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drawings/drawing5.xml" ContentType="application/vnd.openxmlformats-officedocument.drawing+xml"/>
  <Override PartName="/xl/queryTables/queryTable1.xml" ContentType="application/vnd.openxmlformats-officedocument.spreadsheetml.queryTable+xml"/>
  <Override PartName="/xl/comments2.xml" ContentType="application/vnd.openxmlformats-officedocument.spreadsheetml.comments+xml"/>
  <Override PartName="/xl/drawings/drawing6.xml" ContentType="application/vnd.openxmlformats-officedocument.drawing+xml"/>
  <Override PartName="/xl/queryTables/queryTable2.xml" ContentType="application/vnd.openxmlformats-officedocument.spreadsheetml.queryTable+xml"/>
  <Override PartName="/xl/drawings/drawing7.xml" ContentType="application/vnd.openxmlformats-officedocument.drawing+xml"/>
  <Override PartName="/xl/queryTables/queryTable3.xml" ContentType="application/vnd.openxmlformats-officedocument.spreadsheetml.queryTable+xml"/>
  <Override PartName="/xl/drawings/drawing8.xml" ContentType="application/vnd.openxmlformats-officedocument.drawing+xml"/>
  <Override PartName="/xl/queryTables/queryTable4.xml" ContentType="application/vnd.openxmlformats-officedocument.spreadsheetml.queryTable+xml"/>
  <Override PartName="/xl/drawings/drawing9.xml" ContentType="application/vnd.openxmlformats-officedocument.drawing+xml"/>
  <Override PartName="/xl/queryTables/queryTable5.xml" ContentType="application/vnd.openxmlformats-officedocument.spreadsheetml.query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10.xml" ContentType="application/vnd.openxmlformats-officedocument.drawing+xml"/>
  <Override PartName="/xl/queryTables/queryTable6.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codeName="ThisWorkbook" autoCompressPictures="0"/>
  <mc:AlternateContent xmlns:mc="http://schemas.openxmlformats.org/markup-compatibility/2006">
    <mc:Choice Requires="x15">
      <x15ac:absPath xmlns:x15ac="http://schemas.microsoft.com/office/spreadsheetml/2010/11/ac" url="https://nataliegreen-my.sharepoint.com/personal/rhenderson_nataliegreen_ca/Documents/Baseball 2019/War Room 2019/To post/v4/"/>
    </mc:Choice>
  </mc:AlternateContent>
  <xr:revisionPtr revIDLastSave="0" documentId="8_{F58967A1-9A89-46C5-B7AC-E4FEFDC6CC0A}" xr6:coauthVersionLast="41" xr6:coauthVersionMax="41" xr10:uidLastSave="{00000000-0000-0000-0000-000000000000}"/>
  <bookViews>
    <workbookView xWindow="0" yWindow="5610" windowWidth="28800" windowHeight="8700" xr2:uid="{7D3E1C65-9CF4-498E-B8A3-4BEF6F702DC3}"/>
    <workbookView xWindow="-120" yWindow="-120" windowWidth="29040" windowHeight="17640" xr2:uid="{7CC5989D-930E-46E8-9300-D8EB6A75D2C7}"/>
  </bookViews>
  <sheets>
    <sheet name="Notes" sheetId="1" r:id="rId1"/>
    <sheet name="User Input" sheetId="5" r:id="rId2"/>
    <sheet name="Dashboard" sheetId="2" r:id="rId3"/>
    <sheet name="War Room" sheetId="4" r:id="rId4"/>
    <sheet name="Players" sheetId="3" r:id="rId5"/>
    <sheet name="Import" sheetId="6" state="hidden" r:id="rId6"/>
    <sheet name="HIT" sheetId="37" state="hidden" r:id="rId7"/>
    <sheet name="OBP" sheetId="38" state="hidden" r:id="rId8"/>
    <sheet name="OPS" sheetId="39" state="hidden" r:id="rId9"/>
    <sheet name="PITCH" sheetId="12" state="hidden" r:id="rId10"/>
    <sheet name="Prospects" sheetId="14" state="hidden" r:id="rId11"/>
    <sheet name="Prospects-19-sort" sheetId="43" state="hidden" r:id="rId12"/>
    <sheet name="2019 prospects raw data" sheetId="42" state="hidden" r:id="rId13"/>
    <sheet name="Prospects-19-sort " sheetId="41" state="hidden" r:id="rId14"/>
    <sheet name="Prospects_17" sheetId="32" state="hidden" r:id="rId15"/>
    <sheet name="Prospects-18-sort" sheetId="34" state="hidden" r:id="rId16"/>
    <sheet name="Prospects18_data" sheetId="30" state="hidden" r:id="rId17"/>
    <sheet name="KEEPERS" sheetId="15" state="hidden" r:id="rId18"/>
    <sheet name="Import_15" sheetId="7" state="hidden" r:id="rId19"/>
  </sheets>
  <definedNames>
    <definedName name="DROPDOWN">OFFSET(Players!$CL$1,0,0,COUNTA(Players!$CL:$CL),1)</definedName>
    <definedName name="Excel_BuiltIn__FilterDatabase_3">Players!$AV$2:$BR$559</definedName>
    <definedName name="mlbhittingstats" localSheetId="6">HIT!$A$2:$AB$1392</definedName>
    <definedName name="mlbhittingstats" localSheetId="7">OBP!$A$3:$O$856</definedName>
    <definedName name="mlbhittingstats" localSheetId="8">OPS!$A$3:$O$863</definedName>
    <definedName name="mlbpitchingstats" localSheetId="9">PITCH!$A$6:$AC$1448</definedName>
    <definedName name="Owner_5">Players!$O$3</definedName>
    <definedName name="projections_grey" localSheetId="5">Import!$A$2:$R$572</definedName>
    <definedName name="projections_grey" localSheetId="18">Import_15!$A$2:$R$572</definedName>
    <definedName name="ranktype">'User Input'!$K$23</definedName>
    <definedName name="Team_Name">'User Input'!$C$1:$C$12</definedName>
    <definedName name="Team_Names">'User Input'!$C$1:$C$12</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AF145" i="2" l="1"/>
  <c r="AH145" i="2" s="1"/>
  <c r="AF144" i="2"/>
  <c r="AH144" i="2" s="1"/>
  <c r="AI182" i="37"/>
  <c r="A576" i="6"/>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573" i="6"/>
  <c r="A574" i="6" s="1"/>
  <c r="A575" i="6" s="1"/>
  <c r="A110" i="4"/>
  <c r="A109" i="4"/>
  <c r="A108" i="4"/>
  <c r="A107" i="4"/>
  <c r="A106" i="4"/>
  <c r="A105" i="4"/>
  <c r="L104" i="4"/>
  <c r="A104" i="4"/>
  <c r="A103" i="4"/>
  <c r="A102" i="4"/>
  <c r="A101" i="4"/>
  <c r="L100" i="4"/>
  <c r="A100" i="4"/>
  <c r="A99" i="4"/>
  <c r="A98" i="4"/>
  <c r="A97" i="4"/>
  <c r="A96" i="4"/>
  <c r="A95" i="4"/>
  <c r="A94" i="4"/>
  <c r="A93" i="4"/>
  <c r="A92" i="4"/>
  <c r="A91" i="4"/>
  <c r="A90" i="4"/>
  <c r="A83" i="4"/>
  <c r="A84" i="4"/>
  <c r="A85" i="4"/>
  <c r="A86" i="4"/>
  <c r="A87" i="4"/>
  <c r="A88" i="4"/>
  <c r="A89" i="4"/>
  <c r="N25" i="5"/>
  <c r="N24" i="5"/>
  <c r="B13" i="4"/>
  <c r="A143" i="4"/>
  <c r="M143" i="4" s="1"/>
  <c r="M110" i="4" s="1"/>
  <c r="A142" i="4"/>
  <c r="A141" i="4"/>
  <c r="K141" i="4" s="1"/>
  <c r="K108" i="4" s="1"/>
  <c r="A140" i="4"/>
  <c r="L140" i="4" s="1"/>
  <c r="L107" i="4" s="1"/>
  <c r="A139" i="4"/>
  <c r="M139" i="4" s="1"/>
  <c r="M106" i="4" s="1"/>
  <c r="A138" i="4"/>
  <c r="L137" i="4"/>
  <c r="H137" i="4"/>
  <c r="D137" i="4"/>
  <c r="D104" i="4" s="1"/>
  <c r="A137" i="4"/>
  <c r="K137" i="4" s="1"/>
  <c r="K104" i="4" s="1"/>
  <c r="A136" i="4"/>
  <c r="L136" i="4" s="1"/>
  <c r="L103" i="4" s="1"/>
  <c r="A135" i="4"/>
  <c r="M135" i="4" s="1"/>
  <c r="M102" i="4" s="1"/>
  <c r="A134" i="4"/>
  <c r="L133" i="4"/>
  <c r="H133" i="4"/>
  <c r="D133" i="4"/>
  <c r="D100" i="4" s="1"/>
  <c r="A133" i="4"/>
  <c r="K133" i="4" s="1"/>
  <c r="K100" i="4" s="1"/>
  <c r="A132" i="4"/>
  <c r="L132" i="4" s="1"/>
  <c r="L99" i="4" s="1"/>
  <c r="A131" i="4"/>
  <c r="M131" i="4" s="1"/>
  <c r="M98" i="4" s="1"/>
  <c r="A130" i="4"/>
  <c r="A129" i="4"/>
  <c r="K129" i="4" s="1"/>
  <c r="K96" i="4" s="1"/>
  <c r="A128" i="4"/>
  <c r="L128" i="4" s="1"/>
  <c r="L95" i="4" s="1"/>
  <c r="A127" i="4"/>
  <c r="M127" i="4" s="1"/>
  <c r="M94" i="4" s="1"/>
  <c r="A126" i="4"/>
  <c r="L126" i="4" s="1"/>
  <c r="L93" i="4" s="1"/>
  <c r="I76" i="4"/>
  <c r="H76" i="4"/>
  <c r="F76" i="4"/>
  <c r="A76" i="4"/>
  <c r="G76" i="4" s="1"/>
  <c r="I75" i="4"/>
  <c r="H75" i="4"/>
  <c r="F75" i="4"/>
  <c r="A75" i="4"/>
  <c r="G75" i="4" s="1"/>
  <c r="I74" i="4"/>
  <c r="H74" i="4"/>
  <c r="G74" i="4"/>
  <c r="F74" i="4"/>
  <c r="A74" i="4"/>
  <c r="I73" i="4"/>
  <c r="H73" i="4"/>
  <c r="F73" i="4"/>
  <c r="A73" i="4"/>
  <c r="G73" i="4" s="1"/>
  <c r="I72" i="4"/>
  <c r="H72" i="4"/>
  <c r="F72" i="4"/>
  <c r="A72" i="4"/>
  <c r="G72" i="4" s="1"/>
  <c r="G71" i="4"/>
  <c r="A71" i="4"/>
  <c r="G70" i="4"/>
  <c r="A70" i="4"/>
  <c r="G69" i="4"/>
  <c r="A69" i="4"/>
  <c r="A68" i="4"/>
  <c r="G68" i="4" s="1"/>
  <c r="A67" i="4"/>
  <c r="G67" i="4" s="1"/>
  <c r="A66" i="4"/>
  <c r="G66" i="4" s="1"/>
  <c r="A65" i="4"/>
  <c r="G65" i="4" s="1"/>
  <c r="A64" i="4"/>
  <c r="G64" i="4" s="1"/>
  <c r="A63" i="4"/>
  <c r="G63" i="4" s="1"/>
  <c r="A62" i="4"/>
  <c r="G62" i="4" s="1"/>
  <c r="A61" i="4"/>
  <c r="G61" i="4" s="1"/>
  <c r="A60" i="4"/>
  <c r="G60" i="4" s="1"/>
  <c r="A59" i="4"/>
  <c r="G59" i="4" s="1"/>
  <c r="C42" i="4"/>
  <c r="A42" i="4"/>
  <c r="F42" i="4" s="1"/>
  <c r="B41" i="4"/>
  <c r="A41" i="4"/>
  <c r="F41" i="4" s="1"/>
  <c r="F40" i="4"/>
  <c r="C40" i="4"/>
  <c r="B40" i="4"/>
  <c r="A40" i="4"/>
  <c r="E40" i="4" s="1"/>
  <c r="A39" i="4"/>
  <c r="E39" i="4" s="1"/>
  <c r="F38" i="4"/>
  <c r="B38" i="4"/>
  <c r="A38" i="4"/>
  <c r="E38" i="4" s="1"/>
  <c r="A37" i="4"/>
  <c r="F37" i="4" s="1"/>
  <c r="C36" i="4"/>
  <c r="A36" i="4"/>
  <c r="F36" i="4" s="1"/>
  <c r="CM13" i="3"/>
  <c r="CM12" i="3"/>
  <c r="CM11" i="3"/>
  <c r="CM10" i="3"/>
  <c r="CM9" i="3"/>
  <c r="CM8" i="3"/>
  <c r="CM7" i="3"/>
  <c r="CM6" i="3"/>
  <c r="CM5" i="3"/>
  <c r="CM4" i="3"/>
  <c r="CM3" i="3"/>
  <c r="CM2" i="3"/>
  <c r="CL31" i="3"/>
  <c r="CK31" i="3" s="1"/>
  <c r="CL30" i="3"/>
  <c r="CK30" i="3" s="1"/>
  <c r="CL29" i="3"/>
  <c r="CL28" i="3"/>
  <c r="CL27" i="3"/>
  <c r="CK27" i="3" s="1"/>
  <c r="CL26" i="3"/>
  <c r="CL25" i="3"/>
  <c r="CL24" i="3"/>
  <c r="CL23" i="3"/>
  <c r="CL22" i="3"/>
  <c r="CL21" i="3"/>
  <c r="CL20" i="3"/>
  <c r="CL19" i="3"/>
  <c r="CL18" i="3"/>
  <c r="CL17" i="3"/>
  <c r="CL16" i="3"/>
  <c r="CL15" i="3"/>
  <c r="CL14" i="3"/>
  <c r="CK29" i="3"/>
  <c r="CK28" i="3"/>
  <c r="AE181" i="37"/>
  <c r="AH181" i="12"/>
  <c r="AJ967" i="12"/>
  <c r="AE967" i="12"/>
  <c r="AD967" i="12"/>
  <c r="AE795" i="37" l="1"/>
  <c r="AE791" i="37"/>
  <c r="AE787" i="37"/>
  <c r="AE783" i="37"/>
  <c r="AE779" i="37"/>
  <c r="AE775" i="37"/>
  <c r="AE771" i="37"/>
  <c r="AE767" i="37"/>
  <c r="AE763" i="37"/>
  <c r="AE759" i="37"/>
  <c r="AE755" i="37"/>
  <c r="AE751" i="37"/>
  <c r="AE747" i="37"/>
  <c r="AE743" i="37"/>
  <c r="AE739" i="37"/>
  <c r="AE735" i="37"/>
  <c r="AE731" i="37"/>
  <c r="AE727" i="37"/>
  <c r="AE723" i="37"/>
  <c r="AE719" i="37"/>
  <c r="AE715" i="37"/>
  <c r="AE711" i="37"/>
  <c r="AE707" i="37"/>
  <c r="AE703" i="37"/>
  <c r="AE699" i="37"/>
  <c r="AE695" i="37"/>
  <c r="AE691" i="37"/>
  <c r="AE687" i="37"/>
  <c r="AE683" i="37"/>
  <c r="AE679" i="37"/>
  <c r="AE675" i="37"/>
  <c r="AE671" i="37"/>
  <c r="AE667" i="37"/>
  <c r="AE663" i="37"/>
  <c r="AE659" i="37"/>
  <c r="AE655" i="37"/>
  <c r="AE651" i="37"/>
  <c r="AE647" i="37"/>
  <c r="AE643" i="37"/>
  <c r="AE639" i="37"/>
  <c r="AE635" i="37"/>
  <c r="AE631" i="37"/>
  <c r="AE627" i="37"/>
  <c r="AE623" i="37"/>
  <c r="AE619" i="37"/>
  <c r="AE615" i="37"/>
  <c r="AE611" i="37"/>
  <c r="AE607" i="37"/>
  <c r="AE603" i="37"/>
  <c r="AE599" i="37"/>
  <c r="AE595" i="37"/>
  <c r="AE591" i="37"/>
  <c r="AE587" i="37"/>
  <c r="AE583" i="37"/>
  <c r="AE579" i="37"/>
  <c r="AE575" i="37"/>
  <c r="AE571" i="37"/>
  <c r="AE567" i="37"/>
  <c r="AE563" i="37"/>
  <c r="AE559" i="37"/>
  <c r="AE555" i="37"/>
  <c r="AE551" i="37"/>
  <c r="AE547" i="37"/>
  <c r="AE543" i="37"/>
  <c r="AE539" i="37"/>
  <c r="AE535" i="37"/>
  <c r="AE531" i="37"/>
  <c r="AE527" i="37"/>
  <c r="AE523" i="37"/>
  <c r="AE519" i="37"/>
  <c r="AE515" i="37"/>
  <c r="AE511" i="37"/>
  <c r="AE507" i="37"/>
  <c r="AE503" i="37"/>
  <c r="AE499" i="37"/>
  <c r="AE495" i="37"/>
  <c r="AE491" i="37"/>
  <c r="AE487" i="37"/>
  <c r="AE483" i="37"/>
  <c r="AE479" i="37"/>
  <c r="AE475" i="37"/>
  <c r="AE471" i="37"/>
  <c r="AE467" i="37"/>
  <c r="AE463" i="37"/>
  <c r="AE459" i="37"/>
  <c r="AE794" i="37"/>
  <c r="AE790" i="37"/>
  <c r="AE786" i="37"/>
  <c r="AE782" i="37"/>
  <c r="AE778" i="37"/>
  <c r="AE774" i="37"/>
  <c r="AE770" i="37"/>
  <c r="AE766" i="37"/>
  <c r="AE762" i="37"/>
  <c r="AE758" i="37"/>
  <c r="AE754" i="37"/>
  <c r="AE750" i="37"/>
  <c r="AE746" i="37"/>
  <c r="AE742" i="37"/>
  <c r="AE738" i="37"/>
  <c r="AE734" i="37"/>
  <c r="AE730" i="37"/>
  <c r="AE726" i="37"/>
  <c r="AE722" i="37"/>
  <c r="AE718" i="37"/>
  <c r="AE714" i="37"/>
  <c r="AE710" i="37"/>
  <c r="AE706" i="37"/>
  <c r="AE702" i="37"/>
  <c r="AE698" i="37"/>
  <c r="AE694" i="37"/>
  <c r="AE690" i="37"/>
  <c r="AE686" i="37"/>
  <c r="AE682" i="37"/>
  <c r="AE678" i="37"/>
  <c r="AE674" i="37"/>
  <c r="AE670" i="37"/>
  <c r="AE666" i="37"/>
  <c r="AE662" i="37"/>
  <c r="AE658" i="37"/>
  <c r="AE654" i="37"/>
  <c r="AE650" i="37"/>
  <c r="AE646" i="37"/>
  <c r="AE642" i="37"/>
  <c r="AE638" i="37"/>
  <c r="AE634" i="37"/>
  <c r="AE630" i="37"/>
  <c r="AE626" i="37"/>
  <c r="AE622" i="37"/>
  <c r="AE618" i="37"/>
  <c r="AE614" i="37"/>
  <c r="AE610" i="37"/>
  <c r="AE606" i="37"/>
  <c r="AE602" i="37"/>
  <c r="AE598" i="37"/>
  <c r="AE594" i="37"/>
  <c r="AE590" i="37"/>
  <c r="AE586" i="37"/>
  <c r="AE582" i="37"/>
  <c r="AE578" i="37"/>
  <c r="AE574" i="37"/>
  <c r="AE570" i="37"/>
  <c r="AE566" i="37"/>
  <c r="AE562" i="37"/>
  <c r="AE558" i="37"/>
  <c r="AE554" i="37"/>
  <c r="AE550" i="37"/>
  <c r="AE546" i="37"/>
  <c r="AE542" i="37"/>
  <c r="AE538" i="37"/>
  <c r="AE534" i="37"/>
  <c r="AE530" i="37"/>
  <c r="AE526" i="37"/>
  <c r="AE522" i="37"/>
  <c r="AE518" i="37"/>
  <c r="AE514" i="37"/>
  <c r="AE510" i="37"/>
  <c r="AE506" i="37"/>
  <c r="AE502" i="37"/>
  <c r="AE498" i="37"/>
  <c r="AE494" i="37"/>
  <c r="AE490" i="37"/>
  <c r="AE486" i="37"/>
  <c r="AE482" i="37"/>
  <c r="AE478" i="37"/>
  <c r="AE474" i="37"/>
  <c r="AE470" i="37"/>
  <c r="AE466" i="37"/>
  <c r="AE793" i="37"/>
  <c r="AE789" i="37"/>
  <c r="AE785" i="37"/>
  <c r="AE781" i="37"/>
  <c r="AE777" i="37"/>
  <c r="AE773" i="37"/>
  <c r="AE769" i="37"/>
  <c r="AE765" i="37"/>
  <c r="AE761" i="37"/>
  <c r="AE757" i="37"/>
  <c r="AE753" i="37"/>
  <c r="AE749" i="37"/>
  <c r="AE745" i="37"/>
  <c r="AE741" i="37"/>
  <c r="AE737" i="37"/>
  <c r="AE733" i="37"/>
  <c r="AE729" i="37"/>
  <c r="AE725" i="37"/>
  <c r="AE721" i="37"/>
  <c r="AE717" i="37"/>
  <c r="AE713" i="37"/>
  <c r="AE709" i="37"/>
  <c r="AE705" i="37"/>
  <c r="AE701" i="37"/>
  <c r="AE697" i="37"/>
  <c r="AE693" i="37"/>
  <c r="AE689" i="37"/>
  <c r="AE685" i="37"/>
  <c r="AE681" i="37"/>
  <c r="AE677" i="37"/>
  <c r="AE673" i="37"/>
  <c r="AE669" i="37"/>
  <c r="AE665" i="37"/>
  <c r="AE661" i="37"/>
  <c r="AE657" i="37"/>
  <c r="AE653" i="37"/>
  <c r="AE649" i="37"/>
  <c r="AE645" i="37"/>
  <c r="AE641" i="37"/>
  <c r="AE637" i="37"/>
  <c r="AE633" i="37"/>
  <c r="AE629" i="37"/>
  <c r="AE625" i="37"/>
  <c r="AE621" i="37"/>
  <c r="AE617" i="37"/>
  <c r="AE613" i="37"/>
  <c r="AE609" i="37"/>
  <c r="AE605" i="37"/>
  <c r="AE601" i="37"/>
  <c r="AE597" i="37"/>
  <c r="AE593" i="37"/>
  <c r="AE589" i="37"/>
  <c r="AE585" i="37"/>
  <c r="AE581" i="37"/>
  <c r="AE577" i="37"/>
  <c r="AE573" i="37"/>
  <c r="AE569" i="37"/>
  <c r="AE565" i="37"/>
  <c r="AE561" i="37"/>
  <c r="AE557" i="37"/>
  <c r="AE553" i="37"/>
  <c r="AE549" i="37"/>
  <c r="AE545" i="37"/>
  <c r="AE541" i="37"/>
  <c r="AE537" i="37"/>
  <c r="AE533" i="37"/>
  <c r="AE529" i="37"/>
  <c r="AE525" i="37"/>
  <c r="AE521" i="37"/>
  <c r="AE517" i="37"/>
  <c r="AE513" i="37"/>
  <c r="AE509" i="37"/>
  <c r="AE505" i="37"/>
  <c r="AE501" i="37"/>
  <c r="AE497" i="37"/>
  <c r="AE493" i="37"/>
  <c r="AE489" i="37"/>
  <c r="AE485" i="37"/>
  <c r="AE481" i="37"/>
  <c r="AE477" i="37"/>
  <c r="AE473" i="37"/>
  <c r="AE469" i="37"/>
  <c r="AE465" i="37"/>
  <c r="AE792" i="37"/>
  <c r="AE776" i="37"/>
  <c r="AE760" i="37"/>
  <c r="AE744" i="37"/>
  <c r="AE728" i="37"/>
  <c r="AE712" i="37"/>
  <c r="AE696" i="37"/>
  <c r="AE680" i="37"/>
  <c r="AE664" i="37"/>
  <c r="AE648" i="37"/>
  <c r="AE632" i="37"/>
  <c r="AE616" i="37"/>
  <c r="AE600" i="37"/>
  <c r="AE584" i="37"/>
  <c r="AE568" i="37"/>
  <c r="AE552" i="37"/>
  <c r="AE536" i="37"/>
  <c r="AE520" i="37"/>
  <c r="AE504" i="37"/>
  <c r="AE488" i="37"/>
  <c r="AE472" i="37"/>
  <c r="AE461" i="37"/>
  <c r="AE456" i="37"/>
  <c r="AE452" i="37"/>
  <c r="AE448" i="37"/>
  <c r="AE444" i="37"/>
  <c r="AE440" i="37"/>
  <c r="AE436" i="37"/>
  <c r="AE432" i="37"/>
  <c r="AE428" i="37"/>
  <c r="AE424" i="37"/>
  <c r="AE420" i="37"/>
  <c r="AE416" i="37"/>
  <c r="AE412" i="37"/>
  <c r="AE408" i="37"/>
  <c r="AE404" i="37"/>
  <c r="AE400" i="37"/>
  <c r="AE396" i="37"/>
  <c r="AE392" i="37"/>
  <c r="AE388" i="37"/>
  <c r="AE384" i="37"/>
  <c r="AE380" i="37"/>
  <c r="AE376" i="37"/>
  <c r="AE372" i="37"/>
  <c r="AE368" i="37"/>
  <c r="AE364" i="37"/>
  <c r="AE360" i="37"/>
  <c r="AE356" i="37"/>
  <c r="AE352" i="37"/>
  <c r="AE348" i="37"/>
  <c r="AE344" i="37"/>
  <c r="AE340" i="37"/>
  <c r="AE336" i="37"/>
  <c r="AE332" i="37"/>
  <c r="AE328" i="37"/>
  <c r="AE324" i="37"/>
  <c r="AE320" i="37"/>
  <c r="AE316" i="37"/>
  <c r="AE312" i="37"/>
  <c r="AE308" i="37"/>
  <c r="AE304" i="37"/>
  <c r="AE300" i="37"/>
  <c r="AE296" i="37"/>
  <c r="AE292" i="37"/>
  <c r="AE288" i="37"/>
  <c r="AE284" i="37"/>
  <c r="AE280" i="37"/>
  <c r="AE276" i="37"/>
  <c r="AE272" i="37"/>
  <c r="AE268" i="37"/>
  <c r="AE264" i="37"/>
  <c r="AE260" i="37"/>
  <c r="AE256" i="37"/>
  <c r="AE252" i="37"/>
  <c r="AE248" i="37"/>
  <c r="AE244" i="37"/>
  <c r="AE240" i="37"/>
  <c r="AE236" i="37"/>
  <c r="AE232" i="37"/>
  <c r="AE228" i="37"/>
  <c r="AE224" i="37"/>
  <c r="AE220" i="37"/>
  <c r="AE216" i="37"/>
  <c r="AE212" i="37"/>
  <c r="AE208" i="37"/>
  <c r="AE788" i="37"/>
  <c r="AE772" i="37"/>
  <c r="AE756" i="37"/>
  <c r="AE740" i="37"/>
  <c r="AE724" i="37"/>
  <c r="AE708" i="37"/>
  <c r="AE692" i="37"/>
  <c r="AE676" i="37"/>
  <c r="AE660" i="37"/>
  <c r="AE644" i="37"/>
  <c r="AE628" i="37"/>
  <c r="AE612" i="37"/>
  <c r="AE596" i="37"/>
  <c r="AE580" i="37"/>
  <c r="AE564" i="37"/>
  <c r="AE548" i="37"/>
  <c r="AE532" i="37"/>
  <c r="AE516" i="37"/>
  <c r="AE500" i="37"/>
  <c r="AE484" i="37"/>
  <c r="AE468" i="37"/>
  <c r="AE460" i="37"/>
  <c r="AE455" i="37"/>
  <c r="AE451" i="37"/>
  <c r="AE447" i="37"/>
  <c r="AE443" i="37"/>
  <c r="AE439" i="37"/>
  <c r="AE435" i="37"/>
  <c r="AE431" i="37"/>
  <c r="AE427" i="37"/>
  <c r="AE423" i="37"/>
  <c r="AE419" i="37"/>
  <c r="AE415" i="37"/>
  <c r="AE411" i="37"/>
  <c r="AE407" i="37"/>
  <c r="AE403" i="37"/>
  <c r="AE399" i="37"/>
  <c r="AE395" i="37"/>
  <c r="AE391" i="37"/>
  <c r="AE387" i="37"/>
  <c r="AE383" i="37"/>
  <c r="AE379" i="37"/>
  <c r="AE375" i="37"/>
  <c r="AE371" i="37"/>
  <c r="AE367" i="37"/>
  <c r="AE363" i="37"/>
  <c r="AE359" i="37"/>
  <c r="AE355" i="37"/>
  <c r="AE351" i="37"/>
  <c r="AE347" i="37"/>
  <c r="AE343" i="37"/>
  <c r="AE339" i="37"/>
  <c r="AE335" i="37"/>
  <c r="AE331" i="37"/>
  <c r="AE327" i="37"/>
  <c r="AE323" i="37"/>
  <c r="AE319" i="37"/>
  <c r="AE315" i="37"/>
  <c r="AE311" i="37"/>
  <c r="AE307" i="37"/>
  <c r="AE303" i="37"/>
  <c r="AE299" i="37"/>
  <c r="AE295" i="37"/>
  <c r="AE291" i="37"/>
  <c r="AE287" i="37"/>
  <c r="AE283" i="37"/>
  <c r="AE279" i="37"/>
  <c r="AE275" i="37"/>
  <c r="AE271" i="37"/>
  <c r="AE267" i="37"/>
  <c r="AE263" i="37"/>
  <c r="AE259" i="37"/>
  <c r="AE255" i="37"/>
  <c r="AE251" i="37"/>
  <c r="AE247" i="37"/>
  <c r="AE243" i="37"/>
  <c r="AE239" i="37"/>
  <c r="AE235" i="37"/>
  <c r="AE231" i="37"/>
  <c r="AE227" i="37"/>
  <c r="AE223" i="37"/>
  <c r="AE219" i="37"/>
  <c r="AE215" i="37"/>
  <c r="AE211" i="37"/>
  <c r="AE207" i="37"/>
  <c r="AE784" i="37"/>
  <c r="AE768" i="37"/>
  <c r="AE752" i="37"/>
  <c r="AE736" i="37"/>
  <c r="AE720" i="37"/>
  <c r="AE704" i="37"/>
  <c r="AE688" i="37"/>
  <c r="AE672" i="37"/>
  <c r="AE656" i="37"/>
  <c r="AE640" i="37"/>
  <c r="AE624" i="37"/>
  <c r="AE608" i="37"/>
  <c r="AE592" i="37"/>
  <c r="AE576" i="37"/>
  <c r="AE560" i="37"/>
  <c r="AE544" i="37"/>
  <c r="AE528" i="37"/>
  <c r="AE512" i="37"/>
  <c r="AE496" i="37"/>
  <c r="AE480" i="37"/>
  <c r="AE464" i="37"/>
  <c r="AE458" i="37"/>
  <c r="AE454" i="37"/>
  <c r="AE450" i="37"/>
  <c r="AE446" i="37"/>
  <c r="AE442" i="37"/>
  <c r="AE438" i="37"/>
  <c r="AE434" i="37"/>
  <c r="AE430" i="37"/>
  <c r="AE426" i="37"/>
  <c r="AE422" i="37"/>
  <c r="AE418" i="37"/>
  <c r="AE414" i="37"/>
  <c r="AE410" i="37"/>
  <c r="AE406" i="37"/>
  <c r="AE402" i="37"/>
  <c r="AE398" i="37"/>
  <c r="AE394" i="37"/>
  <c r="AE390" i="37"/>
  <c r="AE386" i="37"/>
  <c r="AE382" i="37"/>
  <c r="AE378" i="37"/>
  <c r="AE374" i="37"/>
  <c r="AE370" i="37"/>
  <c r="AE366" i="37"/>
  <c r="AE362" i="37"/>
  <c r="AE358" i="37"/>
  <c r="AE354" i="37"/>
  <c r="AE350" i="37"/>
  <c r="AE346" i="37"/>
  <c r="AE342" i="37"/>
  <c r="AE338" i="37"/>
  <c r="AE334" i="37"/>
  <c r="AE330" i="37"/>
  <c r="AE326" i="37"/>
  <c r="AE322" i="37"/>
  <c r="AE318" i="37"/>
  <c r="AE314" i="37"/>
  <c r="AE310" i="37"/>
  <c r="AE306" i="37"/>
  <c r="AE302" i="37"/>
  <c r="AE780" i="37"/>
  <c r="AE716" i="37"/>
  <c r="AE652" i="37"/>
  <c r="AE588" i="37"/>
  <c r="AE524" i="37"/>
  <c r="AE462" i="37"/>
  <c r="AE445" i="37"/>
  <c r="AE429" i="37"/>
  <c r="AE413" i="37"/>
  <c r="AE397" i="37"/>
  <c r="AE381" i="37"/>
  <c r="AE365" i="37"/>
  <c r="AE349" i="37"/>
  <c r="AE333" i="37"/>
  <c r="AE317" i="37"/>
  <c r="AE301" i="37"/>
  <c r="AE293" i="37"/>
  <c r="AE285" i="37"/>
  <c r="AE277" i="37"/>
  <c r="AE269" i="37"/>
  <c r="AE261" i="37"/>
  <c r="AE253" i="37"/>
  <c r="AE245" i="37"/>
  <c r="AE237" i="37"/>
  <c r="AE229" i="37"/>
  <c r="AE221" i="37"/>
  <c r="AE213" i="37"/>
  <c r="AE205" i="37"/>
  <c r="AE201" i="37"/>
  <c r="AE197" i="37"/>
  <c r="AE193" i="37"/>
  <c r="AE189" i="37"/>
  <c r="AE185" i="37"/>
  <c r="AE241" i="37"/>
  <c r="AE203" i="37"/>
  <c r="AE191" i="37"/>
  <c r="AE732" i="37"/>
  <c r="AE449" i="37"/>
  <c r="AE401" i="37"/>
  <c r="AE353" i="37"/>
  <c r="AE305" i="37"/>
  <c r="AE278" i="37"/>
  <c r="AE254" i="37"/>
  <c r="AE230" i="37"/>
  <c r="AE206" i="37"/>
  <c r="AE198" i="37"/>
  <c r="AE190" i="37"/>
  <c r="AE182" i="37"/>
  <c r="AE764" i="37"/>
  <c r="AE700" i="37"/>
  <c r="AE636" i="37"/>
  <c r="AE572" i="37"/>
  <c r="AE508" i="37"/>
  <c r="AE457" i="37"/>
  <c r="AE441" i="37"/>
  <c r="AE425" i="37"/>
  <c r="AE409" i="37"/>
  <c r="AE393" i="37"/>
  <c r="AE377" i="37"/>
  <c r="AE361" i="37"/>
  <c r="AE345" i="37"/>
  <c r="AE329" i="37"/>
  <c r="AE313" i="37"/>
  <c r="AE298" i="37"/>
  <c r="AE290" i="37"/>
  <c r="AE282" i="37"/>
  <c r="AE274" i="37"/>
  <c r="AE266" i="37"/>
  <c r="AE258" i="37"/>
  <c r="AE250" i="37"/>
  <c r="AE242" i="37"/>
  <c r="AE234" i="37"/>
  <c r="AE226" i="37"/>
  <c r="AE218" i="37"/>
  <c r="AE210" i="37"/>
  <c r="AE204" i="37"/>
  <c r="AE200" i="37"/>
  <c r="AE196" i="37"/>
  <c r="AE192" i="37"/>
  <c r="AE188" i="37"/>
  <c r="AE184" i="37"/>
  <c r="AE249" i="37"/>
  <c r="AE225" i="37"/>
  <c r="AE209" i="37"/>
  <c r="AE199" i="37"/>
  <c r="AE187" i="37"/>
  <c r="AE668" i="37"/>
  <c r="AE540" i="37"/>
  <c r="AE433" i="37"/>
  <c r="AE385" i="37"/>
  <c r="AE337" i="37"/>
  <c r="AE286" i="37"/>
  <c r="AE262" i="37"/>
  <c r="AE238" i="37"/>
  <c r="AE214" i="37"/>
  <c r="AE194" i="37"/>
  <c r="AE748" i="37"/>
  <c r="AE684" i="37"/>
  <c r="AE620" i="37"/>
  <c r="AE556" i="37"/>
  <c r="AE492" i="37"/>
  <c r="AE453" i="37"/>
  <c r="AE437" i="37"/>
  <c r="AE421" i="37"/>
  <c r="AE405" i="37"/>
  <c r="AE389" i="37"/>
  <c r="AE373" i="37"/>
  <c r="AE357" i="37"/>
  <c r="AE341" i="37"/>
  <c r="AE325" i="37"/>
  <c r="AE309" i="37"/>
  <c r="AE297" i="37"/>
  <c r="AE289" i="37"/>
  <c r="AE281" i="37"/>
  <c r="AE273" i="37"/>
  <c r="AE265" i="37"/>
  <c r="AE257" i="37"/>
  <c r="AE233" i="37"/>
  <c r="AE217" i="37"/>
  <c r="AE195" i="37"/>
  <c r="AE183" i="37"/>
  <c r="AE604" i="37"/>
  <c r="AE476" i="37"/>
  <c r="AE417" i="37"/>
  <c r="AE369" i="37"/>
  <c r="AE321" i="37"/>
  <c r="AE294" i="37"/>
  <c r="AE270" i="37"/>
  <c r="AE246" i="37"/>
  <c r="AE222" i="37"/>
  <c r="AE202" i="37"/>
  <c r="AE186" i="37"/>
  <c r="AH967" i="12"/>
  <c r="AH963" i="12"/>
  <c r="AH959" i="12"/>
  <c r="AH955" i="12"/>
  <c r="AH951" i="12"/>
  <c r="AH947" i="12"/>
  <c r="AH943" i="12"/>
  <c r="AH939" i="12"/>
  <c r="AH935" i="12"/>
  <c r="AH931" i="12"/>
  <c r="AH927" i="12"/>
  <c r="AH923" i="12"/>
  <c r="AH919" i="12"/>
  <c r="AH915" i="12"/>
  <c r="AH911" i="12"/>
  <c r="AH907" i="12"/>
  <c r="AH903" i="12"/>
  <c r="AH899" i="12"/>
  <c r="AH895" i="12"/>
  <c r="AH891" i="12"/>
  <c r="AH887" i="12"/>
  <c r="AH883" i="12"/>
  <c r="AH879" i="12"/>
  <c r="AH875" i="12"/>
  <c r="AH871" i="12"/>
  <c r="AH867" i="12"/>
  <c r="AH863" i="12"/>
  <c r="AH859" i="12"/>
  <c r="AH855" i="12"/>
  <c r="AH851" i="12"/>
  <c r="AH847" i="12"/>
  <c r="AH843" i="12"/>
  <c r="AH839" i="12"/>
  <c r="AH835" i="12"/>
  <c r="AH831" i="12"/>
  <c r="AH827" i="12"/>
  <c r="AH823" i="12"/>
  <c r="AH819" i="12"/>
  <c r="AH815" i="12"/>
  <c r="AH811" i="12"/>
  <c r="AH807" i="12"/>
  <c r="AH803" i="12"/>
  <c r="AH799" i="12"/>
  <c r="AH795" i="12"/>
  <c r="AH791" i="12"/>
  <c r="AH787" i="12"/>
  <c r="AH783" i="12"/>
  <c r="AH779" i="12"/>
  <c r="AH775" i="12"/>
  <c r="AH771" i="12"/>
  <c r="AH767" i="12"/>
  <c r="AH763" i="12"/>
  <c r="AH759" i="12"/>
  <c r="AH755" i="12"/>
  <c r="AH751" i="12"/>
  <c r="AH747" i="12"/>
  <c r="AH743" i="12"/>
  <c r="AH739" i="12"/>
  <c r="AH735" i="12"/>
  <c r="AH731" i="12"/>
  <c r="AH727" i="12"/>
  <c r="AH723" i="12"/>
  <c r="AH719" i="12"/>
  <c r="AH715" i="12"/>
  <c r="AH711" i="12"/>
  <c r="AH707" i="12"/>
  <c r="AH703" i="12"/>
  <c r="AH699" i="12"/>
  <c r="AH695" i="12"/>
  <c r="AH691" i="12"/>
  <c r="AH687" i="12"/>
  <c r="AH683" i="12"/>
  <c r="AH679" i="12"/>
  <c r="AH675" i="12"/>
  <c r="AH671" i="12"/>
  <c r="AH667" i="12"/>
  <c r="AH663" i="12"/>
  <c r="AH659" i="12"/>
  <c r="AH655" i="12"/>
  <c r="AH651" i="12"/>
  <c r="AH647" i="12"/>
  <c r="AH643" i="12"/>
  <c r="AH639" i="12"/>
  <c r="AH635" i="12"/>
  <c r="AH631" i="12"/>
  <c r="AH966" i="12"/>
  <c r="AH962" i="12"/>
  <c r="AH958" i="12"/>
  <c r="AH954" i="12"/>
  <c r="AH950" i="12"/>
  <c r="AH946" i="12"/>
  <c r="AH942" i="12"/>
  <c r="AH938" i="12"/>
  <c r="AH934" i="12"/>
  <c r="AH930" i="12"/>
  <c r="AH926" i="12"/>
  <c r="AH922" i="12"/>
  <c r="AH918" i="12"/>
  <c r="AH914" i="12"/>
  <c r="AH910" i="12"/>
  <c r="AH906" i="12"/>
  <c r="AH902" i="12"/>
  <c r="AH898" i="12"/>
  <c r="AH894" i="12"/>
  <c r="AH890" i="12"/>
  <c r="AH886" i="12"/>
  <c r="AH882" i="12"/>
  <c r="AH878" i="12"/>
  <c r="AH874" i="12"/>
  <c r="AH870" i="12"/>
  <c r="AH866" i="12"/>
  <c r="AH862" i="12"/>
  <c r="AH858" i="12"/>
  <c r="AH854" i="12"/>
  <c r="AH850" i="12"/>
  <c r="AH846" i="12"/>
  <c r="AH842" i="12"/>
  <c r="AH838" i="12"/>
  <c r="AH834" i="12"/>
  <c r="AH830" i="12"/>
  <c r="AH826" i="12"/>
  <c r="AH822" i="12"/>
  <c r="AH818" i="12"/>
  <c r="AH814" i="12"/>
  <c r="AH810" i="12"/>
  <c r="AH806" i="12"/>
  <c r="AH802" i="12"/>
  <c r="AH798" i="12"/>
  <c r="AH794" i="12"/>
  <c r="AH790" i="12"/>
  <c r="AH786" i="12"/>
  <c r="AH782" i="12"/>
  <c r="AH778" i="12"/>
  <c r="AH774" i="12"/>
  <c r="AH770" i="12"/>
  <c r="AH766" i="12"/>
  <c r="AH762" i="12"/>
  <c r="AH758" i="12"/>
  <c r="AH754" i="12"/>
  <c r="AH750" i="12"/>
  <c r="AH746" i="12"/>
  <c r="AH742" i="12"/>
  <c r="AH738" i="12"/>
  <c r="AH734" i="12"/>
  <c r="AH730" i="12"/>
  <c r="AH726" i="12"/>
  <c r="AH722" i="12"/>
  <c r="AH718" i="12"/>
  <c r="AH714" i="12"/>
  <c r="AH710" i="12"/>
  <c r="AH706" i="12"/>
  <c r="AH702" i="12"/>
  <c r="AH698" i="12"/>
  <c r="AH694" i="12"/>
  <c r="AH690" i="12"/>
  <c r="AH686" i="12"/>
  <c r="AH682" i="12"/>
  <c r="AH678" i="12"/>
  <c r="AH674" i="12"/>
  <c r="AH670" i="12"/>
  <c r="AH666" i="12"/>
  <c r="AH662" i="12"/>
  <c r="AH658" i="12"/>
  <c r="AH654" i="12"/>
  <c r="AH650" i="12"/>
  <c r="AH646" i="12"/>
  <c r="AH642" i="12"/>
  <c r="AH965" i="12"/>
  <c r="AH961" i="12"/>
  <c r="AH957" i="12"/>
  <c r="AH953" i="12"/>
  <c r="AH949" i="12"/>
  <c r="AH945" i="12"/>
  <c r="AH941" i="12"/>
  <c r="AH937" i="12"/>
  <c r="AH933" i="12"/>
  <c r="AH929" i="12"/>
  <c r="AH925" i="12"/>
  <c r="AH921" i="12"/>
  <c r="AH917" i="12"/>
  <c r="AH913" i="12"/>
  <c r="AH909" i="12"/>
  <c r="AH905" i="12"/>
  <c r="AH901" i="12"/>
  <c r="AH897" i="12"/>
  <c r="AH893" i="12"/>
  <c r="AH889" i="12"/>
  <c r="AH885" i="12"/>
  <c r="AH881" i="12"/>
  <c r="AH877" i="12"/>
  <c r="AH873" i="12"/>
  <c r="AH869" i="12"/>
  <c r="AH865" i="12"/>
  <c r="AH861" i="12"/>
  <c r="AH857" i="12"/>
  <c r="AH853" i="12"/>
  <c r="AH849" i="12"/>
  <c r="AH845" i="12"/>
  <c r="AH841" i="12"/>
  <c r="AH837" i="12"/>
  <c r="AH833" i="12"/>
  <c r="AH829" i="12"/>
  <c r="AH825" i="12"/>
  <c r="AH821" i="12"/>
  <c r="AH817" i="12"/>
  <c r="AH813" i="12"/>
  <c r="AH809" i="12"/>
  <c r="AH805" i="12"/>
  <c r="AH801" i="12"/>
  <c r="AH797" i="12"/>
  <c r="AH793" i="12"/>
  <c r="AH789" i="12"/>
  <c r="AH785" i="12"/>
  <c r="AH781" i="12"/>
  <c r="AH777" i="12"/>
  <c r="AH773" i="12"/>
  <c r="AH769" i="12"/>
  <c r="AH765" i="12"/>
  <c r="AH761" i="12"/>
  <c r="AH757" i="12"/>
  <c r="AH753" i="12"/>
  <c r="AH749" i="12"/>
  <c r="AH745" i="12"/>
  <c r="AH741" i="12"/>
  <c r="AH737" i="12"/>
  <c r="AH733" i="12"/>
  <c r="AH729" i="12"/>
  <c r="AH725" i="12"/>
  <c r="AH721" i="12"/>
  <c r="AH717" i="12"/>
  <c r="AH713" i="12"/>
  <c r="AH709" i="12"/>
  <c r="AH705" i="12"/>
  <c r="AH701" i="12"/>
  <c r="AH697" i="12"/>
  <c r="AH693" i="12"/>
  <c r="AH689" i="12"/>
  <c r="AH685" i="12"/>
  <c r="AH681" i="12"/>
  <c r="AH677" i="12"/>
  <c r="AH673" i="12"/>
  <c r="AH669" i="12"/>
  <c r="AH665" i="12"/>
  <c r="AH661" i="12"/>
  <c r="AH657" i="12"/>
  <c r="AH653" i="12"/>
  <c r="AH649" i="12"/>
  <c r="AH645" i="12"/>
  <c r="AH641" i="12"/>
  <c r="AH964" i="12"/>
  <c r="AH948" i="12"/>
  <c r="AH932" i="12"/>
  <c r="AH916" i="12"/>
  <c r="AH900" i="12"/>
  <c r="AH884" i="12"/>
  <c r="AH868" i="12"/>
  <c r="AH852" i="12"/>
  <c r="AH836" i="12"/>
  <c r="AH820" i="12"/>
  <c r="AH804" i="12"/>
  <c r="AH788" i="12"/>
  <c r="AH772" i="12"/>
  <c r="AH756" i="12"/>
  <c r="AH740" i="12"/>
  <c r="AH724" i="12"/>
  <c r="AH708" i="12"/>
  <c r="AH692" i="12"/>
  <c r="AH676" i="12"/>
  <c r="AH660" i="12"/>
  <c r="AH644" i="12"/>
  <c r="AH636" i="12"/>
  <c r="AH630" i="12"/>
  <c r="AH626" i="12"/>
  <c r="AH622" i="12"/>
  <c r="AH618" i="12"/>
  <c r="AH614" i="12"/>
  <c r="AH610" i="12"/>
  <c r="AH606" i="12"/>
  <c r="AH602" i="12"/>
  <c r="AH598" i="12"/>
  <c r="AH594" i="12"/>
  <c r="AH590" i="12"/>
  <c r="AH586" i="12"/>
  <c r="AH582" i="12"/>
  <c r="AH578" i="12"/>
  <c r="AH574" i="12"/>
  <c r="AH570" i="12"/>
  <c r="AH566" i="12"/>
  <c r="AH562" i="12"/>
  <c r="AH558" i="12"/>
  <c r="AH554" i="12"/>
  <c r="AH550" i="12"/>
  <c r="AH546" i="12"/>
  <c r="AH542" i="12"/>
  <c r="AH538" i="12"/>
  <c r="AH534" i="12"/>
  <c r="AH530" i="12"/>
  <c r="AH526" i="12"/>
  <c r="AH522" i="12"/>
  <c r="AH518" i="12"/>
  <c r="AH514" i="12"/>
  <c r="AH510" i="12"/>
  <c r="AH506" i="12"/>
  <c r="AH502" i="12"/>
  <c r="AH498" i="12"/>
  <c r="AH494" i="12"/>
  <c r="AH490" i="12"/>
  <c r="AH486" i="12"/>
  <c r="AH482" i="12"/>
  <c r="AH478" i="12"/>
  <c r="AH474" i="12"/>
  <c r="AH470" i="12"/>
  <c r="AH466" i="12"/>
  <c r="AH462" i="12"/>
  <c r="AH458" i="12"/>
  <c r="AH454" i="12"/>
  <c r="AH450" i="12"/>
  <c r="AH446" i="12"/>
  <c r="AH442" i="12"/>
  <c r="AH438" i="12"/>
  <c r="AH434" i="12"/>
  <c r="AH430" i="12"/>
  <c r="AH426" i="12"/>
  <c r="AH422" i="12"/>
  <c r="AH418" i="12"/>
  <c r="AH414" i="12"/>
  <c r="AH410" i="12"/>
  <c r="AH406" i="12"/>
  <c r="AH402" i="12"/>
  <c r="AH398" i="12"/>
  <c r="AH394" i="12"/>
  <c r="AH390" i="12"/>
  <c r="AH386" i="12"/>
  <c r="AH382" i="12"/>
  <c r="AH378" i="12"/>
  <c r="AH374" i="12"/>
  <c r="AH370" i="12"/>
  <c r="AH366" i="12"/>
  <c r="AH960" i="12"/>
  <c r="AH944" i="12"/>
  <c r="AH928" i="12"/>
  <c r="AH912" i="12"/>
  <c r="AH896" i="12"/>
  <c r="AH880" i="12"/>
  <c r="AH864" i="12"/>
  <c r="AH848" i="12"/>
  <c r="AH832" i="12"/>
  <c r="AH816" i="12"/>
  <c r="AH800" i="12"/>
  <c r="AH784" i="12"/>
  <c r="AH768" i="12"/>
  <c r="AH752" i="12"/>
  <c r="AH736" i="12"/>
  <c r="AH720" i="12"/>
  <c r="AH704" i="12"/>
  <c r="AH688" i="12"/>
  <c r="AH672" i="12"/>
  <c r="AH656" i="12"/>
  <c r="AH640" i="12"/>
  <c r="AH634" i="12"/>
  <c r="AH629" i="12"/>
  <c r="AH625" i="12"/>
  <c r="AH621" i="12"/>
  <c r="AH617" i="12"/>
  <c r="AH613" i="12"/>
  <c r="AH609" i="12"/>
  <c r="AH605" i="12"/>
  <c r="AH601" i="12"/>
  <c r="AH597" i="12"/>
  <c r="AH593" i="12"/>
  <c r="AH589" i="12"/>
  <c r="AH585" i="12"/>
  <c r="AH581" i="12"/>
  <c r="AH577" i="12"/>
  <c r="AH573" i="12"/>
  <c r="AH569" i="12"/>
  <c r="AH565" i="12"/>
  <c r="AH561" i="12"/>
  <c r="AH557" i="12"/>
  <c r="AH553" i="12"/>
  <c r="AH549" i="12"/>
  <c r="AH545" i="12"/>
  <c r="AH541" i="12"/>
  <c r="AH537" i="12"/>
  <c r="AH533" i="12"/>
  <c r="AH529" i="12"/>
  <c r="AH525" i="12"/>
  <c r="AH521" i="12"/>
  <c r="AH517" i="12"/>
  <c r="AH513" i="12"/>
  <c r="AH509" i="12"/>
  <c r="AH505" i="12"/>
  <c r="AH501" i="12"/>
  <c r="AH497" i="12"/>
  <c r="AH493" i="12"/>
  <c r="AH489" i="12"/>
  <c r="AH485" i="12"/>
  <c r="AH481" i="12"/>
  <c r="AH477" i="12"/>
  <c r="AH473" i="12"/>
  <c r="AH469" i="12"/>
  <c r="AH465" i="12"/>
  <c r="AH461" i="12"/>
  <c r="AH457" i="12"/>
  <c r="AH453" i="12"/>
  <c r="AH449" i="12"/>
  <c r="AH445" i="12"/>
  <c r="AH441" i="12"/>
  <c r="AH437" i="12"/>
  <c r="AH433" i="12"/>
  <c r="AH429" i="12"/>
  <c r="AH425" i="12"/>
  <c r="AH421" i="12"/>
  <c r="AH417" i="12"/>
  <c r="AH413" i="12"/>
  <c r="AH409" i="12"/>
  <c r="AH405" i="12"/>
  <c r="AH401" i="12"/>
  <c r="AH397" i="12"/>
  <c r="AH393" i="12"/>
  <c r="AH389" i="12"/>
  <c r="AH385" i="12"/>
  <c r="AH381" i="12"/>
  <c r="AH956" i="12"/>
  <c r="AH940" i="12"/>
  <c r="AH924" i="12"/>
  <c r="AH908" i="12"/>
  <c r="AH892" i="12"/>
  <c r="AH876" i="12"/>
  <c r="AH860" i="12"/>
  <c r="AH844" i="12"/>
  <c r="AH828" i="12"/>
  <c r="AH812" i="12"/>
  <c r="AH796" i="12"/>
  <c r="AH780" i="12"/>
  <c r="AH764" i="12"/>
  <c r="AH748" i="12"/>
  <c r="AH732" i="12"/>
  <c r="AH716" i="12"/>
  <c r="AH700" i="12"/>
  <c r="AH684" i="12"/>
  <c r="AH668" i="12"/>
  <c r="AH652" i="12"/>
  <c r="AH638" i="12"/>
  <c r="AH633" i="12"/>
  <c r="AH628" i="12"/>
  <c r="AH624" i="12"/>
  <c r="AH620" i="12"/>
  <c r="AH616" i="12"/>
  <c r="AH612" i="12"/>
  <c r="AH608" i="12"/>
  <c r="AH604" i="12"/>
  <c r="AH600" i="12"/>
  <c r="AH596" i="12"/>
  <c r="AH592" i="12"/>
  <c r="AH588" i="12"/>
  <c r="AH584" i="12"/>
  <c r="AH580" i="12"/>
  <c r="AH576" i="12"/>
  <c r="AH572" i="12"/>
  <c r="AH568" i="12"/>
  <c r="AH564" i="12"/>
  <c r="AH560" i="12"/>
  <c r="AH556" i="12"/>
  <c r="AH552" i="12"/>
  <c r="AH548" i="12"/>
  <c r="AH544" i="12"/>
  <c r="AH540" i="12"/>
  <c r="AH536" i="12"/>
  <c r="AH532" i="12"/>
  <c r="AH528" i="12"/>
  <c r="AH524" i="12"/>
  <c r="AH520" i="12"/>
  <c r="AH516" i="12"/>
  <c r="AH512" i="12"/>
  <c r="AH508" i="12"/>
  <c r="AH504" i="12"/>
  <c r="AH500" i="12"/>
  <c r="AH496" i="12"/>
  <c r="AH492" i="12"/>
  <c r="AH488" i="12"/>
  <c r="AH484" i="12"/>
  <c r="AH480" i="12"/>
  <c r="AH476" i="12"/>
  <c r="AH472" i="12"/>
  <c r="AH468" i="12"/>
  <c r="AH464" i="12"/>
  <c r="AH952" i="12"/>
  <c r="AH888" i="12"/>
  <c r="AH824" i="12"/>
  <c r="AH760" i="12"/>
  <c r="AH696" i="12"/>
  <c r="AH637" i="12"/>
  <c r="AH619" i="12"/>
  <c r="AH603" i="12"/>
  <c r="AH587" i="12"/>
  <c r="AH571" i="12"/>
  <c r="AH555" i="12"/>
  <c r="AH539" i="12"/>
  <c r="AH523" i="12"/>
  <c r="AH507" i="12"/>
  <c r="AH491" i="12"/>
  <c r="AH475" i="12"/>
  <c r="AH460" i="12"/>
  <c r="AH452" i="12"/>
  <c r="AH444" i="12"/>
  <c r="AH436" i="12"/>
  <c r="AH428" i="12"/>
  <c r="AH420" i="12"/>
  <c r="AH412" i="12"/>
  <c r="AH404" i="12"/>
  <c r="AH396" i="12"/>
  <c r="AH388" i="12"/>
  <c r="AH380" i="12"/>
  <c r="AH375" i="12"/>
  <c r="AH369" i="12"/>
  <c r="AH364" i="12"/>
  <c r="AH360" i="12"/>
  <c r="AH356" i="12"/>
  <c r="AH352" i="12"/>
  <c r="AH348" i="12"/>
  <c r="AH344" i="12"/>
  <c r="AH340" i="12"/>
  <c r="AH336" i="12"/>
  <c r="AH332" i="12"/>
  <c r="AH328" i="12"/>
  <c r="AH324" i="12"/>
  <c r="AH320" i="12"/>
  <c r="AH316" i="12"/>
  <c r="AH312" i="12"/>
  <c r="AH308" i="12"/>
  <c r="AH304" i="12"/>
  <c r="AH300" i="12"/>
  <c r="AH296" i="12"/>
  <c r="AH292" i="12"/>
  <c r="AH288" i="12"/>
  <c r="AH284" i="12"/>
  <c r="AH280" i="12"/>
  <c r="AH276" i="12"/>
  <c r="AH272" i="12"/>
  <c r="AH268" i="12"/>
  <c r="AH264" i="12"/>
  <c r="AH260" i="12"/>
  <c r="AH256" i="12"/>
  <c r="AH252" i="12"/>
  <c r="AH248" i="12"/>
  <c r="AH244" i="12"/>
  <c r="AH240" i="12"/>
  <c r="AH236" i="12"/>
  <c r="AH232" i="12"/>
  <c r="AH228" i="12"/>
  <c r="AH224" i="12"/>
  <c r="AH220" i="12"/>
  <c r="AH216" i="12"/>
  <c r="AH212" i="12"/>
  <c r="AH208" i="12"/>
  <c r="AH204" i="12"/>
  <c r="AH200" i="12"/>
  <c r="AH196" i="12"/>
  <c r="AH192" i="12"/>
  <c r="AH188" i="12"/>
  <c r="AH184" i="12"/>
  <c r="AH936" i="12"/>
  <c r="AH872" i="12"/>
  <c r="AH808" i="12"/>
  <c r="AH744" i="12"/>
  <c r="AH680" i="12"/>
  <c r="AH632" i="12"/>
  <c r="AH615" i="12"/>
  <c r="AH599" i="12"/>
  <c r="AH583" i="12"/>
  <c r="AH567" i="12"/>
  <c r="AH551" i="12"/>
  <c r="AH535" i="12"/>
  <c r="AH519" i="12"/>
  <c r="AH503" i="12"/>
  <c r="AH487" i="12"/>
  <c r="AH471" i="12"/>
  <c r="AH459" i="12"/>
  <c r="AH451" i="12"/>
  <c r="AH443" i="12"/>
  <c r="AH435" i="12"/>
  <c r="AH427" i="12"/>
  <c r="AH419" i="12"/>
  <c r="AH411" i="12"/>
  <c r="AH403" i="12"/>
  <c r="AH395" i="12"/>
  <c r="AH387" i="12"/>
  <c r="AH379" i="12"/>
  <c r="AH373" i="12"/>
  <c r="AH368" i="12"/>
  <c r="AH363" i="12"/>
  <c r="AH359" i="12"/>
  <c r="AH355" i="12"/>
  <c r="AH351" i="12"/>
  <c r="AH347" i="12"/>
  <c r="AH343" i="12"/>
  <c r="AH339" i="12"/>
  <c r="AH335" i="12"/>
  <c r="AH331" i="12"/>
  <c r="AH327" i="12"/>
  <c r="AH323" i="12"/>
  <c r="AH319" i="12"/>
  <c r="AH315" i="12"/>
  <c r="AH311" i="12"/>
  <c r="AH307" i="12"/>
  <c r="AH303" i="12"/>
  <c r="AH299" i="12"/>
  <c r="AH295" i="12"/>
  <c r="AH291" i="12"/>
  <c r="AH287" i="12"/>
  <c r="AH283" i="12"/>
  <c r="AH279" i="12"/>
  <c r="AH275" i="12"/>
  <c r="AH271" i="12"/>
  <c r="AH267" i="12"/>
  <c r="AH263" i="12"/>
  <c r="AH259" i="12"/>
  <c r="AH255" i="12"/>
  <c r="AH251" i="12"/>
  <c r="AH247" i="12"/>
  <c r="AH243" i="12"/>
  <c r="AH239" i="12"/>
  <c r="AH235" i="12"/>
  <c r="AH231" i="12"/>
  <c r="AH227" i="12"/>
  <c r="AH223" i="12"/>
  <c r="AH219" i="12"/>
  <c r="AH215" i="12"/>
  <c r="AH211" i="12"/>
  <c r="AH207" i="12"/>
  <c r="AH203" i="12"/>
  <c r="AH199" i="12"/>
  <c r="AH195" i="12"/>
  <c r="AH191" i="12"/>
  <c r="AH187" i="12"/>
  <c r="AH183" i="12"/>
  <c r="AH920" i="12"/>
  <c r="AH856" i="12"/>
  <c r="AH792" i="12"/>
  <c r="AH728" i="12"/>
  <c r="AH664" i="12"/>
  <c r="AH627" i="12"/>
  <c r="AH611" i="12"/>
  <c r="AH595" i="12"/>
  <c r="AH579" i="12"/>
  <c r="AH563" i="12"/>
  <c r="AH547" i="12"/>
  <c r="AH531" i="12"/>
  <c r="AH515" i="12"/>
  <c r="AH499" i="12"/>
  <c r="AH483" i="12"/>
  <c r="AH467" i="12"/>
  <c r="AH456" i="12"/>
  <c r="AH448" i="12"/>
  <c r="AH440" i="12"/>
  <c r="AH432" i="12"/>
  <c r="AH424" i="12"/>
  <c r="AH416" i="12"/>
  <c r="AH408" i="12"/>
  <c r="AH400" i="12"/>
  <c r="AH392" i="12"/>
  <c r="AH384" i="12"/>
  <c r="AH377" i="12"/>
  <c r="AH372" i="12"/>
  <c r="AH367" i="12"/>
  <c r="AH362" i="12"/>
  <c r="AH358" i="12"/>
  <c r="AH354" i="12"/>
  <c r="AH350" i="12"/>
  <c r="AH346" i="12"/>
  <c r="AH342" i="12"/>
  <c r="AH338" i="12"/>
  <c r="AH334" i="12"/>
  <c r="AH330" i="12"/>
  <c r="AH326" i="12"/>
  <c r="AH322" i="12"/>
  <c r="AH318" i="12"/>
  <c r="AH314" i="12"/>
  <c r="AH310" i="12"/>
  <c r="AH306" i="12"/>
  <c r="AH302" i="12"/>
  <c r="AH298" i="12"/>
  <c r="AH294" i="12"/>
  <c r="AH290" i="12"/>
  <c r="AH286" i="12"/>
  <c r="AH282" i="12"/>
  <c r="AH278" i="12"/>
  <c r="AH274" i="12"/>
  <c r="AH270" i="12"/>
  <c r="AH266" i="12"/>
  <c r="AH262" i="12"/>
  <c r="AH258" i="12"/>
  <c r="AH254" i="12"/>
  <c r="AH250" i="12"/>
  <c r="AH246" i="12"/>
  <c r="AH242" i="12"/>
  <c r="AH238" i="12"/>
  <c r="AH234" i="12"/>
  <c r="AH230" i="12"/>
  <c r="AH226" i="12"/>
  <c r="AH222" i="12"/>
  <c r="AH218" i="12"/>
  <c r="AH214" i="12"/>
  <c r="AH210" i="12"/>
  <c r="AH206" i="12"/>
  <c r="AH202" i="12"/>
  <c r="AH198" i="12"/>
  <c r="AH194" i="12"/>
  <c r="AH190" i="12"/>
  <c r="AH186" i="12"/>
  <c r="AH182" i="12"/>
  <c r="AH776" i="12"/>
  <c r="AH712" i="12"/>
  <c r="AH648" i="12"/>
  <c r="AH623" i="12"/>
  <c r="AH607" i="12"/>
  <c r="AH591" i="12"/>
  <c r="AH575" i="12"/>
  <c r="AH559" i="12"/>
  <c r="AH543" i="12"/>
  <c r="AH527" i="12"/>
  <c r="AH904" i="12"/>
  <c r="AH479" i="12"/>
  <c r="AH439" i="12"/>
  <c r="AH407" i="12"/>
  <c r="AH376" i="12"/>
  <c r="AH357" i="12"/>
  <c r="AH341" i="12"/>
  <c r="AH325" i="12"/>
  <c r="AH309" i="12"/>
  <c r="AH293" i="12"/>
  <c r="AH277" i="12"/>
  <c r="AH261" i="12"/>
  <c r="AH245" i="12"/>
  <c r="AH229" i="12"/>
  <c r="AH213" i="12"/>
  <c r="AH197" i="12"/>
  <c r="AH447" i="12"/>
  <c r="AH329" i="12"/>
  <c r="AH281" i="12"/>
  <c r="AH233" i="12"/>
  <c r="AH840" i="12"/>
  <c r="AH463" i="12"/>
  <c r="AH431" i="12"/>
  <c r="AH399" i="12"/>
  <c r="AH371" i="12"/>
  <c r="AH353" i="12"/>
  <c r="AH337" i="12"/>
  <c r="AH321" i="12"/>
  <c r="AH305" i="12"/>
  <c r="AH289" i="12"/>
  <c r="AH273" i="12"/>
  <c r="AH257" i="12"/>
  <c r="AH241" i="12"/>
  <c r="AH225" i="12"/>
  <c r="AH209" i="12"/>
  <c r="AH193" i="12"/>
  <c r="AH495" i="12"/>
  <c r="AH313" i="12"/>
  <c r="AH265" i="12"/>
  <c r="AH217" i="12"/>
  <c r="AH185" i="12"/>
  <c r="AH511" i="12"/>
  <c r="AH455" i="12"/>
  <c r="AH423" i="12"/>
  <c r="AH391" i="12"/>
  <c r="AH365" i="12"/>
  <c r="AH349" i="12"/>
  <c r="AH333" i="12"/>
  <c r="AH317" i="12"/>
  <c r="AH301" i="12"/>
  <c r="AH285" i="12"/>
  <c r="AH269" i="12"/>
  <c r="AH253" i="12"/>
  <c r="AH237" i="12"/>
  <c r="AH221" i="12"/>
  <c r="AH205" i="12"/>
  <c r="AH189" i="12"/>
  <c r="AH415" i="12"/>
  <c r="AH383" i="12"/>
  <c r="AH361" i="12"/>
  <c r="AH345" i="12"/>
  <c r="AH297" i="12"/>
  <c r="AH249" i="12"/>
  <c r="AH201" i="12"/>
  <c r="AF967" i="12"/>
  <c r="G40" i="4"/>
  <c r="L40" i="4" s="1"/>
  <c r="B143" i="4"/>
  <c r="G143" i="4" s="1"/>
  <c r="G110" i="4" s="1"/>
  <c r="F143" i="4"/>
  <c r="F110" i="4" s="1"/>
  <c r="C143" i="4"/>
  <c r="C110" i="4" s="1"/>
  <c r="K143" i="4"/>
  <c r="K110" i="4" s="1"/>
  <c r="E42" i="4"/>
  <c r="G42" i="4" s="1"/>
  <c r="L42" i="4" s="1"/>
  <c r="I42" i="4"/>
  <c r="D143" i="4"/>
  <c r="D110" i="4" s="1"/>
  <c r="H143" i="4"/>
  <c r="J143" i="4" s="1"/>
  <c r="J110" i="4" s="1"/>
  <c r="L143" i="4"/>
  <c r="B42" i="4"/>
  <c r="D42" i="4" s="1"/>
  <c r="K42" i="4" s="1"/>
  <c r="E143" i="4"/>
  <c r="E110" i="4" s="1"/>
  <c r="C41" i="4"/>
  <c r="C142" i="4"/>
  <c r="C109" i="4" s="1"/>
  <c r="K142" i="4"/>
  <c r="K109" i="4" s="1"/>
  <c r="H41" i="4"/>
  <c r="D142" i="4"/>
  <c r="D109" i="4" s="1"/>
  <c r="H142" i="4"/>
  <c r="I142" i="4" s="1"/>
  <c r="I109" i="4" s="1"/>
  <c r="L142" i="4"/>
  <c r="L109" i="4" s="1"/>
  <c r="E41" i="4"/>
  <c r="G41" i="4" s="1"/>
  <c r="L41" i="4" s="1"/>
  <c r="E142" i="4"/>
  <c r="E109" i="4" s="1"/>
  <c r="M142" i="4"/>
  <c r="M109" i="4" s="1"/>
  <c r="B142" i="4"/>
  <c r="G142" i="4" s="1"/>
  <c r="G109" i="4" s="1"/>
  <c r="F142" i="4"/>
  <c r="F109" i="4" s="1"/>
  <c r="D141" i="4"/>
  <c r="D108" i="4" s="1"/>
  <c r="H141" i="4"/>
  <c r="J141" i="4" s="1"/>
  <c r="J108" i="4" s="1"/>
  <c r="L141" i="4"/>
  <c r="L108" i="4" s="1"/>
  <c r="E141" i="4"/>
  <c r="E108" i="4" s="1"/>
  <c r="D40" i="4"/>
  <c r="K40" i="4" s="1"/>
  <c r="N40" i="4" s="1"/>
  <c r="H40" i="4"/>
  <c r="B141" i="4"/>
  <c r="G141" i="4" s="1"/>
  <c r="G108" i="4" s="1"/>
  <c r="F141" i="4"/>
  <c r="F108" i="4" s="1"/>
  <c r="M141" i="4"/>
  <c r="M108" i="4" s="1"/>
  <c r="I40" i="4"/>
  <c r="C141" i="4"/>
  <c r="C108" i="4" s="1"/>
  <c r="B39" i="4"/>
  <c r="F39" i="4"/>
  <c r="G39" i="4" s="1"/>
  <c r="L39" i="4" s="1"/>
  <c r="E140" i="4"/>
  <c r="E107" i="4" s="1"/>
  <c r="M140" i="4"/>
  <c r="M107" i="4" s="1"/>
  <c r="C39" i="4"/>
  <c r="B140" i="4"/>
  <c r="F140" i="4"/>
  <c r="F107" i="4" s="1"/>
  <c r="H39" i="4"/>
  <c r="C140" i="4"/>
  <c r="C107" i="4" s="1"/>
  <c r="G140" i="4"/>
  <c r="G107" i="4" s="1"/>
  <c r="K140" i="4"/>
  <c r="K107" i="4" s="1"/>
  <c r="D140" i="4"/>
  <c r="D107" i="4" s="1"/>
  <c r="H140" i="4"/>
  <c r="I140" i="4" s="1"/>
  <c r="I107" i="4" s="1"/>
  <c r="G38" i="4"/>
  <c r="L38" i="4" s="1"/>
  <c r="B139" i="4"/>
  <c r="F139" i="4"/>
  <c r="F106" i="4" s="1"/>
  <c r="C38" i="4"/>
  <c r="C139" i="4"/>
  <c r="C106" i="4" s="1"/>
  <c r="G139" i="4"/>
  <c r="G106" i="4" s="1"/>
  <c r="K139" i="4"/>
  <c r="K106" i="4" s="1"/>
  <c r="H38" i="4"/>
  <c r="D139" i="4"/>
  <c r="D106" i="4" s="1"/>
  <c r="H139" i="4"/>
  <c r="J139" i="4" s="1"/>
  <c r="J106" i="4" s="1"/>
  <c r="L139" i="4"/>
  <c r="L106" i="4" s="1"/>
  <c r="E139" i="4"/>
  <c r="E106" i="4" s="1"/>
  <c r="I139" i="4"/>
  <c r="I106" i="4" s="1"/>
  <c r="C37" i="4"/>
  <c r="C138" i="4"/>
  <c r="C105" i="4" s="1"/>
  <c r="K138" i="4"/>
  <c r="D138" i="4"/>
  <c r="D105" i="4" s="1"/>
  <c r="H138" i="4"/>
  <c r="J138" i="4" s="1"/>
  <c r="J105" i="4" s="1"/>
  <c r="L138" i="4"/>
  <c r="L105" i="4" s="1"/>
  <c r="E37" i="4"/>
  <c r="G37" i="4" s="1"/>
  <c r="L37" i="4" s="1"/>
  <c r="E138" i="4"/>
  <c r="E105" i="4" s="1"/>
  <c r="I138" i="4"/>
  <c r="I105" i="4" s="1"/>
  <c r="M138" i="4"/>
  <c r="M105" i="4" s="1"/>
  <c r="B37" i="4"/>
  <c r="B138" i="4"/>
  <c r="G138" i="4" s="1"/>
  <c r="G105" i="4" s="1"/>
  <c r="F138" i="4"/>
  <c r="F105" i="4" s="1"/>
  <c r="E137" i="4"/>
  <c r="E104" i="4" s="1"/>
  <c r="I137" i="4"/>
  <c r="I104" i="4" s="1"/>
  <c r="M137" i="4"/>
  <c r="M104" i="4" s="1"/>
  <c r="E36" i="4"/>
  <c r="G36" i="4" s="1"/>
  <c r="L36" i="4" s="1"/>
  <c r="I36" i="4"/>
  <c r="B137" i="4"/>
  <c r="F137" i="4"/>
  <c r="F104" i="4" s="1"/>
  <c r="J137" i="4"/>
  <c r="J104" i="4" s="1"/>
  <c r="B36" i="4"/>
  <c r="D36" i="4" s="1"/>
  <c r="K36" i="4" s="1"/>
  <c r="C137" i="4"/>
  <c r="C104" i="4" s="1"/>
  <c r="G137" i="4"/>
  <c r="G104" i="4" s="1"/>
  <c r="E136" i="4"/>
  <c r="E103" i="4" s="1"/>
  <c r="M136" i="4"/>
  <c r="M103" i="4" s="1"/>
  <c r="B136" i="4"/>
  <c r="F136" i="4"/>
  <c r="F103" i="4" s="1"/>
  <c r="C136" i="4"/>
  <c r="C103" i="4" s="1"/>
  <c r="G136" i="4"/>
  <c r="G103" i="4" s="1"/>
  <c r="K136" i="4"/>
  <c r="K103" i="4" s="1"/>
  <c r="D136" i="4"/>
  <c r="D103" i="4" s="1"/>
  <c r="H136" i="4"/>
  <c r="I136" i="4" s="1"/>
  <c r="I103" i="4" s="1"/>
  <c r="B135" i="4"/>
  <c r="F135" i="4"/>
  <c r="F102" i="4" s="1"/>
  <c r="J135" i="4"/>
  <c r="J102" i="4" s="1"/>
  <c r="C135" i="4"/>
  <c r="C102" i="4" s="1"/>
  <c r="G135" i="4"/>
  <c r="G102" i="4" s="1"/>
  <c r="K135" i="4"/>
  <c r="K102" i="4" s="1"/>
  <c r="D135" i="4"/>
  <c r="D102" i="4" s="1"/>
  <c r="H135" i="4"/>
  <c r="L135" i="4"/>
  <c r="L102" i="4" s="1"/>
  <c r="E135" i="4"/>
  <c r="E102" i="4" s="1"/>
  <c r="I135" i="4"/>
  <c r="I102" i="4" s="1"/>
  <c r="C134" i="4"/>
  <c r="C101" i="4" s="1"/>
  <c r="K134" i="4"/>
  <c r="K101" i="4" s="1"/>
  <c r="D134" i="4"/>
  <c r="D101" i="4" s="1"/>
  <c r="H134" i="4"/>
  <c r="J134" i="4" s="1"/>
  <c r="J101" i="4" s="1"/>
  <c r="L134" i="4"/>
  <c r="L101" i="4" s="1"/>
  <c r="E134" i="4"/>
  <c r="E101" i="4" s="1"/>
  <c r="M134" i="4"/>
  <c r="M101" i="4" s="1"/>
  <c r="B134" i="4"/>
  <c r="G134" i="4" s="1"/>
  <c r="G101" i="4" s="1"/>
  <c r="F134" i="4"/>
  <c r="F101" i="4" s="1"/>
  <c r="E133" i="4"/>
  <c r="E100" i="4" s="1"/>
  <c r="I133" i="4"/>
  <c r="I100" i="4" s="1"/>
  <c r="M133" i="4"/>
  <c r="M100" i="4" s="1"/>
  <c r="B133" i="4"/>
  <c r="F133" i="4"/>
  <c r="F100" i="4" s="1"/>
  <c r="J133" i="4"/>
  <c r="J100" i="4" s="1"/>
  <c r="C133" i="4"/>
  <c r="C100" i="4" s="1"/>
  <c r="G133" i="4"/>
  <c r="G100" i="4" s="1"/>
  <c r="E132" i="4"/>
  <c r="E99" i="4" s="1"/>
  <c r="M132" i="4"/>
  <c r="M99" i="4" s="1"/>
  <c r="B132" i="4"/>
  <c r="F132" i="4"/>
  <c r="F99" i="4" s="1"/>
  <c r="C132" i="4"/>
  <c r="C99" i="4" s="1"/>
  <c r="G132" i="4"/>
  <c r="G99" i="4" s="1"/>
  <c r="K132" i="4"/>
  <c r="K99" i="4" s="1"/>
  <c r="D132" i="4"/>
  <c r="D99" i="4" s="1"/>
  <c r="H132" i="4"/>
  <c r="I132" i="4" s="1"/>
  <c r="I99" i="4" s="1"/>
  <c r="B131" i="4"/>
  <c r="F131" i="4"/>
  <c r="F98" i="4" s="1"/>
  <c r="C131" i="4"/>
  <c r="C98" i="4" s="1"/>
  <c r="G131" i="4"/>
  <c r="G98" i="4" s="1"/>
  <c r="K131" i="4"/>
  <c r="K98" i="4" s="1"/>
  <c r="D131" i="4"/>
  <c r="D98" i="4" s="1"/>
  <c r="H131" i="4"/>
  <c r="J131" i="4" s="1"/>
  <c r="J98" i="4" s="1"/>
  <c r="L131" i="4"/>
  <c r="L98" i="4" s="1"/>
  <c r="E131" i="4"/>
  <c r="E98" i="4" s="1"/>
  <c r="C130" i="4"/>
  <c r="C97" i="4" s="1"/>
  <c r="K130" i="4"/>
  <c r="K97" i="4" s="1"/>
  <c r="D130" i="4"/>
  <c r="D97" i="4" s="1"/>
  <c r="H130" i="4"/>
  <c r="J130" i="4" s="1"/>
  <c r="J97" i="4" s="1"/>
  <c r="L130" i="4"/>
  <c r="L97" i="4" s="1"/>
  <c r="E130" i="4"/>
  <c r="E97" i="4" s="1"/>
  <c r="I130" i="4"/>
  <c r="I97" i="4" s="1"/>
  <c r="M130" i="4"/>
  <c r="M97" i="4" s="1"/>
  <c r="B130" i="4"/>
  <c r="G130" i="4" s="1"/>
  <c r="G97" i="4" s="1"/>
  <c r="F130" i="4"/>
  <c r="F97" i="4" s="1"/>
  <c r="D129" i="4"/>
  <c r="D96" i="4" s="1"/>
  <c r="H129" i="4"/>
  <c r="L129" i="4"/>
  <c r="L96" i="4" s="1"/>
  <c r="E129" i="4"/>
  <c r="E96" i="4" s="1"/>
  <c r="I129" i="4"/>
  <c r="I96" i="4" s="1"/>
  <c r="M129" i="4"/>
  <c r="M96" i="4" s="1"/>
  <c r="B129" i="4"/>
  <c r="F129" i="4"/>
  <c r="F96" i="4" s="1"/>
  <c r="J129" i="4"/>
  <c r="J96" i="4" s="1"/>
  <c r="C129" i="4"/>
  <c r="C96" i="4" s="1"/>
  <c r="G129" i="4"/>
  <c r="G96" i="4" s="1"/>
  <c r="E128" i="4"/>
  <c r="E95" i="4" s="1"/>
  <c r="I128" i="4"/>
  <c r="I95" i="4" s="1"/>
  <c r="M128" i="4"/>
  <c r="M95" i="4" s="1"/>
  <c r="B128" i="4"/>
  <c r="F128" i="4"/>
  <c r="F95" i="4" s="1"/>
  <c r="J128" i="4"/>
  <c r="J95" i="4" s="1"/>
  <c r="C128" i="4"/>
  <c r="C95" i="4" s="1"/>
  <c r="G128" i="4"/>
  <c r="G95" i="4" s="1"/>
  <c r="K128" i="4"/>
  <c r="K95" i="4" s="1"/>
  <c r="D128" i="4"/>
  <c r="D95" i="4" s="1"/>
  <c r="H128" i="4"/>
  <c r="B127" i="4"/>
  <c r="G127" i="4" s="1"/>
  <c r="G94" i="4" s="1"/>
  <c r="F127" i="4"/>
  <c r="F94" i="4" s="1"/>
  <c r="C127" i="4"/>
  <c r="C94" i="4" s="1"/>
  <c r="K127" i="4"/>
  <c r="K94" i="4" s="1"/>
  <c r="D127" i="4"/>
  <c r="D94" i="4" s="1"/>
  <c r="H127" i="4"/>
  <c r="J127" i="4" s="1"/>
  <c r="J94" i="4" s="1"/>
  <c r="L127" i="4"/>
  <c r="L94" i="4" s="1"/>
  <c r="E127" i="4"/>
  <c r="E94" i="4" s="1"/>
  <c r="I127" i="4"/>
  <c r="I94" i="4" s="1"/>
  <c r="E126" i="4"/>
  <c r="E93" i="4" s="1"/>
  <c r="M126" i="4"/>
  <c r="M93" i="4" s="1"/>
  <c r="B126" i="4"/>
  <c r="F126" i="4"/>
  <c r="F93" i="4" s="1"/>
  <c r="C126" i="4"/>
  <c r="C93" i="4" s="1"/>
  <c r="G126" i="4"/>
  <c r="G93" i="4" s="1"/>
  <c r="K126" i="4"/>
  <c r="K93" i="4" s="1"/>
  <c r="D126" i="4"/>
  <c r="D93" i="4" s="1"/>
  <c r="H126" i="4"/>
  <c r="I126" i="4" s="1"/>
  <c r="I93" i="4" s="1"/>
  <c r="AK967" i="12"/>
  <c r="K68" i="4" l="1"/>
  <c r="I134" i="4"/>
  <c r="I101" i="4" s="1"/>
  <c r="J66" i="4"/>
  <c r="K105" i="4"/>
  <c r="L71" i="4"/>
  <c r="K73" i="4"/>
  <c r="L110" i="4"/>
  <c r="J126" i="4"/>
  <c r="J93" i="4" s="1"/>
  <c r="I131" i="4"/>
  <c r="I98" i="4" s="1"/>
  <c r="L76" i="4"/>
  <c r="N42" i="4"/>
  <c r="F71" i="4"/>
  <c r="I71" i="4"/>
  <c r="M42" i="4"/>
  <c r="I143" i="4"/>
  <c r="I110" i="4" s="1"/>
  <c r="K66" i="4"/>
  <c r="D76" i="4"/>
  <c r="D71" i="4"/>
  <c r="C76" i="4"/>
  <c r="C71" i="4"/>
  <c r="J71" i="4"/>
  <c r="J76" i="4"/>
  <c r="H42" i="4"/>
  <c r="J42" i="4" s="1"/>
  <c r="K76" i="4"/>
  <c r="K71" i="4"/>
  <c r="B71" i="4"/>
  <c r="B76" i="4"/>
  <c r="E76" i="4"/>
  <c r="E71" i="4"/>
  <c r="H70" i="4"/>
  <c r="F70" i="4"/>
  <c r="D75" i="4"/>
  <c r="D70" i="4"/>
  <c r="J70" i="4"/>
  <c r="J75" i="4"/>
  <c r="C75" i="4"/>
  <c r="C70" i="4"/>
  <c r="E75" i="4"/>
  <c r="E70" i="4"/>
  <c r="E66" i="4"/>
  <c r="J69" i="4"/>
  <c r="L75" i="4"/>
  <c r="L70" i="4"/>
  <c r="B70" i="4"/>
  <c r="B75" i="4"/>
  <c r="J142" i="4"/>
  <c r="J109" i="4" s="1"/>
  <c r="I41" i="4"/>
  <c r="D41" i="4"/>
  <c r="K41" i="4" s="1"/>
  <c r="N41" i="4" s="1"/>
  <c r="J74" i="4"/>
  <c r="K75" i="4"/>
  <c r="K70" i="4"/>
  <c r="I69" i="4"/>
  <c r="F69" i="4"/>
  <c r="I141" i="4"/>
  <c r="I108" i="4" s="1"/>
  <c r="C74" i="4"/>
  <c r="C69" i="4"/>
  <c r="B74" i="4"/>
  <c r="B69" i="4"/>
  <c r="L74" i="4"/>
  <c r="L69" i="4"/>
  <c r="D74" i="4"/>
  <c r="D69" i="4"/>
  <c r="L64" i="4"/>
  <c r="L67" i="4"/>
  <c r="B62" i="4"/>
  <c r="B63" i="4"/>
  <c r="D66" i="4"/>
  <c r="E74" i="4"/>
  <c r="E69" i="4"/>
  <c r="M40" i="4"/>
  <c r="J40" i="4"/>
  <c r="K74" i="4"/>
  <c r="K69" i="4"/>
  <c r="L62" i="4"/>
  <c r="L65" i="4"/>
  <c r="L72" i="4"/>
  <c r="L60" i="4"/>
  <c r="L63" i="4"/>
  <c r="L66" i="4"/>
  <c r="J140" i="4"/>
  <c r="J107" i="4" s="1"/>
  <c r="H68" i="4"/>
  <c r="F68" i="4"/>
  <c r="B68" i="4"/>
  <c r="B73" i="4"/>
  <c r="E73" i="4"/>
  <c r="E68" i="4"/>
  <c r="L73" i="4"/>
  <c r="L68" i="4"/>
  <c r="C68" i="4"/>
  <c r="C73" i="4"/>
  <c r="I39" i="4"/>
  <c r="D39" i="4"/>
  <c r="K39" i="4" s="1"/>
  <c r="N39" i="4" s="1"/>
  <c r="B65" i="4"/>
  <c r="B66" i="4"/>
  <c r="J73" i="4"/>
  <c r="J68" i="4"/>
  <c r="D68" i="4"/>
  <c r="D73" i="4"/>
  <c r="I67" i="4"/>
  <c r="I38" i="4"/>
  <c r="D38" i="4"/>
  <c r="K38" i="4" s="1"/>
  <c r="D72" i="4"/>
  <c r="D67" i="4"/>
  <c r="B67" i="4"/>
  <c r="B72" i="4"/>
  <c r="H67" i="4"/>
  <c r="C63" i="4"/>
  <c r="K67" i="4"/>
  <c r="K72" i="4"/>
  <c r="E72" i="4"/>
  <c r="E67" i="4"/>
  <c r="C67" i="4"/>
  <c r="C72" i="4"/>
  <c r="F67" i="4"/>
  <c r="C64" i="4"/>
  <c r="J67" i="4"/>
  <c r="J72" i="4"/>
  <c r="N38" i="4"/>
  <c r="I66" i="4"/>
  <c r="F66" i="4"/>
  <c r="I37" i="4"/>
  <c r="D37" i="4"/>
  <c r="K37" i="4" s="1"/>
  <c r="H66" i="4"/>
  <c r="K64" i="4"/>
  <c r="K63" i="4"/>
  <c r="E64" i="4"/>
  <c r="H37" i="4"/>
  <c r="J65" i="4"/>
  <c r="C65" i="4"/>
  <c r="C66" i="4"/>
  <c r="K61" i="4"/>
  <c r="J64" i="4"/>
  <c r="E65" i="4"/>
  <c r="D65" i="4"/>
  <c r="K65" i="4"/>
  <c r="M36" i="4"/>
  <c r="N36" i="4"/>
  <c r="F65" i="4"/>
  <c r="H65" i="4"/>
  <c r="I65" i="4"/>
  <c r="E62" i="4"/>
  <c r="D63" i="4"/>
  <c r="E63" i="4"/>
  <c r="B64" i="4"/>
  <c r="D64" i="4"/>
  <c r="H36" i="4"/>
  <c r="J36" i="4" s="1"/>
  <c r="H64" i="4"/>
  <c r="F64" i="4"/>
  <c r="J63" i="4"/>
  <c r="J62" i="4"/>
  <c r="J136" i="4"/>
  <c r="J103" i="4" s="1"/>
  <c r="H63" i="4"/>
  <c r="I63" i="4"/>
  <c r="C62" i="4"/>
  <c r="D62" i="4"/>
  <c r="F63" i="4"/>
  <c r="K62" i="4"/>
  <c r="I62" i="4"/>
  <c r="F62" i="4"/>
  <c r="H62" i="4"/>
  <c r="J132" i="4"/>
  <c r="J99" i="4" s="1"/>
  <c r="I61" i="4"/>
  <c r="E61" i="4"/>
  <c r="D61" i="4"/>
  <c r="H61" i="4"/>
  <c r="F61" i="4"/>
  <c r="C61" i="4"/>
  <c r="J61" i="4"/>
  <c r="B61" i="4"/>
  <c r="L61" i="4"/>
  <c r="I60" i="4"/>
  <c r="J60" i="4"/>
  <c r="K60" i="4"/>
  <c r="F60" i="4"/>
  <c r="D60" i="4"/>
  <c r="E60" i="4"/>
  <c r="K59" i="4"/>
  <c r="B60" i="4"/>
  <c r="H60" i="4"/>
  <c r="C60" i="4"/>
  <c r="C59" i="4"/>
  <c r="J59" i="4"/>
  <c r="E59" i="4"/>
  <c r="D59" i="4"/>
  <c r="I59" i="4"/>
  <c r="F59" i="4"/>
  <c r="H59" i="4"/>
  <c r="B59" i="4"/>
  <c r="L59" i="4"/>
  <c r="I68" i="4" l="1"/>
  <c r="M76" i="4"/>
  <c r="N76" i="4" s="1"/>
  <c r="H71" i="4"/>
  <c r="M71" i="4"/>
  <c r="N71" i="4" s="1"/>
  <c r="M75" i="4"/>
  <c r="N75" i="4" s="1"/>
  <c r="J41" i="4"/>
  <c r="M41" i="4"/>
  <c r="M70" i="4"/>
  <c r="N70" i="4" s="1"/>
  <c r="I70" i="4"/>
  <c r="M74" i="4"/>
  <c r="N74" i="4" s="1"/>
  <c r="H69" i="4"/>
  <c r="M69" i="4" s="1"/>
  <c r="N69" i="4" s="1"/>
  <c r="M65" i="4"/>
  <c r="N65" i="4" s="1"/>
  <c r="M39" i="4"/>
  <c r="J39" i="4"/>
  <c r="M73" i="4"/>
  <c r="N73" i="4" s="1"/>
  <c r="M68" i="4"/>
  <c r="N68" i="4" s="1"/>
  <c r="M72" i="4"/>
  <c r="N72" i="4" s="1"/>
  <c r="M67" i="4"/>
  <c r="N67" i="4" s="1"/>
  <c r="M38" i="4"/>
  <c r="J38" i="4"/>
  <c r="M66" i="4"/>
  <c r="N66" i="4" s="1"/>
  <c r="J37" i="4"/>
  <c r="M37" i="4"/>
  <c r="N37" i="4"/>
  <c r="M63" i="4"/>
  <c r="N63" i="4" s="1"/>
  <c r="I64" i="4"/>
  <c r="M64" i="4" s="1"/>
  <c r="N64" i="4" s="1"/>
  <c r="M62" i="4"/>
  <c r="N62" i="4" s="1"/>
  <c r="M61" i="4"/>
  <c r="N61" i="4" s="1"/>
  <c r="M60" i="4"/>
  <c r="N60" i="4" s="1"/>
  <c r="M59" i="4"/>
  <c r="N59" i="4" s="1"/>
  <c r="AF792" i="37" l="1"/>
  <c r="AF182" i="37" l="1"/>
  <c r="AF795" i="37"/>
  <c r="AF793" i="37"/>
  <c r="AF794" i="37"/>
  <c r="BR267" i="3" l="1"/>
  <c r="BQ267" i="3"/>
  <c r="BP267" i="3"/>
  <c r="BM267" i="3"/>
  <c r="BL267" i="3"/>
  <c r="BK267" i="3"/>
  <c r="BR266" i="3"/>
  <c r="BQ266" i="3"/>
  <c r="BP266" i="3"/>
  <c r="BM266" i="3"/>
  <c r="BL266" i="3"/>
  <c r="BK266" i="3"/>
  <c r="BR265" i="3"/>
  <c r="BQ265" i="3"/>
  <c r="BP265" i="3"/>
  <c r="BM265" i="3"/>
  <c r="BL265" i="3"/>
  <c r="BK265" i="3"/>
  <c r="BR264" i="3"/>
  <c r="BQ264" i="3"/>
  <c r="BP264" i="3"/>
  <c r="BM264" i="3"/>
  <c r="BL264" i="3"/>
  <c r="BK264" i="3"/>
  <c r="BR263" i="3"/>
  <c r="BQ263" i="3"/>
  <c r="BP263" i="3"/>
  <c r="BM263" i="3"/>
  <c r="BL263" i="3"/>
  <c r="BK263" i="3"/>
  <c r="BR262" i="3"/>
  <c r="BQ262" i="3"/>
  <c r="BP262" i="3"/>
  <c r="BM262" i="3"/>
  <c r="BL262" i="3"/>
  <c r="BK262" i="3"/>
  <c r="BR261" i="3"/>
  <c r="BQ261" i="3"/>
  <c r="BP261" i="3"/>
  <c r="BM261" i="3"/>
  <c r="BL261" i="3"/>
  <c r="BK261" i="3"/>
  <c r="BR260" i="3"/>
  <c r="BQ260" i="3"/>
  <c r="BP260" i="3"/>
  <c r="BM260" i="3"/>
  <c r="BL260" i="3"/>
  <c r="BK260" i="3"/>
  <c r="BR259" i="3"/>
  <c r="BQ259" i="3"/>
  <c r="BP259" i="3"/>
  <c r="BM259" i="3"/>
  <c r="BL259" i="3"/>
  <c r="BK259" i="3"/>
  <c r="BR258" i="3"/>
  <c r="BQ258" i="3"/>
  <c r="BP258" i="3"/>
  <c r="BM258" i="3"/>
  <c r="BL258" i="3"/>
  <c r="BK258" i="3"/>
  <c r="BR257" i="3"/>
  <c r="BQ257" i="3"/>
  <c r="BP257" i="3"/>
  <c r="BM257" i="3"/>
  <c r="BL257" i="3"/>
  <c r="BK257" i="3"/>
  <c r="BR256" i="3"/>
  <c r="BQ256" i="3"/>
  <c r="BP256" i="3"/>
  <c r="BM256" i="3"/>
  <c r="BL256" i="3"/>
  <c r="BK256" i="3"/>
  <c r="BR255" i="3"/>
  <c r="BQ255" i="3"/>
  <c r="BP255" i="3"/>
  <c r="BM255" i="3"/>
  <c r="BL255" i="3"/>
  <c r="BK255" i="3"/>
  <c r="BA3" i="37" l="1"/>
  <c r="BA3" i="38"/>
  <c r="BA3" i="39"/>
  <c r="BE654" i="6"/>
  <c r="BE653" i="6"/>
  <c r="BE652" i="6"/>
  <c r="BE651" i="6"/>
  <c r="BE650" i="6"/>
  <c r="BE649" i="6"/>
  <c r="BE648" i="6"/>
  <c r="C2" i="38"/>
  <c r="D2" i="38" s="1"/>
  <c r="E2" i="38" s="1"/>
  <c r="F2" i="38" s="1"/>
  <c r="AG183" i="38"/>
  <c r="AG184" i="38" s="1"/>
  <c r="AG185" i="38" s="1"/>
  <c r="AG186" i="38" s="1"/>
  <c r="AG187" i="38" s="1"/>
  <c r="AG188" i="38" s="1"/>
  <c r="AG189" i="38" s="1"/>
  <c r="AG190" i="38" s="1"/>
  <c r="AG191" i="38" s="1"/>
  <c r="AG192" i="38" s="1"/>
  <c r="AG193" i="38" s="1"/>
  <c r="AG194" i="38" s="1"/>
  <c r="AG195" i="38" s="1"/>
  <c r="AG196" i="38" s="1"/>
  <c r="AG197" i="38" s="1"/>
  <c r="AG198" i="38" s="1"/>
  <c r="AG199" i="38" s="1"/>
  <c r="AG200" i="38" s="1"/>
  <c r="AG201" i="38" s="1"/>
  <c r="AG202" i="38" s="1"/>
  <c r="AG203" i="38" s="1"/>
  <c r="AG204" i="38" s="1"/>
  <c r="AG205" i="38" s="1"/>
  <c r="AG206" i="38" s="1"/>
  <c r="AG207" i="38" s="1"/>
  <c r="AG208" i="38" s="1"/>
  <c r="AG209" i="38" s="1"/>
  <c r="AG210" i="38" s="1"/>
  <c r="AG211" i="38" s="1"/>
  <c r="AG212" i="38" s="1"/>
  <c r="AG213" i="38" s="1"/>
  <c r="C2" i="39"/>
  <c r="D2" i="39" s="1"/>
  <c r="E2" i="39" s="1"/>
  <c r="F2" i="39" s="1"/>
  <c r="AL391" i="39"/>
  <c r="AL387" i="39"/>
  <c r="AL383" i="39"/>
  <c r="AL379" i="39"/>
  <c r="AL375" i="39"/>
  <c r="AL371" i="39"/>
  <c r="AL367" i="39"/>
  <c r="AL363" i="39"/>
  <c r="AL359" i="39"/>
  <c r="AL355" i="39"/>
  <c r="AL351" i="39"/>
  <c r="AL347" i="39"/>
  <c r="AL343" i="39"/>
  <c r="AL339" i="39"/>
  <c r="AL335" i="39"/>
  <c r="AL331" i="39"/>
  <c r="AL327" i="39"/>
  <c r="AL323" i="39"/>
  <c r="AL322" i="39"/>
  <c r="AL321" i="39"/>
  <c r="AL319" i="39"/>
  <c r="AL318" i="39"/>
  <c r="AL317" i="39"/>
  <c r="AL316" i="39"/>
  <c r="AL315" i="39"/>
  <c r="AL314" i="39"/>
  <c r="AL313" i="39"/>
  <c r="AL312" i="39"/>
  <c r="AL311" i="39"/>
  <c r="AL310" i="39"/>
  <c r="AL309" i="39"/>
  <c r="AL308" i="39"/>
  <c r="AL307" i="39"/>
  <c r="AL306" i="39"/>
  <c r="AL305" i="39"/>
  <c r="AL304" i="39"/>
  <c r="AL303" i="39"/>
  <c r="AL302" i="39"/>
  <c r="AL301" i="39"/>
  <c r="AL300" i="39"/>
  <c r="AL299" i="39"/>
  <c r="AL298" i="39"/>
  <c r="AL297" i="39"/>
  <c r="AL296" i="39"/>
  <c r="AL295" i="39"/>
  <c r="AL294" i="39"/>
  <c r="AL293" i="39"/>
  <c r="AL292" i="39"/>
  <c r="AL291" i="39"/>
  <c r="AL290" i="39"/>
  <c r="AL289" i="39"/>
  <c r="AL288" i="39"/>
  <c r="AL287" i="39"/>
  <c r="AL286" i="39"/>
  <c r="AL285" i="39"/>
  <c r="AL284" i="39"/>
  <c r="AL283" i="39"/>
  <c r="AL282" i="39"/>
  <c r="AL281" i="39"/>
  <c r="AL280" i="39"/>
  <c r="AL279" i="39"/>
  <c r="AL278" i="39"/>
  <c r="AL277" i="39"/>
  <c r="AL276" i="39"/>
  <c r="AL275" i="39"/>
  <c r="AL274" i="39"/>
  <c r="AL273" i="39"/>
  <c r="AL272" i="39"/>
  <c r="AL271" i="39"/>
  <c r="AL270" i="39"/>
  <c r="AL269" i="39"/>
  <c r="AL268" i="39"/>
  <c r="AL267" i="39"/>
  <c r="AL266" i="39"/>
  <c r="AL265" i="39"/>
  <c r="AL264" i="39"/>
  <c r="AL263" i="39"/>
  <c r="AL262" i="39"/>
  <c r="AL261" i="39"/>
  <c r="AL260" i="39"/>
  <c r="AL259" i="39"/>
  <c r="AL258" i="39"/>
  <c r="AL257" i="39"/>
  <c r="AL256" i="39"/>
  <c r="AL255" i="39"/>
  <c r="AL254" i="39"/>
  <c r="AL253" i="39"/>
  <c r="AL252" i="39"/>
  <c r="AL251" i="39"/>
  <c r="AL250" i="39"/>
  <c r="AL249" i="39"/>
  <c r="AL248" i="39"/>
  <c r="AL247" i="39"/>
  <c r="AL246" i="39"/>
  <c r="AL245" i="39"/>
  <c r="AL244" i="39"/>
  <c r="AL243" i="39"/>
  <c r="AL242" i="39"/>
  <c r="AL241" i="39"/>
  <c r="AL240" i="39"/>
  <c r="AL239" i="39"/>
  <c r="AL238" i="39"/>
  <c r="AL237" i="39"/>
  <c r="AL236" i="39"/>
  <c r="AL235" i="39"/>
  <c r="AL234" i="39"/>
  <c r="AL233" i="39"/>
  <c r="AL232" i="39"/>
  <c r="AL231" i="39"/>
  <c r="AL230" i="39"/>
  <c r="AL229" i="39"/>
  <c r="AL228" i="39"/>
  <c r="AL227" i="39"/>
  <c r="AL226" i="39"/>
  <c r="AL225" i="39"/>
  <c r="AL224" i="39"/>
  <c r="AL223" i="39"/>
  <c r="AL222" i="39"/>
  <c r="AL221" i="39"/>
  <c r="AL220" i="39"/>
  <c r="AL219" i="39"/>
  <c r="AL218" i="39"/>
  <c r="AL217" i="39"/>
  <c r="AL216" i="39"/>
  <c r="AL215" i="39"/>
  <c r="AL214" i="39"/>
  <c r="AL213" i="39"/>
  <c r="AL212" i="39"/>
  <c r="AL211" i="39"/>
  <c r="AL210" i="39"/>
  <c r="AL209" i="39"/>
  <c r="AL208" i="39"/>
  <c r="AL207" i="39"/>
  <c r="AL206" i="39"/>
  <c r="AL205" i="39"/>
  <c r="AL204" i="39"/>
  <c r="AL203" i="39"/>
  <c r="AL202" i="39"/>
  <c r="AL201" i="39"/>
  <c r="AL200" i="39"/>
  <c r="AL199" i="39"/>
  <c r="AL198" i="39"/>
  <c r="AL197" i="39"/>
  <c r="AL196" i="39"/>
  <c r="AL195" i="39"/>
  <c r="AL194" i="39"/>
  <c r="AL193" i="39"/>
  <c r="AL192" i="39"/>
  <c r="AL191" i="39"/>
  <c r="AL190" i="39"/>
  <c r="AL189" i="39"/>
  <c r="AL188" i="39"/>
  <c r="AL187" i="39"/>
  <c r="AL186" i="39"/>
  <c r="AL185" i="39"/>
  <c r="AL184" i="39"/>
  <c r="AL183" i="39"/>
  <c r="G2" i="39" l="1"/>
  <c r="H2" i="39" s="1"/>
  <c r="I2" i="39" s="1"/>
  <c r="J2" i="39" s="1"/>
  <c r="K2" i="39" s="1"/>
  <c r="L2" i="39" s="1"/>
  <c r="M2" i="39" s="1"/>
  <c r="N2" i="39" s="1"/>
  <c r="O2" i="39" s="1"/>
  <c r="P2" i="39" s="1"/>
  <c r="Q2" i="39" s="1"/>
  <c r="R2" i="39" s="1"/>
  <c r="S2" i="39" s="1"/>
  <c r="T2" i="39" s="1"/>
  <c r="U2" i="39" s="1"/>
  <c r="V2" i="39" s="1"/>
  <c r="W2" i="39" s="1"/>
  <c r="X2" i="39" s="1"/>
  <c r="Y2" i="39" s="1"/>
  <c r="Z2" i="39" s="1"/>
  <c r="AA2" i="39" s="1"/>
  <c r="AB2" i="39" s="1"/>
  <c r="AC2" i="39" s="1"/>
  <c r="AD2" i="39" s="1"/>
  <c r="AE2" i="39" s="1"/>
  <c r="AF2" i="39" s="1"/>
  <c r="AG2" i="39" s="1"/>
  <c r="AH2" i="39" s="1"/>
  <c r="AI2" i="39" s="1"/>
  <c r="AJ2" i="39" s="1"/>
  <c r="AK2" i="39" s="1"/>
  <c r="AL2" i="39" s="1"/>
  <c r="AL809" i="39"/>
  <c r="AL801" i="39"/>
  <c r="AL793" i="39"/>
  <c r="AL785" i="39"/>
  <c r="AL777" i="39"/>
  <c r="AL769" i="39"/>
  <c r="AL761" i="39"/>
  <c r="AL753" i="39"/>
  <c r="AL745" i="39"/>
  <c r="AL737" i="39"/>
  <c r="AL729" i="39"/>
  <c r="AL721" i="39"/>
  <c r="AL713" i="39"/>
  <c r="AL705" i="39"/>
  <c r="AL697" i="39"/>
  <c r="AL689" i="39"/>
  <c r="AL681" i="39"/>
  <c r="AL673" i="39"/>
  <c r="AL665" i="39"/>
  <c r="AL657" i="39"/>
  <c r="AL649" i="39"/>
  <c r="AL641" i="39"/>
  <c r="AL633" i="39"/>
  <c r="AL625" i="39"/>
  <c r="AL617" i="39"/>
  <c r="AL609" i="39"/>
  <c r="AL601" i="39"/>
  <c r="AL593" i="39"/>
  <c r="AL585" i="39"/>
  <c r="AL577" i="39"/>
  <c r="AL569" i="39"/>
  <c r="AL561" i="39"/>
  <c r="AL553" i="39"/>
  <c r="AL545" i="39"/>
  <c r="AL537" i="39"/>
  <c r="AL529" i="39"/>
  <c r="AL521" i="39"/>
  <c r="AL513" i="39"/>
  <c r="AL506" i="39"/>
  <c r="AL502" i="39"/>
  <c r="AL498" i="39"/>
  <c r="AL494" i="39"/>
  <c r="AL490" i="39"/>
  <c r="AL486" i="39"/>
  <c r="AL482" i="39"/>
  <c r="AL478" i="39"/>
  <c r="AL474" i="39"/>
  <c r="AL470" i="39"/>
  <c r="AL466" i="39"/>
  <c r="AL462" i="39"/>
  <c r="AL458" i="39"/>
  <c r="AL454" i="39"/>
  <c r="AL450" i="39"/>
  <c r="AL446" i="39"/>
  <c r="AL442" i="39"/>
  <c r="AL438" i="39"/>
  <c r="AL434" i="39"/>
  <c r="AL430" i="39"/>
  <c r="AL426" i="39"/>
  <c r="AL422" i="39"/>
  <c r="AL418" i="39"/>
  <c r="AL414" i="39"/>
  <c r="AL410" i="39"/>
  <c r="AL406" i="39"/>
  <c r="AL402" i="39"/>
  <c r="AL398" i="39"/>
  <c r="AL394" i="39"/>
  <c r="AL390" i="39"/>
  <c r="AL386" i="39"/>
  <c r="AL382" i="39"/>
  <c r="AL378" i="39"/>
  <c r="AL374" i="39"/>
  <c r="AL370" i="39"/>
  <c r="AL366" i="39"/>
  <c r="AL362" i="39"/>
  <c r="AL358" i="39"/>
  <c r="AL354" i="39"/>
  <c r="AL350" i="39"/>
  <c r="AL346" i="39"/>
  <c r="AL342" i="39"/>
  <c r="AL338" i="39"/>
  <c r="AL334" i="39"/>
  <c r="AL330" i="39"/>
  <c r="AL326" i="39"/>
  <c r="AL807" i="39"/>
  <c r="AL799" i="39"/>
  <c r="AL791" i="39"/>
  <c r="AL783" i="39"/>
  <c r="AL775" i="39"/>
  <c r="AL767" i="39"/>
  <c r="AL759" i="39"/>
  <c r="AL751" i="39"/>
  <c r="AL743" i="39"/>
  <c r="AL735" i="39"/>
  <c r="AL727" i="39"/>
  <c r="AL719" i="39"/>
  <c r="AL711" i="39"/>
  <c r="AL703" i="39"/>
  <c r="AL695" i="39"/>
  <c r="AL687" i="39"/>
  <c r="AL679" i="39"/>
  <c r="AL671" i="39"/>
  <c r="AL663" i="39"/>
  <c r="AL655" i="39"/>
  <c r="AL647" i="39"/>
  <c r="AL639" i="39"/>
  <c r="AL631" i="39"/>
  <c r="AL623" i="39"/>
  <c r="AL615" i="39"/>
  <c r="AL607" i="39"/>
  <c r="AL599" i="39"/>
  <c r="AL591" i="39"/>
  <c r="AL583" i="39"/>
  <c r="AL575" i="39"/>
  <c r="AL567" i="39"/>
  <c r="AL559" i="39"/>
  <c r="AL551" i="39"/>
  <c r="AL543" i="39"/>
  <c r="AL535" i="39"/>
  <c r="AL527" i="39"/>
  <c r="AL519" i="39"/>
  <c r="AL511" i="39"/>
  <c r="AL505" i="39"/>
  <c r="AL501" i="39"/>
  <c r="AL497" i="39"/>
  <c r="AL493" i="39"/>
  <c r="AL489" i="39"/>
  <c r="AL485" i="39"/>
  <c r="AL481" i="39"/>
  <c r="AL477" i="39"/>
  <c r="AL473" i="39"/>
  <c r="AL469" i="39"/>
  <c r="AL465" i="39"/>
  <c r="AL461" i="39"/>
  <c r="AL457" i="39"/>
  <c r="AL453" i="39"/>
  <c r="AL449" i="39"/>
  <c r="AL445" i="39"/>
  <c r="AL441" i="39"/>
  <c r="AL437" i="39"/>
  <c r="AL433" i="39"/>
  <c r="AL429" i="39"/>
  <c r="AL425" i="39"/>
  <c r="AL421" i="39"/>
  <c r="AL417" i="39"/>
  <c r="AL413" i="39"/>
  <c r="AL409" i="39"/>
  <c r="AL405" i="39"/>
  <c r="AL401" i="39"/>
  <c r="AL397" i="39"/>
  <c r="AL393" i="39"/>
  <c r="AL389" i="39"/>
  <c r="AL385" i="39"/>
  <c r="AL381" i="39"/>
  <c r="AL377" i="39"/>
  <c r="AL373" i="39"/>
  <c r="AL369" i="39"/>
  <c r="AL365" i="39"/>
  <c r="AL361" i="39"/>
  <c r="AL357" i="39"/>
  <c r="AL353" i="39"/>
  <c r="AL349" i="39"/>
  <c r="AL345" i="39"/>
  <c r="AL341" i="39"/>
  <c r="AL337" i="39"/>
  <c r="AL333" i="39"/>
  <c r="AL329" i="39"/>
  <c r="AL325" i="39"/>
  <c r="AL805" i="39"/>
  <c r="AL797" i="39"/>
  <c r="AL789" i="39"/>
  <c r="AL781" i="39"/>
  <c r="AL773" i="39"/>
  <c r="AL765" i="39"/>
  <c r="AL757" i="39"/>
  <c r="AL749" i="39"/>
  <c r="AL741" i="39"/>
  <c r="AL733" i="39"/>
  <c r="AL725" i="39"/>
  <c r="AL717" i="39"/>
  <c r="AL709" i="39"/>
  <c r="AL701" i="39"/>
  <c r="AL693" i="39"/>
  <c r="AL685" i="39"/>
  <c r="AL677" i="39"/>
  <c r="AL669" i="39"/>
  <c r="AL661" i="39"/>
  <c r="AL653" i="39"/>
  <c r="AL645" i="39"/>
  <c r="AL637" i="39"/>
  <c r="AL629" i="39"/>
  <c r="AL621" i="39"/>
  <c r="AL613" i="39"/>
  <c r="AL605" i="39"/>
  <c r="AL597" i="39"/>
  <c r="AL589" i="39"/>
  <c r="AL581" i="39"/>
  <c r="AL573" i="39"/>
  <c r="AL565" i="39"/>
  <c r="AL557" i="39"/>
  <c r="AL549" i="39"/>
  <c r="AL541" i="39"/>
  <c r="AL533" i="39"/>
  <c r="AL525" i="39"/>
  <c r="AL517" i="39"/>
  <c r="AL509" i="39"/>
  <c r="AL504" i="39"/>
  <c r="AL500" i="39"/>
  <c r="AL496" i="39"/>
  <c r="AL492" i="39"/>
  <c r="AL488" i="39"/>
  <c r="AL484" i="39"/>
  <c r="AL480" i="39"/>
  <c r="AL476" i="39"/>
  <c r="AL472" i="39"/>
  <c r="AL468" i="39"/>
  <c r="AL464" i="39"/>
  <c r="AL460" i="39"/>
  <c r="AL456" i="39"/>
  <c r="AL452" i="39"/>
  <c r="AL448" i="39"/>
  <c r="AL444" i="39"/>
  <c r="AL440" i="39"/>
  <c r="AL436" i="39"/>
  <c r="AL432" i="39"/>
  <c r="AL428" i="39"/>
  <c r="AL424" i="39"/>
  <c r="AL420" i="39"/>
  <c r="AL416" i="39"/>
  <c r="AL412" i="39"/>
  <c r="AL408" i="39"/>
  <c r="AL404" i="39"/>
  <c r="AL400" i="39"/>
  <c r="AL396" i="39"/>
  <c r="AL392" i="39"/>
  <c r="AL388" i="39"/>
  <c r="AL384" i="39"/>
  <c r="AL380" i="39"/>
  <c r="AL376" i="39"/>
  <c r="AL372" i="39"/>
  <c r="AL368" i="39"/>
  <c r="AL364" i="39"/>
  <c r="AL360" i="39"/>
  <c r="AL356" i="39"/>
  <c r="AL352" i="39"/>
  <c r="AL348" i="39"/>
  <c r="AL344" i="39"/>
  <c r="AL340" i="39"/>
  <c r="AL336" i="39"/>
  <c r="AL332" i="39"/>
  <c r="AL328" i="39"/>
  <c r="AL324" i="39"/>
  <c r="AL320" i="39"/>
  <c r="AL811" i="39"/>
  <c r="AL803" i="39"/>
  <c r="AL795" i="39"/>
  <c r="AL787" i="39"/>
  <c r="AL779" i="39"/>
  <c r="AL771" i="39"/>
  <c r="AL763" i="39"/>
  <c r="AL755" i="39"/>
  <c r="AL747" i="39"/>
  <c r="AL739" i="39"/>
  <c r="AL731" i="39"/>
  <c r="AL723" i="39"/>
  <c r="AL715" i="39"/>
  <c r="AL707" i="39"/>
  <c r="AL699" i="39"/>
  <c r="AL691" i="39"/>
  <c r="AL683" i="39"/>
  <c r="AL675" i="39"/>
  <c r="AL667" i="39"/>
  <c r="AL659" i="39"/>
  <c r="AL651" i="39"/>
  <c r="AL643" i="39"/>
  <c r="AL635" i="39"/>
  <c r="AL627" i="39"/>
  <c r="AL619" i="39"/>
  <c r="AL611" i="39"/>
  <c r="AL603" i="39"/>
  <c r="AL595" i="39"/>
  <c r="AL587" i="39"/>
  <c r="AL579" i="39"/>
  <c r="AL571" i="39"/>
  <c r="AL563" i="39"/>
  <c r="AL555" i="39"/>
  <c r="AL547" i="39"/>
  <c r="AL539" i="39"/>
  <c r="AL531" i="39"/>
  <c r="AL523" i="39"/>
  <c r="AL515" i="39"/>
  <c r="AL507" i="39"/>
  <c r="AL503" i="39"/>
  <c r="AL499" i="39"/>
  <c r="AL495" i="39"/>
  <c r="AL491" i="39"/>
  <c r="AL487" i="39"/>
  <c r="AL483" i="39"/>
  <c r="AL479" i="39"/>
  <c r="AL475" i="39"/>
  <c r="AL471" i="39"/>
  <c r="AL467" i="39"/>
  <c r="AL463" i="39"/>
  <c r="AL459" i="39"/>
  <c r="AL455" i="39"/>
  <c r="AL451" i="39"/>
  <c r="AL447" i="39"/>
  <c r="AL443" i="39"/>
  <c r="AL439" i="39"/>
  <c r="AL435" i="39"/>
  <c r="AL431" i="39"/>
  <c r="AL427" i="39"/>
  <c r="AL423" i="39"/>
  <c r="AL419" i="39"/>
  <c r="AL415" i="39"/>
  <c r="AL411" i="39"/>
  <c r="AL407" i="39"/>
  <c r="AL403" i="39"/>
  <c r="AL399" i="39"/>
  <c r="AL395" i="39"/>
  <c r="AK183" i="38"/>
  <c r="G2" i="38"/>
  <c r="H2" i="38" s="1"/>
  <c r="I2" i="38" s="1"/>
  <c r="J2" i="38" s="1"/>
  <c r="K2" i="38" s="1"/>
  <c r="L2" i="38" s="1"/>
  <c r="M2" i="38" s="1"/>
  <c r="N2" i="38" s="1"/>
  <c r="O2" i="38" s="1"/>
  <c r="P2" i="38" s="1"/>
  <c r="Q2" i="38" s="1"/>
  <c r="R2" i="38" s="1"/>
  <c r="S2" i="38" s="1"/>
  <c r="T2" i="38" s="1"/>
  <c r="U2" i="38" s="1"/>
  <c r="V2" i="38" s="1"/>
  <c r="W2" i="38" s="1"/>
  <c r="X2" i="38" s="1"/>
  <c r="Y2" i="38" s="1"/>
  <c r="Z2" i="38" s="1"/>
  <c r="AA2" i="38" s="1"/>
  <c r="AB2" i="38" s="1"/>
  <c r="AC2" i="38" s="1"/>
  <c r="AD2" i="38" s="1"/>
  <c r="AE2" i="38" s="1"/>
  <c r="AF2" i="38" s="1"/>
  <c r="AG2" i="38" s="1"/>
  <c r="AH2" i="38" s="1"/>
  <c r="AI2" i="38" s="1"/>
  <c r="AJ2" i="38" s="1"/>
  <c r="AK2" i="38" s="1"/>
  <c r="AL810" i="39"/>
  <c r="AL806" i="39"/>
  <c r="AL802" i="39"/>
  <c r="AL798" i="39"/>
  <c r="AL794" i="39"/>
  <c r="AL790" i="39"/>
  <c r="AL786" i="39"/>
  <c r="AL782" i="39"/>
  <c r="AL778" i="39"/>
  <c r="AL774" i="39"/>
  <c r="AL770" i="39"/>
  <c r="AL766" i="39"/>
  <c r="AL762" i="39"/>
  <c r="AL758" i="39"/>
  <c r="AL754" i="39"/>
  <c r="AL750" i="39"/>
  <c r="AL746" i="39"/>
  <c r="AL742" i="39"/>
  <c r="AL738" i="39"/>
  <c r="AL734" i="39"/>
  <c r="AL730" i="39"/>
  <c r="AL726" i="39"/>
  <c r="AL722" i="39"/>
  <c r="AL718" i="39"/>
  <c r="AL714" i="39"/>
  <c r="AL710" i="39"/>
  <c r="AL706" i="39"/>
  <c r="AL702" i="39"/>
  <c r="AL698" i="39"/>
  <c r="AL694" i="39"/>
  <c r="AL690" i="39"/>
  <c r="AL686" i="39"/>
  <c r="AL682" i="39"/>
  <c r="AL678" i="39"/>
  <c r="AL674" i="39"/>
  <c r="AL670" i="39"/>
  <c r="AL666" i="39"/>
  <c r="AL662" i="39"/>
  <c r="AL658" i="39"/>
  <c r="AL654" i="39"/>
  <c r="AL650" i="39"/>
  <c r="AL646" i="39"/>
  <c r="AL642" i="39"/>
  <c r="AL638" i="39"/>
  <c r="AL634" i="39"/>
  <c r="AL630" i="39"/>
  <c r="AL626" i="39"/>
  <c r="AL622" i="39"/>
  <c r="AL618" i="39"/>
  <c r="AL614" i="39"/>
  <c r="AL610" i="39"/>
  <c r="AL606" i="39"/>
  <c r="AL602" i="39"/>
  <c r="AL598" i="39"/>
  <c r="AL594" i="39"/>
  <c r="AL590" i="39"/>
  <c r="AL586" i="39"/>
  <c r="AL582" i="39"/>
  <c r="AL578" i="39"/>
  <c r="AL574" i="39"/>
  <c r="AL570" i="39"/>
  <c r="AL566" i="39"/>
  <c r="AL562" i="39"/>
  <c r="AL558" i="39"/>
  <c r="AL554" i="39"/>
  <c r="AL550" i="39"/>
  <c r="AL546" i="39"/>
  <c r="AL542" i="39"/>
  <c r="AL538" i="39"/>
  <c r="AL534" i="39"/>
  <c r="AL530" i="39"/>
  <c r="AL526" i="39"/>
  <c r="AL522" i="39"/>
  <c r="AL518" i="39"/>
  <c r="AL514" i="39"/>
  <c r="AL510" i="39"/>
  <c r="AL812" i="39"/>
  <c r="AL808" i="39"/>
  <c r="AL804" i="39"/>
  <c r="AL800" i="39"/>
  <c r="AL796" i="39"/>
  <c r="AL792" i="39"/>
  <c r="AL788" i="39"/>
  <c r="AL784" i="39"/>
  <c r="AL780" i="39"/>
  <c r="AL776" i="39"/>
  <c r="AL772" i="39"/>
  <c r="AL768" i="39"/>
  <c r="AL764" i="39"/>
  <c r="AL760" i="39"/>
  <c r="AL756" i="39"/>
  <c r="AL752" i="39"/>
  <c r="AL748" i="39"/>
  <c r="AL744" i="39"/>
  <c r="AL740" i="39"/>
  <c r="AL736" i="39"/>
  <c r="AL732" i="39"/>
  <c r="AL728" i="39"/>
  <c r="AL724" i="39"/>
  <c r="AL720" i="39"/>
  <c r="AL716" i="39"/>
  <c r="AL712" i="39"/>
  <c r="AL708" i="39"/>
  <c r="AL704" i="39"/>
  <c r="AL700" i="39"/>
  <c r="AL696" i="39"/>
  <c r="AL692" i="39"/>
  <c r="AL688" i="39"/>
  <c r="AL684" i="39"/>
  <c r="AL680" i="39"/>
  <c r="AL676" i="39"/>
  <c r="AL672" i="39"/>
  <c r="AL668" i="39"/>
  <c r="AL664" i="39"/>
  <c r="AL660" i="39"/>
  <c r="AL656" i="39"/>
  <c r="AL652" i="39"/>
  <c r="AL648" i="39"/>
  <c r="AL644" i="39"/>
  <c r="AL640" i="39"/>
  <c r="AL636" i="39"/>
  <c r="AL632" i="39"/>
  <c r="AL628" i="39"/>
  <c r="AL624" i="39"/>
  <c r="AL620" i="39"/>
  <c r="AL616" i="39"/>
  <c r="AL612" i="39"/>
  <c r="AL608" i="39"/>
  <c r="AL604" i="39"/>
  <c r="AL600" i="39"/>
  <c r="AL596" i="39"/>
  <c r="AL592" i="39"/>
  <c r="AL588" i="39"/>
  <c r="AL584" i="39"/>
  <c r="AL580" i="39"/>
  <c r="AL576" i="39"/>
  <c r="AL572" i="39"/>
  <c r="AL568" i="39"/>
  <c r="AL564" i="39"/>
  <c r="AL560" i="39"/>
  <c r="AL556" i="39"/>
  <c r="AL552" i="39"/>
  <c r="AL548" i="39"/>
  <c r="AL544" i="39"/>
  <c r="AL540" i="39"/>
  <c r="AL536" i="39"/>
  <c r="AL532" i="39"/>
  <c r="AL528" i="39"/>
  <c r="AL524" i="39"/>
  <c r="AL520" i="39"/>
  <c r="AL516" i="39"/>
  <c r="AL512" i="39"/>
  <c r="AL508" i="39"/>
  <c r="AL240" i="3"/>
  <c r="AL255" i="3" s="1"/>
  <c r="AL254" i="3"/>
  <c r="BQ240" i="3"/>
  <c r="BM240" i="3"/>
  <c r="BQ254" i="3"/>
  <c r="BM254" i="3"/>
  <c r="BQ253" i="3"/>
  <c r="BM253" i="3"/>
  <c r="BQ252" i="3"/>
  <c r="BM252" i="3"/>
  <c r="BQ235" i="3"/>
  <c r="BM235" i="3"/>
  <c r="BQ251" i="3"/>
  <c r="BM251" i="3"/>
  <c r="BQ250" i="3"/>
  <c r="BM250" i="3"/>
  <c r="BQ238" i="3"/>
  <c r="BM238" i="3"/>
  <c r="BQ249" i="3"/>
  <c r="BM249" i="3"/>
  <c r="AH395" i="3"/>
  <c r="AD395" i="3"/>
  <c r="AH394" i="3"/>
  <c r="AD394" i="3"/>
  <c r="AH393" i="3"/>
  <c r="AD393" i="3"/>
  <c r="AH392" i="3"/>
  <c r="AD392" i="3"/>
  <c r="A391" i="3"/>
  <c r="AH391" i="3"/>
  <c r="AD391" i="3"/>
  <c r="AH390" i="3"/>
  <c r="AD390" i="3"/>
  <c r="AH389" i="3"/>
  <c r="AD389" i="3"/>
  <c r="AH388" i="3"/>
  <c r="AD388" i="3"/>
  <c r="AH387" i="3"/>
  <c r="AD387" i="3"/>
  <c r="AH386" i="3"/>
  <c r="AD386" i="3"/>
  <c r="AH385" i="3"/>
  <c r="AD385" i="3"/>
  <c r="AH384" i="3"/>
  <c r="AD384" i="3"/>
  <c r="AH383" i="3"/>
  <c r="AD383" i="3"/>
  <c r="AH382" i="3"/>
  <c r="AD382" i="3"/>
  <c r="AH381" i="3"/>
  <c r="AD381" i="3"/>
  <c r="AH380" i="3"/>
  <c r="AD380" i="3"/>
  <c r="AH379" i="3"/>
  <c r="AD379" i="3"/>
  <c r="AH378" i="3"/>
  <c r="AD378" i="3"/>
  <c r="AH377" i="3"/>
  <c r="AD377" i="3"/>
  <c r="AH376" i="3"/>
  <c r="AD376" i="3"/>
  <c r="AL256" i="3" l="1"/>
  <c r="I108" i="43"/>
  <c r="K108" i="43" s="1"/>
  <c r="I107" i="43"/>
  <c r="J107" i="43" s="1"/>
  <c r="I106" i="43"/>
  <c r="K106" i="43" s="1"/>
  <c r="N105" i="43"/>
  <c r="M105" i="43"/>
  <c r="I105" i="43"/>
  <c r="J105" i="43" s="1"/>
  <c r="N104" i="43"/>
  <c r="M104" i="43"/>
  <c r="I104" i="43"/>
  <c r="K104" i="43" s="1"/>
  <c r="N103" i="43"/>
  <c r="M103" i="43"/>
  <c r="I103" i="43"/>
  <c r="K103" i="43" s="1"/>
  <c r="I102" i="43"/>
  <c r="I101" i="43"/>
  <c r="J101" i="43" s="1"/>
  <c r="I100" i="43"/>
  <c r="J100" i="43" s="1"/>
  <c r="I99" i="43"/>
  <c r="I98" i="43"/>
  <c r="K98" i="43" s="1"/>
  <c r="I97" i="43"/>
  <c r="I96" i="43"/>
  <c r="K96" i="43" s="1"/>
  <c r="I95" i="43"/>
  <c r="K95" i="43" s="1"/>
  <c r="I94" i="43"/>
  <c r="K94" i="43" s="1"/>
  <c r="I93" i="43"/>
  <c r="K93" i="43" s="1"/>
  <c r="I92" i="43"/>
  <c r="K92" i="43" s="1"/>
  <c r="I91" i="43"/>
  <c r="K91" i="43" s="1"/>
  <c r="I90" i="43"/>
  <c r="K90" i="43" s="1"/>
  <c r="I89" i="43"/>
  <c r="K89" i="43" s="1"/>
  <c r="I88" i="43"/>
  <c r="K88" i="43" s="1"/>
  <c r="I87" i="43"/>
  <c r="K87" i="43" s="1"/>
  <c r="I86" i="43"/>
  <c r="K86" i="43" s="1"/>
  <c r="I85" i="43"/>
  <c r="K85" i="43" s="1"/>
  <c r="I84" i="43"/>
  <c r="K84" i="43" s="1"/>
  <c r="I83" i="43"/>
  <c r="K83" i="43" s="1"/>
  <c r="I82" i="43"/>
  <c r="K82" i="43" s="1"/>
  <c r="I81" i="43"/>
  <c r="K81" i="43" s="1"/>
  <c r="I80" i="43"/>
  <c r="K80" i="43" s="1"/>
  <c r="I79" i="43"/>
  <c r="K79" i="43" s="1"/>
  <c r="I78" i="43"/>
  <c r="I77" i="43"/>
  <c r="J77" i="43" s="1"/>
  <c r="I76" i="43"/>
  <c r="J76" i="43" s="1"/>
  <c r="I75" i="43"/>
  <c r="I74" i="43"/>
  <c r="I73" i="43"/>
  <c r="J73" i="43" s="1"/>
  <c r="I72" i="43"/>
  <c r="J72" i="43" s="1"/>
  <c r="I71" i="43"/>
  <c r="I70" i="43"/>
  <c r="I69" i="43"/>
  <c r="I68" i="43"/>
  <c r="K68" i="43" s="1"/>
  <c r="I67" i="43"/>
  <c r="K67" i="43" s="1"/>
  <c r="I66" i="43"/>
  <c r="K66" i="43" s="1"/>
  <c r="I65" i="43"/>
  <c r="I64" i="43"/>
  <c r="K64" i="43" s="1"/>
  <c r="I63" i="43"/>
  <c r="K63" i="43" s="1"/>
  <c r="I62" i="43"/>
  <c r="K62" i="43" s="1"/>
  <c r="I61" i="43"/>
  <c r="K61" i="43" s="1"/>
  <c r="I60" i="43"/>
  <c r="K60" i="43" s="1"/>
  <c r="I59" i="43"/>
  <c r="K59" i="43" s="1"/>
  <c r="I58" i="43"/>
  <c r="I57" i="43"/>
  <c r="J57" i="43" s="1"/>
  <c r="I56" i="43"/>
  <c r="J56" i="43" s="1"/>
  <c r="I55" i="43"/>
  <c r="I54" i="43"/>
  <c r="I53" i="43"/>
  <c r="J53" i="43" s="1"/>
  <c r="I52" i="43"/>
  <c r="J52" i="43" s="1"/>
  <c r="I51" i="43"/>
  <c r="I50" i="43"/>
  <c r="K50" i="43" s="1"/>
  <c r="I49" i="43"/>
  <c r="K49" i="43" s="1"/>
  <c r="I48" i="43"/>
  <c r="J48" i="43" s="1"/>
  <c r="I47" i="43"/>
  <c r="I46" i="43"/>
  <c r="I45" i="43"/>
  <c r="J45" i="43" s="1"/>
  <c r="I44" i="43"/>
  <c r="K44" i="43" s="1"/>
  <c r="I43" i="43"/>
  <c r="K43" i="43" s="1"/>
  <c r="I42" i="43"/>
  <c r="K42" i="43" s="1"/>
  <c r="I41" i="43"/>
  <c r="K41" i="43" s="1"/>
  <c r="I40" i="43"/>
  <c r="K40" i="43" s="1"/>
  <c r="I39" i="43"/>
  <c r="K39" i="43" s="1"/>
  <c r="I38" i="43"/>
  <c r="K38" i="43" s="1"/>
  <c r="I37" i="43"/>
  <c r="K37" i="43" s="1"/>
  <c r="I36" i="43"/>
  <c r="K36" i="43" s="1"/>
  <c r="I35" i="43"/>
  <c r="I34" i="43"/>
  <c r="I33" i="43"/>
  <c r="J33" i="43" s="1"/>
  <c r="I32" i="43"/>
  <c r="K32" i="43" s="1"/>
  <c r="I31" i="43"/>
  <c r="K31" i="43" s="1"/>
  <c r="I30" i="43"/>
  <c r="K30" i="43" s="1"/>
  <c r="I29" i="43"/>
  <c r="K29" i="43" s="1"/>
  <c r="I28" i="43"/>
  <c r="K28" i="43" s="1"/>
  <c r="I27" i="43"/>
  <c r="K27" i="43" s="1"/>
  <c r="I26" i="43"/>
  <c r="K26" i="43" s="1"/>
  <c r="I25" i="43"/>
  <c r="K25" i="43" s="1"/>
  <c r="I24" i="43"/>
  <c r="K24" i="43" s="1"/>
  <c r="I23" i="43"/>
  <c r="K23" i="43" s="1"/>
  <c r="I22" i="43"/>
  <c r="I21" i="43"/>
  <c r="J21" i="43" s="1"/>
  <c r="I20" i="43"/>
  <c r="J20" i="43" s="1"/>
  <c r="I19" i="43"/>
  <c r="K19" i="43" s="1"/>
  <c r="I18" i="43"/>
  <c r="K18" i="43" s="1"/>
  <c r="I17" i="43"/>
  <c r="K17" i="43" s="1"/>
  <c r="I16" i="43"/>
  <c r="K16" i="43" s="1"/>
  <c r="I15" i="43"/>
  <c r="K15" i="43" s="1"/>
  <c r="I14" i="43"/>
  <c r="K14" i="43" s="1"/>
  <c r="I13" i="43"/>
  <c r="K13" i="43" s="1"/>
  <c r="I12" i="43"/>
  <c r="K12" i="43" s="1"/>
  <c r="I11" i="43"/>
  <c r="K11" i="43" s="1"/>
  <c r="I10" i="43"/>
  <c r="K10" i="43" s="1"/>
  <c r="I9" i="43"/>
  <c r="K9" i="43" s="1"/>
  <c r="I8" i="43"/>
  <c r="K8" i="43" s="1"/>
  <c r="I7" i="43"/>
  <c r="K7" i="43" s="1"/>
  <c r="I6" i="43"/>
  <c r="K6" i="43" s="1"/>
  <c r="I5" i="43"/>
  <c r="K5" i="43" s="1"/>
  <c r="I4" i="43"/>
  <c r="K4" i="43" s="1"/>
  <c r="I3" i="43"/>
  <c r="AE1" i="6"/>
  <c r="AF1" i="6" s="1"/>
  <c r="AG1" i="6" s="1"/>
  <c r="AH1" i="6" s="1"/>
  <c r="E1" i="6"/>
  <c r="F1" i="6" s="1"/>
  <c r="G1" i="6" s="1"/>
  <c r="H1" i="6" s="1"/>
  <c r="I1" i="6" s="1"/>
  <c r="J1" i="6" s="1"/>
  <c r="K1" i="6" s="1"/>
  <c r="L1" i="6" s="1"/>
  <c r="M1" i="6" s="1"/>
  <c r="N1" i="6" s="1"/>
  <c r="O1" i="6" s="1"/>
  <c r="P1" i="6" s="1"/>
  <c r="Q1" i="6" s="1"/>
  <c r="R1" i="6" s="1"/>
  <c r="S1" i="6" s="1"/>
  <c r="T1" i="6" s="1"/>
  <c r="U1" i="6" s="1"/>
  <c r="V1" i="6" s="1"/>
  <c r="W1" i="6" s="1"/>
  <c r="X1" i="6" s="1"/>
  <c r="Y1" i="6" s="1"/>
  <c r="Z1" i="6" s="1"/>
  <c r="BG654" i="6"/>
  <c r="BG653" i="6"/>
  <c r="BG652" i="6"/>
  <c r="BG651" i="6"/>
  <c r="BG650" i="6"/>
  <c r="AG795" i="37"/>
  <c r="AG794" i="37"/>
  <c r="AG793" i="37"/>
  <c r="AG792" i="37"/>
  <c r="AG791" i="37"/>
  <c r="AG790" i="37"/>
  <c r="AG789" i="37"/>
  <c r="AG788" i="37"/>
  <c r="AG787" i="37"/>
  <c r="AG786" i="37"/>
  <c r="AG785" i="37"/>
  <c r="AG784" i="37"/>
  <c r="AG783" i="37"/>
  <c r="AG782" i="37"/>
  <c r="AG781" i="37"/>
  <c r="AG780" i="37"/>
  <c r="AG779" i="37"/>
  <c r="AG778" i="37"/>
  <c r="AG777" i="37"/>
  <c r="AG776" i="37"/>
  <c r="AG775" i="37"/>
  <c r="AG774" i="37"/>
  <c r="AG773" i="37"/>
  <c r="AG772" i="37"/>
  <c r="AG771" i="37"/>
  <c r="AG770" i="37"/>
  <c r="AG769" i="37"/>
  <c r="AG768" i="37"/>
  <c r="AG767" i="37"/>
  <c r="AG766" i="37"/>
  <c r="AG765" i="37"/>
  <c r="AG764" i="37"/>
  <c r="AG763" i="37"/>
  <c r="AG762" i="37"/>
  <c r="AG761" i="37"/>
  <c r="AG760" i="37"/>
  <c r="AG759" i="37"/>
  <c r="AG758" i="37"/>
  <c r="AG757" i="37"/>
  <c r="AG756" i="37"/>
  <c r="AG755" i="37"/>
  <c r="AG754" i="37"/>
  <c r="AG753" i="37"/>
  <c r="AG752" i="37"/>
  <c r="AG751" i="37"/>
  <c r="AG750" i="37"/>
  <c r="AG749" i="37"/>
  <c r="AG748" i="37"/>
  <c r="AG747" i="37"/>
  <c r="AG746" i="37"/>
  <c r="AG745" i="37"/>
  <c r="AG744" i="37"/>
  <c r="AG743" i="37"/>
  <c r="AG742" i="37"/>
  <c r="AG741" i="37"/>
  <c r="AG740" i="37"/>
  <c r="AG739" i="37"/>
  <c r="AG738" i="37"/>
  <c r="AG737" i="37"/>
  <c r="AG736" i="37"/>
  <c r="AG735" i="37"/>
  <c r="AG734" i="37"/>
  <c r="AG733" i="37"/>
  <c r="AG732" i="37"/>
  <c r="AG731" i="37"/>
  <c r="AG730" i="37"/>
  <c r="AG729" i="37"/>
  <c r="AG728" i="37"/>
  <c r="AG727" i="37"/>
  <c r="AG726" i="37"/>
  <c r="AG725" i="37"/>
  <c r="AG724" i="37"/>
  <c r="AG723" i="37"/>
  <c r="AG722" i="37"/>
  <c r="AG721" i="37"/>
  <c r="AG720" i="37"/>
  <c r="AG719" i="37"/>
  <c r="AG718" i="37"/>
  <c r="AG717" i="37"/>
  <c r="AG716" i="37"/>
  <c r="AG715" i="37"/>
  <c r="AG714" i="37"/>
  <c r="AG713" i="37"/>
  <c r="AG712" i="37"/>
  <c r="AG711" i="37"/>
  <c r="AG710" i="37"/>
  <c r="AG709" i="37"/>
  <c r="AG708" i="37"/>
  <c r="AG707" i="37"/>
  <c r="AG706" i="37"/>
  <c r="AG705" i="37"/>
  <c r="AG704" i="37"/>
  <c r="AG703" i="37"/>
  <c r="AG702" i="37"/>
  <c r="AG701" i="37"/>
  <c r="AG700" i="37"/>
  <c r="AG699" i="37"/>
  <c r="AG698" i="37"/>
  <c r="AG697" i="37"/>
  <c r="AG696" i="37"/>
  <c r="AG695" i="37"/>
  <c r="AG694" i="37"/>
  <c r="AG693" i="37"/>
  <c r="AG692" i="37"/>
  <c r="AG691" i="37"/>
  <c r="AG690" i="37"/>
  <c r="AG689" i="37"/>
  <c r="AG688" i="37"/>
  <c r="AG687" i="37"/>
  <c r="AG686" i="37"/>
  <c r="AG685" i="37"/>
  <c r="AG684" i="37"/>
  <c r="AG683" i="37"/>
  <c r="AG682" i="37"/>
  <c r="AG681" i="37"/>
  <c r="AG680" i="37"/>
  <c r="AG679" i="37"/>
  <c r="AG678" i="37"/>
  <c r="AG677" i="37"/>
  <c r="AG676" i="37"/>
  <c r="AG675" i="37"/>
  <c r="AG674" i="37"/>
  <c r="AG673" i="37"/>
  <c r="AG672" i="37"/>
  <c r="AG671" i="37"/>
  <c r="AG670" i="37"/>
  <c r="AG669" i="37"/>
  <c r="AG668" i="37"/>
  <c r="AG667" i="37"/>
  <c r="AG666" i="37"/>
  <c r="AG665" i="37"/>
  <c r="AG664" i="37"/>
  <c r="AG663" i="37"/>
  <c r="AG662" i="37"/>
  <c r="AG661" i="37"/>
  <c r="AG660" i="37"/>
  <c r="AG659" i="37"/>
  <c r="AG658" i="37"/>
  <c r="AG657" i="37"/>
  <c r="AG656" i="37"/>
  <c r="AG655" i="37"/>
  <c r="AG654" i="37"/>
  <c r="AG653" i="37"/>
  <c r="AG652" i="37"/>
  <c r="AG651" i="37"/>
  <c r="AG650" i="37"/>
  <c r="AG649" i="37"/>
  <c r="AG648" i="37"/>
  <c r="AG647" i="37"/>
  <c r="AG646" i="37"/>
  <c r="AG645" i="37"/>
  <c r="AG644" i="37"/>
  <c r="AG643" i="37"/>
  <c r="AG642" i="37"/>
  <c r="AG641" i="37"/>
  <c r="AG640" i="37"/>
  <c r="AG639" i="37"/>
  <c r="AG638" i="37"/>
  <c r="AG637" i="37"/>
  <c r="AG636" i="37"/>
  <c r="AG635" i="37"/>
  <c r="AG634" i="37"/>
  <c r="AG633" i="37"/>
  <c r="AG632" i="37"/>
  <c r="AG631" i="37"/>
  <c r="AG630" i="37"/>
  <c r="AG629" i="37"/>
  <c r="AG628" i="37"/>
  <c r="AG627" i="37"/>
  <c r="AG626" i="37"/>
  <c r="AG625" i="37"/>
  <c r="AG624" i="37"/>
  <c r="AG623" i="37"/>
  <c r="AG622" i="37"/>
  <c r="AG621" i="37"/>
  <c r="AG620" i="37"/>
  <c r="AG619" i="37"/>
  <c r="AG618" i="37"/>
  <c r="AG617" i="37"/>
  <c r="AG616" i="37"/>
  <c r="AG615" i="37"/>
  <c r="AG614" i="37"/>
  <c r="AG613" i="37"/>
  <c r="AG612" i="37"/>
  <c r="AG611" i="37"/>
  <c r="AG610" i="37"/>
  <c r="AG609" i="37"/>
  <c r="AG608" i="37"/>
  <c r="AG607" i="37"/>
  <c r="AG606" i="37"/>
  <c r="AG605" i="37"/>
  <c r="AG604" i="37"/>
  <c r="AG603" i="37"/>
  <c r="AG602" i="37"/>
  <c r="AG601" i="37"/>
  <c r="AG600" i="37"/>
  <c r="AG599" i="37"/>
  <c r="AG598" i="37"/>
  <c r="AG597" i="37"/>
  <c r="AG596" i="37"/>
  <c r="AG595" i="37"/>
  <c r="AG594" i="37"/>
  <c r="AG593" i="37"/>
  <c r="AG592" i="37"/>
  <c r="AG591" i="37"/>
  <c r="AG590" i="37"/>
  <c r="AG589" i="37"/>
  <c r="AG588" i="37"/>
  <c r="AG587" i="37"/>
  <c r="AG586" i="37"/>
  <c r="AG585" i="37"/>
  <c r="AG584" i="37"/>
  <c r="AG583" i="37"/>
  <c r="AG582" i="37"/>
  <c r="AG581" i="37"/>
  <c r="AG580" i="37"/>
  <c r="AG579" i="37"/>
  <c r="AG578" i="37"/>
  <c r="AG577" i="37"/>
  <c r="AG576" i="37"/>
  <c r="AG575" i="37"/>
  <c r="AG574" i="37"/>
  <c r="AG573" i="37"/>
  <c r="AG572" i="37"/>
  <c r="AG571" i="37"/>
  <c r="AG570" i="37"/>
  <c r="AG569" i="37"/>
  <c r="AG568" i="37"/>
  <c r="AG567" i="37"/>
  <c r="AG566" i="37"/>
  <c r="AG565" i="37"/>
  <c r="AG564" i="37"/>
  <c r="AG563" i="37"/>
  <c r="AG562" i="37"/>
  <c r="AG561" i="37"/>
  <c r="AG560" i="37"/>
  <c r="AG559" i="37"/>
  <c r="AG558" i="37"/>
  <c r="AG557" i="37"/>
  <c r="AG556" i="37"/>
  <c r="AG555" i="37"/>
  <c r="AG554" i="37"/>
  <c r="AG553" i="37"/>
  <c r="AG552" i="37"/>
  <c r="AG551" i="37"/>
  <c r="AG550" i="37"/>
  <c r="AG549" i="37"/>
  <c r="AG548" i="37"/>
  <c r="AG547" i="37"/>
  <c r="AG546" i="37"/>
  <c r="AG545" i="37"/>
  <c r="AG544" i="37"/>
  <c r="AG543" i="37"/>
  <c r="AG542" i="37"/>
  <c r="AG541" i="37"/>
  <c r="AG540" i="37"/>
  <c r="AG539" i="37"/>
  <c r="AG538" i="37"/>
  <c r="AG537" i="37"/>
  <c r="AG536" i="37"/>
  <c r="AG535" i="37"/>
  <c r="AG534" i="37"/>
  <c r="AG533" i="37"/>
  <c r="AG532" i="37"/>
  <c r="AG531" i="37"/>
  <c r="AG530" i="37"/>
  <c r="AG529" i="37"/>
  <c r="AG528" i="37"/>
  <c r="AG527" i="37"/>
  <c r="AG526" i="37"/>
  <c r="AG525" i="37"/>
  <c r="AG524" i="37"/>
  <c r="AG523" i="37"/>
  <c r="AG522" i="37"/>
  <c r="AG521" i="37"/>
  <c r="AG520" i="37"/>
  <c r="AG519" i="37"/>
  <c r="AG518" i="37"/>
  <c r="AG517" i="37"/>
  <c r="AG516" i="37"/>
  <c r="AG515" i="37"/>
  <c r="AG514" i="37"/>
  <c r="AG513" i="37"/>
  <c r="AG512" i="37"/>
  <c r="AG511" i="37"/>
  <c r="AG510" i="37"/>
  <c r="AG509" i="37"/>
  <c r="AG508" i="37"/>
  <c r="AG507" i="37"/>
  <c r="AG506" i="37"/>
  <c r="AG505" i="37"/>
  <c r="AG504" i="37"/>
  <c r="AG503" i="37"/>
  <c r="AG502" i="37"/>
  <c r="AG501" i="37"/>
  <c r="AG500" i="37"/>
  <c r="AG499" i="37"/>
  <c r="AG498" i="37"/>
  <c r="AG497" i="37"/>
  <c r="AG496" i="37"/>
  <c r="AG495" i="37"/>
  <c r="AG494" i="37"/>
  <c r="AG493" i="37"/>
  <c r="AG492" i="37"/>
  <c r="AG491" i="37"/>
  <c r="AG490" i="37"/>
  <c r="AG489" i="37"/>
  <c r="AG488" i="37"/>
  <c r="AG487" i="37"/>
  <c r="AG486" i="37"/>
  <c r="AG485" i="37"/>
  <c r="AG484" i="37"/>
  <c r="AG483" i="37"/>
  <c r="AG482" i="37"/>
  <c r="AG481" i="37"/>
  <c r="AG480" i="37"/>
  <c r="AG479" i="37"/>
  <c r="AG478" i="37"/>
  <c r="AG477" i="37"/>
  <c r="AG476" i="37"/>
  <c r="AG475" i="37"/>
  <c r="AG474" i="37"/>
  <c r="AG473" i="37"/>
  <c r="AG472" i="37"/>
  <c r="AG471" i="37"/>
  <c r="AG470" i="37"/>
  <c r="AG469" i="37"/>
  <c r="AG468" i="37"/>
  <c r="AG467" i="37"/>
  <c r="AG466" i="37"/>
  <c r="AG465" i="37"/>
  <c r="AG464" i="37"/>
  <c r="AG463" i="37"/>
  <c r="AG462" i="37"/>
  <c r="AG461" i="37"/>
  <c r="AG460" i="37"/>
  <c r="AG459" i="37"/>
  <c r="AG458" i="37"/>
  <c r="AG457" i="37"/>
  <c r="AG456" i="37"/>
  <c r="AG455" i="37"/>
  <c r="AG454" i="37"/>
  <c r="AG453" i="37"/>
  <c r="AG452" i="37"/>
  <c r="AG451" i="37"/>
  <c r="AG450" i="37"/>
  <c r="AG449" i="37"/>
  <c r="AG448" i="37"/>
  <c r="AG447" i="37"/>
  <c r="AG446" i="37"/>
  <c r="AG445" i="37"/>
  <c r="AG444" i="37"/>
  <c r="AG443" i="37"/>
  <c r="AG442" i="37"/>
  <c r="AG441" i="37"/>
  <c r="AG440" i="37"/>
  <c r="AG439" i="37"/>
  <c r="AG438" i="37"/>
  <c r="AG437" i="37"/>
  <c r="AG436" i="37"/>
  <c r="AG435" i="37"/>
  <c r="AG434" i="37"/>
  <c r="AG433" i="37"/>
  <c r="AG432" i="37"/>
  <c r="AG431" i="37"/>
  <c r="AG430" i="37"/>
  <c r="AG429" i="37"/>
  <c r="AG428" i="37"/>
  <c r="AG427" i="37"/>
  <c r="AG426" i="37"/>
  <c r="AG425" i="37"/>
  <c r="AG424" i="37"/>
  <c r="AG423" i="37"/>
  <c r="AG422" i="37"/>
  <c r="AG421" i="37"/>
  <c r="AG420" i="37"/>
  <c r="AG419" i="37"/>
  <c r="AG418" i="37"/>
  <c r="AG417" i="37"/>
  <c r="AG416" i="37"/>
  <c r="AG415" i="37"/>
  <c r="AG414" i="37"/>
  <c r="AG413" i="37"/>
  <c r="AG412" i="37"/>
  <c r="AG411" i="37"/>
  <c r="AG410" i="37"/>
  <c r="AG409" i="37"/>
  <c r="AG408" i="37"/>
  <c r="AG407" i="37"/>
  <c r="AG406" i="37"/>
  <c r="AG405" i="37"/>
  <c r="AG404" i="37"/>
  <c r="AG403" i="37"/>
  <c r="AG402" i="37"/>
  <c r="AG401" i="37"/>
  <c r="AG400" i="37"/>
  <c r="AG399" i="37"/>
  <c r="AG398" i="37"/>
  <c r="AG397" i="37"/>
  <c r="AG396" i="37"/>
  <c r="AG395" i="37"/>
  <c r="AG394" i="37"/>
  <c r="AG393" i="37"/>
  <c r="AG392" i="37"/>
  <c r="AG391" i="37"/>
  <c r="AG390" i="37"/>
  <c r="AG389" i="37"/>
  <c r="AG388" i="37"/>
  <c r="AG387" i="37"/>
  <c r="AG386" i="37"/>
  <c r="AG385" i="37"/>
  <c r="AG384" i="37"/>
  <c r="AG383" i="37"/>
  <c r="AG382" i="37"/>
  <c r="AG381" i="37"/>
  <c r="AG380" i="37"/>
  <c r="AG379" i="37"/>
  <c r="AG378" i="37"/>
  <c r="AG377" i="37"/>
  <c r="AG376" i="37"/>
  <c r="AG375" i="37"/>
  <c r="AG374" i="37"/>
  <c r="AG373" i="37"/>
  <c r="AG372" i="37"/>
  <c r="AG371" i="37"/>
  <c r="AG370" i="37"/>
  <c r="AG369" i="37"/>
  <c r="AG368" i="37"/>
  <c r="AG367" i="37"/>
  <c r="AG366" i="37"/>
  <c r="AG365" i="37"/>
  <c r="AG364" i="37"/>
  <c r="AG363" i="37"/>
  <c r="AG362" i="37"/>
  <c r="AG361" i="37"/>
  <c r="AG360" i="37"/>
  <c r="AG359" i="37"/>
  <c r="AG358" i="37"/>
  <c r="AG357" i="37"/>
  <c r="AG356" i="37"/>
  <c r="AG355" i="37"/>
  <c r="AG354" i="37"/>
  <c r="AG353" i="37"/>
  <c r="AG352" i="37"/>
  <c r="AG351" i="37"/>
  <c r="AG350" i="37"/>
  <c r="AG349" i="37"/>
  <c r="AG348" i="37"/>
  <c r="AG347" i="37"/>
  <c r="AG346" i="37"/>
  <c r="AG345" i="37"/>
  <c r="AG344" i="37"/>
  <c r="AG343" i="37"/>
  <c r="AG342" i="37"/>
  <c r="AG341" i="37"/>
  <c r="AG340" i="37"/>
  <c r="AG339" i="37"/>
  <c r="AG338" i="37"/>
  <c r="AG337" i="37"/>
  <c r="AG336" i="37"/>
  <c r="AG335" i="37"/>
  <c r="AG334" i="37"/>
  <c r="AG333" i="37"/>
  <c r="AG332" i="37"/>
  <c r="AG331" i="37"/>
  <c r="AG330" i="37"/>
  <c r="AG329" i="37"/>
  <c r="AG328" i="37"/>
  <c r="AG327" i="37"/>
  <c r="AG326" i="37"/>
  <c r="AG325" i="37"/>
  <c r="AG324" i="37"/>
  <c r="AG323" i="37"/>
  <c r="AG322" i="37"/>
  <c r="AG321" i="37"/>
  <c r="AG320" i="37"/>
  <c r="AG319" i="37"/>
  <c r="AG318" i="37"/>
  <c r="AG317" i="37"/>
  <c r="AG316" i="37"/>
  <c r="AG315" i="37"/>
  <c r="AG314" i="37"/>
  <c r="AG313" i="37"/>
  <c r="AG312" i="37"/>
  <c r="AG311" i="37"/>
  <c r="AG310" i="37"/>
  <c r="AG309" i="37"/>
  <c r="AG308" i="37"/>
  <c r="AG307" i="37"/>
  <c r="AG306" i="37"/>
  <c r="AG305" i="37"/>
  <c r="AG304" i="37"/>
  <c r="AG303" i="37"/>
  <c r="AG302" i="37"/>
  <c r="AG301" i="37"/>
  <c r="AG300" i="37"/>
  <c r="AG299" i="37"/>
  <c r="AG298" i="37"/>
  <c r="AG297" i="37"/>
  <c r="AG296" i="37"/>
  <c r="AG295" i="37"/>
  <c r="AG294" i="37"/>
  <c r="AG293" i="37"/>
  <c r="AG292" i="37"/>
  <c r="AG291" i="37"/>
  <c r="AG290" i="37"/>
  <c r="AG289" i="37"/>
  <c r="AG288" i="37"/>
  <c r="AG287" i="37"/>
  <c r="AG286" i="37"/>
  <c r="AG285" i="37"/>
  <c r="AG284" i="37"/>
  <c r="AG283" i="37"/>
  <c r="AG282" i="37"/>
  <c r="AG281" i="37"/>
  <c r="AG280" i="37"/>
  <c r="AG279" i="37"/>
  <c r="AG278" i="37"/>
  <c r="AG277" i="37"/>
  <c r="AG276" i="37"/>
  <c r="AG275" i="37"/>
  <c r="AG274" i="37"/>
  <c r="AG273" i="37"/>
  <c r="AG272" i="37"/>
  <c r="AG271" i="37"/>
  <c r="AG270" i="37"/>
  <c r="AG269" i="37"/>
  <c r="AG268" i="37"/>
  <c r="AG267" i="37"/>
  <c r="AG266" i="37"/>
  <c r="AG265" i="37"/>
  <c r="AG264" i="37"/>
  <c r="AG263" i="37"/>
  <c r="AG262" i="37"/>
  <c r="AG261" i="37"/>
  <c r="AG260" i="37"/>
  <c r="AG259" i="37"/>
  <c r="AG258" i="37"/>
  <c r="AG257" i="37"/>
  <c r="AG256" i="37"/>
  <c r="AG255" i="37"/>
  <c r="AG254" i="37"/>
  <c r="AG253" i="37"/>
  <c r="AG252" i="37"/>
  <c r="AG251" i="37"/>
  <c r="AG250" i="37"/>
  <c r="AG249" i="37"/>
  <c r="AG248" i="37"/>
  <c r="AG247" i="37"/>
  <c r="AG246" i="37"/>
  <c r="AG245" i="37"/>
  <c r="AG244" i="37"/>
  <c r="AG243" i="37"/>
  <c r="AG242" i="37"/>
  <c r="AG241" i="37"/>
  <c r="AG240" i="37"/>
  <c r="AG239" i="37"/>
  <c r="AG238" i="37"/>
  <c r="AG237" i="37"/>
  <c r="AG236" i="37"/>
  <c r="AG235" i="37"/>
  <c r="AG234" i="37"/>
  <c r="AG233" i="37"/>
  <c r="AG232" i="37"/>
  <c r="AG231" i="37"/>
  <c r="AG230" i="37"/>
  <c r="AG229" i="37"/>
  <c r="AG228" i="37"/>
  <c r="AG227" i="37"/>
  <c r="AG226" i="37"/>
  <c r="AG225" i="37"/>
  <c r="AG224" i="37"/>
  <c r="AG223" i="37"/>
  <c r="AG222" i="37"/>
  <c r="AG221" i="37"/>
  <c r="AG220" i="37"/>
  <c r="AG219" i="37"/>
  <c r="AG218" i="37"/>
  <c r="AG217" i="37"/>
  <c r="AG216" i="37"/>
  <c r="AG215" i="37"/>
  <c r="AG214" i="37"/>
  <c r="AG213" i="37"/>
  <c r="AG212" i="37"/>
  <c r="AG211" i="37"/>
  <c r="AG210" i="37"/>
  <c r="AG209" i="37"/>
  <c r="AG208" i="37"/>
  <c r="AG207" i="37"/>
  <c r="AG206" i="37"/>
  <c r="AG205" i="37"/>
  <c r="AG204" i="37"/>
  <c r="AG203" i="37"/>
  <c r="AG202" i="37"/>
  <c r="AG201" i="37"/>
  <c r="AG200" i="37"/>
  <c r="AG199" i="37"/>
  <c r="AG198" i="37"/>
  <c r="AG197" i="37"/>
  <c r="AG196" i="37"/>
  <c r="AG195" i="37"/>
  <c r="AG194" i="37"/>
  <c r="AG193" i="37"/>
  <c r="AG192" i="37"/>
  <c r="AG191" i="37"/>
  <c r="AG190" i="37"/>
  <c r="AG189" i="37"/>
  <c r="AG188" i="37"/>
  <c r="AG187" i="37"/>
  <c r="AG186" i="37"/>
  <c r="AG185" i="37"/>
  <c r="AG184" i="37"/>
  <c r="AG183" i="37"/>
  <c r="AG182" i="37"/>
  <c r="AH182" i="37" l="1"/>
  <c r="AL257" i="3"/>
  <c r="K105" i="43"/>
  <c r="J106" i="43"/>
  <c r="K46" i="43"/>
  <c r="K58" i="43"/>
  <c r="J69" i="43"/>
  <c r="K78" i="43"/>
  <c r="J97" i="43"/>
  <c r="J17" i="43"/>
  <c r="J41" i="43"/>
  <c r="K47" i="43"/>
  <c r="K69" i="43"/>
  <c r="K97" i="43"/>
  <c r="K35" i="43"/>
  <c r="K55" i="43"/>
  <c r="J81" i="43"/>
  <c r="K22" i="43"/>
  <c r="J25" i="43"/>
  <c r="J65" i="43"/>
  <c r="K70" i="43"/>
  <c r="J85" i="43"/>
  <c r="J93" i="43"/>
  <c r="K107" i="43"/>
  <c r="J29" i="43"/>
  <c r="J49" i="43"/>
  <c r="J61" i="43"/>
  <c r="K75" i="43"/>
  <c r="J89" i="43"/>
  <c r="K34" i="43"/>
  <c r="J37" i="43"/>
  <c r="K51" i="43"/>
  <c r="K54" i="43"/>
  <c r="K65" i="43"/>
  <c r="K71" i="43"/>
  <c r="K74" i="43"/>
  <c r="K99" i="43"/>
  <c r="K102" i="43"/>
  <c r="J4" i="43"/>
  <c r="J8" i="43"/>
  <c r="J12" i="43"/>
  <c r="J16" i="43"/>
  <c r="K21" i="43"/>
  <c r="J24" i="43"/>
  <c r="J28" i="43"/>
  <c r="J32" i="43"/>
  <c r="K33" i="43"/>
  <c r="J36" i="43"/>
  <c r="J40" i="43"/>
  <c r="J44" i="43"/>
  <c r="K45" i="43"/>
  <c r="K53" i="43"/>
  <c r="K57" i="43"/>
  <c r="J60" i="43"/>
  <c r="J64" i="43"/>
  <c r="J68" i="43"/>
  <c r="K73" i="43"/>
  <c r="K77" i="43"/>
  <c r="J80" i="43"/>
  <c r="J84" i="43"/>
  <c r="J88" i="43"/>
  <c r="J92" i="43"/>
  <c r="J96" i="43"/>
  <c r="K101" i="43"/>
  <c r="J3" i="43"/>
  <c r="J7" i="43"/>
  <c r="J11" i="43"/>
  <c r="J15" i="43"/>
  <c r="J19" i="43"/>
  <c r="K20" i="43"/>
  <c r="J23" i="43"/>
  <c r="J27" i="43"/>
  <c r="J31" i="43"/>
  <c r="J35" i="43"/>
  <c r="J39" i="43"/>
  <c r="J43" i="43"/>
  <c r="J47" i="43"/>
  <c r="K48" i="43"/>
  <c r="J51" i="43"/>
  <c r="K52" i="43"/>
  <c r="J55" i="43"/>
  <c r="K56" i="43"/>
  <c r="J59" i="43"/>
  <c r="J63" i="43"/>
  <c r="J67" i="43"/>
  <c r="J71" i="43"/>
  <c r="K72" i="43"/>
  <c r="J75" i="43"/>
  <c r="K76" i="43"/>
  <c r="J79" i="43"/>
  <c r="J83" i="43"/>
  <c r="J87" i="43"/>
  <c r="J91" i="43"/>
  <c r="J95" i="43"/>
  <c r="J99" i="43"/>
  <c r="K100" i="43"/>
  <c r="J103" i="43"/>
  <c r="K3" i="43"/>
  <c r="J6" i="43"/>
  <c r="J10" i="43"/>
  <c r="J14" i="43"/>
  <c r="J18" i="43"/>
  <c r="J22" i="43"/>
  <c r="J26" i="43"/>
  <c r="J30" i="43"/>
  <c r="J34" i="43"/>
  <c r="J38" i="43"/>
  <c r="J42" i="43"/>
  <c r="J46" i="43"/>
  <c r="J50" i="43"/>
  <c r="J54" i="43"/>
  <c r="J58" i="43"/>
  <c r="J62" i="43"/>
  <c r="J66" i="43"/>
  <c r="J70" i="43"/>
  <c r="J74" i="43"/>
  <c r="J78" i="43"/>
  <c r="J82" i="43"/>
  <c r="J86" i="43"/>
  <c r="J90" i="43"/>
  <c r="J94" i="43"/>
  <c r="J98" i="43"/>
  <c r="J102" i="43"/>
  <c r="J104" i="43"/>
  <c r="J108" i="43"/>
  <c r="J5" i="43"/>
  <c r="J9" i="43"/>
  <c r="J13" i="43"/>
  <c r="AL258" i="3" l="1"/>
  <c r="AH205" i="37"/>
  <c r="AH203" i="37"/>
  <c r="AH201" i="37"/>
  <c r="AH199" i="37"/>
  <c r="AH197" i="37"/>
  <c r="AH195" i="37"/>
  <c r="AH193" i="37"/>
  <c r="AH191" i="37"/>
  <c r="AH189" i="37"/>
  <c r="AH187" i="37"/>
  <c r="AH185" i="37"/>
  <c r="AH183" i="37"/>
  <c r="AL182" i="39"/>
  <c r="AL259" i="3" l="1"/>
  <c r="AL260" i="3" s="1"/>
  <c r="AL261" i="3" s="1"/>
  <c r="AL262" i="3" s="1"/>
  <c r="AL263" i="3" s="1"/>
  <c r="AL264" i="3" s="1"/>
  <c r="AL265" i="3" s="1"/>
  <c r="AL266" i="3" s="1"/>
  <c r="AL267" i="3" s="1"/>
  <c r="AH184" i="37"/>
  <c r="AH186" i="37"/>
  <c r="AH188" i="37"/>
  <c r="AH190" i="37"/>
  <c r="AH192" i="37"/>
  <c r="AH194" i="37"/>
  <c r="AH196" i="37"/>
  <c r="AH198" i="37"/>
  <c r="AH200" i="37"/>
  <c r="AH202" i="37"/>
  <c r="AH204" i="37"/>
  <c r="AJ966" i="12"/>
  <c r="AJ965" i="12"/>
  <c r="AJ964" i="12"/>
  <c r="AJ963" i="12"/>
  <c r="AJ962" i="12"/>
  <c r="AJ961" i="12"/>
  <c r="AJ960" i="12"/>
  <c r="AJ959" i="12"/>
  <c r="AJ958" i="12"/>
  <c r="AJ957" i="12"/>
  <c r="AJ956" i="12"/>
  <c r="AJ955" i="12"/>
  <c r="AJ954" i="12"/>
  <c r="AJ953" i="12"/>
  <c r="AJ952" i="12"/>
  <c r="AJ951" i="12"/>
  <c r="AJ950" i="12"/>
  <c r="AJ949" i="12"/>
  <c r="AJ948" i="12"/>
  <c r="AJ947" i="12"/>
  <c r="AJ946" i="12"/>
  <c r="AJ945" i="12"/>
  <c r="AJ944" i="12"/>
  <c r="AJ943" i="12"/>
  <c r="AJ942" i="12"/>
  <c r="AJ941" i="12"/>
  <c r="AJ940" i="12"/>
  <c r="AJ939" i="12"/>
  <c r="AJ938" i="12"/>
  <c r="AJ937" i="12"/>
  <c r="AJ936" i="12"/>
  <c r="AJ935" i="12"/>
  <c r="AJ934" i="12"/>
  <c r="AJ933" i="12"/>
  <c r="AJ932" i="12"/>
  <c r="AJ931" i="12"/>
  <c r="AJ930" i="12"/>
  <c r="AJ929" i="12"/>
  <c r="AJ928" i="12"/>
  <c r="AJ927" i="12"/>
  <c r="AJ926" i="12"/>
  <c r="AJ925" i="12"/>
  <c r="AJ924" i="12"/>
  <c r="AJ923" i="12"/>
  <c r="AJ922" i="12"/>
  <c r="AJ921" i="12"/>
  <c r="AJ920" i="12"/>
  <c r="AJ919" i="12"/>
  <c r="AJ918" i="12"/>
  <c r="AJ917" i="12"/>
  <c r="AJ916" i="12"/>
  <c r="AJ915" i="12"/>
  <c r="AJ914" i="12"/>
  <c r="AJ913" i="12"/>
  <c r="AJ912" i="12"/>
  <c r="AJ911" i="12"/>
  <c r="AJ910" i="12"/>
  <c r="AJ909" i="12"/>
  <c r="AJ908" i="12"/>
  <c r="AJ907" i="12"/>
  <c r="AJ906" i="12"/>
  <c r="AJ905" i="12"/>
  <c r="AJ904" i="12"/>
  <c r="AJ903" i="12"/>
  <c r="AJ902" i="12"/>
  <c r="AJ901" i="12"/>
  <c r="AJ900" i="12"/>
  <c r="AJ899" i="12"/>
  <c r="AJ898" i="12"/>
  <c r="AJ897" i="12"/>
  <c r="AJ896" i="12"/>
  <c r="AJ895" i="12"/>
  <c r="AJ894" i="12"/>
  <c r="AJ893" i="12"/>
  <c r="AJ892" i="12"/>
  <c r="AJ891" i="12"/>
  <c r="AJ890" i="12"/>
  <c r="AJ889" i="12"/>
  <c r="AJ888" i="12"/>
  <c r="AJ887" i="12"/>
  <c r="AJ886" i="12"/>
  <c r="AJ885" i="12"/>
  <c r="AJ884" i="12"/>
  <c r="AJ883" i="12"/>
  <c r="AJ882" i="12"/>
  <c r="AJ881" i="12"/>
  <c r="AJ880" i="12"/>
  <c r="AJ879" i="12"/>
  <c r="AJ878" i="12"/>
  <c r="AJ877" i="12"/>
  <c r="AJ876" i="12"/>
  <c r="AJ875" i="12"/>
  <c r="AJ874" i="12"/>
  <c r="AJ873" i="12"/>
  <c r="AJ872" i="12"/>
  <c r="AJ871" i="12"/>
  <c r="AJ870" i="12"/>
  <c r="AJ869" i="12"/>
  <c r="AJ868" i="12"/>
  <c r="AJ867" i="12"/>
  <c r="AJ866" i="12"/>
  <c r="AJ865" i="12"/>
  <c r="AJ864" i="12"/>
  <c r="AJ863" i="12"/>
  <c r="AJ862" i="12"/>
  <c r="AJ861" i="12"/>
  <c r="AJ860" i="12"/>
  <c r="AJ859" i="12"/>
  <c r="AJ858" i="12"/>
  <c r="AJ857" i="12"/>
  <c r="AJ856" i="12"/>
  <c r="AJ855" i="12"/>
  <c r="AJ854" i="12"/>
  <c r="AJ853" i="12"/>
  <c r="AJ852" i="12"/>
  <c r="AJ851" i="12"/>
  <c r="AJ850" i="12"/>
  <c r="AJ849" i="12"/>
  <c r="AJ848" i="12"/>
  <c r="AJ847" i="12"/>
  <c r="AJ846" i="12"/>
  <c r="AJ845" i="12"/>
  <c r="AJ844" i="12"/>
  <c r="AJ843" i="12"/>
  <c r="AJ842" i="12"/>
  <c r="AJ841" i="12"/>
  <c r="AJ840" i="12"/>
  <c r="AJ839" i="12"/>
  <c r="AJ838" i="12"/>
  <c r="AJ837" i="12"/>
  <c r="AJ836" i="12"/>
  <c r="AJ835" i="12"/>
  <c r="AJ834" i="12"/>
  <c r="AJ833" i="12"/>
  <c r="AJ832" i="12"/>
  <c r="AJ831" i="12"/>
  <c r="AJ830" i="12"/>
  <c r="AJ829" i="12"/>
  <c r="AJ828" i="12"/>
  <c r="AJ827" i="12"/>
  <c r="AJ826" i="12"/>
  <c r="AJ825" i="12"/>
  <c r="AJ824" i="12"/>
  <c r="AJ823" i="12"/>
  <c r="AJ822" i="12"/>
  <c r="AJ821" i="12"/>
  <c r="AJ820" i="12"/>
  <c r="AJ819" i="12"/>
  <c r="AJ818" i="12"/>
  <c r="AJ817" i="12"/>
  <c r="AJ816" i="12"/>
  <c r="AJ815" i="12"/>
  <c r="AJ814" i="12"/>
  <c r="AJ813" i="12"/>
  <c r="AJ812" i="12"/>
  <c r="AJ811" i="12"/>
  <c r="AJ810" i="12"/>
  <c r="AJ809" i="12"/>
  <c r="AJ808" i="12"/>
  <c r="AJ807" i="12"/>
  <c r="AJ806" i="12"/>
  <c r="AJ805" i="12"/>
  <c r="AJ804" i="12"/>
  <c r="AJ803" i="12"/>
  <c r="AJ802" i="12"/>
  <c r="AJ801" i="12"/>
  <c r="AJ800" i="12"/>
  <c r="AJ799" i="12"/>
  <c r="AJ798" i="12"/>
  <c r="AJ797" i="12"/>
  <c r="AJ796" i="12"/>
  <c r="AJ795" i="12"/>
  <c r="AJ794" i="12"/>
  <c r="AJ793" i="12"/>
  <c r="AJ792" i="12"/>
  <c r="AJ791" i="12"/>
  <c r="AJ790" i="12"/>
  <c r="AJ789" i="12"/>
  <c r="AJ788" i="12"/>
  <c r="AJ787" i="12"/>
  <c r="AJ786" i="12"/>
  <c r="AJ785" i="12"/>
  <c r="AJ784" i="12"/>
  <c r="AJ783" i="12"/>
  <c r="AJ782" i="12"/>
  <c r="AJ781" i="12"/>
  <c r="AJ780" i="12"/>
  <c r="AJ779" i="12"/>
  <c r="AJ778" i="12"/>
  <c r="AJ777" i="12"/>
  <c r="AJ776" i="12"/>
  <c r="AJ775" i="12"/>
  <c r="AJ774" i="12"/>
  <c r="AJ773" i="12"/>
  <c r="AJ772" i="12"/>
  <c r="AJ771" i="12"/>
  <c r="AJ770" i="12"/>
  <c r="AJ769" i="12"/>
  <c r="AJ768" i="12"/>
  <c r="AJ767" i="12"/>
  <c r="AJ766" i="12"/>
  <c r="AJ765" i="12"/>
  <c r="AJ764" i="12"/>
  <c r="AJ763" i="12"/>
  <c r="AJ762" i="12"/>
  <c r="AJ761" i="12"/>
  <c r="AJ760" i="12"/>
  <c r="AJ759" i="12"/>
  <c r="AJ758" i="12"/>
  <c r="AJ757" i="12"/>
  <c r="AJ756" i="12"/>
  <c r="AJ755" i="12"/>
  <c r="AJ754" i="12"/>
  <c r="AJ753" i="12"/>
  <c r="AJ752" i="12"/>
  <c r="AJ751" i="12"/>
  <c r="AJ750" i="12"/>
  <c r="AJ749" i="12"/>
  <c r="AJ748" i="12"/>
  <c r="AJ747" i="12"/>
  <c r="AJ746" i="12"/>
  <c r="AJ745" i="12"/>
  <c r="AJ744" i="12"/>
  <c r="AJ743" i="12"/>
  <c r="AJ742" i="12"/>
  <c r="AJ741" i="12"/>
  <c r="AJ740" i="12"/>
  <c r="AJ739" i="12"/>
  <c r="AJ738" i="12"/>
  <c r="AJ737" i="12"/>
  <c r="AJ736" i="12"/>
  <c r="AJ735" i="12"/>
  <c r="AJ734" i="12"/>
  <c r="AJ733" i="12"/>
  <c r="AJ732" i="12"/>
  <c r="AJ731" i="12"/>
  <c r="AJ730" i="12"/>
  <c r="AJ729" i="12"/>
  <c r="AJ728" i="12"/>
  <c r="AJ727" i="12"/>
  <c r="AJ726" i="12"/>
  <c r="AJ725" i="12"/>
  <c r="AJ724" i="12"/>
  <c r="AJ723" i="12"/>
  <c r="AJ722" i="12"/>
  <c r="AJ721" i="12"/>
  <c r="AJ720" i="12"/>
  <c r="AJ719" i="12"/>
  <c r="AJ718" i="12"/>
  <c r="AJ717" i="12"/>
  <c r="AJ716" i="12"/>
  <c r="AJ715" i="12"/>
  <c r="AJ714" i="12"/>
  <c r="AJ713" i="12"/>
  <c r="AJ712" i="12"/>
  <c r="AJ711" i="12"/>
  <c r="AJ710" i="12"/>
  <c r="AJ709" i="12"/>
  <c r="AJ708" i="12"/>
  <c r="AJ707" i="12"/>
  <c r="AJ706" i="12"/>
  <c r="AJ705" i="12"/>
  <c r="AJ704" i="12"/>
  <c r="AJ703" i="12"/>
  <c r="AJ702" i="12"/>
  <c r="AJ701" i="12"/>
  <c r="AJ700" i="12"/>
  <c r="AJ699" i="12"/>
  <c r="AJ698" i="12"/>
  <c r="AJ697" i="12"/>
  <c r="AJ696" i="12"/>
  <c r="AJ695" i="12"/>
  <c r="AJ694" i="12"/>
  <c r="AJ693" i="12"/>
  <c r="AJ692" i="12"/>
  <c r="AJ691" i="12"/>
  <c r="AJ690" i="12"/>
  <c r="AJ689" i="12"/>
  <c r="AJ688" i="12"/>
  <c r="AJ687" i="12"/>
  <c r="AJ686" i="12"/>
  <c r="AJ685" i="12"/>
  <c r="AJ684" i="12"/>
  <c r="AJ683" i="12"/>
  <c r="AJ682" i="12"/>
  <c r="AJ681" i="12"/>
  <c r="AJ680" i="12"/>
  <c r="AJ679" i="12"/>
  <c r="AJ678" i="12"/>
  <c r="AJ677" i="12"/>
  <c r="AJ676" i="12"/>
  <c r="AJ675" i="12"/>
  <c r="AJ674" i="12"/>
  <c r="AJ673" i="12"/>
  <c r="AJ672" i="12"/>
  <c r="AJ671" i="12"/>
  <c r="AJ670" i="12"/>
  <c r="AJ669" i="12"/>
  <c r="AJ668" i="12"/>
  <c r="AJ667" i="12"/>
  <c r="AJ666" i="12"/>
  <c r="AJ665" i="12"/>
  <c r="AJ664" i="12"/>
  <c r="AJ663" i="12"/>
  <c r="AJ662" i="12"/>
  <c r="AJ661" i="12"/>
  <c r="AJ660" i="12"/>
  <c r="AJ659" i="12"/>
  <c r="AJ658" i="12"/>
  <c r="AJ657" i="12"/>
  <c r="AJ656" i="12"/>
  <c r="AJ655" i="12"/>
  <c r="AJ654" i="12"/>
  <c r="AJ653" i="12"/>
  <c r="AJ652" i="12"/>
  <c r="AJ651" i="12"/>
  <c r="AJ650" i="12"/>
  <c r="AJ649" i="12"/>
  <c r="AJ648" i="12"/>
  <c r="AJ647" i="12"/>
  <c r="AJ646" i="12"/>
  <c r="AJ645" i="12"/>
  <c r="AJ644" i="12"/>
  <c r="AJ643" i="12"/>
  <c r="AJ642" i="12"/>
  <c r="AJ641" i="12"/>
  <c r="AJ640" i="12"/>
  <c r="AJ639" i="12"/>
  <c r="AJ638" i="12"/>
  <c r="AJ637" i="12"/>
  <c r="AJ636" i="12"/>
  <c r="AJ635" i="12"/>
  <c r="AJ634" i="12"/>
  <c r="AJ633" i="12"/>
  <c r="AJ632" i="12"/>
  <c r="AJ631" i="12"/>
  <c r="AJ630" i="12"/>
  <c r="AJ629" i="12"/>
  <c r="AJ628" i="12"/>
  <c r="AJ627" i="12"/>
  <c r="AJ626" i="12"/>
  <c r="AJ625" i="12"/>
  <c r="AJ624" i="12"/>
  <c r="AJ623" i="12"/>
  <c r="AJ622" i="12"/>
  <c r="AJ621" i="12"/>
  <c r="AJ620" i="12"/>
  <c r="AJ619" i="12"/>
  <c r="AJ618" i="12"/>
  <c r="AJ617" i="12"/>
  <c r="AJ616" i="12"/>
  <c r="AJ615" i="12"/>
  <c r="AJ614" i="12"/>
  <c r="AJ613" i="12"/>
  <c r="AJ612" i="12"/>
  <c r="AJ611" i="12"/>
  <c r="AJ610" i="12"/>
  <c r="AJ609" i="12"/>
  <c r="AJ608" i="12"/>
  <c r="AJ607" i="12"/>
  <c r="AJ606" i="12"/>
  <c r="AJ605" i="12"/>
  <c r="AJ604" i="12"/>
  <c r="AJ603" i="12"/>
  <c r="AJ602" i="12"/>
  <c r="AJ601" i="12"/>
  <c r="AJ600" i="12"/>
  <c r="AJ599" i="12"/>
  <c r="AJ598" i="12"/>
  <c r="AJ597" i="12"/>
  <c r="AJ596" i="12"/>
  <c r="AJ595" i="12"/>
  <c r="AJ594" i="12"/>
  <c r="AJ593" i="12"/>
  <c r="AJ592" i="12"/>
  <c r="AJ591" i="12"/>
  <c r="AJ590" i="12"/>
  <c r="AJ589" i="12"/>
  <c r="AJ588" i="12"/>
  <c r="AJ587" i="12"/>
  <c r="AJ586" i="12"/>
  <c r="AJ585" i="12"/>
  <c r="AJ584" i="12"/>
  <c r="AJ583" i="12"/>
  <c r="AJ582" i="12"/>
  <c r="AJ581" i="12"/>
  <c r="AJ580" i="12"/>
  <c r="AJ579" i="12"/>
  <c r="AJ578" i="12"/>
  <c r="AJ577" i="12"/>
  <c r="AJ576" i="12"/>
  <c r="AJ575" i="12"/>
  <c r="AJ574" i="12"/>
  <c r="AJ573" i="12"/>
  <c r="AJ572" i="12"/>
  <c r="AJ571" i="12"/>
  <c r="AJ570" i="12"/>
  <c r="AJ569" i="12"/>
  <c r="AJ568" i="12"/>
  <c r="AJ567" i="12"/>
  <c r="AJ566" i="12"/>
  <c r="AJ565" i="12"/>
  <c r="AJ564" i="12"/>
  <c r="AJ563" i="12"/>
  <c r="AJ562" i="12"/>
  <c r="AJ561" i="12"/>
  <c r="AJ560" i="12"/>
  <c r="AJ559" i="12"/>
  <c r="AJ558" i="12"/>
  <c r="AJ557" i="12"/>
  <c r="AJ556" i="12"/>
  <c r="AJ555" i="12"/>
  <c r="AJ554" i="12"/>
  <c r="AJ553" i="12"/>
  <c r="AJ552" i="12"/>
  <c r="AJ551" i="12"/>
  <c r="AJ550" i="12"/>
  <c r="AJ549" i="12"/>
  <c r="AJ548" i="12"/>
  <c r="AJ547" i="12"/>
  <c r="AJ546" i="12"/>
  <c r="AJ545" i="12"/>
  <c r="AJ544" i="12"/>
  <c r="AJ543" i="12"/>
  <c r="AJ542" i="12"/>
  <c r="AJ541" i="12"/>
  <c r="AJ540" i="12"/>
  <c r="AJ539" i="12"/>
  <c r="AJ538" i="12"/>
  <c r="AJ537" i="12"/>
  <c r="AJ536" i="12"/>
  <c r="AJ535" i="12"/>
  <c r="AJ534" i="12"/>
  <c r="AJ533" i="12"/>
  <c r="AJ532" i="12"/>
  <c r="AJ531" i="12"/>
  <c r="AJ530" i="12"/>
  <c r="AJ529" i="12"/>
  <c r="AJ528" i="12"/>
  <c r="AJ527" i="12"/>
  <c r="AJ526" i="12"/>
  <c r="AJ525" i="12"/>
  <c r="AJ524" i="12"/>
  <c r="AJ523" i="12"/>
  <c r="AJ522" i="12"/>
  <c r="AJ521" i="12"/>
  <c r="AJ520" i="12"/>
  <c r="AJ519" i="12"/>
  <c r="AJ518" i="12"/>
  <c r="AJ517" i="12"/>
  <c r="AJ516" i="12"/>
  <c r="AJ515" i="12"/>
  <c r="AJ514" i="12"/>
  <c r="AJ513" i="12"/>
  <c r="AJ512" i="12"/>
  <c r="AJ511" i="12"/>
  <c r="AJ510" i="12"/>
  <c r="AJ509" i="12"/>
  <c r="AJ508" i="12"/>
  <c r="AJ507" i="12"/>
  <c r="AJ506" i="12"/>
  <c r="AJ505" i="12"/>
  <c r="AJ504" i="12"/>
  <c r="AJ503" i="12"/>
  <c r="AJ502" i="12"/>
  <c r="AJ501" i="12"/>
  <c r="AJ500" i="12"/>
  <c r="AJ499" i="12"/>
  <c r="AJ498" i="12"/>
  <c r="AJ497" i="12"/>
  <c r="AJ496" i="12"/>
  <c r="AJ495" i="12"/>
  <c r="AJ494" i="12"/>
  <c r="AJ493" i="12"/>
  <c r="AJ492" i="12"/>
  <c r="AJ491" i="12"/>
  <c r="AJ490" i="12"/>
  <c r="AJ489" i="12"/>
  <c r="AJ488" i="12"/>
  <c r="AJ487" i="12"/>
  <c r="AJ486" i="12"/>
  <c r="AJ485" i="12"/>
  <c r="AJ484" i="12"/>
  <c r="AJ483" i="12"/>
  <c r="AJ482" i="12"/>
  <c r="AJ481" i="12"/>
  <c r="AJ480" i="12"/>
  <c r="AJ479" i="12"/>
  <c r="AJ478" i="12"/>
  <c r="AJ477" i="12"/>
  <c r="AJ476" i="12"/>
  <c r="AJ475" i="12"/>
  <c r="AJ474" i="12"/>
  <c r="AJ473" i="12"/>
  <c r="AJ472" i="12"/>
  <c r="AJ471" i="12"/>
  <c r="AJ470" i="12"/>
  <c r="AJ469" i="12"/>
  <c r="AJ468" i="12"/>
  <c r="AJ467" i="12"/>
  <c r="AJ466" i="12"/>
  <c r="AJ465" i="12"/>
  <c r="AJ464" i="12"/>
  <c r="AJ463" i="12"/>
  <c r="AJ462" i="12"/>
  <c r="AJ461" i="12"/>
  <c r="AJ460" i="12"/>
  <c r="AJ459" i="12"/>
  <c r="AJ458" i="12"/>
  <c r="AJ457" i="12"/>
  <c r="AJ456" i="12"/>
  <c r="AJ455" i="12"/>
  <c r="AJ454" i="12"/>
  <c r="AJ453" i="12"/>
  <c r="AJ452" i="12"/>
  <c r="AJ451" i="12"/>
  <c r="AJ450" i="12"/>
  <c r="AJ449" i="12"/>
  <c r="AJ448" i="12"/>
  <c r="AJ447" i="12"/>
  <c r="AJ446" i="12"/>
  <c r="AJ445" i="12"/>
  <c r="AJ444" i="12"/>
  <c r="AJ443" i="12"/>
  <c r="AJ442" i="12"/>
  <c r="AJ441" i="12"/>
  <c r="AJ440" i="12"/>
  <c r="AJ439" i="12"/>
  <c r="AJ438" i="12"/>
  <c r="AJ437" i="12"/>
  <c r="AJ436" i="12"/>
  <c r="AJ435" i="12"/>
  <c r="AJ434" i="12"/>
  <c r="AJ433" i="12"/>
  <c r="AJ432" i="12"/>
  <c r="AJ431" i="12"/>
  <c r="AJ430" i="12"/>
  <c r="AJ429" i="12"/>
  <c r="AJ428" i="12"/>
  <c r="AJ427" i="12"/>
  <c r="AJ426" i="12"/>
  <c r="AJ425" i="12"/>
  <c r="AJ424" i="12"/>
  <c r="AJ423" i="12"/>
  <c r="AJ422" i="12"/>
  <c r="AJ421" i="12"/>
  <c r="AJ420" i="12"/>
  <c r="AJ419" i="12"/>
  <c r="AJ418" i="12"/>
  <c r="AJ417" i="12"/>
  <c r="AJ416" i="12"/>
  <c r="AJ415" i="12"/>
  <c r="AJ414" i="12"/>
  <c r="AJ413" i="12"/>
  <c r="AJ412" i="12"/>
  <c r="AJ411" i="12"/>
  <c r="AJ410" i="12"/>
  <c r="AJ409" i="12"/>
  <c r="AJ408" i="12"/>
  <c r="AJ407" i="12"/>
  <c r="AJ406" i="12"/>
  <c r="AJ405" i="12"/>
  <c r="AJ404" i="12"/>
  <c r="AJ403" i="12"/>
  <c r="AJ402" i="12"/>
  <c r="AJ401" i="12"/>
  <c r="AJ400" i="12"/>
  <c r="AJ399" i="12"/>
  <c r="AJ398" i="12"/>
  <c r="AJ397" i="12"/>
  <c r="AJ396" i="12"/>
  <c r="AJ395" i="12"/>
  <c r="AJ394" i="12"/>
  <c r="AJ393" i="12"/>
  <c r="AJ392" i="12"/>
  <c r="AJ391" i="12"/>
  <c r="AJ390" i="12"/>
  <c r="AJ389" i="12"/>
  <c r="AJ388" i="12"/>
  <c r="AJ387" i="12"/>
  <c r="AJ386" i="12"/>
  <c r="AJ385" i="12"/>
  <c r="AJ384" i="12"/>
  <c r="AJ383" i="12"/>
  <c r="AJ382" i="12"/>
  <c r="AJ381" i="12"/>
  <c r="AJ380" i="12"/>
  <c r="AJ379" i="12"/>
  <c r="AJ378" i="12"/>
  <c r="AJ377" i="12"/>
  <c r="AJ376" i="12"/>
  <c r="AJ375" i="12"/>
  <c r="AJ374" i="12"/>
  <c r="AJ373" i="12"/>
  <c r="AJ372" i="12"/>
  <c r="AJ371" i="12"/>
  <c r="AJ370" i="12"/>
  <c r="AJ369" i="12"/>
  <c r="AJ368" i="12"/>
  <c r="AJ367" i="12"/>
  <c r="AJ366" i="12"/>
  <c r="AJ365" i="12"/>
  <c r="AJ364" i="12"/>
  <c r="AJ363" i="12"/>
  <c r="AJ362" i="12"/>
  <c r="AJ361" i="12"/>
  <c r="AJ360" i="12"/>
  <c r="AJ359" i="12"/>
  <c r="AJ358" i="12"/>
  <c r="AJ357" i="12"/>
  <c r="AJ356" i="12"/>
  <c r="AJ355" i="12"/>
  <c r="AJ354" i="12"/>
  <c r="AJ353" i="12"/>
  <c r="AJ352" i="12"/>
  <c r="AJ351" i="12"/>
  <c r="AJ350" i="12"/>
  <c r="AJ349" i="12"/>
  <c r="AJ348" i="12"/>
  <c r="AJ347" i="12"/>
  <c r="AJ346" i="12"/>
  <c r="AJ345" i="12"/>
  <c r="AJ344" i="12"/>
  <c r="AJ343" i="12"/>
  <c r="AJ342" i="12"/>
  <c r="AJ341" i="12"/>
  <c r="AJ340" i="12"/>
  <c r="AJ339" i="12"/>
  <c r="AJ338" i="12"/>
  <c r="AJ337" i="12"/>
  <c r="AJ336" i="12"/>
  <c r="AJ335" i="12"/>
  <c r="AJ334" i="12"/>
  <c r="AJ333" i="12"/>
  <c r="AJ332" i="12"/>
  <c r="AJ331" i="12"/>
  <c r="AJ330" i="12"/>
  <c r="AJ329" i="12"/>
  <c r="AJ328" i="12"/>
  <c r="AJ327" i="12"/>
  <c r="AJ326" i="12"/>
  <c r="AJ325" i="12"/>
  <c r="AJ324" i="12"/>
  <c r="AJ323" i="12"/>
  <c r="AJ322" i="12"/>
  <c r="AJ321" i="12"/>
  <c r="AJ320" i="12"/>
  <c r="AJ319" i="12"/>
  <c r="AJ318" i="12"/>
  <c r="AJ317" i="12"/>
  <c r="AJ316" i="12"/>
  <c r="AJ315" i="12"/>
  <c r="AJ314" i="12"/>
  <c r="AJ313" i="12"/>
  <c r="AJ312" i="12"/>
  <c r="AJ311" i="12"/>
  <c r="AJ310" i="12"/>
  <c r="AJ309" i="12"/>
  <c r="AJ308" i="12"/>
  <c r="AJ307" i="12"/>
  <c r="AJ306" i="12"/>
  <c r="AJ305" i="12"/>
  <c r="AJ304" i="12"/>
  <c r="AJ303" i="12"/>
  <c r="AJ302" i="12"/>
  <c r="AJ301" i="12"/>
  <c r="AJ300" i="12"/>
  <c r="AJ299" i="12"/>
  <c r="AJ298" i="12"/>
  <c r="AJ297" i="12"/>
  <c r="AJ296" i="12"/>
  <c r="AJ295" i="12"/>
  <c r="AJ294" i="12"/>
  <c r="AJ293" i="12"/>
  <c r="AJ292" i="12"/>
  <c r="AJ291" i="12"/>
  <c r="AJ290" i="12"/>
  <c r="AJ289" i="12"/>
  <c r="AJ288" i="12"/>
  <c r="AJ287" i="12"/>
  <c r="AJ286" i="12"/>
  <c r="AJ285" i="12"/>
  <c r="AJ284" i="12"/>
  <c r="AJ283" i="12"/>
  <c r="AJ282" i="12"/>
  <c r="AJ281" i="12"/>
  <c r="AJ280" i="12"/>
  <c r="AJ279" i="12"/>
  <c r="AJ278" i="12"/>
  <c r="AJ277" i="12"/>
  <c r="AJ276" i="12"/>
  <c r="AJ275" i="12"/>
  <c r="AJ274" i="12"/>
  <c r="AJ273" i="12"/>
  <c r="AJ272" i="12"/>
  <c r="AJ271" i="12"/>
  <c r="AJ270" i="12"/>
  <c r="AJ269" i="12"/>
  <c r="AJ268" i="12"/>
  <c r="AJ267" i="12"/>
  <c r="AJ266" i="12"/>
  <c r="AJ265" i="12"/>
  <c r="AJ264" i="12"/>
  <c r="AJ263" i="12"/>
  <c r="AJ262" i="12"/>
  <c r="AJ261" i="12"/>
  <c r="AJ260" i="12"/>
  <c r="AJ259" i="12"/>
  <c r="AJ258" i="12"/>
  <c r="AJ257" i="12"/>
  <c r="AJ256" i="12"/>
  <c r="AJ255" i="12"/>
  <c r="AJ254" i="12"/>
  <c r="AJ253" i="12"/>
  <c r="AJ252" i="12"/>
  <c r="AJ251" i="12"/>
  <c r="AJ250" i="12"/>
  <c r="AJ249" i="12"/>
  <c r="AJ248" i="12"/>
  <c r="AJ247" i="12"/>
  <c r="AJ246" i="12"/>
  <c r="AJ245" i="12"/>
  <c r="AJ244" i="12"/>
  <c r="AJ243" i="12"/>
  <c r="AJ242" i="12"/>
  <c r="AJ241" i="12"/>
  <c r="AJ240" i="12"/>
  <c r="AJ239" i="12"/>
  <c r="AJ238" i="12"/>
  <c r="AJ237" i="12"/>
  <c r="AJ236" i="12"/>
  <c r="AJ235" i="12"/>
  <c r="AJ234" i="12"/>
  <c r="AJ233" i="12"/>
  <c r="AJ232" i="12"/>
  <c r="AJ231" i="12"/>
  <c r="AJ230" i="12"/>
  <c r="AJ229" i="12"/>
  <c r="AJ228" i="12"/>
  <c r="AJ227" i="12"/>
  <c r="AJ226" i="12"/>
  <c r="AJ225" i="12"/>
  <c r="AJ224" i="12"/>
  <c r="AJ223" i="12"/>
  <c r="AJ222" i="12"/>
  <c r="AJ221" i="12"/>
  <c r="AJ220" i="12"/>
  <c r="AJ219" i="12"/>
  <c r="AJ218" i="12"/>
  <c r="AJ217" i="12"/>
  <c r="AJ216" i="12"/>
  <c r="AJ215" i="12"/>
  <c r="AJ214" i="12"/>
  <c r="AJ212" i="12"/>
  <c r="AJ211" i="12"/>
  <c r="AJ210" i="12"/>
  <c r="AJ209" i="12"/>
  <c r="AJ208" i="12"/>
  <c r="AJ207" i="12"/>
  <c r="AJ206" i="12"/>
  <c r="AJ205" i="12"/>
  <c r="AJ204" i="12"/>
  <c r="AJ203" i="12"/>
  <c r="AJ202" i="12"/>
  <c r="AJ201" i="12"/>
  <c r="AJ200" i="12"/>
  <c r="AJ199" i="12"/>
  <c r="AJ198" i="12"/>
  <c r="AJ197" i="12"/>
  <c r="AJ196" i="12"/>
  <c r="AJ195" i="12"/>
  <c r="AJ194" i="12"/>
  <c r="AJ193" i="12"/>
  <c r="AJ192" i="12"/>
  <c r="AJ191" i="12"/>
  <c r="AJ190" i="12"/>
  <c r="AJ189" i="12"/>
  <c r="AJ188" i="12"/>
  <c r="AJ187" i="12"/>
  <c r="AJ186" i="12"/>
  <c r="AJ185" i="12"/>
  <c r="AJ184" i="12"/>
  <c r="AJ183" i="12"/>
  <c r="AJ182" i="12"/>
  <c r="AJ213" i="12"/>
  <c r="AK206" i="12" l="1"/>
  <c r="AK205" i="12"/>
  <c r="AK204" i="12"/>
  <c r="AK203" i="12"/>
  <c r="AK201" i="12"/>
  <c r="AK200" i="12"/>
  <c r="AK199" i="12"/>
  <c r="AK197" i="12"/>
  <c r="AK196" i="12"/>
  <c r="AK195" i="12"/>
  <c r="AK193" i="12"/>
  <c r="AK192" i="12"/>
  <c r="AK191" i="12"/>
  <c r="AK189" i="12"/>
  <c r="AK188" i="12"/>
  <c r="AK187" i="12"/>
  <c r="AK185" i="12"/>
  <c r="AK184" i="12"/>
  <c r="AK183" i="12"/>
  <c r="U3" i="6"/>
  <c r="AF183" i="39"/>
  <c r="AF184" i="39" s="1"/>
  <c r="AF185" i="39" s="1"/>
  <c r="AF186" i="39" s="1"/>
  <c r="AF187" i="39" s="1"/>
  <c r="AF188" i="39" s="1"/>
  <c r="AF189" i="39" s="1"/>
  <c r="AF190" i="39" s="1"/>
  <c r="AF191" i="39" s="1"/>
  <c r="AF192" i="39" s="1"/>
  <c r="AF193" i="39" s="1"/>
  <c r="AF194" i="39" s="1"/>
  <c r="AF195" i="39" s="1"/>
  <c r="AF196" i="39" s="1"/>
  <c r="AF197" i="39" s="1"/>
  <c r="AF198" i="39" s="1"/>
  <c r="AF199" i="39" s="1"/>
  <c r="AF200" i="39" s="1"/>
  <c r="AF201" i="39" s="1"/>
  <c r="AF202" i="39" s="1"/>
  <c r="AF203" i="39" s="1"/>
  <c r="AF204" i="39" s="1"/>
  <c r="AF205" i="39" s="1"/>
  <c r="AF206" i="39" s="1"/>
  <c r="AF207" i="39" s="1"/>
  <c r="AF208" i="39" s="1"/>
  <c r="AF209" i="39" s="1"/>
  <c r="AF210" i="39" s="1"/>
  <c r="AF211" i="39" s="1"/>
  <c r="AF212" i="39" s="1"/>
  <c r="AF213" i="39" s="1"/>
  <c r="AF214" i="39" s="1"/>
  <c r="AF215" i="39" s="1"/>
  <c r="AF216" i="39" s="1"/>
  <c r="AF217" i="39" s="1"/>
  <c r="AF218" i="39" s="1"/>
  <c r="AF219" i="39" s="1"/>
  <c r="AF220" i="39" s="1"/>
  <c r="AF221" i="39" s="1"/>
  <c r="AF222" i="39" s="1"/>
  <c r="AF223" i="39" s="1"/>
  <c r="AF224" i="39" s="1"/>
  <c r="AF225" i="39" s="1"/>
  <c r="AF226" i="39" s="1"/>
  <c r="AF227" i="39" s="1"/>
  <c r="AF228" i="39" s="1"/>
  <c r="AF229" i="39" s="1"/>
  <c r="AF230" i="39" s="1"/>
  <c r="AF231" i="39" s="1"/>
  <c r="AF232" i="39" s="1"/>
  <c r="AF233" i="39" s="1"/>
  <c r="AF234" i="39" s="1"/>
  <c r="AF235" i="39" s="1"/>
  <c r="AF236" i="39" s="1"/>
  <c r="AF237" i="39" s="1"/>
  <c r="AF238" i="39" s="1"/>
  <c r="AF239" i="39" s="1"/>
  <c r="AF240" i="39" s="1"/>
  <c r="AF241" i="39" s="1"/>
  <c r="AF242" i="39" s="1"/>
  <c r="AF243" i="39" s="1"/>
  <c r="AF244" i="39" s="1"/>
  <c r="AF245" i="39" s="1"/>
  <c r="AF246" i="39" s="1"/>
  <c r="AF247" i="39" s="1"/>
  <c r="AF248" i="39" s="1"/>
  <c r="AF249" i="39" s="1"/>
  <c r="AF250" i="39" s="1"/>
  <c r="AF251" i="39" s="1"/>
  <c r="AF252" i="39" s="1"/>
  <c r="AF253" i="39" s="1"/>
  <c r="AF254" i="39" s="1"/>
  <c r="AF255" i="39" s="1"/>
  <c r="AF256" i="39" s="1"/>
  <c r="AF257" i="39" s="1"/>
  <c r="AF258" i="39" s="1"/>
  <c r="AF259" i="39" s="1"/>
  <c r="AF260" i="39" s="1"/>
  <c r="AF261" i="39" s="1"/>
  <c r="AF262" i="39" s="1"/>
  <c r="AF263" i="39" s="1"/>
  <c r="AF264" i="39" s="1"/>
  <c r="AF265" i="39" s="1"/>
  <c r="AF266" i="39" s="1"/>
  <c r="AF267" i="39" s="1"/>
  <c r="AF268" i="39" s="1"/>
  <c r="AF269" i="39" s="1"/>
  <c r="AF270" i="39" s="1"/>
  <c r="AF271" i="39" s="1"/>
  <c r="AF272" i="39" s="1"/>
  <c r="AF273" i="39" s="1"/>
  <c r="AF274" i="39" s="1"/>
  <c r="AF275" i="39" s="1"/>
  <c r="AF276" i="39" s="1"/>
  <c r="AF277" i="39" s="1"/>
  <c r="AF278" i="39" s="1"/>
  <c r="AF279" i="39" s="1"/>
  <c r="AF280" i="39" s="1"/>
  <c r="AF281" i="39" s="1"/>
  <c r="AF282" i="39" s="1"/>
  <c r="AF283" i="39" s="1"/>
  <c r="AF284" i="39" s="1"/>
  <c r="AF285" i="39" s="1"/>
  <c r="AF286" i="39" s="1"/>
  <c r="AF287" i="39" s="1"/>
  <c r="AF288" i="39" s="1"/>
  <c r="AF289" i="39" s="1"/>
  <c r="AF290" i="39" s="1"/>
  <c r="AF291" i="39" s="1"/>
  <c r="AF292" i="39" s="1"/>
  <c r="AF293" i="39" s="1"/>
  <c r="AF294" i="39" s="1"/>
  <c r="AF295" i="39" s="1"/>
  <c r="AF296" i="39" s="1"/>
  <c r="AF297" i="39" s="1"/>
  <c r="AF298" i="39" s="1"/>
  <c r="AF299" i="39" s="1"/>
  <c r="AF300" i="39" s="1"/>
  <c r="AF301" i="39" s="1"/>
  <c r="AF302" i="39" s="1"/>
  <c r="AF303" i="39" s="1"/>
  <c r="AF304" i="39" s="1"/>
  <c r="AF305" i="39" s="1"/>
  <c r="AF306" i="39" s="1"/>
  <c r="AF307" i="39" s="1"/>
  <c r="AF308" i="39" s="1"/>
  <c r="AF309" i="39" s="1"/>
  <c r="AF310" i="39" s="1"/>
  <c r="AF311" i="39" s="1"/>
  <c r="AF312" i="39" s="1"/>
  <c r="AF313" i="39" s="1"/>
  <c r="AF314" i="39" s="1"/>
  <c r="AF315" i="39" s="1"/>
  <c r="AF316" i="39" s="1"/>
  <c r="AF317" i="39" s="1"/>
  <c r="AF318" i="39" s="1"/>
  <c r="AF319" i="39" s="1"/>
  <c r="AF320" i="39" s="1"/>
  <c r="AG212" i="39"/>
  <c r="AH212" i="39" s="1"/>
  <c r="AG211" i="39"/>
  <c r="AG210" i="39"/>
  <c r="AH210" i="39" s="1"/>
  <c r="AG209" i="39"/>
  <c r="AH208" i="39"/>
  <c r="AG208" i="39"/>
  <c r="AG207" i="39"/>
  <c r="AG206" i="39"/>
  <c r="AG205" i="39"/>
  <c r="AG204" i="39"/>
  <c r="AH204" i="39" s="1"/>
  <c r="AG203" i="39"/>
  <c r="AG202" i="39"/>
  <c r="AH202" i="39" s="1"/>
  <c r="AG201" i="39"/>
  <c r="AG200" i="39"/>
  <c r="AH200" i="39" s="1"/>
  <c r="AG199" i="39"/>
  <c r="AG198" i="39"/>
  <c r="AH198" i="39" s="1"/>
  <c r="AG197" i="39"/>
  <c r="AG196" i="39"/>
  <c r="AH196" i="39" s="1"/>
  <c r="AG195" i="39"/>
  <c r="AG194" i="39"/>
  <c r="AH194" i="39" s="1"/>
  <c r="AG193" i="39"/>
  <c r="AG192" i="39"/>
  <c r="AH192" i="39" s="1"/>
  <c r="AG191" i="39"/>
  <c r="AG190" i="39"/>
  <c r="AH190" i="39" s="1"/>
  <c r="AG189" i="39"/>
  <c r="AG188" i="39"/>
  <c r="AH188" i="39" s="1"/>
  <c r="AG187" i="39"/>
  <c r="AG186" i="39"/>
  <c r="AH186" i="39" s="1"/>
  <c r="AG185" i="39"/>
  <c r="AG184" i="39"/>
  <c r="AH184" i="39" s="1"/>
  <c r="AG183" i="39"/>
  <c r="AH183" i="38"/>
  <c r="AH212" i="38"/>
  <c r="AI212" i="38" s="1"/>
  <c r="AH211" i="38"/>
  <c r="AH210" i="38"/>
  <c r="AI210" i="38" s="1"/>
  <c r="AH209" i="38"/>
  <c r="AH208" i="38"/>
  <c r="AI208" i="38" s="1"/>
  <c r="AH207" i="38"/>
  <c r="AH206" i="38"/>
  <c r="AH205" i="38"/>
  <c r="AH204" i="38"/>
  <c r="AI204" i="38" s="1"/>
  <c r="AH203" i="38"/>
  <c r="AH202" i="38"/>
  <c r="AI202" i="38" s="1"/>
  <c r="AH201" i="38"/>
  <c r="AH200" i="38"/>
  <c r="AI200" i="38" s="1"/>
  <c r="AH199" i="38"/>
  <c r="AH198" i="38"/>
  <c r="AI198" i="38" s="1"/>
  <c r="AH197" i="38"/>
  <c r="AH196" i="38"/>
  <c r="AI196" i="38" s="1"/>
  <c r="AH195" i="38"/>
  <c r="AH194" i="38"/>
  <c r="AI194" i="38" s="1"/>
  <c r="AH193" i="38"/>
  <c r="AH192" i="38"/>
  <c r="AI192" i="38" s="1"/>
  <c r="AH191" i="38"/>
  <c r="AH190" i="38"/>
  <c r="AI190" i="38" s="1"/>
  <c r="AH189" i="38"/>
  <c r="AH188" i="38"/>
  <c r="AI188" i="38" s="1"/>
  <c r="AH187" i="38"/>
  <c r="AH186" i="38"/>
  <c r="AI186" i="38" s="1"/>
  <c r="AH185" i="38"/>
  <c r="AH184" i="38"/>
  <c r="AI184" i="38" s="1"/>
  <c r="X647" i="6"/>
  <c r="X646" i="6"/>
  <c r="AN645" i="6"/>
  <c r="AA645" i="6"/>
  <c r="X645" i="6"/>
  <c r="BK645" i="6" s="1"/>
  <c r="X644" i="6"/>
  <c r="X643" i="6"/>
  <c r="X642" i="6"/>
  <c r="AF642" i="6" s="1"/>
  <c r="X641" i="6"/>
  <c r="X640" i="6"/>
  <c r="BC640" i="6" s="1"/>
  <c r="X639" i="6"/>
  <c r="AK639" i="6" s="1"/>
  <c r="X638" i="6"/>
  <c r="X637" i="6"/>
  <c r="AQ636" i="6"/>
  <c r="AD636" i="6"/>
  <c r="X636" i="6"/>
  <c r="BC636" i="6" s="1"/>
  <c r="X635" i="6"/>
  <c r="BC635" i="6" s="1"/>
  <c r="X634" i="6"/>
  <c r="BC634" i="6" s="1"/>
  <c r="X633" i="6"/>
  <c r="AR633" i="6" s="1"/>
  <c r="X632" i="6"/>
  <c r="X631" i="6"/>
  <c r="AD631" i="6" s="1"/>
  <c r="X630" i="6"/>
  <c r="X629" i="6"/>
  <c r="X628" i="6"/>
  <c r="X627" i="6"/>
  <c r="AN626" i="6"/>
  <c r="X626" i="6"/>
  <c r="BB626" i="6" s="1"/>
  <c r="AQ625" i="6"/>
  <c r="X625" i="6"/>
  <c r="AI625" i="6" s="1"/>
  <c r="AL624" i="6"/>
  <c r="C624" i="6" s="1"/>
  <c r="X624" i="6"/>
  <c r="AB624" i="6" s="1"/>
  <c r="X623" i="6"/>
  <c r="X622" i="6"/>
  <c r="X621" i="6"/>
  <c r="BB621" i="6" s="1"/>
  <c r="X620" i="6"/>
  <c r="BB620" i="6" s="1"/>
  <c r="X619" i="6"/>
  <c r="BC619" i="6" s="1"/>
  <c r="X618" i="6"/>
  <c r="X617" i="6"/>
  <c r="X616" i="6"/>
  <c r="AD616" i="6" s="1"/>
  <c r="X615" i="6"/>
  <c r="X614" i="6"/>
  <c r="X613" i="6"/>
  <c r="X612" i="6"/>
  <c r="BC612" i="6" s="1"/>
  <c r="X611" i="6"/>
  <c r="X610" i="6"/>
  <c r="X609" i="6"/>
  <c r="AL609" i="6" s="1"/>
  <c r="C609" i="6" s="1"/>
  <c r="X608" i="6"/>
  <c r="AQ608" i="6" s="1"/>
  <c r="X607" i="6"/>
  <c r="X606" i="6"/>
  <c r="BB606" i="6" s="1"/>
  <c r="X605" i="6"/>
  <c r="X604" i="6"/>
  <c r="X603" i="6"/>
  <c r="X602" i="6"/>
  <c r="X601" i="6"/>
  <c r="X600" i="6"/>
  <c r="AO599" i="6"/>
  <c r="X599" i="6"/>
  <c r="X598" i="6"/>
  <c r="AB597" i="6"/>
  <c r="Y597" i="6"/>
  <c r="X597" i="6"/>
  <c r="AK597" i="6" s="1"/>
  <c r="X596" i="6"/>
  <c r="AO595" i="6"/>
  <c r="AA595" i="6"/>
  <c r="X595" i="6"/>
  <c r="X594" i="6"/>
  <c r="BC594" i="6" s="1"/>
  <c r="BK593" i="6"/>
  <c r="AR593" i="6"/>
  <c r="AA593" i="6"/>
  <c r="Z593" i="6"/>
  <c r="X593" i="6"/>
  <c r="AN593" i="6" s="1"/>
  <c r="X592" i="6"/>
  <c r="AK591" i="6"/>
  <c r="X591" i="6"/>
  <c r="X590" i="6"/>
  <c r="BJ589" i="6"/>
  <c r="AQ589" i="6"/>
  <c r="X589" i="6"/>
  <c r="X588" i="6"/>
  <c r="X587" i="6"/>
  <c r="X586" i="6"/>
  <c r="X585" i="6"/>
  <c r="BC585" i="6" s="1"/>
  <c r="X584" i="6"/>
  <c r="BC584" i="6" s="1"/>
  <c r="X583" i="6"/>
  <c r="X582" i="6"/>
  <c r="X581" i="6"/>
  <c r="X580" i="6"/>
  <c r="X579" i="6"/>
  <c r="X578" i="6"/>
  <c r="BC578" i="6" s="1"/>
  <c r="AR577" i="6"/>
  <c r="AJ577" i="6"/>
  <c r="Y577" i="6"/>
  <c r="X577" i="6"/>
  <c r="X575" i="6"/>
  <c r="U575" i="6"/>
  <c r="W575" i="6" s="1"/>
  <c r="X574" i="6"/>
  <c r="U574" i="6"/>
  <c r="W574" i="6" s="1"/>
  <c r="X573" i="6"/>
  <c r="U573" i="6"/>
  <c r="W573" i="6" s="1"/>
  <c r="X572" i="6"/>
  <c r="U572" i="6"/>
  <c r="W572" i="6" s="1"/>
  <c r="X571" i="6"/>
  <c r="U571" i="6"/>
  <c r="X570" i="6"/>
  <c r="U570" i="6"/>
  <c r="X569" i="6"/>
  <c r="U569" i="6"/>
  <c r="W569" i="6" s="1"/>
  <c r="X568" i="6"/>
  <c r="U568" i="6"/>
  <c r="W568" i="6" s="1"/>
  <c r="X567" i="6"/>
  <c r="U567" i="6"/>
  <c r="X566" i="6"/>
  <c r="U566" i="6"/>
  <c r="X565" i="6"/>
  <c r="U565" i="6"/>
  <c r="W565" i="6" s="1"/>
  <c r="X564" i="6"/>
  <c r="U564" i="6"/>
  <c r="X563" i="6"/>
  <c r="U563" i="6"/>
  <c r="X562" i="6"/>
  <c r="U562" i="6"/>
  <c r="X561" i="6"/>
  <c r="U561" i="6"/>
  <c r="X560" i="6"/>
  <c r="U560" i="6"/>
  <c r="W560" i="6" s="1"/>
  <c r="X559" i="6"/>
  <c r="U559" i="6"/>
  <c r="X558" i="6"/>
  <c r="U558" i="6"/>
  <c r="W558" i="6" s="1"/>
  <c r="X557" i="6"/>
  <c r="U557" i="6"/>
  <c r="W557" i="6" s="1"/>
  <c r="X556" i="6"/>
  <c r="U556" i="6"/>
  <c r="W556" i="6" s="1"/>
  <c r="X555" i="6"/>
  <c r="U555" i="6"/>
  <c r="W555" i="6" s="1"/>
  <c r="X554" i="6"/>
  <c r="U554" i="6"/>
  <c r="W554" i="6" s="1"/>
  <c r="X553" i="6"/>
  <c r="U553" i="6"/>
  <c r="W553" i="6" s="1"/>
  <c r="X552" i="6"/>
  <c r="U552" i="6"/>
  <c r="W552" i="6" s="1"/>
  <c r="X551" i="6"/>
  <c r="U551" i="6"/>
  <c r="X550" i="6"/>
  <c r="U550" i="6"/>
  <c r="W550" i="6" s="1"/>
  <c r="X549" i="6"/>
  <c r="U549" i="6"/>
  <c r="X548" i="6"/>
  <c r="U548" i="6"/>
  <c r="V548" i="6" s="1"/>
  <c r="X547" i="6"/>
  <c r="U547" i="6"/>
  <c r="X546" i="6"/>
  <c r="U546" i="6"/>
  <c r="W546" i="6" s="1"/>
  <c r="X545" i="6"/>
  <c r="U545" i="6"/>
  <c r="X544" i="6"/>
  <c r="U544" i="6"/>
  <c r="V544" i="6" s="1"/>
  <c r="X543" i="6"/>
  <c r="U543" i="6"/>
  <c r="X542" i="6"/>
  <c r="U542" i="6"/>
  <c r="X541" i="6"/>
  <c r="U541" i="6"/>
  <c r="X540" i="6"/>
  <c r="U540" i="6"/>
  <c r="X539" i="6"/>
  <c r="U539" i="6"/>
  <c r="V539" i="6" s="1"/>
  <c r="X538" i="6"/>
  <c r="U538" i="6"/>
  <c r="X537" i="6"/>
  <c r="U537" i="6"/>
  <c r="X536" i="6"/>
  <c r="U536" i="6"/>
  <c r="X535" i="6"/>
  <c r="U535" i="6"/>
  <c r="W535" i="6" s="1"/>
  <c r="X534" i="6"/>
  <c r="U534" i="6"/>
  <c r="W534" i="6" s="1"/>
  <c r="X533" i="6"/>
  <c r="U533" i="6"/>
  <c r="AE966" i="12"/>
  <c r="AE965" i="12"/>
  <c r="AE964" i="12"/>
  <c r="AE963" i="12"/>
  <c r="AE962" i="12"/>
  <c r="AE961" i="12"/>
  <c r="AE960" i="12"/>
  <c r="AE959" i="12"/>
  <c r="AE958" i="12"/>
  <c r="AE957" i="12"/>
  <c r="AE956" i="12"/>
  <c r="AE955" i="12"/>
  <c r="AE954" i="12"/>
  <c r="AE953" i="12"/>
  <c r="AE952" i="12"/>
  <c r="AE951" i="12"/>
  <c r="AE950" i="12"/>
  <c r="AE949" i="12"/>
  <c r="AE948" i="12"/>
  <c r="AE947" i="12"/>
  <c r="AE946" i="12"/>
  <c r="AE945" i="12"/>
  <c r="AE944" i="12"/>
  <c r="AE943" i="12"/>
  <c r="AE942" i="12"/>
  <c r="AE941" i="12"/>
  <c r="AE940" i="12"/>
  <c r="AE939" i="12"/>
  <c r="AE938" i="12"/>
  <c r="AE937" i="12"/>
  <c r="AE936" i="12"/>
  <c r="AE935" i="12"/>
  <c r="AE934" i="12"/>
  <c r="AE933" i="12"/>
  <c r="AE932" i="12"/>
  <c r="AE931" i="12"/>
  <c r="AE930" i="12"/>
  <c r="AE929" i="12"/>
  <c r="AE928" i="12"/>
  <c r="AE927" i="12"/>
  <c r="AE926" i="12"/>
  <c r="AE925" i="12"/>
  <c r="AE924" i="12"/>
  <c r="AE923" i="12"/>
  <c r="AE922" i="12"/>
  <c r="AE921" i="12"/>
  <c r="AE920" i="12"/>
  <c r="AE919" i="12"/>
  <c r="AE918" i="12"/>
  <c r="AE917" i="12"/>
  <c r="AE916" i="12"/>
  <c r="AE915" i="12"/>
  <c r="AE914" i="12"/>
  <c r="AE913" i="12"/>
  <c r="AE912" i="12"/>
  <c r="AE911" i="12"/>
  <c r="AE910" i="12"/>
  <c r="AE909" i="12"/>
  <c r="AE908" i="12"/>
  <c r="AE907" i="12"/>
  <c r="AE906" i="12"/>
  <c r="AE905" i="12"/>
  <c r="AE904" i="12"/>
  <c r="AE903" i="12"/>
  <c r="AE902" i="12"/>
  <c r="AE901" i="12"/>
  <c r="AE900" i="12"/>
  <c r="AE899" i="12"/>
  <c r="AE898" i="12"/>
  <c r="AE897" i="12"/>
  <c r="AE896" i="12"/>
  <c r="AE895" i="12"/>
  <c r="AE894" i="12"/>
  <c r="AE893" i="12"/>
  <c r="AE892" i="12"/>
  <c r="AE891" i="12"/>
  <c r="AE890" i="12"/>
  <c r="AE889" i="12"/>
  <c r="AE888" i="12"/>
  <c r="AE887" i="12"/>
  <c r="AE886" i="12"/>
  <c r="AE885" i="12"/>
  <c r="AE884" i="12"/>
  <c r="AE883" i="12"/>
  <c r="AE882" i="12"/>
  <c r="AE881" i="12"/>
  <c r="AE880" i="12"/>
  <c r="AE879" i="12"/>
  <c r="AE878" i="12"/>
  <c r="AE877" i="12"/>
  <c r="AE876" i="12"/>
  <c r="AE875" i="12"/>
  <c r="AE874" i="12"/>
  <c r="AE873" i="12"/>
  <c r="AE872" i="12"/>
  <c r="AE871" i="12"/>
  <c r="AE870" i="12"/>
  <c r="AE869" i="12"/>
  <c r="AE868" i="12"/>
  <c r="AE867" i="12"/>
  <c r="AE866" i="12"/>
  <c r="AE865" i="12"/>
  <c r="AE864" i="12"/>
  <c r="AE863" i="12"/>
  <c r="AE862" i="12"/>
  <c r="AE861" i="12"/>
  <c r="AE860" i="12"/>
  <c r="AE859" i="12"/>
  <c r="AE858" i="12"/>
  <c r="AE857" i="12"/>
  <c r="AE856" i="12"/>
  <c r="AE855" i="12"/>
  <c r="AE854" i="12"/>
  <c r="AE853" i="12"/>
  <c r="AE852" i="12"/>
  <c r="AE851" i="12"/>
  <c r="AE850" i="12"/>
  <c r="AE849" i="12"/>
  <c r="AE848" i="12"/>
  <c r="AE847" i="12"/>
  <c r="AE846" i="12"/>
  <c r="AE845" i="12"/>
  <c r="AE844" i="12"/>
  <c r="AE843" i="12"/>
  <c r="AE842" i="12"/>
  <c r="AE841" i="12"/>
  <c r="AE840" i="12"/>
  <c r="AE839" i="12"/>
  <c r="AE838" i="12"/>
  <c r="AE837" i="12"/>
  <c r="AE836" i="12"/>
  <c r="AE835" i="12"/>
  <c r="AE834" i="12"/>
  <c r="AE833" i="12"/>
  <c r="AE832" i="12"/>
  <c r="AE831" i="12"/>
  <c r="AE830" i="12"/>
  <c r="AE829" i="12"/>
  <c r="AE828" i="12"/>
  <c r="AE827" i="12"/>
  <c r="AE826" i="12"/>
  <c r="AE825" i="12"/>
  <c r="AE824" i="12"/>
  <c r="AE823" i="12"/>
  <c r="AE822" i="12"/>
  <c r="AE821" i="12"/>
  <c r="AE820" i="12"/>
  <c r="AE819" i="12"/>
  <c r="AE818" i="12"/>
  <c r="AE817" i="12"/>
  <c r="AE816" i="12"/>
  <c r="AE815" i="12"/>
  <c r="AE814" i="12"/>
  <c r="AE813" i="12"/>
  <c r="AE812" i="12"/>
  <c r="AE811" i="12"/>
  <c r="AE810" i="12"/>
  <c r="AE809" i="12"/>
  <c r="AE808" i="12"/>
  <c r="AE807" i="12"/>
  <c r="AE806" i="12"/>
  <c r="AE805" i="12"/>
  <c r="AE804" i="12"/>
  <c r="AE803" i="12"/>
  <c r="AE802" i="12"/>
  <c r="AE801" i="12"/>
  <c r="AE800" i="12"/>
  <c r="AE799" i="12"/>
  <c r="AE798" i="12"/>
  <c r="AE797" i="12"/>
  <c r="AE796" i="12"/>
  <c r="AE795" i="12"/>
  <c r="AE794" i="12"/>
  <c r="AE793" i="12"/>
  <c r="AE792" i="12"/>
  <c r="AE791" i="12"/>
  <c r="AE790" i="12"/>
  <c r="AE789" i="12"/>
  <c r="AE788" i="12"/>
  <c r="AE787" i="12"/>
  <c r="AE786" i="12"/>
  <c r="AE785" i="12"/>
  <c r="AE784" i="12"/>
  <c r="AE783" i="12"/>
  <c r="AE782" i="12"/>
  <c r="AE781" i="12"/>
  <c r="AE780" i="12"/>
  <c r="AE779" i="12"/>
  <c r="AE778" i="12"/>
  <c r="AE777" i="12"/>
  <c r="AE776" i="12"/>
  <c r="AE775" i="12"/>
  <c r="AE774" i="12"/>
  <c r="AE773" i="12"/>
  <c r="AE772" i="12"/>
  <c r="AE771" i="12"/>
  <c r="AE770" i="12"/>
  <c r="AE769" i="12"/>
  <c r="AE768" i="12"/>
  <c r="AE767" i="12"/>
  <c r="AE766" i="12"/>
  <c r="AE765" i="12"/>
  <c r="AE764" i="12"/>
  <c r="AE763" i="12"/>
  <c r="AE762" i="12"/>
  <c r="AE761" i="12"/>
  <c r="AE760" i="12"/>
  <c r="AE759" i="12"/>
  <c r="AE758" i="12"/>
  <c r="AE757" i="12"/>
  <c r="AE756" i="12"/>
  <c r="AE755" i="12"/>
  <c r="AE754" i="12"/>
  <c r="AE753" i="12"/>
  <c r="AE752" i="12"/>
  <c r="AE751" i="12"/>
  <c r="AE750" i="12"/>
  <c r="AE749" i="12"/>
  <c r="AE748" i="12"/>
  <c r="AE747" i="12"/>
  <c r="AE746" i="12"/>
  <c r="AE745" i="12"/>
  <c r="AE744" i="12"/>
  <c r="AE743" i="12"/>
  <c r="AE742" i="12"/>
  <c r="AE741" i="12"/>
  <c r="AE740" i="12"/>
  <c r="AE739" i="12"/>
  <c r="AE738" i="12"/>
  <c r="AE737" i="12"/>
  <c r="AE736" i="12"/>
  <c r="AE735" i="12"/>
  <c r="AE734" i="12"/>
  <c r="AE733" i="12"/>
  <c r="AE732" i="12"/>
  <c r="AE731" i="12"/>
  <c r="AE730" i="12"/>
  <c r="AE729" i="12"/>
  <c r="AE728" i="12"/>
  <c r="AE727" i="12"/>
  <c r="AE726" i="12"/>
  <c r="AE725" i="12"/>
  <c r="AE724" i="12"/>
  <c r="AE723" i="12"/>
  <c r="AE722" i="12"/>
  <c r="AE721" i="12"/>
  <c r="AE720" i="12"/>
  <c r="AE719" i="12"/>
  <c r="AE718" i="12"/>
  <c r="AE717" i="12"/>
  <c r="AE716" i="12"/>
  <c r="AE715" i="12"/>
  <c r="AE714" i="12"/>
  <c r="AE713" i="12"/>
  <c r="AE712" i="12"/>
  <c r="AE711" i="12"/>
  <c r="AE710" i="12"/>
  <c r="AE709" i="12"/>
  <c r="AE708" i="12"/>
  <c r="AE707" i="12"/>
  <c r="AE706" i="12"/>
  <c r="AE705" i="12"/>
  <c r="AE704" i="12"/>
  <c r="AE703" i="12"/>
  <c r="AE702" i="12"/>
  <c r="AE701" i="12"/>
  <c r="AE700" i="12"/>
  <c r="AE699" i="12"/>
  <c r="AE698" i="12"/>
  <c r="AE697" i="12"/>
  <c r="AE696" i="12"/>
  <c r="AE695" i="12"/>
  <c r="AE694" i="12"/>
  <c r="AE693" i="12"/>
  <c r="AE692" i="12"/>
  <c r="AE691" i="12"/>
  <c r="AE690" i="12"/>
  <c r="AE689" i="12"/>
  <c r="AE688" i="12"/>
  <c r="AE687" i="12"/>
  <c r="AE686" i="12"/>
  <c r="AE685" i="12"/>
  <c r="AE684" i="12"/>
  <c r="AE683" i="12"/>
  <c r="AE682" i="12"/>
  <c r="AE681" i="12"/>
  <c r="AE680" i="12"/>
  <c r="AE679" i="12"/>
  <c r="AE678" i="12"/>
  <c r="AE677" i="12"/>
  <c r="AE676" i="12"/>
  <c r="AE675" i="12"/>
  <c r="AE674" i="12"/>
  <c r="AE673" i="12"/>
  <c r="AE672" i="12"/>
  <c r="AE671" i="12"/>
  <c r="AE670" i="12"/>
  <c r="AE669" i="12"/>
  <c r="AE668" i="12"/>
  <c r="AE667" i="12"/>
  <c r="AE666" i="12"/>
  <c r="AE665" i="12"/>
  <c r="AE664" i="12"/>
  <c r="AE663" i="12"/>
  <c r="AE662" i="12"/>
  <c r="AE661" i="12"/>
  <c r="AE660" i="12"/>
  <c r="AE659" i="12"/>
  <c r="AE658" i="12"/>
  <c r="AE657" i="12"/>
  <c r="AE656" i="12"/>
  <c r="AE655" i="12"/>
  <c r="AE654" i="12"/>
  <c r="AE653" i="12"/>
  <c r="AE652" i="12"/>
  <c r="AE651" i="12"/>
  <c r="AE650" i="12"/>
  <c r="AE649" i="12"/>
  <c r="AE648" i="12"/>
  <c r="AE647" i="12"/>
  <c r="AE646" i="12"/>
  <c r="AE645" i="12"/>
  <c r="AE644" i="12"/>
  <c r="AE643" i="12"/>
  <c r="AE642" i="12"/>
  <c r="AE641" i="12"/>
  <c r="AE640" i="12"/>
  <c r="AE639" i="12"/>
  <c r="AE638" i="12"/>
  <c r="AE637" i="12"/>
  <c r="AE636" i="12"/>
  <c r="AE635" i="12"/>
  <c r="AE634" i="12"/>
  <c r="AE633" i="12"/>
  <c r="AE632" i="12"/>
  <c r="AE631" i="12"/>
  <c r="AE630" i="12"/>
  <c r="AE629" i="12"/>
  <c r="AE628" i="12"/>
  <c r="AE627" i="12"/>
  <c r="AE626" i="12"/>
  <c r="AE625" i="12"/>
  <c r="AE624" i="12"/>
  <c r="AE623" i="12"/>
  <c r="AE622" i="12"/>
  <c r="AE621" i="12"/>
  <c r="AE620" i="12"/>
  <c r="AE619" i="12"/>
  <c r="AE618" i="12"/>
  <c r="AE617" i="12"/>
  <c r="AE616" i="12"/>
  <c r="AE615" i="12"/>
  <c r="AE614" i="12"/>
  <c r="AE613" i="12"/>
  <c r="AE612" i="12"/>
  <c r="AE611" i="12"/>
  <c r="AE610" i="12"/>
  <c r="AE609" i="12"/>
  <c r="AE608" i="12"/>
  <c r="AE607" i="12"/>
  <c r="AE606" i="12"/>
  <c r="AE605" i="12"/>
  <c r="AE604" i="12"/>
  <c r="AE603" i="12"/>
  <c r="AE602" i="12"/>
  <c r="AE601" i="12"/>
  <c r="AE600" i="12"/>
  <c r="AE599" i="12"/>
  <c r="AE598" i="12"/>
  <c r="AE597" i="12"/>
  <c r="AE596" i="12"/>
  <c r="AE595" i="12"/>
  <c r="AE594" i="12"/>
  <c r="AE593" i="12"/>
  <c r="AE592" i="12"/>
  <c r="AE591" i="12"/>
  <c r="AE590" i="12"/>
  <c r="AE589" i="12"/>
  <c r="AE588" i="12"/>
  <c r="AE587" i="12"/>
  <c r="AE586" i="12"/>
  <c r="AE585" i="12"/>
  <c r="AE584" i="12"/>
  <c r="AE583" i="12"/>
  <c r="AE582" i="12"/>
  <c r="AE581" i="12"/>
  <c r="AE580" i="12"/>
  <c r="AE579" i="12"/>
  <c r="AE578" i="12"/>
  <c r="AE577" i="12"/>
  <c r="AE576" i="12"/>
  <c r="AE575" i="12"/>
  <c r="AE574" i="12"/>
  <c r="AE573" i="12"/>
  <c r="AE572" i="12"/>
  <c r="AE571" i="12"/>
  <c r="AE570" i="12"/>
  <c r="AE569" i="12"/>
  <c r="AE568" i="12"/>
  <c r="AE567" i="12"/>
  <c r="AE566" i="12"/>
  <c r="AE565" i="12"/>
  <c r="AE564" i="12"/>
  <c r="AE563" i="12"/>
  <c r="AE562" i="12"/>
  <c r="AE561" i="12"/>
  <c r="AE560" i="12"/>
  <c r="AE559" i="12"/>
  <c r="AE558" i="12"/>
  <c r="AE557" i="12"/>
  <c r="AE556" i="12"/>
  <c r="AE555" i="12"/>
  <c r="AE554" i="12"/>
  <c r="AE553" i="12"/>
  <c r="AE552" i="12"/>
  <c r="AE551" i="12"/>
  <c r="AE550" i="12"/>
  <c r="AE549" i="12"/>
  <c r="AE548" i="12"/>
  <c r="AE547" i="12"/>
  <c r="AE546" i="12"/>
  <c r="AE545" i="12"/>
  <c r="AE544" i="12"/>
  <c r="AE543" i="12"/>
  <c r="AE542" i="12"/>
  <c r="AE541" i="12"/>
  <c r="AE540" i="12"/>
  <c r="AE539" i="12"/>
  <c r="AE538" i="12"/>
  <c r="AE537" i="12"/>
  <c r="AE536" i="12"/>
  <c r="AE535" i="12"/>
  <c r="AE534" i="12"/>
  <c r="AE533" i="12"/>
  <c r="AE532" i="12"/>
  <c r="AE531" i="12"/>
  <c r="AE530" i="12"/>
  <c r="AE529" i="12"/>
  <c r="AE528" i="12"/>
  <c r="AE527" i="12"/>
  <c r="AE526" i="12"/>
  <c r="AE525" i="12"/>
  <c r="AE524" i="12"/>
  <c r="AE523" i="12"/>
  <c r="AE522" i="12"/>
  <c r="AE521" i="12"/>
  <c r="AE520" i="12"/>
  <c r="AE519" i="12"/>
  <c r="AE518" i="12"/>
  <c r="AE517" i="12"/>
  <c r="AE516" i="12"/>
  <c r="AE515" i="12"/>
  <c r="AE514" i="12"/>
  <c r="AE513" i="12"/>
  <c r="AE512" i="12"/>
  <c r="AE511" i="12"/>
  <c r="AE510" i="12"/>
  <c r="AE509" i="12"/>
  <c r="AE508" i="12"/>
  <c r="AE507" i="12"/>
  <c r="AE506" i="12"/>
  <c r="AE505" i="12"/>
  <c r="AE504" i="12"/>
  <c r="AE503" i="12"/>
  <c r="AE502" i="12"/>
  <c r="AE501" i="12"/>
  <c r="AE500" i="12"/>
  <c r="AE499" i="12"/>
  <c r="AE498" i="12"/>
  <c r="AE497" i="12"/>
  <c r="AE496" i="12"/>
  <c r="AE495" i="12"/>
  <c r="AE494" i="12"/>
  <c r="AE493" i="12"/>
  <c r="AE492" i="12"/>
  <c r="AE491" i="12"/>
  <c r="AE490" i="12"/>
  <c r="AE489" i="12"/>
  <c r="AE488" i="12"/>
  <c r="AE487" i="12"/>
  <c r="AE486" i="12"/>
  <c r="AE485" i="12"/>
  <c r="AE484" i="12"/>
  <c r="AE483" i="12"/>
  <c r="AE482" i="12"/>
  <c r="AE481" i="12"/>
  <c r="AE480" i="12"/>
  <c r="AE479" i="12"/>
  <c r="AE478" i="12"/>
  <c r="AE477" i="12"/>
  <c r="AE476" i="12"/>
  <c r="AE475" i="12"/>
  <c r="AE474" i="12"/>
  <c r="AE473" i="12"/>
  <c r="AE472" i="12"/>
  <c r="AE471" i="12"/>
  <c r="AE470" i="12"/>
  <c r="AE469" i="12"/>
  <c r="AE468" i="12"/>
  <c r="AE467" i="12"/>
  <c r="AE466" i="12"/>
  <c r="AE465" i="12"/>
  <c r="AE464" i="12"/>
  <c r="AE463" i="12"/>
  <c r="AE462" i="12"/>
  <c r="AE461" i="12"/>
  <c r="AE460" i="12"/>
  <c r="AE459" i="12"/>
  <c r="AE458" i="12"/>
  <c r="AE457" i="12"/>
  <c r="AE456" i="12"/>
  <c r="AE455" i="12"/>
  <c r="AE454" i="12"/>
  <c r="AE453" i="12"/>
  <c r="AE452" i="12"/>
  <c r="AE451" i="12"/>
  <c r="AE450" i="12"/>
  <c r="AE449" i="12"/>
  <c r="AE448" i="12"/>
  <c r="AE447" i="12"/>
  <c r="AE446" i="12"/>
  <c r="AE445" i="12"/>
  <c r="AE444" i="12"/>
  <c r="AE443" i="12"/>
  <c r="AE442" i="12"/>
  <c r="AE441" i="12"/>
  <c r="AE440" i="12"/>
  <c r="AE439" i="12"/>
  <c r="AE438" i="12"/>
  <c r="AE437" i="12"/>
  <c r="AE436" i="12"/>
  <c r="AE435" i="12"/>
  <c r="AE434" i="12"/>
  <c r="AE433" i="12"/>
  <c r="AE432" i="12"/>
  <c r="AE431" i="12"/>
  <c r="AE430" i="12"/>
  <c r="AE429" i="12"/>
  <c r="AE428" i="12"/>
  <c r="AE427" i="12"/>
  <c r="AE426" i="12"/>
  <c r="AE425" i="12"/>
  <c r="AE424" i="12"/>
  <c r="AE423" i="12"/>
  <c r="AE422" i="12"/>
  <c r="AE421" i="12"/>
  <c r="AE420" i="12"/>
  <c r="AE419" i="12"/>
  <c r="AE418" i="12"/>
  <c r="AE417" i="12"/>
  <c r="AE416" i="12"/>
  <c r="AE415" i="12"/>
  <c r="AE414" i="12"/>
  <c r="AE413" i="12"/>
  <c r="AE412" i="12"/>
  <c r="AE411" i="12"/>
  <c r="AE410" i="12"/>
  <c r="AE409" i="12"/>
  <c r="AE408" i="12"/>
  <c r="AE407" i="12"/>
  <c r="AE406" i="12"/>
  <c r="AE405" i="12"/>
  <c r="AE404" i="12"/>
  <c r="AE403" i="12"/>
  <c r="AE402" i="12"/>
  <c r="AE401" i="12"/>
  <c r="AE400" i="12"/>
  <c r="AE399" i="12"/>
  <c r="AE398" i="12"/>
  <c r="AE397" i="12"/>
  <c r="AE396" i="12"/>
  <c r="AE395" i="12"/>
  <c r="AE394" i="12"/>
  <c r="AE393" i="12"/>
  <c r="AE392" i="12"/>
  <c r="AE391" i="12"/>
  <c r="AE390" i="12"/>
  <c r="AE389" i="12"/>
  <c r="AE388" i="12"/>
  <c r="AE387" i="12"/>
  <c r="AE386" i="12"/>
  <c r="AE385" i="12"/>
  <c r="AE384" i="12"/>
  <c r="AE383" i="12"/>
  <c r="AE382" i="12"/>
  <c r="AE381" i="12"/>
  <c r="AE380" i="12"/>
  <c r="AE379" i="12"/>
  <c r="AE378" i="12"/>
  <c r="AE377" i="12"/>
  <c r="AE376" i="12"/>
  <c r="AE375" i="12"/>
  <c r="AE374" i="12"/>
  <c r="AE373" i="12"/>
  <c r="AE372" i="12"/>
  <c r="AE371" i="12"/>
  <c r="AE370" i="12"/>
  <c r="AE369" i="12"/>
  <c r="AE368" i="12"/>
  <c r="AE367" i="12"/>
  <c r="AE366" i="12"/>
  <c r="AE365" i="12"/>
  <c r="AE364" i="12"/>
  <c r="AE363" i="12"/>
  <c r="AE362" i="12"/>
  <c r="AE361" i="12"/>
  <c r="AE360" i="12"/>
  <c r="AE359" i="12"/>
  <c r="AE358" i="12"/>
  <c r="AE357" i="12"/>
  <c r="AE356" i="12"/>
  <c r="AE355" i="12"/>
  <c r="AE354" i="12"/>
  <c r="AE353" i="12"/>
  <c r="AE352" i="12"/>
  <c r="AE351" i="12"/>
  <c r="AE350" i="12"/>
  <c r="AE349" i="12"/>
  <c r="AE348" i="12"/>
  <c r="AE347" i="12"/>
  <c r="AE346" i="12"/>
  <c r="AE345" i="12"/>
  <c r="AE344" i="12"/>
  <c r="AE343" i="12"/>
  <c r="AE342" i="12"/>
  <c r="AE341" i="12"/>
  <c r="AE340" i="12"/>
  <c r="AE339" i="12"/>
  <c r="AE338" i="12"/>
  <c r="AE337" i="12"/>
  <c r="AE336" i="12"/>
  <c r="AE335" i="12"/>
  <c r="AE334" i="12"/>
  <c r="AE333" i="12"/>
  <c r="AE332" i="12"/>
  <c r="AE331" i="12"/>
  <c r="AE330" i="12"/>
  <c r="AE329" i="12"/>
  <c r="AE328" i="12"/>
  <c r="AE327" i="12"/>
  <c r="AE326" i="12"/>
  <c r="AE325" i="12"/>
  <c r="AE324" i="12"/>
  <c r="AE323" i="12"/>
  <c r="AE322" i="12"/>
  <c r="AE321" i="12"/>
  <c r="AE320" i="12"/>
  <c r="AE319" i="12"/>
  <c r="AE318" i="12"/>
  <c r="AE317" i="12"/>
  <c r="AE316" i="12"/>
  <c r="AE315" i="12"/>
  <c r="AE314" i="12"/>
  <c r="AE313" i="12"/>
  <c r="AE312" i="12"/>
  <c r="AE311" i="12"/>
  <c r="AE310" i="12"/>
  <c r="AE309" i="12"/>
  <c r="AE308" i="12"/>
  <c r="AE307" i="12"/>
  <c r="AE306" i="12"/>
  <c r="AE305" i="12"/>
  <c r="AE304" i="12"/>
  <c r="AE303" i="12"/>
  <c r="AE302" i="12"/>
  <c r="AE301" i="12"/>
  <c r="AE300" i="12"/>
  <c r="AE299" i="12"/>
  <c r="AE298" i="12"/>
  <c r="AE297" i="12"/>
  <c r="AE296" i="12"/>
  <c r="AE295" i="12"/>
  <c r="AE294" i="12"/>
  <c r="AE293" i="12"/>
  <c r="AE292" i="12"/>
  <c r="AE291" i="12"/>
  <c r="AE290" i="12"/>
  <c r="AE289" i="12"/>
  <c r="AE288" i="12"/>
  <c r="AE287" i="12"/>
  <c r="AE286" i="12"/>
  <c r="AE285" i="12"/>
  <c r="AE284" i="12"/>
  <c r="AE283" i="12"/>
  <c r="AE282" i="12"/>
  <c r="AE281" i="12"/>
  <c r="AE280" i="12"/>
  <c r="AE279" i="12"/>
  <c r="AE278" i="12"/>
  <c r="AE277" i="12"/>
  <c r="AE276" i="12"/>
  <c r="AE275" i="12"/>
  <c r="AE274" i="12"/>
  <c r="AE273" i="12"/>
  <c r="AE272" i="12"/>
  <c r="AE271" i="12"/>
  <c r="AE270" i="12"/>
  <c r="AE269" i="12"/>
  <c r="AE268" i="12"/>
  <c r="AE267" i="12"/>
  <c r="AE266" i="12"/>
  <c r="AE265" i="12"/>
  <c r="AE264" i="12"/>
  <c r="AE263" i="12"/>
  <c r="AE262" i="12"/>
  <c r="AE261" i="12"/>
  <c r="AE260" i="12"/>
  <c r="AE259" i="12"/>
  <c r="AE258" i="12"/>
  <c r="AE257" i="12"/>
  <c r="AE256" i="12"/>
  <c r="AE255" i="12"/>
  <c r="AE254" i="12"/>
  <c r="AE253" i="12"/>
  <c r="AE252" i="12"/>
  <c r="AE251" i="12"/>
  <c r="AE250" i="12"/>
  <c r="AE249" i="12"/>
  <c r="AE248" i="12"/>
  <c r="AE247" i="12"/>
  <c r="AE246" i="12"/>
  <c r="AE245" i="12"/>
  <c r="AE244" i="12"/>
  <c r="AE243" i="12"/>
  <c r="AE242" i="12"/>
  <c r="AE241" i="12"/>
  <c r="AE240" i="12"/>
  <c r="AE239" i="12"/>
  <c r="AE238" i="12"/>
  <c r="AE237" i="12"/>
  <c r="AE236" i="12"/>
  <c r="AE235" i="12"/>
  <c r="AE234" i="12"/>
  <c r="AE233" i="12"/>
  <c r="AE232" i="12"/>
  <c r="AE231" i="12"/>
  <c r="AE230" i="12"/>
  <c r="AE229" i="12"/>
  <c r="AE228" i="12"/>
  <c r="AE227" i="12"/>
  <c r="AE226" i="12"/>
  <c r="AE225" i="12"/>
  <c r="AE224" i="12"/>
  <c r="AE223" i="12"/>
  <c r="AE222" i="12"/>
  <c r="AE221" i="12"/>
  <c r="AE220" i="12"/>
  <c r="AE219" i="12"/>
  <c r="AE218" i="12"/>
  <c r="AE217" i="12"/>
  <c r="AE216" i="12"/>
  <c r="AE215" i="12"/>
  <c r="AE214" i="12"/>
  <c r="AE213" i="12"/>
  <c r="AE212" i="12"/>
  <c r="AE211" i="12"/>
  <c r="AE210" i="12"/>
  <c r="AE209" i="12"/>
  <c r="AE208" i="12"/>
  <c r="AE207" i="12"/>
  <c r="AE206" i="12"/>
  <c r="AE205" i="12"/>
  <c r="AE204" i="12"/>
  <c r="AE203" i="12"/>
  <c r="AE202" i="12"/>
  <c r="AE201" i="12"/>
  <c r="AE200" i="12"/>
  <c r="AE199" i="12"/>
  <c r="AE198" i="12"/>
  <c r="AE197" i="12"/>
  <c r="AE196" i="12"/>
  <c r="AE195" i="12"/>
  <c r="AE194" i="12"/>
  <c r="AE193" i="12"/>
  <c r="AE192" i="12"/>
  <c r="AE191" i="12"/>
  <c r="AE190" i="12"/>
  <c r="AE189" i="12"/>
  <c r="AE188" i="12"/>
  <c r="AE187" i="12"/>
  <c r="AE186" i="12"/>
  <c r="AE185" i="12"/>
  <c r="AE184" i="12"/>
  <c r="AE183" i="12"/>
  <c r="AE182" i="12"/>
  <c r="AD966" i="12"/>
  <c r="AD965" i="12"/>
  <c r="AF964" i="12"/>
  <c r="AD964" i="12"/>
  <c r="AD963" i="12"/>
  <c r="AD962" i="12"/>
  <c r="AD961" i="12"/>
  <c r="AD960" i="12"/>
  <c r="AF960" i="12" s="1"/>
  <c r="AD959" i="12"/>
  <c r="AD958" i="12"/>
  <c r="AF958" i="12" s="1"/>
  <c r="AD957" i="12"/>
  <c r="AF956" i="12"/>
  <c r="AD956" i="12"/>
  <c r="AD955" i="12"/>
  <c r="AD954" i="12"/>
  <c r="AF954" i="12" s="1"/>
  <c r="AD953" i="12"/>
  <c r="AF953" i="12" s="1"/>
  <c r="AD952" i="12"/>
  <c r="AF952" i="12" s="1"/>
  <c r="AD951" i="12"/>
  <c r="AD950" i="12"/>
  <c r="AD949" i="12"/>
  <c r="AD948" i="12"/>
  <c r="AF948" i="12" s="1"/>
  <c r="AD947" i="12"/>
  <c r="AD946" i="12"/>
  <c r="AD945" i="12"/>
  <c r="AF945" i="12" s="1"/>
  <c r="AD944" i="12"/>
  <c r="AF944" i="12" s="1"/>
  <c r="AD943" i="12"/>
  <c r="AD942" i="12"/>
  <c r="AF942" i="12" s="1"/>
  <c r="AD941" i="12"/>
  <c r="AF941" i="12" s="1"/>
  <c r="AF940" i="12"/>
  <c r="AD940" i="12"/>
  <c r="AD939" i="12"/>
  <c r="AD938" i="12"/>
  <c r="AD937" i="12"/>
  <c r="AF937" i="12" s="1"/>
  <c r="AD936" i="12"/>
  <c r="AF936" i="12" s="1"/>
  <c r="AD935" i="12"/>
  <c r="AD934" i="12"/>
  <c r="AD933" i="12"/>
  <c r="AF933" i="12" s="1"/>
  <c r="AD932" i="12"/>
  <c r="AF932" i="12" s="1"/>
  <c r="AD931" i="12"/>
  <c r="AD930" i="12"/>
  <c r="AD929" i="12"/>
  <c r="AF929" i="12" s="1"/>
  <c r="AF928" i="12"/>
  <c r="AD928" i="12"/>
  <c r="AD927" i="12"/>
  <c r="AD926" i="12"/>
  <c r="AF926" i="12" s="1"/>
  <c r="AD925" i="12"/>
  <c r="AD924" i="12"/>
  <c r="AF924" i="12" s="1"/>
  <c r="AD923" i="12"/>
  <c r="AD922" i="12"/>
  <c r="AF922" i="12" s="1"/>
  <c r="AD921" i="12"/>
  <c r="AD920" i="12"/>
  <c r="AF920" i="12" s="1"/>
  <c r="AD919" i="12"/>
  <c r="AD918" i="12"/>
  <c r="AD917" i="12"/>
  <c r="AD916" i="12"/>
  <c r="AF916" i="12" s="1"/>
  <c r="AD915" i="12"/>
  <c r="AD914" i="12"/>
  <c r="AF914" i="12" s="1"/>
  <c r="AD913" i="12"/>
  <c r="AD912" i="12"/>
  <c r="AF912" i="12" s="1"/>
  <c r="AD911" i="12"/>
  <c r="AD910" i="12"/>
  <c r="AD909" i="12"/>
  <c r="AD908" i="12"/>
  <c r="AF908" i="12" s="1"/>
  <c r="AD907" i="12"/>
  <c r="AD906" i="12"/>
  <c r="AD905" i="12"/>
  <c r="AF904" i="12"/>
  <c r="AD904" i="12"/>
  <c r="AD903" i="12"/>
  <c r="AD902" i="12"/>
  <c r="AD901" i="12"/>
  <c r="AF901" i="12" s="1"/>
  <c r="AF900" i="12"/>
  <c r="AD900" i="12"/>
  <c r="AD899" i="12"/>
  <c r="AD898" i="12"/>
  <c r="AF898" i="12" s="1"/>
  <c r="AD897" i="12"/>
  <c r="AF897" i="12" s="1"/>
  <c r="AD896" i="12"/>
  <c r="AF896" i="12" s="1"/>
  <c r="AD895" i="12"/>
  <c r="AD894" i="12"/>
  <c r="AF894" i="12" s="1"/>
  <c r="AD893" i="12"/>
  <c r="AD892" i="12"/>
  <c r="AF892" i="12" s="1"/>
  <c r="AD891" i="12"/>
  <c r="AD890" i="12"/>
  <c r="AD889" i="12"/>
  <c r="AF889" i="12" s="1"/>
  <c r="AF888" i="12"/>
  <c r="AD888" i="12"/>
  <c r="AD887" i="12"/>
  <c r="AD886" i="12"/>
  <c r="AD885" i="12"/>
  <c r="AF885" i="12" s="1"/>
  <c r="AD884" i="12"/>
  <c r="AF884" i="12" s="1"/>
  <c r="AD883" i="12"/>
  <c r="AD882" i="12"/>
  <c r="AF882" i="12" s="1"/>
  <c r="AD881" i="12"/>
  <c r="AF881" i="12" s="1"/>
  <c r="AD880" i="12"/>
  <c r="AF880" i="12" s="1"/>
  <c r="AD879" i="12"/>
  <c r="AD878" i="12"/>
  <c r="AF878" i="12" s="1"/>
  <c r="AD877" i="12"/>
  <c r="AD876" i="12"/>
  <c r="AF876" i="12" s="1"/>
  <c r="AD875" i="12"/>
  <c r="AD874" i="12"/>
  <c r="AD873" i="12"/>
  <c r="AF873" i="12" s="1"/>
  <c r="AD872" i="12"/>
  <c r="AF872" i="12" s="1"/>
  <c r="AD871" i="12"/>
  <c r="AD870" i="12"/>
  <c r="AD869" i="12"/>
  <c r="AF869" i="12" s="1"/>
  <c r="AD868" i="12"/>
  <c r="AF868" i="12" s="1"/>
  <c r="AD867" i="12"/>
  <c r="AD866" i="12"/>
  <c r="AD865" i="12"/>
  <c r="AD864" i="12"/>
  <c r="AF864" i="12" s="1"/>
  <c r="AD863" i="12"/>
  <c r="AD862" i="12"/>
  <c r="AD861" i="12"/>
  <c r="AF860" i="12"/>
  <c r="AD860" i="12"/>
  <c r="AD859" i="12"/>
  <c r="AD858" i="12"/>
  <c r="AF858" i="12" s="1"/>
  <c r="AD857" i="12"/>
  <c r="AF857" i="12" s="1"/>
  <c r="AF856" i="12"/>
  <c r="AD856" i="12"/>
  <c r="AD855" i="12"/>
  <c r="AD854" i="12"/>
  <c r="AD853" i="12"/>
  <c r="AF853" i="12" s="1"/>
  <c r="AD852" i="12"/>
  <c r="AF852" i="12" s="1"/>
  <c r="AD851" i="12"/>
  <c r="AD850" i="12"/>
  <c r="AF850" i="12" s="1"/>
  <c r="AD849" i="12"/>
  <c r="AD848" i="12"/>
  <c r="AF848" i="12" s="1"/>
  <c r="AD847" i="12"/>
  <c r="AD846" i="12"/>
  <c r="AD845" i="12"/>
  <c r="AF845" i="12" s="1"/>
  <c r="AD844" i="12"/>
  <c r="AF844" i="12" s="1"/>
  <c r="AD843" i="12"/>
  <c r="AD842" i="12"/>
  <c r="AF842" i="12" s="1"/>
  <c r="AD841" i="12"/>
  <c r="AF841" i="12" s="1"/>
  <c r="AF840" i="12"/>
  <c r="AD840" i="12"/>
  <c r="AD839" i="12"/>
  <c r="AD838" i="12"/>
  <c r="AD837" i="12"/>
  <c r="AD836" i="12"/>
  <c r="AF836" i="12" s="1"/>
  <c r="AD835" i="12"/>
  <c r="AD834" i="12"/>
  <c r="AD833" i="12"/>
  <c r="AF833" i="12" s="1"/>
  <c r="AD832" i="12"/>
  <c r="AF832" i="12" s="1"/>
  <c r="AD831" i="12"/>
  <c r="AD830" i="12"/>
  <c r="AF830" i="12" s="1"/>
  <c r="AD829" i="12"/>
  <c r="AF828" i="12"/>
  <c r="AD828" i="12"/>
  <c r="AD827" i="12"/>
  <c r="AD826" i="12"/>
  <c r="AD825" i="12"/>
  <c r="AF825" i="12" s="1"/>
  <c r="AD824" i="12"/>
  <c r="AF824" i="12" s="1"/>
  <c r="AD823" i="12"/>
  <c r="AD822" i="12"/>
  <c r="AF822" i="12" s="1"/>
  <c r="AD821" i="12"/>
  <c r="AD820" i="12"/>
  <c r="AF820" i="12" s="1"/>
  <c r="AD819" i="12"/>
  <c r="AD818" i="12"/>
  <c r="AD817" i="12"/>
  <c r="AF817" i="12" s="1"/>
  <c r="AD816" i="12"/>
  <c r="AF816" i="12" s="1"/>
  <c r="AD815" i="12"/>
  <c r="AD814" i="12"/>
  <c r="AD813" i="12"/>
  <c r="AF813" i="12" s="1"/>
  <c r="AD812" i="12"/>
  <c r="AF812" i="12" s="1"/>
  <c r="AD811" i="12"/>
  <c r="AD810" i="12"/>
  <c r="AD809" i="12"/>
  <c r="AF809" i="12" s="1"/>
  <c r="AD808" i="12"/>
  <c r="AF808" i="12" s="1"/>
  <c r="AD807" i="12"/>
  <c r="AF807" i="12" s="1"/>
  <c r="AD806" i="12"/>
  <c r="AD805" i="12"/>
  <c r="AF805" i="12" s="1"/>
  <c r="AD804" i="12"/>
  <c r="AF804" i="12" s="1"/>
  <c r="AD803" i="12"/>
  <c r="AD802" i="12"/>
  <c r="AD801" i="12"/>
  <c r="AF801" i="12" s="1"/>
  <c r="AF800" i="12"/>
  <c r="AD800" i="12"/>
  <c r="AD799" i="12"/>
  <c r="AD798" i="12"/>
  <c r="AD797" i="12"/>
  <c r="AF797" i="12" s="1"/>
  <c r="AD796" i="12"/>
  <c r="AF796" i="12" s="1"/>
  <c r="AD795" i="12"/>
  <c r="AD794" i="12"/>
  <c r="AD793" i="12"/>
  <c r="AF792" i="12"/>
  <c r="AD792" i="12"/>
  <c r="AD791" i="12"/>
  <c r="AD790" i="12"/>
  <c r="AD789" i="12"/>
  <c r="AF789" i="12" s="1"/>
  <c r="AD788" i="12"/>
  <c r="AF788" i="12" s="1"/>
  <c r="AD787" i="12"/>
  <c r="AD786" i="12"/>
  <c r="AD785" i="12"/>
  <c r="AD784" i="12"/>
  <c r="AF784" i="12" s="1"/>
  <c r="AD783" i="12"/>
  <c r="AD782" i="12"/>
  <c r="AF782" i="12" s="1"/>
  <c r="AD781" i="12"/>
  <c r="AD780" i="12"/>
  <c r="AF780" i="12" s="1"/>
  <c r="AD779" i="12"/>
  <c r="AD778" i="12"/>
  <c r="AD777" i="12"/>
  <c r="AD776" i="12"/>
  <c r="AF776" i="12" s="1"/>
  <c r="AD775" i="12"/>
  <c r="AD774" i="12"/>
  <c r="AF774" i="12" s="1"/>
  <c r="AD773" i="12"/>
  <c r="AF772" i="12"/>
  <c r="AD772" i="12"/>
  <c r="AD771" i="12"/>
  <c r="AD770" i="12"/>
  <c r="AD769" i="12"/>
  <c r="AF769" i="12" s="1"/>
  <c r="AD768" i="12"/>
  <c r="AF768" i="12" s="1"/>
  <c r="AD767" i="12"/>
  <c r="AD766" i="12"/>
  <c r="AD765" i="12"/>
  <c r="AD764" i="12"/>
  <c r="AF764" i="12" s="1"/>
  <c r="AD763" i="12"/>
  <c r="AD762" i="12"/>
  <c r="AD761" i="12"/>
  <c r="AF761" i="12" s="1"/>
  <c r="AD760" i="12"/>
  <c r="AF760" i="12" s="1"/>
  <c r="AD759" i="12"/>
  <c r="AD758" i="12"/>
  <c r="AD757" i="12"/>
  <c r="AF757" i="12" s="1"/>
  <c r="AF756" i="12"/>
  <c r="AD756" i="12"/>
  <c r="AD755" i="12"/>
  <c r="AD754" i="12"/>
  <c r="AD753" i="12"/>
  <c r="AF753" i="12" s="1"/>
  <c r="AD752" i="12"/>
  <c r="AF752" i="12" s="1"/>
  <c r="AD751" i="12"/>
  <c r="AD750" i="12"/>
  <c r="AF750" i="12" s="1"/>
  <c r="AD749" i="12"/>
  <c r="AF748" i="12"/>
  <c r="AD748" i="12"/>
  <c r="AD747" i="12"/>
  <c r="AD746" i="12"/>
  <c r="AD745" i="12"/>
  <c r="AF745" i="12" s="1"/>
  <c r="AD744" i="12"/>
  <c r="AF744" i="12" s="1"/>
  <c r="AD743" i="12"/>
  <c r="AF743" i="12" s="1"/>
  <c r="AD742" i="12"/>
  <c r="AF742" i="12" s="1"/>
  <c r="AD741" i="12"/>
  <c r="AF741" i="12" s="1"/>
  <c r="AD740" i="12"/>
  <c r="AF740" i="12" s="1"/>
  <c r="AD739" i="12"/>
  <c r="AD738" i="12"/>
  <c r="AD737" i="12"/>
  <c r="AD736" i="12"/>
  <c r="AF736" i="12" s="1"/>
  <c r="AD735" i="12"/>
  <c r="AD734" i="12"/>
  <c r="AD733" i="12"/>
  <c r="AF733" i="12" s="1"/>
  <c r="AD732" i="12"/>
  <c r="AF732" i="12" s="1"/>
  <c r="AD731" i="12"/>
  <c r="AD730" i="12"/>
  <c r="AD729" i="12"/>
  <c r="AF729" i="12" s="1"/>
  <c r="AD728" i="12"/>
  <c r="AF728" i="12" s="1"/>
  <c r="AD727" i="12"/>
  <c r="AD726" i="12"/>
  <c r="AD725" i="12"/>
  <c r="AD724" i="12"/>
  <c r="AF724" i="12" s="1"/>
  <c r="AD723" i="12"/>
  <c r="AD722" i="12"/>
  <c r="AD721" i="12"/>
  <c r="AD720" i="12"/>
  <c r="AF720" i="12" s="1"/>
  <c r="AD719" i="12"/>
  <c r="AD718" i="12"/>
  <c r="AD717" i="12"/>
  <c r="AD716" i="12"/>
  <c r="AF716" i="12" s="1"/>
  <c r="AD715" i="12"/>
  <c r="AD714" i="12"/>
  <c r="AD713" i="12"/>
  <c r="AF712" i="12"/>
  <c r="AD712" i="12"/>
  <c r="AD711" i="12"/>
  <c r="AD710" i="12"/>
  <c r="AF710" i="12" s="1"/>
  <c r="AD709" i="12"/>
  <c r="AD708" i="12"/>
  <c r="AF708" i="12" s="1"/>
  <c r="AD707" i="12"/>
  <c r="AD706" i="12"/>
  <c r="AD705" i="12"/>
  <c r="AF705" i="12" s="1"/>
  <c r="AD704" i="12"/>
  <c r="AF704" i="12" s="1"/>
  <c r="AD703" i="12"/>
  <c r="AD702" i="12"/>
  <c r="AD701" i="12"/>
  <c r="AF701" i="12" s="1"/>
  <c r="AF700" i="12"/>
  <c r="AD700" i="12"/>
  <c r="AD699" i="12"/>
  <c r="AD698" i="12"/>
  <c r="AD697" i="12"/>
  <c r="AF697" i="12" s="1"/>
  <c r="AD696" i="12"/>
  <c r="AF696" i="12" s="1"/>
  <c r="AD695" i="12"/>
  <c r="AD694" i="12"/>
  <c r="AF694" i="12" s="1"/>
  <c r="AD693" i="12"/>
  <c r="AD692" i="12"/>
  <c r="AF692" i="12" s="1"/>
  <c r="AD691" i="12"/>
  <c r="AD690" i="12"/>
  <c r="AD689" i="12"/>
  <c r="AF689" i="12" s="1"/>
  <c r="AD688" i="12"/>
  <c r="AF688" i="12" s="1"/>
  <c r="AD687" i="12"/>
  <c r="AD686" i="12"/>
  <c r="AF686" i="12" s="1"/>
  <c r="AD685" i="12"/>
  <c r="AF685" i="12" s="1"/>
  <c r="AF684" i="12"/>
  <c r="AD684" i="12"/>
  <c r="AD683" i="12"/>
  <c r="AD682" i="12"/>
  <c r="AD681" i="12"/>
  <c r="AF681" i="12" s="1"/>
  <c r="AD680" i="12"/>
  <c r="AF680" i="12" s="1"/>
  <c r="AD679" i="12"/>
  <c r="AD678" i="12"/>
  <c r="AD677" i="12"/>
  <c r="AF677" i="12" s="1"/>
  <c r="AD676" i="12"/>
  <c r="AF676" i="12" s="1"/>
  <c r="AD675" i="12"/>
  <c r="AD674" i="12"/>
  <c r="AD673" i="12"/>
  <c r="AF672" i="12"/>
  <c r="AD672" i="12"/>
  <c r="AD671" i="12"/>
  <c r="AD670" i="12"/>
  <c r="AF670" i="12" s="1"/>
  <c r="AD669" i="12"/>
  <c r="AF669" i="12" s="1"/>
  <c r="AD668" i="12"/>
  <c r="AF668" i="12" s="1"/>
  <c r="AD667" i="12"/>
  <c r="AD666" i="12"/>
  <c r="AD665" i="12"/>
  <c r="AD664" i="12"/>
  <c r="AF664" i="12" s="1"/>
  <c r="AD663" i="12"/>
  <c r="AD662" i="12"/>
  <c r="AD661" i="12"/>
  <c r="AF661" i="12" s="1"/>
  <c r="AD660" i="12"/>
  <c r="AF660" i="12" s="1"/>
  <c r="AD659" i="12"/>
  <c r="AD658" i="12"/>
  <c r="AD657" i="12"/>
  <c r="AF657" i="12" s="1"/>
  <c r="AF656" i="12"/>
  <c r="AD656" i="12"/>
  <c r="AD655" i="12"/>
  <c r="AD654" i="12"/>
  <c r="AD653" i="12"/>
  <c r="AF653" i="12" s="1"/>
  <c r="AD652" i="12"/>
  <c r="AF652" i="12" s="1"/>
  <c r="AD651" i="12"/>
  <c r="AD650" i="12"/>
  <c r="AD649" i="12"/>
  <c r="AD648" i="12"/>
  <c r="AF648" i="12" s="1"/>
  <c r="AD647" i="12"/>
  <c r="AD646" i="12"/>
  <c r="AD645" i="12"/>
  <c r="AF645" i="12" s="1"/>
  <c r="AF644" i="12"/>
  <c r="AD644" i="12"/>
  <c r="AD643" i="12"/>
  <c r="AD642" i="12"/>
  <c r="AD641" i="12"/>
  <c r="AF641" i="12" s="1"/>
  <c r="AD640" i="12"/>
  <c r="AF640" i="12" s="1"/>
  <c r="AD639" i="12"/>
  <c r="AD638" i="12"/>
  <c r="AF638" i="12" s="1"/>
  <c r="AD637" i="12"/>
  <c r="AD636" i="12"/>
  <c r="AF636" i="12" s="1"/>
  <c r="AD635" i="12"/>
  <c r="AD634" i="12"/>
  <c r="AD633" i="12"/>
  <c r="AF633" i="12" s="1"/>
  <c r="AD632" i="12"/>
  <c r="AF632" i="12" s="1"/>
  <c r="AD631" i="12"/>
  <c r="AD630" i="12"/>
  <c r="AF630" i="12" s="1"/>
  <c r="AD629" i="12"/>
  <c r="AF629" i="12" s="1"/>
  <c r="AD628" i="12"/>
  <c r="AF628" i="12" s="1"/>
  <c r="AD627" i="12"/>
  <c r="AD626" i="12"/>
  <c r="AD625" i="12"/>
  <c r="AD624" i="12"/>
  <c r="AF624" i="12" s="1"/>
  <c r="AD623" i="12"/>
  <c r="AD622" i="12"/>
  <c r="AD621" i="12"/>
  <c r="AF620" i="12"/>
  <c r="AD620" i="12"/>
  <c r="AD619" i="12"/>
  <c r="AD618" i="12"/>
  <c r="AD617" i="12"/>
  <c r="AF617" i="12" s="1"/>
  <c r="AF616" i="12"/>
  <c r="AD616" i="12"/>
  <c r="AD615" i="12"/>
  <c r="AD614" i="12"/>
  <c r="AF614" i="12" s="1"/>
  <c r="AD613" i="12"/>
  <c r="AF613" i="12" s="1"/>
  <c r="AD612" i="12"/>
  <c r="AF612" i="12" s="1"/>
  <c r="AD611" i="12"/>
  <c r="AD610" i="12"/>
  <c r="AD609" i="12"/>
  <c r="AD608" i="12"/>
  <c r="AF608" i="12" s="1"/>
  <c r="AD607" i="12"/>
  <c r="AD606" i="12"/>
  <c r="AD605" i="12"/>
  <c r="AF605" i="12" s="1"/>
  <c r="AD604" i="12"/>
  <c r="AF604" i="12" s="1"/>
  <c r="AD603" i="12"/>
  <c r="AD602" i="12"/>
  <c r="AD601" i="12"/>
  <c r="AF601" i="12" s="1"/>
  <c r="AD600" i="12"/>
  <c r="AF600" i="12" s="1"/>
  <c r="AD599" i="12"/>
  <c r="AD598" i="12"/>
  <c r="AF598" i="12" s="1"/>
  <c r="AD597" i="12"/>
  <c r="AF597" i="12" s="1"/>
  <c r="AD596" i="12"/>
  <c r="AF596" i="12" s="1"/>
  <c r="AD595" i="12"/>
  <c r="AD594" i="12"/>
  <c r="AD593" i="12"/>
  <c r="AF592" i="12"/>
  <c r="AD592" i="12"/>
  <c r="AD591" i="12"/>
  <c r="AD590" i="12"/>
  <c r="AD589" i="12"/>
  <c r="AF589" i="12" s="1"/>
  <c r="AD588" i="12"/>
  <c r="AF588" i="12" s="1"/>
  <c r="AD587" i="12"/>
  <c r="AD586" i="12"/>
  <c r="AD585" i="12"/>
  <c r="AF585" i="12" s="1"/>
  <c r="AD584" i="12"/>
  <c r="AF584" i="12" s="1"/>
  <c r="AD583" i="12"/>
  <c r="AD582" i="12"/>
  <c r="AF582" i="12" s="1"/>
  <c r="AD581" i="12"/>
  <c r="AF580" i="12"/>
  <c r="AD580" i="12"/>
  <c r="AD579" i="12"/>
  <c r="AD578" i="12"/>
  <c r="AD577" i="12"/>
  <c r="AF577" i="12" s="1"/>
  <c r="AD576" i="12"/>
  <c r="AF576" i="12" s="1"/>
  <c r="AD575" i="12"/>
  <c r="AD574" i="12"/>
  <c r="AF574" i="12" s="1"/>
  <c r="AD573" i="12"/>
  <c r="AF573" i="12" s="1"/>
  <c r="AD572" i="12"/>
  <c r="AF572" i="12" s="1"/>
  <c r="AD571" i="12"/>
  <c r="AD570" i="12"/>
  <c r="AD569" i="12"/>
  <c r="AF569" i="12" s="1"/>
  <c r="AD568" i="12"/>
  <c r="AF568" i="12" s="1"/>
  <c r="AD567" i="12"/>
  <c r="AD566" i="12"/>
  <c r="AD565" i="12"/>
  <c r="AF564" i="12"/>
  <c r="AD564" i="12"/>
  <c r="AD563" i="12"/>
  <c r="AD562" i="12"/>
  <c r="AD561" i="12"/>
  <c r="AF561" i="12" s="1"/>
  <c r="AF560" i="12"/>
  <c r="AD560" i="12"/>
  <c r="AD559" i="12"/>
  <c r="AD558" i="12"/>
  <c r="AF558" i="12" s="1"/>
  <c r="AD557" i="12"/>
  <c r="AF557" i="12" s="1"/>
  <c r="AD556" i="12"/>
  <c r="AF556" i="12" s="1"/>
  <c r="AD555" i="12"/>
  <c r="AD554" i="12"/>
  <c r="AD553" i="12"/>
  <c r="AD552" i="12"/>
  <c r="AF552" i="12" s="1"/>
  <c r="AF551" i="12"/>
  <c r="AD551" i="12"/>
  <c r="AD550" i="12"/>
  <c r="AD549" i="12"/>
  <c r="AF549" i="12" s="1"/>
  <c r="AF548" i="12"/>
  <c r="AD548" i="12"/>
  <c r="AD547" i="12"/>
  <c r="AD546" i="12"/>
  <c r="AD545" i="12"/>
  <c r="AF545" i="12" s="1"/>
  <c r="AF544" i="12"/>
  <c r="AD544" i="12"/>
  <c r="AD543" i="12"/>
  <c r="AD542" i="12"/>
  <c r="AF542" i="12" s="1"/>
  <c r="AD541" i="12"/>
  <c r="AF541" i="12" s="1"/>
  <c r="AD540" i="12"/>
  <c r="AF540" i="12" s="1"/>
  <c r="AD539" i="12"/>
  <c r="AD538" i="12"/>
  <c r="AD537" i="12"/>
  <c r="AD536" i="12"/>
  <c r="AF536" i="12" s="1"/>
  <c r="AD535" i="12"/>
  <c r="AD534" i="12"/>
  <c r="AD533" i="12"/>
  <c r="AF533" i="12" s="1"/>
  <c r="AD532" i="12"/>
  <c r="AF532" i="12" s="1"/>
  <c r="AD531" i="12"/>
  <c r="AD530" i="12"/>
  <c r="AD529" i="12"/>
  <c r="AF529" i="12" s="1"/>
  <c r="AD528" i="12"/>
  <c r="AF528" i="12" s="1"/>
  <c r="AD527" i="12"/>
  <c r="AD526" i="12"/>
  <c r="AF526" i="12" s="1"/>
  <c r="AD525" i="12"/>
  <c r="AD524" i="12"/>
  <c r="AF524" i="12" s="1"/>
  <c r="AD523" i="12"/>
  <c r="AD522" i="12"/>
  <c r="AD521" i="12"/>
  <c r="AD520" i="12"/>
  <c r="AF520" i="12" s="1"/>
  <c r="AD519" i="12"/>
  <c r="AD518" i="12"/>
  <c r="AF518" i="12" s="1"/>
  <c r="AD517" i="12"/>
  <c r="AF516" i="12"/>
  <c r="AD516" i="12"/>
  <c r="AD515" i="12"/>
  <c r="AD514" i="12"/>
  <c r="AD513" i="12"/>
  <c r="AF513" i="12" s="1"/>
  <c r="AD512" i="12"/>
  <c r="AF512" i="12" s="1"/>
  <c r="AD511" i="12"/>
  <c r="AD510" i="12"/>
  <c r="AD509" i="12"/>
  <c r="AF508" i="12"/>
  <c r="AD508" i="12"/>
  <c r="AD507" i="12"/>
  <c r="AD506" i="12"/>
  <c r="AD505" i="12"/>
  <c r="AF505" i="12" s="1"/>
  <c r="AF504" i="12"/>
  <c r="AD504" i="12"/>
  <c r="AD503" i="12"/>
  <c r="AD502" i="12"/>
  <c r="AF502" i="12" s="1"/>
  <c r="AD501" i="12"/>
  <c r="AF501" i="12" s="1"/>
  <c r="AD500" i="12"/>
  <c r="AF500" i="12" s="1"/>
  <c r="AF499" i="12"/>
  <c r="AD499" i="12"/>
  <c r="AD498" i="12"/>
  <c r="AD497" i="12"/>
  <c r="AF496" i="12"/>
  <c r="AD496" i="12"/>
  <c r="AD495" i="12"/>
  <c r="AD494" i="12"/>
  <c r="AD493" i="12"/>
  <c r="AF493" i="12" s="1"/>
  <c r="AF492" i="12"/>
  <c r="AD492" i="12"/>
  <c r="AD491" i="12"/>
  <c r="AD490" i="12"/>
  <c r="AD489" i="12"/>
  <c r="AF489" i="12" s="1"/>
  <c r="AD488" i="12"/>
  <c r="AF488" i="12" s="1"/>
  <c r="AD487" i="12"/>
  <c r="AD486" i="12"/>
  <c r="AF486" i="12" s="1"/>
  <c r="AD485" i="12"/>
  <c r="AD484" i="12"/>
  <c r="AF484" i="12" s="1"/>
  <c r="AD483" i="12"/>
  <c r="AF483" i="12" s="1"/>
  <c r="AD482" i="12"/>
  <c r="AD481" i="12"/>
  <c r="AF481" i="12" s="1"/>
  <c r="AD480" i="12"/>
  <c r="AF480" i="12" s="1"/>
  <c r="AD479" i="12"/>
  <c r="AD478" i="12"/>
  <c r="AF478" i="12" s="1"/>
  <c r="AD477" i="12"/>
  <c r="AD476" i="12"/>
  <c r="AF476" i="12" s="1"/>
  <c r="AD475" i="12"/>
  <c r="AD474" i="12"/>
  <c r="AD473" i="12"/>
  <c r="AD472" i="12"/>
  <c r="AF472" i="12" s="1"/>
  <c r="AD471" i="12"/>
  <c r="AD470" i="12"/>
  <c r="AF470" i="12" s="1"/>
  <c r="AD469" i="12"/>
  <c r="AF468" i="12"/>
  <c r="AD468" i="12"/>
  <c r="AD467" i="12"/>
  <c r="AD466" i="12"/>
  <c r="AD465" i="12"/>
  <c r="AF464" i="12"/>
  <c r="AD464" i="12"/>
  <c r="AD463" i="12"/>
  <c r="AD462" i="12"/>
  <c r="AD461" i="12"/>
  <c r="AF461" i="12" s="1"/>
  <c r="AD460" i="12"/>
  <c r="AF460" i="12" s="1"/>
  <c r="AD459" i="12"/>
  <c r="AF459" i="12" s="1"/>
  <c r="AD458" i="12"/>
  <c r="AD457" i="12"/>
  <c r="AF457" i="12" s="1"/>
  <c r="AD456" i="12"/>
  <c r="AF456" i="12" s="1"/>
  <c r="AD455" i="12"/>
  <c r="AD454" i="12"/>
  <c r="AF454" i="12" s="1"/>
  <c r="AD453" i="12"/>
  <c r="AD452" i="12"/>
  <c r="AF452" i="12" s="1"/>
  <c r="AD451" i="12"/>
  <c r="AD450" i="12"/>
  <c r="AD449" i="12"/>
  <c r="AF449" i="12" s="1"/>
  <c r="AD448" i="12"/>
  <c r="AF448" i="12" s="1"/>
  <c r="AD447" i="12"/>
  <c r="AD446" i="12"/>
  <c r="AF446" i="12" s="1"/>
  <c r="AD445" i="12"/>
  <c r="AF445" i="12" s="1"/>
  <c r="AD444" i="12"/>
  <c r="AF444" i="12" s="1"/>
  <c r="AD443" i="12"/>
  <c r="AF443" i="12" s="1"/>
  <c r="AD442" i="12"/>
  <c r="AD441" i="12"/>
  <c r="AF441" i="12" s="1"/>
  <c r="AD440" i="12"/>
  <c r="AF440" i="12" s="1"/>
  <c r="AD439" i="12"/>
  <c r="AD438" i="12"/>
  <c r="AD437" i="12"/>
  <c r="AF437" i="12" s="1"/>
  <c r="AF436" i="12"/>
  <c r="AD436" i="12"/>
  <c r="AD435" i="12"/>
  <c r="AD434" i="12"/>
  <c r="AD433" i="12"/>
  <c r="AD432" i="12"/>
  <c r="AF432" i="12" s="1"/>
  <c r="AD431" i="12"/>
  <c r="AD430" i="12"/>
  <c r="AD429" i="12"/>
  <c r="AF429" i="12" s="1"/>
  <c r="AD428" i="12"/>
  <c r="AF428" i="12" s="1"/>
  <c r="AD427" i="12"/>
  <c r="AD426" i="12"/>
  <c r="AD425" i="12"/>
  <c r="AF425" i="12" s="1"/>
  <c r="AD424" i="12"/>
  <c r="AF424" i="12" s="1"/>
  <c r="AD423" i="12"/>
  <c r="AD422" i="12"/>
  <c r="AD421" i="12"/>
  <c r="AD420" i="12"/>
  <c r="AF420" i="12" s="1"/>
  <c r="AD419" i="12"/>
  <c r="AD418" i="12"/>
  <c r="AD417" i="12"/>
  <c r="AF416" i="12"/>
  <c r="AD416" i="12"/>
  <c r="AD415" i="12"/>
  <c r="AD414" i="12"/>
  <c r="AF414" i="12" s="1"/>
  <c r="AD413" i="12"/>
  <c r="AF413" i="12" s="1"/>
  <c r="AD412" i="12"/>
  <c r="AF412" i="12" s="1"/>
  <c r="AF411" i="12"/>
  <c r="AD411" i="12"/>
  <c r="AD410" i="12"/>
  <c r="AD409" i="12"/>
  <c r="AF409" i="12" s="1"/>
  <c r="AF408" i="12"/>
  <c r="AD408" i="12"/>
  <c r="AD407" i="12"/>
  <c r="AD406" i="12"/>
  <c r="AF406" i="12" s="1"/>
  <c r="AD405" i="12"/>
  <c r="AF405" i="12" s="1"/>
  <c r="AD404" i="12"/>
  <c r="AF404" i="12" s="1"/>
  <c r="AD403" i="12"/>
  <c r="AD402" i="12"/>
  <c r="AD401" i="12"/>
  <c r="AD400" i="12"/>
  <c r="AF400" i="12" s="1"/>
  <c r="AD399" i="12"/>
  <c r="AD398" i="12"/>
  <c r="AD397" i="12"/>
  <c r="AF396" i="12"/>
  <c r="AD396" i="12"/>
  <c r="AD395" i="12"/>
  <c r="AD394" i="12"/>
  <c r="AD393" i="12"/>
  <c r="AF393" i="12" s="1"/>
  <c r="AD392" i="12"/>
  <c r="AF392" i="12" s="1"/>
  <c r="AD391" i="12"/>
  <c r="AD390" i="12"/>
  <c r="AF390" i="12" s="1"/>
  <c r="AD389" i="12"/>
  <c r="AD388" i="12"/>
  <c r="AF388" i="12" s="1"/>
  <c r="AD387" i="12"/>
  <c r="AD386" i="12"/>
  <c r="AD385" i="12"/>
  <c r="AF385" i="12" s="1"/>
  <c r="AD384" i="12"/>
  <c r="AF384" i="12" s="1"/>
  <c r="AD383" i="12"/>
  <c r="AD382" i="12"/>
  <c r="AF382" i="12" s="1"/>
  <c r="AD381" i="12"/>
  <c r="AF381" i="12" s="1"/>
  <c r="AD380" i="12"/>
  <c r="AF380" i="12" s="1"/>
  <c r="AD379" i="12"/>
  <c r="AD378" i="12"/>
  <c r="AF378" i="12" s="1"/>
  <c r="AD377" i="12"/>
  <c r="AD376" i="12"/>
  <c r="AF376" i="12" s="1"/>
  <c r="AD375" i="12"/>
  <c r="AD374" i="12"/>
  <c r="AF374" i="12" s="1"/>
  <c r="AD373" i="12"/>
  <c r="AF373" i="12" s="1"/>
  <c r="AD372" i="12"/>
  <c r="AF372" i="12" s="1"/>
  <c r="AD371" i="12"/>
  <c r="AD370" i="12"/>
  <c r="AF370" i="12" s="1"/>
  <c r="AD369" i="12"/>
  <c r="AF369" i="12" s="1"/>
  <c r="AD368" i="12"/>
  <c r="AF368" i="12" s="1"/>
  <c r="AD367" i="12"/>
  <c r="AD366" i="12"/>
  <c r="AF366" i="12" s="1"/>
  <c r="AD365" i="12"/>
  <c r="AF365" i="12" s="1"/>
  <c r="AD364" i="12"/>
  <c r="AF364" i="12" s="1"/>
  <c r="AD363" i="12"/>
  <c r="AF362" i="12"/>
  <c r="AD362" i="12"/>
  <c r="AD361" i="12"/>
  <c r="AD360" i="12"/>
  <c r="AF360" i="12" s="1"/>
  <c r="AD359" i="12"/>
  <c r="AD358" i="12"/>
  <c r="AD357" i="12"/>
  <c r="AF357" i="12" s="1"/>
  <c r="AD356" i="12"/>
  <c r="AF356" i="12" s="1"/>
  <c r="AD355" i="12"/>
  <c r="AD354" i="12"/>
  <c r="AF354" i="12" s="1"/>
  <c r="AD353" i="12"/>
  <c r="AF353" i="12" s="1"/>
  <c r="AD352" i="12"/>
  <c r="AF352" i="12" s="1"/>
  <c r="AD351" i="12"/>
  <c r="AD350" i="12"/>
  <c r="AF350" i="12" s="1"/>
  <c r="AD349" i="12"/>
  <c r="AF349" i="12" s="1"/>
  <c r="AD348" i="12"/>
  <c r="AF348" i="12" s="1"/>
  <c r="AD347" i="12"/>
  <c r="AF346" i="12"/>
  <c r="AD346" i="12"/>
  <c r="AD345" i="12"/>
  <c r="AD344" i="12"/>
  <c r="AF344" i="12" s="1"/>
  <c r="AD343" i="12"/>
  <c r="AD342" i="12"/>
  <c r="AF342" i="12" s="1"/>
  <c r="AD341" i="12"/>
  <c r="AD340" i="12"/>
  <c r="AF340" i="12" s="1"/>
  <c r="AD339" i="12"/>
  <c r="AD338" i="12"/>
  <c r="AD337" i="12"/>
  <c r="AD336" i="12"/>
  <c r="AF336" i="12" s="1"/>
  <c r="AD335" i="12"/>
  <c r="AD334" i="12"/>
  <c r="AF334" i="12" s="1"/>
  <c r="AD333" i="12"/>
  <c r="AD332" i="12"/>
  <c r="AF332" i="12" s="1"/>
  <c r="AD331" i="12"/>
  <c r="AD330" i="12"/>
  <c r="AF330" i="12" s="1"/>
  <c r="AD329" i="12"/>
  <c r="AD328" i="12"/>
  <c r="AF328" i="12" s="1"/>
  <c r="AD327" i="12"/>
  <c r="AD326" i="12"/>
  <c r="AF326" i="12" s="1"/>
  <c r="AD325" i="12"/>
  <c r="AD324" i="12"/>
  <c r="AF324" i="12" s="1"/>
  <c r="AD323" i="12"/>
  <c r="AD322" i="12"/>
  <c r="AF322" i="12" s="1"/>
  <c r="AD321" i="12"/>
  <c r="AD320" i="12"/>
  <c r="AF320" i="12" s="1"/>
  <c r="AD319" i="12"/>
  <c r="AF318" i="12"/>
  <c r="AD318" i="12"/>
  <c r="AD317" i="12"/>
  <c r="AF317" i="12" s="1"/>
  <c r="AD316" i="12"/>
  <c r="AF316" i="12" s="1"/>
  <c r="AD315" i="12"/>
  <c r="AD314" i="12"/>
  <c r="AF314" i="12" s="1"/>
  <c r="AD313" i="12"/>
  <c r="AD312" i="12"/>
  <c r="AF312" i="12" s="1"/>
  <c r="AD311" i="12"/>
  <c r="AD310" i="12"/>
  <c r="AF310" i="12" s="1"/>
  <c r="AD309" i="12"/>
  <c r="AF309" i="12" s="1"/>
  <c r="AD308" i="12"/>
  <c r="AF308" i="12" s="1"/>
  <c r="AD307" i="12"/>
  <c r="AD306" i="12"/>
  <c r="AF306" i="12" s="1"/>
  <c r="AD305" i="12"/>
  <c r="AF305" i="12" s="1"/>
  <c r="AD304" i="12"/>
  <c r="AF304" i="12" s="1"/>
  <c r="AD303" i="12"/>
  <c r="AD302" i="12"/>
  <c r="AF302" i="12" s="1"/>
  <c r="AD301" i="12"/>
  <c r="AF301" i="12" s="1"/>
  <c r="AD300" i="12"/>
  <c r="AF300" i="12" s="1"/>
  <c r="AD299" i="12"/>
  <c r="AF298" i="12"/>
  <c r="AD298" i="12"/>
  <c r="AD297" i="12"/>
  <c r="AD296" i="12"/>
  <c r="AF296" i="12" s="1"/>
  <c r="AD295" i="12"/>
  <c r="AD294" i="12"/>
  <c r="AD293" i="12"/>
  <c r="AF293" i="12" s="1"/>
  <c r="AD292" i="12"/>
  <c r="AF292" i="12" s="1"/>
  <c r="AD291" i="12"/>
  <c r="AD290" i="12"/>
  <c r="AF290" i="12" s="1"/>
  <c r="AD289" i="12"/>
  <c r="AD288" i="12"/>
  <c r="AF288" i="12" s="1"/>
  <c r="AD287" i="12"/>
  <c r="AD286" i="12"/>
  <c r="AF286" i="12" s="1"/>
  <c r="AD285" i="12"/>
  <c r="AF285" i="12" s="1"/>
  <c r="AD284" i="12"/>
  <c r="AF284" i="12" s="1"/>
  <c r="AD283" i="12"/>
  <c r="AF282" i="12"/>
  <c r="AD282" i="12"/>
  <c r="AD281" i="12"/>
  <c r="AD280" i="12"/>
  <c r="AF280" i="12" s="1"/>
  <c r="AD279" i="12"/>
  <c r="AF278" i="12"/>
  <c r="AD278" i="12"/>
  <c r="AD277" i="12"/>
  <c r="AF277" i="12" s="1"/>
  <c r="AD276" i="12"/>
  <c r="AF276" i="12" s="1"/>
  <c r="AD275" i="12"/>
  <c r="AD274" i="12"/>
  <c r="AD273" i="12"/>
  <c r="AD272" i="12"/>
  <c r="AF272" i="12" s="1"/>
  <c r="AD271" i="12"/>
  <c r="AD270" i="12"/>
  <c r="AF270" i="12" s="1"/>
  <c r="AD269" i="12"/>
  <c r="AF269" i="12" s="1"/>
  <c r="AD268" i="12"/>
  <c r="AF268" i="12" s="1"/>
  <c r="AD267" i="12"/>
  <c r="AD266" i="12"/>
  <c r="AF266" i="12" s="1"/>
  <c r="AD265" i="12"/>
  <c r="AD264" i="12"/>
  <c r="AF264" i="12" s="1"/>
  <c r="AD263" i="12"/>
  <c r="AD262" i="12"/>
  <c r="AF262" i="12" s="1"/>
  <c r="AD261" i="12"/>
  <c r="AF261" i="12" s="1"/>
  <c r="AD260" i="12"/>
  <c r="AF260" i="12" s="1"/>
  <c r="AD259" i="12"/>
  <c r="AD258" i="12"/>
  <c r="AF258" i="12" s="1"/>
  <c r="AD257" i="12"/>
  <c r="AD256" i="12"/>
  <c r="AF256" i="12" s="1"/>
  <c r="AD255" i="12"/>
  <c r="AD254" i="12"/>
  <c r="AF254" i="12" s="1"/>
  <c r="AD253" i="12"/>
  <c r="AF253" i="12" s="1"/>
  <c r="AD252" i="12"/>
  <c r="AF252" i="12" s="1"/>
  <c r="AD251" i="12"/>
  <c r="AD250" i="12"/>
  <c r="AF250" i="12" s="1"/>
  <c r="AD249" i="12"/>
  <c r="AD248" i="12"/>
  <c r="AF248" i="12" s="1"/>
  <c r="AD247" i="12"/>
  <c r="AD246" i="12"/>
  <c r="AF246" i="12" s="1"/>
  <c r="AD245" i="12"/>
  <c r="AF245" i="12" s="1"/>
  <c r="AD244" i="12"/>
  <c r="AF244" i="12" s="1"/>
  <c r="AD243" i="12"/>
  <c r="AD242" i="12"/>
  <c r="AF242" i="12" s="1"/>
  <c r="AD241" i="12"/>
  <c r="AD240" i="12"/>
  <c r="AF240" i="12" s="1"/>
  <c r="AD239" i="12"/>
  <c r="AF238" i="12"/>
  <c r="AD238" i="12"/>
  <c r="AD237" i="12"/>
  <c r="AF237" i="12" s="1"/>
  <c r="AD236" i="12"/>
  <c r="AF236" i="12" s="1"/>
  <c r="AD235" i="12"/>
  <c r="AD234" i="12"/>
  <c r="AF234" i="12" s="1"/>
  <c r="AD233" i="12"/>
  <c r="AD232" i="12"/>
  <c r="AF232" i="12" s="1"/>
  <c r="AD231" i="12"/>
  <c r="AD230" i="12"/>
  <c r="AD229" i="12"/>
  <c r="AF229" i="12" s="1"/>
  <c r="AD228" i="12"/>
  <c r="AF228" i="12" s="1"/>
  <c r="AD227" i="12"/>
  <c r="AD226" i="12"/>
  <c r="AF226" i="12" s="1"/>
  <c r="AD225" i="12"/>
  <c r="AD224" i="12"/>
  <c r="AF224" i="12" s="1"/>
  <c r="AD223" i="12"/>
  <c r="AD222" i="12"/>
  <c r="AF222" i="12" s="1"/>
  <c r="AD221" i="12"/>
  <c r="AF221" i="12" s="1"/>
  <c r="AD220" i="12"/>
  <c r="AF220" i="12" s="1"/>
  <c r="AD219" i="12"/>
  <c r="AD218" i="12"/>
  <c r="AF218" i="12" s="1"/>
  <c r="AD217" i="12"/>
  <c r="AD216" i="12"/>
  <c r="AF216" i="12" s="1"/>
  <c r="AD215" i="12"/>
  <c r="AF214" i="12"/>
  <c r="AD214" i="12"/>
  <c r="AD213" i="12"/>
  <c r="AD212" i="12"/>
  <c r="AF212" i="12" s="1"/>
  <c r="AD211" i="12"/>
  <c r="AD210" i="12"/>
  <c r="AD209" i="12"/>
  <c r="AD208" i="12"/>
  <c r="AF208" i="12" s="1"/>
  <c r="AD207" i="12"/>
  <c r="AD206" i="12"/>
  <c r="AF206" i="12" s="1"/>
  <c r="AD205" i="12"/>
  <c r="AD204" i="12"/>
  <c r="AF204" i="12" s="1"/>
  <c r="AD203" i="12"/>
  <c r="AD202" i="12"/>
  <c r="AF202" i="12" s="1"/>
  <c r="AD201" i="12"/>
  <c r="AD200" i="12"/>
  <c r="AF200" i="12" s="1"/>
  <c r="AD199" i="12"/>
  <c r="AF198" i="12"/>
  <c r="AD198" i="12"/>
  <c r="AD197" i="12"/>
  <c r="AF197" i="12" s="1"/>
  <c r="AD196" i="12"/>
  <c r="AF196" i="12" s="1"/>
  <c r="AD195" i="12"/>
  <c r="AD194" i="12"/>
  <c r="AF194" i="12" s="1"/>
  <c r="AD193" i="12"/>
  <c r="AD192" i="12"/>
  <c r="AF192" i="12" s="1"/>
  <c r="AD191" i="12"/>
  <c r="AD190" i="12"/>
  <c r="AF190" i="12" s="1"/>
  <c r="AD189" i="12"/>
  <c r="AF189" i="12" s="1"/>
  <c r="AD188" i="12"/>
  <c r="AF188" i="12" s="1"/>
  <c r="AD187" i="12"/>
  <c r="AD186" i="12"/>
  <c r="AF186" i="12" s="1"/>
  <c r="AD185" i="12"/>
  <c r="AD184" i="12"/>
  <c r="AF184" i="12" s="1"/>
  <c r="AD183" i="12"/>
  <c r="AD182" i="12"/>
  <c r="AF182" i="12" s="1"/>
  <c r="I3" i="41"/>
  <c r="K102" i="41" s="1"/>
  <c r="I108" i="41"/>
  <c r="K108" i="41" s="1"/>
  <c r="I107" i="41"/>
  <c r="J107" i="41" s="1"/>
  <c r="I106" i="41"/>
  <c r="K106" i="41" s="1"/>
  <c r="N105" i="41"/>
  <c r="M105" i="41"/>
  <c r="I105" i="41"/>
  <c r="J105" i="41" s="1"/>
  <c r="N104" i="41"/>
  <c r="M104" i="41"/>
  <c r="I104" i="41"/>
  <c r="K104" i="41" s="1"/>
  <c r="N103" i="41"/>
  <c r="M103" i="41"/>
  <c r="I103" i="41"/>
  <c r="K103" i="41" s="1"/>
  <c r="I102" i="41"/>
  <c r="J102" i="41" s="1"/>
  <c r="I101" i="41"/>
  <c r="I100" i="41"/>
  <c r="I99" i="41"/>
  <c r="I98" i="41"/>
  <c r="K98" i="41" s="1"/>
  <c r="I97" i="41"/>
  <c r="K97" i="41" s="1"/>
  <c r="I96" i="41"/>
  <c r="K96" i="41" s="1"/>
  <c r="I95" i="41"/>
  <c r="I94" i="41"/>
  <c r="K94" i="41" s="1"/>
  <c r="I93" i="41"/>
  <c r="I92" i="41"/>
  <c r="K92" i="41" s="1"/>
  <c r="I91" i="41"/>
  <c r="I90" i="41"/>
  <c r="K90" i="41" s="1"/>
  <c r="I89" i="41"/>
  <c r="K89" i="41" s="1"/>
  <c r="I88" i="41"/>
  <c r="K88" i="41" s="1"/>
  <c r="I87" i="41"/>
  <c r="I86" i="41"/>
  <c r="I85" i="41"/>
  <c r="K85" i="41" s="1"/>
  <c r="I84" i="41"/>
  <c r="K84" i="41" s="1"/>
  <c r="I83" i="41"/>
  <c r="K83" i="41" s="1"/>
  <c r="I82" i="41"/>
  <c r="K82" i="41" s="1"/>
  <c r="I81" i="41"/>
  <c r="I80" i="41"/>
  <c r="K80" i="41" s="1"/>
  <c r="I79" i="41"/>
  <c r="I78" i="41"/>
  <c r="J78" i="41" s="1"/>
  <c r="I77" i="41"/>
  <c r="I76" i="41"/>
  <c r="I75" i="41"/>
  <c r="I74" i="41"/>
  <c r="J74" i="41" s="1"/>
  <c r="I73" i="41"/>
  <c r="J73" i="41" s="1"/>
  <c r="I72" i="41"/>
  <c r="I71" i="41"/>
  <c r="I70" i="41"/>
  <c r="I69" i="41"/>
  <c r="I68" i="41"/>
  <c r="K68" i="41" s="1"/>
  <c r="I67" i="41"/>
  <c r="K67" i="41" s="1"/>
  <c r="I66" i="41"/>
  <c r="K66" i="41" s="1"/>
  <c r="I65" i="41"/>
  <c r="K65" i="41" s="1"/>
  <c r="I64" i="41"/>
  <c r="I63" i="41"/>
  <c r="K63" i="41" s="1"/>
  <c r="I62" i="41"/>
  <c r="K62" i="41" s="1"/>
  <c r="I61" i="41"/>
  <c r="K61" i="41" s="1"/>
  <c r="I60" i="41"/>
  <c r="I59" i="41"/>
  <c r="K59" i="41" s="1"/>
  <c r="I58" i="41"/>
  <c r="I57" i="41"/>
  <c r="J57" i="41" s="1"/>
  <c r="I56" i="41"/>
  <c r="I55" i="41"/>
  <c r="I54" i="41"/>
  <c r="J54" i="41" s="1"/>
  <c r="I53" i="41"/>
  <c r="I52" i="41"/>
  <c r="J52" i="41" s="1"/>
  <c r="I51" i="41"/>
  <c r="I50" i="41"/>
  <c r="K50" i="41" s="1"/>
  <c r="I49" i="41"/>
  <c r="I48" i="41"/>
  <c r="I47" i="41"/>
  <c r="I46" i="41"/>
  <c r="I45" i="41"/>
  <c r="I44" i="41"/>
  <c r="I43" i="41"/>
  <c r="I42" i="41"/>
  <c r="K42" i="41" s="1"/>
  <c r="I41" i="41"/>
  <c r="K41" i="41" s="1"/>
  <c r="I40" i="41"/>
  <c r="I39" i="41"/>
  <c r="K39" i="41" s="1"/>
  <c r="I38" i="41"/>
  <c r="I37" i="41"/>
  <c r="K37" i="41" s="1"/>
  <c r="I36" i="41"/>
  <c r="I35" i="41"/>
  <c r="I34" i="41"/>
  <c r="J34" i="41" s="1"/>
  <c r="I33" i="41"/>
  <c r="J33" i="41" s="1"/>
  <c r="I32" i="41"/>
  <c r="I31" i="41"/>
  <c r="K31" i="41" s="1"/>
  <c r="I30" i="41"/>
  <c r="I29" i="41"/>
  <c r="K29" i="41" s="1"/>
  <c r="I28" i="41"/>
  <c r="I27" i="41"/>
  <c r="I26" i="41"/>
  <c r="K26" i="41" s="1"/>
  <c r="I25" i="41"/>
  <c r="K25" i="41" s="1"/>
  <c r="I24" i="41"/>
  <c r="I23" i="41"/>
  <c r="K23" i="41" s="1"/>
  <c r="I22" i="41"/>
  <c r="I21" i="41"/>
  <c r="I20" i="41"/>
  <c r="I19" i="41"/>
  <c r="K19" i="41" s="1"/>
  <c r="I18" i="41"/>
  <c r="K18" i="41" s="1"/>
  <c r="I17" i="41"/>
  <c r="I16" i="41"/>
  <c r="I15" i="41"/>
  <c r="K15" i="41" s="1"/>
  <c r="I14" i="41"/>
  <c r="K14" i="41" s="1"/>
  <c r="I13" i="41"/>
  <c r="K13" i="41" s="1"/>
  <c r="I12" i="41"/>
  <c r="K12" i="41" s="1"/>
  <c r="I11" i="41"/>
  <c r="K11" i="41" s="1"/>
  <c r="I10" i="41"/>
  <c r="I9" i="41"/>
  <c r="K9" i="41" s="1"/>
  <c r="I8" i="41"/>
  <c r="I7" i="41"/>
  <c r="K7" i="41" s="1"/>
  <c r="I6" i="41"/>
  <c r="K6" i="41" s="1"/>
  <c r="I5" i="41"/>
  <c r="K5" i="41" s="1"/>
  <c r="I4" i="41"/>
  <c r="AA640" i="6" l="1"/>
  <c r="AL593" i="6"/>
  <c r="C593" i="6" s="1"/>
  <c r="AD608" i="6"/>
  <c r="Z625" i="6"/>
  <c r="AF626" i="6"/>
  <c r="AB631" i="6"/>
  <c r="AB633" i="6"/>
  <c r="AD640" i="6"/>
  <c r="AD585" i="6"/>
  <c r="Y593" i="6"/>
  <c r="AJ608" i="6"/>
  <c r="AK626" i="6"/>
  <c r="AN594" i="6"/>
  <c r="BJ598" i="6"/>
  <c r="BB598" i="6"/>
  <c r="BC598" i="6"/>
  <c r="AP601" i="6"/>
  <c r="BC601" i="6"/>
  <c r="BB601" i="6"/>
  <c r="BB603" i="6"/>
  <c r="AQ603" i="6"/>
  <c r="BI610" i="6"/>
  <c r="BB610" i="6"/>
  <c r="BC610" i="6"/>
  <c r="BK614" i="6"/>
  <c r="BC614" i="6"/>
  <c r="BB617" i="6"/>
  <c r="BB641" i="6"/>
  <c r="BC641" i="6"/>
  <c r="AL585" i="6"/>
  <c r="C585" i="6" s="1"/>
  <c r="AO587" i="6"/>
  <c r="BC587" i="6"/>
  <c r="BB599" i="6"/>
  <c r="BC599" i="6"/>
  <c r="AR600" i="6"/>
  <c r="BC600" i="6"/>
  <c r="BB600" i="6"/>
  <c r="AK602" i="6"/>
  <c r="BB602" i="6"/>
  <c r="BC602" i="6"/>
  <c r="Y603" i="6"/>
  <c r="AO607" i="6"/>
  <c r="BB607" i="6"/>
  <c r="BC607" i="6"/>
  <c r="BC611" i="6"/>
  <c r="AJ618" i="6"/>
  <c r="BB618" i="6"/>
  <c r="AX623" i="6"/>
  <c r="BB623" i="6"/>
  <c r="BB630" i="6"/>
  <c r="BC630" i="6"/>
  <c r="BI632" i="6"/>
  <c r="BC632" i="6"/>
  <c r="AD639" i="6"/>
  <c r="AB641" i="6"/>
  <c r="BC643" i="6"/>
  <c r="BB643" i="6"/>
  <c r="AA647" i="6"/>
  <c r="BK577" i="6"/>
  <c r="BB577" i="6"/>
  <c r="BC577" i="6"/>
  <c r="BC582" i="6"/>
  <c r="Z585" i="6"/>
  <c r="AO585" i="6"/>
  <c r="BB588" i="6"/>
  <c r="BC588" i="6"/>
  <c r="BC590" i="6"/>
  <c r="BB590" i="6"/>
  <c r="BB593" i="6"/>
  <c r="BC593" i="6"/>
  <c r="AJ593" i="6"/>
  <c r="BJ593" i="6"/>
  <c r="AA594" i="6"/>
  <c r="BJ594" i="6"/>
  <c r="BC596" i="6"/>
  <c r="BB596" i="6"/>
  <c r="AD599" i="6"/>
  <c r="Z600" i="6"/>
  <c r="Y602" i="6"/>
  <c r="AA603" i="6"/>
  <c r="BC604" i="6"/>
  <c r="BB604" i="6"/>
  <c r="AX608" i="6"/>
  <c r="BB608" i="6"/>
  <c r="AK616" i="6"/>
  <c r="BC616" i="6"/>
  <c r="Y618" i="6"/>
  <c r="AP620" i="6"/>
  <c r="AP623" i="6"/>
  <c r="BB625" i="6"/>
  <c r="BC625" i="6"/>
  <c r="BB627" i="6"/>
  <c r="BC627" i="6"/>
  <c r="AN631" i="6"/>
  <c r="BC631" i="6"/>
  <c r="BC633" i="6"/>
  <c r="BC637" i="6"/>
  <c r="AO640" i="6"/>
  <c r="AN641" i="6"/>
  <c r="BC644" i="6"/>
  <c r="BB644" i="6"/>
  <c r="BB580" i="6"/>
  <c r="BC586" i="6"/>
  <c r="BB586" i="6"/>
  <c r="BC622" i="6"/>
  <c r="BB622" i="6"/>
  <c r="BC629" i="6"/>
  <c r="BB639" i="6"/>
  <c r="BC639" i="6"/>
  <c r="AL647" i="6"/>
  <c r="C647" i="6" s="1"/>
  <c r="BB647" i="6"/>
  <c r="BC581" i="6"/>
  <c r="BB592" i="6"/>
  <c r="BC592" i="6"/>
  <c r="Z594" i="6"/>
  <c r="AR594" i="6"/>
  <c r="AJ615" i="6"/>
  <c r="BC615" i="6"/>
  <c r="BB579" i="6"/>
  <c r="BC579" i="6"/>
  <c r="AX583" i="6"/>
  <c r="BB583" i="6"/>
  <c r="AA585" i="6"/>
  <c r="AR585" i="6"/>
  <c r="BB589" i="6"/>
  <c r="BC589" i="6"/>
  <c r="BC591" i="6"/>
  <c r="AI594" i="6"/>
  <c r="AF595" i="6"/>
  <c r="BB595" i="6"/>
  <c r="BC595" i="6"/>
  <c r="BC597" i="6"/>
  <c r="BB597" i="6"/>
  <c r="BK597" i="6"/>
  <c r="AI599" i="6"/>
  <c r="AK600" i="6"/>
  <c r="AR602" i="6"/>
  <c r="AJ603" i="6"/>
  <c r="BB605" i="6"/>
  <c r="BC613" i="6"/>
  <c r="AQ618" i="6"/>
  <c r="BC624" i="6"/>
  <c r="BB624" i="6"/>
  <c r="BC628" i="6"/>
  <c r="BB638" i="6"/>
  <c r="BC638" i="6"/>
  <c r="AR640" i="6"/>
  <c r="AK642" i="6"/>
  <c r="BC642" i="6"/>
  <c r="BB642" i="6"/>
  <c r="BB645" i="6"/>
  <c r="BC645" i="6"/>
  <c r="BB646" i="6"/>
  <c r="BC646" i="6"/>
  <c r="AF925" i="12"/>
  <c r="AF961" i="12"/>
  <c r="AF183" i="12"/>
  <c r="AF187" i="12"/>
  <c r="AF191" i="12"/>
  <c r="AF199" i="12"/>
  <c r="AF203" i="12"/>
  <c r="AF219" i="12"/>
  <c r="AF223" i="12"/>
  <c r="AF227" i="12"/>
  <c r="AF231" i="12"/>
  <c r="AF255" i="12"/>
  <c r="AF263" i="12"/>
  <c r="AF267" i="12"/>
  <c r="AF271" i="12"/>
  <c r="AF275" i="12"/>
  <c r="AF303" i="12"/>
  <c r="AF307" i="12"/>
  <c r="AF327" i="12"/>
  <c r="AF331" i="12"/>
  <c r="AF335" i="12"/>
  <c r="AF339" i="12"/>
  <c r="AF367" i="12"/>
  <c r="AF371" i="12"/>
  <c r="AF375" i="12"/>
  <c r="AF379" i="12"/>
  <c r="AF399" i="12"/>
  <c r="AF407" i="12"/>
  <c r="AF419" i="12"/>
  <c r="AF423" i="12"/>
  <c r="AF467" i="12"/>
  <c r="AF471" i="12"/>
  <c r="AF479" i="12"/>
  <c r="AF495" i="12"/>
  <c r="AF507" i="12"/>
  <c r="AF511" i="12"/>
  <c r="AF515" i="12"/>
  <c r="AF531" i="12"/>
  <c r="AF539" i="12"/>
  <c r="AF543" i="12"/>
  <c r="AF547" i="12"/>
  <c r="AF559" i="12"/>
  <c r="AF563" i="12"/>
  <c r="AF583" i="12"/>
  <c r="AF587" i="12"/>
  <c r="AF591" i="12"/>
  <c r="AF619" i="12"/>
  <c r="AF623" i="12"/>
  <c r="AF627" i="12"/>
  <c r="AF647" i="12"/>
  <c r="AF651" i="12"/>
  <c r="AF655" i="12"/>
  <c r="AF675" i="12"/>
  <c r="AF679" i="12"/>
  <c r="AF683" i="12"/>
  <c r="AF703" i="12"/>
  <c r="AF715" i="12"/>
  <c r="AF723" i="12"/>
  <c r="AF727" i="12"/>
  <c r="AF731" i="12"/>
  <c r="AF751" i="12"/>
  <c r="AF755" i="12"/>
  <c r="AF759" i="12"/>
  <c r="AF767" i="12"/>
  <c r="AF771" i="12"/>
  <c r="AF791" i="12"/>
  <c r="AF795" i="12"/>
  <c r="AF799" i="12"/>
  <c r="AF831" i="12"/>
  <c r="AF835" i="12"/>
  <c r="AF859" i="12"/>
  <c r="AF863" i="12"/>
  <c r="AF891" i="12"/>
  <c r="AF903" i="12"/>
  <c r="AF923" i="12"/>
  <c r="AF927" i="12"/>
  <c r="AF931" i="12"/>
  <c r="AF939" i="12"/>
  <c r="AF959" i="12"/>
  <c r="AF963" i="12"/>
  <c r="AF205" i="12"/>
  <c r="AF213" i="12"/>
  <c r="AF321" i="12"/>
  <c r="AF325" i="12"/>
  <c r="AF333" i="12"/>
  <c r="AF337" i="12"/>
  <c r="AF341" i="12"/>
  <c r="AF397" i="12"/>
  <c r="AF417" i="12"/>
  <c r="AF469" i="12"/>
  <c r="AF473" i="12"/>
  <c r="AF477" i="12"/>
  <c r="AF517" i="12"/>
  <c r="AF525" i="12"/>
  <c r="AF553" i="12"/>
  <c r="AF625" i="12"/>
  <c r="AF673" i="12"/>
  <c r="AF713" i="12"/>
  <c r="AF717" i="12"/>
  <c r="AF725" i="12"/>
  <c r="AF773" i="12"/>
  <c r="AF781" i="12"/>
  <c r="AF785" i="12"/>
  <c r="AF829" i="12"/>
  <c r="AF861" i="12"/>
  <c r="AF909" i="12"/>
  <c r="AF913" i="12"/>
  <c r="AF917" i="12"/>
  <c r="AF957" i="12"/>
  <c r="BE533" i="6"/>
  <c r="BB533" i="6"/>
  <c r="BC535" i="6"/>
  <c r="BE537" i="6"/>
  <c r="BB537" i="6"/>
  <c r="BE539" i="6"/>
  <c r="BB539" i="6"/>
  <c r="BE541" i="6"/>
  <c r="BB541" i="6"/>
  <c r="BC543" i="6"/>
  <c r="BE545" i="6"/>
  <c r="BB545" i="6"/>
  <c r="BC547" i="6"/>
  <c r="BC549" i="6"/>
  <c r="BC551" i="6"/>
  <c r="BC553" i="6"/>
  <c r="BC555" i="6"/>
  <c r="BC557" i="6"/>
  <c r="BE559" i="6"/>
  <c r="BB559" i="6"/>
  <c r="BE561" i="6"/>
  <c r="BB561" i="6"/>
  <c r="BC563" i="6"/>
  <c r="BC565" i="6"/>
  <c r="BC567" i="6"/>
  <c r="BC569" i="6"/>
  <c r="BC571" i="6"/>
  <c r="BE573" i="6"/>
  <c r="BC573" i="6"/>
  <c r="BE575" i="6"/>
  <c r="BC575" i="6"/>
  <c r="BE534" i="6"/>
  <c r="BC534" i="6"/>
  <c r="BB534" i="6"/>
  <c r="BE536" i="6"/>
  <c r="BB536" i="6"/>
  <c r="BC538" i="6"/>
  <c r="BC540" i="6"/>
  <c r="BC542" i="6"/>
  <c r="BE544" i="6"/>
  <c r="BB544" i="6"/>
  <c r="BC546" i="6"/>
  <c r="BE548" i="6"/>
  <c r="BB548" i="6"/>
  <c r="BC550" i="6"/>
  <c r="BC552" i="6"/>
  <c r="BC554" i="6"/>
  <c r="BC556" i="6"/>
  <c r="BC558" i="6"/>
  <c r="BC560" i="6"/>
  <c r="BC562" i="6"/>
  <c r="BC564" i="6"/>
  <c r="BC566" i="6"/>
  <c r="BC568" i="6"/>
  <c r="BC570" i="6"/>
  <c r="BC572" i="6"/>
  <c r="BE574" i="6"/>
  <c r="BC574" i="6"/>
  <c r="BB574" i="6"/>
  <c r="BE579" i="6"/>
  <c r="AY579" i="6"/>
  <c r="BG579" i="6"/>
  <c r="AX579" i="6"/>
  <c r="AV579" i="6"/>
  <c r="AT579" i="6"/>
  <c r="AU579" i="6"/>
  <c r="AW579" i="6"/>
  <c r="AO579" i="6"/>
  <c r="BE581" i="6"/>
  <c r="AY581" i="6"/>
  <c r="BG581" i="6"/>
  <c r="AX581" i="6"/>
  <c r="AV581" i="6"/>
  <c r="AU581" i="6"/>
  <c r="AW581" i="6"/>
  <c r="AT581" i="6"/>
  <c r="AY584" i="6"/>
  <c r="AX584" i="6"/>
  <c r="AW584" i="6"/>
  <c r="AU584" i="6"/>
  <c r="AT584" i="6"/>
  <c r="BE628" i="6"/>
  <c r="AX628" i="6"/>
  <c r="AV628" i="6"/>
  <c r="BG628" i="6"/>
  <c r="AT628" i="6"/>
  <c r="AY628" i="6"/>
  <c r="AW628" i="6"/>
  <c r="AU628" i="6"/>
  <c r="BE630" i="6"/>
  <c r="AV630" i="6"/>
  <c r="AY630" i="6"/>
  <c r="AX630" i="6"/>
  <c r="AT630" i="6"/>
  <c r="BG630" i="6"/>
  <c r="AW630" i="6"/>
  <c r="AU630" i="6"/>
  <c r="AY635" i="6"/>
  <c r="AX635" i="6"/>
  <c r="AT635" i="6"/>
  <c r="AW635" i="6"/>
  <c r="AU635" i="6"/>
  <c r="BI635" i="6"/>
  <c r="BE638" i="6"/>
  <c r="BG638" i="6"/>
  <c r="AV638" i="6"/>
  <c r="AY638" i="6"/>
  <c r="AX638" i="6"/>
  <c r="AT638" i="6"/>
  <c r="AW638" i="6"/>
  <c r="AU638" i="6"/>
  <c r="AL638" i="6"/>
  <c r="C638" i="6" s="1"/>
  <c r="Z577" i="6"/>
  <c r="AL577" i="6"/>
  <c r="C577" i="6" s="1"/>
  <c r="BJ577" i="6"/>
  <c r="AA579" i="6"/>
  <c r="BI579" i="6"/>
  <c r="BE582" i="6"/>
  <c r="AY582" i="6"/>
  <c r="BG582" i="6"/>
  <c r="AX582" i="6"/>
  <c r="AV582" i="6"/>
  <c r="AT582" i="6"/>
  <c r="AU582" i="6"/>
  <c r="AW582" i="6"/>
  <c r="Z584" i="6"/>
  <c r="AB587" i="6"/>
  <c r="BE588" i="6"/>
  <c r="AY588" i="6"/>
  <c r="AX588" i="6"/>
  <c r="BG588" i="6"/>
  <c r="AU588" i="6"/>
  <c r="AT588" i="6"/>
  <c r="AW588" i="6"/>
  <c r="AV588" i="6"/>
  <c r="BE590" i="6"/>
  <c r="BG590" i="6"/>
  <c r="AY590" i="6"/>
  <c r="AX590" i="6"/>
  <c r="AU590" i="6"/>
  <c r="AT590" i="6"/>
  <c r="AV590" i="6"/>
  <c r="AW590" i="6"/>
  <c r="BE592" i="6"/>
  <c r="AY592" i="6"/>
  <c r="AX592" i="6"/>
  <c r="BG592" i="6"/>
  <c r="AU592" i="6"/>
  <c r="AW592" i="6"/>
  <c r="AT592" i="6"/>
  <c r="AV592" i="6"/>
  <c r="AB595" i="6"/>
  <c r="BE596" i="6"/>
  <c r="BG596" i="6"/>
  <c r="AY596" i="6"/>
  <c r="AX596" i="6"/>
  <c r="AV596" i="6"/>
  <c r="AT596" i="6"/>
  <c r="AU596" i="6"/>
  <c r="AW596" i="6"/>
  <c r="AA600" i="6"/>
  <c r="AO600" i="6"/>
  <c r="AD601" i="6"/>
  <c r="AB602" i="6"/>
  <c r="BJ602" i="6"/>
  <c r="BE604" i="6"/>
  <c r="BG604" i="6"/>
  <c r="AY604" i="6"/>
  <c r="AX604" i="6"/>
  <c r="AV604" i="6"/>
  <c r="AU604" i="6"/>
  <c r="AT604" i="6"/>
  <c r="AW604" i="6"/>
  <c r="Y607" i="6"/>
  <c r="AJ607" i="6"/>
  <c r="BK607" i="6"/>
  <c r="AD610" i="6"/>
  <c r="AX612" i="6"/>
  <c r="AU612" i="6"/>
  <c r="AY612" i="6"/>
  <c r="AT612" i="6"/>
  <c r="AW612" i="6"/>
  <c r="Y614" i="6"/>
  <c r="AJ614" i="6"/>
  <c r="AR614" i="6"/>
  <c r="AB615" i="6"/>
  <c r="AA618" i="6"/>
  <c r="BE621" i="6"/>
  <c r="BG621" i="6"/>
  <c r="AV621" i="6"/>
  <c r="AT621" i="6"/>
  <c r="AW621" i="6"/>
  <c r="AU621" i="6"/>
  <c r="BE624" i="6"/>
  <c r="AV624" i="6"/>
  <c r="BG624" i="6"/>
  <c r="AY624" i="6"/>
  <c r="AT624" i="6"/>
  <c r="AX624" i="6"/>
  <c r="AW624" i="6"/>
  <c r="AU624" i="6"/>
  <c r="AR624" i="6"/>
  <c r="BE629" i="6"/>
  <c r="BG629" i="6"/>
  <c r="AV629" i="6"/>
  <c r="AY629" i="6"/>
  <c r="AT629" i="6"/>
  <c r="AX629" i="6"/>
  <c r="AW629" i="6"/>
  <c r="AU629" i="6"/>
  <c r="AB630" i="6"/>
  <c r="Y632" i="6"/>
  <c r="AO632" i="6"/>
  <c r="BJ633" i="6"/>
  <c r="BE633" i="6"/>
  <c r="AT633" i="6"/>
  <c r="BG633" i="6"/>
  <c r="AY633" i="6"/>
  <c r="AV633" i="6"/>
  <c r="AX633" i="6"/>
  <c r="AU633" i="6"/>
  <c r="AW633" i="6"/>
  <c r="AI633" i="6"/>
  <c r="BK633" i="6"/>
  <c r="Z635" i="6"/>
  <c r="AX636" i="6"/>
  <c r="AT636" i="6"/>
  <c r="AY636" i="6"/>
  <c r="AW636" i="6"/>
  <c r="AU636" i="6"/>
  <c r="AI636" i="6"/>
  <c r="BI636" i="6"/>
  <c r="Y638" i="6"/>
  <c r="AO638" i="6"/>
  <c r="BE645" i="6"/>
  <c r="AT645" i="6"/>
  <c r="BG645" i="6"/>
  <c r="AY645" i="6"/>
  <c r="AV645" i="6"/>
  <c r="AX645" i="6"/>
  <c r="AU645" i="6"/>
  <c r="AW645" i="6"/>
  <c r="AF645" i="6"/>
  <c r="AQ645" i="6"/>
  <c r="BE646" i="6"/>
  <c r="AT646" i="6"/>
  <c r="BG646" i="6"/>
  <c r="AY646" i="6"/>
  <c r="AX646" i="6"/>
  <c r="AV646" i="6"/>
  <c r="AU646" i="6"/>
  <c r="AW646" i="6"/>
  <c r="AB647" i="6"/>
  <c r="AA577" i="6"/>
  <c r="AN577" i="6"/>
  <c r="AB579" i="6"/>
  <c r="BK579" i="6"/>
  <c r="AI582" i="6"/>
  <c r="AX585" i="6"/>
  <c r="AY585" i="6"/>
  <c r="AW585" i="6"/>
  <c r="AU585" i="6"/>
  <c r="AT585" i="6"/>
  <c r="AI585" i="6"/>
  <c r="BI585" i="6"/>
  <c r="AF587" i="6"/>
  <c r="BE589" i="6"/>
  <c r="AX589" i="6"/>
  <c r="BG589" i="6"/>
  <c r="AY589" i="6"/>
  <c r="AU589" i="6"/>
  <c r="AW589" i="6"/>
  <c r="AT589" i="6"/>
  <c r="AV589" i="6"/>
  <c r="AI590" i="6"/>
  <c r="BE593" i="6"/>
  <c r="AX593" i="6"/>
  <c r="BG593" i="6"/>
  <c r="AY593" i="6"/>
  <c r="AU593" i="6"/>
  <c r="AT593" i="6"/>
  <c r="AV593" i="6"/>
  <c r="AW593" i="6"/>
  <c r="AF593" i="6"/>
  <c r="AQ593" i="6"/>
  <c r="BI594" i="6"/>
  <c r="AY594" i="6"/>
  <c r="AX594" i="6"/>
  <c r="AU594" i="6"/>
  <c r="AT594" i="6"/>
  <c r="AW594" i="6"/>
  <c r="AJ594" i="6"/>
  <c r="BK594" i="6"/>
  <c r="BI597" i="6"/>
  <c r="BE597" i="6"/>
  <c r="AX597" i="6"/>
  <c r="BG597" i="6"/>
  <c r="AY597" i="6"/>
  <c r="AV597" i="6"/>
  <c r="AU597" i="6"/>
  <c r="AZ597" i="6" s="1"/>
  <c r="BA597" i="6" s="1"/>
  <c r="AW597" i="6"/>
  <c r="AT597" i="6"/>
  <c r="AO597" i="6"/>
  <c r="BE599" i="6"/>
  <c r="BG599" i="6"/>
  <c r="AY599" i="6"/>
  <c r="AX599" i="6"/>
  <c r="AV599" i="6"/>
  <c r="AU599" i="6"/>
  <c r="AW599" i="6"/>
  <c r="AT599" i="6"/>
  <c r="BI599" i="6"/>
  <c r="AB600" i="6"/>
  <c r="BE603" i="6"/>
  <c r="BG603" i="6"/>
  <c r="AY603" i="6"/>
  <c r="AX603" i="6"/>
  <c r="AV603" i="6"/>
  <c r="AU603" i="6"/>
  <c r="AW603" i="6"/>
  <c r="AT603" i="6"/>
  <c r="AN603" i="6"/>
  <c r="BE605" i="6"/>
  <c r="AX605" i="6"/>
  <c r="BG605" i="6"/>
  <c r="AY605" i="6"/>
  <c r="AV605" i="6"/>
  <c r="AT605" i="6"/>
  <c r="AU605" i="6"/>
  <c r="AW605" i="6"/>
  <c r="Z607" i="6"/>
  <c r="AN607" i="6"/>
  <c r="BE608" i="6"/>
  <c r="BG608" i="6"/>
  <c r="AV608" i="6"/>
  <c r="AT608" i="6"/>
  <c r="AU608" i="6"/>
  <c r="AW608" i="6"/>
  <c r="BE609" i="6"/>
  <c r="BG609" i="6"/>
  <c r="AV609" i="6"/>
  <c r="AU609" i="6"/>
  <c r="AW609" i="6"/>
  <c r="AT609" i="6"/>
  <c r="AO610" i="6"/>
  <c r="AO612" i="6"/>
  <c r="Z614" i="6"/>
  <c r="AL614" i="6"/>
  <c r="C614" i="6" s="1"/>
  <c r="BJ614" i="6"/>
  <c r="AD617" i="6"/>
  <c r="BE617" i="6"/>
  <c r="AU617" i="6"/>
  <c r="AY617" i="6"/>
  <c r="AW617" i="6"/>
  <c r="BG617" i="6"/>
  <c r="AX617" i="6"/>
  <c r="AV617" i="6"/>
  <c r="AT617" i="6"/>
  <c r="AY619" i="6"/>
  <c r="AU619" i="6"/>
  <c r="AX619" i="6"/>
  <c r="AW619" i="6"/>
  <c r="AT619" i="6"/>
  <c r="BE622" i="6"/>
  <c r="AX622" i="6"/>
  <c r="AV622" i="6"/>
  <c r="AT622" i="6"/>
  <c r="BG622" i="6"/>
  <c r="AY622" i="6"/>
  <c r="AW622" i="6"/>
  <c r="AU622" i="6"/>
  <c r="Z624" i="6"/>
  <c r="BI625" i="6"/>
  <c r="BE625" i="6"/>
  <c r="BG625" i="6"/>
  <c r="AV625" i="6"/>
  <c r="AY625" i="6"/>
  <c r="AX625" i="6"/>
  <c r="AT625" i="6"/>
  <c r="AW625" i="6"/>
  <c r="AU625" i="6"/>
  <c r="BE626" i="6"/>
  <c r="AV626" i="6"/>
  <c r="AT626" i="6"/>
  <c r="BG626" i="6"/>
  <c r="AW626" i="6"/>
  <c r="AU626" i="6"/>
  <c r="AZ626" i="6" s="1"/>
  <c r="AR626" i="6"/>
  <c r="AB629" i="6"/>
  <c r="AL630" i="6"/>
  <c r="C630" i="6" s="1"/>
  <c r="AD632" i="6"/>
  <c r="AR632" i="6"/>
  <c r="Z633" i="6"/>
  <c r="AK633" i="6"/>
  <c r="AQ634" i="6"/>
  <c r="AT634" i="6"/>
  <c r="AY634" i="6"/>
  <c r="AX634" i="6"/>
  <c r="AW634" i="6"/>
  <c r="AU634" i="6"/>
  <c r="AK635" i="6"/>
  <c r="Y636" i="6"/>
  <c r="AJ636" i="6"/>
  <c r="BE637" i="6"/>
  <c r="AV637" i="6"/>
  <c r="BG637" i="6"/>
  <c r="AY637" i="6"/>
  <c r="AT637" i="6"/>
  <c r="AX637" i="6"/>
  <c r="AW637" i="6"/>
  <c r="AU637" i="6"/>
  <c r="AA638" i="6"/>
  <c r="BK638" i="6"/>
  <c r="AX640" i="6"/>
  <c r="AT640" i="6"/>
  <c r="AY640" i="6"/>
  <c r="AW640" i="6"/>
  <c r="AU640" i="6"/>
  <c r="AI640" i="6"/>
  <c r="BI640" i="6"/>
  <c r="AQ642" i="6"/>
  <c r="BE642" i="6"/>
  <c r="AT642" i="6"/>
  <c r="BG642" i="6"/>
  <c r="AY642" i="6"/>
  <c r="AX642" i="6"/>
  <c r="AV642" i="6"/>
  <c r="AU642" i="6"/>
  <c r="AW642" i="6"/>
  <c r="BE643" i="6"/>
  <c r="BG643" i="6"/>
  <c r="AY643" i="6"/>
  <c r="AT643" i="6"/>
  <c r="AX643" i="6"/>
  <c r="AV643" i="6"/>
  <c r="AU643" i="6"/>
  <c r="AW643" i="6"/>
  <c r="Y645" i="6"/>
  <c r="AJ645" i="6"/>
  <c r="AR645" i="6"/>
  <c r="AK646" i="6"/>
  <c r="AX626" i="6"/>
  <c r="BE577" i="6"/>
  <c r="BG577" i="6"/>
  <c r="AY577" i="6"/>
  <c r="AX577" i="6"/>
  <c r="AU577" i="6"/>
  <c r="AT577" i="6"/>
  <c r="AV577" i="6"/>
  <c r="AW577" i="6"/>
  <c r="AF577" i="6"/>
  <c r="AQ577" i="6"/>
  <c r="AY578" i="6"/>
  <c r="AX578" i="6"/>
  <c r="AU578" i="6"/>
  <c r="AT578" i="6"/>
  <c r="AW578" i="6"/>
  <c r="AL579" i="6"/>
  <c r="C579" i="6" s="1"/>
  <c r="BE580" i="6"/>
  <c r="BG580" i="6"/>
  <c r="AX580" i="6"/>
  <c r="AY580" i="6"/>
  <c r="AV580" i="6"/>
  <c r="AU580" i="6"/>
  <c r="AT580" i="6"/>
  <c r="AW580" i="6"/>
  <c r="BE583" i="6"/>
  <c r="BG583" i="6"/>
  <c r="AV583" i="6"/>
  <c r="AU583" i="6"/>
  <c r="AT583" i="6"/>
  <c r="AW583" i="6"/>
  <c r="BJ586" i="6"/>
  <c r="BE586" i="6"/>
  <c r="BG586" i="6"/>
  <c r="AY586" i="6"/>
  <c r="AX586" i="6"/>
  <c r="AT586" i="6"/>
  <c r="AV586" i="6"/>
  <c r="AW586" i="6"/>
  <c r="AU586" i="6"/>
  <c r="BE591" i="6"/>
  <c r="BG591" i="6"/>
  <c r="AY591" i="6"/>
  <c r="AX591" i="6"/>
  <c r="AU591" i="6"/>
  <c r="AT591" i="6"/>
  <c r="AW591" i="6"/>
  <c r="AV591" i="6"/>
  <c r="BK595" i="6"/>
  <c r="BE595" i="6"/>
  <c r="BG595" i="6"/>
  <c r="AY595" i="6"/>
  <c r="AX595" i="6"/>
  <c r="AV595" i="6"/>
  <c r="AU595" i="6"/>
  <c r="AT595" i="6"/>
  <c r="AW595" i="6"/>
  <c r="AK595" i="6"/>
  <c r="BJ600" i="6"/>
  <c r="BE600" i="6"/>
  <c r="BG600" i="6"/>
  <c r="AY600" i="6"/>
  <c r="AX600" i="6"/>
  <c r="AV600" i="6"/>
  <c r="AT600" i="6"/>
  <c r="AU600" i="6"/>
  <c r="AW600" i="6"/>
  <c r="AI600" i="6"/>
  <c r="BK600" i="6"/>
  <c r="BI602" i="6"/>
  <c r="BE602" i="6"/>
  <c r="BG602" i="6"/>
  <c r="AY602" i="6"/>
  <c r="AX602" i="6"/>
  <c r="AV602" i="6"/>
  <c r="AU602" i="6"/>
  <c r="AT602" i="6"/>
  <c r="AW602" i="6"/>
  <c r="AN602" i="6"/>
  <c r="BE606" i="6"/>
  <c r="BG606" i="6"/>
  <c r="AV606" i="6"/>
  <c r="AU606" i="6"/>
  <c r="AW606" i="6"/>
  <c r="AT606" i="6"/>
  <c r="AA607" i="6"/>
  <c r="AR613" i="6"/>
  <c r="BE613" i="6"/>
  <c r="BG613" i="6"/>
  <c r="AT613" i="6"/>
  <c r="AY613" i="6"/>
  <c r="AV613" i="6"/>
  <c r="AX613" i="6"/>
  <c r="AU613" i="6"/>
  <c r="AW613" i="6"/>
  <c r="AA614" i="6"/>
  <c r="AN614" i="6"/>
  <c r="AX616" i="6"/>
  <c r="AW616" i="6"/>
  <c r="AY616" i="6"/>
  <c r="AT616" i="6"/>
  <c r="AU616" i="6"/>
  <c r="BE618" i="6"/>
  <c r="AU618" i="6"/>
  <c r="AY618" i="6"/>
  <c r="BG618" i="6"/>
  <c r="AX618" i="6"/>
  <c r="AW618" i="6"/>
  <c r="AV618" i="6"/>
  <c r="AT618" i="6"/>
  <c r="AN618" i="6"/>
  <c r="AD620" i="6"/>
  <c r="BE620" i="6"/>
  <c r="AV620" i="6"/>
  <c r="BG620" i="6"/>
  <c r="AT620" i="6"/>
  <c r="AW620" i="6"/>
  <c r="AU620" i="6"/>
  <c r="AQ623" i="6"/>
  <c r="BE623" i="6"/>
  <c r="AV623" i="6"/>
  <c r="BG623" i="6"/>
  <c r="AT623" i="6"/>
  <c r="AW623" i="6"/>
  <c r="AU623" i="6"/>
  <c r="BE627" i="6"/>
  <c r="AY627" i="6"/>
  <c r="AV627" i="6"/>
  <c r="AX627" i="6"/>
  <c r="BG627" i="6"/>
  <c r="AT627" i="6"/>
  <c r="AW627" i="6"/>
  <c r="AU627" i="6"/>
  <c r="AK629" i="6"/>
  <c r="AK631" i="6"/>
  <c r="AY631" i="6"/>
  <c r="AW631" i="6"/>
  <c r="AX631" i="6"/>
  <c r="AT631" i="6"/>
  <c r="AU631" i="6"/>
  <c r="AQ631" i="6"/>
  <c r="AF632" i="6"/>
  <c r="AA633" i="6"/>
  <c r="AO633" i="6"/>
  <c r="AB634" i="6"/>
  <c r="AQ635" i="6"/>
  <c r="AA636" i="6"/>
  <c r="AO636" i="6"/>
  <c r="AJ637" i="6"/>
  <c r="AF638" i="6"/>
  <c r="AI639" i="6"/>
  <c r="BE639" i="6"/>
  <c r="AY639" i="6"/>
  <c r="AV639" i="6"/>
  <c r="AX639" i="6"/>
  <c r="AT639" i="6"/>
  <c r="BG639" i="6"/>
  <c r="AW639" i="6"/>
  <c r="AU639" i="6"/>
  <c r="AZ639" i="6" s="1"/>
  <c r="BA639" i="6" s="1"/>
  <c r="Z640" i="6"/>
  <c r="AL640" i="6"/>
  <c r="C640" i="6" s="1"/>
  <c r="BE641" i="6"/>
  <c r="AT641" i="6"/>
  <c r="BG641" i="6"/>
  <c r="AY641" i="6"/>
  <c r="AV641" i="6"/>
  <c r="AX641" i="6"/>
  <c r="AU641" i="6"/>
  <c r="AW641" i="6"/>
  <c r="Y642" i="6"/>
  <c r="AD643" i="6"/>
  <c r="Z645" i="6"/>
  <c r="AL645" i="6"/>
  <c r="C645" i="6" s="1"/>
  <c r="BJ645" i="6"/>
  <c r="BE647" i="6"/>
  <c r="BG647" i="6"/>
  <c r="AY647" i="6"/>
  <c r="AT647" i="6"/>
  <c r="AX647" i="6"/>
  <c r="AV647" i="6"/>
  <c r="AU647" i="6"/>
  <c r="AW647" i="6"/>
  <c r="AO647" i="6"/>
  <c r="AX606" i="6"/>
  <c r="AX609" i="6"/>
  <c r="AY587" i="6"/>
  <c r="AX587" i="6"/>
  <c r="AT587" i="6"/>
  <c r="AU587" i="6"/>
  <c r="AW587" i="6"/>
  <c r="BK587" i="6"/>
  <c r="AN598" i="6"/>
  <c r="BE598" i="6"/>
  <c r="BG598" i="6"/>
  <c r="AY598" i="6"/>
  <c r="AX598" i="6"/>
  <c r="AV598" i="6"/>
  <c r="AU598" i="6"/>
  <c r="AT598" i="6"/>
  <c r="AW598" i="6"/>
  <c r="BE601" i="6"/>
  <c r="AX601" i="6"/>
  <c r="BG601" i="6"/>
  <c r="AY601" i="6"/>
  <c r="AV601" i="6"/>
  <c r="AU601" i="6"/>
  <c r="AT601" i="6"/>
  <c r="AW601" i="6"/>
  <c r="BE607" i="6"/>
  <c r="BG607" i="6"/>
  <c r="AY607" i="6"/>
  <c r="AX607" i="6"/>
  <c r="AV607" i="6"/>
  <c r="AU607" i="6"/>
  <c r="AT607" i="6"/>
  <c r="AW607" i="6"/>
  <c r="AF607" i="6"/>
  <c r="BJ607" i="6"/>
  <c r="AI610" i="6"/>
  <c r="BE610" i="6"/>
  <c r="AY610" i="6"/>
  <c r="BG610" i="6"/>
  <c r="AX610" i="6"/>
  <c r="AV610" i="6"/>
  <c r="AT610" i="6"/>
  <c r="AU610" i="6"/>
  <c r="AW610" i="6"/>
  <c r="BE611" i="6"/>
  <c r="AY611" i="6"/>
  <c r="AW611" i="6"/>
  <c r="BG611" i="6"/>
  <c r="AX611" i="6"/>
  <c r="AT611" i="6"/>
  <c r="AV611" i="6"/>
  <c r="AU611" i="6"/>
  <c r="BI614" i="6"/>
  <c r="AT614" i="6"/>
  <c r="AY614" i="6"/>
  <c r="AX614" i="6"/>
  <c r="AW614" i="6"/>
  <c r="AU614" i="6"/>
  <c r="AF614" i="6"/>
  <c r="AQ614" i="6"/>
  <c r="AN615" i="6"/>
  <c r="AY615" i="6"/>
  <c r="AW615" i="6"/>
  <c r="AX615" i="6"/>
  <c r="AT615" i="6"/>
  <c r="AU615" i="6"/>
  <c r="AX632" i="6"/>
  <c r="AU632" i="6"/>
  <c r="AY632" i="6"/>
  <c r="AT632" i="6"/>
  <c r="AW632" i="6"/>
  <c r="AJ632" i="6"/>
  <c r="BK632" i="6"/>
  <c r="BE644" i="6"/>
  <c r="AX644" i="6"/>
  <c r="AT644" i="6"/>
  <c r="AV644" i="6"/>
  <c r="BG644" i="6"/>
  <c r="AY644" i="6"/>
  <c r="AU644" i="6"/>
  <c r="AW644" i="6"/>
  <c r="AX621" i="6"/>
  <c r="AX620" i="6"/>
  <c r="AA626" i="6"/>
  <c r="AF383" i="12"/>
  <c r="AF435" i="12"/>
  <c r="AF475" i="12"/>
  <c r="AF839" i="12"/>
  <c r="AF935" i="12"/>
  <c r="Z626" i="6"/>
  <c r="AF230" i="12"/>
  <c r="AF294" i="12"/>
  <c r="AF358" i="12"/>
  <c r="AF211" i="12"/>
  <c r="AF243" i="12"/>
  <c r="AF283" i="12"/>
  <c r="AF291" i="12"/>
  <c r="AF315" i="12"/>
  <c r="AF347" i="12"/>
  <c r="AF359" i="12"/>
  <c r="AF387" i="12"/>
  <c r="AF439" i="12"/>
  <c r="AA533" i="6" s="1"/>
  <c r="AF447" i="12"/>
  <c r="AF463" i="12"/>
  <c r="AF523" i="12"/>
  <c r="AF527" i="12"/>
  <c r="AF567" i="12"/>
  <c r="AF571" i="12"/>
  <c r="AF575" i="12"/>
  <c r="AF579" i="12"/>
  <c r="AF595" i="12"/>
  <c r="AF599" i="12"/>
  <c r="AF603" i="12"/>
  <c r="AF611" i="12"/>
  <c r="AF631" i="12"/>
  <c r="AF635" i="12"/>
  <c r="AF639" i="12"/>
  <c r="AF643" i="12"/>
  <c r="AF659" i="12"/>
  <c r="AF663" i="12"/>
  <c r="AF687" i="12"/>
  <c r="AF691" i="12"/>
  <c r="AA620" i="6" s="1"/>
  <c r="AF695" i="12"/>
  <c r="AF699" i="12"/>
  <c r="AF735" i="12"/>
  <c r="AF747" i="12"/>
  <c r="AF775" i="12"/>
  <c r="AF787" i="12"/>
  <c r="AF803" i="12"/>
  <c r="AF811" i="12"/>
  <c r="AF815" i="12"/>
  <c r="AF823" i="12"/>
  <c r="AF827" i="12"/>
  <c r="AF843" i="12"/>
  <c r="AF847" i="12"/>
  <c r="AF867" i="12"/>
  <c r="AF879" i="12"/>
  <c r="AF883" i="12"/>
  <c r="AF887" i="12"/>
  <c r="AF907" i="12"/>
  <c r="AF911" i="12"/>
  <c r="AF915" i="12"/>
  <c r="AF919" i="12"/>
  <c r="AF943" i="12"/>
  <c r="AF947" i="12"/>
  <c r="AF207" i="12"/>
  <c r="AF239" i="12"/>
  <c r="AF247" i="12"/>
  <c r="AF251" i="12"/>
  <c r="AF287" i="12"/>
  <c r="AF295" i="12"/>
  <c r="AF311" i="12"/>
  <c r="AF319" i="12"/>
  <c r="AF351" i="12"/>
  <c r="AF355" i="12"/>
  <c r="AF391" i="12"/>
  <c r="AF451" i="12"/>
  <c r="AF487" i="12"/>
  <c r="AF503" i="12"/>
  <c r="AF519" i="12"/>
  <c r="AF403" i="12"/>
  <c r="AF654" i="12"/>
  <c r="AF711" i="12"/>
  <c r="AF726" i="12"/>
  <c r="AF766" i="12"/>
  <c r="AF838" i="12"/>
  <c r="AF902" i="12"/>
  <c r="AF938" i="12"/>
  <c r="AF321" i="39"/>
  <c r="AF322" i="39" s="1"/>
  <c r="AF323" i="39" s="1"/>
  <c r="AF324" i="39" s="1"/>
  <c r="AF325" i="39" s="1"/>
  <c r="AF326" i="39" s="1"/>
  <c r="AF327" i="39" s="1"/>
  <c r="AF328" i="39" s="1"/>
  <c r="AF329" i="39" s="1"/>
  <c r="AF330" i="39" s="1"/>
  <c r="AF331" i="39" s="1"/>
  <c r="AF332" i="39" s="1"/>
  <c r="AF333" i="39" s="1"/>
  <c r="AF334" i="39" s="1"/>
  <c r="AF335" i="39" s="1"/>
  <c r="AF336" i="39" s="1"/>
  <c r="AF337" i="39" s="1"/>
  <c r="AF338" i="39" s="1"/>
  <c r="AF339" i="39" s="1"/>
  <c r="AF340" i="39" s="1"/>
  <c r="AF341" i="39" s="1"/>
  <c r="AF342" i="39" s="1"/>
  <c r="AF343" i="39" s="1"/>
  <c r="AF344" i="39" s="1"/>
  <c r="AF345" i="39" s="1"/>
  <c r="AF346" i="39" s="1"/>
  <c r="AF347" i="39" s="1"/>
  <c r="AF348" i="39" s="1"/>
  <c r="AF349" i="39" s="1"/>
  <c r="AF350" i="39" s="1"/>
  <c r="AF351" i="39" s="1"/>
  <c r="AF352" i="39" s="1"/>
  <c r="AF353" i="39" s="1"/>
  <c r="AF354" i="39" s="1"/>
  <c r="AF355" i="39" s="1"/>
  <c r="AF356" i="39" s="1"/>
  <c r="AF357" i="39" s="1"/>
  <c r="AF358" i="39" s="1"/>
  <c r="AF359" i="39" s="1"/>
  <c r="AF360" i="39" s="1"/>
  <c r="AF361" i="39" s="1"/>
  <c r="AF362" i="39" s="1"/>
  <c r="AF363" i="39" s="1"/>
  <c r="AF364" i="39" s="1"/>
  <c r="AF365" i="39" s="1"/>
  <c r="AF366" i="39" s="1"/>
  <c r="AF367" i="39" s="1"/>
  <c r="AF368" i="39" s="1"/>
  <c r="AF369" i="39" s="1"/>
  <c r="AF370" i="39" s="1"/>
  <c r="AF371" i="39" s="1"/>
  <c r="AF372" i="39" s="1"/>
  <c r="AF373" i="39" s="1"/>
  <c r="AF374" i="39" s="1"/>
  <c r="AF375" i="39" s="1"/>
  <c r="AF376" i="39" s="1"/>
  <c r="AF377" i="39" s="1"/>
  <c r="AF378" i="39" s="1"/>
  <c r="AF379" i="39" s="1"/>
  <c r="AF380" i="39" s="1"/>
  <c r="AF381" i="39" s="1"/>
  <c r="AF382" i="39" s="1"/>
  <c r="AF383" i="39" s="1"/>
  <c r="AF384" i="39" s="1"/>
  <c r="AF385" i="39" s="1"/>
  <c r="AF386" i="39" s="1"/>
  <c r="AF387" i="39" s="1"/>
  <c r="AF388" i="39" s="1"/>
  <c r="AF389" i="39" s="1"/>
  <c r="AF390" i="39" s="1"/>
  <c r="AF391" i="39" s="1"/>
  <c r="AF392" i="39" s="1"/>
  <c r="AF393" i="39" s="1"/>
  <c r="AF394" i="39" s="1"/>
  <c r="AF395" i="39" s="1"/>
  <c r="AF396" i="39" s="1"/>
  <c r="AF397" i="39" s="1"/>
  <c r="AF398" i="39" s="1"/>
  <c r="AF399" i="39" s="1"/>
  <c r="AF400" i="39" s="1"/>
  <c r="BG635" i="6"/>
  <c r="AH206" i="39"/>
  <c r="AN534" i="6"/>
  <c r="AY534" i="6"/>
  <c r="AX534" i="6"/>
  <c r="AU534" i="6"/>
  <c r="AT534" i="6"/>
  <c r="AW534" i="6"/>
  <c r="AK542" i="6"/>
  <c r="AX542" i="6"/>
  <c r="AU542" i="6"/>
  <c r="AT542" i="6"/>
  <c r="AW542" i="6"/>
  <c r="BG544" i="6"/>
  <c r="AX544" i="6"/>
  <c r="AU544" i="6"/>
  <c r="AT544" i="6"/>
  <c r="AW544" i="6"/>
  <c r="AV544" i="6"/>
  <c r="BK546" i="6"/>
  <c r="AY546" i="6"/>
  <c r="AX546" i="6"/>
  <c r="AU546" i="6"/>
  <c r="AT546" i="6"/>
  <c r="AW546" i="6"/>
  <c r="BG548" i="6"/>
  <c r="AX548" i="6"/>
  <c r="AU548" i="6"/>
  <c r="AT548" i="6"/>
  <c r="AW548" i="6"/>
  <c r="AV548" i="6"/>
  <c r="AY550" i="6"/>
  <c r="AX550" i="6"/>
  <c r="AU550" i="6"/>
  <c r="AT550" i="6"/>
  <c r="AW550" i="6"/>
  <c r="BI552" i="6"/>
  <c r="AY552" i="6"/>
  <c r="AX552" i="6"/>
  <c r="AU552" i="6"/>
  <c r="AT552" i="6"/>
  <c r="AW552" i="6"/>
  <c r="AY554" i="6"/>
  <c r="AX554" i="6"/>
  <c r="AU554" i="6"/>
  <c r="AT554" i="6"/>
  <c r="AW554" i="6"/>
  <c r="AY556" i="6"/>
  <c r="AX556" i="6"/>
  <c r="AU556" i="6"/>
  <c r="AT556" i="6"/>
  <c r="AW556" i="6"/>
  <c r="AY558" i="6"/>
  <c r="AX558" i="6"/>
  <c r="AU558" i="6"/>
  <c r="AT558" i="6"/>
  <c r="AW558" i="6"/>
  <c r="AR538" i="6"/>
  <c r="AY538" i="6"/>
  <c r="AX538" i="6"/>
  <c r="AU538" i="6"/>
  <c r="AT538" i="6"/>
  <c r="AW538" i="6"/>
  <c r="AY560" i="6"/>
  <c r="AX560" i="6"/>
  <c r="AU560" i="6"/>
  <c r="AT560" i="6"/>
  <c r="AW560" i="6"/>
  <c r="AX562" i="6"/>
  <c r="AU562" i="6"/>
  <c r="AT562" i="6"/>
  <c r="AW562" i="6"/>
  <c r="BK564" i="6"/>
  <c r="AX564" i="6"/>
  <c r="AU564" i="6"/>
  <c r="AT564" i="6"/>
  <c r="AW564" i="6"/>
  <c r="AQ566" i="6"/>
  <c r="AY566" i="6"/>
  <c r="AX566" i="6"/>
  <c r="AU566" i="6"/>
  <c r="AT566" i="6"/>
  <c r="AW566" i="6"/>
  <c r="AK568" i="6"/>
  <c r="AY568" i="6"/>
  <c r="AX568" i="6"/>
  <c r="AU568" i="6"/>
  <c r="AT568" i="6"/>
  <c r="AW568" i="6"/>
  <c r="BI570" i="6"/>
  <c r="AY570" i="6"/>
  <c r="AX570" i="6"/>
  <c r="AU570" i="6"/>
  <c r="AT570" i="6"/>
  <c r="AW570" i="6"/>
  <c r="AY572" i="6"/>
  <c r="AX572" i="6"/>
  <c r="AU572" i="6"/>
  <c r="AT572" i="6"/>
  <c r="AW572" i="6"/>
  <c r="AY574" i="6"/>
  <c r="AX574" i="6"/>
  <c r="AU574" i="6"/>
  <c r="AT574" i="6"/>
  <c r="AW574" i="6"/>
  <c r="AQ540" i="6"/>
  <c r="AX540" i="6"/>
  <c r="AU540" i="6"/>
  <c r="AT540" i="6"/>
  <c r="AW540" i="6"/>
  <c r="AX533" i="6"/>
  <c r="AU533" i="6"/>
  <c r="AT533" i="6"/>
  <c r="AW533" i="6"/>
  <c r="AK535" i="6"/>
  <c r="AY535" i="6"/>
  <c r="AX535" i="6"/>
  <c r="AU535" i="6"/>
  <c r="AT535" i="6"/>
  <c r="AW535" i="6"/>
  <c r="BG537" i="6"/>
  <c r="AX537" i="6"/>
  <c r="AU537" i="6"/>
  <c r="AT537" i="6"/>
  <c r="AW537" i="6"/>
  <c r="AV537" i="6"/>
  <c r="BG539" i="6"/>
  <c r="AX539" i="6"/>
  <c r="AU539" i="6"/>
  <c r="AT539" i="6"/>
  <c r="AW539" i="6"/>
  <c r="AV539" i="6"/>
  <c r="AX541" i="6"/>
  <c r="AU541" i="6"/>
  <c r="AT541" i="6"/>
  <c r="AW541" i="6"/>
  <c r="AJ543" i="6"/>
  <c r="AY543" i="6"/>
  <c r="AX543" i="6"/>
  <c r="AU543" i="6"/>
  <c r="AT543" i="6"/>
  <c r="AW543" i="6"/>
  <c r="AG545" i="6"/>
  <c r="AX545" i="6"/>
  <c r="AU545" i="6"/>
  <c r="AT545" i="6"/>
  <c r="AW545" i="6"/>
  <c r="BI547" i="6"/>
  <c r="AX547" i="6"/>
  <c r="AU547" i="6"/>
  <c r="AT547" i="6"/>
  <c r="AW547" i="6"/>
  <c r="AY549" i="6"/>
  <c r="AX549" i="6"/>
  <c r="AU549" i="6"/>
  <c r="AT549" i="6"/>
  <c r="AW549" i="6"/>
  <c r="BI551" i="6"/>
  <c r="AX551" i="6"/>
  <c r="AU551" i="6"/>
  <c r="AT551" i="6"/>
  <c r="AW551" i="6"/>
  <c r="AY553" i="6"/>
  <c r="AX553" i="6"/>
  <c r="AU553" i="6"/>
  <c r="AT553" i="6"/>
  <c r="AW553" i="6"/>
  <c r="AR555" i="6"/>
  <c r="AY555" i="6"/>
  <c r="AX555" i="6"/>
  <c r="AU555" i="6"/>
  <c r="AT555" i="6"/>
  <c r="AW555" i="6"/>
  <c r="BI557" i="6"/>
  <c r="AY557" i="6"/>
  <c r="AX557" i="6"/>
  <c r="AU557" i="6"/>
  <c r="AT557" i="6"/>
  <c r="AW557" i="6"/>
  <c r="AX559" i="6"/>
  <c r="AU559" i="6"/>
  <c r="AT559" i="6"/>
  <c r="AW559" i="6"/>
  <c r="BG536" i="6"/>
  <c r="AX536" i="6"/>
  <c r="AU536" i="6"/>
  <c r="AT536" i="6"/>
  <c r="AW536" i="6"/>
  <c r="AV536" i="6"/>
  <c r="AE559" i="6"/>
  <c r="AX561" i="6"/>
  <c r="AU561" i="6"/>
  <c r="AT561" i="6"/>
  <c r="AW561" i="6"/>
  <c r="BI563" i="6"/>
  <c r="AY563" i="6"/>
  <c r="AX563" i="6"/>
  <c r="AU563" i="6"/>
  <c r="AT563" i="6"/>
  <c r="AW563" i="6"/>
  <c r="BK565" i="6"/>
  <c r="AY565" i="6"/>
  <c r="AX565" i="6"/>
  <c r="AU565" i="6"/>
  <c r="AT565" i="6"/>
  <c r="AW565" i="6"/>
  <c r="BI567" i="6"/>
  <c r="AY567" i="6"/>
  <c r="AX567" i="6"/>
  <c r="AU567" i="6"/>
  <c r="AT567" i="6"/>
  <c r="AW567" i="6"/>
  <c r="AY569" i="6"/>
  <c r="AX569" i="6"/>
  <c r="AU569" i="6"/>
  <c r="AT569" i="6"/>
  <c r="AW569" i="6"/>
  <c r="AY571" i="6"/>
  <c r="AX571" i="6"/>
  <c r="AU571" i="6"/>
  <c r="AT571" i="6"/>
  <c r="AW571" i="6"/>
  <c r="AY573" i="6"/>
  <c r="AX573" i="6"/>
  <c r="AU573" i="6"/>
  <c r="AT573" i="6"/>
  <c r="AW573" i="6"/>
  <c r="BG575" i="6"/>
  <c r="AY575" i="6"/>
  <c r="AX575" i="6"/>
  <c r="AU575" i="6"/>
  <c r="AT575" i="6"/>
  <c r="AW575" i="6"/>
  <c r="AF279" i="12"/>
  <c r="AF299" i="12"/>
  <c r="AF607" i="12"/>
  <c r="AF667" i="12"/>
  <c r="AF707" i="12"/>
  <c r="AF719" i="12"/>
  <c r="AF763" i="12"/>
  <c r="AF779" i="12"/>
  <c r="AF851" i="12"/>
  <c r="BK581" i="6"/>
  <c r="AR581" i="6"/>
  <c r="AL581" i="6"/>
  <c r="C581" i="6" s="1"/>
  <c r="AF581" i="6"/>
  <c r="Z581" i="6"/>
  <c r="AN581" i="6"/>
  <c r="BJ581" i="6"/>
  <c r="AF615" i="12"/>
  <c r="Y581" i="6"/>
  <c r="AO581" i="6"/>
  <c r="BK582" i="6"/>
  <c r="AN582" i="6"/>
  <c r="BJ582" i="6"/>
  <c r="AA586" i="6"/>
  <c r="AN589" i="6"/>
  <c r="AA589" i="6"/>
  <c r="BK589" i="6"/>
  <c r="AR589" i="6"/>
  <c r="AL589" i="6"/>
  <c r="C589" i="6" s="1"/>
  <c r="AF589" i="6"/>
  <c r="Z589" i="6"/>
  <c r="AI589" i="6"/>
  <c r="BI590" i="6"/>
  <c r="BK590" i="6"/>
  <c r="AN590" i="6"/>
  <c r="BJ590" i="6"/>
  <c r="AJ590" i="6"/>
  <c r="AA590" i="6"/>
  <c r="AO590" i="6"/>
  <c r="AF591" i="6"/>
  <c r="AO591" i="6"/>
  <c r="AB591" i="6"/>
  <c r="AO605" i="6"/>
  <c r="Y605" i="6"/>
  <c r="AK605" i="6"/>
  <c r="AB605" i="6"/>
  <c r="AQ605" i="6"/>
  <c r="AA605" i="6"/>
  <c r="AF195" i="12"/>
  <c r="AF323" i="12"/>
  <c r="AF363" i="12"/>
  <c r="AF739" i="12"/>
  <c r="AF783" i="12"/>
  <c r="AF899" i="12"/>
  <c r="AF955" i="12"/>
  <c r="AF210" i="12"/>
  <c r="AF274" i="12"/>
  <c r="AF338" i="12"/>
  <c r="AF395" i="12"/>
  <c r="AF422" i="12"/>
  <c r="AF438" i="12"/>
  <c r="AF510" i="12"/>
  <c r="AF566" i="12"/>
  <c r="AF622" i="12"/>
  <c r="AF646" i="12"/>
  <c r="AF702" i="12"/>
  <c r="AF758" i="12"/>
  <c r="AF798" i="12"/>
  <c r="AF814" i="12"/>
  <c r="AF866" i="12"/>
  <c r="AF870" i="12"/>
  <c r="AF906" i="12"/>
  <c r="AF910" i="12"/>
  <c r="AF930" i="12"/>
  <c r="AF966" i="12"/>
  <c r="AA581" i="6"/>
  <c r="AI581" i="6"/>
  <c r="AQ581" i="6"/>
  <c r="AA582" i="6"/>
  <c r="AO582" i="6"/>
  <c r="BJ585" i="6"/>
  <c r="AQ585" i="6"/>
  <c r="AJ585" i="6"/>
  <c r="Y585" i="6"/>
  <c r="AF585" i="6"/>
  <c r="AN585" i="6"/>
  <c r="BK585" i="6"/>
  <c r="Y589" i="6"/>
  <c r="AJ589" i="6"/>
  <c r="Z590" i="6"/>
  <c r="AR590" i="6"/>
  <c r="AA591" i="6"/>
  <c r="BJ599" i="6"/>
  <c r="AQ599" i="6"/>
  <c r="AJ599" i="6"/>
  <c r="Y599" i="6"/>
  <c r="AN599" i="6"/>
  <c r="AA599" i="6"/>
  <c r="BK599" i="6"/>
  <c r="AR599" i="6"/>
  <c r="AL599" i="6"/>
  <c r="C599" i="6" s="1"/>
  <c r="AF599" i="6"/>
  <c r="Z599" i="6"/>
  <c r="AF605" i="6"/>
  <c r="AR609" i="6"/>
  <c r="AB609" i="6"/>
  <c r="AI609" i="6"/>
  <c r="AD609" i="6"/>
  <c r="AF215" i="12"/>
  <c r="AF235" i="12"/>
  <c r="AF259" i="12"/>
  <c r="AF343" i="12"/>
  <c r="AF415" i="12"/>
  <c r="AF431" i="12"/>
  <c r="AF671" i="12"/>
  <c r="AF819" i="12"/>
  <c r="AF855" i="12"/>
  <c r="AF875" i="12"/>
  <c r="AF895" i="12"/>
  <c r="AF951" i="12"/>
  <c r="AF491" i="12"/>
  <c r="AF427" i="12"/>
  <c r="AF871" i="12"/>
  <c r="AD581" i="6"/>
  <c r="AJ581" i="6"/>
  <c r="BI581" i="6"/>
  <c r="AB582" i="6"/>
  <c r="AQ584" i="6"/>
  <c r="AB584" i="6"/>
  <c r="AP584" i="6"/>
  <c r="AJ586" i="6"/>
  <c r="AD589" i="6"/>
  <c r="AO589" i="6"/>
  <c r="BI589" i="6"/>
  <c r="AF590" i="6"/>
  <c r="AJ591" i="6"/>
  <c r="BK591" i="6"/>
  <c r="AL605" i="6"/>
  <c r="C605" i="6" s="1"/>
  <c r="AF455" i="12"/>
  <c r="AF535" i="12"/>
  <c r="AF555" i="12"/>
  <c r="BI586" i="6"/>
  <c r="AR586" i="6"/>
  <c r="AI586" i="6"/>
  <c r="Z586" i="6"/>
  <c r="AO586" i="6"/>
  <c r="AF586" i="6"/>
  <c r="AN586" i="6"/>
  <c r="BK586" i="6"/>
  <c r="AO604" i="6"/>
  <c r="AI604" i="6"/>
  <c r="BK604" i="6"/>
  <c r="BJ610" i="6"/>
  <c r="AQ610" i="6"/>
  <c r="AJ610" i="6"/>
  <c r="Y610" i="6"/>
  <c r="AN610" i="6"/>
  <c r="AA610" i="6"/>
  <c r="BK610" i="6"/>
  <c r="AR610" i="6"/>
  <c r="AL610" i="6"/>
  <c r="C610" i="6" s="1"/>
  <c r="AF610" i="6"/>
  <c r="Z610" i="6"/>
  <c r="Z613" i="6"/>
  <c r="AQ613" i="6"/>
  <c r="AL617" i="6"/>
  <c r="C617" i="6" s="1"/>
  <c r="AP619" i="6"/>
  <c r="AJ622" i="6"/>
  <c r="Y622" i="6"/>
  <c r="AF622" i="6"/>
  <c r="AO622" i="6"/>
  <c r="AJ587" i="6"/>
  <c r="AQ628" i="6"/>
  <c r="AN628" i="6"/>
  <c r="BK628" i="6"/>
  <c r="AF297" i="12"/>
  <c r="AF313" i="12"/>
  <c r="AF329" i="12"/>
  <c r="AF345" i="12"/>
  <c r="AF361" i="12"/>
  <c r="AF377" i="12"/>
  <c r="AF389" i="12"/>
  <c r="AF398" i="12"/>
  <c r="AF401" i="12"/>
  <c r="AF421" i="12"/>
  <c r="AF430" i="12"/>
  <c r="AF433" i="12"/>
  <c r="AF453" i="12"/>
  <c r="AF462" i="12"/>
  <c r="AF465" i="12"/>
  <c r="AF485" i="12"/>
  <c r="AF494" i="12"/>
  <c r="AF497" i="12"/>
  <c r="AF509" i="12"/>
  <c r="AF521" i="12"/>
  <c r="AF534" i="12"/>
  <c r="AF537" i="12"/>
  <c r="AF550" i="12"/>
  <c r="AF565" i="12"/>
  <c r="AF581" i="12"/>
  <c r="AF590" i="12"/>
  <c r="AF593" i="12"/>
  <c r="AF606" i="12"/>
  <c r="AF609" i="12"/>
  <c r="AF621" i="12"/>
  <c r="AF637" i="12"/>
  <c r="AF649" i="12"/>
  <c r="AF662" i="12"/>
  <c r="AF665" i="12"/>
  <c r="AF678" i="12"/>
  <c r="AF693" i="12"/>
  <c r="AF709" i="12"/>
  <c r="AF718" i="12"/>
  <c r="AF721" i="12"/>
  <c r="AF734" i="12"/>
  <c r="AF737" i="12"/>
  <c r="AF749" i="12"/>
  <c r="AF765" i="12"/>
  <c r="AF777" i="12"/>
  <c r="AF790" i="12"/>
  <c r="AF793" i="12"/>
  <c r="AF806" i="12"/>
  <c r="AF821" i="12"/>
  <c r="AF837" i="12"/>
  <c r="AF846" i="12"/>
  <c r="AF849" i="12"/>
  <c r="AF862" i="12"/>
  <c r="AF865" i="12"/>
  <c r="AF874" i="12"/>
  <c r="AF877" i="12"/>
  <c r="AA608" i="6" s="1"/>
  <c r="AF890" i="12"/>
  <c r="AF893" i="12"/>
  <c r="AF905" i="12"/>
  <c r="AF921" i="12"/>
  <c r="AF934" i="12"/>
  <c r="AF946" i="12"/>
  <c r="AF949" i="12"/>
  <c r="AF962" i="12"/>
  <c r="AF965" i="12"/>
  <c r="AD577" i="6"/>
  <c r="AI577" i="6"/>
  <c r="AO577" i="6"/>
  <c r="BI577" i="6"/>
  <c r="AA587" i="6"/>
  <c r="AK587" i="6"/>
  <c r="AD593" i="6"/>
  <c r="AI593" i="6"/>
  <c r="AO593" i="6"/>
  <c r="BI593" i="6"/>
  <c r="AF594" i="6"/>
  <c r="AO594" i="6"/>
  <c r="AJ595" i="6"/>
  <c r="AA597" i="6"/>
  <c r="AQ597" i="6"/>
  <c r="AF600" i="6"/>
  <c r="AN600" i="6"/>
  <c r="BK601" i="6"/>
  <c r="Z602" i="6"/>
  <c r="AQ602" i="6"/>
  <c r="Z603" i="6"/>
  <c r="AF603" i="6"/>
  <c r="AL603" i="6"/>
  <c r="C603" i="6" s="1"/>
  <c r="AR603" i="6"/>
  <c r="AD607" i="6"/>
  <c r="AI607" i="6"/>
  <c r="AP607" i="6"/>
  <c r="AK608" i="6"/>
  <c r="AD614" i="6"/>
  <c r="AI614" i="6"/>
  <c r="AO614" i="6"/>
  <c r="Z618" i="6"/>
  <c r="AF618" i="6"/>
  <c r="AL618" i="6"/>
  <c r="C618" i="6" s="1"/>
  <c r="AR618" i="6"/>
  <c r="Z622" i="6"/>
  <c r="AP622" i="6"/>
  <c r="BJ622" i="6"/>
  <c r="AD623" i="6"/>
  <c r="BJ624" i="6"/>
  <c r="AP624" i="6"/>
  <c r="AD624" i="6"/>
  <c r="AI624" i="6"/>
  <c r="AD625" i="6"/>
  <c r="AJ625" i="6"/>
  <c r="AR625" i="6"/>
  <c r="Y628" i="6"/>
  <c r="AO628" i="6"/>
  <c r="AF630" i="6"/>
  <c r="AO630" i="6"/>
  <c r="Z632" i="6"/>
  <c r="AI632" i="6"/>
  <c r="AQ632" i="6"/>
  <c r="AB635" i="6"/>
  <c r="AL635" i="6"/>
  <c r="C635" i="6" s="1"/>
  <c r="BK636" i="6"/>
  <c r="AR636" i="6"/>
  <c r="AL636" i="6"/>
  <c r="C636" i="6" s="1"/>
  <c r="AF636" i="6"/>
  <c r="Z636" i="6"/>
  <c r="AN636" i="6"/>
  <c r="BJ636" i="6"/>
  <c r="AK638" i="6"/>
  <c r="AB638" i="6"/>
  <c r="AQ638" i="6"/>
  <c r="BI638" i="6"/>
  <c r="BJ640" i="6"/>
  <c r="AQ640" i="6"/>
  <c r="AJ640" i="6"/>
  <c r="Y640" i="6"/>
  <c r="AF640" i="6"/>
  <c r="AN640" i="6"/>
  <c r="BK640" i="6"/>
  <c r="AF641" i="6"/>
  <c r="AO641" i="6"/>
  <c r="AF646" i="6"/>
  <c r="AI613" i="6"/>
  <c r="BJ619" i="6"/>
  <c r="AA622" i="6"/>
  <c r="AI622" i="6"/>
  <c r="BK622" i="6"/>
  <c r="AN625" i="6"/>
  <c r="AA625" i="6"/>
  <c r="AL625" i="6"/>
  <c r="C625" i="6" s="1"/>
  <c r="BJ625" i="6"/>
  <c r="AO627" i="6"/>
  <c r="AP627" i="6"/>
  <c r="Z628" i="6"/>
  <c r="AQ630" i="6"/>
  <c r="AA630" i="6"/>
  <c r="BI630" i="6"/>
  <c r="AR637" i="6"/>
  <c r="AR641" i="6"/>
  <c r="AI641" i="6"/>
  <c r="AA641" i="6"/>
  <c r="BJ641" i="6"/>
  <c r="AJ643" i="6"/>
  <c r="Y643" i="6"/>
  <c r="AK643" i="6"/>
  <c r="BI644" i="6"/>
  <c r="AN644" i="6"/>
  <c r="AB644" i="6"/>
  <c r="AL644" i="6"/>
  <c r="C644" i="6" s="1"/>
  <c r="BJ644" i="6"/>
  <c r="AF597" i="6"/>
  <c r="AL597" i="6"/>
  <c r="C597" i="6" s="1"/>
  <c r="AL602" i="6"/>
  <c r="C602" i="6" s="1"/>
  <c r="AD603" i="6"/>
  <c r="AI603" i="6"/>
  <c r="AO603" i="6"/>
  <c r="Y613" i="6"/>
  <c r="AP613" i="6"/>
  <c r="BI613" i="6"/>
  <c r="AD618" i="6"/>
  <c r="AI618" i="6"/>
  <c r="AO618" i="6"/>
  <c r="AL620" i="6"/>
  <c r="C620" i="6" s="1"/>
  <c r="AD622" i="6"/>
  <c r="AN622" i="6"/>
  <c r="AJ623" i="6"/>
  <c r="Y623" i="6"/>
  <c r="AK623" i="6"/>
  <c r="Y625" i="6"/>
  <c r="AF625" i="6"/>
  <c r="AO625" i="6"/>
  <c r="BK625" i="6"/>
  <c r="AD627" i="6"/>
  <c r="BK627" i="6"/>
  <c r="BI628" i="6"/>
  <c r="Y630" i="6"/>
  <c r="AK630" i="6"/>
  <c r="BK630" i="6"/>
  <c r="AN632" i="6"/>
  <c r="AA632" i="6"/>
  <c r="AL632" i="6"/>
  <c r="C632" i="6" s="1"/>
  <c r="BJ632" i="6"/>
  <c r="AJ634" i="6"/>
  <c r="AN635" i="6"/>
  <c r="Y635" i="6"/>
  <c r="AR635" i="6"/>
  <c r="BJ635" i="6"/>
  <c r="AB637" i="6"/>
  <c r="AQ639" i="6"/>
  <c r="AB639" i="6"/>
  <c r="Z641" i="6"/>
  <c r="AK641" i="6"/>
  <c r="BK641" i="6"/>
  <c r="AA643" i="6"/>
  <c r="AQ643" i="6"/>
  <c r="Z644" i="6"/>
  <c r="AR644" i="6"/>
  <c r="AR646" i="6"/>
  <c r="AP646" i="6"/>
  <c r="Z646" i="6"/>
  <c r="AO629" i="6"/>
  <c r="AF633" i="6"/>
  <c r="AN633" i="6"/>
  <c r="AD645" i="6"/>
  <c r="AI645" i="6"/>
  <c r="AO645" i="6"/>
  <c r="BI645" i="6"/>
  <c r="AI206" i="38"/>
  <c r="AZ638" i="6"/>
  <c r="BA638" i="6" s="1"/>
  <c r="AK182" i="12"/>
  <c r="AK186" i="12"/>
  <c r="AK190" i="12"/>
  <c r="AK194" i="12"/>
  <c r="AK198" i="12"/>
  <c r="AK202" i="12"/>
  <c r="AH183" i="39"/>
  <c r="AH185" i="39"/>
  <c r="AH187" i="39"/>
  <c r="AH189" i="39"/>
  <c r="AH191" i="39"/>
  <c r="AH193" i="39"/>
  <c r="AH195" i="39"/>
  <c r="AH197" i="39"/>
  <c r="AH199" i="39"/>
  <c r="AH201" i="39"/>
  <c r="AH203" i="39"/>
  <c r="AH205" i="39"/>
  <c r="AH207" i="39"/>
  <c r="AH209" i="39"/>
  <c r="AH211" i="39"/>
  <c r="AI183" i="38"/>
  <c r="AI185" i="38"/>
  <c r="AI187" i="38"/>
  <c r="AI189" i="38"/>
  <c r="AI191" i="38"/>
  <c r="AI193" i="38"/>
  <c r="AI195" i="38"/>
  <c r="AI197" i="38"/>
  <c r="AI199" i="38"/>
  <c r="AI201" i="38"/>
  <c r="AI203" i="38"/>
  <c r="AI205" i="38"/>
  <c r="AI207" i="38"/>
  <c r="AI209" i="38"/>
  <c r="AI211" i="38"/>
  <c r="AO606" i="6"/>
  <c r="AJ606" i="6"/>
  <c r="AF606" i="6"/>
  <c r="AA606" i="6"/>
  <c r="AR606" i="6"/>
  <c r="AL606" i="6"/>
  <c r="C606" i="6" s="1"/>
  <c r="Z606" i="6"/>
  <c r="AQ606" i="6"/>
  <c r="AK606" i="6"/>
  <c r="Y606" i="6"/>
  <c r="AI606" i="6"/>
  <c r="BI611" i="6"/>
  <c r="AQ611" i="6"/>
  <c r="AL611" i="6"/>
  <c r="C611" i="6" s="1"/>
  <c r="AD611" i="6"/>
  <c r="Y611" i="6"/>
  <c r="BK611" i="6"/>
  <c r="AO611" i="6"/>
  <c r="AI611" i="6"/>
  <c r="AB611" i="6"/>
  <c r="AK611" i="6"/>
  <c r="AR611" i="6"/>
  <c r="AJ611" i="6"/>
  <c r="AA611" i="6"/>
  <c r="BJ611" i="6"/>
  <c r="AP611" i="6"/>
  <c r="Z611" i="6"/>
  <c r="AB592" i="6"/>
  <c r="AK592" i="6"/>
  <c r="AB596" i="6"/>
  <c r="AK596" i="6"/>
  <c r="AB598" i="6"/>
  <c r="BJ601" i="6"/>
  <c r="AR601" i="6"/>
  <c r="AN601" i="6"/>
  <c r="AI601" i="6"/>
  <c r="Z601" i="6"/>
  <c r="BI601" i="6"/>
  <c r="AL601" i="6"/>
  <c r="C601" i="6" s="1"/>
  <c r="AA601" i="6"/>
  <c r="AQ601" i="6"/>
  <c r="AK601" i="6"/>
  <c r="AF601" i="6"/>
  <c r="Y601" i="6"/>
  <c r="AJ601" i="6"/>
  <c r="AB604" i="6"/>
  <c r="AB606" i="6"/>
  <c r="AN606" i="6"/>
  <c r="AF611" i="6"/>
  <c r="BJ612" i="6"/>
  <c r="AR612" i="6"/>
  <c r="AN612" i="6"/>
  <c r="AI612" i="6"/>
  <c r="Z612" i="6"/>
  <c r="AQ612" i="6"/>
  <c r="AK612" i="6"/>
  <c r="AF612" i="6"/>
  <c r="Y612" i="6"/>
  <c r="AL612" i="6"/>
  <c r="C612" i="6" s="1"/>
  <c r="AD612" i="6"/>
  <c r="AJ612" i="6"/>
  <c r="AB612" i="6"/>
  <c r="BK612" i="6"/>
  <c r="AP612" i="6"/>
  <c r="AA612" i="6"/>
  <c r="BI612" i="6"/>
  <c r="BI578" i="6"/>
  <c r="AQ578" i="6"/>
  <c r="AL578" i="6"/>
  <c r="C578" i="6" s="1"/>
  <c r="AD578" i="6"/>
  <c r="Y578" i="6"/>
  <c r="AJ578" i="6"/>
  <c r="AP578" i="6"/>
  <c r="AO580" i="6"/>
  <c r="AJ580" i="6"/>
  <c r="AF580" i="6"/>
  <c r="AA580" i="6"/>
  <c r="AD580" i="6"/>
  <c r="AI580" i="6"/>
  <c r="AP580" i="6"/>
  <c r="AD583" i="6"/>
  <c r="AP583" i="6"/>
  <c r="BK588" i="6"/>
  <c r="AO588" i="6"/>
  <c r="AJ588" i="6"/>
  <c r="AF588" i="6"/>
  <c r="AA588" i="6"/>
  <c r="BJ588" i="6"/>
  <c r="AR588" i="6"/>
  <c r="AN588" i="6"/>
  <c r="AI588" i="6"/>
  <c r="Z588" i="6"/>
  <c r="BK592" i="6"/>
  <c r="AO592" i="6"/>
  <c r="AJ592" i="6"/>
  <c r="AF592" i="6"/>
  <c r="AA592" i="6"/>
  <c r="Z592" i="6"/>
  <c r="BJ592" i="6"/>
  <c r="AR592" i="6"/>
  <c r="AN592" i="6"/>
  <c r="AI592" i="6"/>
  <c r="AP592" i="6"/>
  <c r="BK596" i="6"/>
  <c r="AO596" i="6"/>
  <c r="AJ596" i="6"/>
  <c r="AF596" i="6"/>
  <c r="AA596" i="6"/>
  <c r="BJ596" i="6"/>
  <c r="AR596" i="6"/>
  <c r="AN596" i="6"/>
  <c r="AI596" i="6"/>
  <c r="Z596" i="6"/>
  <c r="AP596" i="6"/>
  <c r="Z578" i="6"/>
  <c r="AF578" i="6"/>
  <c r="AK578" i="6"/>
  <c r="AR578" i="6"/>
  <c r="Y580" i="6"/>
  <c r="AK580" i="6"/>
  <c r="AQ580" i="6"/>
  <c r="Y583" i="6"/>
  <c r="AF583" i="6"/>
  <c r="AK583" i="6"/>
  <c r="AQ583" i="6"/>
  <c r="Y588" i="6"/>
  <c r="AQ588" i="6"/>
  <c r="Y592" i="6"/>
  <c r="AQ592" i="6"/>
  <c r="Y596" i="6"/>
  <c r="AQ596" i="6"/>
  <c r="BK598" i="6"/>
  <c r="AO598" i="6"/>
  <c r="AJ598" i="6"/>
  <c r="AF598" i="6"/>
  <c r="AA598" i="6"/>
  <c r="BI598" i="6"/>
  <c r="AR598" i="6"/>
  <c r="AL598" i="6"/>
  <c r="C598" i="6" s="1"/>
  <c r="Z598" i="6"/>
  <c r="AQ598" i="6"/>
  <c r="AK598" i="6"/>
  <c r="Y598" i="6"/>
  <c r="AI598" i="6"/>
  <c r="BI604" i="6"/>
  <c r="AQ604" i="6"/>
  <c r="AL604" i="6"/>
  <c r="C604" i="6" s="1"/>
  <c r="AD604" i="6"/>
  <c r="Y604" i="6"/>
  <c r="BJ604" i="6"/>
  <c r="AN604" i="6"/>
  <c r="AA604" i="6"/>
  <c r="AR604" i="6"/>
  <c r="AK604" i="6"/>
  <c r="AF604" i="6"/>
  <c r="Z604" i="6"/>
  <c r="AJ604" i="6"/>
  <c r="AA578" i="6"/>
  <c r="AN578" i="6"/>
  <c r="BJ578" i="6"/>
  <c r="BJ579" i="6"/>
  <c r="AR579" i="6"/>
  <c r="AN579" i="6"/>
  <c r="AI579" i="6"/>
  <c r="Z579" i="6"/>
  <c r="AD579" i="6"/>
  <c r="AJ579" i="6"/>
  <c r="AP579" i="6"/>
  <c r="Z580" i="6"/>
  <c r="AL580" i="6"/>
  <c r="C580" i="6" s="1"/>
  <c r="AR580" i="6"/>
  <c r="BI582" i="6"/>
  <c r="AQ582" i="6"/>
  <c r="AL582" i="6"/>
  <c r="C582" i="6" s="1"/>
  <c r="AD582" i="6"/>
  <c r="Y582" i="6"/>
  <c r="AJ582" i="6"/>
  <c r="AP582" i="6"/>
  <c r="AA583" i="6"/>
  <c r="AL583" i="6"/>
  <c r="C583" i="6" s="1"/>
  <c r="BK584" i="6"/>
  <c r="AO584" i="6"/>
  <c r="AJ584" i="6"/>
  <c r="AF584" i="6"/>
  <c r="AA584" i="6"/>
  <c r="BJ584" i="6"/>
  <c r="AR584" i="6"/>
  <c r="AN584" i="6"/>
  <c r="AI584" i="6"/>
  <c r="AD584" i="6"/>
  <c r="AK584" i="6"/>
  <c r="AB588" i="6"/>
  <c r="AK588" i="6"/>
  <c r="AB578" i="6"/>
  <c r="AI578" i="6"/>
  <c r="AO578" i="6"/>
  <c r="BK578" i="6"/>
  <c r="Y579" i="6"/>
  <c r="AF579" i="6"/>
  <c r="AK579" i="6"/>
  <c r="AQ579" i="6"/>
  <c r="AB580" i="6"/>
  <c r="AN580" i="6"/>
  <c r="Z582" i="6"/>
  <c r="AF582" i="6"/>
  <c r="AK582" i="6"/>
  <c r="AR582" i="6"/>
  <c r="AB583" i="6"/>
  <c r="AO583" i="6"/>
  <c r="Y584" i="6"/>
  <c r="AL584" i="6"/>
  <c r="C584" i="6" s="1"/>
  <c r="BI584" i="6"/>
  <c r="BJ587" i="6"/>
  <c r="AR587" i="6"/>
  <c r="AN587" i="6"/>
  <c r="AI587" i="6"/>
  <c r="Z587" i="6"/>
  <c r="BI587" i="6"/>
  <c r="AQ587" i="6"/>
  <c r="AL587" i="6"/>
  <c r="C587" i="6" s="1"/>
  <c r="AD587" i="6"/>
  <c r="Y587" i="6"/>
  <c r="AP587" i="6"/>
  <c r="AD588" i="6"/>
  <c r="AL588" i="6"/>
  <c r="C588" i="6" s="1"/>
  <c r="BI588" i="6"/>
  <c r="BJ591" i="6"/>
  <c r="AR591" i="6"/>
  <c r="AN591" i="6"/>
  <c r="AI591" i="6"/>
  <c r="Z591" i="6"/>
  <c r="AQ591" i="6"/>
  <c r="AD591" i="6"/>
  <c r="BI591" i="6"/>
  <c r="AL591" i="6"/>
  <c r="C591" i="6" s="1"/>
  <c r="Y591" i="6"/>
  <c r="AP591" i="6"/>
  <c r="AD592" i="6"/>
  <c r="AL592" i="6"/>
  <c r="C592" i="6" s="1"/>
  <c r="BI592" i="6"/>
  <c r="BJ595" i="6"/>
  <c r="AR595" i="6"/>
  <c r="AN595" i="6"/>
  <c r="AI595" i="6"/>
  <c r="Z595" i="6"/>
  <c r="BI595" i="6"/>
  <c r="AQ595" i="6"/>
  <c r="AL595" i="6"/>
  <c r="C595" i="6" s="1"/>
  <c r="AD595" i="6"/>
  <c r="Y595" i="6"/>
  <c r="AP595" i="6"/>
  <c r="AD596" i="6"/>
  <c r="AL596" i="6"/>
  <c r="C596" i="6" s="1"/>
  <c r="BI596" i="6"/>
  <c r="AD598" i="6"/>
  <c r="AP598" i="6"/>
  <c r="AB601" i="6"/>
  <c r="AO601" i="6"/>
  <c r="AP604" i="6"/>
  <c r="AD606" i="6"/>
  <c r="AP606" i="6"/>
  <c r="AN611" i="6"/>
  <c r="AO621" i="6"/>
  <c r="AJ621" i="6"/>
  <c r="AF621" i="6"/>
  <c r="AA621" i="6"/>
  <c r="AN621" i="6"/>
  <c r="AB621" i="6"/>
  <c r="AQ621" i="6"/>
  <c r="AK621" i="6"/>
  <c r="Y621" i="6"/>
  <c r="AR621" i="6"/>
  <c r="AP621" i="6"/>
  <c r="AD621" i="6"/>
  <c r="AL621" i="6"/>
  <c r="C621" i="6" s="1"/>
  <c r="Z621" i="6"/>
  <c r="AR583" i="6"/>
  <c r="AN583" i="6"/>
  <c r="AI583" i="6"/>
  <c r="Z583" i="6"/>
  <c r="AJ583" i="6"/>
  <c r="AP588" i="6"/>
  <c r="AI621" i="6"/>
  <c r="BJ616" i="6"/>
  <c r="AR616" i="6"/>
  <c r="AN616" i="6"/>
  <c r="AI616" i="6"/>
  <c r="Z616" i="6"/>
  <c r="BK616" i="6"/>
  <c r="AO616" i="6"/>
  <c r="AB616" i="6"/>
  <c r="AF616" i="6"/>
  <c r="AL616" i="6"/>
  <c r="C616" i="6" s="1"/>
  <c r="AO617" i="6"/>
  <c r="AJ617" i="6"/>
  <c r="AF617" i="6"/>
  <c r="AA617" i="6"/>
  <c r="AQ617" i="6"/>
  <c r="AK617" i="6"/>
  <c r="Y617" i="6"/>
  <c r="AN617" i="6"/>
  <c r="AB590" i="6"/>
  <c r="AK590" i="6"/>
  <c r="AZ590" i="6"/>
  <c r="BA590" i="6" s="1"/>
  <c r="AR608" i="6"/>
  <c r="AN608" i="6"/>
  <c r="AI608" i="6"/>
  <c r="Z608" i="6"/>
  <c r="AO608" i="6"/>
  <c r="AB608" i="6"/>
  <c r="AF608" i="6"/>
  <c r="AL608" i="6"/>
  <c r="C608" i="6" s="1"/>
  <c r="AO609" i="6"/>
  <c r="AJ609" i="6"/>
  <c r="AF609" i="6"/>
  <c r="AA609" i="6"/>
  <c r="AQ609" i="6"/>
  <c r="AK609" i="6"/>
  <c r="Y609" i="6"/>
  <c r="AN609" i="6"/>
  <c r="AD613" i="6"/>
  <c r="AK613" i="6"/>
  <c r="BI615" i="6"/>
  <c r="AQ615" i="6"/>
  <c r="AL615" i="6"/>
  <c r="C615" i="6" s="1"/>
  <c r="AD615" i="6"/>
  <c r="Y615" i="6"/>
  <c r="AR615" i="6"/>
  <c r="AK615" i="6"/>
  <c r="AF615" i="6"/>
  <c r="Z615" i="6"/>
  <c r="AO615" i="6"/>
  <c r="BJ615" i="6"/>
  <c r="Y616" i="6"/>
  <c r="AP616" i="6"/>
  <c r="BI616" i="6"/>
  <c r="Z617" i="6"/>
  <c r="AP617" i="6"/>
  <c r="BI619" i="6"/>
  <c r="AQ619" i="6"/>
  <c r="AL619" i="6"/>
  <c r="C619" i="6" s="1"/>
  <c r="AD619" i="6"/>
  <c r="Y619" i="6"/>
  <c r="BK619" i="6"/>
  <c r="AO619" i="6"/>
  <c r="AI619" i="6"/>
  <c r="AB619" i="6"/>
  <c r="AR619" i="6"/>
  <c r="AK619" i="6"/>
  <c r="AF619" i="6"/>
  <c r="Z619" i="6"/>
  <c r="AJ619" i="6"/>
  <c r="AB586" i="6"/>
  <c r="AK586" i="6"/>
  <c r="AP586" i="6"/>
  <c r="AP590" i="6"/>
  <c r="AB594" i="6"/>
  <c r="AK594" i="6"/>
  <c r="AP594" i="6"/>
  <c r="AB577" i="6"/>
  <c r="AK577" i="6"/>
  <c r="AP577" i="6"/>
  <c r="AB581" i="6"/>
  <c r="AK581" i="6"/>
  <c r="AP581" i="6"/>
  <c r="AB585" i="6"/>
  <c r="AK585" i="6"/>
  <c r="AP585" i="6"/>
  <c r="Y586" i="6"/>
  <c r="AD586" i="6"/>
  <c r="AL586" i="6"/>
  <c r="C586" i="6" s="1"/>
  <c r="AQ586" i="6"/>
  <c r="AB589" i="6"/>
  <c r="AK589" i="6"/>
  <c r="AP589" i="6"/>
  <c r="Y590" i="6"/>
  <c r="AD590" i="6"/>
  <c r="AL590" i="6"/>
  <c r="C590" i="6" s="1"/>
  <c r="AQ590" i="6"/>
  <c r="AB593" i="6"/>
  <c r="AK593" i="6"/>
  <c r="AP593" i="6"/>
  <c r="Y594" i="6"/>
  <c r="AD594" i="6"/>
  <c r="AL594" i="6"/>
  <c r="C594" i="6" s="1"/>
  <c r="AQ594" i="6"/>
  <c r="BJ597" i="6"/>
  <c r="AR597" i="6"/>
  <c r="AN597" i="6"/>
  <c r="AI597" i="6"/>
  <c r="Z597" i="6"/>
  <c r="AD597" i="6"/>
  <c r="AJ597" i="6"/>
  <c r="AP597" i="6"/>
  <c r="BI600" i="6"/>
  <c r="AQ600" i="6"/>
  <c r="AL600" i="6"/>
  <c r="C600" i="6" s="1"/>
  <c r="AD600" i="6"/>
  <c r="Y600" i="6"/>
  <c r="AJ600" i="6"/>
  <c r="AP600" i="6"/>
  <c r="BK602" i="6"/>
  <c r="AO602" i="6"/>
  <c r="AJ602" i="6"/>
  <c r="AF602" i="6"/>
  <c r="AA602" i="6"/>
  <c r="AD602" i="6"/>
  <c r="AI602" i="6"/>
  <c r="AP602" i="6"/>
  <c r="AR605" i="6"/>
  <c r="AN605" i="6"/>
  <c r="AI605" i="6"/>
  <c r="Z605" i="6"/>
  <c r="AD605" i="6"/>
  <c r="AJ605" i="6"/>
  <c r="AP605" i="6"/>
  <c r="Y608" i="6"/>
  <c r="AP608" i="6"/>
  <c r="Z609" i="6"/>
  <c r="AP609" i="6"/>
  <c r="BK613" i="6"/>
  <c r="AO613" i="6"/>
  <c r="AJ613" i="6"/>
  <c r="AF613" i="6"/>
  <c r="AA613" i="6"/>
  <c r="BJ613" i="6"/>
  <c r="AN613" i="6"/>
  <c r="AB613" i="6"/>
  <c r="AL613" i="6"/>
  <c r="C613" i="6" s="1"/>
  <c r="AA615" i="6"/>
  <c r="AI615" i="6"/>
  <c r="AP615" i="6"/>
  <c r="BK615" i="6"/>
  <c r="AA616" i="6"/>
  <c r="AJ616" i="6"/>
  <c r="AQ616" i="6"/>
  <c r="AB617" i="6"/>
  <c r="AI617" i="6"/>
  <c r="AR617" i="6"/>
  <c r="AA619" i="6"/>
  <c r="AN619" i="6"/>
  <c r="AR620" i="6"/>
  <c r="AN620" i="6"/>
  <c r="AI620" i="6"/>
  <c r="Z620" i="6"/>
  <c r="AQ620" i="6"/>
  <c r="AK620" i="6"/>
  <c r="AF620" i="6"/>
  <c r="Y620" i="6"/>
  <c r="AO620" i="6"/>
  <c r="AB620" i="6"/>
  <c r="AJ620" i="6"/>
  <c r="AR623" i="6"/>
  <c r="AN623" i="6"/>
  <c r="AI623" i="6"/>
  <c r="Z623" i="6"/>
  <c r="AO623" i="6"/>
  <c r="AB623" i="6"/>
  <c r="AF623" i="6"/>
  <c r="AL623" i="6"/>
  <c r="C623" i="6" s="1"/>
  <c r="BK624" i="6"/>
  <c r="AZ624" i="6"/>
  <c r="BA624" i="6" s="1"/>
  <c r="AO624" i="6"/>
  <c r="AJ624" i="6"/>
  <c r="AF624" i="6"/>
  <c r="AA624" i="6"/>
  <c r="AQ624" i="6"/>
  <c r="AK624" i="6"/>
  <c r="Y624" i="6"/>
  <c r="AN624" i="6"/>
  <c r="BI624" i="6"/>
  <c r="AB627" i="6"/>
  <c r="AB599" i="6"/>
  <c r="AK599" i="6"/>
  <c r="AP599" i="6"/>
  <c r="AB603" i="6"/>
  <c r="AK603" i="6"/>
  <c r="AP603" i="6"/>
  <c r="BI607" i="6"/>
  <c r="AQ607" i="6"/>
  <c r="AL607" i="6"/>
  <c r="C607" i="6" s="1"/>
  <c r="AB607" i="6"/>
  <c r="AK607" i="6"/>
  <c r="AR607" i="6"/>
  <c r="BJ627" i="6"/>
  <c r="AR627" i="6"/>
  <c r="AN627" i="6"/>
  <c r="AI627" i="6"/>
  <c r="Z627" i="6"/>
  <c r="BI627" i="6"/>
  <c r="AL627" i="6"/>
  <c r="C627" i="6" s="1"/>
  <c r="AA627" i="6"/>
  <c r="AZ627" i="6"/>
  <c r="BA627" i="6" s="1"/>
  <c r="AQ627" i="6"/>
  <c r="AK627" i="6"/>
  <c r="AF627" i="6"/>
  <c r="Y627" i="6"/>
  <c r="AJ627" i="6"/>
  <c r="AB610" i="6"/>
  <c r="AK610" i="6"/>
  <c r="AP610" i="6"/>
  <c r="AB614" i="6"/>
  <c r="AK614" i="6"/>
  <c r="AP614" i="6"/>
  <c r="AB618" i="6"/>
  <c r="AK618" i="6"/>
  <c r="AP618" i="6"/>
  <c r="BI622" i="6"/>
  <c r="AQ622" i="6"/>
  <c r="AL622" i="6"/>
  <c r="C622" i="6" s="1"/>
  <c r="AB622" i="6"/>
  <c r="AK622" i="6"/>
  <c r="AR622" i="6"/>
  <c r="AB626" i="6"/>
  <c r="AI626" i="6"/>
  <c r="AO626" i="6"/>
  <c r="AB628" i="6"/>
  <c r="AI628" i="6"/>
  <c r="AF629" i="6"/>
  <c r="AR629" i="6"/>
  <c r="BK631" i="6"/>
  <c r="AO631" i="6"/>
  <c r="AJ631" i="6"/>
  <c r="AF631" i="6"/>
  <c r="AA631" i="6"/>
  <c r="BI631" i="6"/>
  <c r="AR631" i="6"/>
  <c r="AL631" i="6"/>
  <c r="C631" i="6" s="1"/>
  <c r="Z631" i="6"/>
  <c r="BJ631" i="6"/>
  <c r="AP631" i="6"/>
  <c r="Y631" i="6"/>
  <c r="AI631" i="6"/>
  <c r="AQ626" i="6"/>
  <c r="AL626" i="6"/>
  <c r="C626" i="6" s="1"/>
  <c r="AD626" i="6"/>
  <c r="Y626" i="6"/>
  <c r="AJ626" i="6"/>
  <c r="AP626" i="6"/>
  <c r="AP628" i="6"/>
  <c r="AK628" i="6"/>
  <c r="BJ628" i="6"/>
  <c r="AR628" i="6"/>
  <c r="AL628" i="6"/>
  <c r="C628" i="6" s="1"/>
  <c r="AF628" i="6"/>
  <c r="AA628" i="6"/>
  <c r="AD628" i="6"/>
  <c r="AJ628" i="6"/>
  <c r="BI629" i="6"/>
  <c r="AQ629" i="6"/>
  <c r="AL629" i="6"/>
  <c r="C629" i="6" s="1"/>
  <c r="AD629" i="6"/>
  <c r="Y629" i="6"/>
  <c r="BJ629" i="6"/>
  <c r="AN629" i="6"/>
  <c r="AA629" i="6"/>
  <c r="BK629" i="6"/>
  <c r="AP629" i="6"/>
  <c r="AI629" i="6"/>
  <c r="Z629" i="6"/>
  <c r="AJ629" i="6"/>
  <c r="AB625" i="6"/>
  <c r="AK625" i="6"/>
  <c r="AP625" i="6"/>
  <c r="AD634" i="6"/>
  <c r="AK634" i="6"/>
  <c r="AK637" i="6"/>
  <c r="BJ634" i="6"/>
  <c r="AR634" i="6"/>
  <c r="AN634" i="6"/>
  <c r="AI634" i="6"/>
  <c r="Z634" i="6"/>
  <c r="BI634" i="6"/>
  <c r="AL634" i="6"/>
  <c r="C634" i="6" s="1"/>
  <c r="AA634" i="6"/>
  <c r="AF634" i="6"/>
  <c r="AO634" i="6"/>
  <c r="BI637" i="6"/>
  <c r="AQ637" i="6"/>
  <c r="AL637" i="6"/>
  <c r="C637" i="6" s="1"/>
  <c r="AD637" i="6"/>
  <c r="Y637" i="6"/>
  <c r="BJ637" i="6"/>
  <c r="AN637" i="6"/>
  <c r="AA637" i="6"/>
  <c r="AF637" i="6"/>
  <c r="AO637" i="6"/>
  <c r="BK639" i="6"/>
  <c r="AO639" i="6"/>
  <c r="AJ639" i="6"/>
  <c r="AF639" i="6"/>
  <c r="AA639" i="6"/>
  <c r="BI639" i="6"/>
  <c r="AR639" i="6"/>
  <c r="AL639" i="6"/>
  <c r="C639" i="6" s="1"/>
  <c r="Z639" i="6"/>
  <c r="AN639" i="6"/>
  <c r="Y634" i="6"/>
  <c r="AP634" i="6"/>
  <c r="BK634" i="6"/>
  <c r="Z637" i="6"/>
  <c r="AI637" i="6"/>
  <c r="AP637" i="6"/>
  <c r="BK637" i="6"/>
  <c r="Y639" i="6"/>
  <c r="AP639" i="6"/>
  <c r="BJ639" i="6"/>
  <c r="BJ642" i="6"/>
  <c r="AR642" i="6"/>
  <c r="AN642" i="6"/>
  <c r="AI642" i="6"/>
  <c r="Z642" i="6"/>
  <c r="AD642" i="6"/>
  <c r="AJ642" i="6"/>
  <c r="AP642" i="6"/>
  <c r="BJ630" i="6"/>
  <c r="AR630" i="6"/>
  <c r="AN630" i="6"/>
  <c r="AI630" i="6"/>
  <c r="Z630" i="6"/>
  <c r="AD630" i="6"/>
  <c r="AJ630" i="6"/>
  <c r="AP630" i="6"/>
  <c r="BI633" i="6"/>
  <c r="AQ633" i="6"/>
  <c r="AL633" i="6"/>
  <c r="C633" i="6" s="1"/>
  <c r="AD633" i="6"/>
  <c r="Y633" i="6"/>
  <c r="AJ633" i="6"/>
  <c r="AP633" i="6"/>
  <c r="BK635" i="6"/>
  <c r="AO635" i="6"/>
  <c r="AJ635" i="6"/>
  <c r="AF635" i="6"/>
  <c r="AA635" i="6"/>
  <c r="AD635" i="6"/>
  <c r="AI635" i="6"/>
  <c r="AP635" i="6"/>
  <c r="BJ638" i="6"/>
  <c r="AR638" i="6"/>
  <c r="AN638" i="6"/>
  <c r="AI638" i="6"/>
  <c r="Z638" i="6"/>
  <c r="AD638" i="6"/>
  <c r="AJ638" i="6"/>
  <c r="AP638" i="6"/>
  <c r="BI641" i="6"/>
  <c r="AQ641" i="6"/>
  <c r="AL641" i="6"/>
  <c r="C641" i="6" s="1"/>
  <c r="AD641" i="6"/>
  <c r="Y641" i="6"/>
  <c r="AJ641" i="6"/>
  <c r="AP641" i="6"/>
  <c r="AA642" i="6"/>
  <c r="AL642" i="6"/>
  <c r="C642" i="6" s="1"/>
  <c r="BI642" i="6"/>
  <c r="BJ643" i="6"/>
  <c r="AR643" i="6"/>
  <c r="AN643" i="6"/>
  <c r="AI643" i="6"/>
  <c r="Z643" i="6"/>
  <c r="BK643" i="6"/>
  <c r="AO643" i="6"/>
  <c r="AB643" i="6"/>
  <c r="BI643" i="6"/>
  <c r="AL643" i="6"/>
  <c r="C643" i="6" s="1"/>
  <c r="AF643" i="6"/>
  <c r="AP643" i="6"/>
  <c r="BI646" i="6"/>
  <c r="AQ646" i="6"/>
  <c r="AL646" i="6"/>
  <c r="C646" i="6" s="1"/>
  <c r="AD646" i="6"/>
  <c r="Y646" i="6"/>
  <c r="BK646" i="6"/>
  <c r="AO646" i="6"/>
  <c r="AI646" i="6"/>
  <c r="AB646" i="6"/>
  <c r="BJ646" i="6"/>
  <c r="AN646" i="6"/>
  <c r="AA646" i="6"/>
  <c r="AJ646" i="6"/>
  <c r="AB642" i="6"/>
  <c r="AO642" i="6"/>
  <c r="BK642" i="6"/>
  <c r="BK644" i="6"/>
  <c r="AO644" i="6"/>
  <c r="AJ644" i="6"/>
  <c r="AF644" i="6"/>
  <c r="AA644" i="6"/>
  <c r="AD644" i="6"/>
  <c r="AI644" i="6"/>
  <c r="AP644" i="6"/>
  <c r="AR647" i="6"/>
  <c r="AN647" i="6"/>
  <c r="AI647" i="6"/>
  <c r="Z647" i="6"/>
  <c r="AD647" i="6"/>
  <c r="AJ647" i="6"/>
  <c r="AP647" i="6"/>
  <c r="AB632" i="6"/>
  <c r="AK632" i="6"/>
  <c r="AP632" i="6"/>
  <c r="AB636" i="6"/>
  <c r="AK636" i="6"/>
  <c r="AP636" i="6"/>
  <c r="AB640" i="6"/>
  <c r="AK640" i="6"/>
  <c r="AP640" i="6"/>
  <c r="Y644" i="6"/>
  <c r="AK644" i="6"/>
  <c r="AQ644" i="6"/>
  <c r="Y647" i="6"/>
  <c r="AF647" i="6"/>
  <c r="AK647" i="6"/>
  <c r="AQ647" i="6"/>
  <c r="AB645" i="6"/>
  <c r="AK645" i="6"/>
  <c r="AP645" i="6"/>
  <c r="BI555" i="6"/>
  <c r="Z567" i="6"/>
  <c r="AJ551" i="6"/>
  <c r="AQ569" i="6"/>
  <c r="AG574" i="6"/>
  <c r="AL541" i="6"/>
  <c r="AD555" i="6"/>
  <c r="Z561" i="6"/>
  <c r="Z540" i="6"/>
  <c r="AA547" i="6"/>
  <c r="Y550" i="6"/>
  <c r="AF552" i="6"/>
  <c r="AA553" i="6"/>
  <c r="AJ559" i="6"/>
  <c r="BK560" i="6"/>
  <c r="AF561" i="6"/>
  <c r="AH550" i="6"/>
  <c r="AO552" i="6"/>
  <c r="AR550" i="6"/>
  <c r="AH544" i="6"/>
  <c r="AF540" i="6"/>
  <c r="AP543" i="6"/>
  <c r="Y544" i="6"/>
  <c r="AK544" i="6"/>
  <c r="AL545" i="6"/>
  <c r="Y546" i="6"/>
  <c r="AD547" i="6"/>
  <c r="Z550" i="6"/>
  <c r="AJ550" i="6"/>
  <c r="AJ553" i="6"/>
  <c r="AE555" i="6"/>
  <c r="AF557" i="6"/>
  <c r="AG564" i="6"/>
  <c r="AK566" i="6"/>
  <c r="AI567" i="6"/>
  <c r="AI536" i="6"/>
  <c r="AK540" i="6"/>
  <c r="AG541" i="6"/>
  <c r="AA544" i="6"/>
  <c r="AO544" i="6"/>
  <c r="AD546" i="6"/>
  <c r="AI547" i="6"/>
  <c r="AA550" i="6"/>
  <c r="AN550" i="6"/>
  <c r="BI550" i="6"/>
  <c r="AD552" i="6"/>
  <c r="AR553" i="6"/>
  <c r="AJ555" i="6"/>
  <c r="AH564" i="6"/>
  <c r="AP565" i="6"/>
  <c r="AB544" i="6"/>
  <c r="AH546" i="6"/>
  <c r="AQ547" i="6"/>
  <c r="AF550" i="6"/>
  <c r="AQ550" i="6"/>
  <c r="BJ550" i="6"/>
  <c r="AQ562" i="6"/>
  <c r="AN551" i="6"/>
  <c r="AE553" i="6"/>
  <c r="AL553" i="6"/>
  <c r="BJ553" i="6"/>
  <c r="Y554" i="6"/>
  <c r="AI554" i="6"/>
  <c r="AR554" i="6"/>
  <c r="BK554" i="6"/>
  <c r="AI557" i="6"/>
  <c r="Y558" i="6"/>
  <c r="AI558" i="6"/>
  <c r="AR558" i="6"/>
  <c r="BK558" i="6"/>
  <c r="Y562" i="6"/>
  <c r="Y563" i="6"/>
  <c r="AH563" i="6"/>
  <c r="BK563" i="6"/>
  <c r="AH549" i="6"/>
  <c r="AR549" i="6"/>
  <c r="BI549" i="6"/>
  <c r="AF558" i="6"/>
  <c r="AQ558" i="6"/>
  <c r="BI558" i="6"/>
  <c r="AR536" i="6"/>
  <c r="AI538" i="6"/>
  <c r="Z549" i="6"/>
  <c r="AI549" i="6"/>
  <c r="AB533" i="6"/>
  <c r="AR533" i="6"/>
  <c r="AI534" i="6"/>
  <c r="AI535" i="6"/>
  <c r="Z536" i="6"/>
  <c r="AN538" i="6"/>
  <c r="AA549" i="6"/>
  <c r="AL549" i="6"/>
  <c r="AA551" i="6"/>
  <c r="AL552" i="6"/>
  <c r="Y553" i="6"/>
  <c r="AF553" i="6"/>
  <c r="AN553" i="6"/>
  <c r="BK553" i="6"/>
  <c r="Z554" i="6"/>
  <c r="AJ554" i="6"/>
  <c r="Y560" i="6"/>
  <c r="AJ561" i="6"/>
  <c r="AA562" i="6"/>
  <c r="BI562" i="6"/>
  <c r="AA563" i="6"/>
  <c r="AK563" i="6"/>
  <c r="AB565" i="6"/>
  <c r="AK567" i="6"/>
  <c r="AB570" i="6"/>
  <c r="AG572" i="6"/>
  <c r="AK533" i="6"/>
  <c r="AF554" i="6"/>
  <c r="AQ554" i="6"/>
  <c r="BI554" i="6"/>
  <c r="AG563" i="6"/>
  <c r="AQ563" i="6"/>
  <c r="Z533" i="6"/>
  <c r="AN533" i="6"/>
  <c r="AE534" i="6"/>
  <c r="BJ534" i="6"/>
  <c r="Z535" i="6"/>
  <c r="AH542" i="6"/>
  <c r="Y557" i="6"/>
  <c r="AO557" i="6"/>
  <c r="BK557" i="6"/>
  <c r="Z558" i="6"/>
  <c r="AJ558" i="6"/>
  <c r="AE536" i="6"/>
  <c r="AA541" i="6"/>
  <c r="AD543" i="6"/>
  <c r="AG544" i="6"/>
  <c r="AQ544" i="6"/>
  <c r="AO546" i="6"/>
  <c r="AJ547" i="6"/>
  <c r="AD549" i="6"/>
  <c r="AO549" i="6"/>
  <c r="AE550" i="6"/>
  <c r="AL550" i="6"/>
  <c r="AD551" i="6"/>
  <c r="Z552" i="6"/>
  <c r="AN552" i="6"/>
  <c r="Z553" i="6"/>
  <c r="AH553" i="6"/>
  <c r="AQ553" i="6"/>
  <c r="AD554" i="6"/>
  <c r="AO554" i="6"/>
  <c r="Z557" i="6"/>
  <c r="AQ557" i="6"/>
  <c r="AD558" i="6"/>
  <c r="AO558" i="6"/>
  <c r="AO560" i="6"/>
  <c r="Y561" i="6"/>
  <c r="AQ561" i="6"/>
  <c r="AK562" i="6"/>
  <c r="AB563" i="6"/>
  <c r="AO563" i="6"/>
  <c r="AD565" i="6"/>
  <c r="Y567" i="6"/>
  <c r="AR567" i="6"/>
  <c r="AB568" i="6"/>
  <c r="AD570" i="6"/>
  <c r="AK572" i="6"/>
  <c r="V536" i="6"/>
  <c r="AI539" i="6"/>
  <c r="Z539" i="6"/>
  <c r="AN539" i="6"/>
  <c r="AE539" i="6"/>
  <c r="AR539" i="6"/>
  <c r="AQ548" i="6"/>
  <c r="AJ548" i="6"/>
  <c r="AE548" i="6"/>
  <c r="Y548" i="6"/>
  <c r="AL548" i="6"/>
  <c r="AD548" i="6"/>
  <c r="AR548" i="6"/>
  <c r="AI548" i="6"/>
  <c r="AA548" i="6"/>
  <c r="AO548" i="6"/>
  <c r="AH548" i="6"/>
  <c r="Z548" i="6"/>
  <c r="AN548" i="6"/>
  <c r="AF548" i="6"/>
  <c r="AR537" i="6"/>
  <c r="Z537" i="6"/>
  <c r="AN537" i="6"/>
  <c r="AI537" i="6"/>
  <c r="W538" i="6"/>
  <c r="AN556" i="6"/>
  <c r="AH556" i="6"/>
  <c r="AA556" i="6"/>
  <c r="BI556" i="6"/>
  <c r="AR556" i="6"/>
  <c r="AJ556" i="6"/>
  <c r="AD556" i="6"/>
  <c r="AQ556" i="6"/>
  <c r="AI556" i="6"/>
  <c r="Z556" i="6"/>
  <c r="AF556" i="6"/>
  <c r="AE556" i="6"/>
  <c r="BK556" i="6"/>
  <c r="AO556" i="6"/>
  <c r="Y556" i="6"/>
  <c r="BJ556" i="6"/>
  <c r="AL556" i="6"/>
  <c r="AK534" i="6"/>
  <c r="Z534" i="6"/>
  <c r="AR534" i="6"/>
  <c r="AB534" i="6"/>
  <c r="BI542" i="6"/>
  <c r="BK542" i="6"/>
  <c r="AQ542" i="6"/>
  <c r="AF542" i="6"/>
  <c r="AB542" i="6"/>
  <c r="AO542" i="6"/>
  <c r="Y542" i="6"/>
  <c r="BJ535" i="6"/>
  <c r="AN535" i="6"/>
  <c r="AB535" i="6"/>
  <c r="AR535" i="6"/>
  <c r="BK538" i="6"/>
  <c r="AE538" i="6"/>
  <c r="BJ538" i="6"/>
  <c r="Z538" i="6"/>
  <c r="BK547" i="6"/>
  <c r="AR547" i="6"/>
  <c r="AL547" i="6"/>
  <c r="AF547" i="6"/>
  <c r="Z547" i="6"/>
  <c r="AE547" i="6"/>
  <c r="AN547" i="6"/>
  <c r="BJ547" i="6"/>
  <c r="AN559" i="6"/>
  <c r="AH559" i="6"/>
  <c r="AA559" i="6"/>
  <c r="AQ559" i="6"/>
  <c r="AI559" i="6"/>
  <c r="Z559" i="6"/>
  <c r="AO559" i="6"/>
  <c r="AF559" i="6"/>
  <c r="Y559" i="6"/>
  <c r="AL559" i="6"/>
  <c r="AE560" i="6"/>
  <c r="AA545" i="6"/>
  <c r="Y547" i="6"/>
  <c r="AH547" i="6"/>
  <c r="AO547" i="6"/>
  <c r="BJ549" i="6"/>
  <c r="AQ549" i="6"/>
  <c r="AJ549" i="6"/>
  <c r="AE549" i="6"/>
  <c r="Y549" i="6"/>
  <c r="AF549" i="6"/>
  <c r="AN549" i="6"/>
  <c r="BK549" i="6"/>
  <c r="AE551" i="6"/>
  <c r="AQ551" i="6"/>
  <c r="BJ552" i="6"/>
  <c r="AQ552" i="6"/>
  <c r="AJ552" i="6"/>
  <c r="AE552" i="6"/>
  <c r="Y552" i="6"/>
  <c r="AR552" i="6"/>
  <c r="AI552" i="6"/>
  <c r="AA552" i="6"/>
  <c r="AH552" i="6"/>
  <c r="BK552" i="6"/>
  <c r="AN555" i="6"/>
  <c r="AH555" i="6"/>
  <c r="AA555" i="6"/>
  <c r="AQ555" i="6"/>
  <c r="AI555" i="6"/>
  <c r="Z555" i="6"/>
  <c r="BK555" i="6"/>
  <c r="AO555" i="6"/>
  <c r="AF555" i="6"/>
  <c r="Y555" i="6"/>
  <c r="AL555" i="6"/>
  <c r="BJ555" i="6"/>
  <c r="AD559" i="6"/>
  <c r="AR559" i="6"/>
  <c r="AF560" i="6"/>
  <c r="BK551" i="6"/>
  <c r="AR551" i="6"/>
  <c r="AL551" i="6"/>
  <c r="AF551" i="6"/>
  <c r="Z551" i="6"/>
  <c r="AO551" i="6"/>
  <c r="AH551" i="6"/>
  <c r="Y551" i="6"/>
  <c r="AI551" i="6"/>
  <c r="BJ551" i="6"/>
  <c r="AN560" i="6"/>
  <c r="AH560" i="6"/>
  <c r="AA560" i="6"/>
  <c r="BI560" i="6"/>
  <c r="AR560" i="6"/>
  <c r="AJ560" i="6"/>
  <c r="AD560" i="6"/>
  <c r="AQ560" i="6"/>
  <c r="AI560" i="6"/>
  <c r="Z560" i="6"/>
  <c r="AL560" i="6"/>
  <c r="BJ560" i="6"/>
  <c r="AE568" i="6"/>
  <c r="AH571" i="6"/>
  <c r="AG571" i="6"/>
  <c r="Y571" i="6"/>
  <c r="AI533" i="6"/>
  <c r="AN536" i="6"/>
  <c r="AF544" i="6"/>
  <c r="AL544" i="6"/>
  <c r="AJ546" i="6"/>
  <c r="BJ546" i="6"/>
  <c r="AD550" i="6"/>
  <c r="AI550" i="6"/>
  <c r="AO550" i="6"/>
  <c r="BK550" i="6"/>
  <c r="AN554" i="6"/>
  <c r="AH554" i="6"/>
  <c r="AA554" i="6"/>
  <c r="AE554" i="6"/>
  <c r="AL554" i="6"/>
  <c r="BJ554" i="6"/>
  <c r="AD557" i="6"/>
  <c r="AJ557" i="6"/>
  <c r="AR557" i="6"/>
  <c r="AN558" i="6"/>
  <c r="AH558" i="6"/>
  <c r="AA558" i="6"/>
  <c r="AE558" i="6"/>
  <c r="AL558" i="6"/>
  <c r="BJ558" i="6"/>
  <c r="AD561" i="6"/>
  <c r="AK561" i="6"/>
  <c r="AG562" i="6"/>
  <c r="BI564" i="6"/>
  <c r="AO564" i="6"/>
  <c r="AB564" i="6"/>
  <c r="AL564" i="6"/>
  <c r="AA564" i="6"/>
  <c r="AQ571" i="6"/>
  <c r="AN557" i="6"/>
  <c r="AH557" i="6"/>
  <c r="AA557" i="6"/>
  <c r="AE557" i="6"/>
  <c r="AL557" i="6"/>
  <c r="BJ557" i="6"/>
  <c r="AP561" i="6"/>
  <c r="AH561" i="6"/>
  <c r="AA561" i="6"/>
  <c r="AE561" i="6"/>
  <c r="AO561" i="6"/>
  <c r="AP562" i="6"/>
  <c r="AD562" i="6"/>
  <c r="AJ562" i="6"/>
  <c r="AF566" i="6"/>
  <c r="Y566" i="6"/>
  <c r="BJ568" i="6"/>
  <c r="AR568" i="6"/>
  <c r="AH568" i="6"/>
  <c r="Z568" i="6"/>
  <c r="BI568" i="6"/>
  <c r="AN568" i="6"/>
  <c r="AG568" i="6"/>
  <c r="Y568" i="6"/>
  <c r="AL568" i="6"/>
  <c r="AH569" i="6"/>
  <c r="AD569" i="6"/>
  <c r="AD553" i="6"/>
  <c r="AI553" i="6"/>
  <c r="AO553" i="6"/>
  <c r="BI553" i="6"/>
  <c r="AF563" i="6"/>
  <c r="AL563" i="6"/>
  <c r="AH565" i="6"/>
  <c r="AD567" i="6"/>
  <c r="AP567" i="6"/>
  <c r="AK570" i="6"/>
  <c r="AO565" i="6"/>
  <c r="AG567" i="6"/>
  <c r="AQ567" i="6"/>
  <c r="AL570" i="6"/>
  <c r="AO533" i="6"/>
  <c r="AJ533" i="6"/>
  <c r="AF533" i="6"/>
  <c r="AQ533" i="6"/>
  <c r="AL533" i="6"/>
  <c r="AD533" i="6"/>
  <c r="Y533" i="6"/>
  <c r="AP533" i="6"/>
  <c r="BK534" i="6"/>
  <c r="AO534" i="6"/>
  <c r="AJ534" i="6"/>
  <c r="AF534" i="6"/>
  <c r="AA534" i="6"/>
  <c r="BI534" i="6"/>
  <c r="AQ534" i="6"/>
  <c r="AL534" i="6"/>
  <c r="AH534" i="6"/>
  <c r="AD534" i="6"/>
  <c r="Y534" i="6"/>
  <c r="AG534" i="6"/>
  <c r="AP534" i="6"/>
  <c r="BK535" i="6"/>
  <c r="AO535" i="6"/>
  <c r="AJ535" i="6"/>
  <c r="AF535" i="6"/>
  <c r="AA535" i="6"/>
  <c r="BI535" i="6"/>
  <c r="AQ535" i="6"/>
  <c r="AL535" i="6"/>
  <c r="AD535" i="6"/>
  <c r="Y535" i="6"/>
  <c r="AP535" i="6"/>
  <c r="BJ543" i="6"/>
  <c r="AR543" i="6"/>
  <c r="AN543" i="6"/>
  <c r="AI543" i="6"/>
  <c r="AE543" i="6"/>
  <c r="Z543" i="6"/>
  <c r="AQ543" i="6"/>
  <c r="AK543" i="6"/>
  <c r="AF543" i="6"/>
  <c r="Y543" i="6"/>
  <c r="BK543" i="6"/>
  <c r="AO543" i="6"/>
  <c r="AH543" i="6"/>
  <c r="AB543" i="6"/>
  <c r="BI543" i="6"/>
  <c r="AL543" i="6"/>
  <c r="AG543" i="6"/>
  <c r="AA543" i="6"/>
  <c r="AB536" i="6"/>
  <c r="AG536" i="6"/>
  <c r="AK536" i="6"/>
  <c r="AP536" i="6"/>
  <c r="AB537" i="6"/>
  <c r="AK537" i="6"/>
  <c r="AP537" i="6"/>
  <c r="AB538" i="6"/>
  <c r="AG538" i="6"/>
  <c r="AK538" i="6"/>
  <c r="AP538" i="6"/>
  <c r="AB539" i="6"/>
  <c r="AG539" i="6"/>
  <c r="AK539" i="6"/>
  <c r="AP539" i="6"/>
  <c r="BJ540" i="6"/>
  <c r="AR540" i="6"/>
  <c r="AN540" i="6"/>
  <c r="AI540" i="6"/>
  <c r="AE540" i="6"/>
  <c r="AB540" i="6"/>
  <c r="AH540" i="6"/>
  <c r="AO540" i="6"/>
  <c r="BK540" i="6"/>
  <c r="AR541" i="6"/>
  <c r="AN541" i="6"/>
  <c r="AI541" i="6"/>
  <c r="AE541" i="6"/>
  <c r="Z541" i="6"/>
  <c r="AD541" i="6"/>
  <c r="AJ541" i="6"/>
  <c r="AP541" i="6"/>
  <c r="AR545" i="6"/>
  <c r="AN545" i="6"/>
  <c r="AI545" i="6"/>
  <c r="AE545" i="6"/>
  <c r="Z545" i="6"/>
  <c r="AD545" i="6"/>
  <c r="AJ545" i="6"/>
  <c r="AP545" i="6"/>
  <c r="Y536" i="6"/>
  <c r="AD536" i="6"/>
  <c r="AH536" i="6"/>
  <c r="AL536" i="6"/>
  <c r="AQ536" i="6"/>
  <c r="Y537" i="6"/>
  <c r="AD537" i="6"/>
  <c r="AL537" i="6"/>
  <c r="AQ537" i="6"/>
  <c r="Y538" i="6"/>
  <c r="AD538" i="6"/>
  <c r="AH538" i="6"/>
  <c r="AL538" i="6"/>
  <c r="AQ538" i="6"/>
  <c r="BI538" i="6"/>
  <c r="Y539" i="6"/>
  <c r="AD539" i="6"/>
  <c r="AH539" i="6"/>
  <c r="AL539" i="6"/>
  <c r="AQ539" i="6"/>
  <c r="Y540" i="6"/>
  <c r="AD540" i="6"/>
  <c r="AJ540" i="6"/>
  <c r="AP540" i="6"/>
  <c r="Y541" i="6"/>
  <c r="AF541" i="6"/>
  <c r="AK541" i="6"/>
  <c r="AQ541" i="6"/>
  <c r="AA542" i="6"/>
  <c r="AG542" i="6"/>
  <c r="AL542" i="6"/>
  <c r="W543" i="6"/>
  <c r="AR544" i="6"/>
  <c r="AN544" i="6"/>
  <c r="AI544" i="6"/>
  <c r="AE544" i="6"/>
  <c r="Z544" i="6"/>
  <c r="AD544" i="6"/>
  <c r="AJ544" i="6"/>
  <c r="AP544" i="6"/>
  <c r="Y545" i="6"/>
  <c r="AF545" i="6"/>
  <c r="AK545" i="6"/>
  <c r="AQ545" i="6"/>
  <c r="AA546" i="6"/>
  <c r="AI546" i="6"/>
  <c r="AQ546" i="6"/>
  <c r="W549" i="6"/>
  <c r="AA536" i="6"/>
  <c r="AF536" i="6"/>
  <c r="AJ536" i="6"/>
  <c r="AO536" i="6"/>
  <c r="AA537" i="6"/>
  <c r="AF537" i="6"/>
  <c r="AJ537" i="6"/>
  <c r="AO537" i="6"/>
  <c r="AA538" i="6"/>
  <c r="AF538" i="6"/>
  <c r="AJ538" i="6"/>
  <c r="AO538" i="6"/>
  <c r="AA539" i="6"/>
  <c r="AF539" i="6"/>
  <c r="AJ539" i="6"/>
  <c r="AO539" i="6"/>
  <c r="AA540" i="6"/>
  <c r="AG540" i="6"/>
  <c r="AL540" i="6"/>
  <c r="BI540" i="6"/>
  <c r="AB541" i="6"/>
  <c r="AH541" i="6"/>
  <c r="AO541" i="6"/>
  <c r="BJ542" i="6"/>
  <c r="AR542" i="6"/>
  <c r="AN542" i="6"/>
  <c r="AI542" i="6"/>
  <c r="AE542" i="6"/>
  <c r="Z542" i="6"/>
  <c r="AD542" i="6"/>
  <c r="AJ542" i="6"/>
  <c r="AP542" i="6"/>
  <c r="AB545" i="6"/>
  <c r="AH545" i="6"/>
  <c r="AO545" i="6"/>
  <c r="AP546" i="6"/>
  <c r="AK546" i="6"/>
  <c r="AG546" i="6"/>
  <c r="AB546" i="6"/>
  <c r="BI546" i="6"/>
  <c r="AR546" i="6"/>
  <c r="AL546" i="6"/>
  <c r="AF546" i="6"/>
  <c r="Z546" i="6"/>
  <c r="AE546" i="6"/>
  <c r="AN546" i="6"/>
  <c r="BJ562" i="6"/>
  <c r="AR562" i="6"/>
  <c r="AN562" i="6"/>
  <c r="AI562" i="6"/>
  <c r="AE562" i="6"/>
  <c r="Z562" i="6"/>
  <c r="BK562" i="6"/>
  <c r="AO562" i="6"/>
  <c r="AH562" i="6"/>
  <c r="AB562" i="6"/>
  <c r="AF562" i="6"/>
  <c r="AL562" i="6"/>
  <c r="W563" i="6"/>
  <c r="BJ565" i="6"/>
  <c r="AR565" i="6"/>
  <c r="AN565" i="6"/>
  <c r="AI565" i="6"/>
  <c r="AE565" i="6"/>
  <c r="Z565" i="6"/>
  <c r="BI565" i="6"/>
  <c r="AL565" i="6"/>
  <c r="AG565" i="6"/>
  <c r="AA565" i="6"/>
  <c r="AQ565" i="6"/>
  <c r="AK565" i="6"/>
  <c r="AF565" i="6"/>
  <c r="Y565" i="6"/>
  <c r="AJ565" i="6"/>
  <c r="BJ564" i="6"/>
  <c r="AR564" i="6"/>
  <c r="AN564" i="6"/>
  <c r="AI564" i="6"/>
  <c r="AE564" i="6"/>
  <c r="Z564" i="6"/>
  <c r="AD564" i="6"/>
  <c r="AJ564" i="6"/>
  <c r="AP564" i="6"/>
  <c r="AA566" i="6"/>
  <c r="AG566" i="6"/>
  <c r="AL566" i="6"/>
  <c r="W567" i="6"/>
  <c r="BK569" i="6"/>
  <c r="AO569" i="6"/>
  <c r="AJ569" i="6"/>
  <c r="AF569" i="6"/>
  <c r="AA569" i="6"/>
  <c r="BJ569" i="6"/>
  <c r="AR569" i="6"/>
  <c r="AN569" i="6"/>
  <c r="BI569" i="6"/>
  <c r="AL569" i="6"/>
  <c r="AG569" i="6"/>
  <c r="Z569" i="6"/>
  <c r="AK569" i="6"/>
  <c r="AE569" i="6"/>
  <c r="Y569" i="6"/>
  <c r="AI569" i="6"/>
  <c r="AB547" i="6"/>
  <c r="AG547" i="6"/>
  <c r="AK547" i="6"/>
  <c r="AP547" i="6"/>
  <c r="AB548" i="6"/>
  <c r="AG548" i="6"/>
  <c r="AK548" i="6"/>
  <c r="AP548" i="6"/>
  <c r="AB549" i="6"/>
  <c r="AG549" i="6"/>
  <c r="AK549" i="6"/>
  <c r="AP549" i="6"/>
  <c r="AB550" i="6"/>
  <c r="AG550" i="6"/>
  <c r="AK550" i="6"/>
  <c r="AP550" i="6"/>
  <c r="AB551" i="6"/>
  <c r="AG551" i="6"/>
  <c r="AK551" i="6"/>
  <c r="AP551" i="6"/>
  <c r="AB552" i="6"/>
  <c r="AG552" i="6"/>
  <c r="AK552" i="6"/>
  <c r="AP552" i="6"/>
  <c r="AB553" i="6"/>
  <c r="AG553" i="6"/>
  <c r="AK553" i="6"/>
  <c r="AP553" i="6"/>
  <c r="AB554" i="6"/>
  <c r="AG554" i="6"/>
  <c r="AK554" i="6"/>
  <c r="AP554" i="6"/>
  <c r="AB555" i="6"/>
  <c r="AG555" i="6"/>
  <c r="AK555" i="6"/>
  <c r="AP555" i="6"/>
  <c r="AB556" i="6"/>
  <c r="AG556" i="6"/>
  <c r="AK556" i="6"/>
  <c r="AP556" i="6"/>
  <c r="AB557" i="6"/>
  <c r="AG557" i="6"/>
  <c r="AK557" i="6"/>
  <c r="AP557" i="6"/>
  <c r="AB558" i="6"/>
  <c r="AG558" i="6"/>
  <c r="AK558" i="6"/>
  <c r="AP558" i="6"/>
  <c r="AB559" i="6"/>
  <c r="AG559" i="6"/>
  <c r="AK559" i="6"/>
  <c r="AP559" i="6"/>
  <c r="AB560" i="6"/>
  <c r="AG560" i="6"/>
  <c r="AK560" i="6"/>
  <c r="AP560" i="6"/>
  <c r="AR561" i="6"/>
  <c r="AN561" i="6"/>
  <c r="AI561" i="6"/>
  <c r="AB561" i="6"/>
  <c r="AG561" i="6"/>
  <c r="AL561" i="6"/>
  <c r="BJ563" i="6"/>
  <c r="AR563" i="6"/>
  <c r="AN563" i="6"/>
  <c r="AI563" i="6"/>
  <c r="AE563" i="6"/>
  <c r="Z563" i="6"/>
  <c r="AD563" i="6"/>
  <c r="AJ563" i="6"/>
  <c r="AP563" i="6"/>
  <c r="Y564" i="6"/>
  <c r="AF564" i="6"/>
  <c r="AK564" i="6"/>
  <c r="AQ564" i="6"/>
  <c r="W566" i="6"/>
  <c r="AB566" i="6"/>
  <c r="AH566" i="6"/>
  <c r="AO566" i="6"/>
  <c r="BK567" i="6"/>
  <c r="AO567" i="6"/>
  <c r="AJ567" i="6"/>
  <c r="AF567" i="6"/>
  <c r="AA567" i="6"/>
  <c r="BJ567" i="6"/>
  <c r="AN567" i="6"/>
  <c r="AH567" i="6"/>
  <c r="AB567" i="6"/>
  <c r="AE567" i="6"/>
  <c r="AL567" i="6"/>
  <c r="AB569" i="6"/>
  <c r="AP569" i="6"/>
  <c r="BK571" i="6"/>
  <c r="AO571" i="6"/>
  <c r="AJ571" i="6"/>
  <c r="AF571" i="6"/>
  <c r="AA571" i="6"/>
  <c r="BJ571" i="6"/>
  <c r="AR571" i="6"/>
  <c r="AN571" i="6"/>
  <c r="AI571" i="6"/>
  <c r="AE571" i="6"/>
  <c r="Z571" i="6"/>
  <c r="BI571" i="6"/>
  <c r="AL571" i="6"/>
  <c r="AD571" i="6"/>
  <c r="AK571" i="6"/>
  <c r="AB571" i="6"/>
  <c r="AP571" i="6"/>
  <c r="BK573" i="6"/>
  <c r="AO573" i="6"/>
  <c r="AJ573" i="6"/>
  <c r="AF573" i="6"/>
  <c r="AA573" i="6"/>
  <c r="BJ573" i="6"/>
  <c r="AR573" i="6"/>
  <c r="AN573" i="6"/>
  <c r="AI573" i="6"/>
  <c r="AE573" i="6"/>
  <c r="Z573" i="6"/>
  <c r="BI573" i="6"/>
  <c r="AQ573" i="6"/>
  <c r="AL573" i="6"/>
  <c r="C573" i="6" s="1"/>
  <c r="AH573" i="6"/>
  <c r="AD573" i="6"/>
  <c r="Y573" i="6"/>
  <c r="AK573" i="6"/>
  <c r="AG573" i="6"/>
  <c r="AB573" i="6"/>
  <c r="BK575" i="6"/>
  <c r="AO575" i="6"/>
  <c r="AJ575" i="6"/>
  <c r="AF575" i="6"/>
  <c r="AA575" i="6"/>
  <c r="BJ575" i="6"/>
  <c r="AR575" i="6"/>
  <c r="AN575" i="6"/>
  <c r="AI575" i="6"/>
  <c r="AE575" i="6"/>
  <c r="Z575" i="6"/>
  <c r="BI575" i="6"/>
  <c r="AQ575" i="6"/>
  <c r="AL575" i="6"/>
  <c r="C575" i="6" s="1"/>
  <c r="AH575" i="6"/>
  <c r="AD575" i="6"/>
  <c r="Y575" i="6"/>
  <c r="AK575" i="6"/>
  <c r="AG575" i="6"/>
  <c r="AB575" i="6"/>
  <c r="BK566" i="6"/>
  <c r="BI566" i="6"/>
  <c r="AR566" i="6"/>
  <c r="AN566" i="6"/>
  <c r="AI566" i="6"/>
  <c r="AE566" i="6"/>
  <c r="Z566" i="6"/>
  <c r="AD566" i="6"/>
  <c r="AJ566" i="6"/>
  <c r="AP566" i="6"/>
  <c r="BJ566" i="6"/>
  <c r="W570" i="6"/>
  <c r="AP573" i="6"/>
  <c r="AP575" i="6"/>
  <c r="AK574" i="6"/>
  <c r="BK568" i="6"/>
  <c r="AO568" i="6"/>
  <c r="AJ568" i="6"/>
  <c r="AF568" i="6"/>
  <c r="AA568" i="6"/>
  <c r="AD568" i="6"/>
  <c r="AI568" i="6"/>
  <c r="AP568" i="6"/>
  <c r="BK570" i="6"/>
  <c r="AO570" i="6"/>
  <c r="AJ570" i="6"/>
  <c r="AF570" i="6"/>
  <c r="AA570" i="6"/>
  <c r="BJ570" i="6"/>
  <c r="AR570" i="6"/>
  <c r="AN570" i="6"/>
  <c r="AI570" i="6"/>
  <c r="AE570" i="6"/>
  <c r="Z570" i="6"/>
  <c r="AG570" i="6"/>
  <c r="AP570" i="6"/>
  <c r="BK572" i="6"/>
  <c r="AO572" i="6"/>
  <c r="AJ572" i="6"/>
  <c r="AF572" i="6"/>
  <c r="AA572" i="6"/>
  <c r="BJ572" i="6"/>
  <c r="AR572" i="6"/>
  <c r="AN572" i="6"/>
  <c r="AI572" i="6"/>
  <c r="AE572" i="6"/>
  <c r="Z572" i="6"/>
  <c r="BI572" i="6"/>
  <c r="AQ572" i="6"/>
  <c r="AL572" i="6"/>
  <c r="AH572" i="6"/>
  <c r="AD572" i="6"/>
  <c r="Y572" i="6"/>
  <c r="AP572" i="6"/>
  <c r="BK574" i="6"/>
  <c r="AO574" i="6"/>
  <c r="AJ574" i="6"/>
  <c r="AF574" i="6"/>
  <c r="AA574" i="6"/>
  <c r="BJ574" i="6"/>
  <c r="AR574" i="6"/>
  <c r="AN574" i="6"/>
  <c r="AI574" i="6"/>
  <c r="AE574" i="6"/>
  <c r="Z574" i="6"/>
  <c r="BI574" i="6"/>
  <c r="AQ574" i="6"/>
  <c r="AL574" i="6"/>
  <c r="C574" i="6" s="1"/>
  <c r="AH574" i="6"/>
  <c r="AD574" i="6"/>
  <c r="Y574" i="6"/>
  <c r="AP574" i="6"/>
  <c r="AQ568" i="6"/>
  <c r="Y570" i="6"/>
  <c r="AH570" i="6"/>
  <c r="AQ570" i="6"/>
  <c r="W571" i="6"/>
  <c r="AB572" i="6"/>
  <c r="AB574" i="6"/>
  <c r="AF185" i="12"/>
  <c r="AF193" i="12"/>
  <c r="AF201" i="12"/>
  <c r="AF209" i="12"/>
  <c r="AF217" i="12"/>
  <c r="AF225" i="12"/>
  <c r="AF233" i="12"/>
  <c r="AF241" i="12"/>
  <c r="AF249" i="12"/>
  <c r="AF257" i="12"/>
  <c r="AF265" i="12"/>
  <c r="AF273" i="12"/>
  <c r="AF281" i="12"/>
  <c r="AF289" i="12"/>
  <c r="AF386" i="12"/>
  <c r="AF394" i="12"/>
  <c r="AF402" i="12"/>
  <c r="AF410" i="12"/>
  <c r="AF418" i="12"/>
  <c r="AF426" i="12"/>
  <c r="AF434" i="12"/>
  <c r="AF442" i="12"/>
  <c r="AF450" i="12"/>
  <c r="AF458" i="12"/>
  <c r="AF466" i="12"/>
  <c r="AF474" i="12"/>
  <c r="AF482" i="12"/>
  <c r="AF490" i="12"/>
  <c r="AF498" i="12"/>
  <c r="AF506" i="12"/>
  <c r="AF514" i="12"/>
  <c r="AF522" i="12"/>
  <c r="AF530" i="12"/>
  <c r="AF538" i="12"/>
  <c r="AF546" i="12"/>
  <c r="AF554" i="12"/>
  <c r="AF562" i="12"/>
  <c r="AF570" i="12"/>
  <c r="AF578" i="12"/>
  <c r="AF586" i="12"/>
  <c r="AF594" i="12"/>
  <c r="AF602" i="12"/>
  <c r="AF610" i="12"/>
  <c r="AF618" i="12"/>
  <c r="AF626" i="12"/>
  <c r="AF634" i="12"/>
  <c r="AF642" i="12"/>
  <c r="AF650" i="12"/>
  <c r="AF658" i="12"/>
  <c r="AF666" i="12"/>
  <c r="AF674" i="12"/>
  <c r="AF682" i="12"/>
  <c r="AF690" i="12"/>
  <c r="AF698" i="12"/>
  <c r="AF706" i="12"/>
  <c r="AF714" i="12"/>
  <c r="AF722" i="12"/>
  <c r="AF730" i="12"/>
  <c r="AF738" i="12"/>
  <c r="AF746" i="12"/>
  <c r="AF754" i="12"/>
  <c r="AF762" i="12"/>
  <c r="AF770" i="12"/>
  <c r="AF778" i="12"/>
  <c r="AF786" i="12"/>
  <c r="AF794" i="12"/>
  <c r="AF802" i="12"/>
  <c r="AF810" i="12"/>
  <c r="AF818" i="12"/>
  <c r="AF826" i="12"/>
  <c r="AF834" i="12"/>
  <c r="AF854" i="12"/>
  <c r="AF886" i="12"/>
  <c r="AF918" i="12"/>
  <c r="AF950" i="12"/>
  <c r="K35" i="41"/>
  <c r="K47" i="41"/>
  <c r="K99" i="41"/>
  <c r="J28" i="41"/>
  <c r="K56" i="41"/>
  <c r="J60" i="41"/>
  <c r="J64" i="41"/>
  <c r="K72" i="41"/>
  <c r="K76" i="41"/>
  <c r="K100" i="41"/>
  <c r="K51" i="41"/>
  <c r="J32" i="41"/>
  <c r="J17" i="41"/>
  <c r="K21" i="41"/>
  <c r="K45" i="41"/>
  <c r="J49" i="41"/>
  <c r="K53" i="41"/>
  <c r="J69" i="41"/>
  <c r="K77" i="41"/>
  <c r="J81" i="41"/>
  <c r="K55" i="41"/>
  <c r="J10" i="41"/>
  <c r="K22" i="41"/>
  <c r="J30" i="41"/>
  <c r="J38" i="41"/>
  <c r="K46" i="41"/>
  <c r="K58" i="41"/>
  <c r="K70" i="41"/>
  <c r="J86" i="41"/>
  <c r="J108" i="41"/>
  <c r="K105" i="41"/>
  <c r="J106" i="41"/>
  <c r="J8" i="41"/>
  <c r="J24" i="41"/>
  <c r="K48" i="41"/>
  <c r="K95" i="41"/>
  <c r="J89" i="41"/>
  <c r="K43" i="41"/>
  <c r="K71" i="41"/>
  <c r="J93" i="41"/>
  <c r="J101" i="41"/>
  <c r="K30" i="41"/>
  <c r="K20" i="41"/>
  <c r="J36" i="41"/>
  <c r="J44" i="41"/>
  <c r="K60" i="41"/>
  <c r="K91" i="41"/>
  <c r="K93" i="41"/>
  <c r="K101" i="41"/>
  <c r="K107" i="41"/>
  <c r="J16" i="41"/>
  <c r="J40" i="41"/>
  <c r="K27" i="41"/>
  <c r="K64" i="41"/>
  <c r="K79" i="41"/>
  <c r="K87" i="41"/>
  <c r="K75" i="41"/>
  <c r="J97" i="41"/>
  <c r="J5" i="41"/>
  <c r="J13" i="41"/>
  <c r="J25" i="41"/>
  <c r="J4" i="41"/>
  <c r="J12" i="41"/>
  <c r="K17" i="41"/>
  <c r="J20" i="41"/>
  <c r="K33" i="41"/>
  <c r="J48" i="41"/>
  <c r="J56" i="41"/>
  <c r="J84" i="41"/>
  <c r="J88" i="41"/>
  <c r="J92" i="41"/>
  <c r="J96" i="41"/>
  <c r="J100" i="41"/>
  <c r="J3" i="41"/>
  <c r="K4" i="41"/>
  <c r="J7" i="41"/>
  <c r="K8" i="41"/>
  <c r="J11" i="41"/>
  <c r="J15" i="41"/>
  <c r="K16" i="41"/>
  <c r="J19" i="41"/>
  <c r="J23" i="41"/>
  <c r="K24" i="41"/>
  <c r="J27" i="41"/>
  <c r="K28" i="41"/>
  <c r="J31" i="41"/>
  <c r="K32" i="41"/>
  <c r="J35" i="41"/>
  <c r="K36" i="41"/>
  <c r="J39" i="41"/>
  <c r="K40" i="41"/>
  <c r="J43" i="41"/>
  <c r="K44" i="41"/>
  <c r="J47" i="41"/>
  <c r="J51" i="41"/>
  <c r="K52" i="41"/>
  <c r="J55" i="41"/>
  <c r="J59" i="41"/>
  <c r="J63" i="41"/>
  <c r="J67" i="41"/>
  <c r="J71" i="41"/>
  <c r="J75" i="41"/>
  <c r="J79" i="41"/>
  <c r="J83" i="41"/>
  <c r="J87" i="41"/>
  <c r="J91" i="41"/>
  <c r="J95" i="41"/>
  <c r="J99" i="41"/>
  <c r="J103" i="41"/>
  <c r="K10" i="41"/>
  <c r="J29" i="41"/>
  <c r="K49" i="41"/>
  <c r="K57" i="41"/>
  <c r="J68" i="41"/>
  <c r="K69" i="41"/>
  <c r="J72" i="41"/>
  <c r="K73" i="41"/>
  <c r="J76" i="41"/>
  <c r="J80" i="41"/>
  <c r="K81" i="41"/>
  <c r="K3" i="41"/>
  <c r="J6" i="41"/>
  <c r="J14" i="41"/>
  <c r="J18" i="41"/>
  <c r="J22" i="41"/>
  <c r="J26" i="41"/>
  <c r="J42" i="41"/>
  <c r="J46" i="41"/>
  <c r="J50" i="41"/>
  <c r="J58" i="41"/>
  <c r="J62" i="41"/>
  <c r="J66" i="41"/>
  <c r="J70" i="41"/>
  <c r="J82" i="41"/>
  <c r="J90" i="41"/>
  <c r="J94" i="41"/>
  <c r="J98" i="41"/>
  <c r="J104" i="41"/>
  <c r="J9" i="41"/>
  <c r="J21" i="41"/>
  <c r="K34" i="41"/>
  <c r="J37" i="41"/>
  <c r="K38" i="41"/>
  <c r="J41" i="41"/>
  <c r="J45" i="41"/>
  <c r="J53" i="41"/>
  <c r="K54" i="41"/>
  <c r="J61" i="41"/>
  <c r="J65" i="41"/>
  <c r="K74" i="41"/>
  <c r="J77" i="41"/>
  <c r="K78" i="41"/>
  <c r="J85" i="41"/>
  <c r="K86" i="41"/>
  <c r="AZ646" i="6" l="1"/>
  <c r="BA646" i="6" s="1"/>
  <c r="AZ630" i="6"/>
  <c r="BA630" i="6" s="1"/>
  <c r="AZ623" i="6"/>
  <c r="AZ604" i="6"/>
  <c r="BA604" i="6" s="1"/>
  <c r="AZ605" i="6"/>
  <c r="AZ577" i="6"/>
  <c r="BA577" i="6" s="1"/>
  <c r="AZ641" i="6"/>
  <c r="BA641" i="6" s="1"/>
  <c r="AZ643" i="6"/>
  <c r="BA643" i="6" s="1"/>
  <c r="AZ642" i="6"/>
  <c r="BA642" i="6" s="1"/>
  <c r="AZ645" i="6"/>
  <c r="BA645" i="6" s="1"/>
  <c r="AZ633" i="6"/>
  <c r="AZ599" i="6"/>
  <c r="BA599" i="6" s="1"/>
  <c r="AZ589" i="6"/>
  <c r="BA589" i="6" s="1"/>
  <c r="AZ600" i="6"/>
  <c r="BA600" i="6" s="1"/>
  <c r="AZ579" i="6"/>
  <c r="BA579" i="6" s="1"/>
  <c r="AZ622" i="6"/>
  <c r="BA622" i="6" s="1"/>
  <c r="AZ582" i="6"/>
  <c r="AF401" i="39"/>
  <c r="BG564" i="6"/>
  <c r="AZ609" i="6"/>
  <c r="AZ598" i="6"/>
  <c r="BA598" i="6" s="1"/>
  <c r="AZ602" i="6"/>
  <c r="BA602" i="6" s="1"/>
  <c r="AZ581" i="6"/>
  <c r="AZ607" i="6"/>
  <c r="BA607" i="6" s="1"/>
  <c r="AZ647" i="6"/>
  <c r="AZ595" i="6"/>
  <c r="BA595" i="6" s="1"/>
  <c r="AZ593" i="6"/>
  <c r="BA593" i="6" s="1"/>
  <c r="AZ603" i="6"/>
  <c r="AZ644" i="6"/>
  <c r="BA644" i="6" s="1"/>
  <c r="AZ618" i="6"/>
  <c r="AZ591" i="6"/>
  <c r="AZ625" i="6"/>
  <c r="BA625" i="6" s="1"/>
  <c r="AZ610" i="6"/>
  <c r="BA610" i="6" s="1"/>
  <c r="AZ606" i="6"/>
  <c r="AZ601" i="6"/>
  <c r="BA601" i="6" s="1"/>
  <c r="AZ586" i="6"/>
  <c r="BA586" i="6" s="1"/>
  <c r="AA623" i="6"/>
  <c r="BG545" i="6"/>
  <c r="BG573" i="6"/>
  <c r="BG534" i="6"/>
  <c r="AZ617" i="6"/>
  <c r="AZ544" i="6"/>
  <c r="AZ583" i="6"/>
  <c r="AZ588" i="6"/>
  <c r="BA588" i="6" s="1"/>
  <c r="AZ580" i="6"/>
  <c r="AZ620" i="6"/>
  <c r="AZ629" i="6"/>
  <c r="AZ621" i="6"/>
  <c r="AZ596" i="6"/>
  <c r="BA596" i="6" s="1"/>
  <c r="AZ637" i="6"/>
  <c r="AZ608" i="6"/>
  <c r="AZ611" i="6"/>
  <c r="AZ628" i="6"/>
  <c r="AZ613" i="6"/>
  <c r="AZ592" i="6"/>
  <c r="BA592" i="6" s="1"/>
  <c r="AZ551" i="6"/>
  <c r="AZ547" i="6"/>
  <c r="AZ548" i="6"/>
  <c r="AZ542" i="6"/>
  <c r="AZ562" i="6"/>
  <c r="AZ540" i="6"/>
  <c r="AZ564" i="6"/>
  <c r="AZ537" i="6"/>
  <c r="AZ536" i="6"/>
  <c r="AZ539" i="6"/>
  <c r="AF402" i="39" l="1"/>
  <c r="AF403" i="39" s="1"/>
  <c r="AF404" i="39" s="1"/>
  <c r="AF405" i="39" s="1"/>
  <c r="AF406" i="39" s="1"/>
  <c r="AF407" i="39" s="1"/>
  <c r="AF408" i="39" s="1"/>
  <c r="AF409" i="39" s="1"/>
  <c r="AF410" i="39" s="1"/>
  <c r="AF411" i="39" s="1"/>
  <c r="AF412" i="39" s="1"/>
  <c r="AF413" i="39" s="1"/>
  <c r="BG547" i="6"/>
  <c r="BG533" i="6"/>
  <c r="AF414" i="39" l="1"/>
  <c r="AF415" i="39" s="1"/>
  <c r="AF416" i="39" s="1"/>
  <c r="AF417" i="39" s="1"/>
  <c r="AF418" i="39" s="1"/>
  <c r="AF419" i="39" s="1"/>
  <c r="AF420" i="39" s="1"/>
  <c r="BG555" i="6"/>
  <c r="AF421" i="39" l="1"/>
  <c r="AF422" i="39" s="1"/>
  <c r="AF423" i="39" s="1"/>
  <c r="AF424" i="39" s="1"/>
  <c r="AF425" i="39" s="1"/>
  <c r="AF426" i="39" s="1"/>
  <c r="AF427" i="39" s="1"/>
  <c r="AF428" i="39" s="1"/>
  <c r="AF429" i="39" s="1"/>
  <c r="AF430" i="39" s="1"/>
  <c r="BG551" i="6"/>
  <c r="AF431" i="39" l="1"/>
  <c r="AF432" i="39" s="1"/>
  <c r="AF433" i="39" s="1"/>
  <c r="AF434" i="39" s="1"/>
  <c r="AF435" i="39" s="1"/>
  <c r="AF436" i="39" s="1"/>
  <c r="AF437" i="39" s="1"/>
  <c r="AF438" i="39" s="1"/>
  <c r="AF439" i="39" s="1"/>
  <c r="AF440" i="39" s="1"/>
  <c r="AF441" i="39" s="1"/>
  <c r="AF442" i="39" s="1"/>
  <c r="AF443" i="39" s="1"/>
  <c r="AF444" i="39" s="1"/>
  <c r="AF445" i="39" s="1"/>
  <c r="AF446" i="39" s="1"/>
  <c r="AF447" i="39" s="1"/>
  <c r="AF448" i="39" s="1"/>
  <c r="AF449" i="39" s="1"/>
  <c r="AF450" i="39" s="1"/>
  <c r="BG572" i="6"/>
  <c r="BQ239" i="3"/>
  <c r="BM239" i="3"/>
  <c r="BQ199" i="3"/>
  <c r="BM199" i="3"/>
  <c r="BQ248" i="3"/>
  <c r="BM248" i="3"/>
  <c r="BQ228" i="3"/>
  <c r="BM228" i="3"/>
  <c r="BQ237" i="3"/>
  <c r="BM237" i="3"/>
  <c r="BQ247" i="3"/>
  <c r="BM247" i="3"/>
  <c r="BQ160" i="3"/>
  <c r="BM160" i="3"/>
  <c r="BQ246" i="3"/>
  <c r="BM246" i="3"/>
  <c r="BQ245" i="3"/>
  <c r="BM245" i="3"/>
  <c r="BQ244" i="3"/>
  <c r="BM244" i="3"/>
  <c r="BQ243" i="3"/>
  <c r="BM243" i="3"/>
  <c r="BQ242" i="3"/>
  <c r="BM242" i="3"/>
  <c r="BQ236" i="3"/>
  <c r="BM236" i="3"/>
  <c r="BQ204" i="3"/>
  <c r="BM204" i="3"/>
  <c r="BQ219" i="3"/>
  <c r="BM219" i="3"/>
  <c r="BQ233" i="3"/>
  <c r="BM233" i="3"/>
  <c r="BQ115" i="3"/>
  <c r="BM115" i="3"/>
  <c r="BQ100" i="3"/>
  <c r="BM100" i="3"/>
  <c r="BQ205" i="3"/>
  <c r="BM205" i="3"/>
  <c r="BQ213" i="3"/>
  <c r="BM213" i="3"/>
  <c r="BQ139" i="3"/>
  <c r="BM139" i="3"/>
  <c r="BQ137" i="3"/>
  <c r="BM137" i="3"/>
  <c r="BQ154" i="3"/>
  <c r="BM154" i="3"/>
  <c r="BQ107" i="3"/>
  <c r="BM107" i="3"/>
  <c r="BQ184" i="3"/>
  <c r="BM184" i="3"/>
  <c r="BQ138" i="3"/>
  <c r="BM138" i="3"/>
  <c r="BQ232" i="3"/>
  <c r="BM232" i="3"/>
  <c r="BQ200" i="3"/>
  <c r="BM200" i="3"/>
  <c r="BQ225" i="3"/>
  <c r="BM225" i="3"/>
  <c r="BQ226" i="3"/>
  <c r="BM226" i="3"/>
  <c r="BQ193" i="3"/>
  <c r="BM193" i="3"/>
  <c r="BQ217" i="3"/>
  <c r="BM217" i="3"/>
  <c r="AH3" i="3"/>
  <c r="C37" i="5"/>
  <c r="AK832" i="12"/>
  <c r="AK829" i="12"/>
  <c r="AK827" i="12"/>
  <c r="AK818" i="12"/>
  <c r="AK806" i="12"/>
  <c r="AK793" i="12"/>
  <c r="AK685" i="12"/>
  <c r="AK571" i="12"/>
  <c r="AK547" i="12"/>
  <c r="AK487" i="12"/>
  <c r="AK365" i="12"/>
  <c r="AG812" i="39"/>
  <c r="AH812" i="39" s="1"/>
  <c r="AG811" i="39"/>
  <c r="AH811" i="39" s="1"/>
  <c r="AG810" i="39"/>
  <c r="AG809" i="39"/>
  <c r="AH809" i="39" s="1"/>
  <c r="AG808" i="39"/>
  <c r="AH808" i="39" s="1"/>
  <c r="AG807" i="39"/>
  <c r="AH807" i="39" s="1"/>
  <c r="AG806" i="39"/>
  <c r="AG805" i="39"/>
  <c r="AH805" i="39" s="1"/>
  <c r="AG804" i="39"/>
  <c r="AH804" i="39" s="1"/>
  <c r="AG803" i="39"/>
  <c r="AH803" i="39" s="1"/>
  <c r="AG802" i="39"/>
  <c r="AG801" i="39"/>
  <c r="AH801" i="39" s="1"/>
  <c r="AG800" i="39"/>
  <c r="AH800" i="39" s="1"/>
  <c r="AG799" i="39"/>
  <c r="AH799" i="39" s="1"/>
  <c r="AG798" i="39"/>
  <c r="AG797" i="39"/>
  <c r="AH797" i="39" s="1"/>
  <c r="AG796" i="39"/>
  <c r="AH796" i="39" s="1"/>
  <c r="AG795" i="39"/>
  <c r="AH795" i="39" s="1"/>
  <c r="AG794" i="39"/>
  <c r="AG793" i="39"/>
  <c r="AH793" i="39" s="1"/>
  <c r="AG792" i="39"/>
  <c r="AH792" i="39" s="1"/>
  <c r="AG791" i="39"/>
  <c r="AH791" i="39" s="1"/>
  <c r="AG790" i="39"/>
  <c r="AG789" i="39"/>
  <c r="AH789" i="39" s="1"/>
  <c r="AG788" i="39"/>
  <c r="AH788" i="39" s="1"/>
  <c r="AG787" i="39"/>
  <c r="AH787" i="39" s="1"/>
  <c r="AG786" i="39"/>
  <c r="AG785" i="39"/>
  <c r="AH785" i="39" s="1"/>
  <c r="AG784" i="39"/>
  <c r="AH784" i="39" s="1"/>
  <c r="AG783" i="39"/>
  <c r="AH783" i="39" s="1"/>
  <c r="AG782" i="39"/>
  <c r="AG781" i="39"/>
  <c r="AH781" i="39" s="1"/>
  <c r="AG780" i="39"/>
  <c r="AH780" i="39" s="1"/>
  <c r="AG779" i="39"/>
  <c r="AH779" i="39" s="1"/>
  <c r="AG778" i="39"/>
  <c r="AG777" i="39"/>
  <c r="AH777" i="39" s="1"/>
  <c r="AG776" i="39"/>
  <c r="AH776" i="39" s="1"/>
  <c r="AG775" i="39"/>
  <c r="AH775" i="39" s="1"/>
  <c r="AG774" i="39"/>
  <c r="AH774" i="39" s="1"/>
  <c r="AG773" i="39"/>
  <c r="AH773" i="39" s="1"/>
  <c r="AG772" i="39"/>
  <c r="AH772" i="39" s="1"/>
  <c r="AG771" i="39"/>
  <c r="AH771" i="39" s="1"/>
  <c r="AG770" i="39"/>
  <c r="AH770" i="39" s="1"/>
  <c r="AG769" i="39"/>
  <c r="AH769" i="39" s="1"/>
  <c r="AG768" i="39"/>
  <c r="AH768" i="39" s="1"/>
  <c r="AG767" i="39"/>
  <c r="AH767" i="39" s="1"/>
  <c r="AG766" i="39"/>
  <c r="AH766" i="39" s="1"/>
  <c r="AG765" i="39"/>
  <c r="AH765" i="39" s="1"/>
  <c r="AG764" i="39"/>
  <c r="AH764" i="39" s="1"/>
  <c r="AG763" i="39"/>
  <c r="AH763" i="39" s="1"/>
  <c r="AG762" i="39"/>
  <c r="AH762" i="39" s="1"/>
  <c r="AG761" i="39"/>
  <c r="AH761" i="39" s="1"/>
  <c r="AG760" i="39"/>
  <c r="AH760" i="39" s="1"/>
  <c r="AG759" i="39"/>
  <c r="AH759" i="39" s="1"/>
  <c r="AG758" i="39"/>
  <c r="AH758" i="39" s="1"/>
  <c r="AG757" i="39"/>
  <c r="AH757" i="39" s="1"/>
  <c r="AG756" i="39"/>
  <c r="AH756" i="39" s="1"/>
  <c r="AG755" i="39"/>
  <c r="AH755" i="39" s="1"/>
  <c r="AG754" i="39"/>
  <c r="AH754" i="39" s="1"/>
  <c r="AG753" i="39"/>
  <c r="AH753" i="39" s="1"/>
  <c r="AG752" i="39"/>
  <c r="AH752" i="39" s="1"/>
  <c r="AG751" i="39"/>
  <c r="AH751" i="39" s="1"/>
  <c r="AG750" i="39"/>
  <c r="AH750" i="39" s="1"/>
  <c r="AG749" i="39"/>
  <c r="AH749" i="39" s="1"/>
  <c r="AG748" i="39"/>
  <c r="AH748" i="39" s="1"/>
  <c r="AG747" i="39"/>
  <c r="AH747" i="39" s="1"/>
  <c r="AG746" i="39"/>
  <c r="AH746" i="39" s="1"/>
  <c r="AG745" i="39"/>
  <c r="AH745" i="39" s="1"/>
  <c r="AG744" i="39"/>
  <c r="AH744" i="39" s="1"/>
  <c r="AG743" i="39"/>
  <c r="AH743" i="39" s="1"/>
  <c r="AG742" i="39"/>
  <c r="AH742" i="39" s="1"/>
  <c r="AG741" i="39"/>
  <c r="AH741" i="39" s="1"/>
  <c r="AG740" i="39"/>
  <c r="AH740" i="39" s="1"/>
  <c r="AG739" i="39"/>
  <c r="AH739" i="39" s="1"/>
  <c r="AG738" i="39"/>
  <c r="AH738" i="39" s="1"/>
  <c r="AG737" i="39"/>
  <c r="AH737" i="39" s="1"/>
  <c r="AG736" i="39"/>
  <c r="AH736" i="39" s="1"/>
  <c r="AG735" i="39"/>
  <c r="AH735" i="39" s="1"/>
  <c r="AG734" i="39"/>
  <c r="AH734" i="39" s="1"/>
  <c r="AG733" i="39"/>
  <c r="AH733" i="39" s="1"/>
  <c r="AG732" i="39"/>
  <c r="AH732" i="39" s="1"/>
  <c r="AG731" i="39"/>
  <c r="AH731" i="39" s="1"/>
  <c r="AG730" i="39"/>
  <c r="AH730" i="39" s="1"/>
  <c r="AG729" i="39"/>
  <c r="AH729" i="39" s="1"/>
  <c r="AG728" i="39"/>
  <c r="AH728" i="39" s="1"/>
  <c r="AG727" i="39"/>
  <c r="AH727" i="39" s="1"/>
  <c r="AG726" i="39"/>
  <c r="AG725" i="39"/>
  <c r="AG724" i="39"/>
  <c r="AH724" i="39" s="1"/>
  <c r="AG723" i="39"/>
  <c r="AH723" i="39" s="1"/>
  <c r="AG722" i="39"/>
  <c r="AG721" i="39"/>
  <c r="AG720" i="39"/>
  <c r="AH720" i="39" s="1"/>
  <c r="AG719" i="39"/>
  <c r="AH719" i="39" s="1"/>
  <c r="AG718" i="39"/>
  <c r="AG717" i="39"/>
  <c r="AG716" i="39"/>
  <c r="AH716" i="39" s="1"/>
  <c r="AG715" i="39"/>
  <c r="AH715" i="39" s="1"/>
  <c r="AG714" i="39"/>
  <c r="AG713" i="39"/>
  <c r="AG712" i="39"/>
  <c r="AH712" i="39" s="1"/>
  <c r="AG711" i="39"/>
  <c r="AH711" i="39" s="1"/>
  <c r="AG710" i="39"/>
  <c r="AG709" i="39"/>
  <c r="AG708" i="39"/>
  <c r="AH708" i="39" s="1"/>
  <c r="AG707" i="39"/>
  <c r="AH707" i="39" s="1"/>
  <c r="AG706" i="39"/>
  <c r="AG705" i="39"/>
  <c r="AG704" i="39"/>
  <c r="AH704" i="39" s="1"/>
  <c r="AG703" i="39"/>
  <c r="AH703" i="39" s="1"/>
  <c r="AG702" i="39"/>
  <c r="AH702" i="39" s="1"/>
  <c r="AG701" i="39"/>
  <c r="AG700" i="39"/>
  <c r="AH700" i="39" s="1"/>
  <c r="AG699" i="39"/>
  <c r="AH699" i="39" s="1"/>
  <c r="AG698" i="39"/>
  <c r="AH698" i="39" s="1"/>
  <c r="AG697" i="39"/>
  <c r="AG696" i="39"/>
  <c r="AH696" i="39" s="1"/>
  <c r="AG695" i="39"/>
  <c r="AH695" i="39" s="1"/>
  <c r="AG694" i="39"/>
  <c r="AH694" i="39" s="1"/>
  <c r="AG693" i="39"/>
  <c r="AG692" i="39"/>
  <c r="AH692" i="39" s="1"/>
  <c r="AG691" i="39"/>
  <c r="AH691" i="39" s="1"/>
  <c r="AG690" i="39"/>
  <c r="AH690" i="39" s="1"/>
  <c r="AG689" i="39"/>
  <c r="AH689" i="39" s="1"/>
  <c r="AG688" i="39"/>
  <c r="AG687" i="39"/>
  <c r="AH687" i="39" s="1"/>
  <c r="AG686" i="39"/>
  <c r="AH686" i="39" s="1"/>
  <c r="AG685" i="39"/>
  <c r="AH685" i="39" s="1"/>
  <c r="AG684" i="39"/>
  <c r="AG683" i="39"/>
  <c r="AH683" i="39" s="1"/>
  <c r="AG682" i="39"/>
  <c r="AH682" i="39" s="1"/>
  <c r="AG681" i="39"/>
  <c r="AH681" i="39" s="1"/>
  <c r="AG680" i="39"/>
  <c r="AG679" i="39"/>
  <c r="AH679" i="39" s="1"/>
  <c r="AG678" i="39"/>
  <c r="AH678" i="39" s="1"/>
  <c r="AG677" i="39"/>
  <c r="AH677" i="39" s="1"/>
  <c r="AG676" i="39"/>
  <c r="AG675" i="39"/>
  <c r="AH675" i="39" s="1"/>
  <c r="AG674" i="39"/>
  <c r="AH674" i="39" s="1"/>
  <c r="AG673" i="39"/>
  <c r="AH673" i="39" s="1"/>
  <c r="AG672" i="39"/>
  <c r="AG671" i="39"/>
  <c r="AH671" i="39" s="1"/>
  <c r="AG670" i="39"/>
  <c r="AH670" i="39" s="1"/>
  <c r="AG669" i="39"/>
  <c r="AG668" i="39"/>
  <c r="AG667" i="39"/>
  <c r="AH667" i="39" s="1"/>
  <c r="AG666" i="39"/>
  <c r="AH666" i="39" s="1"/>
  <c r="AG665" i="39"/>
  <c r="AH665" i="39" s="1"/>
  <c r="AG664" i="39"/>
  <c r="AG663" i="39"/>
  <c r="AH663" i="39" s="1"/>
  <c r="AG662" i="39"/>
  <c r="AH662" i="39" s="1"/>
  <c r="AG661" i="39"/>
  <c r="AH661" i="39" s="1"/>
  <c r="AG660" i="39"/>
  <c r="AH660" i="39" s="1"/>
  <c r="AG659" i="39"/>
  <c r="AH659" i="39" s="1"/>
  <c r="AG658" i="39"/>
  <c r="AH658" i="39" s="1"/>
  <c r="AG657" i="39"/>
  <c r="AH657" i="39" s="1"/>
  <c r="AG656" i="39"/>
  <c r="AH656" i="39" s="1"/>
  <c r="AG655" i="39"/>
  <c r="AH655" i="39" s="1"/>
  <c r="AG654" i="39"/>
  <c r="AH654" i="39" s="1"/>
  <c r="AG653" i="39"/>
  <c r="AG652" i="39"/>
  <c r="AH652" i="39" s="1"/>
  <c r="AG651" i="39"/>
  <c r="AG650" i="39"/>
  <c r="AG649" i="39"/>
  <c r="AH649" i="39" s="1"/>
  <c r="AG648" i="39"/>
  <c r="AH648" i="39" s="1"/>
  <c r="AG647" i="39"/>
  <c r="AG646" i="39"/>
  <c r="AG645" i="39"/>
  <c r="AH645" i="39" s="1"/>
  <c r="AG644" i="39"/>
  <c r="AH644" i="39" s="1"/>
  <c r="AG643" i="39"/>
  <c r="AG642" i="39"/>
  <c r="AG641" i="39"/>
  <c r="AH641" i="39" s="1"/>
  <c r="AG640" i="39"/>
  <c r="AH640" i="39" s="1"/>
  <c r="AG639" i="39"/>
  <c r="AG638" i="39"/>
  <c r="AG637" i="39"/>
  <c r="AH637" i="39" s="1"/>
  <c r="AG636" i="39"/>
  <c r="AH636" i="39" s="1"/>
  <c r="AG635" i="39"/>
  <c r="AG634" i="39"/>
  <c r="AG633" i="39"/>
  <c r="AH633" i="39" s="1"/>
  <c r="AG632" i="39"/>
  <c r="AH632" i="39" s="1"/>
  <c r="AG631" i="39"/>
  <c r="AG630" i="39"/>
  <c r="AG629" i="39"/>
  <c r="AH629" i="39" s="1"/>
  <c r="AG628" i="39"/>
  <c r="AH628" i="39" s="1"/>
  <c r="AG627" i="39"/>
  <c r="AG626" i="39"/>
  <c r="AG625" i="39"/>
  <c r="AH625" i="39" s="1"/>
  <c r="AG624" i="39"/>
  <c r="AH624" i="39" s="1"/>
  <c r="AG623" i="39"/>
  <c r="AG622" i="39"/>
  <c r="AG621" i="39"/>
  <c r="AH621" i="39" s="1"/>
  <c r="AG620" i="39"/>
  <c r="AH620" i="39" s="1"/>
  <c r="AG619" i="39"/>
  <c r="AG618" i="39"/>
  <c r="AG617" i="39"/>
  <c r="AH617" i="39" s="1"/>
  <c r="AG616" i="39"/>
  <c r="AH616" i="39" s="1"/>
  <c r="AG615" i="39"/>
  <c r="AG614" i="39"/>
  <c r="AG613" i="39"/>
  <c r="AH613" i="39" s="1"/>
  <c r="AG612" i="39"/>
  <c r="AH612" i="39" s="1"/>
  <c r="AG611" i="39"/>
  <c r="AG610" i="39"/>
  <c r="AG609" i="39"/>
  <c r="AH609" i="39" s="1"/>
  <c r="AG608" i="39"/>
  <c r="AH608" i="39" s="1"/>
  <c r="AG607" i="39"/>
  <c r="AG606" i="39"/>
  <c r="AG605" i="39"/>
  <c r="AH605" i="39" s="1"/>
  <c r="AG604" i="39"/>
  <c r="AH604" i="39" s="1"/>
  <c r="AG603" i="39"/>
  <c r="AG602" i="39"/>
  <c r="AG601" i="39"/>
  <c r="AH601" i="39" s="1"/>
  <c r="AG600" i="39"/>
  <c r="AH600" i="39" s="1"/>
  <c r="AG599" i="39"/>
  <c r="AG598" i="39"/>
  <c r="AG597" i="39"/>
  <c r="AH597" i="39" s="1"/>
  <c r="AG596" i="39"/>
  <c r="AH596" i="39" s="1"/>
  <c r="AG595" i="39"/>
  <c r="AG594" i="39"/>
  <c r="AG593" i="39"/>
  <c r="AH593" i="39" s="1"/>
  <c r="AG592" i="39"/>
  <c r="AH592" i="39" s="1"/>
  <c r="AG591" i="39"/>
  <c r="AG590" i="39"/>
  <c r="AG589" i="39"/>
  <c r="AH589" i="39" s="1"/>
  <c r="AG588" i="39"/>
  <c r="AH588" i="39" s="1"/>
  <c r="AG587" i="39"/>
  <c r="AG586" i="39"/>
  <c r="AG585" i="39"/>
  <c r="AH585" i="39" s="1"/>
  <c r="AG584" i="39"/>
  <c r="AH584" i="39" s="1"/>
  <c r="AG583" i="39"/>
  <c r="AG582" i="39"/>
  <c r="AG581" i="39"/>
  <c r="AH581" i="39" s="1"/>
  <c r="AG580" i="39"/>
  <c r="AH580" i="39" s="1"/>
  <c r="AG579" i="39"/>
  <c r="AG578" i="39"/>
  <c r="AG577" i="39"/>
  <c r="AH577" i="39" s="1"/>
  <c r="AG576" i="39"/>
  <c r="AH576" i="39" s="1"/>
  <c r="AG575" i="39"/>
  <c r="AG574" i="39"/>
  <c r="AG573" i="39"/>
  <c r="AH573" i="39" s="1"/>
  <c r="AG572" i="39"/>
  <c r="AH572" i="39" s="1"/>
  <c r="AG571" i="39"/>
  <c r="AG570" i="39"/>
  <c r="AG569" i="39"/>
  <c r="AH569" i="39" s="1"/>
  <c r="AG568" i="39"/>
  <c r="AH568" i="39" s="1"/>
  <c r="AG567" i="39"/>
  <c r="AG566" i="39"/>
  <c r="AG565" i="39"/>
  <c r="AH565" i="39" s="1"/>
  <c r="AG564" i="39"/>
  <c r="AH564" i="39" s="1"/>
  <c r="AG563" i="39"/>
  <c r="AG562" i="39"/>
  <c r="AG561" i="39"/>
  <c r="AH561" i="39" s="1"/>
  <c r="AG560" i="39"/>
  <c r="AH560" i="39" s="1"/>
  <c r="AG559" i="39"/>
  <c r="AG558" i="39"/>
  <c r="AG557" i="39"/>
  <c r="AH557" i="39" s="1"/>
  <c r="AG556" i="39"/>
  <c r="AH556" i="39" s="1"/>
  <c r="AG555" i="39"/>
  <c r="AG554" i="39"/>
  <c r="AG553" i="39"/>
  <c r="AH553" i="39" s="1"/>
  <c r="AG552" i="39"/>
  <c r="AH552" i="39" s="1"/>
  <c r="AG551" i="39"/>
  <c r="AG550" i="39"/>
  <c r="AG549" i="39"/>
  <c r="AH549" i="39" s="1"/>
  <c r="AG548" i="39"/>
  <c r="AH548" i="39" s="1"/>
  <c r="AG547" i="39"/>
  <c r="AG546" i="39"/>
  <c r="AG545" i="39"/>
  <c r="AH545" i="39" s="1"/>
  <c r="AG544" i="39"/>
  <c r="AH544" i="39" s="1"/>
  <c r="AG543" i="39"/>
  <c r="AG542" i="39"/>
  <c r="AG541" i="39"/>
  <c r="AH541" i="39" s="1"/>
  <c r="AG540" i="39"/>
  <c r="AH540" i="39" s="1"/>
  <c r="AG539" i="39"/>
  <c r="AG538" i="39"/>
  <c r="AG537" i="39"/>
  <c r="AH537" i="39" s="1"/>
  <c r="AG536" i="39"/>
  <c r="AH536" i="39" s="1"/>
  <c r="AG535" i="39"/>
  <c r="AG534" i="39"/>
  <c r="AG533" i="39"/>
  <c r="AH533" i="39" s="1"/>
  <c r="AG532" i="39"/>
  <c r="AH532" i="39" s="1"/>
  <c r="AG531" i="39"/>
  <c r="AG530" i="39"/>
  <c r="AG529" i="39"/>
  <c r="AH529" i="39" s="1"/>
  <c r="AG528" i="39"/>
  <c r="AH528" i="39" s="1"/>
  <c r="AG527" i="39"/>
  <c r="AG526" i="39"/>
  <c r="AG525" i="39"/>
  <c r="AH525" i="39" s="1"/>
  <c r="AG524" i="39"/>
  <c r="AH524" i="39" s="1"/>
  <c r="AG523" i="39"/>
  <c r="AG522" i="39"/>
  <c r="AG521" i="39"/>
  <c r="AH521" i="39" s="1"/>
  <c r="AG520" i="39"/>
  <c r="AH520" i="39" s="1"/>
  <c r="AG519" i="39"/>
  <c r="AH519" i="39" s="1"/>
  <c r="AG518" i="39"/>
  <c r="AG517" i="39"/>
  <c r="AG516" i="39"/>
  <c r="AH516" i="39" s="1"/>
  <c r="AG515" i="39"/>
  <c r="AH515" i="39" s="1"/>
  <c r="AG514" i="39"/>
  <c r="AH514" i="39" s="1"/>
  <c r="AG513" i="39"/>
  <c r="AG512" i="39"/>
  <c r="AH512" i="39" s="1"/>
  <c r="AG511" i="39"/>
  <c r="AH511" i="39" s="1"/>
  <c r="AG510" i="39"/>
  <c r="AG509" i="39"/>
  <c r="AH509" i="39" s="1"/>
  <c r="AG508" i="39"/>
  <c r="AG507" i="39"/>
  <c r="AH507" i="39" s="1"/>
  <c r="AG506" i="39"/>
  <c r="AH506" i="39" s="1"/>
  <c r="AG505" i="39"/>
  <c r="AH505" i="39" s="1"/>
  <c r="AG504" i="39"/>
  <c r="AG503" i="39"/>
  <c r="AH503" i="39" s="1"/>
  <c r="AG502" i="39"/>
  <c r="AH502" i="39" s="1"/>
  <c r="AG501" i="39"/>
  <c r="AH501" i="39" s="1"/>
  <c r="AG500" i="39"/>
  <c r="AG499" i="39"/>
  <c r="AH499" i="39" s="1"/>
  <c r="AG498" i="39"/>
  <c r="AH498" i="39" s="1"/>
  <c r="AG497" i="39"/>
  <c r="AH497" i="39" s="1"/>
  <c r="AG496" i="39"/>
  <c r="AG495" i="39"/>
  <c r="AH495" i="39" s="1"/>
  <c r="AG494" i="39"/>
  <c r="AH494" i="39" s="1"/>
  <c r="AG493" i="39"/>
  <c r="AH493" i="39" s="1"/>
  <c r="AG492" i="39"/>
  <c r="AG491" i="39"/>
  <c r="AH491" i="39" s="1"/>
  <c r="AG490" i="39"/>
  <c r="AH490" i="39" s="1"/>
  <c r="AG489" i="39"/>
  <c r="AH489" i="39" s="1"/>
  <c r="AG488" i="39"/>
  <c r="AG487" i="39"/>
  <c r="AH487" i="39" s="1"/>
  <c r="AG486" i="39"/>
  <c r="AH486" i="39" s="1"/>
  <c r="AG485" i="39"/>
  <c r="AH485" i="39" s="1"/>
  <c r="AG484" i="39"/>
  <c r="AG483" i="39"/>
  <c r="AH483" i="39" s="1"/>
  <c r="AG482" i="39"/>
  <c r="AH482" i="39" s="1"/>
  <c r="AG481" i="39"/>
  <c r="AH481" i="39" s="1"/>
  <c r="AG480" i="39"/>
  <c r="AG479" i="39"/>
  <c r="AH479" i="39" s="1"/>
  <c r="AG478" i="39"/>
  <c r="AH478" i="39" s="1"/>
  <c r="AG477" i="39"/>
  <c r="AH477" i="39" s="1"/>
  <c r="AG476" i="39"/>
  <c r="AG475" i="39"/>
  <c r="AH475" i="39" s="1"/>
  <c r="AG474" i="39"/>
  <c r="AH474" i="39" s="1"/>
  <c r="AG473" i="39"/>
  <c r="AH473" i="39" s="1"/>
  <c r="AG472" i="39"/>
  <c r="AG471" i="39"/>
  <c r="AH471" i="39" s="1"/>
  <c r="AG470" i="39"/>
  <c r="AH470" i="39" s="1"/>
  <c r="AG469" i="39"/>
  <c r="AH469" i="39" s="1"/>
  <c r="AG468" i="39"/>
  <c r="AG467" i="39"/>
  <c r="AH467" i="39" s="1"/>
  <c r="AG466" i="39"/>
  <c r="AH466" i="39" s="1"/>
  <c r="AG465" i="39"/>
  <c r="AH465" i="39" s="1"/>
  <c r="AG464" i="39"/>
  <c r="AG463" i="39"/>
  <c r="AH463" i="39" s="1"/>
  <c r="AG462" i="39"/>
  <c r="AH462" i="39" s="1"/>
  <c r="AG461" i="39"/>
  <c r="AH461" i="39" s="1"/>
  <c r="AG460" i="39"/>
  <c r="AG459" i="39"/>
  <c r="AH459" i="39" s="1"/>
  <c r="AG458" i="39"/>
  <c r="AH458" i="39" s="1"/>
  <c r="AG457" i="39"/>
  <c r="AH457" i="39" s="1"/>
  <c r="AG456" i="39"/>
  <c r="AG455" i="39"/>
  <c r="AH455" i="39" s="1"/>
  <c r="AG454" i="39"/>
  <c r="AH454" i="39" s="1"/>
  <c r="AG453" i="39"/>
  <c r="AH453" i="39" s="1"/>
  <c r="AG452" i="39"/>
  <c r="AG451" i="39"/>
  <c r="AH451" i="39" s="1"/>
  <c r="AG450" i="39"/>
  <c r="AH450" i="39" s="1"/>
  <c r="AG449" i="39"/>
  <c r="AH449" i="39" s="1"/>
  <c r="AG448" i="39"/>
  <c r="AG447" i="39"/>
  <c r="AH447" i="39" s="1"/>
  <c r="AG446" i="39"/>
  <c r="AH446" i="39" s="1"/>
  <c r="AG445" i="39"/>
  <c r="AH445" i="39" s="1"/>
  <c r="AG444" i="39"/>
  <c r="AG443" i="39"/>
  <c r="AH443" i="39" s="1"/>
  <c r="AG442" i="39"/>
  <c r="AH442" i="39" s="1"/>
  <c r="AG441" i="39"/>
  <c r="AH441" i="39" s="1"/>
  <c r="AG440" i="39"/>
  <c r="AG439" i="39"/>
  <c r="AH439" i="39" s="1"/>
  <c r="AG438" i="39"/>
  <c r="AH438" i="39" s="1"/>
  <c r="AG437" i="39"/>
  <c r="AH437" i="39" s="1"/>
  <c r="AG436" i="39"/>
  <c r="AG435" i="39"/>
  <c r="AH435" i="39" s="1"/>
  <c r="AG434" i="39"/>
  <c r="AG433" i="39"/>
  <c r="AG432" i="39"/>
  <c r="AH432" i="39" s="1"/>
  <c r="AG431" i="39"/>
  <c r="AH431" i="39" s="1"/>
  <c r="AG430" i="39"/>
  <c r="AG429" i="39"/>
  <c r="AG428" i="39"/>
  <c r="AH428" i="39" s="1"/>
  <c r="AG427" i="39"/>
  <c r="AH427" i="39" s="1"/>
  <c r="AG426" i="39"/>
  <c r="AG425" i="39"/>
  <c r="AG424" i="39"/>
  <c r="AH424" i="39" s="1"/>
  <c r="AG423" i="39"/>
  <c r="AH423" i="39" s="1"/>
  <c r="AG422" i="39"/>
  <c r="AG421" i="39"/>
  <c r="AG420" i="39"/>
  <c r="AH420" i="39" s="1"/>
  <c r="AG419" i="39"/>
  <c r="AH419" i="39" s="1"/>
  <c r="AG418" i="39"/>
  <c r="AG417" i="39"/>
  <c r="AG416" i="39"/>
  <c r="AH416" i="39" s="1"/>
  <c r="AG415" i="39"/>
  <c r="AH415" i="39" s="1"/>
  <c r="AG414" i="39"/>
  <c r="AG413" i="39"/>
  <c r="AG412" i="39"/>
  <c r="AH412" i="39" s="1"/>
  <c r="AG411" i="39"/>
  <c r="AH411" i="39" s="1"/>
  <c r="AG410" i="39"/>
  <c r="AG409" i="39"/>
  <c r="AG408" i="39"/>
  <c r="AH408" i="39" s="1"/>
  <c r="AG407" i="39"/>
  <c r="AH407" i="39" s="1"/>
  <c r="AG406" i="39"/>
  <c r="AG405" i="39"/>
  <c r="AG404" i="39"/>
  <c r="AH404" i="39" s="1"/>
  <c r="AG403" i="39"/>
  <c r="AH403" i="39" s="1"/>
  <c r="AG402" i="39"/>
  <c r="AG401" i="39"/>
  <c r="AG400" i="39"/>
  <c r="AH400" i="39" s="1"/>
  <c r="AG399" i="39"/>
  <c r="AH399" i="39" s="1"/>
  <c r="AG398" i="39"/>
  <c r="AG397" i="39"/>
  <c r="AG396" i="39"/>
  <c r="AH396" i="39" s="1"/>
  <c r="AG395" i="39"/>
  <c r="AH395" i="39" s="1"/>
  <c r="AG394" i="39"/>
  <c r="AG393" i="39"/>
  <c r="AG392" i="39"/>
  <c r="AH392" i="39" s="1"/>
  <c r="AG391" i="39"/>
  <c r="AH391" i="39" s="1"/>
  <c r="AG390" i="39"/>
  <c r="AG389" i="39"/>
  <c r="AG388" i="39"/>
  <c r="AH388" i="39" s="1"/>
  <c r="AG387" i="39"/>
  <c r="AH387" i="39" s="1"/>
  <c r="AG386" i="39"/>
  <c r="AG385" i="39"/>
  <c r="AG384" i="39"/>
  <c r="AH384" i="39" s="1"/>
  <c r="AG383" i="39"/>
  <c r="AH383" i="39" s="1"/>
  <c r="AG382" i="39"/>
  <c r="AG381" i="39"/>
  <c r="AG380" i="39"/>
  <c r="AH380" i="39" s="1"/>
  <c r="AG379" i="39"/>
  <c r="AH379" i="39" s="1"/>
  <c r="AG378" i="39"/>
  <c r="AG377" i="39"/>
  <c r="AG376" i="39"/>
  <c r="AH376" i="39" s="1"/>
  <c r="AG375" i="39"/>
  <c r="AH375" i="39" s="1"/>
  <c r="AG374" i="39"/>
  <c r="AG373" i="39"/>
  <c r="AG372" i="39"/>
  <c r="AH372" i="39" s="1"/>
  <c r="AG371" i="39"/>
  <c r="AH371" i="39" s="1"/>
  <c r="AG370" i="39"/>
  <c r="AG369" i="39"/>
  <c r="AG368" i="39"/>
  <c r="AH368" i="39" s="1"/>
  <c r="AG367" i="39"/>
  <c r="AH367" i="39" s="1"/>
  <c r="AG366" i="39"/>
  <c r="AG365" i="39"/>
  <c r="AG364" i="39"/>
  <c r="AH364" i="39" s="1"/>
  <c r="AG363" i="39"/>
  <c r="AH363" i="39" s="1"/>
  <c r="AG362" i="39"/>
  <c r="AG361" i="39"/>
  <c r="AG360" i="39"/>
  <c r="AH360" i="39" s="1"/>
  <c r="AG359" i="39"/>
  <c r="AH359" i="39" s="1"/>
  <c r="AG358" i="39"/>
  <c r="AG357" i="39"/>
  <c r="AG356" i="39"/>
  <c r="AH356" i="39" s="1"/>
  <c r="AG355" i="39"/>
  <c r="AH355" i="39" s="1"/>
  <c r="AG354" i="39"/>
  <c r="AH354" i="39" s="1"/>
  <c r="AG353" i="39"/>
  <c r="AG352" i="39"/>
  <c r="AH352" i="39" s="1"/>
  <c r="AG351" i="39"/>
  <c r="AH351" i="39" s="1"/>
  <c r="AG350" i="39"/>
  <c r="AH350" i="39" s="1"/>
  <c r="AG349" i="39"/>
  <c r="AG348" i="39"/>
  <c r="AH348" i="39" s="1"/>
  <c r="AG347" i="39"/>
  <c r="AH347" i="39" s="1"/>
  <c r="AG346" i="39"/>
  <c r="AH346" i="39" s="1"/>
  <c r="AG345" i="39"/>
  <c r="AG344" i="39"/>
  <c r="AH344" i="39" s="1"/>
  <c r="AG343" i="39"/>
  <c r="AH343" i="39" s="1"/>
  <c r="AG342" i="39"/>
  <c r="AG341" i="39"/>
  <c r="AG340" i="39"/>
  <c r="AH340" i="39" s="1"/>
  <c r="AG339" i="39"/>
  <c r="AH339" i="39" s="1"/>
  <c r="AG338" i="39"/>
  <c r="AH338" i="39" s="1"/>
  <c r="AG337" i="39"/>
  <c r="AG336" i="39"/>
  <c r="AH336" i="39" s="1"/>
  <c r="AG335" i="39"/>
  <c r="AH335" i="39" s="1"/>
  <c r="AG334" i="39"/>
  <c r="AH334" i="39" s="1"/>
  <c r="AG333" i="39"/>
  <c r="AG332" i="39"/>
  <c r="AH332" i="39" s="1"/>
  <c r="AG331" i="39"/>
  <c r="AH331" i="39" s="1"/>
  <c r="AG330" i="39"/>
  <c r="AH330" i="39" s="1"/>
  <c r="AG329" i="39"/>
  <c r="AG328" i="39"/>
  <c r="AH328" i="39" s="1"/>
  <c r="AG327" i="39"/>
  <c r="AG326" i="39"/>
  <c r="AH326" i="39" s="1"/>
  <c r="AG325" i="39"/>
  <c r="AH325" i="39" s="1"/>
  <c r="AG324" i="39"/>
  <c r="AH324" i="39" s="1"/>
  <c r="AG323" i="39"/>
  <c r="AG322" i="39"/>
  <c r="AG321" i="39"/>
  <c r="AH321" i="39" s="1"/>
  <c r="AG320" i="39"/>
  <c r="AH320" i="39" s="1"/>
  <c r="AG319" i="39"/>
  <c r="AG318" i="39"/>
  <c r="AH318" i="39" s="1"/>
  <c r="AG317" i="39"/>
  <c r="AH317" i="39" s="1"/>
  <c r="AG316" i="39"/>
  <c r="AH316" i="39" s="1"/>
  <c r="AG315" i="39"/>
  <c r="AG314" i="39"/>
  <c r="AH314" i="39" s="1"/>
  <c r="AG313" i="39"/>
  <c r="AH313" i="39" s="1"/>
  <c r="AG312" i="39"/>
  <c r="AH312" i="39" s="1"/>
  <c r="AG311" i="39"/>
  <c r="AG310" i="39"/>
  <c r="AH310" i="39" s="1"/>
  <c r="AG309" i="39"/>
  <c r="AH309" i="39" s="1"/>
  <c r="AG308" i="39"/>
  <c r="AH308" i="39" s="1"/>
  <c r="AG307" i="39"/>
  <c r="AG306" i="39"/>
  <c r="AG305" i="39"/>
  <c r="AH305" i="39" s="1"/>
  <c r="AG304" i="39"/>
  <c r="AH304" i="39" s="1"/>
  <c r="AG303" i="39"/>
  <c r="AG302" i="39"/>
  <c r="AH302" i="39" s="1"/>
  <c r="AG301" i="39"/>
  <c r="AH301" i="39" s="1"/>
  <c r="AG300" i="39"/>
  <c r="AH300" i="39" s="1"/>
  <c r="AG299" i="39"/>
  <c r="AG298" i="39"/>
  <c r="AH298" i="39" s="1"/>
  <c r="AG297" i="39"/>
  <c r="AH297" i="39" s="1"/>
  <c r="AG296" i="39"/>
  <c r="AH296" i="39" s="1"/>
  <c r="AG295" i="39"/>
  <c r="AG294" i="39"/>
  <c r="AH294" i="39" s="1"/>
  <c r="AG293" i="39"/>
  <c r="AG292" i="39"/>
  <c r="AG291" i="39"/>
  <c r="AH291" i="39" s="1"/>
  <c r="AG290" i="39"/>
  <c r="AH290" i="39" s="1"/>
  <c r="AG289" i="39"/>
  <c r="AG288" i="39"/>
  <c r="AG287" i="39"/>
  <c r="AH287" i="39" s="1"/>
  <c r="AG286" i="39"/>
  <c r="AH286" i="39" s="1"/>
  <c r="AG285" i="39"/>
  <c r="AG284" i="39"/>
  <c r="AG283" i="39"/>
  <c r="AH283" i="39" s="1"/>
  <c r="AG282" i="39"/>
  <c r="AH282" i="39" s="1"/>
  <c r="AG281" i="39"/>
  <c r="AG280" i="39"/>
  <c r="AG279" i="39"/>
  <c r="AH279" i="39" s="1"/>
  <c r="AG278" i="39"/>
  <c r="AH278" i="39" s="1"/>
  <c r="AG277" i="39"/>
  <c r="AG276" i="39"/>
  <c r="AG275" i="39"/>
  <c r="AH275" i="39" s="1"/>
  <c r="AG274" i="39"/>
  <c r="AH274" i="39" s="1"/>
  <c r="AG273" i="39"/>
  <c r="AG272" i="39"/>
  <c r="AG271" i="39"/>
  <c r="AH271" i="39" s="1"/>
  <c r="AG270" i="39"/>
  <c r="AH270" i="39" s="1"/>
  <c r="AG269" i="39"/>
  <c r="AG268" i="39"/>
  <c r="AG267" i="39"/>
  <c r="AH267" i="39" s="1"/>
  <c r="AG266" i="39"/>
  <c r="AH266" i="39" s="1"/>
  <c r="AG265" i="39"/>
  <c r="AG264" i="39"/>
  <c r="AG263" i="39"/>
  <c r="AH263" i="39" s="1"/>
  <c r="AG262" i="39"/>
  <c r="AH262" i="39" s="1"/>
  <c r="AG261" i="39"/>
  <c r="AG260" i="39"/>
  <c r="AG259" i="39"/>
  <c r="AH259" i="39" s="1"/>
  <c r="AG258" i="39"/>
  <c r="AH258" i="39" s="1"/>
  <c r="AG257" i="39"/>
  <c r="AG256" i="39"/>
  <c r="AG255" i="39"/>
  <c r="AH255" i="39" s="1"/>
  <c r="AG254" i="39"/>
  <c r="AH254" i="39" s="1"/>
  <c r="AG253" i="39"/>
  <c r="AG252" i="39"/>
  <c r="AG251" i="39"/>
  <c r="AH251" i="39" s="1"/>
  <c r="AG250" i="39"/>
  <c r="AH250" i="39" s="1"/>
  <c r="AG249" i="39"/>
  <c r="AG248" i="39"/>
  <c r="AG247" i="39"/>
  <c r="AH247" i="39" s="1"/>
  <c r="AG246" i="39"/>
  <c r="AH246" i="39" s="1"/>
  <c r="AG245" i="39"/>
  <c r="AG244" i="39"/>
  <c r="AG243" i="39"/>
  <c r="AH243" i="39" s="1"/>
  <c r="AG242" i="39"/>
  <c r="AH242" i="39" s="1"/>
  <c r="AG241" i="39"/>
  <c r="AG240" i="39"/>
  <c r="AG239" i="39"/>
  <c r="AH239" i="39" s="1"/>
  <c r="AG238" i="39"/>
  <c r="AH238" i="39" s="1"/>
  <c r="AG237" i="39"/>
  <c r="AG236" i="39"/>
  <c r="AG235" i="39"/>
  <c r="AH235" i="39" s="1"/>
  <c r="AG234" i="39"/>
  <c r="AH234" i="39" s="1"/>
  <c r="AG233" i="39"/>
  <c r="AG232" i="39"/>
  <c r="AG231" i="39"/>
  <c r="AH231" i="39" s="1"/>
  <c r="AG230" i="39"/>
  <c r="AH230" i="39" s="1"/>
  <c r="AG229" i="39"/>
  <c r="AG228" i="39"/>
  <c r="AG227" i="39"/>
  <c r="AH227" i="39" s="1"/>
  <c r="AG226" i="39"/>
  <c r="AH226" i="39" s="1"/>
  <c r="AG225" i="39"/>
  <c r="AG224" i="39"/>
  <c r="AG223" i="39"/>
  <c r="AH223" i="39" s="1"/>
  <c r="AG222" i="39"/>
  <c r="AH222" i="39" s="1"/>
  <c r="AG221" i="39"/>
  <c r="AG220" i="39"/>
  <c r="AG219" i="39"/>
  <c r="AH219" i="39" s="1"/>
  <c r="AG218" i="39"/>
  <c r="AH218" i="39" s="1"/>
  <c r="AG217" i="39"/>
  <c r="AG216" i="39"/>
  <c r="AG215" i="39"/>
  <c r="AH215" i="39" s="1"/>
  <c r="AG214" i="39"/>
  <c r="AH214" i="39" s="1"/>
  <c r="AG213" i="39"/>
  <c r="AH812" i="38"/>
  <c r="AI812" i="38" s="1"/>
  <c r="AH811" i="38"/>
  <c r="AI811" i="38" s="1"/>
  <c r="AH810" i="38"/>
  <c r="AH809" i="38"/>
  <c r="AH808" i="38"/>
  <c r="AI808" i="38" s="1"/>
  <c r="AH807" i="38"/>
  <c r="AI807" i="38" s="1"/>
  <c r="AH806" i="38"/>
  <c r="AH805" i="38"/>
  <c r="AH804" i="38"/>
  <c r="AI804" i="38" s="1"/>
  <c r="AH803" i="38"/>
  <c r="AI803" i="38" s="1"/>
  <c r="AG214" i="38"/>
  <c r="AH802" i="38"/>
  <c r="AI802" i="38" s="1"/>
  <c r="AH801" i="38"/>
  <c r="AH800" i="38"/>
  <c r="AI800" i="38" s="1"/>
  <c r="AH799" i="38"/>
  <c r="AH798" i="38"/>
  <c r="AI798" i="38" s="1"/>
  <c r="AH797" i="38"/>
  <c r="AH796" i="38"/>
  <c r="AI796" i="38" s="1"/>
  <c r="AH795" i="38"/>
  <c r="AH794" i="38"/>
  <c r="AI794" i="38" s="1"/>
  <c r="AH793" i="38"/>
  <c r="AH792" i="38"/>
  <c r="AI792" i="38" s="1"/>
  <c r="AH791" i="38"/>
  <c r="AH790" i="38"/>
  <c r="AI790" i="38" s="1"/>
  <c r="AH789" i="38"/>
  <c r="AH788" i="38"/>
  <c r="AI788" i="38" s="1"/>
  <c r="AH787" i="38"/>
  <c r="AH786" i="38"/>
  <c r="AI786" i="38" s="1"/>
  <c r="AH785" i="38"/>
  <c r="AH784" i="38"/>
  <c r="AI784" i="38" s="1"/>
  <c r="AH783" i="38"/>
  <c r="AH782" i="38"/>
  <c r="AI782" i="38" s="1"/>
  <c r="AH781" i="38"/>
  <c r="AH780" i="38"/>
  <c r="AI780" i="38" s="1"/>
  <c r="AH779" i="38"/>
  <c r="AH778" i="38"/>
  <c r="AI778" i="38" s="1"/>
  <c r="AH777" i="38"/>
  <c r="AH776" i="38"/>
  <c r="AI776" i="38" s="1"/>
  <c r="AH775" i="38"/>
  <c r="AH774" i="38"/>
  <c r="AI774" i="38" s="1"/>
  <c r="AH773" i="38"/>
  <c r="AH772" i="38"/>
  <c r="AI772" i="38" s="1"/>
  <c r="AH771" i="38"/>
  <c r="AH770" i="38"/>
  <c r="AI770" i="38" s="1"/>
  <c r="AH769" i="38"/>
  <c r="AH768" i="38"/>
  <c r="AI768" i="38" s="1"/>
  <c r="AH767" i="38"/>
  <c r="AH766" i="38"/>
  <c r="AI766" i="38" s="1"/>
  <c r="AH765" i="38"/>
  <c r="AH764" i="38"/>
  <c r="AI764" i="38" s="1"/>
  <c r="AH763" i="38"/>
  <c r="AH762" i="38"/>
  <c r="AI762" i="38" s="1"/>
  <c r="AH761" i="38"/>
  <c r="AH760" i="38"/>
  <c r="AI760" i="38" s="1"/>
  <c r="AH759" i="38"/>
  <c r="AH758" i="38"/>
  <c r="AI758" i="38" s="1"/>
  <c r="AH757" i="38"/>
  <c r="AH756" i="38"/>
  <c r="AI756" i="38" s="1"/>
  <c r="AH755" i="38"/>
  <c r="AH754" i="38"/>
  <c r="AI754" i="38" s="1"/>
  <c r="AH753" i="38"/>
  <c r="AH752" i="38"/>
  <c r="AI752" i="38" s="1"/>
  <c r="AH751" i="38"/>
  <c r="AH750" i="38"/>
  <c r="AI750" i="38" s="1"/>
  <c r="AH749" i="38"/>
  <c r="AH748" i="38"/>
  <c r="AI748" i="38" s="1"/>
  <c r="AH747" i="38"/>
  <c r="AH746" i="38"/>
  <c r="AI746" i="38" s="1"/>
  <c r="AH745" i="38"/>
  <c r="AH744" i="38"/>
  <c r="AI744" i="38" s="1"/>
  <c r="AH743" i="38"/>
  <c r="AH742" i="38"/>
  <c r="AI742" i="38" s="1"/>
  <c r="AH741" i="38"/>
  <c r="AH740" i="38"/>
  <c r="AI740" i="38" s="1"/>
  <c r="AH739" i="38"/>
  <c r="AH738" i="38"/>
  <c r="AI738" i="38" s="1"/>
  <c r="AH737" i="38"/>
  <c r="AH736" i="38"/>
  <c r="AI736" i="38" s="1"/>
  <c r="AH735" i="38"/>
  <c r="AH734" i="38"/>
  <c r="AI734" i="38" s="1"/>
  <c r="AH733" i="38"/>
  <c r="AH732" i="38"/>
  <c r="AI732" i="38" s="1"/>
  <c r="AH731" i="38"/>
  <c r="AH730" i="38"/>
  <c r="AI730" i="38" s="1"/>
  <c r="AH729" i="38"/>
  <c r="AH728" i="38"/>
  <c r="AI728" i="38" s="1"/>
  <c r="AH727" i="38"/>
  <c r="AH726" i="38"/>
  <c r="AI726" i="38" s="1"/>
  <c r="AH725" i="38"/>
  <c r="AH724" i="38"/>
  <c r="AI724" i="38" s="1"/>
  <c r="AH723" i="38"/>
  <c r="AH722" i="38"/>
  <c r="AI722" i="38" s="1"/>
  <c r="AH721" i="38"/>
  <c r="AH720" i="38"/>
  <c r="AI720" i="38" s="1"/>
  <c r="AH719" i="38"/>
  <c r="AH718" i="38"/>
  <c r="AI718" i="38" s="1"/>
  <c r="AH717" i="38"/>
  <c r="AH716" i="38"/>
  <c r="AI716" i="38" s="1"/>
  <c r="AH715" i="38"/>
  <c r="AH714" i="38"/>
  <c r="AI714" i="38" s="1"/>
  <c r="AH713" i="38"/>
  <c r="AH712" i="38"/>
  <c r="AI712" i="38" s="1"/>
  <c r="AH711" i="38"/>
  <c r="AH710" i="38"/>
  <c r="AI710" i="38" s="1"/>
  <c r="AH709" i="38"/>
  <c r="AH708" i="38"/>
  <c r="AI708" i="38" s="1"/>
  <c r="AH707" i="38"/>
  <c r="AH706" i="38"/>
  <c r="AI706" i="38" s="1"/>
  <c r="AH705" i="38"/>
  <c r="AH704" i="38"/>
  <c r="AI704" i="38" s="1"/>
  <c r="AH703" i="38"/>
  <c r="AH702" i="38"/>
  <c r="AI702" i="38" s="1"/>
  <c r="AH701" i="38"/>
  <c r="AH700" i="38"/>
  <c r="AI700" i="38" s="1"/>
  <c r="AH699" i="38"/>
  <c r="AI699" i="38" s="1"/>
  <c r="AH698" i="38"/>
  <c r="AI698" i="38" s="1"/>
  <c r="AH697" i="38"/>
  <c r="AI697" i="38" s="1"/>
  <c r="AH696" i="38"/>
  <c r="AI696" i="38" s="1"/>
  <c r="AH695" i="38"/>
  <c r="AH694" i="38"/>
  <c r="AI694" i="38" s="1"/>
  <c r="AH693" i="38"/>
  <c r="AH692" i="38"/>
  <c r="AI692" i="38" s="1"/>
  <c r="AH691" i="38"/>
  <c r="AI691" i="38" s="1"/>
  <c r="AH690" i="38"/>
  <c r="AI690" i="38" s="1"/>
  <c r="AH689" i="38"/>
  <c r="AI689" i="38" s="1"/>
  <c r="AH688" i="38"/>
  <c r="AI688" i="38" s="1"/>
  <c r="AH687" i="38"/>
  <c r="AH686" i="38"/>
  <c r="AI686" i="38" s="1"/>
  <c r="AH685" i="38"/>
  <c r="AH684" i="38"/>
  <c r="AI684" i="38" s="1"/>
  <c r="AH683" i="38"/>
  <c r="AI683" i="38" s="1"/>
  <c r="AH682" i="38"/>
  <c r="AI682" i="38" s="1"/>
  <c r="AH681" i="38"/>
  <c r="AI681" i="38" s="1"/>
  <c r="AH680" i="38"/>
  <c r="AI680" i="38" s="1"/>
  <c r="AH679" i="38"/>
  <c r="AH678" i="38"/>
  <c r="AI678" i="38" s="1"/>
  <c r="AH677" i="38"/>
  <c r="AH676" i="38"/>
  <c r="AI676" i="38" s="1"/>
  <c r="AH675" i="38"/>
  <c r="AI675" i="38" s="1"/>
  <c r="AH674" i="38"/>
  <c r="AI674" i="38" s="1"/>
  <c r="AH673" i="38"/>
  <c r="AI673" i="38" s="1"/>
  <c r="AH672" i="38"/>
  <c r="AI672" i="38" s="1"/>
  <c r="AH671" i="38"/>
  <c r="AH670" i="38"/>
  <c r="AI670" i="38" s="1"/>
  <c r="AH669" i="38"/>
  <c r="AH668" i="38"/>
  <c r="AI668" i="38" s="1"/>
  <c r="AH667" i="38"/>
  <c r="AI667" i="38" s="1"/>
  <c r="AH666" i="38"/>
  <c r="AI666" i="38" s="1"/>
  <c r="AH665" i="38"/>
  <c r="AI665" i="38" s="1"/>
  <c r="AH664" i="38"/>
  <c r="AI664" i="38" s="1"/>
  <c r="AH663" i="38"/>
  <c r="AH662" i="38"/>
  <c r="AI662" i="38" s="1"/>
  <c r="AH661" i="38"/>
  <c r="AH660" i="38"/>
  <c r="AI660" i="38" s="1"/>
  <c r="AH659" i="38"/>
  <c r="AI659" i="38" s="1"/>
  <c r="AH658" i="38"/>
  <c r="AI658" i="38" s="1"/>
  <c r="AH657" i="38"/>
  <c r="AI657" i="38" s="1"/>
  <c r="AH656" i="38"/>
  <c r="AI656" i="38" s="1"/>
  <c r="AH655" i="38"/>
  <c r="AH654" i="38"/>
  <c r="AI654" i="38" s="1"/>
  <c r="AH653" i="38"/>
  <c r="AH652" i="38"/>
  <c r="AI652" i="38" s="1"/>
  <c r="AH651" i="38"/>
  <c r="AI651" i="38" s="1"/>
  <c r="AH650" i="38"/>
  <c r="AI650" i="38" s="1"/>
  <c r="AH649" i="38"/>
  <c r="AI649" i="38" s="1"/>
  <c r="AH648" i="38"/>
  <c r="AI648" i="38" s="1"/>
  <c r="AH647" i="38"/>
  <c r="AH646" i="38"/>
  <c r="AI646" i="38" s="1"/>
  <c r="AH645" i="38"/>
  <c r="AH644" i="38"/>
  <c r="AI644" i="38" s="1"/>
  <c r="AH643" i="38"/>
  <c r="AI643" i="38" s="1"/>
  <c r="AH642" i="38"/>
  <c r="AI642" i="38" s="1"/>
  <c r="AH641" i="38"/>
  <c r="AI641" i="38" s="1"/>
  <c r="AH640" i="38"/>
  <c r="AI640" i="38" s="1"/>
  <c r="AH639" i="38"/>
  <c r="AH638" i="38"/>
  <c r="AI638" i="38" s="1"/>
  <c r="AH637" i="38"/>
  <c r="AH636" i="38"/>
  <c r="AI636" i="38" s="1"/>
  <c r="AH635" i="38"/>
  <c r="AI635" i="38" s="1"/>
  <c r="AH634" i="38"/>
  <c r="AI634" i="38" s="1"/>
  <c r="AH633" i="38"/>
  <c r="AI633" i="38" s="1"/>
  <c r="AH632" i="38"/>
  <c r="AH631" i="38"/>
  <c r="AI631" i="38" s="1"/>
  <c r="AH630" i="38"/>
  <c r="AH629" i="38"/>
  <c r="AI629" i="38" s="1"/>
  <c r="AH628" i="38"/>
  <c r="AH627" i="38"/>
  <c r="AI627" i="38" s="1"/>
  <c r="AH626" i="38"/>
  <c r="AH625" i="38"/>
  <c r="AI625" i="38" s="1"/>
  <c r="AH624" i="38"/>
  <c r="AH623" i="38"/>
  <c r="AI623" i="38" s="1"/>
  <c r="AH622" i="38"/>
  <c r="AH621" i="38"/>
  <c r="AI621" i="38" s="1"/>
  <c r="AH620" i="38"/>
  <c r="AH619" i="38"/>
  <c r="AI619" i="38" s="1"/>
  <c r="AH618" i="38"/>
  <c r="AH617" i="38"/>
  <c r="AI617" i="38" s="1"/>
  <c r="AH616" i="38"/>
  <c r="AH615" i="38"/>
  <c r="AI615" i="38" s="1"/>
  <c r="AH614" i="38"/>
  <c r="AH613" i="38"/>
  <c r="AI613" i="38" s="1"/>
  <c r="AH612" i="38"/>
  <c r="AH611" i="38"/>
  <c r="AI611" i="38" s="1"/>
  <c r="AH610" i="38"/>
  <c r="AH609" i="38"/>
  <c r="AI609" i="38" s="1"/>
  <c r="AH608" i="38"/>
  <c r="AH607" i="38"/>
  <c r="AI607" i="38" s="1"/>
  <c r="AH606" i="38"/>
  <c r="AH605" i="38"/>
  <c r="AI605" i="38" s="1"/>
  <c r="AH604" i="38"/>
  <c r="AH603" i="38"/>
  <c r="AI603" i="38" s="1"/>
  <c r="AH602" i="38"/>
  <c r="AH601" i="38"/>
  <c r="AI601" i="38" s="1"/>
  <c r="AH600" i="38"/>
  <c r="AH599" i="38"/>
  <c r="AI599" i="38" s="1"/>
  <c r="AH598" i="38"/>
  <c r="AH597" i="38"/>
  <c r="AI597" i="38" s="1"/>
  <c r="AH596" i="38"/>
  <c r="AH595" i="38"/>
  <c r="AI595" i="38" s="1"/>
  <c r="AH594" i="38"/>
  <c r="AH593" i="38"/>
  <c r="AI593" i="38" s="1"/>
  <c r="AH592" i="38"/>
  <c r="AH591" i="38"/>
  <c r="AI591" i="38" s="1"/>
  <c r="AH590" i="38"/>
  <c r="AH589" i="38"/>
  <c r="AI589" i="38" s="1"/>
  <c r="AH588" i="38"/>
  <c r="AH587" i="38"/>
  <c r="AI587" i="38" s="1"/>
  <c r="AH586" i="38"/>
  <c r="AH585" i="38"/>
  <c r="AI585" i="38" s="1"/>
  <c r="AH584" i="38"/>
  <c r="AH583" i="38"/>
  <c r="AI583" i="38" s="1"/>
  <c r="AH582" i="38"/>
  <c r="AH581" i="38"/>
  <c r="AI581" i="38" s="1"/>
  <c r="AH580" i="38"/>
  <c r="AH579" i="38"/>
  <c r="AI579" i="38" s="1"/>
  <c r="AH578" i="38"/>
  <c r="AH577" i="38"/>
  <c r="AI577" i="38" s="1"/>
  <c r="AH576" i="38"/>
  <c r="AI576" i="38" s="1"/>
  <c r="AH575" i="38"/>
  <c r="AI575" i="38" s="1"/>
  <c r="AH574" i="38"/>
  <c r="AI574" i="38" s="1"/>
  <c r="AH573" i="38"/>
  <c r="AH572" i="38"/>
  <c r="AI572" i="38" s="1"/>
  <c r="AH571" i="38"/>
  <c r="AH570" i="38"/>
  <c r="AH569" i="38"/>
  <c r="AI569" i="38" s="1"/>
  <c r="AH568" i="38"/>
  <c r="AI568" i="38" s="1"/>
  <c r="AH567" i="38"/>
  <c r="AI567" i="38" s="1"/>
  <c r="AH566" i="38"/>
  <c r="AI566" i="38" s="1"/>
  <c r="AH565" i="38"/>
  <c r="AI565" i="38" s="1"/>
  <c r="AH564" i="38"/>
  <c r="AI564" i="38" s="1"/>
  <c r="AH563" i="38"/>
  <c r="AI563" i="38" s="1"/>
  <c r="AH562" i="38"/>
  <c r="AI562" i="38" s="1"/>
  <c r="AH561" i="38"/>
  <c r="AI561" i="38" s="1"/>
  <c r="AH560" i="38"/>
  <c r="AI560" i="38" s="1"/>
  <c r="AH559" i="38"/>
  <c r="AI559" i="38" s="1"/>
  <c r="AH558" i="38"/>
  <c r="AI558" i="38" s="1"/>
  <c r="AH557" i="38"/>
  <c r="AI557" i="38" s="1"/>
  <c r="AH556" i="38"/>
  <c r="AI556" i="38" s="1"/>
  <c r="AH555" i="38"/>
  <c r="AI555" i="38" s="1"/>
  <c r="AH554" i="38"/>
  <c r="AI554" i="38" s="1"/>
  <c r="AH553" i="38"/>
  <c r="AI553" i="38" s="1"/>
  <c r="AH552" i="38"/>
  <c r="AI552" i="38" s="1"/>
  <c r="AH551" i="38"/>
  <c r="AI551" i="38" s="1"/>
  <c r="AH550" i="38"/>
  <c r="AI550" i="38" s="1"/>
  <c r="AH549" i="38"/>
  <c r="AI549" i="38" s="1"/>
  <c r="AH548" i="38"/>
  <c r="AI548" i="38" s="1"/>
  <c r="AH547" i="38"/>
  <c r="AI547" i="38" s="1"/>
  <c r="AH546" i="38"/>
  <c r="AI546" i="38" s="1"/>
  <c r="AH545" i="38"/>
  <c r="AI545" i="38" s="1"/>
  <c r="AH544" i="38"/>
  <c r="AI544" i="38" s="1"/>
  <c r="AH543" i="38"/>
  <c r="AI543" i="38" s="1"/>
  <c r="AH542" i="38"/>
  <c r="AI542" i="38" s="1"/>
  <c r="AH541" i="38"/>
  <c r="AI541" i="38" s="1"/>
  <c r="AH540" i="38"/>
  <c r="AI540" i="38" s="1"/>
  <c r="AH539" i="38"/>
  <c r="AI539" i="38" s="1"/>
  <c r="AH538" i="38"/>
  <c r="AI538" i="38" s="1"/>
  <c r="AH537" i="38"/>
  <c r="AI537" i="38" s="1"/>
  <c r="AH536" i="38"/>
  <c r="AI536" i="38" s="1"/>
  <c r="AH535" i="38"/>
  <c r="AI535" i="38" s="1"/>
  <c r="AH534" i="38"/>
  <c r="AI534" i="38" s="1"/>
  <c r="AH533" i="38"/>
  <c r="AI533" i="38" s="1"/>
  <c r="AH532" i="38"/>
  <c r="AI532" i="38" s="1"/>
  <c r="AH531" i="38"/>
  <c r="AI531" i="38" s="1"/>
  <c r="AH530" i="38"/>
  <c r="AI530" i="38" s="1"/>
  <c r="AH529" i="38"/>
  <c r="AI529" i="38" s="1"/>
  <c r="AH528" i="38"/>
  <c r="AI528" i="38" s="1"/>
  <c r="AH527" i="38"/>
  <c r="AI527" i="38" s="1"/>
  <c r="AH526" i="38"/>
  <c r="AI526" i="38" s="1"/>
  <c r="AH525" i="38"/>
  <c r="AI525" i="38" s="1"/>
  <c r="AH524" i="38"/>
  <c r="AI524" i="38" s="1"/>
  <c r="AH523" i="38"/>
  <c r="AI523" i="38" s="1"/>
  <c r="AH522" i="38"/>
  <c r="AI522" i="38" s="1"/>
  <c r="AH521" i="38"/>
  <c r="AI521" i="38" s="1"/>
  <c r="AH520" i="38"/>
  <c r="AI520" i="38" s="1"/>
  <c r="AH519" i="38"/>
  <c r="AI519" i="38" s="1"/>
  <c r="AH518" i="38"/>
  <c r="AI518" i="38" s="1"/>
  <c r="AH517" i="38"/>
  <c r="AI517" i="38" s="1"/>
  <c r="AH516" i="38"/>
  <c r="AI516" i="38" s="1"/>
  <c r="AH515" i="38"/>
  <c r="AI515" i="38" s="1"/>
  <c r="AH514" i="38"/>
  <c r="AI514" i="38" s="1"/>
  <c r="AH513" i="38"/>
  <c r="AI513" i="38" s="1"/>
  <c r="AH512" i="38"/>
  <c r="AI512" i="38" s="1"/>
  <c r="AH511" i="38"/>
  <c r="AI511" i="38" s="1"/>
  <c r="AH510" i="38"/>
  <c r="AI510" i="38" s="1"/>
  <c r="AH509" i="38"/>
  <c r="AI509" i="38" s="1"/>
  <c r="AH508" i="38"/>
  <c r="AI508" i="38" s="1"/>
  <c r="AH507" i="38"/>
  <c r="AI507" i="38" s="1"/>
  <c r="AH506" i="38"/>
  <c r="AI506" i="38" s="1"/>
  <c r="AH505" i="38"/>
  <c r="AI505" i="38" s="1"/>
  <c r="AH504" i="38"/>
  <c r="AI504" i="38" s="1"/>
  <c r="AH503" i="38"/>
  <c r="AI503" i="38" s="1"/>
  <c r="AH502" i="38"/>
  <c r="AI502" i="38" s="1"/>
  <c r="AH501" i="38"/>
  <c r="AI501" i="38" s="1"/>
  <c r="AH500" i="38"/>
  <c r="AI500" i="38" s="1"/>
  <c r="AH499" i="38"/>
  <c r="AI499" i="38" s="1"/>
  <c r="AH498" i="38"/>
  <c r="AI498" i="38" s="1"/>
  <c r="AH497" i="38"/>
  <c r="AI497" i="38" s="1"/>
  <c r="AH496" i="38"/>
  <c r="AI496" i="38" s="1"/>
  <c r="AH495" i="38"/>
  <c r="AI495" i="38" s="1"/>
  <c r="AH494" i="38"/>
  <c r="AI494" i="38" s="1"/>
  <c r="AH493" i="38"/>
  <c r="AI493" i="38" s="1"/>
  <c r="AH492" i="38"/>
  <c r="AI492" i="38" s="1"/>
  <c r="AH491" i="38"/>
  <c r="AI491" i="38" s="1"/>
  <c r="AH490" i="38"/>
  <c r="AI490" i="38" s="1"/>
  <c r="AH489" i="38"/>
  <c r="AI489" i="38" s="1"/>
  <c r="AH488" i="38"/>
  <c r="AI488" i="38" s="1"/>
  <c r="AH487" i="38"/>
  <c r="AI487" i="38" s="1"/>
  <c r="AH486" i="38"/>
  <c r="AI486" i="38" s="1"/>
  <c r="AH485" i="38"/>
  <c r="AI485" i="38" s="1"/>
  <c r="AH484" i="38"/>
  <c r="AI484" i="38" s="1"/>
  <c r="AH483" i="38"/>
  <c r="AI483" i="38" s="1"/>
  <c r="AH482" i="38"/>
  <c r="AI482" i="38" s="1"/>
  <c r="AH481" i="38"/>
  <c r="AI481" i="38" s="1"/>
  <c r="AH480" i="38"/>
  <c r="AI480" i="38" s="1"/>
  <c r="AH479" i="38"/>
  <c r="AI479" i="38" s="1"/>
  <c r="AH478" i="38"/>
  <c r="AI478" i="38" s="1"/>
  <c r="AH477" i="38"/>
  <c r="AI477" i="38" s="1"/>
  <c r="AH476" i="38"/>
  <c r="AI476" i="38" s="1"/>
  <c r="AH475" i="38"/>
  <c r="AI475" i="38" s="1"/>
  <c r="AH474" i="38"/>
  <c r="AI474" i="38" s="1"/>
  <c r="AH473" i="38"/>
  <c r="AI473" i="38" s="1"/>
  <c r="AH472" i="38"/>
  <c r="AI472" i="38" s="1"/>
  <c r="AH471" i="38"/>
  <c r="AI471" i="38" s="1"/>
  <c r="AH470" i="38"/>
  <c r="AI470" i="38" s="1"/>
  <c r="AH469" i="38"/>
  <c r="AI469" i="38" s="1"/>
  <c r="AH468" i="38"/>
  <c r="AI468" i="38" s="1"/>
  <c r="AH467" i="38"/>
  <c r="AI467" i="38" s="1"/>
  <c r="AH466" i="38"/>
  <c r="AI466" i="38" s="1"/>
  <c r="AH465" i="38"/>
  <c r="AI465" i="38" s="1"/>
  <c r="AH464" i="38"/>
  <c r="AI464" i="38" s="1"/>
  <c r="AH463" i="38"/>
  <c r="AI463" i="38" s="1"/>
  <c r="AH462" i="38"/>
  <c r="AI462" i="38" s="1"/>
  <c r="AH461" i="38"/>
  <c r="AI461" i="38" s="1"/>
  <c r="AH460" i="38"/>
  <c r="AI460" i="38" s="1"/>
  <c r="AH459" i="38"/>
  <c r="AI459" i="38" s="1"/>
  <c r="AH458" i="38"/>
  <c r="AI458" i="38" s="1"/>
  <c r="AH457" i="38"/>
  <c r="AI457" i="38" s="1"/>
  <c r="AH456" i="38"/>
  <c r="AI456" i="38" s="1"/>
  <c r="AH455" i="38"/>
  <c r="AI455" i="38" s="1"/>
  <c r="AH454" i="38"/>
  <c r="AI454" i="38" s="1"/>
  <c r="AH453" i="38"/>
  <c r="AI453" i="38" s="1"/>
  <c r="AH452" i="38"/>
  <c r="AI452" i="38" s="1"/>
  <c r="AH451" i="38"/>
  <c r="AI451" i="38" s="1"/>
  <c r="AH450" i="38"/>
  <c r="AI450" i="38" s="1"/>
  <c r="AH449" i="38"/>
  <c r="AI449" i="38" s="1"/>
  <c r="AH448" i="38"/>
  <c r="AI448" i="38" s="1"/>
  <c r="AH447" i="38"/>
  <c r="AI447" i="38" s="1"/>
  <c r="AH446" i="38"/>
  <c r="AI446" i="38" s="1"/>
  <c r="AH445" i="38"/>
  <c r="AI445" i="38" s="1"/>
  <c r="AH444" i="38"/>
  <c r="AI444" i="38" s="1"/>
  <c r="AH443" i="38"/>
  <c r="AI443" i="38" s="1"/>
  <c r="AH442" i="38"/>
  <c r="AI442" i="38" s="1"/>
  <c r="AH441" i="38"/>
  <c r="AI441" i="38" s="1"/>
  <c r="AH440" i="38"/>
  <c r="AI440" i="38" s="1"/>
  <c r="AH439" i="38"/>
  <c r="AI439" i="38" s="1"/>
  <c r="AH438" i="38"/>
  <c r="AI438" i="38" s="1"/>
  <c r="AH437" i="38"/>
  <c r="AI437" i="38" s="1"/>
  <c r="AH436" i="38"/>
  <c r="AI436" i="38" s="1"/>
  <c r="AH435" i="38"/>
  <c r="AI435" i="38" s="1"/>
  <c r="AH434" i="38"/>
  <c r="AI434" i="38" s="1"/>
  <c r="AH433" i="38"/>
  <c r="AI433" i="38" s="1"/>
  <c r="AH432" i="38"/>
  <c r="AI432" i="38" s="1"/>
  <c r="AH431" i="38"/>
  <c r="AI431" i="38" s="1"/>
  <c r="AH430" i="38"/>
  <c r="AI430" i="38" s="1"/>
  <c r="AH429" i="38"/>
  <c r="AI429" i="38" s="1"/>
  <c r="AH428" i="38"/>
  <c r="AI428" i="38" s="1"/>
  <c r="AH427" i="38"/>
  <c r="AI427" i="38" s="1"/>
  <c r="AH426" i="38"/>
  <c r="AI426" i="38" s="1"/>
  <c r="AH425" i="38"/>
  <c r="AI425" i="38" s="1"/>
  <c r="AH424" i="38"/>
  <c r="AI424" i="38" s="1"/>
  <c r="AH423" i="38"/>
  <c r="AI423" i="38" s="1"/>
  <c r="AH422" i="38"/>
  <c r="AI422" i="38" s="1"/>
  <c r="AH421" i="38"/>
  <c r="AI421" i="38" s="1"/>
  <c r="AH420" i="38"/>
  <c r="AI420" i="38" s="1"/>
  <c r="AH419" i="38"/>
  <c r="AH418" i="38"/>
  <c r="AI418" i="38" s="1"/>
  <c r="AH417" i="38"/>
  <c r="AH416" i="38"/>
  <c r="AI416" i="38" s="1"/>
  <c r="AH415" i="38"/>
  <c r="AH414" i="38"/>
  <c r="AI414" i="38" s="1"/>
  <c r="AH413" i="38"/>
  <c r="AH412" i="38"/>
  <c r="AI412" i="38" s="1"/>
  <c r="AH411" i="38"/>
  <c r="AH410" i="38"/>
  <c r="AI410" i="38" s="1"/>
  <c r="AH409" i="38"/>
  <c r="AH408" i="38"/>
  <c r="AI408" i="38" s="1"/>
  <c r="AH407" i="38"/>
  <c r="AH406" i="38"/>
  <c r="AI406" i="38" s="1"/>
  <c r="AH405" i="38"/>
  <c r="AH404" i="38"/>
  <c r="AI404" i="38" s="1"/>
  <c r="AH403" i="38"/>
  <c r="AH402" i="38"/>
  <c r="AI402" i="38" s="1"/>
  <c r="AH401" i="38"/>
  <c r="AH400" i="38"/>
  <c r="AI400" i="38" s="1"/>
  <c r="AH399" i="38"/>
  <c r="AH398" i="38"/>
  <c r="AI398" i="38" s="1"/>
  <c r="AH397" i="38"/>
  <c r="AH396" i="38"/>
  <c r="AI396" i="38" s="1"/>
  <c r="AH395" i="38"/>
  <c r="AH394" i="38"/>
  <c r="AI394" i="38" s="1"/>
  <c r="AH393" i="38"/>
  <c r="AI393" i="38" s="1"/>
  <c r="AH392" i="38"/>
  <c r="AI392" i="38" s="1"/>
  <c r="AH391" i="38"/>
  <c r="AI391" i="38" s="1"/>
  <c r="AH390" i="38"/>
  <c r="AI390" i="38" s="1"/>
  <c r="AH389" i="38"/>
  <c r="AI389" i="38" s="1"/>
  <c r="AH388" i="38"/>
  <c r="AI388" i="38" s="1"/>
  <c r="AH387" i="38"/>
  <c r="AI387" i="38" s="1"/>
  <c r="AH386" i="38"/>
  <c r="AI386" i="38" s="1"/>
  <c r="AH385" i="38"/>
  <c r="AI385" i="38" s="1"/>
  <c r="AH384" i="38"/>
  <c r="AI384" i="38" s="1"/>
  <c r="AH383" i="38"/>
  <c r="AI383" i="38" s="1"/>
  <c r="AH382" i="38"/>
  <c r="AI382" i="38" s="1"/>
  <c r="AH381" i="38"/>
  <c r="AI381" i="38" s="1"/>
  <c r="AH380" i="38"/>
  <c r="AI380" i="38" s="1"/>
  <c r="AH379" i="38"/>
  <c r="AI379" i="38" s="1"/>
  <c r="AH378" i="38"/>
  <c r="AI378" i="38" s="1"/>
  <c r="AH377" i="38"/>
  <c r="AI377" i="38" s="1"/>
  <c r="AH376" i="38"/>
  <c r="AI376" i="38" s="1"/>
  <c r="AH375" i="38"/>
  <c r="AI375" i="38" s="1"/>
  <c r="AH374" i="38"/>
  <c r="AI374" i="38" s="1"/>
  <c r="AH373" i="38"/>
  <c r="AI373" i="38" s="1"/>
  <c r="AH372" i="38"/>
  <c r="AI372" i="38" s="1"/>
  <c r="AH371" i="38"/>
  <c r="AI371" i="38" s="1"/>
  <c r="AH370" i="38"/>
  <c r="AI370" i="38" s="1"/>
  <c r="AH369" i="38"/>
  <c r="AI369" i="38" s="1"/>
  <c r="AH368" i="38"/>
  <c r="AI368" i="38" s="1"/>
  <c r="AH367" i="38"/>
  <c r="AI367" i="38" s="1"/>
  <c r="AH366" i="38"/>
  <c r="AI366" i="38" s="1"/>
  <c r="AH365" i="38"/>
  <c r="AI365" i="38" s="1"/>
  <c r="AH364" i="38"/>
  <c r="AI364" i="38" s="1"/>
  <c r="AH363" i="38"/>
  <c r="AI363" i="38" s="1"/>
  <c r="AH362" i="38"/>
  <c r="AI362" i="38" s="1"/>
  <c r="AH361" i="38"/>
  <c r="AI361" i="38" s="1"/>
  <c r="AH360" i="38"/>
  <c r="AI360" i="38" s="1"/>
  <c r="AH359" i="38"/>
  <c r="AI359" i="38" s="1"/>
  <c r="AH358" i="38"/>
  <c r="AI358" i="38" s="1"/>
  <c r="AH357" i="38"/>
  <c r="AI357" i="38" s="1"/>
  <c r="AH356" i="38"/>
  <c r="AI356" i="38" s="1"/>
  <c r="AH355" i="38"/>
  <c r="AI355" i="38" s="1"/>
  <c r="AH354" i="38"/>
  <c r="AI354" i="38" s="1"/>
  <c r="AH353" i="38"/>
  <c r="AI353" i="38" s="1"/>
  <c r="AH352" i="38"/>
  <c r="AI352" i="38" s="1"/>
  <c r="AH351" i="38"/>
  <c r="AI351" i="38" s="1"/>
  <c r="AH350" i="38"/>
  <c r="AI350" i="38" s="1"/>
  <c r="AH349" i="38"/>
  <c r="AI349" i="38" s="1"/>
  <c r="AH348" i="38"/>
  <c r="AI348" i="38" s="1"/>
  <c r="AH347" i="38"/>
  <c r="AI347" i="38" s="1"/>
  <c r="AH346" i="38"/>
  <c r="AI346" i="38" s="1"/>
  <c r="AH345" i="38"/>
  <c r="AI345" i="38" s="1"/>
  <c r="AH344" i="38"/>
  <c r="AI344" i="38" s="1"/>
  <c r="AH343" i="38"/>
  <c r="AI343" i="38" s="1"/>
  <c r="AH342" i="38"/>
  <c r="AI342" i="38" s="1"/>
  <c r="AH341" i="38"/>
  <c r="AI341" i="38" s="1"/>
  <c r="AH340" i="38"/>
  <c r="AI340" i="38" s="1"/>
  <c r="AH339" i="38"/>
  <c r="AI339" i="38" s="1"/>
  <c r="AH338" i="38"/>
  <c r="AI338" i="38" s="1"/>
  <c r="AH337" i="38"/>
  <c r="AI337" i="38" s="1"/>
  <c r="AH336" i="38"/>
  <c r="AI336" i="38" s="1"/>
  <c r="AH335" i="38"/>
  <c r="AI335" i="38" s="1"/>
  <c r="AH334" i="38"/>
  <c r="AI334" i="38" s="1"/>
  <c r="AH333" i="38"/>
  <c r="AI333" i="38" s="1"/>
  <c r="AH332" i="38"/>
  <c r="AI332" i="38" s="1"/>
  <c r="AH331" i="38"/>
  <c r="AI331" i="38" s="1"/>
  <c r="AH330" i="38"/>
  <c r="AI330" i="38" s="1"/>
  <c r="AH329" i="38"/>
  <c r="AI329" i="38" s="1"/>
  <c r="AH328" i="38"/>
  <c r="AI328" i="38" s="1"/>
  <c r="AH327" i="38"/>
  <c r="AI327" i="38" s="1"/>
  <c r="AH326" i="38"/>
  <c r="AI326" i="38" s="1"/>
  <c r="AH325" i="38"/>
  <c r="AI325" i="38" s="1"/>
  <c r="AH324" i="38"/>
  <c r="AI324" i="38" s="1"/>
  <c r="AH323" i="38"/>
  <c r="AI323" i="38" s="1"/>
  <c r="AH322" i="38"/>
  <c r="AI322" i="38" s="1"/>
  <c r="AH321" i="38"/>
  <c r="AI321" i="38" s="1"/>
  <c r="AH320" i="38"/>
  <c r="AI320" i="38" s="1"/>
  <c r="AH319" i="38"/>
  <c r="AI319" i="38" s="1"/>
  <c r="AH318" i="38"/>
  <c r="AI318" i="38" s="1"/>
  <c r="AH317" i="38"/>
  <c r="AI317" i="38" s="1"/>
  <c r="AH316" i="38"/>
  <c r="AI316" i="38" s="1"/>
  <c r="AH315" i="38"/>
  <c r="AI315" i="38" s="1"/>
  <c r="AH314" i="38"/>
  <c r="AI314" i="38" s="1"/>
  <c r="AH313" i="38"/>
  <c r="AI313" i="38" s="1"/>
  <c r="AH312" i="38"/>
  <c r="AI312" i="38" s="1"/>
  <c r="AH311" i="38"/>
  <c r="AI311" i="38" s="1"/>
  <c r="AH310" i="38"/>
  <c r="AI310" i="38" s="1"/>
  <c r="AH309" i="38"/>
  <c r="AI309" i="38" s="1"/>
  <c r="AH308" i="38"/>
  <c r="AI308" i="38" s="1"/>
  <c r="AH307" i="38"/>
  <c r="AI307" i="38" s="1"/>
  <c r="AH306" i="38"/>
  <c r="AI306" i="38" s="1"/>
  <c r="AH305" i="38"/>
  <c r="AI305" i="38" s="1"/>
  <c r="AH304" i="38"/>
  <c r="AI304" i="38" s="1"/>
  <c r="AH303" i="38"/>
  <c r="AI303" i="38" s="1"/>
  <c r="AH302" i="38"/>
  <c r="AI302" i="38" s="1"/>
  <c r="AH301" i="38"/>
  <c r="AI301" i="38" s="1"/>
  <c r="AH300" i="38"/>
  <c r="AI300" i="38" s="1"/>
  <c r="AH299" i="38"/>
  <c r="AI299" i="38" s="1"/>
  <c r="AH298" i="38"/>
  <c r="AI298" i="38" s="1"/>
  <c r="AH297" i="38"/>
  <c r="AI297" i="38" s="1"/>
  <c r="AH296" i="38"/>
  <c r="AI296" i="38" s="1"/>
  <c r="AH295" i="38"/>
  <c r="AI295" i="38" s="1"/>
  <c r="AH294" i="38"/>
  <c r="AI294" i="38" s="1"/>
  <c r="AH293" i="38"/>
  <c r="AI293" i="38" s="1"/>
  <c r="AH292" i="38"/>
  <c r="AI292" i="38" s="1"/>
  <c r="AH291" i="38"/>
  <c r="AI291" i="38" s="1"/>
  <c r="AH290" i="38"/>
  <c r="AI290" i="38" s="1"/>
  <c r="AH289" i="38"/>
  <c r="AI289" i="38" s="1"/>
  <c r="AH288" i="38"/>
  <c r="AI288" i="38" s="1"/>
  <c r="AH287" i="38"/>
  <c r="AI287" i="38" s="1"/>
  <c r="AH286" i="38"/>
  <c r="AI286" i="38" s="1"/>
  <c r="AH285" i="38"/>
  <c r="AI285" i="38" s="1"/>
  <c r="AH284" i="38"/>
  <c r="AI284" i="38" s="1"/>
  <c r="AH283" i="38"/>
  <c r="AI283" i="38" s="1"/>
  <c r="AH282" i="38"/>
  <c r="AI282" i="38" s="1"/>
  <c r="AH281" i="38"/>
  <c r="AI281" i="38" s="1"/>
  <c r="AH280" i="38"/>
  <c r="AI280" i="38" s="1"/>
  <c r="AH279" i="38"/>
  <c r="AI279" i="38" s="1"/>
  <c r="AH278" i="38"/>
  <c r="AI278" i="38" s="1"/>
  <c r="AH277" i="38"/>
  <c r="AI277" i="38" s="1"/>
  <c r="AH276" i="38"/>
  <c r="AI276" i="38" s="1"/>
  <c r="AH275" i="38"/>
  <c r="AI275" i="38" s="1"/>
  <c r="AH274" i="38"/>
  <c r="AI274" i="38" s="1"/>
  <c r="AH273" i="38"/>
  <c r="AI273" i="38" s="1"/>
  <c r="AH272" i="38"/>
  <c r="AI272" i="38" s="1"/>
  <c r="AH271" i="38"/>
  <c r="AI271" i="38" s="1"/>
  <c r="AH270" i="38"/>
  <c r="AI270" i="38" s="1"/>
  <c r="AH269" i="38"/>
  <c r="AI269" i="38" s="1"/>
  <c r="AH268" i="38"/>
  <c r="AI268" i="38" s="1"/>
  <c r="AH267" i="38"/>
  <c r="AI267" i="38" s="1"/>
  <c r="AH266" i="38"/>
  <c r="AI266" i="38" s="1"/>
  <c r="AH265" i="38"/>
  <c r="AI265" i="38" s="1"/>
  <c r="AH264" i="38"/>
  <c r="AI264" i="38" s="1"/>
  <c r="AH263" i="38"/>
  <c r="AI263" i="38" s="1"/>
  <c r="AH262" i="38"/>
  <c r="AI262" i="38" s="1"/>
  <c r="AH261" i="38"/>
  <c r="AI261" i="38" s="1"/>
  <c r="AH260" i="38"/>
  <c r="AI260" i="38" s="1"/>
  <c r="AH259" i="38"/>
  <c r="AI259" i="38" s="1"/>
  <c r="AH258" i="38"/>
  <c r="AI258" i="38" s="1"/>
  <c r="AH257" i="38"/>
  <c r="AI257" i="38" s="1"/>
  <c r="AH256" i="38"/>
  <c r="AI256" i="38" s="1"/>
  <c r="AH255" i="38"/>
  <c r="AI255" i="38" s="1"/>
  <c r="AH254" i="38"/>
  <c r="AI254" i="38" s="1"/>
  <c r="AH253" i="38"/>
  <c r="AI253" i="38" s="1"/>
  <c r="AH252" i="38"/>
  <c r="AI252" i="38" s="1"/>
  <c r="AH251" i="38"/>
  <c r="AI251" i="38" s="1"/>
  <c r="AH250" i="38"/>
  <c r="AI250" i="38" s="1"/>
  <c r="AH249" i="38"/>
  <c r="AI249" i="38" s="1"/>
  <c r="AH248" i="38"/>
  <c r="AI248" i="38" s="1"/>
  <c r="AH247" i="38"/>
  <c r="AI247" i="38" s="1"/>
  <c r="AH246" i="38"/>
  <c r="AI246" i="38" s="1"/>
  <c r="AH245" i="38"/>
  <c r="AI245" i="38" s="1"/>
  <c r="AH244" i="38"/>
  <c r="AI244" i="38" s="1"/>
  <c r="AH243" i="38"/>
  <c r="AI243" i="38" s="1"/>
  <c r="AH242" i="38"/>
  <c r="AI242" i="38" s="1"/>
  <c r="AH241" i="38"/>
  <c r="AI241" i="38" s="1"/>
  <c r="AH240" i="38"/>
  <c r="AI240" i="38" s="1"/>
  <c r="AH239" i="38"/>
  <c r="AI239" i="38" s="1"/>
  <c r="AH238" i="38"/>
  <c r="AI238" i="38" s="1"/>
  <c r="AH237" i="38"/>
  <c r="AI237" i="38" s="1"/>
  <c r="AH236" i="38"/>
  <c r="AI236" i="38" s="1"/>
  <c r="AH235" i="38"/>
  <c r="AI235" i="38" s="1"/>
  <c r="AH234" i="38"/>
  <c r="AI234" i="38" s="1"/>
  <c r="AH233" i="38"/>
  <c r="AI233" i="38" s="1"/>
  <c r="AH232" i="38"/>
  <c r="AI232" i="38" s="1"/>
  <c r="AH231" i="38"/>
  <c r="AI231" i="38" s="1"/>
  <c r="AH230" i="38"/>
  <c r="AI230" i="38" s="1"/>
  <c r="AH229" i="38"/>
  <c r="AI229" i="38" s="1"/>
  <c r="AH228" i="38"/>
  <c r="AI228" i="38" s="1"/>
  <c r="AH227" i="38"/>
  <c r="AI227" i="38" s="1"/>
  <c r="AH226" i="38"/>
  <c r="AI226" i="38" s="1"/>
  <c r="AH225" i="38"/>
  <c r="AI225" i="38" s="1"/>
  <c r="AH224" i="38"/>
  <c r="AH223" i="38"/>
  <c r="AI223" i="38" s="1"/>
  <c r="AH222" i="38"/>
  <c r="AI222" i="38" s="1"/>
  <c r="AH221" i="38"/>
  <c r="AI221" i="38" s="1"/>
  <c r="AH220" i="38"/>
  <c r="AH219" i="38"/>
  <c r="AI219" i="38" s="1"/>
  <c r="AH218" i="38"/>
  <c r="AI218" i="38" s="1"/>
  <c r="AH217" i="38"/>
  <c r="AI217" i="38" s="1"/>
  <c r="AH216" i="38"/>
  <c r="AH215" i="38"/>
  <c r="AI215" i="38" s="1"/>
  <c r="AH214" i="38"/>
  <c r="AI214" i="38" s="1"/>
  <c r="AH213" i="38"/>
  <c r="AI213" i="38" s="1"/>
  <c r="AF451" i="39" l="1"/>
  <c r="AF452" i="39" s="1"/>
  <c r="AF453" i="39" s="1"/>
  <c r="AF454" i="39" s="1"/>
  <c r="AF455" i="39" s="1"/>
  <c r="AF456" i="39" s="1"/>
  <c r="AF457" i="39" s="1"/>
  <c r="AF458" i="39" s="1"/>
  <c r="AF459" i="39" s="1"/>
  <c r="AF460" i="39" s="1"/>
  <c r="AF461" i="39" s="1"/>
  <c r="AF462" i="39" s="1"/>
  <c r="AF463" i="39" s="1"/>
  <c r="AF464" i="39" s="1"/>
  <c r="BG542" i="6"/>
  <c r="BG574" i="6"/>
  <c r="AK779" i="38"/>
  <c r="AK205" i="38"/>
  <c r="AK204" i="38"/>
  <c r="AK197" i="38"/>
  <c r="AK196" i="38"/>
  <c r="AK189" i="38"/>
  <c r="AK188" i="38"/>
  <c r="AK209" i="38"/>
  <c r="AK208" i="38"/>
  <c r="AK201" i="38"/>
  <c r="AK200" i="38"/>
  <c r="AK193" i="38"/>
  <c r="AK192" i="38"/>
  <c r="AK185" i="38"/>
  <c r="AK184" i="38"/>
  <c r="AK212" i="38"/>
  <c r="AK202" i="38"/>
  <c r="AK199" i="38"/>
  <c r="AK186" i="38"/>
  <c r="AK206" i="38"/>
  <c r="AK203" i="38"/>
  <c r="AK190" i="38"/>
  <c r="AK187" i="38"/>
  <c r="AK210" i="38"/>
  <c r="AK207" i="38"/>
  <c r="AK194" i="38"/>
  <c r="AK191" i="38"/>
  <c r="AK211" i="38"/>
  <c r="AK198" i="38"/>
  <c r="AK195" i="38"/>
  <c r="AK213" i="38"/>
  <c r="AG215" i="38"/>
  <c r="AK253" i="38"/>
  <c r="AK619" i="38"/>
  <c r="AK317" i="38"/>
  <c r="AK806" i="38"/>
  <c r="AK381" i="38"/>
  <c r="AK445" i="38"/>
  <c r="AK269" i="38"/>
  <c r="AK333" i="38"/>
  <c r="AK397" i="38"/>
  <c r="AK461" i="38"/>
  <c r="AK683" i="38"/>
  <c r="AK221" i="38"/>
  <c r="AK285" i="38"/>
  <c r="AK349" i="38"/>
  <c r="AK413" i="38"/>
  <c r="AK491" i="38"/>
  <c r="AK747" i="38"/>
  <c r="AK237" i="38"/>
  <c r="AK301" i="38"/>
  <c r="AK365" i="38"/>
  <c r="AK429" i="38"/>
  <c r="AK555" i="38"/>
  <c r="AK812" i="38"/>
  <c r="AK225" i="38"/>
  <c r="AK241" i="38"/>
  <c r="AK257" i="38"/>
  <c r="AK273" i="38"/>
  <c r="AK289" i="38"/>
  <c r="AK305" i="38"/>
  <c r="AK321" i="38"/>
  <c r="AK337" i="38"/>
  <c r="AK353" i="38"/>
  <c r="AK369" i="38"/>
  <c r="AK385" i="38"/>
  <c r="AK401" i="38"/>
  <c r="AK417" i="38"/>
  <c r="AK433" i="38"/>
  <c r="AK449" i="38"/>
  <c r="AK465" i="38"/>
  <c r="AK507" i="38"/>
  <c r="AK571" i="38"/>
  <c r="AK635" i="38"/>
  <c r="AK699" i="38"/>
  <c r="AK763" i="38"/>
  <c r="AK214" i="38"/>
  <c r="AK229" i="38"/>
  <c r="AK245" i="38"/>
  <c r="AK261" i="38"/>
  <c r="AK277" i="38"/>
  <c r="AK293" i="38"/>
  <c r="AK309" i="38"/>
  <c r="AK325" i="38"/>
  <c r="AK341" i="38"/>
  <c r="AK357" i="38"/>
  <c r="AK373" i="38"/>
  <c r="AK389" i="38"/>
  <c r="AK405" i="38"/>
  <c r="AK421" i="38"/>
  <c r="AK437" i="38"/>
  <c r="AK453" i="38"/>
  <c r="AK469" i="38"/>
  <c r="AK523" i="38"/>
  <c r="AK587" i="38"/>
  <c r="AK651" i="38"/>
  <c r="AK715" i="38"/>
  <c r="AK811" i="38"/>
  <c r="AK807" i="38"/>
  <c r="AK802" i="38"/>
  <c r="AK798" i="38"/>
  <c r="AK794" i="38"/>
  <c r="AK790" i="38"/>
  <c r="AK786" i="38"/>
  <c r="AK782" i="38"/>
  <c r="AK778" i="38"/>
  <c r="AK774" i="38"/>
  <c r="AK770" i="38"/>
  <c r="AK766" i="38"/>
  <c r="AK762" i="38"/>
  <c r="AK758" i="38"/>
  <c r="AK754" i="38"/>
  <c r="AK750" i="38"/>
  <c r="AK746" i="38"/>
  <c r="AK742" i="38"/>
  <c r="AK738" i="38"/>
  <c r="AK734" i="38"/>
  <c r="AK730" i="38"/>
  <c r="AK726" i="38"/>
  <c r="AK722" i="38"/>
  <c r="AK718" i="38"/>
  <c r="AK714" i="38"/>
  <c r="AK710" i="38"/>
  <c r="AK706" i="38"/>
  <c r="AK702" i="38"/>
  <c r="AK698" i="38"/>
  <c r="AK694" i="38"/>
  <c r="AK690" i="38"/>
  <c r="AK686" i="38"/>
  <c r="AK682" i="38"/>
  <c r="AK678" i="38"/>
  <c r="AK674" i="38"/>
  <c r="AK670" i="38"/>
  <c r="AK666" i="38"/>
  <c r="AK662" i="38"/>
  <c r="AK658" i="38"/>
  <c r="AK654" i="38"/>
  <c r="AK650" i="38"/>
  <c r="AK646" i="38"/>
  <c r="AK642" i="38"/>
  <c r="AK638" i="38"/>
  <c r="AK634" i="38"/>
  <c r="AK630" i="38"/>
  <c r="AK626" i="38"/>
  <c r="AK622" i="38"/>
  <c r="AK618" i="38"/>
  <c r="AK614" i="38"/>
  <c r="AK610" i="38"/>
  <c r="AK606" i="38"/>
  <c r="AK602" i="38"/>
  <c r="AK598" i="38"/>
  <c r="AK594" i="38"/>
  <c r="AK590" i="38"/>
  <c r="AK586" i="38"/>
  <c r="AK582" i="38"/>
  <c r="AK578" i="38"/>
  <c r="AK574" i="38"/>
  <c r="AK570" i="38"/>
  <c r="AK566" i="38"/>
  <c r="AK562" i="38"/>
  <c r="AK558" i="38"/>
  <c r="AK554" i="38"/>
  <c r="AK550" i="38"/>
  <c r="AK546" i="38"/>
  <c r="AK542" i="38"/>
  <c r="AK538" i="38"/>
  <c r="AK534" i="38"/>
  <c r="AK530" i="38"/>
  <c r="AK526" i="38"/>
  <c r="AK522" i="38"/>
  <c r="AK518" i="38"/>
  <c r="AK514" i="38"/>
  <c r="AK510" i="38"/>
  <c r="AK506" i="38"/>
  <c r="AK502" i="38"/>
  <c r="AK498" i="38"/>
  <c r="AK494" i="38"/>
  <c r="AK490" i="38"/>
  <c r="AK486" i="38"/>
  <c r="AK482" i="38"/>
  <c r="AK478" i="38"/>
  <c r="AK474" i="38"/>
  <c r="AK810" i="38"/>
  <c r="AK805" i="38"/>
  <c r="AK801" i="38"/>
  <c r="AK797" i="38"/>
  <c r="AK793" i="38"/>
  <c r="AK789" i="38"/>
  <c r="AK785" i="38"/>
  <c r="AK781" i="38"/>
  <c r="AK777" i="38"/>
  <c r="AK773" i="38"/>
  <c r="AK769" i="38"/>
  <c r="AK765" i="38"/>
  <c r="AK761" i="38"/>
  <c r="AK757" i="38"/>
  <c r="AK753" i="38"/>
  <c r="AK749" i="38"/>
  <c r="AK745" i="38"/>
  <c r="AK741" i="38"/>
  <c r="AK737" i="38"/>
  <c r="AK733" i="38"/>
  <c r="AK729" i="38"/>
  <c r="AK725" i="38"/>
  <c r="AK721" i="38"/>
  <c r="AK717" i="38"/>
  <c r="AK713" i="38"/>
  <c r="AK709" i="38"/>
  <c r="AK705" i="38"/>
  <c r="AK701" i="38"/>
  <c r="AK697" i="38"/>
  <c r="AK693" i="38"/>
  <c r="AK689" i="38"/>
  <c r="AK685" i="38"/>
  <c r="AK681" i="38"/>
  <c r="AK677" i="38"/>
  <c r="AK673" i="38"/>
  <c r="AK669" i="38"/>
  <c r="AK665" i="38"/>
  <c r="AK661" i="38"/>
  <c r="AK657" i="38"/>
  <c r="AK653" i="38"/>
  <c r="AK649" i="38"/>
  <c r="AK645" i="38"/>
  <c r="AK641" i="38"/>
  <c r="AK637" i="38"/>
  <c r="AK633" i="38"/>
  <c r="AK629" i="38"/>
  <c r="AK625" i="38"/>
  <c r="AK621" i="38"/>
  <c r="AK617" i="38"/>
  <c r="AK613" i="38"/>
  <c r="AK609" i="38"/>
  <c r="AK605" i="38"/>
  <c r="AK601" i="38"/>
  <c r="AK597" i="38"/>
  <c r="AK593" i="38"/>
  <c r="AK589" i="38"/>
  <c r="AK585" i="38"/>
  <c r="AK581" i="38"/>
  <c r="AK577" i="38"/>
  <c r="AK573" i="38"/>
  <c r="AK569" i="38"/>
  <c r="AK565" i="38"/>
  <c r="AK561" i="38"/>
  <c r="AK557" i="38"/>
  <c r="AK553" i="38"/>
  <c r="AK549" i="38"/>
  <c r="AK545" i="38"/>
  <c r="AK541" i="38"/>
  <c r="AK537" i="38"/>
  <c r="AK533" i="38"/>
  <c r="AK529" i="38"/>
  <c r="AK525" i="38"/>
  <c r="AK521" i="38"/>
  <c r="AK517" i="38"/>
  <c r="AK513" i="38"/>
  <c r="AK509" i="38"/>
  <c r="AK505" i="38"/>
  <c r="AK501" i="38"/>
  <c r="AK497" i="38"/>
  <c r="AK493" i="38"/>
  <c r="AK489" i="38"/>
  <c r="AK485" i="38"/>
  <c r="AK481" i="38"/>
  <c r="AK477" i="38"/>
  <c r="AK473" i="38"/>
  <c r="AK809" i="38"/>
  <c r="AK804" i="38"/>
  <c r="AK800" i="38"/>
  <c r="AK796" i="38"/>
  <c r="AK792" i="38"/>
  <c r="AK788" i="38"/>
  <c r="AK784" i="38"/>
  <c r="AK780" i="38"/>
  <c r="AK776" i="38"/>
  <c r="AK772" i="38"/>
  <c r="AK768" i="38"/>
  <c r="AK764" i="38"/>
  <c r="AK760" i="38"/>
  <c r="AK756" i="38"/>
  <c r="AK752" i="38"/>
  <c r="AK748" i="38"/>
  <c r="AK744" i="38"/>
  <c r="AK740" i="38"/>
  <c r="AK736" i="38"/>
  <c r="AK732" i="38"/>
  <c r="AK728" i="38"/>
  <c r="AK724" i="38"/>
  <c r="AK720" i="38"/>
  <c r="AK716" i="38"/>
  <c r="AK712" i="38"/>
  <c r="AK708" i="38"/>
  <c r="AK704" i="38"/>
  <c r="AK700" i="38"/>
  <c r="AK696" i="38"/>
  <c r="AK692" i="38"/>
  <c r="AK688" i="38"/>
  <c r="AK684" i="38"/>
  <c r="AK680" i="38"/>
  <c r="AK676" i="38"/>
  <c r="AK672" i="38"/>
  <c r="AK668" i="38"/>
  <c r="AK664" i="38"/>
  <c r="AK660" i="38"/>
  <c r="AK656" i="38"/>
  <c r="AK652" i="38"/>
  <c r="AK648" i="38"/>
  <c r="AK644" i="38"/>
  <c r="AK640" i="38"/>
  <c r="AK636" i="38"/>
  <c r="AK632" i="38"/>
  <c r="AK628" i="38"/>
  <c r="AK624" i="38"/>
  <c r="AK620" i="38"/>
  <c r="AK616" i="38"/>
  <c r="AK612" i="38"/>
  <c r="AK608" i="38"/>
  <c r="AK604" i="38"/>
  <c r="AK600" i="38"/>
  <c r="AK596" i="38"/>
  <c r="AK592" i="38"/>
  <c r="AK588" i="38"/>
  <c r="AK584" i="38"/>
  <c r="AK580" i="38"/>
  <c r="AK576" i="38"/>
  <c r="AK572" i="38"/>
  <c r="AK568" i="38"/>
  <c r="AK564" i="38"/>
  <c r="AK560" i="38"/>
  <c r="AK556" i="38"/>
  <c r="AK552" i="38"/>
  <c r="AK548" i="38"/>
  <c r="AK544" i="38"/>
  <c r="AK540" i="38"/>
  <c r="AK536" i="38"/>
  <c r="AK532" i="38"/>
  <c r="AK528" i="38"/>
  <c r="AK524" i="38"/>
  <c r="AK520" i="38"/>
  <c r="AK516" i="38"/>
  <c r="AK512" i="38"/>
  <c r="AK508" i="38"/>
  <c r="AK504" i="38"/>
  <c r="AK500" i="38"/>
  <c r="AK496" i="38"/>
  <c r="AK492" i="38"/>
  <c r="AK488" i="38"/>
  <c r="AK484" i="38"/>
  <c r="AK480" i="38"/>
  <c r="AK476" i="38"/>
  <c r="AK808" i="38"/>
  <c r="AK791" i="38"/>
  <c r="AK775" i="38"/>
  <c r="AK759" i="38"/>
  <c r="AK743" i="38"/>
  <c r="AK727" i="38"/>
  <c r="AK711" i="38"/>
  <c r="AK695" i="38"/>
  <c r="AK679" i="38"/>
  <c r="AK663" i="38"/>
  <c r="AK647" i="38"/>
  <c r="AK631" i="38"/>
  <c r="AK615" i="38"/>
  <c r="AK599" i="38"/>
  <c r="AK583" i="38"/>
  <c r="AK567" i="38"/>
  <c r="AK551" i="38"/>
  <c r="AK535" i="38"/>
  <c r="AK519" i="38"/>
  <c r="AK503" i="38"/>
  <c r="AK487" i="38"/>
  <c r="AK472" i="38"/>
  <c r="AK468" i="38"/>
  <c r="AK464" i="38"/>
  <c r="AK460" i="38"/>
  <c r="AK456" i="38"/>
  <c r="AK452" i="38"/>
  <c r="AK448" i="38"/>
  <c r="AK444" i="38"/>
  <c r="AK440" i="38"/>
  <c r="AK436" i="38"/>
  <c r="AK432" i="38"/>
  <c r="AK428" i="38"/>
  <c r="AK424" i="38"/>
  <c r="AK420" i="38"/>
  <c r="AK416" i="38"/>
  <c r="AK412" i="38"/>
  <c r="AK408" i="38"/>
  <c r="AK404" i="38"/>
  <c r="AK400" i="38"/>
  <c r="AK396" i="38"/>
  <c r="AK392" i="38"/>
  <c r="AK388" i="38"/>
  <c r="AK384" i="38"/>
  <c r="AK380" i="38"/>
  <c r="AK376" i="38"/>
  <c r="AK372" i="38"/>
  <c r="AK368" i="38"/>
  <c r="AK364" i="38"/>
  <c r="AK360" i="38"/>
  <c r="AK356" i="38"/>
  <c r="AK352" i="38"/>
  <c r="AK348" i="38"/>
  <c r="AK344" i="38"/>
  <c r="AK340" i="38"/>
  <c r="AK336" i="38"/>
  <c r="AK332" i="38"/>
  <c r="AK328" i="38"/>
  <c r="AK324" i="38"/>
  <c r="AK320" i="38"/>
  <c r="AK316" i="38"/>
  <c r="AK312" i="38"/>
  <c r="AK308" i="38"/>
  <c r="AK304" i="38"/>
  <c r="AK300" i="38"/>
  <c r="AK296" i="38"/>
  <c r="AK292" i="38"/>
  <c r="AK288" i="38"/>
  <c r="AK284" i="38"/>
  <c r="AK280" i="38"/>
  <c r="AK276" i="38"/>
  <c r="AK272" i="38"/>
  <c r="AK268" i="38"/>
  <c r="AK264" i="38"/>
  <c r="AK260" i="38"/>
  <c r="AK256" i="38"/>
  <c r="AK252" i="38"/>
  <c r="AK248" i="38"/>
  <c r="AK244" i="38"/>
  <c r="AK240" i="38"/>
  <c r="AK236" i="38"/>
  <c r="AK232" i="38"/>
  <c r="AK228" i="38"/>
  <c r="AK224" i="38"/>
  <c r="AK220" i="38"/>
  <c r="AK216" i="38"/>
  <c r="AK803" i="38"/>
  <c r="AK787" i="38"/>
  <c r="AK771" i="38"/>
  <c r="AK755" i="38"/>
  <c r="AK739" i="38"/>
  <c r="AK723" i="38"/>
  <c r="AK707" i="38"/>
  <c r="AK691" i="38"/>
  <c r="AK675" i="38"/>
  <c r="AK659" i="38"/>
  <c r="AK643" i="38"/>
  <c r="AK627" i="38"/>
  <c r="AK611" i="38"/>
  <c r="AK595" i="38"/>
  <c r="AK579" i="38"/>
  <c r="AK563" i="38"/>
  <c r="AK547" i="38"/>
  <c r="AK531" i="38"/>
  <c r="AK515" i="38"/>
  <c r="AK499" i="38"/>
  <c r="AK483" i="38"/>
  <c r="AK471" i="38"/>
  <c r="AK467" i="38"/>
  <c r="AK463" i="38"/>
  <c r="AK459" i="38"/>
  <c r="AK455" i="38"/>
  <c r="AK451" i="38"/>
  <c r="AK447" i="38"/>
  <c r="AK443" i="38"/>
  <c r="AK439" i="38"/>
  <c r="AK435" i="38"/>
  <c r="AK431" i="38"/>
  <c r="AK427" i="38"/>
  <c r="AK423" i="38"/>
  <c r="AK419" i="38"/>
  <c r="AK415" i="38"/>
  <c r="AK411" i="38"/>
  <c r="AK407" i="38"/>
  <c r="AK403" i="38"/>
  <c r="AK399" i="38"/>
  <c r="AK395" i="38"/>
  <c r="AK391" i="38"/>
  <c r="AK387" i="38"/>
  <c r="AK383" i="38"/>
  <c r="AK379" i="38"/>
  <c r="AK375" i="38"/>
  <c r="AK371" i="38"/>
  <c r="AK367" i="38"/>
  <c r="AK363" i="38"/>
  <c r="AK359" i="38"/>
  <c r="AK355" i="38"/>
  <c r="AK351" i="38"/>
  <c r="AK347" i="38"/>
  <c r="AK343" i="38"/>
  <c r="AK339" i="38"/>
  <c r="AK335" i="38"/>
  <c r="AK331" i="38"/>
  <c r="AK327" i="38"/>
  <c r="AK323" i="38"/>
  <c r="AK319" i="38"/>
  <c r="AK315" i="38"/>
  <c r="AK311" i="38"/>
  <c r="AK307" i="38"/>
  <c r="AK303" i="38"/>
  <c r="AK299" i="38"/>
  <c r="AK295" i="38"/>
  <c r="AK291" i="38"/>
  <c r="AK287" i="38"/>
  <c r="AK283" i="38"/>
  <c r="AK279" i="38"/>
  <c r="AK275" i="38"/>
  <c r="AK271" i="38"/>
  <c r="AK267" i="38"/>
  <c r="AK263" i="38"/>
  <c r="AK259" i="38"/>
  <c r="AK255" i="38"/>
  <c r="AK251" i="38"/>
  <c r="AK247" i="38"/>
  <c r="AK243" i="38"/>
  <c r="AK239" i="38"/>
  <c r="AK235" i="38"/>
  <c r="AK231" i="38"/>
  <c r="AK227" i="38"/>
  <c r="AK223" i="38"/>
  <c r="AK219" i="38"/>
  <c r="AK215" i="38"/>
  <c r="AK799" i="38"/>
  <c r="AK783" i="38"/>
  <c r="AK767" i="38"/>
  <c r="AK751" i="38"/>
  <c r="AK735" i="38"/>
  <c r="AK719" i="38"/>
  <c r="AK703" i="38"/>
  <c r="AK687" i="38"/>
  <c r="AK671" i="38"/>
  <c r="AK655" i="38"/>
  <c r="AK639" i="38"/>
  <c r="AK623" i="38"/>
  <c r="AK607" i="38"/>
  <c r="AK591" i="38"/>
  <c r="AK575" i="38"/>
  <c r="AK559" i="38"/>
  <c r="AK543" i="38"/>
  <c r="AK527" i="38"/>
  <c r="AK511" i="38"/>
  <c r="AK495" i="38"/>
  <c r="AK479" i="38"/>
  <c r="AK470" i="38"/>
  <c r="AK466" i="38"/>
  <c r="AK462" i="38"/>
  <c r="AK458" i="38"/>
  <c r="AK454" i="38"/>
  <c r="AK450" i="38"/>
  <c r="AK446" i="38"/>
  <c r="AK442" i="38"/>
  <c r="AK438" i="38"/>
  <c r="AK434" i="38"/>
  <c r="AK430" i="38"/>
  <c r="AK426" i="38"/>
  <c r="AK422" i="38"/>
  <c r="AK418" i="38"/>
  <c r="AK414" i="38"/>
  <c r="AK410" i="38"/>
  <c r="AK406" i="38"/>
  <c r="AK402" i="38"/>
  <c r="AK398" i="38"/>
  <c r="AK394" i="38"/>
  <c r="AK390" i="38"/>
  <c r="AK386" i="38"/>
  <c r="AK382" i="38"/>
  <c r="AK378" i="38"/>
  <c r="AK374" i="38"/>
  <c r="AK370" i="38"/>
  <c r="AK366" i="38"/>
  <c r="AK362" i="38"/>
  <c r="AK358" i="38"/>
  <c r="AK354" i="38"/>
  <c r="AK350" i="38"/>
  <c r="AK346" i="38"/>
  <c r="AK342" i="38"/>
  <c r="AK338" i="38"/>
  <c r="AK334" i="38"/>
  <c r="AK330" i="38"/>
  <c r="AK326" i="38"/>
  <c r="AK322" i="38"/>
  <c r="AK318" i="38"/>
  <c r="AK314" i="38"/>
  <c r="AK310" i="38"/>
  <c r="AK306" i="38"/>
  <c r="AK302" i="38"/>
  <c r="AK298" i="38"/>
  <c r="AK294" i="38"/>
  <c r="AK290" i="38"/>
  <c r="AK286" i="38"/>
  <c r="AK282" i="38"/>
  <c r="AK278" i="38"/>
  <c r="AK274" i="38"/>
  <c r="AK270" i="38"/>
  <c r="AK266" i="38"/>
  <c r="AK262" i="38"/>
  <c r="AK258" i="38"/>
  <c r="AK254" i="38"/>
  <c r="AK250" i="38"/>
  <c r="AK246" i="38"/>
  <c r="AK242" i="38"/>
  <c r="AK238" i="38"/>
  <c r="AK234" i="38"/>
  <c r="AK230" i="38"/>
  <c r="AK226" i="38"/>
  <c r="AK222" i="38"/>
  <c r="AK218" i="38"/>
  <c r="AK217" i="38"/>
  <c r="AK233" i="38"/>
  <c r="AK249" i="38"/>
  <c r="AK265" i="38"/>
  <c r="AK281" i="38"/>
  <c r="AK297" i="38"/>
  <c r="AK313" i="38"/>
  <c r="AK329" i="38"/>
  <c r="AK345" i="38"/>
  <c r="AK361" i="38"/>
  <c r="AK377" i="38"/>
  <c r="AK393" i="38"/>
  <c r="AK409" i="38"/>
  <c r="AK425" i="38"/>
  <c r="AK441" i="38"/>
  <c r="AK457" i="38"/>
  <c r="AK475" i="38"/>
  <c r="AK539" i="38"/>
  <c r="AK603" i="38"/>
  <c r="AK667" i="38"/>
  <c r="AK731" i="38"/>
  <c r="AK795" i="38"/>
  <c r="AH337" i="39"/>
  <c r="AH353" i="39"/>
  <c r="AH213" i="39"/>
  <c r="AH217" i="39"/>
  <c r="AH221" i="39"/>
  <c r="AH225" i="39"/>
  <c r="AH229" i="39"/>
  <c r="AH233" i="39"/>
  <c r="AH237" i="39"/>
  <c r="AH241" i="39"/>
  <c r="AH245" i="39"/>
  <c r="AH249" i="39"/>
  <c r="AH253" i="39"/>
  <c r="AH257" i="39"/>
  <c r="AH261" i="39"/>
  <c r="AH265" i="39"/>
  <c r="AH269" i="39"/>
  <c r="AH273" i="39"/>
  <c r="AH277" i="39"/>
  <c r="AH281" i="39"/>
  <c r="AH285" i="39"/>
  <c r="AH289" i="39"/>
  <c r="AH293" i="39"/>
  <c r="AH306" i="39"/>
  <c r="AH322" i="39"/>
  <c r="AH341" i="39"/>
  <c r="AH357" i="39"/>
  <c r="AH374" i="39"/>
  <c r="AH393" i="39"/>
  <c r="AH401" i="39"/>
  <c r="AH409" i="39"/>
  <c r="AH417" i="39"/>
  <c r="AH425" i="39"/>
  <c r="AH433" i="39"/>
  <c r="AH216" i="39"/>
  <c r="AH220" i="39"/>
  <c r="AH224" i="39"/>
  <c r="AH228" i="39"/>
  <c r="AH232" i="39"/>
  <c r="AH236" i="39"/>
  <c r="AH240" i="39"/>
  <c r="AH244" i="39"/>
  <c r="AH248" i="39"/>
  <c r="AH252" i="39"/>
  <c r="AH256" i="39"/>
  <c r="AH260" i="39"/>
  <c r="AH264" i="39"/>
  <c r="AH268" i="39"/>
  <c r="AH272" i="39"/>
  <c r="AH276" i="39"/>
  <c r="AH280" i="39"/>
  <c r="AH284" i="39"/>
  <c r="AH288" i="39"/>
  <c r="AH292" i="39"/>
  <c r="AH295" i="39"/>
  <c r="AH299" i="39"/>
  <c r="AH303" i="39"/>
  <c r="AH307" i="39"/>
  <c r="AH311" i="39"/>
  <c r="AH315" i="39"/>
  <c r="AH319" i="39"/>
  <c r="AH323" i="39"/>
  <c r="AH327" i="39"/>
  <c r="AH329" i="39"/>
  <c r="AH342" i="39"/>
  <c r="AH345" i="39"/>
  <c r="AH358" i="39"/>
  <c r="AH362" i="39"/>
  <c r="AH378" i="39"/>
  <c r="AH370" i="39"/>
  <c r="AH386" i="39"/>
  <c r="AH333" i="39"/>
  <c r="AH349" i="39"/>
  <c r="AH366" i="39"/>
  <c r="AH382" i="39"/>
  <c r="AH389" i="39"/>
  <c r="AH397" i="39"/>
  <c r="AH405" i="39"/>
  <c r="AH413" i="39"/>
  <c r="AH421" i="39"/>
  <c r="AH429" i="39"/>
  <c r="AH500" i="39"/>
  <c r="AH440" i="39"/>
  <c r="AH448" i="39"/>
  <c r="AH456" i="39"/>
  <c r="AH464" i="39"/>
  <c r="AH472" i="39"/>
  <c r="AH480" i="39"/>
  <c r="AH488" i="39"/>
  <c r="AH504" i="39"/>
  <c r="AH517" i="39"/>
  <c r="AH361" i="39"/>
  <c r="AH365" i="39"/>
  <c r="AH369" i="39"/>
  <c r="AH373" i="39"/>
  <c r="AH377" i="39"/>
  <c r="AH381" i="39"/>
  <c r="AH385" i="39"/>
  <c r="AH390" i="39"/>
  <c r="AH394" i="39"/>
  <c r="AH398" i="39"/>
  <c r="AH402" i="39"/>
  <c r="AH406" i="39"/>
  <c r="AH410" i="39"/>
  <c r="AH414" i="39"/>
  <c r="AH418" i="39"/>
  <c r="AH422" i="39"/>
  <c r="AH426" i="39"/>
  <c r="AH430" i="39"/>
  <c r="AH434" i="39"/>
  <c r="AH436" i="39"/>
  <c r="AH492" i="39"/>
  <c r="AH508" i="39"/>
  <c r="AH444" i="39"/>
  <c r="AH452" i="39"/>
  <c r="AH460" i="39"/>
  <c r="AH468" i="39"/>
  <c r="AH476" i="39"/>
  <c r="AH484" i="39"/>
  <c r="AH496" i="39"/>
  <c r="AH513" i="39"/>
  <c r="AH684" i="39"/>
  <c r="AH669" i="39"/>
  <c r="AH676" i="39"/>
  <c r="AH518" i="39"/>
  <c r="AH523" i="39"/>
  <c r="AH527" i="39"/>
  <c r="AH531" i="39"/>
  <c r="AH535" i="39"/>
  <c r="AH539" i="39"/>
  <c r="AH543" i="39"/>
  <c r="AH547" i="39"/>
  <c r="AH551" i="39"/>
  <c r="AH555" i="39"/>
  <c r="AH559" i="39"/>
  <c r="AH563" i="39"/>
  <c r="AH567" i="39"/>
  <c r="AH571" i="39"/>
  <c r="AH575" i="39"/>
  <c r="AH579" i="39"/>
  <c r="AH583" i="39"/>
  <c r="AH587" i="39"/>
  <c r="AH591" i="39"/>
  <c r="AH595" i="39"/>
  <c r="AH599" i="39"/>
  <c r="AH603" i="39"/>
  <c r="AH607" i="39"/>
  <c r="AH611" i="39"/>
  <c r="AH615" i="39"/>
  <c r="AH619" i="39"/>
  <c r="AH623" i="39"/>
  <c r="AH627" i="39"/>
  <c r="AH631" i="39"/>
  <c r="AH635" i="39"/>
  <c r="AH639" i="39"/>
  <c r="AH643" i="39"/>
  <c r="AH647" i="39"/>
  <c r="AH651" i="39"/>
  <c r="AH668" i="39"/>
  <c r="AH701" i="39"/>
  <c r="AH722" i="39"/>
  <c r="AH510" i="39"/>
  <c r="AH693" i="39"/>
  <c r="AH672" i="39"/>
  <c r="AH706" i="39"/>
  <c r="AH522" i="39"/>
  <c r="AH526" i="39"/>
  <c r="AH530" i="39"/>
  <c r="AH534" i="39"/>
  <c r="AH538" i="39"/>
  <c r="AH542" i="39"/>
  <c r="AH546" i="39"/>
  <c r="AH550" i="39"/>
  <c r="AH554" i="39"/>
  <c r="AH558" i="39"/>
  <c r="AH562" i="39"/>
  <c r="AH566" i="39"/>
  <c r="AH570" i="39"/>
  <c r="AH574" i="39"/>
  <c r="AH578" i="39"/>
  <c r="AH582" i="39"/>
  <c r="AH586" i="39"/>
  <c r="AH590" i="39"/>
  <c r="AH594" i="39"/>
  <c r="AH598" i="39"/>
  <c r="AH602" i="39"/>
  <c r="AH606" i="39"/>
  <c r="AH610" i="39"/>
  <c r="AH614" i="39"/>
  <c r="AH618" i="39"/>
  <c r="AH622" i="39"/>
  <c r="AH626" i="39"/>
  <c r="AH630" i="39"/>
  <c r="AH634" i="39"/>
  <c r="AH638" i="39"/>
  <c r="AH642" i="39"/>
  <c r="AH646" i="39"/>
  <c r="AH650" i="39"/>
  <c r="AH653" i="39"/>
  <c r="AH680" i="39"/>
  <c r="AH688" i="39"/>
  <c r="AH697" i="39"/>
  <c r="AH664" i="39"/>
  <c r="AH790" i="39"/>
  <c r="AH710" i="39"/>
  <c r="AH726" i="39"/>
  <c r="AH714" i="39"/>
  <c r="AH718" i="39"/>
  <c r="AH806" i="39"/>
  <c r="AH778" i="39"/>
  <c r="AH794" i="39"/>
  <c r="AH810" i="39"/>
  <c r="AH705" i="39"/>
  <c r="AH709" i="39"/>
  <c r="AH713" i="39"/>
  <c r="AH717" i="39"/>
  <c r="AH721" i="39"/>
  <c r="AH725" i="39"/>
  <c r="AH782" i="39"/>
  <c r="AH798" i="39"/>
  <c r="AH786" i="39"/>
  <c r="AH802" i="39"/>
  <c r="AI806" i="38"/>
  <c r="AI810" i="38"/>
  <c r="AI805" i="38"/>
  <c r="AI809" i="38"/>
  <c r="AI216" i="38"/>
  <c r="AI224" i="38"/>
  <c r="AI220" i="38"/>
  <c r="AI570" i="38"/>
  <c r="AI578" i="38"/>
  <c r="AI419" i="38"/>
  <c r="AI573" i="38"/>
  <c r="AI655" i="38"/>
  <c r="AI395" i="38"/>
  <c r="AI397" i="38"/>
  <c r="AI399" i="38"/>
  <c r="AI401" i="38"/>
  <c r="AI403" i="38"/>
  <c r="AI405" i="38"/>
  <c r="AI407" i="38"/>
  <c r="AI409" i="38"/>
  <c r="AI411" i="38"/>
  <c r="AI413" i="38"/>
  <c r="AI415" i="38"/>
  <c r="AI417" i="38"/>
  <c r="AI687" i="38"/>
  <c r="AI647" i="38"/>
  <c r="AI679" i="38"/>
  <c r="AI571" i="38"/>
  <c r="AI580" i="38"/>
  <c r="AI639" i="38"/>
  <c r="AI671" i="38"/>
  <c r="AI703" i="38"/>
  <c r="AI663" i="38"/>
  <c r="AI695" i="38"/>
  <c r="AI707" i="38"/>
  <c r="AI711" i="38"/>
  <c r="AI715" i="38"/>
  <c r="AI719" i="38"/>
  <c r="AI723" i="38"/>
  <c r="AI727" i="38"/>
  <c r="AI731" i="38"/>
  <c r="AI735" i="38"/>
  <c r="AI739" i="38"/>
  <c r="AI743" i="38"/>
  <c r="AI747" i="38"/>
  <c r="AI751" i="38"/>
  <c r="AI755" i="38"/>
  <c r="AI759" i="38"/>
  <c r="AI763" i="38"/>
  <c r="AI767" i="38"/>
  <c r="AI771" i="38"/>
  <c r="AI775" i="38"/>
  <c r="AI779" i="38"/>
  <c r="AI783" i="38"/>
  <c r="AI787" i="38"/>
  <c r="AI791" i="38"/>
  <c r="AI795" i="38"/>
  <c r="AI799" i="38"/>
  <c r="AI582" i="38"/>
  <c r="AI584" i="38"/>
  <c r="AI586" i="38"/>
  <c r="AI588" i="38"/>
  <c r="AI590" i="38"/>
  <c r="AI592" i="38"/>
  <c r="AI594" i="38"/>
  <c r="AI596" i="38"/>
  <c r="AI598" i="38"/>
  <c r="AI600" i="38"/>
  <c r="AI602" i="38"/>
  <c r="AI604" i="38"/>
  <c r="AI606" i="38"/>
  <c r="AI608" i="38"/>
  <c r="AI610" i="38"/>
  <c r="AI612" i="38"/>
  <c r="AI614" i="38"/>
  <c r="AI616" i="38"/>
  <c r="AI618" i="38"/>
  <c r="AI620" i="38"/>
  <c r="AI622" i="38"/>
  <c r="AI624" i="38"/>
  <c r="AI626" i="38"/>
  <c r="AI628" i="38"/>
  <c r="AI630" i="38"/>
  <c r="AI632" i="38"/>
  <c r="AI637" i="38"/>
  <c r="AI645" i="38"/>
  <c r="AI653" i="38"/>
  <c r="AI661" i="38"/>
  <c r="AI669" i="38"/>
  <c r="AI677" i="38"/>
  <c r="AI685" i="38"/>
  <c r="AI693" i="38"/>
  <c r="AI701" i="38"/>
  <c r="AI705" i="38"/>
  <c r="AI709" i="38"/>
  <c r="AI713" i="38"/>
  <c r="AI717" i="38"/>
  <c r="AI721" i="38"/>
  <c r="AI725" i="38"/>
  <c r="AI729" i="38"/>
  <c r="AI733" i="38"/>
  <c r="AI737" i="38"/>
  <c r="AI741" i="38"/>
  <c r="AI745" i="38"/>
  <c r="AI749" i="38"/>
  <c r="AI753" i="38"/>
  <c r="AI757" i="38"/>
  <c r="AI761" i="38"/>
  <c r="AI765" i="38"/>
  <c r="AI769" i="38"/>
  <c r="AI773" i="38"/>
  <c r="AI777" i="38"/>
  <c r="AI781" i="38"/>
  <c r="AI785" i="38"/>
  <c r="AI789" i="38"/>
  <c r="AI793" i="38"/>
  <c r="AI797" i="38"/>
  <c r="AI801" i="38"/>
  <c r="X85" i="6"/>
  <c r="AF465" i="39" l="1"/>
  <c r="AF466" i="39" s="1"/>
  <c r="AF467" i="39" s="1"/>
  <c r="AF468" i="39" s="1"/>
  <c r="AF469" i="39" s="1"/>
  <c r="BG552" i="6"/>
  <c r="BC85" i="6"/>
  <c r="BG85" i="6"/>
  <c r="AY85" i="6"/>
  <c r="AX85" i="6"/>
  <c r="AU85" i="6"/>
  <c r="AT85" i="6"/>
  <c r="AW85" i="6"/>
  <c r="Y85" i="6"/>
  <c r="AA85" i="6"/>
  <c r="Z85" i="6"/>
  <c r="AG216" i="38"/>
  <c r="AF470" i="39" l="1"/>
  <c r="AF471" i="39" s="1"/>
  <c r="AF472" i="39" s="1"/>
  <c r="AF473" i="39" s="1"/>
  <c r="AF474" i="39" s="1"/>
  <c r="AF475" i="39" s="1"/>
  <c r="AF476" i="39" s="1"/>
  <c r="AF477" i="39" s="1"/>
  <c r="AF478" i="39" s="1"/>
  <c r="AF479" i="39" s="1"/>
  <c r="AF480" i="39" s="1"/>
  <c r="AF481" i="39" s="1"/>
  <c r="AF482" i="39" s="1"/>
  <c r="AF483" i="39" s="1"/>
  <c r="AF484" i="39" s="1"/>
  <c r="AF485" i="39" s="1"/>
  <c r="AF486" i="39" s="1"/>
  <c r="AF487" i="39" s="1"/>
  <c r="BG571" i="6"/>
  <c r="AL212" i="38"/>
  <c r="AL211" i="38"/>
  <c r="AL210" i="38"/>
  <c r="AL203" i="38"/>
  <c r="AL202" i="38"/>
  <c r="AL195" i="38"/>
  <c r="AL194" i="38"/>
  <c r="AL187" i="38"/>
  <c r="AL186" i="38"/>
  <c r="AL207" i="38"/>
  <c r="AL206" i="38"/>
  <c r="AL199" i="38"/>
  <c r="AL198" i="38"/>
  <c r="AL191" i="38"/>
  <c r="AL190" i="38"/>
  <c r="AL183" i="38"/>
  <c r="AL209" i="38"/>
  <c r="AL200" i="38"/>
  <c r="AL193" i="38"/>
  <c r="AL184" i="38"/>
  <c r="AL204" i="38"/>
  <c r="AL197" i="38"/>
  <c r="AL188" i="38"/>
  <c r="AL208" i="38"/>
  <c r="AL201" i="38"/>
  <c r="AL192" i="38"/>
  <c r="AL185" i="38"/>
  <c r="AL196" i="38"/>
  <c r="AL205" i="38"/>
  <c r="AL189" i="38"/>
  <c r="AL811" i="38"/>
  <c r="AL807" i="38"/>
  <c r="AL803" i="38"/>
  <c r="AL802" i="38"/>
  <c r="AL798" i="38"/>
  <c r="AL794" i="38"/>
  <c r="AL790" i="38"/>
  <c r="AL786" i="38"/>
  <c r="AL782" i="38"/>
  <c r="AL778" i="38"/>
  <c r="AL774" i="38"/>
  <c r="AL770" i="38"/>
  <c r="AL766" i="38"/>
  <c r="AL762" i="38"/>
  <c r="AL758" i="38"/>
  <c r="AL754" i="38"/>
  <c r="AL750" i="38"/>
  <c r="AL746" i="38"/>
  <c r="AL742" i="38"/>
  <c r="AL738" i="38"/>
  <c r="AL734" i="38"/>
  <c r="AL812" i="38"/>
  <c r="AL808" i="38"/>
  <c r="AL804" i="38"/>
  <c r="AL799" i="38"/>
  <c r="AL795" i="38"/>
  <c r="AL791" i="38"/>
  <c r="AL787" i="38"/>
  <c r="AL783" i="38"/>
  <c r="AL779" i="38"/>
  <c r="AL775" i="38"/>
  <c r="AL771" i="38"/>
  <c r="AL767" i="38"/>
  <c r="AL763" i="38"/>
  <c r="AL759" i="38"/>
  <c r="AL755" i="38"/>
  <c r="AL751" i="38"/>
  <c r="AL747" i="38"/>
  <c r="AL743" i="38"/>
  <c r="AL739" i="38"/>
  <c r="AL809" i="38"/>
  <c r="AL805" i="38"/>
  <c r="AL800" i="38"/>
  <c r="AL796" i="38"/>
  <c r="AL792" i="38"/>
  <c r="AL788" i="38"/>
  <c r="AL784" i="38"/>
  <c r="AL780" i="38"/>
  <c r="AL776" i="38"/>
  <c r="AL772" i="38"/>
  <c r="AL768" i="38"/>
  <c r="AL764" i="38"/>
  <c r="AL760" i="38"/>
  <c r="AL756" i="38"/>
  <c r="AL752" i="38"/>
  <c r="AL748" i="38"/>
  <c r="AL744" i="38"/>
  <c r="AL740" i="38"/>
  <c r="AL736" i="38"/>
  <c r="AL810" i="38"/>
  <c r="AL806" i="38"/>
  <c r="AL801" i="38"/>
  <c r="AL797" i="38"/>
  <c r="AL793" i="38"/>
  <c r="AL789" i="38"/>
  <c r="AL785" i="38"/>
  <c r="AL781" i="38"/>
  <c r="AL777" i="38"/>
  <c r="AL773" i="38"/>
  <c r="AL769" i="38"/>
  <c r="AL765" i="38"/>
  <c r="AL761" i="38"/>
  <c r="AL757" i="38"/>
  <c r="AL753" i="38"/>
  <c r="AL749" i="38"/>
  <c r="AL745" i="38"/>
  <c r="AL741" i="38"/>
  <c r="AL737" i="38"/>
  <c r="AL730" i="38"/>
  <c r="AL726" i="38"/>
  <c r="AL722" i="38"/>
  <c r="AL718" i="38"/>
  <c r="AL714" i="38"/>
  <c r="AL710" i="38"/>
  <c r="AL706" i="38"/>
  <c r="AL702" i="38"/>
  <c r="AL698" i="38"/>
  <c r="AL694" i="38"/>
  <c r="AL690" i="38"/>
  <c r="AL686" i="38"/>
  <c r="AL682" i="38"/>
  <c r="AL678" i="38"/>
  <c r="AL674" i="38"/>
  <c r="AL670" i="38"/>
  <c r="AL666" i="38"/>
  <c r="AL662" i="38"/>
  <c r="AL658" i="38"/>
  <c r="AL654" i="38"/>
  <c r="AL650" i="38"/>
  <c r="AL646" i="38"/>
  <c r="AL642" i="38"/>
  <c r="AL638" i="38"/>
  <c r="AL634" i="38"/>
  <c r="AL630" i="38"/>
  <c r="AL626" i="38"/>
  <c r="AL622" i="38"/>
  <c r="AL618" i="38"/>
  <c r="AL614" i="38"/>
  <c r="AL610" i="38"/>
  <c r="AL606" i="38"/>
  <c r="AL602" i="38"/>
  <c r="AL598" i="38"/>
  <c r="AL594" i="38"/>
  <c r="AL590" i="38"/>
  <c r="AL586" i="38"/>
  <c r="AL582" i="38"/>
  <c r="AL578" i="38"/>
  <c r="AL574" i="38"/>
  <c r="AL570" i="38"/>
  <c r="AL566" i="38"/>
  <c r="AL562" i="38"/>
  <c r="AL558" i="38"/>
  <c r="AL554" i="38"/>
  <c r="AL550" i="38"/>
  <c r="AL546" i="38"/>
  <c r="AL542" i="38"/>
  <c r="AL538" i="38"/>
  <c r="AL534" i="38"/>
  <c r="AL530" i="38"/>
  <c r="AL526" i="38"/>
  <c r="AL522" i="38"/>
  <c r="AL518" i="38"/>
  <c r="AL514" i="38"/>
  <c r="AL510" i="38"/>
  <c r="AL506" i="38"/>
  <c r="AL502" i="38"/>
  <c r="AL498" i="38"/>
  <c r="AL494" i="38"/>
  <c r="AL490" i="38"/>
  <c r="AL486" i="38"/>
  <c r="AL482" i="38"/>
  <c r="AL478" i="38"/>
  <c r="AL474" i="38"/>
  <c r="AL470" i="38"/>
  <c r="AL466" i="38"/>
  <c r="AL462" i="38"/>
  <c r="AL458" i="38"/>
  <c r="AL454" i="38"/>
  <c r="AL450" i="38"/>
  <c r="AL446" i="38"/>
  <c r="AL442" i="38"/>
  <c r="AL438" i="38"/>
  <c r="AL434" i="38"/>
  <c r="AL430" i="38"/>
  <c r="AL426" i="38"/>
  <c r="AL422" i="38"/>
  <c r="AL418" i="38"/>
  <c r="AL414" i="38"/>
  <c r="AL410" i="38"/>
  <c r="AL406" i="38"/>
  <c r="AL402" i="38"/>
  <c r="AL398" i="38"/>
  <c r="AL394" i="38"/>
  <c r="AL390" i="38"/>
  <c r="AL386" i="38"/>
  <c r="AL382" i="38"/>
  <c r="AL378" i="38"/>
  <c r="AL374" i="38"/>
  <c r="AL370" i="38"/>
  <c r="AL366" i="38"/>
  <c r="AL362" i="38"/>
  <c r="AL358" i="38"/>
  <c r="AL354" i="38"/>
  <c r="AL350" i="38"/>
  <c r="AL346" i="38"/>
  <c r="AL342" i="38"/>
  <c r="AL338" i="38"/>
  <c r="AL334" i="38"/>
  <c r="AL330" i="38"/>
  <c r="AL326" i="38"/>
  <c r="AL322" i="38"/>
  <c r="AL318" i="38"/>
  <c r="AL314" i="38"/>
  <c r="AL310" i="38"/>
  <c r="AL306" i="38"/>
  <c r="AL302" i="38"/>
  <c r="AL298" i="38"/>
  <c r="AL294" i="38"/>
  <c r="AL290" i="38"/>
  <c r="AL286" i="38"/>
  <c r="AL282" i="38"/>
  <c r="AL278" i="38"/>
  <c r="AL274" i="38"/>
  <c r="AL270" i="38"/>
  <c r="AL266" i="38"/>
  <c r="AL262" i="38"/>
  <c r="AL258" i="38"/>
  <c r="AL254" i="38"/>
  <c r="AL250" i="38"/>
  <c r="AL246" i="38"/>
  <c r="AL242" i="38"/>
  <c r="AL238" i="38"/>
  <c r="AL234" i="38"/>
  <c r="AL230" i="38"/>
  <c r="AL226" i="38"/>
  <c r="AL222" i="38"/>
  <c r="AL218" i="38"/>
  <c r="AL214" i="38"/>
  <c r="AL731" i="38"/>
  <c r="AL727" i="38"/>
  <c r="AL723" i="38"/>
  <c r="AL719" i="38"/>
  <c r="AL715" i="38"/>
  <c r="AL711" i="38"/>
  <c r="AL707" i="38"/>
  <c r="AL703" i="38"/>
  <c r="AL699" i="38"/>
  <c r="AL695" i="38"/>
  <c r="AL691" i="38"/>
  <c r="AL687" i="38"/>
  <c r="AL683" i="38"/>
  <c r="AL679" i="38"/>
  <c r="AL675" i="38"/>
  <c r="AL671" i="38"/>
  <c r="AL667" i="38"/>
  <c r="AL663" i="38"/>
  <c r="AL659" i="38"/>
  <c r="AL655" i="38"/>
  <c r="AL651" i="38"/>
  <c r="AL647" i="38"/>
  <c r="AL643" i="38"/>
  <c r="AL639" i="38"/>
  <c r="AL635" i="38"/>
  <c r="AL631" i="38"/>
  <c r="AL627" i="38"/>
  <c r="AL623" i="38"/>
  <c r="AL619" i="38"/>
  <c r="AL615" i="38"/>
  <c r="AL611" i="38"/>
  <c r="AL607" i="38"/>
  <c r="AL603" i="38"/>
  <c r="AL599" i="38"/>
  <c r="AL595" i="38"/>
  <c r="AL591" i="38"/>
  <c r="AL587" i="38"/>
  <c r="AL583" i="38"/>
  <c r="AL579" i="38"/>
  <c r="AL575" i="38"/>
  <c r="AL571" i="38"/>
  <c r="AL567" i="38"/>
  <c r="AL563" i="38"/>
  <c r="AL559" i="38"/>
  <c r="AL555" i="38"/>
  <c r="AL551" i="38"/>
  <c r="AL547" i="38"/>
  <c r="AL543" i="38"/>
  <c r="AL539" i="38"/>
  <c r="AL535" i="38"/>
  <c r="AL531" i="38"/>
  <c r="AL527" i="38"/>
  <c r="AL523" i="38"/>
  <c r="AL519" i="38"/>
  <c r="AL515" i="38"/>
  <c r="AL511" i="38"/>
  <c r="AL507" i="38"/>
  <c r="AL503" i="38"/>
  <c r="AL499" i="38"/>
  <c r="AL495" i="38"/>
  <c r="AL491" i="38"/>
  <c r="AL487" i="38"/>
  <c r="AL483" i="38"/>
  <c r="AL479" i="38"/>
  <c r="AL475" i="38"/>
  <c r="AL471" i="38"/>
  <c r="AL467" i="38"/>
  <c r="AL463" i="38"/>
  <c r="AL459" i="38"/>
  <c r="AL455" i="38"/>
  <c r="AL451" i="38"/>
  <c r="AL447" i="38"/>
  <c r="AL443" i="38"/>
  <c r="AL439" i="38"/>
  <c r="AL435" i="38"/>
  <c r="AL431" i="38"/>
  <c r="AL427" i="38"/>
  <c r="AL423" i="38"/>
  <c r="AL419" i="38"/>
  <c r="AL415" i="38"/>
  <c r="AL411" i="38"/>
  <c r="AL407" i="38"/>
  <c r="AL403" i="38"/>
  <c r="AL399" i="38"/>
  <c r="AL395" i="38"/>
  <c r="AL391" i="38"/>
  <c r="AL387" i="38"/>
  <c r="AL383" i="38"/>
  <c r="AL379" i="38"/>
  <c r="AL375" i="38"/>
  <c r="AL371" i="38"/>
  <c r="AL367" i="38"/>
  <c r="AL363" i="38"/>
  <c r="AL359" i="38"/>
  <c r="AL355" i="38"/>
  <c r="AL351" i="38"/>
  <c r="AL347" i="38"/>
  <c r="AL343" i="38"/>
  <c r="AL339" i="38"/>
  <c r="AL335" i="38"/>
  <c r="AL331" i="38"/>
  <c r="AL327" i="38"/>
  <c r="AL323" i="38"/>
  <c r="AL319" i="38"/>
  <c r="AL315" i="38"/>
  <c r="AL311" i="38"/>
  <c r="AL307" i="38"/>
  <c r="AL303" i="38"/>
  <c r="AL299" i="38"/>
  <c r="AL295" i="38"/>
  <c r="AL291" i="38"/>
  <c r="AL287" i="38"/>
  <c r="AL283" i="38"/>
  <c r="AL279" i="38"/>
  <c r="AL275" i="38"/>
  <c r="AL271" i="38"/>
  <c r="AL267" i="38"/>
  <c r="AL263" i="38"/>
  <c r="AL259" i="38"/>
  <c r="AL255" i="38"/>
  <c r="AL251" i="38"/>
  <c r="AL247" i="38"/>
  <c r="AL243" i="38"/>
  <c r="AL239" i="38"/>
  <c r="AL235" i="38"/>
  <c r="AL231" i="38"/>
  <c r="AL227" i="38"/>
  <c r="AL223" i="38"/>
  <c r="AL219" i="38"/>
  <c r="AL215" i="38"/>
  <c r="AL735" i="38"/>
  <c r="AL732" i="38"/>
  <c r="AL728" i="38"/>
  <c r="AL724" i="38"/>
  <c r="AL720" i="38"/>
  <c r="AL716" i="38"/>
  <c r="AL712" i="38"/>
  <c r="AL708" i="38"/>
  <c r="AL704" i="38"/>
  <c r="AL700" i="38"/>
  <c r="AL696" i="38"/>
  <c r="AL692" i="38"/>
  <c r="AL688" i="38"/>
  <c r="AL684" i="38"/>
  <c r="AL680" i="38"/>
  <c r="AL676" i="38"/>
  <c r="AL672" i="38"/>
  <c r="AL668" i="38"/>
  <c r="AL664" i="38"/>
  <c r="AL660" i="38"/>
  <c r="AL656" i="38"/>
  <c r="AL652" i="38"/>
  <c r="AL648" i="38"/>
  <c r="AL644" i="38"/>
  <c r="AL640" i="38"/>
  <c r="AL636" i="38"/>
  <c r="AL632" i="38"/>
  <c r="AL628" i="38"/>
  <c r="AL624" i="38"/>
  <c r="AL620" i="38"/>
  <c r="AL616" i="38"/>
  <c r="AL612" i="38"/>
  <c r="AL608" i="38"/>
  <c r="AL604" i="38"/>
  <c r="AL600" i="38"/>
  <c r="AL596" i="38"/>
  <c r="AL592" i="38"/>
  <c r="AL588" i="38"/>
  <c r="AL584" i="38"/>
  <c r="AL580" i="38"/>
  <c r="AL576" i="38"/>
  <c r="AL572" i="38"/>
  <c r="AL568" i="38"/>
  <c r="AL564" i="38"/>
  <c r="AL560" i="38"/>
  <c r="AL556" i="38"/>
  <c r="AL552" i="38"/>
  <c r="AL548" i="38"/>
  <c r="AL544" i="38"/>
  <c r="AL540" i="38"/>
  <c r="AL536" i="38"/>
  <c r="AL532" i="38"/>
  <c r="AL528" i="38"/>
  <c r="AL524" i="38"/>
  <c r="AL520" i="38"/>
  <c r="AL516" i="38"/>
  <c r="AL512" i="38"/>
  <c r="AL508" i="38"/>
  <c r="AL504" i="38"/>
  <c r="AL500" i="38"/>
  <c r="AL496" i="38"/>
  <c r="AL492" i="38"/>
  <c r="AL488" i="38"/>
  <c r="AL484" i="38"/>
  <c r="AL480" i="38"/>
  <c r="AL476" i="38"/>
  <c r="AL472" i="38"/>
  <c r="AL468" i="38"/>
  <c r="AL464" i="38"/>
  <c r="AL460" i="38"/>
  <c r="AL456" i="38"/>
  <c r="AL452" i="38"/>
  <c r="AL448" i="38"/>
  <c r="AL444" i="38"/>
  <c r="AL440" i="38"/>
  <c r="AL436" i="38"/>
  <c r="AL432" i="38"/>
  <c r="AL428" i="38"/>
  <c r="AL424" i="38"/>
  <c r="AL420" i="38"/>
  <c r="AL416" i="38"/>
  <c r="AL412" i="38"/>
  <c r="AL408" i="38"/>
  <c r="AL404" i="38"/>
  <c r="AL400" i="38"/>
  <c r="AL396" i="38"/>
  <c r="AL392" i="38"/>
  <c r="AL388" i="38"/>
  <c r="AL384" i="38"/>
  <c r="AL380" i="38"/>
  <c r="AL376" i="38"/>
  <c r="AL372" i="38"/>
  <c r="AL368" i="38"/>
  <c r="AL364" i="38"/>
  <c r="AL360" i="38"/>
  <c r="AL356" i="38"/>
  <c r="AL352" i="38"/>
  <c r="AL348" i="38"/>
  <c r="AL344" i="38"/>
  <c r="AL340" i="38"/>
  <c r="AL336" i="38"/>
  <c r="AL332" i="38"/>
  <c r="AL328" i="38"/>
  <c r="AL324" i="38"/>
  <c r="AL320" i="38"/>
  <c r="AL316" i="38"/>
  <c r="AL312" i="38"/>
  <c r="AL308" i="38"/>
  <c r="AL304" i="38"/>
  <c r="AL300" i="38"/>
  <c r="AL296" i="38"/>
  <c r="AL292" i="38"/>
  <c r="AL288" i="38"/>
  <c r="AL284" i="38"/>
  <c r="AL280" i="38"/>
  <c r="AL276" i="38"/>
  <c r="AL272" i="38"/>
  <c r="AL268" i="38"/>
  <c r="AL264" i="38"/>
  <c r="AL260" i="38"/>
  <c r="AL256" i="38"/>
  <c r="AL252" i="38"/>
  <c r="AL248" i="38"/>
  <c r="AL244" i="38"/>
  <c r="AL240" i="38"/>
  <c r="AL236" i="38"/>
  <c r="AL232" i="38"/>
  <c r="AL228" i="38"/>
  <c r="AL224" i="38"/>
  <c r="AL220" i="38"/>
  <c r="AL216" i="38"/>
  <c r="AL733" i="38"/>
  <c r="AL729" i="38"/>
  <c r="AL725" i="38"/>
  <c r="AL721" i="38"/>
  <c r="AL717" i="38"/>
  <c r="AL713" i="38"/>
  <c r="AL709" i="38"/>
  <c r="AL705" i="38"/>
  <c r="AL701" i="38"/>
  <c r="AL697" i="38"/>
  <c r="AL693" i="38"/>
  <c r="AL689" i="38"/>
  <c r="AL685" i="38"/>
  <c r="AL681" i="38"/>
  <c r="AL677" i="38"/>
  <c r="AL673" i="38"/>
  <c r="AL669" i="38"/>
  <c r="AL665" i="38"/>
  <c r="AL661" i="38"/>
  <c r="AL657" i="38"/>
  <c r="AL653" i="38"/>
  <c r="AL649" i="38"/>
  <c r="AL645" i="38"/>
  <c r="AL641" i="38"/>
  <c r="AL637" i="38"/>
  <c r="AL633" i="38"/>
  <c r="AL629" i="38"/>
  <c r="AL625" i="38"/>
  <c r="AL621" i="38"/>
  <c r="AL617" i="38"/>
  <c r="AL613" i="38"/>
  <c r="AL609" i="38"/>
  <c r="AL605" i="38"/>
  <c r="AL601" i="38"/>
  <c r="AL597" i="38"/>
  <c r="AL593" i="38"/>
  <c r="AL589" i="38"/>
  <c r="AL585" i="38"/>
  <c r="AL581" i="38"/>
  <c r="AL577" i="38"/>
  <c r="AL573" i="38"/>
  <c r="AL569" i="38"/>
  <c r="AL565" i="38"/>
  <c r="AL561" i="38"/>
  <c r="AL557" i="38"/>
  <c r="AL553" i="38"/>
  <c r="AL549" i="38"/>
  <c r="AL545" i="38"/>
  <c r="AL541" i="38"/>
  <c r="AL537" i="38"/>
  <c r="AL533" i="38"/>
  <c r="AL529" i="38"/>
  <c r="AL525" i="38"/>
  <c r="AL521" i="38"/>
  <c r="AL517" i="38"/>
  <c r="AL513" i="38"/>
  <c r="AL509" i="38"/>
  <c r="AL505" i="38"/>
  <c r="AL501" i="38"/>
  <c r="AL497" i="38"/>
  <c r="AL493" i="38"/>
  <c r="AL489" i="38"/>
  <c r="AL485" i="38"/>
  <c r="AL481" i="38"/>
  <c r="AL477" i="38"/>
  <c r="AL473" i="38"/>
  <c r="AL469" i="38"/>
  <c r="AL465" i="38"/>
  <c r="AL461" i="38"/>
  <c r="AL457" i="38"/>
  <c r="AL453" i="38"/>
  <c r="AL449" i="38"/>
  <c r="AL445" i="38"/>
  <c r="AL441" i="38"/>
  <c r="AL437" i="38"/>
  <c r="AL433" i="38"/>
  <c r="AL429" i="38"/>
  <c r="AL425" i="38"/>
  <c r="AL421" i="38"/>
  <c r="AL417" i="38"/>
  <c r="AL413" i="38"/>
  <c r="AL409" i="38"/>
  <c r="AL405" i="38"/>
  <c r="AL401" i="38"/>
  <c r="AL397" i="38"/>
  <c r="AL393" i="38"/>
  <c r="AL389" i="38"/>
  <c r="AL385" i="38"/>
  <c r="AL381" i="38"/>
  <c r="AL377" i="38"/>
  <c r="AL373" i="38"/>
  <c r="AL369" i="38"/>
  <c r="AL365" i="38"/>
  <c r="AL361" i="38"/>
  <c r="AL357" i="38"/>
  <c r="AL353" i="38"/>
  <c r="AL349" i="38"/>
  <c r="AL345" i="38"/>
  <c r="AL341" i="38"/>
  <c r="AL337" i="38"/>
  <c r="AL333" i="38"/>
  <c r="AL329" i="38"/>
  <c r="AL325" i="38"/>
  <c r="AL321" i="38"/>
  <c r="AL317" i="38"/>
  <c r="AL313" i="38"/>
  <c r="AL309" i="38"/>
  <c r="AL305" i="38"/>
  <c r="AL301" i="38"/>
  <c r="AL297" i="38"/>
  <c r="AL293" i="38"/>
  <c r="AL289" i="38"/>
  <c r="AL285" i="38"/>
  <c r="AL281" i="38"/>
  <c r="AL277" i="38"/>
  <c r="AL273" i="38"/>
  <c r="AL269" i="38"/>
  <c r="AL265" i="38"/>
  <c r="AL261" i="38"/>
  <c r="AL257" i="38"/>
  <c r="AL253" i="38"/>
  <c r="AL249" i="38"/>
  <c r="AL245" i="38"/>
  <c r="AL241" i="38"/>
  <c r="AL237" i="38"/>
  <c r="AL233" i="38"/>
  <c r="AL229" i="38"/>
  <c r="AL225" i="38"/>
  <c r="AL221" i="38"/>
  <c r="AL217" i="38"/>
  <c r="AL213" i="38"/>
  <c r="AG217" i="38"/>
  <c r="U503" i="6"/>
  <c r="U502" i="6"/>
  <c r="AH375" i="3"/>
  <c r="AD375" i="3"/>
  <c r="X532" i="6"/>
  <c r="U532" i="6"/>
  <c r="X531" i="6"/>
  <c r="U531" i="6"/>
  <c r="BG616" i="6" l="1"/>
  <c r="AF488" i="39"/>
  <c r="AF489" i="39" s="1"/>
  <c r="AF490" i="39" s="1"/>
  <c r="AF491" i="39" s="1"/>
  <c r="AF492" i="39" s="1"/>
  <c r="AF493" i="39" s="1"/>
  <c r="AF494" i="39" s="1"/>
  <c r="AF495" i="39" s="1"/>
  <c r="AF496" i="39" s="1"/>
  <c r="AF497" i="39" s="1"/>
  <c r="AF498" i="39" s="1"/>
  <c r="AF499" i="39" s="1"/>
  <c r="BC532" i="6"/>
  <c r="BC531" i="6"/>
  <c r="AF500" i="39"/>
  <c r="AF501" i="39" s="1"/>
  <c r="AF502" i="39" s="1"/>
  <c r="BG554" i="6" s="1"/>
  <c r="BG531" i="6"/>
  <c r="AY531" i="6"/>
  <c r="AX531" i="6"/>
  <c r="AU531" i="6"/>
  <c r="AT531" i="6"/>
  <c r="AW531" i="6"/>
  <c r="BG532" i="6"/>
  <c r="AX532" i="6"/>
  <c r="AU532" i="6"/>
  <c r="AT532" i="6"/>
  <c r="AW532" i="6"/>
  <c r="AM209" i="38"/>
  <c r="AM208" i="38"/>
  <c r="AM201" i="38"/>
  <c r="AM200" i="38"/>
  <c r="AM193" i="38"/>
  <c r="AM192" i="38"/>
  <c r="AM185" i="38"/>
  <c r="AM184" i="38"/>
  <c r="AM205" i="38"/>
  <c r="AM204" i="38"/>
  <c r="AM197" i="38"/>
  <c r="AM196" i="38"/>
  <c r="AM189" i="38"/>
  <c r="AM188" i="38"/>
  <c r="AM206" i="38"/>
  <c r="AM203" i="38"/>
  <c r="AM190" i="38"/>
  <c r="AM187" i="38"/>
  <c r="AM210" i="38"/>
  <c r="AM207" i="38"/>
  <c r="AM194" i="38"/>
  <c r="AM191" i="38"/>
  <c r="AM211" i="38"/>
  <c r="AM198" i="38"/>
  <c r="AM195" i="38"/>
  <c r="AM186" i="38"/>
  <c r="AM183" i="38"/>
  <c r="AM202" i="38"/>
  <c r="AM212" i="38"/>
  <c r="AM199" i="38"/>
  <c r="AM812" i="38"/>
  <c r="AM808" i="38"/>
  <c r="AM804" i="38"/>
  <c r="AM799" i="38"/>
  <c r="AM795" i="38"/>
  <c r="AM791" i="38"/>
  <c r="AM787" i="38"/>
  <c r="AM783" i="38"/>
  <c r="AM779" i="38"/>
  <c r="AM775" i="38"/>
  <c r="AM771" i="38"/>
  <c r="AM767" i="38"/>
  <c r="AM763" i="38"/>
  <c r="AM759" i="38"/>
  <c r="AM755" i="38"/>
  <c r="AM751" i="38"/>
  <c r="AM747" i="38"/>
  <c r="AM743" i="38"/>
  <c r="AM739" i="38"/>
  <c r="AM735" i="38"/>
  <c r="AM809" i="38"/>
  <c r="AM805" i="38"/>
  <c r="AM800" i="38"/>
  <c r="AM796" i="38"/>
  <c r="AM792" i="38"/>
  <c r="AM788" i="38"/>
  <c r="AM784" i="38"/>
  <c r="AM780" i="38"/>
  <c r="AM776" i="38"/>
  <c r="AM772" i="38"/>
  <c r="AM768" i="38"/>
  <c r="AM764" i="38"/>
  <c r="AM760" i="38"/>
  <c r="AM756" i="38"/>
  <c r="AM752" i="38"/>
  <c r="AM748" i="38"/>
  <c r="AM744" i="38"/>
  <c r="AM740" i="38"/>
  <c r="AM736" i="38"/>
  <c r="AM810" i="38"/>
  <c r="AM806" i="38"/>
  <c r="AM801" i="38"/>
  <c r="AM797" i="38"/>
  <c r="AM793" i="38"/>
  <c r="AM789" i="38"/>
  <c r="AM785" i="38"/>
  <c r="AM781" i="38"/>
  <c r="AM777" i="38"/>
  <c r="AM773" i="38"/>
  <c r="AM769" i="38"/>
  <c r="AM765" i="38"/>
  <c r="AM761" i="38"/>
  <c r="AM757" i="38"/>
  <c r="AM753" i="38"/>
  <c r="AM749" i="38"/>
  <c r="AM745" i="38"/>
  <c r="AM741" i="38"/>
  <c r="AM737" i="38"/>
  <c r="AM811" i="38"/>
  <c r="AM807" i="38"/>
  <c r="AM803" i="38"/>
  <c r="AM802" i="38"/>
  <c r="AM798" i="38"/>
  <c r="AM794" i="38"/>
  <c r="AM790" i="38"/>
  <c r="AM786" i="38"/>
  <c r="AM782" i="38"/>
  <c r="AM778" i="38"/>
  <c r="AM774" i="38"/>
  <c r="AM770" i="38"/>
  <c r="AM766" i="38"/>
  <c r="AM762" i="38"/>
  <c r="AM758" i="38"/>
  <c r="AM754" i="38"/>
  <c r="AM750" i="38"/>
  <c r="AM746" i="38"/>
  <c r="AM742" i="38"/>
  <c r="AM738" i="38"/>
  <c r="AM734" i="38"/>
  <c r="AM731" i="38"/>
  <c r="AM727" i="38"/>
  <c r="AM723" i="38"/>
  <c r="AM719" i="38"/>
  <c r="AM715" i="38"/>
  <c r="AM711" i="38"/>
  <c r="AM707" i="38"/>
  <c r="AM703" i="38"/>
  <c r="AM699" i="38"/>
  <c r="AM695" i="38"/>
  <c r="AM691" i="38"/>
  <c r="AM687" i="38"/>
  <c r="AM683" i="38"/>
  <c r="AM679" i="38"/>
  <c r="AM675" i="38"/>
  <c r="AM671" i="38"/>
  <c r="AM667" i="38"/>
  <c r="AM663" i="38"/>
  <c r="AM659" i="38"/>
  <c r="AM655" i="38"/>
  <c r="AM651" i="38"/>
  <c r="AM647" i="38"/>
  <c r="AM643" i="38"/>
  <c r="AM639" i="38"/>
  <c r="AM635" i="38"/>
  <c r="AM631" i="38"/>
  <c r="AM627" i="38"/>
  <c r="AM623" i="38"/>
  <c r="AM619" i="38"/>
  <c r="AM615" i="38"/>
  <c r="AM611" i="38"/>
  <c r="AM607" i="38"/>
  <c r="AM603" i="38"/>
  <c r="AM599" i="38"/>
  <c r="AM595" i="38"/>
  <c r="AM591" i="38"/>
  <c r="AM587" i="38"/>
  <c r="AM583" i="38"/>
  <c r="AM579" i="38"/>
  <c r="AM575" i="38"/>
  <c r="AM571" i="38"/>
  <c r="AM567" i="38"/>
  <c r="AM563" i="38"/>
  <c r="AM559" i="38"/>
  <c r="AM555" i="38"/>
  <c r="AM551" i="38"/>
  <c r="AM547" i="38"/>
  <c r="AM543" i="38"/>
  <c r="AM539" i="38"/>
  <c r="AM535" i="38"/>
  <c r="AM531" i="38"/>
  <c r="AM527" i="38"/>
  <c r="AM523" i="38"/>
  <c r="AM519" i="38"/>
  <c r="AM515" i="38"/>
  <c r="AM511" i="38"/>
  <c r="AM507" i="38"/>
  <c r="AM503" i="38"/>
  <c r="AM499" i="38"/>
  <c r="AM495" i="38"/>
  <c r="AM491" i="38"/>
  <c r="AM487" i="38"/>
  <c r="AM483" i="38"/>
  <c r="AM479" i="38"/>
  <c r="AM475" i="38"/>
  <c r="AM471" i="38"/>
  <c r="AM467" i="38"/>
  <c r="AM463" i="38"/>
  <c r="AM459" i="38"/>
  <c r="AM455" i="38"/>
  <c r="AM451" i="38"/>
  <c r="AM447" i="38"/>
  <c r="AM443" i="38"/>
  <c r="AM439" i="38"/>
  <c r="AM435" i="38"/>
  <c r="AM431" i="38"/>
  <c r="AM427" i="38"/>
  <c r="AM423" i="38"/>
  <c r="AM419" i="38"/>
  <c r="AM415" i="38"/>
  <c r="AM411" i="38"/>
  <c r="AM407" i="38"/>
  <c r="AM403" i="38"/>
  <c r="AM399" i="38"/>
  <c r="AM395" i="38"/>
  <c r="AM391" i="38"/>
  <c r="AM387" i="38"/>
  <c r="AM383" i="38"/>
  <c r="AM379" i="38"/>
  <c r="AM375" i="38"/>
  <c r="AM371" i="38"/>
  <c r="AM367" i="38"/>
  <c r="AM363" i="38"/>
  <c r="AM359" i="38"/>
  <c r="AM355" i="38"/>
  <c r="AM351" i="38"/>
  <c r="AM347" i="38"/>
  <c r="AM343" i="38"/>
  <c r="AM339" i="38"/>
  <c r="AM335" i="38"/>
  <c r="AM331" i="38"/>
  <c r="AM327" i="38"/>
  <c r="AM323" i="38"/>
  <c r="AM319" i="38"/>
  <c r="AM315" i="38"/>
  <c r="AM311" i="38"/>
  <c r="AM307" i="38"/>
  <c r="AM303" i="38"/>
  <c r="AM299" i="38"/>
  <c r="AM295" i="38"/>
  <c r="AM291" i="38"/>
  <c r="AM287" i="38"/>
  <c r="AM283" i="38"/>
  <c r="AM279" i="38"/>
  <c r="AM275" i="38"/>
  <c r="AM271" i="38"/>
  <c r="AM267" i="38"/>
  <c r="AM263" i="38"/>
  <c r="AM259" i="38"/>
  <c r="AM255" i="38"/>
  <c r="AM251" i="38"/>
  <c r="AM247" i="38"/>
  <c r="AM243" i="38"/>
  <c r="AM239" i="38"/>
  <c r="AM235" i="38"/>
  <c r="AM231" i="38"/>
  <c r="AM227" i="38"/>
  <c r="AM223" i="38"/>
  <c r="AM219" i="38"/>
  <c r="AM215" i="38"/>
  <c r="AM732" i="38"/>
  <c r="AM728" i="38"/>
  <c r="AM724" i="38"/>
  <c r="AM720" i="38"/>
  <c r="AM716" i="38"/>
  <c r="AM712" i="38"/>
  <c r="AM708" i="38"/>
  <c r="AM704" i="38"/>
  <c r="AM700" i="38"/>
  <c r="AM696" i="38"/>
  <c r="AM692" i="38"/>
  <c r="AM688" i="38"/>
  <c r="AM684" i="38"/>
  <c r="AM680" i="38"/>
  <c r="AM676" i="38"/>
  <c r="AM672" i="38"/>
  <c r="AM668" i="38"/>
  <c r="AM664" i="38"/>
  <c r="AM660" i="38"/>
  <c r="AM656" i="38"/>
  <c r="AM652" i="38"/>
  <c r="AM648" i="38"/>
  <c r="AM644" i="38"/>
  <c r="AM640" i="38"/>
  <c r="AM636" i="38"/>
  <c r="AM632" i="38"/>
  <c r="AM628" i="38"/>
  <c r="AM624" i="38"/>
  <c r="AM620" i="38"/>
  <c r="AM616" i="38"/>
  <c r="AM612" i="38"/>
  <c r="AM608" i="38"/>
  <c r="AM604" i="38"/>
  <c r="AM600" i="38"/>
  <c r="AM596" i="38"/>
  <c r="AM592" i="38"/>
  <c r="AM588" i="38"/>
  <c r="AM584" i="38"/>
  <c r="AM580" i="38"/>
  <c r="AM576" i="38"/>
  <c r="AM572" i="38"/>
  <c r="AM568" i="38"/>
  <c r="AM564" i="38"/>
  <c r="AM560" i="38"/>
  <c r="AM556" i="38"/>
  <c r="AM552" i="38"/>
  <c r="AM548" i="38"/>
  <c r="AM544" i="38"/>
  <c r="AM540" i="38"/>
  <c r="AM536" i="38"/>
  <c r="AM532" i="38"/>
  <c r="AM528" i="38"/>
  <c r="AM524" i="38"/>
  <c r="AM520" i="38"/>
  <c r="AM516" i="38"/>
  <c r="AM512" i="38"/>
  <c r="AM508" i="38"/>
  <c r="AM504" i="38"/>
  <c r="AM500" i="38"/>
  <c r="AM496" i="38"/>
  <c r="AM492" i="38"/>
  <c r="AM488" i="38"/>
  <c r="AM484" i="38"/>
  <c r="AM480" i="38"/>
  <c r="AM476" i="38"/>
  <c r="AM472" i="38"/>
  <c r="AM468" i="38"/>
  <c r="AM464" i="38"/>
  <c r="AM460" i="38"/>
  <c r="AM456" i="38"/>
  <c r="AM452" i="38"/>
  <c r="AM448" i="38"/>
  <c r="AM444" i="38"/>
  <c r="AM440" i="38"/>
  <c r="AM436" i="38"/>
  <c r="AM432" i="38"/>
  <c r="AM428" i="38"/>
  <c r="AM424" i="38"/>
  <c r="AM420" i="38"/>
  <c r="AM416" i="38"/>
  <c r="AM412" i="38"/>
  <c r="AM408" i="38"/>
  <c r="AM404" i="38"/>
  <c r="AM400" i="38"/>
  <c r="AM396" i="38"/>
  <c r="AM392" i="38"/>
  <c r="AM388" i="38"/>
  <c r="AM384" i="38"/>
  <c r="AM380" i="38"/>
  <c r="AM376" i="38"/>
  <c r="AM372" i="38"/>
  <c r="AM368" i="38"/>
  <c r="AM364" i="38"/>
  <c r="AM360" i="38"/>
  <c r="AM356" i="38"/>
  <c r="AM352" i="38"/>
  <c r="AM348" i="38"/>
  <c r="AM344" i="38"/>
  <c r="AM340" i="38"/>
  <c r="AM336" i="38"/>
  <c r="AM332" i="38"/>
  <c r="AM328" i="38"/>
  <c r="AM324" i="38"/>
  <c r="AM320" i="38"/>
  <c r="AM316" i="38"/>
  <c r="AM312" i="38"/>
  <c r="AM308" i="38"/>
  <c r="AM304" i="38"/>
  <c r="AM300" i="38"/>
  <c r="AM296" i="38"/>
  <c r="AM292" i="38"/>
  <c r="AM288" i="38"/>
  <c r="AM284" i="38"/>
  <c r="AM280" i="38"/>
  <c r="AM276" i="38"/>
  <c r="AM272" i="38"/>
  <c r="AM268" i="38"/>
  <c r="AM264" i="38"/>
  <c r="AM260" i="38"/>
  <c r="AM256" i="38"/>
  <c r="AM252" i="38"/>
  <c r="AM248" i="38"/>
  <c r="AM244" i="38"/>
  <c r="AM240" i="38"/>
  <c r="AM236" i="38"/>
  <c r="AM232" i="38"/>
  <c r="AM228" i="38"/>
  <c r="AM224" i="38"/>
  <c r="AM220" i="38"/>
  <c r="AM216" i="38"/>
  <c r="AM733" i="38"/>
  <c r="AM729" i="38"/>
  <c r="AM725" i="38"/>
  <c r="AM721" i="38"/>
  <c r="AM717" i="38"/>
  <c r="AM713" i="38"/>
  <c r="AM709" i="38"/>
  <c r="AM705" i="38"/>
  <c r="AM701" i="38"/>
  <c r="AM697" i="38"/>
  <c r="AM693" i="38"/>
  <c r="AM689" i="38"/>
  <c r="AM685" i="38"/>
  <c r="AM681" i="38"/>
  <c r="AM677" i="38"/>
  <c r="AM673" i="38"/>
  <c r="AM669" i="38"/>
  <c r="AM665" i="38"/>
  <c r="AM661" i="38"/>
  <c r="AM657" i="38"/>
  <c r="AM653" i="38"/>
  <c r="AM649" i="38"/>
  <c r="AM645" i="38"/>
  <c r="AM641" i="38"/>
  <c r="AM637" i="38"/>
  <c r="AM633" i="38"/>
  <c r="AM629" i="38"/>
  <c r="AM625" i="38"/>
  <c r="AM621" i="38"/>
  <c r="AM617" i="38"/>
  <c r="AM613" i="38"/>
  <c r="AM609" i="38"/>
  <c r="AM605" i="38"/>
  <c r="AM601" i="38"/>
  <c r="AM597" i="38"/>
  <c r="AM593" i="38"/>
  <c r="AM589" i="38"/>
  <c r="AM585" i="38"/>
  <c r="AM581" i="38"/>
  <c r="AM577" i="38"/>
  <c r="AM573" i="38"/>
  <c r="AM569" i="38"/>
  <c r="AM565" i="38"/>
  <c r="AM561" i="38"/>
  <c r="AM557" i="38"/>
  <c r="AM553" i="38"/>
  <c r="AM549" i="38"/>
  <c r="AM545" i="38"/>
  <c r="AM541" i="38"/>
  <c r="AM537" i="38"/>
  <c r="AM533" i="38"/>
  <c r="AM529" i="38"/>
  <c r="AM525" i="38"/>
  <c r="AM521" i="38"/>
  <c r="AM517" i="38"/>
  <c r="AM513" i="38"/>
  <c r="AM509" i="38"/>
  <c r="AM505" i="38"/>
  <c r="AM501" i="38"/>
  <c r="AM497" i="38"/>
  <c r="AM493" i="38"/>
  <c r="AM489" i="38"/>
  <c r="AM485" i="38"/>
  <c r="AM481" i="38"/>
  <c r="AM477" i="38"/>
  <c r="AM473" i="38"/>
  <c r="AM469" i="38"/>
  <c r="AM465" i="38"/>
  <c r="AM461" i="38"/>
  <c r="AM457" i="38"/>
  <c r="AM453" i="38"/>
  <c r="AM449" i="38"/>
  <c r="AM445" i="38"/>
  <c r="AM441" i="38"/>
  <c r="AM437" i="38"/>
  <c r="AM433" i="38"/>
  <c r="AM429" i="38"/>
  <c r="AM425" i="38"/>
  <c r="AM421" i="38"/>
  <c r="AM417" i="38"/>
  <c r="AM413" i="38"/>
  <c r="AM409" i="38"/>
  <c r="AM405" i="38"/>
  <c r="AM401" i="38"/>
  <c r="AM397" i="38"/>
  <c r="AM393" i="38"/>
  <c r="AM389" i="38"/>
  <c r="AM385" i="38"/>
  <c r="AM381" i="38"/>
  <c r="AM377" i="38"/>
  <c r="AM373" i="38"/>
  <c r="AM369" i="38"/>
  <c r="AM365" i="38"/>
  <c r="AM361" i="38"/>
  <c r="AM357" i="38"/>
  <c r="AM353" i="38"/>
  <c r="AM349" i="38"/>
  <c r="AM345" i="38"/>
  <c r="AM341" i="38"/>
  <c r="AM337" i="38"/>
  <c r="AM333" i="38"/>
  <c r="AM329" i="38"/>
  <c r="AM325" i="38"/>
  <c r="AM321" i="38"/>
  <c r="AM317" i="38"/>
  <c r="AM313" i="38"/>
  <c r="AM309" i="38"/>
  <c r="AM305" i="38"/>
  <c r="AM301" i="38"/>
  <c r="AM297" i="38"/>
  <c r="AM293" i="38"/>
  <c r="AM289" i="38"/>
  <c r="AM285" i="38"/>
  <c r="AM281" i="38"/>
  <c r="AM277" i="38"/>
  <c r="AM273" i="38"/>
  <c r="AM269" i="38"/>
  <c r="AM265" i="38"/>
  <c r="AM261" i="38"/>
  <c r="AM257" i="38"/>
  <c r="AM253" i="38"/>
  <c r="AM249" i="38"/>
  <c r="AM245" i="38"/>
  <c r="AM241" i="38"/>
  <c r="AM237" i="38"/>
  <c r="AM233" i="38"/>
  <c r="AM229" i="38"/>
  <c r="AM225" i="38"/>
  <c r="AM221" i="38"/>
  <c r="AM217" i="38"/>
  <c r="AM213" i="38"/>
  <c r="AM730" i="38"/>
  <c r="AM726" i="38"/>
  <c r="AM722" i="38"/>
  <c r="AM718" i="38"/>
  <c r="AM714" i="38"/>
  <c r="AM710" i="38"/>
  <c r="AM706" i="38"/>
  <c r="AM702" i="38"/>
  <c r="AM698" i="38"/>
  <c r="AM694" i="38"/>
  <c r="AM690" i="38"/>
  <c r="AM686" i="38"/>
  <c r="AM682" i="38"/>
  <c r="AM678" i="38"/>
  <c r="AM674" i="38"/>
  <c r="AM670" i="38"/>
  <c r="AM666" i="38"/>
  <c r="AM662" i="38"/>
  <c r="AM658" i="38"/>
  <c r="AM654" i="38"/>
  <c r="AM650" i="38"/>
  <c r="AM646" i="38"/>
  <c r="AM642" i="38"/>
  <c r="AM638" i="38"/>
  <c r="AM634" i="38"/>
  <c r="AM630" i="38"/>
  <c r="AM626" i="38"/>
  <c r="AM622" i="38"/>
  <c r="AM618" i="38"/>
  <c r="AM614" i="38"/>
  <c r="AM610" i="38"/>
  <c r="AM606" i="38"/>
  <c r="AM602" i="38"/>
  <c r="AM598" i="38"/>
  <c r="AM594" i="38"/>
  <c r="AM590" i="38"/>
  <c r="AM586" i="38"/>
  <c r="AM582" i="38"/>
  <c r="AM578" i="38"/>
  <c r="AM574" i="38"/>
  <c r="AM570" i="38"/>
  <c r="AM566" i="38"/>
  <c r="AM562" i="38"/>
  <c r="AM558" i="38"/>
  <c r="AM554" i="38"/>
  <c r="AM550" i="38"/>
  <c r="AM546" i="38"/>
  <c r="AM542" i="38"/>
  <c r="AM538" i="38"/>
  <c r="AM534" i="38"/>
  <c r="AM530" i="38"/>
  <c r="AM526" i="38"/>
  <c r="AM522" i="38"/>
  <c r="AM518" i="38"/>
  <c r="AM514" i="38"/>
  <c r="AM510" i="38"/>
  <c r="AM506" i="38"/>
  <c r="AM502" i="38"/>
  <c r="AM498" i="38"/>
  <c r="AM494" i="38"/>
  <c r="AM490" i="38"/>
  <c r="AM486" i="38"/>
  <c r="AM482" i="38"/>
  <c r="AM478" i="38"/>
  <c r="AM474" i="38"/>
  <c r="AM470" i="38"/>
  <c r="AM466" i="38"/>
  <c r="AM462" i="38"/>
  <c r="AM458" i="38"/>
  <c r="AM454" i="38"/>
  <c r="AM450" i="38"/>
  <c r="AM446" i="38"/>
  <c r="AM442" i="38"/>
  <c r="AM438" i="38"/>
  <c r="AM434" i="38"/>
  <c r="AM430" i="38"/>
  <c r="AM426" i="38"/>
  <c r="AM422" i="38"/>
  <c r="AM418" i="38"/>
  <c r="AM414" i="38"/>
  <c r="AM410" i="38"/>
  <c r="AM406" i="38"/>
  <c r="AM402" i="38"/>
  <c r="AM398" i="38"/>
  <c r="AM394" i="38"/>
  <c r="AM390" i="38"/>
  <c r="AM386" i="38"/>
  <c r="AM382" i="38"/>
  <c r="AM378" i="38"/>
  <c r="AM374" i="38"/>
  <c r="AM370" i="38"/>
  <c r="AM366" i="38"/>
  <c r="AM362" i="38"/>
  <c r="AM358" i="38"/>
  <c r="AM354" i="38"/>
  <c r="AM350" i="38"/>
  <c r="AM346" i="38"/>
  <c r="AM342" i="38"/>
  <c r="AM338" i="38"/>
  <c r="AM334" i="38"/>
  <c r="AM330" i="38"/>
  <c r="AM326" i="38"/>
  <c r="AM322" i="38"/>
  <c r="AM318" i="38"/>
  <c r="AM314" i="38"/>
  <c r="AM310" i="38"/>
  <c r="AM306" i="38"/>
  <c r="AM302" i="38"/>
  <c r="AM298" i="38"/>
  <c r="AM294" i="38"/>
  <c r="AM290" i="38"/>
  <c r="AM286" i="38"/>
  <c r="AM282" i="38"/>
  <c r="AM278" i="38"/>
  <c r="AM274" i="38"/>
  <c r="AM270" i="38"/>
  <c r="AM266" i="38"/>
  <c r="AM262" i="38"/>
  <c r="AM258" i="38"/>
  <c r="AM254" i="38"/>
  <c r="AM250" i="38"/>
  <c r="AM246" i="38"/>
  <c r="AM242" i="38"/>
  <c r="AM238" i="38"/>
  <c r="AM234" i="38"/>
  <c r="AM230" i="38"/>
  <c r="AM226" i="38"/>
  <c r="AM222" i="38"/>
  <c r="AM218" i="38"/>
  <c r="AM214" i="38"/>
  <c r="Z531" i="6"/>
  <c r="AA531" i="6"/>
  <c r="Y531" i="6"/>
  <c r="AA532" i="6"/>
  <c r="Z532" i="6"/>
  <c r="Y532" i="6"/>
  <c r="AG218" i="38"/>
  <c r="AB531" i="6"/>
  <c r="AD531" i="6"/>
  <c r="AH531" i="6"/>
  <c r="AL531" i="6"/>
  <c r="AQ531" i="6"/>
  <c r="AD532" i="6"/>
  <c r="AH532" i="6"/>
  <c r="AL532" i="6"/>
  <c r="AQ532" i="6"/>
  <c r="AE531" i="6"/>
  <c r="AI531" i="6"/>
  <c r="AN531" i="6"/>
  <c r="AR531" i="6"/>
  <c r="BI531" i="6"/>
  <c r="AE532" i="6"/>
  <c r="AI532" i="6"/>
  <c r="AN532" i="6"/>
  <c r="AR532" i="6"/>
  <c r="AF531" i="6"/>
  <c r="AJ531" i="6"/>
  <c r="AO531" i="6"/>
  <c r="BJ531" i="6"/>
  <c r="AF532" i="6"/>
  <c r="AJ532" i="6"/>
  <c r="AO532" i="6"/>
  <c r="AG531" i="6"/>
  <c r="AK531" i="6"/>
  <c r="AP531" i="6"/>
  <c r="BK531" i="6"/>
  <c r="AG532" i="6"/>
  <c r="AK532" i="6"/>
  <c r="AP532" i="6"/>
  <c r="AB532" i="6"/>
  <c r="W531" i="6"/>
  <c r="AF503" i="39" l="1"/>
  <c r="AF504" i="39" s="1"/>
  <c r="AF505" i="39" s="1"/>
  <c r="AF506" i="39" s="1"/>
  <c r="AF507" i="39" s="1"/>
  <c r="AF508" i="39" s="1"/>
  <c r="AG219" i="38"/>
  <c r="Y9" i="4"/>
  <c r="P9" i="4"/>
  <c r="AF509" i="39" l="1"/>
  <c r="AG220" i="38"/>
  <c r="P10" i="4"/>
  <c r="P11" i="4" s="1"/>
  <c r="Y10" i="4"/>
  <c r="C44" i="4"/>
  <c r="AF510" i="39" l="1"/>
  <c r="AG221" i="38"/>
  <c r="P12" i="4"/>
  <c r="P13" i="4" s="1"/>
  <c r="Y11" i="4"/>
  <c r="A58" i="4"/>
  <c r="A57" i="4"/>
  <c r="A56" i="4"/>
  <c r="A25" i="4"/>
  <c r="AF511" i="39" l="1"/>
  <c r="AF512" i="39" s="1"/>
  <c r="AF513" i="39" s="1"/>
  <c r="AF514" i="39" s="1"/>
  <c r="AF515" i="39" s="1"/>
  <c r="AF516" i="39" s="1"/>
  <c r="AF517" i="39" s="1"/>
  <c r="AF518" i="39" s="1"/>
  <c r="AF519" i="39" s="1"/>
  <c r="AF520" i="39" s="1"/>
  <c r="AF521" i="39" s="1"/>
  <c r="AG222" i="38"/>
  <c r="Y12" i="4"/>
  <c r="Y13" i="4" s="1"/>
  <c r="Y14" i="4" s="1"/>
  <c r="Y15" i="4" s="1"/>
  <c r="Y16" i="4" s="1"/>
  <c r="Y17" i="4" s="1"/>
  <c r="Y18" i="4" s="1"/>
  <c r="Y19" i="4" s="1"/>
  <c r="Y20" i="4" s="1"/>
  <c r="Y21" i="4" s="1"/>
  <c r="Y22" i="4" s="1"/>
  <c r="Y23" i="4" s="1"/>
  <c r="Y24" i="4" s="1"/>
  <c r="Y25" i="4" s="1"/>
  <c r="Y26" i="4" s="1"/>
  <c r="P14" i="4"/>
  <c r="AF522" i="39" l="1"/>
  <c r="AF523" i="39" s="1"/>
  <c r="AG223" i="38"/>
  <c r="Y27" i="4"/>
  <c r="P15" i="4"/>
  <c r="BI650" i="6"/>
  <c r="BJ650" i="6"/>
  <c r="BK650" i="6"/>
  <c r="BI651" i="6"/>
  <c r="BJ651" i="6"/>
  <c r="BK651" i="6"/>
  <c r="BI652" i="6"/>
  <c r="BJ652" i="6"/>
  <c r="BK652" i="6"/>
  <c r="BI653" i="6"/>
  <c r="BJ653" i="6"/>
  <c r="BK653" i="6"/>
  <c r="BI654" i="6"/>
  <c r="BJ654" i="6"/>
  <c r="BK654" i="6"/>
  <c r="AH795" i="37"/>
  <c r="AH794" i="37"/>
  <c r="AH793" i="37"/>
  <c r="AH791" i="37"/>
  <c r="AH789" i="37"/>
  <c r="AH787" i="37"/>
  <c r="AH786" i="37"/>
  <c r="AH783" i="37"/>
  <c r="AH781" i="37"/>
  <c r="AH779" i="37"/>
  <c r="AZ594" i="6"/>
  <c r="AH777" i="37"/>
  <c r="AH775" i="37"/>
  <c r="AH773" i="37"/>
  <c r="AH771" i="37"/>
  <c r="AZ584" i="6"/>
  <c r="AH767" i="37"/>
  <c r="AH765" i="37"/>
  <c r="AH763" i="37"/>
  <c r="AV636" i="6" s="1"/>
  <c r="AH762" i="37"/>
  <c r="AZ636" i="6"/>
  <c r="AZ612" i="6"/>
  <c r="AH757" i="37"/>
  <c r="AH755" i="37"/>
  <c r="AH754" i="37"/>
  <c r="AV619" i="6" s="1"/>
  <c r="AZ619" i="6"/>
  <c r="AH751" i="37"/>
  <c r="AH749" i="37"/>
  <c r="AH746" i="37"/>
  <c r="AH745" i="37"/>
  <c r="AH743" i="37"/>
  <c r="AH741" i="37"/>
  <c r="AH739" i="37"/>
  <c r="AH735" i="37"/>
  <c r="AH733" i="37"/>
  <c r="AH731" i="37"/>
  <c r="AH730" i="37"/>
  <c r="AH729" i="37"/>
  <c r="AH727" i="37"/>
  <c r="AZ634" i="6"/>
  <c r="AZ640" i="6"/>
  <c r="AH717" i="37"/>
  <c r="AH715" i="37"/>
  <c r="AH713" i="37"/>
  <c r="AH711" i="37"/>
  <c r="AH709" i="37"/>
  <c r="AH707" i="37"/>
  <c r="AH703" i="37"/>
  <c r="AZ632" i="6"/>
  <c r="AH699" i="37"/>
  <c r="AH698" i="37"/>
  <c r="AH697" i="37"/>
  <c r="AH695" i="37"/>
  <c r="AH693" i="37"/>
  <c r="AH690" i="37"/>
  <c r="AH687" i="37"/>
  <c r="AH685" i="37"/>
  <c r="AH683" i="37"/>
  <c r="AH682" i="37"/>
  <c r="AH669" i="37"/>
  <c r="AH667" i="37"/>
  <c r="AH665" i="37"/>
  <c r="AH663" i="37"/>
  <c r="AH655" i="37"/>
  <c r="AV585" i="6" s="1"/>
  <c r="AH651" i="37"/>
  <c r="AH649" i="37"/>
  <c r="AH647" i="37"/>
  <c r="AH645" i="37"/>
  <c r="AH643" i="37"/>
  <c r="AH637" i="37"/>
  <c r="AH635" i="37"/>
  <c r="AH634" i="37"/>
  <c r="AH633" i="37"/>
  <c r="AH631" i="37"/>
  <c r="AH629" i="37"/>
  <c r="AH627" i="37"/>
  <c r="AZ541" i="6"/>
  <c r="AH623" i="37"/>
  <c r="AH621" i="37"/>
  <c r="AH617" i="37"/>
  <c r="AH615" i="37"/>
  <c r="AH605" i="37"/>
  <c r="AH602" i="37"/>
  <c r="AH599" i="37"/>
  <c r="AZ561" i="6"/>
  <c r="AH591" i="37"/>
  <c r="AH590" i="37"/>
  <c r="AH589" i="37"/>
  <c r="AH573" i="37"/>
  <c r="AH570" i="37"/>
  <c r="AH569" i="37"/>
  <c r="AH567" i="37"/>
  <c r="AH559" i="37"/>
  <c r="AH557" i="37"/>
  <c r="AH553" i="37"/>
  <c r="AH543" i="37"/>
  <c r="AZ538" i="6"/>
  <c r="AZ574" i="6"/>
  <c r="AH535" i="37"/>
  <c r="AZ553" i="6"/>
  <c r="AZ560" i="6"/>
  <c r="AH530" i="37"/>
  <c r="AH527" i="37"/>
  <c r="AH526" i="37"/>
  <c r="AZ569" i="6"/>
  <c r="AH519" i="37"/>
  <c r="AH517" i="37"/>
  <c r="AH511" i="37"/>
  <c r="AV559" i="6" s="1"/>
  <c r="AH509" i="37"/>
  <c r="AZ616" i="6"/>
  <c r="AH506" i="37"/>
  <c r="AH505" i="37"/>
  <c r="AH501" i="37"/>
  <c r="AH477" i="37"/>
  <c r="AH474" i="37"/>
  <c r="AH473" i="37"/>
  <c r="AZ535" i="6"/>
  <c r="AZ573" i="6"/>
  <c r="AH461" i="37"/>
  <c r="AV573" i="6" s="1"/>
  <c r="AZ568" i="6"/>
  <c r="AH439" i="37"/>
  <c r="AZ557" i="6"/>
  <c r="AZ549" i="6"/>
  <c r="AZ534" i="6"/>
  <c r="AH421" i="37"/>
  <c r="AZ550" i="6"/>
  <c r="AZ555" i="6"/>
  <c r="AH381" i="37"/>
  <c r="AH377" i="37"/>
  <c r="AZ556" i="6"/>
  <c r="AH358" i="37"/>
  <c r="AH346" i="37"/>
  <c r="AZ552" i="6"/>
  <c r="AH327" i="37"/>
  <c r="AH303" i="37"/>
  <c r="AH285" i="37"/>
  <c r="C1" i="37"/>
  <c r="D1" i="37" s="1"/>
  <c r="E1" i="37" s="1"/>
  <c r="F1" i="37" s="1"/>
  <c r="G1" i="37" s="1"/>
  <c r="H1" i="37" s="1"/>
  <c r="I1" i="37" s="1"/>
  <c r="J1" i="37" s="1"/>
  <c r="K1" i="37" s="1"/>
  <c r="L1" i="37" s="1"/>
  <c r="M1" i="37" s="1"/>
  <c r="N1" i="37" s="1"/>
  <c r="O1" i="37" s="1"/>
  <c r="P1" i="37" s="1"/>
  <c r="Q1" i="37" s="1"/>
  <c r="R1" i="37" s="1"/>
  <c r="S1" i="37" s="1"/>
  <c r="T1" i="37" s="1"/>
  <c r="U1" i="37" s="1"/>
  <c r="V1" i="37" s="1"/>
  <c r="W1" i="37" s="1"/>
  <c r="X1" i="37" s="1"/>
  <c r="Y1" i="37" s="1"/>
  <c r="Z1" i="37" s="1"/>
  <c r="AJ481" i="37" s="1"/>
  <c r="AK966" i="12"/>
  <c r="AK965" i="12"/>
  <c r="AK964" i="12"/>
  <c r="AK963" i="12"/>
  <c r="AK962" i="12"/>
  <c r="AK961" i="12"/>
  <c r="AK960" i="12"/>
  <c r="AK959" i="12"/>
  <c r="AK958" i="12"/>
  <c r="AK957" i="12"/>
  <c r="AK956" i="12"/>
  <c r="AK955" i="12"/>
  <c r="AK954" i="12"/>
  <c r="AK953" i="12"/>
  <c r="AK952" i="12"/>
  <c r="AK951" i="12"/>
  <c r="AK950" i="12"/>
  <c r="AK949" i="12"/>
  <c r="AK948" i="12"/>
  <c r="AK947" i="12"/>
  <c r="AK946" i="12"/>
  <c r="AK945" i="12"/>
  <c r="AK944" i="12"/>
  <c r="AK943" i="12"/>
  <c r="AK942" i="12"/>
  <c r="AK941" i="12"/>
  <c r="AK940" i="12"/>
  <c r="AK939" i="12"/>
  <c r="AK938" i="12"/>
  <c r="AK937" i="12"/>
  <c r="AK936" i="12"/>
  <c r="AK935" i="12"/>
  <c r="AK934" i="12"/>
  <c r="AK933" i="12"/>
  <c r="AK932" i="12"/>
  <c r="AK931" i="12"/>
  <c r="AK930" i="12"/>
  <c r="AK929" i="12"/>
  <c r="AK928" i="12"/>
  <c r="AK927" i="12"/>
  <c r="AK926" i="12"/>
  <c r="AK925" i="12"/>
  <c r="AK924" i="12"/>
  <c r="AK923" i="12"/>
  <c r="AK922" i="12"/>
  <c r="AK921" i="12"/>
  <c r="AK920" i="12"/>
  <c r="AK919" i="12"/>
  <c r="AK918" i="12"/>
  <c r="AK917" i="12"/>
  <c r="AK916" i="12"/>
  <c r="AK915" i="12"/>
  <c r="AY621" i="6" s="1"/>
  <c r="AK914" i="12"/>
  <c r="AK913" i="12"/>
  <c r="AK912" i="12"/>
  <c r="AK911" i="12"/>
  <c r="AK910" i="12"/>
  <c r="AK909" i="12"/>
  <c r="AK908" i="12"/>
  <c r="AK907" i="12"/>
  <c r="AK906" i="12"/>
  <c r="AK905" i="12"/>
  <c r="AK904" i="12"/>
  <c r="AK903" i="12"/>
  <c r="AK902" i="12"/>
  <c r="AK901" i="12"/>
  <c r="AK900" i="12"/>
  <c r="AK899" i="12"/>
  <c r="AK898" i="12"/>
  <c r="AK897" i="12"/>
  <c r="AK896" i="12"/>
  <c r="AK895" i="12"/>
  <c r="AK894" i="12"/>
  <c r="AK893" i="12"/>
  <c r="AK892" i="12"/>
  <c r="AK891" i="12"/>
  <c r="AK890" i="12"/>
  <c r="AK889" i="12"/>
  <c r="AK888" i="12"/>
  <c r="AK887" i="12"/>
  <c r="AK886" i="12"/>
  <c r="AK885" i="12"/>
  <c r="AK884" i="12"/>
  <c r="AK883" i="12"/>
  <c r="AK882" i="12"/>
  <c r="AK881" i="12"/>
  <c r="AK880" i="12"/>
  <c r="AK879" i="12"/>
  <c r="AK878" i="12"/>
  <c r="AK877" i="12"/>
  <c r="AY583" i="6" s="1"/>
  <c r="AK876" i="12"/>
  <c r="AK875" i="12"/>
  <c r="AY608" i="6" s="1"/>
  <c r="AK874" i="12"/>
  <c r="AY623" i="6" s="1"/>
  <c r="AK873" i="12"/>
  <c r="AK872" i="12"/>
  <c r="AK871" i="12"/>
  <c r="AK870" i="12"/>
  <c r="AK869" i="12"/>
  <c r="AK868" i="12"/>
  <c r="AK867" i="12"/>
  <c r="AK866" i="12"/>
  <c r="AK865" i="12"/>
  <c r="AK864" i="12"/>
  <c r="AK863" i="12"/>
  <c r="AK862" i="12"/>
  <c r="AK861" i="12"/>
  <c r="AK860" i="12"/>
  <c r="AK859" i="12"/>
  <c r="AK858" i="12"/>
  <c r="AK857" i="12"/>
  <c r="AK856" i="12"/>
  <c r="AK855" i="12"/>
  <c r="AK854" i="12"/>
  <c r="AK853" i="12"/>
  <c r="AK852" i="12"/>
  <c r="AK851" i="12"/>
  <c r="AK850" i="12"/>
  <c r="AK849" i="12"/>
  <c r="AK848" i="12"/>
  <c r="AK847" i="12"/>
  <c r="AK846" i="12"/>
  <c r="AK845" i="12"/>
  <c r="AK844" i="12"/>
  <c r="AK843" i="12"/>
  <c r="AK842" i="12"/>
  <c r="AK841" i="12"/>
  <c r="AK840" i="12"/>
  <c r="AK839" i="12"/>
  <c r="AK838" i="12"/>
  <c r="AK837" i="12"/>
  <c r="AK836" i="12"/>
  <c r="AK835" i="12"/>
  <c r="AK834" i="12"/>
  <c r="AK833" i="12"/>
  <c r="AY626" i="6" s="1"/>
  <c r="AK831" i="12"/>
  <c r="AK830" i="12"/>
  <c r="AK828" i="12"/>
  <c r="AK826" i="12"/>
  <c r="AK825" i="12"/>
  <c r="AK824" i="12"/>
  <c r="AK823" i="12"/>
  <c r="AK822" i="12"/>
  <c r="AK821" i="12"/>
  <c r="AK820" i="12"/>
  <c r="AK819" i="12"/>
  <c r="AK817" i="12"/>
  <c r="AK816" i="12"/>
  <c r="AK815" i="12"/>
  <c r="AK814" i="12"/>
  <c r="AK813" i="12"/>
  <c r="AK812" i="12"/>
  <c r="AK811" i="12"/>
  <c r="AK810" i="12"/>
  <c r="AK809" i="12"/>
  <c r="AK808" i="12"/>
  <c r="AK807" i="12"/>
  <c r="AK805" i="12"/>
  <c r="AK804" i="12"/>
  <c r="AK803" i="12"/>
  <c r="AK802" i="12"/>
  <c r="AK801" i="12"/>
  <c r="AK800" i="12"/>
  <c r="AK799" i="12"/>
  <c r="AK798" i="12"/>
  <c r="AK797" i="12"/>
  <c r="AK796" i="12"/>
  <c r="AK795" i="12"/>
  <c r="AK794" i="12"/>
  <c r="AK792" i="12"/>
  <c r="AK791" i="12"/>
  <c r="AK790" i="12"/>
  <c r="AK789" i="12"/>
  <c r="AK788" i="12"/>
  <c r="AK787" i="12"/>
  <c r="AK786" i="12"/>
  <c r="AK785" i="12"/>
  <c r="AK784" i="12"/>
  <c r="AK783" i="12"/>
  <c r="AK782" i="12"/>
  <c r="AK781" i="12"/>
  <c r="AK780" i="12"/>
  <c r="AK779" i="12"/>
  <c r="AK778" i="12"/>
  <c r="AK777" i="12"/>
  <c r="AK776" i="12"/>
  <c r="AK775" i="12"/>
  <c r="AK774" i="12"/>
  <c r="AK773" i="12"/>
  <c r="AK772" i="12"/>
  <c r="AK771" i="12"/>
  <c r="AK770" i="12"/>
  <c r="AK769" i="12"/>
  <c r="AK768" i="12"/>
  <c r="AK767" i="12"/>
  <c r="AK766" i="12"/>
  <c r="AK765" i="12"/>
  <c r="AK764" i="12"/>
  <c r="AK763" i="12"/>
  <c r="AK762" i="12"/>
  <c r="AK761" i="12"/>
  <c r="AK760" i="12"/>
  <c r="AK759" i="12"/>
  <c r="AK758" i="12"/>
  <c r="AK757" i="12"/>
  <c r="AK756" i="12"/>
  <c r="AK755" i="12"/>
  <c r="AK754" i="12"/>
  <c r="AK753" i="12"/>
  <c r="AK752" i="12"/>
  <c r="AK751" i="12"/>
  <c r="AK750" i="12"/>
  <c r="AK749" i="12"/>
  <c r="AK748" i="12"/>
  <c r="AK747" i="12"/>
  <c r="AK746" i="12"/>
  <c r="AK745" i="12"/>
  <c r="AK744" i="12"/>
  <c r="AK743" i="12"/>
  <c r="AK742" i="12"/>
  <c r="AK741" i="12"/>
  <c r="AK740" i="12"/>
  <c r="AK739" i="12"/>
  <c r="AK738" i="12"/>
  <c r="AK737" i="12"/>
  <c r="AK736" i="12"/>
  <c r="AK735" i="12"/>
  <c r="AK734" i="12"/>
  <c r="AK733" i="12"/>
  <c r="AK732" i="12"/>
  <c r="AK731" i="12"/>
  <c r="AK730" i="12"/>
  <c r="AK729" i="12"/>
  <c r="AK728" i="12"/>
  <c r="AK727" i="12"/>
  <c r="AK726" i="12"/>
  <c r="AK725" i="12"/>
  <c r="AK724" i="12"/>
  <c r="AK723" i="12"/>
  <c r="AK722" i="12"/>
  <c r="AK721" i="12"/>
  <c r="AK720" i="12"/>
  <c r="AK719" i="12"/>
  <c r="AK718" i="12"/>
  <c r="AK717" i="12"/>
  <c r="AK716" i="12"/>
  <c r="AK715" i="12"/>
  <c r="AK714" i="12"/>
  <c r="AK713" i="12"/>
  <c r="AK712" i="12"/>
  <c r="AK711" i="12"/>
  <c r="AK710" i="12"/>
  <c r="AK709" i="12"/>
  <c r="AK708" i="12"/>
  <c r="AK707" i="12"/>
  <c r="AK706" i="12"/>
  <c r="AK705" i="12"/>
  <c r="AK704" i="12"/>
  <c r="AK703" i="12"/>
  <c r="AK702" i="12"/>
  <c r="AK701" i="12"/>
  <c r="AK700" i="12"/>
  <c r="AK699" i="12"/>
  <c r="AK698" i="12"/>
  <c r="AK697" i="12"/>
  <c r="AK696" i="12"/>
  <c r="AK695" i="12"/>
  <c r="AK694" i="12"/>
  <c r="AK693" i="12"/>
  <c r="AK692" i="12"/>
  <c r="AK691" i="12"/>
  <c r="AK690" i="12"/>
  <c r="AK689" i="12"/>
  <c r="AK688" i="12"/>
  <c r="AK687" i="12"/>
  <c r="AK686" i="12"/>
  <c r="AK684" i="12"/>
  <c r="AK683" i="12"/>
  <c r="AK682" i="12"/>
  <c r="AK681" i="12"/>
  <c r="AK680" i="12"/>
  <c r="AK679" i="12"/>
  <c r="AK678" i="12"/>
  <c r="AK677" i="12"/>
  <c r="AK676" i="12"/>
  <c r="AK675" i="12"/>
  <c r="AK674" i="12"/>
  <c r="AK673" i="12"/>
  <c r="AK672" i="12"/>
  <c r="AK671" i="12"/>
  <c r="AK670" i="12"/>
  <c r="AK669" i="12"/>
  <c r="AK668" i="12"/>
  <c r="AK667" i="12"/>
  <c r="AK666" i="12"/>
  <c r="AK665" i="12"/>
  <c r="AK664" i="12"/>
  <c r="AK663" i="12"/>
  <c r="AY609" i="6" s="1"/>
  <c r="AK662" i="12"/>
  <c r="AK661" i="12"/>
  <c r="AK660" i="12"/>
  <c r="AK659" i="12"/>
  <c r="AK658" i="12"/>
  <c r="AK657" i="12"/>
  <c r="AK656" i="12"/>
  <c r="AK655" i="12"/>
  <c r="AK654" i="12"/>
  <c r="AK653" i="12"/>
  <c r="AK652" i="12"/>
  <c r="AK651" i="12"/>
  <c r="AK650" i="12"/>
  <c r="AK649" i="12"/>
  <c r="AK648" i="12"/>
  <c r="AK647" i="12"/>
  <c r="AK646" i="12"/>
  <c r="AK645" i="12"/>
  <c r="AK644" i="12"/>
  <c r="AK643" i="12"/>
  <c r="AK642" i="12"/>
  <c r="AK641" i="12"/>
  <c r="AK640" i="12"/>
  <c r="AK639" i="12"/>
  <c r="AK638" i="12"/>
  <c r="AK637" i="12"/>
  <c r="AK636" i="12"/>
  <c r="AK635" i="12"/>
  <c r="AK634" i="12"/>
  <c r="AK633" i="12"/>
  <c r="AK632" i="12"/>
  <c r="AK631" i="12"/>
  <c r="AK630" i="12"/>
  <c r="AK629" i="12"/>
  <c r="AK628" i="12"/>
  <c r="AK627" i="12"/>
  <c r="AK626" i="12"/>
  <c r="AK625" i="12"/>
  <c r="AK624" i="12"/>
  <c r="AK623" i="12"/>
  <c r="AK622" i="12"/>
  <c r="AK621" i="12"/>
  <c r="AK620" i="12"/>
  <c r="AK619" i="12"/>
  <c r="AK618" i="12"/>
  <c r="AK617" i="12"/>
  <c r="AK616" i="12"/>
  <c r="AK615" i="12"/>
  <c r="AK614" i="12"/>
  <c r="AK613" i="12"/>
  <c r="AK612" i="12"/>
  <c r="AK611" i="12"/>
  <c r="AK610" i="12"/>
  <c r="AK609" i="12"/>
  <c r="AY551" i="6" s="1"/>
  <c r="AK608" i="12"/>
  <c r="AK607" i="12"/>
  <c r="AK606" i="12"/>
  <c r="AK605" i="12"/>
  <c r="AK604" i="12"/>
  <c r="AK603" i="12"/>
  <c r="AK602" i="12"/>
  <c r="AK601" i="12"/>
  <c r="AK600" i="12"/>
  <c r="AK599" i="12"/>
  <c r="AK598" i="12"/>
  <c r="AK597" i="12"/>
  <c r="AK596" i="12"/>
  <c r="AK595" i="12"/>
  <c r="AK594" i="12"/>
  <c r="AK593" i="12"/>
  <c r="AK592" i="12"/>
  <c r="AK591" i="12"/>
  <c r="AY620" i="6" s="1"/>
  <c r="AK590" i="12"/>
  <c r="AK589" i="12"/>
  <c r="AK588" i="12"/>
  <c r="AK587" i="12"/>
  <c r="AK586" i="12"/>
  <c r="AK585" i="12"/>
  <c r="AK584" i="12"/>
  <c r="AK583" i="12"/>
  <c r="AK582" i="12"/>
  <c r="AK581" i="12"/>
  <c r="AK580" i="12"/>
  <c r="AK579" i="12"/>
  <c r="AK578" i="12"/>
  <c r="AK577" i="12"/>
  <c r="AK576" i="12"/>
  <c r="AK575" i="12"/>
  <c r="AK573" i="12"/>
  <c r="AK572" i="12"/>
  <c r="AK570" i="12"/>
  <c r="AK569" i="12"/>
  <c r="AK568" i="12"/>
  <c r="AK567" i="12"/>
  <c r="AK566" i="12"/>
  <c r="AK565" i="12"/>
  <c r="AK564" i="12"/>
  <c r="AK563" i="12"/>
  <c r="AK562" i="12"/>
  <c r="AK561" i="12"/>
  <c r="AK560" i="12"/>
  <c r="AK559" i="12"/>
  <c r="AK558" i="12"/>
  <c r="AK557" i="12"/>
  <c r="AK556" i="12"/>
  <c r="AK555" i="12"/>
  <c r="AK554" i="12"/>
  <c r="AK553" i="12"/>
  <c r="AK552" i="12"/>
  <c r="AK551" i="12"/>
  <c r="AK550" i="12"/>
  <c r="AK549" i="12"/>
  <c r="AK548" i="12"/>
  <c r="AK546" i="12"/>
  <c r="AK545" i="12"/>
  <c r="AK544" i="12"/>
  <c r="AK543" i="12"/>
  <c r="AK542" i="12"/>
  <c r="AK541" i="12"/>
  <c r="AK540" i="12"/>
  <c r="AK539" i="12"/>
  <c r="AK538" i="12"/>
  <c r="AK537" i="12"/>
  <c r="AK536" i="12"/>
  <c r="AK535" i="12"/>
  <c r="AK534" i="12"/>
  <c r="AK533" i="12"/>
  <c r="AK532" i="12"/>
  <c r="AK531" i="12"/>
  <c r="AK530" i="12"/>
  <c r="AK529" i="12"/>
  <c r="AK528" i="12"/>
  <c r="AK527" i="12"/>
  <c r="AK526" i="12"/>
  <c r="AK525" i="12"/>
  <c r="AK524" i="12"/>
  <c r="AK523" i="12"/>
  <c r="AK522" i="12"/>
  <c r="AK521" i="12"/>
  <c r="AK520" i="12"/>
  <c r="AK519" i="12"/>
  <c r="AK518" i="12"/>
  <c r="AK517" i="12"/>
  <c r="AK516" i="12"/>
  <c r="AK515" i="12"/>
  <c r="AK514" i="12"/>
  <c r="AK513" i="12"/>
  <c r="AK512" i="12"/>
  <c r="AK511" i="12"/>
  <c r="AK510" i="12"/>
  <c r="AK509" i="12"/>
  <c r="AK508" i="12"/>
  <c r="AK507" i="12"/>
  <c r="AK506" i="12"/>
  <c r="AK505" i="12"/>
  <c r="AK504" i="12"/>
  <c r="AK503" i="12"/>
  <c r="AK502" i="12"/>
  <c r="AK501" i="12"/>
  <c r="AK500" i="12"/>
  <c r="AK499" i="12"/>
  <c r="AK498" i="12"/>
  <c r="AK497" i="12"/>
  <c r="AK496" i="12"/>
  <c r="AK495" i="12"/>
  <c r="AK494" i="12"/>
  <c r="AK493" i="12"/>
  <c r="AK492" i="12"/>
  <c r="AK491" i="12"/>
  <c r="AK490" i="12"/>
  <c r="AK489" i="12"/>
  <c r="AK488" i="12"/>
  <c r="AK486" i="12"/>
  <c r="AK485" i="12"/>
  <c r="AK484" i="12"/>
  <c r="AK483" i="12"/>
  <c r="AK482" i="12"/>
  <c r="AK481" i="12"/>
  <c r="AK480" i="12"/>
  <c r="AK479" i="12"/>
  <c r="AK478" i="12"/>
  <c r="AK477" i="12"/>
  <c r="AK476" i="12"/>
  <c r="AK475" i="12"/>
  <c r="AK474" i="12"/>
  <c r="AK473" i="12"/>
  <c r="AK472" i="12"/>
  <c r="AK471" i="12"/>
  <c r="AK470" i="12"/>
  <c r="AK469" i="12"/>
  <c r="AK468" i="12"/>
  <c r="AK467" i="12"/>
  <c r="AK466" i="12"/>
  <c r="AK465" i="12"/>
  <c r="AK464" i="12"/>
  <c r="AK463" i="12"/>
  <c r="AK462" i="12"/>
  <c r="AK461" i="12"/>
  <c r="AK460" i="12"/>
  <c r="AK459" i="12"/>
  <c r="AK458" i="12"/>
  <c r="AK457" i="12"/>
  <c r="AK456" i="12"/>
  <c r="AK455" i="12"/>
  <c r="AK454" i="12"/>
  <c r="AK453" i="12"/>
  <c r="AK452" i="12"/>
  <c r="AK451" i="12"/>
  <c r="AK450" i="12"/>
  <c r="AK449" i="12"/>
  <c r="AK446" i="12"/>
  <c r="AK445" i="12"/>
  <c r="AK444" i="12"/>
  <c r="AK443" i="12"/>
  <c r="AK442" i="12"/>
  <c r="AK441" i="12"/>
  <c r="AK440" i="12"/>
  <c r="AY536" i="6" s="1"/>
  <c r="AK439" i="12"/>
  <c r="AY533" i="6" s="1"/>
  <c r="AK438" i="12"/>
  <c r="AK437" i="12"/>
  <c r="AK436" i="12"/>
  <c r="AK435" i="12"/>
  <c r="AK434" i="12"/>
  <c r="AK433" i="12"/>
  <c r="AK432" i="12"/>
  <c r="AY547" i="6" s="1"/>
  <c r="AK431" i="12"/>
  <c r="AK429" i="12"/>
  <c r="AK428" i="12"/>
  <c r="AK427" i="12"/>
  <c r="AK426" i="12"/>
  <c r="AK425" i="12"/>
  <c r="AY542" i="6" s="1"/>
  <c r="AK424" i="12"/>
  <c r="AK423" i="12"/>
  <c r="AK422" i="12"/>
  <c r="AK421" i="12"/>
  <c r="AK420" i="12"/>
  <c r="AK419" i="12"/>
  <c r="AK418" i="12"/>
  <c r="AK417" i="12"/>
  <c r="AK416" i="12"/>
  <c r="AK415" i="12"/>
  <c r="AK414" i="12"/>
  <c r="AK413" i="12"/>
  <c r="AK412" i="12"/>
  <c r="AK411" i="12"/>
  <c r="AK410" i="12"/>
  <c r="AK409" i="12"/>
  <c r="AK408" i="12"/>
  <c r="AK407" i="12"/>
  <c r="AK406" i="12"/>
  <c r="AK405" i="12"/>
  <c r="AK404" i="12"/>
  <c r="AK403" i="12"/>
  <c r="AK402" i="12"/>
  <c r="AK401" i="12"/>
  <c r="AK400" i="12"/>
  <c r="AK399" i="12"/>
  <c r="AK398" i="12"/>
  <c r="AK397" i="12"/>
  <c r="AY541" i="6" s="1"/>
  <c r="AK396" i="12"/>
  <c r="AY544" i="6" s="1"/>
  <c r="AK395" i="12"/>
  <c r="AK394" i="12"/>
  <c r="AK393" i="12"/>
  <c r="AK392" i="12"/>
  <c r="AK391" i="12"/>
  <c r="AK389" i="12"/>
  <c r="AK388" i="12"/>
  <c r="AK386" i="12"/>
  <c r="AK385" i="12"/>
  <c r="AK384" i="12"/>
  <c r="AK382" i="12"/>
  <c r="AK380" i="12"/>
  <c r="AK379" i="12"/>
  <c r="AK377" i="12"/>
  <c r="AK376" i="12"/>
  <c r="AK375" i="12"/>
  <c r="AK374" i="12"/>
  <c r="AK373" i="12"/>
  <c r="AK372" i="12"/>
  <c r="AK371" i="12"/>
  <c r="AK370" i="12"/>
  <c r="AK369" i="12"/>
  <c r="AY606" i="6" s="1"/>
  <c r="AK368" i="12"/>
  <c r="AK367" i="12"/>
  <c r="AK366" i="12"/>
  <c r="AK364" i="12"/>
  <c r="AK363" i="12"/>
  <c r="AK362" i="12"/>
  <c r="AK361" i="12"/>
  <c r="AK360" i="12"/>
  <c r="AK359" i="12"/>
  <c r="AK358" i="12"/>
  <c r="AK357" i="12"/>
  <c r="AK356" i="12"/>
  <c r="AK355" i="12"/>
  <c r="AK354" i="12"/>
  <c r="AK353" i="12"/>
  <c r="AK352" i="12"/>
  <c r="AK350" i="12"/>
  <c r="AK349" i="12"/>
  <c r="AK348" i="12"/>
  <c r="AK347" i="12"/>
  <c r="AK346" i="12"/>
  <c r="AK345" i="12"/>
  <c r="AK344" i="12"/>
  <c r="AK343" i="12"/>
  <c r="AK342" i="12"/>
  <c r="AK341" i="12"/>
  <c r="AK340" i="12"/>
  <c r="AK339" i="12"/>
  <c r="AK338" i="12"/>
  <c r="AK337" i="12"/>
  <c r="AK336" i="12"/>
  <c r="AK335" i="12"/>
  <c r="AK334" i="12"/>
  <c r="AK333" i="12"/>
  <c r="AK332" i="12"/>
  <c r="AK331" i="12"/>
  <c r="AK330" i="12"/>
  <c r="AK329" i="12"/>
  <c r="AK328" i="12"/>
  <c r="AK327" i="12"/>
  <c r="AK326" i="12"/>
  <c r="AK324" i="12"/>
  <c r="AK323" i="12"/>
  <c r="AK322" i="12"/>
  <c r="AK321" i="12"/>
  <c r="AK320" i="12"/>
  <c r="AK319" i="12"/>
  <c r="AK318" i="12"/>
  <c r="AY532" i="6" s="1"/>
  <c r="AK317" i="12"/>
  <c r="AK316" i="12"/>
  <c r="AK315" i="12"/>
  <c r="AK314" i="12"/>
  <c r="AK313" i="12"/>
  <c r="AK312" i="12"/>
  <c r="AK311" i="12"/>
  <c r="AK310" i="12"/>
  <c r="AK309" i="12"/>
  <c r="AK308" i="12"/>
  <c r="AK307" i="12"/>
  <c r="AK306" i="12"/>
  <c r="AK305" i="12"/>
  <c r="AK304" i="12"/>
  <c r="AK303" i="12"/>
  <c r="AK302" i="12"/>
  <c r="AK301" i="12"/>
  <c r="AK300" i="12"/>
  <c r="AK299" i="12"/>
  <c r="AK298" i="12"/>
  <c r="AK297" i="12"/>
  <c r="AK296" i="12"/>
  <c r="AK295" i="12"/>
  <c r="AK294" i="12"/>
  <c r="AK293" i="12"/>
  <c r="AK292" i="12"/>
  <c r="AK291" i="12"/>
  <c r="AK290" i="12"/>
  <c r="AK289" i="12"/>
  <c r="AK288" i="12"/>
  <c r="AK287" i="12"/>
  <c r="AK286" i="12"/>
  <c r="AK285" i="12"/>
  <c r="AK284" i="12"/>
  <c r="AK283" i="12"/>
  <c r="AK282" i="12"/>
  <c r="AK281" i="12"/>
  <c r="AK280" i="12"/>
  <c r="AK279" i="12"/>
  <c r="AK278" i="12"/>
  <c r="AK277" i="12"/>
  <c r="AK276" i="12"/>
  <c r="AK275" i="12"/>
  <c r="AK274" i="12"/>
  <c r="AK273" i="12"/>
  <c r="AK272" i="12"/>
  <c r="AK271" i="12"/>
  <c r="AK270" i="12"/>
  <c r="AK269" i="12"/>
  <c r="AK268" i="12"/>
  <c r="AK267" i="12"/>
  <c r="AK266" i="12"/>
  <c r="AK265" i="12"/>
  <c r="AK264" i="12"/>
  <c r="AK263" i="12"/>
  <c r="AK262" i="12"/>
  <c r="AK261" i="12"/>
  <c r="AK260" i="12"/>
  <c r="AK259" i="12"/>
  <c r="AK258" i="12"/>
  <c r="AK257" i="12"/>
  <c r="AK256" i="12"/>
  <c r="AK255" i="12"/>
  <c r="AK254" i="12"/>
  <c r="AK253" i="12"/>
  <c r="AK252" i="12"/>
  <c r="AK251" i="12"/>
  <c r="AK250" i="12"/>
  <c r="AK249" i="12"/>
  <c r="AK248" i="12"/>
  <c r="AK247" i="12"/>
  <c r="AK246" i="12"/>
  <c r="AK245" i="12"/>
  <c r="AK244" i="12"/>
  <c r="AK243" i="12"/>
  <c r="AK242" i="12"/>
  <c r="AK241" i="12"/>
  <c r="AK240" i="12"/>
  <c r="AK239" i="12"/>
  <c r="AK238" i="12"/>
  <c r="AK237" i="12"/>
  <c r="AK236" i="12"/>
  <c r="AK235" i="12"/>
  <c r="AK234" i="12"/>
  <c r="AK233" i="12"/>
  <c r="AK231" i="12"/>
  <c r="AK230" i="12"/>
  <c r="AK229" i="12"/>
  <c r="AK228" i="12"/>
  <c r="AK227" i="12"/>
  <c r="AK226" i="12"/>
  <c r="AK225" i="12"/>
  <c r="AK224" i="12"/>
  <c r="AK223" i="12"/>
  <c r="AK222" i="12"/>
  <c r="AK221" i="12"/>
  <c r="AK220" i="12"/>
  <c r="AK219" i="12"/>
  <c r="AK218" i="12"/>
  <c r="AK217" i="12"/>
  <c r="AK216" i="12"/>
  <c r="AK215" i="12"/>
  <c r="AK214" i="12"/>
  <c r="AK213" i="12"/>
  <c r="AK212" i="12"/>
  <c r="AK211" i="12"/>
  <c r="AK210" i="12"/>
  <c r="AK209" i="12"/>
  <c r="AK208" i="12"/>
  <c r="AK207" i="12"/>
  <c r="AY548" i="6" l="1"/>
  <c r="AY545" i="6"/>
  <c r="AY564" i="6"/>
  <c r="AY561" i="6"/>
  <c r="AY539" i="6"/>
  <c r="AY562" i="6"/>
  <c r="AY559" i="6"/>
  <c r="AY540" i="6"/>
  <c r="AY537" i="6"/>
  <c r="AF524" i="39"/>
  <c r="BG634" i="6"/>
  <c r="AJ217" i="37"/>
  <c r="AJ233" i="37"/>
  <c r="AJ249" i="37"/>
  <c r="AJ265" i="37"/>
  <c r="AJ281" i="37"/>
  <c r="AJ297" i="37"/>
  <c r="AJ313" i="37"/>
  <c r="AJ329" i="37"/>
  <c r="AJ345" i="37"/>
  <c r="AJ361" i="37"/>
  <c r="AJ377" i="37"/>
  <c r="AJ393" i="37"/>
  <c r="AJ409" i="37"/>
  <c r="AJ425" i="37"/>
  <c r="AJ441" i="37"/>
  <c r="AJ457" i="37"/>
  <c r="AJ473" i="37"/>
  <c r="AJ489" i="37"/>
  <c r="AJ213" i="37"/>
  <c r="AJ229" i="37"/>
  <c r="AJ245" i="37"/>
  <c r="AJ261" i="37"/>
  <c r="AJ277" i="37"/>
  <c r="AJ293" i="37"/>
  <c r="AJ309" i="37"/>
  <c r="AJ325" i="37"/>
  <c r="AJ341" i="37"/>
  <c r="AJ357" i="37"/>
  <c r="AJ373" i="37"/>
  <c r="AJ389" i="37"/>
  <c r="AJ405" i="37"/>
  <c r="AJ421" i="37"/>
  <c r="AJ437" i="37"/>
  <c r="AJ453" i="37"/>
  <c r="AJ469" i="37"/>
  <c r="AJ485" i="37"/>
  <c r="AJ209" i="37"/>
  <c r="AJ225" i="37"/>
  <c r="AJ241" i="37"/>
  <c r="AJ257" i="37"/>
  <c r="AJ273" i="37"/>
  <c r="AJ289" i="37"/>
  <c r="AJ305" i="37"/>
  <c r="AJ321" i="37"/>
  <c r="AJ337" i="37"/>
  <c r="AJ353" i="37"/>
  <c r="AJ369" i="37"/>
  <c r="AJ385" i="37"/>
  <c r="AJ401" i="37"/>
  <c r="AJ417" i="37"/>
  <c r="AJ433" i="37"/>
  <c r="AJ449" i="37"/>
  <c r="AJ465" i="37"/>
  <c r="AA1" i="37"/>
  <c r="AJ203" i="37"/>
  <c r="AJ202" i="37"/>
  <c r="AJ195" i="37"/>
  <c r="AJ194" i="37"/>
  <c r="AJ187" i="37"/>
  <c r="AJ186" i="37"/>
  <c r="AJ205" i="37"/>
  <c r="AJ204" i="37"/>
  <c r="AJ197" i="37"/>
  <c r="AJ196" i="37"/>
  <c r="AJ189" i="37"/>
  <c r="AJ188" i="37"/>
  <c r="AJ199" i="37"/>
  <c r="AJ198" i="37"/>
  <c r="AJ191" i="37"/>
  <c r="AJ190" i="37"/>
  <c r="AJ183" i="37"/>
  <c r="AJ182" i="37"/>
  <c r="AJ201" i="37"/>
  <c r="AJ200" i="37"/>
  <c r="AJ193" i="37"/>
  <c r="AJ192" i="37"/>
  <c r="AJ185" i="37"/>
  <c r="AJ184" i="37"/>
  <c r="AJ800" i="37"/>
  <c r="AJ796" i="37"/>
  <c r="AJ792" i="37"/>
  <c r="AJ788" i="37"/>
  <c r="AJ784" i="37"/>
  <c r="AJ780" i="37"/>
  <c r="AJ776" i="37"/>
  <c r="AJ772" i="37"/>
  <c r="AJ768" i="37"/>
  <c r="AJ764" i="37"/>
  <c r="AJ760" i="37"/>
  <c r="AJ756" i="37"/>
  <c r="AJ752" i="37"/>
  <c r="AJ748" i="37"/>
  <c r="AJ744" i="37"/>
  <c r="AJ740" i="37"/>
  <c r="AJ736" i="37"/>
  <c r="AJ732" i="37"/>
  <c r="AJ728" i="37"/>
  <c r="AJ724" i="37"/>
  <c r="AJ720" i="37"/>
  <c r="AJ716" i="37"/>
  <c r="AJ712" i="37"/>
  <c r="AJ708" i="37"/>
  <c r="AJ704" i="37"/>
  <c r="AJ700" i="37"/>
  <c r="AJ696" i="37"/>
  <c r="AJ692" i="37"/>
  <c r="AJ688" i="37"/>
  <c r="AJ684" i="37"/>
  <c r="AJ680" i="37"/>
  <c r="AJ676" i="37"/>
  <c r="AJ672" i="37"/>
  <c r="AJ668" i="37"/>
  <c r="AJ664" i="37"/>
  <c r="AJ660" i="37"/>
  <c r="AJ656" i="37"/>
  <c r="AJ652" i="37"/>
  <c r="AJ648" i="37"/>
  <c r="AJ644" i="37"/>
  <c r="AJ640" i="37"/>
  <c r="AJ636" i="37"/>
  <c r="AJ632" i="37"/>
  <c r="AJ628" i="37"/>
  <c r="AJ624" i="37"/>
  <c r="AJ620" i="37"/>
  <c r="AJ616" i="37"/>
  <c r="AJ612" i="37"/>
  <c r="AJ608" i="37"/>
  <c r="AJ604" i="37"/>
  <c r="AJ600" i="37"/>
  <c r="AJ596" i="37"/>
  <c r="AJ592" i="37"/>
  <c r="AJ588" i="37"/>
  <c r="AJ584" i="37"/>
  <c r="AJ580" i="37"/>
  <c r="AJ576" i="37"/>
  <c r="AJ572" i="37"/>
  <c r="AJ568" i="37"/>
  <c r="AJ564" i="37"/>
  <c r="AJ560" i="37"/>
  <c r="AJ556" i="37"/>
  <c r="AJ552" i="37"/>
  <c r="AJ548" i="37"/>
  <c r="AJ544" i="37"/>
  <c r="AJ540" i="37"/>
  <c r="AJ801" i="37"/>
  <c r="AJ797" i="37"/>
  <c r="AJ793" i="37"/>
  <c r="AJ789" i="37"/>
  <c r="AJ785" i="37"/>
  <c r="AJ781" i="37"/>
  <c r="AJ777" i="37"/>
  <c r="AJ773" i="37"/>
  <c r="AJ769" i="37"/>
  <c r="AJ765" i="37"/>
  <c r="AJ761" i="37"/>
  <c r="AJ757" i="37"/>
  <c r="AJ753" i="37"/>
  <c r="AJ749" i="37"/>
  <c r="AJ745" i="37"/>
  <c r="AJ741" i="37"/>
  <c r="AJ737" i="37"/>
  <c r="AJ733" i="37"/>
  <c r="AJ729" i="37"/>
  <c r="AJ725" i="37"/>
  <c r="AJ721" i="37"/>
  <c r="AJ717" i="37"/>
  <c r="AJ713" i="37"/>
  <c r="AJ709" i="37"/>
  <c r="AJ705" i="37"/>
  <c r="AJ701" i="37"/>
  <c r="AJ697" i="37"/>
  <c r="AJ693" i="37"/>
  <c r="AJ689" i="37"/>
  <c r="AJ685" i="37"/>
  <c r="AJ681" i="37"/>
  <c r="AJ677" i="37"/>
  <c r="AJ673" i="37"/>
  <c r="AJ669" i="37"/>
  <c r="AJ665" i="37"/>
  <c r="AJ661" i="37"/>
  <c r="AJ657" i="37"/>
  <c r="AJ653" i="37"/>
  <c r="AJ649" i="37"/>
  <c r="AJ645" i="37"/>
  <c r="AJ641" i="37"/>
  <c r="AJ637" i="37"/>
  <c r="AJ633" i="37"/>
  <c r="AJ629" i="37"/>
  <c r="AJ625" i="37"/>
  <c r="AJ621" i="37"/>
  <c r="AJ617" i="37"/>
  <c r="AJ613" i="37"/>
  <c r="AJ609" i="37"/>
  <c r="AJ605" i="37"/>
  <c r="AJ601" i="37"/>
  <c r="AJ597" i="37"/>
  <c r="AJ593" i="37"/>
  <c r="AJ589" i="37"/>
  <c r="AJ585" i="37"/>
  <c r="AJ581" i="37"/>
  <c r="AJ577" i="37"/>
  <c r="AJ573" i="37"/>
  <c r="AJ569" i="37"/>
  <c r="AJ565" i="37"/>
  <c r="AJ561" i="37"/>
  <c r="AJ557" i="37"/>
  <c r="AJ553" i="37"/>
  <c r="AJ549" i="37"/>
  <c r="AJ545" i="37"/>
  <c r="AJ541" i="37"/>
  <c r="AJ537" i="37"/>
  <c r="AJ533" i="37"/>
  <c r="AJ529" i="37"/>
  <c r="AJ525" i="37"/>
  <c r="AJ521" i="37"/>
  <c r="AJ517" i="37"/>
  <c r="AJ798" i="37"/>
  <c r="AJ794" i="37"/>
  <c r="AJ790" i="37"/>
  <c r="AJ786" i="37"/>
  <c r="AJ782" i="37"/>
  <c r="AJ778" i="37"/>
  <c r="AJ774" i="37"/>
  <c r="AJ770" i="37"/>
  <c r="AJ766" i="37"/>
  <c r="AJ762" i="37"/>
  <c r="AJ758" i="37"/>
  <c r="AJ754" i="37"/>
  <c r="AJ750" i="37"/>
  <c r="AJ746" i="37"/>
  <c r="AJ742" i="37"/>
  <c r="AJ738" i="37"/>
  <c r="AJ734" i="37"/>
  <c r="AJ730" i="37"/>
  <c r="AJ726" i="37"/>
  <c r="AJ722" i="37"/>
  <c r="AJ718" i="37"/>
  <c r="AJ714" i="37"/>
  <c r="AJ710" i="37"/>
  <c r="AJ706" i="37"/>
  <c r="AJ702" i="37"/>
  <c r="AJ698" i="37"/>
  <c r="AJ694" i="37"/>
  <c r="AJ690" i="37"/>
  <c r="AJ686" i="37"/>
  <c r="AJ682" i="37"/>
  <c r="AJ678" i="37"/>
  <c r="AJ674" i="37"/>
  <c r="AJ670" i="37"/>
  <c r="AJ666" i="37"/>
  <c r="AJ662" i="37"/>
  <c r="AJ658" i="37"/>
  <c r="AJ654" i="37"/>
  <c r="AJ650" i="37"/>
  <c r="AJ646" i="37"/>
  <c r="AJ642" i="37"/>
  <c r="AJ638" i="37"/>
  <c r="AJ634" i="37"/>
  <c r="AJ630" i="37"/>
  <c r="AJ626" i="37"/>
  <c r="AJ622" i="37"/>
  <c r="AJ618" i="37"/>
  <c r="AJ614" i="37"/>
  <c r="AJ610" i="37"/>
  <c r="AJ606" i="37"/>
  <c r="AJ602" i="37"/>
  <c r="AJ598" i="37"/>
  <c r="AJ594" i="37"/>
  <c r="AJ590" i="37"/>
  <c r="AJ586" i="37"/>
  <c r="AJ582" i="37"/>
  <c r="AJ578" i="37"/>
  <c r="AJ795" i="37"/>
  <c r="AJ779" i="37"/>
  <c r="AJ763" i="37"/>
  <c r="AJ747" i="37"/>
  <c r="AJ731" i="37"/>
  <c r="AJ715" i="37"/>
  <c r="AJ699" i="37"/>
  <c r="AJ683" i="37"/>
  <c r="AJ667" i="37"/>
  <c r="AJ651" i="37"/>
  <c r="AJ635" i="37"/>
  <c r="AJ619" i="37"/>
  <c r="AJ603" i="37"/>
  <c r="AJ587" i="37"/>
  <c r="AJ570" i="37"/>
  <c r="AJ562" i="37"/>
  <c r="AJ554" i="37"/>
  <c r="AJ546" i="37"/>
  <c r="AJ535" i="37"/>
  <c r="AJ528" i="37"/>
  <c r="AJ526" i="37"/>
  <c r="AJ519" i="37"/>
  <c r="AJ514" i="37"/>
  <c r="AJ510" i="37"/>
  <c r="AJ506" i="37"/>
  <c r="AJ502" i="37"/>
  <c r="AJ498" i="37"/>
  <c r="AJ494" i="37"/>
  <c r="AJ490" i="37"/>
  <c r="AJ486" i="37"/>
  <c r="AJ482" i="37"/>
  <c r="AJ478" i="37"/>
  <c r="AJ474" i="37"/>
  <c r="AJ470" i="37"/>
  <c r="AJ466" i="37"/>
  <c r="AJ462" i="37"/>
  <c r="AJ458" i="37"/>
  <c r="AJ454" i="37"/>
  <c r="AJ450" i="37"/>
  <c r="AJ446" i="37"/>
  <c r="AJ442" i="37"/>
  <c r="AJ438" i="37"/>
  <c r="AJ434" i="37"/>
  <c r="AJ430" i="37"/>
  <c r="AJ426" i="37"/>
  <c r="AJ422" i="37"/>
  <c r="AJ418" i="37"/>
  <c r="AJ414" i="37"/>
  <c r="AJ410" i="37"/>
  <c r="AJ406" i="37"/>
  <c r="AJ402" i="37"/>
  <c r="AJ398" i="37"/>
  <c r="AJ394" i="37"/>
  <c r="AJ390" i="37"/>
  <c r="AJ386" i="37"/>
  <c r="AJ382" i="37"/>
  <c r="AJ378" i="37"/>
  <c r="AJ374" i="37"/>
  <c r="AJ370" i="37"/>
  <c r="AJ366" i="37"/>
  <c r="AJ362" i="37"/>
  <c r="AJ358" i="37"/>
  <c r="AJ354" i="37"/>
  <c r="AJ350" i="37"/>
  <c r="AJ346" i="37"/>
  <c r="AJ342" i="37"/>
  <c r="AJ338" i="37"/>
  <c r="AJ334" i="37"/>
  <c r="AJ330" i="37"/>
  <c r="AJ326" i="37"/>
  <c r="AJ322" i="37"/>
  <c r="AJ318" i="37"/>
  <c r="AJ314" i="37"/>
  <c r="AJ310" i="37"/>
  <c r="AJ306" i="37"/>
  <c r="AJ302" i="37"/>
  <c r="AJ298" i="37"/>
  <c r="AJ294" i="37"/>
  <c r="AJ290" i="37"/>
  <c r="AJ286" i="37"/>
  <c r="AJ282" i="37"/>
  <c r="AJ278" i="37"/>
  <c r="AJ274" i="37"/>
  <c r="AJ270" i="37"/>
  <c r="AJ266" i="37"/>
  <c r="AJ262" i="37"/>
  <c r="AJ258" i="37"/>
  <c r="AJ254" i="37"/>
  <c r="AJ250" i="37"/>
  <c r="AJ246" i="37"/>
  <c r="AJ242" i="37"/>
  <c r="AJ238" i="37"/>
  <c r="AJ234" i="37"/>
  <c r="AJ230" i="37"/>
  <c r="AJ226" i="37"/>
  <c r="AJ222" i="37"/>
  <c r="AJ218" i="37"/>
  <c r="AJ214" i="37"/>
  <c r="AJ210" i="37"/>
  <c r="AJ206" i="37"/>
  <c r="AJ799" i="37"/>
  <c r="AJ783" i="37"/>
  <c r="AJ767" i="37"/>
  <c r="AJ751" i="37"/>
  <c r="AJ735" i="37"/>
  <c r="AJ719" i="37"/>
  <c r="AJ703" i="37"/>
  <c r="AJ687" i="37"/>
  <c r="AJ671" i="37"/>
  <c r="AJ655" i="37"/>
  <c r="AJ639" i="37"/>
  <c r="AJ623" i="37"/>
  <c r="AJ607" i="37"/>
  <c r="AJ591" i="37"/>
  <c r="AJ575" i="37"/>
  <c r="AJ567" i="37"/>
  <c r="AJ559" i="37"/>
  <c r="AJ551" i="37"/>
  <c r="AJ543" i="37"/>
  <c r="AJ538" i="37"/>
  <c r="AJ531" i="37"/>
  <c r="AJ524" i="37"/>
  <c r="AJ522" i="37"/>
  <c r="AJ515" i="37"/>
  <c r="AJ511" i="37"/>
  <c r="AJ507" i="37"/>
  <c r="AJ503" i="37"/>
  <c r="AJ499" i="37"/>
  <c r="AJ495" i="37"/>
  <c r="AJ491" i="37"/>
  <c r="AJ487" i="37"/>
  <c r="AJ483" i="37"/>
  <c r="AJ479" i="37"/>
  <c r="AJ475" i="37"/>
  <c r="AJ471" i="37"/>
  <c r="AJ467" i="37"/>
  <c r="AJ463" i="37"/>
  <c r="AJ459" i="37"/>
  <c r="AJ455" i="37"/>
  <c r="AJ451" i="37"/>
  <c r="AJ447" i="37"/>
  <c r="AJ443" i="37"/>
  <c r="AJ439" i="37"/>
  <c r="AJ435" i="37"/>
  <c r="AJ431" i="37"/>
  <c r="AJ427" i="37"/>
  <c r="AJ423" i="37"/>
  <c r="AJ419" i="37"/>
  <c r="AJ415" i="37"/>
  <c r="AJ411" i="37"/>
  <c r="AJ407" i="37"/>
  <c r="AJ403" i="37"/>
  <c r="AJ399" i="37"/>
  <c r="AJ395" i="37"/>
  <c r="AJ391" i="37"/>
  <c r="AJ387" i="37"/>
  <c r="AJ383" i="37"/>
  <c r="AJ379" i="37"/>
  <c r="AJ375" i="37"/>
  <c r="AJ371" i="37"/>
  <c r="AJ367" i="37"/>
  <c r="AJ363" i="37"/>
  <c r="AJ359" i="37"/>
  <c r="AJ355" i="37"/>
  <c r="AJ351" i="37"/>
  <c r="AJ347" i="37"/>
  <c r="AJ343" i="37"/>
  <c r="AJ339" i="37"/>
  <c r="AJ335" i="37"/>
  <c r="AJ331" i="37"/>
  <c r="AJ327" i="37"/>
  <c r="AJ323" i="37"/>
  <c r="AJ319" i="37"/>
  <c r="AJ315" i="37"/>
  <c r="AJ311" i="37"/>
  <c r="AJ307" i="37"/>
  <c r="AJ303" i="37"/>
  <c r="AJ299" i="37"/>
  <c r="AJ295" i="37"/>
  <c r="AJ291" i="37"/>
  <c r="AJ287" i="37"/>
  <c r="AJ283" i="37"/>
  <c r="AJ279" i="37"/>
  <c r="AJ275" i="37"/>
  <c r="AJ271" i="37"/>
  <c r="AJ267" i="37"/>
  <c r="AJ263" i="37"/>
  <c r="AJ259" i="37"/>
  <c r="AJ255" i="37"/>
  <c r="AJ251" i="37"/>
  <c r="AJ247" i="37"/>
  <c r="AJ243" i="37"/>
  <c r="AJ239" i="37"/>
  <c r="AJ235" i="37"/>
  <c r="AJ231" i="37"/>
  <c r="AJ227" i="37"/>
  <c r="AJ223" i="37"/>
  <c r="AJ219" i="37"/>
  <c r="AJ215" i="37"/>
  <c r="AJ211" i="37"/>
  <c r="AJ207" i="37"/>
  <c r="AJ787" i="37"/>
  <c r="AJ771" i="37"/>
  <c r="AJ755" i="37"/>
  <c r="AJ739" i="37"/>
  <c r="AJ723" i="37"/>
  <c r="AJ707" i="37"/>
  <c r="AJ691" i="37"/>
  <c r="AJ675" i="37"/>
  <c r="AJ659" i="37"/>
  <c r="AJ643" i="37"/>
  <c r="AJ627" i="37"/>
  <c r="AJ611" i="37"/>
  <c r="AJ595" i="37"/>
  <c r="AJ579" i="37"/>
  <c r="AJ574" i="37"/>
  <c r="AJ566" i="37"/>
  <c r="AJ558" i="37"/>
  <c r="AJ550" i="37"/>
  <c r="AJ542" i="37"/>
  <c r="AJ536" i="37"/>
  <c r="AJ534" i="37"/>
  <c r="AJ527" i="37"/>
  <c r="AJ520" i="37"/>
  <c r="AJ518" i="37"/>
  <c r="AJ512" i="37"/>
  <c r="AJ508" i="37"/>
  <c r="AJ504" i="37"/>
  <c r="AJ500" i="37"/>
  <c r="AJ496" i="37"/>
  <c r="AJ492" i="37"/>
  <c r="AJ488" i="37"/>
  <c r="AJ484" i="37"/>
  <c r="AJ480" i="37"/>
  <c r="AJ476" i="37"/>
  <c r="AJ472" i="37"/>
  <c r="AJ468" i="37"/>
  <c r="AJ464" i="37"/>
  <c r="AJ460" i="37"/>
  <c r="AJ456" i="37"/>
  <c r="AJ452" i="37"/>
  <c r="AJ448" i="37"/>
  <c r="AJ444" i="37"/>
  <c r="AJ440" i="37"/>
  <c r="AJ436" i="37"/>
  <c r="AJ432" i="37"/>
  <c r="AJ428" i="37"/>
  <c r="AJ424" i="37"/>
  <c r="AJ420" i="37"/>
  <c r="AJ416" i="37"/>
  <c r="AJ412" i="37"/>
  <c r="AJ408" i="37"/>
  <c r="AJ404" i="37"/>
  <c r="AJ400" i="37"/>
  <c r="AJ396" i="37"/>
  <c r="AJ392" i="37"/>
  <c r="AJ388" i="37"/>
  <c r="AJ384" i="37"/>
  <c r="AJ380" i="37"/>
  <c r="AJ376" i="37"/>
  <c r="AJ372" i="37"/>
  <c r="AJ368" i="37"/>
  <c r="AJ364" i="37"/>
  <c r="AJ360" i="37"/>
  <c r="AJ356" i="37"/>
  <c r="AJ352" i="37"/>
  <c r="AJ348" i="37"/>
  <c r="AJ344" i="37"/>
  <c r="AJ340" i="37"/>
  <c r="AJ336" i="37"/>
  <c r="AJ332" i="37"/>
  <c r="AJ328" i="37"/>
  <c r="AJ324" i="37"/>
  <c r="AJ320" i="37"/>
  <c r="AJ316" i="37"/>
  <c r="AJ312" i="37"/>
  <c r="AJ308" i="37"/>
  <c r="AJ304" i="37"/>
  <c r="AJ300" i="37"/>
  <c r="AJ296" i="37"/>
  <c r="AJ292" i="37"/>
  <c r="AJ288" i="37"/>
  <c r="AJ284" i="37"/>
  <c r="AJ280" i="37"/>
  <c r="AJ276" i="37"/>
  <c r="AJ272" i="37"/>
  <c r="AJ268" i="37"/>
  <c r="AJ264" i="37"/>
  <c r="AJ260" i="37"/>
  <c r="AJ256" i="37"/>
  <c r="AJ252" i="37"/>
  <c r="AJ248" i="37"/>
  <c r="AJ244" i="37"/>
  <c r="AJ240" i="37"/>
  <c r="AJ236" i="37"/>
  <c r="AJ232" i="37"/>
  <c r="AJ228" i="37"/>
  <c r="AJ224" i="37"/>
  <c r="AJ220" i="37"/>
  <c r="AJ216" i="37"/>
  <c r="AJ212" i="37"/>
  <c r="AJ208" i="37"/>
  <c r="AJ791" i="37"/>
  <c r="AJ775" i="37"/>
  <c r="AJ759" i="37"/>
  <c r="AJ743" i="37"/>
  <c r="AJ727" i="37"/>
  <c r="AJ711" i="37"/>
  <c r="AJ695" i="37"/>
  <c r="AJ679" i="37"/>
  <c r="AJ663" i="37"/>
  <c r="AJ647" i="37"/>
  <c r="AJ631" i="37"/>
  <c r="AJ615" i="37"/>
  <c r="AJ599" i="37"/>
  <c r="AJ583" i="37"/>
  <c r="AJ571" i="37"/>
  <c r="AJ563" i="37"/>
  <c r="AJ555" i="37"/>
  <c r="AJ547" i="37"/>
  <c r="AJ539" i="37"/>
  <c r="AJ532" i="37"/>
  <c r="AJ530" i="37"/>
  <c r="AJ523" i="37"/>
  <c r="AJ516" i="37"/>
  <c r="AJ513" i="37"/>
  <c r="AJ509" i="37"/>
  <c r="AJ505" i="37"/>
  <c r="AJ501" i="37"/>
  <c r="AJ497" i="37"/>
  <c r="AJ221" i="37"/>
  <c r="AJ237" i="37"/>
  <c r="AJ253" i="37"/>
  <c r="AJ269" i="37"/>
  <c r="AJ285" i="37"/>
  <c r="AJ301" i="37"/>
  <c r="AJ317" i="37"/>
  <c r="AJ333" i="37"/>
  <c r="AJ349" i="37"/>
  <c r="AJ365" i="37"/>
  <c r="AJ381" i="37"/>
  <c r="AJ397" i="37"/>
  <c r="AJ413" i="37"/>
  <c r="AJ429" i="37"/>
  <c r="AJ445" i="37"/>
  <c r="AJ461" i="37"/>
  <c r="AJ477" i="37"/>
  <c r="AJ493" i="37"/>
  <c r="AZ572" i="6"/>
  <c r="AZ571" i="6"/>
  <c r="AH583" i="37"/>
  <c r="AZ558" i="6"/>
  <c r="AZ545" i="6"/>
  <c r="AZ635" i="6"/>
  <c r="AZ565" i="6"/>
  <c r="AZ566" i="6"/>
  <c r="AZ614" i="6"/>
  <c r="AH255" i="37"/>
  <c r="AH487" i="37"/>
  <c r="AH723" i="37"/>
  <c r="AZ631" i="6"/>
  <c r="AH305" i="37"/>
  <c r="AH313" i="37"/>
  <c r="AZ554" i="6"/>
  <c r="AH321" i="37"/>
  <c r="AZ546" i="6"/>
  <c r="AH341" i="37"/>
  <c r="AH349" i="37"/>
  <c r="AH389" i="37"/>
  <c r="AH413" i="37"/>
  <c r="AZ575" i="6"/>
  <c r="AH493" i="37"/>
  <c r="AZ559" i="6"/>
  <c r="AZ533" i="6"/>
  <c r="AH565" i="37"/>
  <c r="AZ587" i="6"/>
  <c r="AH295" i="37"/>
  <c r="AH375" i="37"/>
  <c r="AZ567" i="6"/>
  <c r="AH495" i="37"/>
  <c r="AZ570" i="6"/>
  <c r="AH675" i="37"/>
  <c r="AZ578" i="6"/>
  <c r="AH747" i="37"/>
  <c r="AZ543" i="6"/>
  <c r="AH290" i="37"/>
  <c r="AH306" i="37"/>
  <c r="AH354" i="37"/>
  <c r="AH398" i="37"/>
  <c r="AH466" i="37"/>
  <c r="AV532" i="6" s="1"/>
  <c r="AZ563" i="6"/>
  <c r="AZ585" i="6"/>
  <c r="AZ615" i="6"/>
  <c r="AG224" i="38"/>
  <c r="AH254" i="37"/>
  <c r="AH262" i="37"/>
  <c r="AH274" i="37"/>
  <c r="AH286" i="37"/>
  <c r="AH322" i="37"/>
  <c r="AH338" i="37"/>
  <c r="AH350" i="37"/>
  <c r="AH394" i="37"/>
  <c r="AH478" i="37"/>
  <c r="AH298" i="37"/>
  <c r="AH342" i="37"/>
  <c r="AH386" i="37"/>
  <c r="AH402" i="37"/>
  <c r="AH210" i="37"/>
  <c r="AH222" i="37"/>
  <c r="AH230" i="37"/>
  <c r="AH242" i="37"/>
  <c r="AH282" i="37"/>
  <c r="AH294" i="37"/>
  <c r="AH330" i="37"/>
  <c r="AH362" i="37"/>
  <c r="AH410" i="37"/>
  <c r="AH414" i="37"/>
  <c r="AH442" i="37"/>
  <c r="AH218" i="37"/>
  <c r="AH226" i="37"/>
  <c r="AH234" i="37"/>
  <c r="AH250" i="37"/>
  <c r="AH258" i="37"/>
  <c r="AH266" i="37"/>
  <c r="AH314" i="37"/>
  <c r="AH334" i="37"/>
  <c r="AH370" i="37"/>
  <c r="AH378" i="37"/>
  <c r="AH462" i="37"/>
  <c r="AH538" i="37"/>
  <c r="AH594" i="37"/>
  <c r="AH606" i="37"/>
  <c r="AZ531" i="6"/>
  <c r="AH263" i="37"/>
  <c r="AH287" i="37"/>
  <c r="AH311" i="37"/>
  <c r="AV551" i="6" s="1"/>
  <c r="AH319" i="37"/>
  <c r="AH383" i="37"/>
  <c r="AH407" i="37"/>
  <c r="AH415" i="37"/>
  <c r="AH423" i="37"/>
  <c r="AV549" i="6" s="1"/>
  <c r="AH431" i="37"/>
  <c r="AH447" i="37"/>
  <c r="AH455" i="37"/>
  <c r="AH503" i="37"/>
  <c r="AH551" i="37"/>
  <c r="AH209" i="37"/>
  <c r="AH213" i="37"/>
  <c r="AH221" i="37"/>
  <c r="AH225" i="37"/>
  <c r="AH229" i="37"/>
  <c r="AH237" i="37"/>
  <c r="AH241" i="37"/>
  <c r="AH245" i="37"/>
  <c r="AH253" i="37"/>
  <c r="AH257" i="37"/>
  <c r="AH261" i="37"/>
  <c r="AH269" i="37"/>
  <c r="AH273" i="37"/>
  <c r="AH277" i="37"/>
  <c r="AH289" i="37"/>
  <c r="AH293" i="37"/>
  <c r="AH297" i="37"/>
  <c r="AH301" i="37"/>
  <c r="AH309" i="37"/>
  <c r="AH317" i="37"/>
  <c r="AH325" i="37"/>
  <c r="AH329" i="37"/>
  <c r="AH333" i="37"/>
  <c r="AH337" i="37"/>
  <c r="AH345" i="37"/>
  <c r="AH353" i="37"/>
  <c r="AH357" i="37"/>
  <c r="AH361" i="37"/>
  <c r="AH365" i="37"/>
  <c r="AV553" i="6" s="1"/>
  <c r="AH369" i="37"/>
  <c r="AH373" i="37"/>
  <c r="AV542" i="6" s="1"/>
  <c r="AH385" i="37"/>
  <c r="AV564" i="6" s="1"/>
  <c r="AH393" i="37"/>
  <c r="AH397" i="37"/>
  <c r="AH401" i="37"/>
  <c r="AH405" i="37"/>
  <c r="AH409" i="37"/>
  <c r="AH425" i="37"/>
  <c r="AH429" i="37"/>
  <c r="AH437" i="37"/>
  <c r="AH441" i="37"/>
  <c r="AH445" i="37"/>
  <c r="AH453" i="37"/>
  <c r="AH457" i="37"/>
  <c r="AH469" i="37"/>
  <c r="AH485" i="37"/>
  <c r="AH489" i="37"/>
  <c r="AH521" i="37"/>
  <c r="AH525" i="37"/>
  <c r="AH533" i="37"/>
  <c r="AH537" i="37"/>
  <c r="AH541" i="37"/>
  <c r="AH549" i="37"/>
  <c r="AH581" i="37"/>
  <c r="AH585" i="37"/>
  <c r="AH597" i="37"/>
  <c r="AH601" i="37"/>
  <c r="AH613" i="37"/>
  <c r="AH653" i="37"/>
  <c r="AH661" i="37"/>
  <c r="AH677" i="37"/>
  <c r="AH681" i="37"/>
  <c r="AH701" i="37"/>
  <c r="AH725" i="37"/>
  <c r="AH761" i="37"/>
  <c r="AV612" i="6" s="1"/>
  <c r="AH542" i="37"/>
  <c r="AH207" i="37"/>
  <c r="AH271" i="37"/>
  <c r="AH279" i="37"/>
  <c r="AH463" i="37"/>
  <c r="AH607" i="37"/>
  <c r="AH639" i="37"/>
  <c r="AH659" i="37"/>
  <c r="AH671" i="37"/>
  <c r="AH679" i="37"/>
  <c r="AH691" i="37"/>
  <c r="AH719" i="37"/>
  <c r="AH759" i="37"/>
  <c r="AH215" i="37"/>
  <c r="AH223" i="37"/>
  <c r="AH231" i="37"/>
  <c r="AH239" i="37"/>
  <c r="AH247" i="37"/>
  <c r="AH335" i="37"/>
  <c r="AH343" i="37"/>
  <c r="AH351" i="37"/>
  <c r="AH359" i="37"/>
  <c r="AH367" i="37"/>
  <c r="AH391" i="37"/>
  <c r="AH399" i="37"/>
  <c r="AH471" i="37"/>
  <c r="AH479" i="37"/>
  <c r="AH575" i="37"/>
  <c r="AK448" i="12"/>
  <c r="AZ532" i="6"/>
  <c r="AK232" i="12"/>
  <c r="AK325" i="12"/>
  <c r="AK381" i="12"/>
  <c r="AK378" i="12"/>
  <c r="AK390" i="12"/>
  <c r="AK430" i="12"/>
  <c r="AK574" i="12"/>
  <c r="AK351" i="12"/>
  <c r="AK383" i="12"/>
  <c r="AK387" i="12"/>
  <c r="AK447" i="12"/>
  <c r="Y28" i="4"/>
  <c r="P16" i="4"/>
  <c r="AH208" i="37"/>
  <c r="AH216" i="37"/>
  <c r="AH224" i="37"/>
  <c r="AH232" i="37"/>
  <c r="AH240" i="37"/>
  <c r="AH248" i="37"/>
  <c r="AH256" i="37"/>
  <c r="AH264" i="37"/>
  <c r="AH272" i="37"/>
  <c r="AH280" i="37"/>
  <c r="AH288" i="37"/>
  <c r="AH296" i="37"/>
  <c r="AH304" i="37"/>
  <c r="AH312" i="37"/>
  <c r="AH320" i="37"/>
  <c r="AH328" i="37"/>
  <c r="AH336" i="37"/>
  <c r="AH344" i="37"/>
  <c r="AH352" i="37"/>
  <c r="AV543" i="6" s="1"/>
  <c r="AH360" i="37"/>
  <c r="AH368" i="37"/>
  <c r="AH376" i="37"/>
  <c r="AH384" i="37"/>
  <c r="AH392" i="37"/>
  <c r="AH400" i="37"/>
  <c r="AH412" i="37"/>
  <c r="AH428" i="37"/>
  <c r="AH444" i="37"/>
  <c r="AH460" i="37"/>
  <c r="AH476" i="37"/>
  <c r="AH492" i="37"/>
  <c r="AH508" i="37"/>
  <c r="AV562" i="6" s="1"/>
  <c r="AH524" i="37"/>
  <c r="AH540" i="37"/>
  <c r="AH556" i="37"/>
  <c r="AH572" i="37"/>
  <c r="AH588" i="37"/>
  <c r="AH604" i="37"/>
  <c r="AH620" i="37"/>
  <c r="AH636" i="37"/>
  <c r="AH644" i="37"/>
  <c r="AH652" i="37"/>
  <c r="AH660" i="37"/>
  <c r="AH668" i="37"/>
  <c r="AH676" i="37"/>
  <c r="AH684" i="37"/>
  <c r="AH692" i="37"/>
  <c r="AH700" i="37"/>
  <c r="AH708" i="37"/>
  <c r="AH716" i="37"/>
  <c r="AH724" i="37"/>
  <c r="AV631" i="6" s="1"/>
  <c r="AH732" i="37"/>
  <c r="AH740" i="37"/>
  <c r="AV615" i="6" s="1"/>
  <c r="AH748" i="37"/>
  <c r="AH756" i="37"/>
  <c r="AH764" i="37"/>
  <c r="AH772" i="37"/>
  <c r="AH780" i="37"/>
  <c r="AH788" i="37"/>
  <c r="AH420" i="37"/>
  <c r="AH426" i="37"/>
  <c r="AV557" i="6" s="1"/>
  <c r="AH434" i="37"/>
  <c r="AH448" i="37"/>
  <c r="AH456" i="37"/>
  <c r="AH484" i="37"/>
  <c r="AH490" i="37"/>
  <c r="AH498" i="37"/>
  <c r="AH512" i="37"/>
  <c r="AH520" i="37"/>
  <c r="AH548" i="37"/>
  <c r="AH554" i="37"/>
  <c r="AV569" i="6" s="1"/>
  <c r="AH562" i="37"/>
  <c r="AH576" i="37"/>
  <c r="AH584" i="37"/>
  <c r="AH612" i="37"/>
  <c r="AH618" i="37"/>
  <c r="AV541" i="6" s="1"/>
  <c r="AH626" i="37"/>
  <c r="AH640" i="37"/>
  <c r="AH658" i="37"/>
  <c r="AH666" i="37"/>
  <c r="AH696" i="37"/>
  <c r="AH704" i="37"/>
  <c r="AH722" i="37"/>
  <c r="AH760" i="37"/>
  <c r="AH768" i="37"/>
  <c r="AH220" i="37"/>
  <c r="AH252" i="37"/>
  <c r="AH284" i="37"/>
  <c r="AH324" i="37"/>
  <c r="AH332" i="37"/>
  <c r="AH388" i="37"/>
  <c r="AH396" i="37"/>
  <c r="AH408" i="37"/>
  <c r="AH436" i="37"/>
  <c r="AH450" i="37"/>
  <c r="AH464" i="37"/>
  <c r="AH472" i="37"/>
  <c r="AH500" i="37"/>
  <c r="AH514" i="37"/>
  <c r="AH528" i="37"/>
  <c r="AV560" i="6" s="1"/>
  <c r="AH536" i="37"/>
  <c r="AH564" i="37"/>
  <c r="AH578" i="37"/>
  <c r="AH592" i="37"/>
  <c r="AH600" i="37"/>
  <c r="AH628" i="37"/>
  <c r="AH642" i="37"/>
  <c r="AH650" i="37"/>
  <c r="AH680" i="37"/>
  <c r="AH688" i="37"/>
  <c r="AH706" i="37"/>
  <c r="AH714" i="37"/>
  <c r="AH744" i="37"/>
  <c r="AH752" i="37"/>
  <c r="AH770" i="37"/>
  <c r="AH778" i="37"/>
  <c r="AH212" i="37"/>
  <c r="AH233" i="37"/>
  <c r="AH244" i="37"/>
  <c r="AH265" i="37"/>
  <c r="AH276" i="37"/>
  <c r="AH308" i="37"/>
  <c r="AH316" i="37"/>
  <c r="AH372" i="37"/>
  <c r="AH380" i="37"/>
  <c r="AH406" i="37"/>
  <c r="AH422" i="37"/>
  <c r="AH438" i="37"/>
  <c r="AH454" i="37"/>
  <c r="AH470" i="37"/>
  <c r="AH486" i="37"/>
  <c r="AH502" i="37"/>
  <c r="AH518" i="37"/>
  <c r="AH534" i="37"/>
  <c r="AH550" i="37"/>
  <c r="AH566" i="37"/>
  <c r="AH582" i="37"/>
  <c r="AH598" i="37"/>
  <c r="AH614" i="37"/>
  <c r="AH630" i="37"/>
  <c r="AH646" i="37"/>
  <c r="AH654" i="37"/>
  <c r="AH662" i="37"/>
  <c r="AH670" i="37"/>
  <c r="AH678" i="37"/>
  <c r="AH686" i="37"/>
  <c r="AH694" i="37"/>
  <c r="AH702" i="37"/>
  <c r="AV632" i="6" s="1"/>
  <c r="AH710" i="37"/>
  <c r="AH718" i="37"/>
  <c r="AH726" i="37"/>
  <c r="AV634" i="6" s="1"/>
  <c r="AH734" i="37"/>
  <c r="AV614" i="6" s="1"/>
  <c r="AH742" i="37"/>
  <c r="AH750" i="37"/>
  <c r="AV540" i="6" s="1"/>
  <c r="AH758" i="37"/>
  <c r="AH766" i="37"/>
  <c r="AH774" i="37"/>
  <c r="AH782" i="37"/>
  <c r="AH790" i="37"/>
  <c r="AH416" i="37"/>
  <c r="AH424" i="37"/>
  <c r="AH430" i="37"/>
  <c r="AH452" i="37"/>
  <c r="AH458" i="37"/>
  <c r="AH480" i="37"/>
  <c r="AH488" i="37"/>
  <c r="AH494" i="37"/>
  <c r="AH516" i="37"/>
  <c r="AH522" i="37"/>
  <c r="AH544" i="37"/>
  <c r="AH552" i="37"/>
  <c r="AH558" i="37"/>
  <c r="AH580" i="37"/>
  <c r="AH586" i="37"/>
  <c r="AV561" i="6" s="1"/>
  <c r="AH608" i="37"/>
  <c r="AH616" i="37"/>
  <c r="AH622" i="37"/>
  <c r="AH664" i="37"/>
  <c r="AH672" i="37"/>
  <c r="AH728" i="37"/>
  <c r="AH736" i="37"/>
  <c r="AH792" i="37"/>
  <c r="AH214" i="37"/>
  <c r="AH236" i="37"/>
  <c r="AH246" i="37"/>
  <c r="AH268" i="37"/>
  <c r="AH278" i="37"/>
  <c r="AH300" i="37"/>
  <c r="AH318" i="37"/>
  <c r="AH326" i="37"/>
  <c r="AH356" i="37"/>
  <c r="AH364" i="37"/>
  <c r="AH382" i="37"/>
  <c r="AH390" i="37"/>
  <c r="AH211" i="37"/>
  <c r="AH219" i="37"/>
  <c r="AH227" i="37"/>
  <c r="AH235" i="37"/>
  <c r="AH243" i="37"/>
  <c r="AH251" i="37"/>
  <c r="AH259" i="37"/>
  <c r="AH267" i="37"/>
  <c r="AH275" i="37"/>
  <c r="AH283" i="37"/>
  <c r="AH291" i="37"/>
  <c r="AH299" i="37"/>
  <c r="AH307" i="37"/>
  <c r="AH315" i="37"/>
  <c r="AH323" i="37"/>
  <c r="AH331" i="37"/>
  <c r="AH339" i="37"/>
  <c r="AH347" i="37"/>
  <c r="AH355" i="37"/>
  <c r="AH363" i="37"/>
  <c r="AH371" i="37"/>
  <c r="AH379" i="37"/>
  <c r="AH387" i="37"/>
  <c r="AH395" i="37"/>
  <c r="AH403" i="37"/>
  <c r="AH411" i="37"/>
  <c r="AH419" i="37"/>
  <c r="AH427" i="37"/>
  <c r="AH435" i="37"/>
  <c r="AH443" i="37"/>
  <c r="AH451" i="37"/>
  <c r="AH459" i="37"/>
  <c r="AH467" i="37"/>
  <c r="AH475" i="37"/>
  <c r="AH483" i="37"/>
  <c r="AH491" i="37"/>
  <c r="AH499" i="37"/>
  <c r="AH507" i="37"/>
  <c r="AH515" i="37"/>
  <c r="AH523" i="37"/>
  <c r="AH531" i="37"/>
  <c r="AH539" i="37"/>
  <c r="AH547" i="37"/>
  <c r="AH555" i="37"/>
  <c r="AV566" i="6" s="1"/>
  <c r="AH563" i="37"/>
  <c r="AH571" i="37"/>
  <c r="AH579" i="37"/>
  <c r="AH587" i="37"/>
  <c r="AH595" i="37"/>
  <c r="AH603" i="37"/>
  <c r="AH611" i="37"/>
  <c r="AH619" i="37"/>
  <c r="AH404" i="37"/>
  <c r="AH418" i="37"/>
  <c r="AH432" i="37"/>
  <c r="AH440" i="37"/>
  <c r="AH446" i="37"/>
  <c r="AH468" i="37"/>
  <c r="AH482" i="37"/>
  <c r="AH496" i="37"/>
  <c r="AH504" i="37"/>
  <c r="AH510" i="37"/>
  <c r="AH532" i="37"/>
  <c r="AH546" i="37"/>
  <c r="AH560" i="37"/>
  <c r="AH568" i="37"/>
  <c r="AH574" i="37"/>
  <c r="AH596" i="37"/>
  <c r="AH610" i="37"/>
  <c r="AH624" i="37"/>
  <c r="AH632" i="37"/>
  <c r="AH638" i="37"/>
  <c r="AH648" i="37"/>
  <c r="AH656" i="37"/>
  <c r="AH674" i="37"/>
  <c r="AH712" i="37"/>
  <c r="AH720" i="37"/>
  <c r="AH738" i="37"/>
  <c r="AH776" i="37"/>
  <c r="AH784" i="37"/>
  <c r="AH206" i="37"/>
  <c r="AH217" i="37"/>
  <c r="AH228" i="37"/>
  <c r="AH238" i="37"/>
  <c r="AH249" i="37"/>
  <c r="AH260" i="37"/>
  <c r="AH270" i="37"/>
  <c r="AH281" i="37"/>
  <c r="AH292" i="37"/>
  <c r="AH302" i="37"/>
  <c r="AH310" i="37"/>
  <c r="AV554" i="6" s="1"/>
  <c r="AH340" i="37"/>
  <c r="AH348" i="37"/>
  <c r="AH366" i="37"/>
  <c r="AH374" i="37"/>
  <c r="AV545" i="6" s="1"/>
  <c r="AH417" i="37"/>
  <c r="AH433" i="37"/>
  <c r="AH449" i="37"/>
  <c r="AH465" i="37"/>
  <c r="AH481" i="37"/>
  <c r="AV575" i="6" s="1"/>
  <c r="AH497" i="37"/>
  <c r="AH513" i="37"/>
  <c r="AH529" i="37"/>
  <c r="AH545" i="37"/>
  <c r="AV563" i="6" s="1"/>
  <c r="AH561" i="37"/>
  <c r="AH577" i="37"/>
  <c r="AH593" i="37"/>
  <c r="AH609" i="37"/>
  <c r="AH625" i="37"/>
  <c r="AH641" i="37"/>
  <c r="AH657" i="37"/>
  <c r="AH673" i="37"/>
  <c r="AH689" i="37"/>
  <c r="AH705" i="37"/>
  <c r="AH721" i="37"/>
  <c r="AH737" i="37"/>
  <c r="AH753" i="37"/>
  <c r="AH769" i="37"/>
  <c r="AV584" i="6" s="1"/>
  <c r="AH785" i="37"/>
  <c r="AV594" i="6" s="1"/>
  <c r="I108" i="34"/>
  <c r="K108" i="34" s="1"/>
  <c r="I107" i="34"/>
  <c r="J107" i="34" s="1"/>
  <c r="I106" i="34"/>
  <c r="J106" i="34" s="1"/>
  <c r="N105" i="34"/>
  <c r="M105" i="34"/>
  <c r="I105" i="34"/>
  <c r="J105" i="34" s="1"/>
  <c r="N104" i="34"/>
  <c r="M104" i="34"/>
  <c r="I104" i="34"/>
  <c r="K104" i="34" s="1"/>
  <c r="N103" i="34"/>
  <c r="M103" i="34"/>
  <c r="I103" i="34"/>
  <c r="K103" i="34" s="1"/>
  <c r="I102" i="34"/>
  <c r="K102" i="34" s="1"/>
  <c r="I101" i="34"/>
  <c r="I100" i="34"/>
  <c r="K100" i="34" s="1"/>
  <c r="I99" i="34"/>
  <c r="K99" i="34" s="1"/>
  <c r="I98" i="34"/>
  <c r="K98" i="34" s="1"/>
  <c r="I97" i="34"/>
  <c r="K97" i="34" s="1"/>
  <c r="I96" i="34"/>
  <c r="K96" i="34" s="1"/>
  <c r="I95" i="34"/>
  <c r="I94" i="34"/>
  <c r="K94" i="34" s="1"/>
  <c r="I93" i="34"/>
  <c r="I92" i="34"/>
  <c r="K92" i="34" s="1"/>
  <c r="I91" i="34"/>
  <c r="I90" i="34"/>
  <c r="K90" i="34" s="1"/>
  <c r="I89" i="34"/>
  <c r="K89" i="34" s="1"/>
  <c r="I88" i="34"/>
  <c r="K88" i="34" s="1"/>
  <c r="I87" i="34"/>
  <c r="I86" i="34"/>
  <c r="I85" i="34"/>
  <c r="K85" i="34" s="1"/>
  <c r="I84" i="34"/>
  <c r="K84" i="34" s="1"/>
  <c r="I83" i="34"/>
  <c r="K83" i="34" s="1"/>
  <c r="I82" i="34"/>
  <c r="K82" i="34" s="1"/>
  <c r="I81" i="34"/>
  <c r="J81" i="34" s="1"/>
  <c r="I80" i="34"/>
  <c r="K80" i="34" s="1"/>
  <c r="I79" i="34"/>
  <c r="I78" i="34"/>
  <c r="I77" i="34"/>
  <c r="K77" i="34" s="1"/>
  <c r="I76" i="34"/>
  <c r="K76" i="34" s="1"/>
  <c r="I75" i="34"/>
  <c r="I74" i="34"/>
  <c r="I73" i="34"/>
  <c r="J73" i="34" s="1"/>
  <c r="I72" i="34"/>
  <c r="K72" i="34" s="1"/>
  <c r="I71" i="34"/>
  <c r="I70" i="34"/>
  <c r="K70" i="34" s="1"/>
  <c r="I69" i="34"/>
  <c r="J69" i="34" s="1"/>
  <c r="I68" i="34"/>
  <c r="K68" i="34" s="1"/>
  <c r="I67" i="34"/>
  <c r="K67" i="34" s="1"/>
  <c r="I66" i="34"/>
  <c r="K66" i="34" s="1"/>
  <c r="I65" i="34"/>
  <c r="K65" i="34" s="1"/>
  <c r="I64" i="34"/>
  <c r="J64" i="34" s="1"/>
  <c r="I63" i="34"/>
  <c r="K63" i="34" s="1"/>
  <c r="I62" i="34"/>
  <c r="K62" i="34" s="1"/>
  <c r="I61" i="34"/>
  <c r="I60" i="34"/>
  <c r="J60" i="34" s="1"/>
  <c r="I59" i="34"/>
  <c r="K59" i="34" s="1"/>
  <c r="I58" i="34"/>
  <c r="K58" i="34" s="1"/>
  <c r="I57" i="34"/>
  <c r="J57" i="34" s="1"/>
  <c r="I56" i="34"/>
  <c r="K56" i="34" s="1"/>
  <c r="I55" i="34"/>
  <c r="K55" i="34" s="1"/>
  <c r="I54" i="34"/>
  <c r="I53" i="34"/>
  <c r="K53" i="34" s="1"/>
  <c r="I52" i="34"/>
  <c r="J52" i="34" s="1"/>
  <c r="I51" i="34"/>
  <c r="K51" i="34" s="1"/>
  <c r="I50" i="34"/>
  <c r="K50" i="34" s="1"/>
  <c r="I49" i="34"/>
  <c r="J49" i="34" s="1"/>
  <c r="I48" i="34"/>
  <c r="J48" i="34" s="1"/>
  <c r="I47" i="34"/>
  <c r="I46" i="34"/>
  <c r="K46" i="34" s="1"/>
  <c r="I45" i="34"/>
  <c r="K45" i="34" s="1"/>
  <c r="I44" i="34"/>
  <c r="K44" i="34" s="1"/>
  <c r="I43" i="34"/>
  <c r="I42" i="34"/>
  <c r="K42" i="34" s="1"/>
  <c r="I41" i="34"/>
  <c r="I40" i="34"/>
  <c r="K40" i="34" s="1"/>
  <c r="I39" i="34"/>
  <c r="I38" i="34"/>
  <c r="I37" i="34"/>
  <c r="K37" i="34" s="1"/>
  <c r="I36" i="34"/>
  <c r="K36" i="34" s="1"/>
  <c r="I35" i="34"/>
  <c r="I34" i="34"/>
  <c r="I33" i="34"/>
  <c r="J33" i="34" s="1"/>
  <c r="I32" i="34"/>
  <c r="J32" i="34" s="1"/>
  <c r="I31" i="34"/>
  <c r="I30" i="34"/>
  <c r="I29" i="34"/>
  <c r="K29" i="34" s="1"/>
  <c r="I28" i="34"/>
  <c r="J28" i="34" s="1"/>
  <c r="I27" i="34"/>
  <c r="I26" i="34"/>
  <c r="K26" i="34" s="1"/>
  <c r="I25" i="34"/>
  <c r="I24" i="34"/>
  <c r="K24" i="34" s="1"/>
  <c r="I23" i="34"/>
  <c r="K23" i="34" s="1"/>
  <c r="I22" i="34"/>
  <c r="K22" i="34" s="1"/>
  <c r="I21" i="34"/>
  <c r="K21" i="34" s="1"/>
  <c r="I20" i="34"/>
  <c r="J20" i="34" s="1"/>
  <c r="I19" i="34"/>
  <c r="K19" i="34" s="1"/>
  <c r="I18" i="34"/>
  <c r="K18" i="34" s="1"/>
  <c r="I17" i="34"/>
  <c r="J17" i="34" s="1"/>
  <c r="I16" i="34"/>
  <c r="K16" i="34" s="1"/>
  <c r="I15" i="34"/>
  <c r="K15" i="34" s="1"/>
  <c r="I14" i="34"/>
  <c r="K14" i="34" s="1"/>
  <c r="I13" i="34"/>
  <c r="I12" i="34"/>
  <c r="K12" i="34" s="1"/>
  <c r="I11" i="34"/>
  <c r="K11" i="34" s="1"/>
  <c r="I10" i="34"/>
  <c r="I9" i="34"/>
  <c r="K9" i="34" s="1"/>
  <c r="I8" i="34"/>
  <c r="K8" i="34" s="1"/>
  <c r="I7" i="34"/>
  <c r="K7" i="34" s="1"/>
  <c r="I6" i="34"/>
  <c r="K6" i="34" s="1"/>
  <c r="I5" i="34"/>
  <c r="I4" i="34"/>
  <c r="K4" i="34" s="1"/>
  <c r="I3" i="34"/>
  <c r="AF525" i="39" l="1"/>
  <c r="AF526" i="39" s="1"/>
  <c r="BG535" i="6"/>
  <c r="AV568" i="6"/>
  <c r="AV587" i="6"/>
  <c r="AV538" i="6"/>
  <c r="AV567" i="6"/>
  <c r="AV572" i="6"/>
  <c r="AV558" i="6"/>
  <c r="AV552" i="6"/>
  <c r="AV640" i="6"/>
  <c r="AV550" i="6"/>
  <c r="AV547" i="6"/>
  <c r="AF527" i="39"/>
  <c r="AF528" i="39" s="1"/>
  <c r="AV531" i="6"/>
  <c r="AV574" i="6"/>
  <c r="AV571" i="6"/>
  <c r="AV555" i="6"/>
  <c r="AV546" i="6"/>
  <c r="AV533" i="6"/>
  <c r="AV616" i="6"/>
  <c r="AV556" i="6"/>
  <c r="AV565" i="6"/>
  <c r="AV578" i="6"/>
  <c r="AV535" i="6"/>
  <c r="AV85" i="6"/>
  <c r="AB1" i="37"/>
  <c r="AK205" i="37"/>
  <c r="AK204" i="37"/>
  <c r="AK197" i="37"/>
  <c r="AK196" i="37"/>
  <c r="AK189" i="37"/>
  <c r="AK188" i="37"/>
  <c r="AK199" i="37"/>
  <c r="AK198" i="37"/>
  <c r="AK191" i="37"/>
  <c r="AK190" i="37"/>
  <c r="AK183" i="37"/>
  <c r="AK182" i="37"/>
  <c r="AK201" i="37"/>
  <c r="AK200" i="37"/>
  <c r="AK193" i="37"/>
  <c r="AK192" i="37"/>
  <c r="AK185" i="37"/>
  <c r="AK184" i="37"/>
  <c r="AK203" i="37"/>
  <c r="AK202" i="37"/>
  <c r="AK195" i="37"/>
  <c r="AK194" i="37"/>
  <c r="AK187" i="37"/>
  <c r="AK186" i="37"/>
  <c r="AK801" i="37"/>
  <c r="AK797" i="37"/>
  <c r="AK793" i="37"/>
  <c r="AK789" i="37"/>
  <c r="AK785" i="37"/>
  <c r="AK781" i="37"/>
  <c r="AK777" i="37"/>
  <c r="AK773" i="37"/>
  <c r="AK769" i="37"/>
  <c r="AK765" i="37"/>
  <c r="AK761" i="37"/>
  <c r="AK757" i="37"/>
  <c r="AK753" i="37"/>
  <c r="AK749" i="37"/>
  <c r="AK745" i="37"/>
  <c r="AK741" i="37"/>
  <c r="AK737" i="37"/>
  <c r="AK733" i="37"/>
  <c r="AK729" i="37"/>
  <c r="AK725" i="37"/>
  <c r="AK721" i="37"/>
  <c r="AK717" i="37"/>
  <c r="AK713" i="37"/>
  <c r="AK709" i="37"/>
  <c r="AK705" i="37"/>
  <c r="AK701" i="37"/>
  <c r="AK697" i="37"/>
  <c r="AK693" i="37"/>
  <c r="AK689" i="37"/>
  <c r="AK685" i="37"/>
  <c r="AK681" i="37"/>
  <c r="AK677" i="37"/>
  <c r="AK673" i="37"/>
  <c r="AK669" i="37"/>
  <c r="AK665" i="37"/>
  <c r="AK661" i="37"/>
  <c r="AK657" i="37"/>
  <c r="AK653" i="37"/>
  <c r="AK649" i="37"/>
  <c r="AK645" i="37"/>
  <c r="AK641" i="37"/>
  <c r="AK637" i="37"/>
  <c r="AK633" i="37"/>
  <c r="AK629" i="37"/>
  <c r="AK625" i="37"/>
  <c r="AK621" i="37"/>
  <c r="AK617" i="37"/>
  <c r="AK613" i="37"/>
  <c r="AK609" i="37"/>
  <c r="AK605" i="37"/>
  <c r="AK601" i="37"/>
  <c r="AK597" i="37"/>
  <c r="AK593" i="37"/>
  <c r="AK589" i="37"/>
  <c r="AK585" i="37"/>
  <c r="AK581" i="37"/>
  <c r="AK577" i="37"/>
  <c r="AK573" i="37"/>
  <c r="AK569" i="37"/>
  <c r="AK565" i="37"/>
  <c r="AK561" i="37"/>
  <c r="AK557" i="37"/>
  <c r="AK553" i="37"/>
  <c r="AK549" i="37"/>
  <c r="AK545" i="37"/>
  <c r="AK541" i="37"/>
  <c r="AK798" i="37"/>
  <c r="AK794" i="37"/>
  <c r="AK790" i="37"/>
  <c r="AK786" i="37"/>
  <c r="AK782" i="37"/>
  <c r="AK778" i="37"/>
  <c r="AK774" i="37"/>
  <c r="AK770" i="37"/>
  <c r="AK766" i="37"/>
  <c r="AK762" i="37"/>
  <c r="AK758" i="37"/>
  <c r="AK754" i="37"/>
  <c r="AK750" i="37"/>
  <c r="AK746" i="37"/>
  <c r="AK742" i="37"/>
  <c r="AK738" i="37"/>
  <c r="AK734" i="37"/>
  <c r="AK730" i="37"/>
  <c r="AK726" i="37"/>
  <c r="AK722" i="37"/>
  <c r="AK718" i="37"/>
  <c r="AK714" i="37"/>
  <c r="AK710" i="37"/>
  <c r="AK706" i="37"/>
  <c r="AK702" i="37"/>
  <c r="AK698" i="37"/>
  <c r="AK694" i="37"/>
  <c r="AK690" i="37"/>
  <c r="AK686" i="37"/>
  <c r="AK682" i="37"/>
  <c r="AK678" i="37"/>
  <c r="AK674" i="37"/>
  <c r="AK670" i="37"/>
  <c r="AK666" i="37"/>
  <c r="AK662" i="37"/>
  <c r="AK658" i="37"/>
  <c r="AK654" i="37"/>
  <c r="AK650" i="37"/>
  <c r="AK646" i="37"/>
  <c r="AK642" i="37"/>
  <c r="AK638" i="37"/>
  <c r="AK634" i="37"/>
  <c r="AK630" i="37"/>
  <c r="AK626" i="37"/>
  <c r="AK622" i="37"/>
  <c r="AK618" i="37"/>
  <c r="AK614" i="37"/>
  <c r="AK610" i="37"/>
  <c r="AK606" i="37"/>
  <c r="AK602" i="37"/>
  <c r="AK598" i="37"/>
  <c r="AK594" i="37"/>
  <c r="AK590" i="37"/>
  <c r="AK586" i="37"/>
  <c r="AK582" i="37"/>
  <c r="AK578" i="37"/>
  <c r="AK574" i="37"/>
  <c r="AK570" i="37"/>
  <c r="AK566" i="37"/>
  <c r="AK562" i="37"/>
  <c r="AK558" i="37"/>
  <c r="AK554" i="37"/>
  <c r="AK550" i="37"/>
  <c r="AK546" i="37"/>
  <c r="AK542" i="37"/>
  <c r="AK538" i="37"/>
  <c r="AK534" i="37"/>
  <c r="AK530" i="37"/>
  <c r="AK526" i="37"/>
  <c r="AK522" i="37"/>
  <c r="AK518" i="37"/>
  <c r="AK799" i="37"/>
  <c r="AK795" i="37"/>
  <c r="AK791" i="37"/>
  <c r="AK787" i="37"/>
  <c r="AK783" i="37"/>
  <c r="AK779" i="37"/>
  <c r="AK775" i="37"/>
  <c r="AK771" i="37"/>
  <c r="AK767" i="37"/>
  <c r="AK763" i="37"/>
  <c r="AK759" i="37"/>
  <c r="AK755" i="37"/>
  <c r="AK751" i="37"/>
  <c r="AK747" i="37"/>
  <c r="AK743" i="37"/>
  <c r="AK739" i="37"/>
  <c r="AK735" i="37"/>
  <c r="AK731" i="37"/>
  <c r="AK727" i="37"/>
  <c r="AK723" i="37"/>
  <c r="AK719" i="37"/>
  <c r="AK715" i="37"/>
  <c r="AK711" i="37"/>
  <c r="AK707" i="37"/>
  <c r="AK703" i="37"/>
  <c r="AK699" i="37"/>
  <c r="AK695" i="37"/>
  <c r="AK691" i="37"/>
  <c r="AK687" i="37"/>
  <c r="AK683" i="37"/>
  <c r="AK679" i="37"/>
  <c r="AK675" i="37"/>
  <c r="AK671" i="37"/>
  <c r="AK667" i="37"/>
  <c r="AK663" i="37"/>
  <c r="AK659" i="37"/>
  <c r="AK655" i="37"/>
  <c r="AK651" i="37"/>
  <c r="AK647" i="37"/>
  <c r="AK643" i="37"/>
  <c r="AK639" i="37"/>
  <c r="AK635" i="37"/>
  <c r="AK631" i="37"/>
  <c r="AK627" i="37"/>
  <c r="AK623" i="37"/>
  <c r="AK619" i="37"/>
  <c r="AK615" i="37"/>
  <c r="AK611" i="37"/>
  <c r="AK607" i="37"/>
  <c r="AK603" i="37"/>
  <c r="AK599" i="37"/>
  <c r="AK595" i="37"/>
  <c r="AK591" i="37"/>
  <c r="AK587" i="37"/>
  <c r="AK583" i="37"/>
  <c r="AK579" i="37"/>
  <c r="AK575" i="37"/>
  <c r="AK800" i="37"/>
  <c r="AK784" i="37"/>
  <c r="AK768" i="37"/>
  <c r="AK752" i="37"/>
  <c r="AK736" i="37"/>
  <c r="AK720" i="37"/>
  <c r="AK704" i="37"/>
  <c r="AK688" i="37"/>
  <c r="AK672" i="37"/>
  <c r="AK656" i="37"/>
  <c r="AK640" i="37"/>
  <c r="AK624" i="37"/>
  <c r="AK608" i="37"/>
  <c r="AK592" i="37"/>
  <c r="AK576" i="37"/>
  <c r="AK567" i="37"/>
  <c r="AK559" i="37"/>
  <c r="AK551" i="37"/>
  <c r="AK543" i="37"/>
  <c r="AK533" i="37"/>
  <c r="AK531" i="37"/>
  <c r="AK524" i="37"/>
  <c r="AK517" i="37"/>
  <c r="AK515" i="37"/>
  <c r="AK511" i="37"/>
  <c r="AK507" i="37"/>
  <c r="AK503" i="37"/>
  <c r="AK499" i="37"/>
  <c r="AK495" i="37"/>
  <c r="AK491" i="37"/>
  <c r="AK487" i="37"/>
  <c r="AK483" i="37"/>
  <c r="AK479" i="37"/>
  <c r="AK475" i="37"/>
  <c r="AK471" i="37"/>
  <c r="AK467" i="37"/>
  <c r="AK463" i="37"/>
  <c r="AK459" i="37"/>
  <c r="AK455" i="37"/>
  <c r="AK451" i="37"/>
  <c r="AK447" i="37"/>
  <c r="AK443" i="37"/>
  <c r="AK439" i="37"/>
  <c r="AK435" i="37"/>
  <c r="AK431" i="37"/>
  <c r="AK427" i="37"/>
  <c r="AK423" i="37"/>
  <c r="AK419" i="37"/>
  <c r="AK415" i="37"/>
  <c r="AK411" i="37"/>
  <c r="AK407" i="37"/>
  <c r="AK403" i="37"/>
  <c r="AK399" i="37"/>
  <c r="AK395" i="37"/>
  <c r="AK391" i="37"/>
  <c r="AK387" i="37"/>
  <c r="AK383" i="37"/>
  <c r="AK379" i="37"/>
  <c r="AK375" i="37"/>
  <c r="AK371" i="37"/>
  <c r="AK367" i="37"/>
  <c r="AK363" i="37"/>
  <c r="AK359" i="37"/>
  <c r="AK355" i="37"/>
  <c r="AK351" i="37"/>
  <c r="AK347" i="37"/>
  <c r="AK343" i="37"/>
  <c r="AK339" i="37"/>
  <c r="AK335" i="37"/>
  <c r="AK331" i="37"/>
  <c r="AK327" i="37"/>
  <c r="AK323" i="37"/>
  <c r="AK319" i="37"/>
  <c r="AK315" i="37"/>
  <c r="AK311" i="37"/>
  <c r="AK307" i="37"/>
  <c r="AK303" i="37"/>
  <c r="AK299" i="37"/>
  <c r="AK295" i="37"/>
  <c r="AK291" i="37"/>
  <c r="AK287" i="37"/>
  <c r="AK283" i="37"/>
  <c r="AK279" i="37"/>
  <c r="AK275" i="37"/>
  <c r="AK271" i="37"/>
  <c r="AK267" i="37"/>
  <c r="AK263" i="37"/>
  <c r="AK259" i="37"/>
  <c r="AK255" i="37"/>
  <c r="AK251" i="37"/>
  <c r="AK247" i="37"/>
  <c r="AK243" i="37"/>
  <c r="AK239" i="37"/>
  <c r="AK235" i="37"/>
  <c r="AK231" i="37"/>
  <c r="AK227" i="37"/>
  <c r="AK223" i="37"/>
  <c r="AK219" i="37"/>
  <c r="AK215" i="37"/>
  <c r="AK211" i="37"/>
  <c r="AK207" i="37"/>
  <c r="AK788" i="37"/>
  <c r="AK772" i="37"/>
  <c r="AK756" i="37"/>
  <c r="AK740" i="37"/>
  <c r="AK724" i="37"/>
  <c r="AK708" i="37"/>
  <c r="AK692" i="37"/>
  <c r="AK676" i="37"/>
  <c r="AK660" i="37"/>
  <c r="AK644" i="37"/>
  <c r="AK628" i="37"/>
  <c r="AK612" i="37"/>
  <c r="AK596" i="37"/>
  <c r="AK580" i="37"/>
  <c r="AK572" i="37"/>
  <c r="AK564" i="37"/>
  <c r="AK556" i="37"/>
  <c r="AK548" i="37"/>
  <c r="AK540" i="37"/>
  <c r="AK536" i="37"/>
  <c r="AK529" i="37"/>
  <c r="AK527" i="37"/>
  <c r="AK520" i="37"/>
  <c r="AK512" i="37"/>
  <c r="AK508" i="37"/>
  <c r="AK504" i="37"/>
  <c r="AK500" i="37"/>
  <c r="AK496" i="37"/>
  <c r="AK492" i="37"/>
  <c r="AK488" i="37"/>
  <c r="AK484" i="37"/>
  <c r="AK480" i="37"/>
  <c r="AK476" i="37"/>
  <c r="AK472" i="37"/>
  <c r="AK468" i="37"/>
  <c r="AK464" i="37"/>
  <c r="AK460" i="37"/>
  <c r="AK456" i="37"/>
  <c r="AK452" i="37"/>
  <c r="AK448" i="37"/>
  <c r="AK444" i="37"/>
  <c r="AK440" i="37"/>
  <c r="AK436" i="37"/>
  <c r="AK432" i="37"/>
  <c r="AK428" i="37"/>
  <c r="AK424" i="37"/>
  <c r="AK420" i="37"/>
  <c r="AK416" i="37"/>
  <c r="AK412" i="37"/>
  <c r="AK408" i="37"/>
  <c r="AK404" i="37"/>
  <c r="AK400" i="37"/>
  <c r="AK396" i="37"/>
  <c r="AK392" i="37"/>
  <c r="AK388" i="37"/>
  <c r="AK384" i="37"/>
  <c r="AK380" i="37"/>
  <c r="AK376" i="37"/>
  <c r="AK372" i="37"/>
  <c r="AK368" i="37"/>
  <c r="AK364" i="37"/>
  <c r="AK360" i="37"/>
  <c r="AK356" i="37"/>
  <c r="AK352" i="37"/>
  <c r="AK348" i="37"/>
  <c r="AK344" i="37"/>
  <c r="AK340" i="37"/>
  <c r="AK336" i="37"/>
  <c r="AK332" i="37"/>
  <c r="AK328" i="37"/>
  <c r="AK324" i="37"/>
  <c r="AK320" i="37"/>
  <c r="AK316" i="37"/>
  <c r="AK312" i="37"/>
  <c r="AK308" i="37"/>
  <c r="AK304" i="37"/>
  <c r="AK300" i="37"/>
  <c r="AK296" i="37"/>
  <c r="AK292" i="37"/>
  <c r="AK288" i="37"/>
  <c r="AK284" i="37"/>
  <c r="AK280" i="37"/>
  <c r="AK276" i="37"/>
  <c r="AK272" i="37"/>
  <c r="AK268" i="37"/>
  <c r="AK264" i="37"/>
  <c r="AK260" i="37"/>
  <c r="AK256" i="37"/>
  <c r="AK252" i="37"/>
  <c r="AK248" i="37"/>
  <c r="AK244" i="37"/>
  <c r="AK240" i="37"/>
  <c r="AK236" i="37"/>
  <c r="AK232" i="37"/>
  <c r="AK228" i="37"/>
  <c r="AK224" i="37"/>
  <c r="AK220" i="37"/>
  <c r="AK216" i="37"/>
  <c r="AK212" i="37"/>
  <c r="AK208" i="37"/>
  <c r="AK792" i="37"/>
  <c r="AK776" i="37"/>
  <c r="AK760" i="37"/>
  <c r="AK744" i="37"/>
  <c r="AK728" i="37"/>
  <c r="AK712" i="37"/>
  <c r="AK696" i="37"/>
  <c r="AK680" i="37"/>
  <c r="AK664" i="37"/>
  <c r="AK648" i="37"/>
  <c r="AK632" i="37"/>
  <c r="AK616" i="37"/>
  <c r="AK600" i="37"/>
  <c r="AK584" i="37"/>
  <c r="AK571" i="37"/>
  <c r="AK563" i="37"/>
  <c r="AK555" i="37"/>
  <c r="AK547" i="37"/>
  <c r="AK539" i="37"/>
  <c r="AK532" i="37"/>
  <c r="AK525" i="37"/>
  <c r="AK523" i="37"/>
  <c r="AK516" i="37"/>
  <c r="AK513" i="37"/>
  <c r="AK509" i="37"/>
  <c r="AK505" i="37"/>
  <c r="AK501" i="37"/>
  <c r="AK497" i="37"/>
  <c r="AK493" i="37"/>
  <c r="AK489" i="37"/>
  <c r="AK485" i="37"/>
  <c r="AK481" i="37"/>
  <c r="AK477" i="37"/>
  <c r="AK473" i="37"/>
  <c r="AK469" i="37"/>
  <c r="AK465" i="37"/>
  <c r="AK461" i="37"/>
  <c r="AK457" i="37"/>
  <c r="AK453" i="37"/>
  <c r="AK449" i="37"/>
  <c r="AK445" i="37"/>
  <c r="AK441" i="37"/>
  <c r="AK437" i="37"/>
  <c r="AK433" i="37"/>
  <c r="AK429" i="37"/>
  <c r="AK425" i="37"/>
  <c r="AK421" i="37"/>
  <c r="AK417" i="37"/>
  <c r="AK413" i="37"/>
  <c r="AK409" i="37"/>
  <c r="AK405" i="37"/>
  <c r="AK401" i="37"/>
  <c r="AK397" i="37"/>
  <c r="AK393" i="37"/>
  <c r="AK389" i="37"/>
  <c r="AK385" i="37"/>
  <c r="AK381" i="37"/>
  <c r="AK377" i="37"/>
  <c r="AK373" i="37"/>
  <c r="AK369" i="37"/>
  <c r="AK365" i="37"/>
  <c r="AK361" i="37"/>
  <c r="AK357" i="37"/>
  <c r="AK353" i="37"/>
  <c r="AK349" i="37"/>
  <c r="AK345" i="37"/>
  <c r="AK341" i="37"/>
  <c r="AK337" i="37"/>
  <c r="AK333" i="37"/>
  <c r="AK329" i="37"/>
  <c r="AK325" i="37"/>
  <c r="AK321" i="37"/>
  <c r="AK317" i="37"/>
  <c r="AK313" i="37"/>
  <c r="AK309" i="37"/>
  <c r="AK305" i="37"/>
  <c r="AK301" i="37"/>
  <c r="AK297" i="37"/>
  <c r="AK293" i="37"/>
  <c r="AK289" i="37"/>
  <c r="AK285" i="37"/>
  <c r="AK281" i="37"/>
  <c r="AK277" i="37"/>
  <c r="AK273" i="37"/>
  <c r="AK269" i="37"/>
  <c r="AK265" i="37"/>
  <c r="AK261" i="37"/>
  <c r="AK257" i="37"/>
  <c r="AK253" i="37"/>
  <c r="AK249" i="37"/>
  <c r="AK245" i="37"/>
  <c r="AK241" i="37"/>
  <c r="AK237" i="37"/>
  <c r="AK233" i="37"/>
  <c r="AK229" i="37"/>
  <c r="AK225" i="37"/>
  <c r="AK221" i="37"/>
  <c r="AK217" i="37"/>
  <c r="AK213" i="37"/>
  <c r="AK209" i="37"/>
  <c r="AK796" i="37"/>
  <c r="AK780" i="37"/>
  <c r="AK764" i="37"/>
  <c r="AK748" i="37"/>
  <c r="AK732" i="37"/>
  <c r="AK716" i="37"/>
  <c r="AK700" i="37"/>
  <c r="AK684" i="37"/>
  <c r="AK668" i="37"/>
  <c r="AK652" i="37"/>
  <c r="AK636" i="37"/>
  <c r="AK620" i="37"/>
  <c r="AK604" i="37"/>
  <c r="AK588" i="37"/>
  <c r="AK568" i="37"/>
  <c r="AK560" i="37"/>
  <c r="AK552" i="37"/>
  <c r="AK544" i="37"/>
  <c r="AK537" i="37"/>
  <c r="AK535" i="37"/>
  <c r="AK528" i="37"/>
  <c r="AK521" i="37"/>
  <c r="AK519" i="37"/>
  <c r="AK514" i="37"/>
  <c r="AK510" i="37"/>
  <c r="AK506" i="37"/>
  <c r="AK502" i="37"/>
  <c r="AK498" i="37"/>
  <c r="AK482" i="37"/>
  <c r="AK466" i="37"/>
  <c r="AK450" i="37"/>
  <c r="AK434" i="37"/>
  <c r="AK418" i="37"/>
  <c r="AK402" i="37"/>
  <c r="AK386" i="37"/>
  <c r="AK370" i="37"/>
  <c r="AK354" i="37"/>
  <c r="AK338" i="37"/>
  <c r="AK322" i="37"/>
  <c r="AK306" i="37"/>
  <c r="AK290" i="37"/>
  <c r="AK274" i="37"/>
  <c r="AK258" i="37"/>
  <c r="AK242" i="37"/>
  <c r="AK226" i="37"/>
  <c r="AK210" i="37"/>
  <c r="AK486" i="37"/>
  <c r="AK470" i="37"/>
  <c r="AK454" i="37"/>
  <c r="AK438" i="37"/>
  <c r="AK422" i="37"/>
  <c r="AK406" i="37"/>
  <c r="AK390" i="37"/>
  <c r="AK374" i="37"/>
  <c r="AK358" i="37"/>
  <c r="AK342" i="37"/>
  <c r="AK326" i="37"/>
  <c r="AK310" i="37"/>
  <c r="AK294" i="37"/>
  <c r="AK278" i="37"/>
  <c r="AK262" i="37"/>
  <c r="AK246" i="37"/>
  <c r="AK230" i="37"/>
  <c r="AK214" i="37"/>
  <c r="AK490" i="37"/>
  <c r="AK474" i="37"/>
  <c r="AK458" i="37"/>
  <c r="AK442" i="37"/>
  <c r="AK426" i="37"/>
  <c r="AK410" i="37"/>
  <c r="AK394" i="37"/>
  <c r="AK378" i="37"/>
  <c r="AK362" i="37"/>
  <c r="AK346" i="37"/>
  <c r="AK330" i="37"/>
  <c r="AK314" i="37"/>
  <c r="AK298" i="37"/>
  <c r="AK282" i="37"/>
  <c r="AK266" i="37"/>
  <c r="AK250" i="37"/>
  <c r="AK234" i="37"/>
  <c r="AK218" i="37"/>
  <c r="AK494" i="37"/>
  <c r="AK478" i="37"/>
  <c r="AK462" i="37"/>
  <c r="AK446" i="37"/>
  <c r="AK430" i="37"/>
  <c r="AK414" i="37"/>
  <c r="AK398" i="37"/>
  <c r="AK382" i="37"/>
  <c r="AK366" i="37"/>
  <c r="AK350" i="37"/>
  <c r="AK334" i="37"/>
  <c r="AK318" i="37"/>
  <c r="AK302" i="37"/>
  <c r="AK286" i="37"/>
  <c r="AK270" i="37"/>
  <c r="AK254" i="37"/>
  <c r="AK238" i="37"/>
  <c r="AK222" i="37"/>
  <c r="AK206" i="37"/>
  <c r="AV534" i="6"/>
  <c r="AV570" i="6"/>
  <c r="AV635" i="6"/>
  <c r="AZ85" i="6"/>
  <c r="AG225" i="38"/>
  <c r="BJ532" i="6"/>
  <c r="BI532" i="6"/>
  <c r="BK532" i="6"/>
  <c r="Y29" i="4"/>
  <c r="P17" i="4"/>
  <c r="K10" i="34"/>
  <c r="K106" i="34"/>
  <c r="K28" i="34"/>
  <c r="J5" i="34"/>
  <c r="J13" i="34"/>
  <c r="K27" i="34"/>
  <c r="K38" i="34"/>
  <c r="J41" i="34"/>
  <c r="J61" i="34"/>
  <c r="K78" i="34"/>
  <c r="K87" i="34"/>
  <c r="K95" i="34"/>
  <c r="K5" i="34"/>
  <c r="K13" i="34"/>
  <c r="J25" i="34"/>
  <c r="J47" i="34"/>
  <c r="K79" i="34"/>
  <c r="J93" i="34"/>
  <c r="J101" i="34"/>
  <c r="J4" i="34"/>
  <c r="J9" i="34"/>
  <c r="K25" i="34"/>
  <c r="J31" i="34"/>
  <c r="K34" i="34"/>
  <c r="J37" i="34"/>
  <c r="J45" i="34"/>
  <c r="J65" i="34"/>
  <c r="K71" i="34"/>
  <c r="K74" i="34"/>
  <c r="J77" i="34"/>
  <c r="K91" i="34"/>
  <c r="K93" i="34"/>
  <c r="K101" i="34"/>
  <c r="K107" i="34"/>
  <c r="K30" i="34"/>
  <c r="J39" i="34"/>
  <c r="K41" i="34"/>
  <c r="J53" i="34"/>
  <c r="K61" i="34"/>
  <c r="J85" i="34"/>
  <c r="J21" i="34"/>
  <c r="J29" i="34"/>
  <c r="J35" i="34"/>
  <c r="K43" i="34"/>
  <c r="K54" i="34"/>
  <c r="K75" i="34"/>
  <c r="K86" i="34"/>
  <c r="J89" i="34"/>
  <c r="J97" i="34"/>
  <c r="K105" i="34"/>
  <c r="J12" i="34"/>
  <c r="J44" i="34"/>
  <c r="J56" i="34"/>
  <c r="J72" i="34"/>
  <c r="J80" i="34"/>
  <c r="J84" i="34"/>
  <c r="J96" i="34"/>
  <c r="J15" i="34"/>
  <c r="K20" i="34"/>
  <c r="J23" i="34"/>
  <c r="J27" i="34"/>
  <c r="K32" i="34"/>
  <c r="J43" i="34"/>
  <c r="K48" i="34"/>
  <c r="J51" i="34"/>
  <c r="K60" i="34"/>
  <c r="K64" i="34"/>
  <c r="J67" i="34"/>
  <c r="J71" i="34"/>
  <c r="J75" i="34"/>
  <c r="J79" i="34"/>
  <c r="J83" i="34"/>
  <c r="J87" i="34"/>
  <c r="J91" i="34"/>
  <c r="J95" i="34"/>
  <c r="J99" i="34"/>
  <c r="J103" i="34"/>
  <c r="J8" i="34"/>
  <c r="K17" i="34"/>
  <c r="J24" i="34"/>
  <c r="K33" i="34"/>
  <c r="J40" i="34"/>
  <c r="K49" i="34"/>
  <c r="K69" i="34"/>
  <c r="K73" i="34"/>
  <c r="K81" i="34"/>
  <c r="J92" i="34"/>
  <c r="J7" i="34"/>
  <c r="J11" i="34"/>
  <c r="J19" i="34"/>
  <c r="K52" i="34"/>
  <c r="J55" i="34"/>
  <c r="J59" i="34"/>
  <c r="J63" i="34"/>
  <c r="K3" i="34"/>
  <c r="J6" i="34"/>
  <c r="J10" i="34"/>
  <c r="J14" i="34"/>
  <c r="J18" i="34"/>
  <c r="J22" i="34"/>
  <c r="J26" i="34"/>
  <c r="J30" i="34"/>
  <c r="K31" i="34"/>
  <c r="J34" i="34"/>
  <c r="K35" i="34"/>
  <c r="J38" i="34"/>
  <c r="K39" i="34"/>
  <c r="J42" i="34"/>
  <c r="J46" i="34"/>
  <c r="K47" i="34"/>
  <c r="J50" i="34"/>
  <c r="J54" i="34"/>
  <c r="J58" i="34"/>
  <c r="J62" i="34"/>
  <c r="J66" i="34"/>
  <c r="J70" i="34"/>
  <c r="J74" i="34"/>
  <c r="J78" i="34"/>
  <c r="J82" i="34"/>
  <c r="J86" i="34"/>
  <c r="J90" i="34"/>
  <c r="J94" i="34"/>
  <c r="J98" i="34"/>
  <c r="J102" i="34"/>
  <c r="J104" i="34"/>
  <c r="J108" i="34"/>
  <c r="J16" i="34"/>
  <c r="J36" i="34"/>
  <c r="K57" i="34"/>
  <c r="J68" i="34"/>
  <c r="J76" i="34"/>
  <c r="J88" i="34"/>
  <c r="J100" i="34"/>
  <c r="J3" i="34"/>
  <c r="AF529" i="39" l="1"/>
  <c r="AF530" i="39" s="1"/>
  <c r="AF531" i="39" s="1"/>
  <c r="AF532" i="39" s="1"/>
  <c r="AC1" i="37"/>
  <c r="AD1" i="37" s="1"/>
  <c r="AE1" i="37" s="1"/>
  <c r="AL199" i="37"/>
  <c r="AL198" i="37"/>
  <c r="AL191" i="37"/>
  <c r="AL190" i="37"/>
  <c r="AL183" i="37"/>
  <c r="AL182" i="37"/>
  <c r="AL201" i="37"/>
  <c r="AL200" i="37"/>
  <c r="AL193" i="37"/>
  <c r="AL192" i="37"/>
  <c r="AL185" i="37"/>
  <c r="AL184" i="37"/>
  <c r="AL203" i="37"/>
  <c r="AL202" i="37"/>
  <c r="AL195" i="37"/>
  <c r="AL194" i="37"/>
  <c r="AL187" i="37"/>
  <c r="AL186" i="37"/>
  <c r="AL205" i="37"/>
  <c r="AL204" i="37"/>
  <c r="AL197" i="37"/>
  <c r="AL196" i="37"/>
  <c r="AL189" i="37"/>
  <c r="AL188" i="37"/>
  <c r="AL798" i="37"/>
  <c r="AL794" i="37"/>
  <c r="AL790" i="37"/>
  <c r="AL786" i="37"/>
  <c r="AL782" i="37"/>
  <c r="AL778" i="37"/>
  <c r="AL774" i="37"/>
  <c r="AL770" i="37"/>
  <c r="AL766" i="37"/>
  <c r="AL762" i="37"/>
  <c r="AL758" i="37"/>
  <c r="AL754" i="37"/>
  <c r="AL750" i="37"/>
  <c r="AL746" i="37"/>
  <c r="AL742" i="37"/>
  <c r="AL738" i="37"/>
  <c r="AL734" i="37"/>
  <c r="AL730" i="37"/>
  <c r="AL726" i="37"/>
  <c r="AL722" i="37"/>
  <c r="AL718" i="37"/>
  <c r="AL714" i="37"/>
  <c r="AL710" i="37"/>
  <c r="AL706" i="37"/>
  <c r="AL702" i="37"/>
  <c r="AL698" i="37"/>
  <c r="AL694" i="37"/>
  <c r="AL690" i="37"/>
  <c r="AL686" i="37"/>
  <c r="AL682" i="37"/>
  <c r="AL678" i="37"/>
  <c r="AL674" i="37"/>
  <c r="AL670" i="37"/>
  <c r="AL666" i="37"/>
  <c r="AL662" i="37"/>
  <c r="AL658" i="37"/>
  <c r="AL654" i="37"/>
  <c r="AL650" i="37"/>
  <c r="AL646" i="37"/>
  <c r="AL642" i="37"/>
  <c r="AL638" i="37"/>
  <c r="AL634" i="37"/>
  <c r="AL630" i="37"/>
  <c r="AL626" i="37"/>
  <c r="AL622" i="37"/>
  <c r="AL618" i="37"/>
  <c r="AL614" i="37"/>
  <c r="AL610" i="37"/>
  <c r="AL606" i="37"/>
  <c r="AL602" i="37"/>
  <c r="AL598" i="37"/>
  <c r="AL594" i="37"/>
  <c r="AL590" i="37"/>
  <c r="AL586" i="37"/>
  <c r="AL582" i="37"/>
  <c r="AL578" i="37"/>
  <c r="AL574" i="37"/>
  <c r="AL570" i="37"/>
  <c r="AL566" i="37"/>
  <c r="AL562" i="37"/>
  <c r="AL558" i="37"/>
  <c r="AL554" i="37"/>
  <c r="AL550" i="37"/>
  <c r="AL546" i="37"/>
  <c r="AL542" i="37"/>
  <c r="AL799" i="37"/>
  <c r="AL795" i="37"/>
  <c r="AL791" i="37"/>
  <c r="AL787" i="37"/>
  <c r="AL783" i="37"/>
  <c r="AL779" i="37"/>
  <c r="AL775" i="37"/>
  <c r="AL771" i="37"/>
  <c r="AL767" i="37"/>
  <c r="AL763" i="37"/>
  <c r="AL759" i="37"/>
  <c r="AL755" i="37"/>
  <c r="AL751" i="37"/>
  <c r="AL747" i="37"/>
  <c r="AL743" i="37"/>
  <c r="AL739" i="37"/>
  <c r="AL735" i="37"/>
  <c r="AL731" i="37"/>
  <c r="AL727" i="37"/>
  <c r="AL723" i="37"/>
  <c r="AL719" i="37"/>
  <c r="AL715" i="37"/>
  <c r="AL711" i="37"/>
  <c r="AL707" i="37"/>
  <c r="AL703" i="37"/>
  <c r="AL699" i="37"/>
  <c r="AL695" i="37"/>
  <c r="AL691" i="37"/>
  <c r="AL687" i="37"/>
  <c r="AL683" i="37"/>
  <c r="AL679" i="37"/>
  <c r="AL675" i="37"/>
  <c r="AL671" i="37"/>
  <c r="AL667" i="37"/>
  <c r="AL663" i="37"/>
  <c r="AL659" i="37"/>
  <c r="AL655" i="37"/>
  <c r="AL651" i="37"/>
  <c r="AL647" i="37"/>
  <c r="AL643" i="37"/>
  <c r="AL639" i="37"/>
  <c r="AL635" i="37"/>
  <c r="AL631" i="37"/>
  <c r="AL627" i="37"/>
  <c r="AL623" i="37"/>
  <c r="AL619" i="37"/>
  <c r="AL615" i="37"/>
  <c r="AL611" i="37"/>
  <c r="AL607" i="37"/>
  <c r="AL603" i="37"/>
  <c r="AL599" i="37"/>
  <c r="AL595" i="37"/>
  <c r="AL591" i="37"/>
  <c r="AL587" i="37"/>
  <c r="AL583" i="37"/>
  <c r="AL579" i="37"/>
  <c r="AL575" i="37"/>
  <c r="AL571" i="37"/>
  <c r="AL567" i="37"/>
  <c r="AL563" i="37"/>
  <c r="AL559" i="37"/>
  <c r="AL555" i="37"/>
  <c r="AL551" i="37"/>
  <c r="AL547" i="37"/>
  <c r="AL543" i="37"/>
  <c r="AL539" i="37"/>
  <c r="AL535" i="37"/>
  <c r="AL531" i="37"/>
  <c r="AL527" i="37"/>
  <c r="AL523" i="37"/>
  <c r="AL519" i="37"/>
  <c r="AL515" i="37"/>
  <c r="AL800" i="37"/>
  <c r="AL796" i="37"/>
  <c r="AL792" i="37"/>
  <c r="AL788" i="37"/>
  <c r="AL784" i="37"/>
  <c r="AL780" i="37"/>
  <c r="AL776" i="37"/>
  <c r="AL772" i="37"/>
  <c r="AL768" i="37"/>
  <c r="AL764" i="37"/>
  <c r="AL760" i="37"/>
  <c r="AL756" i="37"/>
  <c r="AL752" i="37"/>
  <c r="AL748" i="37"/>
  <c r="AL744" i="37"/>
  <c r="AL740" i="37"/>
  <c r="AL736" i="37"/>
  <c r="AL732" i="37"/>
  <c r="AL728" i="37"/>
  <c r="AL724" i="37"/>
  <c r="AL720" i="37"/>
  <c r="AL716" i="37"/>
  <c r="AL712" i="37"/>
  <c r="AL708" i="37"/>
  <c r="AL704" i="37"/>
  <c r="AL700" i="37"/>
  <c r="AL696" i="37"/>
  <c r="AL692" i="37"/>
  <c r="AL688" i="37"/>
  <c r="AL684" i="37"/>
  <c r="AL680" i="37"/>
  <c r="AL676" i="37"/>
  <c r="AL672" i="37"/>
  <c r="AL668" i="37"/>
  <c r="AL664" i="37"/>
  <c r="AL660" i="37"/>
  <c r="AL656" i="37"/>
  <c r="AL652" i="37"/>
  <c r="AL648" i="37"/>
  <c r="AL644" i="37"/>
  <c r="AL640" i="37"/>
  <c r="AL636" i="37"/>
  <c r="AL632" i="37"/>
  <c r="AL628" i="37"/>
  <c r="AL624" i="37"/>
  <c r="AL620" i="37"/>
  <c r="AL616" i="37"/>
  <c r="AL612" i="37"/>
  <c r="AL608" i="37"/>
  <c r="AL604" i="37"/>
  <c r="AL600" i="37"/>
  <c r="AL596" i="37"/>
  <c r="AL592" i="37"/>
  <c r="AL588" i="37"/>
  <c r="AL584" i="37"/>
  <c r="AL580" i="37"/>
  <c r="AL576" i="37"/>
  <c r="AL789" i="37"/>
  <c r="AL773" i="37"/>
  <c r="AL757" i="37"/>
  <c r="AL741" i="37"/>
  <c r="AL725" i="37"/>
  <c r="AL709" i="37"/>
  <c r="AL693" i="37"/>
  <c r="AL677" i="37"/>
  <c r="AL661" i="37"/>
  <c r="AL645" i="37"/>
  <c r="AL629" i="37"/>
  <c r="AL613" i="37"/>
  <c r="AL597" i="37"/>
  <c r="AL581" i="37"/>
  <c r="AL572" i="37"/>
  <c r="AL564" i="37"/>
  <c r="AL556" i="37"/>
  <c r="AL548" i="37"/>
  <c r="AL540" i="37"/>
  <c r="AL538" i="37"/>
  <c r="AL536" i="37"/>
  <c r="AL529" i="37"/>
  <c r="AL522" i="37"/>
  <c r="AL520" i="37"/>
  <c r="AL512" i="37"/>
  <c r="AL508" i="37"/>
  <c r="AL504" i="37"/>
  <c r="AL500" i="37"/>
  <c r="AL496" i="37"/>
  <c r="AL492" i="37"/>
  <c r="AL488" i="37"/>
  <c r="AL484" i="37"/>
  <c r="AL480" i="37"/>
  <c r="AL476" i="37"/>
  <c r="AL472" i="37"/>
  <c r="AL468" i="37"/>
  <c r="AL464" i="37"/>
  <c r="AL460" i="37"/>
  <c r="AL456" i="37"/>
  <c r="AL452" i="37"/>
  <c r="AL448" i="37"/>
  <c r="AL444" i="37"/>
  <c r="AL440" i="37"/>
  <c r="AL436" i="37"/>
  <c r="AL432" i="37"/>
  <c r="AL428" i="37"/>
  <c r="AL424" i="37"/>
  <c r="AL420" i="37"/>
  <c r="AL416" i="37"/>
  <c r="AL412" i="37"/>
  <c r="AL408" i="37"/>
  <c r="AL404" i="37"/>
  <c r="AL400" i="37"/>
  <c r="AL396" i="37"/>
  <c r="AL392" i="37"/>
  <c r="AL388" i="37"/>
  <c r="AL384" i="37"/>
  <c r="AL380" i="37"/>
  <c r="AL376" i="37"/>
  <c r="AL372" i="37"/>
  <c r="AL368" i="37"/>
  <c r="AL364" i="37"/>
  <c r="AL360" i="37"/>
  <c r="AL356" i="37"/>
  <c r="AL352" i="37"/>
  <c r="AL348" i="37"/>
  <c r="AL344" i="37"/>
  <c r="AL340" i="37"/>
  <c r="AL336" i="37"/>
  <c r="AL332" i="37"/>
  <c r="AL328" i="37"/>
  <c r="AL324" i="37"/>
  <c r="AL320" i="37"/>
  <c r="AL316" i="37"/>
  <c r="AL312" i="37"/>
  <c r="AL308" i="37"/>
  <c r="AL304" i="37"/>
  <c r="AL300" i="37"/>
  <c r="AL296" i="37"/>
  <c r="AL292" i="37"/>
  <c r="AL288" i="37"/>
  <c r="AL284" i="37"/>
  <c r="AL280" i="37"/>
  <c r="AL276" i="37"/>
  <c r="AL272" i="37"/>
  <c r="AL268" i="37"/>
  <c r="AL264" i="37"/>
  <c r="AL260" i="37"/>
  <c r="AL256" i="37"/>
  <c r="AL252" i="37"/>
  <c r="AL248" i="37"/>
  <c r="AL244" i="37"/>
  <c r="AL240" i="37"/>
  <c r="AL236" i="37"/>
  <c r="AL232" i="37"/>
  <c r="AL228" i="37"/>
  <c r="AL224" i="37"/>
  <c r="AL220" i="37"/>
  <c r="AL216" i="37"/>
  <c r="AL212" i="37"/>
  <c r="AL208" i="37"/>
  <c r="AL793" i="37"/>
  <c r="AL777" i="37"/>
  <c r="AL761" i="37"/>
  <c r="AL745" i="37"/>
  <c r="AL729" i="37"/>
  <c r="AL713" i="37"/>
  <c r="AL697" i="37"/>
  <c r="AL681" i="37"/>
  <c r="AL665" i="37"/>
  <c r="AL649" i="37"/>
  <c r="AL633" i="37"/>
  <c r="AL617" i="37"/>
  <c r="AL601" i="37"/>
  <c r="AL585" i="37"/>
  <c r="AL569" i="37"/>
  <c r="AL561" i="37"/>
  <c r="AL553" i="37"/>
  <c r="AL545" i="37"/>
  <c r="AL534" i="37"/>
  <c r="AL532" i="37"/>
  <c r="AL525" i="37"/>
  <c r="AL518" i="37"/>
  <c r="AL516" i="37"/>
  <c r="AL513" i="37"/>
  <c r="AL509" i="37"/>
  <c r="AL505" i="37"/>
  <c r="AL501" i="37"/>
  <c r="AL497" i="37"/>
  <c r="AL493" i="37"/>
  <c r="AL489" i="37"/>
  <c r="AL485" i="37"/>
  <c r="AL481" i="37"/>
  <c r="AL477" i="37"/>
  <c r="AL473" i="37"/>
  <c r="AL469" i="37"/>
  <c r="AL465" i="37"/>
  <c r="AL461" i="37"/>
  <c r="AL457" i="37"/>
  <c r="AL453" i="37"/>
  <c r="AL449" i="37"/>
  <c r="AL445" i="37"/>
  <c r="AL441" i="37"/>
  <c r="AL437" i="37"/>
  <c r="AL433" i="37"/>
  <c r="AL429" i="37"/>
  <c r="AL425" i="37"/>
  <c r="AL421" i="37"/>
  <c r="AL417" i="37"/>
  <c r="AL413" i="37"/>
  <c r="AL409" i="37"/>
  <c r="AL405" i="37"/>
  <c r="AL401" i="37"/>
  <c r="AL397" i="37"/>
  <c r="AL393" i="37"/>
  <c r="AL389" i="37"/>
  <c r="AL385" i="37"/>
  <c r="AL381" i="37"/>
  <c r="AL377" i="37"/>
  <c r="AL373" i="37"/>
  <c r="AL369" i="37"/>
  <c r="AL365" i="37"/>
  <c r="AL361" i="37"/>
  <c r="AL357" i="37"/>
  <c r="AL353" i="37"/>
  <c r="AL349" i="37"/>
  <c r="AL345" i="37"/>
  <c r="AL341" i="37"/>
  <c r="AL337" i="37"/>
  <c r="AL333" i="37"/>
  <c r="AL329" i="37"/>
  <c r="AL325" i="37"/>
  <c r="AL321" i="37"/>
  <c r="AL317" i="37"/>
  <c r="AL313" i="37"/>
  <c r="AL309" i="37"/>
  <c r="AL305" i="37"/>
  <c r="AL301" i="37"/>
  <c r="AL297" i="37"/>
  <c r="AL293" i="37"/>
  <c r="AL289" i="37"/>
  <c r="AL285" i="37"/>
  <c r="AL281" i="37"/>
  <c r="AL277" i="37"/>
  <c r="AL273" i="37"/>
  <c r="AL269" i="37"/>
  <c r="AL265" i="37"/>
  <c r="AL261" i="37"/>
  <c r="AL257" i="37"/>
  <c r="AL253" i="37"/>
  <c r="AL249" i="37"/>
  <c r="AL245" i="37"/>
  <c r="AL241" i="37"/>
  <c r="AL237" i="37"/>
  <c r="AL233" i="37"/>
  <c r="AL229" i="37"/>
  <c r="AL225" i="37"/>
  <c r="AL221" i="37"/>
  <c r="AL217" i="37"/>
  <c r="AL213" i="37"/>
  <c r="AL209" i="37"/>
  <c r="AL797" i="37"/>
  <c r="AL781" i="37"/>
  <c r="AL765" i="37"/>
  <c r="AL749" i="37"/>
  <c r="AL733" i="37"/>
  <c r="AL717" i="37"/>
  <c r="AL701" i="37"/>
  <c r="AL685" i="37"/>
  <c r="AL669" i="37"/>
  <c r="AL653" i="37"/>
  <c r="AL637" i="37"/>
  <c r="AL621" i="37"/>
  <c r="AL605" i="37"/>
  <c r="AL589" i="37"/>
  <c r="AL568" i="37"/>
  <c r="AL560" i="37"/>
  <c r="AL552" i="37"/>
  <c r="AL544" i="37"/>
  <c r="AL537" i="37"/>
  <c r="AL530" i="37"/>
  <c r="AL528" i="37"/>
  <c r="AL521" i="37"/>
  <c r="AL514" i="37"/>
  <c r="AL510" i="37"/>
  <c r="AL506" i="37"/>
  <c r="AL502" i="37"/>
  <c r="AL498" i="37"/>
  <c r="AL494" i="37"/>
  <c r="AL490" i="37"/>
  <c r="AL486" i="37"/>
  <c r="AL482" i="37"/>
  <c r="AL478" i="37"/>
  <c r="AL474" i="37"/>
  <c r="AL470" i="37"/>
  <c r="AL466" i="37"/>
  <c r="AL462" i="37"/>
  <c r="AL458" i="37"/>
  <c r="AL454" i="37"/>
  <c r="AL450" i="37"/>
  <c r="AL446" i="37"/>
  <c r="AL442" i="37"/>
  <c r="AL438" i="37"/>
  <c r="AL434" i="37"/>
  <c r="AL430" i="37"/>
  <c r="AL426" i="37"/>
  <c r="AL422" i="37"/>
  <c r="AL418" i="37"/>
  <c r="AL414" i="37"/>
  <c r="AL410" i="37"/>
  <c r="AL406" i="37"/>
  <c r="AL402" i="37"/>
  <c r="AL398" i="37"/>
  <c r="AL394" i="37"/>
  <c r="AL390" i="37"/>
  <c r="AL386" i="37"/>
  <c r="AL382" i="37"/>
  <c r="AL378" i="37"/>
  <c r="AL374" i="37"/>
  <c r="AL370" i="37"/>
  <c r="AL366" i="37"/>
  <c r="AL362" i="37"/>
  <c r="AL358" i="37"/>
  <c r="AL354" i="37"/>
  <c r="AL350" i="37"/>
  <c r="AL346" i="37"/>
  <c r="AL342" i="37"/>
  <c r="AL338" i="37"/>
  <c r="AL334" i="37"/>
  <c r="AL330" i="37"/>
  <c r="AL326" i="37"/>
  <c r="AL322" i="37"/>
  <c r="AL318" i="37"/>
  <c r="AL314" i="37"/>
  <c r="AL310" i="37"/>
  <c r="AL306" i="37"/>
  <c r="AL302" i="37"/>
  <c r="AL298" i="37"/>
  <c r="AL294" i="37"/>
  <c r="AL290" i="37"/>
  <c r="AL286" i="37"/>
  <c r="AL282" i="37"/>
  <c r="AL278" i="37"/>
  <c r="AL274" i="37"/>
  <c r="AL270" i="37"/>
  <c r="AL266" i="37"/>
  <c r="AL262" i="37"/>
  <c r="AL258" i="37"/>
  <c r="AL254" i="37"/>
  <c r="AL250" i="37"/>
  <c r="AL246" i="37"/>
  <c r="AL242" i="37"/>
  <c r="AL238" i="37"/>
  <c r="AL234" i="37"/>
  <c r="AL230" i="37"/>
  <c r="AL226" i="37"/>
  <c r="AL222" i="37"/>
  <c r="AL218" i="37"/>
  <c r="AL214" i="37"/>
  <c r="AL210" i="37"/>
  <c r="AL206" i="37"/>
  <c r="AL801" i="37"/>
  <c r="AL785" i="37"/>
  <c r="AL769" i="37"/>
  <c r="AL753" i="37"/>
  <c r="AL737" i="37"/>
  <c r="AL721" i="37"/>
  <c r="AL705" i="37"/>
  <c r="AL689" i="37"/>
  <c r="AL673" i="37"/>
  <c r="AL657" i="37"/>
  <c r="AL641" i="37"/>
  <c r="AL625" i="37"/>
  <c r="AL609" i="37"/>
  <c r="AL593" i="37"/>
  <c r="AL577" i="37"/>
  <c r="AL573" i="37"/>
  <c r="AL565" i="37"/>
  <c r="AL557" i="37"/>
  <c r="AL549" i="37"/>
  <c r="AL541" i="37"/>
  <c r="AL533" i="37"/>
  <c r="AL526" i="37"/>
  <c r="AL524" i="37"/>
  <c r="AL517" i="37"/>
  <c r="AL511" i="37"/>
  <c r="AL507" i="37"/>
  <c r="AL503" i="37"/>
  <c r="AL499" i="37"/>
  <c r="AL495" i="37"/>
  <c r="AL487" i="37"/>
  <c r="AL471" i="37"/>
  <c r="AL455" i="37"/>
  <c r="AL439" i="37"/>
  <c r="AL423" i="37"/>
  <c r="AL407" i="37"/>
  <c r="AL391" i="37"/>
  <c r="AL375" i="37"/>
  <c r="AL359" i="37"/>
  <c r="AL343" i="37"/>
  <c r="AL327" i="37"/>
  <c r="AL311" i="37"/>
  <c r="AL295" i="37"/>
  <c r="AL279" i="37"/>
  <c r="AL263" i="37"/>
  <c r="AL247" i="37"/>
  <c r="AL231" i="37"/>
  <c r="AL215" i="37"/>
  <c r="AL491" i="37"/>
  <c r="AL475" i="37"/>
  <c r="AL459" i="37"/>
  <c r="AL443" i="37"/>
  <c r="AL427" i="37"/>
  <c r="AL411" i="37"/>
  <c r="AL395" i="37"/>
  <c r="AL379" i="37"/>
  <c r="AL363" i="37"/>
  <c r="AL347" i="37"/>
  <c r="AL331" i="37"/>
  <c r="AL315" i="37"/>
  <c r="AL299" i="37"/>
  <c r="AL283" i="37"/>
  <c r="AL267" i="37"/>
  <c r="AL251" i="37"/>
  <c r="AL235" i="37"/>
  <c r="AL219" i="37"/>
  <c r="AL479" i="37"/>
  <c r="AL463" i="37"/>
  <c r="AL447" i="37"/>
  <c r="AL431" i="37"/>
  <c r="AL415" i="37"/>
  <c r="AL399" i="37"/>
  <c r="AL383" i="37"/>
  <c r="AL367" i="37"/>
  <c r="AL351" i="37"/>
  <c r="AL335" i="37"/>
  <c r="AL319" i="37"/>
  <c r="AL303" i="37"/>
  <c r="AL287" i="37"/>
  <c r="AL271" i="37"/>
  <c r="AL255" i="37"/>
  <c r="AL239" i="37"/>
  <c r="AL223" i="37"/>
  <c r="AL207" i="37"/>
  <c r="AL483" i="37"/>
  <c r="AL467" i="37"/>
  <c r="AL451" i="37"/>
  <c r="AL435" i="37"/>
  <c r="AL419" i="37"/>
  <c r="AL403" i="37"/>
  <c r="AL387" i="37"/>
  <c r="AL371" i="37"/>
  <c r="AL355" i="37"/>
  <c r="AL339" i="37"/>
  <c r="AL323" i="37"/>
  <c r="AL307" i="37"/>
  <c r="AL291" i="37"/>
  <c r="AL275" i="37"/>
  <c r="AL259" i="37"/>
  <c r="AL243" i="37"/>
  <c r="AL227" i="37"/>
  <c r="AL211" i="37"/>
  <c r="AG226" i="38"/>
  <c r="Y30" i="4"/>
  <c r="P18" i="4"/>
  <c r="X530" i="6"/>
  <c r="U530" i="6"/>
  <c r="X529" i="6"/>
  <c r="U529" i="6"/>
  <c r="X528" i="6"/>
  <c r="U528" i="6"/>
  <c r="X527" i="6"/>
  <c r="U527" i="6"/>
  <c r="W527" i="6" s="1"/>
  <c r="X526" i="6"/>
  <c r="U526" i="6"/>
  <c r="W526" i="6" s="1"/>
  <c r="X525" i="6"/>
  <c r="U525" i="6"/>
  <c r="X524" i="6"/>
  <c r="U524" i="6"/>
  <c r="X523" i="6"/>
  <c r="U523" i="6"/>
  <c r="X522" i="6"/>
  <c r="U522" i="6"/>
  <c r="X521" i="6"/>
  <c r="U521" i="6"/>
  <c r="X520" i="6"/>
  <c r="U520" i="6"/>
  <c r="X519" i="6"/>
  <c r="U519" i="6"/>
  <c r="W519" i="6" s="1"/>
  <c r="X518" i="6"/>
  <c r="U518" i="6"/>
  <c r="X576" i="6"/>
  <c r="BC576" i="6" s="1"/>
  <c r="AF1" i="37" l="1"/>
  <c r="AG1" i="37" s="1"/>
  <c r="AF784" i="37"/>
  <c r="AF790" i="37"/>
  <c r="AF786" i="37"/>
  <c r="AF782" i="37"/>
  <c r="AF788" i="37"/>
  <c r="AF791" i="37"/>
  <c r="AF186" i="37"/>
  <c r="AF190" i="37"/>
  <c r="AF194" i="37"/>
  <c r="AF198" i="37"/>
  <c r="AF202" i="37"/>
  <c r="AF206" i="37"/>
  <c r="AF210" i="37"/>
  <c r="AF214" i="37"/>
  <c r="AF218" i="37"/>
  <c r="AF222" i="37"/>
  <c r="AF226" i="37"/>
  <c r="AF230" i="37"/>
  <c r="AF234" i="37"/>
  <c r="AF238" i="37"/>
  <c r="AF242" i="37"/>
  <c r="AF246" i="37"/>
  <c r="AF250" i="37"/>
  <c r="AF254" i="37"/>
  <c r="AF258" i="37"/>
  <c r="AF262" i="37"/>
  <c r="AF266" i="37"/>
  <c r="AF270" i="37"/>
  <c r="AF273" i="37"/>
  <c r="AF278" i="37"/>
  <c r="AF282" i="37"/>
  <c r="AF286" i="37"/>
  <c r="AF290" i="37"/>
  <c r="AF294" i="37"/>
  <c r="AF298" i="37"/>
  <c r="AF302" i="37"/>
  <c r="AF306" i="37"/>
  <c r="AF310" i="37"/>
  <c r="AF314" i="37"/>
  <c r="AF318" i="37"/>
  <c r="AF322" i="37"/>
  <c r="AF326" i="37"/>
  <c r="AF330" i="37"/>
  <c r="BB549" i="6" s="1"/>
  <c r="AF334" i="37"/>
  <c r="AF338" i="37"/>
  <c r="AF342" i="37"/>
  <c r="AF346" i="37"/>
  <c r="AF350" i="37"/>
  <c r="BB519" i="6" s="1"/>
  <c r="AF354" i="37"/>
  <c r="AF358" i="37"/>
  <c r="AF362" i="37"/>
  <c r="AF366" i="37"/>
  <c r="AF370" i="37"/>
  <c r="AF374" i="37"/>
  <c r="AF378" i="37"/>
  <c r="AF382" i="37"/>
  <c r="AF386" i="37"/>
  <c r="BB552" i="6" s="1"/>
  <c r="AF390" i="37"/>
  <c r="BB85" i="6" s="1"/>
  <c r="AF394" i="37"/>
  <c r="AF398" i="37"/>
  <c r="AF402" i="37"/>
  <c r="AF406" i="37"/>
  <c r="AF410" i="37"/>
  <c r="AF414" i="37"/>
  <c r="AF418" i="37"/>
  <c r="AF422" i="37"/>
  <c r="AF426" i="37"/>
  <c r="AF430" i="37"/>
  <c r="AF434" i="37"/>
  <c r="AF438" i="37"/>
  <c r="AF442" i="37"/>
  <c r="AF446" i="37"/>
  <c r="AF450" i="37"/>
  <c r="AF454" i="37"/>
  <c r="AF458" i="37"/>
  <c r="AF462" i="37"/>
  <c r="AF466" i="37"/>
  <c r="BB532" i="6" s="1"/>
  <c r="AF470" i="37"/>
  <c r="AF474" i="37"/>
  <c r="AF478" i="37"/>
  <c r="AF482" i="37"/>
  <c r="AF486" i="37"/>
  <c r="AF490" i="37"/>
  <c r="BB567" i="6" s="1"/>
  <c r="AF494" i="37"/>
  <c r="AF498" i="37"/>
  <c r="AF502" i="37"/>
  <c r="BB613" i="6" s="1"/>
  <c r="AF506" i="37"/>
  <c r="AF510" i="37"/>
  <c r="AF514" i="37"/>
  <c r="AF518" i="37"/>
  <c r="AF183" i="37"/>
  <c r="AF187" i="37"/>
  <c r="AF191" i="37"/>
  <c r="AF195" i="37"/>
  <c r="AF199" i="37"/>
  <c r="AF203" i="37"/>
  <c r="AF207" i="37"/>
  <c r="AF211" i="37"/>
  <c r="AF215" i="37"/>
  <c r="AF219" i="37"/>
  <c r="AF223" i="37"/>
  <c r="AF227" i="37"/>
  <c r="AF231" i="37"/>
  <c r="AF235" i="37"/>
  <c r="AF239" i="37"/>
  <c r="AF243" i="37"/>
  <c r="AF247" i="37"/>
  <c r="AF251" i="37"/>
  <c r="AF255" i="37"/>
  <c r="AF259" i="37"/>
  <c r="AF263" i="37"/>
  <c r="AF267" i="37"/>
  <c r="AF275" i="37"/>
  <c r="AF274" i="37"/>
  <c r="AF279" i="37"/>
  <c r="AF283" i="37"/>
  <c r="AF287" i="37"/>
  <c r="AF291" i="37"/>
  <c r="AF295" i="37"/>
  <c r="AF299" i="37"/>
  <c r="AF303" i="37"/>
  <c r="AF307" i="37"/>
  <c r="AF311" i="37"/>
  <c r="BB551" i="6" s="1"/>
  <c r="AF315" i="37"/>
  <c r="AF319" i="37"/>
  <c r="AF323" i="37"/>
  <c r="AF327" i="37"/>
  <c r="AF331" i="37"/>
  <c r="AF335" i="37"/>
  <c r="AF339" i="37"/>
  <c r="AF343" i="37"/>
  <c r="AF347" i="37"/>
  <c r="AF351" i="37"/>
  <c r="AF355" i="37"/>
  <c r="AF359" i="37"/>
  <c r="AF363" i="37"/>
  <c r="AF367" i="37"/>
  <c r="AF371" i="37"/>
  <c r="AF375" i="37"/>
  <c r="AF379" i="37"/>
  <c r="AF383" i="37"/>
  <c r="AF387" i="37"/>
  <c r="AF391" i="37"/>
  <c r="BB547" i="6" s="1"/>
  <c r="AF395" i="37"/>
  <c r="AF399" i="37"/>
  <c r="AF403" i="37"/>
  <c r="AF407" i="37"/>
  <c r="AF411" i="37"/>
  <c r="AF415" i="37"/>
  <c r="AF419" i="37"/>
  <c r="AF423" i="37"/>
  <c r="AF427" i="37"/>
  <c r="AF431" i="37"/>
  <c r="AF435" i="37"/>
  <c r="BB546" i="6" s="1"/>
  <c r="AF439" i="37"/>
  <c r="AF443" i="37"/>
  <c r="AF447" i="37"/>
  <c r="AF451" i="37"/>
  <c r="AF455" i="37"/>
  <c r="AF459" i="37"/>
  <c r="BB570" i="6" s="1"/>
  <c r="AF463" i="37"/>
  <c r="AF467" i="37"/>
  <c r="AF471" i="37"/>
  <c r="AF475" i="37"/>
  <c r="AF479" i="37"/>
  <c r="AF483" i="37"/>
  <c r="AF487" i="37"/>
  <c r="AF491" i="37"/>
  <c r="AF495" i="37"/>
  <c r="AF499" i="37"/>
  <c r="AF184" i="37"/>
  <c r="AF188" i="37"/>
  <c r="AF192" i="37"/>
  <c r="AF196" i="37"/>
  <c r="AF200" i="37"/>
  <c r="AF204" i="37"/>
  <c r="AF208" i="37"/>
  <c r="AF212" i="37"/>
  <c r="AF216" i="37"/>
  <c r="AF220" i="37"/>
  <c r="AF224" i="37"/>
  <c r="AF228" i="37"/>
  <c r="AF232" i="37"/>
  <c r="AF236" i="37"/>
  <c r="AF240" i="37"/>
  <c r="AF244" i="37"/>
  <c r="AF248" i="37"/>
  <c r="AF252" i="37"/>
  <c r="AF256" i="37"/>
  <c r="AF260" i="37"/>
  <c r="AF264" i="37"/>
  <c r="AF268" i="37"/>
  <c r="AF271" i="37"/>
  <c r="AF276" i="37"/>
  <c r="AF280" i="37"/>
  <c r="AF284" i="37"/>
  <c r="AF288" i="37"/>
  <c r="AF292" i="37"/>
  <c r="AF296" i="37"/>
  <c r="AF300" i="37"/>
  <c r="AF304" i="37"/>
  <c r="AF308" i="37"/>
  <c r="AF312" i="37"/>
  <c r="AF316" i="37"/>
  <c r="AF320" i="37"/>
  <c r="AF324" i="37"/>
  <c r="AF328" i="37"/>
  <c r="AF332" i="37"/>
  <c r="AF336" i="37"/>
  <c r="AF340" i="37"/>
  <c r="AF344" i="37"/>
  <c r="AF348" i="37"/>
  <c r="AF352" i="37"/>
  <c r="BB543" i="6" s="1"/>
  <c r="AF356" i="37"/>
  <c r="AF360" i="37"/>
  <c r="AF364" i="37"/>
  <c r="AF368" i="37"/>
  <c r="BB555" i="6" s="1"/>
  <c r="AF372" i="37"/>
  <c r="AF376" i="37"/>
  <c r="AF380" i="37"/>
  <c r="AF384" i="37"/>
  <c r="AF388" i="37"/>
  <c r="AF392" i="37"/>
  <c r="AF396" i="37"/>
  <c r="AF400" i="37"/>
  <c r="AF404" i="37"/>
  <c r="AF408" i="37"/>
  <c r="AF412" i="37"/>
  <c r="AF416" i="37"/>
  <c r="AF420" i="37"/>
  <c r="BB531" i="6" s="1"/>
  <c r="AF424" i="37"/>
  <c r="BB554" i="6" s="1"/>
  <c r="AF428" i="37"/>
  <c r="AF432" i="37"/>
  <c r="AF436" i="37"/>
  <c r="AF440" i="37"/>
  <c r="AF444" i="37"/>
  <c r="AF448" i="37"/>
  <c r="AF452" i="37"/>
  <c r="AF456" i="37"/>
  <c r="AF460" i="37"/>
  <c r="AF464" i="37"/>
  <c r="AF468" i="37"/>
  <c r="AF472" i="37"/>
  <c r="AF476" i="37"/>
  <c r="AF480" i="37"/>
  <c r="AF484" i="37"/>
  <c r="AF488" i="37"/>
  <c r="AF492" i="37"/>
  <c r="AF496" i="37"/>
  <c r="AF500" i="37"/>
  <c r="AF185" i="37"/>
  <c r="AF189" i="37"/>
  <c r="AF193" i="37"/>
  <c r="AF197" i="37"/>
  <c r="AF201" i="37"/>
  <c r="AF205" i="37"/>
  <c r="AF209" i="37"/>
  <c r="AF213" i="37"/>
  <c r="AF217" i="37"/>
  <c r="AF221" i="37"/>
  <c r="AF225" i="37"/>
  <c r="AF229" i="37"/>
  <c r="AF233" i="37"/>
  <c r="AF237" i="37"/>
  <c r="AF241" i="37"/>
  <c r="AF245" i="37"/>
  <c r="AF249" i="37"/>
  <c r="AF253" i="37"/>
  <c r="AF257" i="37"/>
  <c r="AF261" i="37"/>
  <c r="AF265" i="37"/>
  <c r="AF269" i="37"/>
  <c r="AF272" i="37"/>
  <c r="AF277" i="37"/>
  <c r="AF281" i="37"/>
  <c r="AF285" i="37"/>
  <c r="AF289" i="37"/>
  <c r="AF293" i="37"/>
  <c r="AF297" i="37"/>
  <c r="AF301" i="37"/>
  <c r="AF305" i="37"/>
  <c r="AF309" i="37"/>
  <c r="AF313" i="37"/>
  <c r="AF317" i="37"/>
  <c r="AF321" i="37"/>
  <c r="AF325" i="37"/>
  <c r="AF329" i="37"/>
  <c r="AF333" i="37"/>
  <c r="AF337" i="37"/>
  <c r="AF341" i="37"/>
  <c r="AF345" i="37"/>
  <c r="AF349" i="37"/>
  <c r="AF353" i="37"/>
  <c r="AF357" i="37"/>
  <c r="AF361" i="37"/>
  <c r="AF365" i="37"/>
  <c r="BB553" i="6" s="1"/>
  <c r="AF369" i="37"/>
  <c r="AF373" i="37"/>
  <c r="BB542" i="6" s="1"/>
  <c r="AF377" i="37"/>
  <c r="AF381" i="37"/>
  <c r="AF385" i="37"/>
  <c r="BB564" i="6" s="1"/>
  <c r="AF389" i="37"/>
  <c r="AF393" i="37"/>
  <c r="AF397" i="37"/>
  <c r="AF401" i="37"/>
  <c r="AF405" i="37"/>
  <c r="AF409" i="37"/>
  <c r="AF413" i="37"/>
  <c r="BB635" i="6" s="1"/>
  <c r="AF417" i="37"/>
  <c r="AF421" i="37"/>
  <c r="AF425" i="37"/>
  <c r="AF429" i="37"/>
  <c r="AF433" i="37"/>
  <c r="AF437" i="37"/>
  <c r="AF441" i="37"/>
  <c r="AF445" i="37"/>
  <c r="AF449" i="37"/>
  <c r="AF453" i="37"/>
  <c r="AF457" i="37"/>
  <c r="AF461" i="37"/>
  <c r="AF465" i="37"/>
  <c r="AF469" i="37"/>
  <c r="AF473" i="37"/>
  <c r="AF477" i="37"/>
  <c r="AF481" i="37"/>
  <c r="BB572" i="6" s="1"/>
  <c r="AF485" i="37"/>
  <c r="AF489" i="37"/>
  <c r="AF493" i="37"/>
  <c r="BB568" i="6" s="1"/>
  <c r="AF497" i="37"/>
  <c r="AF505" i="37"/>
  <c r="AF511" i="37"/>
  <c r="AF516" i="37"/>
  <c r="BB521" i="6" s="1"/>
  <c r="AF521" i="37"/>
  <c r="AF525" i="37"/>
  <c r="AF529" i="37"/>
  <c r="AF533" i="37"/>
  <c r="AF537" i="37"/>
  <c r="AF541" i="37"/>
  <c r="AF545" i="37"/>
  <c r="AF549" i="37"/>
  <c r="AF553" i="37"/>
  <c r="AF557" i="37"/>
  <c r="AF561" i="37"/>
  <c r="AF565" i="37"/>
  <c r="AF569" i="37"/>
  <c r="AF573" i="37"/>
  <c r="AF577" i="37"/>
  <c r="AF581" i="37"/>
  <c r="AF585" i="37"/>
  <c r="AF589" i="37"/>
  <c r="AF593" i="37"/>
  <c r="AF597" i="37"/>
  <c r="AF601" i="37"/>
  <c r="AF605" i="37"/>
  <c r="AF609" i="37"/>
  <c r="AF613" i="37"/>
  <c r="AF617" i="37"/>
  <c r="AF621" i="37"/>
  <c r="AF625" i="37"/>
  <c r="AF629" i="37"/>
  <c r="AF633" i="37"/>
  <c r="AF637" i="37"/>
  <c r="AF641" i="37"/>
  <c r="AF645" i="37"/>
  <c r="AF649" i="37"/>
  <c r="AF653" i="37"/>
  <c r="AF657" i="37"/>
  <c r="AF661" i="37"/>
  <c r="AF665" i="37"/>
  <c r="AF669" i="37"/>
  <c r="AF673" i="37"/>
  <c r="AF677" i="37"/>
  <c r="AF681" i="37"/>
  <c r="AF685" i="37"/>
  <c r="AF689" i="37"/>
  <c r="AF693" i="37"/>
  <c r="AF697" i="37"/>
  <c r="AF701" i="37"/>
  <c r="AF705" i="37"/>
  <c r="AF709" i="37"/>
  <c r="AF713" i="37"/>
  <c r="AF717" i="37"/>
  <c r="AF721" i="37"/>
  <c r="BB637" i="6" s="1"/>
  <c r="AF725" i="37"/>
  <c r="BB628" i="6" s="1"/>
  <c r="AF729" i="37"/>
  <c r="AF733" i="37"/>
  <c r="AF737" i="37"/>
  <c r="AF741" i="37"/>
  <c r="AF745" i="37"/>
  <c r="AF749" i="37"/>
  <c r="AF753" i="37"/>
  <c r="AF757" i="37"/>
  <c r="AF761" i="37"/>
  <c r="AF765" i="37"/>
  <c r="AF769" i="37"/>
  <c r="AF773" i="37"/>
  <c r="AF777" i="37"/>
  <c r="AF783" i="37"/>
  <c r="AF787" i="37"/>
  <c r="AF742" i="37"/>
  <c r="AF750" i="37"/>
  <c r="BB540" i="6" s="1"/>
  <c r="AF758" i="37"/>
  <c r="AF766" i="37"/>
  <c r="AF774" i="37"/>
  <c r="AF789" i="37"/>
  <c r="AF785" i="37"/>
  <c r="BB591" i="6" s="1"/>
  <c r="AF780" i="37"/>
  <c r="AF501" i="37"/>
  <c r="AF507" i="37"/>
  <c r="BB565" i="6" s="1"/>
  <c r="AF512" i="37"/>
  <c r="AF517" i="37"/>
  <c r="AF522" i="37"/>
  <c r="AF526" i="37"/>
  <c r="BB557" i="6" s="1"/>
  <c r="AF530" i="37"/>
  <c r="AF534" i="37"/>
  <c r="AF538" i="37"/>
  <c r="AF542" i="37"/>
  <c r="AF546" i="37"/>
  <c r="AF550" i="37"/>
  <c r="AF554" i="37"/>
  <c r="AF558" i="37"/>
  <c r="AF562" i="37"/>
  <c r="AF566" i="37"/>
  <c r="AF570" i="37"/>
  <c r="AF574" i="37"/>
  <c r="AF578" i="37"/>
  <c r="AF582" i="37"/>
  <c r="AF586" i="37"/>
  <c r="AF590" i="37"/>
  <c r="AF594" i="37"/>
  <c r="AF598" i="37"/>
  <c r="AF602" i="37"/>
  <c r="AF606" i="37"/>
  <c r="AF610" i="37"/>
  <c r="AF614" i="37"/>
  <c r="AF618" i="37"/>
  <c r="AF622" i="37"/>
  <c r="AF626" i="37"/>
  <c r="AF630" i="37"/>
  <c r="AF634" i="37"/>
  <c r="AF638" i="37"/>
  <c r="AF642" i="37"/>
  <c r="AF646" i="37"/>
  <c r="AF650" i="37"/>
  <c r="AF654" i="37"/>
  <c r="AF658" i="37"/>
  <c r="AF662" i="37"/>
  <c r="AF666" i="37"/>
  <c r="AF670" i="37"/>
  <c r="AF674" i="37"/>
  <c r="AF678" i="37"/>
  <c r="AF682" i="37"/>
  <c r="AF686" i="37"/>
  <c r="AF690" i="37"/>
  <c r="AF694" i="37"/>
  <c r="AF698" i="37"/>
  <c r="AF702" i="37"/>
  <c r="AF706" i="37"/>
  <c r="AF710" i="37"/>
  <c r="AF714" i="37"/>
  <c r="AF718" i="37"/>
  <c r="AF722" i="37"/>
  <c r="AF726" i="37"/>
  <c r="AF730" i="37"/>
  <c r="AF734" i="37"/>
  <c r="BB611" i="6" s="1"/>
  <c r="AF738" i="37"/>
  <c r="AF746" i="37"/>
  <c r="AF754" i="37"/>
  <c r="AF762" i="37"/>
  <c r="AF770" i="37"/>
  <c r="AF778" i="37"/>
  <c r="AF775" i="37"/>
  <c r="AF776" i="37"/>
  <c r="AF503" i="37"/>
  <c r="AF508" i="37"/>
  <c r="BB562" i="6" s="1"/>
  <c r="AF513" i="37"/>
  <c r="AF519" i="37"/>
  <c r="AF523" i="37"/>
  <c r="BB563" i="6" s="1"/>
  <c r="AF527" i="37"/>
  <c r="BB550" i="6" s="1"/>
  <c r="AF531" i="37"/>
  <c r="AF535" i="37"/>
  <c r="BB571" i="6" s="1"/>
  <c r="AF539" i="37"/>
  <c r="AF543" i="37"/>
  <c r="BB560" i="6" s="1"/>
  <c r="AF547" i="37"/>
  <c r="AF551" i="37"/>
  <c r="AF555" i="37"/>
  <c r="BB566" i="6" s="1"/>
  <c r="AF559" i="37"/>
  <c r="BB569" i="6" s="1"/>
  <c r="AF563" i="37"/>
  <c r="AF567" i="37"/>
  <c r="AF571" i="37"/>
  <c r="AF575" i="37"/>
  <c r="AF579" i="37"/>
  <c r="AF583" i="37"/>
  <c r="AF587" i="37"/>
  <c r="AF591" i="37"/>
  <c r="AF595" i="37"/>
  <c r="AF599" i="37"/>
  <c r="AF603" i="37"/>
  <c r="AF607" i="37"/>
  <c r="AF611" i="37"/>
  <c r="AF615" i="37"/>
  <c r="AF619" i="37"/>
  <c r="AF623" i="37"/>
  <c r="AF627" i="37"/>
  <c r="AF631" i="37"/>
  <c r="AF635" i="37"/>
  <c r="AF639" i="37"/>
  <c r="AF643" i="37"/>
  <c r="AF647" i="37"/>
  <c r="AF651" i="37"/>
  <c r="AF655" i="37"/>
  <c r="AF659" i="37"/>
  <c r="AF663" i="37"/>
  <c r="AF667" i="37"/>
  <c r="AF671" i="37"/>
  <c r="AF675" i="37"/>
  <c r="AF679" i="37"/>
  <c r="AF683" i="37"/>
  <c r="AF687" i="37"/>
  <c r="AF691" i="37"/>
  <c r="AF695" i="37"/>
  <c r="AF699" i="37"/>
  <c r="AF703" i="37"/>
  <c r="AF707" i="37"/>
  <c r="AF711" i="37"/>
  <c r="AF715" i="37"/>
  <c r="AF719" i="37"/>
  <c r="AF723" i="37"/>
  <c r="AF727" i="37"/>
  <c r="AF731" i="37"/>
  <c r="AF735" i="37"/>
  <c r="AF739" i="37"/>
  <c r="AF743" i="37"/>
  <c r="AF747" i="37"/>
  <c r="AF751" i="37"/>
  <c r="AF755" i="37"/>
  <c r="AF759" i="37"/>
  <c r="AF763" i="37"/>
  <c r="AF767" i="37"/>
  <c r="AF771" i="37"/>
  <c r="BB581" i="6" s="1"/>
  <c r="AF779" i="37"/>
  <c r="AF781" i="37"/>
  <c r="BB594" i="6" s="1"/>
  <c r="AF504" i="37"/>
  <c r="AF509" i="37"/>
  <c r="BB556" i="6" s="1"/>
  <c r="AF515" i="37"/>
  <c r="AF520" i="37"/>
  <c r="AF524" i="37"/>
  <c r="BB530" i="6" s="1"/>
  <c r="AF528" i="37"/>
  <c r="AF532" i="37"/>
  <c r="AF536" i="37"/>
  <c r="BB535" i="6" s="1"/>
  <c r="AF540" i="37"/>
  <c r="AF544" i="37"/>
  <c r="BB528" i="6" s="1"/>
  <c r="AF548" i="37"/>
  <c r="AF552" i="37"/>
  <c r="AF556" i="37"/>
  <c r="AF560" i="37"/>
  <c r="AF564" i="37"/>
  <c r="AF568" i="37"/>
  <c r="AF572" i="37"/>
  <c r="AF576" i="37"/>
  <c r="AF580" i="37"/>
  <c r="AF584" i="37"/>
  <c r="AF588" i="37"/>
  <c r="BB558" i="6" s="1"/>
  <c r="AF592" i="37"/>
  <c r="AF596" i="37"/>
  <c r="AF600" i="37"/>
  <c r="AF604" i="37"/>
  <c r="AF608" i="37"/>
  <c r="AF612" i="37"/>
  <c r="AF616" i="37"/>
  <c r="AF620" i="37"/>
  <c r="BB538" i="6" s="1"/>
  <c r="AF624" i="37"/>
  <c r="AF628" i="37"/>
  <c r="BB524" i="6" s="1"/>
  <c r="AF632" i="37"/>
  <c r="AF636" i="37"/>
  <c r="AF640" i="37"/>
  <c r="AF644" i="37"/>
  <c r="AF648" i="37"/>
  <c r="AF652" i="37"/>
  <c r="AF656" i="37"/>
  <c r="AF660" i="37"/>
  <c r="AF664" i="37"/>
  <c r="AF668" i="37"/>
  <c r="AF672" i="37"/>
  <c r="AF676" i="37"/>
  <c r="AF680" i="37"/>
  <c r="AF684" i="37"/>
  <c r="AF688" i="37"/>
  <c r="AF692" i="37"/>
  <c r="BB573" i="6" s="1"/>
  <c r="AF696" i="37"/>
  <c r="BB526" i="6" s="1"/>
  <c r="AF700" i="37"/>
  <c r="AF704" i="37"/>
  <c r="AF708" i="37"/>
  <c r="AF712" i="37"/>
  <c r="AF716" i="37"/>
  <c r="AF720" i="37"/>
  <c r="BB640" i="6" s="1"/>
  <c r="AF724" i="37"/>
  <c r="AF728" i="37"/>
  <c r="AF732" i="37"/>
  <c r="AF736" i="37"/>
  <c r="AF740" i="37"/>
  <c r="AF744" i="37"/>
  <c r="AF748" i="37"/>
  <c r="AF752" i="37"/>
  <c r="AF756" i="37"/>
  <c r="AF760" i="37"/>
  <c r="AF764" i="37"/>
  <c r="AF768" i="37"/>
  <c r="AF772" i="37"/>
  <c r="BC519" i="6"/>
  <c r="BC521" i="6"/>
  <c r="BE525" i="6"/>
  <c r="BB525" i="6"/>
  <c r="BC527" i="6"/>
  <c r="BB527" i="6"/>
  <c r="BE529" i="6"/>
  <c r="BB529" i="6"/>
  <c r="BB523" i="6"/>
  <c r="BC523" i="6"/>
  <c r="BE518" i="6"/>
  <c r="BB518" i="6"/>
  <c r="BE520" i="6"/>
  <c r="BB520" i="6"/>
  <c r="BE522" i="6"/>
  <c r="BB522" i="6"/>
  <c r="BC524" i="6"/>
  <c r="BC526" i="6"/>
  <c r="BC528" i="6"/>
  <c r="BC530" i="6"/>
  <c r="AX576" i="6"/>
  <c r="AY576" i="6"/>
  <c r="AT576" i="6"/>
  <c r="AW576" i="6"/>
  <c r="AU576" i="6"/>
  <c r="AV576" i="6"/>
  <c r="AF533" i="39"/>
  <c r="AF534" i="39" s="1"/>
  <c r="AF535" i="39" s="1"/>
  <c r="AF536" i="39" s="1"/>
  <c r="AH1" i="37"/>
  <c r="AI1" i="37" s="1"/>
  <c r="AI780" i="37"/>
  <c r="AI772" i="37"/>
  <c r="AI744" i="37"/>
  <c r="AI716" i="37"/>
  <c r="AI708" i="37"/>
  <c r="AI680" i="37"/>
  <c r="AI652" i="37"/>
  <c r="AI740" i="37"/>
  <c r="AI712" i="37"/>
  <c r="AI684" i="37"/>
  <c r="AI782" i="37"/>
  <c r="AI754" i="37"/>
  <c r="AI724" i="37"/>
  <c r="AI696" i="37"/>
  <c r="AI668" i="37"/>
  <c r="AI776" i="37"/>
  <c r="AI748" i="37"/>
  <c r="AI634" i="37"/>
  <c r="AI606" i="37"/>
  <c r="AI578" i="37"/>
  <c r="AI442" i="37"/>
  <c r="AI421" i="37"/>
  <c r="AI378" i="37"/>
  <c r="AI362" i="37"/>
  <c r="AI346" i="37"/>
  <c r="AI330" i="37"/>
  <c r="AI314" i="37"/>
  <c r="AI298" i="37"/>
  <c r="AI274" i="37"/>
  <c r="AI242" i="37"/>
  <c r="AI788" i="37"/>
  <c r="AI732" i="37"/>
  <c r="AI703" i="37"/>
  <c r="AI647" i="37"/>
  <c r="AI618" i="37"/>
  <c r="AI532" i="37"/>
  <c r="AI451" i="37"/>
  <c r="AI387" i="37"/>
  <c r="AI353" i="37"/>
  <c r="AI321" i="37"/>
  <c r="AI278" i="37"/>
  <c r="AI246" i="37"/>
  <c r="AI204" i="37"/>
  <c r="AI746" i="37"/>
  <c r="AI718" i="37"/>
  <c r="AI690" i="37"/>
  <c r="AI660" i="37"/>
  <c r="AI632" i="37"/>
  <c r="AI490" i="37"/>
  <c r="AI462" i="37"/>
  <c r="AI441" i="37"/>
  <c r="AI398" i="37"/>
  <c r="AI262" i="37"/>
  <c r="AI562" i="37"/>
  <c r="AI409" i="37"/>
  <c r="AI337" i="37"/>
  <c r="AI289" i="37"/>
  <c r="AI257" i="37"/>
  <c r="AI225" i="37"/>
  <c r="AI193" i="37"/>
  <c r="AI762" i="37"/>
  <c r="AI734" i="37"/>
  <c r="AI706" i="37"/>
  <c r="AI676" i="37"/>
  <c r="AI648" i="37"/>
  <c r="AI620" i="37"/>
  <c r="AI506" i="37"/>
  <c r="AI478" i="37"/>
  <c r="AI453" i="37"/>
  <c r="AI410" i="37"/>
  <c r="AI389" i="37"/>
  <c r="AI370" i="37"/>
  <c r="AI354" i="37"/>
  <c r="AI338" i="37"/>
  <c r="AI322" i="37"/>
  <c r="AI306" i="37"/>
  <c r="AI290" i="37"/>
  <c r="AI258" i="37"/>
  <c r="AI760" i="37"/>
  <c r="AI675" i="37"/>
  <c r="AI590" i="37"/>
  <c r="AI504" i="37"/>
  <c r="AI476" i="37"/>
  <c r="AI430" i="37"/>
  <c r="AI369" i="37"/>
  <c r="AI305" i="37"/>
  <c r="AI268" i="37"/>
  <c r="AI236" i="37"/>
  <c r="AI189" i="37"/>
  <c r="AI329" i="37"/>
  <c r="AI210" i="37"/>
  <c r="AI205" i="37"/>
  <c r="AI361" i="37"/>
  <c r="AI463" i="37"/>
  <c r="AI563" i="37"/>
  <c r="AI691" i="37"/>
  <c r="AI209" i="37"/>
  <c r="AI345" i="37"/>
  <c r="AI216" i="37"/>
  <c r="AI252" i="37"/>
  <c r="AI492" i="37"/>
  <c r="AI190" i="37"/>
  <c r="AI270" i="37"/>
  <c r="AI358" i="37"/>
  <c r="AI570" i="37"/>
  <c r="AI191" i="37"/>
  <c r="AI239" i="37"/>
  <c r="AI291" i="37"/>
  <c r="AI343" i="37"/>
  <c r="AI391" i="37"/>
  <c r="AI427" i="37"/>
  <c r="AI495" i="37"/>
  <c r="AI527" i="37"/>
  <c r="AI551" i="37"/>
  <c r="AI571" i="37"/>
  <c r="AI595" i="37"/>
  <c r="AI611" i="37"/>
  <c r="AI627" i="37"/>
  <c r="AI643" i="37"/>
  <c r="AI667" i="37"/>
  <c r="AI687" i="37"/>
  <c r="AI711" i="37"/>
  <c r="AI731" i="37"/>
  <c r="AI747" i="37"/>
  <c r="AI763" i="37"/>
  <c r="AI779" i="37"/>
  <c r="AI254" i="37"/>
  <c r="AI334" i="37"/>
  <c r="AI498" i="37"/>
  <c r="AI770" i="37"/>
  <c r="AI215" i="37"/>
  <c r="AI267" i="37"/>
  <c r="AI311" i="37"/>
  <c r="AI359" i="37"/>
  <c r="AI407" i="37"/>
  <c r="AI479" i="37"/>
  <c r="AI208" i="37"/>
  <c r="AI272" i="37"/>
  <c r="AI312" i="37"/>
  <c r="AI344" i="37"/>
  <c r="AI376" i="37"/>
  <c r="AI412" i="37"/>
  <c r="AI432" i="37"/>
  <c r="AI448" i="37"/>
  <c r="AI464" i="37"/>
  <c r="AI484" i="37"/>
  <c r="AI508" i="37"/>
  <c r="AI528" i="37"/>
  <c r="AI552" i="37"/>
  <c r="AI568" i="37"/>
  <c r="AI584" i="37"/>
  <c r="AI600" i="37"/>
  <c r="AI624" i="37"/>
  <c r="AI664" i="37"/>
  <c r="AI756" i="37"/>
  <c r="AI186" i="37"/>
  <c r="AI326" i="37"/>
  <c r="AI426" i="37"/>
  <c r="AI670" i="37"/>
  <c r="AI211" i="37"/>
  <c r="AI259" i="37"/>
  <c r="AI303" i="37"/>
  <c r="AI351" i="37"/>
  <c r="AI423" i="37"/>
  <c r="AI471" i="37"/>
  <c r="AI196" i="37"/>
  <c r="AI260" i="37"/>
  <c r="AI308" i="37"/>
  <c r="AI340" i="37"/>
  <c r="AI372" i="37"/>
  <c r="AI400" i="37"/>
  <c r="AI197" i="37"/>
  <c r="AI229" i="37"/>
  <c r="AI261" i="37"/>
  <c r="AI293" i="37"/>
  <c r="AI325" i="37"/>
  <c r="AI357" i="37"/>
  <c r="AI393" i="37"/>
  <c r="AI457" i="37"/>
  <c r="AI401" i="37"/>
  <c r="AI433" i="37"/>
  <c r="AI465" i="37"/>
  <c r="AI481" i="37"/>
  <c r="AI497" i="37"/>
  <c r="AI513" i="37"/>
  <c r="AI529" i="37"/>
  <c r="AI545" i="37"/>
  <c r="AI561" i="37"/>
  <c r="AI577" i="37"/>
  <c r="AI593" i="37"/>
  <c r="AI609" i="37"/>
  <c r="AI625" i="37"/>
  <c r="AI641" i="37"/>
  <c r="AI657" i="37"/>
  <c r="AI673" i="37"/>
  <c r="AI689" i="37"/>
  <c r="AI705" i="37"/>
  <c r="AI721" i="37"/>
  <c r="AI737" i="37"/>
  <c r="AI753" i="37"/>
  <c r="AI769" i="37"/>
  <c r="AI785" i="37"/>
  <c r="AI406" i="37"/>
  <c r="AI438" i="37"/>
  <c r="AI470" i="37"/>
  <c r="AI494" i="37"/>
  <c r="AI522" i="37"/>
  <c r="AI546" i="37"/>
  <c r="AI574" i="37"/>
  <c r="AI598" i="37"/>
  <c r="AI622" i="37"/>
  <c r="AI650" i="37"/>
  <c r="AI674" i="37"/>
  <c r="AI702" i="37"/>
  <c r="AI726" i="37"/>
  <c r="AI750" i="37"/>
  <c r="AI778" i="37"/>
  <c r="AI688" i="37"/>
  <c r="AI736" i="37"/>
  <c r="AI752" i="37"/>
  <c r="AI198" i="37"/>
  <c r="AI284" i="37"/>
  <c r="AI342" i="37"/>
  <c r="AI231" i="37"/>
  <c r="AI379" i="37"/>
  <c r="AI523" i="37"/>
  <c r="AI543" i="37"/>
  <c r="AI587" i="37"/>
  <c r="AI623" i="37"/>
  <c r="AI659" i="37"/>
  <c r="AI707" i="37"/>
  <c r="AI743" i="37"/>
  <c r="AI771" i="37"/>
  <c r="AI310" i="37"/>
  <c r="AI698" i="37"/>
  <c r="AI255" i="37"/>
  <c r="AI395" i="37"/>
  <c r="AI192" i="37"/>
  <c r="AI336" i="37"/>
  <c r="AI428" i="37"/>
  <c r="AI480" i="37"/>
  <c r="AI544" i="37"/>
  <c r="AI596" i="37"/>
  <c r="AI728" i="37"/>
  <c r="AI414" i="37"/>
  <c r="AI199" i="37"/>
  <c r="AI295" i="37"/>
  <c r="AI411" i="37"/>
  <c r="AI511" i="37"/>
  <c r="AI300" i="37"/>
  <c r="AI364" i="37"/>
  <c r="AI217" i="37"/>
  <c r="AI281" i="37"/>
  <c r="AI349" i="37"/>
  <c r="AI397" i="37"/>
  <c r="AI221" i="37"/>
  <c r="AI377" i="37"/>
  <c r="AI214" i="37"/>
  <c r="AI237" i="37"/>
  <c r="AI399" i="37"/>
  <c r="AI519" i="37"/>
  <c r="AI575" i="37"/>
  <c r="AI719" i="37"/>
  <c r="AI241" i="37"/>
  <c r="AI184" i="37"/>
  <c r="AI220" i="37"/>
  <c r="AI264" i="37"/>
  <c r="AI520" i="37"/>
  <c r="AI206" i="37"/>
  <c r="AI302" i="37"/>
  <c r="AI382" i="37"/>
  <c r="AI654" i="37"/>
  <c r="AI203" i="37"/>
  <c r="AI251" i="37"/>
  <c r="AI307" i="37"/>
  <c r="AI355" i="37"/>
  <c r="AI403" i="37"/>
  <c r="AI439" i="37"/>
  <c r="AI503" i="37"/>
  <c r="AI531" i="37"/>
  <c r="AI555" i="37"/>
  <c r="AI579" i="37"/>
  <c r="AI599" i="37"/>
  <c r="AI615" i="37"/>
  <c r="AI631" i="37"/>
  <c r="AI651" i="37"/>
  <c r="AI671" i="37"/>
  <c r="AI695" i="37"/>
  <c r="AI715" i="37"/>
  <c r="AI735" i="37"/>
  <c r="AI751" i="37"/>
  <c r="AI783" i="37"/>
  <c r="AI202" i="37"/>
  <c r="AI282" i="37"/>
  <c r="AI374" i="37"/>
  <c r="AI554" i="37"/>
  <c r="AI183" i="37"/>
  <c r="AI227" i="37"/>
  <c r="AI275" i="37"/>
  <c r="AI323" i="37"/>
  <c r="AI371" i="37"/>
  <c r="AI443" i="37"/>
  <c r="AI491" i="37"/>
  <c r="AI224" i="37"/>
  <c r="AI288" i="37"/>
  <c r="AI320" i="37"/>
  <c r="AI352" i="37"/>
  <c r="AI384" i="37"/>
  <c r="AI416" i="37"/>
  <c r="AI436" i="37"/>
  <c r="AI452" i="37"/>
  <c r="AI468" i="37"/>
  <c r="AI488" i="37"/>
  <c r="AI512" i="37"/>
  <c r="AI536" i="37"/>
  <c r="AI556" i="37"/>
  <c r="AI572" i="37"/>
  <c r="AI588" i="37"/>
  <c r="AI608" i="37"/>
  <c r="AI628" i="37"/>
  <c r="AI692" i="37"/>
  <c r="AI764" i="37"/>
  <c r="AI250" i="37"/>
  <c r="AI350" i="37"/>
  <c r="AI514" i="37"/>
  <c r="AI223" i="37"/>
  <c r="AI271" i="37"/>
  <c r="AI315" i="37"/>
  <c r="AI363" i="37"/>
  <c r="AI435" i="37"/>
  <c r="AI483" i="37"/>
  <c r="AI212" i="37"/>
  <c r="AI276" i="37"/>
  <c r="AI316" i="37"/>
  <c r="AI348" i="37"/>
  <c r="AI380" i="37"/>
  <c r="AI408" i="37"/>
  <c r="AI201" i="37"/>
  <c r="AI233" i="37"/>
  <c r="AI265" i="37"/>
  <c r="AI301" i="37"/>
  <c r="AI333" i="37"/>
  <c r="AI365" i="37"/>
  <c r="AI405" i="37"/>
  <c r="AI413" i="37"/>
  <c r="AI445" i="37"/>
  <c r="AI469" i="37"/>
  <c r="AI485" i="37"/>
  <c r="AI501" i="37"/>
  <c r="AI517" i="37"/>
  <c r="AI533" i="37"/>
  <c r="AI549" i="37"/>
  <c r="AI565" i="37"/>
  <c r="AI581" i="37"/>
  <c r="AI597" i="37"/>
  <c r="AI613" i="37"/>
  <c r="AI629" i="37"/>
  <c r="AI645" i="37"/>
  <c r="AI661" i="37"/>
  <c r="AI677" i="37"/>
  <c r="AI693" i="37"/>
  <c r="AI709" i="37"/>
  <c r="AI725" i="37"/>
  <c r="AI741" i="37"/>
  <c r="AI757" i="37"/>
  <c r="AI773" i="37"/>
  <c r="AI789" i="37"/>
  <c r="AI386" i="37"/>
  <c r="AI418" i="37"/>
  <c r="AI450" i="37"/>
  <c r="AI474" i="37"/>
  <c r="AI502" i="37"/>
  <c r="AI530" i="37"/>
  <c r="AI550" i="37"/>
  <c r="AI582" i="37"/>
  <c r="AI602" i="37"/>
  <c r="AI630" i="37"/>
  <c r="AI658" i="37"/>
  <c r="AI678" i="37"/>
  <c r="AI710" i="37"/>
  <c r="AI730" i="37"/>
  <c r="AI758" i="37"/>
  <c r="AI786" i="37"/>
  <c r="AI640" i="37"/>
  <c r="AI704" i="37"/>
  <c r="AI285" i="37"/>
  <c r="AI313" i="37"/>
  <c r="AI431" i="37"/>
  <c r="AI547" i="37"/>
  <c r="AI663" i="37"/>
  <c r="AI791" i="37"/>
  <c r="AI297" i="37"/>
  <c r="AI248" i="37"/>
  <c r="AI238" i="37"/>
  <c r="AI331" i="37"/>
  <c r="AI487" i="37"/>
  <c r="AI567" i="37"/>
  <c r="AI607" i="37"/>
  <c r="AI639" i="37"/>
  <c r="AI683" i="37"/>
  <c r="AI727" i="37"/>
  <c r="AI759" i="37"/>
  <c r="AI795" i="37"/>
  <c r="AI458" i="37"/>
  <c r="AI207" i="37"/>
  <c r="AI299" i="37"/>
  <c r="AI467" i="37"/>
  <c r="AI304" i="37"/>
  <c r="AI404" i="37"/>
  <c r="AI460" i="37"/>
  <c r="AI524" i="37"/>
  <c r="AI580" i="37"/>
  <c r="AI644" i="37"/>
  <c r="AI286" i="37"/>
  <c r="AI642" i="37"/>
  <c r="AI247" i="37"/>
  <c r="AI339" i="37"/>
  <c r="AI459" i="37"/>
  <c r="AI244" i="37"/>
  <c r="AI332" i="37"/>
  <c r="AI185" i="37"/>
  <c r="AI249" i="37"/>
  <c r="AI317" i="37"/>
  <c r="AI437" i="37"/>
  <c r="AI253" i="37"/>
  <c r="AI194" i="37"/>
  <c r="AI226" i="37"/>
  <c r="AI269" i="37"/>
  <c r="AI419" i="37"/>
  <c r="AI535" i="37"/>
  <c r="AI591" i="37"/>
  <c r="AI775" i="37"/>
  <c r="AI273" i="37"/>
  <c r="AI188" i="37"/>
  <c r="AI232" i="37"/>
  <c r="AI280" i="37"/>
  <c r="AI548" i="37"/>
  <c r="AI218" i="37"/>
  <c r="AI318" i="37"/>
  <c r="AI446" i="37"/>
  <c r="AI682" i="37"/>
  <c r="AI219" i="37"/>
  <c r="AI263" i="37"/>
  <c r="AI319" i="37"/>
  <c r="AI367" i="37"/>
  <c r="AI415" i="37"/>
  <c r="AI475" i="37"/>
  <c r="AI515" i="37"/>
  <c r="AI539" i="37"/>
  <c r="AI559" i="37"/>
  <c r="AI583" i="37"/>
  <c r="AI603" i="37"/>
  <c r="AI619" i="37"/>
  <c r="AI635" i="37"/>
  <c r="AI655" i="37"/>
  <c r="AI679" i="37"/>
  <c r="AI699" i="37"/>
  <c r="AI723" i="37"/>
  <c r="AI739" i="37"/>
  <c r="AI755" i="37"/>
  <c r="AI767" i="37"/>
  <c r="AI787" i="37"/>
  <c r="AI222" i="37"/>
  <c r="AI294" i="37"/>
  <c r="AI394" i="37"/>
  <c r="AI626" i="37"/>
  <c r="AI195" i="37"/>
  <c r="AI243" i="37"/>
  <c r="AI287" i="37"/>
  <c r="AI335" i="37"/>
  <c r="AI383" i="37"/>
  <c r="AI455" i="37"/>
  <c r="AI507" i="37"/>
  <c r="AI240" i="37"/>
  <c r="AI296" i="37"/>
  <c r="AI328" i="37"/>
  <c r="AI360" i="37"/>
  <c r="AI392" i="37"/>
  <c r="AI424" i="37"/>
  <c r="AI440" i="37"/>
  <c r="AI456" i="37"/>
  <c r="AI472" i="37"/>
  <c r="AI496" i="37"/>
  <c r="AI516" i="37"/>
  <c r="AI540" i="37"/>
  <c r="AI560" i="37"/>
  <c r="AI576" i="37"/>
  <c r="AI592" i="37"/>
  <c r="AI612" i="37"/>
  <c r="AI636" i="37"/>
  <c r="AI700" i="37"/>
  <c r="AI792" i="37"/>
  <c r="AI266" i="37"/>
  <c r="AI366" i="37"/>
  <c r="AI542" i="37"/>
  <c r="AI187" i="37"/>
  <c r="AI235" i="37"/>
  <c r="AI283" i="37"/>
  <c r="AI327" i="37"/>
  <c r="AI375" i="37"/>
  <c r="AI447" i="37"/>
  <c r="AI499" i="37"/>
  <c r="AI228" i="37"/>
  <c r="AI292" i="37"/>
  <c r="AI324" i="37"/>
  <c r="AI356" i="37"/>
  <c r="AI388" i="37"/>
  <c r="AI420" i="37"/>
  <c r="AI213" i="37"/>
  <c r="AI245" i="37"/>
  <c r="AI277" i="37"/>
  <c r="AI309" i="37"/>
  <c r="AI341" i="37"/>
  <c r="AI373" i="37"/>
  <c r="AI425" i="37"/>
  <c r="AI385" i="37"/>
  <c r="AI417" i="37"/>
  <c r="AI449" i="37"/>
  <c r="AI473" i="37"/>
  <c r="AI489" i="37"/>
  <c r="AI505" i="37"/>
  <c r="AI521" i="37"/>
  <c r="AI537" i="37"/>
  <c r="AI553" i="37"/>
  <c r="AI569" i="37"/>
  <c r="AI585" i="37"/>
  <c r="AI601" i="37"/>
  <c r="AI617" i="37"/>
  <c r="AI633" i="37"/>
  <c r="AI649" i="37"/>
  <c r="AI665" i="37"/>
  <c r="AI681" i="37"/>
  <c r="AI697" i="37"/>
  <c r="AI713" i="37"/>
  <c r="AI729" i="37"/>
  <c r="AI745" i="37"/>
  <c r="AI761" i="37"/>
  <c r="AI777" i="37"/>
  <c r="AI793" i="37"/>
  <c r="AI390" i="37"/>
  <c r="AI422" i="37"/>
  <c r="AI454" i="37"/>
  <c r="AI482" i="37"/>
  <c r="AI510" i="37"/>
  <c r="AI534" i="37"/>
  <c r="AI558" i="37"/>
  <c r="AI586" i="37"/>
  <c r="AI610" i="37"/>
  <c r="AI638" i="37"/>
  <c r="AI662" i="37"/>
  <c r="AI686" i="37"/>
  <c r="AI714" i="37"/>
  <c r="AI738" i="37"/>
  <c r="AI766" i="37"/>
  <c r="AI790" i="37"/>
  <c r="AI656" i="37"/>
  <c r="AI768" i="37"/>
  <c r="AI230" i="37"/>
  <c r="AI200" i="37"/>
  <c r="AI604" i="37"/>
  <c r="AI526" i="37"/>
  <c r="AI279" i="37"/>
  <c r="AI234" i="37"/>
  <c r="AI347" i="37"/>
  <c r="AI256" i="37"/>
  <c r="AI368" i="37"/>
  <c r="AI444" i="37"/>
  <c r="AI500" i="37"/>
  <c r="AI564" i="37"/>
  <c r="AI616" i="37"/>
  <c r="AI396" i="37"/>
  <c r="AI381" i="37"/>
  <c r="AI429" i="37"/>
  <c r="AI461" i="37"/>
  <c r="AI525" i="37"/>
  <c r="AI589" i="37"/>
  <c r="AI653" i="37"/>
  <c r="AI717" i="37"/>
  <c r="AI781" i="37"/>
  <c r="AI466" i="37"/>
  <c r="AI566" i="37"/>
  <c r="AI666" i="37"/>
  <c r="AI774" i="37"/>
  <c r="AI402" i="37"/>
  <c r="AI509" i="37"/>
  <c r="AI701" i="37"/>
  <c r="AI434" i="37"/>
  <c r="AI742" i="37"/>
  <c r="AI477" i="37"/>
  <c r="AI541" i="37"/>
  <c r="AI605" i="37"/>
  <c r="AI669" i="37"/>
  <c r="AI733" i="37"/>
  <c r="AI486" i="37"/>
  <c r="AI594" i="37"/>
  <c r="AI694" i="37"/>
  <c r="AI794" i="37"/>
  <c r="AI720" i="37"/>
  <c r="AI518" i="37"/>
  <c r="AI722" i="37"/>
  <c r="AI573" i="37"/>
  <c r="AI765" i="37"/>
  <c r="AI646" i="37"/>
  <c r="AI493" i="37"/>
  <c r="AI557" i="37"/>
  <c r="AI621" i="37"/>
  <c r="AI685" i="37"/>
  <c r="AI749" i="37"/>
  <c r="AI614" i="37"/>
  <c r="AI784" i="37"/>
  <c r="AI637" i="37"/>
  <c r="AI538" i="37"/>
  <c r="AI672" i="37"/>
  <c r="BG521" i="6"/>
  <c r="AY521" i="6"/>
  <c r="AX521" i="6"/>
  <c r="AU521" i="6"/>
  <c r="AT521" i="6"/>
  <c r="AW521" i="6"/>
  <c r="AV521" i="6"/>
  <c r="BG525" i="6"/>
  <c r="AY525" i="6"/>
  <c r="AX525" i="6"/>
  <c r="AU525" i="6"/>
  <c r="AT525" i="6"/>
  <c r="AW525" i="6"/>
  <c r="AV525" i="6"/>
  <c r="AY527" i="6"/>
  <c r="AX527" i="6"/>
  <c r="AU527" i="6"/>
  <c r="AT527" i="6"/>
  <c r="AW527" i="6"/>
  <c r="AV527" i="6"/>
  <c r="AY529" i="6"/>
  <c r="AX529" i="6"/>
  <c r="AU529" i="6"/>
  <c r="AT529" i="6"/>
  <c r="AW529" i="6"/>
  <c r="AV529" i="6"/>
  <c r="AY519" i="6"/>
  <c r="AX519" i="6"/>
  <c r="AU519" i="6"/>
  <c r="AT519" i="6"/>
  <c r="AW519" i="6"/>
  <c r="AV519" i="6"/>
  <c r="BG518" i="6"/>
  <c r="AY518" i="6"/>
  <c r="AX518" i="6"/>
  <c r="AU518" i="6"/>
  <c r="AT518" i="6"/>
  <c r="AW518" i="6"/>
  <c r="AV518" i="6"/>
  <c r="AY520" i="6"/>
  <c r="AX520" i="6"/>
  <c r="AU520" i="6"/>
  <c r="AT520" i="6"/>
  <c r="AW520" i="6"/>
  <c r="AV520" i="6"/>
  <c r="BG522" i="6"/>
  <c r="AY522" i="6"/>
  <c r="AX522" i="6"/>
  <c r="AU522" i="6"/>
  <c r="AT522" i="6"/>
  <c r="AW522" i="6"/>
  <c r="AV522" i="6"/>
  <c r="AY524" i="6"/>
  <c r="AX524" i="6"/>
  <c r="AU524" i="6"/>
  <c r="AT524" i="6"/>
  <c r="AW524" i="6"/>
  <c r="AV524" i="6"/>
  <c r="AY526" i="6"/>
  <c r="AX526" i="6"/>
  <c r="AU526" i="6"/>
  <c r="AT526" i="6"/>
  <c r="AW526" i="6"/>
  <c r="AV526" i="6"/>
  <c r="AY528" i="6"/>
  <c r="AX528" i="6"/>
  <c r="AU528" i="6"/>
  <c r="AT528" i="6"/>
  <c r="AW528" i="6"/>
  <c r="AV528" i="6"/>
  <c r="BG530" i="6"/>
  <c r="AY530" i="6"/>
  <c r="AX530" i="6"/>
  <c r="AU530" i="6"/>
  <c r="AT530" i="6"/>
  <c r="AW530" i="6"/>
  <c r="AV530" i="6"/>
  <c r="BG523" i="6"/>
  <c r="AY523" i="6"/>
  <c r="AX523" i="6"/>
  <c r="AU523" i="6"/>
  <c r="AT523" i="6"/>
  <c r="AW523" i="6"/>
  <c r="AV523" i="6"/>
  <c r="AG227" i="38"/>
  <c r="AG228" i="38" s="1"/>
  <c r="Z519" i="6"/>
  <c r="AA519" i="6"/>
  <c r="Y519" i="6"/>
  <c r="AA521" i="6"/>
  <c r="Y521" i="6"/>
  <c r="Z521" i="6"/>
  <c r="Z523" i="6"/>
  <c r="AA523" i="6"/>
  <c r="Y523" i="6"/>
  <c r="Z525" i="6"/>
  <c r="AA525" i="6"/>
  <c r="Y525" i="6"/>
  <c r="Z527" i="6"/>
  <c r="Y527" i="6"/>
  <c r="AA527" i="6"/>
  <c r="Y529" i="6"/>
  <c r="Z529" i="6"/>
  <c r="AA529" i="6"/>
  <c r="Y518" i="6"/>
  <c r="Z518" i="6"/>
  <c r="AA518" i="6"/>
  <c r="AA520" i="6"/>
  <c r="Y520" i="6"/>
  <c r="Z520" i="6"/>
  <c r="Y522" i="6"/>
  <c r="AA522" i="6"/>
  <c r="Z522" i="6"/>
  <c r="AA524" i="6"/>
  <c r="Z524" i="6"/>
  <c r="Y524" i="6"/>
  <c r="Y526" i="6"/>
  <c r="Z526" i="6"/>
  <c r="AA526" i="6"/>
  <c r="AA528" i="6"/>
  <c r="Y528" i="6"/>
  <c r="Z528" i="6"/>
  <c r="Y530" i="6"/>
  <c r="AA530" i="6"/>
  <c r="Z530" i="6"/>
  <c r="AA576" i="6"/>
  <c r="Z576" i="6"/>
  <c r="Y576" i="6"/>
  <c r="BK528" i="6"/>
  <c r="AP528" i="6"/>
  <c r="AK528" i="6"/>
  <c r="AG528" i="6"/>
  <c r="BJ528" i="6"/>
  <c r="AO528" i="6"/>
  <c r="AJ528" i="6"/>
  <c r="AF528" i="6"/>
  <c r="BI528" i="6"/>
  <c r="AR528" i="6"/>
  <c r="AN528" i="6"/>
  <c r="AI528" i="6"/>
  <c r="AE528" i="6"/>
  <c r="AQ528" i="6"/>
  <c r="AL528" i="6"/>
  <c r="AH528" i="6"/>
  <c r="AD528" i="6"/>
  <c r="BK530" i="6"/>
  <c r="AP530" i="6"/>
  <c r="AK530" i="6"/>
  <c r="AG530" i="6"/>
  <c r="BJ530" i="6"/>
  <c r="AO530" i="6"/>
  <c r="AJ530" i="6"/>
  <c r="AF530" i="6"/>
  <c r="BI530" i="6"/>
  <c r="AR530" i="6"/>
  <c r="AN530" i="6"/>
  <c r="AI530" i="6"/>
  <c r="AE530" i="6"/>
  <c r="AQ530" i="6"/>
  <c r="AL530" i="6"/>
  <c r="AH530" i="6"/>
  <c r="AD530" i="6"/>
  <c r="BK527" i="6"/>
  <c r="AP527" i="6"/>
  <c r="AK527" i="6"/>
  <c r="AG527" i="6"/>
  <c r="BJ527" i="6"/>
  <c r="AO527" i="6"/>
  <c r="AJ527" i="6"/>
  <c r="AF527" i="6"/>
  <c r="BI527" i="6"/>
  <c r="AR527" i="6"/>
  <c r="AN527" i="6"/>
  <c r="AI527" i="6"/>
  <c r="AE527" i="6"/>
  <c r="AQ527" i="6"/>
  <c r="AL527" i="6"/>
  <c r="AH527" i="6"/>
  <c r="AD527" i="6"/>
  <c r="AP529" i="6"/>
  <c r="AK529" i="6"/>
  <c r="AG529" i="6"/>
  <c r="AO529" i="6"/>
  <c r="AJ529" i="6"/>
  <c r="AF529" i="6"/>
  <c r="AR529" i="6"/>
  <c r="AN529" i="6"/>
  <c r="AI529" i="6"/>
  <c r="AE529" i="6"/>
  <c r="AQ529" i="6"/>
  <c r="AL529" i="6"/>
  <c r="AH529" i="6"/>
  <c r="AD529" i="6"/>
  <c r="Y31" i="4"/>
  <c r="P19" i="4"/>
  <c r="BI519" i="6"/>
  <c r="BJ519" i="6"/>
  <c r="BK519" i="6"/>
  <c r="BK521" i="6"/>
  <c r="BI521" i="6"/>
  <c r="BJ521" i="6"/>
  <c r="BI523" i="6"/>
  <c r="BJ523" i="6"/>
  <c r="BK523" i="6"/>
  <c r="BJ576" i="6"/>
  <c r="BK576" i="6"/>
  <c r="BI576" i="6"/>
  <c r="BJ524" i="6"/>
  <c r="BK524" i="6"/>
  <c r="BI524" i="6"/>
  <c r="BI526" i="6"/>
  <c r="BJ526" i="6"/>
  <c r="BK526" i="6"/>
  <c r="AB576" i="6"/>
  <c r="AP518" i="6"/>
  <c r="AK518" i="6"/>
  <c r="AG518" i="6"/>
  <c r="AR518" i="6"/>
  <c r="AL518" i="6"/>
  <c r="AF518" i="6"/>
  <c r="AB518" i="6"/>
  <c r="AQ518" i="6"/>
  <c r="AJ518" i="6"/>
  <c r="AE518" i="6"/>
  <c r="AO518" i="6"/>
  <c r="AD518" i="6"/>
  <c r="AN518" i="6"/>
  <c r="AI518" i="6"/>
  <c r="AH518" i="6"/>
  <c r="AO520" i="6"/>
  <c r="AJ520" i="6"/>
  <c r="AF520" i="6"/>
  <c r="AR520" i="6"/>
  <c r="AL520" i="6"/>
  <c r="AG520" i="6"/>
  <c r="AP520" i="6"/>
  <c r="AH520" i="6"/>
  <c r="AB520" i="6"/>
  <c r="AN520" i="6"/>
  <c r="AE520" i="6"/>
  <c r="AK520" i="6"/>
  <c r="AI520" i="6"/>
  <c r="AD520" i="6"/>
  <c r="AQ520" i="6"/>
  <c r="AO522" i="6"/>
  <c r="AJ522" i="6"/>
  <c r="AF522" i="6"/>
  <c r="AP522" i="6"/>
  <c r="AI522" i="6"/>
  <c r="AD522" i="6"/>
  <c r="AR522" i="6"/>
  <c r="AK522" i="6"/>
  <c r="AB522" i="6"/>
  <c r="AQ522" i="6"/>
  <c r="AH522" i="6"/>
  <c r="AN522" i="6"/>
  <c r="AL522" i="6"/>
  <c r="AG522" i="6"/>
  <c r="AE522" i="6"/>
  <c r="AP524" i="6"/>
  <c r="AK524" i="6"/>
  <c r="AG524" i="6"/>
  <c r="AN524" i="6"/>
  <c r="AH524" i="6"/>
  <c r="AO524" i="6"/>
  <c r="AF524" i="6"/>
  <c r="AB524" i="6"/>
  <c r="AL524" i="6"/>
  <c r="AE524" i="6"/>
  <c r="AR524" i="6"/>
  <c r="AD524" i="6"/>
  <c r="AQ524" i="6"/>
  <c r="AJ524" i="6"/>
  <c r="AI524" i="6"/>
  <c r="AN526" i="6"/>
  <c r="AI526" i="6"/>
  <c r="AE526" i="6"/>
  <c r="AL526" i="6"/>
  <c r="AG526" i="6"/>
  <c r="AK526" i="6"/>
  <c r="AD526" i="6"/>
  <c r="AB526" i="6"/>
  <c r="AJ526" i="6"/>
  <c r="AH526" i="6"/>
  <c r="AF526" i="6"/>
  <c r="AP526" i="6"/>
  <c r="AB528" i="6"/>
  <c r="AB530" i="6"/>
  <c r="AQ519" i="6"/>
  <c r="AL519" i="6"/>
  <c r="AH519" i="6"/>
  <c r="AD519" i="6"/>
  <c r="AO519" i="6"/>
  <c r="AI519" i="6"/>
  <c r="AB519" i="6"/>
  <c r="AN519" i="6"/>
  <c r="AG519" i="6"/>
  <c r="AR519" i="6"/>
  <c r="AF519" i="6"/>
  <c r="AP519" i="6"/>
  <c r="AE519" i="6"/>
  <c r="AK519" i="6"/>
  <c r="AJ519" i="6"/>
  <c r="AO521" i="6"/>
  <c r="AJ521" i="6"/>
  <c r="AF521" i="6"/>
  <c r="AN521" i="6"/>
  <c r="AH521" i="6"/>
  <c r="AQ521" i="6"/>
  <c r="AI521" i="6"/>
  <c r="AB521" i="6"/>
  <c r="AP521" i="6"/>
  <c r="AG521" i="6"/>
  <c r="AE521" i="6"/>
  <c r="AR521" i="6"/>
  <c r="AD521" i="6"/>
  <c r="AL521" i="6"/>
  <c r="AK521" i="6"/>
  <c r="AO523" i="6"/>
  <c r="AJ523" i="6"/>
  <c r="AF523" i="6"/>
  <c r="AQ523" i="6"/>
  <c r="AK523" i="6"/>
  <c r="AE523" i="6"/>
  <c r="AL523" i="6"/>
  <c r="AD523" i="6"/>
  <c r="AB523" i="6"/>
  <c r="AR523" i="6"/>
  <c r="AI523" i="6"/>
  <c r="AH523" i="6"/>
  <c r="AG523" i="6"/>
  <c r="AP523" i="6"/>
  <c r="AN523" i="6"/>
  <c r="AQ525" i="6"/>
  <c r="AL525" i="6"/>
  <c r="AH525" i="6"/>
  <c r="AD525" i="6"/>
  <c r="AP525" i="6"/>
  <c r="AJ525" i="6"/>
  <c r="AE525" i="6"/>
  <c r="AR525" i="6"/>
  <c r="AI525" i="6"/>
  <c r="AB525" i="6"/>
  <c r="AO525" i="6"/>
  <c r="AG525" i="6"/>
  <c r="AN525" i="6"/>
  <c r="AK525" i="6"/>
  <c r="AF525" i="6"/>
  <c r="AB527" i="6"/>
  <c r="AB529" i="6"/>
  <c r="BB578" i="6" l="1"/>
  <c r="BB575" i="6"/>
  <c r="BB585" i="6"/>
  <c r="BB582" i="6"/>
  <c r="BB636" i="6"/>
  <c r="BB633" i="6"/>
  <c r="BB616" i="6"/>
  <c r="BB632" i="6"/>
  <c r="BB629" i="6"/>
  <c r="BB612" i="6"/>
  <c r="BB609" i="6"/>
  <c r="BB631" i="6"/>
  <c r="BB634" i="6"/>
  <c r="BB584" i="6"/>
  <c r="BB587" i="6"/>
  <c r="BB576" i="6"/>
  <c r="BB614" i="6"/>
  <c r="BB615" i="6"/>
  <c r="BB619" i="6"/>
  <c r="AF537" i="39"/>
  <c r="AF538" i="39" s="1"/>
  <c r="AF539" i="39" s="1"/>
  <c r="AF540" i="39" s="1"/>
  <c r="AZ576" i="6"/>
  <c r="AG229" i="38"/>
  <c r="AZ522" i="6"/>
  <c r="AZ526" i="6"/>
  <c r="AZ528" i="6"/>
  <c r="AZ521" i="6"/>
  <c r="AZ518" i="6"/>
  <c r="AZ527" i="6"/>
  <c r="AZ523" i="6"/>
  <c r="AZ524" i="6"/>
  <c r="AZ520" i="6"/>
  <c r="AZ529" i="6"/>
  <c r="AZ525" i="6"/>
  <c r="AZ519" i="6"/>
  <c r="AZ530" i="6"/>
  <c r="Y32" i="4"/>
  <c r="P20" i="4"/>
  <c r="AF541" i="39" l="1"/>
  <c r="AF542" i="39" s="1"/>
  <c r="AF543" i="39" s="1"/>
  <c r="AF544" i="39" s="1"/>
  <c r="AF545" i="39" s="1"/>
  <c r="AF546" i="39" s="1"/>
  <c r="AG230" i="38"/>
  <c r="Y33" i="4"/>
  <c r="P21" i="4"/>
  <c r="I3" i="14"/>
  <c r="I103" i="14"/>
  <c r="J103" i="14" s="1"/>
  <c r="I104" i="14"/>
  <c r="J104" i="14" s="1"/>
  <c r="I105" i="14"/>
  <c r="K105" i="14" s="1"/>
  <c r="I106" i="14"/>
  <c r="J106" i="14" s="1"/>
  <c r="I107" i="14"/>
  <c r="J107" i="14" s="1"/>
  <c r="I108" i="14"/>
  <c r="K108" i="14" s="1"/>
  <c r="N105" i="32"/>
  <c r="M105" i="32"/>
  <c r="N104" i="32"/>
  <c r="M104" i="32"/>
  <c r="N103" i="32"/>
  <c r="M103" i="32"/>
  <c r="I102" i="32"/>
  <c r="K102" i="32" s="1"/>
  <c r="I101" i="32"/>
  <c r="I100" i="32"/>
  <c r="J100" i="32" s="1"/>
  <c r="I99" i="32"/>
  <c r="J99" i="32" s="1"/>
  <c r="I98" i="32"/>
  <c r="K98" i="32" s="1"/>
  <c r="I97" i="32"/>
  <c r="I96" i="32"/>
  <c r="K96" i="32" s="1"/>
  <c r="I95" i="32"/>
  <c r="J95" i="32" s="1"/>
  <c r="I94" i="32"/>
  <c r="J94" i="32" s="1"/>
  <c r="I93" i="32"/>
  <c r="I92" i="32"/>
  <c r="I91" i="32"/>
  <c r="K91" i="32" s="1"/>
  <c r="I90" i="32"/>
  <c r="K90" i="32" s="1"/>
  <c r="I89" i="32"/>
  <c r="K89" i="32" s="1"/>
  <c r="I88" i="32"/>
  <c r="J88" i="32" s="1"/>
  <c r="I87" i="32"/>
  <c r="J87" i="32" s="1"/>
  <c r="I86" i="32"/>
  <c r="K86" i="32" s="1"/>
  <c r="I85" i="32"/>
  <c r="K85" i="32" s="1"/>
  <c r="I84" i="32"/>
  <c r="J84" i="32" s="1"/>
  <c r="I83" i="32"/>
  <c r="J83" i="32" s="1"/>
  <c r="I82" i="32"/>
  <c r="K82" i="32" s="1"/>
  <c r="I81" i="32"/>
  <c r="K81" i="32" s="1"/>
  <c r="I80" i="32"/>
  <c r="K80" i="32" s="1"/>
  <c r="I79" i="32"/>
  <c r="K79" i="32" s="1"/>
  <c r="I78" i="32"/>
  <c r="K78" i="32" s="1"/>
  <c r="I77" i="32"/>
  <c r="I76" i="32"/>
  <c r="K76" i="32" s="1"/>
  <c r="I75" i="32"/>
  <c r="J75" i="32" s="1"/>
  <c r="I74" i="32"/>
  <c r="K74" i="32" s="1"/>
  <c r="I73" i="32"/>
  <c r="I72" i="32"/>
  <c r="K72" i="32" s="1"/>
  <c r="I71" i="32"/>
  <c r="K71" i="32" s="1"/>
  <c r="I70" i="32"/>
  <c r="I69" i="32"/>
  <c r="I68" i="32"/>
  <c r="J68" i="32" s="1"/>
  <c r="I67" i="32"/>
  <c r="J67" i="32" s="1"/>
  <c r="I66" i="32"/>
  <c r="K66" i="32" s="1"/>
  <c r="I65" i="32"/>
  <c r="K65" i="32" s="1"/>
  <c r="I64" i="32"/>
  <c r="K64" i="32" s="1"/>
  <c r="I63" i="32"/>
  <c r="J63" i="32" s="1"/>
  <c r="I62" i="32"/>
  <c r="K62" i="32" s="1"/>
  <c r="I61" i="32"/>
  <c r="I60" i="32"/>
  <c r="K60" i="32" s="1"/>
  <c r="I59" i="32"/>
  <c r="K59" i="32" s="1"/>
  <c r="I58" i="32"/>
  <c r="J58" i="32" s="1"/>
  <c r="I57" i="32"/>
  <c r="K57" i="32" s="1"/>
  <c r="I56" i="32"/>
  <c r="K56" i="32" s="1"/>
  <c r="I55" i="32"/>
  <c r="J55" i="32" s="1"/>
  <c r="I54" i="32"/>
  <c r="K54" i="32" s="1"/>
  <c r="I53" i="32"/>
  <c r="K53" i="32" s="1"/>
  <c r="I52" i="32"/>
  <c r="K52" i="32" s="1"/>
  <c r="I51" i="32"/>
  <c r="K51" i="32" s="1"/>
  <c r="I50" i="32"/>
  <c r="I49" i="32"/>
  <c r="K49" i="32" s="1"/>
  <c r="I48" i="32"/>
  <c r="K48" i="32" s="1"/>
  <c r="I47" i="32"/>
  <c r="K47" i="32" s="1"/>
  <c r="I46" i="32"/>
  <c r="K46" i="32" s="1"/>
  <c r="I45" i="32"/>
  <c r="K45" i="32" s="1"/>
  <c r="I44" i="32"/>
  <c r="K44" i="32" s="1"/>
  <c r="I43" i="32"/>
  <c r="J43" i="32" s="1"/>
  <c r="I42" i="32"/>
  <c r="J42" i="32" s="1"/>
  <c r="I41" i="32"/>
  <c r="I40" i="32"/>
  <c r="K40" i="32" s="1"/>
  <c r="I39" i="32"/>
  <c r="K39" i="32" s="1"/>
  <c r="I38" i="32"/>
  <c r="K38" i="32" s="1"/>
  <c r="I37" i="32"/>
  <c r="I36" i="32"/>
  <c r="K36" i="32" s="1"/>
  <c r="I35" i="32"/>
  <c r="K35" i="32" s="1"/>
  <c r="I34" i="32"/>
  <c r="K34" i="32" s="1"/>
  <c r="I33" i="32"/>
  <c r="K33" i="32" s="1"/>
  <c r="I32" i="32"/>
  <c r="K32" i="32" s="1"/>
  <c r="I31" i="32"/>
  <c r="K31" i="32" s="1"/>
  <c r="I30" i="32"/>
  <c r="J30" i="32" s="1"/>
  <c r="I29" i="32"/>
  <c r="I28" i="32"/>
  <c r="K28" i="32" s="1"/>
  <c r="I27" i="32"/>
  <c r="K27" i="32" s="1"/>
  <c r="I26" i="32"/>
  <c r="K26" i="32" s="1"/>
  <c r="I25" i="32"/>
  <c r="I24" i="32"/>
  <c r="K24" i="32" s="1"/>
  <c r="I23" i="32"/>
  <c r="K23" i="32" s="1"/>
  <c r="I22" i="32"/>
  <c r="J22" i="32" s="1"/>
  <c r="I21" i="32"/>
  <c r="I20" i="32"/>
  <c r="K20" i="32" s="1"/>
  <c r="I19" i="32"/>
  <c r="K19" i="32" s="1"/>
  <c r="I18" i="32"/>
  <c r="I17" i="32"/>
  <c r="K17" i="32" s="1"/>
  <c r="I16" i="32"/>
  <c r="K16" i="32" s="1"/>
  <c r="I15" i="32"/>
  <c r="J15" i="32" s="1"/>
  <c r="I14" i="32"/>
  <c r="K14" i="32" s="1"/>
  <c r="I13" i="32"/>
  <c r="K13" i="32" s="1"/>
  <c r="I12" i="32"/>
  <c r="K12" i="32" s="1"/>
  <c r="I11" i="32"/>
  <c r="K11" i="32" s="1"/>
  <c r="I10" i="32"/>
  <c r="K10" i="32" s="1"/>
  <c r="I9" i="32"/>
  <c r="K9" i="32" s="1"/>
  <c r="I8" i="32"/>
  <c r="K8" i="32" s="1"/>
  <c r="I7" i="32"/>
  <c r="K7" i="32" s="1"/>
  <c r="I6" i="32"/>
  <c r="K6" i="32" s="1"/>
  <c r="I5" i="32"/>
  <c r="I4" i="32"/>
  <c r="K4" i="32" s="1"/>
  <c r="I3" i="32"/>
  <c r="K3" i="32" s="1"/>
  <c r="AF547" i="39" l="1"/>
  <c r="AF548" i="39" s="1"/>
  <c r="BG550" i="6"/>
  <c r="AF549" i="39"/>
  <c r="BG528" i="6" s="1"/>
  <c r="BG553" i="6"/>
  <c r="AG231" i="38"/>
  <c r="J3" i="32"/>
  <c r="K106" i="14"/>
  <c r="Y34" i="4"/>
  <c r="Y35" i="4" s="1"/>
  <c r="P22" i="4"/>
  <c r="K104" i="14"/>
  <c r="J6" i="32"/>
  <c r="J108" i="14"/>
  <c r="J105" i="14"/>
  <c r="K41" i="32"/>
  <c r="K70" i="32"/>
  <c r="K30" i="32"/>
  <c r="K58" i="32"/>
  <c r="J70" i="32"/>
  <c r="K73" i="32"/>
  <c r="J92" i="32"/>
  <c r="K92" i="32"/>
  <c r="J27" i="32"/>
  <c r="K18" i="32"/>
  <c r="K25" i="32"/>
  <c r="K50" i="32"/>
  <c r="K77" i="32"/>
  <c r="K93" i="32"/>
  <c r="K101" i="32"/>
  <c r="K103" i="14"/>
  <c r="J18" i="32"/>
  <c r="K21" i="32"/>
  <c r="K37" i="32"/>
  <c r="J50" i="32"/>
  <c r="K94" i="32"/>
  <c r="J96" i="32"/>
  <c r="K107" i="14"/>
  <c r="K100" i="32"/>
  <c r="K22" i="32"/>
  <c r="K29" i="32"/>
  <c r="K42" i="32"/>
  <c r="K61" i="32"/>
  <c r="K69" i="32"/>
  <c r="K97" i="32"/>
  <c r="J10" i="32"/>
  <c r="J38" i="32"/>
  <c r="K43" i="32"/>
  <c r="J62" i="32"/>
  <c r="K67" i="32"/>
  <c r="K75" i="32"/>
  <c r="K83" i="32"/>
  <c r="K99" i="32"/>
  <c r="J5" i="32"/>
  <c r="J9" i="32"/>
  <c r="J13" i="32"/>
  <c r="J17" i="32"/>
  <c r="J21" i="32"/>
  <c r="J25" i="32"/>
  <c r="J29" i="32"/>
  <c r="J33" i="32"/>
  <c r="J37" i="32"/>
  <c r="J41" i="32"/>
  <c r="J45" i="32"/>
  <c r="J49" i="32"/>
  <c r="J53" i="32"/>
  <c r="J57" i="32"/>
  <c r="J61" i="32"/>
  <c r="J65" i="32"/>
  <c r="J69" i="32"/>
  <c r="J73" i="32"/>
  <c r="J77" i="32"/>
  <c r="J81" i="32"/>
  <c r="J85" i="32"/>
  <c r="J89" i="32"/>
  <c r="J93" i="32"/>
  <c r="J97" i="32"/>
  <c r="J101" i="32"/>
  <c r="J14" i="32"/>
  <c r="J26" i="32"/>
  <c r="J34" i="32"/>
  <c r="J54" i="32"/>
  <c r="K63" i="32"/>
  <c r="J78" i="32"/>
  <c r="J82" i="32"/>
  <c r="K87" i="32"/>
  <c r="J4" i="32"/>
  <c r="K5" i="32"/>
  <c r="J8" i="32"/>
  <c r="J12" i="32"/>
  <c r="J16" i="32"/>
  <c r="J20" i="32"/>
  <c r="J24" i="32"/>
  <c r="J28" i="32"/>
  <c r="J32" i="32"/>
  <c r="J36" i="32"/>
  <c r="J40" i="32"/>
  <c r="J44" i="32"/>
  <c r="J48" i="32"/>
  <c r="J52" i="32"/>
  <c r="J56" i="32"/>
  <c r="J60" i="32"/>
  <c r="J64" i="32"/>
  <c r="J72" i="32"/>
  <c r="J76" i="32"/>
  <c r="J80" i="32"/>
  <c r="K15" i="32"/>
  <c r="J46" i="32"/>
  <c r="K55" i="32"/>
  <c r="J66" i="32"/>
  <c r="J74" i="32"/>
  <c r="J86" i="32"/>
  <c r="J90" i="32"/>
  <c r="K95" i="32"/>
  <c r="J98" i="32"/>
  <c r="J102" i="32"/>
  <c r="J7" i="32"/>
  <c r="J11" i="32"/>
  <c r="J19" i="32"/>
  <c r="J23" i="32"/>
  <c r="J31" i="32"/>
  <c r="J35" i="32"/>
  <c r="J39" i="32"/>
  <c r="J47" i="32"/>
  <c r="J51" i="32"/>
  <c r="J59" i="32"/>
  <c r="K68" i="32"/>
  <c r="J71" i="32"/>
  <c r="J79" i="32"/>
  <c r="K84" i="32"/>
  <c r="K88" i="32"/>
  <c r="J91" i="32"/>
  <c r="AB35" i="4" l="1"/>
  <c r="Y36" i="4"/>
  <c r="Z35" i="4"/>
  <c r="AA35" i="4"/>
  <c r="AF550" i="39"/>
  <c r="AF551" i="39" s="1"/>
  <c r="AF552" i="39" s="1"/>
  <c r="AF553" i="39" s="1"/>
  <c r="AF554" i="39" s="1"/>
  <c r="AF555" i="39" s="1"/>
  <c r="AF556" i="39" s="1"/>
  <c r="AF557" i="39" s="1"/>
  <c r="AF558" i="39" s="1"/>
  <c r="AF559" i="39" s="1"/>
  <c r="AG232" i="38"/>
  <c r="P23" i="4"/>
  <c r="AR576" i="6"/>
  <c r="AQ576" i="6"/>
  <c r="AP576" i="6"/>
  <c r="AO576" i="6"/>
  <c r="AN576" i="6"/>
  <c r="AL576" i="6"/>
  <c r="C576" i="6" s="1"/>
  <c r="AK576" i="6"/>
  <c r="AJ576" i="6"/>
  <c r="AI576" i="6"/>
  <c r="AF576" i="6"/>
  <c r="AD576" i="6"/>
  <c r="X517" i="6"/>
  <c r="U517" i="6"/>
  <c r="U516" i="6"/>
  <c r="BC517" i="6" l="1"/>
  <c r="BB517" i="6"/>
  <c r="AB36" i="4"/>
  <c r="AA36" i="4"/>
  <c r="Y37" i="4"/>
  <c r="Z36" i="4"/>
  <c r="AF560" i="39"/>
  <c r="BG546" i="6" s="1"/>
  <c r="BG549" i="6"/>
  <c r="AY517" i="6"/>
  <c r="AX517" i="6"/>
  <c r="AU517" i="6"/>
  <c r="AT517" i="6"/>
  <c r="AW517" i="6"/>
  <c r="AV517" i="6"/>
  <c r="Y517" i="6"/>
  <c r="Z517" i="6"/>
  <c r="AA517" i="6"/>
  <c r="AG233" i="38"/>
  <c r="P24" i="4"/>
  <c r="BI517" i="6"/>
  <c r="BJ517" i="6"/>
  <c r="BK517" i="6"/>
  <c r="AP517" i="6"/>
  <c r="AK517" i="6"/>
  <c r="AG517" i="6"/>
  <c r="AQ517" i="6"/>
  <c r="AJ517" i="6"/>
  <c r="AE517" i="6"/>
  <c r="AB517" i="6"/>
  <c r="AO517" i="6"/>
  <c r="AI517" i="6"/>
  <c r="AD517" i="6"/>
  <c r="AN517" i="6"/>
  <c r="AL517" i="6"/>
  <c r="AR517" i="6"/>
  <c r="AH517" i="6"/>
  <c r="AF517" i="6"/>
  <c r="AB37" i="4" l="1"/>
  <c r="Y38" i="4"/>
  <c r="AA37" i="4"/>
  <c r="Z37" i="4"/>
  <c r="AF561" i="39"/>
  <c r="AF562" i="39" s="1"/>
  <c r="AG234" i="38"/>
  <c r="AZ517" i="6"/>
  <c r="P25" i="4"/>
  <c r="AF563" i="39" l="1"/>
  <c r="AF564" i="39" s="1"/>
  <c r="AF565" i="39" s="1"/>
  <c r="AF566" i="39" s="1"/>
  <c r="AF567" i="39" s="1"/>
  <c r="BG567" i="6"/>
  <c r="AB38" i="4"/>
  <c r="Z38" i="4"/>
  <c r="Y39" i="4"/>
  <c r="AA38" i="4"/>
  <c r="AG235" i="38"/>
  <c r="P26" i="4"/>
  <c r="AF568" i="39" l="1"/>
  <c r="AF569" i="39" s="1"/>
  <c r="AF570" i="39" s="1"/>
  <c r="AF571" i="39" s="1"/>
  <c r="AF572" i="39" s="1"/>
  <c r="AF573" i="39" s="1"/>
  <c r="AF574" i="39" s="1"/>
  <c r="AF575" i="39" s="1"/>
  <c r="BG517" i="6"/>
  <c r="AB39" i="4"/>
  <c r="Y40" i="4"/>
  <c r="AA39" i="4"/>
  <c r="Z39" i="4"/>
  <c r="AF576" i="39"/>
  <c r="BG520" i="6"/>
  <c r="AG236" i="38"/>
  <c r="P27" i="4"/>
  <c r="CL13" i="3"/>
  <c r="CL12" i="3"/>
  <c r="CL11" i="3"/>
  <c r="CL10" i="3"/>
  <c r="CL9" i="3"/>
  <c r="CL8" i="3"/>
  <c r="CL7" i="3"/>
  <c r="CL6" i="3"/>
  <c r="CL5" i="3"/>
  <c r="CL4" i="3"/>
  <c r="CL3" i="3"/>
  <c r="CL2" i="3"/>
  <c r="CK2" i="3" s="1"/>
  <c r="A47" i="4"/>
  <c r="A125" i="4"/>
  <c r="A124" i="4"/>
  <c r="A123" i="4"/>
  <c r="A122" i="4"/>
  <c r="A121" i="4"/>
  <c r="A120" i="4"/>
  <c r="A119" i="4"/>
  <c r="A118" i="4"/>
  <c r="A117" i="4"/>
  <c r="A116" i="4"/>
  <c r="A115" i="4"/>
  <c r="A114" i="4"/>
  <c r="A81" i="4"/>
  <c r="A82" i="4"/>
  <c r="A55" i="4"/>
  <c r="A54" i="4"/>
  <c r="A53" i="4"/>
  <c r="A52" i="4"/>
  <c r="A51" i="4"/>
  <c r="A50" i="4"/>
  <c r="A49" i="4"/>
  <c r="A48" i="4"/>
  <c r="A13" i="4"/>
  <c r="E13" i="4" s="1"/>
  <c r="A35" i="4"/>
  <c r="E35" i="4" s="1"/>
  <c r="A34" i="4"/>
  <c r="E34" i="4" s="1"/>
  <c r="A33" i="4"/>
  <c r="C33" i="4" s="1"/>
  <c r="A32" i="4"/>
  <c r="E32" i="4" s="1"/>
  <c r="A31" i="4"/>
  <c r="E31" i="4" s="1"/>
  <c r="A30" i="4"/>
  <c r="C30" i="4" s="1"/>
  <c r="A29" i="4"/>
  <c r="E29" i="4" s="1"/>
  <c r="A28" i="4"/>
  <c r="F28" i="4" s="1"/>
  <c r="A27" i="4"/>
  <c r="E27" i="4" s="1"/>
  <c r="A26" i="4"/>
  <c r="F26" i="4" s="1"/>
  <c r="F25" i="4"/>
  <c r="E25" i="4"/>
  <c r="C25" i="4"/>
  <c r="B25" i="4"/>
  <c r="A24" i="4"/>
  <c r="A23" i="4"/>
  <c r="A22" i="4"/>
  <c r="A21" i="4"/>
  <c r="E21" i="4" s="1"/>
  <c r="A20" i="4"/>
  <c r="A19" i="4"/>
  <c r="A18" i="4"/>
  <c r="E18" i="4" s="1"/>
  <c r="A17" i="4"/>
  <c r="E17" i="4" s="1"/>
  <c r="A16" i="4"/>
  <c r="A15" i="4"/>
  <c r="A14" i="4"/>
  <c r="AF577" i="39" l="1"/>
  <c r="AF578" i="39" s="1"/>
  <c r="BG570" i="6"/>
  <c r="I33" i="4"/>
  <c r="I30" i="4"/>
  <c r="H25" i="4"/>
  <c r="I25" i="4"/>
  <c r="AB40" i="4"/>
  <c r="Y41" i="4"/>
  <c r="Z40" i="4"/>
  <c r="AA40" i="4"/>
  <c r="AF579" i="39"/>
  <c r="AF580" i="39" s="1"/>
  <c r="AF581" i="39" s="1"/>
  <c r="AF582" i="39" s="1"/>
  <c r="AF583" i="39" s="1"/>
  <c r="AG237" i="38"/>
  <c r="P28" i="4"/>
  <c r="C27" i="4"/>
  <c r="C26" i="4"/>
  <c r="F27" i="4"/>
  <c r="G27" i="4" s="1"/>
  <c r="L27" i="4" s="1"/>
  <c r="F34" i="4"/>
  <c r="G34" i="4" s="1"/>
  <c r="L34" i="4" s="1"/>
  <c r="B27" i="4"/>
  <c r="F35" i="4"/>
  <c r="G35" i="4" s="1"/>
  <c r="L35" i="4" s="1"/>
  <c r="G25" i="4"/>
  <c r="L25" i="4" s="1"/>
  <c r="C28" i="4"/>
  <c r="B32" i="4"/>
  <c r="C29" i="4"/>
  <c r="C32" i="4"/>
  <c r="B34" i="4"/>
  <c r="B35" i="4"/>
  <c r="F32" i="4"/>
  <c r="G32" i="4" s="1"/>
  <c r="L32" i="4" s="1"/>
  <c r="C34" i="4"/>
  <c r="C35" i="4"/>
  <c r="E33" i="4"/>
  <c r="B33" i="4"/>
  <c r="F33" i="4"/>
  <c r="B31" i="4"/>
  <c r="F31" i="4"/>
  <c r="G31" i="4" s="1"/>
  <c r="L31" i="4" s="1"/>
  <c r="C31" i="4"/>
  <c r="F30" i="4"/>
  <c r="E30" i="4"/>
  <c r="B30" i="4"/>
  <c r="B29" i="4"/>
  <c r="F29" i="4"/>
  <c r="G29" i="4" s="1"/>
  <c r="L29" i="4" s="1"/>
  <c r="E28" i="4"/>
  <c r="G28" i="4" s="1"/>
  <c r="L28" i="4" s="1"/>
  <c r="B28" i="4"/>
  <c r="E26" i="4"/>
  <c r="G26" i="4" s="1"/>
  <c r="L26" i="4" s="1"/>
  <c r="B26" i="4"/>
  <c r="D25" i="4"/>
  <c r="K25" i="4" s="1"/>
  <c r="B17" i="4"/>
  <c r="H17" i="4" s="1"/>
  <c r="B21" i="4"/>
  <c r="H21" i="4" s="1"/>
  <c r="CK3" i="3"/>
  <c r="H13" i="4"/>
  <c r="B18" i="4"/>
  <c r="H18" i="4" s="1"/>
  <c r="E19" i="4"/>
  <c r="B22" i="4"/>
  <c r="H22" i="4" s="1"/>
  <c r="E23" i="4"/>
  <c r="E22" i="4"/>
  <c r="B14" i="4"/>
  <c r="H14" i="4" s="1"/>
  <c r="B15" i="4"/>
  <c r="H15" i="4" s="1"/>
  <c r="E16" i="4"/>
  <c r="B19" i="4"/>
  <c r="H19" i="4" s="1"/>
  <c r="E20" i="4"/>
  <c r="B23" i="4"/>
  <c r="H23" i="4" s="1"/>
  <c r="E24" i="4"/>
  <c r="E14" i="4"/>
  <c r="E15" i="4"/>
  <c r="B16" i="4"/>
  <c r="H16" i="4" s="1"/>
  <c r="B20" i="4"/>
  <c r="H20" i="4" s="1"/>
  <c r="B24" i="4"/>
  <c r="H24" i="4" s="1"/>
  <c r="D35" i="4" l="1"/>
  <c r="K35" i="4" s="1"/>
  <c r="I35" i="4"/>
  <c r="H35" i="4"/>
  <c r="I34" i="4"/>
  <c r="H34" i="4"/>
  <c r="H33" i="4"/>
  <c r="I32" i="4"/>
  <c r="H32" i="4"/>
  <c r="I31" i="4"/>
  <c r="H31" i="4"/>
  <c r="D30" i="4"/>
  <c r="K30" i="4" s="1"/>
  <c r="H30" i="4"/>
  <c r="H29" i="4"/>
  <c r="I29" i="4"/>
  <c r="I28" i="4"/>
  <c r="H28" i="4"/>
  <c r="H27" i="4"/>
  <c r="I27" i="4"/>
  <c r="H26" i="4"/>
  <c r="I26" i="4"/>
  <c r="J25" i="4"/>
  <c r="M25" i="4"/>
  <c r="AB41" i="4"/>
  <c r="Z41" i="4"/>
  <c r="Y42" i="4"/>
  <c r="AA41" i="4"/>
  <c r="AF584" i="39"/>
  <c r="AF585" i="39" s="1"/>
  <c r="AG238" i="38"/>
  <c r="P29" i="4"/>
  <c r="D32" i="4"/>
  <c r="K32" i="4" s="1"/>
  <c r="D27" i="4"/>
  <c r="K27" i="4" s="1"/>
  <c r="N25" i="4"/>
  <c r="D28" i="4"/>
  <c r="K28" i="4" s="1"/>
  <c r="G33" i="4"/>
  <c r="L33" i="4" s="1"/>
  <c r="D34" i="4"/>
  <c r="K34" i="4" s="1"/>
  <c r="D33" i="4"/>
  <c r="K33" i="4" s="1"/>
  <c r="D31" i="4"/>
  <c r="K31" i="4" s="1"/>
  <c r="N31" i="4" s="1"/>
  <c r="G30" i="4"/>
  <c r="L30" i="4" s="1"/>
  <c r="D29" i="4"/>
  <c r="K29" i="4" s="1"/>
  <c r="D26" i="4"/>
  <c r="K26" i="4" s="1"/>
  <c r="CK4" i="3"/>
  <c r="BQ229" i="3"/>
  <c r="BM229" i="3"/>
  <c r="AH48" i="3"/>
  <c r="AD48" i="3"/>
  <c r="AH47" i="3"/>
  <c r="AD47" i="3"/>
  <c r="AH46" i="3"/>
  <c r="AD46" i="3"/>
  <c r="AH45" i="3"/>
  <c r="AD45" i="3"/>
  <c r="AH44" i="3"/>
  <c r="AD44" i="3"/>
  <c r="AH43" i="3"/>
  <c r="AD43" i="3"/>
  <c r="AH42" i="3"/>
  <c r="AD42" i="3"/>
  <c r="AH41" i="3"/>
  <c r="AD41" i="3"/>
  <c r="AH40" i="3"/>
  <c r="AD40" i="3"/>
  <c r="AH39" i="3"/>
  <c r="AD39" i="3"/>
  <c r="AH38" i="3"/>
  <c r="AD38" i="3"/>
  <c r="AH37" i="3"/>
  <c r="AD37" i="3"/>
  <c r="AH36" i="3"/>
  <c r="AD36" i="3"/>
  <c r="AH35" i="3"/>
  <c r="AD35" i="3"/>
  <c r="AH34" i="3"/>
  <c r="AD34" i="3"/>
  <c r="AH33" i="3"/>
  <c r="AD33" i="3"/>
  <c r="AH32" i="3"/>
  <c r="AD32" i="3"/>
  <c r="AH31" i="3"/>
  <c r="AD31" i="3"/>
  <c r="AH30" i="3"/>
  <c r="AD30" i="3"/>
  <c r="AH29" i="3"/>
  <c r="AD29" i="3"/>
  <c r="AH28" i="3"/>
  <c r="AD28" i="3"/>
  <c r="AH27" i="3"/>
  <c r="AD27" i="3"/>
  <c r="AH26" i="3"/>
  <c r="AD26" i="3"/>
  <c r="AH25" i="3"/>
  <c r="AD25" i="3"/>
  <c r="AH24" i="3"/>
  <c r="AD24" i="3"/>
  <c r="AH23" i="3"/>
  <c r="AD23" i="3"/>
  <c r="AH22" i="3"/>
  <c r="AD22" i="3"/>
  <c r="AH21" i="3"/>
  <c r="AD21" i="3"/>
  <c r="AH20" i="3"/>
  <c r="AD20" i="3"/>
  <c r="AH19" i="3"/>
  <c r="AD19" i="3"/>
  <c r="AH18" i="3"/>
  <c r="AD18" i="3"/>
  <c r="AH17" i="3"/>
  <c r="AD17" i="3"/>
  <c r="AH16" i="3"/>
  <c r="AD16" i="3"/>
  <c r="AH15" i="3"/>
  <c r="AD15" i="3"/>
  <c r="AH14" i="3"/>
  <c r="AD14" i="3"/>
  <c r="AH13" i="3"/>
  <c r="AD13" i="3"/>
  <c r="AH12" i="3"/>
  <c r="AD12" i="3"/>
  <c r="AH11" i="3"/>
  <c r="AD11" i="3"/>
  <c r="AH10" i="3"/>
  <c r="AD10" i="3"/>
  <c r="AH9" i="3"/>
  <c r="AD9" i="3"/>
  <c r="AH8" i="3"/>
  <c r="AD8" i="3"/>
  <c r="AH7" i="3"/>
  <c r="AD7" i="3"/>
  <c r="AH6" i="3"/>
  <c r="AD6" i="3"/>
  <c r="AH5" i="3"/>
  <c r="AD5" i="3"/>
  <c r="AH4" i="3"/>
  <c r="AD4" i="3"/>
  <c r="AD3" i="3"/>
  <c r="AE3" i="3" s="1"/>
  <c r="AH111" i="3"/>
  <c r="AD111" i="3"/>
  <c r="AH110" i="3"/>
  <c r="AD110" i="3"/>
  <c r="AH109" i="3"/>
  <c r="AD109" i="3"/>
  <c r="AH108" i="3"/>
  <c r="AD108" i="3"/>
  <c r="AH107" i="3"/>
  <c r="AD107" i="3"/>
  <c r="AH106" i="3"/>
  <c r="AD106" i="3"/>
  <c r="AH105" i="3"/>
  <c r="AD105" i="3"/>
  <c r="AH104" i="3"/>
  <c r="AD104" i="3"/>
  <c r="AH103" i="3"/>
  <c r="AD103" i="3"/>
  <c r="AH102" i="3"/>
  <c r="AD102" i="3"/>
  <c r="AH101" i="3"/>
  <c r="AD101" i="3"/>
  <c r="AH100" i="3"/>
  <c r="AD100" i="3"/>
  <c r="AH99" i="3"/>
  <c r="AD99" i="3"/>
  <c r="AH98" i="3"/>
  <c r="AD98" i="3"/>
  <c r="AH97" i="3"/>
  <c r="AD97" i="3"/>
  <c r="AH96" i="3"/>
  <c r="AD96" i="3"/>
  <c r="AH95" i="3"/>
  <c r="AD95" i="3"/>
  <c r="AH94" i="3"/>
  <c r="AD94" i="3"/>
  <c r="AH93" i="3"/>
  <c r="AD93" i="3"/>
  <c r="AH92" i="3"/>
  <c r="AD92" i="3"/>
  <c r="AH91" i="3"/>
  <c r="AD91" i="3"/>
  <c r="AH90" i="3"/>
  <c r="AD90" i="3"/>
  <c r="AH89" i="3"/>
  <c r="AD89" i="3"/>
  <c r="AH88" i="3"/>
  <c r="AD88" i="3"/>
  <c r="AH87" i="3"/>
  <c r="AD87" i="3"/>
  <c r="AH86" i="3"/>
  <c r="AD86" i="3"/>
  <c r="AH85" i="3"/>
  <c r="AD85" i="3"/>
  <c r="AH84" i="3"/>
  <c r="AD84" i="3"/>
  <c r="AH83" i="3"/>
  <c r="AD83" i="3"/>
  <c r="AH82" i="3"/>
  <c r="AD82" i="3"/>
  <c r="AH81" i="3"/>
  <c r="AD81" i="3"/>
  <c r="AH80" i="3"/>
  <c r="AD80" i="3"/>
  <c r="AH79" i="3"/>
  <c r="AD79" i="3"/>
  <c r="AH78" i="3"/>
  <c r="AD78" i="3"/>
  <c r="AH77" i="3"/>
  <c r="AD77" i="3"/>
  <c r="AH76" i="3"/>
  <c r="AD76" i="3"/>
  <c r="AH75" i="3"/>
  <c r="AD75" i="3"/>
  <c r="AH74" i="3"/>
  <c r="AD74" i="3"/>
  <c r="AH73" i="3"/>
  <c r="AD73" i="3"/>
  <c r="AH72" i="3"/>
  <c r="AD72" i="3"/>
  <c r="AH71" i="3"/>
  <c r="AD71" i="3"/>
  <c r="AH70" i="3"/>
  <c r="AD70" i="3"/>
  <c r="AH69" i="3"/>
  <c r="AD69" i="3"/>
  <c r="AH68" i="3"/>
  <c r="AD68" i="3"/>
  <c r="AH67" i="3"/>
  <c r="AD67" i="3"/>
  <c r="AH66" i="3"/>
  <c r="AD66" i="3"/>
  <c r="AH65" i="3"/>
  <c r="AD65" i="3"/>
  <c r="AH64" i="3"/>
  <c r="AD64" i="3"/>
  <c r="AH63" i="3"/>
  <c r="AD63" i="3"/>
  <c r="AH62" i="3"/>
  <c r="AD62" i="3"/>
  <c r="AH61" i="3"/>
  <c r="AD61" i="3"/>
  <c r="AH60" i="3"/>
  <c r="AD60" i="3"/>
  <c r="AH59" i="3"/>
  <c r="AD59" i="3"/>
  <c r="AH58" i="3"/>
  <c r="AD58" i="3"/>
  <c r="AH57" i="3"/>
  <c r="AD57" i="3"/>
  <c r="AH56" i="3"/>
  <c r="AD56" i="3"/>
  <c r="AH55" i="3"/>
  <c r="AD55" i="3"/>
  <c r="AH54" i="3"/>
  <c r="AD54" i="3"/>
  <c r="AH53" i="3"/>
  <c r="AD53" i="3"/>
  <c r="AH52" i="3"/>
  <c r="AD52" i="3"/>
  <c r="AH51" i="3"/>
  <c r="AD51" i="3"/>
  <c r="AH50" i="3"/>
  <c r="AD50" i="3"/>
  <c r="AH49" i="3"/>
  <c r="AD49" i="3"/>
  <c r="AH151" i="3"/>
  <c r="AD151" i="3"/>
  <c r="AH150" i="3"/>
  <c r="AD150" i="3"/>
  <c r="AH149" i="3"/>
  <c r="AD149" i="3"/>
  <c r="AH148" i="3"/>
  <c r="AD148" i="3"/>
  <c r="AH147" i="3"/>
  <c r="AD147" i="3"/>
  <c r="AH146" i="3"/>
  <c r="AD146" i="3"/>
  <c r="AH145" i="3"/>
  <c r="AD145" i="3"/>
  <c r="AH144" i="3"/>
  <c r="AD144" i="3"/>
  <c r="AH143" i="3"/>
  <c r="AD143" i="3"/>
  <c r="AH142" i="3"/>
  <c r="AD142" i="3"/>
  <c r="AH141" i="3"/>
  <c r="AD141" i="3"/>
  <c r="AH140" i="3"/>
  <c r="AD140" i="3"/>
  <c r="AH139" i="3"/>
  <c r="AD139" i="3"/>
  <c r="AH138" i="3"/>
  <c r="AD138" i="3"/>
  <c r="AH137" i="3"/>
  <c r="AD137" i="3"/>
  <c r="AH136" i="3"/>
  <c r="AD136" i="3"/>
  <c r="AH135" i="3"/>
  <c r="AD135" i="3"/>
  <c r="AH134" i="3"/>
  <c r="AD134" i="3"/>
  <c r="AH133" i="3"/>
  <c r="AD133" i="3"/>
  <c r="AH132" i="3"/>
  <c r="AD132" i="3"/>
  <c r="AH131" i="3"/>
  <c r="AD131" i="3"/>
  <c r="AH130" i="3"/>
  <c r="AD130" i="3"/>
  <c r="AH129" i="3"/>
  <c r="AD129" i="3"/>
  <c r="AH128" i="3"/>
  <c r="AD128" i="3"/>
  <c r="AH127" i="3"/>
  <c r="AD127" i="3"/>
  <c r="AH126" i="3"/>
  <c r="AD126" i="3"/>
  <c r="AH125" i="3"/>
  <c r="AD125" i="3"/>
  <c r="AH124" i="3"/>
  <c r="AD124" i="3"/>
  <c r="AH123" i="3"/>
  <c r="AD123" i="3"/>
  <c r="AH122" i="3"/>
  <c r="AD122" i="3"/>
  <c r="AH121" i="3"/>
  <c r="AD121" i="3"/>
  <c r="AH120" i="3"/>
  <c r="AD120" i="3"/>
  <c r="AH119" i="3"/>
  <c r="AD119" i="3"/>
  <c r="AH118" i="3"/>
  <c r="AD118" i="3"/>
  <c r="AH117" i="3"/>
  <c r="AD117" i="3"/>
  <c r="AH116" i="3"/>
  <c r="AD116" i="3"/>
  <c r="AH115" i="3"/>
  <c r="AD115" i="3"/>
  <c r="AH114" i="3"/>
  <c r="AD114" i="3"/>
  <c r="AH113" i="3"/>
  <c r="AD113" i="3"/>
  <c r="AH112" i="3"/>
  <c r="AD112" i="3"/>
  <c r="AH198" i="3"/>
  <c r="AD198" i="3"/>
  <c r="AH197" i="3"/>
  <c r="AD197" i="3"/>
  <c r="AH196" i="3"/>
  <c r="AD196" i="3"/>
  <c r="AH195" i="3"/>
  <c r="AD195" i="3"/>
  <c r="AH194" i="3"/>
  <c r="AD194" i="3"/>
  <c r="AH193" i="3"/>
  <c r="AD193" i="3"/>
  <c r="AH192" i="3"/>
  <c r="AD192" i="3"/>
  <c r="AH191" i="3"/>
  <c r="AD191" i="3"/>
  <c r="AH190" i="3"/>
  <c r="AD190" i="3"/>
  <c r="AH189" i="3"/>
  <c r="AD189" i="3"/>
  <c r="AH188" i="3"/>
  <c r="AD188" i="3"/>
  <c r="AH187" i="3"/>
  <c r="AD187" i="3"/>
  <c r="AH186" i="3"/>
  <c r="AD186" i="3"/>
  <c r="AH185" i="3"/>
  <c r="AD185" i="3"/>
  <c r="AH184" i="3"/>
  <c r="AD184" i="3"/>
  <c r="AH183" i="3"/>
  <c r="AD183" i="3"/>
  <c r="AH182" i="3"/>
  <c r="AD182" i="3"/>
  <c r="AH181" i="3"/>
  <c r="AD181" i="3"/>
  <c r="AH180" i="3"/>
  <c r="AD180" i="3"/>
  <c r="AH179" i="3"/>
  <c r="AD179" i="3"/>
  <c r="AH178" i="3"/>
  <c r="AD178" i="3"/>
  <c r="AH177" i="3"/>
  <c r="AD177" i="3"/>
  <c r="AH176" i="3"/>
  <c r="AD176" i="3"/>
  <c r="AH175" i="3"/>
  <c r="AD175" i="3"/>
  <c r="AH174" i="3"/>
  <c r="AD174" i="3"/>
  <c r="AH173" i="3"/>
  <c r="AD173" i="3"/>
  <c r="AH172" i="3"/>
  <c r="AD172" i="3"/>
  <c r="AH171" i="3"/>
  <c r="AD171" i="3"/>
  <c r="AH170" i="3"/>
  <c r="AD170" i="3"/>
  <c r="AH169" i="3"/>
  <c r="AD169" i="3"/>
  <c r="AH168" i="3"/>
  <c r="AD168" i="3"/>
  <c r="AH167" i="3"/>
  <c r="AD167" i="3"/>
  <c r="AH166" i="3"/>
  <c r="AD166" i="3"/>
  <c r="AH165" i="3"/>
  <c r="AD165" i="3"/>
  <c r="AH164" i="3"/>
  <c r="AD164" i="3"/>
  <c r="AH163" i="3"/>
  <c r="AD163" i="3"/>
  <c r="AH162" i="3"/>
  <c r="AD162" i="3"/>
  <c r="AH161" i="3"/>
  <c r="AD161" i="3"/>
  <c r="AH160" i="3"/>
  <c r="AD160" i="3"/>
  <c r="AH159" i="3"/>
  <c r="AD159" i="3"/>
  <c r="AH158" i="3"/>
  <c r="AD158" i="3"/>
  <c r="AH157" i="3"/>
  <c r="AD157" i="3"/>
  <c r="AH156" i="3"/>
  <c r="AD156" i="3"/>
  <c r="AH155" i="3"/>
  <c r="AD155" i="3"/>
  <c r="AH154" i="3"/>
  <c r="AD154" i="3"/>
  <c r="AH153" i="3"/>
  <c r="AD153" i="3"/>
  <c r="AH152" i="3"/>
  <c r="AD152" i="3"/>
  <c r="AH241" i="3"/>
  <c r="AD241" i="3"/>
  <c r="AH240" i="3"/>
  <c r="AD240" i="3"/>
  <c r="AH239" i="3"/>
  <c r="AD239" i="3"/>
  <c r="AH238" i="3"/>
  <c r="AD238" i="3"/>
  <c r="AH237" i="3"/>
  <c r="AD237" i="3"/>
  <c r="AH236" i="3"/>
  <c r="AD236" i="3"/>
  <c r="AH235" i="3"/>
  <c r="AD235" i="3"/>
  <c r="AH234" i="3"/>
  <c r="AD234" i="3"/>
  <c r="AH233" i="3"/>
  <c r="AD233" i="3"/>
  <c r="AH232" i="3"/>
  <c r="AD232" i="3"/>
  <c r="AH231" i="3"/>
  <c r="AD231" i="3"/>
  <c r="AH230" i="3"/>
  <c r="AD230" i="3"/>
  <c r="AH229" i="3"/>
  <c r="AD229" i="3"/>
  <c r="AH228" i="3"/>
  <c r="AD228" i="3"/>
  <c r="AH227" i="3"/>
  <c r="AD227" i="3"/>
  <c r="AH226" i="3"/>
  <c r="AD226" i="3"/>
  <c r="AH225" i="3"/>
  <c r="AD225" i="3"/>
  <c r="AH224" i="3"/>
  <c r="AD224" i="3"/>
  <c r="AH223" i="3"/>
  <c r="AD223" i="3"/>
  <c r="AH222" i="3"/>
  <c r="AD222" i="3"/>
  <c r="AH221" i="3"/>
  <c r="AD221" i="3"/>
  <c r="AH220" i="3"/>
  <c r="AD220" i="3"/>
  <c r="AH219" i="3"/>
  <c r="AD219" i="3"/>
  <c r="AH218" i="3"/>
  <c r="AD218" i="3"/>
  <c r="AH217" i="3"/>
  <c r="AD217" i="3"/>
  <c r="AH216" i="3"/>
  <c r="AD216" i="3"/>
  <c r="AH215" i="3"/>
  <c r="AD215" i="3"/>
  <c r="AH214" i="3"/>
  <c r="AD214" i="3"/>
  <c r="AH213" i="3"/>
  <c r="AD213" i="3"/>
  <c r="AH212" i="3"/>
  <c r="AD212" i="3"/>
  <c r="AH211" i="3"/>
  <c r="AD211" i="3"/>
  <c r="AH210" i="3"/>
  <c r="AD210" i="3"/>
  <c r="AH209" i="3"/>
  <c r="AD209" i="3"/>
  <c r="AH208" i="3"/>
  <c r="AD208" i="3"/>
  <c r="AH207" i="3"/>
  <c r="AD207" i="3"/>
  <c r="AH206" i="3"/>
  <c r="AD206" i="3"/>
  <c r="AH205" i="3"/>
  <c r="AD205" i="3"/>
  <c r="AH204" i="3"/>
  <c r="AD204" i="3"/>
  <c r="AH203" i="3"/>
  <c r="AD203" i="3"/>
  <c r="AH202" i="3"/>
  <c r="AD202" i="3"/>
  <c r="AH201" i="3"/>
  <c r="AD201" i="3"/>
  <c r="AH200" i="3"/>
  <c r="AD200" i="3"/>
  <c r="AH199" i="3"/>
  <c r="AD199" i="3"/>
  <c r="AH284" i="3"/>
  <c r="AD284" i="3"/>
  <c r="AH283" i="3"/>
  <c r="AD283" i="3"/>
  <c r="AH282" i="3"/>
  <c r="AD282" i="3"/>
  <c r="AH281" i="3"/>
  <c r="AD281" i="3"/>
  <c r="AH280" i="3"/>
  <c r="AD280" i="3"/>
  <c r="AH279" i="3"/>
  <c r="AD279" i="3"/>
  <c r="AH278" i="3"/>
  <c r="AD278" i="3"/>
  <c r="AH277" i="3"/>
  <c r="AD277" i="3"/>
  <c r="AH276" i="3"/>
  <c r="AD276" i="3"/>
  <c r="AH275" i="3"/>
  <c r="AD275" i="3"/>
  <c r="AH274" i="3"/>
  <c r="AD274" i="3"/>
  <c r="AH273" i="3"/>
  <c r="AD273" i="3"/>
  <c r="AH272" i="3"/>
  <c r="AD272" i="3"/>
  <c r="AH271" i="3"/>
  <c r="AD271" i="3"/>
  <c r="AH270" i="3"/>
  <c r="AD270" i="3"/>
  <c r="AH269" i="3"/>
  <c r="AD269" i="3"/>
  <c r="AH268" i="3"/>
  <c r="AD268" i="3"/>
  <c r="AH267" i="3"/>
  <c r="AD267" i="3"/>
  <c r="AH266" i="3"/>
  <c r="AD266" i="3"/>
  <c r="AH265" i="3"/>
  <c r="AD265" i="3"/>
  <c r="AH264" i="3"/>
  <c r="AD264" i="3"/>
  <c r="AH263" i="3"/>
  <c r="AD263" i="3"/>
  <c r="AH262" i="3"/>
  <c r="AD262" i="3"/>
  <c r="AH261" i="3"/>
  <c r="AD261" i="3"/>
  <c r="AH260" i="3"/>
  <c r="AD260" i="3"/>
  <c r="AH259" i="3"/>
  <c r="AD259" i="3"/>
  <c r="AH258" i="3"/>
  <c r="AD258" i="3"/>
  <c r="AH257" i="3"/>
  <c r="AD257" i="3"/>
  <c r="AH256" i="3"/>
  <c r="AD256" i="3"/>
  <c r="AH255" i="3"/>
  <c r="AD255" i="3"/>
  <c r="AH254" i="3"/>
  <c r="AD254" i="3"/>
  <c r="AH253" i="3"/>
  <c r="AD253" i="3"/>
  <c r="AH252" i="3"/>
  <c r="AD252" i="3"/>
  <c r="AH251" i="3"/>
  <c r="AD251" i="3"/>
  <c r="AH250" i="3"/>
  <c r="AD250" i="3"/>
  <c r="AH249" i="3"/>
  <c r="AD249" i="3"/>
  <c r="AH248" i="3"/>
  <c r="AD248" i="3"/>
  <c r="AH247" i="3"/>
  <c r="AD247" i="3"/>
  <c r="AH246" i="3"/>
  <c r="AD246" i="3"/>
  <c r="AH245" i="3"/>
  <c r="AD245" i="3"/>
  <c r="AH244" i="3"/>
  <c r="AD244" i="3"/>
  <c r="AH243" i="3"/>
  <c r="AD243" i="3"/>
  <c r="AH242" i="3"/>
  <c r="AD242" i="3"/>
  <c r="AH374" i="3"/>
  <c r="AD374" i="3"/>
  <c r="AH373" i="3"/>
  <c r="AD373" i="3"/>
  <c r="AH372" i="3"/>
  <c r="AD372" i="3"/>
  <c r="AH371" i="3"/>
  <c r="AD371" i="3"/>
  <c r="AH370" i="3"/>
  <c r="AD370" i="3"/>
  <c r="AH369" i="3"/>
  <c r="AD369" i="3"/>
  <c r="AH368" i="3"/>
  <c r="AD368" i="3"/>
  <c r="AH367" i="3"/>
  <c r="AD367" i="3"/>
  <c r="AH366" i="3"/>
  <c r="AD366" i="3"/>
  <c r="AH365" i="3"/>
  <c r="AD365" i="3"/>
  <c r="AH364" i="3"/>
  <c r="AD364" i="3"/>
  <c r="AH363" i="3"/>
  <c r="AD363" i="3"/>
  <c r="AH362" i="3"/>
  <c r="AD362" i="3"/>
  <c r="AH361" i="3"/>
  <c r="AD361" i="3"/>
  <c r="AH360" i="3"/>
  <c r="AD360" i="3"/>
  <c r="AH359" i="3"/>
  <c r="AD359" i="3"/>
  <c r="AH358" i="3"/>
  <c r="AD358" i="3"/>
  <c r="AH357" i="3"/>
  <c r="AD357" i="3"/>
  <c r="AH356" i="3"/>
  <c r="AD356" i="3"/>
  <c r="AH355" i="3"/>
  <c r="AD355" i="3"/>
  <c r="AH354" i="3"/>
  <c r="AD354" i="3"/>
  <c r="AH353" i="3"/>
  <c r="AD353" i="3"/>
  <c r="AH352" i="3"/>
  <c r="AD352" i="3"/>
  <c r="AH351" i="3"/>
  <c r="AD351" i="3"/>
  <c r="AH350" i="3"/>
  <c r="AD350" i="3"/>
  <c r="AH349" i="3"/>
  <c r="AD349" i="3"/>
  <c r="AH348" i="3"/>
  <c r="AD348" i="3"/>
  <c r="AH347" i="3"/>
  <c r="AD347" i="3"/>
  <c r="AH346" i="3"/>
  <c r="AD346" i="3"/>
  <c r="AH345" i="3"/>
  <c r="AD345" i="3"/>
  <c r="AH344" i="3"/>
  <c r="AD344" i="3"/>
  <c r="AH343" i="3"/>
  <c r="AD343" i="3"/>
  <c r="AH342" i="3"/>
  <c r="AD342" i="3"/>
  <c r="AH341" i="3"/>
  <c r="AD341" i="3"/>
  <c r="AH340" i="3"/>
  <c r="AD340" i="3"/>
  <c r="AH339" i="3"/>
  <c r="AD339" i="3"/>
  <c r="AH338" i="3"/>
  <c r="AD338" i="3"/>
  <c r="AH337" i="3"/>
  <c r="AD337" i="3"/>
  <c r="AH336" i="3"/>
  <c r="AD336" i="3"/>
  <c r="AH335" i="3"/>
  <c r="AD335" i="3"/>
  <c r="AH334" i="3"/>
  <c r="AD334" i="3"/>
  <c r="AH333" i="3"/>
  <c r="AD333" i="3"/>
  <c r="AH332" i="3"/>
  <c r="AD332" i="3"/>
  <c r="AH331" i="3"/>
  <c r="AD331" i="3"/>
  <c r="AH330" i="3"/>
  <c r="AD330" i="3"/>
  <c r="AH329" i="3"/>
  <c r="AD329" i="3"/>
  <c r="AH328" i="3"/>
  <c r="AD328" i="3"/>
  <c r="AH327" i="3"/>
  <c r="AD327" i="3"/>
  <c r="AH326" i="3"/>
  <c r="AD326" i="3"/>
  <c r="AH325" i="3"/>
  <c r="AD325" i="3"/>
  <c r="AH324" i="3"/>
  <c r="AD324" i="3"/>
  <c r="AH323" i="3"/>
  <c r="AD323" i="3"/>
  <c r="AH322" i="3"/>
  <c r="AD322" i="3"/>
  <c r="AH321" i="3"/>
  <c r="AD321" i="3"/>
  <c r="AH320" i="3"/>
  <c r="AD320" i="3"/>
  <c r="AH319" i="3"/>
  <c r="AD319" i="3"/>
  <c r="AH318" i="3"/>
  <c r="AD318" i="3"/>
  <c r="AH317" i="3"/>
  <c r="AD317" i="3"/>
  <c r="AH316" i="3"/>
  <c r="AD316" i="3"/>
  <c r="AH315" i="3"/>
  <c r="AD315" i="3"/>
  <c r="AH314" i="3"/>
  <c r="AD314" i="3"/>
  <c r="AH313" i="3"/>
  <c r="AD313" i="3"/>
  <c r="AH312" i="3"/>
  <c r="AD312" i="3"/>
  <c r="AH311" i="3"/>
  <c r="AD311" i="3"/>
  <c r="AH310" i="3"/>
  <c r="AD310" i="3"/>
  <c r="AH309" i="3"/>
  <c r="AD309" i="3"/>
  <c r="AH308" i="3"/>
  <c r="AD308" i="3"/>
  <c r="AH307" i="3"/>
  <c r="AD307" i="3"/>
  <c r="AH306" i="3"/>
  <c r="AD306" i="3"/>
  <c r="AH305" i="3"/>
  <c r="AD305" i="3"/>
  <c r="AH304" i="3"/>
  <c r="AD304" i="3"/>
  <c r="AH303" i="3"/>
  <c r="AD303" i="3"/>
  <c r="AH302" i="3"/>
  <c r="AD302" i="3"/>
  <c r="AH301" i="3"/>
  <c r="AD301" i="3"/>
  <c r="AH300" i="3"/>
  <c r="AD300" i="3"/>
  <c r="AH299" i="3"/>
  <c r="AD299" i="3"/>
  <c r="AH298" i="3"/>
  <c r="AD298" i="3"/>
  <c r="AH297" i="3"/>
  <c r="AD297" i="3"/>
  <c r="AH296" i="3"/>
  <c r="AD296" i="3"/>
  <c r="AH295" i="3"/>
  <c r="AD295" i="3"/>
  <c r="AH294" i="3"/>
  <c r="AD294" i="3"/>
  <c r="AH293" i="3"/>
  <c r="AD293" i="3"/>
  <c r="AH292" i="3"/>
  <c r="AD292" i="3"/>
  <c r="AH291" i="3"/>
  <c r="AD291" i="3"/>
  <c r="AH290" i="3"/>
  <c r="AD290" i="3"/>
  <c r="AH289" i="3"/>
  <c r="AD289" i="3"/>
  <c r="AH288" i="3"/>
  <c r="AD288" i="3"/>
  <c r="AH287" i="3"/>
  <c r="AD287" i="3"/>
  <c r="AH286" i="3"/>
  <c r="AD286" i="3"/>
  <c r="J35" i="4" l="1"/>
  <c r="M35" i="4"/>
  <c r="J34" i="4"/>
  <c r="M34" i="4"/>
  <c r="N34" i="4"/>
  <c r="J33" i="4"/>
  <c r="M33" i="4"/>
  <c r="M32" i="4"/>
  <c r="J32" i="4"/>
  <c r="J31" i="4"/>
  <c r="M31" i="4"/>
  <c r="J30" i="4"/>
  <c r="M30" i="4"/>
  <c r="J29" i="4"/>
  <c r="M29" i="4"/>
  <c r="N29" i="4"/>
  <c r="M28" i="4"/>
  <c r="J28" i="4"/>
  <c r="J27" i="4"/>
  <c r="M27" i="4"/>
  <c r="J26" i="4"/>
  <c r="M26" i="4"/>
  <c r="AB42" i="4"/>
  <c r="AA42" i="4"/>
  <c r="Z42" i="4"/>
  <c r="AF586" i="39"/>
  <c r="AG239" i="38"/>
  <c r="P30" i="4"/>
  <c r="N27" i="4"/>
  <c r="N35" i="4"/>
  <c r="N32" i="4"/>
  <c r="N28" i="4"/>
  <c r="N33" i="4"/>
  <c r="N30" i="4"/>
  <c r="N26" i="4"/>
  <c r="CK5" i="3"/>
  <c r="AF587" i="39" l="1"/>
  <c r="BG563" i="6"/>
  <c r="AG240" i="38"/>
  <c r="P31" i="4"/>
  <c r="CK6" i="3"/>
  <c r="AF588" i="39" l="1"/>
  <c r="AF589" i="39" s="1"/>
  <c r="AF590" i="39" s="1"/>
  <c r="BG557" i="6"/>
  <c r="AF591" i="39"/>
  <c r="AG241" i="38"/>
  <c r="P32" i="4"/>
  <c r="CK7" i="3"/>
  <c r="AF592" i="39" l="1"/>
  <c r="AF593" i="39" s="1"/>
  <c r="AF594" i="39" s="1"/>
  <c r="AG242" i="38"/>
  <c r="CK8" i="3"/>
  <c r="P33" i="4"/>
  <c r="AF595" i="39" l="1"/>
  <c r="AF596" i="39" s="1"/>
  <c r="AF597" i="39" s="1"/>
  <c r="AF598" i="39" s="1"/>
  <c r="AF599" i="39" s="1"/>
  <c r="BG560" i="6"/>
  <c r="AG243" i="38"/>
  <c r="CK9" i="3"/>
  <c r="CK10" i="3" s="1"/>
  <c r="CK11" i="3" s="1"/>
  <c r="CK12" i="3" s="1"/>
  <c r="CK13" i="3" s="1"/>
  <c r="P34" i="4"/>
  <c r="CK14" i="3"/>
  <c r="AF600" i="39" l="1"/>
  <c r="AF601" i="39" s="1"/>
  <c r="BG556" i="6"/>
  <c r="AF602" i="39"/>
  <c r="AG244" i="38"/>
  <c r="P35" i="4"/>
  <c r="P36" i="4" s="1"/>
  <c r="CK15" i="3"/>
  <c r="P37" i="4" l="1"/>
  <c r="AF603" i="39"/>
  <c r="AF604" i="39" s="1"/>
  <c r="AF605" i="39" s="1"/>
  <c r="AF606" i="39" s="1"/>
  <c r="AF607" i="39" s="1"/>
  <c r="AG245" i="38"/>
  <c r="CK16" i="3"/>
  <c r="P38" i="4" l="1"/>
  <c r="AF608" i="39"/>
  <c r="AF609" i="39" s="1"/>
  <c r="BG559" i="6"/>
  <c r="AG246" i="38"/>
  <c r="CK17" i="3"/>
  <c r="AF610" i="39" l="1"/>
  <c r="AF611" i="39" s="1"/>
  <c r="AF612" i="39" s="1"/>
  <c r="BG524" i="6"/>
  <c r="P39" i="4"/>
  <c r="BG568" i="6"/>
  <c r="AG247" i="38"/>
  <c r="CK18" i="3"/>
  <c r="AF613" i="39" l="1"/>
  <c r="BG562" i="6"/>
  <c r="P40" i="4"/>
  <c r="AG248" i="38"/>
  <c r="CK19" i="3"/>
  <c r="BG558" i="6" l="1"/>
  <c r="AF614" i="39"/>
  <c r="AF615" i="39" s="1"/>
  <c r="AF616" i="39" s="1"/>
  <c r="AF617" i="39" s="1"/>
  <c r="P41" i="4"/>
  <c r="BG527" i="6"/>
  <c r="AG249" i="38"/>
  <c r="CK20" i="3"/>
  <c r="AF618" i="39" l="1"/>
  <c r="AF619" i="39" s="1"/>
  <c r="AF620" i="39" s="1"/>
  <c r="AF621" i="39" s="1"/>
  <c r="AF622" i="39" s="1"/>
  <c r="BG565" i="6"/>
  <c r="P42" i="4"/>
  <c r="AF623" i="39"/>
  <c r="AF624" i="39" s="1"/>
  <c r="AF625" i="39" s="1"/>
  <c r="AF626" i="39" s="1"/>
  <c r="AF627" i="39" s="1"/>
  <c r="AF628" i="39" s="1"/>
  <c r="AF629" i="39" s="1"/>
  <c r="BG561" i="6"/>
  <c r="AG250" i="38"/>
  <c r="CK21" i="3"/>
  <c r="AF630" i="39" l="1"/>
  <c r="BG519" i="6"/>
  <c r="AG251" i="38"/>
  <c r="CK22" i="3"/>
  <c r="AF631" i="39" l="1"/>
  <c r="AF632" i="39" s="1"/>
  <c r="AF633" i="39" s="1"/>
  <c r="AF634" i="39" s="1"/>
  <c r="AF635" i="39" s="1"/>
  <c r="AF636" i="39" s="1"/>
  <c r="BG538" i="6"/>
  <c r="AF637" i="39"/>
  <c r="AF638" i="39" s="1"/>
  <c r="AF639" i="39" s="1"/>
  <c r="AF640" i="39" s="1"/>
  <c r="AF641" i="39" s="1"/>
  <c r="AF642" i="39" s="1"/>
  <c r="AF643" i="39" s="1"/>
  <c r="AF644" i="39" s="1"/>
  <c r="AF645" i="39" s="1"/>
  <c r="BG541" i="6"/>
  <c r="AG252" i="38"/>
  <c r="CK23" i="3"/>
  <c r="AF646" i="39" l="1"/>
  <c r="AF647" i="39" s="1"/>
  <c r="AF648" i="39" s="1"/>
  <c r="AG253" i="38"/>
  <c r="CK24" i="3"/>
  <c r="AF649" i="39" l="1"/>
  <c r="AF650" i="39" s="1"/>
  <c r="AF651" i="39" s="1"/>
  <c r="AF652" i="39" s="1"/>
  <c r="AF653" i="39" s="1"/>
  <c r="AF654" i="39" s="1"/>
  <c r="AF655" i="39" s="1"/>
  <c r="AF656" i="39" s="1"/>
  <c r="AF657" i="39" s="1"/>
  <c r="AF658" i="39" s="1"/>
  <c r="AF659" i="39" s="1"/>
  <c r="AF660" i="39" s="1"/>
  <c r="AF661" i="39" s="1"/>
  <c r="AF662" i="39" s="1"/>
  <c r="AF663" i="39" s="1"/>
  <c r="AF664" i="39" s="1"/>
  <c r="AF665" i="39" s="1"/>
  <c r="AF666" i="39" s="1"/>
  <c r="AF667" i="39" s="1"/>
  <c r="AF668" i="39" s="1"/>
  <c r="AF669" i="39" s="1"/>
  <c r="AF670" i="39" s="1"/>
  <c r="AF671" i="39" s="1"/>
  <c r="AF672" i="39" s="1"/>
  <c r="AF673" i="39" s="1"/>
  <c r="AF674" i="39" s="1"/>
  <c r="AF675" i="39" s="1"/>
  <c r="AF676" i="39" s="1"/>
  <c r="AF677" i="39" s="1"/>
  <c r="AF678" i="39" s="1"/>
  <c r="AF679" i="39" s="1"/>
  <c r="AF680" i="39" s="1"/>
  <c r="BG585" i="6"/>
  <c r="AG254" i="38"/>
  <c r="CK25" i="3"/>
  <c r="AF681" i="39" l="1"/>
  <c r="AF682" i="39" s="1"/>
  <c r="AF683" i="39" s="1"/>
  <c r="AF684" i="39" s="1"/>
  <c r="AF685" i="39" s="1"/>
  <c r="AF686" i="39" s="1"/>
  <c r="AF687" i="39" s="1"/>
  <c r="AF688" i="39" s="1"/>
  <c r="AF689" i="39" s="1"/>
  <c r="BG566" i="6"/>
  <c r="BG578" i="6"/>
  <c r="AG255" i="38"/>
  <c r="CK26" i="3"/>
  <c r="CM14" i="3" s="1"/>
  <c r="CM16" i="3" l="1"/>
  <c r="CM21" i="3"/>
  <c r="CM20" i="3"/>
  <c r="CM17" i="3"/>
  <c r="CM27" i="3"/>
  <c r="CM22" i="3"/>
  <c r="CM25" i="3"/>
  <c r="CM24" i="3"/>
  <c r="CM19" i="3"/>
  <c r="CM15" i="3"/>
  <c r="CM31" i="3"/>
  <c r="CM30" i="3"/>
  <c r="CM23" i="3"/>
  <c r="CM26" i="3"/>
  <c r="CM28" i="3"/>
  <c r="CM29" i="3"/>
  <c r="CM18" i="3"/>
  <c r="AF690" i="39"/>
  <c r="BG569" i="6"/>
  <c r="AG256" i="38"/>
  <c r="AF691" i="39" l="1"/>
  <c r="AF692" i="39" s="1"/>
  <c r="AF693" i="39" s="1"/>
  <c r="AF694" i="39" s="1"/>
  <c r="AF695" i="39" s="1"/>
  <c r="AF696" i="39" s="1"/>
  <c r="AF697" i="39" s="1"/>
  <c r="AF698" i="39" s="1"/>
  <c r="AF699" i="39" s="1"/>
  <c r="AF700" i="39" s="1"/>
  <c r="AF701" i="39" s="1"/>
  <c r="AF702" i="39" s="1"/>
  <c r="BG632" i="6"/>
  <c r="AG257" i="38"/>
  <c r="AF703" i="39" l="1"/>
  <c r="AF704" i="39" s="1"/>
  <c r="AF705" i="39" s="1"/>
  <c r="AF706" i="39" s="1"/>
  <c r="BG587" i="6"/>
  <c r="AG258" i="38"/>
  <c r="AF707" i="39" l="1"/>
  <c r="AF708" i="39" s="1"/>
  <c r="AF709" i="39" s="1"/>
  <c r="AF710" i="39" s="1"/>
  <c r="BG619" i="6"/>
  <c r="AG259" i="38"/>
  <c r="BG640" i="6" l="1"/>
  <c r="AF711" i="39"/>
  <c r="AF712" i="39" s="1"/>
  <c r="AF713" i="39" s="1"/>
  <c r="AF714" i="39" s="1"/>
  <c r="AF715" i="39" s="1"/>
  <c r="AF716" i="39" s="1"/>
  <c r="AF717" i="39" s="1"/>
  <c r="AF718" i="39" s="1"/>
  <c r="AF719" i="39" s="1"/>
  <c r="AF720" i="39" s="1"/>
  <c r="AF721" i="39" s="1"/>
  <c r="AF722" i="39" s="1"/>
  <c r="AF723" i="39" s="1"/>
  <c r="AF724" i="39" s="1"/>
  <c r="AF725" i="39" s="1"/>
  <c r="AF726" i="39" s="1"/>
  <c r="AF727" i="39" s="1"/>
  <c r="AG260" i="38"/>
  <c r="AF728" i="39" l="1"/>
  <c r="AF729" i="39" s="1"/>
  <c r="AF730" i="39" s="1"/>
  <c r="BG540" i="6"/>
  <c r="AF731" i="39"/>
  <c r="AF732" i="39" s="1"/>
  <c r="AF733" i="39" s="1"/>
  <c r="AF734" i="39" s="1"/>
  <c r="BG543" i="6"/>
  <c r="AG261" i="38"/>
  <c r="AF735" i="39" l="1"/>
  <c r="AF736" i="39" s="1"/>
  <c r="BG526" i="6"/>
  <c r="AF737" i="39"/>
  <c r="AF738" i="39" s="1"/>
  <c r="AF739" i="39" s="1"/>
  <c r="AF740" i="39" s="1"/>
  <c r="BG529" i="6"/>
  <c r="AG262" i="38"/>
  <c r="AF741" i="39" l="1"/>
  <c r="BG631" i="6"/>
  <c r="AG263" i="38"/>
  <c r="AG264" i="38"/>
  <c r="BG636" i="6" l="1"/>
  <c r="AF742" i="39"/>
  <c r="AF743" i="39" s="1"/>
  <c r="AG265" i="38"/>
  <c r="BG615" i="6" l="1"/>
  <c r="AF744" i="39"/>
  <c r="AF745" i="39" s="1"/>
  <c r="AF746" i="39" s="1"/>
  <c r="AF747" i="39" s="1"/>
  <c r="AF748" i="39" s="1"/>
  <c r="AF749" i="39" s="1"/>
  <c r="AF750" i="39" s="1"/>
  <c r="AF751" i="39" s="1"/>
  <c r="AF752" i="39" s="1"/>
  <c r="AF753" i="39" s="1"/>
  <c r="AF754" i="39" s="1"/>
  <c r="AG266" i="38"/>
  <c r="AF755" i="39" l="1"/>
  <c r="AG267" i="38"/>
  <c r="AF756" i="39" l="1"/>
  <c r="BG584" i="6" s="1"/>
  <c r="AG268" i="38"/>
  <c r="AG269" i="38" s="1"/>
  <c r="BG614" i="6" l="1"/>
  <c r="AF757" i="39"/>
  <c r="AF758" i="39" s="1"/>
  <c r="AF759" i="39" s="1"/>
  <c r="AF760" i="39" s="1"/>
  <c r="AF761" i="39" s="1"/>
  <c r="AF762" i="39" s="1"/>
  <c r="AF763" i="39" s="1"/>
  <c r="AF764" i="39" s="1"/>
  <c r="AF765" i="39" s="1"/>
  <c r="AF766" i="39" s="1"/>
  <c r="AF767" i="39" s="1"/>
  <c r="AF768" i="39" s="1"/>
  <c r="AG270" i="38"/>
  <c r="AF769" i="39" l="1"/>
  <c r="AF770" i="39" s="1"/>
  <c r="BG612" i="6"/>
  <c r="AG271" i="38"/>
  <c r="BG594" i="6" l="1"/>
  <c r="AF771" i="39"/>
  <c r="AF772" i="39" s="1"/>
  <c r="AF773" i="39" s="1"/>
  <c r="AF774" i="39" s="1"/>
  <c r="AF775" i="39" s="1"/>
  <c r="AF776" i="39" s="1"/>
  <c r="AF777" i="39" s="1"/>
  <c r="AF778" i="39" s="1"/>
  <c r="AF779" i="39" s="1"/>
  <c r="AF780" i="39" s="1"/>
  <c r="AF781" i="39" s="1"/>
  <c r="AF782" i="39" s="1"/>
  <c r="AF783" i="39" s="1"/>
  <c r="AF784" i="39" s="1"/>
  <c r="AF785" i="39" s="1"/>
  <c r="AF786" i="39" s="1"/>
  <c r="AF787" i="39" s="1"/>
  <c r="AF788" i="39" s="1"/>
  <c r="AF789" i="39" s="1"/>
  <c r="AF790" i="39" s="1"/>
  <c r="AF791" i="39" s="1"/>
  <c r="AF792" i="39" s="1"/>
  <c r="AG272" i="38"/>
  <c r="AF793" i="39" l="1"/>
  <c r="AF794" i="39" s="1"/>
  <c r="AF795" i="39" s="1"/>
  <c r="AF796" i="39" s="1"/>
  <c r="AF797" i="39" s="1"/>
  <c r="AF798" i="39" s="1"/>
  <c r="AF799" i="39" s="1"/>
  <c r="AF800" i="39" s="1"/>
  <c r="AF801" i="39" s="1"/>
  <c r="AF802" i="39" s="1"/>
  <c r="AF803" i="39" s="1"/>
  <c r="AF804" i="39" s="1"/>
  <c r="AF805" i="39" s="1"/>
  <c r="AF806" i="39" s="1"/>
  <c r="AF807" i="39" s="1"/>
  <c r="AF808" i="39" s="1"/>
  <c r="AF809" i="39" s="1"/>
  <c r="AF810" i="39" s="1"/>
  <c r="AF811" i="39" s="1"/>
  <c r="AF812" i="39" s="1"/>
  <c r="BG576" i="6"/>
  <c r="AG273" i="38"/>
  <c r="AG274" i="38" l="1"/>
  <c r="AG275" i="38" l="1"/>
  <c r="AG276" i="38" l="1"/>
  <c r="AG277" i="38" l="1"/>
  <c r="AG278" i="38" l="1"/>
  <c r="AG279" i="38" l="1"/>
  <c r="AG280" i="38" l="1"/>
  <c r="AG281" i="38" l="1"/>
  <c r="AG282" i="38" l="1"/>
  <c r="AG283" i="38" l="1"/>
  <c r="AG284" i="38" l="1"/>
  <c r="AG285" i="38"/>
  <c r="AG286" i="38" l="1"/>
  <c r="AG287" i="38" l="1"/>
  <c r="AG288" i="38" l="1"/>
  <c r="BE85" i="6" s="1"/>
  <c r="AG289" i="38" l="1"/>
  <c r="AG290" i="38" l="1"/>
  <c r="AG291" i="38" l="1"/>
  <c r="AG292" i="38" l="1"/>
  <c r="AG293" i="38" l="1"/>
  <c r="AG294" i="38" l="1"/>
  <c r="AG295" i="38" l="1"/>
  <c r="AG296" i="38" l="1"/>
  <c r="AG297" i="38" l="1"/>
  <c r="AG298" i="38" l="1"/>
  <c r="AG299" i="38" l="1"/>
  <c r="BE635" i="6" s="1"/>
  <c r="AG300" i="38" l="1"/>
  <c r="AG301" i="38" l="1"/>
  <c r="AG302" i="38" l="1"/>
  <c r="AG303" i="38" s="1"/>
  <c r="AG304" i="38"/>
  <c r="AG305" i="38" l="1"/>
  <c r="AG306" i="38" l="1"/>
  <c r="AG307" i="38" l="1"/>
  <c r="AG308" i="38" l="1"/>
  <c r="AG309" i="38" l="1"/>
  <c r="AG310" i="38" l="1"/>
  <c r="AG311" i="38" l="1"/>
  <c r="AG312" i="38" l="1"/>
  <c r="AG313" i="38" l="1"/>
  <c r="AG314" i="38" l="1"/>
  <c r="AG315" i="38" l="1"/>
  <c r="AG316" i="38" l="1"/>
  <c r="AG317" i="38" l="1"/>
  <c r="AG318" i="38" l="1"/>
  <c r="AG319" i="38" l="1"/>
  <c r="AG320" i="38" l="1"/>
  <c r="AG321" i="38" l="1"/>
  <c r="AG322" i="38" l="1"/>
  <c r="AG323" i="38" l="1"/>
  <c r="AG324" i="38" l="1"/>
  <c r="AG325" i="38" l="1"/>
  <c r="AG326" i="38" l="1"/>
  <c r="AG327" i="38" l="1"/>
  <c r="AG328" i="38" l="1"/>
  <c r="AG329" i="38" l="1"/>
  <c r="AG330" i="38" l="1"/>
  <c r="AG331" i="38" l="1"/>
  <c r="AG332" i="38" l="1"/>
  <c r="AG333" i="38" l="1"/>
  <c r="AG334" i="38" l="1"/>
  <c r="AG335" i="38" l="1"/>
  <c r="AG336" i="38" l="1"/>
  <c r="AG337" i="38" l="1"/>
  <c r="AG338" i="38"/>
  <c r="AG339" i="38" l="1"/>
  <c r="AG340" i="38" l="1"/>
  <c r="AG341" i="38" l="1"/>
  <c r="AG342" i="38" s="1"/>
  <c r="AG343" i="38" l="1"/>
  <c r="BE549" i="6" s="1"/>
  <c r="AG344" i="38" l="1"/>
  <c r="AG345" i="38" l="1"/>
  <c r="AG346" i="38" l="1"/>
  <c r="AG347" i="38"/>
  <c r="AG348" i="38" l="1"/>
  <c r="AG349" i="38" s="1"/>
  <c r="AG350" i="38" l="1"/>
  <c r="AG351" i="38" l="1"/>
  <c r="BE519" i="6" s="1"/>
  <c r="AG352" i="38" l="1"/>
  <c r="AG353" i="38" l="1"/>
  <c r="AG354" i="38" l="1"/>
  <c r="AG355" i="38" l="1"/>
  <c r="AG356" i="38" l="1"/>
  <c r="AG357" i="38" l="1"/>
  <c r="AG358" i="38" l="1"/>
  <c r="AG359" i="38" l="1"/>
  <c r="AG360" i="38" l="1"/>
  <c r="AG361" i="38" l="1"/>
  <c r="AG362" i="38" l="1"/>
  <c r="AG363" i="38" l="1"/>
  <c r="AG364" i="38" l="1"/>
  <c r="AG365" i="38" l="1"/>
  <c r="AG366" i="38" l="1"/>
  <c r="AG367" i="38" l="1"/>
  <c r="AG368" i="38" s="1"/>
  <c r="AG369" i="38" l="1"/>
  <c r="AG370" i="38"/>
  <c r="AG371" i="38" s="1"/>
  <c r="AG372" i="38" l="1"/>
  <c r="AG373" i="38" l="1"/>
  <c r="AG374" i="38" s="1"/>
  <c r="AG375" i="38" l="1"/>
  <c r="AG376" i="38" l="1"/>
  <c r="AG377" i="38" l="1"/>
  <c r="AG378" i="38" s="1"/>
  <c r="AG379" i="38"/>
  <c r="AG380" i="38" l="1"/>
  <c r="AG381" i="38" l="1"/>
  <c r="AG382" i="38" l="1"/>
  <c r="AG383" i="38"/>
  <c r="AG384" i="38" l="1"/>
  <c r="AG385" i="38" l="1"/>
  <c r="AG386" i="38" l="1"/>
  <c r="AG387" i="38" l="1"/>
  <c r="AG388" i="38"/>
  <c r="AG389" i="38" l="1"/>
  <c r="AG390" i="38" l="1"/>
  <c r="AG391" i="38" l="1"/>
  <c r="AG392" i="38" s="1"/>
  <c r="AG393" i="38" l="1"/>
  <c r="AG394" i="38"/>
  <c r="AG395" i="38" l="1"/>
  <c r="AG396" i="38" l="1"/>
  <c r="AG397" i="38" l="1"/>
  <c r="AG398" i="38" l="1"/>
  <c r="BE564" i="6" s="1"/>
  <c r="AG399" i="38" l="1"/>
  <c r="AG400" i="38" l="1"/>
  <c r="AG401" i="38" l="1"/>
  <c r="AG402" i="38" l="1"/>
  <c r="AG403" i="38" l="1"/>
  <c r="AG404" i="38" s="1"/>
  <c r="AG405" i="38" l="1"/>
  <c r="BE547" i="6" s="1"/>
  <c r="AG406" i="38" l="1"/>
  <c r="BE551" i="6" s="1"/>
  <c r="AG407" i="38" l="1"/>
  <c r="AG408" i="38" l="1"/>
  <c r="AG409" i="38" l="1"/>
  <c r="AG410" i="38" l="1"/>
  <c r="BE572" i="6" s="1"/>
  <c r="AG411" i="38" l="1"/>
  <c r="AG412" i="38" l="1"/>
  <c r="AG413" i="38" l="1"/>
  <c r="AG414" i="38" l="1"/>
  <c r="AG415" i="38" l="1"/>
  <c r="AG416" i="38" s="1"/>
  <c r="AG417" i="38"/>
  <c r="AG418" i="38" l="1"/>
  <c r="AG419" i="38" l="1"/>
  <c r="AG420" i="38" l="1"/>
  <c r="AG421" i="38" l="1"/>
  <c r="AG422" i="38" l="1"/>
  <c r="AG423" i="38" s="1"/>
  <c r="AG424" i="38" s="1"/>
  <c r="AG425" i="38" s="1"/>
  <c r="BE553" i="6"/>
  <c r="AG426" i="38"/>
  <c r="AG427" i="38" l="1"/>
  <c r="AG428" i="38" l="1"/>
  <c r="AG429" i="38" l="1"/>
  <c r="AG430" i="38" l="1"/>
  <c r="BE555" i="6" s="1"/>
  <c r="AG431" i="38"/>
  <c r="AG432" i="38" l="1"/>
  <c r="AG433" i="38" l="1"/>
  <c r="AG434" i="38" l="1"/>
  <c r="AG435" i="38" l="1"/>
  <c r="AG436" i="38" s="1"/>
  <c r="AG437" i="38" s="1"/>
  <c r="AG438" i="38" l="1"/>
  <c r="AG439" i="38" s="1"/>
  <c r="AG440" i="38" s="1"/>
  <c r="AG441" i="38" s="1"/>
  <c r="AG442" i="38" s="1"/>
  <c r="AG443" i="38" s="1"/>
  <c r="AG444" i="38" l="1"/>
  <c r="AG445" i="38" s="1"/>
  <c r="AG446" i="38" l="1"/>
  <c r="AG447" i="38" s="1"/>
  <c r="BE569" i="6"/>
  <c r="AG448" i="38"/>
  <c r="BE568" i="6" s="1"/>
  <c r="AG449" i="38" l="1"/>
  <c r="AG450" i="38" l="1"/>
  <c r="AG451" i="38" l="1"/>
  <c r="BE552" i="6" s="1"/>
  <c r="AG452" i="38" l="1"/>
  <c r="AG453" i="38" s="1"/>
  <c r="AG454" i="38" l="1"/>
  <c r="AG455" i="38" s="1"/>
  <c r="AG456" i="38" l="1"/>
  <c r="AG457" i="38" s="1"/>
  <c r="AG458" i="38" s="1"/>
  <c r="AG459" i="38" l="1"/>
  <c r="AG460" i="38" l="1"/>
  <c r="BE542" i="6" s="1"/>
  <c r="AG461" i="38" l="1"/>
  <c r="AG462" i="38" s="1"/>
  <c r="AG463" i="38" l="1"/>
  <c r="BE543" i="6"/>
  <c r="AG464" i="38"/>
  <c r="AG465" i="38" s="1"/>
  <c r="BE571" i="6" s="1"/>
  <c r="AG466" i="38" l="1"/>
  <c r="AG467" i="38" l="1"/>
  <c r="AG468" i="38" l="1"/>
  <c r="AG469" i="38" s="1"/>
  <c r="AG470" i="38" l="1"/>
  <c r="AG471" i="38" l="1"/>
  <c r="AG472" i="38" s="1"/>
  <c r="AG473" i="38" l="1"/>
  <c r="BE531" i="6" s="1"/>
  <c r="AG474" i="38" l="1"/>
  <c r="AG475" i="38" l="1"/>
  <c r="AG476" i="38" l="1"/>
  <c r="AG477" i="38" s="1"/>
  <c r="AG478" i="38" s="1"/>
  <c r="AG479" i="38" l="1"/>
  <c r="AG480" i="38" s="1"/>
  <c r="AG481" i="38" s="1"/>
  <c r="AG482" i="38" s="1"/>
  <c r="BE532" i="6"/>
  <c r="AG483" i="38"/>
  <c r="AG484" i="38" s="1"/>
  <c r="AG485" i="38" l="1"/>
  <c r="AG486" i="38" s="1"/>
  <c r="AG487" i="38" l="1"/>
  <c r="BE616" i="6"/>
  <c r="AG488" i="38"/>
  <c r="AG489" i="38" l="1"/>
  <c r="AG490" i="38" s="1"/>
  <c r="AG491" i="38" l="1"/>
  <c r="BE523" i="6"/>
  <c r="AG492" i="38"/>
  <c r="AG493" i="38" l="1"/>
  <c r="AG494" i="38" l="1"/>
  <c r="AG495" i="38" s="1"/>
  <c r="AG496" i="38" l="1"/>
  <c r="AG497" i="38" l="1"/>
  <c r="AG498" i="38" l="1"/>
  <c r="AG499" i="38" l="1"/>
  <c r="AG500" i="38" l="1"/>
  <c r="BE530" i="6" s="1"/>
  <c r="AG501" i="38" l="1"/>
  <c r="AG502" i="38" s="1"/>
  <c r="AG503" i="38" l="1"/>
  <c r="BE634" i="6" s="1"/>
  <c r="BE554" i="6"/>
  <c r="AG504" i="38"/>
  <c r="AG505" i="38" l="1"/>
  <c r="AG506" i="38" l="1"/>
  <c r="AG507" i="38" l="1"/>
  <c r="AG508" i="38" s="1"/>
  <c r="AG509" i="38" s="1"/>
  <c r="AG510" i="38" l="1"/>
  <c r="AG511" i="38" s="1"/>
  <c r="AG512" i="38" s="1"/>
  <c r="AG513" i="38" l="1"/>
  <c r="AG514" i="38" l="1"/>
  <c r="AG515" i="38" l="1"/>
  <c r="AG516" i="38" s="1"/>
  <c r="AG517" i="38" s="1"/>
  <c r="AG518" i="38" s="1"/>
  <c r="BE521" i="6"/>
  <c r="AG519" i="38"/>
  <c r="AG520" i="38" s="1"/>
  <c r="AG521" i="38" l="1"/>
  <c r="AG522" i="38" s="1"/>
  <c r="AG523" i="38" s="1"/>
  <c r="AG524" i="38" l="1"/>
  <c r="AG525" i="38" s="1"/>
  <c r="AG526" i="38" l="1"/>
  <c r="AG527" i="38" s="1"/>
  <c r="BE527" i="6"/>
  <c r="AG528" i="38" l="1"/>
  <c r="AG529" i="38" s="1"/>
  <c r="AG530" i="38" s="1"/>
  <c r="AG531" i="38" s="1"/>
  <c r="AG532" i="38" s="1"/>
  <c r="AG533" i="38" s="1"/>
  <c r="BE535" i="6"/>
  <c r="AG534" i="38"/>
  <c r="AG535" i="38" l="1"/>
  <c r="BE546" i="6" s="1"/>
  <c r="AG536" i="38" l="1"/>
  <c r="AG537" i="38" s="1"/>
  <c r="BE563" i="6" s="1"/>
  <c r="AG538" i="38" l="1"/>
  <c r="AG539" i="38" s="1"/>
  <c r="AG540" i="38" s="1"/>
  <c r="AG541" i="38" l="1"/>
  <c r="AG542" i="38" l="1"/>
  <c r="AG543" i="38" s="1"/>
  <c r="AG544" i="38" s="1"/>
  <c r="AG545" i="38" l="1"/>
  <c r="AG546" i="38" s="1"/>
  <c r="AG547" i="38" s="1"/>
  <c r="AG548" i="38" s="1"/>
  <c r="AG549" i="38" s="1"/>
  <c r="AG550" i="38" s="1"/>
  <c r="AG551" i="38" s="1"/>
  <c r="AG552" i="38" l="1"/>
  <c r="AG553" i="38" l="1"/>
  <c r="AG554" i="38" s="1"/>
  <c r="AG555" i="38" s="1"/>
  <c r="AG556" i="38" s="1"/>
  <c r="BE550" i="6"/>
  <c r="AG557" i="38"/>
  <c r="AG558" i="38" s="1"/>
  <c r="AG559" i="38" s="1"/>
  <c r="AG560" i="38" s="1"/>
  <c r="BE528" i="6" s="1"/>
  <c r="AG561" i="38" l="1"/>
  <c r="AG562" i="38" s="1"/>
  <c r="AG563" i="38" s="1"/>
  <c r="AG564" i="38" l="1"/>
  <c r="BE567" i="6" s="1"/>
  <c r="AG565" i="38" l="1"/>
  <c r="AG566" i="38" s="1"/>
  <c r="BE517" i="6" s="1"/>
  <c r="AG567" i="38"/>
  <c r="AG568" i="38" s="1"/>
  <c r="AG569" i="38" l="1"/>
  <c r="BE570" i="6" s="1"/>
  <c r="AG570" i="38" l="1"/>
  <c r="AG571" i="38" s="1"/>
  <c r="AG572" i="38" l="1"/>
  <c r="AG573" i="38" l="1"/>
  <c r="AG574" i="38" s="1"/>
  <c r="AG575" i="38" s="1"/>
  <c r="AG576" i="38" l="1"/>
  <c r="AG577" i="38" s="1"/>
  <c r="AG578" i="38" s="1"/>
  <c r="AG579" i="38" s="1"/>
  <c r="AG580" i="38" l="1"/>
  <c r="AG581" i="38" s="1"/>
  <c r="BE560" i="6"/>
  <c r="AG582" i="38"/>
  <c r="AG583" i="38" l="1"/>
  <c r="BE557" i="6" s="1"/>
  <c r="AG584" i="38" l="1"/>
  <c r="AG585" i="38" s="1"/>
  <c r="AG586" i="38" l="1"/>
  <c r="AG587" i="38" l="1"/>
  <c r="AG588" i="38"/>
  <c r="AG589" i="38" l="1"/>
  <c r="AG590" i="38" s="1"/>
  <c r="AG591" i="38" s="1"/>
  <c r="AG592" i="38" s="1"/>
  <c r="AG593" i="38" l="1"/>
  <c r="AG594" i="38" s="1"/>
  <c r="AG595" i="38" s="1"/>
  <c r="BE565" i="6"/>
  <c r="AG596" i="38"/>
  <c r="AG597" i="38" s="1"/>
  <c r="AG598" i="38" s="1"/>
  <c r="AG599" i="38" s="1"/>
  <c r="AG600" i="38" s="1"/>
  <c r="AG601" i="38" l="1"/>
  <c r="AG602" i="38" s="1"/>
  <c r="AG603" i="38" s="1"/>
  <c r="AG604" i="38" s="1"/>
  <c r="AG605" i="38" l="1"/>
  <c r="BE556" i="6" s="1"/>
  <c r="AG606" i="38" l="1"/>
  <c r="AG607" i="38" s="1"/>
  <c r="AG608" i="38" l="1"/>
  <c r="BE558" i="6" s="1"/>
  <c r="AG609" i="38" l="1"/>
  <c r="AG610" i="38" s="1"/>
  <c r="AG611" i="38" s="1"/>
  <c r="AG612" i="38" l="1"/>
  <c r="AG613" i="38" s="1"/>
  <c r="AG614" i="38" s="1"/>
  <c r="AG615" i="38" s="1"/>
  <c r="AG616" i="38" s="1"/>
  <c r="AG617" i="38" s="1"/>
  <c r="AG618" i="38" s="1"/>
  <c r="AG619" i="38" l="1"/>
  <c r="AG620" i="38" s="1"/>
  <c r="AG621" i="38" s="1"/>
  <c r="AG622" i="38" s="1"/>
  <c r="BE524" i="6"/>
  <c r="AG623" i="38"/>
  <c r="AG624" i="38" s="1"/>
  <c r="AG625" i="38" s="1"/>
  <c r="AG626" i="38" s="1"/>
  <c r="AG627" i="38" l="1"/>
  <c r="BE562" i="6"/>
  <c r="AG628" i="38"/>
  <c r="AG629" i="38" s="1"/>
  <c r="AG630" i="38" s="1"/>
  <c r="BE538" i="6" s="1"/>
  <c r="AG631" i="38" l="1"/>
  <c r="AG632" i="38" s="1"/>
  <c r="AG633" i="38" l="1"/>
  <c r="AG634" i="38" l="1"/>
  <c r="AG635" i="38" l="1"/>
  <c r="AG636" i="38" s="1"/>
  <c r="AG637" i="38" l="1"/>
  <c r="AG638" i="38" s="1"/>
  <c r="AG639" i="38" s="1"/>
  <c r="AG640" i="38" l="1"/>
  <c r="AG641" i="38" s="1"/>
  <c r="AG642" i="38" s="1"/>
  <c r="AG643" i="38" s="1"/>
  <c r="AG644" i="38" s="1"/>
  <c r="AG645" i="38"/>
  <c r="AG646" i="38" l="1"/>
  <c r="AG647" i="38" s="1"/>
  <c r="AG648" i="38" s="1"/>
  <c r="AG649" i="38" s="1"/>
  <c r="AG650" i="38" s="1"/>
  <c r="AG651" i="38" s="1"/>
  <c r="AG652" i="38" l="1"/>
  <c r="AG653" i="38" s="1"/>
  <c r="AG654" i="38" l="1"/>
  <c r="AG655" i="38" s="1"/>
  <c r="BE585" i="6"/>
  <c r="AG656" i="38"/>
  <c r="AG657" i="38"/>
  <c r="AG658" i="38" s="1"/>
  <c r="AG659" i="38" s="1"/>
  <c r="AG660" i="38" l="1"/>
  <c r="AG661" i="38" s="1"/>
  <c r="AG662" i="38" s="1"/>
  <c r="AG663" i="38" s="1"/>
  <c r="AG664" i="38" s="1"/>
  <c r="AG665" i="38" s="1"/>
  <c r="AG666" i="38" s="1"/>
  <c r="AG667" i="38" s="1"/>
  <c r="AG668" i="38" l="1"/>
  <c r="AG669" i="38" s="1"/>
  <c r="AG670" i="38" l="1"/>
  <c r="AG671" i="38" s="1"/>
  <c r="AG672" i="38" l="1"/>
  <c r="AG673" i="38" l="1"/>
  <c r="AG674" i="38" l="1"/>
  <c r="AG675" i="38" s="1"/>
  <c r="AG676" i="38" l="1"/>
  <c r="BE566" i="6"/>
  <c r="AG677" i="38" l="1"/>
  <c r="AG678" i="38" s="1"/>
  <c r="AG679" i="38" s="1"/>
  <c r="AG680" i="38" s="1"/>
  <c r="AG681" i="38" s="1"/>
  <c r="AG682" i="38" s="1"/>
  <c r="AG683" i="38" s="1"/>
  <c r="AG684" i="38" s="1"/>
  <c r="AG685" i="38" s="1"/>
  <c r="AG686" i="38" s="1"/>
  <c r="AG687" i="38" s="1"/>
  <c r="BE578" i="6"/>
  <c r="AG688" i="38"/>
  <c r="AG689" i="38" s="1"/>
  <c r="AG690" i="38" s="1"/>
  <c r="AG691" i="38" s="1"/>
  <c r="AG692" i="38" s="1"/>
  <c r="AG693" i="38" l="1"/>
  <c r="AG694" i="38" l="1"/>
  <c r="AG695" i="38" l="1"/>
  <c r="AG696" i="38" s="1"/>
  <c r="AG697" i="38" s="1"/>
  <c r="AG698" i="38" s="1"/>
  <c r="AG699" i="38" s="1"/>
  <c r="BE632" i="6"/>
  <c r="AG700" i="38"/>
  <c r="BE619" i="6" s="1"/>
  <c r="AG701" i="38"/>
  <c r="AG702" i="38" s="1"/>
  <c r="AG703" i="38" l="1"/>
  <c r="AG704" i="38" s="1"/>
  <c r="BE587" i="6"/>
  <c r="AG705" i="38"/>
  <c r="AG706" i="38" s="1"/>
  <c r="AG707" i="38" l="1"/>
  <c r="AG708" i="38" s="1"/>
  <c r="AG709" i="38" l="1"/>
  <c r="AG710" i="38" s="1"/>
  <c r="AG711" i="38" s="1"/>
  <c r="AG712" i="38" s="1"/>
  <c r="AG713" i="38" s="1"/>
  <c r="AG714" i="38" s="1"/>
  <c r="AG715" i="38" l="1"/>
  <c r="AG716" i="38"/>
  <c r="AG717" i="38" l="1"/>
  <c r="AG718" i="38" s="1"/>
  <c r="AG719" i="38" s="1"/>
  <c r="AG720" i="38" l="1"/>
  <c r="AG721" i="38" s="1"/>
  <c r="AG722" i="38" s="1"/>
  <c r="AG723" i="38" s="1"/>
  <c r="AG724" i="38" s="1"/>
  <c r="AG725" i="38" s="1"/>
  <c r="AG726" i="38" s="1"/>
  <c r="AG727" i="38" s="1"/>
  <c r="AG728" i="38" s="1"/>
  <c r="BE640" i="6"/>
  <c r="AG729" i="38" l="1"/>
  <c r="BE631" i="6"/>
  <c r="AG730" i="38" l="1"/>
  <c r="AG731" i="38" s="1"/>
  <c r="AG732" i="38" s="1"/>
  <c r="AG733" i="38" s="1"/>
  <c r="AG734" i="38" s="1"/>
  <c r="AG735" i="38" s="1"/>
  <c r="AG736" i="38" s="1"/>
  <c r="BE540" i="6"/>
  <c r="BE615" i="6" l="1"/>
  <c r="AG737" i="38"/>
  <c r="AG738" i="38" s="1"/>
  <c r="AG739" i="38" s="1"/>
  <c r="AG740" i="38" s="1"/>
  <c r="AG741" i="38" l="1"/>
  <c r="AG742" i="38" s="1"/>
  <c r="AG743" i="38" s="1"/>
  <c r="AG744" i="38" s="1"/>
  <c r="AG745" i="38" s="1"/>
  <c r="BE526" i="6"/>
  <c r="AG746" i="38" l="1"/>
  <c r="AG747" i="38" s="1"/>
  <c r="AG748" i="38" s="1"/>
  <c r="AG749" i="38" s="1"/>
  <c r="AG750" i="38" s="1"/>
  <c r="AG751" i="38" s="1"/>
  <c r="AG752" i="38" s="1"/>
  <c r="AG753" i="38" s="1"/>
  <c r="AG754" i="38" s="1"/>
  <c r="AG755" i="38" s="1"/>
  <c r="AG756" i="38" s="1"/>
  <c r="AG757" i="38" s="1"/>
  <c r="AG758" i="38" s="1"/>
  <c r="BE584" i="6" s="1"/>
  <c r="BE636" i="6"/>
  <c r="AG759" i="38"/>
  <c r="AG760" i="38" s="1"/>
  <c r="AG761" i="38"/>
  <c r="AG762" i="38" l="1"/>
  <c r="AG763" i="38" s="1"/>
  <c r="AG764" i="38" s="1"/>
  <c r="AG765" i="38" l="1"/>
  <c r="AG766" i="38" s="1"/>
  <c r="AG767" i="38" s="1"/>
  <c r="AG768" i="38" s="1"/>
  <c r="AG769" i="38" s="1"/>
  <c r="BE614" i="6"/>
  <c r="AG770" i="38"/>
  <c r="AG771" i="38" l="1"/>
  <c r="AG772" i="38" s="1"/>
  <c r="AG773" i="38" s="1"/>
  <c r="AG774" i="38" s="1"/>
  <c r="AG775" i="38" s="1"/>
  <c r="AG776" i="38" s="1"/>
  <c r="BE594" i="6"/>
  <c r="BQ101" i="3"/>
  <c r="BM101" i="3"/>
  <c r="BQ90" i="3"/>
  <c r="BM90" i="3"/>
  <c r="BQ202" i="3"/>
  <c r="BM202" i="3"/>
  <c r="AG777" i="38" l="1"/>
  <c r="AG778" i="38" s="1"/>
  <c r="AG779" i="38" s="1"/>
  <c r="AG780" i="38" s="1"/>
  <c r="AG781" i="38" s="1"/>
  <c r="AG782" i="38" s="1"/>
  <c r="AG783" i="38" s="1"/>
  <c r="AG784" i="38" s="1"/>
  <c r="AG785" i="38" s="1"/>
  <c r="BE612" i="6"/>
  <c r="AG786" i="38"/>
  <c r="AG787" i="38" s="1"/>
  <c r="AG788" i="38" s="1"/>
  <c r="AG789" i="38" s="1"/>
  <c r="AG790" i="38" s="1"/>
  <c r="AG791" i="38" s="1"/>
  <c r="AG792" i="38" s="1"/>
  <c r="AG793" i="38" s="1"/>
  <c r="AG794" i="38" s="1"/>
  <c r="AG795" i="38" s="1"/>
  <c r="AG796" i="38" s="1"/>
  <c r="X516" i="6"/>
  <c r="X515" i="6"/>
  <c r="U515" i="6"/>
  <c r="X514" i="6"/>
  <c r="U514" i="6"/>
  <c r="X513" i="6"/>
  <c r="U513" i="6"/>
  <c r="X512" i="6"/>
  <c r="U512" i="6"/>
  <c r="X511" i="6"/>
  <c r="U511" i="6"/>
  <c r="X510" i="6"/>
  <c r="U510" i="6"/>
  <c r="X509" i="6"/>
  <c r="U509" i="6"/>
  <c r="X508" i="6"/>
  <c r="U508" i="6"/>
  <c r="X507" i="6"/>
  <c r="U507" i="6"/>
  <c r="X506" i="6"/>
  <c r="U506" i="6"/>
  <c r="X505" i="6"/>
  <c r="U505" i="6"/>
  <c r="X504" i="6"/>
  <c r="U504" i="6"/>
  <c r="X503" i="6"/>
  <c r="AG797" i="38" l="1"/>
  <c r="AG798" i="38" s="1"/>
  <c r="AG799" i="38" s="1"/>
  <c r="AG800" i="38" s="1"/>
  <c r="AG801" i="38" s="1"/>
  <c r="AG802" i="38" s="1"/>
  <c r="AG803" i="38" s="1"/>
  <c r="AG804" i="38" s="1"/>
  <c r="AG805" i="38" s="1"/>
  <c r="AG806" i="38" s="1"/>
  <c r="AG807" i="38" s="1"/>
  <c r="AG808" i="38" s="1"/>
  <c r="AG809" i="38" s="1"/>
  <c r="AG810" i="38" s="1"/>
  <c r="AG811" i="38" s="1"/>
  <c r="AG812" i="38" s="1"/>
  <c r="BE576" i="6"/>
  <c r="BE503" i="6"/>
  <c r="BC503" i="6"/>
  <c r="BB503" i="6"/>
  <c r="BE505" i="6"/>
  <c r="BC505" i="6"/>
  <c r="BB505" i="6"/>
  <c r="BE507" i="6"/>
  <c r="BB507" i="6"/>
  <c r="BE509" i="6"/>
  <c r="BC509" i="6"/>
  <c r="BB509" i="6"/>
  <c r="BE511" i="6"/>
  <c r="BB511" i="6"/>
  <c r="BE513" i="6"/>
  <c r="BC513" i="6"/>
  <c r="BB513" i="6"/>
  <c r="BE515" i="6"/>
  <c r="BC515" i="6"/>
  <c r="BB515" i="6"/>
  <c r="BE516" i="6"/>
  <c r="BC516" i="6"/>
  <c r="BB516" i="6"/>
  <c r="BE504" i="6"/>
  <c r="BC504" i="6"/>
  <c r="BB504" i="6"/>
  <c r="BE506" i="6"/>
  <c r="BC506" i="6"/>
  <c r="BB506" i="6"/>
  <c r="BE508" i="6"/>
  <c r="BB508" i="6"/>
  <c r="BE510" i="6"/>
  <c r="BB510" i="6"/>
  <c r="BC510" i="6"/>
  <c r="BE512" i="6"/>
  <c r="BC512" i="6"/>
  <c r="BB512" i="6"/>
  <c r="BE514" i="6"/>
  <c r="BB514" i="6"/>
  <c r="BC514" i="6"/>
  <c r="BG503" i="6"/>
  <c r="AY503" i="6"/>
  <c r="AX503" i="6"/>
  <c r="AU503" i="6"/>
  <c r="AT503" i="6"/>
  <c r="AW503" i="6"/>
  <c r="AV503" i="6"/>
  <c r="BG505" i="6"/>
  <c r="AY505" i="6"/>
  <c r="AX505" i="6"/>
  <c r="AU505" i="6"/>
  <c r="AT505" i="6"/>
  <c r="AW505" i="6"/>
  <c r="AV505" i="6"/>
  <c r="BG507" i="6"/>
  <c r="AY507" i="6"/>
  <c r="AX507" i="6"/>
  <c r="AU507" i="6"/>
  <c r="AT507" i="6"/>
  <c r="AW507" i="6"/>
  <c r="AV507" i="6"/>
  <c r="BG509" i="6"/>
  <c r="AY509" i="6"/>
  <c r="AX509" i="6"/>
  <c r="AU509" i="6"/>
  <c r="AT509" i="6"/>
  <c r="AW509" i="6"/>
  <c r="AV509" i="6"/>
  <c r="BG511" i="6"/>
  <c r="AY511" i="6"/>
  <c r="AX511" i="6"/>
  <c r="AU511" i="6"/>
  <c r="AT511" i="6"/>
  <c r="AW511" i="6"/>
  <c r="AV511" i="6"/>
  <c r="BG513" i="6"/>
  <c r="AY513" i="6"/>
  <c r="AX513" i="6"/>
  <c r="AU513" i="6"/>
  <c r="AT513" i="6"/>
  <c r="AW513" i="6"/>
  <c r="AV513" i="6"/>
  <c r="BG515" i="6"/>
  <c r="AY515" i="6"/>
  <c r="AX515" i="6"/>
  <c r="AU515" i="6"/>
  <c r="AT515" i="6"/>
  <c r="AW515" i="6"/>
  <c r="AV515" i="6"/>
  <c r="BG516" i="6"/>
  <c r="AY516" i="6"/>
  <c r="AX516" i="6"/>
  <c r="AU516" i="6"/>
  <c r="AT516" i="6"/>
  <c r="AW516" i="6"/>
  <c r="AV516" i="6"/>
  <c r="BG504" i="6"/>
  <c r="AY504" i="6"/>
  <c r="AX504" i="6"/>
  <c r="AU504" i="6"/>
  <c r="AT504" i="6"/>
  <c r="AW504" i="6"/>
  <c r="AV504" i="6"/>
  <c r="BG506" i="6"/>
  <c r="AY506" i="6"/>
  <c r="AX506" i="6"/>
  <c r="AU506" i="6"/>
  <c r="AT506" i="6"/>
  <c r="AW506" i="6"/>
  <c r="AV506" i="6"/>
  <c r="BG508" i="6"/>
  <c r="AY508" i="6"/>
  <c r="AX508" i="6"/>
  <c r="AU508" i="6"/>
  <c r="AT508" i="6"/>
  <c r="AW508" i="6"/>
  <c r="AV508" i="6"/>
  <c r="BG510" i="6"/>
  <c r="AY510" i="6"/>
  <c r="AX510" i="6"/>
  <c r="AU510" i="6"/>
  <c r="AT510" i="6"/>
  <c r="AW510" i="6"/>
  <c r="AV510" i="6"/>
  <c r="BG512" i="6"/>
  <c r="AY512" i="6"/>
  <c r="AX512" i="6"/>
  <c r="AU512" i="6"/>
  <c r="AT512" i="6"/>
  <c r="AW512" i="6"/>
  <c r="AV512" i="6"/>
  <c r="BG514" i="6"/>
  <c r="AY514" i="6"/>
  <c r="AX514" i="6"/>
  <c r="AU514" i="6"/>
  <c r="AT514" i="6"/>
  <c r="AW514" i="6"/>
  <c r="AV514" i="6"/>
  <c r="AA516" i="6"/>
  <c r="Z516" i="6"/>
  <c r="Y516" i="6"/>
  <c r="AA504" i="6"/>
  <c r="Y504" i="6"/>
  <c r="Z504" i="6"/>
  <c r="Y506" i="6"/>
  <c r="AA506" i="6"/>
  <c r="Z506" i="6"/>
  <c r="AA508" i="6"/>
  <c r="Z508" i="6"/>
  <c r="Y508" i="6"/>
  <c r="Y510" i="6"/>
  <c r="Z510" i="6"/>
  <c r="AA510" i="6"/>
  <c r="AA512" i="6"/>
  <c r="Z512" i="6"/>
  <c r="Y512" i="6"/>
  <c r="Y514" i="6"/>
  <c r="AA514" i="6"/>
  <c r="Z514" i="6"/>
  <c r="Z503" i="6"/>
  <c r="AA503" i="6"/>
  <c r="Y503" i="6"/>
  <c r="AA505" i="6"/>
  <c r="Y505" i="6"/>
  <c r="Z505" i="6"/>
  <c r="Z507" i="6"/>
  <c r="AA507" i="6"/>
  <c r="Y507" i="6"/>
  <c r="Z509" i="6"/>
  <c r="Y509" i="6"/>
  <c r="AA509" i="6"/>
  <c r="Z511" i="6"/>
  <c r="Y511" i="6"/>
  <c r="AA511" i="6"/>
  <c r="Y513" i="6"/>
  <c r="AA513" i="6"/>
  <c r="Z513" i="6"/>
  <c r="Z515" i="6"/>
  <c r="AA515" i="6"/>
  <c r="Y515" i="6"/>
  <c r="BI513" i="6"/>
  <c r="BJ513" i="6"/>
  <c r="BK513" i="6"/>
  <c r="BK516" i="6"/>
  <c r="BI516" i="6"/>
  <c r="BJ516" i="6"/>
  <c r="BK504" i="6"/>
  <c r="BI504" i="6"/>
  <c r="BJ504" i="6"/>
  <c r="BI506" i="6"/>
  <c r="BJ506" i="6"/>
  <c r="BK506" i="6"/>
  <c r="BI510" i="6"/>
  <c r="BJ510" i="6"/>
  <c r="BK510" i="6"/>
  <c r="BK512" i="6"/>
  <c r="BI512" i="6"/>
  <c r="BJ512" i="6"/>
  <c r="BI514" i="6"/>
  <c r="BJ514" i="6"/>
  <c r="BK514" i="6"/>
  <c r="BJ503" i="6"/>
  <c r="BK503" i="6"/>
  <c r="BI503" i="6"/>
  <c r="BI505" i="6"/>
  <c r="BJ505" i="6"/>
  <c r="BK505" i="6"/>
  <c r="BI509" i="6"/>
  <c r="BJ509" i="6"/>
  <c r="BK509" i="6"/>
  <c r="BJ515" i="6"/>
  <c r="BK515" i="6"/>
  <c r="BI515" i="6"/>
  <c r="AB504" i="6"/>
  <c r="AB506" i="6"/>
  <c r="AQ508" i="6"/>
  <c r="AL508" i="6"/>
  <c r="AH508" i="6"/>
  <c r="AD508" i="6"/>
  <c r="AR508" i="6"/>
  <c r="AK508" i="6"/>
  <c r="AF508" i="6"/>
  <c r="AB508" i="6"/>
  <c r="AP508" i="6"/>
  <c r="AJ508" i="6"/>
  <c r="AI508" i="6"/>
  <c r="AG508" i="6"/>
  <c r="AE508" i="6"/>
  <c r="AO508" i="6"/>
  <c r="AN508" i="6"/>
  <c r="AR510" i="6"/>
  <c r="AN510" i="6"/>
  <c r="AI510" i="6"/>
  <c r="AE510" i="6"/>
  <c r="AP510" i="6"/>
  <c r="AJ510" i="6"/>
  <c r="AD510" i="6"/>
  <c r="AB510" i="6"/>
  <c r="AO510" i="6"/>
  <c r="AH510" i="6"/>
  <c r="AL510" i="6"/>
  <c r="AK510" i="6"/>
  <c r="AG510" i="6"/>
  <c r="AF510" i="6"/>
  <c r="AQ510" i="6"/>
  <c r="AO512" i="6"/>
  <c r="AJ512" i="6"/>
  <c r="AF512" i="6"/>
  <c r="AN512" i="6"/>
  <c r="AH512" i="6"/>
  <c r="AB512" i="6"/>
  <c r="AR512" i="6"/>
  <c r="AL512" i="6"/>
  <c r="AG512" i="6"/>
  <c r="AQ512" i="6"/>
  <c r="AE512" i="6"/>
  <c r="AP512" i="6"/>
  <c r="AD512" i="6"/>
  <c r="AK512" i="6"/>
  <c r="AI512" i="6"/>
  <c r="AO514" i="6"/>
  <c r="AJ514" i="6"/>
  <c r="AF514" i="6"/>
  <c r="AQ514" i="6"/>
  <c r="AK514" i="6"/>
  <c r="AE514" i="6"/>
  <c r="AB514" i="6"/>
  <c r="AP514" i="6"/>
  <c r="AI514" i="6"/>
  <c r="AD514" i="6"/>
  <c r="AH514" i="6"/>
  <c r="AR514" i="6"/>
  <c r="AG514" i="6"/>
  <c r="AN514" i="6"/>
  <c r="AL514" i="6"/>
  <c r="AP516" i="6"/>
  <c r="AK516" i="6"/>
  <c r="AG516" i="6"/>
  <c r="AO516" i="6"/>
  <c r="AI516" i="6"/>
  <c r="AD516" i="6"/>
  <c r="AB516" i="6"/>
  <c r="AN516" i="6"/>
  <c r="AH516" i="6"/>
  <c r="AL516" i="6"/>
  <c r="AJ516" i="6"/>
  <c r="AR516" i="6"/>
  <c r="AQ516" i="6"/>
  <c r="AF516" i="6"/>
  <c r="AE516" i="6"/>
  <c r="AB503" i="6"/>
  <c r="AB505" i="6"/>
  <c r="AB507" i="6"/>
  <c r="AQ509" i="6"/>
  <c r="AL509" i="6"/>
  <c r="AH509" i="6"/>
  <c r="AD509" i="6"/>
  <c r="AN509" i="6"/>
  <c r="AG509" i="6"/>
  <c r="AB509" i="6"/>
  <c r="AR509" i="6"/>
  <c r="AK509" i="6"/>
  <c r="AF509" i="6"/>
  <c r="AJ509" i="6"/>
  <c r="AI509" i="6"/>
  <c r="AE509" i="6"/>
  <c r="AP509" i="6"/>
  <c r="AO509" i="6"/>
  <c r="AR511" i="6"/>
  <c r="AN511" i="6"/>
  <c r="AI511" i="6"/>
  <c r="AE511" i="6"/>
  <c r="AQ511" i="6"/>
  <c r="AK511" i="6"/>
  <c r="AF511" i="6"/>
  <c r="AB511" i="6"/>
  <c r="AP511" i="6"/>
  <c r="AJ511" i="6"/>
  <c r="AD511" i="6"/>
  <c r="AO511" i="6"/>
  <c r="AL511" i="6"/>
  <c r="AH511" i="6"/>
  <c r="AG511" i="6"/>
  <c r="AO513" i="6"/>
  <c r="AJ513" i="6"/>
  <c r="AF513" i="6"/>
  <c r="AP513" i="6"/>
  <c r="AI513" i="6"/>
  <c r="AD513" i="6"/>
  <c r="AB513" i="6"/>
  <c r="AN513" i="6"/>
  <c r="AH513" i="6"/>
  <c r="AR513" i="6"/>
  <c r="AG513" i="6"/>
  <c r="AQ513" i="6"/>
  <c r="AE513" i="6"/>
  <c r="AL513" i="6"/>
  <c r="AK513" i="6"/>
  <c r="AO515" i="6"/>
  <c r="AJ515" i="6"/>
  <c r="AF515" i="6"/>
  <c r="AR515" i="6"/>
  <c r="AL515" i="6"/>
  <c r="AG515" i="6"/>
  <c r="AB515" i="6"/>
  <c r="AQ515" i="6"/>
  <c r="AK515" i="6"/>
  <c r="AE515" i="6"/>
  <c r="AI515" i="6"/>
  <c r="AH515" i="6"/>
  <c r="AP515" i="6"/>
  <c r="AN515" i="6"/>
  <c r="AD515" i="6"/>
  <c r="AQ505" i="6"/>
  <c r="AL505" i="6"/>
  <c r="AH505" i="6"/>
  <c r="AD505" i="6"/>
  <c r="AP505" i="6"/>
  <c r="AJ505" i="6"/>
  <c r="AE505" i="6"/>
  <c r="AN505" i="6"/>
  <c r="AG505" i="6"/>
  <c r="AK505" i="6"/>
  <c r="AI505" i="6"/>
  <c r="AR505" i="6"/>
  <c r="AO505" i="6"/>
  <c r="AF505" i="6"/>
  <c r="AP504" i="6"/>
  <c r="AK504" i="6"/>
  <c r="AG504" i="6"/>
  <c r="AN504" i="6"/>
  <c r="AH504" i="6"/>
  <c r="AO504" i="6"/>
  <c r="AF504" i="6"/>
  <c r="AL504" i="6"/>
  <c r="AE504" i="6"/>
  <c r="AR504" i="6"/>
  <c r="AD504" i="6"/>
  <c r="AQ504" i="6"/>
  <c r="AJ504" i="6"/>
  <c r="AI504" i="6"/>
  <c r="AR506" i="6"/>
  <c r="AN506" i="6"/>
  <c r="AI506" i="6"/>
  <c r="AE506" i="6"/>
  <c r="AL506" i="6"/>
  <c r="AG506" i="6"/>
  <c r="AP506" i="6"/>
  <c r="AJ506" i="6"/>
  <c r="AD506" i="6"/>
  <c r="AO506" i="6"/>
  <c r="AK506" i="6"/>
  <c r="AQ506" i="6"/>
  <c r="AH506" i="6"/>
  <c r="AF506" i="6"/>
  <c r="AP503" i="6"/>
  <c r="AK503" i="6"/>
  <c r="AG503" i="6"/>
  <c r="AQ503" i="6"/>
  <c r="AJ503" i="6"/>
  <c r="AE503" i="6"/>
  <c r="AO503" i="6"/>
  <c r="AI503" i="6"/>
  <c r="AD503" i="6"/>
  <c r="AN503" i="6"/>
  <c r="AL503" i="6"/>
  <c r="AH503" i="6"/>
  <c r="AR503" i="6"/>
  <c r="AF503" i="6"/>
  <c r="AR507" i="6"/>
  <c r="AN507" i="6"/>
  <c r="AI507" i="6"/>
  <c r="AE507" i="6"/>
  <c r="AO507" i="6"/>
  <c r="AH507" i="6"/>
  <c r="AQ507" i="6"/>
  <c r="AK507" i="6"/>
  <c r="AF507" i="6"/>
  <c r="AP507" i="6"/>
  <c r="AD507" i="6"/>
  <c r="AL507" i="6"/>
  <c r="AJ507" i="6"/>
  <c r="AG507" i="6"/>
  <c r="W505" i="6"/>
  <c r="AZ515" i="6" l="1"/>
  <c r="AZ508" i="6"/>
  <c r="AZ512" i="6"/>
  <c r="AZ503" i="6"/>
  <c r="AZ506" i="6"/>
  <c r="AZ510" i="6"/>
  <c r="AZ513" i="6"/>
  <c r="AZ511" i="6"/>
  <c r="AZ509" i="6"/>
  <c r="AZ505" i="6"/>
  <c r="AZ514" i="6"/>
  <c r="AZ516" i="6"/>
  <c r="AZ504" i="6"/>
  <c r="AZ507" i="6"/>
  <c r="AE122" i="12"/>
  <c r="AD122" i="12"/>
  <c r="AE110" i="12"/>
  <c r="AD110" i="12"/>
  <c r="AF122" i="12" l="1"/>
  <c r="N105" i="14" l="1"/>
  <c r="M105" i="14"/>
  <c r="N104" i="14"/>
  <c r="M104" i="14"/>
  <c r="N103" i="14"/>
  <c r="M103" i="14"/>
  <c r="X502" i="6" l="1"/>
  <c r="T4" i="6"/>
  <c r="T5" i="6" s="1"/>
  <c r="T6" i="6" s="1"/>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BE502" i="6" l="1"/>
  <c r="BC502" i="6"/>
  <c r="BB502" i="6"/>
  <c r="BG502" i="6"/>
  <c r="AY502" i="6"/>
  <c r="AX502" i="6"/>
  <c r="AU502" i="6"/>
  <c r="AT502" i="6"/>
  <c r="AW502" i="6"/>
  <c r="AV502" i="6"/>
  <c r="Y502" i="6"/>
  <c r="Z502" i="6"/>
  <c r="AA502" i="6"/>
  <c r="T531" i="6"/>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BI502" i="6"/>
  <c r="BJ502" i="6"/>
  <c r="BK502" i="6"/>
  <c r="AB502" i="6"/>
  <c r="AP502" i="6"/>
  <c r="AK502" i="6"/>
  <c r="AG502" i="6"/>
  <c r="AO502" i="6"/>
  <c r="AI502" i="6"/>
  <c r="AD502" i="6"/>
  <c r="AN502" i="6"/>
  <c r="AH502" i="6"/>
  <c r="AL502" i="6"/>
  <c r="AJ502" i="6"/>
  <c r="AR502" i="6"/>
  <c r="AF502" i="6"/>
  <c r="AQ502" i="6"/>
  <c r="AE502" i="6"/>
  <c r="G111" i="15"/>
  <c r="F111" i="15"/>
  <c r="G110" i="15"/>
  <c r="F110" i="15"/>
  <c r="G109" i="15"/>
  <c r="F109" i="15"/>
  <c r="G108" i="15"/>
  <c r="F108" i="15"/>
  <c r="G107" i="15"/>
  <c r="F107" i="15"/>
  <c r="G106" i="15"/>
  <c r="F106" i="15"/>
  <c r="G105" i="15"/>
  <c r="F105" i="15"/>
  <c r="G104" i="15"/>
  <c r="F104"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E10" i="15"/>
  <c r="E9" i="15"/>
  <c r="E8" i="15"/>
  <c r="E7" i="15"/>
  <c r="E6" i="15"/>
  <c r="E5" i="15"/>
  <c r="E4" i="15"/>
  <c r="E3" i="15"/>
  <c r="AZ502" i="6" l="1"/>
  <c r="AO526" i="6"/>
  <c r="G55" i="15"/>
  <c r="G71" i="15"/>
  <c r="F74" i="15"/>
  <c r="G7" i="15"/>
  <c r="G10" i="15"/>
  <c r="G9" i="15"/>
  <c r="F12" i="15"/>
  <c r="G19" i="15"/>
  <c r="G31" i="15"/>
  <c r="G50" i="15"/>
  <c r="G57" i="15"/>
  <c r="G4" i="15"/>
  <c r="G33" i="15"/>
  <c r="G45" i="15"/>
  <c r="G59" i="15"/>
  <c r="G80" i="15"/>
  <c r="G23" i="15"/>
  <c r="F35" i="15"/>
  <c r="G43" i="15"/>
  <c r="G68" i="15"/>
  <c r="G29" i="15"/>
  <c r="G37" i="15"/>
  <c r="G41" i="15"/>
  <c r="G52" i="15"/>
  <c r="G66" i="15"/>
  <c r="G70" i="15"/>
  <c r="F76" i="15"/>
  <c r="G88" i="15"/>
  <c r="G92" i="15"/>
  <c r="G96" i="15"/>
  <c r="G11" i="15"/>
  <c r="F15" i="15"/>
  <c r="G18" i="15"/>
  <c r="F26" i="15"/>
  <c r="F30" i="15"/>
  <c r="G34" i="15"/>
  <c r="F38" i="15"/>
  <c r="G42" i="15"/>
  <c r="F46" i="15"/>
  <c r="G60" i="15"/>
  <c r="G63" i="15"/>
  <c r="G67" i="15"/>
  <c r="G77" i="15"/>
  <c r="G81" i="15"/>
  <c r="G85" i="15"/>
  <c r="G89" i="15"/>
  <c r="G101" i="15"/>
  <c r="G61" i="15"/>
  <c r="G82" i="15"/>
  <c r="G86" i="15"/>
  <c r="G90" i="15"/>
  <c r="G94" i="15"/>
  <c r="F98" i="15"/>
  <c r="G27" i="15"/>
  <c r="F39" i="15"/>
  <c r="F54" i="15"/>
  <c r="F3" i="15"/>
  <c r="G13" i="15"/>
  <c r="G17" i="15"/>
  <c r="F20" i="15"/>
  <c r="F24" i="15"/>
  <c r="G28" i="15"/>
  <c r="F32" i="15"/>
  <c r="G36" i="15"/>
  <c r="F40" i="15"/>
  <c r="G44" i="15"/>
  <c r="G47" i="15"/>
  <c r="F51" i="15"/>
  <c r="G58" i="15"/>
  <c r="G65" i="15"/>
  <c r="G69" i="15"/>
  <c r="F72" i="15"/>
  <c r="F75" i="15"/>
  <c r="G79" i="15"/>
  <c r="G83" i="15"/>
  <c r="G91" i="15"/>
  <c r="F95" i="15"/>
  <c r="G99" i="15"/>
  <c r="F68" i="15"/>
  <c r="F8" i="15"/>
  <c r="F16" i="15"/>
  <c r="F87" i="15"/>
  <c r="F92" i="15"/>
  <c r="F4" i="15"/>
  <c r="G12" i="15"/>
  <c r="G20" i="15"/>
  <c r="F23" i="15"/>
  <c r="F47" i="15"/>
  <c r="G49" i="15"/>
  <c r="F55" i="15"/>
  <c r="F63" i="15"/>
  <c r="F71" i="15"/>
  <c r="G76" i="15"/>
  <c r="F79" i="15"/>
  <c r="G97" i="15"/>
  <c r="G102" i="15"/>
  <c r="G84" i="15"/>
  <c r="G100" i="15"/>
  <c r="F6" i="15"/>
  <c r="G8" i="15"/>
  <c r="G16" i="15"/>
  <c r="G21" i="15"/>
  <c r="F48" i="15"/>
  <c r="G53" i="15"/>
  <c r="F56" i="15"/>
  <c r="F64" i="15"/>
  <c r="F80" i="15"/>
  <c r="F84" i="15"/>
  <c r="G87" i="15"/>
  <c r="F96" i="15"/>
  <c r="F100" i="15"/>
  <c r="G3" i="15"/>
  <c r="F7" i="15"/>
  <c r="F14" i="15"/>
  <c r="G22" i="15"/>
  <c r="G25" i="15"/>
  <c r="F31" i="15"/>
  <c r="G48" i="15"/>
  <c r="G56" i="15"/>
  <c r="F62" i="15"/>
  <c r="G64" i="15"/>
  <c r="G73" i="15"/>
  <c r="G78" i="15"/>
  <c r="F88" i="15"/>
  <c r="G93" i="15"/>
  <c r="F10" i="15"/>
  <c r="F42" i="15"/>
  <c r="F82" i="15"/>
  <c r="F90" i="15"/>
  <c r="G95" i="15"/>
  <c r="F5" i="15"/>
  <c r="F13" i="15"/>
  <c r="F21" i="15"/>
  <c r="G26" i="15"/>
  <c r="F29" i="15"/>
  <c r="F37" i="15"/>
  <c r="F45" i="15"/>
  <c r="F53" i="15"/>
  <c r="F61" i="15"/>
  <c r="F69" i="15"/>
  <c r="G74" i="15"/>
  <c r="F77" i="15"/>
  <c r="F85" i="15"/>
  <c r="F93" i="15"/>
  <c r="G98" i="15"/>
  <c r="F101" i="15"/>
  <c r="G5" i="15"/>
  <c r="F18" i="15"/>
  <c r="F58" i="15"/>
  <c r="G32" i="15"/>
  <c r="F43" i="15"/>
  <c r="G72" i="15"/>
  <c r="F22" i="15"/>
  <c r="F70" i="15"/>
  <c r="G75" i="15"/>
  <c r="F78" i="15"/>
  <c r="F86" i="15"/>
  <c r="F94" i="15"/>
  <c r="F102" i="15"/>
  <c r="G6" i="15"/>
  <c r="F9" i="15"/>
  <c r="G14" i="15"/>
  <c r="F17" i="15"/>
  <c r="F25" i="15"/>
  <c r="G30" i="15"/>
  <c r="F33" i="15"/>
  <c r="G38" i="15"/>
  <c r="F41" i="15"/>
  <c r="G46" i="15"/>
  <c r="F49" i="15"/>
  <c r="G54" i="15"/>
  <c r="F57" i="15"/>
  <c r="G62" i="15"/>
  <c r="F65" i="15"/>
  <c r="F73" i="15"/>
  <c r="F81" i="15"/>
  <c r="F89" i="15"/>
  <c r="F97" i="15"/>
  <c r="F34" i="15"/>
  <c r="F66" i="15"/>
  <c r="F11" i="15"/>
  <c r="F19" i="15"/>
  <c r="F27" i="15"/>
  <c r="F99" i="15"/>
  <c r="G35" i="15"/>
  <c r="F36" i="15"/>
  <c r="F52" i="15"/>
  <c r="F60" i="15"/>
  <c r="G15" i="15"/>
  <c r="G39" i="15"/>
  <c r="F50" i="15"/>
  <c r="G24" i="15"/>
  <c r="G40" i="15"/>
  <c r="F59" i="15"/>
  <c r="F67" i="15"/>
  <c r="F83" i="15"/>
  <c r="F91" i="15"/>
  <c r="G51" i="15"/>
  <c r="F28" i="15"/>
  <c r="F44" i="15"/>
  <c r="AR526" i="6" l="1"/>
  <c r="AQ526" i="6"/>
  <c r="X501" i="6"/>
  <c r="I4" i="14"/>
  <c r="I5" i="14"/>
  <c r="I6" i="14"/>
  <c r="I7" i="14"/>
  <c r="I8" i="14"/>
  <c r="AE577" i="6" s="1"/>
  <c r="U577" i="6" s="1"/>
  <c r="I9" i="14"/>
  <c r="I10" i="14"/>
  <c r="I11" i="14"/>
  <c r="I12" i="14"/>
  <c r="I13" i="14"/>
  <c r="I14" i="14"/>
  <c r="I15" i="14"/>
  <c r="I16" i="14"/>
  <c r="I17" i="14"/>
  <c r="AE580" i="6" s="1"/>
  <c r="U580" i="6" s="1"/>
  <c r="I18" i="14"/>
  <c r="AE581" i="6" s="1"/>
  <c r="U581" i="6" s="1"/>
  <c r="I19" i="14"/>
  <c r="I20" i="14"/>
  <c r="I21" i="14"/>
  <c r="I22" i="14"/>
  <c r="AE583" i="6" s="1"/>
  <c r="U583" i="6" s="1"/>
  <c r="I23" i="14"/>
  <c r="AE584" i="6" s="1"/>
  <c r="U584" i="6" s="1"/>
  <c r="I24" i="14"/>
  <c r="I25" i="14"/>
  <c r="I26" i="14"/>
  <c r="AE585" i="6" s="1"/>
  <c r="U585" i="6" s="1"/>
  <c r="I27" i="14"/>
  <c r="I28" i="14"/>
  <c r="AE535" i="6" s="1"/>
  <c r="I29" i="14"/>
  <c r="AE587" i="6" s="1"/>
  <c r="U587" i="6" s="1"/>
  <c r="I30" i="14"/>
  <c r="AE588" i="6" s="1"/>
  <c r="U588" i="6" s="1"/>
  <c r="I31" i="14"/>
  <c r="I32" i="14"/>
  <c r="AE590" i="6" s="1"/>
  <c r="U590" i="6" s="1"/>
  <c r="I33" i="14"/>
  <c r="I34" i="14"/>
  <c r="I35" i="14"/>
  <c r="I36" i="14"/>
  <c r="I37" i="14"/>
  <c r="AE593" i="6" s="1"/>
  <c r="U593" i="6" s="1"/>
  <c r="I38" i="14"/>
  <c r="AE537" i="6" s="1"/>
  <c r="I39" i="14"/>
  <c r="AE594" i="6" s="1"/>
  <c r="U594" i="6" s="1"/>
  <c r="I40" i="14"/>
  <c r="I41" i="14"/>
  <c r="AE596" i="6" s="1"/>
  <c r="U596" i="6" s="1"/>
  <c r="I42" i="14"/>
  <c r="I43" i="14"/>
  <c r="I44" i="14"/>
  <c r="AE599" i="6" s="1"/>
  <c r="U599" i="6" s="1"/>
  <c r="I45" i="14"/>
  <c r="AE600" i="6" s="1"/>
  <c r="U600" i="6" s="1"/>
  <c r="I46" i="14"/>
  <c r="I47" i="14"/>
  <c r="I48" i="14"/>
  <c r="AE601" i="6" s="1"/>
  <c r="U601" i="6" s="1"/>
  <c r="I49" i="14"/>
  <c r="AE602" i="6" s="1"/>
  <c r="U602" i="6" s="1"/>
  <c r="I50" i="14"/>
  <c r="AE603" i="6" s="1"/>
  <c r="U603" i="6" s="1"/>
  <c r="I51" i="14"/>
  <c r="AE604" i="6" s="1"/>
  <c r="U604" i="6" s="1"/>
  <c r="I52" i="14"/>
  <c r="I53" i="14"/>
  <c r="AE605" i="6" s="1"/>
  <c r="U605" i="6" s="1"/>
  <c r="I54" i="14"/>
  <c r="AE606" i="6" s="1"/>
  <c r="U606" i="6" s="1"/>
  <c r="I55" i="14"/>
  <c r="I56" i="14"/>
  <c r="AE608" i="6" s="1"/>
  <c r="U608" i="6" s="1"/>
  <c r="I57" i="14"/>
  <c r="AE609" i="6" s="1"/>
  <c r="U609" i="6" s="1"/>
  <c r="I58" i="14"/>
  <c r="I59" i="14"/>
  <c r="I60" i="14"/>
  <c r="AE611" i="6" s="1"/>
  <c r="U611" i="6" s="1"/>
  <c r="I61" i="14"/>
  <c r="AE612" i="6" s="1"/>
  <c r="U612" i="6" s="1"/>
  <c r="I62" i="14"/>
  <c r="I63" i="14"/>
  <c r="I64" i="14"/>
  <c r="AE615" i="6" s="1"/>
  <c r="U615" i="6" s="1"/>
  <c r="I65" i="14"/>
  <c r="I66" i="14"/>
  <c r="I67" i="14"/>
  <c r="I68" i="14"/>
  <c r="AE618" i="6" s="1"/>
  <c r="U618" i="6" s="1"/>
  <c r="I69" i="14"/>
  <c r="I70" i="14"/>
  <c r="AE620" i="6" s="1"/>
  <c r="U620" i="6" s="1"/>
  <c r="I71" i="14"/>
  <c r="I72" i="14"/>
  <c r="AE622" i="6" s="1"/>
  <c r="U622" i="6" s="1"/>
  <c r="I73" i="14"/>
  <c r="AE623" i="6" s="1"/>
  <c r="U623" i="6" s="1"/>
  <c r="I74" i="14"/>
  <c r="I75" i="14"/>
  <c r="AE624" i="6" s="1"/>
  <c r="U624" i="6" s="1"/>
  <c r="I76" i="14"/>
  <c r="AE625" i="6" s="1"/>
  <c r="U625" i="6" s="1"/>
  <c r="I77" i="14"/>
  <c r="AE626" i="6" s="1"/>
  <c r="U626" i="6" s="1"/>
  <c r="I78" i="14"/>
  <c r="I79" i="14"/>
  <c r="I80" i="14"/>
  <c r="I81" i="14"/>
  <c r="I82" i="14"/>
  <c r="AE630" i="6" s="1"/>
  <c r="U630" i="6" s="1"/>
  <c r="I83" i="14"/>
  <c r="AE631" i="6" s="1"/>
  <c r="U631" i="6" s="1"/>
  <c r="I84" i="14"/>
  <c r="AE632" i="6" s="1"/>
  <c r="U632" i="6" s="1"/>
  <c r="I85" i="14"/>
  <c r="I86" i="14"/>
  <c r="I87" i="14"/>
  <c r="I88" i="14"/>
  <c r="I89" i="14"/>
  <c r="AE637" i="6" s="1"/>
  <c r="U637" i="6" s="1"/>
  <c r="I90" i="14"/>
  <c r="I91" i="14"/>
  <c r="I92" i="14"/>
  <c r="I93" i="14"/>
  <c r="AE641" i="6" s="1"/>
  <c r="U641" i="6" s="1"/>
  <c r="I94" i="14"/>
  <c r="I95" i="14"/>
  <c r="I96" i="14"/>
  <c r="AE644" i="6" s="1"/>
  <c r="U644" i="6" s="1"/>
  <c r="I97" i="14"/>
  <c r="AE645" i="6" s="1"/>
  <c r="U645" i="6" s="1"/>
  <c r="I98" i="14"/>
  <c r="AE646" i="6" s="1"/>
  <c r="U646" i="6" s="1"/>
  <c r="I99" i="14"/>
  <c r="AE647" i="6" s="1"/>
  <c r="U647" i="6" s="1"/>
  <c r="I100" i="14"/>
  <c r="I101" i="14"/>
  <c r="I102" i="14"/>
  <c r="BE501" i="6" l="1"/>
  <c r="BC501" i="6"/>
  <c r="BB501" i="6"/>
  <c r="BG501" i="6"/>
  <c r="AY501" i="6"/>
  <c r="AX501" i="6"/>
  <c r="AU501" i="6"/>
  <c r="AT501" i="6"/>
  <c r="AW501" i="6"/>
  <c r="AV501" i="6"/>
  <c r="W612" i="6"/>
  <c r="W593" i="6"/>
  <c r="W632" i="6"/>
  <c r="W637" i="6"/>
  <c r="AE633" i="6"/>
  <c r="U633" i="6" s="1"/>
  <c r="AE629" i="6"/>
  <c r="U629" i="6" s="1"/>
  <c r="V605" i="6"/>
  <c r="W596" i="6"/>
  <c r="W587" i="6"/>
  <c r="AE636" i="6"/>
  <c r="U636" i="6" s="1"/>
  <c r="W615" i="6"/>
  <c r="V601" i="6"/>
  <c r="AE595" i="6"/>
  <c r="U595" i="6" s="1"/>
  <c r="W590" i="6"/>
  <c r="AE579" i="6"/>
  <c r="U579" i="6" s="1"/>
  <c r="W577" i="6"/>
  <c r="V647" i="6"/>
  <c r="AE643" i="6"/>
  <c r="U643" i="6" s="1"/>
  <c r="AE639" i="6"/>
  <c r="U639" i="6" s="1"/>
  <c r="AE635" i="6"/>
  <c r="U635" i="6" s="1"/>
  <c r="W635" i="6" s="1"/>
  <c r="W631" i="6"/>
  <c r="AE627" i="6"/>
  <c r="U627" i="6" s="1"/>
  <c r="AE621" i="6"/>
  <c r="U621" i="6" s="1"/>
  <c r="AE617" i="6"/>
  <c r="U617" i="6" s="1"/>
  <c r="AE614" i="6"/>
  <c r="U614" i="6" s="1"/>
  <c r="AE607" i="6"/>
  <c r="U607" i="6" s="1"/>
  <c r="V604" i="6"/>
  <c r="AE598" i="6"/>
  <c r="U598" i="6" s="1"/>
  <c r="W594" i="6"/>
  <c r="AE589" i="6"/>
  <c r="U589" i="6" s="1"/>
  <c r="AE586" i="6"/>
  <c r="U586" i="6" s="1"/>
  <c r="W584" i="6"/>
  <c r="AE582" i="6"/>
  <c r="U582" i="6" s="1"/>
  <c r="W641" i="6"/>
  <c r="V623" i="6"/>
  <c r="AE619" i="6"/>
  <c r="U619" i="6" s="1"/>
  <c r="AE578" i="6"/>
  <c r="U578" i="6" s="1"/>
  <c r="AE640" i="6"/>
  <c r="U640" i="6" s="1"/>
  <c r="AE628" i="6"/>
  <c r="U628" i="6" s="1"/>
  <c r="V622" i="6"/>
  <c r="W611" i="6"/>
  <c r="W599" i="6"/>
  <c r="AE592" i="6"/>
  <c r="U592" i="6" s="1"/>
  <c r="AE642" i="6"/>
  <c r="U642" i="6" s="1"/>
  <c r="AE638" i="6"/>
  <c r="U638" i="6" s="1"/>
  <c r="AE634" i="6"/>
  <c r="U634" i="6" s="1"/>
  <c r="W630" i="6"/>
  <c r="V620" i="6"/>
  <c r="AE616" i="6"/>
  <c r="U616" i="6" s="1"/>
  <c r="AE613" i="6"/>
  <c r="U613" i="6" s="1"/>
  <c r="AE610" i="6"/>
  <c r="U610" i="6" s="1"/>
  <c r="V606" i="6"/>
  <c r="AE597" i="6"/>
  <c r="U597" i="6" s="1"/>
  <c r="AE591" i="6"/>
  <c r="U591" i="6" s="1"/>
  <c r="W585" i="6"/>
  <c r="W581" i="6"/>
  <c r="AE533" i="6"/>
  <c r="AA501" i="6"/>
  <c r="Y501" i="6"/>
  <c r="Z501" i="6"/>
  <c r="BI501" i="6"/>
  <c r="BJ501" i="6"/>
  <c r="BK501" i="6"/>
  <c r="AB501" i="6"/>
  <c r="K102" i="14"/>
  <c r="J102" i="14"/>
  <c r="AE576" i="6"/>
  <c r="U576" i="6" s="1"/>
  <c r="AO501" i="6"/>
  <c r="AJ501" i="6"/>
  <c r="AF501" i="6"/>
  <c r="AR501" i="6"/>
  <c r="AL501" i="6"/>
  <c r="AG501" i="6"/>
  <c r="AQ501" i="6"/>
  <c r="AK501" i="6"/>
  <c r="AE501" i="6"/>
  <c r="AI501" i="6"/>
  <c r="AH501" i="6"/>
  <c r="AP501" i="6"/>
  <c r="AD501" i="6"/>
  <c r="AN501" i="6"/>
  <c r="K70" i="14"/>
  <c r="AH620" i="6" s="1"/>
  <c r="J70" i="14"/>
  <c r="AG620" i="6" s="1"/>
  <c r="J101" i="14"/>
  <c r="K101" i="14"/>
  <c r="J97" i="14"/>
  <c r="AG645" i="6" s="1"/>
  <c r="K97" i="14"/>
  <c r="AH645" i="6" s="1"/>
  <c r="K93" i="14"/>
  <c r="AH641" i="6" s="1"/>
  <c r="J93" i="14"/>
  <c r="AG641" i="6" s="1"/>
  <c r="J77" i="14"/>
  <c r="AG626" i="6" s="1"/>
  <c r="K77" i="14"/>
  <c r="AH626" i="6" s="1"/>
  <c r="J73" i="14"/>
  <c r="AG623" i="6" s="1"/>
  <c r="K73" i="14"/>
  <c r="J69" i="14"/>
  <c r="K69" i="14"/>
  <c r="J61" i="14"/>
  <c r="AG612" i="6" s="1"/>
  <c r="K61" i="14"/>
  <c r="AH612" i="6" s="1"/>
  <c r="J100" i="14"/>
  <c r="K100" i="14"/>
  <c r="J88" i="14"/>
  <c r="AG636" i="6" s="1"/>
  <c r="K88" i="14"/>
  <c r="J84" i="14"/>
  <c r="AG632" i="6" s="1"/>
  <c r="K84" i="14"/>
  <c r="AH632" i="6" s="1"/>
  <c r="J68" i="14"/>
  <c r="AG618" i="6" s="1"/>
  <c r="K68" i="14"/>
  <c r="AH618" i="6" s="1"/>
  <c r="K99" i="14"/>
  <c r="AH647" i="6" s="1"/>
  <c r="J99" i="14"/>
  <c r="AG647" i="6" s="1"/>
  <c r="J95" i="14"/>
  <c r="K95" i="14"/>
  <c r="J87" i="14"/>
  <c r="K87" i="14"/>
  <c r="K83" i="14"/>
  <c r="AH631" i="6" s="1"/>
  <c r="J83" i="14"/>
  <c r="AG631" i="6" s="1"/>
  <c r="J75" i="14"/>
  <c r="AG624" i="6" s="1"/>
  <c r="K75" i="14"/>
  <c r="AH624" i="6" s="1"/>
  <c r="J67" i="14"/>
  <c r="K67" i="14"/>
  <c r="K63" i="14"/>
  <c r="AH614" i="6" s="1"/>
  <c r="J63" i="14"/>
  <c r="J55" i="14"/>
  <c r="AG607" i="6" s="1"/>
  <c r="K55" i="14"/>
  <c r="AH607" i="6" s="1"/>
  <c r="J43" i="14"/>
  <c r="K43" i="14"/>
  <c r="J94" i="14"/>
  <c r="K94" i="14"/>
  <c r="J58" i="14"/>
  <c r="AG610" i="6" s="1"/>
  <c r="K58" i="14"/>
  <c r="AH610" i="6" s="1"/>
  <c r="K50" i="14"/>
  <c r="AH603" i="6" s="1"/>
  <c r="J50" i="14"/>
  <c r="AG603" i="6" s="1"/>
  <c r="K89" i="14"/>
  <c r="AH637" i="6" s="1"/>
  <c r="K57" i="14"/>
  <c r="AH609" i="6" s="1"/>
  <c r="K45" i="14"/>
  <c r="AH600" i="6" s="1"/>
  <c r="K33" i="14"/>
  <c r="K21" i="14"/>
  <c r="K9" i="14"/>
  <c r="K91" i="14"/>
  <c r="K71" i="14"/>
  <c r="AH621" i="6" s="1"/>
  <c r="K51" i="14"/>
  <c r="AH604" i="6" s="1"/>
  <c r="K47" i="14"/>
  <c r="K39" i="14"/>
  <c r="AH594" i="6" s="1"/>
  <c r="K35" i="14"/>
  <c r="K31" i="14"/>
  <c r="K23" i="14"/>
  <c r="AH584" i="6" s="1"/>
  <c r="K19" i="14"/>
  <c r="K11" i="14"/>
  <c r="K3" i="14"/>
  <c r="K85" i="14"/>
  <c r="K65" i="14"/>
  <c r="K49" i="14"/>
  <c r="AH602" i="6" s="1"/>
  <c r="K37" i="14"/>
  <c r="AH593" i="6" s="1"/>
  <c r="K25" i="14"/>
  <c r="K17" i="14"/>
  <c r="AH580" i="6" s="1"/>
  <c r="K13" i="14"/>
  <c r="K5" i="14"/>
  <c r="J90" i="14"/>
  <c r="J66" i="14"/>
  <c r="J42" i="14"/>
  <c r="J18" i="14"/>
  <c r="AG581" i="6" s="1"/>
  <c r="K81" i="14"/>
  <c r="K53" i="14"/>
  <c r="AH605" i="6" s="1"/>
  <c r="K41" i="14"/>
  <c r="AH596" i="6" s="1"/>
  <c r="K29" i="14"/>
  <c r="AH587" i="6" s="1"/>
  <c r="J96" i="14"/>
  <c r="J92" i="14"/>
  <c r="J80" i="14"/>
  <c r="J76" i="14"/>
  <c r="AG625" i="6" s="1"/>
  <c r="J72" i="14"/>
  <c r="AG622" i="6" s="1"/>
  <c r="J64" i="14"/>
  <c r="AG615" i="6" s="1"/>
  <c r="J60" i="14"/>
  <c r="AG611" i="6" s="1"/>
  <c r="J48" i="14"/>
  <c r="AG601" i="6" s="1"/>
  <c r="J40" i="14"/>
  <c r="AG595" i="6" s="1"/>
  <c r="J12" i="14"/>
  <c r="J8" i="14"/>
  <c r="AG577" i="6" s="1"/>
  <c r="J4" i="14"/>
  <c r="J56" i="14"/>
  <c r="AG608" i="6" s="1"/>
  <c r="J44" i="14"/>
  <c r="AG599" i="6" s="1"/>
  <c r="J36" i="14"/>
  <c r="J28" i="14"/>
  <c r="AG535" i="6" s="1"/>
  <c r="J20" i="14"/>
  <c r="K79" i="14"/>
  <c r="K59" i="14"/>
  <c r="K27" i="14"/>
  <c r="K15" i="14"/>
  <c r="K7" i="14"/>
  <c r="J52" i="14"/>
  <c r="J32" i="14"/>
  <c r="AG590" i="6" s="1"/>
  <c r="J24" i="14"/>
  <c r="J16" i="14"/>
  <c r="J98" i="14"/>
  <c r="J86" i="14"/>
  <c r="J82" i="14"/>
  <c r="AG630" i="6" s="1"/>
  <c r="J78" i="14"/>
  <c r="J74" i="14"/>
  <c r="J62" i="14"/>
  <c r="J54" i="14"/>
  <c r="AG606" i="6" s="1"/>
  <c r="J46" i="14"/>
  <c r="J38" i="14"/>
  <c r="AG537" i="6" s="1"/>
  <c r="J34" i="14"/>
  <c r="AG591" i="6" s="1"/>
  <c r="J30" i="14"/>
  <c r="AG588" i="6" s="1"/>
  <c r="J26" i="14"/>
  <c r="AG585" i="6" s="1"/>
  <c r="J22" i="14"/>
  <c r="AG583" i="6" s="1"/>
  <c r="J14" i="14"/>
  <c r="J10" i="14"/>
  <c r="J6" i="14"/>
  <c r="K4" i="14"/>
  <c r="K6" i="14"/>
  <c r="K8" i="14"/>
  <c r="AH577" i="6" s="1"/>
  <c r="K10" i="14"/>
  <c r="K12" i="14"/>
  <c r="K14" i="14"/>
  <c r="K16" i="14"/>
  <c r="K18" i="14"/>
  <c r="AH581" i="6" s="1"/>
  <c r="K20" i="14"/>
  <c r="K22" i="14"/>
  <c r="AH583" i="6" s="1"/>
  <c r="K24" i="14"/>
  <c r="K26" i="14"/>
  <c r="AH585" i="6" s="1"/>
  <c r="K28" i="14"/>
  <c r="AH535" i="6" s="1"/>
  <c r="K30" i="14"/>
  <c r="AH588" i="6" s="1"/>
  <c r="K32" i="14"/>
  <c r="AH590" i="6" s="1"/>
  <c r="K34" i="14"/>
  <c r="K36" i="14"/>
  <c r="K38" i="14"/>
  <c r="AH537" i="6" s="1"/>
  <c r="K40" i="14"/>
  <c r="K42" i="14"/>
  <c r="K44" i="14"/>
  <c r="AH599" i="6" s="1"/>
  <c r="K46" i="14"/>
  <c r="K48" i="14"/>
  <c r="AH601" i="6" s="1"/>
  <c r="K52" i="14"/>
  <c r="K54" i="14"/>
  <c r="AH606" i="6" s="1"/>
  <c r="K56" i="14"/>
  <c r="AH608" i="6" s="1"/>
  <c r="K60" i="14"/>
  <c r="AH611" i="6" s="1"/>
  <c r="K62" i="14"/>
  <c r="K64" i="14"/>
  <c r="AH615" i="6" s="1"/>
  <c r="K66" i="14"/>
  <c r="K72" i="14"/>
  <c r="AH622" i="6" s="1"/>
  <c r="K74" i="14"/>
  <c r="K76" i="14"/>
  <c r="AH625" i="6" s="1"/>
  <c r="K78" i="14"/>
  <c r="K80" i="14"/>
  <c r="K82" i="14"/>
  <c r="AH630" i="6" s="1"/>
  <c r="K86" i="14"/>
  <c r="K90" i="14"/>
  <c r="K92" i="14"/>
  <c r="K96" i="14"/>
  <c r="AH644" i="6" s="1"/>
  <c r="K98" i="14"/>
  <c r="AH646" i="6" s="1"/>
  <c r="J3" i="14"/>
  <c r="J5" i="14"/>
  <c r="J7" i="14"/>
  <c r="J9" i="14"/>
  <c r="J11" i="14"/>
  <c r="J13" i="14"/>
  <c r="J15" i="14"/>
  <c r="J17" i="14"/>
  <c r="AG580" i="6" s="1"/>
  <c r="J19" i="14"/>
  <c r="J21" i="14"/>
  <c r="J23" i="14"/>
  <c r="AG584" i="6" s="1"/>
  <c r="J25" i="14"/>
  <c r="J27" i="14"/>
  <c r="J29" i="14"/>
  <c r="AG587" i="6" s="1"/>
  <c r="J31" i="14"/>
  <c r="J33" i="14"/>
  <c r="J35" i="14"/>
  <c r="J37" i="14"/>
  <c r="AG593" i="6" s="1"/>
  <c r="J39" i="14"/>
  <c r="AG594" i="6" s="1"/>
  <c r="J41" i="14"/>
  <c r="J45" i="14"/>
  <c r="AG600" i="6" s="1"/>
  <c r="J47" i="14"/>
  <c r="J49" i="14"/>
  <c r="AG602" i="6" s="1"/>
  <c r="J51" i="14"/>
  <c r="AG604" i="6" s="1"/>
  <c r="J53" i="14"/>
  <c r="AG605" i="6" s="1"/>
  <c r="J57" i="14"/>
  <c r="AG609" i="6" s="1"/>
  <c r="J59" i="14"/>
  <c r="J65" i="14"/>
  <c r="J71" i="14"/>
  <c r="J79" i="14"/>
  <c r="J81" i="14"/>
  <c r="J85" i="14"/>
  <c r="J89" i="14"/>
  <c r="AG637" i="6" s="1"/>
  <c r="J91" i="14"/>
  <c r="AH591" i="6" l="1"/>
  <c r="AG613" i="6"/>
  <c r="W642" i="6"/>
  <c r="W640" i="6"/>
  <c r="W578" i="6"/>
  <c r="W589" i="6"/>
  <c r="W579" i="6"/>
  <c r="AG633" i="6"/>
  <c r="AH579" i="6"/>
  <c r="AG644" i="6"/>
  <c r="AH629" i="6"/>
  <c r="AG638" i="6"/>
  <c r="AH633" i="6"/>
  <c r="AH617" i="6"/>
  <c r="AH643" i="6"/>
  <c r="AG619" i="6"/>
  <c r="AG586" i="6"/>
  <c r="AH640" i="6"/>
  <c r="AH533" i="6"/>
  <c r="AG579" i="6"/>
  <c r="AG616" i="6"/>
  <c r="AH582" i="6"/>
  <c r="AH639" i="6"/>
  <c r="AG635" i="6"/>
  <c r="AH619" i="6"/>
  <c r="W616" i="6"/>
  <c r="W634" i="6"/>
  <c r="W639" i="6"/>
  <c r="W595" i="6"/>
  <c r="W636" i="6"/>
  <c r="W629" i="6"/>
  <c r="AG596" i="6"/>
  <c r="AH638" i="6"/>
  <c r="AH616" i="6"/>
  <c r="AH595" i="6"/>
  <c r="AG629" i="6"/>
  <c r="AG589" i="6"/>
  <c r="AH634" i="6"/>
  <c r="AG533" i="6"/>
  <c r="AG646" i="6"/>
  <c r="AH586" i="6"/>
  <c r="AH589" i="6"/>
  <c r="AH598" i="6"/>
  <c r="AG614" i="6"/>
  <c r="AG617" i="6"/>
  <c r="AG643" i="6"/>
  <c r="AH636" i="6"/>
  <c r="AH623" i="6"/>
  <c r="W613" i="6"/>
  <c r="W638" i="6"/>
  <c r="W592" i="6"/>
  <c r="W628" i="6"/>
  <c r="W582" i="6"/>
  <c r="W586" i="6"/>
  <c r="V607" i="6"/>
  <c r="W614" i="6"/>
  <c r="V621" i="6"/>
  <c r="W627" i="6"/>
  <c r="W643" i="6"/>
  <c r="W633" i="6"/>
  <c r="AG621" i="6"/>
  <c r="AG582" i="6"/>
  <c r="AH628" i="6"/>
  <c r="AH597" i="6"/>
  <c r="AG634" i="6"/>
  <c r="AH627" i="6"/>
  <c r="AG640" i="6"/>
  <c r="AG642" i="6"/>
  <c r="AG639" i="6"/>
  <c r="AG627" i="6"/>
  <c r="AG578" i="6"/>
  <c r="AH613" i="6"/>
  <c r="AH592" i="6"/>
  <c r="AG592" i="6"/>
  <c r="AG628" i="6"/>
  <c r="AG597" i="6"/>
  <c r="AH578" i="6"/>
  <c r="AH642" i="6"/>
  <c r="AG598" i="6"/>
  <c r="AH635" i="6"/>
  <c r="AZ501" i="6"/>
  <c r="AG576" i="6"/>
  <c r="AH576" i="6"/>
  <c r="U501" i="6" l="1"/>
  <c r="U500" i="6"/>
  <c r="U499" i="6"/>
  <c r="U498" i="6"/>
  <c r="U497" i="6"/>
  <c r="U496" i="6"/>
  <c r="U495" i="6"/>
  <c r="U494" i="6"/>
  <c r="U493" i="6"/>
  <c r="U492" i="6"/>
  <c r="U491" i="6"/>
  <c r="U490" i="6"/>
  <c r="U489" i="6"/>
  <c r="U488" i="6"/>
  <c r="U487" i="6"/>
  <c r="U486" i="6"/>
  <c r="U485" i="6"/>
  <c r="U484" i="6"/>
  <c r="U483" i="6"/>
  <c r="U482" i="6"/>
  <c r="U481" i="6"/>
  <c r="U480" i="6"/>
  <c r="U479" i="6"/>
  <c r="U478" i="6"/>
  <c r="U477" i="6"/>
  <c r="U476" i="6"/>
  <c r="U475" i="6"/>
  <c r="U474" i="6"/>
  <c r="U473" i="6"/>
  <c r="U472" i="6"/>
  <c r="U471" i="6"/>
  <c r="U470" i="6"/>
  <c r="U469" i="6"/>
  <c r="U468" i="6"/>
  <c r="U467" i="6"/>
  <c r="U466" i="6"/>
  <c r="U465" i="6"/>
  <c r="U464" i="6"/>
  <c r="U463" i="6"/>
  <c r="U462" i="6"/>
  <c r="U461" i="6"/>
  <c r="U460" i="6"/>
  <c r="U459" i="6"/>
  <c r="U458" i="6"/>
  <c r="U457" i="6"/>
  <c r="U456" i="6"/>
  <c r="U455" i="6"/>
  <c r="U454" i="6"/>
  <c r="U453" i="6"/>
  <c r="U452" i="6"/>
  <c r="U451" i="6"/>
  <c r="U450" i="6"/>
  <c r="U449" i="6"/>
  <c r="U448" i="6"/>
  <c r="U447" i="6"/>
  <c r="U446" i="6"/>
  <c r="U445" i="6"/>
  <c r="U444" i="6"/>
  <c r="U443" i="6"/>
  <c r="U442" i="6"/>
  <c r="U441" i="6"/>
  <c r="U440" i="6"/>
  <c r="U439" i="6"/>
  <c r="U438" i="6"/>
  <c r="U437" i="6"/>
  <c r="U436" i="6"/>
  <c r="U435" i="6"/>
  <c r="U434" i="6"/>
  <c r="U433" i="6"/>
  <c r="U432" i="6"/>
  <c r="U431" i="6"/>
  <c r="U430" i="6"/>
  <c r="U429" i="6"/>
  <c r="U428" i="6"/>
  <c r="U427" i="6"/>
  <c r="U426" i="6"/>
  <c r="U425" i="6"/>
  <c r="U424" i="6"/>
  <c r="U423" i="6"/>
  <c r="U422" i="6"/>
  <c r="U421" i="6"/>
  <c r="U420" i="6"/>
  <c r="U419" i="6"/>
  <c r="U418" i="6"/>
  <c r="U417" i="6"/>
  <c r="U416" i="6"/>
  <c r="U415" i="6"/>
  <c r="U414" i="6"/>
  <c r="U413" i="6"/>
  <c r="U412" i="6"/>
  <c r="U411" i="6"/>
  <c r="U410" i="6"/>
  <c r="U409" i="6"/>
  <c r="U408" i="6"/>
  <c r="U407" i="6"/>
  <c r="U406" i="6"/>
  <c r="U405" i="6"/>
  <c r="U404" i="6"/>
  <c r="U403" i="6"/>
  <c r="U402" i="6"/>
  <c r="U401" i="6"/>
  <c r="U400" i="6"/>
  <c r="U399" i="6"/>
  <c r="U398" i="6"/>
  <c r="U397" i="6"/>
  <c r="U396" i="6"/>
  <c r="U395" i="6"/>
  <c r="U394" i="6"/>
  <c r="U393" i="6"/>
  <c r="U392" i="6"/>
  <c r="U391" i="6"/>
  <c r="U390" i="6"/>
  <c r="U389" i="6"/>
  <c r="U388" i="6"/>
  <c r="U387" i="6"/>
  <c r="U386" i="6"/>
  <c r="U385" i="6"/>
  <c r="U384" i="6"/>
  <c r="U383" i="6"/>
  <c r="U382" i="6"/>
  <c r="U381" i="6"/>
  <c r="U380" i="6"/>
  <c r="U379" i="6"/>
  <c r="U378" i="6"/>
  <c r="U377" i="6"/>
  <c r="U376" i="6"/>
  <c r="U375" i="6"/>
  <c r="U374" i="6"/>
  <c r="U373" i="6"/>
  <c r="U372" i="6"/>
  <c r="U371" i="6"/>
  <c r="U370" i="6"/>
  <c r="U369" i="6"/>
  <c r="U368" i="6"/>
  <c r="U367" i="6"/>
  <c r="U366" i="6"/>
  <c r="U365" i="6"/>
  <c r="U364" i="6"/>
  <c r="U363" i="6"/>
  <c r="U362" i="6"/>
  <c r="U361" i="6"/>
  <c r="U360" i="6"/>
  <c r="U359" i="6"/>
  <c r="U358" i="6"/>
  <c r="U357" i="6"/>
  <c r="U356" i="6"/>
  <c r="U355" i="6"/>
  <c r="U354" i="6"/>
  <c r="U353" i="6"/>
  <c r="U352" i="6"/>
  <c r="U351" i="6"/>
  <c r="U350" i="6"/>
  <c r="U349" i="6"/>
  <c r="U348" i="6"/>
  <c r="U347" i="6"/>
  <c r="U346" i="6"/>
  <c r="U345" i="6"/>
  <c r="U344" i="6"/>
  <c r="U343" i="6"/>
  <c r="U342" i="6"/>
  <c r="U341" i="6"/>
  <c r="U340" i="6"/>
  <c r="U339" i="6"/>
  <c r="U338" i="6"/>
  <c r="U337" i="6"/>
  <c r="U336" i="6"/>
  <c r="U335" i="6"/>
  <c r="U334" i="6"/>
  <c r="U333" i="6"/>
  <c r="U332" i="6"/>
  <c r="U331" i="6"/>
  <c r="U330" i="6"/>
  <c r="U329" i="6"/>
  <c r="U328" i="6"/>
  <c r="U327" i="6"/>
  <c r="U326" i="6"/>
  <c r="U325" i="6"/>
  <c r="U324" i="6"/>
  <c r="U323" i="6"/>
  <c r="U322" i="6"/>
  <c r="U321" i="6"/>
  <c r="U320" i="6"/>
  <c r="U319" i="6"/>
  <c r="U318" i="6"/>
  <c r="U317" i="6"/>
  <c r="U316" i="6"/>
  <c r="U315" i="6"/>
  <c r="U314" i="6"/>
  <c r="U313" i="6"/>
  <c r="U312" i="6"/>
  <c r="U311" i="6"/>
  <c r="U310" i="6"/>
  <c r="U309" i="6"/>
  <c r="U308" i="6"/>
  <c r="U307" i="6"/>
  <c r="U306" i="6"/>
  <c r="U305" i="6"/>
  <c r="U304" i="6"/>
  <c r="U303" i="6"/>
  <c r="U302" i="6"/>
  <c r="U301" i="6"/>
  <c r="U300" i="6"/>
  <c r="U299" i="6"/>
  <c r="U298" i="6"/>
  <c r="U297" i="6"/>
  <c r="U296" i="6"/>
  <c r="U295" i="6"/>
  <c r="U294" i="6"/>
  <c r="U293" i="6"/>
  <c r="U292" i="6"/>
  <c r="U291" i="6"/>
  <c r="U290" i="6"/>
  <c r="U289" i="6"/>
  <c r="U288" i="6"/>
  <c r="U287" i="6"/>
  <c r="U286" i="6"/>
  <c r="U285" i="6"/>
  <c r="U284" i="6"/>
  <c r="U283" i="6"/>
  <c r="U282" i="6"/>
  <c r="U281" i="6"/>
  <c r="U280" i="6"/>
  <c r="U279" i="6"/>
  <c r="U278" i="6"/>
  <c r="U277" i="6"/>
  <c r="U276" i="6"/>
  <c r="U275" i="6"/>
  <c r="U274" i="6"/>
  <c r="U273" i="6"/>
  <c r="U272" i="6"/>
  <c r="U271" i="6"/>
  <c r="U270" i="6"/>
  <c r="U269" i="6"/>
  <c r="U268" i="6"/>
  <c r="U267" i="6"/>
  <c r="U266" i="6"/>
  <c r="U265" i="6"/>
  <c r="U264" i="6"/>
  <c r="U263" i="6"/>
  <c r="U262" i="6"/>
  <c r="U261" i="6"/>
  <c r="U260" i="6"/>
  <c r="U259" i="6"/>
  <c r="U258" i="6"/>
  <c r="U257" i="6"/>
  <c r="U256" i="6"/>
  <c r="U255" i="6"/>
  <c r="U254" i="6"/>
  <c r="U253" i="6"/>
  <c r="U252" i="6"/>
  <c r="U251" i="6"/>
  <c r="U250" i="6"/>
  <c r="U249" i="6"/>
  <c r="U248" i="6"/>
  <c r="U247" i="6"/>
  <c r="U246" i="6"/>
  <c r="U245" i="6"/>
  <c r="U244" i="6"/>
  <c r="U243" i="6"/>
  <c r="U242" i="6"/>
  <c r="U241" i="6"/>
  <c r="U240" i="6"/>
  <c r="U239" i="6"/>
  <c r="U238" i="6"/>
  <c r="U237" i="6"/>
  <c r="U236" i="6"/>
  <c r="U235" i="6"/>
  <c r="U234" i="6"/>
  <c r="U233" i="6"/>
  <c r="U232" i="6"/>
  <c r="U231" i="6"/>
  <c r="U230" i="6"/>
  <c r="U229" i="6"/>
  <c r="U228" i="6"/>
  <c r="U227" i="6"/>
  <c r="U226" i="6"/>
  <c r="U225" i="6"/>
  <c r="U224" i="6"/>
  <c r="U223" i="6"/>
  <c r="U222" i="6"/>
  <c r="U221" i="6"/>
  <c r="U220" i="6"/>
  <c r="U219" i="6"/>
  <c r="U218" i="6"/>
  <c r="U217" i="6"/>
  <c r="U216" i="6"/>
  <c r="U215" i="6"/>
  <c r="U214" i="6"/>
  <c r="U213" i="6"/>
  <c r="U212" i="6"/>
  <c r="U211" i="6"/>
  <c r="U210" i="6"/>
  <c r="U209" i="6"/>
  <c r="U208" i="6"/>
  <c r="U207" i="6"/>
  <c r="U206" i="6"/>
  <c r="U205" i="6"/>
  <c r="U204" i="6"/>
  <c r="U203" i="6"/>
  <c r="U202" i="6"/>
  <c r="U201" i="6"/>
  <c r="U200" i="6"/>
  <c r="U199" i="6"/>
  <c r="U198" i="6"/>
  <c r="U197" i="6"/>
  <c r="U196" i="6"/>
  <c r="U195" i="6"/>
  <c r="U194" i="6"/>
  <c r="U193" i="6"/>
  <c r="U192" i="6"/>
  <c r="U191" i="6"/>
  <c r="U190" i="6"/>
  <c r="U189" i="6"/>
  <c r="U188" i="6"/>
  <c r="U187" i="6"/>
  <c r="U186" i="6"/>
  <c r="U185" i="6"/>
  <c r="U184" i="6"/>
  <c r="U183" i="6"/>
  <c r="U182" i="6"/>
  <c r="U181" i="6"/>
  <c r="U180" i="6"/>
  <c r="U179" i="6"/>
  <c r="U178" i="6"/>
  <c r="U177" i="6"/>
  <c r="U176" i="6"/>
  <c r="U175" i="6"/>
  <c r="U174" i="6"/>
  <c r="U173" i="6"/>
  <c r="U172" i="6"/>
  <c r="U171" i="6"/>
  <c r="U170" i="6"/>
  <c r="U169" i="6"/>
  <c r="U168" i="6"/>
  <c r="U167" i="6"/>
  <c r="U166" i="6"/>
  <c r="U165" i="6"/>
  <c r="U164" i="6"/>
  <c r="U163" i="6"/>
  <c r="U162" i="6"/>
  <c r="U161" i="6"/>
  <c r="U160" i="6"/>
  <c r="U159" i="6"/>
  <c r="U158" i="6"/>
  <c r="U157" i="6"/>
  <c r="U156" i="6"/>
  <c r="U155" i="6"/>
  <c r="U154" i="6"/>
  <c r="U153" i="6"/>
  <c r="U152" i="6"/>
  <c r="U151" i="6"/>
  <c r="U150" i="6"/>
  <c r="U149" i="6"/>
  <c r="U148" i="6"/>
  <c r="U147" i="6"/>
  <c r="U146" i="6"/>
  <c r="U145" i="6"/>
  <c r="U144" i="6"/>
  <c r="U143" i="6"/>
  <c r="U142" i="6"/>
  <c r="U141" i="6"/>
  <c r="U140" i="6"/>
  <c r="U139" i="6"/>
  <c r="U138" i="6"/>
  <c r="U137" i="6"/>
  <c r="U136" i="6"/>
  <c r="U135" i="6"/>
  <c r="U134" i="6"/>
  <c r="U133" i="6"/>
  <c r="U132" i="6"/>
  <c r="U131" i="6"/>
  <c r="U130" i="6"/>
  <c r="U129" i="6"/>
  <c r="U128" i="6"/>
  <c r="U127" i="6"/>
  <c r="U126" i="6"/>
  <c r="U125" i="6"/>
  <c r="U124" i="6"/>
  <c r="U123" i="6"/>
  <c r="U122" i="6"/>
  <c r="U121" i="6"/>
  <c r="U120" i="6"/>
  <c r="U119" i="6"/>
  <c r="U118" i="6"/>
  <c r="U117" i="6"/>
  <c r="U116" i="6"/>
  <c r="U115" i="6"/>
  <c r="U114" i="6"/>
  <c r="U113" i="6"/>
  <c r="U112" i="6"/>
  <c r="U111" i="6"/>
  <c r="U110" i="6"/>
  <c r="U109" i="6"/>
  <c r="U108" i="6"/>
  <c r="U107" i="6"/>
  <c r="U106" i="6"/>
  <c r="U105" i="6"/>
  <c r="U104" i="6"/>
  <c r="U103" i="6"/>
  <c r="U102" i="6"/>
  <c r="U101" i="6"/>
  <c r="U100" i="6"/>
  <c r="U99" i="6"/>
  <c r="U98" i="6"/>
  <c r="U97" i="6"/>
  <c r="U96" i="6"/>
  <c r="U95" i="6"/>
  <c r="U94" i="6"/>
  <c r="U93" i="6"/>
  <c r="U92" i="6"/>
  <c r="U91" i="6"/>
  <c r="U90" i="6"/>
  <c r="U89" i="6"/>
  <c r="U88" i="6"/>
  <c r="U87" i="6"/>
  <c r="U86" i="6"/>
  <c r="U85" i="6"/>
  <c r="U84" i="6"/>
  <c r="U83" i="6"/>
  <c r="U82" i="6"/>
  <c r="U81" i="6"/>
  <c r="U80" i="6"/>
  <c r="U79" i="6"/>
  <c r="U78" i="6"/>
  <c r="U77" i="6"/>
  <c r="U76" i="6"/>
  <c r="U75" i="6"/>
  <c r="U74" i="6"/>
  <c r="U73" i="6"/>
  <c r="U72" i="6"/>
  <c r="U71" i="6"/>
  <c r="U70" i="6"/>
  <c r="U69" i="6"/>
  <c r="U68" i="6"/>
  <c r="U67" i="6"/>
  <c r="U66" i="6"/>
  <c r="U65" i="6"/>
  <c r="U64" i="6"/>
  <c r="U63" i="6"/>
  <c r="U62" i="6"/>
  <c r="U61" i="6"/>
  <c r="U60" i="6"/>
  <c r="U59" i="6"/>
  <c r="U58" i="6"/>
  <c r="U57" i="6"/>
  <c r="U56" i="6"/>
  <c r="U55" i="6"/>
  <c r="U54" i="6"/>
  <c r="U53" i="6"/>
  <c r="U52" i="6"/>
  <c r="U51" i="6"/>
  <c r="U50" i="6"/>
  <c r="U49" i="6"/>
  <c r="U48" i="6"/>
  <c r="U47" i="6"/>
  <c r="U46" i="6"/>
  <c r="U45" i="6"/>
  <c r="U44" i="6"/>
  <c r="U43" i="6"/>
  <c r="U42" i="6"/>
  <c r="U41" i="6"/>
  <c r="U40" i="6"/>
  <c r="U39" i="6"/>
  <c r="U38" i="6"/>
  <c r="U36" i="6"/>
  <c r="U35" i="6"/>
  <c r="U34" i="6"/>
  <c r="U33" i="6"/>
  <c r="U32" i="6"/>
  <c r="U31" i="6"/>
  <c r="U30" i="6"/>
  <c r="U29" i="6"/>
  <c r="U28" i="6"/>
  <c r="U27" i="6"/>
  <c r="U26" i="6"/>
  <c r="U25" i="6"/>
  <c r="U24" i="6"/>
  <c r="U23" i="6"/>
  <c r="U22" i="6"/>
  <c r="U21" i="6"/>
  <c r="U20" i="6"/>
  <c r="U19" i="6"/>
  <c r="U18" i="6"/>
  <c r="U17" i="6"/>
  <c r="U16" i="6"/>
  <c r="U15" i="6"/>
  <c r="U14" i="6"/>
  <c r="U13" i="6"/>
  <c r="U12" i="6"/>
  <c r="U11" i="6"/>
  <c r="U10" i="6"/>
  <c r="U9" i="6"/>
  <c r="U8" i="6"/>
  <c r="U7" i="6"/>
  <c r="U6" i="6"/>
  <c r="U5" i="6"/>
  <c r="U4" i="6"/>
  <c r="V3" i="6" l="1"/>
  <c r="AE180" i="12" l="1"/>
  <c r="AD180" i="12"/>
  <c r="AE179" i="12"/>
  <c r="AD179" i="12"/>
  <c r="AE178" i="12"/>
  <c r="AD178" i="12"/>
  <c r="AE177" i="12"/>
  <c r="AD177" i="12"/>
  <c r="AE176" i="12"/>
  <c r="AD176" i="12"/>
  <c r="AE175" i="12"/>
  <c r="AD175" i="12"/>
  <c r="AE174" i="12"/>
  <c r="AD174" i="12"/>
  <c r="AE173" i="12"/>
  <c r="AD173" i="12"/>
  <c r="AE172" i="12"/>
  <c r="AD172" i="12"/>
  <c r="AE171" i="12"/>
  <c r="AD171" i="12"/>
  <c r="AE170" i="12"/>
  <c r="AD170" i="12"/>
  <c r="AE169" i="12"/>
  <c r="AD169" i="12"/>
  <c r="AE168" i="12"/>
  <c r="AD168" i="12"/>
  <c r="AE167" i="12"/>
  <c r="AD167" i="12"/>
  <c r="AE166" i="12"/>
  <c r="AD166" i="12"/>
  <c r="AE165" i="12"/>
  <c r="AD165" i="12"/>
  <c r="AE164" i="12"/>
  <c r="AD164" i="12"/>
  <c r="AE163" i="12"/>
  <c r="AD163" i="12"/>
  <c r="AE162" i="12"/>
  <c r="AD162" i="12"/>
  <c r="AE161" i="12"/>
  <c r="AD161" i="12"/>
  <c r="AE160" i="12"/>
  <c r="AD160" i="12"/>
  <c r="AE159" i="12"/>
  <c r="AD159" i="12"/>
  <c r="AE158" i="12"/>
  <c r="AD158" i="12"/>
  <c r="AE157" i="12"/>
  <c r="AD157" i="12"/>
  <c r="AE156" i="12"/>
  <c r="AD156" i="12"/>
  <c r="AE155" i="12"/>
  <c r="AD155" i="12"/>
  <c r="AE154" i="12"/>
  <c r="AD154" i="12"/>
  <c r="AE153" i="12"/>
  <c r="AD153" i="12"/>
  <c r="AE152" i="12"/>
  <c r="AD152" i="12"/>
  <c r="AE151" i="12"/>
  <c r="AD151" i="12"/>
  <c r="AE150" i="12"/>
  <c r="AD150" i="12"/>
  <c r="AE149" i="12"/>
  <c r="AD149" i="12"/>
  <c r="AE148" i="12"/>
  <c r="AD148" i="12"/>
  <c r="AE147" i="12"/>
  <c r="AD147" i="12"/>
  <c r="AE146" i="12"/>
  <c r="AD146" i="12"/>
  <c r="AE145" i="12"/>
  <c r="AD145" i="12"/>
  <c r="AE144" i="12"/>
  <c r="AD144" i="12"/>
  <c r="AE143" i="12"/>
  <c r="AD143" i="12"/>
  <c r="AE142" i="12"/>
  <c r="AD142" i="12"/>
  <c r="AE141" i="12"/>
  <c r="AD141" i="12"/>
  <c r="AE140" i="12"/>
  <c r="AD140" i="12"/>
  <c r="AE139" i="12"/>
  <c r="AD139" i="12"/>
  <c r="AE138" i="12"/>
  <c r="AD138" i="12"/>
  <c r="AE137" i="12"/>
  <c r="AD137" i="12"/>
  <c r="AE136" i="12"/>
  <c r="AD136" i="12"/>
  <c r="AE135" i="12"/>
  <c r="AD135" i="12"/>
  <c r="AE134" i="12"/>
  <c r="AD134" i="12"/>
  <c r="AE133" i="12"/>
  <c r="AD133" i="12"/>
  <c r="AE132" i="12"/>
  <c r="AD132" i="12"/>
  <c r="AE131" i="12"/>
  <c r="AD131" i="12"/>
  <c r="AE130" i="12"/>
  <c r="AD130" i="12"/>
  <c r="AE129" i="12"/>
  <c r="AD129" i="12"/>
  <c r="AE128" i="12"/>
  <c r="AD128" i="12"/>
  <c r="AE127" i="12"/>
  <c r="AD127" i="12"/>
  <c r="AE126" i="12"/>
  <c r="AD126" i="12"/>
  <c r="AE125" i="12"/>
  <c r="AD125" i="12"/>
  <c r="AE124" i="12"/>
  <c r="AD124" i="12"/>
  <c r="AE123" i="12"/>
  <c r="AD123" i="12"/>
  <c r="AE120" i="12"/>
  <c r="AD120" i="12"/>
  <c r="AE119" i="12"/>
  <c r="AD119" i="12"/>
  <c r="AE118" i="12"/>
  <c r="AD118" i="12"/>
  <c r="AE117" i="12"/>
  <c r="AD117" i="12"/>
  <c r="AE116" i="12"/>
  <c r="AD116" i="12"/>
  <c r="AE115" i="12"/>
  <c r="AD115" i="12"/>
  <c r="AE114" i="12"/>
  <c r="AD114" i="12"/>
  <c r="AE113" i="12"/>
  <c r="AD113" i="12"/>
  <c r="AE112" i="12"/>
  <c r="AD112" i="12"/>
  <c r="AE111" i="12"/>
  <c r="AD111" i="12"/>
  <c r="AE109" i="12"/>
  <c r="AD109" i="12"/>
  <c r="AE108" i="12"/>
  <c r="AD108" i="12"/>
  <c r="AE107" i="12"/>
  <c r="AD107" i="12"/>
  <c r="AE106" i="12"/>
  <c r="AD106" i="12"/>
  <c r="AE105" i="12"/>
  <c r="AD105" i="12"/>
  <c r="AE104" i="12"/>
  <c r="AD104" i="12"/>
  <c r="AE103" i="12"/>
  <c r="AD103" i="12"/>
  <c r="AE102" i="12"/>
  <c r="AD102" i="12"/>
  <c r="AE101" i="12"/>
  <c r="AD101" i="12"/>
  <c r="AE100" i="12"/>
  <c r="AD100" i="12"/>
  <c r="AE99" i="12"/>
  <c r="AD99" i="12"/>
  <c r="AE98" i="12"/>
  <c r="AD98" i="12"/>
  <c r="AE97" i="12"/>
  <c r="AD97" i="12"/>
  <c r="AE96" i="12"/>
  <c r="AD96" i="12"/>
  <c r="AE95" i="12"/>
  <c r="AD95" i="12"/>
  <c r="AE94" i="12"/>
  <c r="AD94" i="12"/>
  <c r="AE93" i="12"/>
  <c r="AD93" i="12"/>
  <c r="AE92" i="12"/>
  <c r="AD92" i="12"/>
  <c r="AE91" i="12"/>
  <c r="AD91" i="12"/>
  <c r="AE90" i="12"/>
  <c r="AD90" i="12"/>
  <c r="AE89" i="12"/>
  <c r="AD89" i="12"/>
  <c r="AE88" i="12"/>
  <c r="AD88" i="12"/>
  <c r="AE87" i="12"/>
  <c r="AD87" i="12"/>
  <c r="AE86" i="12"/>
  <c r="AD86" i="12"/>
  <c r="AE85" i="12"/>
  <c r="AD85" i="12"/>
  <c r="AE84" i="12"/>
  <c r="AD84" i="12"/>
  <c r="AE83" i="12"/>
  <c r="AD83" i="12"/>
  <c r="AE82" i="12"/>
  <c r="AD82" i="12"/>
  <c r="AE81" i="12"/>
  <c r="AD81" i="12"/>
  <c r="AE80" i="12"/>
  <c r="AD80" i="12"/>
  <c r="AE79" i="12"/>
  <c r="AD79" i="12"/>
  <c r="AE78" i="12"/>
  <c r="AD78" i="12"/>
  <c r="AE77" i="12"/>
  <c r="AD77" i="12"/>
  <c r="AE76" i="12"/>
  <c r="AD76" i="12"/>
  <c r="AE75" i="12"/>
  <c r="AD75" i="12"/>
  <c r="AE74" i="12"/>
  <c r="AD74" i="12"/>
  <c r="AE73" i="12"/>
  <c r="AD73" i="12"/>
  <c r="AE72" i="12"/>
  <c r="AD72" i="12"/>
  <c r="AE71" i="12"/>
  <c r="AD71" i="12"/>
  <c r="AE70" i="12"/>
  <c r="AD70" i="12"/>
  <c r="AE69" i="12"/>
  <c r="AD69" i="12"/>
  <c r="AE68" i="12"/>
  <c r="AD68" i="12"/>
  <c r="AE67" i="12"/>
  <c r="AD67" i="12"/>
  <c r="AE66" i="12"/>
  <c r="AD66" i="12"/>
  <c r="AE65" i="12"/>
  <c r="AD65" i="12"/>
  <c r="AE64" i="12"/>
  <c r="AD64" i="12"/>
  <c r="AE63" i="12"/>
  <c r="AD63" i="12"/>
  <c r="AE62" i="12"/>
  <c r="AD62" i="12"/>
  <c r="AE61" i="12"/>
  <c r="AD61" i="12"/>
  <c r="AE60" i="12"/>
  <c r="AD60" i="12"/>
  <c r="AE59" i="12"/>
  <c r="AD59" i="12"/>
  <c r="AE58" i="12"/>
  <c r="AD58" i="12"/>
  <c r="AE57" i="12"/>
  <c r="AD57" i="12"/>
  <c r="AE56" i="12"/>
  <c r="AD56" i="12"/>
  <c r="AE55" i="12"/>
  <c r="AD55" i="12"/>
  <c r="AE54" i="12"/>
  <c r="AD54" i="12"/>
  <c r="AE53" i="12"/>
  <c r="AD53" i="12"/>
  <c r="AE52" i="12"/>
  <c r="AD52" i="12"/>
  <c r="AE51" i="12"/>
  <c r="AD51" i="12"/>
  <c r="AE50" i="12"/>
  <c r="AD50" i="12"/>
  <c r="AE49" i="12"/>
  <c r="AD49" i="12"/>
  <c r="AE48" i="12"/>
  <c r="AD48" i="12"/>
  <c r="AE47" i="12"/>
  <c r="AD47" i="12"/>
  <c r="AE46" i="12"/>
  <c r="AD46" i="12"/>
  <c r="AE45" i="12"/>
  <c r="AD45" i="12"/>
  <c r="AE44" i="12"/>
  <c r="AD44" i="12"/>
  <c r="AE43" i="12"/>
  <c r="AD43" i="12"/>
  <c r="AE42" i="12"/>
  <c r="AD42" i="12"/>
  <c r="AE41" i="12"/>
  <c r="AD41" i="12"/>
  <c r="AE40" i="12"/>
  <c r="AD40" i="12"/>
  <c r="AE39" i="12"/>
  <c r="AD39" i="12"/>
  <c r="AE38" i="12"/>
  <c r="AD38" i="12"/>
  <c r="AE37" i="12"/>
  <c r="AD37" i="12"/>
  <c r="AE36" i="12"/>
  <c r="AD36" i="12"/>
  <c r="AE35" i="12"/>
  <c r="AD35" i="12"/>
  <c r="AE34" i="12"/>
  <c r="AD34" i="12"/>
  <c r="AE33" i="12"/>
  <c r="AD33" i="12"/>
  <c r="AE32" i="12"/>
  <c r="AD32" i="12"/>
  <c r="AE31" i="12"/>
  <c r="AD31" i="12"/>
  <c r="AE30" i="12"/>
  <c r="AD30" i="12"/>
  <c r="AE29" i="12"/>
  <c r="AD29" i="12"/>
  <c r="AE28" i="12"/>
  <c r="AD28" i="12"/>
  <c r="AE27" i="12"/>
  <c r="AD27" i="12"/>
  <c r="AE26" i="12"/>
  <c r="AD26" i="12"/>
  <c r="AE25" i="12"/>
  <c r="AD25" i="12"/>
  <c r="AE24" i="12"/>
  <c r="AD24" i="12"/>
  <c r="AE23" i="12"/>
  <c r="AD23" i="12"/>
  <c r="AE22" i="12"/>
  <c r="AD22" i="12"/>
  <c r="AE21" i="12"/>
  <c r="AD21" i="12"/>
  <c r="AE20" i="12"/>
  <c r="AD20" i="12"/>
  <c r="AE19" i="12"/>
  <c r="AD19" i="12"/>
  <c r="AE18" i="12"/>
  <c r="AD18" i="12"/>
  <c r="AE17" i="12"/>
  <c r="AD17" i="12"/>
  <c r="AE16" i="12"/>
  <c r="AD16" i="12"/>
  <c r="AE15" i="12"/>
  <c r="AD15" i="12"/>
  <c r="AE14" i="12"/>
  <c r="AD14" i="12"/>
  <c r="AE13" i="12"/>
  <c r="AD13" i="12"/>
  <c r="AE12" i="12"/>
  <c r="AD12" i="12"/>
  <c r="AE11" i="12"/>
  <c r="AD11" i="12"/>
  <c r="AE10" i="12"/>
  <c r="AD10" i="12"/>
  <c r="AE9" i="12"/>
  <c r="AD9" i="12"/>
  <c r="AE8" i="12"/>
  <c r="AD8" i="12"/>
  <c r="C5" i="12"/>
  <c r="D5" i="12" s="1"/>
  <c r="E5" i="12" s="1"/>
  <c r="F5" i="12" s="1"/>
  <c r="G5" i="12" s="1"/>
  <c r="H5" i="12" s="1"/>
  <c r="I5" i="12" s="1"/>
  <c r="J5" i="12" s="1"/>
  <c r="K5" i="12" s="1"/>
  <c r="L5" i="12" s="1"/>
  <c r="M5" i="12" s="1"/>
  <c r="N5" i="12" s="1"/>
  <c r="O5" i="12" s="1"/>
  <c r="P5" i="12" s="1"/>
  <c r="Q5" i="12" s="1"/>
  <c r="R5" i="12" s="1"/>
  <c r="S5" i="12" s="1"/>
  <c r="AE7" i="12"/>
  <c r="AD7" i="12"/>
  <c r="X500" i="6"/>
  <c r="X499" i="6"/>
  <c r="X498" i="6"/>
  <c r="X497" i="6"/>
  <c r="X496" i="6"/>
  <c r="X495" i="6"/>
  <c r="X494" i="6"/>
  <c r="X493" i="6"/>
  <c r="X492" i="6"/>
  <c r="X491" i="6"/>
  <c r="X490" i="6"/>
  <c r="X489" i="6"/>
  <c r="X488" i="6"/>
  <c r="X487" i="6"/>
  <c r="X486" i="6"/>
  <c r="X485" i="6"/>
  <c r="X484" i="6"/>
  <c r="X483" i="6"/>
  <c r="X482" i="6"/>
  <c r="X481" i="6"/>
  <c r="X480" i="6"/>
  <c r="X479" i="6"/>
  <c r="X478" i="6"/>
  <c r="X477" i="6"/>
  <c r="X476" i="6"/>
  <c r="X475" i="6"/>
  <c r="X474" i="6"/>
  <c r="X473" i="6"/>
  <c r="X472" i="6"/>
  <c r="X471" i="6"/>
  <c r="X470" i="6"/>
  <c r="X469" i="6"/>
  <c r="X468" i="6"/>
  <c r="X467" i="6"/>
  <c r="X466" i="6"/>
  <c r="X465" i="6"/>
  <c r="X464" i="6"/>
  <c r="X463" i="6"/>
  <c r="X462" i="6"/>
  <c r="X461" i="6"/>
  <c r="X460" i="6"/>
  <c r="X459" i="6"/>
  <c r="X458" i="6"/>
  <c r="X457" i="6"/>
  <c r="X456" i="6"/>
  <c r="X455" i="6"/>
  <c r="X454" i="6"/>
  <c r="X453" i="6"/>
  <c r="X452" i="6"/>
  <c r="X451" i="6"/>
  <c r="X450" i="6"/>
  <c r="X449" i="6"/>
  <c r="X448" i="6"/>
  <c r="X447" i="6"/>
  <c r="X446" i="6"/>
  <c r="X445" i="6"/>
  <c r="X444" i="6"/>
  <c r="X443" i="6"/>
  <c r="X442" i="6"/>
  <c r="X441" i="6"/>
  <c r="X440" i="6"/>
  <c r="X439" i="6"/>
  <c r="X438" i="6"/>
  <c r="X437" i="6"/>
  <c r="X3" i="6"/>
  <c r="X4" i="6"/>
  <c r="X5" i="6"/>
  <c r="X6" i="6"/>
  <c r="X7" i="6"/>
  <c r="X8" i="6"/>
  <c r="X9" i="6"/>
  <c r="X10" i="6"/>
  <c r="X11" i="6"/>
  <c r="X12" i="6"/>
  <c r="X13" i="6"/>
  <c r="X14" i="6"/>
  <c r="X15" i="6"/>
  <c r="X16" i="6"/>
  <c r="X17" i="6"/>
  <c r="X18" i="6"/>
  <c r="X19" i="6"/>
  <c r="X20" i="6"/>
  <c r="X21" i="6"/>
  <c r="X22" i="6"/>
  <c r="X23" i="6"/>
  <c r="X24" i="6"/>
  <c r="X25" i="6"/>
  <c r="X26" i="6"/>
  <c r="X27" i="6"/>
  <c r="X28" i="6"/>
  <c r="X29" i="6"/>
  <c r="X30" i="6"/>
  <c r="X31" i="6"/>
  <c r="X32" i="6"/>
  <c r="X33" i="6"/>
  <c r="X34" i="6"/>
  <c r="X35" i="6"/>
  <c r="X36" i="6"/>
  <c r="X37" i="6"/>
  <c r="X38" i="6"/>
  <c r="X39" i="6"/>
  <c r="X40" i="6"/>
  <c r="X41" i="6"/>
  <c r="X42" i="6"/>
  <c r="X43" i="6"/>
  <c r="X44" i="6"/>
  <c r="X45" i="6"/>
  <c r="X46" i="6"/>
  <c r="X47" i="6"/>
  <c r="X48" i="6"/>
  <c r="X49" i="6"/>
  <c r="X50" i="6"/>
  <c r="X51" i="6"/>
  <c r="X52" i="6"/>
  <c r="X53" i="6"/>
  <c r="X54" i="6"/>
  <c r="X55" i="6"/>
  <c r="X56" i="6"/>
  <c r="X57" i="6"/>
  <c r="X58" i="6"/>
  <c r="X59" i="6"/>
  <c r="X60" i="6"/>
  <c r="X61" i="6"/>
  <c r="X62" i="6"/>
  <c r="X63" i="6"/>
  <c r="X64" i="6"/>
  <c r="X65" i="6"/>
  <c r="X66" i="6"/>
  <c r="X67" i="6"/>
  <c r="X68" i="6"/>
  <c r="X69" i="6"/>
  <c r="X70" i="6"/>
  <c r="X71" i="6"/>
  <c r="X72" i="6"/>
  <c r="X73" i="6"/>
  <c r="X74" i="6"/>
  <c r="X75" i="6"/>
  <c r="X76" i="6"/>
  <c r="X77" i="6"/>
  <c r="X78" i="6"/>
  <c r="X79" i="6"/>
  <c r="X80" i="6"/>
  <c r="X81" i="6"/>
  <c r="X82" i="6"/>
  <c r="X83" i="6"/>
  <c r="X84" i="6"/>
  <c r="X86" i="6"/>
  <c r="X87" i="6"/>
  <c r="X88" i="6"/>
  <c r="X89" i="6"/>
  <c r="X90" i="6"/>
  <c r="X91" i="6"/>
  <c r="X92" i="6"/>
  <c r="X93" i="6"/>
  <c r="X94" i="6"/>
  <c r="X95" i="6"/>
  <c r="X96" i="6"/>
  <c r="X97" i="6"/>
  <c r="X98" i="6"/>
  <c r="X99" i="6"/>
  <c r="X100" i="6"/>
  <c r="X101" i="6"/>
  <c r="X102" i="6"/>
  <c r="X103" i="6"/>
  <c r="X104" i="6"/>
  <c r="X105" i="6"/>
  <c r="X106" i="6"/>
  <c r="X107" i="6"/>
  <c r="X108" i="6"/>
  <c r="X109" i="6"/>
  <c r="X110" i="6"/>
  <c r="X111" i="6"/>
  <c r="X112" i="6"/>
  <c r="X113" i="6"/>
  <c r="X114" i="6"/>
  <c r="X115" i="6"/>
  <c r="X116" i="6"/>
  <c r="X117" i="6"/>
  <c r="X118" i="6"/>
  <c r="X119" i="6"/>
  <c r="X120" i="6"/>
  <c r="X121" i="6"/>
  <c r="X122" i="6"/>
  <c r="X123" i="6"/>
  <c r="X124" i="6"/>
  <c r="X125" i="6"/>
  <c r="X126" i="6"/>
  <c r="X127" i="6"/>
  <c r="X128" i="6"/>
  <c r="X129" i="6"/>
  <c r="X130" i="6"/>
  <c r="X131" i="6"/>
  <c r="X132" i="6"/>
  <c r="X133" i="6"/>
  <c r="X134" i="6"/>
  <c r="X135" i="6"/>
  <c r="X136" i="6"/>
  <c r="X137" i="6"/>
  <c r="X138" i="6"/>
  <c r="X139" i="6"/>
  <c r="X140" i="6"/>
  <c r="X141" i="6"/>
  <c r="X142" i="6"/>
  <c r="X143" i="6"/>
  <c r="X144" i="6"/>
  <c r="X145" i="6"/>
  <c r="X146" i="6"/>
  <c r="X147" i="6"/>
  <c r="X148" i="6"/>
  <c r="X149" i="6"/>
  <c r="X150" i="6"/>
  <c r="X151" i="6"/>
  <c r="X152" i="6"/>
  <c r="X153" i="6"/>
  <c r="X154" i="6"/>
  <c r="X155" i="6"/>
  <c r="X156" i="6"/>
  <c r="X157" i="6"/>
  <c r="X158" i="6"/>
  <c r="X159" i="6"/>
  <c r="X160" i="6"/>
  <c r="X161" i="6"/>
  <c r="X162" i="6"/>
  <c r="X163" i="6"/>
  <c r="X164" i="6"/>
  <c r="X165" i="6"/>
  <c r="X166" i="6"/>
  <c r="X167" i="6"/>
  <c r="X168" i="6"/>
  <c r="X169" i="6"/>
  <c r="X170" i="6"/>
  <c r="X171" i="6"/>
  <c r="X172" i="6"/>
  <c r="X173" i="6"/>
  <c r="X174" i="6"/>
  <c r="X175" i="6"/>
  <c r="X176" i="6"/>
  <c r="X177" i="6"/>
  <c r="X178" i="6"/>
  <c r="X179" i="6"/>
  <c r="X180" i="6"/>
  <c r="X181" i="6"/>
  <c r="X182" i="6"/>
  <c r="X183" i="6"/>
  <c r="X184" i="6"/>
  <c r="X185" i="6"/>
  <c r="X186" i="6"/>
  <c r="X187" i="6"/>
  <c r="X188" i="6"/>
  <c r="X189" i="6"/>
  <c r="X190" i="6"/>
  <c r="X191" i="6"/>
  <c r="X192" i="6"/>
  <c r="X193" i="6"/>
  <c r="X194" i="6"/>
  <c r="X195" i="6"/>
  <c r="X196" i="6"/>
  <c r="X197" i="6"/>
  <c r="X198" i="6"/>
  <c r="X199" i="6"/>
  <c r="X200" i="6"/>
  <c r="X201" i="6"/>
  <c r="X202" i="6"/>
  <c r="X203" i="6"/>
  <c r="X204" i="6"/>
  <c r="X205" i="6"/>
  <c r="X206" i="6"/>
  <c r="X207" i="6"/>
  <c r="X208" i="6"/>
  <c r="X209" i="6"/>
  <c r="X210" i="6"/>
  <c r="X211" i="6"/>
  <c r="X212" i="6"/>
  <c r="X213" i="6"/>
  <c r="X214" i="6"/>
  <c r="X215" i="6"/>
  <c r="X216" i="6"/>
  <c r="X217" i="6"/>
  <c r="X218" i="6"/>
  <c r="X219" i="6"/>
  <c r="X220" i="6"/>
  <c r="X221" i="6"/>
  <c r="X222" i="6"/>
  <c r="X223" i="6"/>
  <c r="X224" i="6"/>
  <c r="X225" i="6"/>
  <c r="X226" i="6"/>
  <c r="X227" i="6"/>
  <c r="X228" i="6"/>
  <c r="X229" i="6"/>
  <c r="X230" i="6"/>
  <c r="X231" i="6"/>
  <c r="X232" i="6"/>
  <c r="X233" i="6"/>
  <c r="X234" i="6"/>
  <c r="X235" i="6"/>
  <c r="X236" i="6"/>
  <c r="X237" i="6"/>
  <c r="X238" i="6"/>
  <c r="X239" i="6"/>
  <c r="X240" i="6"/>
  <c r="X241" i="6"/>
  <c r="X242" i="6"/>
  <c r="X243" i="6"/>
  <c r="X244" i="6"/>
  <c r="X245" i="6"/>
  <c r="X246" i="6"/>
  <c r="X247" i="6"/>
  <c r="X248" i="6"/>
  <c r="X249" i="6"/>
  <c r="X250" i="6"/>
  <c r="X251" i="6"/>
  <c r="X252" i="6"/>
  <c r="X253" i="6"/>
  <c r="X254" i="6"/>
  <c r="X255" i="6"/>
  <c r="X256" i="6"/>
  <c r="X257" i="6"/>
  <c r="X258" i="6"/>
  <c r="X259" i="6"/>
  <c r="X260" i="6"/>
  <c r="X261" i="6"/>
  <c r="X262" i="6"/>
  <c r="X263" i="6"/>
  <c r="X264" i="6"/>
  <c r="X265" i="6"/>
  <c r="X266" i="6"/>
  <c r="X267" i="6"/>
  <c r="X268" i="6"/>
  <c r="X269" i="6"/>
  <c r="X270" i="6"/>
  <c r="X271" i="6"/>
  <c r="X272" i="6"/>
  <c r="X273" i="6"/>
  <c r="X274" i="6"/>
  <c r="X275" i="6"/>
  <c r="X276" i="6"/>
  <c r="X277" i="6"/>
  <c r="X278" i="6"/>
  <c r="X279" i="6"/>
  <c r="X280" i="6"/>
  <c r="X281" i="6"/>
  <c r="X282" i="6"/>
  <c r="X283" i="6"/>
  <c r="X284" i="6"/>
  <c r="X285" i="6"/>
  <c r="X286" i="6"/>
  <c r="X287" i="6"/>
  <c r="X288" i="6"/>
  <c r="X289" i="6"/>
  <c r="X290" i="6"/>
  <c r="X291" i="6"/>
  <c r="X292" i="6"/>
  <c r="X293" i="6"/>
  <c r="X294" i="6"/>
  <c r="X295" i="6"/>
  <c r="X296" i="6"/>
  <c r="X297" i="6"/>
  <c r="X298" i="6"/>
  <c r="X299" i="6"/>
  <c r="X300" i="6"/>
  <c r="X301" i="6"/>
  <c r="X302" i="6"/>
  <c r="X303" i="6"/>
  <c r="X304" i="6"/>
  <c r="X305" i="6"/>
  <c r="X306" i="6"/>
  <c r="X307" i="6"/>
  <c r="X308" i="6"/>
  <c r="X309" i="6"/>
  <c r="X310" i="6"/>
  <c r="X311" i="6"/>
  <c r="X312" i="6"/>
  <c r="X313" i="6"/>
  <c r="X314" i="6"/>
  <c r="X315" i="6"/>
  <c r="X316" i="6"/>
  <c r="X317" i="6"/>
  <c r="X318" i="6"/>
  <c r="X319" i="6"/>
  <c r="X320" i="6"/>
  <c r="X321" i="6"/>
  <c r="X322" i="6"/>
  <c r="X323" i="6"/>
  <c r="X324" i="6"/>
  <c r="X325" i="6"/>
  <c r="X326" i="6"/>
  <c r="X327" i="6"/>
  <c r="X328" i="6"/>
  <c r="X329" i="6"/>
  <c r="X330" i="6"/>
  <c r="X331" i="6"/>
  <c r="X332" i="6"/>
  <c r="X333" i="6"/>
  <c r="X334" i="6"/>
  <c r="X335" i="6"/>
  <c r="X336" i="6"/>
  <c r="X337" i="6"/>
  <c r="X338" i="6"/>
  <c r="X339" i="6"/>
  <c r="X340" i="6"/>
  <c r="X341" i="6"/>
  <c r="X342" i="6"/>
  <c r="X343" i="6"/>
  <c r="X344" i="6"/>
  <c r="X345" i="6"/>
  <c r="X346" i="6"/>
  <c r="X347" i="6"/>
  <c r="X348" i="6"/>
  <c r="X349" i="6"/>
  <c r="X350" i="6"/>
  <c r="X351" i="6"/>
  <c r="X352" i="6"/>
  <c r="X353" i="6"/>
  <c r="X354" i="6"/>
  <c r="X355" i="6"/>
  <c r="X356" i="6"/>
  <c r="X357" i="6"/>
  <c r="X358" i="6"/>
  <c r="X359" i="6"/>
  <c r="X360" i="6"/>
  <c r="X361" i="6"/>
  <c r="X362" i="6"/>
  <c r="X363" i="6"/>
  <c r="X364" i="6"/>
  <c r="X365" i="6"/>
  <c r="X366" i="6"/>
  <c r="X367" i="6"/>
  <c r="X368" i="6"/>
  <c r="X369" i="6"/>
  <c r="X370" i="6"/>
  <c r="X371" i="6"/>
  <c r="X372" i="6"/>
  <c r="X373" i="6"/>
  <c r="X374" i="6"/>
  <c r="X375" i="6"/>
  <c r="X376" i="6"/>
  <c r="X377" i="6"/>
  <c r="X378" i="6"/>
  <c r="X379" i="6"/>
  <c r="X380" i="6"/>
  <c r="X381" i="6"/>
  <c r="X382" i="6"/>
  <c r="X383" i="6"/>
  <c r="X384" i="6"/>
  <c r="X385" i="6"/>
  <c r="X386" i="6"/>
  <c r="X387" i="6"/>
  <c r="X388" i="6"/>
  <c r="X389" i="6"/>
  <c r="X390" i="6"/>
  <c r="X391" i="6"/>
  <c r="X392" i="6"/>
  <c r="X393" i="6"/>
  <c r="X394" i="6"/>
  <c r="X395" i="6"/>
  <c r="X396" i="6"/>
  <c r="X397" i="6"/>
  <c r="X398" i="6"/>
  <c r="X399" i="6"/>
  <c r="X400" i="6"/>
  <c r="X401" i="6"/>
  <c r="X402" i="6"/>
  <c r="X403" i="6"/>
  <c r="X404" i="6"/>
  <c r="X405" i="6"/>
  <c r="X406" i="6"/>
  <c r="X407" i="6"/>
  <c r="X408" i="6"/>
  <c r="X409" i="6"/>
  <c r="X410" i="6"/>
  <c r="X411" i="6"/>
  <c r="X412" i="6"/>
  <c r="X413" i="6"/>
  <c r="X414" i="6"/>
  <c r="X415" i="6"/>
  <c r="X416" i="6"/>
  <c r="X417" i="6"/>
  <c r="X418" i="6"/>
  <c r="X419" i="6"/>
  <c r="X420" i="6"/>
  <c r="X421" i="6"/>
  <c r="X422" i="6"/>
  <c r="X423" i="6"/>
  <c r="X424" i="6"/>
  <c r="X425" i="6"/>
  <c r="X426" i="6"/>
  <c r="X427" i="6"/>
  <c r="X428" i="6"/>
  <c r="X429" i="6"/>
  <c r="X430" i="6"/>
  <c r="X431" i="6"/>
  <c r="X432" i="6"/>
  <c r="X433" i="6"/>
  <c r="X434" i="6"/>
  <c r="X435" i="6"/>
  <c r="X436" i="6"/>
  <c r="BE436" i="6" l="1"/>
  <c r="BB436" i="6"/>
  <c r="BE432" i="6"/>
  <c r="BB432" i="6"/>
  <c r="BE428" i="6"/>
  <c r="BC428" i="6"/>
  <c r="BB428" i="6"/>
  <c r="BE424" i="6"/>
  <c r="BC424" i="6"/>
  <c r="BB424" i="6"/>
  <c r="BE420" i="6"/>
  <c r="BC420" i="6"/>
  <c r="BB420" i="6"/>
  <c r="BE416" i="6"/>
  <c r="BC416" i="6"/>
  <c r="BB416" i="6"/>
  <c r="BE412" i="6"/>
  <c r="BB412" i="6"/>
  <c r="BE408" i="6"/>
  <c r="BB408" i="6"/>
  <c r="BE404" i="6"/>
  <c r="BC404" i="6"/>
  <c r="BB404" i="6"/>
  <c r="BE400" i="6"/>
  <c r="BB400" i="6"/>
  <c r="BE396" i="6"/>
  <c r="BB396" i="6"/>
  <c r="BE392" i="6"/>
  <c r="BC392" i="6"/>
  <c r="BB392" i="6"/>
  <c r="BE388" i="6"/>
  <c r="BC388" i="6"/>
  <c r="BB388" i="6"/>
  <c r="BE384" i="6"/>
  <c r="BB384" i="6"/>
  <c r="BC384" i="6"/>
  <c r="BE380" i="6"/>
  <c r="BB380" i="6"/>
  <c r="BE376" i="6"/>
  <c r="BC376" i="6"/>
  <c r="BB376" i="6"/>
  <c r="BE372" i="6"/>
  <c r="BB372" i="6"/>
  <c r="BC372" i="6"/>
  <c r="BE368" i="6"/>
  <c r="BB368" i="6"/>
  <c r="BE364" i="6"/>
  <c r="BB364" i="6"/>
  <c r="BC364" i="6"/>
  <c r="BE360" i="6"/>
  <c r="BC360" i="6"/>
  <c r="BB360" i="6"/>
  <c r="BE356" i="6"/>
  <c r="BC356" i="6"/>
  <c r="BB356" i="6"/>
  <c r="BE352" i="6"/>
  <c r="BB352" i="6"/>
  <c r="BC352" i="6"/>
  <c r="BE348" i="6"/>
  <c r="BB348" i="6"/>
  <c r="BE344" i="6"/>
  <c r="BB344" i="6"/>
  <c r="BE340" i="6"/>
  <c r="BB340" i="6"/>
  <c r="BE336" i="6"/>
  <c r="BB336" i="6"/>
  <c r="BE332" i="6"/>
  <c r="BB332" i="6"/>
  <c r="BE328" i="6"/>
  <c r="BC328" i="6"/>
  <c r="BB328" i="6"/>
  <c r="BE324" i="6"/>
  <c r="BB324" i="6"/>
  <c r="BE320" i="6"/>
  <c r="BC320" i="6"/>
  <c r="BB320" i="6"/>
  <c r="BE316" i="6"/>
  <c r="BB316" i="6"/>
  <c r="BE312" i="6"/>
  <c r="BB312" i="6"/>
  <c r="BC312" i="6"/>
  <c r="BE308" i="6"/>
  <c r="BB308" i="6"/>
  <c r="BC308" i="6"/>
  <c r="BE304" i="6"/>
  <c r="BB304" i="6"/>
  <c r="BC304" i="6"/>
  <c r="BE300" i="6"/>
  <c r="BB300" i="6"/>
  <c r="BE296" i="6"/>
  <c r="BC296" i="6"/>
  <c r="BB296" i="6"/>
  <c r="BE292" i="6"/>
  <c r="BB292" i="6"/>
  <c r="BE288" i="6"/>
  <c r="BB288" i="6"/>
  <c r="BE284" i="6"/>
  <c r="BB284" i="6"/>
  <c r="BE280" i="6"/>
  <c r="BB280" i="6"/>
  <c r="BE276" i="6"/>
  <c r="BB276" i="6"/>
  <c r="BC276" i="6"/>
  <c r="BE272" i="6"/>
  <c r="BC272" i="6"/>
  <c r="BB272" i="6"/>
  <c r="BE268" i="6"/>
  <c r="BB268" i="6"/>
  <c r="BE264" i="6"/>
  <c r="BB264" i="6"/>
  <c r="BE260" i="6"/>
  <c r="BC260" i="6"/>
  <c r="BB260" i="6"/>
  <c r="BE256" i="6"/>
  <c r="BC256" i="6"/>
  <c r="BB256" i="6"/>
  <c r="BE252" i="6"/>
  <c r="BC252" i="6"/>
  <c r="BB252" i="6"/>
  <c r="BE248" i="6"/>
  <c r="BC248" i="6"/>
  <c r="BB248" i="6"/>
  <c r="BE244" i="6"/>
  <c r="BB244" i="6"/>
  <c r="BC244" i="6"/>
  <c r="BE240" i="6"/>
  <c r="BC240" i="6"/>
  <c r="BB240" i="6"/>
  <c r="BE236" i="6"/>
  <c r="BB236" i="6"/>
  <c r="BE232" i="6"/>
  <c r="BB232" i="6"/>
  <c r="BC232" i="6"/>
  <c r="BE228" i="6"/>
  <c r="BC228" i="6"/>
  <c r="BB228" i="6"/>
  <c r="BE224" i="6"/>
  <c r="BC224" i="6"/>
  <c r="BB224" i="6"/>
  <c r="BE220" i="6"/>
  <c r="BB220" i="6"/>
  <c r="BC220" i="6"/>
  <c r="BE216" i="6"/>
  <c r="BB216" i="6"/>
  <c r="BC216" i="6"/>
  <c r="BE212" i="6"/>
  <c r="BB212" i="6"/>
  <c r="BC212" i="6"/>
  <c r="BE208" i="6"/>
  <c r="BB208" i="6"/>
  <c r="BE204" i="6"/>
  <c r="BB204" i="6"/>
  <c r="BC204" i="6"/>
  <c r="BE200" i="6"/>
  <c r="BB200" i="6"/>
  <c r="BE196" i="6"/>
  <c r="BB196" i="6"/>
  <c r="BE192" i="6"/>
  <c r="BC192" i="6"/>
  <c r="BB192" i="6"/>
  <c r="BE188" i="6"/>
  <c r="BB188" i="6"/>
  <c r="BC188" i="6"/>
  <c r="BE184" i="6"/>
  <c r="BC184" i="6"/>
  <c r="BB184" i="6"/>
  <c r="BE180" i="6"/>
  <c r="BB180" i="6"/>
  <c r="BE176" i="6"/>
  <c r="BC176" i="6"/>
  <c r="BB176" i="6"/>
  <c r="BE172" i="6"/>
  <c r="BC172" i="6"/>
  <c r="BB172" i="6"/>
  <c r="BE168" i="6"/>
  <c r="BB168" i="6"/>
  <c r="BE164" i="6"/>
  <c r="BB164" i="6"/>
  <c r="BE160" i="6"/>
  <c r="BB160" i="6"/>
  <c r="BE156" i="6"/>
  <c r="BC156" i="6"/>
  <c r="BB156" i="6"/>
  <c r="BE152" i="6"/>
  <c r="BB152" i="6"/>
  <c r="BC152" i="6"/>
  <c r="BE148" i="6"/>
  <c r="BB148" i="6"/>
  <c r="BE144" i="6"/>
  <c r="BC144" i="6"/>
  <c r="BB144" i="6"/>
  <c r="BE140" i="6"/>
  <c r="BB140" i="6"/>
  <c r="BE136" i="6"/>
  <c r="BB136" i="6"/>
  <c r="BE132" i="6"/>
  <c r="BB132" i="6"/>
  <c r="BE128" i="6"/>
  <c r="BC128" i="6"/>
  <c r="BB128" i="6"/>
  <c r="BE124" i="6"/>
  <c r="BC124" i="6"/>
  <c r="BB124" i="6"/>
  <c r="BE120" i="6"/>
  <c r="BC120" i="6"/>
  <c r="BB120" i="6"/>
  <c r="BE116" i="6"/>
  <c r="BB116" i="6"/>
  <c r="BC116" i="6"/>
  <c r="BE112" i="6"/>
  <c r="BB112" i="6"/>
  <c r="BC112" i="6"/>
  <c r="BE108" i="6"/>
  <c r="BB108" i="6"/>
  <c r="BE104" i="6"/>
  <c r="BB104" i="6"/>
  <c r="BC104" i="6"/>
  <c r="BE100" i="6"/>
  <c r="BC100" i="6"/>
  <c r="BB100" i="6"/>
  <c r="BE96" i="6"/>
  <c r="BB96" i="6"/>
  <c r="BE92" i="6"/>
  <c r="BB92" i="6"/>
  <c r="BC92" i="6"/>
  <c r="BE88" i="6"/>
  <c r="BB88" i="6"/>
  <c r="BE83" i="6"/>
  <c r="BC83" i="6"/>
  <c r="BB83" i="6"/>
  <c r="BE79" i="6"/>
  <c r="BC79" i="6"/>
  <c r="BB79" i="6"/>
  <c r="BE75" i="6"/>
  <c r="BB75" i="6"/>
  <c r="BE71" i="6"/>
  <c r="BC71" i="6"/>
  <c r="BB71" i="6"/>
  <c r="BE67" i="6"/>
  <c r="BC67" i="6"/>
  <c r="BB67" i="6"/>
  <c r="BE63" i="6"/>
  <c r="BC63" i="6"/>
  <c r="BB63" i="6"/>
  <c r="BE59" i="6"/>
  <c r="BB59" i="6"/>
  <c r="BE55" i="6"/>
  <c r="BB55" i="6"/>
  <c r="BE51" i="6"/>
  <c r="BC51" i="6"/>
  <c r="BB51" i="6"/>
  <c r="BE47" i="6"/>
  <c r="BC47" i="6"/>
  <c r="BB47" i="6"/>
  <c r="BE43" i="6"/>
  <c r="BC43" i="6"/>
  <c r="BB43" i="6"/>
  <c r="BE39" i="6"/>
  <c r="BB39" i="6"/>
  <c r="BE35" i="6"/>
  <c r="BC35" i="6"/>
  <c r="BB35" i="6"/>
  <c r="BE31" i="6"/>
  <c r="BC31" i="6"/>
  <c r="BB31" i="6"/>
  <c r="BE27" i="6"/>
  <c r="BC27" i="6"/>
  <c r="BB27" i="6"/>
  <c r="BE23" i="6"/>
  <c r="BC23" i="6"/>
  <c r="BB23" i="6"/>
  <c r="BE19" i="6"/>
  <c r="BC19" i="6"/>
  <c r="BB19" i="6"/>
  <c r="BE15" i="6"/>
  <c r="BC15" i="6"/>
  <c r="BB15" i="6"/>
  <c r="BE11" i="6"/>
  <c r="BC11" i="6"/>
  <c r="BB11" i="6"/>
  <c r="BE7" i="6"/>
  <c r="BC7" i="6"/>
  <c r="BB7" i="6"/>
  <c r="BE3" i="6"/>
  <c r="BC3" i="6"/>
  <c r="AX3" i="6"/>
  <c r="BB3" i="6"/>
  <c r="BE440" i="6"/>
  <c r="BC440" i="6"/>
  <c r="BB440" i="6"/>
  <c r="BE444" i="6"/>
  <c r="BB444" i="6"/>
  <c r="BC444" i="6"/>
  <c r="BE448" i="6"/>
  <c r="BB448" i="6"/>
  <c r="BE452" i="6"/>
  <c r="BC452" i="6"/>
  <c r="BB452" i="6"/>
  <c r="BE456" i="6"/>
  <c r="BC456" i="6"/>
  <c r="BB456" i="6"/>
  <c r="BE460" i="6"/>
  <c r="BB460" i="6"/>
  <c r="BC460" i="6"/>
  <c r="BE464" i="6"/>
  <c r="BB464" i="6"/>
  <c r="BE468" i="6"/>
  <c r="BC468" i="6"/>
  <c r="BB468" i="6"/>
  <c r="BE472" i="6"/>
  <c r="BC472" i="6"/>
  <c r="BB472" i="6"/>
  <c r="BE476" i="6"/>
  <c r="BC476" i="6"/>
  <c r="BB476" i="6"/>
  <c r="BE480" i="6"/>
  <c r="BC480" i="6"/>
  <c r="BB480" i="6"/>
  <c r="BE484" i="6"/>
  <c r="BC484" i="6"/>
  <c r="BB484" i="6"/>
  <c r="BE488" i="6"/>
  <c r="BB488" i="6"/>
  <c r="BC488" i="6"/>
  <c r="BE492" i="6"/>
  <c r="BC492" i="6"/>
  <c r="BB492" i="6"/>
  <c r="BE496" i="6"/>
  <c r="BC496" i="6"/>
  <c r="BB496" i="6"/>
  <c r="BE500" i="6"/>
  <c r="BC500" i="6"/>
  <c r="BB500" i="6"/>
  <c r="BE435" i="6"/>
  <c r="BB435" i="6"/>
  <c r="BE431" i="6"/>
  <c r="BB431" i="6"/>
  <c r="BE427" i="6"/>
  <c r="BB427" i="6"/>
  <c r="BC427" i="6"/>
  <c r="BE423" i="6"/>
  <c r="BC423" i="6"/>
  <c r="BB423" i="6"/>
  <c r="BE419" i="6"/>
  <c r="BB419" i="6"/>
  <c r="BE415" i="6"/>
  <c r="BC415" i="6"/>
  <c r="BB415" i="6"/>
  <c r="BE411" i="6"/>
  <c r="BC411" i="6"/>
  <c r="BB411" i="6"/>
  <c r="BE407" i="6"/>
  <c r="BB407" i="6"/>
  <c r="BE403" i="6"/>
  <c r="BC403" i="6"/>
  <c r="BB403" i="6"/>
  <c r="BE399" i="6"/>
  <c r="BC399" i="6"/>
  <c r="BB399" i="6"/>
  <c r="BE395" i="6"/>
  <c r="BB395" i="6"/>
  <c r="BC395" i="6"/>
  <c r="BE391" i="6"/>
  <c r="BB391" i="6"/>
  <c r="BC391" i="6"/>
  <c r="BE387" i="6"/>
  <c r="BC387" i="6"/>
  <c r="BB387" i="6"/>
  <c r="BE383" i="6"/>
  <c r="BB383" i="6"/>
  <c r="BE379" i="6"/>
  <c r="BC379" i="6"/>
  <c r="BB379" i="6"/>
  <c r="BE375" i="6"/>
  <c r="BC375" i="6"/>
  <c r="BB375" i="6"/>
  <c r="BE371" i="6"/>
  <c r="BB371" i="6"/>
  <c r="BE367" i="6"/>
  <c r="BB367" i="6"/>
  <c r="BE363" i="6"/>
  <c r="BB363" i="6"/>
  <c r="BE359" i="6"/>
  <c r="BC359" i="6"/>
  <c r="BB359" i="6"/>
  <c r="BE355" i="6"/>
  <c r="BB355" i="6"/>
  <c r="BE351" i="6"/>
  <c r="BB351" i="6"/>
  <c r="BE347" i="6"/>
  <c r="BC347" i="6"/>
  <c r="BB347" i="6"/>
  <c r="BE343" i="6"/>
  <c r="BB343" i="6"/>
  <c r="BC343" i="6"/>
  <c r="BE339" i="6"/>
  <c r="BB339" i="6"/>
  <c r="BC339" i="6"/>
  <c r="BE335" i="6"/>
  <c r="BB335" i="6"/>
  <c r="BE331" i="6"/>
  <c r="BC331" i="6"/>
  <c r="BB331" i="6"/>
  <c r="BE327" i="6"/>
  <c r="BB327" i="6"/>
  <c r="BE323" i="6"/>
  <c r="BC323" i="6"/>
  <c r="BB323" i="6"/>
  <c r="BE319" i="6"/>
  <c r="BB319" i="6"/>
  <c r="BE315" i="6"/>
  <c r="BC315" i="6"/>
  <c r="BB315" i="6"/>
  <c r="BE311" i="6"/>
  <c r="BB311" i="6"/>
  <c r="BE307" i="6"/>
  <c r="BB307" i="6"/>
  <c r="BE303" i="6"/>
  <c r="BB303" i="6"/>
  <c r="BE299" i="6"/>
  <c r="BB299" i="6"/>
  <c r="BE295" i="6"/>
  <c r="BB295" i="6"/>
  <c r="BE291" i="6"/>
  <c r="BB291" i="6"/>
  <c r="BE287" i="6"/>
  <c r="BB287" i="6"/>
  <c r="BE283" i="6"/>
  <c r="BB283" i="6"/>
  <c r="BE279" i="6"/>
  <c r="BB279" i="6"/>
  <c r="BE275" i="6"/>
  <c r="BB275" i="6"/>
  <c r="BE271" i="6"/>
  <c r="BB271" i="6"/>
  <c r="BE267" i="6"/>
  <c r="BB267" i="6"/>
  <c r="BE263" i="6"/>
  <c r="BB263" i="6"/>
  <c r="BE259" i="6"/>
  <c r="BC259" i="6"/>
  <c r="BB259" i="6"/>
  <c r="BE255" i="6"/>
  <c r="BB255" i="6"/>
  <c r="BE251" i="6"/>
  <c r="BB251" i="6"/>
  <c r="BE247" i="6"/>
  <c r="BC247" i="6"/>
  <c r="BB247" i="6"/>
  <c r="BE243" i="6"/>
  <c r="BC243" i="6"/>
  <c r="BB243" i="6"/>
  <c r="BE239" i="6"/>
  <c r="BB239" i="6"/>
  <c r="BE235" i="6"/>
  <c r="BC235" i="6"/>
  <c r="BB235" i="6"/>
  <c r="BE231" i="6"/>
  <c r="BB231" i="6"/>
  <c r="BE227" i="6"/>
  <c r="BB227" i="6"/>
  <c r="BE223" i="6"/>
  <c r="BB223" i="6"/>
  <c r="BC223" i="6"/>
  <c r="BE219" i="6"/>
  <c r="BB219" i="6"/>
  <c r="BC219" i="6"/>
  <c r="BE215" i="6"/>
  <c r="BB215" i="6"/>
  <c r="BE211" i="6"/>
  <c r="BB211" i="6"/>
  <c r="BE207" i="6"/>
  <c r="BC207" i="6"/>
  <c r="BB207" i="6"/>
  <c r="BE203" i="6"/>
  <c r="BB203" i="6"/>
  <c r="BE199" i="6"/>
  <c r="BB199" i="6"/>
  <c r="BE195" i="6"/>
  <c r="BB195" i="6"/>
  <c r="BC195" i="6"/>
  <c r="BE191" i="6"/>
  <c r="BC191" i="6"/>
  <c r="BB191" i="6"/>
  <c r="BE187" i="6"/>
  <c r="BB187" i="6"/>
  <c r="BE183" i="6"/>
  <c r="BB183" i="6"/>
  <c r="BC183" i="6"/>
  <c r="BE179" i="6"/>
  <c r="BC179" i="6"/>
  <c r="BB179" i="6"/>
  <c r="BE175" i="6"/>
  <c r="BC175" i="6"/>
  <c r="BB175" i="6"/>
  <c r="BE171" i="6"/>
  <c r="BC171" i="6"/>
  <c r="BB171" i="6"/>
  <c r="BE167" i="6"/>
  <c r="BB167" i="6"/>
  <c r="BE163" i="6"/>
  <c r="BB163" i="6"/>
  <c r="BE159" i="6"/>
  <c r="BB159" i="6"/>
  <c r="BE155" i="6"/>
  <c r="BC155" i="6"/>
  <c r="BB155" i="6"/>
  <c r="BE151" i="6"/>
  <c r="BB151" i="6"/>
  <c r="BE147" i="6"/>
  <c r="BB147" i="6"/>
  <c r="BE143" i="6"/>
  <c r="BB143" i="6"/>
  <c r="BE139" i="6"/>
  <c r="BB139" i="6"/>
  <c r="BE135" i="6"/>
  <c r="BB135" i="6"/>
  <c r="BE131" i="6"/>
  <c r="BC131" i="6"/>
  <c r="BB131" i="6"/>
  <c r="BE127" i="6"/>
  <c r="BC127" i="6"/>
  <c r="BB127" i="6"/>
  <c r="BE123" i="6"/>
  <c r="BB123" i="6"/>
  <c r="BC123" i="6"/>
  <c r="BE119" i="6"/>
  <c r="BC119" i="6"/>
  <c r="BB119" i="6"/>
  <c r="BE115" i="6"/>
  <c r="BB115" i="6"/>
  <c r="BE111" i="6"/>
  <c r="BB111" i="6"/>
  <c r="BE107" i="6"/>
  <c r="BB107" i="6"/>
  <c r="BE103" i="6"/>
  <c r="BB103" i="6"/>
  <c r="BE99" i="6"/>
  <c r="BB99" i="6"/>
  <c r="BC99" i="6"/>
  <c r="BE95" i="6"/>
  <c r="BC95" i="6"/>
  <c r="BB95" i="6"/>
  <c r="BE91" i="6"/>
  <c r="BB91" i="6"/>
  <c r="BE87" i="6"/>
  <c r="BB87" i="6"/>
  <c r="BE82" i="6"/>
  <c r="BC82" i="6"/>
  <c r="BB82" i="6"/>
  <c r="BE78" i="6"/>
  <c r="BB78" i="6"/>
  <c r="BC78" i="6"/>
  <c r="BE74" i="6"/>
  <c r="BC74" i="6"/>
  <c r="BB74" i="6"/>
  <c r="BE70" i="6"/>
  <c r="BC70" i="6"/>
  <c r="BB70" i="6"/>
  <c r="BE66" i="6"/>
  <c r="BC66" i="6"/>
  <c r="BB66" i="6"/>
  <c r="BE62" i="6"/>
  <c r="BC62" i="6"/>
  <c r="BB62" i="6"/>
  <c r="BE58" i="6"/>
  <c r="BB58" i="6"/>
  <c r="BE54" i="6"/>
  <c r="BC54" i="6"/>
  <c r="BB54" i="6"/>
  <c r="BE50" i="6"/>
  <c r="BB50" i="6"/>
  <c r="BE46" i="6"/>
  <c r="BB46" i="6"/>
  <c r="BE42" i="6"/>
  <c r="BB42" i="6"/>
  <c r="BE38" i="6"/>
  <c r="BC38" i="6"/>
  <c r="BB38" i="6"/>
  <c r="BE34" i="6"/>
  <c r="BC34" i="6"/>
  <c r="BB34" i="6"/>
  <c r="BE30" i="6"/>
  <c r="BC30" i="6"/>
  <c r="BB30" i="6"/>
  <c r="BE26" i="6"/>
  <c r="BC26" i="6"/>
  <c r="BB26" i="6"/>
  <c r="BE22" i="6"/>
  <c r="BC22" i="6"/>
  <c r="BB22" i="6"/>
  <c r="BE18" i="6"/>
  <c r="BC18" i="6"/>
  <c r="BB18" i="6"/>
  <c r="BE14" i="6"/>
  <c r="BC14" i="6"/>
  <c r="BB14" i="6"/>
  <c r="BE10" i="6"/>
  <c r="BC10" i="6"/>
  <c r="BB10" i="6"/>
  <c r="BE6" i="6"/>
  <c r="BC6" i="6"/>
  <c r="BB6" i="6"/>
  <c r="BE437" i="6"/>
  <c r="BB437" i="6"/>
  <c r="BE441" i="6"/>
  <c r="BB441" i="6"/>
  <c r="BE445" i="6"/>
  <c r="BC445" i="6"/>
  <c r="BB445" i="6"/>
  <c r="BE449" i="6"/>
  <c r="BC449" i="6"/>
  <c r="BB449" i="6"/>
  <c r="BE453" i="6"/>
  <c r="BC453" i="6"/>
  <c r="BB453" i="6"/>
  <c r="BE457" i="6"/>
  <c r="BB457" i="6"/>
  <c r="BE461" i="6"/>
  <c r="BC461" i="6"/>
  <c r="BB461" i="6"/>
  <c r="BE465" i="6"/>
  <c r="BC465" i="6"/>
  <c r="BB465" i="6"/>
  <c r="BE469" i="6"/>
  <c r="BB469" i="6"/>
  <c r="BC469" i="6"/>
  <c r="BE473" i="6"/>
  <c r="BB473" i="6"/>
  <c r="BE477" i="6"/>
  <c r="BC477" i="6"/>
  <c r="BB477" i="6"/>
  <c r="BE481" i="6"/>
  <c r="BC481" i="6"/>
  <c r="BB481" i="6"/>
  <c r="BE485" i="6"/>
  <c r="BB485" i="6"/>
  <c r="BE489" i="6"/>
  <c r="BC489" i="6"/>
  <c r="BB489" i="6"/>
  <c r="BE493" i="6"/>
  <c r="BC493" i="6"/>
  <c r="BB493" i="6"/>
  <c r="BE497" i="6"/>
  <c r="BC497" i="6"/>
  <c r="BB497" i="6"/>
  <c r="BE434" i="6"/>
  <c r="BB434" i="6"/>
  <c r="BE430" i="6"/>
  <c r="BC430" i="6"/>
  <c r="BB430" i="6"/>
  <c r="BE426" i="6"/>
  <c r="BC426" i="6"/>
  <c r="BB426" i="6"/>
  <c r="BE422" i="6"/>
  <c r="BC422" i="6"/>
  <c r="BB422" i="6"/>
  <c r="BE418" i="6"/>
  <c r="BC418" i="6"/>
  <c r="BB418" i="6"/>
  <c r="BE414" i="6"/>
  <c r="BB414" i="6"/>
  <c r="BC414" i="6"/>
  <c r="BE410" i="6"/>
  <c r="BB410" i="6"/>
  <c r="BC410" i="6"/>
  <c r="BE406" i="6"/>
  <c r="BC406" i="6"/>
  <c r="BB406" i="6"/>
  <c r="BE402" i="6"/>
  <c r="BB402" i="6"/>
  <c r="BC402" i="6"/>
  <c r="BE398" i="6"/>
  <c r="BB398" i="6"/>
  <c r="BE394" i="6"/>
  <c r="BC394" i="6"/>
  <c r="BB394" i="6"/>
  <c r="BE390" i="6"/>
  <c r="BC390" i="6"/>
  <c r="BB390" i="6"/>
  <c r="BE386" i="6"/>
  <c r="BC386" i="6"/>
  <c r="BB386" i="6"/>
  <c r="BE382" i="6"/>
  <c r="BB382" i="6"/>
  <c r="BE378" i="6"/>
  <c r="BB378" i="6"/>
  <c r="BC378" i="6"/>
  <c r="BE374" i="6"/>
  <c r="BC374" i="6"/>
  <c r="BB374" i="6"/>
  <c r="BE370" i="6"/>
  <c r="BB370" i="6"/>
  <c r="BE366" i="6"/>
  <c r="BB366" i="6"/>
  <c r="BE362" i="6"/>
  <c r="BB362" i="6"/>
  <c r="BE358" i="6"/>
  <c r="BB358" i="6"/>
  <c r="BC358" i="6"/>
  <c r="BE354" i="6"/>
  <c r="BB354" i="6"/>
  <c r="BC354" i="6"/>
  <c r="BE350" i="6"/>
  <c r="BB350" i="6"/>
  <c r="BE346" i="6"/>
  <c r="BB346" i="6"/>
  <c r="BE342" i="6"/>
  <c r="BC342" i="6"/>
  <c r="BB342" i="6"/>
  <c r="BE338" i="6"/>
  <c r="BB338" i="6"/>
  <c r="BE334" i="6"/>
  <c r="BB334" i="6"/>
  <c r="BE330" i="6"/>
  <c r="BB330" i="6"/>
  <c r="BE326" i="6"/>
  <c r="BC326" i="6"/>
  <c r="BB326" i="6"/>
  <c r="BE322" i="6"/>
  <c r="BB322" i="6"/>
  <c r="BE318" i="6"/>
  <c r="BB318" i="6"/>
  <c r="BC318" i="6"/>
  <c r="BE314" i="6"/>
  <c r="BC314" i="6"/>
  <c r="BB314" i="6"/>
  <c r="BE310" i="6"/>
  <c r="BB310" i="6"/>
  <c r="BE306" i="6"/>
  <c r="BB306" i="6"/>
  <c r="BC306" i="6"/>
  <c r="BE302" i="6"/>
  <c r="BB302" i="6"/>
  <c r="BC302" i="6"/>
  <c r="BE298" i="6"/>
  <c r="BB298" i="6"/>
  <c r="BE294" i="6"/>
  <c r="BB294" i="6"/>
  <c r="BE290" i="6"/>
  <c r="BB290" i="6"/>
  <c r="BE286" i="6"/>
  <c r="BB286" i="6"/>
  <c r="BE282" i="6"/>
  <c r="BB282" i="6"/>
  <c r="BE278" i="6"/>
  <c r="BB278" i="6"/>
  <c r="BE274" i="6"/>
  <c r="BB274" i="6"/>
  <c r="BC274" i="6"/>
  <c r="BE270" i="6"/>
  <c r="BB270" i="6"/>
  <c r="BE266" i="6"/>
  <c r="BB266" i="6"/>
  <c r="BE262" i="6"/>
  <c r="BC262" i="6"/>
  <c r="BB262" i="6"/>
  <c r="BE258" i="6"/>
  <c r="BB258" i="6"/>
  <c r="BC258" i="6"/>
  <c r="BE254" i="6"/>
  <c r="BB254" i="6"/>
  <c r="BE250" i="6"/>
  <c r="BB250" i="6"/>
  <c r="BE246" i="6"/>
  <c r="BB246" i="6"/>
  <c r="BE242" i="6"/>
  <c r="BB242" i="6"/>
  <c r="BE238" i="6"/>
  <c r="BB238" i="6"/>
  <c r="BE234" i="6"/>
  <c r="BB234" i="6"/>
  <c r="BC234" i="6"/>
  <c r="BE230" i="6"/>
  <c r="BB230" i="6"/>
  <c r="BE226" i="6"/>
  <c r="BC226" i="6"/>
  <c r="BB226" i="6"/>
  <c r="BE222" i="6"/>
  <c r="BC222" i="6"/>
  <c r="BB222" i="6"/>
  <c r="BE218" i="6"/>
  <c r="BB218" i="6"/>
  <c r="BE214" i="6"/>
  <c r="BC214" i="6"/>
  <c r="BB214" i="6"/>
  <c r="BE210" i="6"/>
  <c r="BB210" i="6"/>
  <c r="BE206" i="6"/>
  <c r="BC206" i="6"/>
  <c r="BB206" i="6"/>
  <c r="BE202" i="6"/>
  <c r="BB202" i="6"/>
  <c r="BC202" i="6"/>
  <c r="BE198" i="6"/>
  <c r="BB198" i="6"/>
  <c r="BE194" i="6"/>
  <c r="BB194" i="6"/>
  <c r="BE190" i="6"/>
  <c r="BC190" i="6"/>
  <c r="BB190" i="6"/>
  <c r="BE186" i="6"/>
  <c r="BC186" i="6"/>
  <c r="BB186" i="6"/>
  <c r="BE182" i="6"/>
  <c r="BB182" i="6"/>
  <c r="BE178" i="6"/>
  <c r="BC178" i="6"/>
  <c r="BB178" i="6"/>
  <c r="BE174" i="6"/>
  <c r="BC174" i="6"/>
  <c r="BB174" i="6"/>
  <c r="BE170" i="6"/>
  <c r="BC170" i="6"/>
  <c r="BB170" i="6"/>
  <c r="BE166" i="6"/>
  <c r="BB166" i="6"/>
  <c r="BC166" i="6"/>
  <c r="BE162" i="6"/>
  <c r="BB162" i="6"/>
  <c r="BE158" i="6"/>
  <c r="BB158" i="6"/>
  <c r="BE154" i="6"/>
  <c r="BC154" i="6"/>
  <c r="BB154" i="6"/>
  <c r="BE150" i="6"/>
  <c r="BC150" i="6"/>
  <c r="BB150" i="6"/>
  <c r="BE146" i="6"/>
  <c r="BC146" i="6"/>
  <c r="BB146" i="6"/>
  <c r="BE142" i="6"/>
  <c r="BB142" i="6"/>
  <c r="BE138" i="6"/>
  <c r="BB138" i="6"/>
  <c r="BE134" i="6"/>
  <c r="BB134" i="6"/>
  <c r="BE130" i="6"/>
  <c r="BB130" i="6"/>
  <c r="BC130" i="6"/>
  <c r="BE126" i="6"/>
  <c r="BC126" i="6"/>
  <c r="BB126" i="6"/>
  <c r="BE122" i="6"/>
  <c r="BB122" i="6"/>
  <c r="BE118" i="6"/>
  <c r="BC118" i="6"/>
  <c r="BB118" i="6"/>
  <c r="BE114" i="6"/>
  <c r="BB114" i="6"/>
  <c r="BE110" i="6"/>
  <c r="BB110" i="6"/>
  <c r="BE106" i="6"/>
  <c r="BB106" i="6"/>
  <c r="BE102" i="6"/>
  <c r="BC102" i="6"/>
  <c r="BB102" i="6"/>
  <c r="BE98" i="6"/>
  <c r="BB98" i="6"/>
  <c r="BE94" i="6"/>
  <c r="BC94" i="6"/>
  <c r="BB94" i="6"/>
  <c r="BE90" i="6"/>
  <c r="BB90" i="6"/>
  <c r="BE86" i="6"/>
  <c r="BB86" i="6"/>
  <c r="BE81" i="6"/>
  <c r="BC81" i="6"/>
  <c r="BB81" i="6"/>
  <c r="BE77" i="6"/>
  <c r="BB77" i="6"/>
  <c r="BE73" i="6"/>
  <c r="BC73" i="6"/>
  <c r="BB73" i="6"/>
  <c r="BE69" i="6"/>
  <c r="BC69" i="6"/>
  <c r="BB69" i="6"/>
  <c r="BE65" i="6"/>
  <c r="BC65" i="6"/>
  <c r="BB65" i="6"/>
  <c r="BE61" i="6"/>
  <c r="BB61" i="6"/>
  <c r="BE57" i="6"/>
  <c r="BB57" i="6"/>
  <c r="BE53" i="6"/>
  <c r="BC53" i="6"/>
  <c r="BB53" i="6"/>
  <c r="BE49" i="6"/>
  <c r="BB49" i="6"/>
  <c r="BE45" i="6"/>
  <c r="BC45" i="6"/>
  <c r="BB45" i="6"/>
  <c r="BE41" i="6"/>
  <c r="BB41" i="6"/>
  <c r="BE37" i="6"/>
  <c r="BC37" i="6"/>
  <c r="BB37" i="6"/>
  <c r="BE33" i="6"/>
  <c r="BB33" i="6"/>
  <c r="BE29" i="6"/>
  <c r="BB29" i="6"/>
  <c r="BE25" i="6"/>
  <c r="BC25" i="6"/>
  <c r="BB25" i="6"/>
  <c r="BE21" i="6"/>
  <c r="BB21" i="6"/>
  <c r="BE17" i="6"/>
  <c r="BC17" i="6"/>
  <c r="BB17" i="6"/>
  <c r="BE13" i="6"/>
  <c r="BC13" i="6"/>
  <c r="BB13" i="6"/>
  <c r="BE9" i="6"/>
  <c r="BC9" i="6"/>
  <c r="BB9" i="6"/>
  <c r="BE5" i="6"/>
  <c r="BC5" i="6"/>
  <c r="BB5" i="6"/>
  <c r="BE438" i="6"/>
  <c r="BB438" i="6"/>
  <c r="BC438" i="6"/>
  <c r="BE442" i="6"/>
  <c r="BB442" i="6"/>
  <c r="BE446" i="6"/>
  <c r="BB446" i="6"/>
  <c r="BE450" i="6"/>
  <c r="BB450" i="6"/>
  <c r="BC450" i="6"/>
  <c r="BE454" i="6"/>
  <c r="BC454" i="6"/>
  <c r="BB454" i="6"/>
  <c r="BE458" i="6"/>
  <c r="BB458" i="6"/>
  <c r="BE462" i="6"/>
  <c r="BC462" i="6"/>
  <c r="BB462" i="6"/>
  <c r="BE466" i="6"/>
  <c r="BB466" i="6"/>
  <c r="BC466" i="6"/>
  <c r="BE470" i="6"/>
  <c r="BC470" i="6"/>
  <c r="BB470" i="6"/>
  <c r="BE474" i="6"/>
  <c r="BC474" i="6"/>
  <c r="BB474" i="6"/>
  <c r="BE478" i="6"/>
  <c r="BC478" i="6"/>
  <c r="BB478" i="6"/>
  <c r="BE482" i="6"/>
  <c r="BC482" i="6"/>
  <c r="BB482" i="6"/>
  <c r="BE486" i="6"/>
  <c r="BB486" i="6"/>
  <c r="BC486" i="6"/>
  <c r="BE490" i="6"/>
  <c r="BC490" i="6"/>
  <c r="BB490" i="6"/>
  <c r="BE494" i="6"/>
  <c r="BC494" i="6"/>
  <c r="BB494" i="6"/>
  <c r="BE498" i="6"/>
  <c r="BC498" i="6"/>
  <c r="BB498" i="6"/>
  <c r="BE433" i="6"/>
  <c r="BB433" i="6"/>
  <c r="BE429" i="6"/>
  <c r="BB429" i="6"/>
  <c r="BE425" i="6"/>
  <c r="BB425" i="6"/>
  <c r="BE421" i="6"/>
  <c r="BB421" i="6"/>
  <c r="BC421" i="6"/>
  <c r="BE417" i="6"/>
  <c r="BB417" i="6"/>
  <c r="BE413" i="6"/>
  <c r="BC413" i="6"/>
  <c r="BB413" i="6"/>
  <c r="BE409" i="6"/>
  <c r="BB409" i="6"/>
  <c r="BC409" i="6"/>
  <c r="BE405" i="6"/>
  <c r="BB405" i="6"/>
  <c r="BE401" i="6"/>
  <c r="BC401" i="6"/>
  <c r="BB401" i="6"/>
  <c r="BE397" i="6"/>
  <c r="BC397" i="6"/>
  <c r="BB397" i="6"/>
  <c r="BE393" i="6"/>
  <c r="BB393" i="6"/>
  <c r="BE389" i="6"/>
  <c r="BB389" i="6"/>
  <c r="BE385" i="6"/>
  <c r="BB385" i="6"/>
  <c r="BC385" i="6"/>
  <c r="BE381" i="6"/>
  <c r="BB381" i="6"/>
  <c r="BE377" i="6"/>
  <c r="BB377" i="6"/>
  <c r="BE373" i="6"/>
  <c r="BC373" i="6"/>
  <c r="BB373" i="6"/>
  <c r="BE369" i="6"/>
  <c r="BB369" i="6"/>
  <c r="BE365" i="6"/>
  <c r="BB365" i="6"/>
  <c r="BE361" i="6"/>
  <c r="BC361" i="6"/>
  <c r="BB361" i="6"/>
  <c r="BE357" i="6"/>
  <c r="BB357" i="6"/>
  <c r="BE353" i="6"/>
  <c r="BB353" i="6"/>
  <c r="BE349" i="6"/>
  <c r="BB349" i="6"/>
  <c r="BE345" i="6"/>
  <c r="BB345" i="6"/>
  <c r="BC345" i="6"/>
  <c r="BE341" i="6"/>
  <c r="BB341" i="6"/>
  <c r="BC341" i="6"/>
  <c r="BE337" i="6"/>
  <c r="BB337" i="6"/>
  <c r="BC337" i="6"/>
  <c r="BE333" i="6"/>
  <c r="BB333" i="6"/>
  <c r="BE329" i="6"/>
  <c r="BB329" i="6"/>
  <c r="BE325" i="6"/>
  <c r="BB325" i="6"/>
  <c r="BC325" i="6"/>
  <c r="BE321" i="6"/>
  <c r="BB321" i="6"/>
  <c r="BC321" i="6"/>
  <c r="BE317" i="6"/>
  <c r="BB317" i="6"/>
  <c r="BE313" i="6"/>
  <c r="BB313" i="6"/>
  <c r="BC313" i="6"/>
  <c r="BE309" i="6"/>
  <c r="BB309" i="6"/>
  <c r="BE305" i="6"/>
  <c r="BB305" i="6"/>
  <c r="BE301" i="6"/>
  <c r="BB301" i="6"/>
  <c r="BE297" i="6"/>
  <c r="BB297" i="6"/>
  <c r="BE293" i="6"/>
  <c r="BB293" i="6"/>
  <c r="BC293" i="6"/>
  <c r="BE289" i="6"/>
  <c r="BB289" i="6"/>
  <c r="BE285" i="6"/>
  <c r="BB285" i="6"/>
  <c r="BE281" i="6"/>
  <c r="BB281" i="6"/>
  <c r="BE277" i="6"/>
  <c r="BB277" i="6"/>
  <c r="BE273" i="6"/>
  <c r="BB273" i="6"/>
  <c r="BE269" i="6"/>
  <c r="BB269" i="6"/>
  <c r="BC269" i="6"/>
  <c r="BE265" i="6"/>
  <c r="BB265" i="6"/>
  <c r="BE261" i="6"/>
  <c r="BB261" i="6"/>
  <c r="BE257" i="6"/>
  <c r="BB257" i="6"/>
  <c r="BC257" i="6"/>
  <c r="BE253" i="6"/>
  <c r="BB253" i="6"/>
  <c r="BC253" i="6"/>
  <c r="BE249" i="6"/>
  <c r="BB249" i="6"/>
  <c r="BC249" i="6"/>
  <c r="BE245" i="6"/>
  <c r="BB245" i="6"/>
  <c r="BC245" i="6"/>
  <c r="BE241" i="6"/>
  <c r="BB241" i="6"/>
  <c r="BE237" i="6"/>
  <c r="BC237" i="6"/>
  <c r="BB237" i="6"/>
  <c r="BE233" i="6"/>
  <c r="BB233" i="6"/>
  <c r="BC233" i="6"/>
  <c r="BE229" i="6"/>
  <c r="BB229" i="6"/>
  <c r="BE225" i="6"/>
  <c r="BB225" i="6"/>
  <c r="BE221" i="6"/>
  <c r="BB221" i="6"/>
  <c r="BE217" i="6"/>
  <c r="BB217" i="6"/>
  <c r="BE213" i="6"/>
  <c r="BC213" i="6"/>
  <c r="BB213" i="6"/>
  <c r="BE209" i="6"/>
  <c r="BB209" i="6"/>
  <c r="BE205" i="6"/>
  <c r="BC205" i="6"/>
  <c r="BB205" i="6"/>
  <c r="BE201" i="6"/>
  <c r="BB201" i="6"/>
  <c r="BE197" i="6"/>
  <c r="BB197" i="6"/>
  <c r="BE193" i="6"/>
  <c r="BC193" i="6"/>
  <c r="BB193" i="6"/>
  <c r="BE189" i="6"/>
  <c r="BC189" i="6"/>
  <c r="BB189" i="6"/>
  <c r="BE185" i="6"/>
  <c r="BC185" i="6"/>
  <c r="BB185" i="6"/>
  <c r="BE181" i="6"/>
  <c r="BB181" i="6"/>
  <c r="BC181" i="6"/>
  <c r="BE177" i="6"/>
  <c r="BC177" i="6"/>
  <c r="BB177" i="6"/>
  <c r="BE173" i="6"/>
  <c r="BC173" i="6"/>
  <c r="BB173" i="6"/>
  <c r="BE169" i="6"/>
  <c r="BB169" i="6"/>
  <c r="BC169" i="6"/>
  <c r="BE165" i="6"/>
  <c r="BB165" i="6"/>
  <c r="BE161" i="6"/>
  <c r="BB161" i="6"/>
  <c r="BC161" i="6"/>
  <c r="BE157" i="6"/>
  <c r="BC157" i="6"/>
  <c r="BB157" i="6"/>
  <c r="BE153" i="6"/>
  <c r="BC153" i="6"/>
  <c r="BB153" i="6"/>
  <c r="BE149" i="6"/>
  <c r="BC149" i="6"/>
  <c r="BB149" i="6"/>
  <c r="BE145" i="6"/>
  <c r="BB145" i="6"/>
  <c r="BE141" i="6"/>
  <c r="BB141" i="6"/>
  <c r="BE137" i="6"/>
  <c r="BB137" i="6"/>
  <c r="BE133" i="6"/>
  <c r="BB133" i="6"/>
  <c r="BE129" i="6"/>
  <c r="BB129" i="6"/>
  <c r="BE125" i="6"/>
  <c r="BC125" i="6"/>
  <c r="BB125" i="6"/>
  <c r="BE121" i="6"/>
  <c r="BC121" i="6"/>
  <c r="BB121" i="6"/>
  <c r="BE117" i="6"/>
  <c r="BC117" i="6"/>
  <c r="BB117" i="6"/>
  <c r="BE113" i="6"/>
  <c r="BB113" i="6"/>
  <c r="BE109" i="6"/>
  <c r="BB109" i="6"/>
  <c r="BC109" i="6"/>
  <c r="BE105" i="6"/>
  <c r="BC105" i="6"/>
  <c r="BB105" i="6"/>
  <c r="BE101" i="6"/>
  <c r="BC101" i="6"/>
  <c r="BB101" i="6"/>
  <c r="BE97" i="6"/>
  <c r="BB97" i="6"/>
  <c r="BE93" i="6"/>
  <c r="BC93" i="6"/>
  <c r="BB93" i="6"/>
  <c r="BE89" i="6"/>
  <c r="BB89" i="6"/>
  <c r="BE84" i="6"/>
  <c r="BC84" i="6"/>
  <c r="BB84" i="6"/>
  <c r="BE80" i="6"/>
  <c r="BC80" i="6"/>
  <c r="BB80" i="6"/>
  <c r="BE76" i="6"/>
  <c r="BB76" i="6"/>
  <c r="BE72" i="6"/>
  <c r="BC72" i="6"/>
  <c r="BB72" i="6"/>
  <c r="BE68" i="6"/>
  <c r="BB68" i="6"/>
  <c r="BE64" i="6"/>
  <c r="BC64" i="6"/>
  <c r="BB64" i="6"/>
  <c r="BE60" i="6"/>
  <c r="BB60" i="6"/>
  <c r="BE56" i="6"/>
  <c r="BB56" i="6"/>
  <c r="BE52" i="6"/>
  <c r="BB52" i="6"/>
  <c r="BE48" i="6"/>
  <c r="BC48" i="6"/>
  <c r="BB48" i="6"/>
  <c r="BE44" i="6"/>
  <c r="BC44" i="6"/>
  <c r="BB44" i="6"/>
  <c r="BE40" i="6"/>
  <c r="BC40" i="6"/>
  <c r="BB40" i="6"/>
  <c r="BE36" i="6"/>
  <c r="BC36" i="6"/>
  <c r="BB36" i="6"/>
  <c r="BE32" i="6"/>
  <c r="BB32" i="6"/>
  <c r="BE28" i="6"/>
  <c r="BB28" i="6"/>
  <c r="BE24" i="6"/>
  <c r="BC24" i="6"/>
  <c r="BE20" i="6"/>
  <c r="BC20" i="6"/>
  <c r="BB20" i="6"/>
  <c r="BE16" i="6"/>
  <c r="BC16" i="6"/>
  <c r="BB16" i="6"/>
  <c r="BE12" i="6"/>
  <c r="BC12" i="6"/>
  <c r="BB12" i="6"/>
  <c r="BE8" i="6"/>
  <c r="BC8" i="6"/>
  <c r="BB8" i="6"/>
  <c r="BE4" i="6"/>
  <c r="BC4" i="6"/>
  <c r="BB4" i="6"/>
  <c r="BE439" i="6"/>
  <c r="BB439" i="6"/>
  <c r="BC439" i="6"/>
  <c r="BE443" i="6"/>
  <c r="BB443" i="6"/>
  <c r="BC443" i="6"/>
  <c r="BE447" i="6"/>
  <c r="BC447" i="6"/>
  <c r="BB447" i="6"/>
  <c r="BE451" i="6"/>
  <c r="BC451" i="6"/>
  <c r="BB451" i="6"/>
  <c r="BE455" i="6"/>
  <c r="BC455" i="6"/>
  <c r="BB455" i="6"/>
  <c r="BE459" i="6"/>
  <c r="BB459" i="6"/>
  <c r="BC459" i="6"/>
  <c r="BE463" i="6"/>
  <c r="BC463" i="6"/>
  <c r="BB463" i="6"/>
  <c r="BE467" i="6"/>
  <c r="BB467" i="6"/>
  <c r="BE471" i="6"/>
  <c r="BC471" i="6"/>
  <c r="BB471" i="6"/>
  <c r="BE475" i="6"/>
  <c r="BB475" i="6"/>
  <c r="BC475" i="6"/>
  <c r="BE479" i="6"/>
  <c r="BC479" i="6"/>
  <c r="BB479" i="6"/>
  <c r="BE483" i="6"/>
  <c r="BB483" i="6"/>
  <c r="BE487" i="6"/>
  <c r="BC487" i="6"/>
  <c r="BB487" i="6"/>
  <c r="BE491" i="6"/>
  <c r="BC491" i="6"/>
  <c r="BB491" i="6"/>
  <c r="BE495" i="6"/>
  <c r="BC495" i="6"/>
  <c r="BB495" i="6"/>
  <c r="BE499" i="6"/>
  <c r="BC499" i="6"/>
  <c r="BB499" i="6"/>
  <c r="BG436" i="6"/>
  <c r="AY436" i="6"/>
  <c r="AX436" i="6"/>
  <c r="AU436" i="6"/>
  <c r="AT436" i="6"/>
  <c r="AW436" i="6"/>
  <c r="AV436" i="6"/>
  <c r="BG432" i="6"/>
  <c r="AY432" i="6"/>
  <c r="AX432" i="6"/>
  <c r="AU432" i="6"/>
  <c r="AT432" i="6"/>
  <c r="AW432" i="6"/>
  <c r="AV432" i="6"/>
  <c r="BG428" i="6"/>
  <c r="AY428" i="6"/>
  <c r="AX428" i="6"/>
  <c r="AU428" i="6"/>
  <c r="AT428" i="6"/>
  <c r="AW428" i="6"/>
  <c r="AV428" i="6"/>
  <c r="BG424" i="6"/>
  <c r="AY424" i="6"/>
  <c r="AX424" i="6"/>
  <c r="AU424" i="6"/>
  <c r="AT424" i="6"/>
  <c r="AW424" i="6"/>
  <c r="AV424" i="6"/>
  <c r="BG420" i="6"/>
  <c r="AY420" i="6"/>
  <c r="AX420" i="6"/>
  <c r="AU420" i="6"/>
  <c r="AT420" i="6"/>
  <c r="AW420" i="6"/>
  <c r="AV420" i="6"/>
  <c r="BG416" i="6"/>
  <c r="AY416" i="6"/>
  <c r="AX416" i="6"/>
  <c r="AU416" i="6"/>
  <c r="AT416" i="6"/>
  <c r="AW416" i="6"/>
  <c r="AV416" i="6"/>
  <c r="BG412" i="6"/>
  <c r="AY412" i="6"/>
  <c r="AX412" i="6"/>
  <c r="AU412" i="6"/>
  <c r="AT412" i="6"/>
  <c r="AW412" i="6"/>
  <c r="AV412" i="6"/>
  <c r="BG408" i="6"/>
  <c r="AY408" i="6"/>
  <c r="AX408" i="6"/>
  <c r="AU408" i="6"/>
  <c r="AT408" i="6"/>
  <c r="AW408" i="6"/>
  <c r="AV408" i="6"/>
  <c r="BG404" i="6"/>
  <c r="AY404" i="6"/>
  <c r="AX404" i="6"/>
  <c r="AU404" i="6"/>
  <c r="AT404" i="6"/>
  <c r="AW404" i="6"/>
  <c r="AV404" i="6"/>
  <c r="BG400" i="6"/>
  <c r="AY400" i="6"/>
  <c r="AX400" i="6"/>
  <c r="AU400" i="6"/>
  <c r="AT400" i="6"/>
  <c r="AW400" i="6"/>
  <c r="AV400" i="6"/>
  <c r="BG396" i="6"/>
  <c r="AY396" i="6"/>
  <c r="AX396" i="6"/>
  <c r="AU396" i="6"/>
  <c r="AT396" i="6"/>
  <c r="AW396" i="6"/>
  <c r="AV396" i="6"/>
  <c r="BG392" i="6"/>
  <c r="AY392" i="6"/>
  <c r="AX392" i="6"/>
  <c r="AU392" i="6"/>
  <c r="AT392" i="6"/>
  <c r="AW392" i="6"/>
  <c r="AV392" i="6"/>
  <c r="BG388" i="6"/>
  <c r="AY388" i="6"/>
  <c r="AX388" i="6"/>
  <c r="AU388" i="6"/>
  <c r="AT388" i="6"/>
  <c r="AW388" i="6"/>
  <c r="AV388" i="6"/>
  <c r="BG384" i="6"/>
  <c r="AY384" i="6"/>
  <c r="AX384" i="6"/>
  <c r="AU384" i="6"/>
  <c r="AT384" i="6"/>
  <c r="AW384" i="6"/>
  <c r="AV384" i="6"/>
  <c r="BG380" i="6"/>
  <c r="AY380" i="6"/>
  <c r="AX380" i="6"/>
  <c r="AU380" i="6"/>
  <c r="AT380" i="6"/>
  <c r="AW380" i="6"/>
  <c r="AV380" i="6"/>
  <c r="BG376" i="6"/>
  <c r="AY376" i="6"/>
  <c r="AX376" i="6"/>
  <c r="AU376" i="6"/>
  <c r="AT376" i="6"/>
  <c r="AW376" i="6"/>
  <c r="AV376" i="6"/>
  <c r="BG372" i="6"/>
  <c r="AY372" i="6"/>
  <c r="AX372" i="6"/>
  <c r="AU372" i="6"/>
  <c r="AT372" i="6"/>
  <c r="AW372" i="6"/>
  <c r="AV372" i="6"/>
  <c r="BG368" i="6"/>
  <c r="AY368" i="6"/>
  <c r="AX368" i="6"/>
  <c r="AU368" i="6"/>
  <c r="AT368" i="6"/>
  <c r="AW368" i="6"/>
  <c r="AV368" i="6"/>
  <c r="BG364" i="6"/>
  <c r="AY364" i="6"/>
  <c r="AX364" i="6"/>
  <c r="AU364" i="6"/>
  <c r="AT364" i="6"/>
  <c r="AW364" i="6"/>
  <c r="AV364" i="6"/>
  <c r="BG360" i="6"/>
  <c r="AY360" i="6"/>
  <c r="AX360" i="6"/>
  <c r="AU360" i="6"/>
  <c r="AT360" i="6"/>
  <c r="AW360" i="6"/>
  <c r="AV360" i="6"/>
  <c r="BG356" i="6"/>
  <c r="AY356" i="6"/>
  <c r="AX356" i="6"/>
  <c r="AU356" i="6"/>
  <c r="AT356" i="6"/>
  <c r="AW356" i="6"/>
  <c r="AV356" i="6"/>
  <c r="BG352" i="6"/>
  <c r="AY352" i="6"/>
  <c r="AX352" i="6"/>
  <c r="AU352" i="6"/>
  <c r="AT352" i="6"/>
  <c r="AW352" i="6"/>
  <c r="AV352" i="6"/>
  <c r="BG348" i="6"/>
  <c r="AY348" i="6"/>
  <c r="AX348" i="6"/>
  <c r="AU348" i="6"/>
  <c r="AT348" i="6"/>
  <c r="AW348" i="6"/>
  <c r="AV348" i="6"/>
  <c r="BG344" i="6"/>
  <c r="AY344" i="6"/>
  <c r="AX344" i="6"/>
  <c r="AU344" i="6"/>
  <c r="AT344" i="6"/>
  <c r="AW344" i="6"/>
  <c r="AV344" i="6"/>
  <c r="BG340" i="6"/>
  <c r="AY340" i="6"/>
  <c r="AX340" i="6"/>
  <c r="AU340" i="6"/>
  <c r="AT340" i="6"/>
  <c r="AW340" i="6"/>
  <c r="AV340" i="6"/>
  <c r="BG336" i="6"/>
  <c r="AY336" i="6"/>
  <c r="AX336" i="6"/>
  <c r="AU336" i="6"/>
  <c r="AT336" i="6"/>
  <c r="AW336" i="6"/>
  <c r="AV336" i="6"/>
  <c r="BG332" i="6"/>
  <c r="AY332" i="6"/>
  <c r="AX332" i="6"/>
  <c r="AU332" i="6"/>
  <c r="AT332" i="6"/>
  <c r="AW332" i="6"/>
  <c r="AV332" i="6"/>
  <c r="BG328" i="6"/>
  <c r="AY328" i="6"/>
  <c r="AX328" i="6"/>
  <c r="AU328" i="6"/>
  <c r="AT328" i="6"/>
  <c r="AW328" i="6"/>
  <c r="AV328" i="6"/>
  <c r="BG324" i="6"/>
  <c r="AY324" i="6"/>
  <c r="AX324" i="6"/>
  <c r="AU324" i="6"/>
  <c r="AT324" i="6"/>
  <c r="AW324" i="6"/>
  <c r="AV324" i="6"/>
  <c r="BG320" i="6"/>
  <c r="AY320" i="6"/>
  <c r="AX320" i="6"/>
  <c r="AU320" i="6"/>
  <c r="AT320" i="6"/>
  <c r="AW320" i="6"/>
  <c r="AV320" i="6"/>
  <c r="BG316" i="6"/>
  <c r="AY316" i="6"/>
  <c r="AX316" i="6"/>
  <c r="AU316" i="6"/>
  <c r="AT316" i="6"/>
  <c r="AW316" i="6"/>
  <c r="AV316" i="6"/>
  <c r="BG312" i="6"/>
  <c r="AY312" i="6"/>
  <c r="AX312" i="6"/>
  <c r="AU312" i="6"/>
  <c r="AT312" i="6"/>
  <c r="AW312" i="6"/>
  <c r="AV312" i="6"/>
  <c r="BG308" i="6"/>
  <c r="AY308" i="6"/>
  <c r="AX308" i="6"/>
  <c r="AU308" i="6"/>
  <c r="AT308" i="6"/>
  <c r="AW308" i="6"/>
  <c r="AV308" i="6"/>
  <c r="BG304" i="6"/>
  <c r="AY304" i="6"/>
  <c r="AX304" i="6"/>
  <c r="AU304" i="6"/>
  <c r="AT304" i="6"/>
  <c r="AW304" i="6"/>
  <c r="AV304" i="6"/>
  <c r="BG300" i="6"/>
  <c r="AY300" i="6"/>
  <c r="AX300" i="6"/>
  <c r="AU300" i="6"/>
  <c r="AT300" i="6"/>
  <c r="AW300" i="6"/>
  <c r="AV300" i="6"/>
  <c r="BG296" i="6"/>
  <c r="AY296" i="6"/>
  <c r="AX296" i="6"/>
  <c r="AU296" i="6"/>
  <c r="AT296" i="6"/>
  <c r="AW296" i="6"/>
  <c r="AV296" i="6"/>
  <c r="BG292" i="6"/>
  <c r="AY292" i="6"/>
  <c r="AX292" i="6"/>
  <c r="AU292" i="6"/>
  <c r="AT292" i="6"/>
  <c r="AW292" i="6"/>
  <c r="AV292" i="6"/>
  <c r="BG288" i="6"/>
  <c r="AY288" i="6"/>
  <c r="AX288" i="6"/>
  <c r="AU288" i="6"/>
  <c r="AT288" i="6"/>
  <c r="AW288" i="6"/>
  <c r="AV288" i="6"/>
  <c r="BG284" i="6"/>
  <c r="AY284" i="6"/>
  <c r="AX284" i="6"/>
  <c r="AU284" i="6"/>
  <c r="AT284" i="6"/>
  <c r="AW284" i="6"/>
  <c r="AV284" i="6"/>
  <c r="BG280" i="6"/>
  <c r="AY280" i="6"/>
  <c r="AX280" i="6"/>
  <c r="AU280" i="6"/>
  <c r="AT280" i="6"/>
  <c r="AW280" i="6"/>
  <c r="AV280" i="6"/>
  <c r="BG276" i="6"/>
  <c r="AY276" i="6"/>
  <c r="AX276" i="6"/>
  <c r="AU276" i="6"/>
  <c r="AT276" i="6"/>
  <c r="AW276" i="6"/>
  <c r="AV276" i="6"/>
  <c r="BG272" i="6"/>
  <c r="AY272" i="6"/>
  <c r="AX272" i="6"/>
  <c r="AU272" i="6"/>
  <c r="AT272" i="6"/>
  <c r="AW272" i="6"/>
  <c r="AV272" i="6"/>
  <c r="BG268" i="6"/>
  <c r="AY268" i="6"/>
  <c r="AX268" i="6"/>
  <c r="AU268" i="6"/>
  <c r="AT268" i="6"/>
  <c r="AW268" i="6"/>
  <c r="AV268" i="6"/>
  <c r="BG264" i="6"/>
  <c r="AY264" i="6"/>
  <c r="AX264" i="6"/>
  <c r="AU264" i="6"/>
  <c r="AT264" i="6"/>
  <c r="AW264" i="6"/>
  <c r="AV264" i="6"/>
  <c r="BG260" i="6"/>
  <c r="AY260" i="6"/>
  <c r="AX260" i="6"/>
  <c r="AU260" i="6"/>
  <c r="AT260" i="6"/>
  <c r="AW260" i="6"/>
  <c r="AV260" i="6"/>
  <c r="BG256" i="6"/>
  <c r="AY256" i="6"/>
  <c r="AX256" i="6"/>
  <c r="AU256" i="6"/>
  <c r="AT256" i="6"/>
  <c r="AW256" i="6"/>
  <c r="AV256" i="6"/>
  <c r="BG252" i="6"/>
  <c r="AY252" i="6"/>
  <c r="AX252" i="6"/>
  <c r="AU252" i="6"/>
  <c r="AT252" i="6"/>
  <c r="AW252" i="6"/>
  <c r="AV252" i="6"/>
  <c r="BG248" i="6"/>
  <c r="AY248" i="6"/>
  <c r="AX248" i="6"/>
  <c r="AU248" i="6"/>
  <c r="AT248" i="6"/>
  <c r="AW248" i="6"/>
  <c r="AV248" i="6"/>
  <c r="BG244" i="6"/>
  <c r="AY244" i="6"/>
  <c r="AX244" i="6"/>
  <c r="AU244" i="6"/>
  <c r="AT244" i="6"/>
  <c r="AW244" i="6"/>
  <c r="AV244" i="6"/>
  <c r="BG240" i="6"/>
  <c r="AY240" i="6"/>
  <c r="AX240" i="6"/>
  <c r="AU240" i="6"/>
  <c r="AT240" i="6"/>
  <c r="AW240" i="6"/>
  <c r="AV240" i="6"/>
  <c r="BG236" i="6"/>
  <c r="AY236" i="6"/>
  <c r="AX236" i="6"/>
  <c r="AU236" i="6"/>
  <c r="AT236" i="6"/>
  <c r="AW236" i="6"/>
  <c r="AV236" i="6"/>
  <c r="BG232" i="6"/>
  <c r="AY232" i="6"/>
  <c r="AX232" i="6"/>
  <c r="AU232" i="6"/>
  <c r="AT232" i="6"/>
  <c r="AW232" i="6"/>
  <c r="AV232" i="6"/>
  <c r="BG228" i="6"/>
  <c r="AY228" i="6"/>
  <c r="AX228" i="6"/>
  <c r="AU228" i="6"/>
  <c r="AT228" i="6"/>
  <c r="AW228" i="6"/>
  <c r="AV228" i="6"/>
  <c r="BG224" i="6"/>
  <c r="AY224" i="6"/>
  <c r="AX224" i="6"/>
  <c r="AU224" i="6"/>
  <c r="AT224" i="6"/>
  <c r="AW224" i="6"/>
  <c r="AV224" i="6"/>
  <c r="BG220" i="6"/>
  <c r="AY220" i="6"/>
  <c r="AX220" i="6"/>
  <c r="AU220" i="6"/>
  <c r="AT220" i="6"/>
  <c r="AW220" i="6"/>
  <c r="AV220" i="6"/>
  <c r="BG216" i="6"/>
  <c r="AY216" i="6"/>
  <c r="AX216" i="6"/>
  <c r="AU216" i="6"/>
  <c r="AT216" i="6"/>
  <c r="AW216" i="6"/>
  <c r="AV216" i="6"/>
  <c r="BG212" i="6"/>
  <c r="AY212" i="6"/>
  <c r="AX212" i="6"/>
  <c r="AU212" i="6"/>
  <c r="AT212" i="6"/>
  <c r="AW212" i="6"/>
  <c r="AV212" i="6"/>
  <c r="BG208" i="6"/>
  <c r="AY208" i="6"/>
  <c r="AX208" i="6"/>
  <c r="AU208" i="6"/>
  <c r="AT208" i="6"/>
  <c r="AW208" i="6"/>
  <c r="AV208" i="6"/>
  <c r="BG204" i="6"/>
  <c r="AY204" i="6"/>
  <c r="AX204" i="6"/>
  <c r="AU204" i="6"/>
  <c r="AT204" i="6"/>
  <c r="AW204" i="6"/>
  <c r="AV204" i="6"/>
  <c r="BG200" i="6"/>
  <c r="AX200" i="6"/>
  <c r="AY200" i="6"/>
  <c r="AU200" i="6"/>
  <c r="AT200" i="6"/>
  <c r="AW200" i="6"/>
  <c r="AV200" i="6"/>
  <c r="BG196" i="6"/>
  <c r="AX196" i="6"/>
  <c r="AY196" i="6"/>
  <c r="AU196" i="6"/>
  <c r="AT196" i="6"/>
  <c r="AW196" i="6"/>
  <c r="AV196" i="6"/>
  <c r="BG192" i="6"/>
  <c r="AX192" i="6"/>
  <c r="AY192" i="6"/>
  <c r="AU192" i="6"/>
  <c r="AT192" i="6"/>
  <c r="AW192" i="6"/>
  <c r="AV192" i="6"/>
  <c r="BG188" i="6"/>
  <c r="AX188" i="6"/>
  <c r="AY188" i="6"/>
  <c r="AU188" i="6"/>
  <c r="AT188" i="6"/>
  <c r="AW188" i="6"/>
  <c r="AV188" i="6"/>
  <c r="BG184" i="6"/>
  <c r="AY184" i="6"/>
  <c r="AX184" i="6"/>
  <c r="AU184" i="6"/>
  <c r="AT184" i="6"/>
  <c r="AW184" i="6"/>
  <c r="AV184" i="6"/>
  <c r="BG180" i="6"/>
  <c r="AY180" i="6"/>
  <c r="AX180" i="6"/>
  <c r="AU180" i="6"/>
  <c r="AT180" i="6"/>
  <c r="AW180" i="6"/>
  <c r="AV180" i="6"/>
  <c r="BG176" i="6"/>
  <c r="AY176" i="6"/>
  <c r="AX176" i="6"/>
  <c r="AU176" i="6"/>
  <c r="AT176" i="6"/>
  <c r="AW176" i="6"/>
  <c r="AV176" i="6"/>
  <c r="BG172" i="6"/>
  <c r="AY172" i="6"/>
  <c r="AX172" i="6"/>
  <c r="AU172" i="6"/>
  <c r="AT172" i="6"/>
  <c r="AW172" i="6"/>
  <c r="AV172" i="6"/>
  <c r="BG168" i="6"/>
  <c r="AY168" i="6"/>
  <c r="AX168" i="6"/>
  <c r="AU168" i="6"/>
  <c r="AT168" i="6"/>
  <c r="AW168" i="6"/>
  <c r="AV168" i="6"/>
  <c r="BG164" i="6"/>
  <c r="AY164" i="6"/>
  <c r="AX164" i="6"/>
  <c r="AU164" i="6"/>
  <c r="AT164" i="6"/>
  <c r="AW164" i="6"/>
  <c r="AV164" i="6"/>
  <c r="BG160" i="6"/>
  <c r="AY160" i="6"/>
  <c r="AX160" i="6"/>
  <c r="AU160" i="6"/>
  <c r="AT160" i="6"/>
  <c r="AW160" i="6"/>
  <c r="AV160" i="6"/>
  <c r="BG156" i="6"/>
  <c r="AY156" i="6"/>
  <c r="AX156" i="6"/>
  <c r="AU156" i="6"/>
  <c r="AT156" i="6"/>
  <c r="AW156" i="6"/>
  <c r="AV156" i="6"/>
  <c r="BG152" i="6"/>
  <c r="AY152" i="6"/>
  <c r="AX152" i="6"/>
  <c r="AU152" i="6"/>
  <c r="AT152" i="6"/>
  <c r="AW152" i="6"/>
  <c r="AV152" i="6"/>
  <c r="BG148" i="6"/>
  <c r="AY148" i="6"/>
  <c r="AX148" i="6"/>
  <c r="AU148" i="6"/>
  <c r="AT148" i="6"/>
  <c r="AW148" i="6"/>
  <c r="AV148" i="6"/>
  <c r="BG144" i="6"/>
  <c r="AY144" i="6"/>
  <c r="AX144" i="6"/>
  <c r="AU144" i="6"/>
  <c r="AT144" i="6"/>
  <c r="AW144" i="6"/>
  <c r="AV144" i="6"/>
  <c r="BG140" i="6"/>
  <c r="AY140" i="6"/>
  <c r="AX140" i="6"/>
  <c r="AU140" i="6"/>
  <c r="AT140" i="6"/>
  <c r="AW140" i="6"/>
  <c r="AV140" i="6"/>
  <c r="BG136" i="6"/>
  <c r="AY136" i="6"/>
  <c r="AX136" i="6"/>
  <c r="AU136" i="6"/>
  <c r="AT136" i="6"/>
  <c r="AW136" i="6"/>
  <c r="AV136" i="6"/>
  <c r="BG132" i="6"/>
  <c r="AY132" i="6"/>
  <c r="AX132" i="6"/>
  <c r="AU132" i="6"/>
  <c r="AT132" i="6"/>
  <c r="AW132" i="6"/>
  <c r="AV132" i="6"/>
  <c r="BG128" i="6"/>
  <c r="AY128" i="6"/>
  <c r="AX128" i="6"/>
  <c r="AU128" i="6"/>
  <c r="AT128" i="6"/>
  <c r="AW128" i="6"/>
  <c r="AV128" i="6"/>
  <c r="BG124" i="6"/>
  <c r="AY124" i="6"/>
  <c r="AX124" i="6"/>
  <c r="AU124" i="6"/>
  <c r="AT124" i="6"/>
  <c r="AW124" i="6"/>
  <c r="AV124" i="6"/>
  <c r="BG120" i="6"/>
  <c r="AY120" i="6"/>
  <c r="AX120" i="6"/>
  <c r="AU120" i="6"/>
  <c r="AT120" i="6"/>
  <c r="AW120" i="6"/>
  <c r="AV120" i="6"/>
  <c r="BG116" i="6"/>
  <c r="AY116" i="6"/>
  <c r="AX116" i="6"/>
  <c r="AU116" i="6"/>
  <c r="AT116" i="6"/>
  <c r="AW116" i="6"/>
  <c r="AV116" i="6"/>
  <c r="BG112" i="6"/>
  <c r="AY112" i="6"/>
  <c r="AX112" i="6"/>
  <c r="AU112" i="6"/>
  <c r="AT112" i="6"/>
  <c r="AW112" i="6"/>
  <c r="AV112" i="6"/>
  <c r="BG108" i="6"/>
  <c r="AY108" i="6"/>
  <c r="AX108" i="6"/>
  <c r="AU108" i="6"/>
  <c r="AT108" i="6"/>
  <c r="AW108" i="6"/>
  <c r="AV108" i="6"/>
  <c r="BG104" i="6"/>
  <c r="AY104" i="6"/>
  <c r="AX104" i="6"/>
  <c r="AU104" i="6"/>
  <c r="AT104" i="6"/>
  <c r="AW104" i="6"/>
  <c r="AV104" i="6"/>
  <c r="BG100" i="6"/>
  <c r="AY100" i="6"/>
  <c r="AX100" i="6"/>
  <c r="AU100" i="6"/>
  <c r="AT100" i="6"/>
  <c r="AW100" i="6"/>
  <c r="AV100" i="6"/>
  <c r="BG96" i="6"/>
  <c r="AY96" i="6"/>
  <c r="AX96" i="6"/>
  <c r="AU96" i="6"/>
  <c r="AT96" i="6"/>
  <c r="AW96" i="6"/>
  <c r="AV96" i="6"/>
  <c r="BG92" i="6"/>
  <c r="AY92" i="6"/>
  <c r="AX92" i="6"/>
  <c r="AU92" i="6"/>
  <c r="AT92" i="6"/>
  <c r="AW92" i="6"/>
  <c r="AV92" i="6"/>
  <c r="BG88" i="6"/>
  <c r="AY88" i="6"/>
  <c r="AX88" i="6"/>
  <c r="AU88" i="6"/>
  <c r="AT88" i="6"/>
  <c r="AW88" i="6"/>
  <c r="AV88" i="6"/>
  <c r="BG83" i="6"/>
  <c r="AY83" i="6"/>
  <c r="AX83" i="6"/>
  <c r="AU83" i="6"/>
  <c r="AT83" i="6"/>
  <c r="AW83" i="6"/>
  <c r="AV83" i="6"/>
  <c r="BG79" i="6"/>
  <c r="AY79" i="6"/>
  <c r="AX79" i="6"/>
  <c r="AU79" i="6"/>
  <c r="AT79" i="6"/>
  <c r="AW79" i="6"/>
  <c r="AV79" i="6"/>
  <c r="BG75" i="6"/>
  <c r="AY75" i="6"/>
  <c r="AX75" i="6"/>
  <c r="AU75" i="6"/>
  <c r="AT75" i="6"/>
  <c r="AW75" i="6"/>
  <c r="AV75" i="6"/>
  <c r="BG71" i="6"/>
  <c r="AY71" i="6"/>
  <c r="AX71" i="6"/>
  <c r="AU71" i="6"/>
  <c r="AT71" i="6"/>
  <c r="AW71" i="6"/>
  <c r="AV71" i="6"/>
  <c r="BG67" i="6"/>
  <c r="AY67" i="6"/>
  <c r="AX67" i="6"/>
  <c r="AU67" i="6"/>
  <c r="AT67" i="6"/>
  <c r="AW67" i="6"/>
  <c r="AV67" i="6"/>
  <c r="BG63" i="6"/>
  <c r="AY63" i="6"/>
  <c r="AX63" i="6"/>
  <c r="AU63" i="6"/>
  <c r="AT63" i="6"/>
  <c r="AW63" i="6"/>
  <c r="AV63" i="6"/>
  <c r="BG59" i="6"/>
  <c r="AY59" i="6"/>
  <c r="AX59" i="6"/>
  <c r="AU59" i="6"/>
  <c r="AT59" i="6"/>
  <c r="AW59" i="6"/>
  <c r="AV59" i="6"/>
  <c r="BG55" i="6"/>
  <c r="AY55" i="6"/>
  <c r="AX55" i="6"/>
  <c r="AU55" i="6"/>
  <c r="AT55" i="6"/>
  <c r="AW55" i="6"/>
  <c r="AV55" i="6"/>
  <c r="BG51" i="6"/>
  <c r="AY51" i="6"/>
  <c r="AX51" i="6"/>
  <c r="AU51" i="6"/>
  <c r="AT51" i="6"/>
  <c r="AW51" i="6"/>
  <c r="AV51" i="6"/>
  <c r="BG47" i="6"/>
  <c r="AY47" i="6"/>
  <c r="AX47" i="6"/>
  <c r="AU47" i="6"/>
  <c r="AT47" i="6"/>
  <c r="AW47" i="6"/>
  <c r="AV47" i="6"/>
  <c r="BG43" i="6"/>
  <c r="AY43" i="6"/>
  <c r="AX43" i="6"/>
  <c r="AU43" i="6"/>
  <c r="AT43" i="6"/>
  <c r="AW43" i="6"/>
  <c r="AV43" i="6"/>
  <c r="BG39" i="6"/>
  <c r="AY39" i="6"/>
  <c r="AX39" i="6"/>
  <c r="AU39" i="6"/>
  <c r="AT39" i="6"/>
  <c r="AW39" i="6"/>
  <c r="AV39" i="6"/>
  <c r="BG35" i="6"/>
  <c r="AY35" i="6"/>
  <c r="AX35" i="6"/>
  <c r="AU35" i="6"/>
  <c r="AT35" i="6"/>
  <c r="AW35" i="6"/>
  <c r="AV35" i="6"/>
  <c r="BG31" i="6"/>
  <c r="AY31" i="6"/>
  <c r="AX31" i="6"/>
  <c r="AU31" i="6"/>
  <c r="AT31" i="6"/>
  <c r="AW31" i="6"/>
  <c r="AV31" i="6"/>
  <c r="BG27" i="6"/>
  <c r="AY27" i="6"/>
  <c r="AX27" i="6"/>
  <c r="AU27" i="6"/>
  <c r="AT27" i="6"/>
  <c r="AW27" i="6"/>
  <c r="AV27" i="6"/>
  <c r="BG23" i="6"/>
  <c r="AY23" i="6"/>
  <c r="AX23" i="6"/>
  <c r="AU23" i="6"/>
  <c r="AT23" i="6"/>
  <c r="AW23" i="6"/>
  <c r="AV23" i="6"/>
  <c r="BG19" i="6"/>
  <c r="AY19" i="6"/>
  <c r="AX19" i="6"/>
  <c r="AU19" i="6"/>
  <c r="AT19" i="6"/>
  <c r="AW19" i="6"/>
  <c r="AV19" i="6"/>
  <c r="BG15" i="6"/>
  <c r="AY15" i="6"/>
  <c r="AX15" i="6"/>
  <c r="AU15" i="6"/>
  <c r="AT15" i="6"/>
  <c r="AW15" i="6"/>
  <c r="AV15" i="6"/>
  <c r="BG11" i="6"/>
  <c r="AY11" i="6"/>
  <c r="AX11" i="6"/>
  <c r="AU11" i="6"/>
  <c r="AT11" i="6"/>
  <c r="AW11" i="6"/>
  <c r="AV11" i="6"/>
  <c r="BG7" i="6"/>
  <c r="AY7" i="6"/>
  <c r="AX7" i="6"/>
  <c r="AU7" i="6"/>
  <c r="AT7" i="6"/>
  <c r="AW7" i="6"/>
  <c r="AV7" i="6"/>
  <c r="BG3" i="6"/>
  <c r="AY3" i="6"/>
  <c r="AU3" i="6"/>
  <c r="AZ3" i="6" s="1"/>
  <c r="AT3" i="6"/>
  <c r="AW3" i="6"/>
  <c r="AV3" i="6"/>
  <c r="BG440" i="6"/>
  <c r="AY440" i="6"/>
  <c r="AX440" i="6"/>
  <c r="AU440" i="6"/>
  <c r="AT440" i="6"/>
  <c r="AW440" i="6"/>
  <c r="AV440" i="6"/>
  <c r="BG444" i="6"/>
  <c r="AY444" i="6"/>
  <c r="AX444" i="6"/>
  <c r="AU444" i="6"/>
  <c r="AT444" i="6"/>
  <c r="AW444" i="6"/>
  <c r="AV444" i="6"/>
  <c r="BG448" i="6"/>
  <c r="AY448" i="6"/>
  <c r="AX448" i="6"/>
  <c r="AU448" i="6"/>
  <c r="AT448" i="6"/>
  <c r="AW448" i="6"/>
  <c r="AV448" i="6"/>
  <c r="BG452" i="6"/>
  <c r="AY452" i="6"/>
  <c r="AX452" i="6"/>
  <c r="AU452" i="6"/>
  <c r="AT452" i="6"/>
  <c r="AW452" i="6"/>
  <c r="AV452" i="6"/>
  <c r="BG456" i="6"/>
  <c r="AY456" i="6"/>
  <c r="AX456" i="6"/>
  <c r="AU456" i="6"/>
  <c r="AT456" i="6"/>
  <c r="AW456" i="6"/>
  <c r="AV456" i="6"/>
  <c r="BG460" i="6"/>
  <c r="AY460" i="6"/>
  <c r="AX460" i="6"/>
  <c r="AU460" i="6"/>
  <c r="AT460" i="6"/>
  <c r="AW460" i="6"/>
  <c r="AV460" i="6"/>
  <c r="BG464" i="6"/>
  <c r="AY464" i="6"/>
  <c r="AX464" i="6"/>
  <c r="AU464" i="6"/>
  <c r="AT464" i="6"/>
  <c r="AW464" i="6"/>
  <c r="AV464" i="6"/>
  <c r="BG468" i="6"/>
  <c r="AY468" i="6"/>
  <c r="AX468" i="6"/>
  <c r="AU468" i="6"/>
  <c r="AT468" i="6"/>
  <c r="AW468" i="6"/>
  <c r="AV468" i="6"/>
  <c r="BG472" i="6"/>
  <c r="AY472" i="6"/>
  <c r="AX472" i="6"/>
  <c r="AU472" i="6"/>
  <c r="AT472" i="6"/>
  <c r="AW472" i="6"/>
  <c r="AV472" i="6"/>
  <c r="BG476" i="6"/>
  <c r="AY476" i="6"/>
  <c r="AX476" i="6"/>
  <c r="AU476" i="6"/>
  <c r="AT476" i="6"/>
  <c r="AW476" i="6"/>
  <c r="AV476" i="6"/>
  <c r="BG480" i="6"/>
  <c r="AY480" i="6"/>
  <c r="AX480" i="6"/>
  <c r="AU480" i="6"/>
  <c r="AT480" i="6"/>
  <c r="AW480" i="6"/>
  <c r="AV480" i="6"/>
  <c r="BG484" i="6"/>
  <c r="AY484" i="6"/>
  <c r="AX484" i="6"/>
  <c r="AU484" i="6"/>
  <c r="AT484" i="6"/>
  <c r="AW484" i="6"/>
  <c r="AV484" i="6"/>
  <c r="BG488" i="6"/>
  <c r="AY488" i="6"/>
  <c r="AX488" i="6"/>
  <c r="AU488" i="6"/>
  <c r="AT488" i="6"/>
  <c r="AW488" i="6"/>
  <c r="AV488" i="6"/>
  <c r="BG492" i="6"/>
  <c r="AY492" i="6"/>
  <c r="AX492" i="6"/>
  <c r="AU492" i="6"/>
  <c r="AT492" i="6"/>
  <c r="AW492" i="6"/>
  <c r="AV492" i="6"/>
  <c r="BG496" i="6"/>
  <c r="AY496" i="6"/>
  <c r="AX496" i="6"/>
  <c r="AU496" i="6"/>
  <c r="AT496" i="6"/>
  <c r="AW496" i="6"/>
  <c r="AV496" i="6"/>
  <c r="BG500" i="6"/>
  <c r="AY500" i="6"/>
  <c r="AX500" i="6"/>
  <c r="AU500" i="6"/>
  <c r="AT500" i="6"/>
  <c r="AW500" i="6"/>
  <c r="AV500" i="6"/>
  <c r="BG435" i="6"/>
  <c r="AY435" i="6"/>
  <c r="AX435" i="6"/>
  <c r="AU435" i="6"/>
  <c r="AT435" i="6"/>
  <c r="AW435" i="6"/>
  <c r="AV435" i="6"/>
  <c r="BG431" i="6"/>
  <c r="AY431" i="6"/>
  <c r="AX431" i="6"/>
  <c r="AU431" i="6"/>
  <c r="AT431" i="6"/>
  <c r="AW431" i="6"/>
  <c r="AV431" i="6"/>
  <c r="BG427" i="6"/>
  <c r="AY427" i="6"/>
  <c r="AX427" i="6"/>
  <c r="AU427" i="6"/>
  <c r="AT427" i="6"/>
  <c r="AW427" i="6"/>
  <c r="AV427" i="6"/>
  <c r="BG423" i="6"/>
  <c r="AY423" i="6"/>
  <c r="AX423" i="6"/>
  <c r="AU423" i="6"/>
  <c r="AT423" i="6"/>
  <c r="AW423" i="6"/>
  <c r="AV423" i="6"/>
  <c r="BG419" i="6"/>
  <c r="AY419" i="6"/>
  <c r="AX419" i="6"/>
  <c r="AU419" i="6"/>
  <c r="AT419" i="6"/>
  <c r="AW419" i="6"/>
  <c r="AV419" i="6"/>
  <c r="BG415" i="6"/>
  <c r="AY415" i="6"/>
  <c r="AX415" i="6"/>
  <c r="AU415" i="6"/>
  <c r="AT415" i="6"/>
  <c r="AW415" i="6"/>
  <c r="AV415" i="6"/>
  <c r="BG411" i="6"/>
  <c r="AY411" i="6"/>
  <c r="AX411" i="6"/>
  <c r="AU411" i="6"/>
  <c r="AT411" i="6"/>
  <c r="AW411" i="6"/>
  <c r="AV411" i="6"/>
  <c r="BG407" i="6"/>
  <c r="AY407" i="6"/>
  <c r="AX407" i="6"/>
  <c r="AU407" i="6"/>
  <c r="AT407" i="6"/>
  <c r="AW407" i="6"/>
  <c r="AV407" i="6"/>
  <c r="BG403" i="6"/>
  <c r="AY403" i="6"/>
  <c r="AX403" i="6"/>
  <c r="AU403" i="6"/>
  <c r="AT403" i="6"/>
  <c r="AW403" i="6"/>
  <c r="AV403" i="6"/>
  <c r="BG399" i="6"/>
  <c r="AY399" i="6"/>
  <c r="AX399" i="6"/>
  <c r="AU399" i="6"/>
  <c r="AT399" i="6"/>
  <c r="AW399" i="6"/>
  <c r="AV399" i="6"/>
  <c r="BG395" i="6"/>
  <c r="AY395" i="6"/>
  <c r="AX395" i="6"/>
  <c r="AU395" i="6"/>
  <c r="AT395" i="6"/>
  <c r="AW395" i="6"/>
  <c r="AV395" i="6"/>
  <c r="BG391" i="6"/>
  <c r="AY391" i="6"/>
  <c r="AX391" i="6"/>
  <c r="AU391" i="6"/>
  <c r="AT391" i="6"/>
  <c r="AW391" i="6"/>
  <c r="AV391" i="6"/>
  <c r="BG387" i="6"/>
  <c r="AY387" i="6"/>
  <c r="AX387" i="6"/>
  <c r="AU387" i="6"/>
  <c r="AT387" i="6"/>
  <c r="AW387" i="6"/>
  <c r="AV387" i="6"/>
  <c r="BG383" i="6"/>
  <c r="AY383" i="6"/>
  <c r="AX383" i="6"/>
  <c r="AU383" i="6"/>
  <c r="AT383" i="6"/>
  <c r="AW383" i="6"/>
  <c r="AV383" i="6"/>
  <c r="BG379" i="6"/>
  <c r="AY379" i="6"/>
  <c r="AX379" i="6"/>
  <c r="AU379" i="6"/>
  <c r="AT379" i="6"/>
  <c r="AW379" i="6"/>
  <c r="AV379" i="6"/>
  <c r="BG375" i="6"/>
  <c r="AY375" i="6"/>
  <c r="AX375" i="6"/>
  <c r="AU375" i="6"/>
  <c r="AT375" i="6"/>
  <c r="AW375" i="6"/>
  <c r="AV375" i="6"/>
  <c r="BG371" i="6"/>
  <c r="AY371" i="6"/>
  <c r="AX371" i="6"/>
  <c r="AU371" i="6"/>
  <c r="AT371" i="6"/>
  <c r="AW371" i="6"/>
  <c r="AV371" i="6"/>
  <c r="BG367" i="6"/>
  <c r="AY367" i="6"/>
  <c r="AX367" i="6"/>
  <c r="AU367" i="6"/>
  <c r="AT367" i="6"/>
  <c r="AW367" i="6"/>
  <c r="AV367" i="6"/>
  <c r="BG363" i="6"/>
  <c r="AY363" i="6"/>
  <c r="AX363" i="6"/>
  <c r="AU363" i="6"/>
  <c r="AT363" i="6"/>
  <c r="AW363" i="6"/>
  <c r="AV363" i="6"/>
  <c r="BG359" i="6"/>
  <c r="AY359" i="6"/>
  <c r="AX359" i="6"/>
  <c r="AU359" i="6"/>
  <c r="AT359" i="6"/>
  <c r="AW359" i="6"/>
  <c r="AV359" i="6"/>
  <c r="BG355" i="6"/>
  <c r="AY355" i="6"/>
  <c r="AX355" i="6"/>
  <c r="AU355" i="6"/>
  <c r="AT355" i="6"/>
  <c r="AW355" i="6"/>
  <c r="AV355" i="6"/>
  <c r="BG351" i="6"/>
  <c r="AY351" i="6"/>
  <c r="AX351" i="6"/>
  <c r="AU351" i="6"/>
  <c r="AT351" i="6"/>
  <c r="AW351" i="6"/>
  <c r="AV351" i="6"/>
  <c r="BG347" i="6"/>
  <c r="AY347" i="6"/>
  <c r="AX347" i="6"/>
  <c r="AU347" i="6"/>
  <c r="AT347" i="6"/>
  <c r="AW347" i="6"/>
  <c r="AV347" i="6"/>
  <c r="BG343" i="6"/>
  <c r="AY343" i="6"/>
  <c r="AX343" i="6"/>
  <c r="AU343" i="6"/>
  <c r="AT343" i="6"/>
  <c r="AW343" i="6"/>
  <c r="AV343" i="6"/>
  <c r="BG339" i="6"/>
  <c r="AY339" i="6"/>
  <c r="AX339" i="6"/>
  <c r="AU339" i="6"/>
  <c r="AT339" i="6"/>
  <c r="AW339" i="6"/>
  <c r="AV339" i="6"/>
  <c r="BG335" i="6"/>
  <c r="AY335" i="6"/>
  <c r="AX335" i="6"/>
  <c r="AU335" i="6"/>
  <c r="AT335" i="6"/>
  <c r="AW335" i="6"/>
  <c r="AV335" i="6"/>
  <c r="BG331" i="6"/>
  <c r="AY331" i="6"/>
  <c r="AX331" i="6"/>
  <c r="AU331" i="6"/>
  <c r="AT331" i="6"/>
  <c r="AW331" i="6"/>
  <c r="AV331" i="6"/>
  <c r="BG327" i="6"/>
  <c r="AY327" i="6"/>
  <c r="AX327" i="6"/>
  <c r="AU327" i="6"/>
  <c r="AT327" i="6"/>
  <c r="AW327" i="6"/>
  <c r="AV327" i="6"/>
  <c r="BG323" i="6"/>
  <c r="AY323" i="6"/>
  <c r="AX323" i="6"/>
  <c r="AU323" i="6"/>
  <c r="AT323" i="6"/>
  <c r="AW323" i="6"/>
  <c r="AV323" i="6"/>
  <c r="BG319" i="6"/>
  <c r="AY319" i="6"/>
  <c r="AX319" i="6"/>
  <c r="AU319" i="6"/>
  <c r="AT319" i="6"/>
  <c r="AW319" i="6"/>
  <c r="AV319" i="6"/>
  <c r="BG315" i="6"/>
  <c r="AY315" i="6"/>
  <c r="AX315" i="6"/>
  <c r="AU315" i="6"/>
  <c r="AT315" i="6"/>
  <c r="AW315" i="6"/>
  <c r="AV315" i="6"/>
  <c r="BG311" i="6"/>
  <c r="AY311" i="6"/>
  <c r="AX311" i="6"/>
  <c r="AU311" i="6"/>
  <c r="AT311" i="6"/>
  <c r="AW311" i="6"/>
  <c r="AV311" i="6"/>
  <c r="BG307" i="6"/>
  <c r="AY307" i="6"/>
  <c r="AX307" i="6"/>
  <c r="AU307" i="6"/>
  <c r="AT307" i="6"/>
  <c r="AW307" i="6"/>
  <c r="AV307" i="6"/>
  <c r="BG303" i="6"/>
  <c r="AY303" i="6"/>
  <c r="AX303" i="6"/>
  <c r="AU303" i="6"/>
  <c r="AT303" i="6"/>
  <c r="AW303" i="6"/>
  <c r="AV303" i="6"/>
  <c r="BG299" i="6"/>
  <c r="AY299" i="6"/>
  <c r="AX299" i="6"/>
  <c r="AU299" i="6"/>
  <c r="AT299" i="6"/>
  <c r="AW299" i="6"/>
  <c r="AV299" i="6"/>
  <c r="BG295" i="6"/>
  <c r="AY295" i="6"/>
  <c r="AX295" i="6"/>
  <c r="AU295" i="6"/>
  <c r="AT295" i="6"/>
  <c r="AW295" i="6"/>
  <c r="AV295" i="6"/>
  <c r="BG291" i="6"/>
  <c r="AY291" i="6"/>
  <c r="AX291" i="6"/>
  <c r="AU291" i="6"/>
  <c r="AT291" i="6"/>
  <c r="AW291" i="6"/>
  <c r="AV291" i="6"/>
  <c r="BG287" i="6"/>
  <c r="AY287" i="6"/>
  <c r="AX287" i="6"/>
  <c r="AU287" i="6"/>
  <c r="AT287" i="6"/>
  <c r="AW287" i="6"/>
  <c r="AV287" i="6"/>
  <c r="BG283" i="6"/>
  <c r="AY283" i="6"/>
  <c r="AX283" i="6"/>
  <c r="AU283" i="6"/>
  <c r="AT283" i="6"/>
  <c r="AW283" i="6"/>
  <c r="AV283" i="6"/>
  <c r="BG279" i="6"/>
  <c r="AY279" i="6"/>
  <c r="AX279" i="6"/>
  <c r="AU279" i="6"/>
  <c r="AT279" i="6"/>
  <c r="AW279" i="6"/>
  <c r="AV279" i="6"/>
  <c r="BG275" i="6"/>
  <c r="AY275" i="6"/>
  <c r="AX275" i="6"/>
  <c r="AU275" i="6"/>
  <c r="AT275" i="6"/>
  <c r="AW275" i="6"/>
  <c r="AV275" i="6"/>
  <c r="BG271" i="6"/>
  <c r="AY271" i="6"/>
  <c r="AX271" i="6"/>
  <c r="AU271" i="6"/>
  <c r="AT271" i="6"/>
  <c r="AW271" i="6"/>
  <c r="AV271" i="6"/>
  <c r="BG267" i="6"/>
  <c r="AY267" i="6"/>
  <c r="AX267" i="6"/>
  <c r="AU267" i="6"/>
  <c r="AT267" i="6"/>
  <c r="AW267" i="6"/>
  <c r="AV267" i="6"/>
  <c r="BG263" i="6"/>
  <c r="AY263" i="6"/>
  <c r="AX263" i="6"/>
  <c r="AU263" i="6"/>
  <c r="AT263" i="6"/>
  <c r="AW263" i="6"/>
  <c r="AV263" i="6"/>
  <c r="BG259" i="6"/>
  <c r="AY259" i="6"/>
  <c r="AX259" i="6"/>
  <c r="AU259" i="6"/>
  <c r="AT259" i="6"/>
  <c r="AW259" i="6"/>
  <c r="AV259" i="6"/>
  <c r="BG255" i="6"/>
  <c r="AY255" i="6"/>
  <c r="AX255" i="6"/>
  <c r="AU255" i="6"/>
  <c r="AT255" i="6"/>
  <c r="AW255" i="6"/>
  <c r="AV255" i="6"/>
  <c r="BG251" i="6"/>
  <c r="AY251" i="6"/>
  <c r="AX251" i="6"/>
  <c r="AU251" i="6"/>
  <c r="AT251" i="6"/>
  <c r="AW251" i="6"/>
  <c r="AV251" i="6"/>
  <c r="BG247" i="6"/>
  <c r="AY247" i="6"/>
  <c r="AX247" i="6"/>
  <c r="AU247" i="6"/>
  <c r="AT247" i="6"/>
  <c r="AW247" i="6"/>
  <c r="AV247" i="6"/>
  <c r="BG243" i="6"/>
  <c r="AY243" i="6"/>
  <c r="AX243" i="6"/>
  <c r="AU243" i="6"/>
  <c r="AT243" i="6"/>
  <c r="AW243" i="6"/>
  <c r="AV243" i="6"/>
  <c r="BG239" i="6"/>
  <c r="AY239" i="6"/>
  <c r="AX239" i="6"/>
  <c r="AU239" i="6"/>
  <c r="AT239" i="6"/>
  <c r="AW239" i="6"/>
  <c r="AV239" i="6"/>
  <c r="BG235" i="6"/>
  <c r="AY235" i="6"/>
  <c r="AX235" i="6"/>
  <c r="AU235" i="6"/>
  <c r="AT235" i="6"/>
  <c r="AW235" i="6"/>
  <c r="AV235" i="6"/>
  <c r="BG231" i="6"/>
  <c r="AY231" i="6"/>
  <c r="AX231" i="6"/>
  <c r="AU231" i="6"/>
  <c r="AT231" i="6"/>
  <c r="AW231" i="6"/>
  <c r="AV231" i="6"/>
  <c r="BG227" i="6"/>
  <c r="AY227" i="6"/>
  <c r="AX227" i="6"/>
  <c r="AU227" i="6"/>
  <c r="AT227" i="6"/>
  <c r="AW227" i="6"/>
  <c r="AV227" i="6"/>
  <c r="BG223" i="6"/>
  <c r="AY223" i="6"/>
  <c r="AX223" i="6"/>
  <c r="AU223" i="6"/>
  <c r="AT223" i="6"/>
  <c r="AW223" i="6"/>
  <c r="AV223" i="6"/>
  <c r="BG219" i="6"/>
  <c r="AY219" i="6"/>
  <c r="AX219" i="6"/>
  <c r="AU219" i="6"/>
  <c r="AT219" i="6"/>
  <c r="AW219" i="6"/>
  <c r="AV219" i="6"/>
  <c r="BG215" i="6"/>
  <c r="AY215" i="6"/>
  <c r="AX215" i="6"/>
  <c r="AU215" i="6"/>
  <c r="AT215" i="6"/>
  <c r="AW215" i="6"/>
  <c r="AV215" i="6"/>
  <c r="BG211" i="6"/>
  <c r="AY211" i="6"/>
  <c r="AX211" i="6"/>
  <c r="AU211" i="6"/>
  <c r="AT211" i="6"/>
  <c r="AW211" i="6"/>
  <c r="AV211" i="6"/>
  <c r="BG207" i="6"/>
  <c r="AY207" i="6"/>
  <c r="AX207" i="6"/>
  <c r="AU207" i="6"/>
  <c r="AT207" i="6"/>
  <c r="AW207" i="6"/>
  <c r="AV207" i="6"/>
  <c r="BG203" i="6"/>
  <c r="AY203" i="6"/>
  <c r="AX203" i="6"/>
  <c r="AU203" i="6"/>
  <c r="AT203" i="6"/>
  <c r="AW203" i="6"/>
  <c r="AV203" i="6"/>
  <c r="BG199" i="6"/>
  <c r="AY199" i="6"/>
  <c r="AX199" i="6"/>
  <c r="AU199" i="6"/>
  <c r="AT199" i="6"/>
  <c r="AW199" i="6"/>
  <c r="AV199" i="6"/>
  <c r="BG195" i="6"/>
  <c r="AY195" i="6"/>
  <c r="AX195" i="6"/>
  <c r="AU195" i="6"/>
  <c r="AT195" i="6"/>
  <c r="AW195" i="6"/>
  <c r="AV195" i="6"/>
  <c r="BG191" i="6"/>
  <c r="AY191" i="6"/>
  <c r="AX191" i="6"/>
  <c r="AU191" i="6"/>
  <c r="AT191" i="6"/>
  <c r="AW191" i="6"/>
  <c r="AV191" i="6"/>
  <c r="BG187" i="6"/>
  <c r="AY187" i="6"/>
  <c r="AX187" i="6"/>
  <c r="AU187" i="6"/>
  <c r="AT187" i="6"/>
  <c r="AW187" i="6"/>
  <c r="AV187" i="6"/>
  <c r="BG183" i="6"/>
  <c r="AY183" i="6"/>
  <c r="AX183" i="6"/>
  <c r="AU183" i="6"/>
  <c r="AT183" i="6"/>
  <c r="AW183" i="6"/>
  <c r="AV183" i="6"/>
  <c r="BG179" i="6"/>
  <c r="AY179" i="6"/>
  <c r="AX179" i="6"/>
  <c r="AU179" i="6"/>
  <c r="AT179" i="6"/>
  <c r="AW179" i="6"/>
  <c r="AV179" i="6"/>
  <c r="BG175" i="6"/>
  <c r="AY175" i="6"/>
  <c r="AX175" i="6"/>
  <c r="AU175" i="6"/>
  <c r="AT175" i="6"/>
  <c r="AW175" i="6"/>
  <c r="AV175" i="6"/>
  <c r="BG171" i="6"/>
  <c r="AY171" i="6"/>
  <c r="AX171" i="6"/>
  <c r="AU171" i="6"/>
  <c r="AT171" i="6"/>
  <c r="AW171" i="6"/>
  <c r="AV171" i="6"/>
  <c r="BG167" i="6"/>
  <c r="AY167" i="6"/>
  <c r="AX167" i="6"/>
  <c r="AU167" i="6"/>
  <c r="AT167" i="6"/>
  <c r="AW167" i="6"/>
  <c r="AV167" i="6"/>
  <c r="BG163" i="6"/>
  <c r="AY163" i="6"/>
  <c r="AX163" i="6"/>
  <c r="AU163" i="6"/>
  <c r="AT163" i="6"/>
  <c r="AW163" i="6"/>
  <c r="AV163" i="6"/>
  <c r="BG159" i="6"/>
  <c r="AY159" i="6"/>
  <c r="AX159" i="6"/>
  <c r="AU159" i="6"/>
  <c r="AT159" i="6"/>
  <c r="AW159" i="6"/>
  <c r="AV159" i="6"/>
  <c r="BG155" i="6"/>
  <c r="AY155" i="6"/>
  <c r="AX155" i="6"/>
  <c r="AU155" i="6"/>
  <c r="AT155" i="6"/>
  <c r="AW155" i="6"/>
  <c r="AV155" i="6"/>
  <c r="BG151" i="6"/>
  <c r="AY151" i="6"/>
  <c r="AX151" i="6"/>
  <c r="AU151" i="6"/>
  <c r="AT151" i="6"/>
  <c r="AW151" i="6"/>
  <c r="AV151" i="6"/>
  <c r="BG147" i="6"/>
  <c r="AY147" i="6"/>
  <c r="AX147" i="6"/>
  <c r="AU147" i="6"/>
  <c r="AT147" i="6"/>
  <c r="AW147" i="6"/>
  <c r="AV147" i="6"/>
  <c r="BG143" i="6"/>
  <c r="AY143" i="6"/>
  <c r="AX143" i="6"/>
  <c r="AU143" i="6"/>
  <c r="AT143" i="6"/>
  <c r="AW143" i="6"/>
  <c r="AV143" i="6"/>
  <c r="BG139" i="6"/>
  <c r="AY139" i="6"/>
  <c r="AX139" i="6"/>
  <c r="AU139" i="6"/>
  <c r="AT139" i="6"/>
  <c r="AW139" i="6"/>
  <c r="AV139" i="6"/>
  <c r="BG135" i="6"/>
  <c r="AY135" i="6"/>
  <c r="AX135" i="6"/>
  <c r="AU135" i="6"/>
  <c r="AT135" i="6"/>
  <c r="AW135" i="6"/>
  <c r="AV135" i="6"/>
  <c r="BG131" i="6"/>
  <c r="AY131" i="6"/>
  <c r="AX131" i="6"/>
  <c r="AU131" i="6"/>
  <c r="AT131" i="6"/>
  <c r="AW131" i="6"/>
  <c r="AV131" i="6"/>
  <c r="BG127" i="6"/>
  <c r="AY127" i="6"/>
  <c r="AX127" i="6"/>
  <c r="AU127" i="6"/>
  <c r="AT127" i="6"/>
  <c r="AW127" i="6"/>
  <c r="AV127" i="6"/>
  <c r="BG123" i="6"/>
  <c r="AY123" i="6"/>
  <c r="AX123" i="6"/>
  <c r="AU123" i="6"/>
  <c r="AT123" i="6"/>
  <c r="AW123" i="6"/>
  <c r="AV123" i="6"/>
  <c r="BG119" i="6"/>
  <c r="AY119" i="6"/>
  <c r="AX119" i="6"/>
  <c r="AU119" i="6"/>
  <c r="AT119" i="6"/>
  <c r="AW119" i="6"/>
  <c r="AV119" i="6"/>
  <c r="BG115" i="6"/>
  <c r="AY115" i="6"/>
  <c r="AX115" i="6"/>
  <c r="AU115" i="6"/>
  <c r="AT115" i="6"/>
  <c r="AW115" i="6"/>
  <c r="AV115" i="6"/>
  <c r="BG111" i="6"/>
  <c r="AY111" i="6"/>
  <c r="AX111" i="6"/>
  <c r="AU111" i="6"/>
  <c r="AT111" i="6"/>
  <c r="AW111" i="6"/>
  <c r="AV111" i="6"/>
  <c r="BG107" i="6"/>
  <c r="AY107" i="6"/>
  <c r="AX107" i="6"/>
  <c r="AU107" i="6"/>
  <c r="AT107" i="6"/>
  <c r="AW107" i="6"/>
  <c r="AV107" i="6"/>
  <c r="BG103" i="6"/>
  <c r="AY103" i="6"/>
  <c r="AX103" i="6"/>
  <c r="AU103" i="6"/>
  <c r="AT103" i="6"/>
  <c r="AW103" i="6"/>
  <c r="AV103" i="6"/>
  <c r="BG99" i="6"/>
  <c r="AY99" i="6"/>
  <c r="AX99" i="6"/>
  <c r="AU99" i="6"/>
  <c r="AT99" i="6"/>
  <c r="AW99" i="6"/>
  <c r="AV99" i="6"/>
  <c r="BG95" i="6"/>
  <c r="AY95" i="6"/>
  <c r="AX95" i="6"/>
  <c r="AU95" i="6"/>
  <c r="AT95" i="6"/>
  <c r="AW95" i="6"/>
  <c r="AV95" i="6"/>
  <c r="BG91" i="6"/>
  <c r="AY91" i="6"/>
  <c r="AX91" i="6"/>
  <c r="AU91" i="6"/>
  <c r="AT91" i="6"/>
  <c r="AW91" i="6"/>
  <c r="AV91" i="6"/>
  <c r="BG87" i="6"/>
  <c r="AY87" i="6"/>
  <c r="AX87" i="6"/>
  <c r="AU87" i="6"/>
  <c r="AT87" i="6"/>
  <c r="AW87" i="6"/>
  <c r="AV87" i="6"/>
  <c r="BG82" i="6"/>
  <c r="AY82" i="6"/>
  <c r="AX82" i="6"/>
  <c r="AU82" i="6"/>
  <c r="AT82" i="6"/>
  <c r="AW82" i="6"/>
  <c r="AV82" i="6"/>
  <c r="BG78" i="6"/>
  <c r="AY78" i="6"/>
  <c r="AX78" i="6"/>
  <c r="AU78" i="6"/>
  <c r="AT78" i="6"/>
  <c r="AW78" i="6"/>
  <c r="AV78" i="6"/>
  <c r="BG74" i="6"/>
  <c r="AY74" i="6"/>
  <c r="AX74" i="6"/>
  <c r="AU74" i="6"/>
  <c r="AT74" i="6"/>
  <c r="AW74" i="6"/>
  <c r="AV74" i="6"/>
  <c r="BG70" i="6"/>
  <c r="AY70" i="6"/>
  <c r="AX70" i="6"/>
  <c r="AU70" i="6"/>
  <c r="AT70" i="6"/>
  <c r="AW70" i="6"/>
  <c r="AV70" i="6"/>
  <c r="BG66" i="6"/>
  <c r="AY66" i="6"/>
  <c r="AX66" i="6"/>
  <c r="AU66" i="6"/>
  <c r="AT66" i="6"/>
  <c r="AW66" i="6"/>
  <c r="AV66" i="6"/>
  <c r="BG62" i="6"/>
  <c r="AY62" i="6"/>
  <c r="AX62" i="6"/>
  <c r="AU62" i="6"/>
  <c r="AT62" i="6"/>
  <c r="AW62" i="6"/>
  <c r="AV62" i="6"/>
  <c r="BG58" i="6"/>
  <c r="AY58" i="6"/>
  <c r="AX58" i="6"/>
  <c r="AU58" i="6"/>
  <c r="AT58" i="6"/>
  <c r="AW58" i="6"/>
  <c r="AV58" i="6"/>
  <c r="BG54" i="6"/>
  <c r="AY54" i="6"/>
  <c r="AX54" i="6"/>
  <c r="AU54" i="6"/>
  <c r="AT54" i="6"/>
  <c r="AW54" i="6"/>
  <c r="AV54" i="6"/>
  <c r="BG50" i="6"/>
  <c r="AY50" i="6"/>
  <c r="AX50" i="6"/>
  <c r="AU50" i="6"/>
  <c r="AT50" i="6"/>
  <c r="AW50" i="6"/>
  <c r="AV50" i="6"/>
  <c r="BG46" i="6"/>
  <c r="AY46" i="6"/>
  <c r="AX46" i="6"/>
  <c r="AU46" i="6"/>
  <c r="AT46" i="6"/>
  <c r="AW46" i="6"/>
  <c r="AV46" i="6"/>
  <c r="BG42" i="6"/>
  <c r="AY42" i="6"/>
  <c r="AX42" i="6"/>
  <c r="AU42" i="6"/>
  <c r="AT42" i="6"/>
  <c r="AW42" i="6"/>
  <c r="AV42" i="6"/>
  <c r="BG38" i="6"/>
  <c r="AY38" i="6"/>
  <c r="AX38" i="6"/>
  <c r="AU38" i="6"/>
  <c r="AT38" i="6"/>
  <c r="AW38" i="6"/>
  <c r="AV38" i="6"/>
  <c r="BG34" i="6"/>
  <c r="AY34" i="6"/>
  <c r="AX34" i="6"/>
  <c r="AU34" i="6"/>
  <c r="AT34" i="6"/>
  <c r="AW34" i="6"/>
  <c r="AV34" i="6"/>
  <c r="BG30" i="6"/>
  <c r="AY30" i="6"/>
  <c r="AX30" i="6"/>
  <c r="AU30" i="6"/>
  <c r="AT30" i="6"/>
  <c r="AW30" i="6"/>
  <c r="AV30" i="6"/>
  <c r="BG26" i="6"/>
  <c r="AY26" i="6"/>
  <c r="AX26" i="6"/>
  <c r="AU26" i="6"/>
  <c r="AT26" i="6"/>
  <c r="AW26" i="6"/>
  <c r="AV26" i="6"/>
  <c r="BG22" i="6"/>
  <c r="AY22" i="6"/>
  <c r="AX22" i="6"/>
  <c r="AU22" i="6"/>
  <c r="AT22" i="6"/>
  <c r="AW22" i="6"/>
  <c r="AV22" i="6"/>
  <c r="BG18" i="6"/>
  <c r="AY18" i="6"/>
  <c r="AX18" i="6"/>
  <c r="AU18" i="6"/>
  <c r="AT18" i="6"/>
  <c r="AW18" i="6"/>
  <c r="AV18" i="6"/>
  <c r="BG14" i="6"/>
  <c r="AY14" i="6"/>
  <c r="AX14" i="6"/>
  <c r="AU14" i="6"/>
  <c r="AT14" i="6"/>
  <c r="AW14" i="6"/>
  <c r="AV14" i="6"/>
  <c r="BG10" i="6"/>
  <c r="AY10" i="6"/>
  <c r="AX10" i="6"/>
  <c r="AU10" i="6"/>
  <c r="AT10" i="6"/>
  <c r="AW10" i="6"/>
  <c r="AV10" i="6"/>
  <c r="BG6" i="6"/>
  <c r="AY6" i="6"/>
  <c r="AX6" i="6"/>
  <c r="AU6" i="6"/>
  <c r="AT6" i="6"/>
  <c r="AW6" i="6"/>
  <c r="AV6" i="6"/>
  <c r="BG437" i="6"/>
  <c r="AY437" i="6"/>
  <c r="AX437" i="6"/>
  <c r="AU437" i="6"/>
  <c r="AT437" i="6"/>
  <c r="AW437" i="6"/>
  <c r="AV437" i="6"/>
  <c r="BG441" i="6"/>
  <c r="AY441" i="6"/>
  <c r="AX441" i="6"/>
  <c r="AU441" i="6"/>
  <c r="AT441" i="6"/>
  <c r="AW441" i="6"/>
  <c r="AV441" i="6"/>
  <c r="BG445" i="6"/>
  <c r="AY445" i="6"/>
  <c r="AX445" i="6"/>
  <c r="AU445" i="6"/>
  <c r="AT445" i="6"/>
  <c r="AW445" i="6"/>
  <c r="AV445" i="6"/>
  <c r="BG449" i="6"/>
  <c r="AY449" i="6"/>
  <c r="AX449" i="6"/>
  <c r="AU449" i="6"/>
  <c r="AT449" i="6"/>
  <c r="AW449" i="6"/>
  <c r="AV449" i="6"/>
  <c r="BG453" i="6"/>
  <c r="AY453" i="6"/>
  <c r="AX453" i="6"/>
  <c r="AU453" i="6"/>
  <c r="AT453" i="6"/>
  <c r="AW453" i="6"/>
  <c r="AV453" i="6"/>
  <c r="BG457" i="6"/>
  <c r="AY457" i="6"/>
  <c r="AX457" i="6"/>
  <c r="AU457" i="6"/>
  <c r="AT457" i="6"/>
  <c r="AW457" i="6"/>
  <c r="AV457" i="6"/>
  <c r="BG461" i="6"/>
  <c r="AY461" i="6"/>
  <c r="AX461" i="6"/>
  <c r="AU461" i="6"/>
  <c r="AT461" i="6"/>
  <c r="AW461" i="6"/>
  <c r="AV461" i="6"/>
  <c r="BG465" i="6"/>
  <c r="AY465" i="6"/>
  <c r="AX465" i="6"/>
  <c r="AU465" i="6"/>
  <c r="AT465" i="6"/>
  <c r="AW465" i="6"/>
  <c r="AV465" i="6"/>
  <c r="BG469" i="6"/>
  <c r="AY469" i="6"/>
  <c r="AX469" i="6"/>
  <c r="AU469" i="6"/>
  <c r="AT469" i="6"/>
  <c r="AW469" i="6"/>
  <c r="AV469" i="6"/>
  <c r="BG473" i="6"/>
  <c r="AY473" i="6"/>
  <c r="AX473" i="6"/>
  <c r="AU473" i="6"/>
  <c r="AT473" i="6"/>
  <c r="AW473" i="6"/>
  <c r="AV473" i="6"/>
  <c r="BG477" i="6"/>
  <c r="AY477" i="6"/>
  <c r="AX477" i="6"/>
  <c r="AU477" i="6"/>
  <c r="AT477" i="6"/>
  <c r="AW477" i="6"/>
  <c r="AV477" i="6"/>
  <c r="BG481" i="6"/>
  <c r="AY481" i="6"/>
  <c r="AX481" i="6"/>
  <c r="AU481" i="6"/>
  <c r="AT481" i="6"/>
  <c r="AW481" i="6"/>
  <c r="AV481" i="6"/>
  <c r="BG485" i="6"/>
  <c r="AY485" i="6"/>
  <c r="AX485" i="6"/>
  <c r="AU485" i="6"/>
  <c r="AT485" i="6"/>
  <c r="AW485" i="6"/>
  <c r="AV485" i="6"/>
  <c r="BG489" i="6"/>
  <c r="AY489" i="6"/>
  <c r="AX489" i="6"/>
  <c r="AU489" i="6"/>
  <c r="AT489" i="6"/>
  <c r="AW489" i="6"/>
  <c r="AV489" i="6"/>
  <c r="BG493" i="6"/>
  <c r="AY493" i="6"/>
  <c r="AX493" i="6"/>
  <c r="AU493" i="6"/>
  <c r="AT493" i="6"/>
  <c r="AW493" i="6"/>
  <c r="AV493" i="6"/>
  <c r="BG497" i="6"/>
  <c r="AY497" i="6"/>
  <c r="AX497" i="6"/>
  <c r="AU497" i="6"/>
  <c r="AT497" i="6"/>
  <c r="AW497" i="6"/>
  <c r="AV497" i="6"/>
  <c r="BG434" i="6"/>
  <c r="AY434" i="6"/>
  <c r="AX434" i="6"/>
  <c r="AU434" i="6"/>
  <c r="AT434" i="6"/>
  <c r="AW434" i="6"/>
  <c r="AV434" i="6"/>
  <c r="BG430" i="6"/>
  <c r="AY430" i="6"/>
  <c r="AX430" i="6"/>
  <c r="AU430" i="6"/>
  <c r="AT430" i="6"/>
  <c r="AW430" i="6"/>
  <c r="AV430" i="6"/>
  <c r="BG426" i="6"/>
  <c r="AY426" i="6"/>
  <c r="AX426" i="6"/>
  <c r="AU426" i="6"/>
  <c r="AT426" i="6"/>
  <c r="AW426" i="6"/>
  <c r="AV426" i="6"/>
  <c r="BG422" i="6"/>
  <c r="AY422" i="6"/>
  <c r="AX422" i="6"/>
  <c r="AU422" i="6"/>
  <c r="AT422" i="6"/>
  <c r="AW422" i="6"/>
  <c r="AV422" i="6"/>
  <c r="BG418" i="6"/>
  <c r="AY418" i="6"/>
  <c r="AX418" i="6"/>
  <c r="AU418" i="6"/>
  <c r="AT418" i="6"/>
  <c r="AW418" i="6"/>
  <c r="AV418" i="6"/>
  <c r="BG414" i="6"/>
  <c r="AY414" i="6"/>
  <c r="AX414" i="6"/>
  <c r="AU414" i="6"/>
  <c r="AT414" i="6"/>
  <c r="AW414" i="6"/>
  <c r="AV414" i="6"/>
  <c r="BG410" i="6"/>
  <c r="AY410" i="6"/>
  <c r="AX410" i="6"/>
  <c r="AU410" i="6"/>
  <c r="AT410" i="6"/>
  <c r="AW410" i="6"/>
  <c r="AV410" i="6"/>
  <c r="BG406" i="6"/>
  <c r="AY406" i="6"/>
  <c r="AX406" i="6"/>
  <c r="AU406" i="6"/>
  <c r="AT406" i="6"/>
  <c r="AW406" i="6"/>
  <c r="AV406" i="6"/>
  <c r="BG402" i="6"/>
  <c r="AY402" i="6"/>
  <c r="AX402" i="6"/>
  <c r="AU402" i="6"/>
  <c r="AT402" i="6"/>
  <c r="AW402" i="6"/>
  <c r="AV402" i="6"/>
  <c r="BG398" i="6"/>
  <c r="AY398" i="6"/>
  <c r="AX398" i="6"/>
  <c r="AU398" i="6"/>
  <c r="AT398" i="6"/>
  <c r="AW398" i="6"/>
  <c r="AV398" i="6"/>
  <c r="BG394" i="6"/>
  <c r="AY394" i="6"/>
  <c r="AX394" i="6"/>
  <c r="AU394" i="6"/>
  <c r="AT394" i="6"/>
  <c r="AW394" i="6"/>
  <c r="AV394" i="6"/>
  <c r="BG390" i="6"/>
  <c r="AY390" i="6"/>
  <c r="AX390" i="6"/>
  <c r="AU390" i="6"/>
  <c r="AT390" i="6"/>
  <c r="AW390" i="6"/>
  <c r="AV390" i="6"/>
  <c r="BG386" i="6"/>
  <c r="AY386" i="6"/>
  <c r="AX386" i="6"/>
  <c r="AU386" i="6"/>
  <c r="AT386" i="6"/>
  <c r="AW386" i="6"/>
  <c r="AV386" i="6"/>
  <c r="BG382" i="6"/>
  <c r="AY382" i="6"/>
  <c r="AX382" i="6"/>
  <c r="AU382" i="6"/>
  <c r="AT382" i="6"/>
  <c r="AW382" i="6"/>
  <c r="AV382" i="6"/>
  <c r="BG378" i="6"/>
  <c r="AY378" i="6"/>
  <c r="AX378" i="6"/>
  <c r="AU378" i="6"/>
  <c r="AT378" i="6"/>
  <c r="AW378" i="6"/>
  <c r="AV378" i="6"/>
  <c r="BG374" i="6"/>
  <c r="AY374" i="6"/>
  <c r="AX374" i="6"/>
  <c r="AU374" i="6"/>
  <c r="AT374" i="6"/>
  <c r="AW374" i="6"/>
  <c r="AV374" i="6"/>
  <c r="BG370" i="6"/>
  <c r="AY370" i="6"/>
  <c r="AX370" i="6"/>
  <c r="AU370" i="6"/>
  <c r="AT370" i="6"/>
  <c r="AW370" i="6"/>
  <c r="AV370" i="6"/>
  <c r="BG366" i="6"/>
  <c r="AY366" i="6"/>
  <c r="AX366" i="6"/>
  <c r="AU366" i="6"/>
  <c r="AT366" i="6"/>
  <c r="AW366" i="6"/>
  <c r="AV366" i="6"/>
  <c r="BG362" i="6"/>
  <c r="AY362" i="6"/>
  <c r="AX362" i="6"/>
  <c r="AU362" i="6"/>
  <c r="AT362" i="6"/>
  <c r="AW362" i="6"/>
  <c r="AV362" i="6"/>
  <c r="BG358" i="6"/>
  <c r="AY358" i="6"/>
  <c r="AX358" i="6"/>
  <c r="AU358" i="6"/>
  <c r="AT358" i="6"/>
  <c r="AW358" i="6"/>
  <c r="AV358" i="6"/>
  <c r="BG354" i="6"/>
  <c r="AY354" i="6"/>
  <c r="AX354" i="6"/>
  <c r="AU354" i="6"/>
  <c r="AT354" i="6"/>
  <c r="AW354" i="6"/>
  <c r="AV354" i="6"/>
  <c r="BG350" i="6"/>
  <c r="AY350" i="6"/>
  <c r="AX350" i="6"/>
  <c r="AU350" i="6"/>
  <c r="AT350" i="6"/>
  <c r="AW350" i="6"/>
  <c r="AV350" i="6"/>
  <c r="BG346" i="6"/>
  <c r="AY346" i="6"/>
  <c r="AX346" i="6"/>
  <c r="AU346" i="6"/>
  <c r="AT346" i="6"/>
  <c r="AW346" i="6"/>
  <c r="AV346" i="6"/>
  <c r="BG342" i="6"/>
  <c r="AY342" i="6"/>
  <c r="AX342" i="6"/>
  <c r="AU342" i="6"/>
  <c r="AT342" i="6"/>
  <c r="AW342" i="6"/>
  <c r="AV342" i="6"/>
  <c r="BG338" i="6"/>
  <c r="AY338" i="6"/>
  <c r="AX338" i="6"/>
  <c r="AU338" i="6"/>
  <c r="AT338" i="6"/>
  <c r="AW338" i="6"/>
  <c r="AV338" i="6"/>
  <c r="BG334" i="6"/>
  <c r="AY334" i="6"/>
  <c r="AX334" i="6"/>
  <c r="AU334" i="6"/>
  <c r="AT334" i="6"/>
  <c r="AW334" i="6"/>
  <c r="AV334" i="6"/>
  <c r="BG330" i="6"/>
  <c r="AY330" i="6"/>
  <c r="AX330" i="6"/>
  <c r="AU330" i="6"/>
  <c r="AT330" i="6"/>
  <c r="AW330" i="6"/>
  <c r="AV330" i="6"/>
  <c r="BG326" i="6"/>
  <c r="AY326" i="6"/>
  <c r="AX326" i="6"/>
  <c r="AU326" i="6"/>
  <c r="AT326" i="6"/>
  <c r="AW326" i="6"/>
  <c r="AV326" i="6"/>
  <c r="BG322" i="6"/>
  <c r="AY322" i="6"/>
  <c r="AX322" i="6"/>
  <c r="AU322" i="6"/>
  <c r="AT322" i="6"/>
  <c r="AW322" i="6"/>
  <c r="AV322" i="6"/>
  <c r="BG318" i="6"/>
  <c r="AY318" i="6"/>
  <c r="AX318" i="6"/>
  <c r="AU318" i="6"/>
  <c r="AT318" i="6"/>
  <c r="AW318" i="6"/>
  <c r="AV318" i="6"/>
  <c r="BG314" i="6"/>
  <c r="AY314" i="6"/>
  <c r="AX314" i="6"/>
  <c r="AU314" i="6"/>
  <c r="AT314" i="6"/>
  <c r="AW314" i="6"/>
  <c r="AV314" i="6"/>
  <c r="BG310" i="6"/>
  <c r="AY310" i="6"/>
  <c r="AX310" i="6"/>
  <c r="AU310" i="6"/>
  <c r="AT310" i="6"/>
  <c r="AW310" i="6"/>
  <c r="AV310" i="6"/>
  <c r="BG306" i="6"/>
  <c r="AY306" i="6"/>
  <c r="AX306" i="6"/>
  <c r="AU306" i="6"/>
  <c r="AT306" i="6"/>
  <c r="AW306" i="6"/>
  <c r="AV306" i="6"/>
  <c r="BG302" i="6"/>
  <c r="AY302" i="6"/>
  <c r="AX302" i="6"/>
  <c r="AU302" i="6"/>
  <c r="AT302" i="6"/>
  <c r="AW302" i="6"/>
  <c r="AV302" i="6"/>
  <c r="BG298" i="6"/>
  <c r="AY298" i="6"/>
  <c r="AX298" i="6"/>
  <c r="AU298" i="6"/>
  <c r="AT298" i="6"/>
  <c r="AW298" i="6"/>
  <c r="AV298" i="6"/>
  <c r="BG294" i="6"/>
  <c r="AY294" i="6"/>
  <c r="AX294" i="6"/>
  <c r="AU294" i="6"/>
  <c r="AT294" i="6"/>
  <c r="AW294" i="6"/>
  <c r="AV294" i="6"/>
  <c r="BG290" i="6"/>
  <c r="AY290" i="6"/>
  <c r="AX290" i="6"/>
  <c r="AU290" i="6"/>
  <c r="AT290" i="6"/>
  <c r="AW290" i="6"/>
  <c r="AV290" i="6"/>
  <c r="BG286" i="6"/>
  <c r="AY286" i="6"/>
  <c r="AX286" i="6"/>
  <c r="AU286" i="6"/>
  <c r="AT286" i="6"/>
  <c r="AW286" i="6"/>
  <c r="AV286" i="6"/>
  <c r="BG282" i="6"/>
  <c r="AY282" i="6"/>
  <c r="AX282" i="6"/>
  <c r="AU282" i="6"/>
  <c r="AT282" i="6"/>
  <c r="AW282" i="6"/>
  <c r="AV282" i="6"/>
  <c r="BG278" i="6"/>
  <c r="AY278" i="6"/>
  <c r="AX278" i="6"/>
  <c r="AU278" i="6"/>
  <c r="AT278" i="6"/>
  <c r="AW278" i="6"/>
  <c r="AV278" i="6"/>
  <c r="BG274" i="6"/>
  <c r="AY274" i="6"/>
  <c r="AX274" i="6"/>
  <c r="AU274" i="6"/>
  <c r="AT274" i="6"/>
  <c r="AW274" i="6"/>
  <c r="AV274" i="6"/>
  <c r="BG270" i="6"/>
  <c r="AY270" i="6"/>
  <c r="AX270" i="6"/>
  <c r="AU270" i="6"/>
  <c r="AT270" i="6"/>
  <c r="AW270" i="6"/>
  <c r="AV270" i="6"/>
  <c r="BG266" i="6"/>
  <c r="AY266" i="6"/>
  <c r="AX266" i="6"/>
  <c r="AU266" i="6"/>
  <c r="AT266" i="6"/>
  <c r="AW266" i="6"/>
  <c r="AV266" i="6"/>
  <c r="BG262" i="6"/>
  <c r="AY262" i="6"/>
  <c r="AX262" i="6"/>
  <c r="AU262" i="6"/>
  <c r="AT262" i="6"/>
  <c r="AW262" i="6"/>
  <c r="AV262" i="6"/>
  <c r="BG258" i="6"/>
  <c r="AY258" i="6"/>
  <c r="AX258" i="6"/>
  <c r="AU258" i="6"/>
  <c r="AT258" i="6"/>
  <c r="AW258" i="6"/>
  <c r="AV258" i="6"/>
  <c r="BG254" i="6"/>
  <c r="AY254" i="6"/>
  <c r="AX254" i="6"/>
  <c r="AU254" i="6"/>
  <c r="AT254" i="6"/>
  <c r="AW254" i="6"/>
  <c r="AV254" i="6"/>
  <c r="BG250" i="6"/>
  <c r="AY250" i="6"/>
  <c r="AX250" i="6"/>
  <c r="AU250" i="6"/>
  <c r="AT250" i="6"/>
  <c r="AW250" i="6"/>
  <c r="AV250" i="6"/>
  <c r="BG246" i="6"/>
  <c r="AY246" i="6"/>
  <c r="AX246" i="6"/>
  <c r="AU246" i="6"/>
  <c r="AT246" i="6"/>
  <c r="AW246" i="6"/>
  <c r="AV246" i="6"/>
  <c r="BG242" i="6"/>
  <c r="AY242" i="6"/>
  <c r="AX242" i="6"/>
  <c r="AU242" i="6"/>
  <c r="AT242" i="6"/>
  <c r="AW242" i="6"/>
  <c r="AV242" i="6"/>
  <c r="BG238" i="6"/>
  <c r="AY238" i="6"/>
  <c r="AX238" i="6"/>
  <c r="AU238" i="6"/>
  <c r="AT238" i="6"/>
  <c r="AW238" i="6"/>
  <c r="AV238" i="6"/>
  <c r="BG234" i="6"/>
  <c r="AY234" i="6"/>
  <c r="AX234" i="6"/>
  <c r="AU234" i="6"/>
  <c r="AT234" i="6"/>
  <c r="AW234" i="6"/>
  <c r="AV234" i="6"/>
  <c r="BG230" i="6"/>
  <c r="AY230" i="6"/>
  <c r="AX230" i="6"/>
  <c r="AU230" i="6"/>
  <c r="AT230" i="6"/>
  <c r="AW230" i="6"/>
  <c r="AV230" i="6"/>
  <c r="BG226" i="6"/>
  <c r="AY226" i="6"/>
  <c r="AX226" i="6"/>
  <c r="AU226" i="6"/>
  <c r="AT226" i="6"/>
  <c r="AW226" i="6"/>
  <c r="AV226" i="6"/>
  <c r="BG222" i="6"/>
  <c r="AY222" i="6"/>
  <c r="AX222" i="6"/>
  <c r="AU222" i="6"/>
  <c r="AT222" i="6"/>
  <c r="AW222" i="6"/>
  <c r="AV222" i="6"/>
  <c r="BG218" i="6"/>
  <c r="AY218" i="6"/>
  <c r="AX218" i="6"/>
  <c r="AU218" i="6"/>
  <c r="AT218" i="6"/>
  <c r="AW218" i="6"/>
  <c r="AV218" i="6"/>
  <c r="BG214" i="6"/>
  <c r="AY214" i="6"/>
  <c r="AX214" i="6"/>
  <c r="AU214" i="6"/>
  <c r="AT214" i="6"/>
  <c r="AW214" i="6"/>
  <c r="AV214" i="6"/>
  <c r="BG210" i="6"/>
  <c r="AY210" i="6"/>
  <c r="AX210" i="6"/>
  <c r="AU210" i="6"/>
  <c r="AT210" i="6"/>
  <c r="AW210" i="6"/>
  <c r="AV210" i="6"/>
  <c r="BG206" i="6"/>
  <c r="AY206" i="6"/>
  <c r="AX206" i="6"/>
  <c r="AU206" i="6"/>
  <c r="AT206" i="6"/>
  <c r="AW206" i="6"/>
  <c r="AV206" i="6"/>
  <c r="BG202" i="6"/>
  <c r="AY202" i="6"/>
  <c r="AX202" i="6"/>
  <c r="AU202" i="6"/>
  <c r="AT202" i="6"/>
  <c r="AW202" i="6"/>
  <c r="AV202" i="6"/>
  <c r="BG198" i="6"/>
  <c r="AX198" i="6"/>
  <c r="AY198" i="6"/>
  <c r="AU198" i="6"/>
  <c r="AT198" i="6"/>
  <c r="AW198" i="6"/>
  <c r="AV198" i="6"/>
  <c r="BG194" i="6"/>
  <c r="AX194" i="6"/>
  <c r="AY194" i="6"/>
  <c r="AU194" i="6"/>
  <c r="AT194" i="6"/>
  <c r="AW194" i="6"/>
  <c r="AV194" i="6"/>
  <c r="BG190" i="6"/>
  <c r="AX190" i="6"/>
  <c r="AY190" i="6"/>
  <c r="AU190" i="6"/>
  <c r="AT190" i="6"/>
  <c r="AW190" i="6"/>
  <c r="AV190" i="6"/>
  <c r="BG186" i="6"/>
  <c r="AY186" i="6"/>
  <c r="AX186" i="6"/>
  <c r="AU186" i="6"/>
  <c r="AT186" i="6"/>
  <c r="AW186" i="6"/>
  <c r="AV186" i="6"/>
  <c r="BG182" i="6"/>
  <c r="AY182" i="6"/>
  <c r="AX182" i="6"/>
  <c r="AU182" i="6"/>
  <c r="AT182" i="6"/>
  <c r="AW182" i="6"/>
  <c r="AV182" i="6"/>
  <c r="BG178" i="6"/>
  <c r="AY178" i="6"/>
  <c r="AX178" i="6"/>
  <c r="AU178" i="6"/>
  <c r="AT178" i="6"/>
  <c r="AW178" i="6"/>
  <c r="AV178" i="6"/>
  <c r="BG174" i="6"/>
  <c r="AY174" i="6"/>
  <c r="AX174" i="6"/>
  <c r="AU174" i="6"/>
  <c r="AT174" i="6"/>
  <c r="AW174" i="6"/>
  <c r="AV174" i="6"/>
  <c r="BG170" i="6"/>
  <c r="AY170" i="6"/>
  <c r="AX170" i="6"/>
  <c r="AU170" i="6"/>
  <c r="AT170" i="6"/>
  <c r="AW170" i="6"/>
  <c r="AV170" i="6"/>
  <c r="BG166" i="6"/>
  <c r="AY166" i="6"/>
  <c r="AX166" i="6"/>
  <c r="AU166" i="6"/>
  <c r="AT166" i="6"/>
  <c r="AW166" i="6"/>
  <c r="AV166" i="6"/>
  <c r="BG162" i="6"/>
  <c r="AY162" i="6"/>
  <c r="AX162" i="6"/>
  <c r="AU162" i="6"/>
  <c r="AT162" i="6"/>
  <c r="AW162" i="6"/>
  <c r="AV162" i="6"/>
  <c r="BG158" i="6"/>
  <c r="AY158" i="6"/>
  <c r="AX158" i="6"/>
  <c r="AU158" i="6"/>
  <c r="AT158" i="6"/>
  <c r="AW158" i="6"/>
  <c r="AV158" i="6"/>
  <c r="BG154" i="6"/>
  <c r="AY154" i="6"/>
  <c r="AX154" i="6"/>
  <c r="AU154" i="6"/>
  <c r="AT154" i="6"/>
  <c r="AW154" i="6"/>
  <c r="AV154" i="6"/>
  <c r="BG150" i="6"/>
  <c r="AY150" i="6"/>
  <c r="AX150" i="6"/>
  <c r="AU150" i="6"/>
  <c r="AT150" i="6"/>
  <c r="AW150" i="6"/>
  <c r="AV150" i="6"/>
  <c r="BG146" i="6"/>
  <c r="AY146" i="6"/>
  <c r="AX146" i="6"/>
  <c r="AU146" i="6"/>
  <c r="AT146" i="6"/>
  <c r="AW146" i="6"/>
  <c r="AV146" i="6"/>
  <c r="BG142" i="6"/>
  <c r="AY142" i="6"/>
  <c r="AX142" i="6"/>
  <c r="AU142" i="6"/>
  <c r="AT142" i="6"/>
  <c r="AW142" i="6"/>
  <c r="AV142" i="6"/>
  <c r="BG138" i="6"/>
  <c r="AY138" i="6"/>
  <c r="AX138" i="6"/>
  <c r="AU138" i="6"/>
  <c r="AT138" i="6"/>
  <c r="AW138" i="6"/>
  <c r="AV138" i="6"/>
  <c r="BG134" i="6"/>
  <c r="AY134" i="6"/>
  <c r="AX134" i="6"/>
  <c r="AU134" i="6"/>
  <c r="AT134" i="6"/>
  <c r="AW134" i="6"/>
  <c r="AV134" i="6"/>
  <c r="BG130" i="6"/>
  <c r="AY130" i="6"/>
  <c r="AX130" i="6"/>
  <c r="AU130" i="6"/>
  <c r="AT130" i="6"/>
  <c r="AW130" i="6"/>
  <c r="AV130" i="6"/>
  <c r="BG126" i="6"/>
  <c r="AY126" i="6"/>
  <c r="AX126" i="6"/>
  <c r="AU126" i="6"/>
  <c r="AT126" i="6"/>
  <c r="AW126" i="6"/>
  <c r="AV126" i="6"/>
  <c r="BG122" i="6"/>
  <c r="AY122" i="6"/>
  <c r="AX122" i="6"/>
  <c r="AU122" i="6"/>
  <c r="AT122" i="6"/>
  <c r="AW122" i="6"/>
  <c r="AV122" i="6"/>
  <c r="BG118" i="6"/>
  <c r="AY118" i="6"/>
  <c r="AX118" i="6"/>
  <c r="AU118" i="6"/>
  <c r="AT118" i="6"/>
  <c r="AW118" i="6"/>
  <c r="AV118" i="6"/>
  <c r="BG114" i="6"/>
  <c r="AY114" i="6"/>
  <c r="AX114" i="6"/>
  <c r="AU114" i="6"/>
  <c r="AT114" i="6"/>
  <c r="AW114" i="6"/>
  <c r="AV114" i="6"/>
  <c r="BG110" i="6"/>
  <c r="AY110" i="6"/>
  <c r="AX110" i="6"/>
  <c r="AU110" i="6"/>
  <c r="AT110" i="6"/>
  <c r="AW110" i="6"/>
  <c r="AV110" i="6"/>
  <c r="BG106" i="6"/>
  <c r="AY106" i="6"/>
  <c r="AX106" i="6"/>
  <c r="AU106" i="6"/>
  <c r="AT106" i="6"/>
  <c r="AW106" i="6"/>
  <c r="AV106" i="6"/>
  <c r="BG102" i="6"/>
  <c r="AY102" i="6"/>
  <c r="AX102" i="6"/>
  <c r="AU102" i="6"/>
  <c r="AT102" i="6"/>
  <c r="AW102" i="6"/>
  <c r="AV102" i="6"/>
  <c r="BG98" i="6"/>
  <c r="AY98" i="6"/>
  <c r="AX98" i="6"/>
  <c r="AU98" i="6"/>
  <c r="AT98" i="6"/>
  <c r="AW98" i="6"/>
  <c r="AV98" i="6"/>
  <c r="BG94" i="6"/>
  <c r="AY94" i="6"/>
  <c r="AX94" i="6"/>
  <c r="AU94" i="6"/>
  <c r="AT94" i="6"/>
  <c r="AW94" i="6"/>
  <c r="AV94" i="6"/>
  <c r="BG90" i="6"/>
  <c r="AY90" i="6"/>
  <c r="AX90" i="6"/>
  <c r="AU90" i="6"/>
  <c r="AT90" i="6"/>
  <c r="AW90" i="6"/>
  <c r="AV90" i="6"/>
  <c r="BG86" i="6"/>
  <c r="AY86" i="6"/>
  <c r="AX86" i="6"/>
  <c r="AU86" i="6"/>
  <c r="AT86" i="6"/>
  <c r="AW86" i="6"/>
  <c r="AV86" i="6"/>
  <c r="BG81" i="6"/>
  <c r="AY81" i="6"/>
  <c r="AX81" i="6"/>
  <c r="AU81" i="6"/>
  <c r="AT81" i="6"/>
  <c r="AW81" i="6"/>
  <c r="AV81" i="6"/>
  <c r="BG77" i="6"/>
  <c r="AY77" i="6"/>
  <c r="AX77" i="6"/>
  <c r="AU77" i="6"/>
  <c r="AT77" i="6"/>
  <c r="AW77" i="6"/>
  <c r="AV77" i="6"/>
  <c r="BG73" i="6"/>
  <c r="AY73" i="6"/>
  <c r="AX73" i="6"/>
  <c r="AU73" i="6"/>
  <c r="AT73" i="6"/>
  <c r="AW73" i="6"/>
  <c r="AV73" i="6"/>
  <c r="BG69" i="6"/>
  <c r="AY69" i="6"/>
  <c r="AX69" i="6"/>
  <c r="AU69" i="6"/>
  <c r="AT69" i="6"/>
  <c r="AW69" i="6"/>
  <c r="AV69" i="6"/>
  <c r="BG65" i="6"/>
  <c r="AY65" i="6"/>
  <c r="AX65" i="6"/>
  <c r="AU65" i="6"/>
  <c r="AT65" i="6"/>
  <c r="AW65" i="6"/>
  <c r="AV65" i="6"/>
  <c r="BG61" i="6"/>
  <c r="AY61" i="6"/>
  <c r="AX61" i="6"/>
  <c r="AU61" i="6"/>
  <c r="AT61" i="6"/>
  <c r="AW61" i="6"/>
  <c r="AV61" i="6"/>
  <c r="BG57" i="6"/>
  <c r="AY57" i="6"/>
  <c r="AX57" i="6"/>
  <c r="AU57" i="6"/>
  <c r="AT57" i="6"/>
  <c r="AW57" i="6"/>
  <c r="AV57" i="6"/>
  <c r="BG53" i="6"/>
  <c r="AY53" i="6"/>
  <c r="AX53" i="6"/>
  <c r="AU53" i="6"/>
  <c r="AT53" i="6"/>
  <c r="AW53" i="6"/>
  <c r="AV53" i="6"/>
  <c r="BG49" i="6"/>
  <c r="AY49" i="6"/>
  <c r="AX49" i="6"/>
  <c r="AU49" i="6"/>
  <c r="AT49" i="6"/>
  <c r="AW49" i="6"/>
  <c r="AV49" i="6"/>
  <c r="BG45" i="6"/>
  <c r="AY45" i="6"/>
  <c r="AX45" i="6"/>
  <c r="AU45" i="6"/>
  <c r="AT45" i="6"/>
  <c r="AW45" i="6"/>
  <c r="AV45" i="6"/>
  <c r="BG41" i="6"/>
  <c r="AY41" i="6"/>
  <c r="AX41" i="6"/>
  <c r="AU41" i="6"/>
  <c r="AT41" i="6"/>
  <c r="AW41" i="6"/>
  <c r="AV41" i="6"/>
  <c r="BG37" i="6"/>
  <c r="AY37" i="6"/>
  <c r="AX37" i="6"/>
  <c r="AU37" i="6"/>
  <c r="AT37" i="6"/>
  <c r="AW37" i="6"/>
  <c r="AV37" i="6"/>
  <c r="BG33" i="6"/>
  <c r="AY33" i="6"/>
  <c r="AX33" i="6"/>
  <c r="AU33" i="6"/>
  <c r="AT33" i="6"/>
  <c r="AW33" i="6"/>
  <c r="AV33" i="6"/>
  <c r="BG29" i="6"/>
  <c r="AY29" i="6"/>
  <c r="AX29" i="6"/>
  <c r="AU29" i="6"/>
  <c r="AT29" i="6"/>
  <c r="AW29" i="6"/>
  <c r="AV29" i="6"/>
  <c r="BG25" i="6"/>
  <c r="AY25" i="6"/>
  <c r="AX25" i="6"/>
  <c r="AU25" i="6"/>
  <c r="AT25" i="6"/>
  <c r="AW25" i="6"/>
  <c r="AV25" i="6"/>
  <c r="BG21" i="6"/>
  <c r="AY21" i="6"/>
  <c r="AX21" i="6"/>
  <c r="AU21" i="6"/>
  <c r="AT21" i="6"/>
  <c r="AW21" i="6"/>
  <c r="AV21" i="6"/>
  <c r="BG17" i="6"/>
  <c r="AY17" i="6"/>
  <c r="AX17" i="6"/>
  <c r="AU17" i="6"/>
  <c r="AT17" i="6"/>
  <c r="AW17" i="6"/>
  <c r="AV17" i="6"/>
  <c r="BG13" i="6"/>
  <c r="AY13" i="6"/>
  <c r="AX13" i="6"/>
  <c r="AU13" i="6"/>
  <c r="AT13" i="6"/>
  <c r="AW13" i="6"/>
  <c r="AV13" i="6"/>
  <c r="BG9" i="6"/>
  <c r="AY9" i="6"/>
  <c r="AX9" i="6"/>
  <c r="AU9" i="6"/>
  <c r="AT9" i="6"/>
  <c r="AW9" i="6"/>
  <c r="AV9" i="6"/>
  <c r="BG5" i="6"/>
  <c r="AY5" i="6"/>
  <c r="AX5" i="6"/>
  <c r="AU5" i="6"/>
  <c r="AT5" i="6"/>
  <c r="AW5" i="6"/>
  <c r="AV5" i="6"/>
  <c r="BG438" i="6"/>
  <c r="AY438" i="6"/>
  <c r="AX438" i="6"/>
  <c r="AU438" i="6"/>
  <c r="AT438" i="6"/>
  <c r="AW438" i="6"/>
  <c r="AV438" i="6"/>
  <c r="BG442" i="6"/>
  <c r="AY442" i="6"/>
  <c r="AX442" i="6"/>
  <c r="AU442" i="6"/>
  <c r="AT442" i="6"/>
  <c r="AW442" i="6"/>
  <c r="AV442" i="6"/>
  <c r="BG446" i="6"/>
  <c r="AY446" i="6"/>
  <c r="AX446" i="6"/>
  <c r="AU446" i="6"/>
  <c r="AT446" i="6"/>
  <c r="AW446" i="6"/>
  <c r="AV446" i="6"/>
  <c r="BG450" i="6"/>
  <c r="AY450" i="6"/>
  <c r="AX450" i="6"/>
  <c r="AU450" i="6"/>
  <c r="AT450" i="6"/>
  <c r="AW450" i="6"/>
  <c r="AV450" i="6"/>
  <c r="BG454" i="6"/>
  <c r="AY454" i="6"/>
  <c r="AX454" i="6"/>
  <c r="AW454" i="6"/>
  <c r="AU454" i="6"/>
  <c r="AT454" i="6"/>
  <c r="AV454" i="6"/>
  <c r="BG458" i="6"/>
  <c r="AY458" i="6"/>
  <c r="AX458" i="6"/>
  <c r="AU458" i="6"/>
  <c r="AT458" i="6"/>
  <c r="AW458" i="6"/>
  <c r="AV458" i="6"/>
  <c r="BG462" i="6"/>
  <c r="AY462" i="6"/>
  <c r="AX462" i="6"/>
  <c r="AU462" i="6"/>
  <c r="AT462" i="6"/>
  <c r="AW462" i="6"/>
  <c r="AV462" i="6"/>
  <c r="BG466" i="6"/>
  <c r="AY466" i="6"/>
  <c r="AX466" i="6"/>
  <c r="AU466" i="6"/>
  <c r="AT466" i="6"/>
  <c r="AW466" i="6"/>
  <c r="AV466" i="6"/>
  <c r="BG470" i="6"/>
  <c r="AY470" i="6"/>
  <c r="AX470" i="6"/>
  <c r="AU470" i="6"/>
  <c r="AT470" i="6"/>
  <c r="AW470" i="6"/>
  <c r="AV470" i="6"/>
  <c r="BG474" i="6"/>
  <c r="AY474" i="6"/>
  <c r="AX474" i="6"/>
  <c r="AU474" i="6"/>
  <c r="AT474" i="6"/>
  <c r="AW474" i="6"/>
  <c r="AV474" i="6"/>
  <c r="BG478" i="6"/>
  <c r="AY478" i="6"/>
  <c r="AX478" i="6"/>
  <c r="AU478" i="6"/>
  <c r="AT478" i="6"/>
  <c r="AW478" i="6"/>
  <c r="AV478" i="6"/>
  <c r="BG482" i="6"/>
  <c r="AY482" i="6"/>
  <c r="AX482" i="6"/>
  <c r="AU482" i="6"/>
  <c r="AT482" i="6"/>
  <c r="AW482" i="6"/>
  <c r="AV482" i="6"/>
  <c r="BG486" i="6"/>
  <c r="AY486" i="6"/>
  <c r="AX486" i="6"/>
  <c r="AU486" i="6"/>
  <c r="AT486" i="6"/>
  <c r="AW486" i="6"/>
  <c r="AV486" i="6"/>
  <c r="BG490" i="6"/>
  <c r="AY490" i="6"/>
  <c r="AX490" i="6"/>
  <c r="AU490" i="6"/>
  <c r="AT490" i="6"/>
  <c r="AW490" i="6"/>
  <c r="AV490" i="6"/>
  <c r="BG494" i="6"/>
  <c r="AY494" i="6"/>
  <c r="AX494" i="6"/>
  <c r="AU494" i="6"/>
  <c r="AT494" i="6"/>
  <c r="AW494" i="6"/>
  <c r="AV494" i="6"/>
  <c r="BG498" i="6"/>
  <c r="AY498" i="6"/>
  <c r="AX498" i="6"/>
  <c r="AU498" i="6"/>
  <c r="AT498" i="6"/>
  <c r="AW498" i="6"/>
  <c r="AV498" i="6"/>
  <c r="BG433" i="6"/>
  <c r="AY433" i="6"/>
  <c r="AX433" i="6"/>
  <c r="AU433" i="6"/>
  <c r="AT433" i="6"/>
  <c r="AW433" i="6"/>
  <c r="AV433" i="6"/>
  <c r="BG429" i="6"/>
  <c r="AY429" i="6"/>
  <c r="AX429" i="6"/>
  <c r="AU429" i="6"/>
  <c r="AT429" i="6"/>
  <c r="AW429" i="6"/>
  <c r="AV429" i="6"/>
  <c r="BG425" i="6"/>
  <c r="AY425" i="6"/>
  <c r="AX425" i="6"/>
  <c r="AU425" i="6"/>
  <c r="AT425" i="6"/>
  <c r="AW425" i="6"/>
  <c r="AV425" i="6"/>
  <c r="BG421" i="6"/>
  <c r="AY421" i="6"/>
  <c r="AX421" i="6"/>
  <c r="AU421" i="6"/>
  <c r="AT421" i="6"/>
  <c r="AW421" i="6"/>
  <c r="AV421" i="6"/>
  <c r="BG417" i="6"/>
  <c r="AY417" i="6"/>
  <c r="AX417" i="6"/>
  <c r="AU417" i="6"/>
  <c r="AT417" i="6"/>
  <c r="AW417" i="6"/>
  <c r="AV417" i="6"/>
  <c r="BG413" i="6"/>
  <c r="AY413" i="6"/>
  <c r="AX413" i="6"/>
  <c r="AU413" i="6"/>
  <c r="AT413" i="6"/>
  <c r="AW413" i="6"/>
  <c r="AV413" i="6"/>
  <c r="BG409" i="6"/>
  <c r="AY409" i="6"/>
  <c r="AX409" i="6"/>
  <c r="AU409" i="6"/>
  <c r="AT409" i="6"/>
  <c r="AW409" i="6"/>
  <c r="AV409" i="6"/>
  <c r="BG405" i="6"/>
  <c r="AY405" i="6"/>
  <c r="AX405" i="6"/>
  <c r="AU405" i="6"/>
  <c r="AT405" i="6"/>
  <c r="AW405" i="6"/>
  <c r="AV405" i="6"/>
  <c r="BG401" i="6"/>
  <c r="AY401" i="6"/>
  <c r="AX401" i="6"/>
  <c r="AU401" i="6"/>
  <c r="AT401" i="6"/>
  <c r="AW401" i="6"/>
  <c r="AV401" i="6"/>
  <c r="BG397" i="6"/>
  <c r="AY397" i="6"/>
  <c r="AX397" i="6"/>
  <c r="AU397" i="6"/>
  <c r="AT397" i="6"/>
  <c r="AW397" i="6"/>
  <c r="AV397" i="6"/>
  <c r="BG393" i="6"/>
  <c r="AY393" i="6"/>
  <c r="AX393" i="6"/>
  <c r="AU393" i="6"/>
  <c r="AT393" i="6"/>
  <c r="AW393" i="6"/>
  <c r="AV393" i="6"/>
  <c r="BG389" i="6"/>
  <c r="AY389" i="6"/>
  <c r="AX389" i="6"/>
  <c r="AU389" i="6"/>
  <c r="AT389" i="6"/>
  <c r="AW389" i="6"/>
  <c r="AV389" i="6"/>
  <c r="BG385" i="6"/>
  <c r="AY385" i="6"/>
  <c r="AX385" i="6"/>
  <c r="AU385" i="6"/>
  <c r="AT385" i="6"/>
  <c r="AW385" i="6"/>
  <c r="AV385" i="6"/>
  <c r="BG381" i="6"/>
  <c r="AY381" i="6"/>
  <c r="AX381" i="6"/>
  <c r="AU381" i="6"/>
  <c r="AT381" i="6"/>
  <c r="AW381" i="6"/>
  <c r="AV381" i="6"/>
  <c r="BG377" i="6"/>
  <c r="AY377" i="6"/>
  <c r="AX377" i="6"/>
  <c r="AU377" i="6"/>
  <c r="AT377" i="6"/>
  <c r="AW377" i="6"/>
  <c r="AV377" i="6"/>
  <c r="BG373" i="6"/>
  <c r="AY373" i="6"/>
  <c r="AX373" i="6"/>
  <c r="AU373" i="6"/>
  <c r="AT373" i="6"/>
  <c r="AW373" i="6"/>
  <c r="AV373" i="6"/>
  <c r="BG369" i="6"/>
  <c r="AY369" i="6"/>
  <c r="AX369" i="6"/>
  <c r="AU369" i="6"/>
  <c r="AT369" i="6"/>
  <c r="AW369" i="6"/>
  <c r="AV369" i="6"/>
  <c r="BG365" i="6"/>
  <c r="AY365" i="6"/>
  <c r="AX365" i="6"/>
  <c r="AU365" i="6"/>
  <c r="AT365" i="6"/>
  <c r="AW365" i="6"/>
  <c r="AV365" i="6"/>
  <c r="BG361" i="6"/>
  <c r="AY361" i="6"/>
  <c r="AX361" i="6"/>
  <c r="AU361" i="6"/>
  <c r="AT361" i="6"/>
  <c r="AW361" i="6"/>
  <c r="AV361" i="6"/>
  <c r="BG357" i="6"/>
  <c r="AY357" i="6"/>
  <c r="AX357" i="6"/>
  <c r="AU357" i="6"/>
  <c r="AT357" i="6"/>
  <c r="AW357" i="6"/>
  <c r="AV357" i="6"/>
  <c r="BG353" i="6"/>
  <c r="AY353" i="6"/>
  <c r="AX353" i="6"/>
  <c r="AU353" i="6"/>
  <c r="AT353" i="6"/>
  <c r="AW353" i="6"/>
  <c r="AV353" i="6"/>
  <c r="BG349" i="6"/>
  <c r="AY349" i="6"/>
  <c r="AX349" i="6"/>
  <c r="AU349" i="6"/>
  <c r="AT349" i="6"/>
  <c r="AW349" i="6"/>
  <c r="AV349" i="6"/>
  <c r="BG345" i="6"/>
  <c r="AY345" i="6"/>
  <c r="AX345" i="6"/>
  <c r="AU345" i="6"/>
  <c r="AT345" i="6"/>
  <c r="AW345" i="6"/>
  <c r="AV345" i="6"/>
  <c r="BG341" i="6"/>
  <c r="AY341" i="6"/>
  <c r="AX341" i="6"/>
  <c r="AU341" i="6"/>
  <c r="AT341" i="6"/>
  <c r="AW341" i="6"/>
  <c r="AV341" i="6"/>
  <c r="BG337" i="6"/>
  <c r="AY337" i="6"/>
  <c r="AX337" i="6"/>
  <c r="AU337" i="6"/>
  <c r="AT337" i="6"/>
  <c r="AW337" i="6"/>
  <c r="AV337" i="6"/>
  <c r="BG333" i="6"/>
  <c r="AY333" i="6"/>
  <c r="AX333" i="6"/>
  <c r="AU333" i="6"/>
  <c r="AT333" i="6"/>
  <c r="AW333" i="6"/>
  <c r="AV333" i="6"/>
  <c r="BG329" i="6"/>
  <c r="AY329" i="6"/>
  <c r="AX329" i="6"/>
  <c r="AU329" i="6"/>
  <c r="AT329" i="6"/>
  <c r="AW329" i="6"/>
  <c r="AV329" i="6"/>
  <c r="BG325" i="6"/>
  <c r="AY325" i="6"/>
  <c r="AX325" i="6"/>
  <c r="AU325" i="6"/>
  <c r="AT325" i="6"/>
  <c r="AW325" i="6"/>
  <c r="AV325" i="6"/>
  <c r="BG321" i="6"/>
  <c r="AY321" i="6"/>
  <c r="AX321" i="6"/>
  <c r="AU321" i="6"/>
  <c r="AT321" i="6"/>
  <c r="AW321" i="6"/>
  <c r="AV321" i="6"/>
  <c r="BG317" i="6"/>
  <c r="AY317" i="6"/>
  <c r="AX317" i="6"/>
  <c r="AU317" i="6"/>
  <c r="AT317" i="6"/>
  <c r="AW317" i="6"/>
  <c r="AV317" i="6"/>
  <c r="BG313" i="6"/>
  <c r="AY313" i="6"/>
  <c r="AX313" i="6"/>
  <c r="AU313" i="6"/>
  <c r="AT313" i="6"/>
  <c r="AW313" i="6"/>
  <c r="AV313" i="6"/>
  <c r="BG309" i="6"/>
  <c r="AY309" i="6"/>
  <c r="AX309" i="6"/>
  <c r="AU309" i="6"/>
  <c r="AT309" i="6"/>
  <c r="AW309" i="6"/>
  <c r="AV309" i="6"/>
  <c r="BG305" i="6"/>
  <c r="AY305" i="6"/>
  <c r="AX305" i="6"/>
  <c r="AU305" i="6"/>
  <c r="AT305" i="6"/>
  <c r="AW305" i="6"/>
  <c r="AV305" i="6"/>
  <c r="BG301" i="6"/>
  <c r="AY301" i="6"/>
  <c r="AX301" i="6"/>
  <c r="AU301" i="6"/>
  <c r="AT301" i="6"/>
  <c r="AW301" i="6"/>
  <c r="AV301" i="6"/>
  <c r="BG297" i="6"/>
  <c r="AY297" i="6"/>
  <c r="AX297" i="6"/>
  <c r="AU297" i="6"/>
  <c r="AT297" i="6"/>
  <c r="AW297" i="6"/>
  <c r="AV297" i="6"/>
  <c r="BG293" i="6"/>
  <c r="AY293" i="6"/>
  <c r="AX293" i="6"/>
  <c r="AU293" i="6"/>
  <c r="AT293" i="6"/>
  <c r="AW293" i="6"/>
  <c r="AV293" i="6"/>
  <c r="BG289" i="6"/>
  <c r="AY289" i="6"/>
  <c r="AX289" i="6"/>
  <c r="AU289" i="6"/>
  <c r="AT289" i="6"/>
  <c r="AW289" i="6"/>
  <c r="AV289" i="6"/>
  <c r="BG285" i="6"/>
  <c r="AY285" i="6"/>
  <c r="AX285" i="6"/>
  <c r="AU285" i="6"/>
  <c r="AT285" i="6"/>
  <c r="AW285" i="6"/>
  <c r="AV285" i="6"/>
  <c r="BG281" i="6"/>
  <c r="AY281" i="6"/>
  <c r="AX281" i="6"/>
  <c r="AU281" i="6"/>
  <c r="AT281" i="6"/>
  <c r="AW281" i="6"/>
  <c r="AV281" i="6"/>
  <c r="BG277" i="6"/>
  <c r="AY277" i="6"/>
  <c r="AX277" i="6"/>
  <c r="AU277" i="6"/>
  <c r="AT277" i="6"/>
  <c r="AW277" i="6"/>
  <c r="AV277" i="6"/>
  <c r="BG273" i="6"/>
  <c r="AY273" i="6"/>
  <c r="AX273" i="6"/>
  <c r="AU273" i="6"/>
  <c r="AT273" i="6"/>
  <c r="AW273" i="6"/>
  <c r="AV273" i="6"/>
  <c r="BG269" i="6"/>
  <c r="AY269" i="6"/>
  <c r="AX269" i="6"/>
  <c r="AU269" i="6"/>
  <c r="AT269" i="6"/>
  <c r="AW269" i="6"/>
  <c r="AV269" i="6"/>
  <c r="BG265" i="6"/>
  <c r="AY265" i="6"/>
  <c r="AX265" i="6"/>
  <c r="AU265" i="6"/>
  <c r="AT265" i="6"/>
  <c r="AW265" i="6"/>
  <c r="AV265" i="6"/>
  <c r="BG261" i="6"/>
  <c r="AY261" i="6"/>
  <c r="AX261" i="6"/>
  <c r="AU261" i="6"/>
  <c r="AT261" i="6"/>
  <c r="AW261" i="6"/>
  <c r="AV261" i="6"/>
  <c r="BG257" i="6"/>
  <c r="AY257" i="6"/>
  <c r="AX257" i="6"/>
  <c r="AU257" i="6"/>
  <c r="AT257" i="6"/>
  <c r="AW257" i="6"/>
  <c r="AV257" i="6"/>
  <c r="BG253" i="6"/>
  <c r="AY253" i="6"/>
  <c r="AX253" i="6"/>
  <c r="AU253" i="6"/>
  <c r="AT253" i="6"/>
  <c r="AW253" i="6"/>
  <c r="AV253" i="6"/>
  <c r="BG249" i="6"/>
  <c r="AY249" i="6"/>
  <c r="AX249" i="6"/>
  <c r="AU249" i="6"/>
  <c r="AT249" i="6"/>
  <c r="AW249" i="6"/>
  <c r="AV249" i="6"/>
  <c r="BG245" i="6"/>
  <c r="AY245" i="6"/>
  <c r="AX245" i="6"/>
  <c r="AU245" i="6"/>
  <c r="AT245" i="6"/>
  <c r="AW245" i="6"/>
  <c r="AV245" i="6"/>
  <c r="BG241" i="6"/>
  <c r="AY241" i="6"/>
  <c r="AX241" i="6"/>
  <c r="AU241" i="6"/>
  <c r="AT241" i="6"/>
  <c r="AW241" i="6"/>
  <c r="AV241" i="6"/>
  <c r="BG237" i="6"/>
  <c r="AY237" i="6"/>
  <c r="AX237" i="6"/>
  <c r="AU237" i="6"/>
  <c r="AT237" i="6"/>
  <c r="AW237" i="6"/>
  <c r="AV237" i="6"/>
  <c r="BG233" i="6"/>
  <c r="AY233" i="6"/>
  <c r="AX233" i="6"/>
  <c r="AU233" i="6"/>
  <c r="AT233" i="6"/>
  <c r="AW233" i="6"/>
  <c r="AV233" i="6"/>
  <c r="BG229" i="6"/>
  <c r="AY229" i="6"/>
  <c r="AX229" i="6"/>
  <c r="AU229" i="6"/>
  <c r="AT229" i="6"/>
  <c r="AW229" i="6"/>
  <c r="AV229" i="6"/>
  <c r="BG225" i="6"/>
  <c r="AY225" i="6"/>
  <c r="AX225" i="6"/>
  <c r="AU225" i="6"/>
  <c r="AT225" i="6"/>
  <c r="AW225" i="6"/>
  <c r="AV225" i="6"/>
  <c r="BG221" i="6"/>
  <c r="AY221" i="6"/>
  <c r="AX221" i="6"/>
  <c r="AU221" i="6"/>
  <c r="AT221" i="6"/>
  <c r="AW221" i="6"/>
  <c r="AV221" i="6"/>
  <c r="BG217" i="6"/>
  <c r="AY217" i="6"/>
  <c r="AX217" i="6"/>
  <c r="AU217" i="6"/>
  <c r="AT217" i="6"/>
  <c r="AW217" i="6"/>
  <c r="AV217" i="6"/>
  <c r="BG213" i="6"/>
  <c r="AY213" i="6"/>
  <c r="AX213" i="6"/>
  <c r="AU213" i="6"/>
  <c r="AT213" i="6"/>
  <c r="AW213" i="6"/>
  <c r="AV213" i="6"/>
  <c r="BG209" i="6"/>
  <c r="AY209" i="6"/>
  <c r="AX209" i="6"/>
  <c r="AU209" i="6"/>
  <c r="AT209" i="6"/>
  <c r="AW209" i="6"/>
  <c r="AV209" i="6"/>
  <c r="BG205" i="6"/>
  <c r="AY205" i="6"/>
  <c r="AX205" i="6"/>
  <c r="AU205" i="6"/>
  <c r="AT205" i="6"/>
  <c r="AW205" i="6"/>
  <c r="AV205" i="6"/>
  <c r="BG201" i="6"/>
  <c r="AY201" i="6"/>
  <c r="AX201" i="6"/>
  <c r="AU201" i="6"/>
  <c r="AT201" i="6"/>
  <c r="AW201" i="6"/>
  <c r="AV201" i="6"/>
  <c r="BG197" i="6"/>
  <c r="AY197" i="6"/>
  <c r="AX197" i="6"/>
  <c r="AU197" i="6"/>
  <c r="AT197" i="6"/>
  <c r="AW197" i="6"/>
  <c r="AV197" i="6"/>
  <c r="BG193" i="6"/>
  <c r="AY193" i="6"/>
  <c r="AX193" i="6"/>
  <c r="AU193" i="6"/>
  <c r="AT193" i="6"/>
  <c r="AW193" i="6"/>
  <c r="AV193" i="6"/>
  <c r="BG189" i="6"/>
  <c r="AY189" i="6"/>
  <c r="AX189" i="6"/>
  <c r="AU189" i="6"/>
  <c r="AT189" i="6"/>
  <c r="AW189" i="6"/>
  <c r="AV189" i="6"/>
  <c r="BG185" i="6"/>
  <c r="AY185" i="6"/>
  <c r="AX185" i="6"/>
  <c r="AU185" i="6"/>
  <c r="AT185" i="6"/>
  <c r="AW185" i="6"/>
  <c r="AV185" i="6"/>
  <c r="BG181" i="6"/>
  <c r="AY181" i="6"/>
  <c r="AX181" i="6"/>
  <c r="AU181" i="6"/>
  <c r="AT181" i="6"/>
  <c r="AW181" i="6"/>
  <c r="AV181" i="6"/>
  <c r="BG177" i="6"/>
  <c r="AY177" i="6"/>
  <c r="AX177" i="6"/>
  <c r="AU177" i="6"/>
  <c r="AT177" i="6"/>
  <c r="AW177" i="6"/>
  <c r="AV177" i="6"/>
  <c r="BG173" i="6"/>
  <c r="AY173" i="6"/>
  <c r="AX173" i="6"/>
  <c r="AU173" i="6"/>
  <c r="AT173" i="6"/>
  <c r="AW173" i="6"/>
  <c r="AV173" i="6"/>
  <c r="BG169" i="6"/>
  <c r="AY169" i="6"/>
  <c r="AX169" i="6"/>
  <c r="AU169" i="6"/>
  <c r="AT169" i="6"/>
  <c r="AW169" i="6"/>
  <c r="AV169" i="6"/>
  <c r="BG165" i="6"/>
  <c r="AY165" i="6"/>
  <c r="AX165" i="6"/>
  <c r="AU165" i="6"/>
  <c r="AT165" i="6"/>
  <c r="AW165" i="6"/>
  <c r="AV165" i="6"/>
  <c r="BG161" i="6"/>
  <c r="AY161" i="6"/>
  <c r="AX161" i="6"/>
  <c r="AU161" i="6"/>
  <c r="AT161" i="6"/>
  <c r="AW161" i="6"/>
  <c r="AV161" i="6"/>
  <c r="BG157" i="6"/>
  <c r="AY157" i="6"/>
  <c r="AX157" i="6"/>
  <c r="AU157" i="6"/>
  <c r="AT157" i="6"/>
  <c r="AW157" i="6"/>
  <c r="AV157" i="6"/>
  <c r="BG153" i="6"/>
  <c r="AY153" i="6"/>
  <c r="AX153" i="6"/>
  <c r="AU153" i="6"/>
  <c r="AT153" i="6"/>
  <c r="AW153" i="6"/>
  <c r="AV153" i="6"/>
  <c r="BG149" i="6"/>
  <c r="AY149" i="6"/>
  <c r="AX149" i="6"/>
  <c r="AU149" i="6"/>
  <c r="AT149" i="6"/>
  <c r="AW149" i="6"/>
  <c r="AV149" i="6"/>
  <c r="BG145" i="6"/>
  <c r="AY145" i="6"/>
  <c r="AX145" i="6"/>
  <c r="AU145" i="6"/>
  <c r="AT145" i="6"/>
  <c r="AW145" i="6"/>
  <c r="AV145" i="6"/>
  <c r="BG141" i="6"/>
  <c r="AY141" i="6"/>
  <c r="AX141" i="6"/>
  <c r="AU141" i="6"/>
  <c r="AT141" i="6"/>
  <c r="AW141" i="6"/>
  <c r="AV141" i="6"/>
  <c r="BG137" i="6"/>
  <c r="AY137" i="6"/>
  <c r="AX137" i="6"/>
  <c r="AU137" i="6"/>
  <c r="AT137" i="6"/>
  <c r="AW137" i="6"/>
  <c r="AV137" i="6"/>
  <c r="BG133" i="6"/>
  <c r="AY133" i="6"/>
  <c r="AX133" i="6"/>
  <c r="AU133" i="6"/>
  <c r="AT133" i="6"/>
  <c r="AW133" i="6"/>
  <c r="AV133" i="6"/>
  <c r="BG129" i="6"/>
  <c r="AY129" i="6"/>
  <c r="AX129" i="6"/>
  <c r="AU129" i="6"/>
  <c r="AT129" i="6"/>
  <c r="AW129" i="6"/>
  <c r="AV129" i="6"/>
  <c r="BG125" i="6"/>
  <c r="AY125" i="6"/>
  <c r="AX125" i="6"/>
  <c r="AU125" i="6"/>
  <c r="AT125" i="6"/>
  <c r="AW125" i="6"/>
  <c r="AV125" i="6"/>
  <c r="BG121" i="6"/>
  <c r="AY121" i="6"/>
  <c r="AX121" i="6"/>
  <c r="AU121" i="6"/>
  <c r="AT121" i="6"/>
  <c r="AW121" i="6"/>
  <c r="AV121" i="6"/>
  <c r="BG117" i="6"/>
  <c r="AY117" i="6"/>
  <c r="AX117" i="6"/>
  <c r="AU117" i="6"/>
  <c r="AT117" i="6"/>
  <c r="AW117" i="6"/>
  <c r="AV117" i="6"/>
  <c r="BG113" i="6"/>
  <c r="AY113" i="6"/>
  <c r="AX113" i="6"/>
  <c r="AU113" i="6"/>
  <c r="AT113" i="6"/>
  <c r="AW113" i="6"/>
  <c r="AV113" i="6"/>
  <c r="BG109" i="6"/>
  <c r="AY109" i="6"/>
  <c r="AX109" i="6"/>
  <c r="AU109" i="6"/>
  <c r="AT109" i="6"/>
  <c r="AW109" i="6"/>
  <c r="AV109" i="6"/>
  <c r="BG105" i="6"/>
  <c r="AY105" i="6"/>
  <c r="AX105" i="6"/>
  <c r="AU105" i="6"/>
  <c r="AT105" i="6"/>
  <c r="AW105" i="6"/>
  <c r="AV105" i="6"/>
  <c r="BG101" i="6"/>
  <c r="AY101" i="6"/>
  <c r="AX101" i="6"/>
  <c r="AU101" i="6"/>
  <c r="AT101" i="6"/>
  <c r="AW101" i="6"/>
  <c r="AV101" i="6"/>
  <c r="BG97" i="6"/>
  <c r="AY97" i="6"/>
  <c r="AX97" i="6"/>
  <c r="AU97" i="6"/>
  <c r="AT97" i="6"/>
  <c r="AW97" i="6"/>
  <c r="AV97" i="6"/>
  <c r="BG93" i="6"/>
  <c r="AY93" i="6"/>
  <c r="AX93" i="6"/>
  <c r="AU93" i="6"/>
  <c r="AT93" i="6"/>
  <c r="AW93" i="6"/>
  <c r="AV93" i="6"/>
  <c r="BG89" i="6"/>
  <c r="AY89" i="6"/>
  <c r="AX89" i="6"/>
  <c r="AU89" i="6"/>
  <c r="AT89" i="6"/>
  <c r="AW89" i="6"/>
  <c r="AV89" i="6"/>
  <c r="BG84" i="6"/>
  <c r="AY84" i="6"/>
  <c r="AX84" i="6"/>
  <c r="AU84" i="6"/>
  <c r="AT84" i="6"/>
  <c r="AW84" i="6"/>
  <c r="AV84" i="6"/>
  <c r="BG80" i="6"/>
  <c r="AY80" i="6"/>
  <c r="AX80" i="6"/>
  <c r="AU80" i="6"/>
  <c r="AT80" i="6"/>
  <c r="AW80" i="6"/>
  <c r="AV80" i="6"/>
  <c r="BG76" i="6"/>
  <c r="AY76" i="6"/>
  <c r="AX76" i="6"/>
  <c r="AU76" i="6"/>
  <c r="AT76" i="6"/>
  <c r="AW76" i="6"/>
  <c r="AV76" i="6"/>
  <c r="BG72" i="6"/>
  <c r="AY72" i="6"/>
  <c r="AX72" i="6"/>
  <c r="AU72" i="6"/>
  <c r="AT72" i="6"/>
  <c r="AW72" i="6"/>
  <c r="AV72" i="6"/>
  <c r="BG68" i="6"/>
  <c r="AY68" i="6"/>
  <c r="AX68" i="6"/>
  <c r="AU68" i="6"/>
  <c r="AT68" i="6"/>
  <c r="AW68" i="6"/>
  <c r="AV68" i="6"/>
  <c r="BG64" i="6"/>
  <c r="AY64" i="6"/>
  <c r="AX64" i="6"/>
  <c r="AU64" i="6"/>
  <c r="AT64" i="6"/>
  <c r="AW64" i="6"/>
  <c r="AV64" i="6"/>
  <c r="BG60" i="6"/>
  <c r="AY60" i="6"/>
  <c r="AX60" i="6"/>
  <c r="AU60" i="6"/>
  <c r="AT60" i="6"/>
  <c r="AW60" i="6"/>
  <c r="AV60" i="6"/>
  <c r="BG56" i="6"/>
  <c r="AY56" i="6"/>
  <c r="AX56" i="6"/>
  <c r="AU56" i="6"/>
  <c r="AT56" i="6"/>
  <c r="AW56" i="6"/>
  <c r="AV56" i="6"/>
  <c r="BG52" i="6"/>
  <c r="AY52" i="6"/>
  <c r="AX52" i="6"/>
  <c r="AU52" i="6"/>
  <c r="AT52" i="6"/>
  <c r="AW52" i="6"/>
  <c r="AV52" i="6"/>
  <c r="BG48" i="6"/>
  <c r="AY48" i="6"/>
  <c r="AX48" i="6"/>
  <c r="AU48" i="6"/>
  <c r="AT48" i="6"/>
  <c r="AW48" i="6"/>
  <c r="AV48" i="6"/>
  <c r="BG44" i="6"/>
  <c r="AY44" i="6"/>
  <c r="AX44" i="6"/>
  <c r="AU44" i="6"/>
  <c r="AT44" i="6"/>
  <c r="AW44" i="6"/>
  <c r="AV44" i="6"/>
  <c r="BG40" i="6"/>
  <c r="AY40" i="6"/>
  <c r="AX40" i="6"/>
  <c r="AU40" i="6"/>
  <c r="AT40" i="6"/>
  <c r="AW40" i="6"/>
  <c r="AV40" i="6"/>
  <c r="BG36" i="6"/>
  <c r="AY36" i="6"/>
  <c r="AX36" i="6"/>
  <c r="AU36" i="6"/>
  <c r="AT36" i="6"/>
  <c r="AW36" i="6"/>
  <c r="AV36" i="6"/>
  <c r="BG32" i="6"/>
  <c r="AY32" i="6"/>
  <c r="AX32" i="6"/>
  <c r="AU32" i="6"/>
  <c r="AT32" i="6"/>
  <c r="AW32" i="6"/>
  <c r="AV32" i="6"/>
  <c r="BG28" i="6"/>
  <c r="AY28" i="6"/>
  <c r="AX28" i="6"/>
  <c r="AU28" i="6"/>
  <c r="AT28" i="6"/>
  <c r="AW28" i="6"/>
  <c r="AV28" i="6"/>
  <c r="BG24" i="6"/>
  <c r="AY24" i="6"/>
  <c r="AX24" i="6"/>
  <c r="AU24" i="6"/>
  <c r="AT24" i="6"/>
  <c r="AW24" i="6"/>
  <c r="AV24" i="6"/>
  <c r="BG20" i="6"/>
  <c r="AY20" i="6"/>
  <c r="AX20" i="6"/>
  <c r="AU20" i="6"/>
  <c r="AT20" i="6"/>
  <c r="AW20" i="6"/>
  <c r="AV20" i="6"/>
  <c r="BG16" i="6"/>
  <c r="AY16" i="6"/>
  <c r="AX16" i="6"/>
  <c r="AU16" i="6"/>
  <c r="AT16" i="6"/>
  <c r="AW16" i="6"/>
  <c r="AV16" i="6"/>
  <c r="BG12" i="6"/>
  <c r="AY12" i="6"/>
  <c r="AX12" i="6"/>
  <c r="AU12" i="6"/>
  <c r="AT12" i="6"/>
  <c r="AW12" i="6"/>
  <c r="AV12" i="6"/>
  <c r="BG8" i="6"/>
  <c r="AY8" i="6"/>
  <c r="AX8" i="6"/>
  <c r="AU8" i="6"/>
  <c r="AT8" i="6"/>
  <c r="AW8" i="6"/>
  <c r="AV8" i="6"/>
  <c r="BG4" i="6"/>
  <c r="AY4" i="6"/>
  <c r="AX4" i="6"/>
  <c r="AU4" i="6"/>
  <c r="AT4" i="6"/>
  <c r="AW4" i="6"/>
  <c r="AV4" i="6"/>
  <c r="BG439" i="6"/>
  <c r="AY439" i="6"/>
  <c r="AX439" i="6"/>
  <c r="AU439" i="6"/>
  <c r="AT439" i="6"/>
  <c r="AW439" i="6"/>
  <c r="AV439" i="6"/>
  <c r="BG443" i="6"/>
  <c r="AY443" i="6"/>
  <c r="AX443" i="6"/>
  <c r="AU443" i="6"/>
  <c r="AT443" i="6"/>
  <c r="AW443" i="6"/>
  <c r="AV443" i="6"/>
  <c r="BG447" i="6"/>
  <c r="AY447" i="6"/>
  <c r="AX447" i="6"/>
  <c r="AU447" i="6"/>
  <c r="AT447" i="6"/>
  <c r="AW447" i="6"/>
  <c r="AV447" i="6"/>
  <c r="BG451" i="6"/>
  <c r="AY451" i="6"/>
  <c r="AX451" i="6"/>
  <c r="AU451" i="6"/>
  <c r="AT451" i="6"/>
  <c r="AW451" i="6"/>
  <c r="AV451" i="6"/>
  <c r="BG455" i="6"/>
  <c r="AY455" i="6"/>
  <c r="AX455" i="6"/>
  <c r="AU455" i="6"/>
  <c r="AW455" i="6"/>
  <c r="AV455" i="6"/>
  <c r="AT455" i="6"/>
  <c r="BG459" i="6"/>
  <c r="AY459" i="6"/>
  <c r="AX459" i="6"/>
  <c r="AU459" i="6"/>
  <c r="AT459" i="6"/>
  <c r="AW459" i="6"/>
  <c r="AV459" i="6"/>
  <c r="BG463" i="6"/>
  <c r="AY463" i="6"/>
  <c r="AX463" i="6"/>
  <c r="AU463" i="6"/>
  <c r="AT463" i="6"/>
  <c r="AW463" i="6"/>
  <c r="AV463" i="6"/>
  <c r="BG467" i="6"/>
  <c r="AY467" i="6"/>
  <c r="AX467" i="6"/>
  <c r="AU467" i="6"/>
  <c r="AT467" i="6"/>
  <c r="AW467" i="6"/>
  <c r="AV467" i="6"/>
  <c r="BG471" i="6"/>
  <c r="AY471" i="6"/>
  <c r="AX471" i="6"/>
  <c r="AU471" i="6"/>
  <c r="AT471" i="6"/>
  <c r="AW471" i="6"/>
  <c r="AV471" i="6"/>
  <c r="BG475" i="6"/>
  <c r="AY475" i="6"/>
  <c r="AX475" i="6"/>
  <c r="AU475" i="6"/>
  <c r="AT475" i="6"/>
  <c r="AW475" i="6"/>
  <c r="AV475" i="6"/>
  <c r="BG479" i="6"/>
  <c r="AY479" i="6"/>
  <c r="AX479" i="6"/>
  <c r="AU479" i="6"/>
  <c r="AT479" i="6"/>
  <c r="AW479" i="6"/>
  <c r="AV479" i="6"/>
  <c r="BG483" i="6"/>
  <c r="AY483" i="6"/>
  <c r="AX483" i="6"/>
  <c r="AU483" i="6"/>
  <c r="AT483" i="6"/>
  <c r="AW483" i="6"/>
  <c r="AV483" i="6"/>
  <c r="BG487" i="6"/>
  <c r="AY487" i="6"/>
  <c r="AX487" i="6"/>
  <c r="AU487" i="6"/>
  <c r="AT487" i="6"/>
  <c r="AW487" i="6"/>
  <c r="AV487" i="6"/>
  <c r="BG491" i="6"/>
  <c r="AY491" i="6"/>
  <c r="AX491" i="6"/>
  <c r="AU491" i="6"/>
  <c r="AT491" i="6"/>
  <c r="AW491" i="6"/>
  <c r="AV491" i="6"/>
  <c r="BG495" i="6"/>
  <c r="AY495" i="6"/>
  <c r="AX495" i="6"/>
  <c r="AU495" i="6"/>
  <c r="AT495" i="6"/>
  <c r="AW495" i="6"/>
  <c r="AV495" i="6"/>
  <c r="BG499" i="6"/>
  <c r="AY499" i="6"/>
  <c r="AX499" i="6"/>
  <c r="AU499" i="6"/>
  <c r="AT499" i="6"/>
  <c r="AW499" i="6"/>
  <c r="AV499" i="6"/>
  <c r="AA433" i="6"/>
  <c r="Z433" i="6"/>
  <c r="Y433" i="6"/>
  <c r="AA429" i="6"/>
  <c r="Z429" i="6"/>
  <c r="Y429" i="6"/>
  <c r="Y425" i="6"/>
  <c r="Z425" i="6"/>
  <c r="AA425" i="6"/>
  <c r="Z421" i="6"/>
  <c r="AA421" i="6"/>
  <c r="Y421" i="6"/>
  <c r="AA417" i="6"/>
  <c r="Z417" i="6"/>
  <c r="Y417" i="6"/>
  <c r="Z413" i="6"/>
  <c r="AA413" i="6"/>
  <c r="Y413" i="6"/>
  <c r="Y409" i="6"/>
  <c r="Z409" i="6"/>
  <c r="AA409" i="6"/>
  <c r="Z405" i="6"/>
  <c r="AA405" i="6"/>
  <c r="Y405" i="6"/>
  <c r="AA401" i="6"/>
  <c r="Z401" i="6"/>
  <c r="Y401" i="6"/>
  <c r="Y397" i="6"/>
  <c r="AA397" i="6"/>
  <c r="Z397" i="6"/>
  <c r="Y393" i="6"/>
  <c r="AA393" i="6"/>
  <c r="Z393" i="6"/>
  <c r="Z389" i="6"/>
  <c r="Y389" i="6"/>
  <c r="AA389" i="6"/>
  <c r="AA385" i="6"/>
  <c r="Z385" i="6"/>
  <c r="Y385" i="6"/>
  <c r="AA381" i="6"/>
  <c r="Z381" i="6"/>
  <c r="Y381" i="6"/>
  <c r="Y377" i="6"/>
  <c r="Z377" i="6"/>
  <c r="AA377" i="6"/>
  <c r="Z373" i="6"/>
  <c r="AA373" i="6"/>
  <c r="Y373" i="6"/>
  <c r="AA369" i="6"/>
  <c r="Z369" i="6"/>
  <c r="Y369" i="6"/>
  <c r="Z365" i="6"/>
  <c r="Y365" i="6"/>
  <c r="AA365" i="6"/>
  <c r="Y361" i="6"/>
  <c r="AA361" i="6"/>
  <c r="Z361" i="6"/>
  <c r="Z357" i="6"/>
  <c r="AA357" i="6"/>
  <c r="Y357" i="6"/>
  <c r="AA353" i="6"/>
  <c r="Z353" i="6"/>
  <c r="Y353" i="6"/>
  <c r="Y349" i="6"/>
  <c r="AA349" i="6"/>
  <c r="Z349" i="6"/>
  <c r="Y345" i="6"/>
  <c r="AA345" i="6"/>
  <c r="Z345" i="6"/>
  <c r="Z341" i="6"/>
  <c r="AA341" i="6"/>
  <c r="Y341" i="6"/>
  <c r="AA337" i="6"/>
  <c r="Y337" i="6"/>
  <c r="Z337" i="6"/>
  <c r="AA333" i="6"/>
  <c r="Z333" i="6"/>
  <c r="Y333" i="6"/>
  <c r="Y329" i="6"/>
  <c r="AA329" i="6"/>
  <c r="Z329" i="6"/>
  <c r="Z325" i="6"/>
  <c r="Y325" i="6"/>
  <c r="AA325" i="6"/>
  <c r="AA321" i="6"/>
  <c r="Z321" i="6"/>
  <c r="Y321" i="6"/>
  <c r="AA317" i="6"/>
  <c r="Z317" i="6"/>
  <c r="Y317" i="6"/>
  <c r="Y313" i="6"/>
  <c r="Z313" i="6"/>
  <c r="AA313" i="6"/>
  <c r="Z309" i="6"/>
  <c r="AA309" i="6"/>
  <c r="Y309" i="6"/>
  <c r="AA305" i="6"/>
  <c r="Z305" i="6"/>
  <c r="Y305" i="6"/>
  <c r="Z301" i="6"/>
  <c r="Y301" i="6"/>
  <c r="AA301" i="6"/>
  <c r="Y297" i="6"/>
  <c r="AA297" i="6"/>
  <c r="Z297" i="6"/>
  <c r="Z293" i="6"/>
  <c r="Y293" i="6"/>
  <c r="AA293" i="6"/>
  <c r="AA289" i="6"/>
  <c r="Z289" i="6"/>
  <c r="Y289" i="6"/>
  <c r="Y285" i="6"/>
  <c r="AA285" i="6"/>
  <c r="Z285" i="6"/>
  <c r="Y281" i="6"/>
  <c r="AA281" i="6"/>
  <c r="Z281" i="6"/>
  <c r="Z277" i="6"/>
  <c r="AA277" i="6"/>
  <c r="Y277" i="6"/>
  <c r="AA273" i="6"/>
  <c r="Y273" i="6"/>
  <c r="Z273" i="6"/>
  <c r="AA269" i="6"/>
  <c r="Z269" i="6"/>
  <c r="Y269" i="6"/>
  <c r="Y265" i="6"/>
  <c r="AA265" i="6"/>
  <c r="Z265" i="6"/>
  <c r="Z261" i="6"/>
  <c r="Y261" i="6"/>
  <c r="AA261" i="6"/>
  <c r="AA257" i="6"/>
  <c r="Z257" i="6"/>
  <c r="Y257" i="6"/>
  <c r="AA253" i="6"/>
  <c r="Y253" i="6"/>
  <c r="Z253" i="6"/>
  <c r="Y249" i="6"/>
  <c r="Z249" i="6"/>
  <c r="AA249" i="6"/>
  <c r="Z245" i="6"/>
  <c r="AA245" i="6"/>
  <c r="Y245" i="6"/>
  <c r="AA241" i="6"/>
  <c r="Z241" i="6"/>
  <c r="Y241" i="6"/>
  <c r="Z237" i="6"/>
  <c r="Y237" i="6"/>
  <c r="AA237" i="6"/>
  <c r="Y233" i="6"/>
  <c r="Z233" i="6"/>
  <c r="AA233" i="6"/>
  <c r="Z229" i="6"/>
  <c r="AA229" i="6"/>
  <c r="Y229" i="6"/>
  <c r="AA225" i="6"/>
  <c r="Z225" i="6"/>
  <c r="Y225" i="6"/>
  <c r="Y221" i="6"/>
  <c r="AA221" i="6"/>
  <c r="Z221" i="6"/>
  <c r="Y217" i="6"/>
  <c r="Z217" i="6"/>
  <c r="AA217" i="6"/>
  <c r="Z213" i="6"/>
  <c r="AA213" i="6"/>
  <c r="Y213" i="6"/>
  <c r="AA209" i="6"/>
  <c r="Y209" i="6"/>
  <c r="Z209" i="6"/>
  <c r="Y205" i="6"/>
  <c r="AA205" i="6"/>
  <c r="Z205" i="6"/>
  <c r="Y201" i="6"/>
  <c r="AA201" i="6"/>
  <c r="Z201" i="6"/>
  <c r="Z197" i="6"/>
  <c r="AA197" i="6"/>
  <c r="Y197" i="6"/>
  <c r="AA193" i="6"/>
  <c r="Z193" i="6"/>
  <c r="Y193" i="6"/>
  <c r="Y189" i="6"/>
  <c r="AA189" i="6"/>
  <c r="Z189" i="6"/>
  <c r="Y185" i="6"/>
  <c r="AA185" i="6"/>
  <c r="Z185" i="6"/>
  <c r="Z181" i="6"/>
  <c r="AA181" i="6"/>
  <c r="Y181" i="6"/>
  <c r="AA177" i="6"/>
  <c r="Y177" i="6"/>
  <c r="Z177" i="6"/>
  <c r="AA173" i="6"/>
  <c r="Z173" i="6"/>
  <c r="Y173" i="6"/>
  <c r="Y169" i="6"/>
  <c r="AA169" i="6"/>
  <c r="Z169" i="6"/>
  <c r="Z165" i="6"/>
  <c r="Y165" i="6"/>
  <c r="AA165" i="6"/>
  <c r="AA161" i="6"/>
  <c r="Z161" i="6"/>
  <c r="Y161" i="6"/>
  <c r="AA157" i="6"/>
  <c r="Z157" i="6"/>
  <c r="Y157" i="6"/>
  <c r="Y153" i="6"/>
  <c r="Z153" i="6"/>
  <c r="AA153" i="6"/>
  <c r="Z149" i="6"/>
  <c r="AA149" i="6"/>
  <c r="Y149" i="6"/>
  <c r="AA145" i="6"/>
  <c r="Z145" i="6"/>
  <c r="Y145" i="6"/>
  <c r="Z141" i="6"/>
  <c r="Y141" i="6"/>
  <c r="AA141" i="6"/>
  <c r="Y137" i="6"/>
  <c r="AA137" i="6"/>
  <c r="Z137" i="6"/>
  <c r="Z133" i="6"/>
  <c r="AA133" i="6"/>
  <c r="Y133" i="6"/>
  <c r="Y129" i="6"/>
  <c r="AA129" i="6"/>
  <c r="Z129" i="6"/>
  <c r="Y125" i="6"/>
  <c r="AA125" i="6"/>
  <c r="Z125" i="6"/>
  <c r="Y121" i="6"/>
  <c r="Z121" i="6"/>
  <c r="AA121" i="6"/>
  <c r="Y117" i="6"/>
  <c r="AA117" i="6"/>
  <c r="Z117" i="6"/>
  <c r="Y113" i="6"/>
  <c r="AA113" i="6"/>
  <c r="Z113" i="6"/>
  <c r="Y109" i="6"/>
  <c r="AA109" i="6"/>
  <c r="Z109" i="6"/>
  <c r="Y105" i="6"/>
  <c r="Z105" i="6"/>
  <c r="AA105" i="6"/>
  <c r="Y101" i="6"/>
  <c r="AA101" i="6"/>
  <c r="Z101" i="6"/>
  <c r="Y97" i="6"/>
  <c r="AA97" i="6"/>
  <c r="Z97" i="6"/>
  <c r="Y93" i="6"/>
  <c r="AA93" i="6"/>
  <c r="Z93" i="6"/>
  <c r="Y89" i="6"/>
  <c r="Z89" i="6"/>
  <c r="AA89" i="6"/>
  <c r="Y84" i="6"/>
  <c r="AA84" i="6"/>
  <c r="Z84" i="6"/>
  <c r="Z80" i="6"/>
  <c r="Y80" i="6"/>
  <c r="AA80" i="6"/>
  <c r="AA76" i="6"/>
  <c r="Z76" i="6"/>
  <c r="Y76" i="6"/>
  <c r="AA72" i="6"/>
  <c r="Z72" i="6"/>
  <c r="Y72" i="6"/>
  <c r="Y68" i="6"/>
  <c r="AA68" i="6"/>
  <c r="Z68" i="6"/>
  <c r="Z64" i="6"/>
  <c r="Y64" i="6"/>
  <c r="AA64" i="6"/>
  <c r="AA60" i="6"/>
  <c r="Z60" i="6"/>
  <c r="Y60" i="6"/>
  <c r="AA56" i="6"/>
  <c r="Z56" i="6"/>
  <c r="Y56" i="6"/>
  <c r="Y52" i="6"/>
  <c r="AA52" i="6"/>
  <c r="Z52" i="6"/>
  <c r="Z48" i="6"/>
  <c r="Y48" i="6"/>
  <c r="AA48" i="6"/>
  <c r="AA44" i="6"/>
  <c r="Z44" i="6"/>
  <c r="Y44" i="6"/>
  <c r="AA40" i="6"/>
  <c r="Z40" i="6"/>
  <c r="Y40" i="6"/>
  <c r="Y36" i="6"/>
  <c r="AA36" i="6"/>
  <c r="Z36" i="6"/>
  <c r="Z32" i="6"/>
  <c r="Y32" i="6"/>
  <c r="AA32" i="6"/>
  <c r="AA28" i="6"/>
  <c r="Z28" i="6"/>
  <c r="Y28" i="6"/>
  <c r="AA24" i="6"/>
  <c r="Z24" i="6"/>
  <c r="Y24" i="6"/>
  <c r="AA20" i="6"/>
  <c r="Z20" i="6"/>
  <c r="Y20" i="6"/>
  <c r="AA16" i="6"/>
  <c r="Z16" i="6"/>
  <c r="Y16" i="6"/>
  <c r="AA12" i="6"/>
  <c r="Z12" i="6"/>
  <c r="Y12" i="6"/>
  <c r="AA8" i="6"/>
  <c r="Z8" i="6"/>
  <c r="Y8" i="6"/>
  <c r="AA4" i="6"/>
  <c r="Z4" i="6"/>
  <c r="Y4" i="6"/>
  <c r="Z439" i="6"/>
  <c r="Y439" i="6"/>
  <c r="AA439" i="6"/>
  <c r="Z443" i="6"/>
  <c r="AA443" i="6"/>
  <c r="Y443" i="6"/>
  <c r="Z447" i="6"/>
  <c r="Y447" i="6"/>
  <c r="AA447" i="6"/>
  <c r="Z451" i="6"/>
  <c r="AA451" i="6"/>
  <c r="Y451" i="6"/>
  <c r="Z455" i="6"/>
  <c r="Y455" i="6"/>
  <c r="AA455" i="6"/>
  <c r="Z459" i="6"/>
  <c r="AA459" i="6"/>
  <c r="Y459" i="6"/>
  <c r="Z463" i="6"/>
  <c r="Y463" i="6"/>
  <c r="AA463" i="6"/>
  <c r="Z467" i="6"/>
  <c r="Y467" i="6"/>
  <c r="AA467" i="6"/>
  <c r="Z471" i="6"/>
  <c r="Y471" i="6"/>
  <c r="AA471" i="6"/>
  <c r="Z475" i="6"/>
  <c r="AA475" i="6"/>
  <c r="Y475" i="6"/>
  <c r="Z479" i="6"/>
  <c r="Y479" i="6"/>
  <c r="AA479" i="6"/>
  <c r="Z483" i="6"/>
  <c r="Y483" i="6"/>
  <c r="AA483" i="6"/>
  <c r="Z487" i="6"/>
  <c r="AA487" i="6"/>
  <c r="Y487" i="6"/>
  <c r="Z491" i="6"/>
  <c r="AA491" i="6"/>
  <c r="Y491" i="6"/>
  <c r="Z495" i="6"/>
  <c r="Y495" i="6"/>
  <c r="AA495" i="6"/>
  <c r="Z499" i="6"/>
  <c r="AA499" i="6"/>
  <c r="Y499" i="6"/>
  <c r="AA436" i="6"/>
  <c r="Z436" i="6"/>
  <c r="Y436" i="6"/>
  <c r="AA432" i="6"/>
  <c r="Y432" i="6"/>
  <c r="Z432" i="6"/>
  <c r="AA428" i="6"/>
  <c r="Z428" i="6"/>
  <c r="Y428" i="6"/>
  <c r="AA424" i="6"/>
  <c r="Z424" i="6"/>
  <c r="Y424" i="6"/>
  <c r="AA420" i="6"/>
  <c r="Z420" i="6"/>
  <c r="Y420" i="6"/>
  <c r="AA416" i="6"/>
  <c r="Y416" i="6"/>
  <c r="Z416" i="6"/>
  <c r="AA412" i="6"/>
  <c r="Z412" i="6"/>
  <c r="Y412" i="6"/>
  <c r="AA408" i="6"/>
  <c r="Z408" i="6"/>
  <c r="Y408" i="6"/>
  <c r="AA404" i="6"/>
  <c r="Y404" i="6"/>
  <c r="Z404" i="6"/>
  <c r="AA400" i="6"/>
  <c r="Y400" i="6"/>
  <c r="Z400" i="6"/>
  <c r="AA396" i="6"/>
  <c r="Z396" i="6"/>
  <c r="Y396" i="6"/>
  <c r="AA392" i="6"/>
  <c r="Z392" i="6"/>
  <c r="Y392" i="6"/>
  <c r="AA388" i="6"/>
  <c r="Z388" i="6"/>
  <c r="Y388" i="6"/>
  <c r="AA384" i="6"/>
  <c r="Y384" i="6"/>
  <c r="Z384" i="6"/>
  <c r="AA380" i="6"/>
  <c r="Z380" i="6"/>
  <c r="Y380" i="6"/>
  <c r="AA376" i="6"/>
  <c r="Z376" i="6"/>
  <c r="Y376" i="6"/>
  <c r="AA372" i="6"/>
  <c r="Z372" i="6"/>
  <c r="Y372" i="6"/>
  <c r="AA368" i="6"/>
  <c r="Y368" i="6"/>
  <c r="Z368" i="6"/>
  <c r="AA364" i="6"/>
  <c r="Z364" i="6"/>
  <c r="Y364" i="6"/>
  <c r="AA360" i="6"/>
  <c r="Z360" i="6"/>
  <c r="Y360" i="6"/>
  <c r="AA356" i="6"/>
  <c r="Y356" i="6"/>
  <c r="Z356" i="6"/>
  <c r="AA352" i="6"/>
  <c r="Y352" i="6"/>
  <c r="Z352" i="6"/>
  <c r="AA348" i="6"/>
  <c r="Z348" i="6"/>
  <c r="Y348" i="6"/>
  <c r="AA344" i="6"/>
  <c r="Y344" i="6"/>
  <c r="Z344" i="6"/>
  <c r="AA340" i="6"/>
  <c r="Z340" i="6"/>
  <c r="Y340" i="6"/>
  <c r="AA336" i="6"/>
  <c r="Y336" i="6"/>
  <c r="Z336" i="6"/>
  <c r="AA332" i="6"/>
  <c r="Z332" i="6"/>
  <c r="Y332" i="6"/>
  <c r="AA328" i="6"/>
  <c r="Z328" i="6"/>
  <c r="Y328" i="6"/>
  <c r="AA324" i="6"/>
  <c r="Z324" i="6"/>
  <c r="Y324" i="6"/>
  <c r="AA320" i="6"/>
  <c r="Y320" i="6"/>
  <c r="Z320" i="6"/>
  <c r="AA316" i="6"/>
  <c r="Z316" i="6"/>
  <c r="Y316" i="6"/>
  <c r="AA312" i="6"/>
  <c r="Z312" i="6"/>
  <c r="Y312" i="6"/>
  <c r="AA308" i="6"/>
  <c r="Z308" i="6"/>
  <c r="Y308" i="6"/>
  <c r="AA304" i="6"/>
  <c r="Y304" i="6"/>
  <c r="Z304" i="6"/>
  <c r="AA300" i="6"/>
  <c r="Z300" i="6"/>
  <c r="Y300" i="6"/>
  <c r="AA296" i="6"/>
  <c r="Z296" i="6"/>
  <c r="Y296" i="6"/>
  <c r="AA292" i="6"/>
  <c r="Y292" i="6"/>
  <c r="Z292" i="6"/>
  <c r="AA288" i="6"/>
  <c r="Y288" i="6"/>
  <c r="Z288" i="6"/>
  <c r="AA284" i="6"/>
  <c r="Z284" i="6"/>
  <c r="Y284" i="6"/>
  <c r="AA280" i="6"/>
  <c r="Y280" i="6"/>
  <c r="Z280" i="6"/>
  <c r="AA276" i="6"/>
  <c r="Z276" i="6"/>
  <c r="Y276" i="6"/>
  <c r="AA272" i="6"/>
  <c r="Y272" i="6"/>
  <c r="Z272" i="6"/>
  <c r="AA268" i="6"/>
  <c r="Z268" i="6"/>
  <c r="Y268" i="6"/>
  <c r="AA264" i="6"/>
  <c r="Z264" i="6"/>
  <c r="Y264" i="6"/>
  <c r="AA260" i="6"/>
  <c r="Z260" i="6"/>
  <c r="Y260" i="6"/>
  <c r="AA256" i="6"/>
  <c r="Y256" i="6"/>
  <c r="Z256" i="6"/>
  <c r="AA252" i="6"/>
  <c r="Z252" i="6"/>
  <c r="Y252" i="6"/>
  <c r="AA248" i="6"/>
  <c r="Z248" i="6"/>
  <c r="Y248" i="6"/>
  <c r="AA244" i="6"/>
  <c r="Z244" i="6"/>
  <c r="Y244" i="6"/>
  <c r="AA240" i="6"/>
  <c r="Y240" i="6"/>
  <c r="Z240" i="6"/>
  <c r="AA236" i="6"/>
  <c r="Z236" i="6"/>
  <c r="Y236" i="6"/>
  <c r="AA232" i="6"/>
  <c r="Z232" i="6"/>
  <c r="Y232" i="6"/>
  <c r="AA228" i="6"/>
  <c r="Y228" i="6"/>
  <c r="Z228" i="6"/>
  <c r="AA224" i="6"/>
  <c r="Y224" i="6"/>
  <c r="Z224" i="6"/>
  <c r="AA220" i="6"/>
  <c r="Z220" i="6"/>
  <c r="Y220" i="6"/>
  <c r="AA216" i="6"/>
  <c r="Y216" i="6"/>
  <c r="Z216" i="6"/>
  <c r="AA212" i="6"/>
  <c r="Z212" i="6"/>
  <c r="Y212" i="6"/>
  <c r="AA208" i="6"/>
  <c r="Y208" i="6"/>
  <c r="Z208" i="6"/>
  <c r="AA204" i="6"/>
  <c r="Z204" i="6"/>
  <c r="Y204" i="6"/>
  <c r="AA200" i="6"/>
  <c r="Z200" i="6"/>
  <c r="Y200" i="6"/>
  <c r="AA196" i="6"/>
  <c r="Y196" i="6"/>
  <c r="Z196" i="6"/>
  <c r="AA192" i="6"/>
  <c r="Y192" i="6"/>
  <c r="Z192" i="6"/>
  <c r="AA188" i="6"/>
  <c r="Z188" i="6"/>
  <c r="Y188" i="6"/>
  <c r="AA184" i="6"/>
  <c r="Y184" i="6"/>
  <c r="Z184" i="6"/>
  <c r="AA180" i="6"/>
  <c r="Z180" i="6"/>
  <c r="Y180" i="6"/>
  <c r="AA176" i="6"/>
  <c r="Y176" i="6"/>
  <c r="Z176" i="6"/>
  <c r="AA172" i="6"/>
  <c r="Z172" i="6"/>
  <c r="Y172" i="6"/>
  <c r="AA168" i="6"/>
  <c r="Z168" i="6"/>
  <c r="Y168" i="6"/>
  <c r="AA164" i="6"/>
  <c r="Z164" i="6"/>
  <c r="Y164" i="6"/>
  <c r="AA160" i="6"/>
  <c r="Y160" i="6"/>
  <c r="Z160" i="6"/>
  <c r="AA156" i="6"/>
  <c r="Z156" i="6"/>
  <c r="Y156" i="6"/>
  <c r="AA152" i="6"/>
  <c r="Z152" i="6"/>
  <c r="Y152" i="6"/>
  <c r="AA148" i="6"/>
  <c r="Z148" i="6"/>
  <c r="Y148" i="6"/>
  <c r="AA144" i="6"/>
  <c r="Y144" i="6"/>
  <c r="Z144" i="6"/>
  <c r="AA140" i="6"/>
  <c r="Z140" i="6"/>
  <c r="Y140" i="6"/>
  <c r="AA136" i="6"/>
  <c r="Z136" i="6"/>
  <c r="Y136" i="6"/>
  <c r="AA132" i="6"/>
  <c r="Y132" i="6"/>
  <c r="Z132" i="6"/>
  <c r="Z128" i="6"/>
  <c r="Y128" i="6"/>
  <c r="AA128" i="6"/>
  <c r="AA124" i="6"/>
  <c r="Z124" i="6"/>
  <c r="Y124" i="6"/>
  <c r="AA120" i="6"/>
  <c r="Z120" i="6"/>
  <c r="Y120" i="6"/>
  <c r="Y116" i="6"/>
  <c r="AA116" i="6"/>
  <c r="Z116" i="6"/>
  <c r="Z112" i="6"/>
  <c r="Y112" i="6"/>
  <c r="AA112" i="6"/>
  <c r="AA108" i="6"/>
  <c r="Z108" i="6"/>
  <c r="Y108" i="6"/>
  <c r="AA104" i="6"/>
  <c r="Z104" i="6"/>
  <c r="Y104" i="6"/>
  <c r="Y100" i="6"/>
  <c r="AA100" i="6"/>
  <c r="Z100" i="6"/>
  <c r="Z96" i="6"/>
  <c r="Y96" i="6"/>
  <c r="AA96" i="6"/>
  <c r="AA92" i="6"/>
  <c r="Z92" i="6"/>
  <c r="Y92" i="6"/>
  <c r="AA88" i="6"/>
  <c r="Z88" i="6"/>
  <c r="Y88" i="6"/>
  <c r="AA83" i="6"/>
  <c r="Z83" i="6"/>
  <c r="Y83" i="6"/>
  <c r="AA79" i="6"/>
  <c r="Z79" i="6"/>
  <c r="Y79" i="6"/>
  <c r="AA75" i="6"/>
  <c r="Y75" i="6"/>
  <c r="Z75" i="6"/>
  <c r="AA71" i="6"/>
  <c r="Z71" i="6"/>
  <c r="Y71" i="6"/>
  <c r="AA67" i="6"/>
  <c r="Z67" i="6"/>
  <c r="Y67" i="6"/>
  <c r="AA63" i="6"/>
  <c r="Z63" i="6"/>
  <c r="Y63" i="6"/>
  <c r="AA59" i="6"/>
  <c r="Y59" i="6"/>
  <c r="Z59" i="6"/>
  <c r="AA55" i="6"/>
  <c r="Z55" i="6"/>
  <c r="Y55" i="6"/>
  <c r="AA51" i="6"/>
  <c r="Z51" i="6"/>
  <c r="Y51" i="6"/>
  <c r="AA47" i="6"/>
  <c r="Z47" i="6"/>
  <c r="Y47" i="6"/>
  <c r="AA43" i="6"/>
  <c r="Y43" i="6"/>
  <c r="Z43" i="6"/>
  <c r="AA39" i="6"/>
  <c r="Z39" i="6"/>
  <c r="Y39" i="6"/>
  <c r="AA35" i="6"/>
  <c r="Z35" i="6"/>
  <c r="Y35" i="6"/>
  <c r="AA31" i="6"/>
  <c r="Z31" i="6"/>
  <c r="Y31" i="6"/>
  <c r="AA27" i="6"/>
  <c r="Y27" i="6"/>
  <c r="Z27" i="6"/>
  <c r="AA23" i="6"/>
  <c r="Z23" i="6"/>
  <c r="Y23" i="6"/>
  <c r="AA19" i="6"/>
  <c r="Z19" i="6"/>
  <c r="Y19" i="6"/>
  <c r="AA15" i="6"/>
  <c r="Z15" i="6"/>
  <c r="Y15" i="6"/>
  <c r="AA11" i="6"/>
  <c r="Z11" i="6"/>
  <c r="Y11" i="6"/>
  <c r="AA7" i="6"/>
  <c r="Z7" i="6"/>
  <c r="Y7" i="6"/>
  <c r="AA3" i="6"/>
  <c r="Z3" i="6"/>
  <c r="Y3" i="6"/>
  <c r="AA440" i="6"/>
  <c r="Z440" i="6"/>
  <c r="Y440" i="6"/>
  <c r="AA444" i="6"/>
  <c r="Z444" i="6"/>
  <c r="Y444" i="6"/>
  <c r="AA448" i="6"/>
  <c r="Y448" i="6"/>
  <c r="Z448" i="6"/>
  <c r="AA452" i="6"/>
  <c r="Z452" i="6"/>
  <c r="Y452" i="6"/>
  <c r="AA456" i="6"/>
  <c r="Y456" i="6"/>
  <c r="Z456" i="6"/>
  <c r="AA460" i="6"/>
  <c r="Z460" i="6"/>
  <c r="Y460" i="6"/>
  <c r="AA464" i="6"/>
  <c r="Y464" i="6"/>
  <c r="Z464" i="6"/>
  <c r="AA468" i="6"/>
  <c r="Z468" i="6"/>
  <c r="Y468" i="6"/>
  <c r="AA472" i="6"/>
  <c r="Y472" i="6"/>
  <c r="Z472" i="6"/>
  <c r="AA476" i="6"/>
  <c r="Y476" i="6"/>
  <c r="Z476" i="6"/>
  <c r="AA480" i="6"/>
  <c r="Z480" i="6"/>
  <c r="Y480" i="6"/>
  <c r="AA484" i="6"/>
  <c r="Z484" i="6"/>
  <c r="Y484" i="6"/>
  <c r="AA488" i="6"/>
  <c r="Y488" i="6"/>
  <c r="Z488" i="6"/>
  <c r="AA492" i="6"/>
  <c r="Z492" i="6"/>
  <c r="Y492" i="6"/>
  <c r="AA496" i="6"/>
  <c r="Y496" i="6"/>
  <c r="Z496" i="6"/>
  <c r="AA500" i="6"/>
  <c r="Z500" i="6"/>
  <c r="Y500" i="6"/>
  <c r="Z435" i="6"/>
  <c r="AA435" i="6"/>
  <c r="Y435" i="6"/>
  <c r="Z431" i="6"/>
  <c r="Y431" i="6"/>
  <c r="AA431" i="6"/>
  <c r="Z427" i="6"/>
  <c r="AA427" i="6"/>
  <c r="Y427" i="6"/>
  <c r="Z423" i="6"/>
  <c r="Y423" i="6"/>
  <c r="AA423" i="6"/>
  <c r="Z419" i="6"/>
  <c r="AA419" i="6"/>
  <c r="Y419" i="6"/>
  <c r="Z415" i="6"/>
  <c r="AA415" i="6"/>
  <c r="Y415" i="6"/>
  <c r="Z411" i="6"/>
  <c r="Y411" i="6"/>
  <c r="AA411" i="6"/>
  <c r="Z407" i="6"/>
  <c r="Y407" i="6"/>
  <c r="AA407" i="6"/>
  <c r="Z403" i="6"/>
  <c r="AA403" i="6"/>
  <c r="Y403" i="6"/>
  <c r="Z399" i="6"/>
  <c r="Y399" i="6"/>
  <c r="AA399" i="6"/>
  <c r="Z395" i="6"/>
  <c r="AA395" i="6"/>
  <c r="Y395" i="6"/>
  <c r="Z391" i="6"/>
  <c r="Y391" i="6"/>
  <c r="AA391" i="6"/>
  <c r="Z387" i="6"/>
  <c r="AA387" i="6"/>
  <c r="Y387" i="6"/>
  <c r="Z383" i="6"/>
  <c r="AA383" i="6"/>
  <c r="Y383" i="6"/>
  <c r="Z379" i="6"/>
  <c r="AA379" i="6"/>
  <c r="Y379" i="6"/>
  <c r="Z375" i="6"/>
  <c r="Y375" i="6"/>
  <c r="AA375" i="6"/>
  <c r="Z371" i="6"/>
  <c r="AA371" i="6"/>
  <c r="Y371" i="6"/>
  <c r="Z367" i="6"/>
  <c r="AA367" i="6"/>
  <c r="Y367" i="6"/>
  <c r="Z363" i="6"/>
  <c r="Y363" i="6"/>
  <c r="AA363" i="6"/>
  <c r="Z359" i="6"/>
  <c r="Y359" i="6"/>
  <c r="AA359" i="6"/>
  <c r="Z355" i="6"/>
  <c r="AA355" i="6"/>
  <c r="Y355" i="6"/>
  <c r="Z351" i="6"/>
  <c r="Y351" i="6"/>
  <c r="AA351" i="6"/>
  <c r="Z347" i="6"/>
  <c r="AA347" i="6"/>
  <c r="Y347" i="6"/>
  <c r="Z343" i="6"/>
  <c r="Y343" i="6"/>
  <c r="AA343" i="6"/>
  <c r="Z339" i="6"/>
  <c r="AA339" i="6"/>
  <c r="Y339" i="6"/>
  <c r="Z335" i="6"/>
  <c r="AA335" i="6"/>
  <c r="Y335" i="6"/>
  <c r="Z331" i="6"/>
  <c r="AA331" i="6"/>
  <c r="Y331" i="6"/>
  <c r="Z327" i="6"/>
  <c r="Y327" i="6"/>
  <c r="AA327" i="6"/>
  <c r="Z323" i="6"/>
  <c r="AA323" i="6"/>
  <c r="Y323" i="6"/>
  <c r="Z319" i="6"/>
  <c r="AA319" i="6"/>
  <c r="Y319" i="6"/>
  <c r="Z315" i="6"/>
  <c r="AA315" i="6"/>
  <c r="Y315" i="6"/>
  <c r="Z311" i="6"/>
  <c r="Y311" i="6"/>
  <c r="AA311" i="6"/>
  <c r="Z307" i="6"/>
  <c r="AA307" i="6"/>
  <c r="Y307" i="6"/>
  <c r="Z303" i="6"/>
  <c r="AA303" i="6"/>
  <c r="Y303" i="6"/>
  <c r="Z299" i="6"/>
  <c r="Y299" i="6"/>
  <c r="AA299" i="6"/>
  <c r="Z295" i="6"/>
  <c r="Y295" i="6"/>
  <c r="AA295" i="6"/>
  <c r="Z291" i="6"/>
  <c r="AA291" i="6"/>
  <c r="Y291" i="6"/>
  <c r="Z287" i="6"/>
  <c r="Y287" i="6"/>
  <c r="AA287" i="6"/>
  <c r="Z283" i="6"/>
  <c r="AA283" i="6"/>
  <c r="Y283" i="6"/>
  <c r="Z279" i="6"/>
  <c r="Y279" i="6"/>
  <c r="AA279" i="6"/>
  <c r="Z275" i="6"/>
  <c r="AA275" i="6"/>
  <c r="Y275" i="6"/>
  <c r="Z271" i="6"/>
  <c r="Y271" i="6"/>
  <c r="AA271" i="6"/>
  <c r="Z267" i="6"/>
  <c r="AA267" i="6"/>
  <c r="Y267" i="6"/>
  <c r="Z263" i="6"/>
  <c r="Y263" i="6"/>
  <c r="AA263" i="6"/>
  <c r="Z259" i="6"/>
  <c r="AA259" i="6"/>
  <c r="Y259" i="6"/>
  <c r="Z255" i="6"/>
  <c r="Y255" i="6"/>
  <c r="AA255" i="6"/>
  <c r="Z251" i="6"/>
  <c r="AA251" i="6"/>
  <c r="Y251" i="6"/>
  <c r="Z247" i="6"/>
  <c r="Y247" i="6"/>
  <c r="AA247" i="6"/>
  <c r="Z243" i="6"/>
  <c r="AA243" i="6"/>
  <c r="Y243" i="6"/>
  <c r="Z239" i="6"/>
  <c r="AA239" i="6"/>
  <c r="Y239" i="6"/>
  <c r="Z235" i="6"/>
  <c r="Y235" i="6"/>
  <c r="AA235" i="6"/>
  <c r="Z231" i="6"/>
  <c r="Y231" i="6"/>
  <c r="AA231" i="6"/>
  <c r="Z227" i="6"/>
  <c r="AA227" i="6"/>
  <c r="Y227" i="6"/>
  <c r="Z223" i="6"/>
  <c r="Y223" i="6"/>
  <c r="AA223" i="6"/>
  <c r="Z219" i="6"/>
  <c r="AA219" i="6"/>
  <c r="Y219" i="6"/>
  <c r="Z215" i="6"/>
  <c r="Y215" i="6"/>
  <c r="AA215" i="6"/>
  <c r="Z211" i="6"/>
  <c r="AA211" i="6"/>
  <c r="Y211" i="6"/>
  <c r="Z207" i="6"/>
  <c r="AA207" i="6"/>
  <c r="Y207" i="6"/>
  <c r="Z203" i="6"/>
  <c r="AA203" i="6"/>
  <c r="Y203" i="6"/>
  <c r="Z199" i="6"/>
  <c r="Y199" i="6"/>
  <c r="AA199" i="6"/>
  <c r="Z195" i="6"/>
  <c r="AA195" i="6"/>
  <c r="Y195" i="6"/>
  <c r="Z191" i="6"/>
  <c r="Y191" i="6"/>
  <c r="AA191" i="6"/>
  <c r="Z187" i="6"/>
  <c r="AA187" i="6"/>
  <c r="Y187" i="6"/>
  <c r="Z183" i="6"/>
  <c r="Y183" i="6"/>
  <c r="AA183" i="6"/>
  <c r="Z179" i="6"/>
  <c r="AA179" i="6"/>
  <c r="Y179" i="6"/>
  <c r="Z175" i="6"/>
  <c r="AA175" i="6"/>
  <c r="Y175" i="6"/>
  <c r="Z171" i="6"/>
  <c r="AA171" i="6"/>
  <c r="Y171" i="6"/>
  <c r="Z167" i="6"/>
  <c r="Y167" i="6"/>
  <c r="AA167" i="6"/>
  <c r="Z163" i="6"/>
  <c r="AA163" i="6"/>
  <c r="Y163" i="6"/>
  <c r="Z159" i="6"/>
  <c r="AA159" i="6"/>
  <c r="Y159" i="6"/>
  <c r="Z155" i="6"/>
  <c r="AA155" i="6"/>
  <c r="Y155" i="6"/>
  <c r="Z151" i="6"/>
  <c r="Y151" i="6"/>
  <c r="AA151" i="6"/>
  <c r="Z147" i="6"/>
  <c r="AA147" i="6"/>
  <c r="Y147" i="6"/>
  <c r="Z143" i="6"/>
  <c r="AA143" i="6"/>
  <c r="Y143" i="6"/>
  <c r="Z139" i="6"/>
  <c r="Y139" i="6"/>
  <c r="AA139" i="6"/>
  <c r="Z135" i="6"/>
  <c r="Y135" i="6"/>
  <c r="AA135" i="6"/>
  <c r="AA131" i="6"/>
  <c r="Z131" i="6"/>
  <c r="Y131" i="6"/>
  <c r="AA127" i="6"/>
  <c r="Z127" i="6"/>
  <c r="Y127" i="6"/>
  <c r="AA123" i="6"/>
  <c r="Y123" i="6"/>
  <c r="Z123" i="6"/>
  <c r="AA119" i="6"/>
  <c r="Z119" i="6"/>
  <c r="Y119" i="6"/>
  <c r="AA115" i="6"/>
  <c r="Z115" i="6"/>
  <c r="Y115" i="6"/>
  <c r="AA111" i="6"/>
  <c r="Z111" i="6"/>
  <c r="Y111" i="6"/>
  <c r="AA107" i="6"/>
  <c r="Y107" i="6"/>
  <c r="Z107" i="6"/>
  <c r="AA103" i="6"/>
  <c r="Z103" i="6"/>
  <c r="Y103" i="6"/>
  <c r="AA99" i="6"/>
  <c r="Z99" i="6"/>
  <c r="Y99" i="6"/>
  <c r="AA95" i="6"/>
  <c r="Z95" i="6"/>
  <c r="Y95" i="6"/>
  <c r="AA91" i="6"/>
  <c r="Y91" i="6"/>
  <c r="Z91" i="6"/>
  <c r="AA87" i="6"/>
  <c r="Z87" i="6"/>
  <c r="Y87" i="6"/>
  <c r="Z82" i="6"/>
  <c r="Y82" i="6"/>
  <c r="AA82" i="6"/>
  <c r="Z78" i="6"/>
  <c r="AA78" i="6"/>
  <c r="Y78" i="6"/>
  <c r="Z74" i="6"/>
  <c r="AA74" i="6"/>
  <c r="Y74" i="6"/>
  <c r="Z70" i="6"/>
  <c r="AA70" i="6"/>
  <c r="Y70" i="6"/>
  <c r="Z66" i="6"/>
  <c r="Y66" i="6"/>
  <c r="AA66" i="6"/>
  <c r="Z62" i="6"/>
  <c r="AA62" i="6"/>
  <c r="Y62" i="6"/>
  <c r="Z58" i="6"/>
  <c r="AA58" i="6"/>
  <c r="Y58" i="6"/>
  <c r="Z54" i="6"/>
  <c r="AA54" i="6"/>
  <c r="Y54" i="6"/>
  <c r="Z50" i="6"/>
  <c r="Y50" i="6"/>
  <c r="AA50" i="6"/>
  <c r="Z46" i="6"/>
  <c r="AA46" i="6"/>
  <c r="Y46" i="6"/>
  <c r="Z42" i="6"/>
  <c r="AA42" i="6"/>
  <c r="Y42" i="6"/>
  <c r="Z38" i="6"/>
  <c r="AA38" i="6"/>
  <c r="Y38" i="6"/>
  <c r="Z34" i="6"/>
  <c r="Y34" i="6"/>
  <c r="AA34" i="6"/>
  <c r="Z30" i="6"/>
  <c r="AA30" i="6"/>
  <c r="Y30" i="6"/>
  <c r="Z26" i="6"/>
  <c r="AA26" i="6"/>
  <c r="Y26" i="6"/>
  <c r="Z22" i="6"/>
  <c r="Y22" i="6"/>
  <c r="AA22" i="6"/>
  <c r="Z18" i="6"/>
  <c r="Y18" i="6"/>
  <c r="AA18" i="6"/>
  <c r="Z14" i="6"/>
  <c r="Y14" i="6"/>
  <c r="AA14" i="6"/>
  <c r="Z10" i="6"/>
  <c r="Y10" i="6"/>
  <c r="AA10" i="6"/>
  <c r="Z6" i="6"/>
  <c r="Y6" i="6"/>
  <c r="AA6" i="6"/>
  <c r="Z437" i="6"/>
  <c r="Y437" i="6"/>
  <c r="AA437" i="6"/>
  <c r="Y441" i="6"/>
  <c r="AA441" i="6"/>
  <c r="Z441" i="6"/>
  <c r="AA445" i="6"/>
  <c r="Z445" i="6"/>
  <c r="Y445" i="6"/>
  <c r="AA449" i="6"/>
  <c r="Y449" i="6"/>
  <c r="Z449" i="6"/>
  <c r="Z453" i="6"/>
  <c r="AA453" i="6"/>
  <c r="Y453" i="6"/>
  <c r="Y457" i="6"/>
  <c r="AA457" i="6"/>
  <c r="Z457" i="6"/>
  <c r="Y461" i="6"/>
  <c r="AA461" i="6"/>
  <c r="Z461" i="6"/>
  <c r="Y465" i="6"/>
  <c r="AA465" i="6"/>
  <c r="Z465" i="6"/>
  <c r="Y469" i="6"/>
  <c r="Z469" i="6"/>
  <c r="AA469" i="6"/>
  <c r="AA473" i="6"/>
  <c r="Z473" i="6"/>
  <c r="Y473" i="6"/>
  <c r="Z477" i="6"/>
  <c r="AA477" i="6"/>
  <c r="Y477" i="6"/>
  <c r="Y481" i="6"/>
  <c r="AA481" i="6"/>
  <c r="Z481" i="6"/>
  <c r="Z485" i="6"/>
  <c r="Y485" i="6"/>
  <c r="AA485" i="6"/>
  <c r="AA489" i="6"/>
  <c r="Z489" i="6"/>
  <c r="Y489" i="6"/>
  <c r="Z493" i="6"/>
  <c r="AA493" i="6"/>
  <c r="Y493" i="6"/>
  <c r="Y497" i="6"/>
  <c r="Z497" i="6"/>
  <c r="AA497" i="6"/>
  <c r="Y434" i="6"/>
  <c r="AA434" i="6"/>
  <c r="Z434" i="6"/>
  <c r="Y430" i="6"/>
  <c r="Z430" i="6"/>
  <c r="AA430" i="6"/>
  <c r="Y426" i="6"/>
  <c r="AA426" i="6"/>
  <c r="Z426" i="6"/>
  <c r="Y422" i="6"/>
  <c r="AA422" i="6"/>
  <c r="Z422" i="6"/>
  <c r="Y418" i="6"/>
  <c r="Z418" i="6"/>
  <c r="AA418" i="6"/>
  <c r="Y414" i="6"/>
  <c r="Z414" i="6"/>
  <c r="AA414" i="6"/>
  <c r="Y410" i="6"/>
  <c r="AA410" i="6"/>
  <c r="Z410" i="6"/>
  <c r="Y406" i="6"/>
  <c r="Z406" i="6"/>
  <c r="AA406" i="6"/>
  <c r="Y402" i="6"/>
  <c r="AA402" i="6"/>
  <c r="Z402" i="6"/>
  <c r="Y398" i="6"/>
  <c r="Z398" i="6"/>
  <c r="AA398" i="6"/>
  <c r="Y394" i="6"/>
  <c r="AA394" i="6"/>
  <c r="Z394" i="6"/>
  <c r="Y390" i="6"/>
  <c r="AA390" i="6"/>
  <c r="Z390" i="6"/>
  <c r="Y386" i="6"/>
  <c r="AA386" i="6"/>
  <c r="Z386" i="6"/>
  <c r="Y382" i="6"/>
  <c r="Z382" i="6"/>
  <c r="AA382" i="6"/>
  <c r="Y378" i="6"/>
  <c r="AA378" i="6"/>
  <c r="Z378" i="6"/>
  <c r="Y374" i="6"/>
  <c r="AA374" i="6"/>
  <c r="Z374" i="6"/>
  <c r="Y370" i="6"/>
  <c r="Z370" i="6"/>
  <c r="AA370" i="6"/>
  <c r="Y366" i="6"/>
  <c r="Z366" i="6"/>
  <c r="AA366" i="6"/>
  <c r="Y362" i="6"/>
  <c r="AA362" i="6"/>
  <c r="Z362" i="6"/>
  <c r="Y358" i="6"/>
  <c r="Z358" i="6"/>
  <c r="AA358" i="6"/>
  <c r="Y354" i="6"/>
  <c r="AA354" i="6"/>
  <c r="Z354" i="6"/>
  <c r="Y350" i="6"/>
  <c r="Z350" i="6"/>
  <c r="AA350" i="6"/>
  <c r="Y346" i="6"/>
  <c r="AA346" i="6"/>
  <c r="Z346" i="6"/>
  <c r="Y342" i="6"/>
  <c r="AA342" i="6"/>
  <c r="Z342" i="6"/>
  <c r="Y338" i="6"/>
  <c r="AA338" i="6"/>
  <c r="Z338" i="6"/>
  <c r="Y334" i="6"/>
  <c r="Z334" i="6"/>
  <c r="AA334" i="6"/>
  <c r="Y330" i="6"/>
  <c r="AA330" i="6"/>
  <c r="Z330" i="6"/>
  <c r="Y326" i="6"/>
  <c r="AA326" i="6"/>
  <c r="Z326" i="6"/>
  <c r="Y322" i="6"/>
  <c r="AA322" i="6"/>
  <c r="Z322" i="6"/>
  <c r="Y318" i="6"/>
  <c r="Z318" i="6"/>
  <c r="AA318" i="6"/>
  <c r="Y314" i="6"/>
  <c r="AA314" i="6"/>
  <c r="Z314" i="6"/>
  <c r="Y310" i="6"/>
  <c r="AA310" i="6"/>
  <c r="Z310" i="6"/>
  <c r="Y306" i="6"/>
  <c r="Z306" i="6"/>
  <c r="AA306" i="6"/>
  <c r="Y302" i="6"/>
  <c r="Z302" i="6"/>
  <c r="AA302" i="6"/>
  <c r="Y298" i="6"/>
  <c r="AA298" i="6"/>
  <c r="Z298" i="6"/>
  <c r="Y294" i="6"/>
  <c r="Z294" i="6"/>
  <c r="AA294" i="6"/>
  <c r="Y290" i="6"/>
  <c r="Z290" i="6"/>
  <c r="AA290" i="6"/>
  <c r="Y286" i="6"/>
  <c r="Z286" i="6"/>
  <c r="AA286" i="6"/>
  <c r="Y282" i="6"/>
  <c r="AA282" i="6"/>
  <c r="Z282" i="6"/>
  <c r="Y278" i="6"/>
  <c r="Z278" i="6"/>
  <c r="AA278" i="6"/>
  <c r="Y274" i="6"/>
  <c r="Z274" i="6"/>
  <c r="AA274" i="6"/>
  <c r="Y270" i="6"/>
  <c r="Z270" i="6"/>
  <c r="AA270" i="6"/>
  <c r="Y266" i="6"/>
  <c r="AA266" i="6"/>
  <c r="Z266" i="6"/>
  <c r="Y262" i="6"/>
  <c r="AA262" i="6"/>
  <c r="Z262" i="6"/>
  <c r="Y258" i="6"/>
  <c r="AA258" i="6"/>
  <c r="Z258" i="6"/>
  <c r="Y254" i="6"/>
  <c r="Z254" i="6"/>
  <c r="AA254" i="6"/>
  <c r="Y250" i="6"/>
  <c r="AA250" i="6"/>
  <c r="Z250" i="6"/>
  <c r="Y246" i="6"/>
  <c r="AA246" i="6"/>
  <c r="Z246" i="6"/>
  <c r="Y242" i="6"/>
  <c r="Z242" i="6"/>
  <c r="AA242" i="6"/>
  <c r="Y238" i="6"/>
  <c r="Z238" i="6"/>
  <c r="AA238" i="6"/>
  <c r="Y234" i="6"/>
  <c r="AA234" i="6"/>
  <c r="Z234" i="6"/>
  <c r="Y230" i="6"/>
  <c r="Z230" i="6"/>
  <c r="AA230" i="6"/>
  <c r="Y226" i="6"/>
  <c r="AA226" i="6"/>
  <c r="Z226" i="6"/>
  <c r="Y222" i="6"/>
  <c r="Z222" i="6"/>
  <c r="AA222" i="6"/>
  <c r="Y218" i="6"/>
  <c r="AA218" i="6"/>
  <c r="Z218" i="6"/>
  <c r="Y214" i="6"/>
  <c r="Z214" i="6"/>
  <c r="AA214" i="6"/>
  <c r="Y210" i="6"/>
  <c r="AA210" i="6"/>
  <c r="Z210" i="6"/>
  <c r="Y206" i="6"/>
  <c r="Z206" i="6"/>
  <c r="AA206" i="6"/>
  <c r="Y202" i="6"/>
  <c r="AA202" i="6"/>
  <c r="Z202" i="6"/>
  <c r="Y198" i="6"/>
  <c r="Z198" i="6"/>
  <c r="AA198" i="6"/>
  <c r="Y194" i="6"/>
  <c r="AA194" i="6"/>
  <c r="Z194" i="6"/>
  <c r="Y190" i="6"/>
  <c r="Z190" i="6"/>
  <c r="AA190" i="6"/>
  <c r="Y186" i="6"/>
  <c r="AA186" i="6"/>
  <c r="Z186" i="6"/>
  <c r="Y182" i="6"/>
  <c r="AA182" i="6"/>
  <c r="Z182" i="6"/>
  <c r="Y178" i="6"/>
  <c r="AA178" i="6"/>
  <c r="Z178" i="6"/>
  <c r="Y174" i="6"/>
  <c r="Z174" i="6"/>
  <c r="AA174" i="6"/>
  <c r="Y170" i="6"/>
  <c r="AA170" i="6"/>
  <c r="Z170" i="6"/>
  <c r="Y166" i="6"/>
  <c r="AA166" i="6"/>
  <c r="Z166" i="6"/>
  <c r="Y162" i="6"/>
  <c r="AA162" i="6"/>
  <c r="Z162" i="6"/>
  <c r="Y158" i="6"/>
  <c r="Z158" i="6"/>
  <c r="AA158" i="6"/>
  <c r="Y154" i="6"/>
  <c r="AA154" i="6"/>
  <c r="Z154" i="6"/>
  <c r="Y150" i="6"/>
  <c r="AA150" i="6"/>
  <c r="Z150" i="6"/>
  <c r="Y146" i="6"/>
  <c r="Z146" i="6"/>
  <c r="AA146" i="6"/>
  <c r="Y142" i="6"/>
  <c r="Z142" i="6"/>
  <c r="AA142" i="6"/>
  <c r="Y138" i="6"/>
  <c r="AA138" i="6"/>
  <c r="Z138" i="6"/>
  <c r="Y134" i="6"/>
  <c r="Z134" i="6"/>
  <c r="AA134" i="6"/>
  <c r="Z130" i="6"/>
  <c r="Y130" i="6"/>
  <c r="AA130" i="6"/>
  <c r="Z126" i="6"/>
  <c r="AA126" i="6"/>
  <c r="Y126" i="6"/>
  <c r="Z122" i="6"/>
  <c r="AA122" i="6"/>
  <c r="Y122" i="6"/>
  <c r="Z118" i="6"/>
  <c r="AA118" i="6"/>
  <c r="Y118" i="6"/>
  <c r="Z114" i="6"/>
  <c r="Y114" i="6"/>
  <c r="AA114" i="6"/>
  <c r="Z110" i="6"/>
  <c r="AA110" i="6"/>
  <c r="Y110" i="6"/>
  <c r="Z106" i="6"/>
  <c r="AA106" i="6"/>
  <c r="Y106" i="6"/>
  <c r="Z102" i="6"/>
  <c r="AA102" i="6"/>
  <c r="Y102" i="6"/>
  <c r="Z98" i="6"/>
  <c r="Y98" i="6"/>
  <c r="AA98" i="6"/>
  <c r="Z94" i="6"/>
  <c r="AA94" i="6"/>
  <c r="Y94" i="6"/>
  <c r="Z90" i="6"/>
  <c r="AA90" i="6"/>
  <c r="Y90" i="6"/>
  <c r="Z86" i="6"/>
  <c r="AA86" i="6"/>
  <c r="Y86" i="6"/>
  <c r="Y81" i="6"/>
  <c r="AA81" i="6"/>
  <c r="Z81" i="6"/>
  <c r="Y77" i="6"/>
  <c r="AA77" i="6"/>
  <c r="Z77" i="6"/>
  <c r="Y73" i="6"/>
  <c r="Z73" i="6"/>
  <c r="AA73" i="6"/>
  <c r="Y69" i="6"/>
  <c r="AA69" i="6"/>
  <c r="Z69" i="6"/>
  <c r="Y65" i="6"/>
  <c r="AA65" i="6"/>
  <c r="Z65" i="6"/>
  <c r="Y61" i="6"/>
  <c r="AA61" i="6"/>
  <c r="Z61" i="6"/>
  <c r="Y57" i="6"/>
  <c r="Z57" i="6"/>
  <c r="AA57" i="6"/>
  <c r="Y53" i="6"/>
  <c r="AA53" i="6"/>
  <c r="Z53" i="6"/>
  <c r="Y49" i="6"/>
  <c r="AA49" i="6"/>
  <c r="Z49" i="6"/>
  <c r="Y45" i="6"/>
  <c r="AA45" i="6"/>
  <c r="Z45" i="6"/>
  <c r="Y41" i="6"/>
  <c r="Z41" i="6"/>
  <c r="AA41" i="6"/>
  <c r="Y37" i="6"/>
  <c r="AA37" i="6"/>
  <c r="Z37" i="6"/>
  <c r="Y33" i="6"/>
  <c r="AA33" i="6"/>
  <c r="Z33" i="6"/>
  <c r="Y29" i="6"/>
  <c r="AA29" i="6"/>
  <c r="Z29" i="6"/>
  <c r="Y25" i="6"/>
  <c r="Z25" i="6"/>
  <c r="AA25" i="6"/>
  <c r="Y21" i="6"/>
  <c r="AA21" i="6"/>
  <c r="Z21" i="6"/>
  <c r="Y17" i="6"/>
  <c r="AA17" i="6"/>
  <c r="Z17" i="6"/>
  <c r="Y13" i="6"/>
  <c r="AA13" i="6"/>
  <c r="Z13" i="6"/>
  <c r="Y9" i="6"/>
  <c r="AA9" i="6"/>
  <c r="Z9" i="6"/>
  <c r="Y5" i="6"/>
  <c r="AA5" i="6"/>
  <c r="Z5" i="6"/>
  <c r="Y438" i="6"/>
  <c r="AA438" i="6"/>
  <c r="Z438" i="6"/>
  <c r="Y442" i="6"/>
  <c r="AA442" i="6"/>
  <c r="Z442" i="6"/>
  <c r="Y446" i="6"/>
  <c r="Z446" i="6"/>
  <c r="AA446" i="6"/>
  <c r="Y450" i="6"/>
  <c r="Z450" i="6"/>
  <c r="AA450" i="6"/>
  <c r="Y454" i="6"/>
  <c r="AA454" i="6"/>
  <c r="Z454" i="6"/>
  <c r="Y458" i="6"/>
  <c r="AA458" i="6"/>
  <c r="Z458" i="6"/>
  <c r="Y462" i="6"/>
  <c r="Z462" i="6"/>
  <c r="AA462" i="6"/>
  <c r="Y466" i="6"/>
  <c r="AA466" i="6"/>
  <c r="Z466" i="6"/>
  <c r="Y470" i="6"/>
  <c r="Z470" i="6"/>
  <c r="AA470" i="6"/>
  <c r="Y474" i="6"/>
  <c r="AA474" i="6"/>
  <c r="Z474" i="6"/>
  <c r="Y478" i="6"/>
  <c r="Z478" i="6"/>
  <c r="AA478" i="6"/>
  <c r="Y482" i="6"/>
  <c r="AA482" i="6"/>
  <c r="Z482" i="6"/>
  <c r="Y486" i="6"/>
  <c r="Z486" i="6"/>
  <c r="AA486" i="6"/>
  <c r="Y490" i="6"/>
  <c r="Z490" i="6"/>
  <c r="AA490" i="6"/>
  <c r="Y494" i="6"/>
  <c r="AA494" i="6"/>
  <c r="Z494" i="6"/>
  <c r="Y498" i="6"/>
  <c r="AA498" i="6"/>
  <c r="Z498" i="6"/>
  <c r="T5" i="12"/>
  <c r="U5" i="12" s="1"/>
  <c r="BI428" i="6"/>
  <c r="BJ428" i="6"/>
  <c r="BK428" i="6"/>
  <c r="BK430" i="6"/>
  <c r="BI430" i="6"/>
  <c r="BJ430" i="6"/>
  <c r="BK426" i="6"/>
  <c r="BI426" i="6"/>
  <c r="BJ426" i="6"/>
  <c r="BK422" i="6"/>
  <c r="BI422" i="6"/>
  <c r="BJ422" i="6"/>
  <c r="BK418" i="6"/>
  <c r="BI418" i="6"/>
  <c r="BJ418" i="6"/>
  <c r="BK414" i="6"/>
  <c r="BI414" i="6"/>
  <c r="BJ414" i="6"/>
  <c r="BK410" i="6"/>
  <c r="BI410" i="6"/>
  <c r="BJ410" i="6"/>
  <c r="BK406" i="6"/>
  <c r="BI406" i="6"/>
  <c r="BJ406" i="6"/>
  <c r="BK402" i="6"/>
  <c r="BI402" i="6"/>
  <c r="BJ402" i="6"/>
  <c r="BK394" i="6"/>
  <c r="BI394" i="6"/>
  <c r="BJ394" i="6"/>
  <c r="BK390" i="6"/>
  <c r="BI390" i="6"/>
  <c r="BJ390" i="6"/>
  <c r="BK386" i="6"/>
  <c r="BI386" i="6"/>
  <c r="BJ386" i="6"/>
  <c r="BK378" i="6"/>
  <c r="BI378" i="6"/>
  <c r="BJ378" i="6"/>
  <c r="BK374" i="6"/>
  <c r="BI374" i="6"/>
  <c r="BJ374" i="6"/>
  <c r="BK358" i="6"/>
  <c r="BI358" i="6"/>
  <c r="BJ358" i="6"/>
  <c r="BK354" i="6"/>
  <c r="BI354" i="6"/>
  <c r="BJ354" i="6"/>
  <c r="BK342" i="6"/>
  <c r="BI342" i="6"/>
  <c r="BJ342" i="6"/>
  <c r="BK326" i="6"/>
  <c r="BI326" i="6"/>
  <c r="BJ326" i="6"/>
  <c r="BK318" i="6"/>
  <c r="BI318" i="6"/>
  <c r="BJ318" i="6"/>
  <c r="BK314" i="6"/>
  <c r="BI314" i="6"/>
  <c r="BJ314" i="6"/>
  <c r="BK306" i="6"/>
  <c r="BI306" i="6"/>
  <c r="BJ306" i="6"/>
  <c r="BK302" i="6"/>
  <c r="BI302" i="6"/>
  <c r="BJ302" i="6"/>
  <c r="BK274" i="6"/>
  <c r="BI274" i="6"/>
  <c r="BJ274" i="6"/>
  <c r="BI262" i="6"/>
  <c r="BK262" i="6"/>
  <c r="BJ262" i="6"/>
  <c r="BI258" i="6"/>
  <c r="BJ258" i="6"/>
  <c r="BK258" i="6"/>
  <c r="BI234" i="6"/>
  <c r="BJ234" i="6"/>
  <c r="BK234" i="6"/>
  <c r="BI226" i="6"/>
  <c r="BJ226" i="6"/>
  <c r="BK226" i="6"/>
  <c r="BI222" i="6"/>
  <c r="BJ222" i="6"/>
  <c r="BK222" i="6"/>
  <c r="BI214" i="6"/>
  <c r="BJ214" i="6"/>
  <c r="BK214" i="6"/>
  <c r="BI206" i="6"/>
  <c r="BJ206" i="6"/>
  <c r="BK206" i="6"/>
  <c r="BI202" i="6"/>
  <c r="BJ202" i="6"/>
  <c r="BK202" i="6"/>
  <c r="BI190" i="6"/>
  <c r="BJ190" i="6"/>
  <c r="BK190" i="6"/>
  <c r="BI186" i="6"/>
  <c r="BJ186" i="6"/>
  <c r="BK186" i="6"/>
  <c r="BJ178" i="6"/>
  <c r="BI178" i="6"/>
  <c r="BK178" i="6"/>
  <c r="BJ174" i="6"/>
  <c r="BK174" i="6"/>
  <c r="BI174" i="6"/>
  <c r="BJ170" i="6"/>
  <c r="BK170" i="6"/>
  <c r="BI170" i="6"/>
  <c r="BJ166" i="6"/>
  <c r="BK166" i="6"/>
  <c r="BI166" i="6"/>
  <c r="BJ154" i="6"/>
  <c r="BK154" i="6"/>
  <c r="BI154" i="6"/>
  <c r="BJ150" i="6"/>
  <c r="BK150" i="6"/>
  <c r="BI150" i="6"/>
  <c r="BJ146" i="6"/>
  <c r="BK146" i="6"/>
  <c r="BI146" i="6"/>
  <c r="BJ130" i="6"/>
  <c r="BK130" i="6"/>
  <c r="BI130" i="6"/>
  <c r="BJ126" i="6"/>
  <c r="BK126" i="6"/>
  <c r="BI126" i="6"/>
  <c r="BJ118" i="6"/>
  <c r="BK118" i="6"/>
  <c r="BI118" i="6"/>
  <c r="BI106" i="6"/>
  <c r="BJ106" i="6"/>
  <c r="BK106" i="6"/>
  <c r="BI102" i="6"/>
  <c r="BJ102" i="6"/>
  <c r="BK102" i="6"/>
  <c r="BI94" i="6"/>
  <c r="BJ94" i="6"/>
  <c r="BK94" i="6"/>
  <c r="BI82" i="6"/>
  <c r="BJ82" i="6"/>
  <c r="BK82" i="6"/>
  <c r="BI78" i="6"/>
  <c r="BJ78" i="6"/>
  <c r="BK78" i="6"/>
  <c r="BI74" i="6"/>
  <c r="BJ74" i="6"/>
  <c r="BK74" i="6"/>
  <c r="BI70" i="6"/>
  <c r="BJ70" i="6"/>
  <c r="BK70" i="6"/>
  <c r="BI66" i="6"/>
  <c r="BJ66" i="6"/>
  <c r="BK66" i="6"/>
  <c r="BI62" i="6"/>
  <c r="BJ62" i="6"/>
  <c r="BK62" i="6"/>
  <c r="BI54" i="6"/>
  <c r="BJ54" i="6"/>
  <c r="BK54" i="6"/>
  <c r="BI50" i="6"/>
  <c r="BJ50" i="6"/>
  <c r="BK50" i="6"/>
  <c r="BI46" i="6"/>
  <c r="BJ46" i="6"/>
  <c r="BK46" i="6"/>
  <c r="BI42" i="6"/>
  <c r="BJ42" i="6"/>
  <c r="BK42" i="6"/>
  <c r="BI38" i="6"/>
  <c r="BJ38" i="6"/>
  <c r="BK38" i="6"/>
  <c r="BI34" i="6"/>
  <c r="BJ34" i="6"/>
  <c r="BK34" i="6"/>
  <c r="BI30" i="6"/>
  <c r="BJ30" i="6"/>
  <c r="BK30" i="6"/>
  <c r="BI26" i="6"/>
  <c r="BJ26" i="6"/>
  <c r="BK26" i="6"/>
  <c r="BI22" i="6"/>
  <c r="BJ22" i="6"/>
  <c r="BK22" i="6"/>
  <c r="BI18" i="6"/>
  <c r="BJ18" i="6"/>
  <c r="BK18" i="6"/>
  <c r="BI14" i="6"/>
  <c r="BJ14" i="6"/>
  <c r="BK14" i="6"/>
  <c r="BI10" i="6"/>
  <c r="BJ10" i="6"/>
  <c r="BK10" i="6"/>
  <c r="BI6" i="6"/>
  <c r="BJ6" i="6"/>
  <c r="BK6" i="6"/>
  <c r="BJ445" i="6"/>
  <c r="BK445" i="6"/>
  <c r="BI445" i="6"/>
  <c r="BJ449" i="6"/>
  <c r="BK449" i="6"/>
  <c r="BI449" i="6"/>
  <c r="BJ453" i="6"/>
  <c r="BK453" i="6"/>
  <c r="BI453" i="6"/>
  <c r="BK468" i="6"/>
  <c r="BI468" i="6"/>
  <c r="BJ468" i="6"/>
  <c r="BK472" i="6"/>
  <c r="BI472" i="6"/>
  <c r="BJ472" i="6"/>
  <c r="BK476" i="6"/>
  <c r="BI476" i="6"/>
  <c r="BJ476" i="6"/>
  <c r="BK480" i="6"/>
  <c r="BI480" i="6"/>
  <c r="BJ480" i="6"/>
  <c r="BK484" i="6"/>
  <c r="BI484" i="6"/>
  <c r="BJ484" i="6"/>
  <c r="BK488" i="6"/>
  <c r="BI488" i="6"/>
  <c r="BJ488" i="6"/>
  <c r="BK492" i="6"/>
  <c r="BI492" i="6"/>
  <c r="BJ492" i="6"/>
  <c r="BK496" i="6"/>
  <c r="BI496" i="6"/>
  <c r="BJ496" i="6"/>
  <c r="BK500" i="6"/>
  <c r="BI500" i="6"/>
  <c r="BJ500" i="6"/>
  <c r="BI424" i="6"/>
  <c r="BJ424" i="6"/>
  <c r="BK424" i="6"/>
  <c r="BJ421" i="6"/>
  <c r="BK421" i="6"/>
  <c r="BI421" i="6"/>
  <c r="BJ413" i="6"/>
  <c r="BK413" i="6"/>
  <c r="BI413" i="6"/>
  <c r="BJ409" i="6"/>
  <c r="BK409" i="6"/>
  <c r="BI409" i="6"/>
  <c r="BJ401" i="6"/>
  <c r="BK401" i="6"/>
  <c r="BI401" i="6"/>
  <c r="BJ397" i="6"/>
  <c r="BK397" i="6"/>
  <c r="BI397" i="6"/>
  <c r="BJ385" i="6"/>
  <c r="BK385" i="6"/>
  <c r="BI385" i="6"/>
  <c r="BJ373" i="6"/>
  <c r="BK373" i="6"/>
  <c r="BI373" i="6"/>
  <c r="BJ361" i="6"/>
  <c r="BK361" i="6"/>
  <c r="BI361" i="6"/>
  <c r="BJ345" i="6"/>
  <c r="BK345" i="6"/>
  <c r="BI345" i="6"/>
  <c r="BJ341" i="6"/>
  <c r="BK341" i="6"/>
  <c r="BI341" i="6"/>
  <c r="BJ337" i="6"/>
  <c r="BK337" i="6"/>
  <c r="BI337" i="6"/>
  <c r="BJ325" i="6"/>
  <c r="BK325" i="6"/>
  <c r="BI325" i="6"/>
  <c r="BJ321" i="6"/>
  <c r="BK321" i="6"/>
  <c r="BI321" i="6"/>
  <c r="BJ313" i="6"/>
  <c r="BK313" i="6"/>
  <c r="BI313" i="6"/>
  <c r="BJ293" i="6"/>
  <c r="BK293" i="6"/>
  <c r="BI293" i="6"/>
  <c r="BJ269" i="6"/>
  <c r="BK269" i="6"/>
  <c r="BI269" i="6"/>
  <c r="BI257" i="6"/>
  <c r="BJ257" i="6"/>
  <c r="BK257" i="6"/>
  <c r="BI253" i="6"/>
  <c r="BJ253" i="6"/>
  <c r="BK253" i="6"/>
  <c r="BI249" i="6"/>
  <c r="BJ249" i="6"/>
  <c r="BK249" i="6"/>
  <c r="BI245" i="6"/>
  <c r="BJ245" i="6"/>
  <c r="BK245" i="6"/>
  <c r="BI237" i="6"/>
  <c r="BJ237" i="6"/>
  <c r="BK237" i="6"/>
  <c r="BI233" i="6"/>
  <c r="BJ233" i="6"/>
  <c r="BK233" i="6"/>
  <c r="BI213" i="6"/>
  <c r="BJ213" i="6"/>
  <c r="BK213" i="6"/>
  <c r="BI205" i="6"/>
  <c r="BJ205" i="6"/>
  <c r="BK205" i="6"/>
  <c r="BI193" i="6"/>
  <c r="BJ193" i="6"/>
  <c r="BK193" i="6"/>
  <c r="BI189" i="6"/>
  <c r="BJ189" i="6"/>
  <c r="BK189" i="6"/>
  <c r="BI185" i="6"/>
  <c r="BJ185" i="6"/>
  <c r="BK185" i="6"/>
  <c r="BI181" i="6"/>
  <c r="BK181" i="6"/>
  <c r="BJ181" i="6"/>
  <c r="BI177" i="6"/>
  <c r="BJ177" i="6"/>
  <c r="BK177" i="6"/>
  <c r="BI173" i="6"/>
  <c r="BJ173" i="6"/>
  <c r="BK173" i="6"/>
  <c r="BI169" i="6"/>
  <c r="BJ169" i="6"/>
  <c r="BK169" i="6"/>
  <c r="BI161" i="6"/>
  <c r="BJ161" i="6"/>
  <c r="BK161" i="6"/>
  <c r="BI157" i="6"/>
  <c r="BJ157" i="6"/>
  <c r="BK157" i="6"/>
  <c r="BI153" i="6"/>
  <c r="BJ153" i="6"/>
  <c r="BK153" i="6"/>
  <c r="BI149" i="6"/>
  <c r="BJ149" i="6"/>
  <c r="BK149" i="6"/>
  <c r="BI125" i="6"/>
  <c r="BJ125" i="6"/>
  <c r="BK125" i="6"/>
  <c r="BI121" i="6"/>
  <c r="BJ121" i="6"/>
  <c r="BK121" i="6"/>
  <c r="BI117" i="6"/>
  <c r="BJ117" i="6"/>
  <c r="BK117" i="6"/>
  <c r="BK109" i="6"/>
  <c r="BI109" i="6"/>
  <c r="BJ109" i="6"/>
  <c r="BK105" i="6"/>
  <c r="BI105" i="6"/>
  <c r="BJ105" i="6"/>
  <c r="BK101" i="6"/>
  <c r="BI101" i="6"/>
  <c r="BJ101" i="6"/>
  <c r="BK97" i="6"/>
  <c r="BI97" i="6"/>
  <c r="BJ97" i="6"/>
  <c r="BK93" i="6"/>
  <c r="BI93" i="6"/>
  <c r="BJ93" i="6"/>
  <c r="BK85" i="6"/>
  <c r="BI85" i="6"/>
  <c r="BJ85" i="6"/>
  <c r="BK81" i="6"/>
  <c r="BI81" i="6"/>
  <c r="BJ81" i="6"/>
  <c r="BK73" i="6"/>
  <c r="BI73" i="6"/>
  <c r="BJ73" i="6"/>
  <c r="BK69" i="6"/>
  <c r="BI69" i="6"/>
  <c r="BJ69" i="6"/>
  <c r="BK65" i="6"/>
  <c r="BI65" i="6"/>
  <c r="BJ65" i="6"/>
  <c r="BK61" i="6"/>
  <c r="BI61" i="6"/>
  <c r="BJ61" i="6"/>
  <c r="BK53" i="6"/>
  <c r="BI53" i="6"/>
  <c r="BJ53" i="6"/>
  <c r="BK49" i="6"/>
  <c r="BI49" i="6"/>
  <c r="BJ49" i="6"/>
  <c r="BK45" i="6"/>
  <c r="BI45" i="6"/>
  <c r="BJ45" i="6"/>
  <c r="BK41" i="6"/>
  <c r="BI41" i="6"/>
  <c r="BJ41" i="6"/>
  <c r="BK37" i="6"/>
  <c r="BI37" i="6"/>
  <c r="BJ37" i="6"/>
  <c r="BK33" i="6"/>
  <c r="BI33" i="6"/>
  <c r="BJ33" i="6"/>
  <c r="BK29" i="6"/>
  <c r="BI29" i="6"/>
  <c r="BJ29" i="6"/>
  <c r="BK25" i="6"/>
  <c r="BI25" i="6"/>
  <c r="BJ25" i="6"/>
  <c r="BK21" i="6"/>
  <c r="BI21" i="6"/>
  <c r="BJ21" i="6"/>
  <c r="BK17" i="6"/>
  <c r="BI17" i="6"/>
  <c r="BJ17" i="6"/>
  <c r="BK13" i="6"/>
  <c r="BI13" i="6"/>
  <c r="BJ13" i="6"/>
  <c r="BK9" i="6"/>
  <c r="BI9" i="6"/>
  <c r="BJ9" i="6"/>
  <c r="BK5" i="6"/>
  <c r="BI5" i="6"/>
  <c r="BJ5" i="6"/>
  <c r="BK438" i="6"/>
  <c r="BI438" i="6"/>
  <c r="BJ438" i="6"/>
  <c r="BK450" i="6"/>
  <c r="BI450" i="6"/>
  <c r="BJ450" i="6"/>
  <c r="BK454" i="6"/>
  <c r="BI454" i="6"/>
  <c r="BJ454" i="6"/>
  <c r="BI461" i="6"/>
  <c r="BJ461" i="6"/>
  <c r="BK461" i="6"/>
  <c r="BI465" i="6"/>
  <c r="BJ465" i="6"/>
  <c r="BK465" i="6"/>
  <c r="BI469" i="6"/>
  <c r="BJ469" i="6"/>
  <c r="BK469" i="6"/>
  <c r="BI477" i="6"/>
  <c r="BJ477" i="6"/>
  <c r="BK477" i="6"/>
  <c r="BI481" i="6"/>
  <c r="BJ481" i="6"/>
  <c r="BK481" i="6"/>
  <c r="BI489" i="6"/>
  <c r="BJ489" i="6"/>
  <c r="BK489" i="6"/>
  <c r="BI493" i="6"/>
  <c r="BJ493" i="6"/>
  <c r="BK493" i="6"/>
  <c r="BI497" i="6"/>
  <c r="BJ497" i="6"/>
  <c r="BK497" i="6"/>
  <c r="BI420" i="6"/>
  <c r="BJ420" i="6"/>
  <c r="BK420" i="6"/>
  <c r="BI416" i="6"/>
  <c r="BJ416" i="6"/>
  <c r="BK416" i="6"/>
  <c r="BI404" i="6"/>
  <c r="BJ404" i="6"/>
  <c r="BK404" i="6"/>
  <c r="BI392" i="6"/>
  <c r="BJ392" i="6"/>
  <c r="BK392" i="6"/>
  <c r="BI388" i="6"/>
  <c r="BJ388" i="6"/>
  <c r="BK388" i="6"/>
  <c r="BI384" i="6"/>
  <c r="BJ384" i="6"/>
  <c r="BK384" i="6"/>
  <c r="BI376" i="6"/>
  <c r="BJ376" i="6"/>
  <c r="BK376" i="6"/>
  <c r="BI372" i="6"/>
  <c r="BJ372" i="6"/>
  <c r="BK372" i="6"/>
  <c r="BI364" i="6"/>
  <c r="BJ364" i="6"/>
  <c r="BK364" i="6"/>
  <c r="BI360" i="6"/>
  <c r="BJ360" i="6"/>
  <c r="BK360" i="6"/>
  <c r="BI356" i="6"/>
  <c r="BJ356" i="6"/>
  <c r="BK356" i="6"/>
  <c r="BI352" i="6"/>
  <c r="BJ352" i="6"/>
  <c r="BK352" i="6"/>
  <c r="BI328" i="6"/>
  <c r="BJ328" i="6"/>
  <c r="BK328" i="6"/>
  <c r="BI320" i="6"/>
  <c r="BJ320" i="6"/>
  <c r="BK320" i="6"/>
  <c r="BI312" i="6"/>
  <c r="BJ312" i="6"/>
  <c r="BK312" i="6"/>
  <c r="BI308" i="6"/>
  <c r="BJ308" i="6"/>
  <c r="BK308" i="6"/>
  <c r="BI304" i="6"/>
  <c r="BJ304" i="6"/>
  <c r="BK304" i="6"/>
  <c r="BI296" i="6"/>
  <c r="BJ296" i="6"/>
  <c r="BK296" i="6"/>
  <c r="BI276" i="6"/>
  <c r="BJ276" i="6"/>
  <c r="BK276" i="6"/>
  <c r="BI272" i="6"/>
  <c r="BJ272" i="6"/>
  <c r="BK272" i="6"/>
  <c r="BK260" i="6"/>
  <c r="BI260" i="6"/>
  <c r="BJ260" i="6"/>
  <c r="BK256" i="6"/>
  <c r="BI256" i="6"/>
  <c r="BJ256" i="6"/>
  <c r="BK252" i="6"/>
  <c r="BI252" i="6"/>
  <c r="BJ252" i="6"/>
  <c r="BK248" i="6"/>
  <c r="BI248" i="6"/>
  <c r="BJ248" i="6"/>
  <c r="BK244" i="6"/>
  <c r="BI244" i="6"/>
  <c r="BJ244" i="6"/>
  <c r="BK240" i="6"/>
  <c r="BI240" i="6"/>
  <c r="BJ240" i="6"/>
  <c r="BK232" i="6"/>
  <c r="BI232" i="6"/>
  <c r="BJ232" i="6"/>
  <c r="BK228" i="6"/>
  <c r="BI228" i="6"/>
  <c r="BJ228" i="6"/>
  <c r="BK224" i="6"/>
  <c r="BI224" i="6"/>
  <c r="BJ224" i="6"/>
  <c r="BK220" i="6"/>
  <c r="BI220" i="6"/>
  <c r="BJ220" i="6"/>
  <c r="BK216" i="6"/>
  <c r="BI216" i="6"/>
  <c r="BJ216" i="6"/>
  <c r="BK212" i="6"/>
  <c r="BI212" i="6"/>
  <c r="BJ212" i="6"/>
  <c r="BK204" i="6"/>
  <c r="BI204" i="6"/>
  <c r="BJ204" i="6"/>
  <c r="BK192" i="6"/>
  <c r="BI192" i="6"/>
  <c r="BJ192" i="6"/>
  <c r="BK188" i="6"/>
  <c r="BI188" i="6"/>
  <c r="BJ188" i="6"/>
  <c r="BK184" i="6"/>
  <c r="BI184" i="6"/>
  <c r="BJ184" i="6"/>
  <c r="BJ176" i="6"/>
  <c r="BK176" i="6"/>
  <c r="BI176" i="6"/>
  <c r="BI172" i="6"/>
  <c r="BJ172" i="6"/>
  <c r="BK172" i="6"/>
  <c r="BI156" i="6"/>
  <c r="BJ156" i="6"/>
  <c r="BK156" i="6"/>
  <c r="BI152" i="6"/>
  <c r="BJ152" i="6"/>
  <c r="BK152" i="6"/>
  <c r="BI144" i="6"/>
  <c r="BJ144" i="6"/>
  <c r="BK144" i="6"/>
  <c r="BI128" i="6"/>
  <c r="BJ128" i="6"/>
  <c r="BK128" i="6"/>
  <c r="BI124" i="6"/>
  <c r="BJ124" i="6"/>
  <c r="BK124" i="6"/>
  <c r="BI120" i="6"/>
  <c r="BJ120" i="6"/>
  <c r="BK120" i="6"/>
  <c r="BI116" i="6"/>
  <c r="BJ116" i="6"/>
  <c r="BK116" i="6"/>
  <c r="BJ112" i="6"/>
  <c r="BK112" i="6"/>
  <c r="BI112" i="6"/>
  <c r="BJ104" i="6"/>
  <c r="BK104" i="6"/>
  <c r="BI104" i="6"/>
  <c r="BJ100" i="6"/>
  <c r="BK100" i="6"/>
  <c r="BI100" i="6"/>
  <c r="BJ96" i="6"/>
  <c r="BK96" i="6"/>
  <c r="BI96" i="6"/>
  <c r="BJ92" i="6"/>
  <c r="BK92" i="6"/>
  <c r="BI92" i="6"/>
  <c r="BJ84" i="6"/>
  <c r="BK84" i="6"/>
  <c r="BI84" i="6"/>
  <c r="BJ80" i="6"/>
  <c r="BK80" i="6"/>
  <c r="BI80" i="6"/>
  <c r="BJ76" i="6"/>
  <c r="BK76" i="6"/>
  <c r="BI76" i="6"/>
  <c r="BJ72" i="6"/>
  <c r="BK72" i="6"/>
  <c r="BI72" i="6"/>
  <c r="BJ68" i="6"/>
  <c r="BK68" i="6"/>
  <c r="BI68" i="6"/>
  <c r="BJ64" i="6"/>
  <c r="BK64" i="6"/>
  <c r="BI64" i="6"/>
  <c r="BJ60" i="6"/>
  <c r="BK60" i="6"/>
  <c r="BI60" i="6"/>
  <c r="BJ56" i="6"/>
  <c r="BK56" i="6"/>
  <c r="BI56" i="6"/>
  <c r="BJ52" i="6"/>
  <c r="BK52" i="6"/>
  <c r="BI52" i="6"/>
  <c r="BJ48" i="6"/>
  <c r="BK48" i="6"/>
  <c r="BI48" i="6"/>
  <c r="BJ44" i="6"/>
  <c r="BK44" i="6"/>
  <c r="BI44" i="6"/>
  <c r="BJ40" i="6"/>
  <c r="BK40" i="6"/>
  <c r="BI40" i="6"/>
  <c r="BJ36" i="6"/>
  <c r="BK36" i="6"/>
  <c r="BI36" i="6"/>
  <c r="BJ32" i="6"/>
  <c r="BK32" i="6"/>
  <c r="BI32" i="6"/>
  <c r="BJ28" i="6"/>
  <c r="BK28" i="6"/>
  <c r="BI28" i="6"/>
  <c r="BJ24" i="6"/>
  <c r="BK24" i="6"/>
  <c r="BI24" i="6"/>
  <c r="BJ20" i="6"/>
  <c r="BK20" i="6"/>
  <c r="BI20" i="6"/>
  <c r="BJ16" i="6"/>
  <c r="BK16" i="6"/>
  <c r="BI16" i="6"/>
  <c r="BJ12" i="6"/>
  <c r="BK12" i="6"/>
  <c r="BI12" i="6"/>
  <c r="BJ8" i="6"/>
  <c r="BK8" i="6"/>
  <c r="BI8" i="6"/>
  <c r="BJ4" i="6"/>
  <c r="BK4" i="6"/>
  <c r="BI4" i="6"/>
  <c r="BI439" i="6"/>
  <c r="BJ439" i="6"/>
  <c r="BK439" i="6"/>
  <c r="BI443" i="6"/>
  <c r="BJ443" i="6"/>
  <c r="BK443" i="6"/>
  <c r="BI447" i="6"/>
  <c r="BJ447" i="6"/>
  <c r="BK447" i="6"/>
  <c r="BI451" i="6"/>
  <c r="BJ451" i="6"/>
  <c r="BK451" i="6"/>
  <c r="BI455" i="6"/>
  <c r="BJ455" i="6"/>
  <c r="BK455" i="6"/>
  <c r="BI459" i="6"/>
  <c r="BJ459" i="6"/>
  <c r="BK459" i="6"/>
  <c r="BI462" i="6"/>
  <c r="BJ462" i="6"/>
  <c r="BK462" i="6"/>
  <c r="BI466" i="6"/>
  <c r="BJ466" i="6"/>
  <c r="BK466" i="6"/>
  <c r="BI470" i="6"/>
  <c r="BJ470" i="6"/>
  <c r="BK470" i="6"/>
  <c r="BI474" i="6"/>
  <c r="BJ474" i="6"/>
  <c r="BK474" i="6"/>
  <c r="BI478" i="6"/>
  <c r="BJ478" i="6"/>
  <c r="BK478" i="6"/>
  <c r="BI482" i="6"/>
  <c r="BJ482" i="6"/>
  <c r="BK482" i="6"/>
  <c r="BI486" i="6"/>
  <c r="BJ486" i="6"/>
  <c r="BK486" i="6"/>
  <c r="BI490" i="6"/>
  <c r="BJ490" i="6"/>
  <c r="BK490" i="6"/>
  <c r="BI494" i="6"/>
  <c r="BJ494" i="6"/>
  <c r="BK494" i="6"/>
  <c r="BI498" i="6"/>
  <c r="BJ498" i="6"/>
  <c r="BK498" i="6"/>
  <c r="BI427" i="6"/>
  <c r="BJ427" i="6"/>
  <c r="BK427" i="6"/>
  <c r="BI423" i="6"/>
  <c r="BJ423" i="6"/>
  <c r="BK423" i="6"/>
  <c r="BI415" i="6"/>
  <c r="BJ415" i="6"/>
  <c r="BK415" i="6"/>
  <c r="BI411" i="6"/>
  <c r="BJ411" i="6"/>
  <c r="BK411" i="6"/>
  <c r="BI403" i="6"/>
  <c r="BJ403" i="6"/>
  <c r="BK403" i="6"/>
  <c r="BI399" i="6"/>
  <c r="BJ399" i="6"/>
  <c r="BK399" i="6"/>
  <c r="BI395" i="6"/>
  <c r="BJ395" i="6"/>
  <c r="BK395" i="6"/>
  <c r="BI391" i="6"/>
  <c r="BJ391" i="6"/>
  <c r="BK391" i="6"/>
  <c r="BI387" i="6"/>
  <c r="BJ387" i="6"/>
  <c r="BK387" i="6"/>
  <c r="BI379" i="6"/>
  <c r="BJ379" i="6"/>
  <c r="BK379" i="6"/>
  <c r="BI375" i="6"/>
  <c r="BJ375" i="6"/>
  <c r="BK375" i="6"/>
  <c r="BI359" i="6"/>
  <c r="BJ359" i="6"/>
  <c r="BK359" i="6"/>
  <c r="BI347" i="6"/>
  <c r="BJ347" i="6"/>
  <c r="BK347" i="6"/>
  <c r="BI343" i="6"/>
  <c r="BJ343" i="6"/>
  <c r="BK343" i="6"/>
  <c r="BI339" i="6"/>
  <c r="BJ339" i="6"/>
  <c r="BK339" i="6"/>
  <c r="BI331" i="6"/>
  <c r="BJ331" i="6"/>
  <c r="BK331" i="6"/>
  <c r="BI323" i="6"/>
  <c r="BJ323" i="6"/>
  <c r="BK323" i="6"/>
  <c r="BI315" i="6"/>
  <c r="BJ315" i="6"/>
  <c r="BK315" i="6"/>
  <c r="BJ259" i="6"/>
  <c r="BK259" i="6"/>
  <c r="BI259" i="6"/>
  <c r="BJ247" i="6"/>
  <c r="BK247" i="6"/>
  <c r="BI247" i="6"/>
  <c r="BJ243" i="6"/>
  <c r="BK243" i="6"/>
  <c r="BI243" i="6"/>
  <c r="BJ235" i="6"/>
  <c r="BK235" i="6"/>
  <c r="BI235" i="6"/>
  <c r="BJ223" i="6"/>
  <c r="BK223" i="6"/>
  <c r="BI223" i="6"/>
  <c r="BJ219" i="6"/>
  <c r="BK219" i="6"/>
  <c r="BI219" i="6"/>
  <c r="BJ207" i="6"/>
  <c r="BK207" i="6"/>
  <c r="BI207" i="6"/>
  <c r="BJ195" i="6"/>
  <c r="BK195" i="6"/>
  <c r="BI195" i="6"/>
  <c r="BJ191" i="6"/>
  <c r="BK191" i="6"/>
  <c r="BI191" i="6"/>
  <c r="BJ183" i="6"/>
  <c r="BK183" i="6"/>
  <c r="BI183" i="6"/>
  <c r="BK179" i="6"/>
  <c r="BI179" i="6"/>
  <c r="BJ179" i="6"/>
  <c r="BK175" i="6"/>
  <c r="BI175" i="6"/>
  <c r="BJ175" i="6"/>
  <c r="BK171" i="6"/>
  <c r="BI171" i="6"/>
  <c r="BJ171" i="6"/>
  <c r="BK155" i="6"/>
  <c r="BI155" i="6"/>
  <c r="BJ155" i="6"/>
  <c r="BK131" i="6"/>
  <c r="BI131" i="6"/>
  <c r="BJ131" i="6"/>
  <c r="BK127" i="6"/>
  <c r="BI127" i="6"/>
  <c r="BJ127" i="6"/>
  <c r="BK123" i="6"/>
  <c r="BI123" i="6"/>
  <c r="BJ123" i="6"/>
  <c r="BK119" i="6"/>
  <c r="BI119" i="6"/>
  <c r="BJ119" i="6"/>
  <c r="BI111" i="6"/>
  <c r="BJ111" i="6"/>
  <c r="BK111" i="6"/>
  <c r="BI99" i="6"/>
  <c r="BJ99" i="6"/>
  <c r="BK99" i="6"/>
  <c r="BI95" i="6"/>
  <c r="BJ95" i="6"/>
  <c r="BK95" i="6"/>
  <c r="BI83" i="6"/>
  <c r="BJ83" i="6"/>
  <c r="BK83" i="6"/>
  <c r="BI79" i="6"/>
  <c r="BJ79" i="6"/>
  <c r="BK79" i="6"/>
  <c r="BI75" i="6"/>
  <c r="BJ75" i="6"/>
  <c r="BK75" i="6"/>
  <c r="BI71" i="6"/>
  <c r="BJ71" i="6"/>
  <c r="BK71" i="6"/>
  <c r="BI67" i="6"/>
  <c r="BJ67" i="6"/>
  <c r="BK67" i="6"/>
  <c r="BI63" i="6"/>
  <c r="BJ63" i="6"/>
  <c r="BK63" i="6"/>
  <c r="BI55" i="6"/>
  <c r="BJ55" i="6"/>
  <c r="BK55" i="6"/>
  <c r="BI51" i="6"/>
  <c r="BJ51" i="6"/>
  <c r="BK51" i="6"/>
  <c r="BI47" i="6"/>
  <c r="BJ47" i="6"/>
  <c r="BK47" i="6"/>
  <c r="BI43" i="6"/>
  <c r="BJ43" i="6"/>
  <c r="BK43" i="6"/>
  <c r="BI39" i="6"/>
  <c r="BJ39" i="6"/>
  <c r="BK39" i="6"/>
  <c r="BI35" i="6"/>
  <c r="BJ35" i="6"/>
  <c r="BK35" i="6"/>
  <c r="BI31" i="6"/>
  <c r="BJ31" i="6"/>
  <c r="BK31" i="6"/>
  <c r="BI27" i="6"/>
  <c r="BJ27" i="6"/>
  <c r="BK27" i="6"/>
  <c r="BI23" i="6"/>
  <c r="BJ23" i="6"/>
  <c r="BK23" i="6"/>
  <c r="BI19" i="6"/>
  <c r="BJ19" i="6"/>
  <c r="BK19" i="6"/>
  <c r="BI15" i="6"/>
  <c r="BJ15" i="6"/>
  <c r="BK15" i="6"/>
  <c r="BI11" i="6"/>
  <c r="BJ11" i="6"/>
  <c r="BK11" i="6"/>
  <c r="BI7" i="6"/>
  <c r="BJ7" i="6"/>
  <c r="BK7" i="6"/>
  <c r="BI3" i="6"/>
  <c r="BJ3" i="6"/>
  <c r="BK3" i="6"/>
  <c r="BI440" i="6"/>
  <c r="BJ440" i="6"/>
  <c r="BK440" i="6"/>
  <c r="BI444" i="6"/>
  <c r="BJ444" i="6"/>
  <c r="BK444" i="6"/>
  <c r="BI452" i="6"/>
  <c r="BJ452" i="6"/>
  <c r="BK452" i="6"/>
  <c r="BI456" i="6"/>
  <c r="BJ456" i="6"/>
  <c r="BK456" i="6"/>
  <c r="BK460" i="6"/>
  <c r="BI460" i="6"/>
  <c r="BJ460" i="6"/>
  <c r="BJ463" i="6"/>
  <c r="BK463" i="6"/>
  <c r="BI463" i="6"/>
  <c r="BJ471" i="6"/>
  <c r="BK471" i="6"/>
  <c r="BI471" i="6"/>
  <c r="BJ475" i="6"/>
  <c r="BK475" i="6"/>
  <c r="BI475" i="6"/>
  <c r="BJ479" i="6"/>
  <c r="BK479" i="6"/>
  <c r="BI479" i="6"/>
  <c r="BJ487" i="6"/>
  <c r="BK487" i="6"/>
  <c r="BI487" i="6"/>
  <c r="BJ491" i="6"/>
  <c r="BK491" i="6"/>
  <c r="BI491" i="6"/>
  <c r="BJ495" i="6"/>
  <c r="BK495" i="6"/>
  <c r="BI495" i="6"/>
  <c r="BJ499" i="6"/>
  <c r="BK499" i="6"/>
  <c r="BI499" i="6"/>
  <c r="AB430" i="6"/>
  <c r="AB418" i="6"/>
  <c r="AB406" i="6"/>
  <c r="AB394" i="6"/>
  <c r="AB382" i="6"/>
  <c r="AB366" i="6"/>
  <c r="AB354" i="6"/>
  <c r="AB342" i="6"/>
  <c r="AB330" i="6"/>
  <c r="AB318" i="6"/>
  <c r="AB306" i="6"/>
  <c r="AB294" i="6"/>
  <c r="AB282" i="6"/>
  <c r="AB274" i="6"/>
  <c r="AB262" i="6"/>
  <c r="AB250" i="6"/>
  <c r="AB238" i="6"/>
  <c r="AB226" i="6"/>
  <c r="AB214" i="6"/>
  <c r="AB202" i="6"/>
  <c r="AB190" i="6"/>
  <c r="AB178" i="6"/>
  <c r="AB166" i="6"/>
  <c r="AB154" i="6"/>
  <c r="AB142" i="6"/>
  <c r="AB134" i="6"/>
  <c r="AB122" i="6"/>
  <c r="AB110" i="6"/>
  <c r="AB98" i="6"/>
  <c r="AB86" i="6"/>
  <c r="AB74" i="6"/>
  <c r="AB62" i="6"/>
  <c r="AB50" i="6"/>
  <c r="AB42" i="6"/>
  <c r="AB34" i="6"/>
  <c r="AB22" i="6"/>
  <c r="AB10" i="6"/>
  <c r="AB441" i="6"/>
  <c r="AB449" i="6"/>
  <c r="AB457" i="6"/>
  <c r="AB472" i="6"/>
  <c r="AB484" i="6"/>
  <c r="AB496" i="6"/>
  <c r="AB433" i="6"/>
  <c r="AB429" i="6"/>
  <c r="AB425" i="6"/>
  <c r="AB421" i="6"/>
  <c r="AB417" i="6"/>
  <c r="AB413" i="6"/>
  <c r="AB409" i="6"/>
  <c r="AB405" i="6"/>
  <c r="AB401" i="6"/>
  <c r="AB397" i="6"/>
  <c r="AB393" i="6"/>
  <c r="AB389" i="6"/>
  <c r="AB385" i="6"/>
  <c r="AB381" i="6"/>
  <c r="AB377" i="6"/>
  <c r="AB373" i="6"/>
  <c r="AB369" i="6"/>
  <c r="AB365" i="6"/>
  <c r="AB361" i="6"/>
  <c r="AB357" i="6"/>
  <c r="AB353" i="6"/>
  <c r="AB349" i="6"/>
  <c r="AB345" i="6"/>
  <c r="AB341" i="6"/>
  <c r="AB337" i="6"/>
  <c r="AB333" i="6"/>
  <c r="AB329" i="6"/>
  <c r="AB325" i="6"/>
  <c r="AB321" i="6"/>
  <c r="AB317" i="6"/>
  <c r="AB313" i="6"/>
  <c r="AB309" i="6"/>
  <c r="AB305" i="6"/>
  <c r="AB301" i="6"/>
  <c r="AB297" i="6"/>
  <c r="AB293" i="6"/>
  <c r="AB289" i="6"/>
  <c r="AB285" i="6"/>
  <c r="AB281" i="6"/>
  <c r="AB277" i="6"/>
  <c r="AB273" i="6"/>
  <c r="AB269" i="6"/>
  <c r="AB265" i="6"/>
  <c r="AB261" i="6"/>
  <c r="AB257" i="6"/>
  <c r="AB253" i="6"/>
  <c r="AB249" i="6"/>
  <c r="AB245" i="6"/>
  <c r="AB241" i="6"/>
  <c r="AB237" i="6"/>
  <c r="AB233" i="6"/>
  <c r="AB229" i="6"/>
  <c r="AB225" i="6"/>
  <c r="AB221" i="6"/>
  <c r="AB217" i="6"/>
  <c r="AB213" i="6"/>
  <c r="AB209" i="6"/>
  <c r="AB205" i="6"/>
  <c r="AB201" i="6"/>
  <c r="AB197" i="6"/>
  <c r="AB193" i="6"/>
  <c r="AB189" i="6"/>
  <c r="AB185" i="6"/>
  <c r="AB181" i="6"/>
  <c r="AB177" i="6"/>
  <c r="AB173" i="6"/>
  <c r="AB169" i="6"/>
  <c r="AB165" i="6"/>
  <c r="AB161" i="6"/>
  <c r="AB157" i="6"/>
  <c r="AB153" i="6"/>
  <c r="AB149" i="6"/>
  <c r="AB145" i="6"/>
  <c r="AB141" i="6"/>
  <c r="AB137" i="6"/>
  <c r="AB133" i="6"/>
  <c r="AB129" i="6"/>
  <c r="AB125" i="6"/>
  <c r="AB121" i="6"/>
  <c r="AB117" i="6"/>
  <c r="AB113" i="6"/>
  <c r="AB109" i="6"/>
  <c r="AB105" i="6"/>
  <c r="AB101" i="6"/>
  <c r="AB97" i="6"/>
  <c r="AB93" i="6"/>
  <c r="AB89" i="6"/>
  <c r="AB85" i="6"/>
  <c r="AB81" i="6"/>
  <c r="AB77" i="6"/>
  <c r="AB73" i="6"/>
  <c r="AB69" i="6"/>
  <c r="AB65" i="6"/>
  <c r="AB61" i="6"/>
  <c r="AB57" i="6"/>
  <c r="AB53" i="6"/>
  <c r="AB49" i="6"/>
  <c r="AB45" i="6"/>
  <c r="AB41" i="6"/>
  <c r="AB37" i="6"/>
  <c r="AB33" i="6"/>
  <c r="AB29" i="6"/>
  <c r="AB25" i="6"/>
  <c r="AB21" i="6"/>
  <c r="AB17" i="6"/>
  <c r="AB13" i="6"/>
  <c r="AB9" i="6"/>
  <c r="AB5" i="6"/>
  <c r="AB438" i="6"/>
  <c r="AB442" i="6"/>
  <c r="AB446" i="6"/>
  <c r="AB450" i="6"/>
  <c r="AB454" i="6"/>
  <c r="AB458" i="6"/>
  <c r="AB461" i="6"/>
  <c r="AB465" i="6"/>
  <c r="AB469" i="6"/>
  <c r="AB473" i="6"/>
  <c r="AB477" i="6"/>
  <c r="AB481" i="6"/>
  <c r="AB485" i="6"/>
  <c r="AB489" i="6"/>
  <c r="AB493" i="6"/>
  <c r="AB497" i="6"/>
  <c r="AB434" i="6"/>
  <c r="AB422" i="6"/>
  <c r="AB410" i="6"/>
  <c r="AB398" i="6"/>
  <c r="AB386" i="6"/>
  <c r="AB374" i="6"/>
  <c r="AB362" i="6"/>
  <c r="AB350" i="6"/>
  <c r="AB334" i="6"/>
  <c r="AB322" i="6"/>
  <c r="AB314" i="6"/>
  <c r="AB302" i="6"/>
  <c r="AB290" i="6"/>
  <c r="AB278" i="6"/>
  <c r="AB266" i="6"/>
  <c r="AB258" i="6"/>
  <c r="AB242" i="6"/>
  <c r="AB230" i="6"/>
  <c r="AB222" i="6"/>
  <c r="AB210" i="6"/>
  <c r="AB198" i="6"/>
  <c r="AB186" i="6"/>
  <c r="AB174" i="6"/>
  <c r="AB162" i="6"/>
  <c r="AB150" i="6"/>
  <c r="AB138" i="6"/>
  <c r="AB126" i="6"/>
  <c r="AB114" i="6"/>
  <c r="AB102" i="6"/>
  <c r="AB90" i="6"/>
  <c r="AB78" i="6"/>
  <c r="AB66" i="6"/>
  <c r="AB58" i="6"/>
  <c r="AB46" i="6"/>
  <c r="AB30" i="6"/>
  <c r="AB18" i="6"/>
  <c r="AB437" i="6"/>
  <c r="AB468" i="6"/>
  <c r="AB476" i="6"/>
  <c r="AB488" i="6"/>
  <c r="AB500" i="6"/>
  <c r="AB436" i="6"/>
  <c r="AB432" i="6"/>
  <c r="AB428" i="6"/>
  <c r="AB424" i="6"/>
  <c r="AB420" i="6"/>
  <c r="AB416" i="6"/>
  <c r="AB412" i="6"/>
  <c r="AB408" i="6"/>
  <c r="AB404" i="6"/>
  <c r="AB400" i="6"/>
  <c r="AB396" i="6"/>
  <c r="AB392" i="6"/>
  <c r="AB388" i="6"/>
  <c r="AB384" i="6"/>
  <c r="AB380" i="6"/>
  <c r="AB376" i="6"/>
  <c r="AB372" i="6"/>
  <c r="AB368" i="6"/>
  <c r="AB364" i="6"/>
  <c r="AB360" i="6"/>
  <c r="AB356" i="6"/>
  <c r="AB352" i="6"/>
  <c r="AB348" i="6"/>
  <c r="AB344" i="6"/>
  <c r="AB340" i="6"/>
  <c r="AB336" i="6"/>
  <c r="AB332" i="6"/>
  <c r="AB328" i="6"/>
  <c r="AB324" i="6"/>
  <c r="AB320" i="6"/>
  <c r="AB316" i="6"/>
  <c r="AB312" i="6"/>
  <c r="AB308" i="6"/>
  <c r="AB304" i="6"/>
  <c r="AB300" i="6"/>
  <c r="AB296" i="6"/>
  <c r="AB292" i="6"/>
  <c r="AB288" i="6"/>
  <c r="AB284" i="6"/>
  <c r="AB280" i="6"/>
  <c r="AB276" i="6"/>
  <c r="AB272" i="6"/>
  <c r="AB268" i="6"/>
  <c r="AB264" i="6"/>
  <c r="AB260" i="6"/>
  <c r="AB256" i="6"/>
  <c r="AB252" i="6"/>
  <c r="AB248" i="6"/>
  <c r="AB244" i="6"/>
  <c r="AB240" i="6"/>
  <c r="AB236" i="6"/>
  <c r="AB232" i="6"/>
  <c r="AB228" i="6"/>
  <c r="AB224" i="6"/>
  <c r="AB220" i="6"/>
  <c r="AB216" i="6"/>
  <c r="AB212" i="6"/>
  <c r="AB208" i="6"/>
  <c r="AB204" i="6"/>
  <c r="AB200" i="6"/>
  <c r="AB196" i="6"/>
  <c r="AB192" i="6"/>
  <c r="AB188" i="6"/>
  <c r="AB184" i="6"/>
  <c r="AB180" i="6"/>
  <c r="AB176" i="6"/>
  <c r="AB172" i="6"/>
  <c r="AB168" i="6"/>
  <c r="AB164" i="6"/>
  <c r="AB160" i="6"/>
  <c r="AB156" i="6"/>
  <c r="AB152" i="6"/>
  <c r="AB148" i="6"/>
  <c r="AB144" i="6"/>
  <c r="AB140" i="6"/>
  <c r="AB136" i="6"/>
  <c r="AB132" i="6"/>
  <c r="AB128" i="6"/>
  <c r="AB124" i="6"/>
  <c r="AB120" i="6"/>
  <c r="AB116" i="6"/>
  <c r="AB112" i="6"/>
  <c r="AB108" i="6"/>
  <c r="AB104" i="6"/>
  <c r="AB100" i="6"/>
  <c r="AB96" i="6"/>
  <c r="AB92" i="6"/>
  <c r="AB88" i="6"/>
  <c r="AB84" i="6"/>
  <c r="AB80" i="6"/>
  <c r="AB76" i="6"/>
  <c r="AB72" i="6"/>
  <c r="AB68" i="6"/>
  <c r="AB64" i="6"/>
  <c r="AB60" i="6"/>
  <c r="AB56" i="6"/>
  <c r="AB52" i="6"/>
  <c r="AB48" i="6"/>
  <c r="AB44" i="6"/>
  <c r="AB40" i="6"/>
  <c r="AB36" i="6"/>
  <c r="AB32" i="6"/>
  <c r="AB28" i="6"/>
  <c r="AB24" i="6"/>
  <c r="AB20" i="6"/>
  <c r="AB16" i="6"/>
  <c r="AB12" i="6"/>
  <c r="AB8" i="6"/>
  <c r="AB4" i="6"/>
  <c r="AB439" i="6"/>
  <c r="AB443" i="6"/>
  <c r="AB447" i="6"/>
  <c r="AB451" i="6"/>
  <c r="AB455" i="6"/>
  <c r="AB459" i="6"/>
  <c r="AB462" i="6"/>
  <c r="AB466" i="6"/>
  <c r="AB470" i="6"/>
  <c r="AB474" i="6"/>
  <c r="AB478" i="6"/>
  <c r="AB482" i="6"/>
  <c r="AB486" i="6"/>
  <c r="AB490" i="6"/>
  <c r="AB494" i="6"/>
  <c r="AB498" i="6"/>
  <c r="AB426" i="6"/>
  <c r="AB414" i="6"/>
  <c r="AB402" i="6"/>
  <c r="AB390" i="6"/>
  <c r="AB378" i="6"/>
  <c r="AB370" i="6"/>
  <c r="AB358" i="6"/>
  <c r="AB346" i="6"/>
  <c r="AB338" i="6"/>
  <c r="AB326" i="6"/>
  <c r="AB310" i="6"/>
  <c r="AB298" i="6"/>
  <c r="AB286" i="6"/>
  <c r="AB270" i="6"/>
  <c r="AB254" i="6"/>
  <c r="AB246" i="6"/>
  <c r="AB234" i="6"/>
  <c r="AB218" i="6"/>
  <c r="AB206" i="6"/>
  <c r="AB194" i="6"/>
  <c r="AB182" i="6"/>
  <c r="AB170" i="6"/>
  <c r="AB158" i="6"/>
  <c r="AB146" i="6"/>
  <c r="AB130" i="6"/>
  <c r="AB118" i="6"/>
  <c r="AB106" i="6"/>
  <c r="AB94" i="6"/>
  <c r="AB82" i="6"/>
  <c r="AB70" i="6"/>
  <c r="AB54" i="6"/>
  <c r="AB38" i="6"/>
  <c r="AB26" i="6"/>
  <c r="AB14" i="6"/>
  <c r="AB6" i="6"/>
  <c r="AB445" i="6"/>
  <c r="AB453" i="6"/>
  <c r="AB464" i="6"/>
  <c r="AB480" i="6"/>
  <c r="AB492" i="6"/>
  <c r="AB435" i="6"/>
  <c r="AB431" i="6"/>
  <c r="AB427" i="6"/>
  <c r="AB423" i="6"/>
  <c r="AB419" i="6"/>
  <c r="AB415" i="6"/>
  <c r="AB411" i="6"/>
  <c r="AB407" i="6"/>
  <c r="AB403" i="6"/>
  <c r="AB399" i="6"/>
  <c r="AB395" i="6"/>
  <c r="AB391" i="6"/>
  <c r="AB387" i="6"/>
  <c r="AB383" i="6"/>
  <c r="AB379" i="6"/>
  <c r="AB375" i="6"/>
  <c r="AB371" i="6"/>
  <c r="AB367" i="6"/>
  <c r="AB363" i="6"/>
  <c r="AB359" i="6"/>
  <c r="AB355" i="6"/>
  <c r="AB351" i="6"/>
  <c r="AB347" i="6"/>
  <c r="AB343" i="6"/>
  <c r="AB339" i="6"/>
  <c r="AB335" i="6"/>
  <c r="AB331" i="6"/>
  <c r="AB327" i="6"/>
  <c r="AB323" i="6"/>
  <c r="AB319" i="6"/>
  <c r="AB315" i="6"/>
  <c r="AB311" i="6"/>
  <c r="AB307" i="6"/>
  <c r="AB303" i="6"/>
  <c r="AB299" i="6"/>
  <c r="AB295" i="6"/>
  <c r="AB291" i="6"/>
  <c r="AB287" i="6"/>
  <c r="AB283" i="6"/>
  <c r="AB279" i="6"/>
  <c r="AB275" i="6"/>
  <c r="AB271" i="6"/>
  <c r="AB267" i="6"/>
  <c r="AB263" i="6"/>
  <c r="AB259" i="6"/>
  <c r="AB255" i="6"/>
  <c r="AB251" i="6"/>
  <c r="AB247" i="6"/>
  <c r="AB243" i="6"/>
  <c r="AB239" i="6"/>
  <c r="AB235" i="6"/>
  <c r="AB231" i="6"/>
  <c r="AB227" i="6"/>
  <c r="AB223" i="6"/>
  <c r="AB219" i="6"/>
  <c r="AB215" i="6"/>
  <c r="AB211" i="6"/>
  <c r="AB207" i="6"/>
  <c r="AB203" i="6"/>
  <c r="AB199" i="6"/>
  <c r="AB195" i="6"/>
  <c r="AB191" i="6"/>
  <c r="AB187" i="6"/>
  <c r="AB183" i="6"/>
  <c r="AB179" i="6"/>
  <c r="AB175" i="6"/>
  <c r="AB171" i="6"/>
  <c r="AB167" i="6"/>
  <c r="AB163" i="6"/>
  <c r="AB159" i="6"/>
  <c r="AB155" i="6"/>
  <c r="AB151" i="6"/>
  <c r="AB147" i="6"/>
  <c r="AB143" i="6"/>
  <c r="AB139" i="6"/>
  <c r="AB135" i="6"/>
  <c r="AB131" i="6"/>
  <c r="AB127" i="6"/>
  <c r="AB123" i="6"/>
  <c r="AB119" i="6"/>
  <c r="AB115" i="6"/>
  <c r="AB111" i="6"/>
  <c r="AB107" i="6"/>
  <c r="AB103" i="6"/>
  <c r="AB99" i="6"/>
  <c r="AB95" i="6"/>
  <c r="AB91" i="6"/>
  <c r="AB87" i="6"/>
  <c r="AB83" i="6"/>
  <c r="AB79" i="6"/>
  <c r="AB75" i="6"/>
  <c r="AB71" i="6"/>
  <c r="AB67" i="6"/>
  <c r="AB63" i="6"/>
  <c r="AB59" i="6"/>
  <c r="AB55" i="6"/>
  <c r="AB51" i="6"/>
  <c r="AB47" i="6"/>
  <c r="AB43" i="6"/>
  <c r="AB39" i="6"/>
  <c r="AB35" i="6"/>
  <c r="AB31" i="6"/>
  <c r="AB27" i="6"/>
  <c r="AB23" i="6"/>
  <c r="AB19" i="6"/>
  <c r="AB15" i="6"/>
  <c r="AB11" i="6"/>
  <c r="AB7" i="6"/>
  <c r="AB3" i="6"/>
  <c r="AB440" i="6"/>
  <c r="AB444" i="6"/>
  <c r="AB448" i="6"/>
  <c r="AB452" i="6"/>
  <c r="AB456" i="6"/>
  <c r="AB460" i="6"/>
  <c r="AB463" i="6"/>
  <c r="AB467" i="6"/>
  <c r="AB471" i="6"/>
  <c r="AB475" i="6"/>
  <c r="AB479" i="6"/>
  <c r="AB483" i="6"/>
  <c r="AB487" i="6"/>
  <c r="AB491" i="6"/>
  <c r="AB495" i="6"/>
  <c r="AB499" i="6"/>
  <c r="AR433" i="6"/>
  <c r="AN433" i="6"/>
  <c r="AI433" i="6"/>
  <c r="AE433" i="6"/>
  <c r="AQ433" i="6"/>
  <c r="AL433" i="6"/>
  <c r="AH433" i="6"/>
  <c r="AD433" i="6"/>
  <c r="AP433" i="6"/>
  <c r="AK433" i="6"/>
  <c r="AG433" i="6"/>
  <c r="AJ433" i="6"/>
  <c r="AF433" i="6"/>
  <c r="AO433" i="6"/>
  <c r="AQ413" i="6"/>
  <c r="AL413" i="6"/>
  <c r="AH413" i="6"/>
  <c r="AD413" i="6"/>
  <c r="AO413" i="6"/>
  <c r="AJ413" i="6"/>
  <c r="AF413" i="6"/>
  <c r="AR413" i="6"/>
  <c r="AI413" i="6"/>
  <c r="AP413" i="6"/>
  <c r="AG413" i="6"/>
  <c r="AN413" i="6"/>
  <c r="AE413" i="6"/>
  <c r="AK413" i="6"/>
  <c r="AP397" i="6"/>
  <c r="AK397" i="6"/>
  <c r="AG397" i="6"/>
  <c r="AO397" i="6"/>
  <c r="AJ397" i="6"/>
  <c r="AF397" i="6"/>
  <c r="AR397" i="6"/>
  <c r="AN397" i="6"/>
  <c r="AI397" i="6"/>
  <c r="AE397" i="6"/>
  <c r="AL397" i="6"/>
  <c r="AH397" i="6"/>
  <c r="AD397" i="6"/>
  <c r="AQ397" i="6"/>
  <c r="AQ389" i="6"/>
  <c r="AL389" i="6"/>
  <c r="AH389" i="6"/>
  <c r="AD389" i="6"/>
  <c r="AP389" i="6"/>
  <c r="AK389" i="6"/>
  <c r="AG389" i="6"/>
  <c r="AO389" i="6"/>
  <c r="AJ389" i="6"/>
  <c r="AF389" i="6"/>
  <c r="AE389" i="6"/>
  <c r="AR389" i="6"/>
  <c r="AN389" i="6"/>
  <c r="AI389" i="6"/>
  <c r="AR377" i="6"/>
  <c r="AN377" i="6"/>
  <c r="AI377" i="6"/>
  <c r="AE377" i="6"/>
  <c r="AQ377" i="6"/>
  <c r="AL377" i="6"/>
  <c r="AH377" i="6"/>
  <c r="AD377" i="6"/>
  <c r="AP377" i="6"/>
  <c r="AK377" i="6"/>
  <c r="AG377" i="6"/>
  <c r="AO377" i="6"/>
  <c r="AJ377" i="6"/>
  <c r="AF377" i="6"/>
  <c r="AR365" i="6"/>
  <c r="AN365" i="6"/>
  <c r="AI365" i="6"/>
  <c r="AE365" i="6"/>
  <c r="AQ365" i="6"/>
  <c r="AL365" i="6"/>
  <c r="AH365" i="6"/>
  <c r="AD365" i="6"/>
  <c r="AP365" i="6"/>
  <c r="AK365" i="6"/>
  <c r="AG365" i="6"/>
  <c r="AO365" i="6"/>
  <c r="AJ365" i="6"/>
  <c r="AF365" i="6"/>
  <c r="AO349" i="6"/>
  <c r="AJ349" i="6"/>
  <c r="AF349" i="6"/>
  <c r="AR349" i="6"/>
  <c r="AN349" i="6"/>
  <c r="AI349" i="6"/>
  <c r="AE349" i="6"/>
  <c r="AQ349" i="6"/>
  <c r="AL349" i="6"/>
  <c r="AH349" i="6"/>
  <c r="AD349" i="6"/>
  <c r="AP349" i="6"/>
  <c r="AK349" i="6"/>
  <c r="AG349" i="6"/>
  <c r="AR337" i="6"/>
  <c r="AN337" i="6"/>
  <c r="AI337" i="6"/>
  <c r="AE337" i="6"/>
  <c r="AQ337" i="6"/>
  <c r="AL337" i="6"/>
  <c r="AH337" i="6"/>
  <c r="AD337" i="6"/>
  <c r="AP337" i="6"/>
  <c r="AK337" i="6"/>
  <c r="AG337" i="6"/>
  <c r="AO337" i="6"/>
  <c r="AJ337" i="6"/>
  <c r="AF337" i="6"/>
  <c r="AR321" i="6"/>
  <c r="AN321" i="6"/>
  <c r="AI321" i="6"/>
  <c r="AE321" i="6"/>
  <c r="AQ321" i="6"/>
  <c r="AL321" i="6"/>
  <c r="AH321" i="6"/>
  <c r="AD321" i="6"/>
  <c r="AP321" i="6"/>
  <c r="AK321" i="6"/>
  <c r="AG321" i="6"/>
  <c r="AF321" i="6"/>
  <c r="AO321" i="6"/>
  <c r="AJ321" i="6"/>
  <c r="AP301" i="6"/>
  <c r="AK301" i="6"/>
  <c r="AG301" i="6"/>
  <c r="AO301" i="6"/>
  <c r="AJ301" i="6"/>
  <c r="AF301" i="6"/>
  <c r="AR301" i="6"/>
  <c r="AN301" i="6"/>
  <c r="AI301" i="6"/>
  <c r="AE301" i="6"/>
  <c r="AD301" i="6"/>
  <c r="AQ301" i="6"/>
  <c r="AL301" i="6"/>
  <c r="AH301" i="6"/>
  <c r="AO273" i="6"/>
  <c r="AJ273" i="6"/>
  <c r="AF273" i="6"/>
  <c r="AR273" i="6"/>
  <c r="AN273" i="6"/>
  <c r="AI273" i="6"/>
  <c r="AE273" i="6"/>
  <c r="AQ273" i="6"/>
  <c r="AL273" i="6"/>
  <c r="AH273" i="6"/>
  <c r="AD273" i="6"/>
  <c r="AP273" i="6"/>
  <c r="AK273" i="6"/>
  <c r="AG273" i="6"/>
  <c r="AO434" i="6"/>
  <c r="AJ434" i="6"/>
  <c r="AF434" i="6"/>
  <c r="AR434" i="6"/>
  <c r="AN434" i="6"/>
  <c r="AI434" i="6"/>
  <c r="AE434" i="6"/>
  <c r="AQ434" i="6"/>
  <c r="AL434" i="6"/>
  <c r="AH434" i="6"/>
  <c r="AD434" i="6"/>
  <c r="AG434" i="6"/>
  <c r="AP434" i="6"/>
  <c r="AK434" i="6"/>
  <c r="AP430" i="6"/>
  <c r="AK430" i="6"/>
  <c r="AG430" i="6"/>
  <c r="AO430" i="6"/>
  <c r="AJ430" i="6"/>
  <c r="AF430" i="6"/>
  <c r="AR430" i="6"/>
  <c r="AN430" i="6"/>
  <c r="AI430" i="6"/>
  <c r="AE430" i="6"/>
  <c r="AD430" i="6"/>
  <c r="AQ430" i="6"/>
  <c r="AL430" i="6"/>
  <c r="AH430" i="6"/>
  <c r="AO426" i="6"/>
  <c r="AJ426" i="6"/>
  <c r="AF426" i="6"/>
  <c r="AR426" i="6"/>
  <c r="AN426" i="6"/>
  <c r="AI426" i="6"/>
  <c r="AE426" i="6"/>
  <c r="AQ426" i="6"/>
  <c r="AL426" i="6"/>
  <c r="AH426" i="6"/>
  <c r="AD426" i="6"/>
  <c r="AP426" i="6"/>
  <c r="AK426" i="6"/>
  <c r="AG426" i="6"/>
  <c r="AQ422" i="6"/>
  <c r="AL422" i="6"/>
  <c r="AH422" i="6"/>
  <c r="AD422" i="6"/>
  <c r="AO422" i="6"/>
  <c r="AJ422" i="6"/>
  <c r="AF422" i="6"/>
  <c r="AN422" i="6"/>
  <c r="AE422" i="6"/>
  <c r="AK422" i="6"/>
  <c r="AR422" i="6"/>
  <c r="AI422" i="6"/>
  <c r="AG422" i="6"/>
  <c r="AP422" i="6"/>
  <c r="AR418" i="6"/>
  <c r="AN418" i="6"/>
  <c r="AI418" i="6"/>
  <c r="AE418" i="6"/>
  <c r="AP418" i="6"/>
  <c r="AK418" i="6"/>
  <c r="AG418" i="6"/>
  <c r="AJ418" i="6"/>
  <c r="AQ418" i="6"/>
  <c r="AH418" i="6"/>
  <c r="AO418" i="6"/>
  <c r="AF418" i="6"/>
  <c r="AL418" i="6"/>
  <c r="AD418" i="6"/>
  <c r="AR414" i="6"/>
  <c r="AN414" i="6"/>
  <c r="AI414" i="6"/>
  <c r="AE414" i="6"/>
  <c r="AP414" i="6"/>
  <c r="AK414" i="6"/>
  <c r="AG414" i="6"/>
  <c r="AO414" i="6"/>
  <c r="AF414" i="6"/>
  <c r="AL414" i="6"/>
  <c r="AD414" i="6"/>
  <c r="AJ414" i="6"/>
  <c r="AQ414" i="6"/>
  <c r="AH414" i="6"/>
  <c r="AR410" i="6"/>
  <c r="AN410" i="6"/>
  <c r="AI410" i="6"/>
  <c r="AE410" i="6"/>
  <c r="AL410" i="6"/>
  <c r="AG410" i="6"/>
  <c r="AQ410" i="6"/>
  <c r="AK410" i="6"/>
  <c r="AF410" i="6"/>
  <c r="AP410" i="6"/>
  <c r="AJ410" i="6"/>
  <c r="AD410" i="6"/>
  <c r="AO410" i="6"/>
  <c r="AH410" i="6"/>
  <c r="AR406" i="6"/>
  <c r="AN406" i="6"/>
  <c r="AI406" i="6"/>
  <c r="AE406" i="6"/>
  <c r="AQ406" i="6"/>
  <c r="AL406" i="6"/>
  <c r="AH406" i="6"/>
  <c r="AD406" i="6"/>
  <c r="AP406" i="6"/>
  <c r="AK406" i="6"/>
  <c r="AG406" i="6"/>
  <c r="AO406" i="6"/>
  <c r="AJ406" i="6"/>
  <c r="AF406" i="6"/>
  <c r="AP402" i="6"/>
  <c r="AK402" i="6"/>
  <c r="AG402" i="6"/>
  <c r="AO402" i="6"/>
  <c r="AJ402" i="6"/>
  <c r="AF402" i="6"/>
  <c r="AR402" i="6"/>
  <c r="AN402" i="6"/>
  <c r="AI402" i="6"/>
  <c r="AE402" i="6"/>
  <c r="AL402" i="6"/>
  <c r="AH402" i="6"/>
  <c r="AD402" i="6"/>
  <c r="AQ402" i="6"/>
  <c r="AP398" i="6"/>
  <c r="AK398" i="6"/>
  <c r="AG398" i="6"/>
  <c r="AO398" i="6"/>
  <c r="AJ398" i="6"/>
  <c r="AF398" i="6"/>
  <c r="AR398" i="6"/>
  <c r="AN398" i="6"/>
  <c r="AI398" i="6"/>
  <c r="AE398" i="6"/>
  <c r="AH398" i="6"/>
  <c r="AD398" i="6"/>
  <c r="AQ398" i="6"/>
  <c r="AL398" i="6"/>
  <c r="AQ394" i="6"/>
  <c r="AL394" i="6"/>
  <c r="AH394" i="6"/>
  <c r="AD394" i="6"/>
  <c r="AP394" i="6"/>
  <c r="AK394" i="6"/>
  <c r="AG394" i="6"/>
  <c r="AO394" i="6"/>
  <c r="AJ394" i="6"/>
  <c r="AF394" i="6"/>
  <c r="AE394" i="6"/>
  <c r="AR394" i="6"/>
  <c r="AN394" i="6"/>
  <c r="AI394" i="6"/>
  <c r="AR390" i="6"/>
  <c r="AN390" i="6"/>
  <c r="AI390" i="6"/>
  <c r="AE390" i="6"/>
  <c r="AQ390" i="6"/>
  <c r="AL390" i="6"/>
  <c r="AH390" i="6"/>
  <c r="AD390" i="6"/>
  <c r="AP390" i="6"/>
  <c r="AK390" i="6"/>
  <c r="AG390" i="6"/>
  <c r="AO390" i="6"/>
  <c r="AJ390" i="6"/>
  <c r="AF390" i="6"/>
  <c r="AO386" i="6"/>
  <c r="AJ386" i="6"/>
  <c r="AF386" i="6"/>
  <c r="AR386" i="6"/>
  <c r="AN386" i="6"/>
  <c r="AI386" i="6"/>
  <c r="AE386" i="6"/>
  <c r="AQ386" i="6"/>
  <c r="AL386" i="6"/>
  <c r="AH386" i="6"/>
  <c r="AD386" i="6"/>
  <c r="AP386" i="6"/>
  <c r="AK386" i="6"/>
  <c r="AG386" i="6"/>
  <c r="AQ382" i="6"/>
  <c r="AL382" i="6"/>
  <c r="AH382" i="6"/>
  <c r="AD382" i="6"/>
  <c r="AP382" i="6"/>
  <c r="AK382" i="6"/>
  <c r="AG382" i="6"/>
  <c r="AO382" i="6"/>
  <c r="AJ382" i="6"/>
  <c r="AF382" i="6"/>
  <c r="AN382" i="6"/>
  <c r="AI382" i="6"/>
  <c r="AE382" i="6"/>
  <c r="AR382" i="6"/>
  <c r="AO378" i="6"/>
  <c r="AJ378" i="6"/>
  <c r="AF378" i="6"/>
  <c r="AR378" i="6"/>
  <c r="AN378" i="6"/>
  <c r="AI378" i="6"/>
  <c r="AE378" i="6"/>
  <c r="AQ378" i="6"/>
  <c r="AL378" i="6"/>
  <c r="AH378" i="6"/>
  <c r="AD378" i="6"/>
  <c r="AK378" i="6"/>
  <c r="AG378" i="6"/>
  <c r="AP378" i="6"/>
  <c r="AQ374" i="6"/>
  <c r="AL374" i="6"/>
  <c r="AH374" i="6"/>
  <c r="AD374" i="6"/>
  <c r="AP374" i="6"/>
  <c r="AK374" i="6"/>
  <c r="AG374" i="6"/>
  <c r="AO374" i="6"/>
  <c r="AJ374" i="6"/>
  <c r="AF374" i="6"/>
  <c r="AI374" i="6"/>
  <c r="AE374" i="6"/>
  <c r="AR374" i="6"/>
  <c r="AN374" i="6"/>
  <c r="AQ370" i="6"/>
  <c r="AL370" i="6"/>
  <c r="AH370" i="6"/>
  <c r="AD370" i="6"/>
  <c r="AP370" i="6"/>
  <c r="AK370" i="6"/>
  <c r="AG370" i="6"/>
  <c r="AO370" i="6"/>
  <c r="AJ370" i="6"/>
  <c r="AF370" i="6"/>
  <c r="AE370" i="6"/>
  <c r="AR370" i="6"/>
  <c r="AN370" i="6"/>
  <c r="AI370" i="6"/>
  <c r="AO366" i="6"/>
  <c r="AJ366" i="6"/>
  <c r="AF366" i="6"/>
  <c r="AR366" i="6"/>
  <c r="AN366" i="6"/>
  <c r="AI366" i="6"/>
  <c r="AE366" i="6"/>
  <c r="AQ366" i="6"/>
  <c r="AL366" i="6"/>
  <c r="AH366" i="6"/>
  <c r="AD366" i="6"/>
  <c r="AK366" i="6"/>
  <c r="AP366" i="6"/>
  <c r="AG366" i="6"/>
  <c r="AO362" i="6"/>
  <c r="AJ362" i="6"/>
  <c r="AF362" i="6"/>
  <c r="AR362" i="6"/>
  <c r="AN362" i="6"/>
  <c r="AI362" i="6"/>
  <c r="AE362" i="6"/>
  <c r="AQ362" i="6"/>
  <c r="AL362" i="6"/>
  <c r="AH362" i="6"/>
  <c r="AD362" i="6"/>
  <c r="AG362" i="6"/>
  <c r="AK362" i="6"/>
  <c r="AP362" i="6"/>
  <c r="AQ358" i="6"/>
  <c r="AL358" i="6"/>
  <c r="AH358" i="6"/>
  <c r="AD358" i="6"/>
  <c r="AR358" i="6"/>
  <c r="AK358" i="6"/>
  <c r="AF358" i="6"/>
  <c r="AP358" i="6"/>
  <c r="AJ358" i="6"/>
  <c r="AE358" i="6"/>
  <c r="AO358" i="6"/>
  <c r="AI358" i="6"/>
  <c r="AN358" i="6"/>
  <c r="AG358" i="6"/>
  <c r="AP354" i="6"/>
  <c r="AK354" i="6"/>
  <c r="AG354" i="6"/>
  <c r="AO354" i="6"/>
  <c r="AJ354" i="6"/>
  <c r="AF354" i="6"/>
  <c r="AR354" i="6"/>
  <c r="AN354" i="6"/>
  <c r="AI354" i="6"/>
  <c r="AE354" i="6"/>
  <c r="AQ354" i="6"/>
  <c r="AL354" i="6"/>
  <c r="AH354" i="6"/>
  <c r="AD354" i="6"/>
  <c r="AP350" i="6"/>
  <c r="AK350" i="6"/>
  <c r="AG350" i="6"/>
  <c r="AO350" i="6"/>
  <c r="AJ350" i="6"/>
  <c r="AF350" i="6"/>
  <c r="AR350" i="6"/>
  <c r="AN350" i="6"/>
  <c r="AI350" i="6"/>
  <c r="AE350" i="6"/>
  <c r="AQ350" i="6"/>
  <c r="AL350" i="6"/>
  <c r="AH350" i="6"/>
  <c r="AD350" i="6"/>
  <c r="AQ346" i="6"/>
  <c r="AL346" i="6"/>
  <c r="AH346" i="6"/>
  <c r="AD346" i="6"/>
  <c r="AP346" i="6"/>
  <c r="AK346" i="6"/>
  <c r="AG346" i="6"/>
  <c r="AO346" i="6"/>
  <c r="AJ346" i="6"/>
  <c r="AF346" i="6"/>
  <c r="AR346" i="6"/>
  <c r="AN346" i="6"/>
  <c r="AI346" i="6"/>
  <c r="AE346" i="6"/>
  <c r="AR342" i="6"/>
  <c r="AN342" i="6"/>
  <c r="AI342" i="6"/>
  <c r="AE342" i="6"/>
  <c r="AQ342" i="6"/>
  <c r="AL342" i="6"/>
  <c r="AH342" i="6"/>
  <c r="AD342" i="6"/>
  <c r="AP342" i="6"/>
  <c r="AK342" i="6"/>
  <c r="AG342" i="6"/>
  <c r="AO342" i="6"/>
  <c r="AJ342" i="6"/>
  <c r="AF342" i="6"/>
  <c r="AO338" i="6"/>
  <c r="AJ338" i="6"/>
  <c r="AF338" i="6"/>
  <c r="AR338" i="6"/>
  <c r="AN338" i="6"/>
  <c r="AI338" i="6"/>
  <c r="AE338" i="6"/>
  <c r="AQ338" i="6"/>
  <c r="AL338" i="6"/>
  <c r="AH338" i="6"/>
  <c r="AD338" i="6"/>
  <c r="AP338" i="6"/>
  <c r="AK338" i="6"/>
  <c r="AG338" i="6"/>
  <c r="AQ334" i="6"/>
  <c r="AL334" i="6"/>
  <c r="AH334" i="6"/>
  <c r="AD334" i="6"/>
  <c r="AP334" i="6"/>
  <c r="AK334" i="6"/>
  <c r="AG334" i="6"/>
  <c r="AO334" i="6"/>
  <c r="AJ334" i="6"/>
  <c r="AF334" i="6"/>
  <c r="AR334" i="6"/>
  <c r="AN334" i="6"/>
  <c r="AI334" i="6"/>
  <c r="AE334" i="6"/>
  <c r="AQ330" i="6"/>
  <c r="AL330" i="6"/>
  <c r="AH330" i="6"/>
  <c r="AD330" i="6"/>
  <c r="AP330" i="6"/>
  <c r="AK330" i="6"/>
  <c r="AG330" i="6"/>
  <c r="AO330" i="6"/>
  <c r="AJ330" i="6"/>
  <c r="AF330" i="6"/>
  <c r="AR330" i="6"/>
  <c r="AN330" i="6"/>
  <c r="AI330" i="6"/>
  <c r="AE330" i="6"/>
  <c r="AR326" i="6"/>
  <c r="AN326" i="6"/>
  <c r="AI326" i="6"/>
  <c r="AE326" i="6"/>
  <c r="AQ326" i="6"/>
  <c r="AL326" i="6"/>
  <c r="AH326" i="6"/>
  <c r="AD326" i="6"/>
  <c r="AP326" i="6"/>
  <c r="AK326" i="6"/>
  <c r="AG326" i="6"/>
  <c r="AF326" i="6"/>
  <c r="AO326" i="6"/>
  <c r="AJ326" i="6"/>
  <c r="AO322" i="6"/>
  <c r="AJ322" i="6"/>
  <c r="AF322" i="6"/>
  <c r="AR322" i="6"/>
  <c r="AN322" i="6"/>
  <c r="AI322" i="6"/>
  <c r="AE322" i="6"/>
  <c r="AQ322" i="6"/>
  <c r="AL322" i="6"/>
  <c r="AH322" i="6"/>
  <c r="AD322" i="6"/>
  <c r="AP322" i="6"/>
  <c r="AK322" i="6"/>
  <c r="AG322" i="6"/>
  <c r="AO318" i="6"/>
  <c r="AJ318" i="6"/>
  <c r="AF318" i="6"/>
  <c r="AR318" i="6"/>
  <c r="AN318" i="6"/>
  <c r="AI318" i="6"/>
  <c r="AE318" i="6"/>
  <c r="AQ318" i="6"/>
  <c r="AL318" i="6"/>
  <c r="AH318" i="6"/>
  <c r="AD318" i="6"/>
  <c r="AP318" i="6"/>
  <c r="AK318" i="6"/>
  <c r="AG318" i="6"/>
  <c r="AO314" i="6"/>
  <c r="AJ314" i="6"/>
  <c r="AF314" i="6"/>
  <c r="AR314" i="6"/>
  <c r="AN314" i="6"/>
  <c r="AI314" i="6"/>
  <c r="AE314" i="6"/>
  <c r="AQ314" i="6"/>
  <c r="AL314" i="6"/>
  <c r="AH314" i="6"/>
  <c r="AD314" i="6"/>
  <c r="AK314" i="6"/>
  <c r="AG314" i="6"/>
  <c r="AP314" i="6"/>
  <c r="AP310" i="6"/>
  <c r="AK310" i="6"/>
  <c r="AG310" i="6"/>
  <c r="AO310" i="6"/>
  <c r="AJ310" i="6"/>
  <c r="AF310" i="6"/>
  <c r="AR310" i="6"/>
  <c r="AN310" i="6"/>
  <c r="AI310" i="6"/>
  <c r="AE310" i="6"/>
  <c r="AH310" i="6"/>
  <c r="AD310" i="6"/>
  <c r="AQ310" i="6"/>
  <c r="AL310" i="6"/>
  <c r="AP306" i="6"/>
  <c r="AK306" i="6"/>
  <c r="AG306" i="6"/>
  <c r="AO306" i="6"/>
  <c r="AJ306" i="6"/>
  <c r="AF306" i="6"/>
  <c r="AR306" i="6"/>
  <c r="AN306" i="6"/>
  <c r="AI306" i="6"/>
  <c r="AE306" i="6"/>
  <c r="AD306" i="6"/>
  <c r="AQ306" i="6"/>
  <c r="AL306" i="6"/>
  <c r="AH306" i="6"/>
  <c r="AQ302" i="6"/>
  <c r="AL302" i="6"/>
  <c r="AH302" i="6"/>
  <c r="AD302" i="6"/>
  <c r="AP302" i="6"/>
  <c r="AK302" i="6"/>
  <c r="AG302" i="6"/>
  <c r="AO302" i="6"/>
  <c r="AJ302" i="6"/>
  <c r="AF302" i="6"/>
  <c r="AR302" i="6"/>
  <c r="AN302" i="6"/>
  <c r="AI302" i="6"/>
  <c r="AE302" i="6"/>
  <c r="AQ298" i="6"/>
  <c r="AL298" i="6"/>
  <c r="AH298" i="6"/>
  <c r="AD298" i="6"/>
  <c r="AP298" i="6"/>
  <c r="AK298" i="6"/>
  <c r="AG298" i="6"/>
  <c r="AN298" i="6"/>
  <c r="AE298" i="6"/>
  <c r="AJ298" i="6"/>
  <c r="AR298" i="6"/>
  <c r="AI298" i="6"/>
  <c r="AO298" i="6"/>
  <c r="AF298" i="6"/>
  <c r="AQ294" i="6"/>
  <c r="AL294" i="6"/>
  <c r="AH294" i="6"/>
  <c r="AD294" i="6"/>
  <c r="AP294" i="6"/>
  <c r="AK294" i="6"/>
  <c r="AG294" i="6"/>
  <c r="AR294" i="6"/>
  <c r="AI294" i="6"/>
  <c r="AO294" i="6"/>
  <c r="AF294" i="6"/>
  <c r="AN294" i="6"/>
  <c r="AE294" i="6"/>
  <c r="AJ294" i="6"/>
  <c r="AQ290" i="6"/>
  <c r="AL290" i="6"/>
  <c r="AH290" i="6"/>
  <c r="AD290" i="6"/>
  <c r="AP290" i="6"/>
  <c r="AK290" i="6"/>
  <c r="AG290" i="6"/>
  <c r="AN290" i="6"/>
  <c r="AE290" i="6"/>
  <c r="AJ290" i="6"/>
  <c r="AR290" i="6"/>
  <c r="AI290" i="6"/>
  <c r="AO290" i="6"/>
  <c r="AF290" i="6"/>
  <c r="AR286" i="6"/>
  <c r="AN286" i="6"/>
  <c r="AI286" i="6"/>
  <c r="AE286" i="6"/>
  <c r="AQ286" i="6"/>
  <c r="AL286" i="6"/>
  <c r="AH286" i="6"/>
  <c r="AD286" i="6"/>
  <c r="AJ286" i="6"/>
  <c r="AP286" i="6"/>
  <c r="AG286" i="6"/>
  <c r="AO286" i="6"/>
  <c r="AF286" i="6"/>
  <c r="AK286" i="6"/>
  <c r="AO282" i="6"/>
  <c r="AJ282" i="6"/>
  <c r="AF282" i="6"/>
  <c r="AR282" i="6"/>
  <c r="AN282" i="6"/>
  <c r="AI282" i="6"/>
  <c r="AE282" i="6"/>
  <c r="AP282" i="6"/>
  <c r="AG282" i="6"/>
  <c r="AL282" i="6"/>
  <c r="AD282" i="6"/>
  <c r="AK282" i="6"/>
  <c r="AQ282" i="6"/>
  <c r="AH282" i="6"/>
  <c r="AO278" i="6"/>
  <c r="AJ278" i="6"/>
  <c r="AF278" i="6"/>
  <c r="AR278" i="6"/>
  <c r="AN278" i="6"/>
  <c r="AI278" i="6"/>
  <c r="AE278" i="6"/>
  <c r="AQ278" i="6"/>
  <c r="AL278" i="6"/>
  <c r="AH278" i="6"/>
  <c r="AD278" i="6"/>
  <c r="AP278" i="6"/>
  <c r="AK278" i="6"/>
  <c r="AG278" i="6"/>
  <c r="AO274" i="6"/>
  <c r="AJ274" i="6"/>
  <c r="AF274" i="6"/>
  <c r="AR274" i="6"/>
  <c r="AN274" i="6"/>
  <c r="AI274" i="6"/>
  <c r="AE274" i="6"/>
  <c r="AQ274" i="6"/>
  <c r="AL274" i="6"/>
  <c r="AH274" i="6"/>
  <c r="AD274" i="6"/>
  <c r="AP274" i="6"/>
  <c r="AK274" i="6"/>
  <c r="AG274" i="6"/>
  <c r="AP270" i="6"/>
  <c r="AK270" i="6"/>
  <c r="AG270" i="6"/>
  <c r="AO270" i="6"/>
  <c r="AJ270" i="6"/>
  <c r="AF270" i="6"/>
  <c r="AR270" i="6"/>
  <c r="AN270" i="6"/>
  <c r="AI270" i="6"/>
  <c r="AE270" i="6"/>
  <c r="AQ270" i="6"/>
  <c r="AL270" i="6"/>
  <c r="AH270" i="6"/>
  <c r="AD270" i="6"/>
  <c r="AQ266" i="6"/>
  <c r="AL266" i="6"/>
  <c r="AH266" i="6"/>
  <c r="AD266" i="6"/>
  <c r="AP266" i="6"/>
  <c r="AK266" i="6"/>
  <c r="AG266" i="6"/>
  <c r="AO266" i="6"/>
  <c r="AJ266" i="6"/>
  <c r="AF266" i="6"/>
  <c r="AR266" i="6"/>
  <c r="AN266" i="6"/>
  <c r="AI266" i="6"/>
  <c r="AE266" i="6"/>
  <c r="AR262" i="6"/>
  <c r="AN262" i="6"/>
  <c r="AI262" i="6"/>
  <c r="AE262" i="6"/>
  <c r="AQ262" i="6"/>
  <c r="AL262" i="6"/>
  <c r="AH262" i="6"/>
  <c r="AD262" i="6"/>
  <c r="AP262" i="6"/>
  <c r="AK262" i="6"/>
  <c r="AG262" i="6"/>
  <c r="AO262" i="6"/>
  <c r="AJ262" i="6"/>
  <c r="AF262" i="6"/>
  <c r="AR258" i="6"/>
  <c r="AN258" i="6"/>
  <c r="AI258" i="6"/>
  <c r="AE258" i="6"/>
  <c r="AQ258" i="6"/>
  <c r="AL258" i="6"/>
  <c r="AH258" i="6"/>
  <c r="AD258" i="6"/>
  <c r="AP258" i="6"/>
  <c r="AK258" i="6"/>
  <c r="AG258" i="6"/>
  <c r="AO258" i="6"/>
  <c r="AJ258" i="6"/>
  <c r="AF258" i="6"/>
  <c r="AR254" i="6"/>
  <c r="AN254" i="6"/>
  <c r="AI254" i="6"/>
  <c r="AE254" i="6"/>
  <c r="AQ254" i="6"/>
  <c r="AL254" i="6"/>
  <c r="AH254" i="6"/>
  <c r="AD254" i="6"/>
  <c r="AP254" i="6"/>
  <c r="AK254" i="6"/>
  <c r="AG254" i="6"/>
  <c r="AO254" i="6"/>
  <c r="AJ254" i="6"/>
  <c r="AF254" i="6"/>
  <c r="AR250" i="6"/>
  <c r="AN250" i="6"/>
  <c r="AI250" i="6"/>
  <c r="AE250" i="6"/>
  <c r="AQ250" i="6"/>
  <c r="AL250" i="6"/>
  <c r="AH250" i="6"/>
  <c r="AD250" i="6"/>
  <c r="AP250" i="6"/>
  <c r="AK250" i="6"/>
  <c r="AG250" i="6"/>
  <c r="AO250" i="6"/>
  <c r="AJ250" i="6"/>
  <c r="AF250" i="6"/>
  <c r="AR246" i="6"/>
  <c r="AN246" i="6"/>
  <c r="AI246" i="6"/>
  <c r="AE246" i="6"/>
  <c r="AQ246" i="6"/>
  <c r="AL246" i="6"/>
  <c r="AH246" i="6"/>
  <c r="AD246" i="6"/>
  <c r="AP246" i="6"/>
  <c r="AK246" i="6"/>
  <c r="AG246" i="6"/>
  <c r="AO246" i="6"/>
  <c r="AJ246" i="6"/>
  <c r="AF246" i="6"/>
  <c r="AR242" i="6"/>
  <c r="AN242" i="6"/>
  <c r="AI242" i="6"/>
  <c r="AE242" i="6"/>
  <c r="AQ242" i="6"/>
  <c r="AL242" i="6"/>
  <c r="AH242" i="6"/>
  <c r="AD242" i="6"/>
  <c r="AP242" i="6"/>
  <c r="AK242" i="6"/>
  <c r="AG242" i="6"/>
  <c r="AO242" i="6"/>
  <c r="AJ242" i="6"/>
  <c r="AF242" i="6"/>
  <c r="AR238" i="6"/>
  <c r="AN238" i="6"/>
  <c r="AI238" i="6"/>
  <c r="AE238" i="6"/>
  <c r="AQ238" i="6"/>
  <c r="AL238" i="6"/>
  <c r="AH238" i="6"/>
  <c r="AD238" i="6"/>
  <c r="AP238" i="6"/>
  <c r="AK238" i="6"/>
  <c r="AG238" i="6"/>
  <c r="AO238" i="6"/>
  <c r="AJ238" i="6"/>
  <c r="AF238" i="6"/>
  <c r="AQ234" i="6"/>
  <c r="AL234" i="6"/>
  <c r="AH234" i="6"/>
  <c r="AD234" i="6"/>
  <c r="AP234" i="6"/>
  <c r="AK234" i="6"/>
  <c r="AG234" i="6"/>
  <c r="AO234" i="6"/>
  <c r="AJ234" i="6"/>
  <c r="AF234" i="6"/>
  <c r="AN234" i="6"/>
  <c r="AI234" i="6"/>
  <c r="AE234" i="6"/>
  <c r="AR234" i="6"/>
  <c r="AQ230" i="6"/>
  <c r="AL230" i="6"/>
  <c r="AH230" i="6"/>
  <c r="AD230" i="6"/>
  <c r="AP230" i="6"/>
  <c r="AK230" i="6"/>
  <c r="AG230" i="6"/>
  <c r="AO230" i="6"/>
  <c r="AJ230" i="6"/>
  <c r="AF230" i="6"/>
  <c r="AI230" i="6"/>
  <c r="AE230" i="6"/>
  <c r="AR230" i="6"/>
  <c r="AN230" i="6"/>
  <c r="AQ226" i="6"/>
  <c r="AL226" i="6"/>
  <c r="AH226" i="6"/>
  <c r="AD226" i="6"/>
  <c r="AP226" i="6"/>
  <c r="AK226" i="6"/>
  <c r="AG226" i="6"/>
  <c r="AO226" i="6"/>
  <c r="AJ226" i="6"/>
  <c r="AF226" i="6"/>
  <c r="AE226" i="6"/>
  <c r="AR226" i="6"/>
  <c r="AN226" i="6"/>
  <c r="AI226" i="6"/>
  <c r="AP222" i="6"/>
  <c r="AK222" i="6"/>
  <c r="AG222" i="6"/>
  <c r="AO222" i="6"/>
  <c r="AJ222" i="6"/>
  <c r="AF222" i="6"/>
  <c r="AR222" i="6"/>
  <c r="AN222" i="6"/>
  <c r="AI222" i="6"/>
  <c r="AE222" i="6"/>
  <c r="AQ222" i="6"/>
  <c r="AL222" i="6"/>
  <c r="AH222" i="6"/>
  <c r="AD222" i="6"/>
  <c r="AP218" i="6"/>
  <c r="AK218" i="6"/>
  <c r="AG218" i="6"/>
  <c r="AO218" i="6"/>
  <c r="AJ218" i="6"/>
  <c r="AF218" i="6"/>
  <c r="AR218" i="6"/>
  <c r="AN218" i="6"/>
  <c r="AI218" i="6"/>
  <c r="AE218" i="6"/>
  <c r="AQ218" i="6"/>
  <c r="AL218" i="6"/>
  <c r="AH218" i="6"/>
  <c r="AD218" i="6"/>
  <c r="AP214" i="6"/>
  <c r="AK214" i="6"/>
  <c r="AG214" i="6"/>
  <c r="AO214" i="6"/>
  <c r="AJ214" i="6"/>
  <c r="AF214" i="6"/>
  <c r="AR214" i="6"/>
  <c r="AN214" i="6"/>
  <c r="AI214" i="6"/>
  <c r="AE214" i="6"/>
  <c r="AQ214" i="6"/>
  <c r="AL214" i="6"/>
  <c r="AH214" i="6"/>
  <c r="AD214" i="6"/>
  <c r="AP210" i="6"/>
  <c r="AK210" i="6"/>
  <c r="AG210" i="6"/>
  <c r="AO210" i="6"/>
  <c r="AJ210" i="6"/>
  <c r="AF210" i="6"/>
  <c r="AR210" i="6"/>
  <c r="AN210" i="6"/>
  <c r="AI210" i="6"/>
  <c r="AE210" i="6"/>
  <c r="AQ210" i="6"/>
  <c r="AL210" i="6"/>
  <c r="AH210" i="6"/>
  <c r="AD210" i="6"/>
  <c r="AP206" i="6"/>
  <c r="AK206" i="6"/>
  <c r="AG206" i="6"/>
  <c r="AO206" i="6"/>
  <c r="AJ206" i="6"/>
  <c r="AF206" i="6"/>
  <c r="AR206" i="6"/>
  <c r="AN206" i="6"/>
  <c r="AI206" i="6"/>
  <c r="AE206" i="6"/>
  <c r="AQ206" i="6"/>
  <c r="AL206" i="6"/>
  <c r="AH206" i="6"/>
  <c r="AD206" i="6"/>
  <c r="AP202" i="6"/>
  <c r="AK202" i="6"/>
  <c r="AG202" i="6"/>
  <c r="AO202" i="6"/>
  <c r="AJ202" i="6"/>
  <c r="AF202" i="6"/>
  <c r="AR202" i="6"/>
  <c r="AN202" i="6"/>
  <c r="AI202" i="6"/>
  <c r="AE202" i="6"/>
  <c r="AQ202" i="6"/>
  <c r="AL202" i="6"/>
  <c r="AH202" i="6"/>
  <c r="AD202" i="6"/>
  <c r="AP198" i="6"/>
  <c r="AK198" i="6"/>
  <c r="AG198" i="6"/>
  <c r="AO198" i="6"/>
  <c r="AJ198" i="6"/>
  <c r="AF198" i="6"/>
  <c r="AR198" i="6"/>
  <c r="AN198" i="6"/>
  <c r="AI198" i="6"/>
  <c r="AE198" i="6"/>
  <c r="AQ198" i="6"/>
  <c r="AL198" i="6"/>
  <c r="AH198" i="6"/>
  <c r="AD198" i="6"/>
  <c r="AQ194" i="6"/>
  <c r="AL194" i="6"/>
  <c r="AH194" i="6"/>
  <c r="AD194" i="6"/>
  <c r="AP194" i="6"/>
  <c r="AK194" i="6"/>
  <c r="AG194" i="6"/>
  <c r="AO194" i="6"/>
  <c r="AJ194" i="6"/>
  <c r="AF194" i="6"/>
  <c r="AR194" i="6"/>
  <c r="AN194" i="6"/>
  <c r="AI194" i="6"/>
  <c r="AE194" i="6"/>
  <c r="AQ190" i="6"/>
  <c r="AL190" i="6"/>
  <c r="AH190" i="6"/>
  <c r="AD190" i="6"/>
  <c r="AP190" i="6"/>
  <c r="AK190" i="6"/>
  <c r="AG190" i="6"/>
  <c r="AO190" i="6"/>
  <c r="AJ190" i="6"/>
  <c r="AF190" i="6"/>
  <c r="AR190" i="6"/>
  <c r="AN190" i="6"/>
  <c r="AI190" i="6"/>
  <c r="AE190" i="6"/>
  <c r="AQ186" i="6"/>
  <c r="AL186" i="6"/>
  <c r="AH186" i="6"/>
  <c r="AD186" i="6"/>
  <c r="AP186" i="6"/>
  <c r="AK186" i="6"/>
  <c r="AG186" i="6"/>
  <c r="AO186" i="6"/>
  <c r="AJ186" i="6"/>
  <c r="AF186" i="6"/>
  <c r="AR186" i="6"/>
  <c r="AN186" i="6"/>
  <c r="AI186" i="6"/>
  <c r="AE186" i="6"/>
  <c r="AQ182" i="6"/>
  <c r="AL182" i="6"/>
  <c r="AH182" i="6"/>
  <c r="AD182" i="6"/>
  <c r="AP182" i="6"/>
  <c r="AK182" i="6"/>
  <c r="AG182" i="6"/>
  <c r="AO182" i="6"/>
  <c r="AJ182" i="6"/>
  <c r="AF182" i="6"/>
  <c r="AR182" i="6"/>
  <c r="AN182" i="6"/>
  <c r="AI182" i="6"/>
  <c r="AE182" i="6"/>
  <c r="AQ178" i="6"/>
  <c r="AL178" i="6"/>
  <c r="AH178" i="6"/>
  <c r="AD178" i="6"/>
  <c r="AP178" i="6"/>
  <c r="AK178" i="6"/>
  <c r="AG178" i="6"/>
  <c r="AO178" i="6"/>
  <c r="AJ178" i="6"/>
  <c r="AF178" i="6"/>
  <c r="AR178" i="6"/>
  <c r="AN178" i="6"/>
  <c r="AI178" i="6"/>
  <c r="AE178" i="6"/>
  <c r="AQ174" i="6"/>
  <c r="AL174" i="6"/>
  <c r="AH174" i="6"/>
  <c r="AD174" i="6"/>
  <c r="AP174" i="6"/>
  <c r="AK174" i="6"/>
  <c r="AG174" i="6"/>
  <c r="AO174" i="6"/>
  <c r="AJ174" i="6"/>
  <c r="AF174" i="6"/>
  <c r="AR174" i="6"/>
  <c r="AN174" i="6"/>
  <c r="AI174" i="6"/>
  <c r="AE174" i="6"/>
  <c r="AQ170" i="6"/>
  <c r="AL170" i="6"/>
  <c r="AH170" i="6"/>
  <c r="AD170" i="6"/>
  <c r="AP170" i="6"/>
  <c r="AK170" i="6"/>
  <c r="AG170" i="6"/>
  <c r="AO170" i="6"/>
  <c r="AJ170" i="6"/>
  <c r="AF170" i="6"/>
  <c r="AR170" i="6"/>
  <c r="AN170" i="6"/>
  <c r="AI170" i="6"/>
  <c r="AE170" i="6"/>
  <c r="AR166" i="6"/>
  <c r="AN166" i="6"/>
  <c r="AI166" i="6"/>
  <c r="AE166" i="6"/>
  <c r="AQ166" i="6"/>
  <c r="AL166" i="6"/>
  <c r="AH166" i="6"/>
  <c r="AD166" i="6"/>
  <c r="AP166" i="6"/>
  <c r="AK166" i="6"/>
  <c r="AG166" i="6"/>
  <c r="AO166" i="6"/>
  <c r="AJ166" i="6"/>
  <c r="AF166" i="6"/>
  <c r="AR162" i="6"/>
  <c r="AN162" i="6"/>
  <c r="AI162" i="6"/>
  <c r="AE162" i="6"/>
  <c r="AQ162" i="6"/>
  <c r="AL162" i="6"/>
  <c r="AH162" i="6"/>
  <c r="AD162" i="6"/>
  <c r="AP162" i="6"/>
  <c r="AK162" i="6"/>
  <c r="AG162" i="6"/>
  <c r="AO162" i="6"/>
  <c r="AJ162" i="6"/>
  <c r="AF162" i="6"/>
  <c r="AR158" i="6"/>
  <c r="AN158" i="6"/>
  <c r="AI158" i="6"/>
  <c r="AE158" i="6"/>
  <c r="AQ158" i="6"/>
  <c r="AL158" i="6"/>
  <c r="AH158" i="6"/>
  <c r="AD158" i="6"/>
  <c r="AP158" i="6"/>
  <c r="AK158" i="6"/>
  <c r="AG158" i="6"/>
  <c r="AO158" i="6"/>
  <c r="AJ158" i="6"/>
  <c r="AF158" i="6"/>
  <c r="AR154" i="6"/>
  <c r="AP154" i="6"/>
  <c r="AK154" i="6"/>
  <c r="AG154" i="6"/>
  <c r="AO154" i="6"/>
  <c r="AJ154" i="6"/>
  <c r="AF154" i="6"/>
  <c r="AN154" i="6"/>
  <c r="AI154" i="6"/>
  <c r="AE154" i="6"/>
  <c r="AQ154" i="6"/>
  <c r="AL154" i="6"/>
  <c r="AH154" i="6"/>
  <c r="AD154" i="6"/>
  <c r="AP150" i="6"/>
  <c r="AK150" i="6"/>
  <c r="AG150" i="6"/>
  <c r="AO150" i="6"/>
  <c r="AJ150" i="6"/>
  <c r="AF150" i="6"/>
  <c r="AR150" i="6"/>
  <c r="AN150" i="6"/>
  <c r="AI150" i="6"/>
  <c r="AE150" i="6"/>
  <c r="AQ150" i="6"/>
  <c r="AL150" i="6"/>
  <c r="AH150" i="6"/>
  <c r="AD150" i="6"/>
  <c r="AQ146" i="6"/>
  <c r="AL146" i="6"/>
  <c r="AH146" i="6"/>
  <c r="AD146" i="6"/>
  <c r="AP146" i="6"/>
  <c r="AK146" i="6"/>
  <c r="AG146" i="6"/>
  <c r="AO146" i="6"/>
  <c r="AJ146" i="6"/>
  <c r="AF146" i="6"/>
  <c r="AR146" i="6"/>
  <c r="AN146" i="6"/>
  <c r="AI146" i="6"/>
  <c r="AE146" i="6"/>
  <c r="AQ142" i="6"/>
  <c r="AL142" i="6"/>
  <c r="AH142" i="6"/>
  <c r="AD142" i="6"/>
  <c r="AP142" i="6"/>
  <c r="AK142" i="6"/>
  <c r="AG142" i="6"/>
  <c r="AO142" i="6"/>
  <c r="AJ142" i="6"/>
  <c r="AF142" i="6"/>
  <c r="AR142" i="6"/>
  <c r="AN142" i="6"/>
  <c r="AI142" i="6"/>
  <c r="AE142" i="6"/>
  <c r="AQ138" i="6"/>
  <c r="AL138" i="6"/>
  <c r="AH138" i="6"/>
  <c r="AD138" i="6"/>
  <c r="AP138" i="6"/>
  <c r="AK138" i="6"/>
  <c r="AG138" i="6"/>
  <c r="AO138" i="6"/>
  <c r="AJ138" i="6"/>
  <c r="AF138" i="6"/>
  <c r="AR138" i="6"/>
  <c r="AN138" i="6"/>
  <c r="AI138" i="6"/>
  <c r="AE138" i="6"/>
  <c r="AQ134" i="6"/>
  <c r="AL134" i="6"/>
  <c r="AH134" i="6"/>
  <c r="AD134" i="6"/>
  <c r="AP134" i="6"/>
  <c r="AK134" i="6"/>
  <c r="AG134" i="6"/>
  <c r="AO134" i="6"/>
  <c r="AJ134" i="6"/>
  <c r="AF134" i="6"/>
  <c r="AR134" i="6"/>
  <c r="AN134" i="6"/>
  <c r="AI134" i="6"/>
  <c r="AE134" i="6"/>
  <c r="AQ130" i="6"/>
  <c r="AL130" i="6"/>
  <c r="AH130" i="6"/>
  <c r="AD130" i="6"/>
  <c r="AP130" i="6"/>
  <c r="AK130" i="6"/>
  <c r="AG130" i="6"/>
  <c r="AO130" i="6"/>
  <c r="AJ130" i="6"/>
  <c r="AF130" i="6"/>
  <c r="AR130" i="6"/>
  <c r="AN130" i="6"/>
  <c r="AI130" i="6"/>
  <c r="AE130" i="6"/>
  <c r="AQ126" i="6"/>
  <c r="AL126" i="6"/>
  <c r="AH126" i="6"/>
  <c r="AD126" i="6"/>
  <c r="AP126" i="6"/>
  <c r="AK126" i="6"/>
  <c r="AG126" i="6"/>
  <c r="AO126" i="6"/>
  <c r="AJ126" i="6"/>
  <c r="AF126" i="6"/>
  <c r="AR126" i="6"/>
  <c r="AN126" i="6"/>
  <c r="AI126" i="6"/>
  <c r="AE126" i="6"/>
  <c r="AQ122" i="6"/>
  <c r="AL122" i="6"/>
  <c r="AH122" i="6"/>
  <c r="AD122" i="6"/>
  <c r="AP122" i="6"/>
  <c r="AK122" i="6"/>
  <c r="AG122" i="6"/>
  <c r="AO122" i="6"/>
  <c r="AJ122" i="6"/>
  <c r="AF122" i="6"/>
  <c r="AR122" i="6"/>
  <c r="AN122" i="6"/>
  <c r="AI122" i="6"/>
  <c r="AE122" i="6"/>
  <c r="AQ118" i="6"/>
  <c r="AL118" i="6"/>
  <c r="AH118" i="6"/>
  <c r="AD118" i="6"/>
  <c r="AP118" i="6"/>
  <c r="AK118" i="6"/>
  <c r="AG118" i="6"/>
  <c r="AO118" i="6"/>
  <c r="AJ118" i="6"/>
  <c r="AF118" i="6"/>
  <c r="AR118" i="6"/>
  <c r="AN118" i="6"/>
  <c r="AI118" i="6"/>
  <c r="AE118" i="6"/>
  <c r="AQ114" i="6"/>
  <c r="AL114" i="6"/>
  <c r="AH114" i="6"/>
  <c r="AD114" i="6"/>
  <c r="AP114" i="6"/>
  <c r="AK114" i="6"/>
  <c r="AG114" i="6"/>
  <c r="AO114" i="6"/>
  <c r="AJ114" i="6"/>
  <c r="AF114" i="6"/>
  <c r="AR114" i="6"/>
  <c r="AN114" i="6"/>
  <c r="AI114" i="6"/>
  <c r="AE114" i="6"/>
  <c r="AQ110" i="6"/>
  <c r="AL110" i="6"/>
  <c r="AH110" i="6"/>
  <c r="AD110" i="6"/>
  <c r="AP110" i="6"/>
  <c r="AK110" i="6"/>
  <c r="AG110" i="6"/>
  <c r="AO110" i="6"/>
  <c r="AJ110" i="6"/>
  <c r="AF110" i="6"/>
  <c r="AR110" i="6"/>
  <c r="AN110" i="6"/>
  <c r="AI110" i="6"/>
  <c r="AE110" i="6"/>
  <c r="AQ106" i="6"/>
  <c r="AL106" i="6"/>
  <c r="AH106" i="6"/>
  <c r="AD106" i="6"/>
  <c r="AP106" i="6"/>
  <c r="AK106" i="6"/>
  <c r="AG106" i="6"/>
  <c r="AO106" i="6"/>
  <c r="AJ106" i="6"/>
  <c r="AF106" i="6"/>
  <c r="AR106" i="6"/>
  <c r="AN106" i="6"/>
  <c r="AI106" i="6"/>
  <c r="AE106" i="6"/>
  <c r="AQ102" i="6"/>
  <c r="AL102" i="6"/>
  <c r="AH102" i="6"/>
  <c r="AD102" i="6"/>
  <c r="AP102" i="6"/>
  <c r="AK102" i="6"/>
  <c r="AG102" i="6"/>
  <c r="AO102" i="6"/>
  <c r="AJ102" i="6"/>
  <c r="AF102" i="6"/>
  <c r="AR102" i="6"/>
  <c r="AN102" i="6"/>
  <c r="AI102" i="6"/>
  <c r="AE102" i="6"/>
  <c r="AQ98" i="6"/>
  <c r="AL98" i="6"/>
  <c r="AH98" i="6"/>
  <c r="AD98" i="6"/>
  <c r="AP98" i="6"/>
  <c r="AK98" i="6"/>
  <c r="AG98" i="6"/>
  <c r="AO98" i="6"/>
  <c r="AJ98" i="6"/>
  <c r="AF98" i="6"/>
  <c r="AR98" i="6"/>
  <c r="AN98" i="6"/>
  <c r="AI98" i="6"/>
  <c r="AE98" i="6"/>
  <c r="AQ94" i="6"/>
  <c r="AL94" i="6"/>
  <c r="AH94" i="6"/>
  <c r="AD94" i="6"/>
  <c r="AP94" i="6"/>
  <c r="AK94" i="6"/>
  <c r="AG94" i="6"/>
  <c r="AO94" i="6"/>
  <c r="AJ94" i="6"/>
  <c r="AF94" i="6"/>
  <c r="AR94" i="6"/>
  <c r="AN94" i="6"/>
  <c r="AI94" i="6"/>
  <c r="AE94" i="6"/>
  <c r="AQ90" i="6"/>
  <c r="AL90" i="6"/>
  <c r="AH90" i="6"/>
  <c r="AD90" i="6"/>
  <c r="AP90" i="6"/>
  <c r="AK90" i="6"/>
  <c r="AG90" i="6"/>
  <c r="AO90" i="6"/>
  <c r="AJ90" i="6"/>
  <c r="AF90" i="6"/>
  <c r="AR90" i="6"/>
  <c r="AN90" i="6"/>
  <c r="AI90" i="6"/>
  <c r="AE90" i="6"/>
  <c r="AQ86" i="6"/>
  <c r="AL86" i="6"/>
  <c r="AH86" i="6"/>
  <c r="AD86" i="6"/>
  <c r="AP86" i="6"/>
  <c r="AK86" i="6"/>
  <c r="AG86" i="6"/>
  <c r="AO86" i="6"/>
  <c r="AJ86" i="6"/>
  <c r="AF86" i="6"/>
  <c r="AR86" i="6"/>
  <c r="AN86" i="6"/>
  <c r="AI86" i="6"/>
  <c r="AE86" i="6"/>
  <c r="AQ82" i="6"/>
  <c r="AL82" i="6"/>
  <c r="AH82" i="6"/>
  <c r="AD82" i="6"/>
  <c r="AP82" i="6"/>
  <c r="AK82" i="6"/>
  <c r="AG82" i="6"/>
  <c r="AO82" i="6"/>
  <c r="AJ82" i="6"/>
  <c r="AF82" i="6"/>
  <c r="AR82" i="6"/>
  <c r="AN82" i="6"/>
  <c r="AI82" i="6"/>
  <c r="AE82" i="6"/>
  <c r="AQ78" i="6"/>
  <c r="AL78" i="6"/>
  <c r="AH78" i="6"/>
  <c r="AD78" i="6"/>
  <c r="AP78" i="6"/>
  <c r="AK78" i="6"/>
  <c r="AG78" i="6"/>
  <c r="AO78" i="6"/>
  <c r="AJ78" i="6"/>
  <c r="AF78" i="6"/>
  <c r="AR78" i="6"/>
  <c r="AN78" i="6"/>
  <c r="AI78" i="6"/>
  <c r="AE78" i="6"/>
  <c r="AQ74" i="6"/>
  <c r="AL74" i="6"/>
  <c r="AH74" i="6"/>
  <c r="AD74" i="6"/>
  <c r="AP74" i="6"/>
  <c r="AK74" i="6"/>
  <c r="AG74" i="6"/>
  <c r="AO74" i="6"/>
  <c r="AJ74" i="6"/>
  <c r="AF74" i="6"/>
  <c r="AR74" i="6"/>
  <c r="AN74" i="6"/>
  <c r="AI74" i="6"/>
  <c r="AE74" i="6"/>
  <c r="AQ70" i="6"/>
  <c r="AL70" i="6"/>
  <c r="AH70" i="6"/>
  <c r="AD70" i="6"/>
  <c r="AP70" i="6"/>
  <c r="AK70" i="6"/>
  <c r="AG70" i="6"/>
  <c r="AO70" i="6"/>
  <c r="AJ70" i="6"/>
  <c r="AF70" i="6"/>
  <c r="AR70" i="6"/>
  <c r="AN70" i="6"/>
  <c r="AI70" i="6"/>
  <c r="AE70" i="6"/>
  <c r="AQ66" i="6"/>
  <c r="AL66" i="6"/>
  <c r="AH66" i="6"/>
  <c r="AD66" i="6"/>
  <c r="AP66" i="6"/>
  <c r="AK66" i="6"/>
  <c r="AG66" i="6"/>
  <c r="AO66" i="6"/>
  <c r="AJ66" i="6"/>
  <c r="AF66" i="6"/>
  <c r="AR66" i="6"/>
  <c r="AN66" i="6"/>
  <c r="AI66" i="6"/>
  <c r="AE66" i="6"/>
  <c r="AQ62" i="6"/>
  <c r="AL62" i="6"/>
  <c r="AH62" i="6"/>
  <c r="AD62" i="6"/>
  <c r="AP62" i="6"/>
  <c r="AK62" i="6"/>
  <c r="AG62" i="6"/>
  <c r="AO62" i="6"/>
  <c r="AJ62" i="6"/>
  <c r="AF62" i="6"/>
  <c r="AR62" i="6"/>
  <c r="AN62" i="6"/>
  <c r="AI62" i="6"/>
  <c r="AE62" i="6"/>
  <c r="AQ58" i="6"/>
  <c r="AL58" i="6"/>
  <c r="AH58" i="6"/>
  <c r="AD58" i="6"/>
  <c r="AP58" i="6"/>
  <c r="AK58" i="6"/>
  <c r="AG58" i="6"/>
  <c r="AO58" i="6"/>
  <c r="AJ58" i="6"/>
  <c r="AF58" i="6"/>
  <c r="AR58" i="6"/>
  <c r="AN58" i="6"/>
  <c r="AI58" i="6"/>
  <c r="AE58" i="6"/>
  <c r="AQ54" i="6"/>
  <c r="AL54" i="6"/>
  <c r="AH54" i="6"/>
  <c r="AD54" i="6"/>
  <c r="AP54" i="6"/>
  <c r="AK54" i="6"/>
  <c r="AG54" i="6"/>
  <c r="AO54" i="6"/>
  <c r="AJ54" i="6"/>
  <c r="AF54" i="6"/>
  <c r="AR54" i="6"/>
  <c r="AN54" i="6"/>
  <c r="AI54" i="6"/>
  <c r="AE54" i="6"/>
  <c r="AQ50" i="6"/>
  <c r="AL50" i="6"/>
  <c r="AH50" i="6"/>
  <c r="AD50" i="6"/>
  <c r="AP50" i="6"/>
  <c r="AK50" i="6"/>
  <c r="AG50" i="6"/>
  <c r="AO50" i="6"/>
  <c r="AJ50" i="6"/>
  <c r="AF50" i="6"/>
  <c r="AR50" i="6"/>
  <c r="AN50" i="6"/>
  <c r="AI50" i="6"/>
  <c r="AE50" i="6"/>
  <c r="AQ46" i="6"/>
  <c r="AL46" i="6"/>
  <c r="AH46" i="6"/>
  <c r="AD46" i="6"/>
  <c r="AP46" i="6"/>
  <c r="AK46" i="6"/>
  <c r="AG46" i="6"/>
  <c r="AO46" i="6"/>
  <c r="AJ46" i="6"/>
  <c r="AF46" i="6"/>
  <c r="AR46" i="6"/>
  <c r="AN46" i="6"/>
  <c r="AI46" i="6"/>
  <c r="AE46" i="6"/>
  <c r="AQ42" i="6"/>
  <c r="AL42" i="6"/>
  <c r="AH42" i="6"/>
  <c r="AD42" i="6"/>
  <c r="AP42" i="6"/>
  <c r="AK42" i="6"/>
  <c r="AG42" i="6"/>
  <c r="AO42" i="6"/>
  <c r="AJ42" i="6"/>
  <c r="AF42" i="6"/>
  <c r="AR42" i="6"/>
  <c r="AN42" i="6"/>
  <c r="AI42" i="6"/>
  <c r="AE42" i="6"/>
  <c r="AQ38" i="6"/>
  <c r="AL38" i="6"/>
  <c r="AH38" i="6"/>
  <c r="AD38" i="6"/>
  <c r="AP38" i="6"/>
  <c r="AK38" i="6"/>
  <c r="AG38" i="6"/>
  <c r="AO38" i="6"/>
  <c r="AJ38" i="6"/>
  <c r="AF38" i="6"/>
  <c r="AR38" i="6"/>
  <c r="AN38" i="6"/>
  <c r="AI38" i="6"/>
  <c r="AE38" i="6"/>
  <c r="AQ34" i="6"/>
  <c r="AL34" i="6"/>
  <c r="AH34" i="6"/>
  <c r="AD34" i="6"/>
  <c r="AP34" i="6"/>
  <c r="AK34" i="6"/>
  <c r="AG34" i="6"/>
  <c r="AO34" i="6"/>
  <c r="AJ34" i="6"/>
  <c r="AF34" i="6"/>
  <c r="AR34" i="6"/>
  <c r="AN34" i="6"/>
  <c r="AI34" i="6"/>
  <c r="AE34" i="6"/>
  <c r="AQ30" i="6"/>
  <c r="AL30" i="6"/>
  <c r="AH30" i="6"/>
  <c r="AD30" i="6"/>
  <c r="AP30" i="6"/>
  <c r="AK30" i="6"/>
  <c r="AG30" i="6"/>
  <c r="AO30" i="6"/>
  <c r="AJ30" i="6"/>
  <c r="AF30" i="6"/>
  <c r="AR30" i="6"/>
  <c r="AN30" i="6"/>
  <c r="AI30" i="6"/>
  <c r="AE30" i="6"/>
  <c r="AQ26" i="6"/>
  <c r="AL26" i="6"/>
  <c r="AH26" i="6"/>
  <c r="AD26" i="6"/>
  <c r="AP26" i="6"/>
  <c r="AK26" i="6"/>
  <c r="AG26" i="6"/>
  <c r="AO26" i="6"/>
  <c r="AJ26" i="6"/>
  <c r="AF26" i="6"/>
  <c r="AR26" i="6"/>
  <c r="AN26" i="6"/>
  <c r="AI26" i="6"/>
  <c r="AE26" i="6"/>
  <c r="AQ22" i="6"/>
  <c r="AL22" i="6"/>
  <c r="AH22" i="6"/>
  <c r="AD22" i="6"/>
  <c r="AP22" i="6"/>
  <c r="AK22" i="6"/>
  <c r="AG22" i="6"/>
  <c r="AO22" i="6"/>
  <c r="AJ22" i="6"/>
  <c r="AF22" i="6"/>
  <c r="AR22" i="6"/>
  <c r="AN22" i="6"/>
  <c r="AI22" i="6"/>
  <c r="AE22" i="6"/>
  <c r="AQ18" i="6"/>
  <c r="AL18" i="6"/>
  <c r="AH18" i="6"/>
  <c r="AD18" i="6"/>
  <c r="AP18" i="6"/>
  <c r="AK18" i="6"/>
  <c r="AG18" i="6"/>
  <c r="AO18" i="6"/>
  <c r="AJ18" i="6"/>
  <c r="AF18" i="6"/>
  <c r="AR18" i="6"/>
  <c r="AN18" i="6"/>
  <c r="AI18" i="6"/>
  <c r="AE18" i="6"/>
  <c r="AQ14" i="6"/>
  <c r="AL14" i="6"/>
  <c r="AH14" i="6"/>
  <c r="AD14" i="6"/>
  <c r="AP14" i="6"/>
  <c r="AK14" i="6"/>
  <c r="AG14" i="6"/>
  <c r="AO14" i="6"/>
  <c r="AJ14" i="6"/>
  <c r="AF14" i="6"/>
  <c r="AR14" i="6"/>
  <c r="AN14" i="6"/>
  <c r="AI14" i="6"/>
  <c r="AE14" i="6"/>
  <c r="AQ10" i="6"/>
  <c r="AL10" i="6"/>
  <c r="AH10" i="6"/>
  <c r="AD10" i="6"/>
  <c r="AP10" i="6"/>
  <c r="AK10" i="6"/>
  <c r="AG10" i="6"/>
  <c r="AO10" i="6"/>
  <c r="AJ10" i="6"/>
  <c r="AF10" i="6"/>
  <c r="AR10" i="6"/>
  <c r="AN10" i="6"/>
  <c r="AI10" i="6"/>
  <c r="AE10" i="6"/>
  <c r="AQ6" i="6"/>
  <c r="AL6" i="6"/>
  <c r="AH6" i="6"/>
  <c r="AD6" i="6"/>
  <c r="AP6" i="6"/>
  <c r="AK6" i="6"/>
  <c r="AG6" i="6"/>
  <c r="AO6" i="6"/>
  <c r="AJ6" i="6"/>
  <c r="AF6" i="6"/>
  <c r="AR6" i="6"/>
  <c r="AN6" i="6"/>
  <c r="AI6" i="6"/>
  <c r="AE6" i="6"/>
  <c r="AR437" i="6"/>
  <c r="AN437" i="6"/>
  <c r="AI437" i="6"/>
  <c r="AE437" i="6"/>
  <c r="AQ437" i="6"/>
  <c r="AL437" i="6"/>
  <c r="AH437" i="6"/>
  <c r="AD437" i="6"/>
  <c r="AP437" i="6"/>
  <c r="AK437" i="6"/>
  <c r="AG437" i="6"/>
  <c r="AO437" i="6"/>
  <c r="AJ437" i="6"/>
  <c r="AF437" i="6"/>
  <c r="AQ441" i="6"/>
  <c r="AL441" i="6"/>
  <c r="AH441" i="6"/>
  <c r="AD441" i="6"/>
  <c r="AP441" i="6"/>
  <c r="AK441" i="6"/>
  <c r="AG441" i="6"/>
  <c r="AO441" i="6"/>
  <c r="AJ441" i="6"/>
  <c r="AF441" i="6"/>
  <c r="AR441" i="6"/>
  <c r="AN441" i="6"/>
  <c r="AI441" i="6"/>
  <c r="AE441" i="6"/>
  <c r="AP445" i="6"/>
  <c r="AK445" i="6"/>
  <c r="AG445" i="6"/>
  <c r="AO445" i="6"/>
  <c r="AJ445" i="6"/>
  <c r="AF445" i="6"/>
  <c r="AR445" i="6"/>
  <c r="AN445" i="6"/>
  <c r="AI445" i="6"/>
  <c r="AE445" i="6"/>
  <c r="AD445" i="6"/>
  <c r="AQ445" i="6"/>
  <c r="AL445" i="6"/>
  <c r="AH445" i="6"/>
  <c r="AP449" i="6"/>
  <c r="AK449" i="6"/>
  <c r="AG449" i="6"/>
  <c r="AO449" i="6"/>
  <c r="AJ449" i="6"/>
  <c r="AF449" i="6"/>
  <c r="AR449" i="6"/>
  <c r="AN449" i="6"/>
  <c r="AI449" i="6"/>
  <c r="AE449" i="6"/>
  <c r="AH449" i="6"/>
  <c r="AD449" i="6"/>
  <c r="AQ449" i="6"/>
  <c r="AL449" i="6"/>
  <c r="AP453" i="6"/>
  <c r="AK453" i="6"/>
  <c r="AG453" i="6"/>
  <c r="AO453" i="6"/>
  <c r="AJ453" i="6"/>
  <c r="AF453" i="6"/>
  <c r="AR453" i="6"/>
  <c r="AN453" i="6"/>
  <c r="AI453" i="6"/>
  <c r="AE453" i="6"/>
  <c r="AL453" i="6"/>
  <c r="AH453" i="6"/>
  <c r="AD453" i="6"/>
  <c r="AQ453" i="6"/>
  <c r="AR457" i="6"/>
  <c r="AN457" i="6"/>
  <c r="AI457" i="6"/>
  <c r="AE457" i="6"/>
  <c r="AO457" i="6"/>
  <c r="AH457" i="6"/>
  <c r="AL457" i="6"/>
  <c r="AG457" i="6"/>
  <c r="AQ457" i="6"/>
  <c r="AK457" i="6"/>
  <c r="AF457" i="6"/>
  <c r="AD457" i="6"/>
  <c r="AP457" i="6"/>
  <c r="AJ457" i="6"/>
  <c r="AR464" i="6"/>
  <c r="AN464" i="6"/>
  <c r="AI464" i="6"/>
  <c r="AE464" i="6"/>
  <c r="AQ464" i="6"/>
  <c r="AK464" i="6"/>
  <c r="AF464" i="6"/>
  <c r="AP464" i="6"/>
  <c r="AJ464" i="6"/>
  <c r="AD464" i="6"/>
  <c r="AO464" i="6"/>
  <c r="AH464" i="6"/>
  <c r="AL464" i="6"/>
  <c r="AG464" i="6"/>
  <c r="AO467" i="6"/>
  <c r="AJ467" i="6"/>
  <c r="AF467" i="6"/>
  <c r="AQ467" i="6"/>
  <c r="AK467" i="6"/>
  <c r="AE467" i="6"/>
  <c r="AP467" i="6"/>
  <c r="AI467" i="6"/>
  <c r="AD467" i="6"/>
  <c r="AN467" i="6"/>
  <c r="AH467" i="6"/>
  <c r="AR467" i="6"/>
  <c r="AL467" i="6"/>
  <c r="AG467" i="6"/>
  <c r="AQ470" i="6"/>
  <c r="AL470" i="6"/>
  <c r="AH470" i="6"/>
  <c r="AD470" i="6"/>
  <c r="AO470" i="6"/>
  <c r="AI470" i="6"/>
  <c r="AP470" i="6"/>
  <c r="AG470" i="6"/>
  <c r="AN470" i="6"/>
  <c r="AF470" i="6"/>
  <c r="AK470" i="6"/>
  <c r="AE470" i="6"/>
  <c r="AR470" i="6"/>
  <c r="AJ470" i="6"/>
  <c r="AR474" i="6"/>
  <c r="AN474" i="6"/>
  <c r="AI474" i="6"/>
  <c r="AE474" i="6"/>
  <c r="AP474" i="6"/>
  <c r="AJ474" i="6"/>
  <c r="AD474" i="6"/>
  <c r="AO474" i="6"/>
  <c r="AG474" i="6"/>
  <c r="AL474" i="6"/>
  <c r="AF474" i="6"/>
  <c r="AK474" i="6"/>
  <c r="AQ474" i="6"/>
  <c r="AH474" i="6"/>
  <c r="AO478" i="6"/>
  <c r="AJ478" i="6"/>
  <c r="AF478" i="6"/>
  <c r="AQ478" i="6"/>
  <c r="AK478" i="6"/>
  <c r="AE478" i="6"/>
  <c r="AN478" i="6"/>
  <c r="AG478" i="6"/>
  <c r="AL478" i="6"/>
  <c r="AD478" i="6"/>
  <c r="AR478" i="6"/>
  <c r="AI478" i="6"/>
  <c r="AH478" i="6"/>
  <c r="AP478" i="6"/>
  <c r="AP482" i="6"/>
  <c r="AK482" i="6"/>
  <c r="AG482" i="6"/>
  <c r="AR482" i="6"/>
  <c r="AL482" i="6"/>
  <c r="AF482" i="6"/>
  <c r="AJ482" i="6"/>
  <c r="AD482" i="6"/>
  <c r="AI482" i="6"/>
  <c r="AQ482" i="6"/>
  <c r="AH482" i="6"/>
  <c r="AO482" i="6"/>
  <c r="AE482" i="6"/>
  <c r="AN482" i="6"/>
  <c r="AO486" i="6"/>
  <c r="AJ486" i="6"/>
  <c r="AF486" i="6"/>
  <c r="AP486" i="6"/>
  <c r="AI486" i="6"/>
  <c r="AD486" i="6"/>
  <c r="AL486" i="6"/>
  <c r="AE486" i="6"/>
  <c r="AR486" i="6"/>
  <c r="AH486" i="6"/>
  <c r="AQ486" i="6"/>
  <c r="AG486" i="6"/>
  <c r="AN486" i="6"/>
  <c r="AK486" i="6"/>
  <c r="AQ490" i="6"/>
  <c r="AL490" i="6"/>
  <c r="AH490" i="6"/>
  <c r="AD490" i="6"/>
  <c r="AR490" i="6"/>
  <c r="AK490" i="6"/>
  <c r="AF490" i="6"/>
  <c r="AN490" i="6"/>
  <c r="AE490" i="6"/>
  <c r="AP490" i="6"/>
  <c r="AG490" i="6"/>
  <c r="AO490" i="6"/>
  <c r="AJ490" i="6"/>
  <c r="AI490" i="6"/>
  <c r="AO494" i="6"/>
  <c r="AJ494" i="6"/>
  <c r="AF494" i="6"/>
  <c r="AN494" i="6"/>
  <c r="AH494" i="6"/>
  <c r="AP494" i="6"/>
  <c r="AG494" i="6"/>
  <c r="AL494" i="6"/>
  <c r="AE494" i="6"/>
  <c r="AR494" i="6"/>
  <c r="AK494" i="6"/>
  <c r="AD494" i="6"/>
  <c r="AI494" i="6"/>
  <c r="AQ494" i="6"/>
  <c r="AR498" i="6"/>
  <c r="AN498" i="6"/>
  <c r="AI498" i="6"/>
  <c r="AE498" i="6"/>
  <c r="AL498" i="6"/>
  <c r="AG498" i="6"/>
  <c r="AQ498" i="6"/>
  <c r="AK498" i="6"/>
  <c r="AF498" i="6"/>
  <c r="AP498" i="6"/>
  <c r="AD498" i="6"/>
  <c r="AO498" i="6"/>
  <c r="AJ498" i="6"/>
  <c r="AH498" i="6"/>
  <c r="AQ421" i="6"/>
  <c r="AL421" i="6"/>
  <c r="AH421" i="6"/>
  <c r="AD421" i="6"/>
  <c r="AO421" i="6"/>
  <c r="AJ421" i="6"/>
  <c r="AF421" i="6"/>
  <c r="AR421" i="6"/>
  <c r="AI421" i="6"/>
  <c r="AP421" i="6"/>
  <c r="AG421" i="6"/>
  <c r="AN421" i="6"/>
  <c r="AE421" i="6"/>
  <c r="AK421" i="6"/>
  <c r="AO401" i="6"/>
  <c r="AJ401" i="6"/>
  <c r="AF401" i="6"/>
  <c r="AR401" i="6"/>
  <c r="AN401" i="6"/>
  <c r="AI401" i="6"/>
  <c r="AE401" i="6"/>
  <c r="AQ401" i="6"/>
  <c r="AL401" i="6"/>
  <c r="AH401" i="6"/>
  <c r="AD401" i="6"/>
  <c r="AP401" i="6"/>
  <c r="AK401" i="6"/>
  <c r="AG401" i="6"/>
  <c r="AQ381" i="6"/>
  <c r="AL381" i="6"/>
  <c r="AH381" i="6"/>
  <c r="AD381" i="6"/>
  <c r="AP381" i="6"/>
  <c r="AK381" i="6"/>
  <c r="AG381" i="6"/>
  <c r="AO381" i="6"/>
  <c r="AJ381" i="6"/>
  <c r="AF381" i="6"/>
  <c r="AR381" i="6"/>
  <c r="AN381" i="6"/>
  <c r="AI381" i="6"/>
  <c r="AE381" i="6"/>
  <c r="AO353" i="6"/>
  <c r="AJ353" i="6"/>
  <c r="AF353" i="6"/>
  <c r="AR353" i="6"/>
  <c r="AN353" i="6"/>
  <c r="AI353" i="6"/>
  <c r="AE353" i="6"/>
  <c r="AQ353" i="6"/>
  <c r="AL353" i="6"/>
  <c r="AH353" i="6"/>
  <c r="AD353" i="6"/>
  <c r="AP353" i="6"/>
  <c r="AK353" i="6"/>
  <c r="AG353" i="6"/>
  <c r="AP329" i="6"/>
  <c r="AK329" i="6"/>
  <c r="AG329" i="6"/>
  <c r="AO329" i="6"/>
  <c r="AJ329" i="6"/>
  <c r="AF329" i="6"/>
  <c r="AR329" i="6"/>
  <c r="AN329" i="6"/>
  <c r="AI329" i="6"/>
  <c r="AE329" i="6"/>
  <c r="AQ329" i="6"/>
  <c r="AL329" i="6"/>
  <c r="AH329" i="6"/>
  <c r="AD329" i="6"/>
  <c r="AR313" i="6"/>
  <c r="AN313" i="6"/>
  <c r="AI313" i="6"/>
  <c r="AE313" i="6"/>
  <c r="AQ313" i="6"/>
  <c r="AL313" i="6"/>
  <c r="AH313" i="6"/>
  <c r="AD313" i="6"/>
  <c r="AP313" i="6"/>
  <c r="AK313" i="6"/>
  <c r="AG313" i="6"/>
  <c r="AO313" i="6"/>
  <c r="AJ313" i="6"/>
  <c r="AF313" i="6"/>
  <c r="AP297" i="6"/>
  <c r="AK297" i="6"/>
  <c r="AG297" i="6"/>
  <c r="AO297" i="6"/>
  <c r="AJ297" i="6"/>
  <c r="AF297" i="6"/>
  <c r="AQ297" i="6"/>
  <c r="AH297" i="6"/>
  <c r="AN297" i="6"/>
  <c r="AE297" i="6"/>
  <c r="AL297" i="6"/>
  <c r="AD297" i="6"/>
  <c r="AR297" i="6"/>
  <c r="AI297" i="6"/>
  <c r="AP293" i="6"/>
  <c r="AK293" i="6"/>
  <c r="AG293" i="6"/>
  <c r="AO293" i="6"/>
  <c r="AJ293" i="6"/>
  <c r="AF293" i="6"/>
  <c r="AL293" i="6"/>
  <c r="AD293" i="6"/>
  <c r="AR293" i="6"/>
  <c r="AI293" i="6"/>
  <c r="AQ293" i="6"/>
  <c r="AH293" i="6"/>
  <c r="AN293" i="6"/>
  <c r="AE293" i="6"/>
  <c r="AP289" i="6"/>
  <c r="AK289" i="6"/>
  <c r="AG289" i="6"/>
  <c r="AO289" i="6"/>
  <c r="AJ289" i="6"/>
  <c r="AF289" i="6"/>
  <c r="AQ289" i="6"/>
  <c r="AH289" i="6"/>
  <c r="AN289" i="6"/>
  <c r="AE289" i="6"/>
  <c r="AL289" i="6"/>
  <c r="AD289" i="6"/>
  <c r="AR289" i="6"/>
  <c r="AI289" i="6"/>
  <c r="AR281" i="6"/>
  <c r="AN281" i="6"/>
  <c r="AI281" i="6"/>
  <c r="AE281" i="6"/>
  <c r="AQ281" i="6"/>
  <c r="AL281" i="6"/>
  <c r="AH281" i="6"/>
  <c r="AD281" i="6"/>
  <c r="AJ281" i="6"/>
  <c r="AP281" i="6"/>
  <c r="AG281" i="6"/>
  <c r="AO281" i="6"/>
  <c r="AF281" i="6"/>
  <c r="AK281" i="6"/>
  <c r="AO269" i="6"/>
  <c r="AJ269" i="6"/>
  <c r="AF269" i="6"/>
  <c r="AR269" i="6"/>
  <c r="AN269" i="6"/>
  <c r="AI269" i="6"/>
  <c r="AE269" i="6"/>
  <c r="AQ269" i="6"/>
  <c r="AL269" i="6"/>
  <c r="AH269" i="6"/>
  <c r="AD269" i="6"/>
  <c r="AP269" i="6"/>
  <c r="AK269" i="6"/>
  <c r="AG269" i="6"/>
  <c r="AQ265" i="6"/>
  <c r="AL265" i="6"/>
  <c r="AH265" i="6"/>
  <c r="AD265" i="6"/>
  <c r="AP265" i="6"/>
  <c r="AK265" i="6"/>
  <c r="AG265" i="6"/>
  <c r="AO265" i="6"/>
  <c r="AJ265" i="6"/>
  <c r="AF265" i="6"/>
  <c r="AR265" i="6"/>
  <c r="AN265" i="6"/>
  <c r="AI265" i="6"/>
  <c r="AE265" i="6"/>
  <c r="AQ261" i="6"/>
  <c r="AL261" i="6"/>
  <c r="AH261" i="6"/>
  <c r="AD261" i="6"/>
  <c r="AP261" i="6"/>
  <c r="AK261" i="6"/>
  <c r="AG261" i="6"/>
  <c r="AO261" i="6"/>
  <c r="AJ261" i="6"/>
  <c r="AF261" i="6"/>
  <c r="AR261" i="6"/>
  <c r="AN261" i="6"/>
  <c r="AI261" i="6"/>
  <c r="AE261" i="6"/>
  <c r="AQ257" i="6"/>
  <c r="AL257" i="6"/>
  <c r="AH257" i="6"/>
  <c r="AD257" i="6"/>
  <c r="AP257" i="6"/>
  <c r="AK257" i="6"/>
  <c r="AG257" i="6"/>
  <c r="AO257" i="6"/>
  <c r="AJ257" i="6"/>
  <c r="AF257" i="6"/>
  <c r="AR257" i="6"/>
  <c r="AN257" i="6"/>
  <c r="AI257" i="6"/>
  <c r="AE257" i="6"/>
  <c r="AQ253" i="6"/>
  <c r="AL253" i="6"/>
  <c r="AH253" i="6"/>
  <c r="AD253" i="6"/>
  <c r="AP253" i="6"/>
  <c r="AK253" i="6"/>
  <c r="AG253" i="6"/>
  <c r="AO253" i="6"/>
  <c r="AJ253" i="6"/>
  <c r="AF253" i="6"/>
  <c r="AR253" i="6"/>
  <c r="AN253" i="6"/>
  <c r="AI253" i="6"/>
  <c r="AE253" i="6"/>
  <c r="AQ249" i="6"/>
  <c r="AL249" i="6"/>
  <c r="AH249" i="6"/>
  <c r="AD249" i="6"/>
  <c r="AP249" i="6"/>
  <c r="AK249" i="6"/>
  <c r="AG249" i="6"/>
  <c r="AO249" i="6"/>
  <c r="AJ249" i="6"/>
  <c r="AF249" i="6"/>
  <c r="AR249" i="6"/>
  <c r="AN249" i="6"/>
  <c r="AI249" i="6"/>
  <c r="AE249" i="6"/>
  <c r="AQ245" i="6"/>
  <c r="AL245" i="6"/>
  <c r="AH245" i="6"/>
  <c r="AD245" i="6"/>
  <c r="AP245" i="6"/>
  <c r="AK245" i="6"/>
  <c r="AG245" i="6"/>
  <c r="AO245" i="6"/>
  <c r="AJ245" i="6"/>
  <c r="AF245" i="6"/>
  <c r="AR245" i="6"/>
  <c r="AN245" i="6"/>
  <c r="AI245" i="6"/>
  <c r="AE245" i="6"/>
  <c r="AQ241" i="6"/>
  <c r="AL241" i="6"/>
  <c r="AH241" i="6"/>
  <c r="AD241" i="6"/>
  <c r="AP241" i="6"/>
  <c r="AK241" i="6"/>
  <c r="AG241" i="6"/>
  <c r="AO241" i="6"/>
  <c r="AJ241" i="6"/>
  <c r="AF241" i="6"/>
  <c r="AR241" i="6"/>
  <c r="AN241" i="6"/>
  <c r="AI241" i="6"/>
  <c r="AE241" i="6"/>
  <c r="AQ237" i="6"/>
  <c r="AL237" i="6"/>
  <c r="AH237" i="6"/>
  <c r="AP237" i="6"/>
  <c r="AK237" i="6"/>
  <c r="AG237" i="6"/>
  <c r="AO237" i="6"/>
  <c r="AJ237" i="6"/>
  <c r="AF237" i="6"/>
  <c r="AR237" i="6"/>
  <c r="AN237" i="6"/>
  <c r="AI237" i="6"/>
  <c r="AE237" i="6"/>
  <c r="AD237" i="6"/>
  <c r="AP233" i="6"/>
  <c r="AK233" i="6"/>
  <c r="AG233" i="6"/>
  <c r="AO233" i="6"/>
  <c r="AJ233" i="6"/>
  <c r="AF233" i="6"/>
  <c r="AR233" i="6"/>
  <c r="AN233" i="6"/>
  <c r="AI233" i="6"/>
  <c r="AE233" i="6"/>
  <c r="AQ233" i="6"/>
  <c r="AL233" i="6"/>
  <c r="AH233" i="6"/>
  <c r="AD233" i="6"/>
  <c r="AP229" i="6"/>
  <c r="AK229" i="6"/>
  <c r="AG229" i="6"/>
  <c r="AO229" i="6"/>
  <c r="AJ229" i="6"/>
  <c r="AF229" i="6"/>
  <c r="AR229" i="6"/>
  <c r="AN229" i="6"/>
  <c r="AI229" i="6"/>
  <c r="AE229" i="6"/>
  <c r="AL229" i="6"/>
  <c r="AH229" i="6"/>
  <c r="AD229" i="6"/>
  <c r="AQ229" i="6"/>
  <c r="AR225" i="6"/>
  <c r="AN225" i="6"/>
  <c r="AO225" i="6"/>
  <c r="AI225" i="6"/>
  <c r="AE225" i="6"/>
  <c r="AL225" i="6"/>
  <c r="AH225" i="6"/>
  <c r="AD225" i="6"/>
  <c r="AQ225" i="6"/>
  <c r="AK225" i="6"/>
  <c r="AG225" i="6"/>
  <c r="AP225" i="6"/>
  <c r="AJ225" i="6"/>
  <c r="AF225" i="6"/>
  <c r="AO221" i="6"/>
  <c r="AJ221" i="6"/>
  <c r="AF221" i="6"/>
  <c r="AR221" i="6"/>
  <c r="AN221" i="6"/>
  <c r="AI221" i="6"/>
  <c r="AE221" i="6"/>
  <c r="AQ221" i="6"/>
  <c r="AL221" i="6"/>
  <c r="AH221" i="6"/>
  <c r="AD221" i="6"/>
  <c r="AP221" i="6"/>
  <c r="AK221" i="6"/>
  <c r="AG221" i="6"/>
  <c r="AO217" i="6"/>
  <c r="AJ217" i="6"/>
  <c r="AF217" i="6"/>
  <c r="AR217" i="6"/>
  <c r="AN217" i="6"/>
  <c r="AI217" i="6"/>
  <c r="AE217" i="6"/>
  <c r="AQ217" i="6"/>
  <c r="AL217" i="6"/>
  <c r="AH217" i="6"/>
  <c r="AD217" i="6"/>
  <c r="AP217" i="6"/>
  <c r="AK217" i="6"/>
  <c r="AG217" i="6"/>
  <c r="AO213" i="6"/>
  <c r="AJ213" i="6"/>
  <c r="AF213" i="6"/>
  <c r="AR213" i="6"/>
  <c r="AN213" i="6"/>
  <c r="AI213" i="6"/>
  <c r="AE213" i="6"/>
  <c r="AQ213" i="6"/>
  <c r="AL213" i="6"/>
  <c r="AH213" i="6"/>
  <c r="AD213" i="6"/>
  <c r="AP213" i="6"/>
  <c r="AK213" i="6"/>
  <c r="AG213" i="6"/>
  <c r="AO209" i="6"/>
  <c r="AJ209" i="6"/>
  <c r="AF209" i="6"/>
  <c r="AR209" i="6"/>
  <c r="AN209" i="6"/>
  <c r="AI209" i="6"/>
  <c r="AE209" i="6"/>
  <c r="AQ209" i="6"/>
  <c r="AL209" i="6"/>
  <c r="AH209" i="6"/>
  <c r="AD209" i="6"/>
  <c r="AP209" i="6"/>
  <c r="AK209" i="6"/>
  <c r="AG209" i="6"/>
  <c r="AO205" i="6"/>
  <c r="AJ205" i="6"/>
  <c r="AF205" i="6"/>
  <c r="AR205" i="6"/>
  <c r="AN205" i="6"/>
  <c r="AI205" i="6"/>
  <c r="AE205" i="6"/>
  <c r="AQ205" i="6"/>
  <c r="AL205" i="6"/>
  <c r="AH205" i="6"/>
  <c r="AD205" i="6"/>
  <c r="AP205" i="6"/>
  <c r="AK205" i="6"/>
  <c r="AG205" i="6"/>
  <c r="AO201" i="6"/>
  <c r="AJ201" i="6"/>
  <c r="AF201" i="6"/>
  <c r="AR201" i="6"/>
  <c r="AN201" i="6"/>
  <c r="AI201" i="6"/>
  <c r="AE201" i="6"/>
  <c r="AQ201" i="6"/>
  <c r="AL201" i="6"/>
  <c r="AH201" i="6"/>
  <c r="AD201" i="6"/>
  <c r="AP201" i="6"/>
  <c r="AK201" i="6"/>
  <c r="AG201" i="6"/>
  <c r="AO197" i="6"/>
  <c r="AJ197" i="6"/>
  <c r="AF197" i="6"/>
  <c r="AR197" i="6"/>
  <c r="AN197" i="6"/>
  <c r="AI197" i="6"/>
  <c r="AE197" i="6"/>
  <c r="AQ197" i="6"/>
  <c r="AL197" i="6"/>
  <c r="AH197" i="6"/>
  <c r="AD197" i="6"/>
  <c r="AP197" i="6"/>
  <c r="AK197" i="6"/>
  <c r="AG197" i="6"/>
  <c r="AP193" i="6"/>
  <c r="AK193" i="6"/>
  <c r="AG193" i="6"/>
  <c r="AO193" i="6"/>
  <c r="AJ193" i="6"/>
  <c r="AF193" i="6"/>
  <c r="AR193" i="6"/>
  <c r="AN193" i="6"/>
  <c r="AI193" i="6"/>
  <c r="AE193" i="6"/>
  <c r="AQ193" i="6"/>
  <c r="AL193" i="6"/>
  <c r="AH193" i="6"/>
  <c r="AD193" i="6"/>
  <c r="AP189" i="6"/>
  <c r="AK189" i="6"/>
  <c r="AG189" i="6"/>
  <c r="AO189" i="6"/>
  <c r="AJ189" i="6"/>
  <c r="AF189" i="6"/>
  <c r="AR189" i="6"/>
  <c r="AN189" i="6"/>
  <c r="AI189" i="6"/>
  <c r="AE189" i="6"/>
  <c r="AQ189" i="6"/>
  <c r="AL189" i="6"/>
  <c r="AH189" i="6"/>
  <c r="AD189" i="6"/>
  <c r="AP185" i="6"/>
  <c r="AK185" i="6"/>
  <c r="AG185" i="6"/>
  <c r="AO185" i="6"/>
  <c r="AJ185" i="6"/>
  <c r="AF185" i="6"/>
  <c r="AR185" i="6"/>
  <c r="AN185" i="6"/>
  <c r="AI185" i="6"/>
  <c r="AE185" i="6"/>
  <c r="AQ185" i="6"/>
  <c r="AL185" i="6"/>
  <c r="AH185" i="6"/>
  <c r="AD185" i="6"/>
  <c r="AP181" i="6"/>
  <c r="AK181" i="6"/>
  <c r="AG181" i="6"/>
  <c r="AO181" i="6"/>
  <c r="AJ181" i="6"/>
  <c r="AF181" i="6"/>
  <c r="AR181" i="6"/>
  <c r="AN181" i="6"/>
  <c r="AI181" i="6"/>
  <c r="AE181" i="6"/>
  <c r="AQ181" i="6"/>
  <c r="AL181" i="6"/>
  <c r="AH181" i="6"/>
  <c r="AD181" i="6"/>
  <c r="AP177" i="6"/>
  <c r="AK177" i="6"/>
  <c r="AG177" i="6"/>
  <c r="AO177" i="6"/>
  <c r="AJ177" i="6"/>
  <c r="AF177" i="6"/>
  <c r="AR177" i="6"/>
  <c r="AN177" i="6"/>
  <c r="AI177" i="6"/>
  <c r="AE177" i="6"/>
  <c r="AQ177" i="6"/>
  <c r="AL177" i="6"/>
  <c r="AH177" i="6"/>
  <c r="AD177" i="6"/>
  <c r="AP173" i="6"/>
  <c r="AK173" i="6"/>
  <c r="AG173" i="6"/>
  <c r="AO173" i="6"/>
  <c r="AJ173" i="6"/>
  <c r="AF173" i="6"/>
  <c r="AR173" i="6"/>
  <c r="AN173" i="6"/>
  <c r="AI173" i="6"/>
  <c r="AE173" i="6"/>
  <c r="AQ173" i="6"/>
  <c r="AL173" i="6"/>
  <c r="AH173" i="6"/>
  <c r="AD173" i="6"/>
  <c r="AP169" i="6"/>
  <c r="AK169" i="6"/>
  <c r="AG169" i="6"/>
  <c r="AO169" i="6"/>
  <c r="AJ169" i="6"/>
  <c r="AF169" i="6"/>
  <c r="AR169" i="6"/>
  <c r="AN169" i="6"/>
  <c r="AI169" i="6"/>
  <c r="AE169" i="6"/>
  <c r="AQ169" i="6"/>
  <c r="AL169" i="6"/>
  <c r="AH169" i="6"/>
  <c r="AD169" i="6"/>
  <c r="AQ165" i="6"/>
  <c r="AL165" i="6"/>
  <c r="AH165" i="6"/>
  <c r="AD165" i="6"/>
  <c r="AP165" i="6"/>
  <c r="AK165" i="6"/>
  <c r="AG165" i="6"/>
  <c r="AO165" i="6"/>
  <c r="AJ165" i="6"/>
  <c r="AF165" i="6"/>
  <c r="AR165" i="6"/>
  <c r="AN165" i="6"/>
  <c r="AI165" i="6"/>
  <c r="AE165" i="6"/>
  <c r="AQ161" i="6"/>
  <c r="AL161" i="6"/>
  <c r="AH161" i="6"/>
  <c r="AD161" i="6"/>
  <c r="AP161" i="6"/>
  <c r="AK161" i="6"/>
  <c r="AG161" i="6"/>
  <c r="AO161" i="6"/>
  <c r="AJ161" i="6"/>
  <c r="AF161" i="6"/>
  <c r="AR161" i="6"/>
  <c r="AN161" i="6"/>
  <c r="AI161" i="6"/>
  <c r="AE161" i="6"/>
  <c r="AQ157" i="6"/>
  <c r="AL157" i="6"/>
  <c r="AH157" i="6"/>
  <c r="AD157" i="6"/>
  <c r="AP157" i="6"/>
  <c r="AK157" i="6"/>
  <c r="AG157" i="6"/>
  <c r="AO157" i="6"/>
  <c r="AJ157" i="6"/>
  <c r="AF157" i="6"/>
  <c r="AR157" i="6"/>
  <c r="AN157" i="6"/>
  <c r="AI157" i="6"/>
  <c r="AE157" i="6"/>
  <c r="AO153" i="6"/>
  <c r="AJ153" i="6"/>
  <c r="AF153" i="6"/>
  <c r="AR153" i="6"/>
  <c r="AN153" i="6"/>
  <c r="AI153" i="6"/>
  <c r="AE153" i="6"/>
  <c r="AQ153" i="6"/>
  <c r="AL153" i="6"/>
  <c r="AH153" i="6"/>
  <c r="AD153" i="6"/>
  <c r="AP153" i="6"/>
  <c r="AK153" i="6"/>
  <c r="AG153" i="6"/>
  <c r="AO149" i="6"/>
  <c r="AJ149" i="6"/>
  <c r="AF149" i="6"/>
  <c r="AR149" i="6"/>
  <c r="AN149" i="6"/>
  <c r="AI149" i="6"/>
  <c r="AE149" i="6"/>
  <c r="AQ149" i="6"/>
  <c r="AL149" i="6"/>
  <c r="AH149" i="6"/>
  <c r="AD149" i="6"/>
  <c r="AP149" i="6"/>
  <c r="AK149" i="6"/>
  <c r="AG149" i="6"/>
  <c r="AP145" i="6"/>
  <c r="AK145" i="6"/>
  <c r="AG145" i="6"/>
  <c r="AO145" i="6"/>
  <c r="AJ145" i="6"/>
  <c r="AF145" i="6"/>
  <c r="AR145" i="6"/>
  <c r="AN145" i="6"/>
  <c r="AI145" i="6"/>
  <c r="AE145" i="6"/>
  <c r="AQ145" i="6"/>
  <c r="AL145" i="6"/>
  <c r="AH145" i="6"/>
  <c r="AD145" i="6"/>
  <c r="AP141" i="6"/>
  <c r="AK141" i="6"/>
  <c r="AG141" i="6"/>
  <c r="AO141" i="6"/>
  <c r="AJ141" i="6"/>
  <c r="AF141" i="6"/>
  <c r="AR141" i="6"/>
  <c r="AN141" i="6"/>
  <c r="AI141" i="6"/>
  <c r="AE141" i="6"/>
  <c r="AQ141" i="6"/>
  <c r="AL141" i="6"/>
  <c r="AH141" i="6"/>
  <c r="AD141" i="6"/>
  <c r="AP137" i="6"/>
  <c r="AK137" i="6"/>
  <c r="AG137" i="6"/>
  <c r="AO137" i="6"/>
  <c r="AJ137" i="6"/>
  <c r="AF137" i="6"/>
  <c r="AR137" i="6"/>
  <c r="AN137" i="6"/>
  <c r="AI137" i="6"/>
  <c r="AE137" i="6"/>
  <c r="AQ137" i="6"/>
  <c r="AL137" i="6"/>
  <c r="AH137" i="6"/>
  <c r="AD137" i="6"/>
  <c r="AP133" i="6"/>
  <c r="AK133" i="6"/>
  <c r="AG133" i="6"/>
  <c r="AO133" i="6"/>
  <c r="AJ133" i="6"/>
  <c r="AF133" i="6"/>
  <c r="AR133" i="6"/>
  <c r="AN133" i="6"/>
  <c r="AI133" i="6"/>
  <c r="AE133" i="6"/>
  <c r="AQ133" i="6"/>
  <c r="AL133" i="6"/>
  <c r="AH133" i="6"/>
  <c r="AD133" i="6"/>
  <c r="AP129" i="6"/>
  <c r="AK129" i="6"/>
  <c r="AG129" i="6"/>
  <c r="AO129" i="6"/>
  <c r="AJ129" i="6"/>
  <c r="AF129" i="6"/>
  <c r="AR129" i="6"/>
  <c r="AN129" i="6"/>
  <c r="AI129" i="6"/>
  <c r="AE129" i="6"/>
  <c r="AQ129" i="6"/>
  <c r="AL129" i="6"/>
  <c r="AH129" i="6"/>
  <c r="AD129" i="6"/>
  <c r="AP125" i="6"/>
  <c r="AK125" i="6"/>
  <c r="AG125" i="6"/>
  <c r="AO125" i="6"/>
  <c r="AJ125" i="6"/>
  <c r="AF125" i="6"/>
  <c r="AR125" i="6"/>
  <c r="AN125" i="6"/>
  <c r="AI125" i="6"/>
  <c r="AE125" i="6"/>
  <c r="AQ125" i="6"/>
  <c r="AL125" i="6"/>
  <c r="AH125" i="6"/>
  <c r="AD125" i="6"/>
  <c r="AP121" i="6"/>
  <c r="AK121" i="6"/>
  <c r="AG121" i="6"/>
  <c r="AO121" i="6"/>
  <c r="AJ121" i="6"/>
  <c r="AF121" i="6"/>
  <c r="AR121" i="6"/>
  <c r="AN121" i="6"/>
  <c r="AI121" i="6"/>
  <c r="AE121" i="6"/>
  <c r="AQ121" i="6"/>
  <c r="AL121" i="6"/>
  <c r="AH121" i="6"/>
  <c r="AD121" i="6"/>
  <c r="AP117" i="6"/>
  <c r="AK117" i="6"/>
  <c r="AG117" i="6"/>
  <c r="AO117" i="6"/>
  <c r="AJ117" i="6"/>
  <c r="AF117" i="6"/>
  <c r="AR117" i="6"/>
  <c r="AN117" i="6"/>
  <c r="AI117" i="6"/>
  <c r="AE117" i="6"/>
  <c r="AQ117" i="6"/>
  <c r="AL117" i="6"/>
  <c r="AH117" i="6"/>
  <c r="AD117" i="6"/>
  <c r="AP113" i="6"/>
  <c r="AK113" i="6"/>
  <c r="AG113" i="6"/>
  <c r="AO113" i="6"/>
  <c r="AJ113" i="6"/>
  <c r="AF113" i="6"/>
  <c r="AR113" i="6"/>
  <c r="AN113" i="6"/>
  <c r="AI113" i="6"/>
  <c r="AE113" i="6"/>
  <c r="AQ113" i="6"/>
  <c r="AL113" i="6"/>
  <c r="AH113" i="6"/>
  <c r="AD113" i="6"/>
  <c r="AP109" i="6"/>
  <c r="AK109" i="6"/>
  <c r="AG109" i="6"/>
  <c r="AO109" i="6"/>
  <c r="AJ109" i="6"/>
  <c r="AF109" i="6"/>
  <c r="AR109" i="6"/>
  <c r="AN109" i="6"/>
  <c r="AI109" i="6"/>
  <c r="AE109" i="6"/>
  <c r="AQ109" i="6"/>
  <c r="AL109" i="6"/>
  <c r="AH109" i="6"/>
  <c r="AD109" i="6"/>
  <c r="AP105" i="6"/>
  <c r="AK105" i="6"/>
  <c r="AG105" i="6"/>
  <c r="AO105" i="6"/>
  <c r="AJ105" i="6"/>
  <c r="AF105" i="6"/>
  <c r="AR105" i="6"/>
  <c r="AN105" i="6"/>
  <c r="AI105" i="6"/>
  <c r="AE105" i="6"/>
  <c r="AQ105" i="6"/>
  <c r="AL105" i="6"/>
  <c r="AH105" i="6"/>
  <c r="AD105" i="6"/>
  <c r="AP101" i="6"/>
  <c r="AK101" i="6"/>
  <c r="AG101" i="6"/>
  <c r="AO101" i="6"/>
  <c r="AJ101" i="6"/>
  <c r="AF101" i="6"/>
  <c r="AR101" i="6"/>
  <c r="AN101" i="6"/>
  <c r="AI101" i="6"/>
  <c r="AE101" i="6"/>
  <c r="AQ101" i="6"/>
  <c r="AL101" i="6"/>
  <c r="AH101" i="6"/>
  <c r="AD101" i="6"/>
  <c r="AP97" i="6"/>
  <c r="AK97" i="6"/>
  <c r="AG97" i="6"/>
  <c r="AO97" i="6"/>
  <c r="AJ97" i="6"/>
  <c r="AF97" i="6"/>
  <c r="AR97" i="6"/>
  <c r="AN97" i="6"/>
  <c r="AI97" i="6"/>
  <c r="AE97" i="6"/>
  <c r="AQ97" i="6"/>
  <c r="AL97" i="6"/>
  <c r="AH97" i="6"/>
  <c r="AD97" i="6"/>
  <c r="AP93" i="6"/>
  <c r="AK93" i="6"/>
  <c r="AG93" i="6"/>
  <c r="AO93" i="6"/>
  <c r="AJ93" i="6"/>
  <c r="AF93" i="6"/>
  <c r="AR93" i="6"/>
  <c r="AN93" i="6"/>
  <c r="AI93" i="6"/>
  <c r="AE93" i="6"/>
  <c r="AQ93" i="6"/>
  <c r="AL93" i="6"/>
  <c r="AH93" i="6"/>
  <c r="AD93" i="6"/>
  <c r="AP89" i="6"/>
  <c r="AK89" i="6"/>
  <c r="AG89" i="6"/>
  <c r="AO89" i="6"/>
  <c r="AJ89" i="6"/>
  <c r="AF89" i="6"/>
  <c r="AR89" i="6"/>
  <c r="AN89" i="6"/>
  <c r="AI89" i="6"/>
  <c r="AE89" i="6"/>
  <c r="AQ89" i="6"/>
  <c r="AL89" i="6"/>
  <c r="AH89" i="6"/>
  <c r="AD89" i="6"/>
  <c r="AP85" i="6"/>
  <c r="AK85" i="6"/>
  <c r="AG85" i="6"/>
  <c r="AO85" i="6"/>
  <c r="AJ85" i="6"/>
  <c r="AF85" i="6"/>
  <c r="AR85" i="6"/>
  <c r="AN85" i="6"/>
  <c r="AI85" i="6"/>
  <c r="AE85" i="6"/>
  <c r="AQ85" i="6"/>
  <c r="AL85" i="6"/>
  <c r="AH85" i="6"/>
  <c r="AD85" i="6"/>
  <c r="AP81" i="6"/>
  <c r="AK81" i="6"/>
  <c r="AG81" i="6"/>
  <c r="AO81" i="6"/>
  <c r="AJ81" i="6"/>
  <c r="AF81" i="6"/>
  <c r="AR81" i="6"/>
  <c r="AN81" i="6"/>
  <c r="AI81" i="6"/>
  <c r="AE81" i="6"/>
  <c r="AQ81" i="6"/>
  <c r="AL81" i="6"/>
  <c r="AH81" i="6"/>
  <c r="AD81" i="6"/>
  <c r="AP77" i="6"/>
  <c r="AK77" i="6"/>
  <c r="AG77" i="6"/>
  <c r="AO77" i="6"/>
  <c r="AJ77" i="6"/>
  <c r="AF77" i="6"/>
  <c r="AR77" i="6"/>
  <c r="AN77" i="6"/>
  <c r="AI77" i="6"/>
  <c r="AE77" i="6"/>
  <c r="AQ77" i="6"/>
  <c r="AL77" i="6"/>
  <c r="AH77" i="6"/>
  <c r="AD77" i="6"/>
  <c r="AP73" i="6"/>
  <c r="AK73" i="6"/>
  <c r="AG73" i="6"/>
  <c r="AO73" i="6"/>
  <c r="AJ73" i="6"/>
  <c r="AF73" i="6"/>
  <c r="AR73" i="6"/>
  <c r="AN73" i="6"/>
  <c r="AI73" i="6"/>
  <c r="AE73" i="6"/>
  <c r="AQ73" i="6"/>
  <c r="AL73" i="6"/>
  <c r="AH73" i="6"/>
  <c r="AD73" i="6"/>
  <c r="AP69" i="6"/>
  <c r="AK69" i="6"/>
  <c r="AG69" i="6"/>
  <c r="AO69" i="6"/>
  <c r="AJ69" i="6"/>
  <c r="AF69" i="6"/>
  <c r="AR69" i="6"/>
  <c r="AN69" i="6"/>
  <c r="AI69" i="6"/>
  <c r="AE69" i="6"/>
  <c r="AQ69" i="6"/>
  <c r="AL69" i="6"/>
  <c r="AH69" i="6"/>
  <c r="AD69" i="6"/>
  <c r="AP65" i="6"/>
  <c r="AK65" i="6"/>
  <c r="AG65" i="6"/>
  <c r="AO65" i="6"/>
  <c r="AJ65" i="6"/>
  <c r="AF65" i="6"/>
  <c r="AR65" i="6"/>
  <c r="AN65" i="6"/>
  <c r="AI65" i="6"/>
  <c r="AE65" i="6"/>
  <c r="AQ65" i="6"/>
  <c r="AL65" i="6"/>
  <c r="AH65" i="6"/>
  <c r="AD65" i="6"/>
  <c r="AP61" i="6"/>
  <c r="AK61" i="6"/>
  <c r="AG61" i="6"/>
  <c r="AO61" i="6"/>
  <c r="AJ61" i="6"/>
  <c r="AF61" i="6"/>
  <c r="AR61" i="6"/>
  <c r="AN61" i="6"/>
  <c r="AI61" i="6"/>
  <c r="AE61" i="6"/>
  <c r="AQ61" i="6"/>
  <c r="AL61" i="6"/>
  <c r="AH61" i="6"/>
  <c r="AD61" i="6"/>
  <c r="AP57" i="6"/>
  <c r="AK57" i="6"/>
  <c r="AG57" i="6"/>
  <c r="AO57" i="6"/>
  <c r="AJ57" i="6"/>
  <c r="AF57" i="6"/>
  <c r="AR57" i="6"/>
  <c r="AN57" i="6"/>
  <c r="AI57" i="6"/>
  <c r="AE57" i="6"/>
  <c r="AQ57" i="6"/>
  <c r="AL57" i="6"/>
  <c r="AH57" i="6"/>
  <c r="AD57" i="6"/>
  <c r="AP53" i="6"/>
  <c r="AK53" i="6"/>
  <c r="AG53" i="6"/>
  <c r="AO53" i="6"/>
  <c r="AJ53" i="6"/>
  <c r="AF53" i="6"/>
  <c r="AR53" i="6"/>
  <c r="AN53" i="6"/>
  <c r="AI53" i="6"/>
  <c r="AE53" i="6"/>
  <c r="AQ53" i="6"/>
  <c r="AL53" i="6"/>
  <c r="AH53" i="6"/>
  <c r="AD53" i="6"/>
  <c r="AP49" i="6"/>
  <c r="AK49" i="6"/>
  <c r="AG49" i="6"/>
  <c r="AO49" i="6"/>
  <c r="AJ49" i="6"/>
  <c r="AF49" i="6"/>
  <c r="AR49" i="6"/>
  <c r="AN49" i="6"/>
  <c r="AI49" i="6"/>
  <c r="AE49" i="6"/>
  <c r="AQ49" i="6"/>
  <c r="AL49" i="6"/>
  <c r="AH49" i="6"/>
  <c r="AD49" i="6"/>
  <c r="AP45" i="6"/>
  <c r="AK45" i="6"/>
  <c r="AG45" i="6"/>
  <c r="AO45" i="6"/>
  <c r="AJ45" i="6"/>
  <c r="AF45" i="6"/>
  <c r="AR45" i="6"/>
  <c r="AN45" i="6"/>
  <c r="AI45" i="6"/>
  <c r="AE45" i="6"/>
  <c r="AQ45" i="6"/>
  <c r="AL45" i="6"/>
  <c r="AH45" i="6"/>
  <c r="AD45" i="6"/>
  <c r="AP41" i="6"/>
  <c r="AK41" i="6"/>
  <c r="AG41" i="6"/>
  <c r="AO41" i="6"/>
  <c r="AJ41" i="6"/>
  <c r="AF41" i="6"/>
  <c r="AR41" i="6"/>
  <c r="AN41" i="6"/>
  <c r="AI41" i="6"/>
  <c r="AE41" i="6"/>
  <c r="AQ41" i="6"/>
  <c r="AL41" i="6"/>
  <c r="AH41" i="6"/>
  <c r="AD41" i="6"/>
  <c r="AP37" i="6"/>
  <c r="AK37" i="6"/>
  <c r="AG37" i="6"/>
  <c r="AO37" i="6"/>
  <c r="AJ37" i="6"/>
  <c r="AF37" i="6"/>
  <c r="AR37" i="6"/>
  <c r="AN37" i="6"/>
  <c r="AI37" i="6"/>
  <c r="AE37" i="6"/>
  <c r="AQ37" i="6"/>
  <c r="AL37" i="6"/>
  <c r="AH37" i="6"/>
  <c r="AD37" i="6"/>
  <c r="AP33" i="6"/>
  <c r="AK33" i="6"/>
  <c r="AG33" i="6"/>
  <c r="AO33" i="6"/>
  <c r="AJ33" i="6"/>
  <c r="AF33" i="6"/>
  <c r="AR33" i="6"/>
  <c r="AN33" i="6"/>
  <c r="AI33" i="6"/>
  <c r="AE33" i="6"/>
  <c r="AQ33" i="6"/>
  <c r="AL33" i="6"/>
  <c r="AH33" i="6"/>
  <c r="AD33" i="6"/>
  <c r="AP29" i="6"/>
  <c r="AK29" i="6"/>
  <c r="AG29" i="6"/>
  <c r="AO29" i="6"/>
  <c r="AJ29" i="6"/>
  <c r="AF29" i="6"/>
  <c r="AR29" i="6"/>
  <c r="AN29" i="6"/>
  <c r="AI29" i="6"/>
  <c r="AE29" i="6"/>
  <c r="AQ29" i="6"/>
  <c r="AL29" i="6"/>
  <c r="AH29" i="6"/>
  <c r="AD29" i="6"/>
  <c r="AP25" i="6"/>
  <c r="AK25" i="6"/>
  <c r="AG25" i="6"/>
  <c r="AO25" i="6"/>
  <c r="AJ25" i="6"/>
  <c r="AF25" i="6"/>
  <c r="AR25" i="6"/>
  <c r="AN25" i="6"/>
  <c r="AI25" i="6"/>
  <c r="AE25" i="6"/>
  <c r="AQ25" i="6"/>
  <c r="AL25" i="6"/>
  <c r="AH25" i="6"/>
  <c r="AD25" i="6"/>
  <c r="AP21" i="6"/>
  <c r="AK21" i="6"/>
  <c r="AG21" i="6"/>
  <c r="AO21" i="6"/>
  <c r="AJ21" i="6"/>
  <c r="AF21" i="6"/>
  <c r="AR21" i="6"/>
  <c r="AN21" i="6"/>
  <c r="AI21" i="6"/>
  <c r="AE21" i="6"/>
  <c r="AQ21" i="6"/>
  <c r="AL21" i="6"/>
  <c r="AH21" i="6"/>
  <c r="AD21" i="6"/>
  <c r="AP17" i="6"/>
  <c r="AK17" i="6"/>
  <c r="AG17" i="6"/>
  <c r="AO17" i="6"/>
  <c r="AJ17" i="6"/>
  <c r="AF17" i="6"/>
  <c r="AR17" i="6"/>
  <c r="AN17" i="6"/>
  <c r="AI17" i="6"/>
  <c r="AE17" i="6"/>
  <c r="AQ17" i="6"/>
  <c r="AL17" i="6"/>
  <c r="AH17" i="6"/>
  <c r="AD17" i="6"/>
  <c r="AP13" i="6"/>
  <c r="AK13" i="6"/>
  <c r="AG13" i="6"/>
  <c r="AO13" i="6"/>
  <c r="AJ13" i="6"/>
  <c r="AF13" i="6"/>
  <c r="AR13" i="6"/>
  <c r="AN13" i="6"/>
  <c r="AI13" i="6"/>
  <c r="AQ13" i="6"/>
  <c r="AL13" i="6"/>
  <c r="AH13" i="6"/>
  <c r="AD13" i="6"/>
  <c r="AE13" i="6"/>
  <c r="AP9" i="6"/>
  <c r="AK9" i="6"/>
  <c r="AG9" i="6"/>
  <c r="AO9" i="6"/>
  <c r="AJ9" i="6"/>
  <c r="AF9" i="6"/>
  <c r="AR9" i="6"/>
  <c r="AN9" i="6"/>
  <c r="AI9" i="6"/>
  <c r="AE9" i="6"/>
  <c r="AQ9" i="6"/>
  <c r="AL9" i="6"/>
  <c r="AH9" i="6"/>
  <c r="AD9" i="6"/>
  <c r="AP5" i="6"/>
  <c r="AK5" i="6"/>
  <c r="AG5" i="6"/>
  <c r="AO5" i="6"/>
  <c r="AJ5" i="6"/>
  <c r="AF5" i="6"/>
  <c r="AR5" i="6"/>
  <c r="AN5" i="6"/>
  <c r="AI5" i="6"/>
  <c r="AE5" i="6"/>
  <c r="AQ5" i="6"/>
  <c r="AL5" i="6"/>
  <c r="AH5" i="6"/>
  <c r="AD5" i="6"/>
  <c r="AO438" i="6"/>
  <c r="AJ438" i="6"/>
  <c r="AF438" i="6"/>
  <c r="AR438" i="6"/>
  <c r="AN438" i="6"/>
  <c r="AI438" i="6"/>
  <c r="AE438" i="6"/>
  <c r="AQ438" i="6"/>
  <c r="AL438" i="6"/>
  <c r="AH438" i="6"/>
  <c r="AD438" i="6"/>
  <c r="AK438" i="6"/>
  <c r="AG438" i="6"/>
  <c r="AP438" i="6"/>
  <c r="AQ442" i="6"/>
  <c r="AL442" i="6"/>
  <c r="AH442" i="6"/>
  <c r="AD442" i="6"/>
  <c r="AP442" i="6"/>
  <c r="AK442" i="6"/>
  <c r="AG442" i="6"/>
  <c r="AO442" i="6"/>
  <c r="AJ442" i="6"/>
  <c r="AF442" i="6"/>
  <c r="AN442" i="6"/>
  <c r="AI442" i="6"/>
  <c r="AE442" i="6"/>
  <c r="AR442" i="6"/>
  <c r="AQ446" i="6"/>
  <c r="AL446" i="6"/>
  <c r="AH446" i="6"/>
  <c r="AD446" i="6"/>
  <c r="AP446" i="6"/>
  <c r="AK446" i="6"/>
  <c r="AG446" i="6"/>
  <c r="AO446" i="6"/>
  <c r="AJ446" i="6"/>
  <c r="AF446" i="6"/>
  <c r="AR446" i="6"/>
  <c r="AN446" i="6"/>
  <c r="AI446" i="6"/>
  <c r="AE446" i="6"/>
  <c r="AQ450" i="6"/>
  <c r="AL450" i="6"/>
  <c r="AH450" i="6"/>
  <c r="AD450" i="6"/>
  <c r="AP450" i="6"/>
  <c r="AK450" i="6"/>
  <c r="AG450" i="6"/>
  <c r="AO450" i="6"/>
  <c r="AJ450" i="6"/>
  <c r="AF450" i="6"/>
  <c r="AE450" i="6"/>
  <c r="AR450" i="6"/>
  <c r="AN450" i="6"/>
  <c r="AI450" i="6"/>
  <c r="AP454" i="6"/>
  <c r="AK454" i="6"/>
  <c r="AG454" i="6"/>
  <c r="AO454" i="6"/>
  <c r="AJ454" i="6"/>
  <c r="AF454" i="6"/>
  <c r="AR454" i="6"/>
  <c r="AN454" i="6"/>
  <c r="AI454" i="6"/>
  <c r="AE454" i="6"/>
  <c r="AH454" i="6"/>
  <c r="AD454" i="6"/>
  <c r="AQ454" i="6"/>
  <c r="AL454" i="6"/>
  <c r="AO458" i="6"/>
  <c r="AJ458" i="6"/>
  <c r="AF458" i="6"/>
  <c r="AQ458" i="6"/>
  <c r="AK458" i="6"/>
  <c r="AE458" i="6"/>
  <c r="AP458" i="6"/>
  <c r="AI458" i="6"/>
  <c r="AD458" i="6"/>
  <c r="AN458" i="6"/>
  <c r="AH458" i="6"/>
  <c r="AG458" i="6"/>
  <c r="AR458" i="6"/>
  <c r="AL458" i="6"/>
  <c r="AP461" i="6"/>
  <c r="AK461" i="6"/>
  <c r="AG461" i="6"/>
  <c r="AQ461" i="6"/>
  <c r="AJ461" i="6"/>
  <c r="AE461" i="6"/>
  <c r="AO461" i="6"/>
  <c r="AI461" i="6"/>
  <c r="AD461" i="6"/>
  <c r="AN461" i="6"/>
  <c r="AH461" i="6"/>
  <c r="AL461" i="6"/>
  <c r="AF461" i="6"/>
  <c r="AR461" i="6"/>
  <c r="AR465" i="6"/>
  <c r="AN465" i="6"/>
  <c r="AI465" i="6"/>
  <c r="AE465" i="6"/>
  <c r="AL465" i="6"/>
  <c r="AG465" i="6"/>
  <c r="AQ465" i="6"/>
  <c r="AK465" i="6"/>
  <c r="AF465" i="6"/>
  <c r="AP465" i="6"/>
  <c r="AJ465" i="6"/>
  <c r="AD465" i="6"/>
  <c r="AO465" i="6"/>
  <c r="AH465" i="6"/>
  <c r="AP468" i="6"/>
  <c r="AK468" i="6"/>
  <c r="AG468" i="6"/>
  <c r="AQ468" i="6"/>
  <c r="AJ468" i="6"/>
  <c r="AE468" i="6"/>
  <c r="AL468" i="6"/>
  <c r="AD468" i="6"/>
  <c r="AR468" i="6"/>
  <c r="AI468" i="6"/>
  <c r="AO468" i="6"/>
  <c r="AH468" i="6"/>
  <c r="AF468" i="6"/>
  <c r="AN468" i="6"/>
  <c r="AQ471" i="6"/>
  <c r="AL471" i="6"/>
  <c r="AH471" i="6"/>
  <c r="AD471" i="6"/>
  <c r="AP471" i="6"/>
  <c r="AJ471" i="6"/>
  <c r="AE471" i="6"/>
  <c r="AR471" i="6"/>
  <c r="AI471" i="6"/>
  <c r="AO471" i="6"/>
  <c r="AG471" i="6"/>
  <c r="AN471" i="6"/>
  <c r="AF471" i="6"/>
  <c r="AK471" i="6"/>
  <c r="AR475" i="6"/>
  <c r="AN475" i="6"/>
  <c r="AI475" i="6"/>
  <c r="AE475" i="6"/>
  <c r="AQ475" i="6"/>
  <c r="AK475" i="6"/>
  <c r="AF475" i="6"/>
  <c r="AP475" i="6"/>
  <c r="AH475" i="6"/>
  <c r="AO475" i="6"/>
  <c r="AG475" i="6"/>
  <c r="AL475" i="6"/>
  <c r="AD475" i="6"/>
  <c r="AJ475" i="6"/>
  <c r="AP479" i="6"/>
  <c r="AK479" i="6"/>
  <c r="AG479" i="6"/>
  <c r="AN479" i="6"/>
  <c r="AH479" i="6"/>
  <c r="AQ479" i="6"/>
  <c r="AI479" i="6"/>
  <c r="AO479" i="6"/>
  <c r="AF479" i="6"/>
  <c r="AL479" i="6"/>
  <c r="AE479" i="6"/>
  <c r="AR479" i="6"/>
  <c r="AJ479" i="6"/>
  <c r="AD479" i="6"/>
  <c r="AQ483" i="6"/>
  <c r="AL483" i="6"/>
  <c r="AH483" i="6"/>
  <c r="AD483" i="6"/>
  <c r="AO483" i="6"/>
  <c r="AI483" i="6"/>
  <c r="AN483" i="6"/>
  <c r="AF483" i="6"/>
  <c r="AJ483" i="6"/>
  <c r="AR483" i="6"/>
  <c r="AG483" i="6"/>
  <c r="AP483" i="6"/>
  <c r="AE483" i="6"/>
  <c r="AK483" i="6"/>
  <c r="AP487" i="6"/>
  <c r="AK487" i="6"/>
  <c r="AG487" i="6"/>
  <c r="AR487" i="6"/>
  <c r="AL487" i="6"/>
  <c r="AF487" i="6"/>
  <c r="AO487" i="6"/>
  <c r="AH487" i="6"/>
  <c r="AI487" i="6"/>
  <c r="AQ487" i="6"/>
  <c r="AE487" i="6"/>
  <c r="AN487" i="6"/>
  <c r="AD487" i="6"/>
  <c r="AJ487" i="6"/>
  <c r="AQ491" i="6"/>
  <c r="AL491" i="6"/>
  <c r="AH491" i="6"/>
  <c r="AD491" i="6"/>
  <c r="AN491" i="6"/>
  <c r="AG491" i="6"/>
  <c r="AP491" i="6"/>
  <c r="AI491" i="6"/>
  <c r="AO491" i="6"/>
  <c r="AF491" i="6"/>
  <c r="AK491" i="6"/>
  <c r="AJ491" i="6"/>
  <c r="AE491" i="6"/>
  <c r="AR491" i="6"/>
  <c r="AO495" i="6"/>
  <c r="AJ495" i="6"/>
  <c r="AF495" i="6"/>
  <c r="AQ495" i="6"/>
  <c r="AK495" i="6"/>
  <c r="AP495" i="6"/>
  <c r="AI495" i="6"/>
  <c r="AD495" i="6"/>
  <c r="AH495" i="6"/>
  <c r="AR495" i="6"/>
  <c r="AG495" i="6"/>
  <c r="AN495" i="6"/>
  <c r="AE495" i="6"/>
  <c r="AL495" i="6"/>
  <c r="AO499" i="6"/>
  <c r="AJ499" i="6"/>
  <c r="AF499" i="6"/>
  <c r="AP499" i="6"/>
  <c r="AI499" i="6"/>
  <c r="AD499" i="6"/>
  <c r="AN499" i="6"/>
  <c r="AH499" i="6"/>
  <c r="AR499" i="6"/>
  <c r="AG499" i="6"/>
  <c r="AQ499" i="6"/>
  <c r="AE499" i="6"/>
  <c r="AL499" i="6"/>
  <c r="AK499" i="6"/>
  <c r="AO425" i="6"/>
  <c r="AJ425" i="6"/>
  <c r="AF425" i="6"/>
  <c r="AR425" i="6"/>
  <c r="AQ425" i="6"/>
  <c r="AL425" i="6"/>
  <c r="AH425" i="6"/>
  <c r="AD425" i="6"/>
  <c r="AK425" i="6"/>
  <c r="AI425" i="6"/>
  <c r="AP425" i="6"/>
  <c r="AG425" i="6"/>
  <c r="AN425" i="6"/>
  <c r="AE425" i="6"/>
  <c r="AR405" i="6"/>
  <c r="AN405" i="6"/>
  <c r="AI405" i="6"/>
  <c r="AE405" i="6"/>
  <c r="AQ405" i="6"/>
  <c r="AL405" i="6"/>
  <c r="AH405" i="6"/>
  <c r="AD405" i="6"/>
  <c r="AP405" i="6"/>
  <c r="AK405" i="6"/>
  <c r="AG405" i="6"/>
  <c r="AO405" i="6"/>
  <c r="AJ405" i="6"/>
  <c r="AF405" i="6"/>
  <c r="AR385" i="6"/>
  <c r="AN385" i="6"/>
  <c r="AI385" i="6"/>
  <c r="AE385" i="6"/>
  <c r="AQ385" i="6"/>
  <c r="AL385" i="6"/>
  <c r="AH385" i="6"/>
  <c r="AD385" i="6"/>
  <c r="AP385" i="6"/>
  <c r="AK385" i="6"/>
  <c r="AG385" i="6"/>
  <c r="AO385" i="6"/>
  <c r="AJ385" i="6"/>
  <c r="AF385" i="6"/>
  <c r="AQ369" i="6"/>
  <c r="AL369" i="6"/>
  <c r="AH369" i="6"/>
  <c r="AD369" i="6"/>
  <c r="AP369" i="6"/>
  <c r="AK369" i="6"/>
  <c r="AG369" i="6"/>
  <c r="AO369" i="6"/>
  <c r="AJ369" i="6"/>
  <c r="AF369" i="6"/>
  <c r="AR369" i="6"/>
  <c r="AE369" i="6"/>
  <c r="AN369" i="6"/>
  <c r="AI369" i="6"/>
  <c r="AP357" i="6"/>
  <c r="AK357" i="6"/>
  <c r="AO357" i="6"/>
  <c r="AI357" i="6"/>
  <c r="AE357" i="6"/>
  <c r="AN357" i="6"/>
  <c r="AH357" i="6"/>
  <c r="AD357" i="6"/>
  <c r="AR357" i="6"/>
  <c r="AL357" i="6"/>
  <c r="AG357" i="6"/>
  <c r="AQ357" i="6"/>
  <c r="AJ357" i="6"/>
  <c r="AF357" i="6"/>
  <c r="AP333" i="6"/>
  <c r="AK333" i="6"/>
  <c r="AG333" i="6"/>
  <c r="AO333" i="6"/>
  <c r="AJ333" i="6"/>
  <c r="AF333" i="6"/>
  <c r="AR333" i="6"/>
  <c r="AN333" i="6"/>
  <c r="AI333" i="6"/>
  <c r="AE333" i="6"/>
  <c r="AQ333" i="6"/>
  <c r="AL333" i="6"/>
  <c r="AH333" i="6"/>
  <c r="AD333" i="6"/>
  <c r="AR317" i="6"/>
  <c r="AN317" i="6"/>
  <c r="AI317" i="6"/>
  <c r="AE317" i="6"/>
  <c r="AQ317" i="6"/>
  <c r="AL317" i="6"/>
  <c r="AH317" i="6"/>
  <c r="AD317" i="6"/>
  <c r="AP317" i="6"/>
  <c r="AK317" i="6"/>
  <c r="AG317" i="6"/>
  <c r="AO317" i="6"/>
  <c r="AJ317" i="6"/>
  <c r="AF317" i="6"/>
  <c r="AO305" i="6"/>
  <c r="AJ305" i="6"/>
  <c r="AF305" i="6"/>
  <c r="AR305" i="6"/>
  <c r="AN305" i="6"/>
  <c r="AI305" i="6"/>
  <c r="AE305" i="6"/>
  <c r="AQ305" i="6"/>
  <c r="AL305" i="6"/>
  <c r="AH305" i="6"/>
  <c r="AD305" i="6"/>
  <c r="AG305" i="6"/>
  <c r="AP305" i="6"/>
  <c r="AK305" i="6"/>
  <c r="AQ285" i="6"/>
  <c r="AL285" i="6"/>
  <c r="AH285" i="6"/>
  <c r="AD285" i="6"/>
  <c r="AP285" i="6"/>
  <c r="AK285" i="6"/>
  <c r="AG285" i="6"/>
  <c r="AN285" i="6"/>
  <c r="AE285" i="6"/>
  <c r="AJ285" i="6"/>
  <c r="AR285" i="6"/>
  <c r="AI285" i="6"/>
  <c r="AO285" i="6"/>
  <c r="AF285" i="6"/>
  <c r="AQ436" i="6"/>
  <c r="AL436" i="6"/>
  <c r="AH436" i="6"/>
  <c r="AD436" i="6"/>
  <c r="AP436" i="6"/>
  <c r="AK436" i="6"/>
  <c r="AG436" i="6"/>
  <c r="AO436" i="6"/>
  <c r="AJ436" i="6"/>
  <c r="AF436" i="6"/>
  <c r="AR436" i="6"/>
  <c r="AN436" i="6"/>
  <c r="AI436" i="6"/>
  <c r="AE436" i="6"/>
  <c r="AQ432" i="6"/>
  <c r="AL432" i="6"/>
  <c r="AH432" i="6"/>
  <c r="AD432" i="6"/>
  <c r="AP432" i="6"/>
  <c r="AK432" i="6"/>
  <c r="AG432" i="6"/>
  <c r="AO432" i="6"/>
  <c r="AJ432" i="6"/>
  <c r="AF432" i="6"/>
  <c r="AN432" i="6"/>
  <c r="AI432" i="6"/>
  <c r="AE432" i="6"/>
  <c r="AR432" i="6"/>
  <c r="AP428" i="6"/>
  <c r="AK428" i="6"/>
  <c r="AG428" i="6"/>
  <c r="AO428" i="6"/>
  <c r="AJ428" i="6"/>
  <c r="AF428" i="6"/>
  <c r="AR428" i="6"/>
  <c r="AN428" i="6"/>
  <c r="AI428" i="6"/>
  <c r="AE428" i="6"/>
  <c r="AL428" i="6"/>
  <c r="AH428" i="6"/>
  <c r="AD428" i="6"/>
  <c r="AQ428" i="6"/>
  <c r="AR424" i="6"/>
  <c r="AN424" i="6"/>
  <c r="AI424" i="6"/>
  <c r="AE424" i="6"/>
  <c r="AP424" i="6"/>
  <c r="AK424" i="6"/>
  <c r="AG424" i="6"/>
  <c r="AO424" i="6"/>
  <c r="AF424" i="6"/>
  <c r="AL424" i="6"/>
  <c r="AD424" i="6"/>
  <c r="AJ424" i="6"/>
  <c r="AQ424" i="6"/>
  <c r="AH424" i="6"/>
  <c r="AP420" i="6"/>
  <c r="AK420" i="6"/>
  <c r="AG420" i="6"/>
  <c r="AR420" i="6"/>
  <c r="AN420" i="6"/>
  <c r="AI420" i="6"/>
  <c r="AE420" i="6"/>
  <c r="AL420" i="6"/>
  <c r="AD420" i="6"/>
  <c r="AJ420" i="6"/>
  <c r="AQ420" i="6"/>
  <c r="AH420" i="6"/>
  <c r="AO420" i="6"/>
  <c r="AF420" i="6"/>
  <c r="AP416" i="6"/>
  <c r="AK416" i="6"/>
  <c r="AG416" i="6"/>
  <c r="AR416" i="6"/>
  <c r="AN416" i="6"/>
  <c r="AI416" i="6"/>
  <c r="AE416" i="6"/>
  <c r="AQ416" i="6"/>
  <c r="AH416" i="6"/>
  <c r="AO416" i="6"/>
  <c r="AF416" i="6"/>
  <c r="AL416" i="6"/>
  <c r="AD416" i="6"/>
  <c r="AJ416" i="6"/>
  <c r="AP412" i="6"/>
  <c r="AK412" i="6"/>
  <c r="AG412" i="6"/>
  <c r="AR412" i="6"/>
  <c r="AN412" i="6"/>
  <c r="AI412" i="6"/>
  <c r="AE412" i="6"/>
  <c r="AL412" i="6"/>
  <c r="AD412" i="6"/>
  <c r="AJ412" i="6"/>
  <c r="AQ412" i="6"/>
  <c r="AH412" i="6"/>
  <c r="AF412" i="6"/>
  <c r="AO412" i="6"/>
  <c r="AQ408" i="6"/>
  <c r="AL408" i="6"/>
  <c r="AH408" i="6"/>
  <c r="AD408" i="6"/>
  <c r="AO408" i="6"/>
  <c r="AI408" i="6"/>
  <c r="AN408" i="6"/>
  <c r="AG408" i="6"/>
  <c r="AR408" i="6"/>
  <c r="AK408" i="6"/>
  <c r="AF408" i="6"/>
  <c r="AJ408" i="6"/>
  <c r="AE408" i="6"/>
  <c r="AP408" i="6"/>
  <c r="AQ404" i="6"/>
  <c r="AL404" i="6"/>
  <c r="AH404" i="6"/>
  <c r="AD404" i="6"/>
  <c r="AP404" i="6"/>
  <c r="AK404" i="6"/>
  <c r="AG404" i="6"/>
  <c r="AO404" i="6"/>
  <c r="AJ404" i="6"/>
  <c r="AF404" i="6"/>
  <c r="AE404" i="6"/>
  <c r="AR404" i="6"/>
  <c r="AN404" i="6"/>
  <c r="AI404" i="6"/>
  <c r="AR400" i="6"/>
  <c r="AN400" i="6"/>
  <c r="AI400" i="6"/>
  <c r="AE400" i="6"/>
  <c r="AQ400" i="6"/>
  <c r="AL400" i="6"/>
  <c r="AH400" i="6"/>
  <c r="AD400" i="6"/>
  <c r="AP400" i="6"/>
  <c r="AK400" i="6"/>
  <c r="AG400" i="6"/>
  <c r="AO400" i="6"/>
  <c r="AJ400" i="6"/>
  <c r="AF400" i="6"/>
  <c r="AO396" i="6"/>
  <c r="AJ396" i="6"/>
  <c r="AF396" i="6"/>
  <c r="AR396" i="6"/>
  <c r="AN396" i="6"/>
  <c r="AI396" i="6"/>
  <c r="AE396" i="6"/>
  <c r="AQ396" i="6"/>
  <c r="AL396" i="6"/>
  <c r="AH396" i="6"/>
  <c r="AD396" i="6"/>
  <c r="AP396" i="6"/>
  <c r="AK396" i="6"/>
  <c r="AG396" i="6"/>
  <c r="AP392" i="6"/>
  <c r="AK392" i="6"/>
  <c r="AG392" i="6"/>
  <c r="AO392" i="6"/>
  <c r="AJ392" i="6"/>
  <c r="AF392" i="6"/>
  <c r="AR392" i="6"/>
  <c r="AN392" i="6"/>
  <c r="AI392" i="6"/>
  <c r="AE392" i="6"/>
  <c r="AL392" i="6"/>
  <c r="AH392" i="6"/>
  <c r="AD392" i="6"/>
  <c r="AQ392" i="6"/>
  <c r="AP388" i="6"/>
  <c r="AK388" i="6"/>
  <c r="AG388" i="6"/>
  <c r="AO388" i="6"/>
  <c r="AJ388" i="6"/>
  <c r="AF388" i="6"/>
  <c r="AR388" i="6"/>
  <c r="AN388" i="6"/>
  <c r="AI388" i="6"/>
  <c r="AE388" i="6"/>
  <c r="AH388" i="6"/>
  <c r="AD388" i="6"/>
  <c r="AQ388" i="6"/>
  <c r="AL388" i="6"/>
  <c r="AQ384" i="6"/>
  <c r="AL384" i="6"/>
  <c r="AH384" i="6"/>
  <c r="AD384" i="6"/>
  <c r="AP384" i="6"/>
  <c r="AK384" i="6"/>
  <c r="AG384" i="6"/>
  <c r="AO384" i="6"/>
  <c r="AJ384" i="6"/>
  <c r="AF384" i="6"/>
  <c r="AE384" i="6"/>
  <c r="AR384" i="6"/>
  <c r="AN384" i="6"/>
  <c r="AI384" i="6"/>
  <c r="AP380" i="6"/>
  <c r="AK380" i="6"/>
  <c r="AG380" i="6"/>
  <c r="AO380" i="6"/>
  <c r="AJ380" i="6"/>
  <c r="AF380" i="6"/>
  <c r="AR380" i="6"/>
  <c r="AN380" i="6"/>
  <c r="AI380" i="6"/>
  <c r="AE380" i="6"/>
  <c r="AD380" i="6"/>
  <c r="AQ380" i="6"/>
  <c r="AL380" i="6"/>
  <c r="AH380" i="6"/>
  <c r="AQ376" i="6"/>
  <c r="AL376" i="6"/>
  <c r="AH376" i="6"/>
  <c r="AD376" i="6"/>
  <c r="AP376" i="6"/>
  <c r="AK376" i="6"/>
  <c r="AG376" i="6"/>
  <c r="AO376" i="6"/>
  <c r="AJ376" i="6"/>
  <c r="AF376" i="6"/>
  <c r="AR376" i="6"/>
  <c r="AN376" i="6"/>
  <c r="AI376" i="6"/>
  <c r="AE376" i="6"/>
  <c r="AO372" i="6"/>
  <c r="AJ372" i="6"/>
  <c r="AF372" i="6"/>
  <c r="AR372" i="6"/>
  <c r="AN372" i="6"/>
  <c r="AI372" i="6"/>
  <c r="AE372" i="6"/>
  <c r="AQ372" i="6"/>
  <c r="AL372" i="6"/>
  <c r="AH372" i="6"/>
  <c r="AD372" i="6"/>
  <c r="AP372" i="6"/>
  <c r="AK372" i="6"/>
  <c r="AG372" i="6"/>
  <c r="AP368" i="6"/>
  <c r="AK368" i="6"/>
  <c r="AG368" i="6"/>
  <c r="AO368" i="6"/>
  <c r="AJ368" i="6"/>
  <c r="AF368" i="6"/>
  <c r="AR368" i="6"/>
  <c r="AN368" i="6"/>
  <c r="AI368" i="6"/>
  <c r="AE368" i="6"/>
  <c r="AD368" i="6"/>
  <c r="AQ368" i="6"/>
  <c r="AL368" i="6"/>
  <c r="AH368" i="6"/>
  <c r="AQ364" i="6"/>
  <c r="AL364" i="6"/>
  <c r="AH364" i="6"/>
  <c r="AD364" i="6"/>
  <c r="AP364" i="6"/>
  <c r="AK364" i="6"/>
  <c r="AG364" i="6"/>
  <c r="AO364" i="6"/>
  <c r="AJ364" i="6"/>
  <c r="AF364" i="6"/>
  <c r="AR364" i="6"/>
  <c r="AN364" i="6"/>
  <c r="AI364" i="6"/>
  <c r="AE364" i="6"/>
  <c r="AQ360" i="6"/>
  <c r="AL360" i="6"/>
  <c r="AH360" i="6"/>
  <c r="AD360" i="6"/>
  <c r="AP360" i="6"/>
  <c r="AK360" i="6"/>
  <c r="AG360" i="6"/>
  <c r="AO360" i="6"/>
  <c r="AJ360" i="6"/>
  <c r="AF360" i="6"/>
  <c r="AN360" i="6"/>
  <c r="AE360" i="6"/>
  <c r="AR360" i="6"/>
  <c r="AI360" i="6"/>
  <c r="AQ356" i="6"/>
  <c r="AL356" i="6"/>
  <c r="AH356" i="6"/>
  <c r="AD356" i="6"/>
  <c r="AP356" i="6"/>
  <c r="AK356" i="6"/>
  <c r="AG356" i="6"/>
  <c r="AO356" i="6"/>
  <c r="AJ356" i="6"/>
  <c r="AF356" i="6"/>
  <c r="AR356" i="6"/>
  <c r="AN356" i="6"/>
  <c r="AI356" i="6"/>
  <c r="AE356" i="6"/>
  <c r="AR352" i="6"/>
  <c r="AN352" i="6"/>
  <c r="AI352" i="6"/>
  <c r="AE352" i="6"/>
  <c r="AQ352" i="6"/>
  <c r="AL352" i="6"/>
  <c r="AH352" i="6"/>
  <c r="AD352" i="6"/>
  <c r="AP352" i="6"/>
  <c r="AK352" i="6"/>
  <c r="AG352" i="6"/>
  <c r="AO352" i="6"/>
  <c r="AJ352" i="6"/>
  <c r="AF352" i="6"/>
  <c r="AO348" i="6"/>
  <c r="AJ348" i="6"/>
  <c r="AF348" i="6"/>
  <c r="AR348" i="6"/>
  <c r="AN348" i="6"/>
  <c r="AI348" i="6"/>
  <c r="AE348" i="6"/>
  <c r="AQ348" i="6"/>
  <c r="AL348" i="6"/>
  <c r="AH348" i="6"/>
  <c r="AD348" i="6"/>
  <c r="AP348" i="6"/>
  <c r="AK348" i="6"/>
  <c r="AG348" i="6"/>
  <c r="AP344" i="6"/>
  <c r="AK344" i="6"/>
  <c r="AG344" i="6"/>
  <c r="AO344" i="6"/>
  <c r="AJ344" i="6"/>
  <c r="AF344" i="6"/>
  <c r="AR344" i="6"/>
  <c r="AN344" i="6"/>
  <c r="AI344" i="6"/>
  <c r="AE344" i="6"/>
  <c r="AQ344" i="6"/>
  <c r="AL344" i="6"/>
  <c r="AH344" i="6"/>
  <c r="AD344" i="6"/>
  <c r="AQ340" i="6"/>
  <c r="AL340" i="6"/>
  <c r="AH340" i="6"/>
  <c r="AD340" i="6"/>
  <c r="AP340" i="6"/>
  <c r="AK340" i="6"/>
  <c r="AG340" i="6"/>
  <c r="AO340" i="6"/>
  <c r="AJ340" i="6"/>
  <c r="AF340" i="6"/>
  <c r="AR340" i="6"/>
  <c r="AN340" i="6"/>
  <c r="AI340" i="6"/>
  <c r="AE340" i="6"/>
  <c r="AQ336" i="6"/>
  <c r="AL336" i="6"/>
  <c r="AH336" i="6"/>
  <c r="AD336" i="6"/>
  <c r="AP336" i="6"/>
  <c r="AK336" i="6"/>
  <c r="AG336" i="6"/>
  <c r="AO336" i="6"/>
  <c r="AJ336" i="6"/>
  <c r="AF336" i="6"/>
  <c r="AR336" i="6"/>
  <c r="AN336" i="6"/>
  <c r="AI336" i="6"/>
  <c r="AE336" i="6"/>
  <c r="AO332" i="6"/>
  <c r="AJ332" i="6"/>
  <c r="AF332" i="6"/>
  <c r="AR332" i="6"/>
  <c r="AN332" i="6"/>
  <c r="AI332" i="6"/>
  <c r="AE332" i="6"/>
  <c r="AQ332" i="6"/>
  <c r="AL332" i="6"/>
  <c r="AH332" i="6"/>
  <c r="AD332" i="6"/>
  <c r="AP332" i="6"/>
  <c r="AK332" i="6"/>
  <c r="AG332" i="6"/>
  <c r="AP328" i="6"/>
  <c r="AK328" i="6"/>
  <c r="AG328" i="6"/>
  <c r="AO328" i="6"/>
  <c r="AJ328" i="6"/>
  <c r="AF328" i="6"/>
  <c r="AR328" i="6"/>
  <c r="AN328" i="6"/>
  <c r="AI328" i="6"/>
  <c r="AE328" i="6"/>
  <c r="AQ328" i="6"/>
  <c r="AL328" i="6"/>
  <c r="AH328" i="6"/>
  <c r="AD328" i="6"/>
  <c r="AQ324" i="6"/>
  <c r="AL324" i="6"/>
  <c r="AH324" i="6"/>
  <c r="AD324" i="6"/>
  <c r="AP324" i="6"/>
  <c r="AK324" i="6"/>
  <c r="AG324" i="6"/>
  <c r="AO324" i="6"/>
  <c r="AJ324" i="6"/>
  <c r="AF324" i="6"/>
  <c r="AN324" i="6"/>
  <c r="AI324" i="6"/>
  <c r="AE324" i="6"/>
  <c r="AR324" i="6"/>
  <c r="AQ320" i="6"/>
  <c r="AL320" i="6"/>
  <c r="AH320" i="6"/>
  <c r="AD320" i="6"/>
  <c r="AP320" i="6"/>
  <c r="AK320" i="6"/>
  <c r="AG320" i="6"/>
  <c r="AO320" i="6"/>
  <c r="AJ320" i="6"/>
  <c r="AF320" i="6"/>
  <c r="AI320" i="6"/>
  <c r="AE320" i="6"/>
  <c r="AR320" i="6"/>
  <c r="AN320" i="6"/>
  <c r="AQ316" i="6"/>
  <c r="AL316" i="6"/>
  <c r="AH316" i="6"/>
  <c r="AD316" i="6"/>
  <c r="AP316" i="6"/>
  <c r="AK316" i="6"/>
  <c r="AG316" i="6"/>
  <c r="AO316" i="6"/>
  <c r="AJ316" i="6"/>
  <c r="AF316" i="6"/>
  <c r="AE316" i="6"/>
  <c r="AR316" i="6"/>
  <c r="AN316" i="6"/>
  <c r="AI316" i="6"/>
  <c r="AR312" i="6"/>
  <c r="AN312" i="6"/>
  <c r="AI312" i="6"/>
  <c r="AE312" i="6"/>
  <c r="AQ312" i="6"/>
  <c r="AL312" i="6"/>
  <c r="AH312" i="6"/>
  <c r="AD312" i="6"/>
  <c r="AP312" i="6"/>
  <c r="AK312" i="6"/>
  <c r="AG312" i="6"/>
  <c r="AO312" i="6"/>
  <c r="AJ312" i="6"/>
  <c r="AF312" i="6"/>
  <c r="AR308" i="6"/>
  <c r="AN308" i="6"/>
  <c r="AI308" i="6"/>
  <c r="AE308" i="6"/>
  <c r="AQ308" i="6"/>
  <c r="AL308" i="6"/>
  <c r="AH308" i="6"/>
  <c r="AD308" i="6"/>
  <c r="AP308" i="6"/>
  <c r="AK308" i="6"/>
  <c r="AG308" i="6"/>
  <c r="AO308" i="6"/>
  <c r="AJ308" i="6"/>
  <c r="AF308" i="6"/>
  <c r="AR304" i="6"/>
  <c r="AN304" i="6"/>
  <c r="AI304" i="6"/>
  <c r="AE304" i="6"/>
  <c r="AQ304" i="6"/>
  <c r="AL304" i="6"/>
  <c r="AH304" i="6"/>
  <c r="AD304" i="6"/>
  <c r="AP304" i="6"/>
  <c r="AK304" i="6"/>
  <c r="AG304" i="6"/>
  <c r="AJ304" i="6"/>
  <c r="AF304" i="6"/>
  <c r="AO304" i="6"/>
  <c r="AO300" i="6"/>
  <c r="AJ300" i="6"/>
  <c r="AF300" i="6"/>
  <c r="AR300" i="6"/>
  <c r="AN300" i="6"/>
  <c r="AI300" i="6"/>
  <c r="AE300" i="6"/>
  <c r="AP300" i="6"/>
  <c r="AG300" i="6"/>
  <c r="AL300" i="6"/>
  <c r="AD300" i="6"/>
  <c r="AK300" i="6"/>
  <c r="AQ300" i="6"/>
  <c r="AH300" i="6"/>
  <c r="AO296" i="6"/>
  <c r="AJ296" i="6"/>
  <c r="AF296" i="6"/>
  <c r="AR296" i="6"/>
  <c r="AN296" i="6"/>
  <c r="AI296" i="6"/>
  <c r="AE296" i="6"/>
  <c r="AK296" i="6"/>
  <c r="AQ296" i="6"/>
  <c r="AH296" i="6"/>
  <c r="AP296" i="6"/>
  <c r="AG296" i="6"/>
  <c r="AL296" i="6"/>
  <c r="AD296" i="6"/>
  <c r="AO292" i="6"/>
  <c r="AJ292" i="6"/>
  <c r="AF292" i="6"/>
  <c r="AR292" i="6"/>
  <c r="AN292" i="6"/>
  <c r="AI292" i="6"/>
  <c r="AE292" i="6"/>
  <c r="AP292" i="6"/>
  <c r="AG292" i="6"/>
  <c r="AL292" i="6"/>
  <c r="AD292" i="6"/>
  <c r="AK292" i="6"/>
  <c r="AQ292" i="6"/>
  <c r="AH292" i="6"/>
  <c r="AO288" i="6"/>
  <c r="AJ288" i="6"/>
  <c r="AF288" i="6"/>
  <c r="AR288" i="6"/>
  <c r="AN288" i="6"/>
  <c r="AI288" i="6"/>
  <c r="AE288" i="6"/>
  <c r="AK288" i="6"/>
  <c r="AQ288" i="6"/>
  <c r="AH288" i="6"/>
  <c r="AP288" i="6"/>
  <c r="AG288" i="6"/>
  <c r="AL288" i="6"/>
  <c r="AD288" i="6"/>
  <c r="AQ284" i="6"/>
  <c r="AL284" i="6"/>
  <c r="AH284" i="6"/>
  <c r="AD284" i="6"/>
  <c r="AP284" i="6"/>
  <c r="AK284" i="6"/>
  <c r="AG284" i="6"/>
  <c r="AR284" i="6"/>
  <c r="AI284" i="6"/>
  <c r="AO284" i="6"/>
  <c r="AF284" i="6"/>
  <c r="AN284" i="6"/>
  <c r="AE284" i="6"/>
  <c r="AJ284" i="6"/>
  <c r="AQ280" i="6"/>
  <c r="AL280" i="6"/>
  <c r="AH280" i="6"/>
  <c r="AD280" i="6"/>
  <c r="AP280" i="6"/>
  <c r="AK280" i="6"/>
  <c r="AG280" i="6"/>
  <c r="AN280" i="6"/>
  <c r="AE280" i="6"/>
  <c r="AJ280" i="6"/>
  <c r="AR280" i="6"/>
  <c r="AI280" i="6"/>
  <c r="AO280" i="6"/>
  <c r="AF280" i="6"/>
  <c r="AQ276" i="6"/>
  <c r="AL276" i="6"/>
  <c r="AH276" i="6"/>
  <c r="AD276" i="6"/>
  <c r="AP276" i="6"/>
  <c r="AK276" i="6"/>
  <c r="AG276" i="6"/>
  <c r="AO276" i="6"/>
  <c r="AJ276" i="6"/>
  <c r="AF276" i="6"/>
  <c r="AR276" i="6"/>
  <c r="AN276" i="6"/>
  <c r="AI276" i="6"/>
  <c r="AE276" i="6"/>
  <c r="AR272" i="6"/>
  <c r="AN272" i="6"/>
  <c r="AI272" i="6"/>
  <c r="AE272" i="6"/>
  <c r="AQ272" i="6"/>
  <c r="AL272" i="6"/>
  <c r="AH272" i="6"/>
  <c r="AD272" i="6"/>
  <c r="AP272" i="6"/>
  <c r="AK272" i="6"/>
  <c r="AG272" i="6"/>
  <c r="AO272" i="6"/>
  <c r="AJ272" i="6"/>
  <c r="AF272" i="6"/>
  <c r="AO268" i="6"/>
  <c r="AJ268" i="6"/>
  <c r="AF268" i="6"/>
  <c r="AR268" i="6"/>
  <c r="AN268" i="6"/>
  <c r="AI268" i="6"/>
  <c r="AE268" i="6"/>
  <c r="AQ268" i="6"/>
  <c r="AL268" i="6"/>
  <c r="AH268" i="6"/>
  <c r="AD268" i="6"/>
  <c r="AP268" i="6"/>
  <c r="AK268" i="6"/>
  <c r="AG268" i="6"/>
  <c r="AP264" i="6"/>
  <c r="AK264" i="6"/>
  <c r="AG264" i="6"/>
  <c r="AO264" i="6"/>
  <c r="AJ264" i="6"/>
  <c r="AF264" i="6"/>
  <c r="AR264" i="6"/>
  <c r="AN264" i="6"/>
  <c r="AI264" i="6"/>
  <c r="AE264" i="6"/>
  <c r="AQ264" i="6"/>
  <c r="AL264" i="6"/>
  <c r="AH264" i="6"/>
  <c r="AD264" i="6"/>
  <c r="AP260" i="6"/>
  <c r="AK260" i="6"/>
  <c r="AG260" i="6"/>
  <c r="AO260" i="6"/>
  <c r="AJ260" i="6"/>
  <c r="AF260" i="6"/>
  <c r="AR260" i="6"/>
  <c r="AN260" i="6"/>
  <c r="AI260" i="6"/>
  <c r="AE260" i="6"/>
  <c r="AQ260" i="6"/>
  <c r="AL260" i="6"/>
  <c r="AH260" i="6"/>
  <c r="AD260" i="6"/>
  <c r="AP256" i="6"/>
  <c r="AK256" i="6"/>
  <c r="AG256" i="6"/>
  <c r="AO256" i="6"/>
  <c r="AJ256" i="6"/>
  <c r="AF256" i="6"/>
  <c r="AR256" i="6"/>
  <c r="AN256" i="6"/>
  <c r="AI256" i="6"/>
  <c r="AE256" i="6"/>
  <c r="AQ256" i="6"/>
  <c r="AL256" i="6"/>
  <c r="AH256" i="6"/>
  <c r="AD256" i="6"/>
  <c r="AP252" i="6"/>
  <c r="AK252" i="6"/>
  <c r="AG252" i="6"/>
  <c r="AO252" i="6"/>
  <c r="AJ252" i="6"/>
  <c r="AF252" i="6"/>
  <c r="AR252" i="6"/>
  <c r="AN252" i="6"/>
  <c r="AI252" i="6"/>
  <c r="AE252" i="6"/>
  <c r="AQ252" i="6"/>
  <c r="AL252" i="6"/>
  <c r="AH252" i="6"/>
  <c r="AD252" i="6"/>
  <c r="AP248" i="6"/>
  <c r="AK248" i="6"/>
  <c r="AG248" i="6"/>
  <c r="AO248" i="6"/>
  <c r="AJ248" i="6"/>
  <c r="AF248" i="6"/>
  <c r="AR248" i="6"/>
  <c r="AN248" i="6"/>
  <c r="AI248" i="6"/>
  <c r="AE248" i="6"/>
  <c r="AQ248" i="6"/>
  <c r="AL248" i="6"/>
  <c r="AH248" i="6"/>
  <c r="AD248" i="6"/>
  <c r="AP244" i="6"/>
  <c r="AK244" i="6"/>
  <c r="AG244" i="6"/>
  <c r="AO244" i="6"/>
  <c r="AJ244" i="6"/>
  <c r="AF244" i="6"/>
  <c r="AR244" i="6"/>
  <c r="AN244" i="6"/>
  <c r="AI244" i="6"/>
  <c r="AE244" i="6"/>
  <c r="AQ244" i="6"/>
  <c r="AL244" i="6"/>
  <c r="AH244" i="6"/>
  <c r="AD244" i="6"/>
  <c r="AP240" i="6"/>
  <c r="AK240" i="6"/>
  <c r="AG240" i="6"/>
  <c r="AO240" i="6"/>
  <c r="AJ240" i="6"/>
  <c r="AF240" i="6"/>
  <c r="AR240" i="6"/>
  <c r="AN240" i="6"/>
  <c r="AI240" i="6"/>
  <c r="AE240" i="6"/>
  <c r="AQ240" i="6"/>
  <c r="AL240" i="6"/>
  <c r="AH240" i="6"/>
  <c r="AD240" i="6"/>
  <c r="AO236" i="6"/>
  <c r="AJ236" i="6"/>
  <c r="AF236" i="6"/>
  <c r="AR236" i="6"/>
  <c r="AN236" i="6"/>
  <c r="AI236" i="6"/>
  <c r="AE236" i="6"/>
  <c r="AQ236" i="6"/>
  <c r="AL236" i="6"/>
  <c r="AH236" i="6"/>
  <c r="AD236" i="6"/>
  <c r="AG236" i="6"/>
  <c r="AP236" i="6"/>
  <c r="AK236" i="6"/>
  <c r="AO232" i="6"/>
  <c r="AJ232" i="6"/>
  <c r="AF232" i="6"/>
  <c r="AR232" i="6"/>
  <c r="AN232" i="6"/>
  <c r="AI232" i="6"/>
  <c r="AE232" i="6"/>
  <c r="AQ232" i="6"/>
  <c r="AL232" i="6"/>
  <c r="AH232" i="6"/>
  <c r="AD232" i="6"/>
  <c r="AP232" i="6"/>
  <c r="AK232" i="6"/>
  <c r="AG232" i="6"/>
  <c r="AO228" i="6"/>
  <c r="AJ228" i="6"/>
  <c r="AF228" i="6"/>
  <c r="AR228" i="6"/>
  <c r="AN228" i="6"/>
  <c r="AI228" i="6"/>
  <c r="AE228" i="6"/>
  <c r="AQ228" i="6"/>
  <c r="AL228" i="6"/>
  <c r="AH228" i="6"/>
  <c r="AD228" i="6"/>
  <c r="AP228" i="6"/>
  <c r="AK228" i="6"/>
  <c r="AG228" i="6"/>
  <c r="AQ224" i="6"/>
  <c r="AL224" i="6"/>
  <c r="AH224" i="6"/>
  <c r="AD224" i="6"/>
  <c r="AP224" i="6"/>
  <c r="AK224" i="6"/>
  <c r="AG224" i="6"/>
  <c r="AO224" i="6"/>
  <c r="AJ224" i="6"/>
  <c r="AF224" i="6"/>
  <c r="AR224" i="6"/>
  <c r="AN224" i="6"/>
  <c r="AI224" i="6"/>
  <c r="AE224" i="6"/>
  <c r="AR220" i="6"/>
  <c r="AN220" i="6"/>
  <c r="AI220" i="6"/>
  <c r="AE220" i="6"/>
  <c r="AQ220" i="6"/>
  <c r="AL220" i="6"/>
  <c r="AH220" i="6"/>
  <c r="AD220" i="6"/>
  <c r="AP220" i="6"/>
  <c r="AK220" i="6"/>
  <c r="AG220" i="6"/>
  <c r="AO220" i="6"/>
  <c r="AJ220" i="6"/>
  <c r="AF220" i="6"/>
  <c r="AR216" i="6"/>
  <c r="AN216" i="6"/>
  <c r="AI216" i="6"/>
  <c r="AE216" i="6"/>
  <c r="AQ216" i="6"/>
  <c r="AL216" i="6"/>
  <c r="AH216" i="6"/>
  <c r="AD216" i="6"/>
  <c r="AP216" i="6"/>
  <c r="AK216" i="6"/>
  <c r="AG216" i="6"/>
  <c r="AO216" i="6"/>
  <c r="AJ216" i="6"/>
  <c r="AF216" i="6"/>
  <c r="AR212" i="6"/>
  <c r="AN212" i="6"/>
  <c r="AI212" i="6"/>
  <c r="AE212" i="6"/>
  <c r="AQ212" i="6"/>
  <c r="AL212" i="6"/>
  <c r="AH212" i="6"/>
  <c r="AD212" i="6"/>
  <c r="AP212" i="6"/>
  <c r="AK212" i="6"/>
  <c r="AG212" i="6"/>
  <c r="AO212" i="6"/>
  <c r="AJ212" i="6"/>
  <c r="AF212" i="6"/>
  <c r="AR208" i="6"/>
  <c r="AN208" i="6"/>
  <c r="AI208" i="6"/>
  <c r="AE208" i="6"/>
  <c r="AQ208" i="6"/>
  <c r="AL208" i="6"/>
  <c r="AH208" i="6"/>
  <c r="AD208" i="6"/>
  <c r="AP208" i="6"/>
  <c r="AK208" i="6"/>
  <c r="AG208" i="6"/>
  <c r="AO208" i="6"/>
  <c r="AJ208" i="6"/>
  <c r="AF208" i="6"/>
  <c r="AR204" i="6"/>
  <c r="AN204" i="6"/>
  <c r="AI204" i="6"/>
  <c r="AE204" i="6"/>
  <c r="AQ204" i="6"/>
  <c r="AL204" i="6"/>
  <c r="AH204" i="6"/>
  <c r="AD204" i="6"/>
  <c r="AP204" i="6"/>
  <c r="AK204" i="6"/>
  <c r="AG204" i="6"/>
  <c r="AO204" i="6"/>
  <c r="AJ204" i="6"/>
  <c r="AF204" i="6"/>
  <c r="AR200" i="6"/>
  <c r="AN200" i="6"/>
  <c r="AI200" i="6"/>
  <c r="AE200" i="6"/>
  <c r="AQ200" i="6"/>
  <c r="AL200" i="6"/>
  <c r="AH200" i="6"/>
  <c r="AD200" i="6"/>
  <c r="AP200" i="6"/>
  <c r="AK200" i="6"/>
  <c r="AG200" i="6"/>
  <c r="AO200" i="6"/>
  <c r="AJ200" i="6"/>
  <c r="AF200" i="6"/>
  <c r="AR196" i="6"/>
  <c r="AN196" i="6"/>
  <c r="AI196" i="6"/>
  <c r="AE196" i="6"/>
  <c r="AQ196" i="6"/>
  <c r="AL196" i="6"/>
  <c r="AH196" i="6"/>
  <c r="AD196" i="6"/>
  <c r="AP196" i="6"/>
  <c r="AK196" i="6"/>
  <c r="AG196" i="6"/>
  <c r="AO196" i="6"/>
  <c r="AJ196" i="6"/>
  <c r="AF196" i="6"/>
  <c r="AO192" i="6"/>
  <c r="AJ192" i="6"/>
  <c r="AF192" i="6"/>
  <c r="AR192" i="6"/>
  <c r="AN192" i="6"/>
  <c r="AI192" i="6"/>
  <c r="AE192" i="6"/>
  <c r="AQ192" i="6"/>
  <c r="AL192" i="6"/>
  <c r="AH192" i="6"/>
  <c r="AD192" i="6"/>
  <c r="AP192" i="6"/>
  <c r="AK192" i="6"/>
  <c r="AG192" i="6"/>
  <c r="AO188" i="6"/>
  <c r="AJ188" i="6"/>
  <c r="AF188" i="6"/>
  <c r="AR188" i="6"/>
  <c r="AN188" i="6"/>
  <c r="AI188" i="6"/>
  <c r="AE188" i="6"/>
  <c r="AQ188" i="6"/>
  <c r="AL188" i="6"/>
  <c r="AH188" i="6"/>
  <c r="AD188" i="6"/>
  <c r="AP188" i="6"/>
  <c r="AK188" i="6"/>
  <c r="AG188" i="6"/>
  <c r="AO184" i="6"/>
  <c r="AJ184" i="6"/>
  <c r="AF184" i="6"/>
  <c r="AR184" i="6"/>
  <c r="AN184" i="6"/>
  <c r="AI184" i="6"/>
  <c r="AE184" i="6"/>
  <c r="AQ184" i="6"/>
  <c r="AL184" i="6"/>
  <c r="AH184" i="6"/>
  <c r="AD184" i="6"/>
  <c r="AP184" i="6"/>
  <c r="AK184" i="6"/>
  <c r="AG184" i="6"/>
  <c r="AO180" i="6"/>
  <c r="AJ180" i="6"/>
  <c r="AF180" i="6"/>
  <c r="AR180" i="6"/>
  <c r="AN180" i="6"/>
  <c r="AI180" i="6"/>
  <c r="AE180" i="6"/>
  <c r="AQ180" i="6"/>
  <c r="AL180" i="6"/>
  <c r="AH180" i="6"/>
  <c r="AD180" i="6"/>
  <c r="AP180" i="6"/>
  <c r="AK180" i="6"/>
  <c r="AG180" i="6"/>
  <c r="AO176" i="6"/>
  <c r="AJ176" i="6"/>
  <c r="AF176" i="6"/>
  <c r="AR176" i="6"/>
  <c r="AN176" i="6"/>
  <c r="AI176" i="6"/>
  <c r="AE176" i="6"/>
  <c r="AQ176" i="6"/>
  <c r="AL176" i="6"/>
  <c r="AH176" i="6"/>
  <c r="AD176" i="6"/>
  <c r="AP176" i="6"/>
  <c r="AK176" i="6"/>
  <c r="AG176" i="6"/>
  <c r="AO172" i="6"/>
  <c r="AJ172" i="6"/>
  <c r="AF172" i="6"/>
  <c r="AR172" i="6"/>
  <c r="AN172" i="6"/>
  <c r="AI172" i="6"/>
  <c r="AE172" i="6"/>
  <c r="AQ172" i="6"/>
  <c r="AL172" i="6"/>
  <c r="AH172" i="6"/>
  <c r="AD172" i="6"/>
  <c r="AP172" i="6"/>
  <c r="AK172" i="6"/>
  <c r="AG172" i="6"/>
  <c r="AO168" i="6"/>
  <c r="AJ168" i="6"/>
  <c r="AF168" i="6"/>
  <c r="AR168" i="6"/>
  <c r="AN168" i="6"/>
  <c r="AI168" i="6"/>
  <c r="AE168" i="6"/>
  <c r="AQ168" i="6"/>
  <c r="AL168" i="6"/>
  <c r="AH168" i="6"/>
  <c r="AD168" i="6"/>
  <c r="AP168" i="6"/>
  <c r="AK168" i="6"/>
  <c r="AG168" i="6"/>
  <c r="AP164" i="6"/>
  <c r="AK164" i="6"/>
  <c r="AG164" i="6"/>
  <c r="AO164" i="6"/>
  <c r="AJ164" i="6"/>
  <c r="AF164" i="6"/>
  <c r="AR164" i="6"/>
  <c r="AN164" i="6"/>
  <c r="AI164" i="6"/>
  <c r="AE164" i="6"/>
  <c r="AQ164" i="6"/>
  <c r="AL164" i="6"/>
  <c r="AH164" i="6"/>
  <c r="AD164" i="6"/>
  <c r="AP160" i="6"/>
  <c r="AK160" i="6"/>
  <c r="AG160" i="6"/>
  <c r="AO160" i="6"/>
  <c r="AJ160" i="6"/>
  <c r="AF160" i="6"/>
  <c r="AR160" i="6"/>
  <c r="AN160" i="6"/>
  <c r="AI160" i="6"/>
  <c r="AE160" i="6"/>
  <c r="AQ160" i="6"/>
  <c r="AL160" i="6"/>
  <c r="AH160" i="6"/>
  <c r="AD160" i="6"/>
  <c r="AP156" i="6"/>
  <c r="AK156" i="6"/>
  <c r="AG156" i="6"/>
  <c r="AO156" i="6"/>
  <c r="AJ156" i="6"/>
  <c r="AF156" i="6"/>
  <c r="AQ156" i="6"/>
  <c r="AL156" i="6"/>
  <c r="AH156" i="6"/>
  <c r="AD156" i="6"/>
  <c r="AR156" i="6"/>
  <c r="AN156" i="6"/>
  <c r="AI156" i="6"/>
  <c r="AE156" i="6"/>
  <c r="AR152" i="6"/>
  <c r="AN152" i="6"/>
  <c r="AI152" i="6"/>
  <c r="AE152" i="6"/>
  <c r="AQ152" i="6"/>
  <c r="AL152" i="6"/>
  <c r="AH152" i="6"/>
  <c r="AD152" i="6"/>
  <c r="AP152" i="6"/>
  <c r="AK152" i="6"/>
  <c r="AG152" i="6"/>
  <c r="AO152" i="6"/>
  <c r="AJ152" i="6"/>
  <c r="AF152" i="6"/>
  <c r="AO148" i="6"/>
  <c r="AJ148" i="6"/>
  <c r="AF148" i="6"/>
  <c r="AR148" i="6"/>
  <c r="AN148" i="6"/>
  <c r="AI148" i="6"/>
  <c r="AE148" i="6"/>
  <c r="AQ148" i="6"/>
  <c r="AL148" i="6"/>
  <c r="AH148" i="6"/>
  <c r="AD148" i="6"/>
  <c r="AP148" i="6"/>
  <c r="AK148" i="6"/>
  <c r="AG148" i="6"/>
  <c r="AO144" i="6"/>
  <c r="AJ144" i="6"/>
  <c r="AF144" i="6"/>
  <c r="AR144" i="6"/>
  <c r="AN144" i="6"/>
  <c r="AI144" i="6"/>
  <c r="AE144" i="6"/>
  <c r="AQ144" i="6"/>
  <c r="AL144" i="6"/>
  <c r="AH144" i="6"/>
  <c r="AD144" i="6"/>
  <c r="AP144" i="6"/>
  <c r="AK144" i="6"/>
  <c r="AG144" i="6"/>
  <c r="AO140" i="6"/>
  <c r="AJ140" i="6"/>
  <c r="AF140" i="6"/>
  <c r="AR140" i="6"/>
  <c r="AN140" i="6"/>
  <c r="AI140" i="6"/>
  <c r="AE140" i="6"/>
  <c r="AQ140" i="6"/>
  <c r="AL140" i="6"/>
  <c r="AH140" i="6"/>
  <c r="AD140" i="6"/>
  <c r="AP140" i="6"/>
  <c r="AK140" i="6"/>
  <c r="AG140" i="6"/>
  <c r="AO136" i="6"/>
  <c r="AJ136" i="6"/>
  <c r="AF136" i="6"/>
  <c r="AR136" i="6"/>
  <c r="AN136" i="6"/>
  <c r="AI136" i="6"/>
  <c r="AE136" i="6"/>
  <c r="AQ136" i="6"/>
  <c r="AL136" i="6"/>
  <c r="AH136" i="6"/>
  <c r="AD136" i="6"/>
  <c r="AP136" i="6"/>
  <c r="AK136" i="6"/>
  <c r="AG136" i="6"/>
  <c r="AO132" i="6"/>
  <c r="AJ132" i="6"/>
  <c r="AF132" i="6"/>
  <c r="AR132" i="6"/>
  <c r="AN132" i="6"/>
  <c r="AI132" i="6"/>
  <c r="AE132" i="6"/>
  <c r="AQ132" i="6"/>
  <c r="AL132" i="6"/>
  <c r="AH132" i="6"/>
  <c r="AD132" i="6"/>
  <c r="AP132" i="6"/>
  <c r="AK132" i="6"/>
  <c r="AG132" i="6"/>
  <c r="AO128" i="6"/>
  <c r="AJ128" i="6"/>
  <c r="AF128" i="6"/>
  <c r="AR128" i="6"/>
  <c r="AN128" i="6"/>
  <c r="AI128" i="6"/>
  <c r="AE128" i="6"/>
  <c r="AQ128" i="6"/>
  <c r="AL128" i="6"/>
  <c r="AH128" i="6"/>
  <c r="AD128" i="6"/>
  <c r="AP128" i="6"/>
  <c r="AK128" i="6"/>
  <c r="AG128" i="6"/>
  <c r="AO124" i="6"/>
  <c r="AJ124" i="6"/>
  <c r="AF124" i="6"/>
  <c r="AR124" i="6"/>
  <c r="AN124" i="6"/>
  <c r="AI124" i="6"/>
  <c r="AE124" i="6"/>
  <c r="AQ124" i="6"/>
  <c r="AL124" i="6"/>
  <c r="AH124" i="6"/>
  <c r="AD124" i="6"/>
  <c r="AP124" i="6"/>
  <c r="AK124" i="6"/>
  <c r="AG124" i="6"/>
  <c r="AO120" i="6"/>
  <c r="AJ120" i="6"/>
  <c r="AF120" i="6"/>
  <c r="AR120" i="6"/>
  <c r="AN120" i="6"/>
  <c r="AI120" i="6"/>
  <c r="AE120" i="6"/>
  <c r="AQ120" i="6"/>
  <c r="AL120" i="6"/>
  <c r="AH120" i="6"/>
  <c r="AD120" i="6"/>
  <c r="AP120" i="6"/>
  <c r="AK120" i="6"/>
  <c r="AG120" i="6"/>
  <c r="AO116" i="6"/>
  <c r="AJ116" i="6"/>
  <c r="AF116" i="6"/>
  <c r="AR116" i="6"/>
  <c r="AN116" i="6"/>
  <c r="AI116" i="6"/>
  <c r="AE116" i="6"/>
  <c r="AQ116" i="6"/>
  <c r="AL116" i="6"/>
  <c r="AH116" i="6"/>
  <c r="AD116" i="6"/>
  <c r="AP116" i="6"/>
  <c r="AK116" i="6"/>
  <c r="AG116" i="6"/>
  <c r="AO112" i="6"/>
  <c r="AJ112" i="6"/>
  <c r="AF112" i="6"/>
  <c r="AR112" i="6"/>
  <c r="AN112" i="6"/>
  <c r="AI112" i="6"/>
  <c r="AE112" i="6"/>
  <c r="AQ112" i="6"/>
  <c r="AL112" i="6"/>
  <c r="AH112" i="6"/>
  <c r="AD112" i="6"/>
  <c r="AP112" i="6"/>
  <c r="AK112" i="6"/>
  <c r="AG112" i="6"/>
  <c r="AO108" i="6"/>
  <c r="AJ108" i="6"/>
  <c r="AF108" i="6"/>
  <c r="AR108" i="6"/>
  <c r="AN108" i="6"/>
  <c r="AI108" i="6"/>
  <c r="AE108" i="6"/>
  <c r="AQ108" i="6"/>
  <c r="AL108" i="6"/>
  <c r="AH108" i="6"/>
  <c r="AD108" i="6"/>
  <c r="AP108" i="6"/>
  <c r="AK108" i="6"/>
  <c r="AG108" i="6"/>
  <c r="AO104" i="6"/>
  <c r="AJ104" i="6"/>
  <c r="AF104" i="6"/>
  <c r="AR104" i="6"/>
  <c r="AN104" i="6"/>
  <c r="AI104" i="6"/>
  <c r="AE104" i="6"/>
  <c r="AQ104" i="6"/>
  <c r="AL104" i="6"/>
  <c r="AH104" i="6"/>
  <c r="AD104" i="6"/>
  <c r="AP104" i="6"/>
  <c r="AK104" i="6"/>
  <c r="AG104" i="6"/>
  <c r="AO100" i="6"/>
  <c r="AJ100" i="6"/>
  <c r="AF100" i="6"/>
  <c r="AR100" i="6"/>
  <c r="AN100" i="6"/>
  <c r="AI100" i="6"/>
  <c r="AE100" i="6"/>
  <c r="AQ100" i="6"/>
  <c r="AL100" i="6"/>
  <c r="AH100" i="6"/>
  <c r="AD100" i="6"/>
  <c r="AP100" i="6"/>
  <c r="AK100" i="6"/>
  <c r="AG100" i="6"/>
  <c r="AO96" i="6"/>
  <c r="AJ96" i="6"/>
  <c r="AF96" i="6"/>
  <c r="AR96" i="6"/>
  <c r="AN96" i="6"/>
  <c r="AI96" i="6"/>
  <c r="AE96" i="6"/>
  <c r="AQ96" i="6"/>
  <c r="AL96" i="6"/>
  <c r="AH96" i="6"/>
  <c r="AD96" i="6"/>
  <c r="AP96" i="6"/>
  <c r="AK96" i="6"/>
  <c r="AG96" i="6"/>
  <c r="AO92" i="6"/>
  <c r="AJ92" i="6"/>
  <c r="AF92" i="6"/>
  <c r="AR92" i="6"/>
  <c r="AN92" i="6"/>
  <c r="AI92" i="6"/>
  <c r="AE92" i="6"/>
  <c r="AQ92" i="6"/>
  <c r="AL92" i="6"/>
  <c r="AH92" i="6"/>
  <c r="AD92" i="6"/>
  <c r="AP92" i="6"/>
  <c r="AK92" i="6"/>
  <c r="AG92" i="6"/>
  <c r="AO88" i="6"/>
  <c r="AJ88" i="6"/>
  <c r="AF88" i="6"/>
  <c r="AR88" i="6"/>
  <c r="AN88" i="6"/>
  <c r="AI88" i="6"/>
  <c r="AE88" i="6"/>
  <c r="AQ88" i="6"/>
  <c r="AL88" i="6"/>
  <c r="AH88" i="6"/>
  <c r="AD88" i="6"/>
  <c r="AP88" i="6"/>
  <c r="AK88" i="6"/>
  <c r="AG88" i="6"/>
  <c r="AO84" i="6"/>
  <c r="AJ84" i="6"/>
  <c r="AF84" i="6"/>
  <c r="AR84" i="6"/>
  <c r="AN84" i="6"/>
  <c r="AI84" i="6"/>
  <c r="AE84" i="6"/>
  <c r="AQ84" i="6"/>
  <c r="AL84" i="6"/>
  <c r="AH84" i="6"/>
  <c r="AD84" i="6"/>
  <c r="AP84" i="6"/>
  <c r="AK84" i="6"/>
  <c r="AG84" i="6"/>
  <c r="AO80" i="6"/>
  <c r="AJ80" i="6"/>
  <c r="AF80" i="6"/>
  <c r="AR80" i="6"/>
  <c r="AN80" i="6"/>
  <c r="AI80" i="6"/>
  <c r="AE80" i="6"/>
  <c r="AQ80" i="6"/>
  <c r="AL80" i="6"/>
  <c r="AH80" i="6"/>
  <c r="AD80" i="6"/>
  <c r="AP80" i="6"/>
  <c r="AK80" i="6"/>
  <c r="AG80" i="6"/>
  <c r="AO76" i="6"/>
  <c r="AJ76" i="6"/>
  <c r="AF76" i="6"/>
  <c r="AR76" i="6"/>
  <c r="AN76" i="6"/>
  <c r="AI76" i="6"/>
  <c r="AE76" i="6"/>
  <c r="AQ76" i="6"/>
  <c r="AL76" i="6"/>
  <c r="AH76" i="6"/>
  <c r="AD76" i="6"/>
  <c r="AP76" i="6"/>
  <c r="AK76" i="6"/>
  <c r="AG76" i="6"/>
  <c r="AO72" i="6"/>
  <c r="AJ72" i="6"/>
  <c r="AF72" i="6"/>
  <c r="AR72" i="6"/>
  <c r="AN72" i="6"/>
  <c r="AI72" i="6"/>
  <c r="AE72" i="6"/>
  <c r="AQ72" i="6"/>
  <c r="AL72" i="6"/>
  <c r="AH72" i="6"/>
  <c r="AD72" i="6"/>
  <c r="AP72" i="6"/>
  <c r="AK72" i="6"/>
  <c r="AG72" i="6"/>
  <c r="AO68" i="6"/>
  <c r="AJ68" i="6"/>
  <c r="AF68" i="6"/>
  <c r="AR68" i="6"/>
  <c r="AN68" i="6"/>
  <c r="AI68" i="6"/>
  <c r="AE68" i="6"/>
  <c r="AQ68" i="6"/>
  <c r="AL68" i="6"/>
  <c r="AH68" i="6"/>
  <c r="AD68" i="6"/>
  <c r="AP68" i="6"/>
  <c r="AK68" i="6"/>
  <c r="AG68" i="6"/>
  <c r="AO64" i="6"/>
  <c r="AJ64" i="6"/>
  <c r="AF64" i="6"/>
  <c r="AR64" i="6"/>
  <c r="AN64" i="6"/>
  <c r="AI64" i="6"/>
  <c r="AE64" i="6"/>
  <c r="AQ64" i="6"/>
  <c r="AL64" i="6"/>
  <c r="AH64" i="6"/>
  <c r="AD64" i="6"/>
  <c r="AP64" i="6"/>
  <c r="AK64" i="6"/>
  <c r="AG64" i="6"/>
  <c r="AO60" i="6"/>
  <c r="AJ60" i="6"/>
  <c r="AF60" i="6"/>
  <c r="AR60" i="6"/>
  <c r="AN60" i="6"/>
  <c r="AI60" i="6"/>
  <c r="AE60" i="6"/>
  <c r="AQ60" i="6"/>
  <c r="AL60" i="6"/>
  <c r="AH60" i="6"/>
  <c r="AD60" i="6"/>
  <c r="AP60" i="6"/>
  <c r="AK60" i="6"/>
  <c r="AG60" i="6"/>
  <c r="AO56" i="6"/>
  <c r="AJ56" i="6"/>
  <c r="AF56" i="6"/>
  <c r="AR56" i="6"/>
  <c r="AN56" i="6"/>
  <c r="AI56" i="6"/>
  <c r="AE56" i="6"/>
  <c r="AQ56" i="6"/>
  <c r="AL56" i="6"/>
  <c r="AH56" i="6"/>
  <c r="AD56" i="6"/>
  <c r="AP56" i="6"/>
  <c r="AK56" i="6"/>
  <c r="AG56" i="6"/>
  <c r="AO52" i="6"/>
  <c r="AJ52" i="6"/>
  <c r="AF52" i="6"/>
  <c r="AR52" i="6"/>
  <c r="AN52" i="6"/>
  <c r="AI52" i="6"/>
  <c r="AE52" i="6"/>
  <c r="AQ52" i="6"/>
  <c r="AL52" i="6"/>
  <c r="AH52" i="6"/>
  <c r="AD52" i="6"/>
  <c r="AP52" i="6"/>
  <c r="AK52" i="6"/>
  <c r="AG52" i="6"/>
  <c r="AO48" i="6"/>
  <c r="AJ48" i="6"/>
  <c r="AF48" i="6"/>
  <c r="AR48" i="6"/>
  <c r="AN48" i="6"/>
  <c r="AI48" i="6"/>
  <c r="AE48" i="6"/>
  <c r="AQ48" i="6"/>
  <c r="AL48" i="6"/>
  <c r="AH48" i="6"/>
  <c r="AD48" i="6"/>
  <c r="AP48" i="6"/>
  <c r="AK48" i="6"/>
  <c r="AG48" i="6"/>
  <c r="AO44" i="6"/>
  <c r="AJ44" i="6"/>
  <c r="AF44" i="6"/>
  <c r="AR44" i="6"/>
  <c r="AN44" i="6"/>
  <c r="AI44" i="6"/>
  <c r="AE44" i="6"/>
  <c r="AQ44" i="6"/>
  <c r="AL44" i="6"/>
  <c r="AH44" i="6"/>
  <c r="AD44" i="6"/>
  <c r="AP44" i="6"/>
  <c r="AK44" i="6"/>
  <c r="AG44" i="6"/>
  <c r="AO40" i="6"/>
  <c r="AJ40" i="6"/>
  <c r="AF40" i="6"/>
  <c r="AR40" i="6"/>
  <c r="AN40" i="6"/>
  <c r="AI40" i="6"/>
  <c r="AE40" i="6"/>
  <c r="AQ40" i="6"/>
  <c r="AL40" i="6"/>
  <c r="AH40" i="6"/>
  <c r="AD40" i="6"/>
  <c r="AP40" i="6"/>
  <c r="AK40" i="6"/>
  <c r="AG40" i="6"/>
  <c r="AO36" i="6"/>
  <c r="AJ36" i="6"/>
  <c r="AF36" i="6"/>
  <c r="AR36" i="6"/>
  <c r="AN36" i="6"/>
  <c r="AI36" i="6"/>
  <c r="AE36" i="6"/>
  <c r="AQ36" i="6"/>
  <c r="AL36" i="6"/>
  <c r="AH36" i="6"/>
  <c r="AD36" i="6"/>
  <c r="AP36" i="6"/>
  <c r="AK36" i="6"/>
  <c r="AG36" i="6"/>
  <c r="AO32" i="6"/>
  <c r="AJ32" i="6"/>
  <c r="AF32" i="6"/>
  <c r="AR32" i="6"/>
  <c r="AN32" i="6"/>
  <c r="AI32" i="6"/>
  <c r="AE32" i="6"/>
  <c r="AQ32" i="6"/>
  <c r="AL32" i="6"/>
  <c r="AH32" i="6"/>
  <c r="AD32" i="6"/>
  <c r="AP32" i="6"/>
  <c r="AK32" i="6"/>
  <c r="AG32" i="6"/>
  <c r="AO28" i="6"/>
  <c r="AJ28" i="6"/>
  <c r="AF28" i="6"/>
  <c r="AR28" i="6"/>
  <c r="AN28" i="6"/>
  <c r="AI28" i="6"/>
  <c r="AE28" i="6"/>
  <c r="AQ28" i="6"/>
  <c r="AL28" i="6"/>
  <c r="AH28" i="6"/>
  <c r="AD28" i="6"/>
  <c r="AP28" i="6"/>
  <c r="AK28" i="6"/>
  <c r="AG28" i="6"/>
  <c r="AO24" i="6"/>
  <c r="AJ24" i="6"/>
  <c r="AF24" i="6"/>
  <c r="AR24" i="6"/>
  <c r="AN24" i="6"/>
  <c r="AI24" i="6"/>
  <c r="AE24" i="6"/>
  <c r="AQ24" i="6"/>
  <c r="AL24" i="6"/>
  <c r="AH24" i="6"/>
  <c r="AD24" i="6"/>
  <c r="AP24" i="6"/>
  <c r="AK24" i="6"/>
  <c r="AG24" i="6"/>
  <c r="AO20" i="6"/>
  <c r="AJ20" i="6"/>
  <c r="AF20" i="6"/>
  <c r="AR20" i="6"/>
  <c r="AN20" i="6"/>
  <c r="AI20" i="6"/>
  <c r="AE20" i="6"/>
  <c r="AQ20" i="6"/>
  <c r="AL20" i="6"/>
  <c r="AH20" i="6"/>
  <c r="AD20" i="6"/>
  <c r="AP20" i="6"/>
  <c r="AK20" i="6"/>
  <c r="AG20" i="6"/>
  <c r="AO16" i="6"/>
  <c r="AJ16" i="6"/>
  <c r="AF16" i="6"/>
  <c r="AR16" i="6"/>
  <c r="AN16" i="6"/>
  <c r="AI16" i="6"/>
  <c r="AE16" i="6"/>
  <c r="AQ16" i="6"/>
  <c r="AL16" i="6"/>
  <c r="AH16" i="6"/>
  <c r="AD16" i="6"/>
  <c r="AP16" i="6"/>
  <c r="AK16" i="6"/>
  <c r="AG16" i="6"/>
  <c r="AO12" i="6"/>
  <c r="AJ12" i="6"/>
  <c r="AF12" i="6"/>
  <c r="AR12" i="6"/>
  <c r="AN12" i="6"/>
  <c r="AI12" i="6"/>
  <c r="AE12" i="6"/>
  <c r="AP12" i="6"/>
  <c r="AK12" i="6"/>
  <c r="AG12" i="6"/>
  <c r="AH12" i="6"/>
  <c r="AD12" i="6"/>
  <c r="AQ12" i="6"/>
  <c r="AL12" i="6"/>
  <c r="AO8" i="6"/>
  <c r="AJ8" i="6"/>
  <c r="AF8" i="6"/>
  <c r="AR8" i="6"/>
  <c r="AN8" i="6"/>
  <c r="AI8" i="6"/>
  <c r="AE8" i="6"/>
  <c r="AQ8" i="6"/>
  <c r="AL8" i="6"/>
  <c r="AH8" i="6"/>
  <c r="AD8" i="6"/>
  <c r="AP8" i="6"/>
  <c r="AK8" i="6"/>
  <c r="AG8" i="6"/>
  <c r="AO4" i="6"/>
  <c r="AJ4" i="6"/>
  <c r="AF4" i="6"/>
  <c r="AR4" i="6"/>
  <c r="AN4" i="6"/>
  <c r="AI4" i="6"/>
  <c r="AE4" i="6"/>
  <c r="AQ4" i="6"/>
  <c r="AL4" i="6"/>
  <c r="AH4" i="6"/>
  <c r="AD4" i="6"/>
  <c r="AP4" i="6"/>
  <c r="AK4" i="6"/>
  <c r="AG4" i="6"/>
  <c r="AO439" i="6"/>
  <c r="AJ439" i="6"/>
  <c r="AF439" i="6"/>
  <c r="AR439" i="6"/>
  <c r="AN439" i="6"/>
  <c r="AI439" i="6"/>
  <c r="AE439" i="6"/>
  <c r="AQ439" i="6"/>
  <c r="AL439" i="6"/>
  <c r="AH439" i="6"/>
  <c r="AD439" i="6"/>
  <c r="AG439" i="6"/>
  <c r="AP439" i="6"/>
  <c r="AK439" i="6"/>
  <c r="AR443" i="6"/>
  <c r="AN443" i="6"/>
  <c r="AI443" i="6"/>
  <c r="AE443" i="6"/>
  <c r="AQ443" i="6"/>
  <c r="AL443" i="6"/>
  <c r="AH443" i="6"/>
  <c r="AD443" i="6"/>
  <c r="AP443" i="6"/>
  <c r="AK443" i="6"/>
  <c r="AG443" i="6"/>
  <c r="AJ443" i="6"/>
  <c r="AF443" i="6"/>
  <c r="AO443" i="6"/>
  <c r="AR447" i="6"/>
  <c r="AN447" i="6"/>
  <c r="AI447" i="6"/>
  <c r="AE447" i="6"/>
  <c r="AQ447" i="6"/>
  <c r="AL447" i="6"/>
  <c r="AH447" i="6"/>
  <c r="AD447" i="6"/>
  <c r="AP447" i="6"/>
  <c r="AK447" i="6"/>
  <c r="AG447" i="6"/>
  <c r="AO447" i="6"/>
  <c r="AJ447" i="6"/>
  <c r="AF447" i="6"/>
  <c r="AR451" i="6"/>
  <c r="AN451" i="6"/>
  <c r="AI451" i="6"/>
  <c r="AE451" i="6"/>
  <c r="AQ451" i="6"/>
  <c r="AL451" i="6"/>
  <c r="AH451" i="6"/>
  <c r="AD451" i="6"/>
  <c r="AP451" i="6"/>
  <c r="AK451" i="6"/>
  <c r="AG451" i="6"/>
  <c r="AO451" i="6"/>
  <c r="AJ451" i="6"/>
  <c r="AF451" i="6"/>
  <c r="AR455" i="6"/>
  <c r="AQ455" i="6"/>
  <c r="AL455" i="6"/>
  <c r="AH455" i="6"/>
  <c r="AD455" i="6"/>
  <c r="AP455" i="6"/>
  <c r="AK455" i="6"/>
  <c r="AG455" i="6"/>
  <c r="AO455" i="6"/>
  <c r="AJ455" i="6"/>
  <c r="AF455" i="6"/>
  <c r="AE455" i="6"/>
  <c r="AN455" i="6"/>
  <c r="AI455" i="6"/>
  <c r="AO459" i="6"/>
  <c r="AJ459" i="6"/>
  <c r="AF459" i="6"/>
  <c r="AR459" i="6"/>
  <c r="AL459" i="6"/>
  <c r="AG459" i="6"/>
  <c r="AQ459" i="6"/>
  <c r="AK459" i="6"/>
  <c r="AE459" i="6"/>
  <c r="AP459" i="6"/>
  <c r="AI459" i="6"/>
  <c r="AD459" i="6"/>
  <c r="AH459" i="6"/>
  <c r="AN459" i="6"/>
  <c r="AQ462" i="6"/>
  <c r="AL462" i="6"/>
  <c r="AH462" i="6"/>
  <c r="AD462" i="6"/>
  <c r="AN462" i="6"/>
  <c r="AG462" i="6"/>
  <c r="AR462" i="6"/>
  <c r="AK462" i="6"/>
  <c r="AF462" i="6"/>
  <c r="AP462" i="6"/>
  <c r="AJ462" i="6"/>
  <c r="AE462" i="6"/>
  <c r="AO462" i="6"/>
  <c r="AI462" i="6"/>
  <c r="AO466" i="6"/>
  <c r="AJ466" i="6"/>
  <c r="AF466" i="6"/>
  <c r="AP466" i="6"/>
  <c r="AI466" i="6"/>
  <c r="AD466" i="6"/>
  <c r="AN466" i="6"/>
  <c r="AH466" i="6"/>
  <c r="AR466" i="6"/>
  <c r="AL466" i="6"/>
  <c r="AG466" i="6"/>
  <c r="AQ466" i="6"/>
  <c r="AK466" i="6"/>
  <c r="AE466" i="6"/>
  <c r="AQ469" i="6"/>
  <c r="AL469" i="6"/>
  <c r="AH469" i="6"/>
  <c r="AD469" i="6"/>
  <c r="AN469" i="6"/>
  <c r="AG469" i="6"/>
  <c r="AO469" i="6"/>
  <c r="AF469" i="6"/>
  <c r="AK469" i="6"/>
  <c r="AE469" i="6"/>
  <c r="AR469" i="6"/>
  <c r="AJ469" i="6"/>
  <c r="AP469" i="6"/>
  <c r="AI469" i="6"/>
  <c r="AQ472" i="6"/>
  <c r="AL472" i="6"/>
  <c r="AH472" i="6"/>
  <c r="AD472" i="6"/>
  <c r="AR472" i="6"/>
  <c r="AK472" i="6"/>
  <c r="AF472" i="6"/>
  <c r="AJ472" i="6"/>
  <c r="AP472" i="6"/>
  <c r="AI472" i="6"/>
  <c r="AO472" i="6"/>
  <c r="AG472" i="6"/>
  <c r="AN472" i="6"/>
  <c r="AE472" i="6"/>
  <c r="AR476" i="6"/>
  <c r="AN476" i="6"/>
  <c r="AI476" i="6"/>
  <c r="AE476" i="6"/>
  <c r="AL476" i="6"/>
  <c r="AG476" i="6"/>
  <c r="AQ476" i="6"/>
  <c r="AJ476" i="6"/>
  <c r="AP476" i="6"/>
  <c r="AH476" i="6"/>
  <c r="AO476" i="6"/>
  <c r="AF476" i="6"/>
  <c r="AK476" i="6"/>
  <c r="AD476" i="6"/>
  <c r="AQ480" i="6"/>
  <c r="AL480" i="6"/>
  <c r="AH480" i="6"/>
  <c r="AD480" i="6"/>
  <c r="AP480" i="6"/>
  <c r="AJ480" i="6"/>
  <c r="AE480" i="6"/>
  <c r="AK480" i="6"/>
  <c r="AR480" i="6"/>
  <c r="AI480" i="6"/>
  <c r="AO480" i="6"/>
  <c r="AG480" i="6"/>
  <c r="AN480" i="6"/>
  <c r="AF480" i="6"/>
  <c r="AQ484" i="6"/>
  <c r="AL484" i="6"/>
  <c r="AH484" i="6"/>
  <c r="AD484" i="6"/>
  <c r="AP484" i="6"/>
  <c r="AJ484" i="6"/>
  <c r="AE484" i="6"/>
  <c r="AO484" i="6"/>
  <c r="AG484" i="6"/>
  <c r="AI484" i="6"/>
  <c r="AR484" i="6"/>
  <c r="AF484" i="6"/>
  <c r="AN484" i="6"/>
  <c r="AK484" i="6"/>
  <c r="AP488" i="6"/>
  <c r="AK488" i="6"/>
  <c r="AG488" i="6"/>
  <c r="AN488" i="6"/>
  <c r="AH488" i="6"/>
  <c r="AQ488" i="6"/>
  <c r="AI488" i="6"/>
  <c r="AR488" i="6"/>
  <c r="AF488" i="6"/>
  <c r="AO488" i="6"/>
  <c r="AE488" i="6"/>
  <c r="AL488" i="6"/>
  <c r="AD488" i="6"/>
  <c r="AJ488" i="6"/>
  <c r="AQ492" i="6"/>
  <c r="AL492" i="6"/>
  <c r="AH492" i="6"/>
  <c r="AD492" i="6"/>
  <c r="AO492" i="6"/>
  <c r="AI492" i="6"/>
  <c r="AR492" i="6"/>
  <c r="AJ492" i="6"/>
  <c r="AP492" i="6"/>
  <c r="AG492" i="6"/>
  <c r="AN492" i="6"/>
  <c r="AF492" i="6"/>
  <c r="AK492" i="6"/>
  <c r="AE492" i="6"/>
  <c r="AP496" i="6"/>
  <c r="AK496" i="6"/>
  <c r="AG496" i="6"/>
  <c r="AN496" i="6"/>
  <c r="AH496" i="6"/>
  <c r="AR496" i="6"/>
  <c r="AL496" i="6"/>
  <c r="AF496" i="6"/>
  <c r="AJ496" i="6"/>
  <c r="AI496" i="6"/>
  <c r="AQ496" i="6"/>
  <c r="AE496" i="6"/>
  <c r="AD496" i="6"/>
  <c r="AO496" i="6"/>
  <c r="AO500" i="6"/>
  <c r="AJ500" i="6"/>
  <c r="AF500" i="6"/>
  <c r="AQ500" i="6"/>
  <c r="AK500" i="6"/>
  <c r="AE500" i="6"/>
  <c r="AP500" i="6"/>
  <c r="AI500" i="6"/>
  <c r="AD500" i="6"/>
  <c r="AH500" i="6"/>
  <c r="AR500" i="6"/>
  <c r="AG500" i="6"/>
  <c r="AN500" i="6"/>
  <c r="AL500" i="6"/>
  <c r="AP429" i="6"/>
  <c r="AK429" i="6"/>
  <c r="AG429" i="6"/>
  <c r="AO429" i="6"/>
  <c r="AJ429" i="6"/>
  <c r="AF429" i="6"/>
  <c r="AR429" i="6"/>
  <c r="AN429" i="6"/>
  <c r="AI429" i="6"/>
  <c r="AE429" i="6"/>
  <c r="AH429" i="6"/>
  <c r="AD429" i="6"/>
  <c r="AQ429" i="6"/>
  <c r="AL429" i="6"/>
  <c r="AQ417" i="6"/>
  <c r="AL417" i="6"/>
  <c r="AH417" i="6"/>
  <c r="AD417" i="6"/>
  <c r="AO417" i="6"/>
  <c r="AJ417" i="6"/>
  <c r="AF417" i="6"/>
  <c r="AN417" i="6"/>
  <c r="AE417" i="6"/>
  <c r="AK417" i="6"/>
  <c r="AR417" i="6"/>
  <c r="AI417" i="6"/>
  <c r="AG417" i="6"/>
  <c r="AP417" i="6"/>
  <c r="AR409" i="6"/>
  <c r="AN409" i="6"/>
  <c r="AI409" i="6"/>
  <c r="AE409" i="6"/>
  <c r="AQ409" i="6"/>
  <c r="AK409" i="6"/>
  <c r="AF409" i="6"/>
  <c r="AP409" i="6"/>
  <c r="AJ409" i="6"/>
  <c r="AD409" i="6"/>
  <c r="AO409" i="6"/>
  <c r="AH409" i="6"/>
  <c r="AL409" i="6"/>
  <c r="AG409" i="6"/>
  <c r="AP393" i="6"/>
  <c r="AK393" i="6"/>
  <c r="AG393" i="6"/>
  <c r="AO393" i="6"/>
  <c r="AJ393" i="6"/>
  <c r="AF393" i="6"/>
  <c r="AR393" i="6"/>
  <c r="AN393" i="6"/>
  <c r="AI393" i="6"/>
  <c r="AE393" i="6"/>
  <c r="AH393" i="6"/>
  <c r="AD393" i="6"/>
  <c r="AQ393" i="6"/>
  <c r="AL393" i="6"/>
  <c r="AP373" i="6"/>
  <c r="AK373" i="6"/>
  <c r="AG373" i="6"/>
  <c r="AO373" i="6"/>
  <c r="AJ373" i="6"/>
  <c r="AF373" i="6"/>
  <c r="AR373" i="6"/>
  <c r="AN373" i="6"/>
  <c r="AI373" i="6"/>
  <c r="AE373" i="6"/>
  <c r="AL373" i="6"/>
  <c r="AH373" i="6"/>
  <c r="AD373" i="6"/>
  <c r="AQ373" i="6"/>
  <c r="AR361" i="6"/>
  <c r="AN361" i="6"/>
  <c r="AI361" i="6"/>
  <c r="AE361" i="6"/>
  <c r="AQ361" i="6"/>
  <c r="AL361" i="6"/>
  <c r="AH361" i="6"/>
  <c r="AD361" i="6"/>
  <c r="AP361" i="6"/>
  <c r="AK361" i="6"/>
  <c r="AG361" i="6"/>
  <c r="AJ361" i="6"/>
  <c r="AF361" i="6"/>
  <c r="AO361" i="6"/>
  <c r="AP345" i="6"/>
  <c r="AK345" i="6"/>
  <c r="AG345" i="6"/>
  <c r="AO345" i="6"/>
  <c r="AJ345" i="6"/>
  <c r="AF345" i="6"/>
  <c r="AR345" i="6"/>
  <c r="AN345" i="6"/>
  <c r="AI345" i="6"/>
  <c r="AE345" i="6"/>
  <c r="AQ345" i="6"/>
  <c r="AL345" i="6"/>
  <c r="AH345" i="6"/>
  <c r="AD345" i="6"/>
  <c r="AR341" i="6"/>
  <c r="AN341" i="6"/>
  <c r="AI341" i="6"/>
  <c r="AE341" i="6"/>
  <c r="AQ341" i="6"/>
  <c r="AL341" i="6"/>
  <c r="AH341" i="6"/>
  <c r="AD341" i="6"/>
  <c r="AP341" i="6"/>
  <c r="AK341" i="6"/>
  <c r="AG341" i="6"/>
  <c r="AO341" i="6"/>
  <c r="AJ341" i="6"/>
  <c r="AF341" i="6"/>
  <c r="AR325" i="6"/>
  <c r="AN325" i="6"/>
  <c r="AI325" i="6"/>
  <c r="AE325" i="6"/>
  <c r="AQ325" i="6"/>
  <c r="AL325" i="6"/>
  <c r="AH325" i="6"/>
  <c r="AD325" i="6"/>
  <c r="AP325" i="6"/>
  <c r="AK325" i="6"/>
  <c r="AG325" i="6"/>
  <c r="AJ325" i="6"/>
  <c r="AF325" i="6"/>
  <c r="AO325" i="6"/>
  <c r="AO309" i="6"/>
  <c r="AJ309" i="6"/>
  <c r="AF309" i="6"/>
  <c r="AR309" i="6"/>
  <c r="AN309" i="6"/>
  <c r="AI309" i="6"/>
  <c r="AE309" i="6"/>
  <c r="AQ309" i="6"/>
  <c r="AL309" i="6"/>
  <c r="AH309" i="6"/>
  <c r="AD309" i="6"/>
  <c r="AK309" i="6"/>
  <c r="AG309" i="6"/>
  <c r="AP309" i="6"/>
  <c r="AR277" i="6"/>
  <c r="AN277" i="6"/>
  <c r="AI277" i="6"/>
  <c r="AE277" i="6"/>
  <c r="AQ277" i="6"/>
  <c r="AL277" i="6"/>
  <c r="AH277" i="6"/>
  <c r="AD277" i="6"/>
  <c r="AP277" i="6"/>
  <c r="AK277" i="6"/>
  <c r="AG277" i="6"/>
  <c r="AO277" i="6"/>
  <c r="AJ277" i="6"/>
  <c r="AF277" i="6"/>
  <c r="AP435" i="6"/>
  <c r="AK435" i="6"/>
  <c r="AG435" i="6"/>
  <c r="AO435" i="6"/>
  <c r="AJ435" i="6"/>
  <c r="AF435" i="6"/>
  <c r="AR435" i="6"/>
  <c r="AN435" i="6"/>
  <c r="AI435" i="6"/>
  <c r="AE435" i="6"/>
  <c r="AD435" i="6"/>
  <c r="AQ435" i="6"/>
  <c r="AL435" i="6"/>
  <c r="AH435" i="6"/>
  <c r="AP431" i="6"/>
  <c r="AK431" i="6"/>
  <c r="AG431" i="6"/>
  <c r="AO431" i="6"/>
  <c r="AJ431" i="6"/>
  <c r="AF431" i="6"/>
  <c r="AR431" i="6"/>
  <c r="AN431" i="6"/>
  <c r="AI431" i="6"/>
  <c r="AE431" i="6"/>
  <c r="AQ431" i="6"/>
  <c r="AL431" i="6"/>
  <c r="AH431" i="6"/>
  <c r="AD431" i="6"/>
  <c r="AO427" i="6"/>
  <c r="AJ427" i="6"/>
  <c r="AF427" i="6"/>
  <c r="AR427" i="6"/>
  <c r="AN427" i="6"/>
  <c r="AI427" i="6"/>
  <c r="AE427" i="6"/>
  <c r="AQ427" i="6"/>
  <c r="AL427" i="6"/>
  <c r="AH427" i="6"/>
  <c r="AD427" i="6"/>
  <c r="AP427" i="6"/>
  <c r="AK427" i="6"/>
  <c r="AG427" i="6"/>
  <c r="AQ423" i="6"/>
  <c r="AL423" i="6"/>
  <c r="AH423" i="6"/>
  <c r="AD423" i="6"/>
  <c r="AO423" i="6"/>
  <c r="AJ423" i="6"/>
  <c r="AF423" i="6"/>
  <c r="AR423" i="6"/>
  <c r="AI423" i="6"/>
  <c r="AP423" i="6"/>
  <c r="AG423" i="6"/>
  <c r="AN423" i="6"/>
  <c r="AE423" i="6"/>
  <c r="AK423" i="6"/>
  <c r="AO419" i="6"/>
  <c r="AJ419" i="6"/>
  <c r="AF419" i="6"/>
  <c r="AQ419" i="6"/>
  <c r="AL419" i="6"/>
  <c r="AH419" i="6"/>
  <c r="AD419" i="6"/>
  <c r="AP419" i="6"/>
  <c r="AG419" i="6"/>
  <c r="AN419" i="6"/>
  <c r="AE419" i="6"/>
  <c r="AK419" i="6"/>
  <c r="AR419" i="6"/>
  <c r="AI419" i="6"/>
  <c r="AO415" i="6"/>
  <c r="AJ415" i="6"/>
  <c r="AF415" i="6"/>
  <c r="AQ415" i="6"/>
  <c r="AL415" i="6"/>
  <c r="AH415" i="6"/>
  <c r="AD415" i="6"/>
  <c r="AK415" i="6"/>
  <c r="AR415" i="6"/>
  <c r="AI415" i="6"/>
  <c r="AP415" i="6"/>
  <c r="AG415" i="6"/>
  <c r="AN415" i="6"/>
  <c r="AE415" i="6"/>
  <c r="AO411" i="6"/>
  <c r="AJ411" i="6"/>
  <c r="AF411" i="6"/>
  <c r="AQ411" i="6"/>
  <c r="AL411" i="6"/>
  <c r="AH411" i="6"/>
  <c r="AD411" i="6"/>
  <c r="AP411" i="6"/>
  <c r="AG411" i="6"/>
  <c r="AN411" i="6"/>
  <c r="AE411" i="6"/>
  <c r="AK411" i="6"/>
  <c r="AR411" i="6"/>
  <c r="AI411" i="6"/>
  <c r="AO407" i="6"/>
  <c r="AJ407" i="6"/>
  <c r="AF407" i="6"/>
  <c r="AR407" i="6"/>
  <c r="AN407" i="6"/>
  <c r="AI407" i="6"/>
  <c r="AE407" i="6"/>
  <c r="AQ407" i="6"/>
  <c r="AL407" i="6"/>
  <c r="AH407" i="6"/>
  <c r="AD407" i="6"/>
  <c r="AK407" i="6"/>
  <c r="AG407" i="6"/>
  <c r="AP407" i="6"/>
  <c r="AP403" i="6"/>
  <c r="AK403" i="6"/>
  <c r="AG403" i="6"/>
  <c r="AO403" i="6"/>
  <c r="AJ403" i="6"/>
  <c r="AF403" i="6"/>
  <c r="AR403" i="6"/>
  <c r="AN403" i="6"/>
  <c r="AI403" i="6"/>
  <c r="AE403" i="6"/>
  <c r="AH403" i="6"/>
  <c r="AD403" i="6"/>
  <c r="AQ403" i="6"/>
  <c r="AL403" i="6"/>
  <c r="AQ399" i="6"/>
  <c r="AL399" i="6"/>
  <c r="AH399" i="6"/>
  <c r="AD399" i="6"/>
  <c r="AP399" i="6"/>
  <c r="AK399" i="6"/>
  <c r="AG399" i="6"/>
  <c r="AO399" i="6"/>
  <c r="AJ399" i="6"/>
  <c r="AF399" i="6"/>
  <c r="AE399" i="6"/>
  <c r="AR399" i="6"/>
  <c r="AN399" i="6"/>
  <c r="AI399" i="6"/>
  <c r="AR395" i="6"/>
  <c r="AN395" i="6"/>
  <c r="AI395" i="6"/>
  <c r="AE395" i="6"/>
  <c r="AQ395" i="6"/>
  <c r="AL395" i="6"/>
  <c r="AH395" i="6"/>
  <c r="AD395" i="6"/>
  <c r="AP395" i="6"/>
  <c r="AK395" i="6"/>
  <c r="AG395" i="6"/>
  <c r="AO395" i="6"/>
  <c r="AJ395" i="6"/>
  <c r="AF395" i="6"/>
  <c r="AO391" i="6"/>
  <c r="AJ391" i="6"/>
  <c r="AF391" i="6"/>
  <c r="AR391" i="6"/>
  <c r="AN391" i="6"/>
  <c r="AI391" i="6"/>
  <c r="AE391" i="6"/>
  <c r="AQ391" i="6"/>
  <c r="AL391" i="6"/>
  <c r="AH391" i="6"/>
  <c r="AD391" i="6"/>
  <c r="AP391" i="6"/>
  <c r="AK391" i="6"/>
  <c r="AG391" i="6"/>
  <c r="AP387" i="6"/>
  <c r="AK387" i="6"/>
  <c r="AG387" i="6"/>
  <c r="AO387" i="6"/>
  <c r="AJ387" i="6"/>
  <c r="AF387" i="6"/>
  <c r="AR387" i="6"/>
  <c r="AN387" i="6"/>
  <c r="AI387" i="6"/>
  <c r="AE387" i="6"/>
  <c r="AL387" i="6"/>
  <c r="AH387" i="6"/>
  <c r="AD387" i="6"/>
  <c r="AQ387" i="6"/>
  <c r="AQ383" i="6"/>
  <c r="AL383" i="6"/>
  <c r="AH383" i="6"/>
  <c r="AD383" i="6"/>
  <c r="AP383" i="6"/>
  <c r="AK383" i="6"/>
  <c r="AG383" i="6"/>
  <c r="AO383" i="6"/>
  <c r="AJ383" i="6"/>
  <c r="AF383" i="6"/>
  <c r="AI383" i="6"/>
  <c r="AE383" i="6"/>
  <c r="AR383" i="6"/>
  <c r="AN383" i="6"/>
  <c r="AP379" i="6"/>
  <c r="AK379" i="6"/>
  <c r="AG379" i="6"/>
  <c r="AO379" i="6"/>
  <c r="AJ379" i="6"/>
  <c r="AF379" i="6"/>
  <c r="AR379" i="6"/>
  <c r="AN379" i="6"/>
  <c r="AI379" i="6"/>
  <c r="AE379" i="6"/>
  <c r="AH379" i="6"/>
  <c r="AD379" i="6"/>
  <c r="AQ379" i="6"/>
  <c r="AL379" i="6"/>
  <c r="AQ375" i="6"/>
  <c r="AL375" i="6"/>
  <c r="AH375" i="6"/>
  <c r="AD375" i="6"/>
  <c r="AP375" i="6"/>
  <c r="AK375" i="6"/>
  <c r="AG375" i="6"/>
  <c r="AO375" i="6"/>
  <c r="AJ375" i="6"/>
  <c r="AF375" i="6"/>
  <c r="AE375" i="6"/>
  <c r="AR375" i="6"/>
  <c r="AN375" i="6"/>
  <c r="AI375" i="6"/>
  <c r="AR371" i="6"/>
  <c r="AN371" i="6"/>
  <c r="AI371" i="6"/>
  <c r="AE371" i="6"/>
  <c r="AQ371" i="6"/>
  <c r="AL371" i="6"/>
  <c r="AH371" i="6"/>
  <c r="AD371" i="6"/>
  <c r="AP371" i="6"/>
  <c r="AK371" i="6"/>
  <c r="AG371" i="6"/>
  <c r="AO371" i="6"/>
  <c r="AJ371" i="6"/>
  <c r="AF371" i="6"/>
  <c r="AO367" i="6"/>
  <c r="AJ367" i="6"/>
  <c r="AF367" i="6"/>
  <c r="AR367" i="6"/>
  <c r="AN367" i="6"/>
  <c r="AI367" i="6"/>
  <c r="AE367" i="6"/>
  <c r="AQ367" i="6"/>
  <c r="AL367" i="6"/>
  <c r="AH367" i="6"/>
  <c r="AD367" i="6"/>
  <c r="AG367" i="6"/>
  <c r="AP367" i="6"/>
  <c r="AK367" i="6"/>
  <c r="AP363" i="6"/>
  <c r="AK363" i="6"/>
  <c r="AG363" i="6"/>
  <c r="AO363" i="6"/>
  <c r="AJ363" i="6"/>
  <c r="AF363" i="6"/>
  <c r="AR363" i="6"/>
  <c r="AN363" i="6"/>
  <c r="AI363" i="6"/>
  <c r="AE363" i="6"/>
  <c r="AD363" i="6"/>
  <c r="AL363" i="6"/>
  <c r="AH363" i="6"/>
  <c r="AQ363" i="6"/>
  <c r="AP359" i="6"/>
  <c r="AN359" i="6"/>
  <c r="AI359" i="6"/>
  <c r="AE359" i="6"/>
  <c r="AO359" i="6"/>
  <c r="AH359" i="6"/>
  <c r="AL359" i="6"/>
  <c r="AG359" i="6"/>
  <c r="AR359" i="6"/>
  <c r="AK359" i="6"/>
  <c r="AF359" i="6"/>
  <c r="AQ359" i="6"/>
  <c r="AJ359" i="6"/>
  <c r="AD359" i="6"/>
  <c r="AP355" i="6"/>
  <c r="AK355" i="6"/>
  <c r="AG355" i="6"/>
  <c r="AO355" i="6"/>
  <c r="AJ355" i="6"/>
  <c r="AF355" i="6"/>
  <c r="AR355" i="6"/>
  <c r="AN355" i="6"/>
  <c r="AI355" i="6"/>
  <c r="AE355" i="6"/>
  <c r="AQ355" i="6"/>
  <c r="AL355" i="6"/>
  <c r="AH355" i="6"/>
  <c r="AD355" i="6"/>
  <c r="AQ351" i="6"/>
  <c r="AL351" i="6"/>
  <c r="AH351" i="6"/>
  <c r="AD351" i="6"/>
  <c r="AP351" i="6"/>
  <c r="AK351" i="6"/>
  <c r="AG351" i="6"/>
  <c r="AO351" i="6"/>
  <c r="AJ351" i="6"/>
  <c r="AF351" i="6"/>
  <c r="AR351" i="6"/>
  <c r="AN351" i="6"/>
  <c r="AI351" i="6"/>
  <c r="AE351" i="6"/>
  <c r="AR347" i="6"/>
  <c r="AN347" i="6"/>
  <c r="AI347" i="6"/>
  <c r="AE347" i="6"/>
  <c r="AQ347" i="6"/>
  <c r="AL347" i="6"/>
  <c r="AH347" i="6"/>
  <c r="AD347" i="6"/>
  <c r="AP347" i="6"/>
  <c r="AK347" i="6"/>
  <c r="AG347" i="6"/>
  <c r="AO347" i="6"/>
  <c r="AJ347" i="6"/>
  <c r="AF347" i="6"/>
  <c r="AO343" i="6"/>
  <c r="AJ343" i="6"/>
  <c r="AF343" i="6"/>
  <c r="AR343" i="6"/>
  <c r="AN343" i="6"/>
  <c r="AI343" i="6"/>
  <c r="AE343" i="6"/>
  <c r="AQ343" i="6"/>
  <c r="AL343" i="6"/>
  <c r="AH343" i="6"/>
  <c r="AD343" i="6"/>
  <c r="AP343" i="6"/>
  <c r="AK343" i="6"/>
  <c r="AG343" i="6"/>
  <c r="AP339" i="6"/>
  <c r="AK339" i="6"/>
  <c r="AG339" i="6"/>
  <c r="AO339" i="6"/>
  <c r="AJ339" i="6"/>
  <c r="AF339" i="6"/>
  <c r="AR339" i="6"/>
  <c r="AN339" i="6"/>
  <c r="AI339" i="6"/>
  <c r="AE339" i="6"/>
  <c r="AQ339" i="6"/>
  <c r="AL339" i="6"/>
  <c r="AH339" i="6"/>
  <c r="AD339" i="6"/>
  <c r="AQ335" i="6"/>
  <c r="AL335" i="6"/>
  <c r="AH335" i="6"/>
  <c r="AD335" i="6"/>
  <c r="AP335" i="6"/>
  <c r="AK335" i="6"/>
  <c r="AG335" i="6"/>
  <c r="AO335" i="6"/>
  <c r="AJ335" i="6"/>
  <c r="AF335" i="6"/>
  <c r="AR335" i="6"/>
  <c r="AN335" i="6"/>
  <c r="AI335" i="6"/>
  <c r="AE335" i="6"/>
  <c r="AR331" i="6"/>
  <c r="AN331" i="6"/>
  <c r="AI331" i="6"/>
  <c r="AE331" i="6"/>
  <c r="AQ331" i="6"/>
  <c r="AL331" i="6"/>
  <c r="AH331" i="6"/>
  <c r="AD331" i="6"/>
  <c r="AP331" i="6"/>
  <c r="AK331" i="6"/>
  <c r="AG331" i="6"/>
  <c r="AO331" i="6"/>
  <c r="AJ331" i="6"/>
  <c r="AF331" i="6"/>
  <c r="AO327" i="6"/>
  <c r="AJ327" i="6"/>
  <c r="AF327" i="6"/>
  <c r="AR327" i="6"/>
  <c r="AN327" i="6"/>
  <c r="AI327" i="6"/>
  <c r="AE327" i="6"/>
  <c r="AQ327" i="6"/>
  <c r="AL327" i="6"/>
  <c r="AH327" i="6"/>
  <c r="AD327" i="6"/>
  <c r="AP327" i="6"/>
  <c r="AK327" i="6"/>
  <c r="AG327" i="6"/>
  <c r="AP323" i="6"/>
  <c r="AK323" i="6"/>
  <c r="AG323" i="6"/>
  <c r="AO323" i="6"/>
  <c r="AJ323" i="6"/>
  <c r="AF323" i="6"/>
  <c r="AR323" i="6"/>
  <c r="AN323" i="6"/>
  <c r="AI323" i="6"/>
  <c r="AE323" i="6"/>
  <c r="AQ323" i="6"/>
  <c r="AL323" i="6"/>
  <c r="AH323" i="6"/>
  <c r="AD323" i="6"/>
  <c r="AP319" i="6"/>
  <c r="AK319" i="6"/>
  <c r="AG319" i="6"/>
  <c r="AO319" i="6"/>
  <c r="AJ319" i="6"/>
  <c r="AF319" i="6"/>
  <c r="AR319" i="6"/>
  <c r="AN319" i="6"/>
  <c r="AI319" i="6"/>
  <c r="AE319" i="6"/>
  <c r="AL319" i="6"/>
  <c r="AH319" i="6"/>
  <c r="AD319" i="6"/>
  <c r="AQ319" i="6"/>
  <c r="AP315" i="6"/>
  <c r="AK315" i="6"/>
  <c r="AG315" i="6"/>
  <c r="AO315" i="6"/>
  <c r="AJ315" i="6"/>
  <c r="AF315" i="6"/>
  <c r="AR315" i="6"/>
  <c r="AN315" i="6"/>
  <c r="AI315" i="6"/>
  <c r="AE315" i="6"/>
  <c r="AH315" i="6"/>
  <c r="AD315" i="6"/>
  <c r="AQ315" i="6"/>
  <c r="AL315" i="6"/>
  <c r="AQ311" i="6"/>
  <c r="AL311" i="6"/>
  <c r="AH311" i="6"/>
  <c r="AD311" i="6"/>
  <c r="AP311" i="6"/>
  <c r="AK311" i="6"/>
  <c r="AG311" i="6"/>
  <c r="AO311" i="6"/>
  <c r="AJ311" i="6"/>
  <c r="AF311" i="6"/>
  <c r="AE311" i="6"/>
  <c r="AR311" i="6"/>
  <c r="AN311" i="6"/>
  <c r="AI311" i="6"/>
  <c r="AQ307" i="6"/>
  <c r="AL307" i="6"/>
  <c r="AH307" i="6"/>
  <c r="AD307" i="6"/>
  <c r="AP307" i="6"/>
  <c r="AK307" i="6"/>
  <c r="AG307" i="6"/>
  <c r="AO307" i="6"/>
  <c r="AJ307" i="6"/>
  <c r="AF307" i="6"/>
  <c r="AR307" i="6"/>
  <c r="AN307" i="6"/>
  <c r="AI307" i="6"/>
  <c r="AE307" i="6"/>
  <c r="AR303" i="6"/>
  <c r="AN303" i="6"/>
  <c r="AI303" i="6"/>
  <c r="AE303" i="6"/>
  <c r="AQ303" i="6"/>
  <c r="AL303" i="6"/>
  <c r="AH303" i="6"/>
  <c r="AD303" i="6"/>
  <c r="AP303" i="6"/>
  <c r="AK303" i="6"/>
  <c r="AG303" i="6"/>
  <c r="AO303" i="6"/>
  <c r="AJ303" i="6"/>
  <c r="AF303" i="6"/>
  <c r="AR299" i="6"/>
  <c r="AN299" i="6"/>
  <c r="AI299" i="6"/>
  <c r="AE299" i="6"/>
  <c r="AQ299" i="6"/>
  <c r="AL299" i="6"/>
  <c r="AH299" i="6"/>
  <c r="AD299" i="6"/>
  <c r="AJ299" i="6"/>
  <c r="AP299" i="6"/>
  <c r="AG299" i="6"/>
  <c r="AO299" i="6"/>
  <c r="AF299" i="6"/>
  <c r="AK299" i="6"/>
  <c r="AR295" i="6"/>
  <c r="AN295" i="6"/>
  <c r="AI295" i="6"/>
  <c r="AE295" i="6"/>
  <c r="AQ295" i="6"/>
  <c r="AL295" i="6"/>
  <c r="AH295" i="6"/>
  <c r="AD295" i="6"/>
  <c r="AO295" i="6"/>
  <c r="AF295" i="6"/>
  <c r="AK295" i="6"/>
  <c r="AJ295" i="6"/>
  <c r="AP295" i="6"/>
  <c r="AG295" i="6"/>
  <c r="AR291" i="6"/>
  <c r="AN291" i="6"/>
  <c r="AI291" i="6"/>
  <c r="AE291" i="6"/>
  <c r="AQ291" i="6"/>
  <c r="AL291" i="6"/>
  <c r="AH291" i="6"/>
  <c r="AD291" i="6"/>
  <c r="AJ291" i="6"/>
  <c r="AP291" i="6"/>
  <c r="AG291" i="6"/>
  <c r="AO291" i="6"/>
  <c r="AF291" i="6"/>
  <c r="AK291" i="6"/>
  <c r="AO287" i="6"/>
  <c r="AJ287" i="6"/>
  <c r="AF287" i="6"/>
  <c r="AR287" i="6"/>
  <c r="AN287" i="6"/>
  <c r="AI287" i="6"/>
  <c r="AE287" i="6"/>
  <c r="AP287" i="6"/>
  <c r="AG287" i="6"/>
  <c r="AL287" i="6"/>
  <c r="AD287" i="6"/>
  <c r="AK287" i="6"/>
  <c r="AQ287" i="6"/>
  <c r="AH287" i="6"/>
  <c r="AP283" i="6"/>
  <c r="AK283" i="6"/>
  <c r="AG283" i="6"/>
  <c r="AO283" i="6"/>
  <c r="AJ283" i="6"/>
  <c r="AF283" i="6"/>
  <c r="AL283" i="6"/>
  <c r="AD283" i="6"/>
  <c r="AR283" i="6"/>
  <c r="AI283" i="6"/>
  <c r="AQ283" i="6"/>
  <c r="AH283" i="6"/>
  <c r="AN283" i="6"/>
  <c r="AE283" i="6"/>
  <c r="AP279" i="6"/>
  <c r="AK279" i="6"/>
  <c r="AG279" i="6"/>
  <c r="AO279" i="6"/>
  <c r="AJ279" i="6"/>
  <c r="AQ279" i="6"/>
  <c r="AH279" i="6"/>
  <c r="AN279" i="6"/>
  <c r="AF279" i="6"/>
  <c r="AL279" i="6"/>
  <c r="AE279" i="6"/>
  <c r="AR279" i="6"/>
  <c r="AI279" i="6"/>
  <c r="AD279" i="6"/>
  <c r="AP275" i="6"/>
  <c r="AK275" i="6"/>
  <c r="AG275" i="6"/>
  <c r="AO275" i="6"/>
  <c r="AJ275" i="6"/>
  <c r="AF275" i="6"/>
  <c r="AR275" i="6"/>
  <c r="AN275" i="6"/>
  <c r="AI275" i="6"/>
  <c r="AE275" i="6"/>
  <c r="AQ275" i="6"/>
  <c r="AL275" i="6"/>
  <c r="AH275" i="6"/>
  <c r="AD275" i="6"/>
  <c r="AQ271" i="6"/>
  <c r="AL271" i="6"/>
  <c r="AH271" i="6"/>
  <c r="AD271" i="6"/>
  <c r="AP271" i="6"/>
  <c r="AK271" i="6"/>
  <c r="AG271" i="6"/>
  <c r="AO271" i="6"/>
  <c r="AJ271" i="6"/>
  <c r="AF271" i="6"/>
  <c r="AR271" i="6"/>
  <c r="AN271" i="6"/>
  <c r="AI271" i="6"/>
  <c r="AE271" i="6"/>
  <c r="AR267" i="6"/>
  <c r="AN267" i="6"/>
  <c r="AI267" i="6"/>
  <c r="AE267" i="6"/>
  <c r="AQ267" i="6"/>
  <c r="AL267" i="6"/>
  <c r="AH267" i="6"/>
  <c r="AD267" i="6"/>
  <c r="AP267" i="6"/>
  <c r="AK267" i="6"/>
  <c r="AG267" i="6"/>
  <c r="AO267" i="6"/>
  <c r="AJ267" i="6"/>
  <c r="AF267" i="6"/>
  <c r="AO263" i="6"/>
  <c r="AJ263" i="6"/>
  <c r="AF263" i="6"/>
  <c r="AR263" i="6"/>
  <c r="AN263" i="6"/>
  <c r="AI263" i="6"/>
  <c r="AE263" i="6"/>
  <c r="AQ263" i="6"/>
  <c r="AL263" i="6"/>
  <c r="AH263" i="6"/>
  <c r="AD263" i="6"/>
  <c r="AP263" i="6"/>
  <c r="AK263" i="6"/>
  <c r="AG263" i="6"/>
  <c r="AO259" i="6"/>
  <c r="AJ259" i="6"/>
  <c r="AF259" i="6"/>
  <c r="AR259" i="6"/>
  <c r="AN259" i="6"/>
  <c r="AI259" i="6"/>
  <c r="AE259" i="6"/>
  <c r="AQ259" i="6"/>
  <c r="AL259" i="6"/>
  <c r="AH259" i="6"/>
  <c r="AD259" i="6"/>
  <c r="AP259" i="6"/>
  <c r="AK259" i="6"/>
  <c r="AG259" i="6"/>
  <c r="AO255" i="6"/>
  <c r="AJ255" i="6"/>
  <c r="AF255" i="6"/>
  <c r="AR255" i="6"/>
  <c r="AN255" i="6"/>
  <c r="AI255" i="6"/>
  <c r="AE255" i="6"/>
  <c r="AQ255" i="6"/>
  <c r="AL255" i="6"/>
  <c r="AH255" i="6"/>
  <c r="AD255" i="6"/>
  <c r="AP255" i="6"/>
  <c r="AK255" i="6"/>
  <c r="AG255" i="6"/>
  <c r="AO251" i="6"/>
  <c r="AJ251" i="6"/>
  <c r="AF251" i="6"/>
  <c r="AR251" i="6"/>
  <c r="AN251" i="6"/>
  <c r="AI251" i="6"/>
  <c r="AE251" i="6"/>
  <c r="AQ251" i="6"/>
  <c r="AL251" i="6"/>
  <c r="AH251" i="6"/>
  <c r="AD251" i="6"/>
  <c r="AP251" i="6"/>
  <c r="AK251" i="6"/>
  <c r="AG251" i="6"/>
  <c r="AO247" i="6"/>
  <c r="AJ247" i="6"/>
  <c r="AF247" i="6"/>
  <c r="AR247" i="6"/>
  <c r="AN247" i="6"/>
  <c r="AI247" i="6"/>
  <c r="AE247" i="6"/>
  <c r="AQ247" i="6"/>
  <c r="AL247" i="6"/>
  <c r="AH247" i="6"/>
  <c r="AD247" i="6"/>
  <c r="AP247" i="6"/>
  <c r="AK247" i="6"/>
  <c r="AG247" i="6"/>
  <c r="AO243" i="6"/>
  <c r="AJ243" i="6"/>
  <c r="AF243" i="6"/>
  <c r="AR243" i="6"/>
  <c r="AN243" i="6"/>
  <c r="AI243" i="6"/>
  <c r="AE243" i="6"/>
  <c r="AQ243" i="6"/>
  <c r="AL243" i="6"/>
  <c r="AH243" i="6"/>
  <c r="AD243" i="6"/>
  <c r="AP243" i="6"/>
  <c r="AK243" i="6"/>
  <c r="AG243" i="6"/>
  <c r="AO239" i="6"/>
  <c r="AJ239" i="6"/>
  <c r="AF239" i="6"/>
  <c r="AR239" i="6"/>
  <c r="AN239" i="6"/>
  <c r="AI239" i="6"/>
  <c r="AE239" i="6"/>
  <c r="AQ239" i="6"/>
  <c r="AL239" i="6"/>
  <c r="AH239" i="6"/>
  <c r="AD239" i="6"/>
  <c r="AP239" i="6"/>
  <c r="AK239" i="6"/>
  <c r="AG239" i="6"/>
  <c r="AR235" i="6"/>
  <c r="AN235" i="6"/>
  <c r="AI235" i="6"/>
  <c r="AE235" i="6"/>
  <c r="AQ235" i="6"/>
  <c r="AL235" i="6"/>
  <c r="AH235" i="6"/>
  <c r="AD235" i="6"/>
  <c r="AP235" i="6"/>
  <c r="AK235" i="6"/>
  <c r="AG235" i="6"/>
  <c r="AJ235" i="6"/>
  <c r="AF235" i="6"/>
  <c r="AO235" i="6"/>
  <c r="AR231" i="6"/>
  <c r="AN231" i="6"/>
  <c r="AI231" i="6"/>
  <c r="AE231" i="6"/>
  <c r="AQ231" i="6"/>
  <c r="AL231" i="6"/>
  <c r="AH231" i="6"/>
  <c r="AD231" i="6"/>
  <c r="AP231" i="6"/>
  <c r="AK231" i="6"/>
  <c r="AG231" i="6"/>
  <c r="AF231" i="6"/>
  <c r="AO231" i="6"/>
  <c r="AJ231" i="6"/>
  <c r="AR227" i="6"/>
  <c r="AN227" i="6"/>
  <c r="AI227" i="6"/>
  <c r="AE227" i="6"/>
  <c r="AQ227" i="6"/>
  <c r="AL227" i="6"/>
  <c r="AH227" i="6"/>
  <c r="AD227" i="6"/>
  <c r="AP227" i="6"/>
  <c r="AK227" i="6"/>
  <c r="AG227" i="6"/>
  <c r="AO227" i="6"/>
  <c r="AJ227" i="6"/>
  <c r="AF227" i="6"/>
  <c r="AP223" i="6"/>
  <c r="AK223" i="6"/>
  <c r="AG223" i="6"/>
  <c r="AO223" i="6"/>
  <c r="AJ223" i="6"/>
  <c r="AF223" i="6"/>
  <c r="AR223" i="6"/>
  <c r="AN223" i="6"/>
  <c r="AI223" i="6"/>
  <c r="AE223" i="6"/>
  <c r="AQ223" i="6"/>
  <c r="AL223" i="6"/>
  <c r="AH223" i="6"/>
  <c r="AD223" i="6"/>
  <c r="AQ219" i="6"/>
  <c r="AL219" i="6"/>
  <c r="AH219" i="6"/>
  <c r="AD219" i="6"/>
  <c r="AP219" i="6"/>
  <c r="AK219" i="6"/>
  <c r="AG219" i="6"/>
  <c r="AO219" i="6"/>
  <c r="AJ219" i="6"/>
  <c r="AF219" i="6"/>
  <c r="AR219" i="6"/>
  <c r="AN219" i="6"/>
  <c r="AI219" i="6"/>
  <c r="AE219" i="6"/>
  <c r="AQ215" i="6"/>
  <c r="AL215" i="6"/>
  <c r="AH215" i="6"/>
  <c r="AD215" i="6"/>
  <c r="AP215" i="6"/>
  <c r="AK215" i="6"/>
  <c r="AG215" i="6"/>
  <c r="AO215" i="6"/>
  <c r="AJ215" i="6"/>
  <c r="AF215" i="6"/>
  <c r="AR215" i="6"/>
  <c r="AN215" i="6"/>
  <c r="AI215" i="6"/>
  <c r="AE215" i="6"/>
  <c r="AQ211" i="6"/>
  <c r="AL211" i="6"/>
  <c r="AH211" i="6"/>
  <c r="AD211" i="6"/>
  <c r="AP211" i="6"/>
  <c r="AK211" i="6"/>
  <c r="AG211" i="6"/>
  <c r="AO211" i="6"/>
  <c r="AJ211" i="6"/>
  <c r="AF211" i="6"/>
  <c r="AR211" i="6"/>
  <c r="AN211" i="6"/>
  <c r="AI211" i="6"/>
  <c r="AE211" i="6"/>
  <c r="AQ207" i="6"/>
  <c r="AL207" i="6"/>
  <c r="AH207" i="6"/>
  <c r="AD207" i="6"/>
  <c r="AP207" i="6"/>
  <c r="AK207" i="6"/>
  <c r="AG207" i="6"/>
  <c r="AO207" i="6"/>
  <c r="AJ207" i="6"/>
  <c r="AF207" i="6"/>
  <c r="AR207" i="6"/>
  <c r="AN207" i="6"/>
  <c r="AI207" i="6"/>
  <c r="AE207" i="6"/>
  <c r="AQ203" i="6"/>
  <c r="AL203" i="6"/>
  <c r="AH203" i="6"/>
  <c r="AD203" i="6"/>
  <c r="AP203" i="6"/>
  <c r="AK203" i="6"/>
  <c r="AG203" i="6"/>
  <c r="AO203" i="6"/>
  <c r="AJ203" i="6"/>
  <c r="AF203" i="6"/>
  <c r="AR203" i="6"/>
  <c r="AN203" i="6"/>
  <c r="AI203" i="6"/>
  <c r="AE203" i="6"/>
  <c r="AQ199" i="6"/>
  <c r="AL199" i="6"/>
  <c r="AH199" i="6"/>
  <c r="AD199" i="6"/>
  <c r="AP199" i="6"/>
  <c r="AK199" i="6"/>
  <c r="AG199" i="6"/>
  <c r="AO199" i="6"/>
  <c r="AJ199" i="6"/>
  <c r="AF199" i="6"/>
  <c r="AR199" i="6"/>
  <c r="AN199" i="6"/>
  <c r="AI199" i="6"/>
  <c r="AE199" i="6"/>
  <c r="AR195" i="6"/>
  <c r="AN195" i="6"/>
  <c r="AI195" i="6"/>
  <c r="AE195" i="6"/>
  <c r="AQ195" i="6"/>
  <c r="AL195" i="6"/>
  <c r="AH195" i="6"/>
  <c r="AD195" i="6"/>
  <c r="AP195" i="6"/>
  <c r="AK195" i="6"/>
  <c r="AG195" i="6"/>
  <c r="AO195" i="6"/>
  <c r="AJ195" i="6"/>
  <c r="AF195" i="6"/>
  <c r="AR191" i="6"/>
  <c r="AN191" i="6"/>
  <c r="AI191" i="6"/>
  <c r="AE191" i="6"/>
  <c r="AQ191" i="6"/>
  <c r="AL191" i="6"/>
  <c r="AH191" i="6"/>
  <c r="AD191" i="6"/>
  <c r="AP191" i="6"/>
  <c r="AK191" i="6"/>
  <c r="AG191" i="6"/>
  <c r="AO191" i="6"/>
  <c r="AJ191" i="6"/>
  <c r="AF191" i="6"/>
  <c r="AR187" i="6"/>
  <c r="AN187" i="6"/>
  <c r="AI187" i="6"/>
  <c r="AE187" i="6"/>
  <c r="AQ187" i="6"/>
  <c r="AL187" i="6"/>
  <c r="AH187" i="6"/>
  <c r="AD187" i="6"/>
  <c r="AP187" i="6"/>
  <c r="AK187" i="6"/>
  <c r="AG187" i="6"/>
  <c r="AO187" i="6"/>
  <c r="AJ187" i="6"/>
  <c r="AF187" i="6"/>
  <c r="AR183" i="6"/>
  <c r="AN183" i="6"/>
  <c r="AI183" i="6"/>
  <c r="AE183" i="6"/>
  <c r="AQ183" i="6"/>
  <c r="AL183" i="6"/>
  <c r="AH183" i="6"/>
  <c r="AD183" i="6"/>
  <c r="AP183" i="6"/>
  <c r="AK183" i="6"/>
  <c r="AG183" i="6"/>
  <c r="AO183" i="6"/>
  <c r="AJ183" i="6"/>
  <c r="AF183" i="6"/>
  <c r="AR179" i="6"/>
  <c r="AN179" i="6"/>
  <c r="AI179" i="6"/>
  <c r="AE179" i="6"/>
  <c r="AQ179" i="6"/>
  <c r="AL179" i="6"/>
  <c r="AH179" i="6"/>
  <c r="AD179" i="6"/>
  <c r="AP179" i="6"/>
  <c r="AK179" i="6"/>
  <c r="AG179" i="6"/>
  <c r="AO179" i="6"/>
  <c r="AJ179" i="6"/>
  <c r="AF179" i="6"/>
  <c r="AR175" i="6"/>
  <c r="AN175" i="6"/>
  <c r="AI175" i="6"/>
  <c r="AE175" i="6"/>
  <c r="AQ175" i="6"/>
  <c r="AL175" i="6"/>
  <c r="AH175" i="6"/>
  <c r="AD175" i="6"/>
  <c r="AP175" i="6"/>
  <c r="AK175" i="6"/>
  <c r="AG175" i="6"/>
  <c r="AO175" i="6"/>
  <c r="AJ175" i="6"/>
  <c r="AF175" i="6"/>
  <c r="AR171" i="6"/>
  <c r="AN171" i="6"/>
  <c r="AI171" i="6"/>
  <c r="AE171" i="6"/>
  <c r="AQ171" i="6"/>
  <c r="AL171" i="6"/>
  <c r="AH171" i="6"/>
  <c r="AD171" i="6"/>
  <c r="AP171" i="6"/>
  <c r="AK171" i="6"/>
  <c r="AG171" i="6"/>
  <c r="AO171" i="6"/>
  <c r="AJ171" i="6"/>
  <c r="AF171" i="6"/>
  <c r="AR167" i="6"/>
  <c r="AN167" i="6"/>
  <c r="AI167" i="6"/>
  <c r="AE167" i="6"/>
  <c r="AQ167" i="6"/>
  <c r="AL167" i="6"/>
  <c r="AH167" i="6"/>
  <c r="AD167" i="6"/>
  <c r="AP167" i="6"/>
  <c r="AK167" i="6"/>
  <c r="AG167" i="6"/>
  <c r="AO167" i="6"/>
  <c r="AJ167" i="6"/>
  <c r="AF167" i="6"/>
  <c r="AO163" i="6"/>
  <c r="AJ163" i="6"/>
  <c r="AF163" i="6"/>
  <c r="AR163" i="6"/>
  <c r="AN163" i="6"/>
  <c r="AI163" i="6"/>
  <c r="AE163" i="6"/>
  <c r="AQ163" i="6"/>
  <c r="AL163" i="6"/>
  <c r="AH163" i="6"/>
  <c r="AD163" i="6"/>
  <c r="AP163" i="6"/>
  <c r="AK163" i="6"/>
  <c r="AG163" i="6"/>
  <c r="AO159" i="6"/>
  <c r="AJ159" i="6"/>
  <c r="AF159" i="6"/>
  <c r="AR159" i="6"/>
  <c r="AN159" i="6"/>
  <c r="AI159" i="6"/>
  <c r="AE159" i="6"/>
  <c r="AQ159" i="6"/>
  <c r="AL159" i="6"/>
  <c r="AH159" i="6"/>
  <c r="AD159" i="6"/>
  <c r="AP159" i="6"/>
  <c r="AK159" i="6"/>
  <c r="AG159" i="6"/>
  <c r="AO155" i="6"/>
  <c r="AJ155" i="6"/>
  <c r="AF155" i="6"/>
  <c r="AR155" i="6"/>
  <c r="AN155" i="6"/>
  <c r="AI155" i="6"/>
  <c r="AE155" i="6"/>
  <c r="AP155" i="6"/>
  <c r="AK155" i="6"/>
  <c r="AG155" i="6"/>
  <c r="AD155" i="6"/>
  <c r="AQ155" i="6"/>
  <c r="AL155" i="6"/>
  <c r="AH155" i="6"/>
  <c r="AQ151" i="6"/>
  <c r="AL151" i="6"/>
  <c r="AH151" i="6"/>
  <c r="AD151" i="6"/>
  <c r="AP151" i="6"/>
  <c r="AK151" i="6"/>
  <c r="AG151" i="6"/>
  <c r="AO151" i="6"/>
  <c r="AJ151" i="6"/>
  <c r="AF151" i="6"/>
  <c r="AR151" i="6"/>
  <c r="AN151" i="6"/>
  <c r="AI151" i="6"/>
  <c r="AE151" i="6"/>
  <c r="AR147" i="6"/>
  <c r="AN147" i="6"/>
  <c r="AI147" i="6"/>
  <c r="AE147" i="6"/>
  <c r="AQ147" i="6"/>
  <c r="AL147" i="6"/>
  <c r="AH147" i="6"/>
  <c r="AD147" i="6"/>
  <c r="AP147" i="6"/>
  <c r="AK147" i="6"/>
  <c r="AG147" i="6"/>
  <c r="AO147" i="6"/>
  <c r="AJ147" i="6"/>
  <c r="AF147" i="6"/>
  <c r="AR143" i="6"/>
  <c r="AN143" i="6"/>
  <c r="AI143" i="6"/>
  <c r="AE143" i="6"/>
  <c r="AQ143" i="6"/>
  <c r="AL143" i="6"/>
  <c r="AH143" i="6"/>
  <c r="AD143" i="6"/>
  <c r="AP143" i="6"/>
  <c r="AK143" i="6"/>
  <c r="AG143" i="6"/>
  <c r="AO143" i="6"/>
  <c r="AJ143" i="6"/>
  <c r="AF143" i="6"/>
  <c r="AR139" i="6"/>
  <c r="AN139" i="6"/>
  <c r="AI139" i="6"/>
  <c r="AE139" i="6"/>
  <c r="AQ139" i="6"/>
  <c r="AL139" i="6"/>
  <c r="AH139" i="6"/>
  <c r="AD139" i="6"/>
  <c r="AP139" i="6"/>
  <c r="AK139" i="6"/>
  <c r="AG139" i="6"/>
  <c r="AO139" i="6"/>
  <c r="AJ139" i="6"/>
  <c r="AF139" i="6"/>
  <c r="AR135" i="6"/>
  <c r="AN135" i="6"/>
  <c r="AI135" i="6"/>
  <c r="AE135" i="6"/>
  <c r="AQ135" i="6"/>
  <c r="AL135" i="6"/>
  <c r="AH135" i="6"/>
  <c r="AD135" i="6"/>
  <c r="AP135" i="6"/>
  <c r="AK135" i="6"/>
  <c r="AG135" i="6"/>
  <c r="AO135" i="6"/>
  <c r="AJ135" i="6"/>
  <c r="AF135" i="6"/>
  <c r="AR131" i="6"/>
  <c r="AN131" i="6"/>
  <c r="AI131" i="6"/>
  <c r="AE131" i="6"/>
  <c r="AQ131" i="6"/>
  <c r="AL131" i="6"/>
  <c r="AH131" i="6"/>
  <c r="AD131" i="6"/>
  <c r="AP131" i="6"/>
  <c r="AK131" i="6"/>
  <c r="AG131" i="6"/>
  <c r="AO131" i="6"/>
  <c r="AJ131" i="6"/>
  <c r="AF131" i="6"/>
  <c r="AR127" i="6"/>
  <c r="AN127" i="6"/>
  <c r="AI127" i="6"/>
  <c r="AE127" i="6"/>
  <c r="AQ127" i="6"/>
  <c r="AL127" i="6"/>
  <c r="AH127" i="6"/>
  <c r="AD127" i="6"/>
  <c r="AP127" i="6"/>
  <c r="AK127" i="6"/>
  <c r="AG127" i="6"/>
  <c r="AO127" i="6"/>
  <c r="AJ127" i="6"/>
  <c r="AF127" i="6"/>
  <c r="AR123" i="6"/>
  <c r="AN123" i="6"/>
  <c r="AI123" i="6"/>
  <c r="AE123" i="6"/>
  <c r="AQ123" i="6"/>
  <c r="AL123" i="6"/>
  <c r="AH123" i="6"/>
  <c r="AD123" i="6"/>
  <c r="AP123" i="6"/>
  <c r="AK123" i="6"/>
  <c r="AG123" i="6"/>
  <c r="AO123" i="6"/>
  <c r="AJ123" i="6"/>
  <c r="AF123" i="6"/>
  <c r="AR119" i="6"/>
  <c r="AN119" i="6"/>
  <c r="AI119" i="6"/>
  <c r="AE119" i="6"/>
  <c r="AQ119" i="6"/>
  <c r="AL119" i="6"/>
  <c r="AH119" i="6"/>
  <c r="AD119" i="6"/>
  <c r="AP119" i="6"/>
  <c r="AK119" i="6"/>
  <c r="AG119" i="6"/>
  <c r="AO119" i="6"/>
  <c r="AJ119" i="6"/>
  <c r="AF119" i="6"/>
  <c r="AR115" i="6"/>
  <c r="AN115" i="6"/>
  <c r="AI115" i="6"/>
  <c r="AE115" i="6"/>
  <c r="AQ115" i="6"/>
  <c r="AL115" i="6"/>
  <c r="AH115" i="6"/>
  <c r="AD115" i="6"/>
  <c r="AP115" i="6"/>
  <c r="AK115" i="6"/>
  <c r="AG115" i="6"/>
  <c r="AO115" i="6"/>
  <c r="AJ115" i="6"/>
  <c r="AF115" i="6"/>
  <c r="AR111" i="6"/>
  <c r="AN111" i="6"/>
  <c r="AI111" i="6"/>
  <c r="AE111" i="6"/>
  <c r="AQ111" i="6"/>
  <c r="AL111" i="6"/>
  <c r="AH111" i="6"/>
  <c r="AD111" i="6"/>
  <c r="AP111" i="6"/>
  <c r="AK111" i="6"/>
  <c r="AG111" i="6"/>
  <c r="AO111" i="6"/>
  <c r="AJ111" i="6"/>
  <c r="AF111" i="6"/>
  <c r="AR107" i="6"/>
  <c r="AN107" i="6"/>
  <c r="AI107" i="6"/>
  <c r="AE107" i="6"/>
  <c r="AQ107" i="6"/>
  <c r="AL107" i="6"/>
  <c r="AH107" i="6"/>
  <c r="AD107" i="6"/>
  <c r="AP107" i="6"/>
  <c r="AK107" i="6"/>
  <c r="AG107" i="6"/>
  <c r="AO107" i="6"/>
  <c r="AJ107" i="6"/>
  <c r="AF107" i="6"/>
  <c r="AR103" i="6"/>
  <c r="AN103" i="6"/>
  <c r="AI103" i="6"/>
  <c r="AE103" i="6"/>
  <c r="AQ103" i="6"/>
  <c r="AL103" i="6"/>
  <c r="AH103" i="6"/>
  <c r="AD103" i="6"/>
  <c r="AP103" i="6"/>
  <c r="AK103" i="6"/>
  <c r="AG103" i="6"/>
  <c r="AO103" i="6"/>
  <c r="AJ103" i="6"/>
  <c r="AF103" i="6"/>
  <c r="AR99" i="6"/>
  <c r="AN99" i="6"/>
  <c r="AI99" i="6"/>
  <c r="AE99" i="6"/>
  <c r="AQ99" i="6"/>
  <c r="AL99" i="6"/>
  <c r="AH99" i="6"/>
  <c r="AD99" i="6"/>
  <c r="AP99" i="6"/>
  <c r="AK99" i="6"/>
  <c r="AG99" i="6"/>
  <c r="AO99" i="6"/>
  <c r="AJ99" i="6"/>
  <c r="AF99" i="6"/>
  <c r="AR95" i="6"/>
  <c r="AN95" i="6"/>
  <c r="AI95" i="6"/>
  <c r="AE95" i="6"/>
  <c r="AQ95" i="6"/>
  <c r="AL95" i="6"/>
  <c r="AH95" i="6"/>
  <c r="AD95" i="6"/>
  <c r="AP95" i="6"/>
  <c r="AK95" i="6"/>
  <c r="AG95" i="6"/>
  <c r="AO95" i="6"/>
  <c r="AJ95" i="6"/>
  <c r="AF95" i="6"/>
  <c r="AR91" i="6"/>
  <c r="AN91" i="6"/>
  <c r="AI91" i="6"/>
  <c r="AE91" i="6"/>
  <c r="AQ91" i="6"/>
  <c r="AL91" i="6"/>
  <c r="AH91" i="6"/>
  <c r="AD91" i="6"/>
  <c r="AP91" i="6"/>
  <c r="AK91" i="6"/>
  <c r="AG91" i="6"/>
  <c r="AO91" i="6"/>
  <c r="AJ91" i="6"/>
  <c r="AF91" i="6"/>
  <c r="AR87" i="6"/>
  <c r="AN87" i="6"/>
  <c r="AI87" i="6"/>
  <c r="AE87" i="6"/>
  <c r="AQ87" i="6"/>
  <c r="AL87" i="6"/>
  <c r="AH87" i="6"/>
  <c r="AD87" i="6"/>
  <c r="AP87" i="6"/>
  <c r="AK87" i="6"/>
  <c r="AG87" i="6"/>
  <c r="AO87" i="6"/>
  <c r="AJ87" i="6"/>
  <c r="AF87" i="6"/>
  <c r="AR83" i="6"/>
  <c r="AN83" i="6"/>
  <c r="AI83" i="6"/>
  <c r="AE83" i="6"/>
  <c r="AQ83" i="6"/>
  <c r="AL83" i="6"/>
  <c r="AH83" i="6"/>
  <c r="AD83" i="6"/>
  <c r="AP83" i="6"/>
  <c r="AK83" i="6"/>
  <c r="AG83" i="6"/>
  <c r="AO83" i="6"/>
  <c r="AJ83" i="6"/>
  <c r="AF83" i="6"/>
  <c r="AR79" i="6"/>
  <c r="AN79" i="6"/>
  <c r="AI79" i="6"/>
  <c r="AE79" i="6"/>
  <c r="AQ79" i="6"/>
  <c r="AL79" i="6"/>
  <c r="AH79" i="6"/>
  <c r="AD79" i="6"/>
  <c r="AP79" i="6"/>
  <c r="AK79" i="6"/>
  <c r="AG79" i="6"/>
  <c r="AO79" i="6"/>
  <c r="AJ79" i="6"/>
  <c r="AF79" i="6"/>
  <c r="AR75" i="6"/>
  <c r="AN75" i="6"/>
  <c r="AI75" i="6"/>
  <c r="AE75" i="6"/>
  <c r="AQ75" i="6"/>
  <c r="AL75" i="6"/>
  <c r="AH75" i="6"/>
  <c r="AD75" i="6"/>
  <c r="AP75" i="6"/>
  <c r="AK75" i="6"/>
  <c r="AG75" i="6"/>
  <c r="AO75" i="6"/>
  <c r="AJ75" i="6"/>
  <c r="AF75" i="6"/>
  <c r="AR71" i="6"/>
  <c r="AN71" i="6"/>
  <c r="AI71" i="6"/>
  <c r="AE71" i="6"/>
  <c r="AQ71" i="6"/>
  <c r="AL71" i="6"/>
  <c r="AH71" i="6"/>
  <c r="AD71" i="6"/>
  <c r="AP71" i="6"/>
  <c r="AK71" i="6"/>
  <c r="AG71" i="6"/>
  <c r="AO71" i="6"/>
  <c r="AJ71" i="6"/>
  <c r="AF71" i="6"/>
  <c r="AR67" i="6"/>
  <c r="AN67" i="6"/>
  <c r="AI67" i="6"/>
  <c r="AE67" i="6"/>
  <c r="AQ67" i="6"/>
  <c r="AL67" i="6"/>
  <c r="AH67" i="6"/>
  <c r="AD67" i="6"/>
  <c r="AP67" i="6"/>
  <c r="AK67" i="6"/>
  <c r="AG67" i="6"/>
  <c r="AO67" i="6"/>
  <c r="AJ67" i="6"/>
  <c r="AF67" i="6"/>
  <c r="AR63" i="6"/>
  <c r="AN63" i="6"/>
  <c r="AI63" i="6"/>
  <c r="AE63" i="6"/>
  <c r="AQ63" i="6"/>
  <c r="AL63" i="6"/>
  <c r="AH63" i="6"/>
  <c r="AD63" i="6"/>
  <c r="AP63" i="6"/>
  <c r="AK63" i="6"/>
  <c r="AG63" i="6"/>
  <c r="AO63" i="6"/>
  <c r="AJ63" i="6"/>
  <c r="AF63" i="6"/>
  <c r="AR59" i="6"/>
  <c r="AN59" i="6"/>
  <c r="AI59" i="6"/>
  <c r="AE59" i="6"/>
  <c r="AQ59" i="6"/>
  <c r="AL59" i="6"/>
  <c r="AH59" i="6"/>
  <c r="AD59" i="6"/>
  <c r="AP59" i="6"/>
  <c r="AK59" i="6"/>
  <c r="AG59" i="6"/>
  <c r="AO59" i="6"/>
  <c r="AJ59" i="6"/>
  <c r="AF59" i="6"/>
  <c r="AR55" i="6"/>
  <c r="AN55" i="6"/>
  <c r="AI55" i="6"/>
  <c r="AE55" i="6"/>
  <c r="AQ55" i="6"/>
  <c r="AL55" i="6"/>
  <c r="AH55" i="6"/>
  <c r="AD55" i="6"/>
  <c r="AP55" i="6"/>
  <c r="AK55" i="6"/>
  <c r="AG55" i="6"/>
  <c r="AO55" i="6"/>
  <c r="AJ55" i="6"/>
  <c r="AF55" i="6"/>
  <c r="AR51" i="6"/>
  <c r="AN51" i="6"/>
  <c r="AI51" i="6"/>
  <c r="AE51" i="6"/>
  <c r="AQ51" i="6"/>
  <c r="AL51" i="6"/>
  <c r="AH51" i="6"/>
  <c r="AD51" i="6"/>
  <c r="AP51" i="6"/>
  <c r="AK51" i="6"/>
  <c r="AG51" i="6"/>
  <c r="AO51" i="6"/>
  <c r="AJ51" i="6"/>
  <c r="AF51" i="6"/>
  <c r="AR47" i="6"/>
  <c r="AN47" i="6"/>
  <c r="AI47" i="6"/>
  <c r="AE47" i="6"/>
  <c r="AQ47" i="6"/>
  <c r="AL47" i="6"/>
  <c r="AH47" i="6"/>
  <c r="AD47" i="6"/>
  <c r="AP47" i="6"/>
  <c r="AK47" i="6"/>
  <c r="AG47" i="6"/>
  <c r="AO47" i="6"/>
  <c r="AJ47" i="6"/>
  <c r="AF47" i="6"/>
  <c r="AR43" i="6"/>
  <c r="AN43" i="6"/>
  <c r="AI43" i="6"/>
  <c r="AE43" i="6"/>
  <c r="AQ43" i="6"/>
  <c r="AL43" i="6"/>
  <c r="AH43" i="6"/>
  <c r="AD43" i="6"/>
  <c r="AP43" i="6"/>
  <c r="AK43" i="6"/>
  <c r="AG43" i="6"/>
  <c r="AO43" i="6"/>
  <c r="AJ43" i="6"/>
  <c r="AF43" i="6"/>
  <c r="AR39" i="6"/>
  <c r="AN39" i="6"/>
  <c r="AI39" i="6"/>
  <c r="AE39" i="6"/>
  <c r="AQ39" i="6"/>
  <c r="AL39" i="6"/>
  <c r="AH39" i="6"/>
  <c r="AD39" i="6"/>
  <c r="AP39" i="6"/>
  <c r="AK39" i="6"/>
  <c r="AG39" i="6"/>
  <c r="AO39" i="6"/>
  <c r="AJ39" i="6"/>
  <c r="AF39" i="6"/>
  <c r="AR35" i="6"/>
  <c r="AN35" i="6"/>
  <c r="AI35" i="6"/>
  <c r="AE35" i="6"/>
  <c r="AQ35" i="6"/>
  <c r="AL35" i="6"/>
  <c r="AH35" i="6"/>
  <c r="AD35" i="6"/>
  <c r="AP35" i="6"/>
  <c r="AK35" i="6"/>
  <c r="AG35" i="6"/>
  <c r="AO35" i="6"/>
  <c r="AJ35" i="6"/>
  <c r="AF35" i="6"/>
  <c r="AR31" i="6"/>
  <c r="AN31" i="6"/>
  <c r="AI31" i="6"/>
  <c r="AE31" i="6"/>
  <c r="AQ31" i="6"/>
  <c r="AL31" i="6"/>
  <c r="AH31" i="6"/>
  <c r="AD31" i="6"/>
  <c r="AP31" i="6"/>
  <c r="AK31" i="6"/>
  <c r="AG31" i="6"/>
  <c r="AO31" i="6"/>
  <c r="AJ31" i="6"/>
  <c r="AF31" i="6"/>
  <c r="AR27" i="6"/>
  <c r="AN27" i="6"/>
  <c r="AI27" i="6"/>
  <c r="AE27" i="6"/>
  <c r="AQ27" i="6"/>
  <c r="AL27" i="6"/>
  <c r="AH27" i="6"/>
  <c r="AD27" i="6"/>
  <c r="AP27" i="6"/>
  <c r="AK27" i="6"/>
  <c r="AG27" i="6"/>
  <c r="AO27" i="6"/>
  <c r="AJ27" i="6"/>
  <c r="AF27" i="6"/>
  <c r="AR23" i="6"/>
  <c r="AN23" i="6"/>
  <c r="AI23" i="6"/>
  <c r="AE23" i="6"/>
  <c r="AQ23" i="6"/>
  <c r="AL23" i="6"/>
  <c r="AH23" i="6"/>
  <c r="AD23" i="6"/>
  <c r="AP23" i="6"/>
  <c r="AK23" i="6"/>
  <c r="AG23" i="6"/>
  <c r="AO23" i="6"/>
  <c r="AJ23" i="6"/>
  <c r="AF23" i="6"/>
  <c r="AR19" i="6"/>
  <c r="AN19" i="6"/>
  <c r="AI19" i="6"/>
  <c r="AE19" i="6"/>
  <c r="AQ19" i="6"/>
  <c r="AL19" i="6"/>
  <c r="AH19" i="6"/>
  <c r="AD19" i="6"/>
  <c r="AP19" i="6"/>
  <c r="AK19" i="6"/>
  <c r="AG19" i="6"/>
  <c r="AO19" i="6"/>
  <c r="AJ19" i="6"/>
  <c r="AF19" i="6"/>
  <c r="AR15" i="6"/>
  <c r="AN15" i="6"/>
  <c r="AI15" i="6"/>
  <c r="AE15" i="6"/>
  <c r="AQ15" i="6"/>
  <c r="AL15" i="6"/>
  <c r="AH15" i="6"/>
  <c r="AD15" i="6"/>
  <c r="AP15" i="6"/>
  <c r="AK15" i="6"/>
  <c r="AG15" i="6"/>
  <c r="AO15" i="6"/>
  <c r="AJ15" i="6"/>
  <c r="AF15" i="6"/>
  <c r="AR11" i="6"/>
  <c r="AN11" i="6"/>
  <c r="AI11" i="6"/>
  <c r="AE11" i="6"/>
  <c r="AQ11" i="6"/>
  <c r="AL11" i="6"/>
  <c r="AH11" i="6"/>
  <c r="AD11" i="6"/>
  <c r="AP11" i="6"/>
  <c r="AK11" i="6"/>
  <c r="AG11" i="6"/>
  <c r="AO11" i="6"/>
  <c r="AJ11" i="6"/>
  <c r="AF11" i="6"/>
  <c r="AR7" i="6"/>
  <c r="AN7" i="6"/>
  <c r="AI7" i="6"/>
  <c r="AE7" i="6"/>
  <c r="AQ7" i="6"/>
  <c r="AL7" i="6"/>
  <c r="AH7" i="6"/>
  <c r="AD7" i="6"/>
  <c r="AP7" i="6"/>
  <c r="AK7" i="6"/>
  <c r="AG7" i="6"/>
  <c r="AO7" i="6"/>
  <c r="AJ7" i="6"/>
  <c r="AF7" i="6"/>
  <c r="AP440" i="6"/>
  <c r="AK440" i="6"/>
  <c r="AG440" i="6"/>
  <c r="AO440" i="6"/>
  <c r="AJ440" i="6"/>
  <c r="AF440" i="6"/>
  <c r="AR440" i="6"/>
  <c r="AN440" i="6"/>
  <c r="AI440" i="6"/>
  <c r="AE440" i="6"/>
  <c r="AD440" i="6"/>
  <c r="AQ440" i="6"/>
  <c r="AL440" i="6"/>
  <c r="AH440" i="6"/>
  <c r="AO444" i="6"/>
  <c r="AJ444" i="6"/>
  <c r="AF444" i="6"/>
  <c r="AR444" i="6"/>
  <c r="AN444" i="6"/>
  <c r="AI444" i="6"/>
  <c r="AE444" i="6"/>
  <c r="AQ444" i="6"/>
  <c r="AL444" i="6"/>
  <c r="AH444" i="6"/>
  <c r="AD444" i="6"/>
  <c r="AG444" i="6"/>
  <c r="AP444" i="6"/>
  <c r="AK444" i="6"/>
  <c r="AO448" i="6"/>
  <c r="AJ448" i="6"/>
  <c r="AF448" i="6"/>
  <c r="AR448" i="6"/>
  <c r="AN448" i="6"/>
  <c r="AI448" i="6"/>
  <c r="AE448" i="6"/>
  <c r="AQ448" i="6"/>
  <c r="AL448" i="6"/>
  <c r="AH448" i="6"/>
  <c r="AD448" i="6"/>
  <c r="AK448" i="6"/>
  <c r="AG448" i="6"/>
  <c r="AP448" i="6"/>
  <c r="AO452" i="6"/>
  <c r="AJ452" i="6"/>
  <c r="AF452" i="6"/>
  <c r="AR452" i="6"/>
  <c r="AN452" i="6"/>
  <c r="AI452" i="6"/>
  <c r="AE452" i="6"/>
  <c r="AQ452" i="6"/>
  <c r="AL452" i="6"/>
  <c r="AH452" i="6"/>
  <c r="AD452" i="6"/>
  <c r="AP452" i="6"/>
  <c r="AK452" i="6"/>
  <c r="AG452" i="6"/>
  <c r="AR456" i="6"/>
  <c r="AN456" i="6"/>
  <c r="AI456" i="6"/>
  <c r="AE456" i="6"/>
  <c r="AL456" i="6"/>
  <c r="AG456" i="6"/>
  <c r="AQ456" i="6"/>
  <c r="AK456" i="6"/>
  <c r="AF456" i="6"/>
  <c r="AP456" i="6"/>
  <c r="AJ456" i="6"/>
  <c r="AD456" i="6"/>
  <c r="AO456" i="6"/>
  <c r="AH456" i="6"/>
  <c r="AP460" i="6"/>
  <c r="AK460" i="6"/>
  <c r="AG460" i="6"/>
  <c r="AO460" i="6"/>
  <c r="AI460" i="6"/>
  <c r="AD460" i="6"/>
  <c r="AN460" i="6"/>
  <c r="AH460" i="6"/>
  <c r="AR460" i="6"/>
  <c r="AL460" i="6"/>
  <c r="AF460" i="6"/>
  <c r="AJ460" i="6"/>
  <c r="AE460" i="6"/>
  <c r="AQ460" i="6"/>
  <c r="AR463" i="6"/>
  <c r="AN463" i="6"/>
  <c r="AI463" i="6"/>
  <c r="AE463" i="6"/>
  <c r="AP463" i="6"/>
  <c r="AJ463" i="6"/>
  <c r="AD463" i="6"/>
  <c r="AO463" i="6"/>
  <c r="AH463" i="6"/>
  <c r="AL463" i="6"/>
  <c r="AG463" i="6"/>
  <c r="AQ463" i="6"/>
  <c r="AK463" i="6"/>
  <c r="AF463" i="6"/>
  <c r="AR473" i="6"/>
  <c r="AN473" i="6"/>
  <c r="AI473" i="6"/>
  <c r="AE473" i="6"/>
  <c r="AO473" i="6"/>
  <c r="AH473" i="6"/>
  <c r="AL473" i="6"/>
  <c r="AF473" i="6"/>
  <c r="AK473" i="6"/>
  <c r="AD473" i="6"/>
  <c r="AQ473" i="6"/>
  <c r="AJ473" i="6"/>
  <c r="AP473" i="6"/>
  <c r="AG473" i="6"/>
  <c r="AR477" i="6"/>
  <c r="AN477" i="6"/>
  <c r="AI477" i="6"/>
  <c r="AE477" i="6"/>
  <c r="AO477" i="6"/>
  <c r="AH477" i="6"/>
  <c r="AK477" i="6"/>
  <c r="AD477" i="6"/>
  <c r="AQ477" i="6"/>
  <c r="AJ477" i="6"/>
  <c r="AP477" i="6"/>
  <c r="AG477" i="6"/>
  <c r="AL477" i="6"/>
  <c r="AF477" i="6"/>
  <c r="AR481" i="6"/>
  <c r="AN481" i="6"/>
  <c r="AI481" i="6"/>
  <c r="AE481" i="6"/>
  <c r="AL481" i="6"/>
  <c r="AG481" i="6"/>
  <c r="AO481" i="6"/>
  <c r="AF481" i="6"/>
  <c r="AK481" i="6"/>
  <c r="AD481" i="6"/>
  <c r="AQ481" i="6"/>
  <c r="AJ481" i="6"/>
  <c r="AH481" i="6"/>
  <c r="AP481" i="6"/>
  <c r="AR485" i="6"/>
  <c r="AN485" i="6"/>
  <c r="AI485" i="6"/>
  <c r="AE485" i="6"/>
  <c r="AL485" i="6"/>
  <c r="AG485" i="6"/>
  <c r="AQ485" i="6"/>
  <c r="AJ485" i="6"/>
  <c r="AH485" i="6"/>
  <c r="AP485" i="6"/>
  <c r="AF485" i="6"/>
  <c r="AO485" i="6"/>
  <c r="AD485" i="6"/>
  <c r="AK485" i="6"/>
  <c r="AP489" i="6"/>
  <c r="AK489" i="6"/>
  <c r="AG489" i="6"/>
  <c r="AO489" i="6"/>
  <c r="AI489" i="6"/>
  <c r="AD489" i="6"/>
  <c r="AR489" i="6"/>
  <c r="AJ489" i="6"/>
  <c r="AQ489" i="6"/>
  <c r="AF489" i="6"/>
  <c r="AN489" i="6"/>
  <c r="AE489" i="6"/>
  <c r="AL489" i="6"/>
  <c r="AH489" i="6"/>
  <c r="AR493" i="6"/>
  <c r="AN493" i="6"/>
  <c r="AI493" i="6"/>
  <c r="AE493" i="6"/>
  <c r="AQ493" i="6"/>
  <c r="AK493" i="6"/>
  <c r="AF493" i="6"/>
  <c r="AL493" i="6"/>
  <c r="AD493" i="6"/>
  <c r="AJ493" i="6"/>
  <c r="AP493" i="6"/>
  <c r="AH493" i="6"/>
  <c r="AO493" i="6"/>
  <c r="AG493" i="6"/>
  <c r="AQ497" i="6"/>
  <c r="AL497" i="6"/>
  <c r="AH497" i="6"/>
  <c r="AD497" i="6"/>
  <c r="AP497" i="6"/>
  <c r="AJ497" i="6"/>
  <c r="AE497" i="6"/>
  <c r="AO497" i="6"/>
  <c r="AI497" i="6"/>
  <c r="AN497" i="6"/>
  <c r="AK497" i="6"/>
  <c r="AG497" i="6"/>
  <c r="AR497" i="6"/>
  <c r="AF497" i="6"/>
  <c r="AI3" i="6"/>
  <c r="AE3" i="6"/>
  <c r="AJ3" i="6"/>
  <c r="AL3" i="6"/>
  <c r="AH3" i="6"/>
  <c r="AD3" i="6"/>
  <c r="AK3" i="6"/>
  <c r="AG3" i="6"/>
  <c r="AF3" i="6"/>
  <c r="AF114" i="12"/>
  <c r="AF130" i="12"/>
  <c r="AF132" i="12"/>
  <c r="AF148" i="12"/>
  <c r="AF162" i="12"/>
  <c r="AF164" i="12"/>
  <c r="AF178" i="12"/>
  <c r="AF180" i="12"/>
  <c r="AF119" i="12"/>
  <c r="AF125" i="12"/>
  <c r="AF13" i="12"/>
  <c r="AF29" i="12"/>
  <c r="AF45" i="12"/>
  <c r="AF49" i="12"/>
  <c r="AF10" i="12"/>
  <c r="AF12" i="12"/>
  <c r="AF20" i="12"/>
  <c r="AF22" i="12"/>
  <c r="AF26" i="12"/>
  <c r="AF28" i="12"/>
  <c r="AF36" i="12"/>
  <c r="AF38" i="12"/>
  <c r="AF42" i="12"/>
  <c r="AF44" i="12"/>
  <c r="AF54" i="12"/>
  <c r="AF58" i="12"/>
  <c r="AF60" i="12"/>
  <c r="AF68" i="12"/>
  <c r="AF82" i="12"/>
  <c r="AF98" i="12"/>
  <c r="AF100" i="12"/>
  <c r="AF153" i="12"/>
  <c r="AF155" i="12"/>
  <c r="AF157" i="12"/>
  <c r="AN3" i="6"/>
  <c r="AP3" i="6"/>
  <c r="AF9" i="12"/>
  <c r="AF11" i="12"/>
  <c r="AF19" i="12"/>
  <c r="AF35" i="12"/>
  <c r="AF43" i="12"/>
  <c r="AF59" i="12"/>
  <c r="AF65" i="12"/>
  <c r="AF73" i="12"/>
  <c r="AF75" i="12"/>
  <c r="AF77" i="12"/>
  <c r="AF81" i="12"/>
  <c r="AF83" i="12"/>
  <c r="AF85" i="12"/>
  <c r="AF87" i="12"/>
  <c r="AF89" i="12"/>
  <c r="AF91" i="12"/>
  <c r="AF93" i="12"/>
  <c r="AF105" i="12"/>
  <c r="AF107" i="12"/>
  <c r="AF109" i="12"/>
  <c r="AF137" i="12"/>
  <c r="AF139" i="12"/>
  <c r="AF116" i="12"/>
  <c r="AF146" i="12"/>
  <c r="AF167" i="12"/>
  <c r="AF50" i="12"/>
  <c r="AF17" i="12"/>
  <c r="AF25" i="12"/>
  <c r="AF27" i="12"/>
  <c r="AF84" i="12"/>
  <c r="AF86" i="12"/>
  <c r="AF103" i="12"/>
  <c r="AF123" i="12"/>
  <c r="AF128" i="12"/>
  <c r="AF144" i="12"/>
  <c r="AQ3" i="6"/>
  <c r="AR3" i="6"/>
  <c r="AO3" i="6"/>
  <c r="AF7" i="12"/>
  <c r="AF8" i="12"/>
  <c r="AF33" i="12"/>
  <c r="AF41" i="12"/>
  <c r="AF51" i="12"/>
  <c r="AF56" i="12"/>
  <c r="AF80" i="12"/>
  <c r="AF141" i="12"/>
  <c r="N3" i="3"/>
  <c r="AF96" i="12"/>
  <c r="AF112" i="12"/>
  <c r="AF135" i="12"/>
  <c r="AF160" i="12"/>
  <c r="AF176" i="12"/>
  <c r="AF24" i="12"/>
  <c r="AF40" i="12"/>
  <c r="AF52" i="12"/>
  <c r="AF57" i="12"/>
  <c r="AF61" i="12"/>
  <c r="AF71" i="12"/>
  <c r="AF79" i="12"/>
  <c r="AF151" i="12"/>
  <c r="AF169" i="12"/>
  <c r="AF171" i="12"/>
  <c r="AF173" i="12"/>
  <c r="AF18" i="12"/>
  <c r="AF63" i="12"/>
  <c r="AF97" i="12"/>
  <c r="AF129" i="12"/>
  <c r="AF161" i="12"/>
  <c r="AF34" i="12"/>
  <c r="AF113" i="12"/>
  <c r="AF145" i="12"/>
  <c r="AF177" i="12"/>
  <c r="AF14" i="12"/>
  <c r="AF16" i="12"/>
  <c r="AF21" i="12"/>
  <c r="AF23" i="12"/>
  <c r="AF30" i="12"/>
  <c r="AF32" i="12"/>
  <c r="AF37" i="12"/>
  <c r="AF39" i="12"/>
  <c r="AF46" i="12"/>
  <c r="AF48" i="12"/>
  <c r="AF53" i="12"/>
  <c r="AF55" i="12"/>
  <c r="AF62" i="12"/>
  <c r="AF67" i="12"/>
  <c r="AF69" i="12"/>
  <c r="AF72" i="12"/>
  <c r="AF76" i="12"/>
  <c r="AF78" i="12"/>
  <c r="AF88" i="12"/>
  <c r="AF92" i="12"/>
  <c r="AF94" i="12"/>
  <c r="AF99" i="12"/>
  <c r="AF101" i="12"/>
  <c r="AF104" i="12"/>
  <c r="AF108" i="12"/>
  <c r="AF110" i="12"/>
  <c r="AF115" i="12"/>
  <c r="AF117" i="12"/>
  <c r="AF120" i="12"/>
  <c r="AF124" i="12"/>
  <c r="AF126" i="12"/>
  <c r="AF131" i="12"/>
  <c r="AF133" i="12"/>
  <c r="AF136" i="12"/>
  <c r="AF140" i="12"/>
  <c r="AF142" i="12"/>
  <c r="AF147" i="12"/>
  <c r="AF149" i="12"/>
  <c r="AF152" i="12"/>
  <c r="AF156" i="12"/>
  <c r="AF158" i="12"/>
  <c r="AF163" i="12"/>
  <c r="AF165" i="12"/>
  <c r="AF168" i="12"/>
  <c r="AF172" i="12"/>
  <c r="AF174" i="12"/>
  <c r="AF179" i="12"/>
  <c r="AF64" i="12"/>
  <c r="AF70" i="12"/>
  <c r="AF95" i="12"/>
  <c r="AF102" i="12"/>
  <c r="AF111" i="12"/>
  <c r="AF118" i="12"/>
  <c r="AF127" i="12"/>
  <c r="AF134" i="12"/>
  <c r="AF143" i="12"/>
  <c r="AF150" i="12"/>
  <c r="AF159" i="12"/>
  <c r="AF166" i="12"/>
  <c r="AF175" i="12"/>
  <c r="AF15" i="12"/>
  <c r="AF31" i="12"/>
  <c r="AF47" i="12"/>
  <c r="AF66" i="12"/>
  <c r="AF74" i="12"/>
  <c r="AF90" i="12"/>
  <c r="AF106" i="12"/>
  <c r="AF138" i="12"/>
  <c r="AF154" i="12"/>
  <c r="AF170" i="12"/>
  <c r="X437" i="7"/>
  <c r="U437" i="7"/>
  <c r="T437" i="7"/>
  <c r="X436" i="7"/>
  <c r="U436" i="7"/>
  <c r="T436" i="7"/>
  <c r="X435" i="7"/>
  <c r="U435" i="7"/>
  <c r="T435" i="7"/>
  <c r="X434" i="7"/>
  <c r="U434" i="7"/>
  <c r="T434" i="7"/>
  <c r="X433" i="7"/>
  <c r="U433" i="7"/>
  <c r="T433" i="7"/>
  <c r="X432" i="7"/>
  <c r="U432" i="7"/>
  <c r="T432" i="7"/>
  <c r="X431" i="7"/>
  <c r="U431" i="7"/>
  <c r="T431" i="7"/>
  <c r="X430" i="7"/>
  <c r="U430" i="7"/>
  <c r="T430" i="7"/>
  <c r="X429" i="7"/>
  <c r="U429" i="7"/>
  <c r="T429" i="7"/>
  <c r="X428" i="7"/>
  <c r="U428" i="7"/>
  <c r="T428" i="7"/>
  <c r="X427" i="7"/>
  <c r="U427" i="7"/>
  <c r="T427" i="7"/>
  <c r="X426" i="7"/>
  <c r="U426" i="7"/>
  <c r="W426" i="7" s="1"/>
  <c r="T426" i="7"/>
  <c r="X425" i="7"/>
  <c r="U425" i="7"/>
  <c r="T425" i="7"/>
  <c r="X424" i="7"/>
  <c r="U424" i="7"/>
  <c r="T424" i="7"/>
  <c r="X423" i="7"/>
  <c r="U423" i="7"/>
  <c r="T423" i="7"/>
  <c r="X422" i="7"/>
  <c r="U422" i="7"/>
  <c r="T422" i="7"/>
  <c r="X421" i="7"/>
  <c r="U421" i="7"/>
  <c r="T421" i="7"/>
  <c r="X420" i="7"/>
  <c r="U420" i="7"/>
  <c r="T420" i="7"/>
  <c r="X419" i="7"/>
  <c r="U419" i="7"/>
  <c r="T419" i="7"/>
  <c r="X418" i="7"/>
  <c r="U418" i="7"/>
  <c r="T418" i="7"/>
  <c r="X417" i="7"/>
  <c r="U417" i="7"/>
  <c r="T417" i="7"/>
  <c r="X416" i="7"/>
  <c r="U416" i="7"/>
  <c r="T416" i="7"/>
  <c r="X415" i="7"/>
  <c r="U415" i="7"/>
  <c r="T415" i="7"/>
  <c r="X414" i="7"/>
  <c r="U414" i="7"/>
  <c r="T414" i="7"/>
  <c r="X413" i="7"/>
  <c r="U413" i="7"/>
  <c r="T413" i="7"/>
  <c r="X412" i="7"/>
  <c r="U412" i="7"/>
  <c r="T412" i="7"/>
  <c r="X411" i="7"/>
  <c r="U411" i="7"/>
  <c r="T411" i="7"/>
  <c r="X410" i="7"/>
  <c r="U410" i="7"/>
  <c r="T410" i="7"/>
  <c r="X409" i="7"/>
  <c r="U409" i="7"/>
  <c r="T409" i="7"/>
  <c r="X408" i="7"/>
  <c r="U408" i="7"/>
  <c r="T408" i="7"/>
  <c r="X407" i="7"/>
  <c r="U407" i="7"/>
  <c r="T407" i="7"/>
  <c r="X406" i="7"/>
  <c r="U406" i="7"/>
  <c r="T406" i="7"/>
  <c r="X405" i="7"/>
  <c r="U405" i="7"/>
  <c r="T405" i="7"/>
  <c r="X404" i="7"/>
  <c r="U404" i="7"/>
  <c r="T404" i="7"/>
  <c r="X403" i="7"/>
  <c r="U403" i="7"/>
  <c r="T403" i="7"/>
  <c r="X402" i="7"/>
  <c r="U402" i="7"/>
  <c r="T402" i="7"/>
  <c r="X401" i="7"/>
  <c r="U401" i="7"/>
  <c r="T401" i="7"/>
  <c r="X400" i="7"/>
  <c r="U400" i="7"/>
  <c r="T400" i="7"/>
  <c r="X399" i="7"/>
  <c r="U399" i="7"/>
  <c r="T399" i="7"/>
  <c r="X398" i="7"/>
  <c r="U398" i="7"/>
  <c r="T398" i="7"/>
  <c r="X397" i="7"/>
  <c r="U397" i="7"/>
  <c r="T397" i="7"/>
  <c r="X396" i="7"/>
  <c r="U396" i="7"/>
  <c r="T396" i="7"/>
  <c r="X395" i="7"/>
  <c r="U395" i="7"/>
  <c r="T395" i="7"/>
  <c r="X394" i="7"/>
  <c r="U394" i="7"/>
  <c r="T394" i="7"/>
  <c r="X393" i="7"/>
  <c r="U393" i="7"/>
  <c r="T393" i="7"/>
  <c r="X392" i="7"/>
  <c r="U392" i="7"/>
  <c r="T392" i="7"/>
  <c r="X391" i="7"/>
  <c r="U391" i="7"/>
  <c r="T391" i="7"/>
  <c r="X390" i="7"/>
  <c r="U390" i="7"/>
  <c r="T390" i="7"/>
  <c r="X389" i="7"/>
  <c r="U389" i="7"/>
  <c r="T389" i="7"/>
  <c r="X388" i="7"/>
  <c r="U388" i="7"/>
  <c r="T388" i="7"/>
  <c r="X387" i="7"/>
  <c r="U387" i="7"/>
  <c r="T387" i="7"/>
  <c r="X386" i="7"/>
  <c r="U386" i="7"/>
  <c r="T386" i="7"/>
  <c r="X385" i="7"/>
  <c r="U385" i="7"/>
  <c r="T385" i="7"/>
  <c r="X384" i="7"/>
  <c r="U384" i="7"/>
  <c r="T384" i="7"/>
  <c r="X383" i="7"/>
  <c r="U383" i="7"/>
  <c r="T383" i="7"/>
  <c r="X382" i="7"/>
  <c r="U382" i="7"/>
  <c r="T382" i="7"/>
  <c r="X381" i="7"/>
  <c r="U381" i="7"/>
  <c r="T381" i="7"/>
  <c r="X380" i="7"/>
  <c r="U380" i="7"/>
  <c r="T380" i="7"/>
  <c r="X379" i="7"/>
  <c r="U379" i="7"/>
  <c r="T379" i="7"/>
  <c r="X378" i="7"/>
  <c r="U378" i="7"/>
  <c r="T378" i="7"/>
  <c r="X377" i="7"/>
  <c r="U377" i="7"/>
  <c r="T377" i="7"/>
  <c r="X376" i="7"/>
  <c r="U376" i="7"/>
  <c r="T376" i="7"/>
  <c r="X375" i="7"/>
  <c r="U375" i="7"/>
  <c r="T375" i="7"/>
  <c r="X374" i="7"/>
  <c r="U374" i="7"/>
  <c r="T374" i="7"/>
  <c r="X373" i="7"/>
  <c r="U373" i="7"/>
  <c r="T373" i="7"/>
  <c r="X372" i="7"/>
  <c r="U372" i="7"/>
  <c r="T372" i="7"/>
  <c r="X371" i="7"/>
  <c r="U371" i="7"/>
  <c r="T371" i="7"/>
  <c r="X370" i="7"/>
  <c r="U370" i="7"/>
  <c r="T370" i="7"/>
  <c r="X369" i="7"/>
  <c r="U369" i="7"/>
  <c r="T369" i="7"/>
  <c r="X368" i="7"/>
  <c r="U368" i="7"/>
  <c r="T368" i="7"/>
  <c r="X367" i="7"/>
  <c r="U367" i="7"/>
  <c r="T367" i="7"/>
  <c r="X366" i="7"/>
  <c r="U366" i="7"/>
  <c r="T366" i="7"/>
  <c r="X365" i="7"/>
  <c r="U365" i="7"/>
  <c r="T365" i="7"/>
  <c r="X364" i="7"/>
  <c r="U364" i="7"/>
  <c r="T364" i="7"/>
  <c r="X363" i="7"/>
  <c r="U363" i="7"/>
  <c r="T363" i="7"/>
  <c r="X362" i="7"/>
  <c r="U362" i="7"/>
  <c r="T362" i="7"/>
  <c r="X361" i="7"/>
  <c r="U361" i="7"/>
  <c r="T361" i="7"/>
  <c r="X360" i="7"/>
  <c r="U360" i="7"/>
  <c r="T360" i="7"/>
  <c r="X359" i="7"/>
  <c r="U359" i="7"/>
  <c r="W359" i="7" s="1"/>
  <c r="T359" i="7"/>
  <c r="X358" i="7"/>
  <c r="U358" i="7"/>
  <c r="T358" i="7"/>
  <c r="X357" i="7"/>
  <c r="U357" i="7"/>
  <c r="T357" i="7"/>
  <c r="X356" i="7"/>
  <c r="U356" i="7"/>
  <c r="T356" i="7"/>
  <c r="X355" i="7"/>
  <c r="U355" i="7"/>
  <c r="T355" i="7"/>
  <c r="X354" i="7"/>
  <c r="U354" i="7"/>
  <c r="T354" i="7"/>
  <c r="X353" i="7"/>
  <c r="U353" i="7"/>
  <c r="T353" i="7"/>
  <c r="X352" i="7"/>
  <c r="U352" i="7"/>
  <c r="T352" i="7"/>
  <c r="X351" i="7"/>
  <c r="U351" i="7"/>
  <c r="T351" i="7"/>
  <c r="X350" i="7"/>
  <c r="U350" i="7"/>
  <c r="T350" i="7"/>
  <c r="X349" i="7"/>
  <c r="U349" i="7"/>
  <c r="T349" i="7"/>
  <c r="X348" i="7"/>
  <c r="U348" i="7"/>
  <c r="T348" i="7"/>
  <c r="X347" i="7"/>
  <c r="U347" i="7"/>
  <c r="T347" i="7"/>
  <c r="X346" i="7"/>
  <c r="U346" i="7"/>
  <c r="T346" i="7"/>
  <c r="X345" i="7"/>
  <c r="U345" i="7"/>
  <c r="T345" i="7"/>
  <c r="X344" i="7"/>
  <c r="U344" i="7"/>
  <c r="T344" i="7"/>
  <c r="X343" i="7"/>
  <c r="U343" i="7"/>
  <c r="T343" i="7"/>
  <c r="X342" i="7"/>
  <c r="U342" i="7"/>
  <c r="T342" i="7"/>
  <c r="X341" i="7"/>
  <c r="U341" i="7"/>
  <c r="T341" i="7"/>
  <c r="X340" i="7"/>
  <c r="U340" i="7"/>
  <c r="T340" i="7"/>
  <c r="X339" i="7"/>
  <c r="U339" i="7"/>
  <c r="T339" i="7"/>
  <c r="X338" i="7"/>
  <c r="U338" i="7"/>
  <c r="T338" i="7"/>
  <c r="X337" i="7"/>
  <c r="U337" i="7"/>
  <c r="T337" i="7"/>
  <c r="X336" i="7"/>
  <c r="U336" i="7"/>
  <c r="T336" i="7"/>
  <c r="X335" i="7"/>
  <c r="U335" i="7"/>
  <c r="T335" i="7"/>
  <c r="X334" i="7"/>
  <c r="U334" i="7"/>
  <c r="T334" i="7"/>
  <c r="X333" i="7"/>
  <c r="U333" i="7"/>
  <c r="T333" i="7"/>
  <c r="X332" i="7"/>
  <c r="U332" i="7"/>
  <c r="T332" i="7"/>
  <c r="X331" i="7"/>
  <c r="U331" i="7"/>
  <c r="T331" i="7"/>
  <c r="X330" i="7"/>
  <c r="U330" i="7"/>
  <c r="T330" i="7"/>
  <c r="X329" i="7"/>
  <c r="U329" i="7"/>
  <c r="T329" i="7"/>
  <c r="X328" i="7"/>
  <c r="U328" i="7"/>
  <c r="T328" i="7"/>
  <c r="X327" i="7"/>
  <c r="U327" i="7"/>
  <c r="T327" i="7"/>
  <c r="X326" i="7"/>
  <c r="U326" i="7"/>
  <c r="T326" i="7"/>
  <c r="X325" i="7"/>
  <c r="U325" i="7"/>
  <c r="T325" i="7"/>
  <c r="X324" i="7"/>
  <c r="U324" i="7"/>
  <c r="T324" i="7"/>
  <c r="X323" i="7"/>
  <c r="U323" i="7"/>
  <c r="T323" i="7"/>
  <c r="X322" i="7"/>
  <c r="U322" i="7"/>
  <c r="T322" i="7"/>
  <c r="X321" i="7"/>
  <c r="U321" i="7"/>
  <c r="T321" i="7"/>
  <c r="X320" i="7"/>
  <c r="U320" i="7"/>
  <c r="T320" i="7"/>
  <c r="X319" i="7"/>
  <c r="U319" i="7"/>
  <c r="T319" i="7"/>
  <c r="X318" i="7"/>
  <c r="U318" i="7"/>
  <c r="T318" i="7"/>
  <c r="X317" i="7"/>
  <c r="U317" i="7"/>
  <c r="T317" i="7"/>
  <c r="X316" i="7"/>
  <c r="U316" i="7"/>
  <c r="T316" i="7"/>
  <c r="X315" i="7"/>
  <c r="U315" i="7"/>
  <c r="T315" i="7"/>
  <c r="X314" i="7"/>
  <c r="U314" i="7"/>
  <c r="T314" i="7"/>
  <c r="X313" i="7"/>
  <c r="U313" i="7"/>
  <c r="T313" i="7"/>
  <c r="X312" i="7"/>
  <c r="U312" i="7"/>
  <c r="T312" i="7"/>
  <c r="X311" i="7"/>
  <c r="U311" i="7"/>
  <c r="T311" i="7"/>
  <c r="X310" i="7"/>
  <c r="U310" i="7"/>
  <c r="T310" i="7"/>
  <c r="X309" i="7"/>
  <c r="U309" i="7"/>
  <c r="T309" i="7"/>
  <c r="X308" i="7"/>
  <c r="U308" i="7"/>
  <c r="T308" i="7"/>
  <c r="X307" i="7"/>
  <c r="U307" i="7"/>
  <c r="T307" i="7"/>
  <c r="X306" i="7"/>
  <c r="U306" i="7"/>
  <c r="T306" i="7"/>
  <c r="X305" i="7"/>
  <c r="U305" i="7"/>
  <c r="T305" i="7"/>
  <c r="X304" i="7"/>
  <c r="U304" i="7"/>
  <c r="T304" i="7"/>
  <c r="X303" i="7"/>
  <c r="U303" i="7"/>
  <c r="T303" i="7"/>
  <c r="X302" i="7"/>
  <c r="U302" i="7"/>
  <c r="T302" i="7"/>
  <c r="X301" i="7"/>
  <c r="U301" i="7"/>
  <c r="T301" i="7"/>
  <c r="X300" i="7"/>
  <c r="U300" i="7"/>
  <c r="T300" i="7"/>
  <c r="X299" i="7"/>
  <c r="U299" i="7"/>
  <c r="T299" i="7"/>
  <c r="X298" i="7"/>
  <c r="U298" i="7"/>
  <c r="T298" i="7"/>
  <c r="X297" i="7"/>
  <c r="U297" i="7"/>
  <c r="V297" i="7" s="1"/>
  <c r="T297" i="7"/>
  <c r="X296" i="7"/>
  <c r="U296" i="7"/>
  <c r="T296" i="7"/>
  <c r="X295" i="7"/>
  <c r="U295" i="7"/>
  <c r="T295" i="7"/>
  <c r="X294" i="7"/>
  <c r="U294" i="7"/>
  <c r="T294" i="7"/>
  <c r="X293" i="7"/>
  <c r="U293" i="7"/>
  <c r="T293" i="7"/>
  <c r="X292" i="7"/>
  <c r="U292" i="7"/>
  <c r="T292" i="7"/>
  <c r="X291" i="7"/>
  <c r="U291" i="7"/>
  <c r="T291" i="7"/>
  <c r="X290" i="7"/>
  <c r="U290" i="7"/>
  <c r="T290" i="7"/>
  <c r="X289" i="7"/>
  <c r="U289" i="7"/>
  <c r="T289" i="7"/>
  <c r="X288" i="7"/>
  <c r="U288" i="7"/>
  <c r="T288" i="7"/>
  <c r="X287" i="7"/>
  <c r="U287" i="7"/>
  <c r="T287" i="7"/>
  <c r="X286" i="7"/>
  <c r="U286" i="7"/>
  <c r="T286" i="7"/>
  <c r="X285" i="7"/>
  <c r="U285" i="7"/>
  <c r="T285" i="7"/>
  <c r="X284" i="7"/>
  <c r="U284" i="7"/>
  <c r="T284" i="7"/>
  <c r="X283" i="7"/>
  <c r="U283" i="7"/>
  <c r="T283" i="7"/>
  <c r="X282" i="7"/>
  <c r="U282" i="7"/>
  <c r="T282" i="7"/>
  <c r="X281" i="7"/>
  <c r="U281" i="7"/>
  <c r="T281" i="7"/>
  <c r="X280" i="7"/>
  <c r="U280" i="7"/>
  <c r="T280" i="7"/>
  <c r="X279" i="7"/>
  <c r="U279" i="7"/>
  <c r="T279" i="7"/>
  <c r="X278" i="7"/>
  <c r="U278" i="7"/>
  <c r="T278" i="7"/>
  <c r="X277" i="7"/>
  <c r="U277" i="7"/>
  <c r="T277" i="7"/>
  <c r="X276" i="7"/>
  <c r="U276" i="7"/>
  <c r="T276" i="7"/>
  <c r="X275" i="7"/>
  <c r="U275" i="7"/>
  <c r="T275" i="7"/>
  <c r="X274" i="7"/>
  <c r="U274" i="7"/>
  <c r="T274" i="7"/>
  <c r="X273" i="7"/>
  <c r="U273" i="7"/>
  <c r="T273" i="7"/>
  <c r="X272" i="7"/>
  <c r="U272" i="7"/>
  <c r="T272" i="7"/>
  <c r="X271" i="7"/>
  <c r="U271" i="7"/>
  <c r="T271" i="7"/>
  <c r="X270" i="7"/>
  <c r="U270" i="7"/>
  <c r="T270" i="7"/>
  <c r="X269" i="7"/>
  <c r="U269" i="7"/>
  <c r="T269" i="7"/>
  <c r="X268" i="7"/>
  <c r="U268" i="7"/>
  <c r="T268" i="7"/>
  <c r="X267" i="7"/>
  <c r="U267" i="7"/>
  <c r="T267" i="7"/>
  <c r="X266" i="7"/>
  <c r="U266" i="7"/>
  <c r="T266" i="7"/>
  <c r="X265" i="7"/>
  <c r="U265" i="7"/>
  <c r="T265" i="7"/>
  <c r="X264" i="7"/>
  <c r="U264" i="7"/>
  <c r="T264" i="7"/>
  <c r="X263" i="7"/>
  <c r="U263" i="7"/>
  <c r="T263" i="7"/>
  <c r="X262" i="7"/>
  <c r="U262" i="7"/>
  <c r="T262" i="7"/>
  <c r="X261" i="7"/>
  <c r="U261" i="7"/>
  <c r="T261" i="7"/>
  <c r="X260" i="7"/>
  <c r="U260" i="7"/>
  <c r="T260" i="7"/>
  <c r="X259" i="7"/>
  <c r="U259" i="7"/>
  <c r="T259" i="7"/>
  <c r="X258" i="7"/>
  <c r="U258" i="7"/>
  <c r="T258" i="7"/>
  <c r="X257" i="7"/>
  <c r="U257" i="7"/>
  <c r="T257" i="7"/>
  <c r="X256" i="7"/>
  <c r="U256" i="7"/>
  <c r="T256" i="7"/>
  <c r="X255" i="7"/>
  <c r="U255" i="7"/>
  <c r="T255" i="7"/>
  <c r="X254" i="7"/>
  <c r="U254" i="7"/>
  <c r="T254" i="7"/>
  <c r="X253" i="7"/>
  <c r="U253" i="7"/>
  <c r="T253" i="7"/>
  <c r="X252" i="7"/>
  <c r="U252" i="7"/>
  <c r="T252" i="7"/>
  <c r="X251" i="7"/>
  <c r="U251" i="7"/>
  <c r="T251" i="7"/>
  <c r="X250" i="7"/>
  <c r="U250" i="7"/>
  <c r="T250" i="7"/>
  <c r="X249" i="7"/>
  <c r="U249" i="7"/>
  <c r="T249" i="7"/>
  <c r="X248" i="7"/>
  <c r="U248" i="7"/>
  <c r="T248" i="7"/>
  <c r="X247" i="7"/>
  <c r="U247" i="7"/>
  <c r="T247" i="7"/>
  <c r="X246" i="7"/>
  <c r="U246" i="7"/>
  <c r="T246" i="7"/>
  <c r="X245" i="7"/>
  <c r="U245" i="7"/>
  <c r="T245" i="7"/>
  <c r="X244" i="7"/>
  <c r="U244" i="7"/>
  <c r="T244" i="7"/>
  <c r="X243" i="7"/>
  <c r="U243" i="7"/>
  <c r="T243" i="7"/>
  <c r="X242" i="7"/>
  <c r="U242" i="7"/>
  <c r="T242" i="7"/>
  <c r="X241" i="7"/>
  <c r="U241" i="7"/>
  <c r="T241" i="7"/>
  <c r="X240" i="7"/>
  <c r="U240" i="7"/>
  <c r="T240" i="7"/>
  <c r="X239" i="7"/>
  <c r="U239" i="7"/>
  <c r="T239" i="7"/>
  <c r="X238" i="7"/>
  <c r="U238" i="7"/>
  <c r="T238" i="7"/>
  <c r="X237" i="7"/>
  <c r="U237" i="7"/>
  <c r="T237" i="7"/>
  <c r="X236" i="7"/>
  <c r="U236" i="7"/>
  <c r="T236" i="7"/>
  <c r="X235" i="7"/>
  <c r="U235" i="7"/>
  <c r="T235" i="7"/>
  <c r="X234" i="7"/>
  <c r="U234" i="7"/>
  <c r="T234" i="7"/>
  <c r="X233" i="7"/>
  <c r="U233" i="7"/>
  <c r="T233" i="7"/>
  <c r="X232" i="7"/>
  <c r="U232" i="7"/>
  <c r="T232" i="7"/>
  <c r="X231" i="7"/>
  <c r="U231" i="7"/>
  <c r="T231" i="7"/>
  <c r="X230" i="7"/>
  <c r="U230" i="7"/>
  <c r="T230" i="7"/>
  <c r="X229" i="7"/>
  <c r="U229" i="7"/>
  <c r="T229" i="7"/>
  <c r="X228" i="7"/>
  <c r="U228" i="7"/>
  <c r="T228" i="7"/>
  <c r="X227" i="7"/>
  <c r="U227" i="7"/>
  <c r="T227" i="7"/>
  <c r="X226" i="7"/>
  <c r="U226" i="7"/>
  <c r="T226" i="7"/>
  <c r="X225" i="7"/>
  <c r="U225" i="7"/>
  <c r="T225" i="7"/>
  <c r="X224" i="7"/>
  <c r="U224" i="7"/>
  <c r="T224" i="7"/>
  <c r="X223" i="7"/>
  <c r="U223" i="7"/>
  <c r="T223" i="7"/>
  <c r="X222" i="7"/>
  <c r="U222" i="7"/>
  <c r="W222" i="7" s="1"/>
  <c r="T222" i="7"/>
  <c r="X221" i="7"/>
  <c r="U221" i="7"/>
  <c r="T221" i="7"/>
  <c r="X220" i="7"/>
  <c r="U220" i="7"/>
  <c r="T220" i="7"/>
  <c r="X219" i="7"/>
  <c r="U219" i="7"/>
  <c r="T219" i="7"/>
  <c r="X218" i="7"/>
  <c r="U218" i="7"/>
  <c r="T218" i="7"/>
  <c r="X217" i="7"/>
  <c r="U217" i="7"/>
  <c r="T217" i="7"/>
  <c r="X216" i="7"/>
  <c r="U216" i="7"/>
  <c r="T216" i="7"/>
  <c r="X215" i="7"/>
  <c r="U215" i="7"/>
  <c r="T215" i="7"/>
  <c r="X214" i="7"/>
  <c r="U214" i="7"/>
  <c r="T214" i="7"/>
  <c r="X213" i="7"/>
  <c r="U213" i="7"/>
  <c r="T213" i="7"/>
  <c r="X212" i="7"/>
  <c r="U212" i="7"/>
  <c r="T212" i="7"/>
  <c r="X211" i="7"/>
  <c r="U211" i="7"/>
  <c r="T211" i="7"/>
  <c r="X210" i="7"/>
  <c r="U210" i="7"/>
  <c r="T210" i="7"/>
  <c r="X209" i="7"/>
  <c r="U209" i="7"/>
  <c r="T209" i="7"/>
  <c r="X208" i="7"/>
  <c r="U208" i="7"/>
  <c r="T208" i="7"/>
  <c r="X207" i="7"/>
  <c r="U207" i="7"/>
  <c r="T207" i="7"/>
  <c r="X206" i="7"/>
  <c r="U206" i="7"/>
  <c r="T206" i="7"/>
  <c r="X205" i="7"/>
  <c r="U205" i="7"/>
  <c r="T205" i="7"/>
  <c r="X204" i="7"/>
  <c r="U204" i="7"/>
  <c r="T204" i="7"/>
  <c r="X203" i="7"/>
  <c r="U203" i="7"/>
  <c r="T203" i="7"/>
  <c r="X202" i="7"/>
  <c r="U202" i="7"/>
  <c r="T202" i="7"/>
  <c r="X201" i="7"/>
  <c r="U201" i="7"/>
  <c r="T201" i="7"/>
  <c r="X200" i="7"/>
  <c r="U200" i="7"/>
  <c r="T200" i="7"/>
  <c r="X199" i="7"/>
  <c r="U199" i="7"/>
  <c r="T199" i="7"/>
  <c r="X198" i="7"/>
  <c r="U198" i="7"/>
  <c r="T198" i="7"/>
  <c r="X197" i="7"/>
  <c r="U197" i="7"/>
  <c r="T197" i="7"/>
  <c r="X196" i="7"/>
  <c r="U196" i="7"/>
  <c r="T196" i="7"/>
  <c r="X195" i="7"/>
  <c r="U195" i="7"/>
  <c r="T195" i="7"/>
  <c r="X194" i="7"/>
  <c r="U194" i="7"/>
  <c r="T194" i="7"/>
  <c r="X193" i="7"/>
  <c r="U193" i="7"/>
  <c r="T193" i="7"/>
  <c r="X192" i="7"/>
  <c r="U192" i="7"/>
  <c r="T192" i="7"/>
  <c r="X191" i="7"/>
  <c r="U191" i="7"/>
  <c r="T191" i="7"/>
  <c r="X190" i="7"/>
  <c r="U190" i="7"/>
  <c r="T190" i="7"/>
  <c r="X189" i="7"/>
  <c r="U189" i="7"/>
  <c r="T189" i="7"/>
  <c r="X188" i="7"/>
  <c r="U188" i="7"/>
  <c r="T188" i="7"/>
  <c r="X187" i="7"/>
  <c r="U187" i="7"/>
  <c r="T187" i="7"/>
  <c r="X186" i="7"/>
  <c r="U186" i="7"/>
  <c r="T186" i="7"/>
  <c r="X185" i="7"/>
  <c r="U185" i="7"/>
  <c r="T185" i="7"/>
  <c r="X184" i="7"/>
  <c r="U184" i="7"/>
  <c r="T184" i="7"/>
  <c r="X183" i="7"/>
  <c r="U183" i="7"/>
  <c r="T183" i="7"/>
  <c r="X182" i="7"/>
  <c r="U182" i="7"/>
  <c r="T182" i="7"/>
  <c r="X181" i="7"/>
  <c r="U181" i="7"/>
  <c r="T181" i="7"/>
  <c r="X180" i="7"/>
  <c r="U180" i="7"/>
  <c r="T180" i="7"/>
  <c r="X179" i="7"/>
  <c r="U179" i="7"/>
  <c r="T179" i="7"/>
  <c r="X178" i="7"/>
  <c r="U178" i="7"/>
  <c r="T178" i="7"/>
  <c r="X177" i="7"/>
  <c r="U177" i="7"/>
  <c r="W177" i="7" s="1"/>
  <c r="T177" i="7"/>
  <c r="X176" i="7"/>
  <c r="U176" i="7"/>
  <c r="W176" i="7" s="1"/>
  <c r="T176" i="7"/>
  <c r="X175" i="7"/>
  <c r="U175" i="7"/>
  <c r="W175" i="7" s="1"/>
  <c r="T175" i="7"/>
  <c r="X174" i="7"/>
  <c r="U174" i="7"/>
  <c r="W174" i="7" s="1"/>
  <c r="T174" i="7"/>
  <c r="X173" i="7"/>
  <c r="U173" i="7"/>
  <c r="W173" i="7" s="1"/>
  <c r="T173" i="7"/>
  <c r="X172" i="7"/>
  <c r="U172" i="7"/>
  <c r="T172" i="7"/>
  <c r="X171" i="7"/>
  <c r="U171" i="7"/>
  <c r="T171" i="7"/>
  <c r="X170" i="7"/>
  <c r="U170" i="7"/>
  <c r="T170" i="7"/>
  <c r="X169" i="7"/>
  <c r="U169" i="7"/>
  <c r="T169" i="7"/>
  <c r="X168" i="7"/>
  <c r="U168" i="7"/>
  <c r="T168" i="7"/>
  <c r="X167" i="7"/>
  <c r="U167" i="7"/>
  <c r="T167" i="7"/>
  <c r="X166" i="7"/>
  <c r="U166" i="7"/>
  <c r="T166" i="7"/>
  <c r="X165" i="7"/>
  <c r="U165" i="7"/>
  <c r="T165" i="7"/>
  <c r="X164" i="7"/>
  <c r="U164" i="7"/>
  <c r="T164" i="7"/>
  <c r="X163" i="7"/>
  <c r="U163" i="7"/>
  <c r="T163" i="7"/>
  <c r="X162" i="7"/>
  <c r="U162" i="7"/>
  <c r="T162" i="7"/>
  <c r="X161" i="7"/>
  <c r="U161" i="7"/>
  <c r="T161" i="7"/>
  <c r="X160" i="7"/>
  <c r="U160" i="7"/>
  <c r="T160" i="7"/>
  <c r="X159" i="7"/>
  <c r="U159" i="7"/>
  <c r="T159" i="7"/>
  <c r="X158" i="7"/>
  <c r="U158" i="7"/>
  <c r="T158" i="7"/>
  <c r="X157" i="7"/>
  <c r="U157" i="7"/>
  <c r="T157" i="7"/>
  <c r="X156" i="7"/>
  <c r="U156" i="7"/>
  <c r="T156" i="7"/>
  <c r="X155" i="7"/>
  <c r="U155" i="7"/>
  <c r="T155" i="7"/>
  <c r="X154" i="7"/>
  <c r="U154" i="7"/>
  <c r="T154" i="7"/>
  <c r="X153" i="7"/>
  <c r="U153" i="7"/>
  <c r="T153" i="7"/>
  <c r="X152" i="7"/>
  <c r="U152" i="7"/>
  <c r="T152" i="7"/>
  <c r="X151" i="7"/>
  <c r="U151" i="7"/>
  <c r="T151" i="7"/>
  <c r="X150" i="7"/>
  <c r="U150" i="7"/>
  <c r="W150" i="7" s="1"/>
  <c r="T150" i="7"/>
  <c r="X149" i="7"/>
  <c r="U149" i="7"/>
  <c r="W149" i="7" s="1"/>
  <c r="T149" i="7"/>
  <c r="X148" i="7"/>
  <c r="U148" i="7"/>
  <c r="T148" i="7"/>
  <c r="X147" i="7"/>
  <c r="U147" i="7"/>
  <c r="T147" i="7"/>
  <c r="X146" i="7"/>
  <c r="U146" i="7"/>
  <c r="T146" i="7"/>
  <c r="X145" i="7"/>
  <c r="U145" i="7"/>
  <c r="T145" i="7"/>
  <c r="X144" i="7"/>
  <c r="U144" i="7"/>
  <c r="T144" i="7"/>
  <c r="X143" i="7"/>
  <c r="U143" i="7"/>
  <c r="T143" i="7"/>
  <c r="X142" i="7"/>
  <c r="U142" i="7"/>
  <c r="T142" i="7"/>
  <c r="X141" i="7"/>
  <c r="U141" i="7"/>
  <c r="T141" i="7"/>
  <c r="X140" i="7"/>
  <c r="U140" i="7"/>
  <c r="T140" i="7"/>
  <c r="X139" i="7"/>
  <c r="U139" i="7"/>
  <c r="T139" i="7"/>
  <c r="X138" i="7"/>
  <c r="U138" i="7"/>
  <c r="T138" i="7"/>
  <c r="X137" i="7"/>
  <c r="U137" i="7"/>
  <c r="T137" i="7"/>
  <c r="X136" i="7"/>
  <c r="U136" i="7"/>
  <c r="T136" i="7"/>
  <c r="X135" i="7"/>
  <c r="U135" i="7"/>
  <c r="T135" i="7"/>
  <c r="X134" i="7"/>
  <c r="U134" i="7"/>
  <c r="T134" i="7"/>
  <c r="X133" i="7"/>
  <c r="U133" i="7"/>
  <c r="T133" i="7"/>
  <c r="X132" i="7"/>
  <c r="U132" i="7"/>
  <c r="T132" i="7"/>
  <c r="X131" i="7"/>
  <c r="U131" i="7"/>
  <c r="T131" i="7"/>
  <c r="X130" i="7"/>
  <c r="U130" i="7"/>
  <c r="T130" i="7"/>
  <c r="X129" i="7"/>
  <c r="U129" i="7"/>
  <c r="T129" i="7"/>
  <c r="X128" i="7"/>
  <c r="U128" i="7"/>
  <c r="T128" i="7"/>
  <c r="X127" i="7"/>
  <c r="U127" i="7"/>
  <c r="T127" i="7"/>
  <c r="X126" i="7"/>
  <c r="U126" i="7"/>
  <c r="T126" i="7"/>
  <c r="X125" i="7"/>
  <c r="U125" i="7"/>
  <c r="T125" i="7"/>
  <c r="X124" i="7"/>
  <c r="U124" i="7"/>
  <c r="T124" i="7"/>
  <c r="X123" i="7"/>
  <c r="U123" i="7"/>
  <c r="T123" i="7"/>
  <c r="X122" i="7"/>
  <c r="U122" i="7"/>
  <c r="T122" i="7"/>
  <c r="X121" i="7"/>
  <c r="U121" i="7"/>
  <c r="T121" i="7"/>
  <c r="X120" i="7"/>
  <c r="U120" i="7"/>
  <c r="T120" i="7"/>
  <c r="X119" i="7"/>
  <c r="U119" i="7"/>
  <c r="T119" i="7"/>
  <c r="X118" i="7"/>
  <c r="U118" i="7"/>
  <c r="T118" i="7"/>
  <c r="X117" i="7"/>
  <c r="U117" i="7"/>
  <c r="T117" i="7"/>
  <c r="X116" i="7"/>
  <c r="U116" i="7"/>
  <c r="T116" i="7"/>
  <c r="X115" i="7"/>
  <c r="U115" i="7"/>
  <c r="T115" i="7"/>
  <c r="X114" i="7"/>
  <c r="U114" i="7"/>
  <c r="T114" i="7"/>
  <c r="X113" i="7"/>
  <c r="U113" i="7"/>
  <c r="T113" i="7"/>
  <c r="X112" i="7"/>
  <c r="U112" i="7"/>
  <c r="T112" i="7"/>
  <c r="X111" i="7"/>
  <c r="U111" i="7"/>
  <c r="T111" i="7"/>
  <c r="X110" i="7"/>
  <c r="U110" i="7"/>
  <c r="T110" i="7"/>
  <c r="X109" i="7"/>
  <c r="U109" i="7"/>
  <c r="T109" i="7"/>
  <c r="X108" i="7"/>
  <c r="U108" i="7"/>
  <c r="T108" i="7"/>
  <c r="X107" i="7"/>
  <c r="U107" i="7"/>
  <c r="T107" i="7"/>
  <c r="X106" i="7"/>
  <c r="U106" i="7"/>
  <c r="T106" i="7"/>
  <c r="X105" i="7"/>
  <c r="U105" i="7"/>
  <c r="T105" i="7"/>
  <c r="X104" i="7"/>
  <c r="U104" i="7"/>
  <c r="T104" i="7"/>
  <c r="X103" i="7"/>
  <c r="U103" i="7"/>
  <c r="T103" i="7"/>
  <c r="X102" i="7"/>
  <c r="U102" i="7"/>
  <c r="W102" i="7" s="1"/>
  <c r="T102" i="7"/>
  <c r="X101" i="7"/>
  <c r="U101" i="7"/>
  <c r="W101" i="7" s="1"/>
  <c r="T101" i="7"/>
  <c r="X100" i="7"/>
  <c r="U100" i="7"/>
  <c r="T100" i="7"/>
  <c r="X99" i="7"/>
  <c r="U99" i="7"/>
  <c r="T99" i="7"/>
  <c r="X98" i="7"/>
  <c r="U98" i="7"/>
  <c r="T98" i="7"/>
  <c r="X97" i="7"/>
  <c r="U97" i="7"/>
  <c r="T97" i="7"/>
  <c r="X96" i="7"/>
  <c r="U96" i="7"/>
  <c r="T96" i="7"/>
  <c r="X95" i="7"/>
  <c r="U95" i="7"/>
  <c r="T95" i="7"/>
  <c r="X94" i="7"/>
  <c r="U94" i="7"/>
  <c r="T94" i="7"/>
  <c r="X93" i="7"/>
  <c r="U93" i="7"/>
  <c r="T93" i="7"/>
  <c r="X92" i="7"/>
  <c r="U92" i="7"/>
  <c r="T92" i="7"/>
  <c r="X91" i="7"/>
  <c r="U91" i="7"/>
  <c r="T91" i="7"/>
  <c r="X90" i="7"/>
  <c r="W90" i="7"/>
  <c r="T90" i="7"/>
  <c r="X89" i="7"/>
  <c r="U89" i="7"/>
  <c r="T89" i="7"/>
  <c r="X88" i="7"/>
  <c r="U88" i="7"/>
  <c r="T88" i="7"/>
  <c r="X87" i="7"/>
  <c r="U87" i="7"/>
  <c r="T87" i="7"/>
  <c r="X86" i="7"/>
  <c r="U86" i="7"/>
  <c r="T86" i="7"/>
  <c r="X85" i="7"/>
  <c r="U85" i="7"/>
  <c r="T85" i="7"/>
  <c r="X84" i="7"/>
  <c r="U84" i="7"/>
  <c r="T84" i="7"/>
  <c r="X83" i="7"/>
  <c r="U83" i="7"/>
  <c r="T83" i="7"/>
  <c r="X82" i="7"/>
  <c r="U82" i="7"/>
  <c r="T82" i="7"/>
  <c r="X81" i="7"/>
  <c r="U81" i="7"/>
  <c r="W81" i="7" s="1"/>
  <c r="T81" i="7"/>
  <c r="X80" i="7"/>
  <c r="U80" i="7"/>
  <c r="W80" i="7" s="1"/>
  <c r="T80" i="7"/>
  <c r="X79" i="7"/>
  <c r="U79" i="7"/>
  <c r="T79" i="7"/>
  <c r="X78" i="7"/>
  <c r="U78" i="7"/>
  <c r="T78" i="7"/>
  <c r="X77" i="7"/>
  <c r="U77" i="7"/>
  <c r="T77" i="7"/>
  <c r="X76" i="7"/>
  <c r="U76" i="7"/>
  <c r="T76" i="7"/>
  <c r="X75" i="7"/>
  <c r="U75" i="7"/>
  <c r="T75" i="7"/>
  <c r="X74" i="7"/>
  <c r="U74" i="7"/>
  <c r="T74" i="7"/>
  <c r="X73" i="7"/>
  <c r="U73" i="7"/>
  <c r="T73" i="7"/>
  <c r="X72" i="7"/>
  <c r="U72" i="7"/>
  <c r="T72" i="7"/>
  <c r="X71" i="7"/>
  <c r="U71" i="7"/>
  <c r="T71" i="7"/>
  <c r="X70" i="7"/>
  <c r="U70" i="7"/>
  <c r="T70" i="7"/>
  <c r="X69" i="7"/>
  <c r="U69" i="7"/>
  <c r="W69" i="7" s="1"/>
  <c r="T69" i="7"/>
  <c r="X68" i="7"/>
  <c r="U68" i="7"/>
  <c r="T68" i="7"/>
  <c r="X67" i="7"/>
  <c r="U67" i="7"/>
  <c r="T67" i="7"/>
  <c r="X66" i="7"/>
  <c r="U66" i="7"/>
  <c r="T66" i="7"/>
  <c r="X65" i="7"/>
  <c r="U65" i="7"/>
  <c r="T65" i="7"/>
  <c r="X64" i="7"/>
  <c r="U64" i="7"/>
  <c r="W64" i="7" s="1"/>
  <c r="T64" i="7"/>
  <c r="X63" i="7"/>
  <c r="U63" i="7"/>
  <c r="T63" i="7"/>
  <c r="X62" i="7"/>
  <c r="U62" i="7"/>
  <c r="W62" i="7" s="1"/>
  <c r="T62" i="7"/>
  <c r="X61" i="7"/>
  <c r="U61" i="7"/>
  <c r="T61" i="7"/>
  <c r="X60" i="7"/>
  <c r="U60" i="7"/>
  <c r="T60" i="7"/>
  <c r="X59" i="7"/>
  <c r="U59" i="7"/>
  <c r="T59" i="7"/>
  <c r="X58" i="7"/>
  <c r="U58" i="7"/>
  <c r="T58" i="7"/>
  <c r="X57" i="7"/>
  <c r="U57" i="7"/>
  <c r="T57" i="7"/>
  <c r="X56" i="7"/>
  <c r="U56" i="7"/>
  <c r="T56" i="7"/>
  <c r="X55" i="7"/>
  <c r="U55" i="7"/>
  <c r="T55" i="7"/>
  <c r="X54" i="7"/>
  <c r="U54" i="7"/>
  <c r="T54" i="7"/>
  <c r="X53" i="7"/>
  <c r="U53" i="7"/>
  <c r="T53" i="7"/>
  <c r="X52" i="7"/>
  <c r="U52" i="7"/>
  <c r="T52" i="7"/>
  <c r="X51" i="7"/>
  <c r="U51" i="7"/>
  <c r="T51" i="7"/>
  <c r="X50" i="7"/>
  <c r="U50" i="7"/>
  <c r="T50" i="7"/>
  <c r="X49" i="7"/>
  <c r="U49" i="7"/>
  <c r="T49" i="7"/>
  <c r="X48" i="7"/>
  <c r="U48" i="7"/>
  <c r="T48" i="7"/>
  <c r="X47" i="7"/>
  <c r="U47" i="7"/>
  <c r="T47" i="7"/>
  <c r="X46" i="7"/>
  <c r="U46" i="7"/>
  <c r="T46" i="7"/>
  <c r="X45" i="7"/>
  <c r="U45" i="7"/>
  <c r="T45" i="7"/>
  <c r="X44" i="7"/>
  <c r="U44" i="7"/>
  <c r="T44" i="7"/>
  <c r="X43" i="7"/>
  <c r="U43" i="7"/>
  <c r="T43" i="7"/>
  <c r="X42" i="7"/>
  <c r="U42" i="7"/>
  <c r="T42" i="7"/>
  <c r="X41" i="7"/>
  <c r="U41" i="7"/>
  <c r="T41" i="7"/>
  <c r="X40" i="7"/>
  <c r="U40" i="7"/>
  <c r="W40" i="7" s="1"/>
  <c r="T40" i="7"/>
  <c r="X39" i="7"/>
  <c r="U39" i="7"/>
  <c r="T39" i="7"/>
  <c r="X38" i="7"/>
  <c r="U38" i="7"/>
  <c r="T38" i="7"/>
  <c r="X37" i="7"/>
  <c r="U37" i="7"/>
  <c r="T37" i="7"/>
  <c r="X36" i="7"/>
  <c r="U36" i="7"/>
  <c r="T36" i="7"/>
  <c r="X35" i="7"/>
  <c r="U35" i="7"/>
  <c r="T35" i="7"/>
  <c r="X34" i="7"/>
  <c r="U34" i="7"/>
  <c r="T34" i="7"/>
  <c r="X33" i="7"/>
  <c r="U33" i="7"/>
  <c r="T33" i="7"/>
  <c r="X32" i="7"/>
  <c r="U32" i="7"/>
  <c r="T32" i="7"/>
  <c r="X31" i="7"/>
  <c r="U31" i="7"/>
  <c r="T31" i="7"/>
  <c r="X30" i="7"/>
  <c r="U30" i="7"/>
  <c r="T30" i="7"/>
  <c r="X29" i="7"/>
  <c r="U29" i="7"/>
  <c r="T29" i="7"/>
  <c r="X28" i="7"/>
  <c r="U28" i="7"/>
  <c r="T28" i="7"/>
  <c r="X27" i="7"/>
  <c r="U27" i="7"/>
  <c r="W27" i="7" s="1"/>
  <c r="T27" i="7"/>
  <c r="X26" i="7"/>
  <c r="U26" i="7"/>
  <c r="W26" i="7" s="1"/>
  <c r="T26" i="7"/>
  <c r="X25" i="7"/>
  <c r="U25" i="7"/>
  <c r="W25" i="7" s="1"/>
  <c r="T25" i="7"/>
  <c r="X24" i="7"/>
  <c r="U24" i="7"/>
  <c r="T24" i="7"/>
  <c r="X23" i="7"/>
  <c r="U23" i="7"/>
  <c r="T23" i="7"/>
  <c r="X22" i="7"/>
  <c r="U22" i="7"/>
  <c r="T22" i="7"/>
  <c r="X21" i="7"/>
  <c r="U21" i="7"/>
  <c r="T21" i="7"/>
  <c r="X20" i="7"/>
  <c r="U20" i="7"/>
  <c r="W20" i="7" s="1"/>
  <c r="T20" i="7"/>
  <c r="X19" i="7"/>
  <c r="U19" i="7"/>
  <c r="W19" i="7" s="1"/>
  <c r="T19" i="7"/>
  <c r="X18" i="7"/>
  <c r="U18" i="7"/>
  <c r="T18" i="7"/>
  <c r="X17" i="7"/>
  <c r="U17" i="7"/>
  <c r="W17" i="7" s="1"/>
  <c r="T17" i="7"/>
  <c r="X16" i="7"/>
  <c r="U16" i="7"/>
  <c r="W16" i="7" s="1"/>
  <c r="T16" i="7"/>
  <c r="X15" i="7"/>
  <c r="U15" i="7"/>
  <c r="W15" i="7" s="1"/>
  <c r="T15" i="7"/>
  <c r="X14" i="7"/>
  <c r="U14" i="7"/>
  <c r="T14" i="7"/>
  <c r="X13" i="7"/>
  <c r="U13" i="7"/>
  <c r="W13" i="7" s="1"/>
  <c r="T13" i="7"/>
  <c r="X12" i="7"/>
  <c r="U12" i="7"/>
  <c r="W12" i="7" s="1"/>
  <c r="T12" i="7"/>
  <c r="X11" i="7"/>
  <c r="U11" i="7"/>
  <c r="W11" i="7" s="1"/>
  <c r="T11" i="7"/>
  <c r="X10" i="7"/>
  <c r="U10" i="7"/>
  <c r="T10" i="7"/>
  <c r="X9" i="7"/>
  <c r="U9" i="7"/>
  <c r="W9" i="7" s="1"/>
  <c r="T9" i="7"/>
  <c r="X8" i="7"/>
  <c r="U8" i="7"/>
  <c r="W8" i="7" s="1"/>
  <c r="T8" i="7"/>
  <c r="X7" i="7"/>
  <c r="U7" i="7"/>
  <c r="W7" i="7" s="1"/>
  <c r="T7" i="7"/>
  <c r="X6" i="7"/>
  <c r="U6" i="7"/>
  <c r="W6" i="7" s="1"/>
  <c r="T6" i="7"/>
  <c r="X5" i="7"/>
  <c r="U5" i="7"/>
  <c r="W5" i="7" s="1"/>
  <c r="T5" i="7"/>
  <c r="X4" i="7"/>
  <c r="U4" i="7"/>
  <c r="T4" i="7"/>
  <c r="X3" i="7"/>
  <c r="U3" i="7"/>
  <c r="T3" i="7"/>
  <c r="AZ32" i="6" l="1"/>
  <c r="W251" i="7"/>
  <c r="W355" i="7"/>
  <c r="V109" i="7"/>
  <c r="V245" i="7"/>
  <c r="W357" i="7"/>
  <c r="V116" i="7"/>
  <c r="V244" i="7"/>
  <c r="AT255" i="3"/>
  <c r="AT259" i="3"/>
  <c r="AT263" i="3"/>
  <c r="AT267" i="3"/>
  <c r="AT271" i="3"/>
  <c r="AT275" i="3"/>
  <c r="AT279" i="3"/>
  <c r="AT283" i="3"/>
  <c r="AT287" i="3"/>
  <c r="AT291" i="3"/>
  <c r="AT295" i="3"/>
  <c r="AT299" i="3"/>
  <c r="AT303" i="3"/>
  <c r="AT307" i="3"/>
  <c r="AT311" i="3"/>
  <c r="AT315" i="3"/>
  <c r="AT319" i="3"/>
  <c r="AT323" i="3"/>
  <c r="AT327" i="3"/>
  <c r="AT331" i="3"/>
  <c r="AT335" i="3"/>
  <c r="AT339" i="3"/>
  <c r="AT343" i="3"/>
  <c r="AT347" i="3"/>
  <c r="AT351" i="3"/>
  <c r="AT355" i="3"/>
  <c r="AT359" i="3"/>
  <c r="AT363" i="3"/>
  <c r="AT367" i="3"/>
  <c r="AT371" i="3"/>
  <c r="AT375" i="3"/>
  <c r="AT379" i="3"/>
  <c r="AT383" i="3"/>
  <c r="AT262" i="3"/>
  <c r="AT274" i="3"/>
  <c r="AT286" i="3"/>
  <c r="AT298" i="3"/>
  <c r="AT310" i="3"/>
  <c r="AT322" i="3"/>
  <c r="AT334" i="3"/>
  <c r="AT346" i="3"/>
  <c r="AT358" i="3"/>
  <c r="AT370" i="3"/>
  <c r="AT382" i="3"/>
  <c r="AT256" i="3"/>
  <c r="AT260" i="3"/>
  <c r="AT264" i="3"/>
  <c r="AT268" i="3"/>
  <c r="AT272" i="3"/>
  <c r="AT276" i="3"/>
  <c r="AT280" i="3"/>
  <c r="AT284" i="3"/>
  <c r="AT288" i="3"/>
  <c r="AT292" i="3"/>
  <c r="AT296" i="3"/>
  <c r="AT300" i="3"/>
  <c r="AT304" i="3"/>
  <c r="AT308" i="3"/>
  <c r="AT312" i="3"/>
  <c r="AT316" i="3"/>
  <c r="AT320" i="3"/>
  <c r="AT324" i="3"/>
  <c r="AT328" i="3"/>
  <c r="AT332" i="3"/>
  <c r="AT336" i="3"/>
  <c r="AT340" i="3"/>
  <c r="AT344" i="3"/>
  <c r="AT348" i="3"/>
  <c r="AT352" i="3"/>
  <c r="AT356" i="3"/>
  <c r="AT360" i="3"/>
  <c r="AT364" i="3"/>
  <c r="AT368" i="3"/>
  <c r="AT372" i="3"/>
  <c r="AT376" i="3"/>
  <c r="AT380" i="3"/>
  <c r="AT384" i="3"/>
  <c r="AT266" i="3"/>
  <c r="AT278" i="3"/>
  <c r="AT290" i="3"/>
  <c r="AT302" i="3"/>
  <c r="AT314" i="3"/>
  <c r="AT326" i="3"/>
  <c r="AT338" i="3"/>
  <c r="AT350" i="3"/>
  <c r="AT362" i="3"/>
  <c r="AT374" i="3"/>
  <c r="AT386" i="3"/>
  <c r="AT257" i="3"/>
  <c r="AT261" i="3"/>
  <c r="AT265" i="3"/>
  <c r="AT269" i="3"/>
  <c r="AT273" i="3"/>
  <c r="AT277" i="3"/>
  <c r="AT281" i="3"/>
  <c r="AT285" i="3"/>
  <c r="AT289" i="3"/>
  <c r="AT293" i="3"/>
  <c r="AT297" i="3"/>
  <c r="AT301" i="3"/>
  <c r="AT305" i="3"/>
  <c r="AT309" i="3"/>
  <c r="AT313" i="3"/>
  <c r="AT317" i="3"/>
  <c r="AT321" i="3"/>
  <c r="AT325" i="3"/>
  <c r="AT329" i="3"/>
  <c r="AT333" i="3"/>
  <c r="AT337" i="3"/>
  <c r="AT341" i="3"/>
  <c r="AT345" i="3"/>
  <c r="AT349" i="3"/>
  <c r="AT353" i="3"/>
  <c r="AT357" i="3"/>
  <c r="AT361" i="3"/>
  <c r="AT365" i="3"/>
  <c r="AT369" i="3"/>
  <c r="AT373" i="3"/>
  <c r="AT377" i="3"/>
  <c r="AT381" i="3"/>
  <c r="AT385" i="3"/>
  <c r="AT258" i="3"/>
  <c r="AT270" i="3"/>
  <c r="AT282" i="3"/>
  <c r="AT294" i="3"/>
  <c r="AT306" i="3"/>
  <c r="AT318" i="3"/>
  <c r="AT330" i="3"/>
  <c r="AT342" i="3"/>
  <c r="AT354" i="3"/>
  <c r="AT366" i="3"/>
  <c r="AT378" i="3"/>
  <c r="H3" i="3"/>
  <c r="L3" i="3"/>
  <c r="K3" i="3"/>
  <c r="I3" i="3"/>
  <c r="AZ48" i="6"/>
  <c r="W385" i="7"/>
  <c r="W306" i="7"/>
  <c r="W310" i="7"/>
  <c r="W378" i="7"/>
  <c r="AZ24" i="6"/>
  <c r="D3" i="3"/>
  <c r="E3" i="3"/>
  <c r="AN966" i="12"/>
  <c r="AN963" i="12"/>
  <c r="AN959" i="12"/>
  <c r="AN955" i="12"/>
  <c r="AN951" i="12"/>
  <c r="AN947" i="12"/>
  <c r="AN943" i="12"/>
  <c r="AN939" i="12"/>
  <c r="AN935" i="12"/>
  <c r="AN931" i="12"/>
  <c r="AN927" i="12"/>
  <c r="AN923" i="12"/>
  <c r="AN919" i="12"/>
  <c r="AN915" i="12"/>
  <c r="AN911" i="12"/>
  <c r="AN907" i="12"/>
  <c r="AN903" i="12"/>
  <c r="AN899" i="12"/>
  <c r="AN895" i="12"/>
  <c r="AN891" i="12"/>
  <c r="AN887" i="12"/>
  <c r="AN883" i="12"/>
  <c r="AN879" i="12"/>
  <c r="AN875" i="12"/>
  <c r="AN871" i="12"/>
  <c r="AN867" i="12"/>
  <c r="AN863" i="12"/>
  <c r="AN859" i="12"/>
  <c r="AN855" i="12"/>
  <c r="AN851" i="12"/>
  <c r="AN847" i="12"/>
  <c r="AN843" i="12"/>
  <c r="AN839" i="12"/>
  <c r="AN835" i="12"/>
  <c r="AN831" i="12"/>
  <c r="AN827" i="12"/>
  <c r="AN823" i="12"/>
  <c r="AN819" i="12"/>
  <c r="AN815" i="12"/>
  <c r="AN811" i="12"/>
  <c r="AN807" i="12"/>
  <c r="AN803" i="12"/>
  <c r="AN799" i="12"/>
  <c r="AN964" i="12"/>
  <c r="AN960" i="12"/>
  <c r="AN956" i="12"/>
  <c r="AN952" i="12"/>
  <c r="AN948" i="12"/>
  <c r="AN944" i="12"/>
  <c r="AN940" i="12"/>
  <c r="AN936" i="12"/>
  <c r="AN932" i="12"/>
  <c r="AN928" i="12"/>
  <c r="AN924" i="12"/>
  <c r="AN920" i="12"/>
  <c r="AN916" i="12"/>
  <c r="AN912" i="12"/>
  <c r="AN908" i="12"/>
  <c r="AN904" i="12"/>
  <c r="AN900" i="12"/>
  <c r="AN896" i="12"/>
  <c r="AN892" i="12"/>
  <c r="AN888" i="12"/>
  <c r="AN884" i="12"/>
  <c r="AN880" i="12"/>
  <c r="AN876" i="12"/>
  <c r="AN872" i="12"/>
  <c r="AN868" i="12"/>
  <c r="AN864" i="12"/>
  <c r="AN860" i="12"/>
  <c r="AN856" i="12"/>
  <c r="AN852" i="12"/>
  <c r="AN848" i="12"/>
  <c r="AN844" i="12"/>
  <c r="AN840" i="12"/>
  <c r="AN836" i="12"/>
  <c r="AN832" i="12"/>
  <c r="AN828" i="12"/>
  <c r="AN824" i="12"/>
  <c r="AN820" i="12"/>
  <c r="AN816" i="12"/>
  <c r="AN812" i="12"/>
  <c r="AN808" i="12"/>
  <c r="AN804" i="12"/>
  <c r="AN965" i="12"/>
  <c r="AN961" i="12"/>
  <c r="AN957" i="12"/>
  <c r="AN953" i="12"/>
  <c r="AN949" i="12"/>
  <c r="AN945" i="12"/>
  <c r="AN941" i="12"/>
  <c r="AN937" i="12"/>
  <c r="AN933" i="12"/>
  <c r="AN929" i="12"/>
  <c r="AN925" i="12"/>
  <c r="AN921" i="12"/>
  <c r="AN917" i="12"/>
  <c r="AN913" i="12"/>
  <c r="AN909" i="12"/>
  <c r="AN905" i="12"/>
  <c r="AN901" i="12"/>
  <c r="AN897" i="12"/>
  <c r="AN893" i="12"/>
  <c r="AN889" i="12"/>
  <c r="AN885" i="12"/>
  <c r="AN881" i="12"/>
  <c r="AN877" i="12"/>
  <c r="AN873" i="12"/>
  <c r="AN869" i="12"/>
  <c r="AN865" i="12"/>
  <c r="AN861" i="12"/>
  <c r="AN857" i="12"/>
  <c r="AN853" i="12"/>
  <c r="AN849" i="12"/>
  <c r="AN845" i="12"/>
  <c r="AN841" i="12"/>
  <c r="AN837" i="12"/>
  <c r="AN833" i="12"/>
  <c r="AN829" i="12"/>
  <c r="AN825" i="12"/>
  <c r="AN821" i="12"/>
  <c r="AN817" i="12"/>
  <c r="AN813" i="12"/>
  <c r="AN809" i="12"/>
  <c r="AN805" i="12"/>
  <c r="AN801" i="12"/>
  <c r="AN962" i="12"/>
  <c r="AN954" i="12"/>
  <c r="AN946" i="12"/>
  <c r="AN938" i="12"/>
  <c r="AN930" i="12"/>
  <c r="AN922" i="12"/>
  <c r="AN914" i="12"/>
  <c r="AN906" i="12"/>
  <c r="AN898" i="12"/>
  <c r="AN890" i="12"/>
  <c r="AN882" i="12"/>
  <c r="AN874" i="12"/>
  <c r="AN866" i="12"/>
  <c r="AN858" i="12"/>
  <c r="AN850" i="12"/>
  <c r="AN842" i="12"/>
  <c r="AN834" i="12"/>
  <c r="AN826" i="12"/>
  <c r="AN818" i="12"/>
  <c r="AN810" i="12"/>
  <c r="AN802" i="12"/>
  <c r="AN800" i="12"/>
  <c r="AN798" i="12"/>
  <c r="AN795" i="12"/>
  <c r="AN791" i="12"/>
  <c r="AN787" i="12"/>
  <c r="AN783" i="12"/>
  <c r="AN779" i="12"/>
  <c r="AN775" i="12"/>
  <c r="AN771" i="12"/>
  <c r="AN767" i="12"/>
  <c r="AN763" i="12"/>
  <c r="AN759" i="12"/>
  <c r="AN755" i="12"/>
  <c r="AN751" i="12"/>
  <c r="AN747" i="12"/>
  <c r="AN743" i="12"/>
  <c r="AN739" i="12"/>
  <c r="AN735" i="12"/>
  <c r="AN731" i="12"/>
  <c r="AN727" i="12"/>
  <c r="AN723" i="12"/>
  <c r="AN719" i="12"/>
  <c r="AN715" i="12"/>
  <c r="AN796" i="12"/>
  <c r="AN792" i="12"/>
  <c r="AN788" i="12"/>
  <c r="AN784" i="12"/>
  <c r="AN780" i="12"/>
  <c r="AN776" i="12"/>
  <c r="AN772" i="12"/>
  <c r="AN768" i="12"/>
  <c r="AN764" i="12"/>
  <c r="AN760" i="12"/>
  <c r="AN756" i="12"/>
  <c r="AN752" i="12"/>
  <c r="AN748" i="12"/>
  <c r="AN744" i="12"/>
  <c r="AN740" i="12"/>
  <c r="AN736" i="12"/>
  <c r="AN732" i="12"/>
  <c r="AN728" i="12"/>
  <c r="AN724" i="12"/>
  <c r="AN720" i="12"/>
  <c r="AN716" i="12"/>
  <c r="AN712" i="12"/>
  <c r="AN708" i="12"/>
  <c r="AN704" i="12"/>
  <c r="AN700" i="12"/>
  <c r="AN696" i="12"/>
  <c r="AN692" i="12"/>
  <c r="AN688" i="12"/>
  <c r="AN684" i="12"/>
  <c r="AN680" i="12"/>
  <c r="AN676" i="12"/>
  <c r="AN672" i="12"/>
  <c r="AN668" i="12"/>
  <c r="AN664" i="12"/>
  <c r="AN660" i="12"/>
  <c r="AN656" i="12"/>
  <c r="AN652" i="12"/>
  <c r="AN648" i="12"/>
  <c r="AN644" i="12"/>
  <c r="AN958" i="12"/>
  <c r="AN950" i="12"/>
  <c r="AN942" i="12"/>
  <c r="AN934" i="12"/>
  <c r="AN926" i="12"/>
  <c r="AN918" i="12"/>
  <c r="AN910" i="12"/>
  <c r="AN902" i="12"/>
  <c r="AN894" i="12"/>
  <c r="AN886" i="12"/>
  <c r="AN878" i="12"/>
  <c r="AN870" i="12"/>
  <c r="AN862" i="12"/>
  <c r="AN854" i="12"/>
  <c r="AN846" i="12"/>
  <c r="AN838" i="12"/>
  <c r="AN830" i="12"/>
  <c r="AN822" i="12"/>
  <c r="AN814" i="12"/>
  <c r="AN806" i="12"/>
  <c r="AN797" i="12"/>
  <c r="AN793" i="12"/>
  <c r="AN789" i="12"/>
  <c r="AN785" i="12"/>
  <c r="AN781" i="12"/>
  <c r="AN777" i="12"/>
  <c r="AN773" i="12"/>
  <c r="AN769" i="12"/>
  <c r="AN765" i="12"/>
  <c r="AN761" i="12"/>
  <c r="AN757" i="12"/>
  <c r="AN753" i="12"/>
  <c r="AN749" i="12"/>
  <c r="AN745" i="12"/>
  <c r="AN741" i="12"/>
  <c r="AN737" i="12"/>
  <c r="AN733" i="12"/>
  <c r="AN729" i="12"/>
  <c r="AN725" i="12"/>
  <c r="AN711" i="12"/>
  <c r="AN706" i="12"/>
  <c r="AN703" i="12"/>
  <c r="AN698" i="12"/>
  <c r="AN695" i="12"/>
  <c r="AN690" i="12"/>
  <c r="AN687" i="12"/>
  <c r="AN682" i="12"/>
  <c r="AN679" i="12"/>
  <c r="AN674" i="12"/>
  <c r="AN671" i="12"/>
  <c r="AN666" i="12"/>
  <c r="AN663" i="12"/>
  <c r="AN658" i="12"/>
  <c r="AN655" i="12"/>
  <c r="AN650" i="12"/>
  <c r="AN647" i="12"/>
  <c r="AN642" i="12"/>
  <c r="AN638" i="12"/>
  <c r="AN634" i="12"/>
  <c r="AN630" i="12"/>
  <c r="AN626" i="12"/>
  <c r="AN622" i="12"/>
  <c r="AN618" i="12"/>
  <c r="AN614" i="12"/>
  <c r="AN610" i="12"/>
  <c r="AN606" i="12"/>
  <c r="AN602" i="12"/>
  <c r="AN598" i="12"/>
  <c r="AN594" i="12"/>
  <c r="AN590" i="12"/>
  <c r="AN586" i="12"/>
  <c r="AN582" i="12"/>
  <c r="AN578" i="12"/>
  <c r="AN574" i="12"/>
  <c r="AN570" i="12"/>
  <c r="AN566" i="12"/>
  <c r="AN562" i="12"/>
  <c r="AN558" i="12"/>
  <c r="AN794" i="12"/>
  <c r="AN786" i="12"/>
  <c r="AN778" i="12"/>
  <c r="AN770" i="12"/>
  <c r="AN762" i="12"/>
  <c r="AN754" i="12"/>
  <c r="AN746" i="12"/>
  <c r="AN738" i="12"/>
  <c r="AN730" i="12"/>
  <c r="AN722" i="12"/>
  <c r="AN718" i="12"/>
  <c r="AN714" i="12"/>
  <c r="AN709" i="12"/>
  <c r="AN701" i="12"/>
  <c r="AN693" i="12"/>
  <c r="AN685" i="12"/>
  <c r="AN677" i="12"/>
  <c r="AN710" i="12"/>
  <c r="AN707" i="12"/>
  <c r="AN702" i="12"/>
  <c r="AN699" i="12"/>
  <c r="AN694" i="12"/>
  <c r="AN691" i="12"/>
  <c r="AN686" i="12"/>
  <c r="AN683" i="12"/>
  <c r="AN678" i="12"/>
  <c r="AN675" i="12"/>
  <c r="AN670" i="12"/>
  <c r="AN667" i="12"/>
  <c r="AN662" i="12"/>
  <c r="AN659" i="12"/>
  <c r="AN654" i="12"/>
  <c r="AN651" i="12"/>
  <c r="AN646" i="12"/>
  <c r="AN643" i="12"/>
  <c r="AN640" i="12"/>
  <c r="AN636" i="12"/>
  <c r="AN632" i="12"/>
  <c r="AN628" i="12"/>
  <c r="AN624" i="12"/>
  <c r="AN620" i="12"/>
  <c r="AN616" i="12"/>
  <c r="AN612" i="12"/>
  <c r="AN608" i="12"/>
  <c r="AN604" i="12"/>
  <c r="AN600" i="12"/>
  <c r="AN596" i="12"/>
  <c r="AN592" i="12"/>
  <c r="AN588" i="12"/>
  <c r="AN584" i="12"/>
  <c r="AN580" i="12"/>
  <c r="AN576" i="12"/>
  <c r="AN572" i="12"/>
  <c r="AN568" i="12"/>
  <c r="AN564" i="12"/>
  <c r="AN560" i="12"/>
  <c r="AN556" i="12"/>
  <c r="AN552" i="12"/>
  <c r="AN548" i="12"/>
  <c r="AN717" i="12"/>
  <c r="AN673" i="12"/>
  <c r="AN665" i="12"/>
  <c r="AN657" i="12"/>
  <c r="AN649" i="12"/>
  <c r="AN641" i="12"/>
  <c r="AN639" i="12"/>
  <c r="AN637" i="12"/>
  <c r="AN635" i="12"/>
  <c r="AN633" i="12"/>
  <c r="AN631" i="12"/>
  <c r="AN629" i="12"/>
  <c r="AN627" i="12"/>
  <c r="AN625" i="12"/>
  <c r="AN623" i="12"/>
  <c r="AN621" i="12"/>
  <c r="AN619" i="12"/>
  <c r="AN617" i="12"/>
  <c r="AN615" i="12"/>
  <c r="AN613" i="12"/>
  <c r="AN611" i="12"/>
  <c r="AN609" i="12"/>
  <c r="AN607" i="12"/>
  <c r="AN605" i="12"/>
  <c r="AN603" i="12"/>
  <c r="AN601" i="12"/>
  <c r="AN599" i="12"/>
  <c r="AN597" i="12"/>
  <c r="AN595" i="12"/>
  <c r="AN593" i="12"/>
  <c r="AN591" i="12"/>
  <c r="AN589" i="12"/>
  <c r="AN587" i="12"/>
  <c r="AN585" i="12"/>
  <c r="AN583" i="12"/>
  <c r="AN581" i="12"/>
  <c r="AN579" i="12"/>
  <c r="AN577" i="12"/>
  <c r="AN575" i="12"/>
  <c r="AN573" i="12"/>
  <c r="AN571" i="12"/>
  <c r="AN569" i="12"/>
  <c r="AN567" i="12"/>
  <c r="AN565" i="12"/>
  <c r="AN563" i="12"/>
  <c r="AN561" i="12"/>
  <c r="AN559" i="12"/>
  <c r="AN557" i="12"/>
  <c r="AN555" i="12"/>
  <c r="AN550" i="12"/>
  <c r="AN547" i="12"/>
  <c r="AN543" i="12"/>
  <c r="AN539" i="12"/>
  <c r="AN535" i="12"/>
  <c r="AN531" i="12"/>
  <c r="AN527" i="12"/>
  <c r="AN523" i="12"/>
  <c r="AN519" i="12"/>
  <c r="AN515" i="12"/>
  <c r="AN511" i="12"/>
  <c r="AN507" i="12"/>
  <c r="AN503" i="12"/>
  <c r="AN499" i="12"/>
  <c r="AN495" i="12"/>
  <c r="AN491" i="12"/>
  <c r="AN487" i="12"/>
  <c r="AN483" i="12"/>
  <c r="AN479" i="12"/>
  <c r="AN475" i="12"/>
  <c r="AN471" i="12"/>
  <c r="AN467" i="12"/>
  <c r="AN463" i="12"/>
  <c r="AN459" i="12"/>
  <c r="AN455" i="12"/>
  <c r="AN451" i="12"/>
  <c r="AN447" i="12"/>
  <c r="AN443" i="12"/>
  <c r="AN439" i="12"/>
  <c r="AN435" i="12"/>
  <c r="AN431" i="12"/>
  <c r="AN427" i="12"/>
  <c r="AN423" i="12"/>
  <c r="AN419" i="12"/>
  <c r="AN415" i="12"/>
  <c r="AN411" i="12"/>
  <c r="AN407" i="12"/>
  <c r="AN403" i="12"/>
  <c r="AN399" i="12"/>
  <c r="AN395" i="12"/>
  <c r="AN391" i="12"/>
  <c r="AN387" i="12"/>
  <c r="AN383" i="12"/>
  <c r="AN379" i="12"/>
  <c r="AN375" i="12"/>
  <c r="AN371" i="12"/>
  <c r="AN367" i="12"/>
  <c r="AN363" i="12"/>
  <c r="AN359" i="12"/>
  <c r="AN355" i="12"/>
  <c r="AN351" i="12"/>
  <c r="AN347" i="12"/>
  <c r="AN343" i="12"/>
  <c r="AN339" i="12"/>
  <c r="AN335" i="12"/>
  <c r="AN331" i="12"/>
  <c r="AN327" i="12"/>
  <c r="AN323" i="12"/>
  <c r="AN790" i="12"/>
  <c r="AN774" i="12"/>
  <c r="AN758" i="12"/>
  <c r="AN742" i="12"/>
  <c r="AN726" i="12"/>
  <c r="AN713" i="12"/>
  <c r="AN697" i="12"/>
  <c r="AN681" i="12"/>
  <c r="AN669" i="12"/>
  <c r="AN661" i="12"/>
  <c r="AN653" i="12"/>
  <c r="AN645" i="12"/>
  <c r="AN554" i="12"/>
  <c r="AN551" i="12"/>
  <c r="AN545" i="12"/>
  <c r="AN541" i="12"/>
  <c r="AN537" i="12"/>
  <c r="AN533" i="12"/>
  <c r="AN529" i="12"/>
  <c r="AN525" i="12"/>
  <c r="AN521" i="12"/>
  <c r="AN517" i="12"/>
  <c r="AN513" i="12"/>
  <c r="AN509" i="12"/>
  <c r="AN505" i="12"/>
  <c r="AN501" i="12"/>
  <c r="AN497" i="12"/>
  <c r="AN493" i="12"/>
  <c r="AN489" i="12"/>
  <c r="AN485" i="12"/>
  <c r="AN481" i="12"/>
  <c r="AN477" i="12"/>
  <c r="AN473" i="12"/>
  <c r="AN469" i="12"/>
  <c r="AN465" i="12"/>
  <c r="AN461" i="12"/>
  <c r="AN457" i="12"/>
  <c r="AN453" i="12"/>
  <c r="AN449" i="12"/>
  <c r="AN445" i="12"/>
  <c r="AN441" i="12"/>
  <c r="AN437" i="12"/>
  <c r="AN433" i="12"/>
  <c r="AN429" i="12"/>
  <c r="AN425" i="12"/>
  <c r="AN421" i="12"/>
  <c r="AN417" i="12"/>
  <c r="AN413" i="12"/>
  <c r="AN409" i="12"/>
  <c r="AN405" i="12"/>
  <c r="AN401" i="12"/>
  <c r="AN397" i="12"/>
  <c r="AN393" i="12"/>
  <c r="AN389" i="12"/>
  <c r="AN385" i="12"/>
  <c r="AN381" i="12"/>
  <c r="AN377" i="12"/>
  <c r="AN373" i="12"/>
  <c r="AN369" i="12"/>
  <c r="AN365" i="12"/>
  <c r="AN361" i="12"/>
  <c r="AN357" i="12"/>
  <c r="AN353" i="12"/>
  <c r="AN349" i="12"/>
  <c r="AN782" i="12"/>
  <c r="AN766" i="12"/>
  <c r="AN750" i="12"/>
  <c r="AN734" i="12"/>
  <c r="AN721" i="12"/>
  <c r="AN549" i="12"/>
  <c r="AN340" i="12"/>
  <c r="AN332" i="12"/>
  <c r="AN324" i="12"/>
  <c r="AN318" i="12"/>
  <c r="AN314" i="12"/>
  <c r="AN310" i="12"/>
  <c r="AN306" i="12"/>
  <c r="AN302" i="12"/>
  <c r="AN298" i="12"/>
  <c r="AN294" i="12"/>
  <c r="AN290" i="12"/>
  <c r="AN286" i="12"/>
  <c r="AN282" i="12"/>
  <c r="AN278" i="12"/>
  <c r="AN274" i="12"/>
  <c r="AN270" i="12"/>
  <c r="AN266" i="12"/>
  <c r="AN262" i="12"/>
  <c r="AN705" i="12"/>
  <c r="AN546" i="12"/>
  <c r="AN544" i="12"/>
  <c r="AN542" i="12"/>
  <c r="AN540" i="12"/>
  <c r="AN538" i="12"/>
  <c r="AN536" i="12"/>
  <c r="AN534" i="12"/>
  <c r="AN532" i="12"/>
  <c r="AN530" i="12"/>
  <c r="AN528" i="12"/>
  <c r="AN526" i="12"/>
  <c r="AN524" i="12"/>
  <c r="AN522" i="12"/>
  <c r="AN520" i="12"/>
  <c r="AN518" i="12"/>
  <c r="AN516" i="12"/>
  <c r="AN514" i="12"/>
  <c r="AN512" i="12"/>
  <c r="AN510" i="12"/>
  <c r="AN508" i="12"/>
  <c r="AN506" i="12"/>
  <c r="AN504" i="12"/>
  <c r="AN502" i="12"/>
  <c r="AN500" i="12"/>
  <c r="AN498" i="12"/>
  <c r="AN496" i="12"/>
  <c r="AN494" i="12"/>
  <c r="AN492" i="12"/>
  <c r="AN490" i="12"/>
  <c r="AN488" i="12"/>
  <c r="AN486" i="12"/>
  <c r="AN484" i="12"/>
  <c r="AN482" i="12"/>
  <c r="AN480" i="12"/>
  <c r="AN478" i="12"/>
  <c r="AN476" i="12"/>
  <c r="AN474" i="12"/>
  <c r="AN472" i="12"/>
  <c r="AN470" i="12"/>
  <c r="AN468" i="12"/>
  <c r="AN466" i="12"/>
  <c r="AN464" i="12"/>
  <c r="AN462" i="12"/>
  <c r="AN460" i="12"/>
  <c r="AN458" i="12"/>
  <c r="AN456" i="12"/>
  <c r="AN454" i="12"/>
  <c r="AN452" i="12"/>
  <c r="AN450" i="12"/>
  <c r="AN448" i="12"/>
  <c r="AN446" i="12"/>
  <c r="AN444" i="12"/>
  <c r="AN442" i="12"/>
  <c r="AN440" i="12"/>
  <c r="AN438" i="12"/>
  <c r="AN436" i="12"/>
  <c r="AN434" i="12"/>
  <c r="AN432" i="12"/>
  <c r="AN430" i="12"/>
  <c r="AN428" i="12"/>
  <c r="AN426" i="12"/>
  <c r="AN424" i="12"/>
  <c r="AN422" i="12"/>
  <c r="AN420" i="12"/>
  <c r="AN418" i="12"/>
  <c r="AN416" i="12"/>
  <c r="AN414" i="12"/>
  <c r="AN412" i="12"/>
  <c r="AN410" i="12"/>
  <c r="AN408" i="12"/>
  <c r="AN406" i="12"/>
  <c r="AN404" i="12"/>
  <c r="AN402" i="12"/>
  <c r="AN400" i="12"/>
  <c r="AN398" i="12"/>
  <c r="AN396" i="12"/>
  <c r="AN394" i="12"/>
  <c r="AN392" i="12"/>
  <c r="AN390" i="12"/>
  <c r="AN388" i="12"/>
  <c r="AN386" i="12"/>
  <c r="AN384" i="12"/>
  <c r="AN382" i="12"/>
  <c r="AN380" i="12"/>
  <c r="AN378" i="12"/>
  <c r="AN376" i="12"/>
  <c r="AN374" i="12"/>
  <c r="AN372" i="12"/>
  <c r="AN370" i="12"/>
  <c r="AN368" i="12"/>
  <c r="AN366" i="12"/>
  <c r="AN364" i="12"/>
  <c r="AN362" i="12"/>
  <c r="AN360" i="12"/>
  <c r="AN358" i="12"/>
  <c r="AN356" i="12"/>
  <c r="AN354" i="12"/>
  <c r="AN352" i="12"/>
  <c r="AN350" i="12"/>
  <c r="AN348" i="12"/>
  <c r="AN346" i="12"/>
  <c r="AN341" i="12"/>
  <c r="AN338" i="12"/>
  <c r="AN333" i="12"/>
  <c r="AN330" i="12"/>
  <c r="AN325" i="12"/>
  <c r="AN322" i="12"/>
  <c r="AN319" i="12"/>
  <c r="AN315" i="12"/>
  <c r="AN553" i="12"/>
  <c r="AN689" i="12"/>
  <c r="AN307" i="12"/>
  <c r="AN299" i="12"/>
  <c r="AN344" i="12"/>
  <c r="AN342" i="12"/>
  <c r="AN337" i="12"/>
  <c r="AN328" i="12"/>
  <c r="AN326" i="12"/>
  <c r="AN321" i="12"/>
  <c r="AN317" i="12"/>
  <c r="AN313" i="12"/>
  <c r="AN308" i="12"/>
  <c r="AN305" i="12"/>
  <c r="AN300" i="12"/>
  <c r="AN297" i="12"/>
  <c r="AN292" i="12"/>
  <c r="AN289" i="12"/>
  <c r="AN284" i="12"/>
  <c r="AN281" i="12"/>
  <c r="AN276" i="12"/>
  <c r="AN273" i="12"/>
  <c r="AN268" i="12"/>
  <c r="AN265" i="12"/>
  <c r="AN260" i="12"/>
  <c r="AN256" i="12"/>
  <c r="AN252" i="12"/>
  <c r="AN248" i="12"/>
  <c r="AN244" i="12"/>
  <c r="AN240" i="12"/>
  <c r="AN236" i="12"/>
  <c r="AN232" i="12"/>
  <c r="AN228" i="12"/>
  <c r="AN224" i="12"/>
  <c r="AN220" i="12"/>
  <c r="AN216" i="12"/>
  <c r="AN212" i="12"/>
  <c r="AN208" i="12"/>
  <c r="AN204" i="12"/>
  <c r="AN200" i="12"/>
  <c r="AN196" i="12"/>
  <c r="AN192" i="12"/>
  <c r="AN188" i="12"/>
  <c r="AN184" i="12"/>
  <c r="AN311" i="12"/>
  <c r="AN303" i="12"/>
  <c r="AN295" i="12"/>
  <c r="AN287" i="12"/>
  <c r="AN345" i="12"/>
  <c r="AN336" i="12"/>
  <c r="AN334" i="12"/>
  <c r="AN329" i="12"/>
  <c r="AN320" i="12"/>
  <c r="AN316" i="12"/>
  <c r="AN312" i="12"/>
  <c r="AN309" i="12"/>
  <c r="AN304" i="12"/>
  <c r="AN301" i="12"/>
  <c r="AN296" i="12"/>
  <c r="AN293" i="12"/>
  <c r="AN288" i="12"/>
  <c r="AN285" i="12"/>
  <c r="AN280" i="12"/>
  <c r="AN277" i="12"/>
  <c r="AN272" i="12"/>
  <c r="AN269" i="12"/>
  <c r="AN264" i="12"/>
  <c r="AN261" i="12"/>
  <c r="AN258" i="12"/>
  <c r="AN254" i="12"/>
  <c r="AN250" i="12"/>
  <c r="AN246" i="12"/>
  <c r="AN242" i="12"/>
  <c r="AN238" i="12"/>
  <c r="AN234" i="12"/>
  <c r="AN230" i="12"/>
  <c r="AN226" i="12"/>
  <c r="AN222" i="12"/>
  <c r="AN218" i="12"/>
  <c r="AN214" i="12"/>
  <c r="AN210" i="12"/>
  <c r="AN206" i="12"/>
  <c r="AN202" i="12"/>
  <c r="AN198" i="12"/>
  <c r="AN194" i="12"/>
  <c r="AN190" i="12"/>
  <c r="AN186" i="12"/>
  <c r="AN279" i="12"/>
  <c r="AN271" i="12"/>
  <c r="AN263" i="12"/>
  <c r="AN182" i="12"/>
  <c r="AN181" i="12"/>
  <c r="AN283" i="12"/>
  <c r="AN275" i="12"/>
  <c r="AN267" i="12"/>
  <c r="AN259" i="12"/>
  <c r="AN257" i="12"/>
  <c r="AN255" i="12"/>
  <c r="AN253" i="12"/>
  <c r="AN251" i="12"/>
  <c r="AN249" i="12"/>
  <c r="AN247" i="12"/>
  <c r="AN245" i="12"/>
  <c r="AN243" i="12"/>
  <c r="AN241" i="12"/>
  <c r="AN239" i="12"/>
  <c r="AN237" i="12"/>
  <c r="AN235" i="12"/>
  <c r="AN233" i="12"/>
  <c r="AN231" i="12"/>
  <c r="AN229" i="12"/>
  <c r="AN227" i="12"/>
  <c r="AN225" i="12"/>
  <c r="AN223" i="12"/>
  <c r="AN221" i="12"/>
  <c r="AN219" i="12"/>
  <c r="AN217" i="12"/>
  <c r="AN215" i="12"/>
  <c r="AN213" i="12"/>
  <c r="AN211" i="12"/>
  <c r="AN209" i="12"/>
  <c r="AN207" i="12"/>
  <c r="AN205" i="12"/>
  <c r="AN203" i="12"/>
  <c r="AN201" i="12"/>
  <c r="AN199" i="12"/>
  <c r="AN197" i="12"/>
  <c r="AN195" i="12"/>
  <c r="AN193" i="12"/>
  <c r="AN191" i="12"/>
  <c r="AN189" i="12"/>
  <c r="AN187" i="12"/>
  <c r="AN185" i="12"/>
  <c r="AN183" i="12"/>
  <c r="AN291" i="12"/>
  <c r="AZ60" i="6"/>
  <c r="V206" i="7"/>
  <c r="W302" i="7"/>
  <c r="W21" i="7"/>
  <c r="V117" i="7"/>
  <c r="W133" i="7"/>
  <c r="V193" i="7"/>
  <c r="W281" i="7"/>
  <c r="W285" i="7"/>
  <c r="W309" i="7"/>
  <c r="W361" i="7"/>
  <c r="V397" i="7"/>
  <c r="W421" i="7"/>
  <c r="V437" i="7"/>
  <c r="W32" i="7"/>
  <c r="W112" i="7"/>
  <c r="W152" i="7"/>
  <c r="W184" i="7"/>
  <c r="V192" i="7"/>
  <c r="W252" i="7"/>
  <c r="V260" i="7"/>
  <c r="W78" i="7"/>
  <c r="W39" i="7"/>
  <c r="W307" i="7"/>
  <c r="W319" i="7"/>
  <c r="W379" i="7"/>
  <c r="AZ72" i="6"/>
  <c r="AZ80" i="6"/>
  <c r="AZ89" i="6"/>
  <c r="AZ121" i="6"/>
  <c r="AZ129" i="6"/>
  <c r="AZ137" i="6"/>
  <c r="AZ145" i="6"/>
  <c r="AZ161" i="6"/>
  <c r="AZ293" i="6"/>
  <c r="AZ301" i="6"/>
  <c r="AZ309" i="6"/>
  <c r="AZ317" i="6"/>
  <c r="AZ325" i="6"/>
  <c r="AZ333" i="6"/>
  <c r="AZ341" i="6"/>
  <c r="AZ349" i="6"/>
  <c r="AZ357" i="6"/>
  <c r="AZ365" i="6"/>
  <c r="AZ373" i="6"/>
  <c r="AZ381" i="6"/>
  <c r="AZ389" i="6"/>
  <c r="AZ397" i="6"/>
  <c r="AZ490" i="6"/>
  <c r="AZ474" i="6"/>
  <c r="AZ442" i="6"/>
  <c r="AZ21" i="6"/>
  <c r="AZ100" i="6"/>
  <c r="AZ108" i="6"/>
  <c r="AZ116" i="6"/>
  <c r="AZ124" i="6"/>
  <c r="AZ132" i="6"/>
  <c r="AZ140" i="6"/>
  <c r="AZ148" i="6"/>
  <c r="AZ156" i="6"/>
  <c r="AZ164" i="6"/>
  <c r="AZ168" i="6"/>
  <c r="AZ172" i="6"/>
  <c r="AZ176" i="6"/>
  <c r="AZ180" i="6"/>
  <c r="AZ184" i="6"/>
  <c r="AZ188" i="6"/>
  <c r="AZ192" i="6"/>
  <c r="AZ196" i="6"/>
  <c r="AZ200" i="6"/>
  <c r="AZ212" i="6"/>
  <c r="AZ296" i="6"/>
  <c r="AZ304" i="6"/>
  <c r="AZ345" i="6"/>
  <c r="AZ353" i="6"/>
  <c r="AZ361" i="6"/>
  <c r="AZ369" i="6"/>
  <c r="AZ377" i="6"/>
  <c r="AZ385" i="6"/>
  <c r="AZ393" i="6"/>
  <c r="AZ401" i="6"/>
  <c r="AZ73" i="6"/>
  <c r="AZ81" i="6"/>
  <c r="AZ90" i="6"/>
  <c r="AZ106" i="6"/>
  <c r="AZ114" i="6"/>
  <c r="AZ122" i="6"/>
  <c r="AZ130" i="6"/>
  <c r="AZ138" i="6"/>
  <c r="AZ8" i="6"/>
  <c r="AZ405" i="6"/>
  <c r="AZ92" i="6"/>
  <c r="AZ312" i="6"/>
  <c r="AZ320" i="6"/>
  <c r="AZ328" i="6"/>
  <c r="AZ336" i="6"/>
  <c r="AZ344" i="6"/>
  <c r="AZ352" i="6"/>
  <c r="AZ360" i="6"/>
  <c r="AZ368" i="6"/>
  <c r="AZ376" i="6"/>
  <c r="AZ384" i="6"/>
  <c r="AZ392" i="6"/>
  <c r="AZ400" i="6"/>
  <c r="AZ146" i="6"/>
  <c r="AZ154" i="6"/>
  <c r="AZ170" i="6"/>
  <c r="AZ178" i="6"/>
  <c r="AZ186" i="6"/>
  <c r="AZ194" i="6"/>
  <c r="AZ202" i="6"/>
  <c r="AZ434" i="6"/>
  <c r="AZ284" i="6"/>
  <c r="AZ292" i="6"/>
  <c r="AZ439" i="6"/>
  <c r="AZ64" i="6"/>
  <c r="AZ419" i="6"/>
  <c r="AZ47" i="6"/>
  <c r="G3" i="3"/>
  <c r="W144" i="7"/>
  <c r="W134" i="7"/>
  <c r="W138" i="7"/>
  <c r="W146" i="7"/>
  <c r="AZ30" i="6"/>
  <c r="AZ46" i="6"/>
  <c r="AZ62" i="6"/>
  <c r="AZ70" i="6"/>
  <c r="AZ4" i="6"/>
  <c r="AZ494" i="6"/>
  <c r="AZ478" i="6"/>
  <c r="AZ462" i="6"/>
  <c r="AZ446" i="6"/>
  <c r="AZ9" i="6"/>
  <c r="AZ13" i="6"/>
  <c r="AZ29" i="6"/>
  <c r="AZ37" i="6"/>
  <c r="AZ41" i="6"/>
  <c r="AZ53" i="6"/>
  <c r="AZ57" i="6"/>
  <c r="AZ61" i="6"/>
  <c r="AZ410" i="6"/>
  <c r="AZ418" i="6"/>
  <c r="AZ426" i="6"/>
  <c r="AZ278" i="6"/>
  <c r="AZ286" i="6"/>
  <c r="AZ294" i="6"/>
  <c r="AZ97" i="6"/>
  <c r="AZ105" i="6"/>
  <c r="AZ113" i="6"/>
  <c r="AZ153" i="6"/>
  <c r="AZ169" i="6"/>
  <c r="AZ177" i="6"/>
  <c r="AZ185" i="6"/>
  <c r="AZ193" i="6"/>
  <c r="AZ201" i="6"/>
  <c r="AZ69" i="6"/>
  <c r="AZ77" i="6"/>
  <c r="AZ218" i="6"/>
  <c r="AZ234" i="6"/>
  <c r="AZ250" i="6"/>
  <c r="AZ266" i="6"/>
  <c r="AZ282" i="6"/>
  <c r="AZ298" i="6"/>
  <c r="AZ314" i="6"/>
  <c r="AZ330" i="6"/>
  <c r="AZ346" i="6"/>
  <c r="AZ362" i="6"/>
  <c r="AZ378" i="6"/>
  <c r="AZ14" i="6"/>
  <c r="AZ38" i="6"/>
  <c r="AZ440" i="6"/>
  <c r="AZ238" i="6"/>
  <c r="AZ246" i="6"/>
  <c r="AZ254" i="6"/>
  <c r="AZ270" i="6"/>
  <c r="AZ26" i="6"/>
  <c r="AZ34" i="6"/>
  <c r="AZ500" i="6"/>
  <c r="AZ488" i="6"/>
  <c r="AZ484" i="6"/>
  <c r="AZ472" i="6"/>
  <c r="AZ468" i="6"/>
  <c r="AZ456" i="6"/>
  <c r="AZ452" i="6"/>
  <c r="AZ499" i="6"/>
  <c r="AZ487" i="6"/>
  <c r="AZ483" i="6"/>
  <c r="AZ471" i="6"/>
  <c r="AZ467" i="6"/>
  <c r="AZ455" i="6"/>
  <c r="AZ451" i="6"/>
  <c r="AZ68" i="6"/>
  <c r="AZ76" i="6"/>
  <c r="AZ84" i="6"/>
  <c r="AZ67" i="6"/>
  <c r="AZ75" i="6"/>
  <c r="AZ83" i="6"/>
  <c r="AZ88" i="6"/>
  <c r="AZ96" i="6"/>
  <c r="AZ104" i="6"/>
  <c r="AZ112" i="6"/>
  <c r="AZ120" i="6"/>
  <c r="AZ128" i="6"/>
  <c r="AZ136" i="6"/>
  <c r="AZ144" i="6"/>
  <c r="AZ152" i="6"/>
  <c r="AZ160" i="6"/>
  <c r="AZ297" i="6"/>
  <c r="AZ305" i="6"/>
  <c r="AZ313" i="6"/>
  <c r="AZ321" i="6"/>
  <c r="AZ329" i="6"/>
  <c r="AZ337" i="6"/>
  <c r="AZ39" i="6"/>
  <c r="AZ413" i="6"/>
  <c r="AZ421" i="6"/>
  <c r="AZ429" i="6"/>
  <c r="AZ204" i="6"/>
  <c r="AZ220" i="6"/>
  <c r="AZ228" i="6"/>
  <c r="AZ236" i="6"/>
  <c r="AZ244" i="6"/>
  <c r="AZ252" i="6"/>
  <c r="AZ260" i="6"/>
  <c r="AZ268" i="6"/>
  <c r="AZ276" i="6"/>
  <c r="AZ497" i="6"/>
  <c r="AZ481" i="6"/>
  <c r="AZ465" i="6"/>
  <c r="AZ449" i="6"/>
  <c r="AZ207" i="6"/>
  <c r="AZ215" i="6"/>
  <c r="AZ223" i="6"/>
  <c r="AZ231" i="6"/>
  <c r="AZ239" i="6"/>
  <c r="AZ247" i="6"/>
  <c r="AZ255" i="6"/>
  <c r="AZ263" i="6"/>
  <c r="AZ271" i="6"/>
  <c r="AZ279" i="6"/>
  <c r="AZ287" i="6"/>
  <c r="AZ295" i="6"/>
  <c r="AZ303" i="6"/>
  <c r="AZ311" i="6"/>
  <c r="AZ319" i="6"/>
  <c r="AZ327" i="6"/>
  <c r="AZ335" i="6"/>
  <c r="AZ343" i="6"/>
  <c r="AZ351" i="6"/>
  <c r="AZ359" i="6"/>
  <c r="AZ367" i="6"/>
  <c r="AZ375" i="6"/>
  <c r="AZ391" i="6"/>
  <c r="AZ431" i="6"/>
  <c r="AZ493" i="6"/>
  <c r="AZ485" i="6"/>
  <c r="AZ477" i="6"/>
  <c r="AZ469" i="6"/>
  <c r="AZ461" i="6"/>
  <c r="AZ453" i="6"/>
  <c r="AZ445" i="6"/>
  <c r="AZ437" i="6"/>
  <c r="AZ203" i="6"/>
  <c r="AZ211" i="6"/>
  <c r="AZ219" i="6"/>
  <c r="AZ227" i="6"/>
  <c r="AZ235" i="6"/>
  <c r="AZ243" i="6"/>
  <c r="AZ251" i="6"/>
  <c r="AZ259" i="6"/>
  <c r="AZ267" i="6"/>
  <c r="AZ275" i="6"/>
  <c r="AZ283" i="6"/>
  <c r="AZ291" i="6"/>
  <c r="AZ299" i="6"/>
  <c r="AZ307" i="6"/>
  <c r="AZ315" i="6"/>
  <c r="AZ323" i="6"/>
  <c r="AZ331" i="6"/>
  <c r="AZ339" i="6"/>
  <c r="AZ347" i="6"/>
  <c r="AZ355" i="6"/>
  <c r="AZ363" i="6"/>
  <c r="AZ371" i="6"/>
  <c r="AZ387" i="6"/>
  <c r="AZ403" i="6"/>
  <c r="AZ10" i="6"/>
  <c r="AZ18" i="6"/>
  <c r="AZ42" i="6"/>
  <c r="AZ58" i="6"/>
  <c r="AZ66" i="6"/>
  <c r="AZ74" i="6"/>
  <c r="AZ82" i="6"/>
  <c r="AZ87" i="6"/>
  <c r="AZ95" i="6"/>
  <c r="AZ103" i="6"/>
  <c r="AZ111" i="6"/>
  <c r="AZ119" i="6"/>
  <c r="AZ127" i="6"/>
  <c r="AZ135" i="6"/>
  <c r="AZ143" i="6"/>
  <c r="AZ151" i="6"/>
  <c r="AZ159" i="6"/>
  <c r="AZ167" i="6"/>
  <c r="AZ175" i="6"/>
  <c r="AZ183" i="6"/>
  <c r="AZ191" i="6"/>
  <c r="AZ199" i="6"/>
  <c r="AZ489" i="6"/>
  <c r="AZ473" i="6"/>
  <c r="AZ457" i="6"/>
  <c r="AZ441" i="6"/>
  <c r="AZ50" i="6"/>
  <c r="AZ444" i="6"/>
  <c r="AZ6" i="6"/>
  <c r="AZ22" i="6"/>
  <c r="AZ54" i="6"/>
  <c r="AZ78" i="6"/>
  <c r="AZ91" i="6"/>
  <c r="AZ99" i="6"/>
  <c r="AZ107" i="6"/>
  <c r="AZ115" i="6"/>
  <c r="AZ123" i="6"/>
  <c r="AZ131" i="6"/>
  <c r="AZ139" i="6"/>
  <c r="AZ147" i="6"/>
  <c r="AZ155" i="6"/>
  <c r="AZ163" i="6"/>
  <c r="AZ171" i="6"/>
  <c r="AZ179" i="6"/>
  <c r="AZ187" i="6"/>
  <c r="AZ195" i="6"/>
  <c r="AZ12" i="6"/>
  <c r="AZ486" i="6"/>
  <c r="AZ470" i="6"/>
  <c r="AZ454" i="6"/>
  <c r="AZ438" i="6"/>
  <c r="AZ98" i="6"/>
  <c r="AZ162" i="6"/>
  <c r="AZ411" i="6"/>
  <c r="AZ435" i="6"/>
  <c r="AZ415" i="6"/>
  <c r="AZ496" i="6"/>
  <c r="AZ492" i="6"/>
  <c r="AZ480" i="6"/>
  <c r="AZ476" i="6"/>
  <c r="AZ464" i="6"/>
  <c r="AZ460" i="6"/>
  <c r="AZ448" i="6"/>
  <c r="AZ11" i="6"/>
  <c r="AZ19" i="6"/>
  <c r="AZ27" i="6"/>
  <c r="AZ35" i="6"/>
  <c r="AZ43" i="6"/>
  <c r="AZ51" i="6"/>
  <c r="AZ59" i="6"/>
  <c r="AZ208" i="6"/>
  <c r="AZ216" i="6"/>
  <c r="AZ224" i="6"/>
  <c r="AZ232" i="6"/>
  <c r="AZ240" i="6"/>
  <c r="AZ248" i="6"/>
  <c r="AZ256" i="6"/>
  <c r="AZ264" i="6"/>
  <c r="AZ272" i="6"/>
  <c r="AZ280" i="6"/>
  <c r="AZ288" i="6"/>
  <c r="AZ412" i="6"/>
  <c r="AZ420" i="6"/>
  <c r="AZ428" i="6"/>
  <c r="AZ436" i="6"/>
  <c r="AZ93" i="6"/>
  <c r="AZ101" i="6"/>
  <c r="AZ109" i="6"/>
  <c r="AZ117" i="6"/>
  <c r="AZ125" i="6"/>
  <c r="AZ133" i="6"/>
  <c r="AZ141" i="6"/>
  <c r="AZ149" i="6"/>
  <c r="AZ157" i="6"/>
  <c r="AZ165" i="6"/>
  <c r="AZ173" i="6"/>
  <c r="AZ181" i="6"/>
  <c r="AZ189" i="6"/>
  <c r="AZ197" i="6"/>
  <c r="AZ205" i="6"/>
  <c r="AZ213" i="6"/>
  <c r="AZ221" i="6"/>
  <c r="AZ229" i="6"/>
  <c r="AZ237" i="6"/>
  <c r="AZ245" i="6"/>
  <c r="AZ253" i="6"/>
  <c r="AZ261" i="6"/>
  <c r="AZ269" i="6"/>
  <c r="AZ277" i="6"/>
  <c r="AZ285" i="6"/>
  <c r="AZ409" i="6"/>
  <c r="AZ417" i="6"/>
  <c r="AZ425" i="6"/>
  <c r="AZ433" i="6"/>
  <c r="AZ395" i="6"/>
  <c r="AZ5" i="6"/>
  <c r="AZ206" i="6"/>
  <c r="AZ214" i="6"/>
  <c r="AZ222" i="6"/>
  <c r="AZ230" i="6"/>
  <c r="AZ262" i="6"/>
  <c r="AZ302" i="6"/>
  <c r="AZ310" i="6"/>
  <c r="AZ318" i="6"/>
  <c r="AZ326" i="6"/>
  <c r="AZ334" i="6"/>
  <c r="AZ342" i="6"/>
  <c r="AZ350" i="6"/>
  <c r="AZ358" i="6"/>
  <c r="AZ366" i="6"/>
  <c r="AZ374" i="6"/>
  <c r="AZ382" i="6"/>
  <c r="AZ390" i="6"/>
  <c r="AZ398" i="6"/>
  <c r="AZ406" i="6"/>
  <c r="AZ379" i="6"/>
  <c r="AZ71" i="6"/>
  <c r="AZ79" i="6"/>
  <c r="AZ300" i="6"/>
  <c r="AZ308" i="6"/>
  <c r="AZ316" i="6"/>
  <c r="AZ324" i="6"/>
  <c r="AZ332" i="6"/>
  <c r="AZ340" i="6"/>
  <c r="AZ348" i="6"/>
  <c r="AZ356" i="6"/>
  <c r="AZ364" i="6"/>
  <c r="AZ372" i="6"/>
  <c r="AZ380" i="6"/>
  <c r="AZ388" i="6"/>
  <c r="AZ396" i="6"/>
  <c r="AZ404" i="6"/>
  <c r="AZ443" i="6"/>
  <c r="AZ16" i="6"/>
  <c r="AZ20" i="6"/>
  <c r="AZ28" i="6"/>
  <c r="AZ36" i="6"/>
  <c r="AZ44" i="6"/>
  <c r="AZ427" i="6"/>
  <c r="AZ498" i="6"/>
  <c r="AZ482" i="6"/>
  <c r="AZ466" i="6"/>
  <c r="AZ450" i="6"/>
  <c r="AZ17" i="6"/>
  <c r="AZ25" i="6"/>
  <c r="AZ33" i="6"/>
  <c r="AZ45" i="6"/>
  <c r="AZ86" i="6"/>
  <c r="AZ94" i="6"/>
  <c r="AZ102" i="6"/>
  <c r="AZ110" i="6"/>
  <c r="AZ118" i="6"/>
  <c r="AZ126" i="6"/>
  <c r="AZ134" i="6"/>
  <c r="AZ142" i="6"/>
  <c r="AZ150" i="6"/>
  <c r="AZ158" i="6"/>
  <c r="AZ166" i="6"/>
  <c r="AZ174" i="6"/>
  <c r="AZ182" i="6"/>
  <c r="AZ190" i="6"/>
  <c r="AZ198" i="6"/>
  <c r="AZ414" i="6"/>
  <c r="AZ422" i="6"/>
  <c r="AZ430" i="6"/>
  <c r="AZ423" i="6"/>
  <c r="AZ7" i="6"/>
  <c r="AZ15" i="6"/>
  <c r="AZ23" i="6"/>
  <c r="AZ31" i="6"/>
  <c r="AZ55" i="6"/>
  <c r="AZ63" i="6"/>
  <c r="AZ408" i="6"/>
  <c r="AZ416" i="6"/>
  <c r="AZ424" i="6"/>
  <c r="AZ432" i="6"/>
  <c r="AZ495" i="6"/>
  <c r="AZ491" i="6"/>
  <c r="AZ479" i="6"/>
  <c r="AZ475" i="6"/>
  <c r="AZ463" i="6"/>
  <c r="AZ459" i="6"/>
  <c r="AZ447" i="6"/>
  <c r="AZ40" i="6"/>
  <c r="AZ52" i="6"/>
  <c r="AZ56" i="6"/>
  <c r="AZ209" i="6"/>
  <c r="AZ217" i="6"/>
  <c r="AZ225" i="6"/>
  <c r="AZ233" i="6"/>
  <c r="AZ241" i="6"/>
  <c r="AZ249" i="6"/>
  <c r="AZ257" i="6"/>
  <c r="AZ265" i="6"/>
  <c r="AZ273" i="6"/>
  <c r="AZ281" i="6"/>
  <c r="AZ289" i="6"/>
  <c r="AZ383" i="6"/>
  <c r="AZ407" i="6"/>
  <c r="AZ458" i="6"/>
  <c r="AZ49" i="6"/>
  <c r="AZ65" i="6"/>
  <c r="AZ210" i="6"/>
  <c r="AZ226" i="6"/>
  <c r="AZ242" i="6"/>
  <c r="AZ258" i="6"/>
  <c r="AZ274" i="6"/>
  <c r="AZ290" i="6"/>
  <c r="AZ306" i="6"/>
  <c r="AZ322" i="6"/>
  <c r="AZ338" i="6"/>
  <c r="AZ354" i="6"/>
  <c r="AZ370" i="6"/>
  <c r="AZ386" i="6"/>
  <c r="AZ394" i="6"/>
  <c r="AZ402" i="6"/>
  <c r="AZ399" i="6"/>
  <c r="W413" i="7"/>
  <c r="W369" i="7"/>
  <c r="W223" i="7"/>
  <c r="W335" i="7"/>
  <c r="W415" i="7"/>
  <c r="V431" i="7"/>
  <c r="V429" i="7"/>
  <c r="V218" i="7"/>
  <c r="W362" i="7"/>
  <c r="W366" i="7"/>
  <c r="W374" i="7"/>
  <c r="W382" i="7"/>
  <c r="W386" i="7"/>
  <c r="W406" i="7"/>
  <c r="W418" i="7"/>
  <c r="W422" i="7"/>
  <c r="V433" i="7"/>
  <c r="W44" i="7"/>
  <c r="W96" i="7"/>
  <c r="W160" i="7"/>
  <c r="V212" i="7"/>
  <c r="V59" i="7"/>
  <c r="V83" i="7"/>
  <c r="V87" i="7"/>
  <c r="V167" i="7"/>
  <c r="W187" i="7"/>
  <c r="V199" i="7"/>
  <c r="V243" i="7"/>
  <c r="W283" i="7"/>
  <c r="W291" i="7"/>
  <c r="V347" i="7"/>
  <c r="V351" i="7"/>
  <c r="W363" i="7"/>
  <c r="W367" i="7"/>
  <c r="W375" i="7"/>
  <c r="W383" i="7"/>
  <c r="W387" i="7"/>
  <c r="V391" i="7"/>
  <c r="W403" i="7"/>
  <c r="W407" i="7"/>
  <c r="W411" i="7"/>
  <c r="W419" i="7"/>
  <c r="W423" i="7"/>
  <c r="V435" i="7"/>
  <c r="W28" i="7"/>
  <c r="W52" i="7"/>
  <c r="W68" i="7"/>
  <c r="W92" i="7"/>
  <c r="W148" i="7"/>
  <c r="V200" i="7"/>
  <c r="W94" i="7"/>
  <c r="V110" i="7"/>
  <c r="V122" i="7"/>
  <c r="W142" i="7"/>
  <c r="W158" i="7"/>
  <c r="V166" i="7"/>
  <c r="V198" i="7"/>
  <c r="W282" i="7"/>
  <c r="W286" i="7"/>
  <c r="V294" i="7"/>
  <c r="W314" i="7"/>
  <c r="W318" i="7"/>
  <c r="V346" i="7"/>
  <c r="W370" i="7"/>
  <c r="W410" i="7"/>
  <c r="V430" i="7"/>
  <c r="W24" i="7"/>
  <c r="V60" i="7"/>
  <c r="W156" i="7"/>
  <c r="V236" i="7"/>
  <c r="W41" i="7"/>
  <c r="V89" i="7"/>
  <c r="W93" i="7"/>
  <c r="W97" i="7"/>
  <c r="W121" i="7"/>
  <c r="W137" i="7"/>
  <c r="W145" i="7"/>
  <c r="V169" i="7"/>
  <c r="W189" i="7"/>
  <c r="V197" i="7"/>
  <c r="W249" i="7"/>
  <c r="W289" i="7"/>
  <c r="W313" i="7"/>
  <c r="V321" i="7"/>
  <c r="V349" i="7"/>
  <c r="W353" i="7"/>
  <c r="W365" i="7"/>
  <c r="W373" i="7"/>
  <c r="W405" i="7"/>
  <c r="W409" i="7"/>
  <c r="W417" i="7"/>
  <c r="W425" i="7"/>
  <c r="W72" i="7"/>
  <c r="W136" i="7"/>
  <c r="V5" i="12"/>
  <c r="Z3" i="3"/>
  <c r="V3" i="3"/>
  <c r="R3" i="3"/>
  <c r="AG3" i="3"/>
  <c r="Y3" i="3"/>
  <c r="Q3" i="3"/>
  <c r="X3" i="3"/>
  <c r="T3" i="3"/>
  <c r="AI3" i="3" s="1"/>
  <c r="S3" i="3"/>
  <c r="AA3" i="3"/>
  <c r="W3" i="3"/>
  <c r="AJ3" i="3"/>
  <c r="V215" i="7"/>
  <c r="W76" i="7"/>
  <c r="W75" i="7"/>
  <c r="V214" i="7"/>
  <c r="V157" i="7"/>
  <c r="W208" i="7"/>
  <c r="V213" i="7"/>
  <c r="V377" i="7"/>
  <c r="W414" i="7"/>
  <c r="W50" i="7"/>
  <c r="W77" i="7"/>
  <c r="V3" i="7"/>
  <c r="W31" i="7"/>
  <c r="V54" i="7"/>
  <c r="V66" i="7"/>
  <c r="W74" i="7"/>
  <c r="V84" i="7"/>
  <c r="W88" i="7"/>
  <c r="W98" i="7"/>
  <c r="W114" i="7"/>
  <c r="V126" i="7"/>
  <c r="W130" i="7"/>
  <c r="V140" i="7"/>
  <c r="W161" i="7"/>
  <c r="W165" i="7"/>
  <c r="V183" i="7"/>
  <c r="V201" i="7"/>
  <c r="V208" i="7"/>
  <c r="V219" i="7"/>
  <c r="V228" i="7"/>
  <c r="V232" i="7"/>
  <c r="W240" i="7"/>
  <c r="W253" i="7"/>
  <c r="W257" i="7"/>
  <c r="W261" i="7"/>
  <c r="W265" i="7"/>
  <c r="W269" i="7"/>
  <c r="W274" i="7"/>
  <c r="W278" i="7"/>
  <c r="V301" i="7"/>
  <c r="W305" i="7"/>
  <c r="V325" i="7"/>
  <c r="W339" i="7"/>
  <c r="V343" i="7"/>
  <c r="W354" i="7"/>
  <c r="W358" i="7"/>
  <c r="V390" i="7"/>
  <c r="V14" i="7"/>
  <c r="W51" i="7"/>
  <c r="W162" i="7"/>
  <c r="V180" i="7"/>
  <c r="V190" i="7"/>
  <c r="V209" i="7"/>
  <c r="V216" i="7"/>
  <c r="V224" i="7"/>
  <c r="V229" i="7"/>
  <c r="W237" i="7"/>
  <c r="W270" i="7"/>
  <c r="V293" i="7"/>
  <c r="W315" i="7"/>
  <c r="V350" i="7"/>
  <c r="V401" i="7"/>
  <c r="V427" i="7"/>
  <c r="W30" i="7"/>
  <c r="V34" i="7"/>
  <c r="V35" i="7"/>
  <c r="W43" i="7"/>
  <c r="V47" i="7"/>
  <c r="W57" i="7"/>
  <c r="W61" i="7"/>
  <c r="W91" i="7"/>
  <c r="V105" i="7"/>
  <c r="W113" i="7"/>
  <c r="V125" i="7"/>
  <c r="W129" i="7"/>
  <c r="V153" i="7"/>
  <c r="V154" i="7"/>
  <c r="W168" i="7"/>
  <c r="V182" i="7"/>
  <c r="W205" i="7"/>
  <c r="V207" i="7"/>
  <c r="V227" i="7"/>
  <c r="V231" i="7"/>
  <c r="W235" i="7"/>
  <c r="W239" i="7"/>
  <c r="W248" i="7"/>
  <c r="W256" i="7"/>
  <c r="W264" i="7"/>
  <c r="W273" i="7"/>
  <c r="W277" i="7"/>
  <c r="V290" i="7"/>
  <c r="V300" i="7"/>
  <c r="W317" i="7"/>
  <c r="V329" i="7"/>
  <c r="V330" i="7"/>
  <c r="W334" i="7"/>
  <c r="W338" i="7"/>
  <c r="W342" i="7"/>
  <c r="W371" i="7"/>
  <c r="W381" i="7"/>
  <c r="V389" i="7"/>
  <c r="V398" i="7"/>
  <c r="V399" i="7"/>
  <c r="V71" i="7"/>
  <c r="W132" i="7"/>
  <c r="V191" i="7"/>
  <c r="V23" i="7"/>
  <c r="W29" i="7"/>
  <c r="W38" i="7"/>
  <c r="W42" i="7"/>
  <c r="V46" i="7"/>
  <c r="W82" i="7"/>
  <c r="W100" i="7"/>
  <c r="V104" i="7"/>
  <c r="W108" i="7"/>
  <c r="W120" i="7"/>
  <c r="V124" i="7"/>
  <c r="W128" i="7"/>
  <c r="V181" i="7"/>
  <c r="W185" i="7"/>
  <c r="V196" i="7"/>
  <c r="W203" i="7"/>
  <c r="V217" i="7"/>
  <c r="V221" i="7"/>
  <c r="V226" i="7"/>
  <c r="W247" i="7"/>
  <c r="W255" i="7"/>
  <c r="W259" i="7"/>
  <c r="W263" i="7"/>
  <c r="W267" i="7"/>
  <c r="V322" i="7"/>
  <c r="V323" i="7"/>
  <c r="V333" i="7"/>
  <c r="W337" i="7"/>
  <c r="W341" i="7"/>
  <c r="V345" i="7"/>
  <c r="V393" i="7"/>
  <c r="V394" i="7"/>
  <c r="V395" i="7"/>
  <c r="V402" i="7"/>
  <c r="W434" i="7"/>
  <c r="W18" i="7"/>
  <c r="V55" i="7"/>
  <c r="V67" i="7"/>
  <c r="V141" i="7"/>
  <c r="V220" i="7"/>
  <c r="V225" i="7"/>
  <c r="V233" i="7"/>
  <c r="V241" i="7"/>
  <c r="W275" i="7"/>
  <c r="V326" i="7"/>
  <c r="V10" i="7"/>
  <c r="W33" i="7"/>
  <c r="V58" i="7"/>
  <c r="V73" i="7"/>
  <c r="W325" i="7"/>
  <c r="V18" i="7"/>
  <c r="V26" i="7"/>
  <c r="W48" i="7"/>
  <c r="V65" i="7"/>
  <c r="W53" i="7"/>
  <c r="W3" i="7"/>
  <c r="W10" i="7"/>
  <c r="V22" i="7"/>
  <c r="V30" i="7"/>
  <c r="W37" i="7"/>
  <c r="W45" i="7"/>
  <c r="V50" i="7"/>
  <c r="W58" i="7"/>
  <c r="W65" i="7"/>
  <c r="W73" i="7"/>
  <c r="V38" i="7"/>
  <c r="V81" i="7"/>
  <c r="V6" i="7"/>
  <c r="W22" i="7"/>
  <c r="W36" i="7"/>
  <c r="V42" i="7"/>
  <c r="W49" i="7"/>
  <c r="W56" i="7"/>
  <c r="W85" i="7"/>
  <c r="V7" i="7"/>
  <c r="V11" i="7"/>
  <c r="V15" i="7"/>
  <c r="V19" i="7"/>
  <c r="V27" i="7"/>
  <c r="V43" i="7"/>
  <c r="W54" i="7"/>
  <c r="W67" i="7"/>
  <c r="V76" i="7"/>
  <c r="V82" i="7"/>
  <c r="V91" i="7"/>
  <c r="W99" i="7"/>
  <c r="V99" i="7"/>
  <c r="V101" i="7"/>
  <c r="W106" i="7"/>
  <c r="V113" i="7"/>
  <c r="W118" i="7"/>
  <c r="W119" i="7"/>
  <c r="V119" i="7"/>
  <c r="W123" i="7"/>
  <c r="V123" i="7"/>
  <c r="V130" i="7"/>
  <c r="W143" i="7"/>
  <c r="V143" i="7"/>
  <c r="W190" i="7"/>
  <c r="W206" i="7"/>
  <c r="V4" i="7"/>
  <c r="V8" i="7"/>
  <c r="V12" i="7"/>
  <c r="V16" i="7"/>
  <c r="V20" i="7"/>
  <c r="W23" i="7"/>
  <c r="V24" i="7"/>
  <c r="V28" i="7"/>
  <c r="V32" i="7"/>
  <c r="W35" i="7"/>
  <c r="V36" i="7"/>
  <c r="V40" i="7"/>
  <c r="V44" i="7"/>
  <c r="W47" i="7"/>
  <c r="V48" i="7"/>
  <c r="V52" i="7"/>
  <c r="W55" i="7"/>
  <c r="V56" i="7"/>
  <c r="W60" i="7"/>
  <c r="V61" i="7"/>
  <c r="V63" i="7"/>
  <c r="V69" i="7"/>
  <c r="W70" i="7"/>
  <c r="V77" i="7"/>
  <c r="V79" i="7"/>
  <c r="W84" i="7"/>
  <c r="V85" i="7"/>
  <c r="W86" i="7"/>
  <c r="V94" i="7"/>
  <c r="V98" i="7"/>
  <c r="V102" i="7"/>
  <c r="W105" i="7"/>
  <c r="V106" i="7"/>
  <c r="W109" i="7"/>
  <c r="V114" i="7"/>
  <c r="W117" i="7"/>
  <c r="V118" i="7"/>
  <c r="W125" i="7"/>
  <c r="V136" i="7"/>
  <c r="W139" i="7"/>
  <c r="V139" i="7"/>
  <c r="W141" i="7"/>
  <c r="V142" i="7"/>
  <c r="V152" i="7"/>
  <c r="V156" i="7"/>
  <c r="V160" i="7"/>
  <c r="W163" i="7"/>
  <c r="V163" i="7"/>
  <c r="W166" i="7"/>
  <c r="W182" i="7"/>
  <c r="V185" i="7"/>
  <c r="W186" i="7"/>
  <c r="V186" i="7"/>
  <c r="W202" i="7"/>
  <c r="V202" i="7"/>
  <c r="V253" i="7"/>
  <c r="W254" i="7"/>
  <c r="V254" i="7"/>
  <c r="W295" i="7"/>
  <c r="V295" i="7"/>
  <c r="W372" i="7"/>
  <c r="V372" i="7"/>
  <c r="V375" i="7"/>
  <c r="W391" i="7"/>
  <c r="W392" i="7"/>
  <c r="V392" i="7"/>
  <c r="W404" i="7"/>
  <c r="V404" i="7"/>
  <c r="V407" i="7"/>
  <c r="W34" i="7"/>
  <c r="W46" i="7"/>
  <c r="W59" i="7"/>
  <c r="V68" i="7"/>
  <c r="V74" i="7"/>
  <c r="V93" i="7"/>
  <c r="W104" i="7"/>
  <c r="W110" i="7"/>
  <c r="W115" i="7"/>
  <c r="V115" i="7"/>
  <c r="V121" i="7"/>
  <c r="W126" i="7"/>
  <c r="V146" i="7"/>
  <c r="W170" i="7"/>
  <c r="V170" i="7"/>
  <c r="W4" i="7"/>
  <c r="V5" i="7"/>
  <c r="V9" i="7"/>
  <c r="V13" i="7"/>
  <c r="V17" i="7"/>
  <c r="V21" i="7"/>
  <c r="V25" i="7"/>
  <c r="V29" i="7"/>
  <c r="V33" i="7"/>
  <c r="V37" i="7"/>
  <c r="V41" i="7"/>
  <c r="V45" i="7"/>
  <c r="V49" i="7"/>
  <c r="V53" i="7"/>
  <c r="V57" i="7"/>
  <c r="V62" i="7"/>
  <c r="W63" i="7"/>
  <c r="V64" i="7"/>
  <c r="V70" i="7"/>
  <c r="W71" i="7"/>
  <c r="V72" i="7"/>
  <c r="V78" i="7"/>
  <c r="W79" i="7"/>
  <c r="V80" i="7"/>
  <c r="V86" i="7"/>
  <c r="W87" i="7"/>
  <c r="V88" i="7"/>
  <c r="V132" i="7"/>
  <c r="W135" i="7"/>
  <c r="V135" i="7"/>
  <c r="V138" i="7"/>
  <c r="V148" i="7"/>
  <c r="W151" i="7"/>
  <c r="V151" i="7"/>
  <c r="W154" i="7"/>
  <c r="W155" i="7"/>
  <c r="V155" i="7"/>
  <c r="W159" i="7"/>
  <c r="V159" i="7"/>
  <c r="V162" i="7"/>
  <c r="V175" i="7"/>
  <c r="V177" i="7"/>
  <c r="W178" i="7"/>
  <c r="V178" i="7"/>
  <c r="W198" i="7"/>
  <c r="W200" i="7"/>
  <c r="W214" i="7"/>
  <c r="W216" i="7"/>
  <c r="W218" i="7"/>
  <c r="W220" i="7"/>
  <c r="V223" i="7"/>
  <c r="W224" i="7"/>
  <c r="W226" i="7"/>
  <c r="W228" i="7"/>
  <c r="V248" i="7"/>
  <c r="V264" i="7"/>
  <c r="V312" i="7"/>
  <c r="W312" i="7"/>
  <c r="W322" i="7"/>
  <c r="W14" i="7"/>
  <c r="V31" i="7"/>
  <c r="V39" i="7"/>
  <c r="V51" i="7"/>
  <c r="W83" i="7"/>
  <c r="W89" i="7"/>
  <c r="W95" i="7"/>
  <c r="V95" i="7"/>
  <c r="V97" i="7"/>
  <c r="W103" i="7"/>
  <c r="V103" i="7"/>
  <c r="W107" i="7"/>
  <c r="V107" i="7"/>
  <c r="W111" i="7"/>
  <c r="V111" i="7"/>
  <c r="W116" i="7"/>
  <c r="W122" i="7"/>
  <c r="W124" i="7"/>
  <c r="W127" i="7"/>
  <c r="V127" i="7"/>
  <c r="W192" i="7"/>
  <c r="V434" i="7"/>
  <c r="W433" i="7"/>
  <c r="W429" i="7"/>
  <c r="V426" i="7"/>
  <c r="V422" i="7"/>
  <c r="V418" i="7"/>
  <c r="V414" i="7"/>
  <c r="V410" i="7"/>
  <c r="V406" i="7"/>
  <c r="W401" i="7"/>
  <c r="W397" i="7"/>
  <c r="W393" i="7"/>
  <c r="W389" i="7"/>
  <c r="V386" i="7"/>
  <c r="V382" i="7"/>
  <c r="V378" i="7"/>
  <c r="W377" i="7"/>
  <c r="V374" i="7"/>
  <c r="V370" i="7"/>
  <c r="V366" i="7"/>
  <c r="V362" i="7"/>
  <c r="V358" i="7"/>
  <c r="V354" i="7"/>
  <c r="W349" i="7"/>
  <c r="W345" i="7"/>
  <c r="V342" i="7"/>
  <c r="V425" i="7"/>
  <c r="V421" i="7"/>
  <c r="V417" i="7"/>
  <c r="V413" i="7"/>
  <c r="V409" i="7"/>
  <c r="V405" i="7"/>
  <c r="V385" i="7"/>
  <c r="V381" i="7"/>
  <c r="V373" i="7"/>
  <c r="V369" i="7"/>
  <c r="V365" i="7"/>
  <c r="V361" i="7"/>
  <c r="V357" i="7"/>
  <c r="V353" i="7"/>
  <c r="V341" i="7"/>
  <c r="V337" i="7"/>
  <c r="V317" i="7"/>
  <c r="V411" i="7"/>
  <c r="V379" i="7"/>
  <c r="V363" i="7"/>
  <c r="W321" i="7"/>
  <c r="V309" i="7"/>
  <c r="V285" i="7"/>
  <c r="V277" i="7"/>
  <c r="V269" i="7"/>
  <c r="W430" i="7"/>
  <c r="V415" i="7"/>
  <c r="V383" i="7"/>
  <c r="V367" i="7"/>
  <c r="W350" i="7"/>
  <c r="W346" i="7"/>
  <c r="V338" i="7"/>
  <c r="V334" i="7"/>
  <c r="W333" i="7"/>
  <c r="W330" i="7"/>
  <c r="V318" i="7"/>
  <c r="W297" i="7"/>
  <c r="V282" i="7"/>
  <c r="V274" i="7"/>
  <c r="V267" i="7"/>
  <c r="V263" i="7"/>
  <c r="V259" i="7"/>
  <c r="V255" i="7"/>
  <c r="V251" i="7"/>
  <c r="V247" i="7"/>
  <c r="V239" i="7"/>
  <c r="V235" i="7"/>
  <c r="V419" i="7"/>
  <c r="V403" i="7"/>
  <c r="W402" i="7"/>
  <c r="W398" i="7"/>
  <c r="W394" i="7"/>
  <c r="W390" i="7"/>
  <c r="V387" i="7"/>
  <c r="V371" i="7"/>
  <c r="V355" i="7"/>
  <c r="W329" i="7"/>
  <c r="W326" i="7"/>
  <c r="V313" i="7"/>
  <c r="V305" i="7"/>
  <c r="W294" i="7"/>
  <c r="V289" i="7"/>
  <c r="V281" i="7"/>
  <c r="V273" i="7"/>
  <c r="W245" i="7"/>
  <c r="W241" i="7"/>
  <c r="W233" i="7"/>
  <c r="W229" i="7"/>
  <c r="W225" i="7"/>
  <c r="W221" i="7"/>
  <c r="W217" i="7"/>
  <c r="V359" i="7"/>
  <c r="V286" i="7"/>
  <c r="V278" i="7"/>
  <c r="V270" i="7"/>
  <c r="V257" i="7"/>
  <c r="W244" i="7"/>
  <c r="W232" i="7"/>
  <c r="W213" i="7"/>
  <c r="W197" i="7"/>
  <c r="W181" i="7"/>
  <c r="V174" i="7"/>
  <c r="V161" i="7"/>
  <c r="V149" i="7"/>
  <c r="V145" i="7"/>
  <c r="W140" i="7"/>
  <c r="V137" i="7"/>
  <c r="V133" i="7"/>
  <c r="V129" i="7"/>
  <c r="V261" i="7"/>
  <c r="W260" i="7"/>
  <c r="V205" i="7"/>
  <c r="V189" i="7"/>
  <c r="V173" i="7"/>
  <c r="V165" i="7"/>
  <c r="V423" i="7"/>
  <c r="V310" i="7"/>
  <c r="V302" i="7"/>
  <c r="W301" i="7"/>
  <c r="W293" i="7"/>
  <c r="V265" i="7"/>
  <c r="V249" i="7"/>
  <c r="V237" i="7"/>
  <c r="W236" i="7"/>
  <c r="W209" i="7"/>
  <c r="W201" i="7"/>
  <c r="W193" i="7"/>
  <c r="W169" i="7"/>
  <c r="W66" i="7"/>
  <c r="V75" i="7"/>
  <c r="V90" i="7"/>
  <c r="V92" i="7"/>
  <c r="V96" i="7"/>
  <c r="V100" i="7"/>
  <c r="V108" i="7"/>
  <c r="V112" i="7"/>
  <c r="V120" i="7"/>
  <c r="V128" i="7"/>
  <c r="W131" i="7"/>
  <c r="V131" i="7"/>
  <c r="V134" i="7"/>
  <c r="V144" i="7"/>
  <c r="W147" i="7"/>
  <c r="V147" i="7"/>
  <c r="V150" i="7"/>
  <c r="W153" i="7"/>
  <c r="W157" i="7"/>
  <c r="V158" i="7"/>
  <c r="W194" i="7"/>
  <c r="V194" i="7"/>
  <c r="W210" i="7"/>
  <c r="V210" i="7"/>
  <c r="V304" i="7"/>
  <c r="W304" i="7"/>
  <c r="V164" i="7"/>
  <c r="W171" i="7"/>
  <c r="V172" i="7"/>
  <c r="W179" i="7"/>
  <c r="V188" i="7"/>
  <c r="W195" i="7"/>
  <c r="V204" i="7"/>
  <c r="W211" i="7"/>
  <c r="W238" i="7"/>
  <c r="V238" i="7"/>
  <c r="W250" i="7"/>
  <c r="V250" i="7"/>
  <c r="W266" i="7"/>
  <c r="V266" i="7"/>
  <c r="W290" i="7"/>
  <c r="W303" i="7"/>
  <c r="V303" i="7"/>
  <c r="W311" i="7"/>
  <c r="V311" i="7"/>
  <c r="W388" i="7"/>
  <c r="V388" i="7"/>
  <c r="W420" i="7"/>
  <c r="V420" i="7"/>
  <c r="W164" i="7"/>
  <c r="V171" i="7"/>
  <c r="W172" i="7"/>
  <c r="V179" i="7"/>
  <c r="W180" i="7"/>
  <c r="V187" i="7"/>
  <c r="W188" i="7"/>
  <c r="V195" i="7"/>
  <c r="W196" i="7"/>
  <c r="V203" i="7"/>
  <c r="W204" i="7"/>
  <c r="V211" i="7"/>
  <c r="W212" i="7"/>
  <c r="W231" i="7"/>
  <c r="W234" i="7"/>
  <c r="V234" i="7"/>
  <c r="W243" i="7"/>
  <c r="W246" i="7"/>
  <c r="V246" i="7"/>
  <c r="V256" i="7"/>
  <c r="W262" i="7"/>
  <c r="V262" i="7"/>
  <c r="V272" i="7"/>
  <c r="W272" i="7"/>
  <c r="V280" i="7"/>
  <c r="W280" i="7"/>
  <c r="V288" i="7"/>
  <c r="W288" i="7"/>
  <c r="W298" i="7"/>
  <c r="W328" i="7"/>
  <c r="V328" i="7"/>
  <c r="W399" i="7"/>
  <c r="W400" i="7"/>
  <c r="V400" i="7"/>
  <c r="W167" i="7"/>
  <c r="V168" i="7"/>
  <c r="V176" i="7"/>
  <c r="W183" i="7"/>
  <c r="V184" i="7"/>
  <c r="W191" i="7"/>
  <c r="W199" i="7"/>
  <c r="W207" i="7"/>
  <c r="W215" i="7"/>
  <c r="W219" i="7"/>
  <c r="V222" i="7"/>
  <c r="W227" i="7"/>
  <c r="W230" i="7"/>
  <c r="V230" i="7"/>
  <c r="V240" i="7"/>
  <c r="W242" i="7"/>
  <c r="V242" i="7"/>
  <c r="V252" i="7"/>
  <c r="W258" i="7"/>
  <c r="V258" i="7"/>
  <c r="W271" i="7"/>
  <c r="V271" i="7"/>
  <c r="W279" i="7"/>
  <c r="V279" i="7"/>
  <c r="W287" i="7"/>
  <c r="V287" i="7"/>
  <c r="V296" i="7"/>
  <c r="W296" i="7"/>
  <c r="W327" i="7"/>
  <c r="V327" i="7"/>
  <c r="W356" i="7"/>
  <c r="V356" i="7"/>
  <c r="W395" i="7"/>
  <c r="W396" i="7"/>
  <c r="V396" i="7"/>
  <c r="W331" i="7"/>
  <c r="W332" i="7"/>
  <c r="V332" i="7"/>
  <c r="W343" i="7"/>
  <c r="W344" i="7"/>
  <c r="V344" i="7"/>
  <c r="W347" i="7"/>
  <c r="W348" i="7"/>
  <c r="V348" i="7"/>
  <c r="W351" i="7"/>
  <c r="W352" i="7"/>
  <c r="V352" i="7"/>
  <c r="W368" i="7"/>
  <c r="V368" i="7"/>
  <c r="W384" i="7"/>
  <c r="V384" i="7"/>
  <c r="W416" i="7"/>
  <c r="V416" i="7"/>
  <c r="W431" i="7"/>
  <c r="W432" i="7"/>
  <c r="V432" i="7"/>
  <c r="V268" i="7"/>
  <c r="V276" i="7"/>
  <c r="V284" i="7"/>
  <c r="V292" i="7"/>
  <c r="V298" i="7"/>
  <c r="W299" i="7"/>
  <c r="V306" i="7"/>
  <c r="V308" i="7"/>
  <c r="V314" i="7"/>
  <c r="W316" i="7"/>
  <c r="V316" i="7"/>
  <c r="W320" i="7"/>
  <c r="V320" i="7"/>
  <c r="V331" i="7"/>
  <c r="W336" i="7"/>
  <c r="V336" i="7"/>
  <c r="W340" i="7"/>
  <c r="V340" i="7"/>
  <c r="W364" i="7"/>
  <c r="V364" i="7"/>
  <c r="W380" i="7"/>
  <c r="V380" i="7"/>
  <c r="W412" i="7"/>
  <c r="V412" i="7"/>
  <c r="W427" i="7"/>
  <c r="W428" i="7"/>
  <c r="V428" i="7"/>
  <c r="W268" i="7"/>
  <c r="V275" i="7"/>
  <c r="W276" i="7"/>
  <c r="V283" i="7"/>
  <c r="W284" i="7"/>
  <c r="V291" i="7"/>
  <c r="W292" i="7"/>
  <c r="V299" i="7"/>
  <c r="W300" i="7"/>
  <c r="V307" i="7"/>
  <c r="W308" i="7"/>
  <c r="V315" i="7"/>
  <c r="V319" i="7"/>
  <c r="W323" i="7"/>
  <c r="W324" i="7"/>
  <c r="V324" i="7"/>
  <c r="V335" i="7"/>
  <c r="V339" i="7"/>
  <c r="W360" i="7"/>
  <c r="V360" i="7"/>
  <c r="W376" i="7"/>
  <c r="V376" i="7"/>
  <c r="W408" i="7"/>
  <c r="V408" i="7"/>
  <c r="W424" i="7"/>
  <c r="V424" i="7"/>
  <c r="W435" i="7"/>
  <c r="W436" i="7"/>
  <c r="V436" i="7"/>
  <c r="U37" i="6"/>
  <c r="B3" i="3"/>
  <c r="BQ49" i="3"/>
  <c r="BQ112" i="3"/>
  <c r="BQ67" i="3"/>
  <c r="BQ113" i="3"/>
  <c r="BQ53" i="3"/>
  <c r="BQ54" i="3"/>
  <c r="BQ34" i="3"/>
  <c r="BQ109" i="3"/>
  <c r="BQ51" i="3"/>
  <c r="BQ61" i="3"/>
  <c r="BQ39" i="3"/>
  <c r="BQ29" i="3"/>
  <c r="BQ74" i="3"/>
  <c r="BQ65" i="3"/>
  <c r="BQ85" i="3"/>
  <c r="BQ72" i="3"/>
  <c r="BQ56" i="3"/>
  <c r="BQ46" i="3"/>
  <c r="BQ33" i="3"/>
  <c r="BQ22" i="3"/>
  <c r="BQ81" i="3"/>
  <c r="BQ131" i="3"/>
  <c r="BQ78" i="3"/>
  <c r="BQ38" i="3"/>
  <c r="BQ37" i="3"/>
  <c r="BQ121" i="3"/>
  <c r="BQ55" i="3"/>
  <c r="BQ105" i="3"/>
  <c r="BQ96" i="3"/>
  <c r="BQ133" i="3"/>
  <c r="BQ60" i="3"/>
  <c r="BQ43" i="3"/>
  <c r="BQ77" i="3"/>
  <c r="BQ144" i="3"/>
  <c r="BQ58" i="3"/>
  <c r="BQ80" i="3"/>
  <c r="BQ71" i="3"/>
  <c r="BQ52" i="3"/>
  <c r="BQ44" i="3"/>
  <c r="BQ92" i="3"/>
  <c r="BQ73" i="3"/>
  <c r="BQ128" i="3"/>
  <c r="BQ69" i="3"/>
  <c r="BQ48" i="3"/>
  <c r="BQ119" i="3"/>
  <c r="BQ84" i="3"/>
  <c r="BQ130" i="3"/>
  <c r="BQ68" i="3"/>
  <c r="BQ123" i="3"/>
  <c r="BQ127" i="3"/>
  <c r="BQ145" i="3"/>
  <c r="BQ59" i="3"/>
  <c r="BQ87" i="3"/>
  <c r="BQ136" i="3"/>
  <c r="BQ106" i="3"/>
  <c r="BQ118" i="3"/>
  <c r="BQ66" i="3"/>
  <c r="BQ140" i="3"/>
  <c r="BQ164" i="3"/>
  <c r="BQ57" i="3"/>
  <c r="BQ35" i="3"/>
  <c r="BQ175" i="3"/>
  <c r="BQ89" i="3"/>
  <c r="BQ63" i="3"/>
  <c r="BQ120" i="3"/>
  <c r="BQ91" i="3"/>
  <c r="BQ146" i="3"/>
  <c r="BQ157" i="3"/>
  <c r="BQ135" i="3"/>
  <c r="BQ181" i="3"/>
  <c r="BQ94" i="3"/>
  <c r="BQ150" i="3"/>
  <c r="BQ83" i="3"/>
  <c r="BQ114" i="3"/>
  <c r="BQ40" i="3"/>
  <c r="BQ126" i="3"/>
  <c r="BQ125" i="3"/>
  <c r="BQ141" i="3"/>
  <c r="BQ155" i="3"/>
  <c r="BQ111" i="3"/>
  <c r="BQ187" i="3"/>
  <c r="BQ177" i="3"/>
  <c r="BQ147" i="3"/>
  <c r="BQ97" i="3"/>
  <c r="BQ151" i="3"/>
  <c r="BQ171" i="3"/>
  <c r="BQ134" i="3"/>
  <c r="BQ176" i="3"/>
  <c r="BQ148" i="3"/>
  <c r="BQ129" i="3"/>
  <c r="BQ191" i="3"/>
  <c r="BQ152" i="3"/>
  <c r="BQ206" i="3"/>
  <c r="BQ88" i="3"/>
  <c r="BQ197" i="3"/>
  <c r="BQ183" i="3"/>
  <c r="BQ161" i="3"/>
  <c r="BQ99" i="3"/>
  <c r="BQ215" i="3"/>
  <c r="BQ210" i="3"/>
  <c r="BQ179" i="3"/>
  <c r="BQ110" i="3"/>
  <c r="BQ169" i="3"/>
  <c r="BQ203" i="3"/>
  <c r="BQ188" i="3"/>
  <c r="BQ186" i="3"/>
  <c r="BQ180" i="3"/>
  <c r="BQ182" i="3"/>
  <c r="BQ216" i="3"/>
  <c r="BQ173" i="3"/>
  <c r="BQ208" i="3"/>
  <c r="BQ165" i="3"/>
  <c r="BQ163" i="3"/>
  <c r="BQ158" i="3"/>
  <c r="BQ172" i="3"/>
  <c r="BQ166" i="3"/>
  <c r="BQ189" i="3"/>
  <c r="BQ103" i="3"/>
  <c r="BQ95" i="3"/>
  <c r="BQ82" i="3"/>
  <c r="BQ124" i="3"/>
  <c r="BQ194" i="3"/>
  <c r="BQ212" i="3"/>
  <c r="BQ192" i="3"/>
  <c r="BQ98" i="3"/>
  <c r="BQ174" i="3"/>
  <c r="BQ47" i="3"/>
  <c r="BQ70" i="3"/>
  <c r="BQ104" i="3"/>
  <c r="BQ86" i="3"/>
  <c r="BQ156" i="3"/>
  <c r="BQ116" i="3"/>
  <c r="BQ117" i="3"/>
  <c r="BQ75" i="3"/>
  <c r="BQ159" i="3"/>
  <c r="BQ198" i="3"/>
  <c r="BQ122" i="3"/>
  <c r="BQ178" i="3"/>
  <c r="BQ211" i="3"/>
  <c r="BQ222" i="3"/>
  <c r="BQ185" i="3"/>
  <c r="BQ224" i="3"/>
  <c r="BQ223" i="3"/>
  <c r="BQ167" i="3"/>
  <c r="BQ227" i="3"/>
  <c r="BQ218" i="3"/>
  <c r="BQ132" i="3"/>
  <c r="BQ168" i="3"/>
  <c r="BQ142" i="3"/>
  <c r="BQ207" i="3"/>
  <c r="BQ230" i="3"/>
  <c r="BQ231" i="3"/>
  <c r="BQ149" i="3"/>
  <c r="BQ209" i="3"/>
  <c r="BQ93" i="3"/>
  <c r="BQ108" i="3"/>
  <c r="BQ153" i="3"/>
  <c r="BQ201" i="3"/>
  <c r="BQ79" i="3"/>
  <c r="BQ190" i="3"/>
  <c r="BQ196" i="3"/>
  <c r="BQ76" i="3"/>
  <c r="BQ214" i="3"/>
  <c r="BQ162" i="3"/>
  <c r="BQ221" i="3"/>
  <c r="BQ102" i="3"/>
  <c r="BQ241" i="3"/>
  <c r="BQ64" i="3"/>
  <c r="BQ143" i="3"/>
  <c r="BQ10" i="3"/>
  <c r="BQ220" i="3"/>
  <c r="BQ170" i="3"/>
  <c r="BQ195" i="3"/>
  <c r="BQ234" i="3"/>
  <c r="BM49" i="3"/>
  <c r="BM21" i="3"/>
  <c r="BM9" i="3"/>
  <c r="BM14" i="3"/>
  <c r="BM19" i="3"/>
  <c r="BM11" i="3"/>
  <c r="BM7" i="3"/>
  <c r="BM8" i="3"/>
  <c r="BM12" i="3"/>
  <c r="BM6" i="3"/>
  <c r="BM5" i="3"/>
  <c r="BM4" i="3"/>
  <c r="BM3" i="3"/>
  <c r="BN3" i="3" s="1"/>
  <c r="BM23" i="3"/>
  <c r="BM41" i="3"/>
  <c r="BM32" i="3"/>
  <c r="BM25" i="3"/>
  <c r="BM20" i="3"/>
  <c r="BM17" i="3"/>
  <c r="BM42" i="3"/>
  <c r="BM16" i="3"/>
  <c r="BM13" i="3"/>
  <c r="BM15" i="3"/>
  <c r="BM18" i="3"/>
  <c r="BM30" i="3"/>
  <c r="BM28" i="3"/>
  <c r="BM36" i="3"/>
  <c r="BM31" i="3"/>
  <c r="BM45" i="3"/>
  <c r="BM27" i="3"/>
  <c r="BM26" i="3"/>
  <c r="BM24" i="3"/>
  <c r="BM62" i="3"/>
  <c r="BM50" i="3"/>
  <c r="BM112" i="3"/>
  <c r="BM67" i="3"/>
  <c r="BM113" i="3"/>
  <c r="BM53" i="3"/>
  <c r="BM54" i="3"/>
  <c r="BM34" i="3"/>
  <c r="BM109" i="3"/>
  <c r="BM51" i="3"/>
  <c r="BM61" i="3"/>
  <c r="BM39" i="3"/>
  <c r="BM29" i="3"/>
  <c r="BM74" i="3"/>
  <c r="BM65" i="3"/>
  <c r="BM85" i="3"/>
  <c r="BM72" i="3"/>
  <c r="BM56" i="3"/>
  <c r="BM46" i="3"/>
  <c r="BM33" i="3"/>
  <c r="BM22" i="3"/>
  <c r="BM81" i="3"/>
  <c r="BM131" i="3"/>
  <c r="BM78" i="3"/>
  <c r="BM38" i="3"/>
  <c r="BM37" i="3"/>
  <c r="BM121" i="3"/>
  <c r="BM55" i="3"/>
  <c r="BM105" i="3"/>
  <c r="BM96" i="3"/>
  <c r="BM133" i="3"/>
  <c r="BM60" i="3"/>
  <c r="BM43" i="3"/>
  <c r="BM77" i="3"/>
  <c r="BM144" i="3"/>
  <c r="BM58" i="3"/>
  <c r="BM80" i="3"/>
  <c r="BM71" i="3"/>
  <c r="BM52" i="3"/>
  <c r="BM44" i="3"/>
  <c r="BM92" i="3"/>
  <c r="BM73" i="3"/>
  <c r="BM128" i="3"/>
  <c r="BM69" i="3"/>
  <c r="BM48" i="3"/>
  <c r="BM119" i="3"/>
  <c r="BM84" i="3"/>
  <c r="BM130" i="3"/>
  <c r="BM68" i="3"/>
  <c r="BM123" i="3"/>
  <c r="BM127" i="3"/>
  <c r="BM145" i="3"/>
  <c r="BM59" i="3"/>
  <c r="BM87" i="3"/>
  <c r="BM136" i="3"/>
  <c r="BM106" i="3"/>
  <c r="BM118" i="3"/>
  <c r="BM66" i="3"/>
  <c r="BM140" i="3"/>
  <c r="BM164" i="3"/>
  <c r="BM57" i="3"/>
  <c r="BM35" i="3"/>
  <c r="BM175" i="3"/>
  <c r="BM89" i="3"/>
  <c r="BM63" i="3"/>
  <c r="BM120" i="3"/>
  <c r="BM91" i="3"/>
  <c r="BM146" i="3"/>
  <c r="BM157" i="3"/>
  <c r="BM135" i="3"/>
  <c r="BM181" i="3"/>
  <c r="BM94" i="3"/>
  <c r="BM150" i="3"/>
  <c r="BM83" i="3"/>
  <c r="BM114" i="3"/>
  <c r="BM40" i="3"/>
  <c r="BM126" i="3"/>
  <c r="BM125" i="3"/>
  <c r="BM141" i="3"/>
  <c r="BM155" i="3"/>
  <c r="BM111" i="3"/>
  <c r="BM187" i="3"/>
  <c r="BM177" i="3"/>
  <c r="BM147" i="3"/>
  <c r="BM97" i="3"/>
  <c r="BM151" i="3"/>
  <c r="BM171" i="3"/>
  <c r="BM134" i="3"/>
  <c r="BM176" i="3"/>
  <c r="BM148" i="3"/>
  <c r="BM129" i="3"/>
  <c r="BM191" i="3"/>
  <c r="BM152" i="3"/>
  <c r="BM206" i="3"/>
  <c r="BM88" i="3"/>
  <c r="BM197" i="3"/>
  <c r="BM183" i="3"/>
  <c r="BM161" i="3"/>
  <c r="BM99" i="3"/>
  <c r="BM215" i="3"/>
  <c r="BM210" i="3"/>
  <c r="BM179" i="3"/>
  <c r="BM110" i="3"/>
  <c r="BM169" i="3"/>
  <c r="BM203" i="3"/>
  <c r="BM188" i="3"/>
  <c r="BM186" i="3"/>
  <c r="BM180" i="3"/>
  <c r="BM182" i="3"/>
  <c r="BM216" i="3"/>
  <c r="BM173" i="3"/>
  <c r="BM208" i="3"/>
  <c r="BM165" i="3"/>
  <c r="BM163" i="3"/>
  <c r="BM158" i="3"/>
  <c r="BM172" i="3"/>
  <c r="BM166" i="3"/>
  <c r="BM189" i="3"/>
  <c r="BM103" i="3"/>
  <c r="BM95" i="3"/>
  <c r="BM82" i="3"/>
  <c r="BM124" i="3"/>
  <c r="BM194" i="3"/>
  <c r="BM212" i="3"/>
  <c r="BM192" i="3"/>
  <c r="BM98" i="3"/>
  <c r="BM174" i="3"/>
  <c r="BM47" i="3"/>
  <c r="BM70" i="3"/>
  <c r="BM104" i="3"/>
  <c r="BM86" i="3"/>
  <c r="BM156" i="3"/>
  <c r="BM116" i="3"/>
  <c r="BM117" i="3"/>
  <c r="BM75" i="3"/>
  <c r="BM159" i="3"/>
  <c r="BM198" i="3"/>
  <c r="BM122" i="3"/>
  <c r="BM178" i="3"/>
  <c r="BM211" i="3"/>
  <c r="BM222" i="3"/>
  <c r="BM185" i="3"/>
  <c r="BM224" i="3"/>
  <c r="BM223" i="3"/>
  <c r="BM167" i="3"/>
  <c r="BM227" i="3"/>
  <c r="BM218" i="3"/>
  <c r="BM132" i="3"/>
  <c r="BM168" i="3"/>
  <c r="BM142" i="3"/>
  <c r="BM207" i="3"/>
  <c r="BM230" i="3"/>
  <c r="BM231" i="3"/>
  <c r="BM149" i="3"/>
  <c r="BM209" i="3"/>
  <c r="BM93" i="3"/>
  <c r="BM108" i="3"/>
  <c r="BM153" i="3"/>
  <c r="BM201" i="3"/>
  <c r="BM79" i="3"/>
  <c r="BM190" i="3"/>
  <c r="BM196" i="3"/>
  <c r="BM76" i="3"/>
  <c r="BM214" i="3"/>
  <c r="BM162" i="3"/>
  <c r="BM221" i="3"/>
  <c r="BM102" i="3"/>
  <c r="BM241" i="3"/>
  <c r="BM64" i="3"/>
  <c r="BM143" i="3"/>
  <c r="BM10" i="3"/>
  <c r="BM220" i="3"/>
  <c r="BM170" i="3"/>
  <c r="BM195" i="3"/>
  <c r="BM234" i="3"/>
  <c r="AH285" i="3"/>
  <c r="AD285" i="3"/>
  <c r="E3" i="4"/>
  <c r="F3" i="4"/>
  <c r="G3" i="4"/>
  <c r="H3" i="4"/>
  <c r="I3" i="4"/>
  <c r="E7" i="4"/>
  <c r="F7" i="4"/>
  <c r="G7" i="4"/>
  <c r="H7" i="4"/>
  <c r="I7" i="4"/>
  <c r="BQ3" i="3"/>
  <c r="BQ4" i="3"/>
  <c r="BQ5" i="3"/>
  <c r="BQ6" i="3"/>
  <c r="BQ12" i="3"/>
  <c r="BQ8" i="3"/>
  <c r="BQ7" i="3"/>
  <c r="BQ11" i="3"/>
  <c r="BQ19" i="3"/>
  <c r="BQ14" i="3"/>
  <c r="BQ9" i="3"/>
  <c r="BQ21" i="3"/>
  <c r="BQ23" i="3"/>
  <c r="BQ41" i="3"/>
  <c r="BQ32" i="3"/>
  <c r="BQ25" i="3"/>
  <c r="BQ20" i="3"/>
  <c r="BQ17" i="3"/>
  <c r="BQ42" i="3"/>
  <c r="BQ16" i="3"/>
  <c r="BQ13" i="3"/>
  <c r="BQ15" i="3"/>
  <c r="BQ18" i="3"/>
  <c r="BQ30" i="3"/>
  <c r="BQ28" i="3"/>
  <c r="BQ36" i="3"/>
  <c r="BQ31" i="3"/>
  <c r="BQ45" i="3"/>
  <c r="BQ27" i="3"/>
  <c r="BQ26" i="3"/>
  <c r="BQ24" i="3"/>
  <c r="BQ62" i="3"/>
  <c r="BQ50" i="3"/>
  <c r="BA633" i="6" l="1"/>
  <c r="BA605" i="6"/>
  <c r="BA629" i="6"/>
  <c r="BA582" i="6"/>
  <c r="W580" i="6"/>
  <c r="V609" i="6"/>
  <c r="V625" i="6"/>
  <c r="V626" i="6"/>
  <c r="W644" i="6"/>
  <c r="W598" i="6"/>
  <c r="W646" i="6"/>
  <c r="W603" i="6"/>
  <c r="V608" i="6"/>
  <c r="W602" i="6"/>
  <c r="V583" i="6"/>
  <c r="W588" i="6"/>
  <c r="V591" i="6"/>
  <c r="W619" i="6"/>
  <c r="W597" i="6"/>
  <c r="W618" i="6"/>
  <c r="V610" i="6"/>
  <c r="W645" i="6"/>
  <c r="V624" i="6"/>
  <c r="V600" i="6"/>
  <c r="W617" i="6"/>
  <c r="BA591" i="6"/>
  <c r="BA581" i="6"/>
  <c r="BA618" i="6"/>
  <c r="BA613" i="6"/>
  <c r="BA637" i="6"/>
  <c r="BA611" i="6"/>
  <c r="BA647" i="6"/>
  <c r="BA603" i="6"/>
  <c r="BA628" i="6"/>
  <c r="BA617" i="6"/>
  <c r="BA580" i="6"/>
  <c r="W537" i="6"/>
  <c r="W545" i="6"/>
  <c r="V547" i="6"/>
  <c r="W520" i="6"/>
  <c r="W533" i="6"/>
  <c r="V562" i="6"/>
  <c r="W561" i="6"/>
  <c r="W522" i="6"/>
  <c r="V551" i="6"/>
  <c r="W559" i="6"/>
  <c r="V564" i="6"/>
  <c r="W518" i="6"/>
  <c r="V542" i="6"/>
  <c r="W541" i="6"/>
  <c r="V540" i="6"/>
  <c r="W508" i="6"/>
  <c r="BA537" i="6"/>
  <c r="BA3" i="6"/>
  <c r="BA609" i="6"/>
  <c r="BA623" i="6"/>
  <c r="BA606" i="6"/>
  <c r="BA626" i="6"/>
  <c r="BA564" i="6"/>
  <c r="BA540" i="6"/>
  <c r="BA551" i="6"/>
  <c r="BA544" i="6"/>
  <c r="BA548" i="6"/>
  <c r="BA547" i="6"/>
  <c r="BA620" i="6"/>
  <c r="BA536" i="6"/>
  <c r="BA621" i="6"/>
  <c r="BA583" i="6"/>
  <c r="BA542" i="6"/>
  <c r="BA539" i="6"/>
  <c r="BA562" i="6"/>
  <c r="BA608" i="6"/>
  <c r="W626" i="6"/>
  <c r="W609" i="6"/>
  <c r="V602" i="6"/>
  <c r="W601" i="6"/>
  <c r="V644" i="6"/>
  <c r="V585" i="6"/>
  <c r="V584" i="6"/>
  <c r="V603" i="6"/>
  <c r="W600" i="6"/>
  <c r="V596" i="6"/>
  <c r="W624" i="6"/>
  <c r="V634" i="6"/>
  <c r="V614" i="6"/>
  <c r="V628" i="6"/>
  <c r="V579" i="6"/>
  <c r="V640" i="6"/>
  <c r="V636" i="6"/>
  <c r="V635" i="6"/>
  <c r="V638" i="6"/>
  <c r="V589" i="6"/>
  <c r="V587" i="6"/>
  <c r="W605" i="6"/>
  <c r="V646" i="6"/>
  <c r="V599" i="6"/>
  <c r="W583" i="6"/>
  <c r="V578" i="6"/>
  <c r="V616" i="6"/>
  <c r="V633" i="6"/>
  <c r="V582" i="6"/>
  <c r="W623" i="6"/>
  <c r="V594" i="6"/>
  <c r="V641" i="6"/>
  <c r="V631" i="6"/>
  <c r="V598" i="6"/>
  <c r="V643" i="6"/>
  <c r="V639" i="6"/>
  <c r="V617" i="6"/>
  <c r="W608" i="6"/>
  <c r="V580" i="6"/>
  <c r="V632" i="6"/>
  <c r="V590" i="6"/>
  <c r="V611" i="6"/>
  <c r="V581" i="6"/>
  <c r="W622" i="6"/>
  <c r="V612" i="6"/>
  <c r="V588" i="6"/>
  <c r="V615" i="6"/>
  <c r="W604" i="6"/>
  <c r="V595" i="6"/>
  <c r="V642" i="6"/>
  <c r="V586" i="6"/>
  <c r="V629" i="6"/>
  <c r="V613" i="6"/>
  <c r="W621" i="6"/>
  <c r="V630" i="6"/>
  <c r="V577" i="6"/>
  <c r="V593" i="6"/>
  <c r="V637" i="6"/>
  <c r="W647" i="6"/>
  <c r="V592" i="6"/>
  <c r="W607" i="6"/>
  <c r="V619" i="6"/>
  <c r="V597" i="6"/>
  <c r="W606" i="6"/>
  <c r="W625" i="6"/>
  <c r="W620" i="6"/>
  <c r="V618" i="6"/>
  <c r="V645" i="6"/>
  <c r="W591" i="6"/>
  <c r="W610" i="6"/>
  <c r="V627" i="6"/>
  <c r="W5" i="12"/>
  <c r="X5" i="12" s="1"/>
  <c r="Y5" i="12" s="1"/>
  <c r="Z5" i="12" s="1"/>
  <c r="AA5" i="12" s="1"/>
  <c r="AB5" i="12" s="1"/>
  <c r="AC5" i="12" s="1"/>
  <c r="AD5" i="12" s="1"/>
  <c r="AE5" i="12" s="1"/>
  <c r="AF5" i="12" s="1"/>
  <c r="AG5" i="12" s="1"/>
  <c r="AH5" i="12" s="1"/>
  <c r="AM965" i="12"/>
  <c r="AM966" i="12"/>
  <c r="AM962" i="12"/>
  <c r="AM958" i="12"/>
  <c r="AM954" i="12"/>
  <c r="AM950" i="12"/>
  <c r="AM946" i="12"/>
  <c r="AM942" i="12"/>
  <c r="AM938" i="12"/>
  <c r="AM934" i="12"/>
  <c r="AM930" i="12"/>
  <c r="AM926" i="12"/>
  <c r="AM922" i="12"/>
  <c r="AM918" i="12"/>
  <c r="AM914" i="12"/>
  <c r="AM910" i="12"/>
  <c r="AM906" i="12"/>
  <c r="AM902" i="12"/>
  <c r="AM898" i="12"/>
  <c r="AM894" i="12"/>
  <c r="AM890" i="12"/>
  <c r="AM886" i="12"/>
  <c r="AM882" i="12"/>
  <c r="AM878" i="12"/>
  <c r="AM874" i="12"/>
  <c r="AM870" i="12"/>
  <c r="AM866" i="12"/>
  <c r="AM862" i="12"/>
  <c r="AM858" i="12"/>
  <c r="AM854" i="12"/>
  <c r="AM850" i="12"/>
  <c r="AM846" i="12"/>
  <c r="AM842" i="12"/>
  <c r="AM838" i="12"/>
  <c r="AM834" i="12"/>
  <c r="AM830" i="12"/>
  <c r="AM826" i="12"/>
  <c r="AM822" i="12"/>
  <c r="AM818" i="12"/>
  <c r="AM814" i="12"/>
  <c r="AM810" i="12"/>
  <c r="AM806" i="12"/>
  <c r="AM802" i="12"/>
  <c r="AM798" i="12"/>
  <c r="AM963" i="12"/>
  <c r="AM959" i="12"/>
  <c r="AM955" i="12"/>
  <c r="AM951" i="12"/>
  <c r="AM947" i="12"/>
  <c r="AM943" i="12"/>
  <c r="AM939" i="12"/>
  <c r="AM935" i="12"/>
  <c r="AM931" i="12"/>
  <c r="AM927" i="12"/>
  <c r="AM923" i="12"/>
  <c r="AM919" i="12"/>
  <c r="AM915" i="12"/>
  <c r="AM911" i="12"/>
  <c r="AM907" i="12"/>
  <c r="AM903" i="12"/>
  <c r="AM899" i="12"/>
  <c r="AM895" i="12"/>
  <c r="AM891" i="12"/>
  <c r="AM887" i="12"/>
  <c r="AM883" i="12"/>
  <c r="AM879" i="12"/>
  <c r="AM875" i="12"/>
  <c r="AM871" i="12"/>
  <c r="AM867" i="12"/>
  <c r="AM863" i="12"/>
  <c r="AM859" i="12"/>
  <c r="AM855" i="12"/>
  <c r="AM851" i="12"/>
  <c r="AM847" i="12"/>
  <c r="AM843" i="12"/>
  <c r="AM839" i="12"/>
  <c r="AM835" i="12"/>
  <c r="AM831" i="12"/>
  <c r="AM827" i="12"/>
  <c r="AM823" i="12"/>
  <c r="AM819" i="12"/>
  <c r="AM815" i="12"/>
  <c r="AM811" i="12"/>
  <c r="AM807" i="12"/>
  <c r="AM803" i="12"/>
  <c r="AM964" i="12"/>
  <c r="AM960" i="12"/>
  <c r="AM956" i="12"/>
  <c r="AM952" i="12"/>
  <c r="AM948" i="12"/>
  <c r="AM944" i="12"/>
  <c r="AM940" i="12"/>
  <c r="AM936" i="12"/>
  <c r="AM932" i="12"/>
  <c r="AM928" i="12"/>
  <c r="AM924" i="12"/>
  <c r="AM920" i="12"/>
  <c r="AM916" i="12"/>
  <c r="AM912" i="12"/>
  <c r="AM908" i="12"/>
  <c r="AM904" i="12"/>
  <c r="AM900" i="12"/>
  <c r="AM896" i="12"/>
  <c r="AM892" i="12"/>
  <c r="AM888" i="12"/>
  <c r="AM884" i="12"/>
  <c r="AM880" i="12"/>
  <c r="AM876" i="12"/>
  <c r="AM872" i="12"/>
  <c r="AM868" i="12"/>
  <c r="AM864" i="12"/>
  <c r="AM860" i="12"/>
  <c r="AM856" i="12"/>
  <c r="AM852" i="12"/>
  <c r="AM848" i="12"/>
  <c r="AM844" i="12"/>
  <c r="AM840" i="12"/>
  <c r="AM836" i="12"/>
  <c r="AM832" i="12"/>
  <c r="AM828" i="12"/>
  <c r="AM824" i="12"/>
  <c r="AM820" i="12"/>
  <c r="AM816" i="12"/>
  <c r="AM812" i="12"/>
  <c r="AM808" i="12"/>
  <c r="AM804" i="12"/>
  <c r="AM800" i="12"/>
  <c r="AM957" i="12"/>
  <c r="AM949" i="12"/>
  <c r="AM941" i="12"/>
  <c r="AM933" i="12"/>
  <c r="AM925" i="12"/>
  <c r="AM917" i="12"/>
  <c r="AM909" i="12"/>
  <c r="AM901" i="12"/>
  <c r="AM893" i="12"/>
  <c r="AM885" i="12"/>
  <c r="AM877" i="12"/>
  <c r="AM869" i="12"/>
  <c r="AM861" i="12"/>
  <c r="AM853" i="12"/>
  <c r="AM845" i="12"/>
  <c r="AM837" i="12"/>
  <c r="AM829" i="12"/>
  <c r="AM821" i="12"/>
  <c r="AM813" i="12"/>
  <c r="AM805" i="12"/>
  <c r="AM794" i="12"/>
  <c r="AM790" i="12"/>
  <c r="AM786" i="12"/>
  <c r="AM782" i="12"/>
  <c r="AM778" i="12"/>
  <c r="AM774" i="12"/>
  <c r="AM770" i="12"/>
  <c r="AM766" i="12"/>
  <c r="AM762" i="12"/>
  <c r="AM758" i="12"/>
  <c r="AM754" i="12"/>
  <c r="AM750" i="12"/>
  <c r="AM746" i="12"/>
  <c r="AM742" i="12"/>
  <c r="AM738" i="12"/>
  <c r="AM734" i="12"/>
  <c r="AM730" i="12"/>
  <c r="AM726" i="12"/>
  <c r="AM722" i="12"/>
  <c r="AM718" i="12"/>
  <c r="AM714" i="12"/>
  <c r="AM795" i="12"/>
  <c r="AM791" i="12"/>
  <c r="AM787" i="12"/>
  <c r="AM783" i="12"/>
  <c r="AM779" i="12"/>
  <c r="AM775" i="12"/>
  <c r="AM771" i="12"/>
  <c r="AM767" i="12"/>
  <c r="AM763" i="12"/>
  <c r="AM759" i="12"/>
  <c r="AM755" i="12"/>
  <c r="AM751" i="12"/>
  <c r="AM747" i="12"/>
  <c r="AM743" i="12"/>
  <c r="AM739" i="12"/>
  <c r="AM735" i="12"/>
  <c r="AM731" i="12"/>
  <c r="AM727" i="12"/>
  <c r="AM723" i="12"/>
  <c r="AM719" i="12"/>
  <c r="AM715" i="12"/>
  <c r="AM711" i="12"/>
  <c r="AM707" i="12"/>
  <c r="AM703" i="12"/>
  <c r="AM699" i="12"/>
  <c r="AM695" i="12"/>
  <c r="AM691" i="12"/>
  <c r="AM687" i="12"/>
  <c r="AM683" i="12"/>
  <c r="AM679" i="12"/>
  <c r="AM675" i="12"/>
  <c r="AM671" i="12"/>
  <c r="AM667" i="12"/>
  <c r="AM663" i="12"/>
  <c r="AM659" i="12"/>
  <c r="AM655" i="12"/>
  <c r="AM651" i="12"/>
  <c r="AM647" i="12"/>
  <c r="AM643" i="12"/>
  <c r="AM961" i="12"/>
  <c r="AM953" i="12"/>
  <c r="AM945" i="12"/>
  <c r="AM937" i="12"/>
  <c r="AM929" i="12"/>
  <c r="AM921" i="12"/>
  <c r="AM913" i="12"/>
  <c r="AM905" i="12"/>
  <c r="AM897" i="12"/>
  <c r="AM889" i="12"/>
  <c r="AM881" i="12"/>
  <c r="AM873" i="12"/>
  <c r="AM865" i="12"/>
  <c r="AM857" i="12"/>
  <c r="AM849" i="12"/>
  <c r="AM841" i="12"/>
  <c r="AM833" i="12"/>
  <c r="AM825" i="12"/>
  <c r="AM817" i="12"/>
  <c r="AM809" i="12"/>
  <c r="AM801" i="12"/>
  <c r="AM799" i="12"/>
  <c r="AM796" i="12"/>
  <c r="AM792" i="12"/>
  <c r="AM788" i="12"/>
  <c r="AM784" i="12"/>
  <c r="AM780" i="12"/>
  <c r="AM776" i="12"/>
  <c r="AM772" i="12"/>
  <c r="AM768" i="12"/>
  <c r="AM764" i="12"/>
  <c r="AM760" i="12"/>
  <c r="AM756" i="12"/>
  <c r="AM752" i="12"/>
  <c r="AM748" i="12"/>
  <c r="AM744" i="12"/>
  <c r="AM740" i="12"/>
  <c r="AM736" i="12"/>
  <c r="AM732" i="12"/>
  <c r="AM728" i="12"/>
  <c r="AM724" i="12"/>
  <c r="AM721" i="12"/>
  <c r="AM717" i="12"/>
  <c r="AM713" i="12"/>
  <c r="AM708" i="12"/>
  <c r="AM705" i="12"/>
  <c r="AM700" i="12"/>
  <c r="AM697" i="12"/>
  <c r="AM692" i="12"/>
  <c r="AM689" i="12"/>
  <c r="AM684" i="12"/>
  <c r="AM681" i="12"/>
  <c r="AM676" i="12"/>
  <c r="AM673" i="12"/>
  <c r="AM668" i="12"/>
  <c r="AM665" i="12"/>
  <c r="AM660" i="12"/>
  <c r="AM657" i="12"/>
  <c r="AM652" i="12"/>
  <c r="AM649" i="12"/>
  <c r="AM644" i="12"/>
  <c r="AM641" i="12"/>
  <c r="AM637" i="12"/>
  <c r="AM633" i="12"/>
  <c r="AM629" i="12"/>
  <c r="AM625" i="12"/>
  <c r="AM621" i="12"/>
  <c r="AM617" i="12"/>
  <c r="AM613" i="12"/>
  <c r="AM609" i="12"/>
  <c r="AM605" i="12"/>
  <c r="AM601" i="12"/>
  <c r="AM597" i="12"/>
  <c r="AM593" i="12"/>
  <c r="AM589" i="12"/>
  <c r="AM585" i="12"/>
  <c r="AM581" i="12"/>
  <c r="AM577" i="12"/>
  <c r="AM573" i="12"/>
  <c r="AM569" i="12"/>
  <c r="AM565" i="12"/>
  <c r="AM561" i="12"/>
  <c r="AM557" i="12"/>
  <c r="AM797" i="12"/>
  <c r="AM789" i="12"/>
  <c r="AM781" i="12"/>
  <c r="AM773" i="12"/>
  <c r="AM765" i="12"/>
  <c r="AM757" i="12"/>
  <c r="AM749" i="12"/>
  <c r="AM741" i="12"/>
  <c r="AM733" i="12"/>
  <c r="AM725" i="12"/>
  <c r="AM706" i="12"/>
  <c r="AM698" i="12"/>
  <c r="AM690" i="12"/>
  <c r="AM682" i="12"/>
  <c r="AM720" i="12"/>
  <c r="AM716" i="12"/>
  <c r="AM712" i="12"/>
  <c r="AM709" i="12"/>
  <c r="AM704" i="12"/>
  <c r="AM701" i="12"/>
  <c r="AM696" i="12"/>
  <c r="AM693" i="12"/>
  <c r="AM688" i="12"/>
  <c r="AM685" i="12"/>
  <c r="AM680" i="12"/>
  <c r="AM677" i="12"/>
  <c r="AM672" i="12"/>
  <c r="AM669" i="12"/>
  <c r="AM664" i="12"/>
  <c r="AM661" i="12"/>
  <c r="AM656" i="12"/>
  <c r="AM653" i="12"/>
  <c r="AM648" i="12"/>
  <c r="AM645" i="12"/>
  <c r="AM639" i="12"/>
  <c r="AM635" i="12"/>
  <c r="AM631" i="12"/>
  <c r="AM627" i="12"/>
  <c r="AM623" i="12"/>
  <c r="AM619" i="12"/>
  <c r="AM615" i="12"/>
  <c r="AM611" i="12"/>
  <c r="AM607" i="12"/>
  <c r="AM603" i="12"/>
  <c r="AM599" i="12"/>
  <c r="AM595" i="12"/>
  <c r="AM591" i="12"/>
  <c r="AM587" i="12"/>
  <c r="AM583" i="12"/>
  <c r="AM579" i="12"/>
  <c r="AM575" i="12"/>
  <c r="AM571" i="12"/>
  <c r="AM567" i="12"/>
  <c r="AM563" i="12"/>
  <c r="AM559" i="12"/>
  <c r="AM555" i="12"/>
  <c r="AM551" i="12"/>
  <c r="AM670" i="12"/>
  <c r="AM662" i="12"/>
  <c r="AM654" i="12"/>
  <c r="AM646" i="12"/>
  <c r="AM552" i="12"/>
  <c r="AM549" i="12"/>
  <c r="AM546" i="12"/>
  <c r="AM542" i="12"/>
  <c r="AM538" i="12"/>
  <c r="AM534" i="12"/>
  <c r="AM530" i="12"/>
  <c r="AM526" i="12"/>
  <c r="AM522" i="12"/>
  <c r="AM518" i="12"/>
  <c r="AM514" i="12"/>
  <c r="AM510" i="12"/>
  <c r="AM506" i="12"/>
  <c r="AM502" i="12"/>
  <c r="AM498" i="12"/>
  <c r="AM494" i="12"/>
  <c r="AM490" i="12"/>
  <c r="AM486" i="12"/>
  <c r="AM482" i="12"/>
  <c r="AM478" i="12"/>
  <c r="AM474" i="12"/>
  <c r="AM470" i="12"/>
  <c r="AM466" i="12"/>
  <c r="AM462" i="12"/>
  <c r="AM458" i="12"/>
  <c r="AM454" i="12"/>
  <c r="AM450" i="12"/>
  <c r="AM446" i="12"/>
  <c r="AM442" i="12"/>
  <c r="AM438" i="12"/>
  <c r="AM434" i="12"/>
  <c r="AM430" i="12"/>
  <c r="AM426" i="12"/>
  <c r="AM422" i="12"/>
  <c r="AM418" i="12"/>
  <c r="AM414" i="12"/>
  <c r="AM410" i="12"/>
  <c r="AM406" i="12"/>
  <c r="AM402" i="12"/>
  <c r="AM398" i="12"/>
  <c r="AM394" i="12"/>
  <c r="AM390" i="12"/>
  <c r="AM386" i="12"/>
  <c r="AM382" i="12"/>
  <c r="AM378" i="12"/>
  <c r="AM374" i="12"/>
  <c r="AM370" i="12"/>
  <c r="AM366" i="12"/>
  <c r="AM362" i="12"/>
  <c r="AM358" i="12"/>
  <c r="AM354" i="12"/>
  <c r="AM350" i="12"/>
  <c r="AM346" i="12"/>
  <c r="AM342" i="12"/>
  <c r="AM338" i="12"/>
  <c r="AM334" i="12"/>
  <c r="AM330" i="12"/>
  <c r="AM326" i="12"/>
  <c r="AM322" i="12"/>
  <c r="AM793" i="12"/>
  <c r="AM777" i="12"/>
  <c r="AM761" i="12"/>
  <c r="AM745" i="12"/>
  <c r="AM729" i="12"/>
  <c r="AM710" i="12"/>
  <c r="AM694" i="12"/>
  <c r="AM678" i="12"/>
  <c r="AM674" i="12"/>
  <c r="AM666" i="12"/>
  <c r="AM658" i="12"/>
  <c r="AM650" i="12"/>
  <c r="AM642" i="12"/>
  <c r="AM640" i="12"/>
  <c r="AM638" i="12"/>
  <c r="AM636" i="12"/>
  <c r="AM634" i="12"/>
  <c r="AM632" i="12"/>
  <c r="AM630" i="12"/>
  <c r="AM628" i="12"/>
  <c r="AM626" i="12"/>
  <c r="AM624" i="12"/>
  <c r="AM622" i="12"/>
  <c r="AM620" i="12"/>
  <c r="AM618" i="12"/>
  <c r="AM616" i="12"/>
  <c r="AM614" i="12"/>
  <c r="AM612" i="12"/>
  <c r="AM610" i="12"/>
  <c r="AM608" i="12"/>
  <c r="AM606" i="12"/>
  <c r="AM604" i="12"/>
  <c r="AM602" i="12"/>
  <c r="AM600" i="12"/>
  <c r="AM598" i="12"/>
  <c r="AM596" i="12"/>
  <c r="AM594" i="12"/>
  <c r="AM592" i="12"/>
  <c r="AM590" i="12"/>
  <c r="AM588" i="12"/>
  <c r="AM586" i="12"/>
  <c r="AM584" i="12"/>
  <c r="AM582" i="12"/>
  <c r="AM580" i="12"/>
  <c r="AM578" i="12"/>
  <c r="AM576" i="12"/>
  <c r="AM574" i="12"/>
  <c r="AM572" i="12"/>
  <c r="AM570" i="12"/>
  <c r="AM568" i="12"/>
  <c r="AM566" i="12"/>
  <c r="AM564" i="12"/>
  <c r="AM562" i="12"/>
  <c r="AM560" i="12"/>
  <c r="AM558" i="12"/>
  <c r="AM556" i="12"/>
  <c r="AM553" i="12"/>
  <c r="AM548" i="12"/>
  <c r="AM544" i="12"/>
  <c r="AM540" i="12"/>
  <c r="AM536" i="12"/>
  <c r="AM532" i="12"/>
  <c r="AM528" i="12"/>
  <c r="AM524" i="12"/>
  <c r="AM520" i="12"/>
  <c r="AM516" i="12"/>
  <c r="AM512" i="12"/>
  <c r="AM508" i="12"/>
  <c r="AM504" i="12"/>
  <c r="AM500" i="12"/>
  <c r="AM496" i="12"/>
  <c r="AM492" i="12"/>
  <c r="AM488" i="12"/>
  <c r="AM484" i="12"/>
  <c r="AM480" i="12"/>
  <c r="AM476" i="12"/>
  <c r="AM472" i="12"/>
  <c r="AM468" i="12"/>
  <c r="AM464" i="12"/>
  <c r="AM460" i="12"/>
  <c r="AM456" i="12"/>
  <c r="AM452" i="12"/>
  <c r="AM448" i="12"/>
  <c r="AM444" i="12"/>
  <c r="AM440" i="12"/>
  <c r="AM436" i="12"/>
  <c r="AM432" i="12"/>
  <c r="AM428" i="12"/>
  <c r="AM424" i="12"/>
  <c r="AM420" i="12"/>
  <c r="AM416" i="12"/>
  <c r="AM412" i="12"/>
  <c r="AM408" i="12"/>
  <c r="AM404" i="12"/>
  <c r="AM400" i="12"/>
  <c r="AM396" i="12"/>
  <c r="AM392" i="12"/>
  <c r="AM388" i="12"/>
  <c r="AM384" i="12"/>
  <c r="AM380" i="12"/>
  <c r="AM376" i="12"/>
  <c r="AM372" i="12"/>
  <c r="AM368" i="12"/>
  <c r="AM364" i="12"/>
  <c r="AM360" i="12"/>
  <c r="AM356" i="12"/>
  <c r="AM352" i="12"/>
  <c r="AM348" i="12"/>
  <c r="AM785" i="12"/>
  <c r="AM769" i="12"/>
  <c r="AM753" i="12"/>
  <c r="AM737" i="12"/>
  <c r="AM554" i="12"/>
  <c r="AM345" i="12"/>
  <c r="AM337" i="12"/>
  <c r="AM329" i="12"/>
  <c r="AM321" i="12"/>
  <c r="AM317" i="12"/>
  <c r="AM313" i="12"/>
  <c r="AM309" i="12"/>
  <c r="AM305" i="12"/>
  <c r="AM301" i="12"/>
  <c r="AM297" i="12"/>
  <c r="AM293" i="12"/>
  <c r="AM289" i="12"/>
  <c r="AM285" i="12"/>
  <c r="AM281" i="12"/>
  <c r="AM277" i="12"/>
  <c r="AM273" i="12"/>
  <c r="AM269" i="12"/>
  <c r="AM265" i="12"/>
  <c r="AM261" i="12"/>
  <c r="AM702" i="12"/>
  <c r="AM343" i="12"/>
  <c r="AM340" i="12"/>
  <c r="AM335" i="12"/>
  <c r="AM332" i="12"/>
  <c r="AM327" i="12"/>
  <c r="AM324" i="12"/>
  <c r="AM318" i="12"/>
  <c r="AM314" i="12"/>
  <c r="AM550" i="12"/>
  <c r="AM686" i="12"/>
  <c r="AM547" i="12"/>
  <c r="AM545" i="12"/>
  <c r="AM543" i="12"/>
  <c r="AM541" i="12"/>
  <c r="AM539" i="12"/>
  <c r="AM537" i="12"/>
  <c r="AM535" i="12"/>
  <c r="AM533" i="12"/>
  <c r="AM531" i="12"/>
  <c r="AM529" i="12"/>
  <c r="AM527" i="12"/>
  <c r="AM525" i="12"/>
  <c r="AM523" i="12"/>
  <c r="AM521" i="12"/>
  <c r="AM519" i="12"/>
  <c r="AM517" i="12"/>
  <c r="AM515" i="12"/>
  <c r="AM513" i="12"/>
  <c r="AM511" i="12"/>
  <c r="AM509" i="12"/>
  <c r="AM507" i="12"/>
  <c r="AM505" i="12"/>
  <c r="AM503" i="12"/>
  <c r="AM501" i="12"/>
  <c r="AM499" i="12"/>
  <c r="AM497" i="12"/>
  <c r="AM495" i="12"/>
  <c r="AM493" i="12"/>
  <c r="AM491" i="12"/>
  <c r="AM489" i="12"/>
  <c r="AM487" i="12"/>
  <c r="AM485" i="12"/>
  <c r="AM483" i="12"/>
  <c r="AM481" i="12"/>
  <c r="AM479" i="12"/>
  <c r="AM477" i="12"/>
  <c r="AM475" i="12"/>
  <c r="AM473" i="12"/>
  <c r="AM471" i="12"/>
  <c r="AM469" i="12"/>
  <c r="AM467" i="12"/>
  <c r="AM465" i="12"/>
  <c r="AM463" i="12"/>
  <c r="AM461" i="12"/>
  <c r="AM459" i="12"/>
  <c r="AM457" i="12"/>
  <c r="AM455" i="12"/>
  <c r="AM453" i="12"/>
  <c r="AM451" i="12"/>
  <c r="AM449" i="12"/>
  <c r="AM447" i="12"/>
  <c r="AM445" i="12"/>
  <c r="AM443" i="12"/>
  <c r="AM441" i="12"/>
  <c r="AM439" i="12"/>
  <c r="AM437" i="12"/>
  <c r="AM435" i="12"/>
  <c r="AM433" i="12"/>
  <c r="AM431" i="12"/>
  <c r="AM429" i="12"/>
  <c r="AM427" i="12"/>
  <c r="AM425" i="12"/>
  <c r="AM423" i="12"/>
  <c r="AM421" i="12"/>
  <c r="AM419" i="12"/>
  <c r="AM417" i="12"/>
  <c r="AM415" i="12"/>
  <c r="AM413" i="12"/>
  <c r="AM411" i="12"/>
  <c r="AM409" i="12"/>
  <c r="AM407" i="12"/>
  <c r="AM405" i="12"/>
  <c r="AM403" i="12"/>
  <c r="AM401" i="12"/>
  <c r="AM399" i="12"/>
  <c r="AM397" i="12"/>
  <c r="AM395" i="12"/>
  <c r="AM393" i="12"/>
  <c r="AM391" i="12"/>
  <c r="AM389" i="12"/>
  <c r="AM387" i="12"/>
  <c r="AM385" i="12"/>
  <c r="AM383" i="12"/>
  <c r="AM379" i="12"/>
  <c r="AM371" i="12"/>
  <c r="AM363" i="12"/>
  <c r="AM355" i="12"/>
  <c r="AM347" i="12"/>
  <c r="AM336" i="12"/>
  <c r="AM331" i="12"/>
  <c r="AM320" i="12"/>
  <c r="AM316" i="12"/>
  <c r="AM312" i="12"/>
  <c r="AM304" i="12"/>
  <c r="AM296" i="12"/>
  <c r="AM381" i="12"/>
  <c r="AM373" i="12"/>
  <c r="AM365" i="12"/>
  <c r="AM357" i="12"/>
  <c r="AM349" i="12"/>
  <c r="AM333" i="12"/>
  <c r="AM310" i="12"/>
  <c r="AM307" i="12"/>
  <c r="AM302" i="12"/>
  <c r="AM299" i="12"/>
  <c r="AM294" i="12"/>
  <c r="AM291" i="12"/>
  <c r="AM286" i="12"/>
  <c r="AM283" i="12"/>
  <c r="AM278" i="12"/>
  <c r="AM275" i="12"/>
  <c r="AM270" i="12"/>
  <c r="AM267" i="12"/>
  <c r="AM262" i="12"/>
  <c r="AM259" i="12"/>
  <c r="AM255" i="12"/>
  <c r="AM251" i="12"/>
  <c r="AM247" i="12"/>
  <c r="AM243" i="12"/>
  <c r="AM239" i="12"/>
  <c r="AM235" i="12"/>
  <c r="AM231" i="12"/>
  <c r="AM227" i="12"/>
  <c r="AM223" i="12"/>
  <c r="AM219" i="12"/>
  <c r="AM215" i="12"/>
  <c r="AM211" i="12"/>
  <c r="AM207" i="12"/>
  <c r="AM203" i="12"/>
  <c r="AM199" i="12"/>
  <c r="AM195" i="12"/>
  <c r="AM191" i="12"/>
  <c r="AM187" i="12"/>
  <c r="AM183" i="12"/>
  <c r="AM181" i="12"/>
  <c r="AM375" i="12"/>
  <c r="AM367" i="12"/>
  <c r="AM359" i="12"/>
  <c r="AM351" i="12"/>
  <c r="AM344" i="12"/>
  <c r="AM339" i="12"/>
  <c r="AM328" i="12"/>
  <c r="AM323" i="12"/>
  <c r="AM319" i="12"/>
  <c r="AM315" i="12"/>
  <c r="AM308" i="12"/>
  <c r="AM300" i="12"/>
  <c r="AM292" i="12"/>
  <c r="AM377" i="12"/>
  <c r="AM369" i="12"/>
  <c r="AM361" i="12"/>
  <c r="AM353" i="12"/>
  <c r="AM341" i="12"/>
  <c r="AM325" i="12"/>
  <c r="AM311" i="12"/>
  <c r="AM306" i="12"/>
  <c r="AM303" i="12"/>
  <c r="AM298" i="12"/>
  <c r="AM295" i="12"/>
  <c r="AM290" i="12"/>
  <c r="AM287" i="12"/>
  <c r="AM282" i="12"/>
  <c r="AM279" i="12"/>
  <c r="AM274" i="12"/>
  <c r="AM271" i="12"/>
  <c r="AM266" i="12"/>
  <c r="AM263" i="12"/>
  <c r="AM257" i="12"/>
  <c r="AM253" i="12"/>
  <c r="AM249" i="12"/>
  <c r="AM245" i="12"/>
  <c r="AM241" i="12"/>
  <c r="AM237" i="12"/>
  <c r="AM233" i="12"/>
  <c r="AM229" i="12"/>
  <c r="AM225" i="12"/>
  <c r="AM221" i="12"/>
  <c r="AM217" i="12"/>
  <c r="AM213" i="12"/>
  <c r="AM209" i="12"/>
  <c r="AM205" i="12"/>
  <c r="AM201" i="12"/>
  <c r="AM197" i="12"/>
  <c r="AM193" i="12"/>
  <c r="AM189" i="12"/>
  <c r="AM185" i="12"/>
  <c r="AM182" i="12"/>
  <c r="AM284" i="12"/>
  <c r="AM276" i="12"/>
  <c r="AM268" i="12"/>
  <c r="AM260" i="12"/>
  <c r="AM258" i="12"/>
  <c r="AM256" i="12"/>
  <c r="AM254" i="12"/>
  <c r="AM252" i="12"/>
  <c r="AM250" i="12"/>
  <c r="AM248" i="12"/>
  <c r="AM246" i="12"/>
  <c r="AM244" i="12"/>
  <c r="AM242" i="12"/>
  <c r="AM240" i="12"/>
  <c r="AM238" i="12"/>
  <c r="AM236" i="12"/>
  <c r="AM234" i="12"/>
  <c r="AM232" i="12"/>
  <c r="AM230" i="12"/>
  <c r="AM228" i="12"/>
  <c r="AM226" i="12"/>
  <c r="AM224" i="12"/>
  <c r="AM222" i="12"/>
  <c r="AM220" i="12"/>
  <c r="AM218" i="12"/>
  <c r="AM216" i="12"/>
  <c r="AM214" i="12"/>
  <c r="AM212" i="12"/>
  <c r="AM210" i="12"/>
  <c r="AM208" i="12"/>
  <c r="AM206" i="12"/>
  <c r="AM204" i="12"/>
  <c r="AM202" i="12"/>
  <c r="AM200" i="12"/>
  <c r="AM198" i="12"/>
  <c r="AM196" i="12"/>
  <c r="AM194" i="12"/>
  <c r="AM192" i="12"/>
  <c r="AM190" i="12"/>
  <c r="AM188" i="12"/>
  <c r="AM186" i="12"/>
  <c r="AM184" i="12"/>
  <c r="AM280" i="12"/>
  <c r="AM272" i="12"/>
  <c r="AM264" i="12"/>
  <c r="AM288" i="12"/>
  <c r="BA585" i="6"/>
  <c r="BA616" i="6"/>
  <c r="BA587" i="6"/>
  <c r="BA635" i="6"/>
  <c r="BA614" i="6"/>
  <c r="BA634" i="6"/>
  <c r="BA578" i="6"/>
  <c r="BA632" i="6"/>
  <c r="BA640" i="6"/>
  <c r="BA615" i="6"/>
  <c r="BA636" i="6"/>
  <c r="BA619" i="6"/>
  <c r="BA594" i="6"/>
  <c r="BA612" i="6"/>
  <c r="BA584" i="6"/>
  <c r="BA631" i="6"/>
  <c r="V534" i="6"/>
  <c r="V555" i="6"/>
  <c r="V566" i="6"/>
  <c r="W548" i="6"/>
  <c r="V549" i="6"/>
  <c r="V559" i="6"/>
  <c r="V553" i="6"/>
  <c r="V571" i="6"/>
  <c r="W539" i="6"/>
  <c r="W551" i="6"/>
  <c r="V568" i="6"/>
  <c r="W536" i="6"/>
  <c r="V550" i="6"/>
  <c r="V565" i="6"/>
  <c r="V537" i="6"/>
  <c r="V554" i="6"/>
  <c r="W564" i="6"/>
  <c r="V556" i="6"/>
  <c r="V575" i="6"/>
  <c r="W544" i="6"/>
  <c r="V552" i="6"/>
  <c r="V570" i="6"/>
  <c r="W547" i="6"/>
  <c r="W562" i="6"/>
  <c r="V573" i="6"/>
  <c r="V541" i="6"/>
  <c r="V546" i="6"/>
  <c r="V574" i="6"/>
  <c r="V560" i="6"/>
  <c r="W542" i="6"/>
  <c r="V533" i="6"/>
  <c r="V557" i="6"/>
  <c r="V572" i="6"/>
  <c r="V543" i="6"/>
  <c r="V558" i="6"/>
  <c r="V538" i="6"/>
  <c r="V545" i="6"/>
  <c r="V563" i="6"/>
  <c r="V569" i="6"/>
  <c r="V567" i="6"/>
  <c r="W540" i="6"/>
  <c r="V535" i="6"/>
  <c r="V561" i="6"/>
  <c r="BA570" i="6"/>
  <c r="BA534" i="6"/>
  <c r="BA575" i="6"/>
  <c r="BA568" i="6"/>
  <c r="BA552" i="6"/>
  <c r="BA546" i="6"/>
  <c r="BA561" i="6"/>
  <c r="BA572" i="6"/>
  <c r="BA566" i="6"/>
  <c r="BA541" i="6"/>
  <c r="BA545" i="6"/>
  <c r="BA557" i="6"/>
  <c r="BA553" i="6"/>
  <c r="BA569" i="6"/>
  <c r="BA535" i="6"/>
  <c r="BA560" i="6"/>
  <c r="BA550" i="6"/>
  <c r="BA567" i="6"/>
  <c r="BA555" i="6"/>
  <c r="BA533" i="6"/>
  <c r="BA538" i="6"/>
  <c r="BA571" i="6"/>
  <c r="BA573" i="6"/>
  <c r="BA556" i="6"/>
  <c r="BA574" i="6"/>
  <c r="BA549" i="6"/>
  <c r="BA558" i="6"/>
  <c r="BA565" i="6"/>
  <c r="BA554" i="6"/>
  <c r="BA543" i="6"/>
  <c r="BA559" i="6"/>
  <c r="BA563" i="6"/>
  <c r="W528" i="6"/>
  <c r="W523" i="6"/>
  <c r="BA399" i="6"/>
  <c r="BA282" i="6"/>
  <c r="BA218" i="6"/>
  <c r="BA153" i="6"/>
  <c r="BA47" i="6"/>
  <c r="BA477" i="6"/>
  <c r="BA98" i="6"/>
  <c r="BA314" i="6"/>
  <c r="BA250" i="6"/>
  <c r="BA246" i="6"/>
  <c r="AC3" i="3"/>
  <c r="BA378" i="6"/>
  <c r="BA346" i="6"/>
  <c r="BA65" i="6"/>
  <c r="BA383" i="6"/>
  <c r="BA289" i="6"/>
  <c r="BA257" i="6"/>
  <c r="BA225" i="6"/>
  <c r="BA193" i="6"/>
  <c r="BA56" i="6"/>
  <c r="BA459" i="6"/>
  <c r="BA491" i="6"/>
  <c r="BA416" i="6"/>
  <c r="BA15" i="6"/>
  <c r="BA430" i="6"/>
  <c r="BA190" i="6"/>
  <c r="BA158" i="6"/>
  <c r="BA126" i="6"/>
  <c r="BA94" i="6"/>
  <c r="BA25" i="6"/>
  <c r="BA450" i="6"/>
  <c r="BA490" i="6"/>
  <c r="BA397" i="6"/>
  <c r="BA365" i="6"/>
  <c r="BA333" i="6"/>
  <c r="BA301" i="6"/>
  <c r="BA145" i="6"/>
  <c r="BA89" i="6"/>
  <c r="BA72" i="6"/>
  <c r="BA36" i="6"/>
  <c r="BA20" i="6"/>
  <c r="BA451" i="6"/>
  <c r="BA483" i="6"/>
  <c r="BA396" i="6"/>
  <c r="BA364" i="6"/>
  <c r="BA332" i="6"/>
  <c r="BA300" i="6"/>
  <c r="BA406" i="6"/>
  <c r="BA374" i="6"/>
  <c r="BA342" i="6"/>
  <c r="BA310" i="6"/>
  <c r="BA278" i="6"/>
  <c r="BA214" i="6"/>
  <c r="BA433" i="6"/>
  <c r="BA285" i="6"/>
  <c r="BA253" i="6"/>
  <c r="BA221" i="6"/>
  <c r="BA189" i="6"/>
  <c r="BA157" i="6"/>
  <c r="BA125" i="6"/>
  <c r="BA93" i="6"/>
  <c r="BA412" i="6"/>
  <c r="BA264" i="6"/>
  <c r="BA232" i="6"/>
  <c r="BA59" i="6"/>
  <c r="BA27" i="6"/>
  <c r="BA460" i="6"/>
  <c r="BA492" i="6"/>
  <c r="BA411" i="6"/>
  <c r="BA410" i="6"/>
  <c r="BA178" i="6"/>
  <c r="BA146" i="6"/>
  <c r="BA114" i="6"/>
  <c r="BA81" i="6"/>
  <c r="BA53" i="6"/>
  <c r="BA13" i="6"/>
  <c r="BA454" i="6"/>
  <c r="BA486" i="6"/>
  <c r="BA393" i="6"/>
  <c r="BA361" i="6"/>
  <c r="BA329" i="6"/>
  <c r="BA297" i="6"/>
  <c r="BA12" i="6"/>
  <c r="BA392" i="6"/>
  <c r="BA360" i="6"/>
  <c r="BA328" i="6"/>
  <c r="BA296" i="6"/>
  <c r="BA268" i="6"/>
  <c r="BA236" i="6"/>
  <c r="BA204" i="6"/>
  <c r="BA179" i="6"/>
  <c r="BA147" i="6"/>
  <c r="BA115" i="6"/>
  <c r="BA78" i="6"/>
  <c r="BA46" i="6"/>
  <c r="BA444" i="6"/>
  <c r="BA472" i="6"/>
  <c r="BA391" i="6"/>
  <c r="BA359" i="6"/>
  <c r="BA327" i="6"/>
  <c r="BA295" i="6"/>
  <c r="BA263" i="6"/>
  <c r="BA231" i="6"/>
  <c r="BA50" i="6"/>
  <c r="BA449" i="6"/>
  <c r="BA481" i="6"/>
  <c r="BA191" i="6"/>
  <c r="BA159" i="6"/>
  <c r="BA127" i="6"/>
  <c r="BA95" i="6"/>
  <c r="BA66" i="6"/>
  <c r="BA10" i="6"/>
  <c r="BA188" i="6"/>
  <c r="BA172" i="6"/>
  <c r="BA152" i="6"/>
  <c r="BA136" i="6"/>
  <c r="BA120" i="6"/>
  <c r="BA104" i="6"/>
  <c r="BA88" i="6"/>
  <c r="BA501" i="6"/>
  <c r="BA504" i="6"/>
  <c r="BA516" i="6"/>
  <c r="BA503" i="6"/>
  <c r="BA517" i="6"/>
  <c r="BA527" i="6"/>
  <c r="BA529" i="6"/>
  <c r="BA519" i="6"/>
  <c r="BA528" i="6"/>
  <c r="BA521" i="6"/>
  <c r="BA440" i="6"/>
  <c r="BA168" i="6"/>
  <c r="BA339" i="6"/>
  <c r="BA307" i="6"/>
  <c r="BA275" i="6"/>
  <c r="BA243" i="6"/>
  <c r="BA211" i="6"/>
  <c r="BA437" i="6"/>
  <c r="BA469" i="6"/>
  <c r="BA402" i="6"/>
  <c r="BA370" i="6"/>
  <c r="BA338" i="6"/>
  <c r="BA306" i="6"/>
  <c r="BA274" i="6"/>
  <c r="BA242" i="6"/>
  <c r="BA210" i="6"/>
  <c r="BA49" i="6"/>
  <c r="BA429" i="6"/>
  <c r="BA281" i="6"/>
  <c r="BA249" i="6"/>
  <c r="BA217" i="6"/>
  <c r="BA185" i="6"/>
  <c r="BA113" i="6"/>
  <c r="BA52" i="6"/>
  <c r="BA463" i="6"/>
  <c r="BA495" i="6"/>
  <c r="BA408" i="6"/>
  <c r="BA39" i="6"/>
  <c r="BA7" i="6"/>
  <c r="BA422" i="6"/>
  <c r="BA182" i="6"/>
  <c r="BA150" i="6"/>
  <c r="BA118" i="6"/>
  <c r="BA86" i="6"/>
  <c r="BA21" i="6"/>
  <c r="BA466" i="6"/>
  <c r="BA498" i="6"/>
  <c r="BA389" i="6"/>
  <c r="BA357" i="6"/>
  <c r="BA325" i="6"/>
  <c r="BA293" i="6"/>
  <c r="BA137" i="6"/>
  <c r="BA84" i="6"/>
  <c r="BA68" i="6"/>
  <c r="BA32" i="6"/>
  <c r="BA16" i="6"/>
  <c r="BA455" i="6"/>
  <c r="BA487" i="6"/>
  <c r="BA388" i="6"/>
  <c r="BA356" i="6"/>
  <c r="BA324" i="6"/>
  <c r="BA79" i="6"/>
  <c r="BA398" i="6"/>
  <c r="BA366" i="6"/>
  <c r="BA334" i="6"/>
  <c r="BA302" i="6"/>
  <c r="BA270" i="6"/>
  <c r="BA238" i="6"/>
  <c r="BA206" i="6"/>
  <c r="BA425" i="6"/>
  <c r="BA277" i="6"/>
  <c r="BA245" i="6"/>
  <c r="BA213" i="6"/>
  <c r="BA181" i="6"/>
  <c r="BA149" i="6"/>
  <c r="BA117" i="6"/>
  <c r="BA436" i="6"/>
  <c r="BA288" i="6"/>
  <c r="BA256" i="6"/>
  <c r="BA224" i="6"/>
  <c r="BA51" i="6"/>
  <c r="BA19" i="6"/>
  <c r="BA464" i="6"/>
  <c r="BA496" i="6"/>
  <c r="BA434" i="6"/>
  <c r="BA202" i="6"/>
  <c r="BA170" i="6"/>
  <c r="BA138" i="6"/>
  <c r="BA106" i="6"/>
  <c r="BA73" i="6"/>
  <c r="BA41" i="6"/>
  <c r="BA9" i="6"/>
  <c r="BA462" i="6"/>
  <c r="BA494" i="6"/>
  <c r="BA385" i="6"/>
  <c r="BA353" i="6"/>
  <c r="BA321" i="6"/>
  <c r="BA82" i="6"/>
  <c r="BA4" i="6"/>
  <c r="BA384" i="6"/>
  <c r="BA352" i="6"/>
  <c r="BA320" i="6"/>
  <c r="BA292" i="6"/>
  <c r="BA260" i="6"/>
  <c r="BA228" i="6"/>
  <c r="BA200" i="6"/>
  <c r="BA171" i="6"/>
  <c r="BA139" i="6"/>
  <c r="BA107" i="6"/>
  <c r="BA70" i="6"/>
  <c r="BA30" i="6"/>
  <c r="BA452" i="6"/>
  <c r="BA484" i="6"/>
  <c r="BA375" i="6"/>
  <c r="BA351" i="6"/>
  <c r="BA319" i="6"/>
  <c r="BA287" i="6"/>
  <c r="BA255" i="6"/>
  <c r="BA223" i="6"/>
  <c r="BA34" i="6"/>
  <c r="BA457" i="6"/>
  <c r="BA489" i="6"/>
  <c r="BA183" i="6"/>
  <c r="BA151" i="6"/>
  <c r="BA119" i="6"/>
  <c r="BA87" i="6"/>
  <c r="BA58" i="6"/>
  <c r="BA184" i="6"/>
  <c r="BA164" i="6"/>
  <c r="BA148" i="6"/>
  <c r="BA132" i="6"/>
  <c r="BA116" i="6"/>
  <c r="BA100" i="6"/>
  <c r="BA83" i="6"/>
  <c r="BA502" i="6"/>
  <c r="BA513" i="6"/>
  <c r="BA511" i="6"/>
  <c r="BA508" i="6"/>
  <c r="BA526" i="6"/>
  <c r="BA522" i="6"/>
  <c r="BA403" i="6"/>
  <c r="BA363" i="6"/>
  <c r="BA331" i="6"/>
  <c r="BA299" i="6"/>
  <c r="BA267" i="6"/>
  <c r="BA235" i="6"/>
  <c r="BA203" i="6"/>
  <c r="BA445" i="6"/>
  <c r="BA394" i="6"/>
  <c r="BA362" i="6"/>
  <c r="BA330" i="6"/>
  <c r="BA298" i="6"/>
  <c r="BA266" i="6"/>
  <c r="BA234" i="6"/>
  <c r="BA77" i="6"/>
  <c r="BA458" i="6"/>
  <c r="BA421" i="6"/>
  <c r="BA273" i="6"/>
  <c r="BA241" i="6"/>
  <c r="BA209" i="6"/>
  <c r="BA177" i="6"/>
  <c r="BA105" i="6"/>
  <c r="BA40" i="6"/>
  <c r="BA475" i="6"/>
  <c r="BA432" i="6"/>
  <c r="BA63" i="6"/>
  <c r="BA31" i="6"/>
  <c r="BA431" i="6"/>
  <c r="BA414" i="6"/>
  <c r="BA174" i="6"/>
  <c r="BA142" i="6"/>
  <c r="BA110" i="6"/>
  <c r="BA45" i="6"/>
  <c r="BA17" i="6"/>
  <c r="BA474" i="6"/>
  <c r="BA427" i="6"/>
  <c r="BA381" i="6"/>
  <c r="BA349" i="6"/>
  <c r="BA317" i="6"/>
  <c r="BA133" i="6"/>
  <c r="BA129" i="6"/>
  <c r="BA80" i="6"/>
  <c r="BA48" i="6"/>
  <c r="BA28" i="6"/>
  <c r="BA8" i="6"/>
  <c r="BA467" i="6"/>
  <c r="BA499" i="6"/>
  <c r="BA380" i="6"/>
  <c r="BA348" i="6"/>
  <c r="BA316" i="6"/>
  <c r="BA71" i="6"/>
  <c r="BA390" i="6"/>
  <c r="BA358" i="6"/>
  <c r="BA326" i="6"/>
  <c r="BA294" i="6"/>
  <c r="BA262" i="6"/>
  <c r="BA230" i="6"/>
  <c r="BA5" i="6"/>
  <c r="BA417" i="6"/>
  <c r="BA269" i="6"/>
  <c r="BA237" i="6"/>
  <c r="BA205" i="6"/>
  <c r="BA173" i="6"/>
  <c r="BA141" i="6"/>
  <c r="BA109" i="6"/>
  <c r="BA428" i="6"/>
  <c r="BA280" i="6"/>
  <c r="BA248" i="6"/>
  <c r="BA216" i="6"/>
  <c r="BA43" i="6"/>
  <c r="BA11" i="6"/>
  <c r="BA476" i="6"/>
  <c r="BA415" i="6"/>
  <c r="BA426" i="6"/>
  <c r="BA194" i="6"/>
  <c r="BA162" i="6"/>
  <c r="BA130" i="6"/>
  <c r="BA61" i="6"/>
  <c r="BA37" i="6"/>
  <c r="BA438" i="6"/>
  <c r="BA470" i="6"/>
  <c r="BA419" i="6"/>
  <c r="BA377" i="6"/>
  <c r="BA345" i="6"/>
  <c r="BA313" i="6"/>
  <c r="BA64" i="6"/>
  <c r="BA439" i="6"/>
  <c r="BA376" i="6"/>
  <c r="BA344" i="6"/>
  <c r="BA312" i="6"/>
  <c r="BA284" i="6"/>
  <c r="BA252" i="6"/>
  <c r="BA220" i="6"/>
  <c r="BA195" i="6"/>
  <c r="BA163" i="6"/>
  <c r="BA131" i="6"/>
  <c r="BA99" i="6"/>
  <c r="BA62" i="6"/>
  <c r="BA22" i="6"/>
  <c r="BA456" i="6"/>
  <c r="BA488" i="6"/>
  <c r="BA367" i="6"/>
  <c r="BA343" i="6"/>
  <c r="BA311" i="6"/>
  <c r="BA279" i="6"/>
  <c r="BA247" i="6"/>
  <c r="BA215" i="6"/>
  <c r="BA26" i="6"/>
  <c r="BA465" i="6"/>
  <c r="BA497" i="6"/>
  <c r="BA175" i="6"/>
  <c r="BA143" i="6"/>
  <c r="BA111" i="6"/>
  <c r="BA42" i="6"/>
  <c r="BA196" i="6"/>
  <c r="BA180" i="6"/>
  <c r="BA160" i="6"/>
  <c r="BA144" i="6"/>
  <c r="BA128" i="6"/>
  <c r="BA112" i="6"/>
  <c r="BA96" i="6"/>
  <c r="BA75" i="6"/>
  <c r="BA509" i="6"/>
  <c r="BA507" i="6"/>
  <c r="BA515" i="6"/>
  <c r="BA512" i="6"/>
  <c r="BA530" i="6"/>
  <c r="BA518" i="6"/>
  <c r="BA520" i="6"/>
  <c r="BA531" i="6"/>
  <c r="BA85" i="6"/>
  <c r="BA387" i="6"/>
  <c r="BA355" i="6"/>
  <c r="BA323" i="6"/>
  <c r="BA291" i="6"/>
  <c r="BA259" i="6"/>
  <c r="BA227" i="6"/>
  <c r="BA38" i="6"/>
  <c r="BA453" i="6"/>
  <c r="BA485" i="6"/>
  <c r="BA386" i="6"/>
  <c r="BA354" i="6"/>
  <c r="BA322" i="6"/>
  <c r="BA290" i="6"/>
  <c r="BA258" i="6"/>
  <c r="BA226" i="6"/>
  <c r="BA69" i="6"/>
  <c r="BA407" i="6"/>
  <c r="BA413" i="6"/>
  <c r="BA265" i="6"/>
  <c r="BA233" i="6"/>
  <c r="BA201" i="6"/>
  <c r="BA169" i="6"/>
  <c r="BA97" i="6"/>
  <c r="BA447" i="6"/>
  <c r="BA479" i="6"/>
  <c r="BA424" i="6"/>
  <c r="BA55" i="6"/>
  <c r="BA23" i="6"/>
  <c r="BA423" i="6"/>
  <c r="BA198" i="6"/>
  <c r="BA166" i="6"/>
  <c r="BA134" i="6"/>
  <c r="BA102" i="6"/>
  <c r="BA33" i="6"/>
  <c r="BA442" i="6"/>
  <c r="BA482" i="6"/>
  <c r="BA405" i="6"/>
  <c r="BA373" i="6"/>
  <c r="BA341" i="6"/>
  <c r="BA309" i="6"/>
  <c r="BA161" i="6"/>
  <c r="BA121" i="6"/>
  <c r="BA76" i="6"/>
  <c r="BA44" i="6"/>
  <c r="BA24" i="6"/>
  <c r="BA443" i="6"/>
  <c r="BA471" i="6"/>
  <c r="BA404" i="6"/>
  <c r="BA372" i="6"/>
  <c r="BA340" i="6"/>
  <c r="BA308" i="6"/>
  <c r="BA379" i="6"/>
  <c r="BA382" i="6"/>
  <c r="BA350" i="6"/>
  <c r="BA318" i="6"/>
  <c r="BA286" i="6"/>
  <c r="BA254" i="6"/>
  <c r="BA222" i="6"/>
  <c r="BA395" i="6"/>
  <c r="BA409" i="6"/>
  <c r="BA261" i="6"/>
  <c r="BA229" i="6"/>
  <c r="BA197" i="6"/>
  <c r="BA165" i="6"/>
  <c r="BA101" i="6"/>
  <c r="BA420" i="6"/>
  <c r="BA272" i="6"/>
  <c r="BA240" i="6"/>
  <c r="BA208" i="6"/>
  <c r="BA35" i="6"/>
  <c r="BA448" i="6"/>
  <c r="BA480" i="6"/>
  <c r="BA435" i="6"/>
  <c r="BA418" i="6"/>
  <c r="BA186" i="6"/>
  <c r="BA154" i="6"/>
  <c r="BA122" i="6"/>
  <c r="BA90" i="6"/>
  <c r="BA57" i="6"/>
  <c r="BA29" i="6"/>
  <c r="BA446" i="6"/>
  <c r="BA478" i="6"/>
  <c r="BA401" i="6"/>
  <c r="BA369" i="6"/>
  <c r="BA337" i="6"/>
  <c r="BA305" i="6"/>
  <c r="BA60" i="6"/>
  <c r="BA400" i="6"/>
  <c r="BA368" i="6"/>
  <c r="BA336" i="6"/>
  <c r="BA304" i="6"/>
  <c r="BA276" i="6"/>
  <c r="BA244" i="6"/>
  <c r="BA212" i="6"/>
  <c r="BA187" i="6"/>
  <c r="BA155" i="6"/>
  <c r="BA123" i="6"/>
  <c r="BA91" i="6"/>
  <c r="BA54" i="6"/>
  <c r="BA6" i="6"/>
  <c r="BA468" i="6"/>
  <c r="BA500" i="6"/>
  <c r="BA335" i="6"/>
  <c r="BA303" i="6"/>
  <c r="BA271" i="6"/>
  <c r="BA239" i="6"/>
  <c r="BA207" i="6"/>
  <c r="BA441" i="6"/>
  <c r="BA473" i="6"/>
  <c r="BA199" i="6"/>
  <c r="BA167" i="6"/>
  <c r="BA135" i="6"/>
  <c r="BA103" i="6"/>
  <c r="BA74" i="6"/>
  <c r="BA18" i="6"/>
  <c r="BA192" i="6"/>
  <c r="BA176" i="6"/>
  <c r="BA156" i="6"/>
  <c r="BA140" i="6"/>
  <c r="BA124" i="6"/>
  <c r="BA108" i="6"/>
  <c r="BA92" i="6"/>
  <c r="BA67" i="6"/>
  <c r="BA505" i="6"/>
  <c r="BA514" i="6"/>
  <c r="BA506" i="6"/>
  <c r="BA510" i="6"/>
  <c r="BA523" i="6"/>
  <c r="BA525" i="6"/>
  <c r="BA524" i="6"/>
  <c r="BA576" i="6"/>
  <c r="BA532" i="6"/>
  <c r="F3" i="3"/>
  <c r="BA371" i="6"/>
  <c r="BA347" i="6"/>
  <c r="BA315" i="6"/>
  <c r="BA283" i="6"/>
  <c r="BA251" i="6"/>
  <c r="BA219" i="6"/>
  <c r="BA14" i="6"/>
  <c r="BA461" i="6"/>
  <c r="BA493" i="6"/>
  <c r="W532" i="6"/>
  <c r="W524" i="6"/>
  <c r="W512" i="6"/>
  <c r="V461" i="6"/>
  <c r="W490" i="6"/>
  <c r="V531" i="6"/>
  <c r="V532" i="6"/>
  <c r="W525" i="6"/>
  <c r="V521" i="6"/>
  <c r="V529" i="6"/>
  <c r="V530" i="6"/>
  <c r="W529" i="6"/>
  <c r="V522" i="6"/>
  <c r="V524" i="6"/>
  <c r="V526" i="6"/>
  <c r="W530" i="6"/>
  <c r="V525" i="6"/>
  <c r="V519" i="6"/>
  <c r="V520" i="6"/>
  <c r="V527" i="6"/>
  <c r="V518" i="6"/>
  <c r="V523" i="6"/>
  <c r="V528" i="6"/>
  <c r="W521" i="6"/>
  <c r="V576" i="6"/>
  <c r="W517" i="6"/>
  <c r="V517" i="6"/>
  <c r="V514" i="6"/>
  <c r="V516" i="6"/>
  <c r="V515" i="6"/>
  <c r="W509" i="6"/>
  <c r="W470" i="6"/>
  <c r="V467" i="6"/>
  <c r="V460" i="6"/>
  <c r="W507" i="6"/>
  <c r="V506" i="6"/>
  <c r="W504" i="6"/>
  <c r="W511" i="6"/>
  <c r="V513" i="6"/>
  <c r="V503" i="6"/>
  <c r="V510" i="6"/>
  <c r="V446" i="6"/>
  <c r="V450" i="6"/>
  <c r="V438" i="6"/>
  <c r="V444" i="6"/>
  <c r="V448" i="6"/>
  <c r="V465" i="6"/>
  <c r="V462" i="6"/>
  <c r="V441" i="6"/>
  <c r="W471" i="6"/>
  <c r="V457" i="6"/>
  <c r="V437" i="6"/>
  <c r="V452" i="6"/>
  <c r="V440" i="6"/>
  <c r="W495" i="6"/>
  <c r="W480" i="6"/>
  <c r="W489" i="6"/>
  <c r="V500" i="6"/>
  <c r="V504" i="6"/>
  <c r="W503" i="6"/>
  <c r="W516" i="6"/>
  <c r="V509" i="6"/>
  <c r="W506" i="6"/>
  <c r="W510" i="6"/>
  <c r="W515" i="6"/>
  <c r="V511" i="6"/>
  <c r="V505" i="6"/>
  <c r="W513" i="6"/>
  <c r="V508" i="6"/>
  <c r="V512" i="6"/>
  <c r="W514" i="6"/>
  <c r="V507" i="6"/>
  <c r="V502" i="6"/>
  <c r="V501" i="6"/>
  <c r="V499" i="6"/>
  <c r="V497" i="6"/>
  <c r="W478" i="6"/>
  <c r="W475" i="6"/>
  <c r="W472" i="6"/>
  <c r="V458" i="6"/>
  <c r="V451" i="6"/>
  <c r="V449" i="6"/>
  <c r="V442" i="6"/>
  <c r="W491" i="6"/>
  <c r="W488" i="6"/>
  <c r="W486" i="6"/>
  <c r="V455" i="6"/>
  <c r="V453" i="6"/>
  <c r="V498" i="6"/>
  <c r="W479" i="6"/>
  <c r="V466" i="6"/>
  <c r="V459" i="6"/>
  <c r="V443" i="6"/>
  <c r="W492" i="6"/>
  <c r="W487" i="6"/>
  <c r="V463" i="6"/>
  <c r="V454" i="6"/>
  <c r="V447" i="6"/>
  <c r="V445" i="6"/>
  <c r="W485" i="6"/>
  <c r="V439" i="6"/>
  <c r="W473" i="6"/>
  <c r="V456" i="6"/>
  <c r="W477" i="6"/>
  <c r="V464" i="6"/>
  <c r="W483" i="6"/>
  <c r="V469" i="6"/>
  <c r="W496" i="6"/>
  <c r="V494" i="6"/>
  <c r="W474" i="6"/>
  <c r="V482" i="6"/>
  <c r="W493" i="6"/>
  <c r="V468" i="6"/>
  <c r="V484" i="6"/>
  <c r="W481" i="6"/>
  <c r="V476" i="6"/>
  <c r="W502" i="6"/>
  <c r="W501" i="6"/>
  <c r="W90" i="6"/>
  <c r="W576" i="6"/>
  <c r="W442" i="6"/>
  <c r="W438" i="6"/>
  <c r="W484" i="6"/>
  <c r="W439" i="6"/>
  <c r="W444" i="6"/>
  <c r="V473" i="6"/>
  <c r="V490" i="6"/>
  <c r="W464" i="6"/>
  <c r="W500" i="6"/>
  <c r="W458" i="6"/>
  <c r="W453" i="6"/>
  <c r="W469" i="6"/>
  <c r="V486" i="6"/>
  <c r="V487" i="6"/>
  <c r="W498" i="6"/>
  <c r="W462" i="6"/>
  <c r="V492" i="6"/>
  <c r="W452" i="6"/>
  <c r="W468" i="6"/>
  <c r="W457" i="6"/>
  <c r="V478" i="6"/>
  <c r="V479" i="6"/>
  <c r="W443" i="6"/>
  <c r="W459" i="6"/>
  <c r="V480" i="6"/>
  <c r="V485" i="6"/>
  <c r="W445" i="6"/>
  <c r="W461" i="6"/>
  <c r="W482" i="6"/>
  <c r="W494" i="6"/>
  <c r="W446" i="6"/>
  <c r="V471" i="6"/>
  <c r="W499" i="6"/>
  <c r="W460" i="6"/>
  <c r="W450" i="6"/>
  <c r="W449" i="6"/>
  <c r="W465" i="6"/>
  <c r="V474" i="6"/>
  <c r="W497" i="6"/>
  <c r="V495" i="6"/>
  <c r="V475" i="6"/>
  <c r="W455" i="6"/>
  <c r="V472" i="6"/>
  <c r="W440" i="6"/>
  <c r="W448" i="6"/>
  <c r="W476" i="6"/>
  <c r="W437" i="6"/>
  <c r="V489" i="6"/>
  <c r="V477" i="6"/>
  <c r="W441" i="6"/>
  <c r="V470" i="6"/>
  <c r="V491" i="6"/>
  <c r="W466" i="6"/>
  <c r="W451" i="6"/>
  <c r="W467" i="6"/>
  <c r="V496" i="6"/>
  <c r="W456" i="6"/>
  <c r="V481" i="6"/>
  <c r="V493" i="6"/>
  <c r="V483" i="6"/>
  <c r="W454" i="6"/>
  <c r="W447" i="6"/>
  <c r="W463" i="6"/>
  <c r="V488" i="6"/>
  <c r="W431" i="6"/>
  <c r="V431" i="6"/>
  <c r="W427" i="6"/>
  <c r="V427" i="6"/>
  <c r="W423" i="6"/>
  <c r="V423" i="6"/>
  <c r="W419" i="6"/>
  <c r="V419" i="6"/>
  <c r="W415" i="6"/>
  <c r="V415" i="6"/>
  <c r="W411" i="6"/>
  <c r="V411" i="6"/>
  <c r="W407" i="6"/>
  <c r="V407" i="6"/>
  <c r="W403" i="6"/>
  <c r="V403" i="6"/>
  <c r="W399" i="6"/>
  <c r="V399" i="6"/>
  <c r="W395" i="6"/>
  <c r="V395" i="6"/>
  <c r="W391" i="6"/>
  <c r="V391" i="6"/>
  <c r="V387" i="6"/>
  <c r="W387" i="6"/>
  <c r="W383" i="6"/>
  <c r="V383" i="6"/>
  <c r="W379" i="6"/>
  <c r="V379" i="6"/>
  <c r="W375" i="6"/>
  <c r="V375" i="6"/>
  <c r="W371" i="6"/>
  <c r="V371" i="6"/>
  <c r="W367" i="6"/>
  <c r="V367" i="6"/>
  <c r="W363" i="6"/>
  <c r="V363" i="6"/>
  <c r="W359" i="6"/>
  <c r="V359" i="6"/>
  <c r="W355" i="6"/>
  <c r="V355" i="6"/>
  <c r="W351" i="6"/>
  <c r="V351" i="6"/>
  <c r="W347" i="6"/>
  <c r="V347" i="6"/>
  <c r="W343" i="6"/>
  <c r="V343" i="6"/>
  <c r="W339" i="6"/>
  <c r="V339" i="6"/>
  <c r="W335" i="6"/>
  <c r="V335" i="6"/>
  <c r="W331" i="6"/>
  <c r="V331" i="6"/>
  <c r="W327" i="6"/>
  <c r="V327" i="6"/>
  <c r="V323" i="6"/>
  <c r="W323" i="6"/>
  <c r="W319" i="6"/>
  <c r="V319" i="6"/>
  <c r="W315" i="6"/>
  <c r="V315" i="6"/>
  <c r="W311" i="6"/>
  <c r="V311" i="6"/>
  <c r="V307" i="6"/>
  <c r="W307" i="6"/>
  <c r="W303" i="6"/>
  <c r="V303" i="6"/>
  <c r="W299" i="6"/>
  <c r="V299" i="6"/>
  <c r="W295" i="6"/>
  <c r="V295" i="6"/>
  <c r="W291" i="6"/>
  <c r="V291" i="6"/>
  <c r="W287" i="6"/>
  <c r="V287" i="6"/>
  <c r="W283" i="6"/>
  <c r="V283" i="6"/>
  <c r="W279" i="6"/>
  <c r="V279" i="6"/>
  <c r="W275" i="6"/>
  <c r="V275" i="6"/>
  <c r="W271" i="6"/>
  <c r="V271" i="6"/>
  <c r="W267" i="6"/>
  <c r="V267" i="6"/>
  <c r="W263" i="6"/>
  <c r="V263" i="6"/>
  <c r="V259" i="6"/>
  <c r="W259" i="6"/>
  <c r="W255" i="6"/>
  <c r="V255" i="6"/>
  <c r="W251" i="6"/>
  <c r="V251" i="6"/>
  <c r="W247" i="6"/>
  <c r="V247" i="6"/>
  <c r="W243" i="6"/>
  <c r="V243" i="6"/>
  <c r="W239" i="6"/>
  <c r="V239" i="6"/>
  <c r="W235" i="6"/>
  <c r="V235" i="6"/>
  <c r="W231" i="6"/>
  <c r="V231" i="6"/>
  <c r="W227" i="6"/>
  <c r="V227" i="6"/>
  <c r="W223" i="6"/>
  <c r="V223" i="6"/>
  <c r="V219" i="6"/>
  <c r="W219" i="6"/>
  <c r="W215" i="6"/>
  <c r="V215" i="6"/>
  <c r="W211" i="6"/>
  <c r="V211" i="6"/>
  <c r="W207" i="6"/>
  <c r="V207" i="6"/>
  <c r="V203" i="6"/>
  <c r="W203" i="6"/>
  <c r="W199" i="6"/>
  <c r="V199" i="6"/>
  <c r="W195" i="6"/>
  <c r="V195" i="6"/>
  <c r="W191" i="6"/>
  <c r="V191" i="6"/>
  <c r="V187" i="6"/>
  <c r="W187" i="6"/>
  <c r="W183" i="6"/>
  <c r="V183" i="6"/>
  <c r="W179" i="6"/>
  <c r="V179" i="6"/>
  <c r="W175" i="6"/>
  <c r="V175" i="6"/>
  <c r="V171" i="6"/>
  <c r="W171" i="6"/>
  <c r="W167" i="6"/>
  <c r="V167" i="6"/>
  <c r="W163" i="6"/>
  <c r="V163" i="6"/>
  <c r="W159" i="6"/>
  <c r="V159" i="6"/>
  <c r="V155" i="6"/>
  <c r="W155" i="6"/>
  <c r="W151" i="6"/>
  <c r="V151" i="6"/>
  <c r="W147" i="6"/>
  <c r="V147" i="6"/>
  <c r="W143" i="6"/>
  <c r="V143" i="6"/>
  <c r="V139" i="6"/>
  <c r="W139" i="6"/>
  <c r="W135" i="6"/>
  <c r="V135" i="6"/>
  <c r="W131" i="6"/>
  <c r="V131" i="6"/>
  <c r="W127" i="6"/>
  <c r="V127" i="6"/>
  <c r="V123" i="6"/>
  <c r="W123" i="6"/>
  <c r="W119" i="6"/>
  <c r="V119" i="6"/>
  <c r="W115" i="6"/>
  <c r="V115" i="6"/>
  <c r="W111" i="6"/>
  <c r="V111" i="6"/>
  <c r="V107" i="6"/>
  <c r="W107" i="6"/>
  <c r="W103" i="6"/>
  <c r="V103" i="6"/>
  <c r="W99" i="6"/>
  <c r="V99" i="6"/>
  <c r="W95" i="6"/>
  <c r="V95" i="6"/>
  <c r="V91" i="6"/>
  <c r="W91" i="6"/>
  <c r="W86" i="6"/>
  <c r="V86" i="6"/>
  <c r="W82" i="6"/>
  <c r="V82" i="6"/>
  <c r="W78" i="6"/>
  <c r="V78" i="6"/>
  <c r="W74" i="6"/>
  <c r="V74" i="6"/>
  <c r="W70" i="6"/>
  <c r="V70" i="6"/>
  <c r="W66" i="6"/>
  <c r="V66" i="6"/>
  <c r="W62" i="6"/>
  <c r="V62" i="6"/>
  <c r="W58" i="6"/>
  <c r="V58" i="6"/>
  <c r="W54" i="6"/>
  <c r="V54" i="6"/>
  <c r="W50" i="6"/>
  <c r="V50" i="6"/>
  <c r="W46" i="6"/>
  <c r="V46" i="6"/>
  <c r="W42" i="6"/>
  <c r="V42" i="6"/>
  <c r="W38" i="6"/>
  <c r="V38" i="6"/>
  <c r="W34" i="6"/>
  <c r="V34" i="6"/>
  <c r="W30" i="6"/>
  <c r="V30" i="6"/>
  <c r="W26" i="6"/>
  <c r="V26" i="6"/>
  <c r="W22" i="6"/>
  <c r="V22" i="6"/>
  <c r="W18" i="6"/>
  <c r="V18" i="6"/>
  <c r="W14" i="6"/>
  <c r="V14" i="6"/>
  <c r="W10" i="6"/>
  <c r="V10" i="6"/>
  <c r="W6" i="6"/>
  <c r="V6" i="6"/>
  <c r="W429" i="6"/>
  <c r="V429" i="6"/>
  <c r="W421" i="6"/>
  <c r="V421" i="6"/>
  <c r="W413" i="6"/>
  <c r="V413" i="6"/>
  <c r="W405" i="6"/>
  <c r="V405" i="6"/>
  <c r="W401" i="6"/>
  <c r="V401" i="6"/>
  <c r="W393" i="6"/>
  <c r="V393" i="6"/>
  <c r="W385" i="6"/>
  <c r="V385" i="6"/>
  <c r="W377" i="6"/>
  <c r="V377" i="6"/>
  <c r="W365" i="6"/>
  <c r="V365" i="6"/>
  <c r="W357" i="6"/>
  <c r="V357" i="6"/>
  <c r="W349" i="6"/>
  <c r="V349" i="6"/>
  <c r="W341" i="6"/>
  <c r="V341" i="6"/>
  <c r="W337" i="6"/>
  <c r="V337" i="6"/>
  <c r="W329" i="6"/>
  <c r="V329" i="6"/>
  <c r="W321" i="6"/>
  <c r="V321" i="6"/>
  <c r="W313" i="6"/>
  <c r="V313" i="6"/>
  <c r="W305" i="6"/>
  <c r="V305" i="6"/>
  <c r="W297" i="6"/>
  <c r="V297" i="6"/>
  <c r="W289" i="6"/>
  <c r="V289" i="6"/>
  <c r="W281" i="6"/>
  <c r="V281" i="6"/>
  <c r="W273" i="6"/>
  <c r="V273" i="6"/>
  <c r="W265" i="6"/>
  <c r="V265" i="6"/>
  <c r="W257" i="6"/>
  <c r="V257" i="6"/>
  <c r="W249" i="6"/>
  <c r="V249" i="6"/>
  <c r="W241" i="6"/>
  <c r="V241" i="6"/>
  <c r="W229" i="6"/>
  <c r="V229" i="6"/>
  <c r="W221" i="6"/>
  <c r="V221" i="6"/>
  <c r="W213" i="6"/>
  <c r="V213" i="6"/>
  <c r="W205" i="6"/>
  <c r="V205" i="6"/>
  <c r="W197" i="6"/>
  <c r="V197" i="6"/>
  <c r="W189" i="6"/>
  <c r="V189" i="6"/>
  <c r="W185" i="6"/>
  <c r="V185" i="6"/>
  <c r="W177" i="6"/>
  <c r="V177" i="6"/>
  <c r="W169" i="6"/>
  <c r="V169" i="6"/>
  <c r="W161" i="6"/>
  <c r="V161" i="6"/>
  <c r="W153" i="6"/>
  <c r="V153" i="6"/>
  <c r="W145" i="6"/>
  <c r="V145" i="6"/>
  <c r="W141" i="6"/>
  <c r="V141" i="6"/>
  <c r="W133" i="6"/>
  <c r="V133" i="6"/>
  <c r="W121" i="6"/>
  <c r="V121" i="6"/>
  <c r="W113" i="6"/>
  <c r="V113" i="6"/>
  <c r="W105" i="6"/>
  <c r="V105" i="6"/>
  <c r="W101" i="6"/>
  <c r="V101" i="6"/>
  <c r="W93" i="6"/>
  <c r="V93" i="6"/>
  <c r="W88" i="6"/>
  <c r="V88" i="6"/>
  <c r="W80" i="6"/>
  <c r="V80" i="6"/>
  <c r="W76" i="6"/>
  <c r="V76" i="6"/>
  <c r="W72" i="6"/>
  <c r="V72" i="6"/>
  <c r="W64" i="6"/>
  <c r="V64" i="6"/>
  <c r="W60" i="6"/>
  <c r="V60" i="6"/>
  <c r="W56" i="6"/>
  <c r="V56" i="6"/>
  <c r="W52" i="6"/>
  <c r="V52" i="6"/>
  <c r="W48" i="6"/>
  <c r="V48" i="6"/>
  <c r="W44" i="6"/>
  <c r="V44" i="6"/>
  <c r="W40" i="6"/>
  <c r="V40" i="6"/>
  <c r="W36" i="6"/>
  <c r="V36" i="6"/>
  <c r="W32" i="6"/>
  <c r="V32" i="6"/>
  <c r="W28" i="6"/>
  <c r="V28" i="6"/>
  <c r="W24" i="6"/>
  <c r="V24" i="6"/>
  <c r="W20" i="6"/>
  <c r="V20" i="6"/>
  <c r="W16" i="6"/>
  <c r="V16" i="6"/>
  <c r="W12" i="6"/>
  <c r="V12" i="6"/>
  <c r="W8" i="6"/>
  <c r="V8" i="6"/>
  <c r="W4" i="6"/>
  <c r="V4" i="6"/>
  <c r="W436" i="6"/>
  <c r="V436" i="6"/>
  <c r="W433" i="6"/>
  <c r="V433" i="6"/>
  <c r="W425" i="6"/>
  <c r="V425" i="6"/>
  <c r="W417" i="6"/>
  <c r="V417" i="6"/>
  <c r="W409" i="6"/>
  <c r="V409" i="6"/>
  <c r="W397" i="6"/>
  <c r="V397" i="6"/>
  <c r="W389" i="6"/>
  <c r="V389" i="6"/>
  <c r="W381" i="6"/>
  <c r="V381" i="6"/>
  <c r="W373" i="6"/>
  <c r="V373" i="6"/>
  <c r="W369" i="6"/>
  <c r="V369" i="6"/>
  <c r="W361" i="6"/>
  <c r="V361" i="6"/>
  <c r="W353" i="6"/>
  <c r="V353" i="6"/>
  <c r="W345" i="6"/>
  <c r="V345" i="6"/>
  <c r="W333" i="6"/>
  <c r="V333" i="6"/>
  <c r="W325" i="6"/>
  <c r="V325" i="6"/>
  <c r="W317" i="6"/>
  <c r="V317" i="6"/>
  <c r="W309" i="6"/>
  <c r="V309" i="6"/>
  <c r="W301" i="6"/>
  <c r="V301" i="6"/>
  <c r="W293" i="6"/>
  <c r="V293" i="6"/>
  <c r="W285" i="6"/>
  <c r="V285" i="6"/>
  <c r="W277" i="6"/>
  <c r="V277" i="6"/>
  <c r="W269" i="6"/>
  <c r="V269" i="6"/>
  <c r="W261" i="6"/>
  <c r="V261" i="6"/>
  <c r="W253" i="6"/>
  <c r="V253" i="6"/>
  <c r="W245" i="6"/>
  <c r="V245" i="6"/>
  <c r="W237" i="6"/>
  <c r="V237" i="6"/>
  <c r="W233" i="6"/>
  <c r="V233" i="6"/>
  <c r="W225" i="6"/>
  <c r="V225" i="6"/>
  <c r="W217" i="6"/>
  <c r="V217" i="6"/>
  <c r="W209" i="6"/>
  <c r="V209" i="6"/>
  <c r="W201" i="6"/>
  <c r="V201" i="6"/>
  <c r="W193" i="6"/>
  <c r="V193" i="6"/>
  <c r="W181" i="6"/>
  <c r="V181" i="6"/>
  <c r="W173" i="6"/>
  <c r="V173" i="6"/>
  <c r="W165" i="6"/>
  <c r="V165" i="6"/>
  <c r="W157" i="6"/>
  <c r="V157" i="6"/>
  <c r="W149" i="6"/>
  <c r="V149" i="6"/>
  <c r="W137" i="6"/>
  <c r="V137" i="6"/>
  <c r="W129" i="6"/>
  <c r="V129" i="6"/>
  <c r="W125" i="6"/>
  <c r="V125" i="6"/>
  <c r="W117" i="6"/>
  <c r="V117" i="6"/>
  <c r="W109" i="6"/>
  <c r="V109" i="6"/>
  <c r="W97" i="6"/>
  <c r="V97" i="6"/>
  <c r="W84" i="6"/>
  <c r="V84" i="6"/>
  <c r="W68" i="6"/>
  <c r="V68" i="6"/>
  <c r="W434" i="6"/>
  <c r="V434" i="6"/>
  <c r="W430" i="6"/>
  <c r="V430" i="6"/>
  <c r="W426" i="6"/>
  <c r="V426" i="6"/>
  <c r="W422" i="6"/>
  <c r="V422" i="6"/>
  <c r="W418" i="6"/>
  <c r="V418" i="6"/>
  <c r="W414" i="6"/>
  <c r="V414" i="6"/>
  <c r="W410" i="6"/>
  <c r="V410" i="6"/>
  <c r="W406" i="6"/>
  <c r="V406" i="6"/>
  <c r="W402" i="6"/>
  <c r="V402" i="6"/>
  <c r="W398" i="6"/>
  <c r="V398" i="6"/>
  <c r="W394" i="6"/>
  <c r="V394" i="6"/>
  <c r="W390" i="6"/>
  <c r="V390" i="6"/>
  <c r="W386" i="6"/>
  <c r="V386" i="6"/>
  <c r="W382" i="6"/>
  <c r="V382" i="6"/>
  <c r="W378" i="6"/>
  <c r="V378" i="6"/>
  <c r="W374" i="6"/>
  <c r="V374" i="6"/>
  <c r="W370" i="6"/>
  <c r="V370" i="6"/>
  <c r="W366" i="6"/>
  <c r="V366" i="6"/>
  <c r="W362" i="6"/>
  <c r="V362" i="6"/>
  <c r="W358" i="6"/>
  <c r="V358" i="6"/>
  <c r="W354" i="6"/>
  <c r="V354" i="6"/>
  <c r="W350" i="6"/>
  <c r="V350" i="6"/>
  <c r="W346" i="6"/>
  <c r="V346" i="6"/>
  <c r="W342" i="6"/>
  <c r="V342" i="6"/>
  <c r="W338" i="6"/>
  <c r="V338" i="6"/>
  <c r="W334" i="6"/>
  <c r="V334" i="6"/>
  <c r="W330" i="6"/>
  <c r="V330" i="6"/>
  <c r="W326" i="6"/>
  <c r="V326" i="6"/>
  <c r="W322" i="6"/>
  <c r="V322" i="6"/>
  <c r="W318" i="6"/>
  <c r="V318" i="6"/>
  <c r="W314" i="6"/>
  <c r="V314" i="6"/>
  <c r="W310" i="6"/>
  <c r="V310" i="6"/>
  <c r="W306" i="6"/>
  <c r="V306" i="6"/>
  <c r="W302" i="6"/>
  <c r="V302" i="6"/>
  <c r="W298" i="6"/>
  <c r="V298" i="6"/>
  <c r="W294" i="6"/>
  <c r="V294" i="6"/>
  <c r="W290" i="6"/>
  <c r="V290" i="6"/>
  <c r="W286" i="6"/>
  <c r="V286" i="6"/>
  <c r="W282" i="6"/>
  <c r="V282" i="6"/>
  <c r="W278" i="6"/>
  <c r="V278" i="6"/>
  <c r="W274" i="6"/>
  <c r="V274" i="6"/>
  <c r="W270" i="6"/>
  <c r="V270" i="6"/>
  <c r="W266" i="6"/>
  <c r="V266" i="6"/>
  <c r="W262" i="6"/>
  <c r="V262" i="6"/>
  <c r="W258" i="6"/>
  <c r="V258" i="6"/>
  <c r="W254" i="6"/>
  <c r="V254" i="6"/>
  <c r="W250" i="6"/>
  <c r="V250" i="6"/>
  <c r="W246" i="6"/>
  <c r="V246" i="6"/>
  <c r="W242" i="6"/>
  <c r="V242" i="6"/>
  <c r="W238" i="6"/>
  <c r="V238" i="6"/>
  <c r="W234" i="6"/>
  <c r="V234" i="6"/>
  <c r="W230" i="6"/>
  <c r="V230" i="6"/>
  <c r="W226" i="6"/>
  <c r="V226" i="6"/>
  <c r="W222" i="6"/>
  <c r="V222" i="6"/>
  <c r="W218" i="6"/>
  <c r="V218" i="6"/>
  <c r="W214" i="6"/>
  <c r="V214" i="6"/>
  <c r="W210" i="6"/>
  <c r="V210" i="6"/>
  <c r="W206" i="6"/>
  <c r="V206" i="6"/>
  <c r="W202" i="6"/>
  <c r="V202" i="6"/>
  <c r="W198" i="6"/>
  <c r="V198" i="6"/>
  <c r="W194" i="6"/>
  <c r="V194" i="6"/>
  <c r="W190" i="6"/>
  <c r="V190" i="6"/>
  <c r="W186" i="6"/>
  <c r="V186" i="6"/>
  <c r="W182" i="6"/>
  <c r="V182" i="6"/>
  <c r="W178" i="6"/>
  <c r="V178" i="6"/>
  <c r="W174" i="6"/>
  <c r="V174" i="6"/>
  <c r="W170" i="6"/>
  <c r="V170" i="6"/>
  <c r="W166" i="6"/>
  <c r="V166" i="6"/>
  <c r="W162" i="6"/>
  <c r="V162" i="6"/>
  <c r="W158" i="6"/>
  <c r="V158" i="6"/>
  <c r="W154" i="6"/>
  <c r="V154" i="6"/>
  <c r="W150" i="6"/>
  <c r="V150" i="6"/>
  <c r="W146" i="6"/>
  <c r="V146" i="6"/>
  <c r="W142" i="6"/>
  <c r="V142" i="6"/>
  <c r="W138" i="6"/>
  <c r="V138" i="6"/>
  <c r="W134" i="6"/>
  <c r="V134" i="6"/>
  <c r="W130" i="6"/>
  <c r="V130" i="6"/>
  <c r="W126" i="6"/>
  <c r="V126" i="6"/>
  <c r="W122" i="6"/>
  <c r="V122" i="6"/>
  <c r="W118" i="6"/>
  <c r="V118" i="6"/>
  <c r="W114" i="6"/>
  <c r="V114" i="6"/>
  <c r="W110" i="6"/>
  <c r="V110" i="6"/>
  <c r="W106" i="6"/>
  <c r="V106" i="6"/>
  <c r="W102" i="6"/>
  <c r="V102" i="6"/>
  <c r="W98" i="6"/>
  <c r="V98" i="6"/>
  <c r="W94" i="6"/>
  <c r="V94" i="6"/>
  <c r="W89" i="6"/>
  <c r="V89" i="6"/>
  <c r="W85" i="6"/>
  <c r="V85" i="6"/>
  <c r="W81" i="6"/>
  <c r="V81" i="6"/>
  <c r="W77" i="6"/>
  <c r="V77" i="6"/>
  <c r="W73" i="6"/>
  <c r="V73" i="6"/>
  <c r="W69" i="6"/>
  <c r="V69" i="6"/>
  <c r="W65" i="6"/>
  <c r="V65" i="6"/>
  <c r="W61" i="6"/>
  <c r="V61" i="6"/>
  <c r="W57" i="6"/>
  <c r="V57" i="6"/>
  <c r="W53" i="6"/>
  <c r="V53" i="6"/>
  <c r="W49" i="6"/>
  <c r="V49" i="6"/>
  <c r="W45" i="6"/>
  <c r="V45" i="6"/>
  <c r="W41" i="6"/>
  <c r="V41" i="6"/>
  <c r="W37" i="6"/>
  <c r="V37" i="6"/>
  <c r="W33" i="6"/>
  <c r="V33" i="6"/>
  <c r="W29" i="6"/>
  <c r="V29" i="6"/>
  <c r="W25" i="6"/>
  <c r="V25" i="6"/>
  <c r="W21" i="6"/>
  <c r="V21" i="6"/>
  <c r="W17" i="6"/>
  <c r="V17" i="6"/>
  <c r="W13" i="6"/>
  <c r="V13" i="6"/>
  <c r="W9" i="6"/>
  <c r="V9" i="6"/>
  <c r="W5" i="6"/>
  <c r="V5" i="6"/>
  <c r="W432" i="6"/>
  <c r="V432" i="6"/>
  <c r="W428" i="6"/>
  <c r="V428" i="6"/>
  <c r="W424" i="6"/>
  <c r="V424" i="6"/>
  <c r="W420" i="6"/>
  <c r="V420" i="6"/>
  <c r="W416" i="6"/>
  <c r="V416" i="6"/>
  <c r="W412" i="6"/>
  <c r="V412" i="6"/>
  <c r="W408" i="6"/>
  <c r="V408" i="6"/>
  <c r="W404" i="6"/>
  <c r="V404" i="6"/>
  <c r="W400" i="6"/>
  <c r="V400" i="6"/>
  <c r="W396" i="6"/>
  <c r="V396" i="6"/>
  <c r="W392" i="6"/>
  <c r="V392" i="6"/>
  <c r="W388" i="6"/>
  <c r="V388" i="6"/>
  <c r="W384" i="6"/>
  <c r="V384" i="6"/>
  <c r="W380" i="6"/>
  <c r="V380" i="6"/>
  <c r="W376" i="6"/>
  <c r="V376" i="6"/>
  <c r="W372" i="6"/>
  <c r="V372" i="6"/>
  <c r="W368" i="6"/>
  <c r="V368" i="6"/>
  <c r="W364" i="6"/>
  <c r="V364" i="6"/>
  <c r="W360" i="6"/>
  <c r="V360" i="6"/>
  <c r="W356" i="6"/>
  <c r="V356" i="6"/>
  <c r="W352" i="6"/>
  <c r="V352" i="6"/>
  <c r="W348" i="6"/>
  <c r="V348" i="6"/>
  <c r="W344" i="6"/>
  <c r="V344" i="6"/>
  <c r="W340" i="6"/>
  <c r="V340" i="6"/>
  <c r="W336" i="6"/>
  <c r="V336" i="6"/>
  <c r="W332" i="6"/>
  <c r="V332" i="6"/>
  <c r="W328" i="6"/>
  <c r="V328" i="6"/>
  <c r="W324" i="6"/>
  <c r="V324" i="6"/>
  <c r="W320" i="6"/>
  <c r="V320" i="6"/>
  <c r="W316" i="6"/>
  <c r="V316" i="6"/>
  <c r="W312" i="6"/>
  <c r="V312" i="6"/>
  <c r="W308" i="6"/>
  <c r="V308" i="6"/>
  <c r="W304" i="6"/>
  <c r="V304" i="6"/>
  <c r="W300" i="6"/>
  <c r="V300" i="6"/>
  <c r="W296" i="6"/>
  <c r="V296" i="6"/>
  <c r="W292" i="6"/>
  <c r="V292" i="6"/>
  <c r="W288" i="6"/>
  <c r="V288" i="6"/>
  <c r="W284" i="6"/>
  <c r="V284" i="6"/>
  <c r="W280" i="6"/>
  <c r="V280" i="6"/>
  <c r="W276" i="6"/>
  <c r="V276" i="6"/>
  <c r="W272" i="6"/>
  <c r="V272" i="6"/>
  <c r="W268" i="6"/>
  <c r="V268" i="6"/>
  <c r="W264" i="6"/>
  <c r="V264" i="6"/>
  <c r="W260" i="6"/>
  <c r="V260" i="6"/>
  <c r="W256" i="6"/>
  <c r="V256" i="6"/>
  <c r="W252" i="6"/>
  <c r="V252" i="6"/>
  <c r="W248" i="6"/>
  <c r="V248" i="6"/>
  <c r="W244" i="6"/>
  <c r="V244" i="6"/>
  <c r="W240" i="6"/>
  <c r="V240" i="6"/>
  <c r="W236" i="6"/>
  <c r="V236" i="6"/>
  <c r="W232" i="6"/>
  <c r="V232" i="6"/>
  <c r="V228" i="6"/>
  <c r="W228" i="6"/>
  <c r="W224" i="6"/>
  <c r="V224" i="6"/>
  <c r="W220" i="6"/>
  <c r="V220" i="6"/>
  <c r="W216" i="6"/>
  <c r="V216" i="6"/>
  <c r="W212" i="6"/>
  <c r="V212" i="6"/>
  <c r="W208" i="6"/>
  <c r="V208" i="6"/>
  <c r="W204" i="6"/>
  <c r="V204" i="6"/>
  <c r="W200" i="6"/>
  <c r="V200" i="6"/>
  <c r="W196" i="6"/>
  <c r="V196" i="6"/>
  <c r="W192" i="6"/>
  <c r="V192" i="6"/>
  <c r="W188" i="6"/>
  <c r="V188" i="6"/>
  <c r="W184" i="6"/>
  <c r="V184" i="6"/>
  <c r="W180" i="6"/>
  <c r="V180" i="6"/>
  <c r="W176" i="6"/>
  <c r="V176" i="6"/>
  <c r="W172" i="6"/>
  <c r="V172" i="6"/>
  <c r="W168" i="6"/>
  <c r="V168" i="6"/>
  <c r="W164" i="6"/>
  <c r="V164" i="6"/>
  <c r="W160" i="6"/>
  <c r="V160" i="6"/>
  <c r="W156" i="6"/>
  <c r="V156" i="6"/>
  <c r="W152" i="6"/>
  <c r="V152" i="6"/>
  <c r="W148" i="6"/>
  <c r="V148" i="6"/>
  <c r="W144" i="6"/>
  <c r="V144" i="6"/>
  <c r="W140" i="6"/>
  <c r="V140" i="6"/>
  <c r="W136" i="6"/>
  <c r="V136" i="6"/>
  <c r="W132" i="6"/>
  <c r="V132" i="6"/>
  <c r="W128" i="6"/>
  <c r="V128" i="6"/>
  <c r="W124" i="6"/>
  <c r="V124" i="6"/>
  <c r="W120" i="6"/>
  <c r="V120" i="6"/>
  <c r="W116" i="6"/>
  <c r="V116" i="6"/>
  <c r="W112" i="6"/>
  <c r="V112" i="6"/>
  <c r="W108" i="6"/>
  <c r="V108" i="6"/>
  <c r="W104" i="6"/>
  <c r="V104" i="6"/>
  <c r="W100" i="6"/>
  <c r="V100" i="6"/>
  <c r="W96" i="6"/>
  <c r="V96" i="6"/>
  <c r="W92" i="6"/>
  <c r="V92" i="6"/>
  <c r="W87" i="6"/>
  <c r="V87" i="6"/>
  <c r="W83" i="6"/>
  <c r="V83" i="6"/>
  <c r="V79" i="6"/>
  <c r="W79" i="6"/>
  <c r="W75" i="6"/>
  <c r="V75" i="6"/>
  <c r="W71" i="6"/>
  <c r="V71" i="6"/>
  <c r="W67" i="6"/>
  <c r="V67" i="6"/>
  <c r="V63" i="6"/>
  <c r="W63" i="6"/>
  <c r="V59" i="6"/>
  <c r="W59" i="6"/>
  <c r="W55" i="6"/>
  <c r="V55" i="6"/>
  <c r="W51" i="6"/>
  <c r="V51" i="6"/>
  <c r="V47" i="6"/>
  <c r="W47" i="6"/>
  <c r="W43" i="6"/>
  <c r="V43" i="6"/>
  <c r="W39" i="6"/>
  <c r="V39" i="6"/>
  <c r="W35" i="6"/>
  <c r="V35" i="6"/>
  <c r="V31" i="6"/>
  <c r="W31" i="6"/>
  <c r="V27" i="6"/>
  <c r="W27" i="6"/>
  <c r="W23" i="6"/>
  <c r="V23" i="6"/>
  <c r="W19" i="6"/>
  <c r="V19" i="6"/>
  <c r="V15" i="6"/>
  <c r="W15" i="6"/>
  <c r="W11" i="6"/>
  <c r="V11" i="6"/>
  <c r="W7" i="6"/>
  <c r="V7" i="6"/>
  <c r="W3" i="6"/>
  <c r="V90" i="6"/>
  <c r="V435" i="6"/>
  <c r="W435" i="6"/>
  <c r="AI5" i="12" l="1"/>
  <c r="AJ5" i="12" s="1"/>
  <c r="AI960" i="12"/>
  <c r="AI966" i="12"/>
  <c r="AI962" i="12"/>
  <c r="AI958" i="12"/>
  <c r="AI964" i="12"/>
  <c r="AI182" i="12"/>
  <c r="BC29" i="6" s="1"/>
  <c r="AI241" i="12"/>
  <c r="AI185" i="12"/>
  <c r="BC32" i="6" s="1"/>
  <c r="AI287" i="12"/>
  <c r="AI206" i="12"/>
  <c r="AI207" i="12"/>
  <c r="AI213" i="12"/>
  <c r="AI261" i="12"/>
  <c r="AI231" i="12"/>
  <c r="AI286" i="12"/>
  <c r="AI246" i="12"/>
  <c r="AI249" i="12"/>
  <c r="AI183" i="12"/>
  <c r="BC21" i="6" s="1"/>
  <c r="AI209" i="12"/>
  <c r="AI271" i="12"/>
  <c r="AI243" i="12"/>
  <c r="AI283" i="12"/>
  <c r="AI237" i="12"/>
  <c r="AI233" i="12"/>
  <c r="AI263" i="12"/>
  <c r="AI222" i="12"/>
  <c r="AI228" i="12"/>
  <c r="AI232" i="12"/>
  <c r="AI208" i="12"/>
  <c r="AI288" i="12"/>
  <c r="AI244" i="12"/>
  <c r="AI216" i="12"/>
  <c r="AI289" i="12"/>
  <c r="AI293" i="12"/>
  <c r="AI297" i="12"/>
  <c r="AI304" i="12"/>
  <c r="AI303" i="12"/>
  <c r="AI309" i="12"/>
  <c r="AI313" i="12"/>
  <c r="AI317" i="12"/>
  <c r="AI321" i="12"/>
  <c r="AI324" i="12"/>
  <c r="AI328" i="12"/>
  <c r="AI335" i="12"/>
  <c r="AI337" i="12"/>
  <c r="AI341" i="12"/>
  <c r="AI345" i="12"/>
  <c r="AI349" i="12"/>
  <c r="AI353" i="12"/>
  <c r="AI357" i="12"/>
  <c r="AI361" i="12"/>
  <c r="AI365" i="12"/>
  <c r="AI369" i="12"/>
  <c r="AI373" i="12"/>
  <c r="AI377" i="12"/>
  <c r="AI381" i="12"/>
  <c r="AI385" i="12"/>
  <c r="AI389" i="12"/>
  <c r="AI393" i="12"/>
  <c r="AI397" i="12"/>
  <c r="AI401" i="12"/>
  <c r="AI405" i="12"/>
  <c r="AI409" i="12"/>
  <c r="AI413" i="12"/>
  <c r="AI417" i="12"/>
  <c r="AI421" i="12"/>
  <c r="AI425" i="12"/>
  <c r="AI429" i="12"/>
  <c r="AI433" i="12"/>
  <c r="AI437" i="12"/>
  <c r="AI441" i="12"/>
  <c r="AI445" i="12"/>
  <c r="AI449" i="12"/>
  <c r="AI453" i="12"/>
  <c r="AI457" i="12"/>
  <c r="AI461" i="12"/>
  <c r="AI465" i="12"/>
  <c r="AI469" i="12"/>
  <c r="AI473" i="12"/>
  <c r="AI477" i="12"/>
  <c r="AI481" i="12"/>
  <c r="AI485" i="12"/>
  <c r="AI489" i="12"/>
  <c r="AI493" i="12"/>
  <c r="AI497" i="12"/>
  <c r="AI501" i="12"/>
  <c r="AI505" i="12"/>
  <c r="AI509" i="12"/>
  <c r="AI513" i="12"/>
  <c r="AI517" i="12"/>
  <c r="AI967" i="12"/>
  <c r="AI187" i="12"/>
  <c r="BC55" i="6" s="1"/>
  <c r="AI257" i="12"/>
  <c r="AI219" i="12"/>
  <c r="AI218" i="12"/>
  <c r="AI203" i="12"/>
  <c r="BC61" i="6" s="1"/>
  <c r="AI221" i="12"/>
  <c r="AI217" i="12"/>
  <c r="AI262" i="12"/>
  <c r="AI274" i="12"/>
  <c r="AI194" i="12"/>
  <c r="BC97" i="6" s="1"/>
  <c r="AI190" i="12"/>
  <c r="BC96" i="6" s="1"/>
  <c r="AI277" i="12"/>
  <c r="AI275" i="12"/>
  <c r="AI226" i="12"/>
  <c r="AI285" i="12"/>
  <c r="AI198" i="12"/>
  <c r="BC68" i="6" s="1"/>
  <c r="AI266" i="12"/>
  <c r="AI247" i="12"/>
  <c r="AI269" i="12"/>
  <c r="AI280" i="12"/>
  <c r="AI184" i="12"/>
  <c r="BC28" i="6" s="1"/>
  <c r="AI272" i="12"/>
  <c r="AI236" i="12"/>
  <c r="AI268" i="12"/>
  <c r="AI248" i="12"/>
  <c r="AI220" i="12"/>
  <c r="AI290" i="12"/>
  <c r="AI294" i="12"/>
  <c r="AI298" i="12"/>
  <c r="AI301" i="12"/>
  <c r="AI308" i="12"/>
  <c r="AI310" i="12"/>
  <c r="AI314" i="12"/>
  <c r="AI318" i="12"/>
  <c r="AI322" i="12"/>
  <c r="AI325" i="12"/>
  <c r="AI329" i="12"/>
  <c r="AI332" i="12"/>
  <c r="AI338" i="12"/>
  <c r="AI342" i="12"/>
  <c r="AI346" i="12"/>
  <c r="AI350" i="12"/>
  <c r="AI354" i="12"/>
  <c r="AI358" i="12"/>
  <c r="AI362" i="12"/>
  <c r="AI366" i="12"/>
  <c r="AI370" i="12"/>
  <c r="AI374" i="12"/>
  <c r="AI378" i="12"/>
  <c r="AI382" i="12"/>
  <c r="AI386" i="12"/>
  <c r="AI390" i="12"/>
  <c r="AI394" i="12"/>
  <c r="AI398" i="12"/>
  <c r="AI402" i="12"/>
  <c r="AI406" i="12"/>
  <c r="AI410" i="12"/>
  <c r="AI414" i="12"/>
  <c r="AI418" i="12"/>
  <c r="AI422" i="12"/>
  <c r="AI426" i="12"/>
  <c r="AI430" i="12"/>
  <c r="AI434" i="12"/>
  <c r="AI438" i="12"/>
  <c r="AI442" i="12"/>
  <c r="AI446" i="12"/>
  <c r="AI450" i="12"/>
  <c r="AI454" i="12"/>
  <c r="AI458" i="12"/>
  <c r="AI462" i="12"/>
  <c r="AI466" i="12"/>
  <c r="AI470" i="12"/>
  <c r="AI474" i="12"/>
  <c r="AI478" i="12"/>
  <c r="AI482" i="12"/>
  <c r="AI486" i="12"/>
  <c r="AI490" i="12"/>
  <c r="AI494" i="12"/>
  <c r="AI498" i="12"/>
  <c r="AI502" i="12"/>
  <c r="AI506" i="12"/>
  <c r="AI510" i="12"/>
  <c r="AI514" i="12"/>
  <c r="AI518" i="12"/>
  <c r="AI281" i="12"/>
  <c r="AI255" i="12"/>
  <c r="AI225" i="12"/>
  <c r="AI259" i="12"/>
  <c r="AI282" i="12"/>
  <c r="AI229" i="12"/>
  <c r="AI210" i="12"/>
  <c r="AI195" i="12"/>
  <c r="BC42" i="6" s="1"/>
  <c r="AI245" i="12"/>
  <c r="AI239" i="12"/>
  <c r="AI238" i="12"/>
  <c r="AI258" i="12"/>
  <c r="AI230" i="12"/>
  <c r="AI223" i="12"/>
  <c r="AI199" i="12"/>
  <c r="BC49" i="6" s="1"/>
  <c r="AI250" i="12"/>
  <c r="AI254" i="12"/>
  <c r="AI205" i="12"/>
  <c r="AI242" i="12"/>
  <c r="AI214" i="12"/>
  <c r="AI196" i="12"/>
  <c r="BC56" i="6" s="1"/>
  <c r="AI264" i="12"/>
  <c r="AI204" i="12"/>
  <c r="BC111" i="6" s="1"/>
  <c r="AI212" i="12"/>
  <c r="AI252" i="12"/>
  <c r="AI260" i="12"/>
  <c r="AI256" i="12"/>
  <c r="AI291" i="12"/>
  <c r="AI295" i="12"/>
  <c r="AI299" i="12"/>
  <c r="AI306" i="12"/>
  <c r="AI305" i="12"/>
  <c r="AI311" i="12"/>
  <c r="AI315" i="12"/>
  <c r="AI319" i="12"/>
  <c r="AI327" i="12"/>
  <c r="AI326" i="12"/>
  <c r="AI331" i="12"/>
  <c r="AI333" i="12"/>
  <c r="AI339" i="12"/>
  <c r="AI343" i="12"/>
  <c r="AI347" i="12"/>
  <c r="AI351" i="12"/>
  <c r="AI355" i="12"/>
  <c r="AI359" i="12"/>
  <c r="AI363" i="12"/>
  <c r="AI367" i="12"/>
  <c r="AI371" i="12"/>
  <c r="AI375" i="12"/>
  <c r="AI379" i="12"/>
  <c r="AI383" i="12"/>
  <c r="AI387" i="12"/>
  <c r="AI391" i="12"/>
  <c r="AI395" i="12"/>
  <c r="AI399" i="12"/>
  <c r="AI403" i="12"/>
  <c r="AI407" i="12"/>
  <c r="AI411" i="12"/>
  <c r="AI415" i="12"/>
  <c r="AI419" i="12"/>
  <c r="AI423" i="12"/>
  <c r="AI427" i="12"/>
  <c r="AI431" i="12"/>
  <c r="AI435" i="12"/>
  <c r="AI439" i="12"/>
  <c r="AI443" i="12"/>
  <c r="AI447" i="12"/>
  <c r="AI451" i="12"/>
  <c r="AI455" i="12"/>
  <c r="AI459" i="12"/>
  <c r="AI463" i="12"/>
  <c r="AI467" i="12"/>
  <c r="AI471" i="12"/>
  <c r="AI475" i="12"/>
  <c r="AI479" i="12"/>
  <c r="AI483" i="12"/>
  <c r="AI487" i="12"/>
  <c r="AI491" i="12"/>
  <c r="AI495" i="12"/>
  <c r="AI499" i="12"/>
  <c r="AI503" i="12"/>
  <c r="AI507" i="12"/>
  <c r="AI511" i="12"/>
  <c r="AI515" i="12"/>
  <c r="AI519" i="12"/>
  <c r="AI215" i="12"/>
  <c r="AI265" i="12"/>
  <c r="AI191" i="12"/>
  <c r="BC33" i="6" s="1"/>
  <c r="AI186" i="12"/>
  <c r="BC39" i="6" s="1"/>
  <c r="AI234" i="12"/>
  <c r="AI253" i="12"/>
  <c r="AI235" i="12"/>
  <c r="AI227" i="12"/>
  <c r="AI211" i="12"/>
  <c r="AI270" i="12"/>
  <c r="AI278" i="12"/>
  <c r="AI189" i="12"/>
  <c r="BC52" i="6" s="1"/>
  <c r="AI197" i="12"/>
  <c r="BC50" i="6" s="1"/>
  <c r="AI273" i="12"/>
  <c r="AI193" i="12"/>
  <c r="BC76" i="6" s="1"/>
  <c r="AI201" i="12"/>
  <c r="BC75" i="6" s="1"/>
  <c r="AI202" i="12"/>
  <c r="BC106" i="6" s="1"/>
  <c r="AI267" i="12"/>
  <c r="AI279" i="12"/>
  <c r="AI251" i="12"/>
  <c r="AI192" i="12"/>
  <c r="BC46" i="6" s="1"/>
  <c r="AI224" i="12"/>
  <c r="AI200" i="12"/>
  <c r="BC60" i="6" s="1"/>
  <c r="AI240" i="12"/>
  <c r="AI276" i="12"/>
  <c r="AI284" i="12"/>
  <c r="AI188" i="12"/>
  <c r="BC41" i="6" s="1"/>
  <c r="AI292" i="12"/>
  <c r="AI296" i="12"/>
  <c r="AI300" i="12"/>
  <c r="AI302" i="12"/>
  <c r="AI307" i="12"/>
  <c r="AI312" i="12"/>
  <c r="AI316" i="12"/>
  <c r="AI320" i="12"/>
  <c r="AI323" i="12"/>
  <c r="AI330" i="12"/>
  <c r="AI334" i="12"/>
  <c r="AI336" i="12"/>
  <c r="AI340" i="12"/>
  <c r="AI344" i="12"/>
  <c r="AI348" i="12"/>
  <c r="AI352" i="12"/>
  <c r="AI356" i="12"/>
  <c r="AI360" i="12"/>
  <c r="AI364" i="12"/>
  <c r="AI368" i="12"/>
  <c r="AI372" i="12"/>
  <c r="AI376" i="12"/>
  <c r="AI380" i="12"/>
  <c r="AI384" i="12"/>
  <c r="AI388" i="12"/>
  <c r="AI392" i="12"/>
  <c r="AI396" i="12"/>
  <c r="AI400" i="12"/>
  <c r="AI404" i="12"/>
  <c r="AI408" i="12"/>
  <c r="AI412" i="12"/>
  <c r="AI416" i="12"/>
  <c r="AI420" i="12"/>
  <c r="AI424" i="12"/>
  <c r="AI428" i="12"/>
  <c r="AI432" i="12"/>
  <c r="AI436" i="12"/>
  <c r="AI440" i="12"/>
  <c r="AI444" i="12"/>
  <c r="AI448" i="12"/>
  <c r="AI452" i="12"/>
  <c r="AI456" i="12"/>
  <c r="AI460" i="12"/>
  <c r="AI464" i="12"/>
  <c r="AI468" i="12"/>
  <c r="AI472" i="12"/>
  <c r="AI476" i="12"/>
  <c r="AI480" i="12"/>
  <c r="AI484" i="12"/>
  <c r="AI488" i="12"/>
  <c r="AI492" i="12"/>
  <c r="AI496" i="12"/>
  <c r="AI500" i="12"/>
  <c r="AI504" i="12"/>
  <c r="AI508" i="12"/>
  <c r="AI512" i="12"/>
  <c r="AI516" i="12"/>
  <c r="AI520" i="12"/>
  <c r="AI521" i="12"/>
  <c r="AI525" i="12"/>
  <c r="AI529" i="12"/>
  <c r="AI533" i="12"/>
  <c r="AI537" i="12"/>
  <c r="AI541" i="12"/>
  <c r="AI545" i="12"/>
  <c r="AI549" i="12"/>
  <c r="AI553" i="12"/>
  <c r="AI557" i="12"/>
  <c r="AI561" i="12"/>
  <c r="AI565" i="12"/>
  <c r="AI569" i="12"/>
  <c r="AI573" i="12"/>
  <c r="AI577" i="12"/>
  <c r="AI581" i="12"/>
  <c r="AI585" i="12"/>
  <c r="AI589" i="12"/>
  <c r="AI593" i="12"/>
  <c r="AI597" i="12"/>
  <c r="AI601" i="12"/>
  <c r="AI605" i="12"/>
  <c r="AI609" i="12"/>
  <c r="AI613" i="12"/>
  <c r="AI617" i="12"/>
  <c r="AI621" i="12"/>
  <c r="AI625" i="12"/>
  <c r="AI629" i="12"/>
  <c r="AI633" i="12"/>
  <c r="AI637" i="12"/>
  <c r="AI641" i="12"/>
  <c r="AI645" i="12"/>
  <c r="AI649" i="12"/>
  <c r="AI653" i="12"/>
  <c r="AI657" i="12"/>
  <c r="AI661" i="12"/>
  <c r="AI665" i="12"/>
  <c r="AI669" i="12"/>
  <c r="AI673" i="12"/>
  <c r="AI677" i="12"/>
  <c r="AI681" i="12"/>
  <c r="AI685" i="12"/>
  <c r="AI689" i="12"/>
  <c r="AI693" i="12"/>
  <c r="AI697" i="12"/>
  <c r="AI701" i="12"/>
  <c r="AI705" i="12"/>
  <c r="AI709" i="12"/>
  <c r="AI713" i="12"/>
  <c r="AI717" i="12"/>
  <c r="AI721" i="12"/>
  <c r="AI725" i="12"/>
  <c r="AI729" i="12"/>
  <c r="AI733" i="12"/>
  <c r="AI737" i="12"/>
  <c r="AI741" i="12"/>
  <c r="AI745" i="12"/>
  <c r="AI749" i="12"/>
  <c r="AI753" i="12"/>
  <c r="AI757" i="12"/>
  <c r="AI761" i="12"/>
  <c r="AI765" i="12"/>
  <c r="AI769" i="12"/>
  <c r="AI773" i="12"/>
  <c r="AI777" i="12"/>
  <c r="AI781" i="12"/>
  <c r="AI785" i="12"/>
  <c r="AI789" i="12"/>
  <c r="AI793" i="12"/>
  <c r="AI797" i="12"/>
  <c r="AI801" i="12"/>
  <c r="AI805" i="12"/>
  <c r="AI809" i="12"/>
  <c r="AI813" i="12"/>
  <c r="AI817" i="12"/>
  <c r="AI821" i="12"/>
  <c r="AI825" i="12"/>
  <c r="AI829" i="12"/>
  <c r="AI833" i="12"/>
  <c r="AI837" i="12"/>
  <c r="AI841" i="12"/>
  <c r="AI845" i="12"/>
  <c r="AI849" i="12"/>
  <c r="AI853" i="12"/>
  <c r="AI857" i="12"/>
  <c r="AI861" i="12"/>
  <c r="AI522" i="12"/>
  <c r="AI526" i="12"/>
  <c r="AI530" i="12"/>
  <c r="AI534" i="12"/>
  <c r="AI538" i="12"/>
  <c r="AI542" i="12"/>
  <c r="AI546" i="12"/>
  <c r="AI550" i="12"/>
  <c r="AI554" i="12"/>
  <c r="AI558" i="12"/>
  <c r="AI562" i="12"/>
  <c r="AI566" i="12"/>
  <c r="AI570" i="12"/>
  <c r="AI574" i="12"/>
  <c r="AI578" i="12"/>
  <c r="AI582" i="12"/>
  <c r="AI586" i="12"/>
  <c r="AI590" i="12"/>
  <c r="AI594" i="12"/>
  <c r="AI598" i="12"/>
  <c r="AI602" i="12"/>
  <c r="AI606" i="12"/>
  <c r="AI610" i="12"/>
  <c r="AI614" i="12"/>
  <c r="AI618" i="12"/>
  <c r="AI622" i="12"/>
  <c r="AI626" i="12"/>
  <c r="AI630" i="12"/>
  <c r="AI634" i="12"/>
  <c r="AI638" i="12"/>
  <c r="AI642" i="12"/>
  <c r="AI646" i="12"/>
  <c r="AI650" i="12"/>
  <c r="AI654" i="12"/>
  <c r="AI658" i="12"/>
  <c r="AI662" i="12"/>
  <c r="AI666" i="12"/>
  <c r="AI670" i="12"/>
  <c r="AI674" i="12"/>
  <c r="AI678" i="12"/>
  <c r="AI682" i="12"/>
  <c r="AI686" i="12"/>
  <c r="AI690" i="12"/>
  <c r="AI694" i="12"/>
  <c r="AI698" i="12"/>
  <c r="AI702" i="12"/>
  <c r="AI706" i="12"/>
  <c r="AI710" i="12"/>
  <c r="AI714" i="12"/>
  <c r="AI718" i="12"/>
  <c r="AI722" i="12"/>
  <c r="AI726" i="12"/>
  <c r="AI730" i="12"/>
  <c r="AI734" i="12"/>
  <c r="AI738" i="12"/>
  <c r="AI742" i="12"/>
  <c r="AI746" i="12"/>
  <c r="AI750" i="12"/>
  <c r="AI754" i="12"/>
  <c r="AI758" i="12"/>
  <c r="AI762" i="12"/>
  <c r="AI766" i="12"/>
  <c r="AI770" i="12"/>
  <c r="AI774" i="12"/>
  <c r="AI778" i="12"/>
  <c r="AI782" i="12"/>
  <c r="AI786" i="12"/>
  <c r="AI790" i="12"/>
  <c r="AI794" i="12"/>
  <c r="AI798" i="12"/>
  <c r="AI802" i="12"/>
  <c r="AI806" i="12"/>
  <c r="AI810" i="12"/>
  <c r="AI814" i="12"/>
  <c r="AI818" i="12"/>
  <c r="AI822" i="12"/>
  <c r="AI826" i="12"/>
  <c r="AI830" i="12"/>
  <c r="AI834" i="12"/>
  <c r="AI838" i="12"/>
  <c r="AI842" i="12"/>
  <c r="AI846" i="12"/>
  <c r="AI850" i="12"/>
  <c r="AI854" i="12"/>
  <c r="AI858" i="12"/>
  <c r="AI523" i="12"/>
  <c r="AI527" i="12"/>
  <c r="AI531" i="12"/>
  <c r="AI535" i="12"/>
  <c r="AI539" i="12"/>
  <c r="AI543" i="12"/>
  <c r="AI547" i="12"/>
  <c r="AI551" i="12"/>
  <c r="AI555" i="12"/>
  <c r="AI559" i="12"/>
  <c r="AI563" i="12"/>
  <c r="AI567" i="12"/>
  <c r="AI571" i="12"/>
  <c r="AI575" i="12"/>
  <c r="AI579" i="12"/>
  <c r="AI583" i="12"/>
  <c r="AI587" i="12"/>
  <c r="AI591" i="12"/>
  <c r="AI595" i="12"/>
  <c r="AI599" i="12"/>
  <c r="AI603" i="12"/>
  <c r="AI607" i="12"/>
  <c r="AI611" i="12"/>
  <c r="AI615" i="12"/>
  <c r="AI619" i="12"/>
  <c r="AI623" i="12"/>
  <c r="AI627" i="12"/>
  <c r="AI631" i="12"/>
  <c r="AI635" i="12"/>
  <c r="AI639" i="12"/>
  <c r="AI643" i="12"/>
  <c r="AI647" i="12"/>
  <c r="AI651" i="12"/>
  <c r="AI655" i="12"/>
  <c r="AI659" i="12"/>
  <c r="AI663" i="12"/>
  <c r="AI667" i="12"/>
  <c r="AI671" i="12"/>
  <c r="AI675" i="12"/>
  <c r="AI679" i="12"/>
  <c r="AI683" i="12"/>
  <c r="AI687" i="12"/>
  <c r="AI691" i="12"/>
  <c r="AI695" i="12"/>
  <c r="AI699" i="12"/>
  <c r="AI703" i="12"/>
  <c r="AI707" i="12"/>
  <c r="AI711" i="12"/>
  <c r="AI715" i="12"/>
  <c r="AI719" i="12"/>
  <c r="AI723" i="12"/>
  <c r="AI727" i="12"/>
  <c r="AI731" i="12"/>
  <c r="AI735" i="12"/>
  <c r="AI739" i="12"/>
  <c r="AI743" i="12"/>
  <c r="AI747" i="12"/>
  <c r="AI751" i="12"/>
  <c r="AI755" i="12"/>
  <c r="AI759" i="12"/>
  <c r="AI763" i="12"/>
  <c r="AI767" i="12"/>
  <c r="AI771" i="12"/>
  <c r="AI775" i="12"/>
  <c r="AI779" i="12"/>
  <c r="AI783" i="12"/>
  <c r="AI787" i="12"/>
  <c r="AI791" i="12"/>
  <c r="AI795" i="12"/>
  <c r="AI799" i="12"/>
  <c r="AI803" i="12"/>
  <c r="AI807" i="12"/>
  <c r="AI811" i="12"/>
  <c r="AI815" i="12"/>
  <c r="AI819" i="12"/>
  <c r="AI823" i="12"/>
  <c r="AI827" i="12"/>
  <c r="BC626" i="6" s="1"/>
  <c r="AI831" i="12"/>
  <c r="AI835" i="12"/>
  <c r="AI839" i="12"/>
  <c r="AI843" i="12"/>
  <c r="AI847" i="12"/>
  <c r="AI851" i="12"/>
  <c r="AI855" i="12"/>
  <c r="AI859" i="12"/>
  <c r="AI524" i="12"/>
  <c r="AI528" i="12"/>
  <c r="AI532" i="12"/>
  <c r="AI536" i="12"/>
  <c r="AI540" i="12"/>
  <c r="AI544" i="12"/>
  <c r="AI548" i="12"/>
  <c r="AI552" i="12"/>
  <c r="AI556" i="12"/>
  <c r="AI560" i="12"/>
  <c r="AI564" i="12"/>
  <c r="AI568" i="12"/>
  <c r="AI572" i="12"/>
  <c r="AI576" i="12"/>
  <c r="AI580" i="12"/>
  <c r="AI584" i="12"/>
  <c r="AI588" i="12"/>
  <c r="AI592" i="12"/>
  <c r="AI596" i="12"/>
  <c r="AI600" i="12"/>
  <c r="AI604" i="12"/>
  <c r="AI608" i="12"/>
  <c r="AI612" i="12"/>
  <c r="AI616" i="12"/>
  <c r="AI620" i="12"/>
  <c r="AI624" i="12"/>
  <c r="AI628" i="12"/>
  <c r="AI632" i="12"/>
  <c r="AI636" i="12"/>
  <c r="AI640" i="12"/>
  <c r="AI644" i="12"/>
  <c r="AI648" i="12"/>
  <c r="AI652" i="12"/>
  <c r="AI656" i="12"/>
  <c r="AI660" i="12"/>
  <c r="AI664" i="12"/>
  <c r="AI668" i="12"/>
  <c r="AI672" i="12"/>
  <c r="AI676" i="12"/>
  <c r="AI680" i="12"/>
  <c r="AI684" i="12"/>
  <c r="AI688" i="12"/>
  <c r="AI692" i="12"/>
  <c r="AI696" i="12"/>
  <c r="AI700" i="12"/>
  <c r="AI704" i="12"/>
  <c r="AI708" i="12"/>
  <c r="AI712" i="12"/>
  <c r="AI716" i="12"/>
  <c r="AI720" i="12"/>
  <c r="AI724" i="12"/>
  <c r="AI728" i="12"/>
  <c r="AI732" i="12"/>
  <c r="AI736" i="12"/>
  <c r="AI740" i="12"/>
  <c r="AI744" i="12"/>
  <c r="AI748" i="12"/>
  <c r="AI752" i="12"/>
  <c r="AI756" i="12"/>
  <c r="AI760" i="12"/>
  <c r="AI764" i="12"/>
  <c r="AI768" i="12"/>
  <c r="AI772" i="12"/>
  <c r="AI776" i="12"/>
  <c r="AI780" i="12"/>
  <c r="AI784" i="12"/>
  <c r="AI788" i="12"/>
  <c r="AI792" i="12"/>
  <c r="AI796" i="12"/>
  <c r="AI800" i="12"/>
  <c r="AI804" i="12"/>
  <c r="AI808" i="12"/>
  <c r="AI812" i="12"/>
  <c r="AI816" i="12"/>
  <c r="AI820" i="12"/>
  <c r="AI824" i="12"/>
  <c r="AI828" i="12"/>
  <c r="AI832" i="12"/>
  <c r="AI836" i="12"/>
  <c r="AI840" i="12"/>
  <c r="AI844" i="12"/>
  <c r="AI848" i="12"/>
  <c r="AI852" i="12"/>
  <c r="AI856" i="12"/>
  <c r="AI860" i="12"/>
  <c r="AI862" i="12"/>
  <c r="AI866" i="12"/>
  <c r="AI870" i="12"/>
  <c r="AI874" i="12"/>
  <c r="AI878" i="12"/>
  <c r="AI882" i="12"/>
  <c r="AI886" i="12"/>
  <c r="AI890" i="12"/>
  <c r="AI894" i="12"/>
  <c r="AI898" i="12"/>
  <c r="AI902" i="12"/>
  <c r="AI906" i="12"/>
  <c r="AI910" i="12"/>
  <c r="AI914" i="12"/>
  <c r="AI918" i="12"/>
  <c r="AI922" i="12"/>
  <c r="AI926" i="12"/>
  <c r="AI930" i="12"/>
  <c r="AI934" i="12"/>
  <c r="AI938" i="12"/>
  <c r="AI942" i="12"/>
  <c r="AI946" i="12"/>
  <c r="AI950" i="12"/>
  <c r="AI954" i="12"/>
  <c r="AI965" i="12"/>
  <c r="AI943" i="12"/>
  <c r="AI951" i="12"/>
  <c r="AI961" i="12"/>
  <c r="AI952" i="12"/>
  <c r="AI959" i="12"/>
  <c r="AI863" i="12"/>
  <c r="AI867" i="12"/>
  <c r="AI871" i="12"/>
  <c r="AI875" i="12"/>
  <c r="AI879" i="12"/>
  <c r="AI883" i="12"/>
  <c r="AI887" i="12"/>
  <c r="AI891" i="12"/>
  <c r="AI895" i="12"/>
  <c r="AI899" i="12"/>
  <c r="AI903" i="12"/>
  <c r="AI907" i="12"/>
  <c r="AI911" i="12"/>
  <c r="AI915" i="12"/>
  <c r="AI919" i="12"/>
  <c r="AI923" i="12"/>
  <c r="AI927" i="12"/>
  <c r="AI931" i="12"/>
  <c r="AI935" i="12"/>
  <c r="AI939" i="12"/>
  <c r="AI947" i="12"/>
  <c r="AI955" i="12"/>
  <c r="AI944" i="12"/>
  <c r="AI956" i="12"/>
  <c r="AI864" i="12"/>
  <c r="AI868" i="12"/>
  <c r="AI872" i="12"/>
  <c r="AI876" i="12"/>
  <c r="AI880" i="12"/>
  <c r="AI884" i="12"/>
  <c r="AI888" i="12"/>
  <c r="AI892" i="12"/>
  <c r="AI896" i="12"/>
  <c r="AI900" i="12"/>
  <c r="AI904" i="12"/>
  <c r="AI908" i="12"/>
  <c r="AI912" i="12"/>
  <c r="AI916" i="12"/>
  <c r="AI920" i="12"/>
  <c r="AI924" i="12"/>
  <c r="AI928" i="12"/>
  <c r="AI932" i="12"/>
  <c r="AI936" i="12"/>
  <c r="AI940" i="12"/>
  <c r="AI948" i="12"/>
  <c r="AI957" i="12"/>
  <c r="AI865" i="12"/>
  <c r="AI869" i="12"/>
  <c r="AI873" i="12"/>
  <c r="AI877" i="12"/>
  <c r="AI881" i="12"/>
  <c r="AI885" i="12"/>
  <c r="AI889" i="12"/>
  <c r="AI893" i="12"/>
  <c r="AI897" i="12"/>
  <c r="AI901" i="12"/>
  <c r="AI905" i="12"/>
  <c r="AI909" i="12"/>
  <c r="AI913" i="12"/>
  <c r="AI917" i="12"/>
  <c r="AI921" i="12"/>
  <c r="AI925" i="12"/>
  <c r="AI929" i="12"/>
  <c r="AI933" i="12"/>
  <c r="AI937" i="12"/>
  <c r="AI941" i="12"/>
  <c r="AI945" i="12"/>
  <c r="AI949" i="12"/>
  <c r="AI953" i="12"/>
  <c r="AI963" i="12"/>
  <c r="AK5" i="12"/>
  <c r="AL5" i="12" s="1"/>
  <c r="AL964" i="12"/>
  <c r="AL960" i="12"/>
  <c r="AL956" i="12"/>
  <c r="AL952" i="12"/>
  <c r="AL948" i="12"/>
  <c r="AL944" i="12"/>
  <c r="AL940" i="12"/>
  <c r="AL936" i="12"/>
  <c r="AL932" i="12"/>
  <c r="AL928" i="12"/>
  <c r="AL924" i="12"/>
  <c r="AL920" i="12"/>
  <c r="AL916" i="12"/>
  <c r="AL912" i="12"/>
  <c r="AL908" i="12"/>
  <c r="AL904" i="12"/>
  <c r="AL900" i="12"/>
  <c r="AL896" i="12"/>
  <c r="AL892" i="12"/>
  <c r="AL888" i="12"/>
  <c r="AL884" i="12"/>
  <c r="AL880" i="12"/>
  <c r="AL876" i="12"/>
  <c r="AL872" i="12"/>
  <c r="AL868" i="12"/>
  <c r="AL864" i="12"/>
  <c r="AL860" i="12"/>
  <c r="AL856" i="12"/>
  <c r="AL852" i="12"/>
  <c r="AL848" i="12"/>
  <c r="AL844" i="12"/>
  <c r="AL840" i="12"/>
  <c r="AL836" i="12"/>
  <c r="AL832" i="12"/>
  <c r="AL828" i="12"/>
  <c r="AL824" i="12"/>
  <c r="AL820" i="12"/>
  <c r="AL816" i="12"/>
  <c r="AL812" i="12"/>
  <c r="AL808" i="12"/>
  <c r="AL804" i="12"/>
  <c r="AL800" i="12"/>
  <c r="AL796" i="12"/>
  <c r="AL792" i="12"/>
  <c r="AL788" i="12"/>
  <c r="AL784" i="12"/>
  <c r="AL780" i="12"/>
  <c r="AL776" i="12"/>
  <c r="AL772" i="12"/>
  <c r="AL768" i="12"/>
  <c r="AL764" i="12"/>
  <c r="AL760" i="12"/>
  <c r="AL756" i="12"/>
  <c r="AL752" i="12"/>
  <c r="AL748" i="12"/>
  <c r="AL744" i="12"/>
  <c r="AL740" i="12"/>
  <c r="AL736" i="12"/>
  <c r="AL732" i="12"/>
  <c r="AL728" i="12"/>
  <c r="AL724" i="12"/>
  <c r="AL720" i="12"/>
  <c r="AL716" i="12"/>
  <c r="AL712" i="12"/>
  <c r="AL708" i="12"/>
  <c r="AL704" i="12"/>
  <c r="AL700" i="12"/>
  <c r="AL696" i="12"/>
  <c r="AL692" i="12"/>
  <c r="AL688" i="12"/>
  <c r="AL684" i="12"/>
  <c r="AL680" i="12"/>
  <c r="AL676" i="12"/>
  <c r="AL672" i="12"/>
  <c r="AL668" i="12"/>
  <c r="AL664" i="12"/>
  <c r="AL660" i="12"/>
  <c r="AL656" i="12"/>
  <c r="AL652" i="12"/>
  <c r="AL648" i="12"/>
  <c r="AL644" i="12"/>
  <c r="AL640" i="12"/>
  <c r="AL636" i="12"/>
  <c r="AL632" i="12"/>
  <c r="AL628" i="12"/>
  <c r="AL963" i="12"/>
  <c r="AL959" i="12"/>
  <c r="AL955" i="12"/>
  <c r="AL951" i="12"/>
  <c r="AL947" i="12"/>
  <c r="AL943" i="12"/>
  <c r="AL939" i="12"/>
  <c r="AL935" i="12"/>
  <c r="AL931" i="12"/>
  <c r="AL927" i="12"/>
  <c r="AL923" i="12"/>
  <c r="AL919" i="12"/>
  <c r="AL915" i="12"/>
  <c r="AL911" i="12"/>
  <c r="AL907" i="12"/>
  <c r="AL903" i="12"/>
  <c r="AL899" i="12"/>
  <c r="AL895" i="12"/>
  <c r="AL891" i="12"/>
  <c r="AL887" i="12"/>
  <c r="AL883" i="12"/>
  <c r="AL879" i="12"/>
  <c r="AL875" i="12"/>
  <c r="AL871" i="12"/>
  <c r="AL867" i="12"/>
  <c r="AL863" i="12"/>
  <c r="AL859" i="12"/>
  <c r="AL855" i="12"/>
  <c r="AL851" i="12"/>
  <c r="AL847" i="12"/>
  <c r="AL843" i="12"/>
  <c r="AL839" i="12"/>
  <c r="AL835" i="12"/>
  <c r="AL831" i="12"/>
  <c r="AL827" i="12"/>
  <c r="AL823" i="12"/>
  <c r="AL819" i="12"/>
  <c r="AL815" i="12"/>
  <c r="AL811" i="12"/>
  <c r="AL807" i="12"/>
  <c r="AL803" i="12"/>
  <c r="AL799" i="12"/>
  <c r="AL795" i="12"/>
  <c r="AL791" i="12"/>
  <c r="AL787" i="12"/>
  <c r="AL783" i="12"/>
  <c r="AL779" i="12"/>
  <c r="AL775" i="12"/>
  <c r="AL771" i="12"/>
  <c r="AL767" i="12"/>
  <c r="AL763" i="12"/>
  <c r="AL759" i="12"/>
  <c r="AL755" i="12"/>
  <c r="AL751" i="12"/>
  <c r="AL747" i="12"/>
  <c r="AL743" i="12"/>
  <c r="AL739" i="12"/>
  <c r="AL735" i="12"/>
  <c r="AL731" i="12"/>
  <c r="AL727" i="12"/>
  <c r="AL723" i="12"/>
  <c r="AL719" i="12"/>
  <c r="AL715" i="12"/>
  <c r="AL711" i="12"/>
  <c r="AL707" i="12"/>
  <c r="AL703" i="12"/>
  <c r="AL699" i="12"/>
  <c r="AL695" i="12"/>
  <c r="AL691" i="12"/>
  <c r="AL687" i="12"/>
  <c r="AL683" i="12"/>
  <c r="AL679" i="12"/>
  <c r="AL675" i="12"/>
  <c r="AL671" i="12"/>
  <c r="AL667" i="12"/>
  <c r="AL663" i="12"/>
  <c r="AL659" i="12"/>
  <c r="AL655" i="12"/>
  <c r="AL651" i="12"/>
  <c r="AL647" i="12"/>
  <c r="AL643" i="12"/>
  <c r="AL639" i="12"/>
  <c r="AL635" i="12"/>
  <c r="AL631" i="12"/>
  <c r="AL627" i="12"/>
  <c r="AL966" i="12"/>
  <c r="AL962" i="12"/>
  <c r="AL958" i="12"/>
  <c r="AL954" i="12"/>
  <c r="AL950" i="12"/>
  <c r="AL946" i="12"/>
  <c r="AL942" i="12"/>
  <c r="AL938" i="12"/>
  <c r="AL934" i="12"/>
  <c r="AL930" i="12"/>
  <c r="AL926" i="12"/>
  <c r="AL922" i="12"/>
  <c r="AL918" i="12"/>
  <c r="AL914" i="12"/>
  <c r="AL910" i="12"/>
  <c r="AL906" i="12"/>
  <c r="AL902" i="12"/>
  <c r="AL898" i="12"/>
  <c r="AL894" i="12"/>
  <c r="AL890" i="12"/>
  <c r="AL886" i="12"/>
  <c r="AL882" i="12"/>
  <c r="AL878" i="12"/>
  <c r="AL874" i="12"/>
  <c r="AL870" i="12"/>
  <c r="AL866" i="12"/>
  <c r="AL862" i="12"/>
  <c r="AL858" i="12"/>
  <c r="AL854" i="12"/>
  <c r="AL850" i="12"/>
  <c r="AL846" i="12"/>
  <c r="AL842" i="12"/>
  <c r="AL838" i="12"/>
  <c r="AL834" i="12"/>
  <c r="AL830" i="12"/>
  <c r="AL826" i="12"/>
  <c r="AL822" i="12"/>
  <c r="AL818" i="12"/>
  <c r="AL814" i="12"/>
  <c r="AL810" i="12"/>
  <c r="AL806" i="12"/>
  <c r="AL802" i="12"/>
  <c r="AL798" i="12"/>
  <c r="AL794" i="12"/>
  <c r="AL790" i="12"/>
  <c r="AL786" i="12"/>
  <c r="AL782" i="12"/>
  <c r="AL778" i="12"/>
  <c r="AL774" i="12"/>
  <c r="AL770" i="12"/>
  <c r="AL766" i="12"/>
  <c r="AL762" i="12"/>
  <c r="AL758" i="12"/>
  <c r="AL754" i="12"/>
  <c r="AL750" i="12"/>
  <c r="AL746" i="12"/>
  <c r="AL742" i="12"/>
  <c r="AL738" i="12"/>
  <c r="AL734" i="12"/>
  <c r="AL730" i="12"/>
  <c r="AL726" i="12"/>
  <c r="AL722" i="12"/>
  <c r="AL718" i="12"/>
  <c r="AL714" i="12"/>
  <c r="AL710" i="12"/>
  <c r="AL706" i="12"/>
  <c r="AL702" i="12"/>
  <c r="AL698" i="12"/>
  <c r="AL694" i="12"/>
  <c r="AL690" i="12"/>
  <c r="AL686" i="12"/>
  <c r="AL682" i="12"/>
  <c r="AL678" i="12"/>
  <c r="AL674" i="12"/>
  <c r="AL670" i="12"/>
  <c r="AL666" i="12"/>
  <c r="AL662" i="12"/>
  <c r="AL658" i="12"/>
  <c r="AL654" i="12"/>
  <c r="AL650" i="12"/>
  <c r="AL646" i="12"/>
  <c r="AL642" i="12"/>
  <c r="AL638" i="12"/>
  <c r="AL634" i="12"/>
  <c r="AL630" i="12"/>
  <c r="AL965" i="12"/>
  <c r="AL961" i="12"/>
  <c r="AL957" i="12"/>
  <c r="AL953" i="12"/>
  <c r="AL949" i="12"/>
  <c r="AL945" i="12"/>
  <c r="AL941" i="12"/>
  <c r="AL937" i="12"/>
  <c r="AL933" i="12"/>
  <c r="AL929" i="12"/>
  <c r="AL925" i="12"/>
  <c r="AL921" i="12"/>
  <c r="AL917" i="12"/>
  <c r="AL913" i="12"/>
  <c r="AL909" i="12"/>
  <c r="AL905" i="12"/>
  <c r="AL901" i="12"/>
  <c r="AL897" i="12"/>
  <c r="AL893" i="12"/>
  <c r="AL889" i="12"/>
  <c r="AL885" i="12"/>
  <c r="AL881" i="12"/>
  <c r="AL877" i="12"/>
  <c r="AL873" i="12"/>
  <c r="AL869" i="12"/>
  <c r="AL865" i="12"/>
  <c r="AL861" i="12"/>
  <c r="AL857" i="12"/>
  <c r="AL853" i="12"/>
  <c r="AL849" i="12"/>
  <c r="AL845" i="12"/>
  <c r="AL841" i="12"/>
  <c r="AL837" i="12"/>
  <c r="AL833" i="12"/>
  <c r="AL829" i="12"/>
  <c r="AL825" i="12"/>
  <c r="AL821" i="12"/>
  <c r="AL817" i="12"/>
  <c r="AL813" i="12"/>
  <c r="AL809" i="12"/>
  <c r="AL805" i="12"/>
  <c r="AL801" i="12"/>
  <c r="AL797" i="12"/>
  <c r="AL793" i="12"/>
  <c r="AL789" i="12"/>
  <c r="AL785" i="12"/>
  <c r="AL781" i="12"/>
  <c r="AL777" i="12"/>
  <c r="AL773" i="12"/>
  <c r="AL769" i="12"/>
  <c r="AL765" i="12"/>
  <c r="AL761" i="12"/>
  <c r="AL757" i="12"/>
  <c r="AL753" i="12"/>
  <c r="AL749" i="12"/>
  <c r="AL745" i="12"/>
  <c r="AL741" i="12"/>
  <c r="AL737" i="12"/>
  <c r="AL733" i="12"/>
  <c r="AL729" i="12"/>
  <c r="AL725" i="12"/>
  <c r="AL721" i="12"/>
  <c r="AL717" i="12"/>
  <c r="AL713" i="12"/>
  <c r="AL709" i="12"/>
  <c r="AL705" i="12"/>
  <c r="AL701" i="12"/>
  <c r="AL697" i="12"/>
  <c r="AL693" i="12"/>
  <c r="AL689" i="12"/>
  <c r="AL685" i="12"/>
  <c r="AL681" i="12"/>
  <c r="AL677" i="12"/>
  <c r="AL673" i="12"/>
  <c r="AL669" i="12"/>
  <c r="AL665" i="12"/>
  <c r="AL661" i="12"/>
  <c r="AL657" i="12"/>
  <c r="AL653" i="12"/>
  <c r="AL649" i="12"/>
  <c r="AL645" i="12"/>
  <c r="AL641" i="12"/>
  <c r="AL637" i="12"/>
  <c r="AL633" i="12"/>
  <c r="AL629" i="12"/>
  <c r="AL624" i="12"/>
  <c r="AL620" i="12"/>
  <c r="AL616" i="12"/>
  <c r="AL612" i="12"/>
  <c r="AL608" i="12"/>
  <c r="AL604" i="12"/>
  <c r="AL600" i="12"/>
  <c r="AL596" i="12"/>
  <c r="AL592" i="12"/>
  <c r="AL588" i="12"/>
  <c r="AL584" i="12"/>
  <c r="AL580" i="12"/>
  <c r="AL576" i="12"/>
  <c r="AL572" i="12"/>
  <c r="AL568" i="12"/>
  <c r="AL564" i="12"/>
  <c r="AL560" i="12"/>
  <c r="AL556" i="12"/>
  <c r="AL552" i="12"/>
  <c r="AL548" i="12"/>
  <c r="AL544" i="12"/>
  <c r="AL540" i="12"/>
  <c r="AL536" i="12"/>
  <c r="AL532" i="12"/>
  <c r="AL528" i="12"/>
  <c r="AL524" i="12"/>
  <c r="AL520" i="12"/>
  <c r="AL516" i="12"/>
  <c r="AL512" i="12"/>
  <c r="AL508" i="12"/>
  <c r="AL504" i="12"/>
  <c r="AL500" i="12"/>
  <c r="AL496" i="12"/>
  <c r="AL492" i="12"/>
  <c r="AL488" i="12"/>
  <c r="AL484" i="12"/>
  <c r="AL480" i="12"/>
  <c r="AL476" i="12"/>
  <c r="AL472" i="12"/>
  <c r="AL468" i="12"/>
  <c r="AL464" i="12"/>
  <c r="AL460" i="12"/>
  <c r="AL456" i="12"/>
  <c r="AL452" i="12"/>
  <c r="AL448" i="12"/>
  <c r="AL444" i="12"/>
  <c r="AL440" i="12"/>
  <c r="AL436" i="12"/>
  <c r="AL432" i="12"/>
  <c r="AL428" i="12"/>
  <c r="AL424" i="12"/>
  <c r="AL420" i="12"/>
  <c r="AL416" i="12"/>
  <c r="AL412" i="12"/>
  <c r="AL408" i="12"/>
  <c r="AL404" i="12"/>
  <c r="AL400" i="12"/>
  <c r="AL396" i="12"/>
  <c r="AL392" i="12"/>
  <c r="AL388" i="12"/>
  <c r="AL384" i="12"/>
  <c r="AL380" i="12"/>
  <c r="AL376" i="12"/>
  <c r="AL372" i="12"/>
  <c r="AL368" i="12"/>
  <c r="AL364" i="12"/>
  <c r="AL360" i="12"/>
  <c r="AL356" i="12"/>
  <c r="AL352" i="12"/>
  <c r="AL348" i="12"/>
  <c r="AL344" i="12"/>
  <c r="AL340" i="12"/>
  <c r="AL336" i="12"/>
  <c r="AL332" i="12"/>
  <c r="AL328" i="12"/>
  <c r="AL324" i="12"/>
  <c r="AL320" i="12"/>
  <c r="AL316" i="12"/>
  <c r="AL312" i="12"/>
  <c r="AL308" i="12"/>
  <c r="AL304" i="12"/>
  <c r="AL300" i="12"/>
  <c r="AL296" i="12"/>
  <c r="AL292" i="12"/>
  <c r="AL288" i="12"/>
  <c r="AL623" i="12"/>
  <c r="AL619" i="12"/>
  <c r="AL615" i="12"/>
  <c r="AL611" i="12"/>
  <c r="AL607" i="12"/>
  <c r="AL603" i="12"/>
  <c r="AL599" i="12"/>
  <c r="AL595" i="12"/>
  <c r="AL591" i="12"/>
  <c r="AL587" i="12"/>
  <c r="AL583" i="12"/>
  <c r="AL579" i="12"/>
  <c r="AL575" i="12"/>
  <c r="AL571" i="12"/>
  <c r="AL567" i="12"/>
  <c r="AL563" i="12"/>
  <c r="AL559" i="12"/>
  <c r="AL555" i="12"/>
  <c r="AL551" i="12"/>
  <c r="AL547" i="12"/>
  <c r="AL543" i="12"/>
  <c r="AL539" i="12"/>
  <c r="AL535" i="12"/>
  <c r="AL531" i="12"/>
  <c r="AL527" i="12"/>
  <c r="AL523" i="12"/>
  <c r="AL519" i="12"/>
  <c r="AL515" i="12"/>
  <c r="AL511" i="12"/>
  <c r="AL507" i="12"/>
  <c r="AL503" i="12"/>
  <c r="AL499" i="12"/>
  <c r="AL495" i="12"/>
  <c r="AL491" i="12"/>
  <c r="AL487" i="12"/>
  <c r="AL483" i="12"/>
  <c r="AL479" i="12"/>
  <c r="AL475" i="12"/>
  <c r="AL471" i="12"/>
  <c r="AL467" i="12"/>
  <c r="AL463" i="12"/>
  <c r="AL459" i="12"/>
  <c r="AL455" i="12"/>
  <c r="AL451" i="12"/>
  <c r="AL447" i="12"/>
  <c r="AL443" i="12"/>
  <c r="AL439" i="12"/>
  <c r="AL435" i="12"/>
  <c r="AL431" i="12"/>
  <c r="AL427" i="12"/>
  <c r="AL423" i="12"/>
  <c r="AL419" i="12"/>
  <c r="AL415" i="12"/>
  <c r="AL411" i="12"/>
  <c r="AL407" i="12"/>
  <c r="AL403" i="12"/>
  <c r="AL399" i="12"/>
  <c r="AL395" i="12"/>
  <c r="AL391" i="12"/>
  <c r="AL387" i="12"/>
  <c r="AL383" i="12"/>
  <c r="AL379" i="12"/>
  <c r="AL375" i="12"/>
  <c r="AL371" i="12"/>
  <c r="AL367" i="12"/>
  <c r="AL363" i="12"/>
  <c r="AL359" i="12"/>
  <c r="AL355" i="12"/>
  <c r="AL351" i="12"/>
  <c r="AL347" i="12"/>
  <c r="AL343" i="12"/>
  <c r="AL339" i="12"/>
  <c r="AL335" i="12"/>
  <c r="AL331" i="12"/>
  <c r="AL327" i="12"/>
  <c r="AL323" i="12"/>
  <c r="AL319" i="12"/>
  <c r="AL315" i="12"/>
  <c r="AL311" i="12"/>
  <c r="AL626" i="12"/>
  <c r="AL622" i="12"/>
  <c r="AL618" i="12"/>
  <c r="AL614" i="12"/>
  <c r="AL610" i="12"/>
  <c r="AL606" i="12"/>
  <c r="AL602" i="12"/>
  <c r="AL598" i="12"/>
  <c r="AL594" i="12"/>
  <c r="AL590" i="12"/>
  <c r="AL586" i="12"/>
  <c r="AL582" i="12"/>
  <c r="AL578" i="12"/>
  <c r="AL574" i="12"/>
  <c r="AL570" i="12"/>
  <c r="AL566" i="12"/>
  <c r="AL562" i="12"/>
  <c r="AL558" i="12"/>
  <c r="AL554" i="12"/>
  <c r="AL550" i="12"/>
  <c r="AL546" i="12"/>
  <c r="AL542" i="12"/>
  <c r="AL538" i="12"/>
  <c r="AL534" i="12"/>
  <c r="AL530" i="12"/>
  <c r="AL526" i="12"/>
  <c r="AL522" i="12"/>
  <c r="AL518" i="12"/>
  <c r="AL514" i="12"/>
  <c r="AL510" i="12"/>
  <c r="AL506" i="12"/>
  <c r="AL502" i="12"/>
  <c r="AL498" i="12"/>
  <c r="AL494" i="12"/>
  <c r="AL490" i="12"/>
  <c r="AL486" i="12"/>
  <c r="AL482" i="12"/>
  <c r="AL478" i="12"/>
  <c r="AL474" i="12"/>
  <c r="AL470" i="12"/>
  <c r="AL466" i="12"/>
  <c r="AL462" i="12"/>
  <c r="AL458" i="12"/>
  <c r="AL454" i="12"/>
  <c r="AL450" i="12"/>
  <c r="AL446" i="12"/>
  <c r="AL442" i="12"/>
  <c r="AL438" i="12"/>
  <c r="AL434" i="12"/>
  <c r="AL430" i="12"/>
  <c r="AL426" i="12"/>
  <c r="AL422" i="12"/>
  <c r="AL418" i="12"/>
  <c r="AL414" i="12"/>
  <c r="AL410" i="12"/>
  <c r="AL406" i="12"/>
  <c r="AL402" i="12"/>
  <c r="AL398" i="12"/>
  <c r="AL394" i="12"/>
  <c r="AL390" i="12"/>
  <c r="AL386" i="12"/>
  <c r="AL382" i="12"/>
  <c r="AL378" i="12"/>
  <c r="AL374" i="12"/>
  <c r="AL370" i="12"/>
  <c r="AL366" i="12"/>
  <c r="AL362" i="12"/>
  <c r="AL358" i="12"/>
  <c r="AL354" i="12"/>
  <c r="AL350" i="12"/>
  <c r="AL346" i="12"/>
  <c r="AL342" i="12"/>
  <c r="AL338" i="12"/>
  <c r="AL625" i="12"/>
  <c r="AL621" i="12"/>
  <c r="AL617" i="12"/>
  <c r="AL613" i="12"/>
  <c r="AL609" i="12"/>
  <c r="AL605" i="12"/>
  <c r="AL601" i="12"/>
  <c r="AL597" i="12"/>
  <c r="AL593" i="12"/>
  <c r="AL589" i="12"/>
  <c r="AL585" i="12"/>
  <c r="AL581" i="12"/>
  <c r="AL577" i="12"/>
  <c r="AL573" i="12"/>
  <c r="AL569" i="12"/>
  <c r="AL565" i="12"/>
  <c r="AL561" i="12"/>
  <c r="AL557" i="12"/>
  <c r="AL553" i="12"/>
  <c r="AL549" i="12"/>
  <c r="AL545" i="12"/>
  <c r="AL541" i="12"/>
  <c r="AL537" i="12"/>
  <c r="AL533" i="12"/>
  <c r="AL529" i="12"/>
  <c r="AL525" i="12"/>
  <c r="AL521" i="12"/>
  <c r="AL517" i="12"/>
  <c r="AL513" i="12"/>
  <c r="AL509" i="12"/>
  <c r="AL505" i="12"/>
  <c r="AL501" i="12"/>
  <c r="AL497" i="12"/>
  <c r="AL493" i="12"/>
  <c r="AL489" i="12"/>
  <c r="AL485" i="12"/>
  <c r="AL481" i="12"/>
  <c r="AL477" i="12"/>
  <c r="AL473" i="12"/>
  <c r="AL469" i="12"/>
  <c r="AL465" i="12"/>
  <c r="AL461" i="12"/>
  <c r="AL457" i="12"/>
  <c r="AL453" i="12"/>
  <c r="AL449" i="12"/>
  <c r="AL445" i="12"/>
  <c r="AL441" i="12"/>
  <c r="AL437" i="12"/>
  <c r="AL433" i="12"/>
  <c r="AL429" i="12"/>
  <c r="AL425" i="12"/>
  <c r="AL421" i="12"/>
  <c r="AL417" i="12"/>
  <c r="AL413" i="12"/>
  <c r="AL409" i="12"/>
  <c r="AL405" i="12"/>
  <c r="AL401" i="12"/>
  <c r="AL397" i="12"/>
  <c r="AL393" i="12"/>
  <c r="AL389" i="12"/>
  <c r="AL385" i="12"/>
  <c r="AL381" i="12"/>
  <c r="AL377" i="12"/>
  <c r="AL373" i="12"/>
  <c r="AL369" i="12"/>
  <c r="AL365" i="12"/>
  <c r="AL361" i="12"/>
  <c r="AL357" i="12"/>
  <c r="AL353" i="12"/>
  <c r="AL349" i="12"/>
  <c r="AL345" i="12"/>
  <c r="AL341" i="12"/>
  <c r="AL337" i="12"/>
  <c r="AL333" i="12"/>
  <c r="AL329" i="12"/>
  <c r="AL321" i="12"/>
  <c r="AL313" i="12"/>
  <c r="AL306" i="12"/>
  <c r="AL301" i="12"/>
  <c r="AL295" i="12"/>
  <c r="AL290" i="12"/>
  <c r="AL285" i="12"/>
  <c r="AL281" i="12"/>
  <c r="AL277" i="12"/>
  <c r="AL273" i="12"/>
  <c r="AL269" i="12"/>
  <c r="AL265" i="12"/>
  <c r="AL261" i="12"/>
  <c r="AL257" i="12"/>
  <c r="AL253" i="12"/>
  <c r="AL249" i="12"/>
  <c r="AL245" i="12"/>
  <c r="AL241" i="12"/>
  <c r="AL237" i="12"/>
  <c r="AL233" i="12"/>
  <c r="AL229" i="12"/>
  <c r="AL225" i="12"/>
  <c r="AL221" i="12"/>
  <c r="AL217" i="12"/>
  <c r="AL213" i="12"/>
  <c r="AL209" i="12"/>
  <c r="AL205" i="12"/>
  <c r="AL201" i="12"/>
  <c r="AL197" i="12"/>
  <c r="AL193" i="12"/>
  <c r="AL189" i="12"/>
  <c r="AL185" i="12"/>
  <c r="AL326" i="12"/>
  <c r="AL318" i="12"/>
  <c r="AL310" i="12"/>
  <c r="AL305" i="12"/>
  <c r="AL299" i="12"/>
  <c r="AL294" i="12"/>
  <c r="AL289" i="12"/>
  <c r="AL284" i="12"/>
  <c r="AL280" i="12"/>
  <c r="AL276" i="12"/>
  <c r="AL272" i="12"/>
  <c r="AL268" i="12"/>
  <c r="AL264" i="12"/>
  <c r="AL260" i="12"/>
  <c r="AL256" i="12"/>
  <c r="AL252" i="12"/>
  <c r="AL248" i="12"/>
  <c r="AL244" i="12"/>
  <c r="AL240" i="12"/>
  <c r="AL236" i="12"/>
  <c r="AL232" i="12"/>
  <c r="AL228" i="12"/>
  <c r="AL224" i="12"/>
  <c r="AL220" i="12"/>
  <c r="AL216" i="12"/>
  <c r="AL212" i="12"/>
  <c r="AL208" i="12"/>
  <c r="AL204" i="12"/>
  <c r="AL200" i="12"/>
  <c r="AL196" i="12"/>
  <c r="AL192" i="12"/>
  <c r="AL188" i="12"/>
  <c r="AL184" i="12"/>
  <c r="AL334" i="12"/>
  <c r="AL325" i="12"/>
  <c r="AL317" i="12"/>
  <c r="AL309" i="12"/>
  <c r="AL303" i="12"/>
  <c r="AL298" i="12"/>
  <c r="AL293" i="12"/>
  <c r="AL287" i="12"/>
  <c r="AL283" i="12"/>
  <c r="AL279" i="12"/>
  <c r="AL275" i="12"/>
  <c r="AL271" i="12"/>
  <c r="AL267" i="12"/>
  <c r="AL263" i="12"/>
  <c r="AL259" i="12"/>
  <c r="AL255" i="12"/>
  <c r="AL251" i="12"/>
  <c r="AL247" i="12"/>
  <c r="AL243" i="12"/>
  <c r="AL239" i="12"/>
  <c r="AL235" i="12"/>
  <c r="AL231" i="12"/>
  <c r="AL227" i="12"/>
  <c r="AL223" i="12"/>
  <c r="AL219" i="12"/>
  <c r="AL215" i="12"/>
  <c r="AL211" i="12"/>
  <c r="AL207" i="12"/>
  <c r="AL203" i="12"/>
  <c r="AL199" i="12"/>
  <c r="AL195" i="12"/>
  <c r="AL191" i="12"/>
  <c r="AL187" i="12"/>
  <c r="AL183" i="12"/>
  <c r="AL330" i="12"/>
  <c r="AL322" i="12"/>
  <c r="AL314" i="12"/>
  <c r="AL307" i="12"/>
  <c r="AL302" i="12"/>
  <c r="AL297" i="12"/>
  <c r="AL291" i="12"/>
  <c r="AL286" i="12"/>
  <c r="AL282" i="12"/>
  <c r="AL278" i="12"/>
  <c r="AL274" i="12"/>
  <c r="AL270" i="12"/>
  <c r="AL266" i="12"/>
  <c r="AL262" i="12"/>
  <c r="AL258" i="12"/>
  <c r="AL254" i="12"/>
  <c r="AL250" i="12"/>
  <c r="AL246" i="12"/>
  <c r="AL242" i="12"/>
  <c r="AL238" i="12"/>
  <c r="AL234" i="12"/>
  <c r="AL230" i="12"/>
  <c r="AL226" i="12"/>
  <c r="AL222" i="12"/>
  <c r="AL218" i="12"/>
  <c r="AL214" i="12"/>
  <c r="AL210" i="12"/>
  <c r="AL206" i="12"/>
  <c r="AL202" i="12"/>
  <c r="AL198" i="12"/>
  <c r="AL194" i="12"/>
  <c r="AL190" i="12"/>
  <c r="AL186" i="12"/>
  <c r="AL7" i="12"/>
  <c r="N394" i="3"/>
  <c r="N380" i="3"/>
  <c r="N385" i="3"/>
  <c r="N381" i="3"/>
  <c r="N388" i="3"/>
  <c r="N393" i="3"/>
  <c r="N378" i="3"/>
  <c r="N383" i="3"/>
  <c r="N392" i="3"/>
  <c r="N387" i="3"/>
  <c r="N391" i="3"/>
  <c r="N390" i="3"/>
  <c r="N382" i="3"/>
  <c r="N395" i="3"/>
  <c r="N379" i="3"/>
  <c r="N384" i="3"/>
  <c r="N386" i="3"/>
  <c r="N376" i="3"/>
  <c r="N389" i="3"/>
  <c r="N377" i="3"/>
  <c r="AV252" i="3"/>
  <c r="AT252" i="3" s="1"/>
  <c r="AV251" i="3"/>
  <c r="AT251" i="3" s="1"/>
  <c r="AV249" i="3"/>
  <c r="AT249" i="3" s="1"/>
  <c r="AV254" i="3"/>
  <c r="AT254" i="3" s="1"/>
  <c r="AV235" i="3"/>
  <c r="AV238" i="3"/>
  <c r="AV250" i="3"/>
  <c r="AT250" i="3" s="1"/>
  <c r="AV253" i="3"/>
  <c r="AT253" i="3" s="1"/>
  <c r="AV240" i="3"/>
  <c r="AT240" i="3" s="1"/>
  <c r="N15" i="3"/>
  <c r="N35" i="3"/>
  <c r="N375" i="3"/>
  <c r="AV3" i="3"/>
  <c r="AV248" i="3"/>
  <c r="AT248" i="3" s="1"/>
  <c r="AV199" i="3"/>
  <c r="AV239" i="3"/>
  <c r="N372" i="3"/>
  <c r="N357" i="3"/>
  <c r="N341" i="3"/>
  <c r="N325" i="3"/>
  <c r="N310" i="3"/>
  <c r="N371" i="3"/>
  <c r="N356" i="3"/>
  <c r="N340" i="3"/>
  <c r="N324" i="3"/>
  <c r="N309" i="3"/>
  <c r="N364" i="3"/>
  <c r="N335" i="3"/>
  <c r="N304" i="3"/>
  <c r="N323" i="3"/>
  <c r="N354" i="3"/>
  <c r="N369" i="3"/>
  <c r="N334" i="3"/>
  <c r="N347" i="3"/>
  <c r="N346" i="3"/>
  <c r="N366" i="3"/>
  <c r="N353" i="3"/>
  <c r="N337" i="3"/>
  <c r="N321" i="3"/>
  <c r="N306" i="3"/>
  <c r="N368" i="3"/>
  <c r="N352" i="3"/>
  <c r="N336" i="3"/>
  <c r="N320" i="3"/>
  <c r="N305" i="3"/>
  <c r="N359" i="3"/>
  <c r="N327" i="3"/>
  <c r="N374" i="3"/>
  <c r="N315" i="3"/>
  <c r="N338" i="3"/>
  <c r="N358" i="3"/>
  <c r="N326" i="3"/>
  <c r="N331" i="3"/>
  <c r="N330" i="3"/>
  <c r="N363" i="3"/>
  <c r="N349" i="3"/>
  <c r="N333" i="3"/>
  <c r="N317" i="3"/>
  <c r="N303" i="3"/>
  <c r="N365" i="3"/>
  <c r="N348" i="3"/>
  <c r="N332" i="3"/>
  <c r="N316" i="3"/>
  <c r="N302" i="3"/>
  <c r="N351" i="3"/>
  <c r="N319" i="3"/>
  <c r="N355" i="3"/>
  <c r="N301" i="3"/>
  <c r="N322" i="3"/>
  <c r="N350" i="3"/>
  <c r="N318" i="3"/>
  <c r="N308" i="3"/>
  <c r="N314" i="3"/>
  <c r="N361" i="3"/>
  <c r="N345" i="3"/>
  <c r="N329" i="3"/>
  <c r="N313" i="3"/>
  <c r="N300" i="3"/>
  <c r="N360" i="3"/>
  <c r="N344" i="3"/>
  <c r="N328" i="3"/>
  <c r="N312" i="3"/>
  <c r="N370" i="3"/>
  <c r="N343" i="3"/>
  <c r="N311" i="3"/>
  <c r="N339" i="3"/>
  <c r="N367" i="3"/>
  <c r="N307" i="3"/>
  <c r="N342" i="3"/>
  <c r="N362" i="3"/>
  <c r="N373" i="3"/>
  <c r="N294" i="3"/>
  <c r="N270" i="3"/>
  <c r="N239" i="3"/>
  <c r="N272" i="3"/>
  <c r="N281" i="3"/>
  <c r="N277" i="3"/>
  <c r="N273" i="3"/>
  <c r="N249" i="3"/>
  <c r="N191" i="3"/>
  <c r="N187" i="3"/>
  <c r="N141" i="3"/>
  <c r="N131" i="3"/>
  <c r="N115" i="3"/>
  <c r="N111" i="3"/>
  <c r="N91" i="3"/>
  <c r="N214" i="3"/>
  <c r="N188" i="3"/>
  <c r="N142" i="3"/>
  <c r="N108" i="3"/>
  <c r="N98" i="3"/>
  <c r="N292" i="3"/>
  <c r="N211" i="3"/>
  <c r="N290" i="3"/>
  <c r="N274" i="3"/>
  <c r="N254" i="3"/>
  <c r="N236" i="3"/>
  <c r="N220" i="3"/>
  <c r="N248" i="3"/>
  <c r="N289" i="3"/>
  <c r="N261" i="3"/>
  <c r="N241" i="3"/>
  <c r="N225" i="3"/>
  <c r="N209" i="3"/>
  <c r="N201" i="3"/>
  <c r="N193" i="3"/>
  <c r="N181" i="3"/>
  <c r="N173" i="3"/>
  <c r="N165" i="3"/>
  <c r="N157" i="3"/>
  <c r="N149" i="3"/>
  <c r="N139" i="3"/>
  <c r="N129" i="3"/>
  <c r="N121" i="3"/>
  <c r="N109" i="3"/>
  <c r="N101" i="3"/>
  <c r="N93" i="3"/>
  <c r="N83" i="3"/>
  <c r="N75" i="3"/>
  <c r="N67" i="3"/>
  <c r="N59" i="3"/>
  <c r="N51" i="3"/>
  <c r="N43" i="3"/>
  <c r="N33" i="3"/>
  <c r="N26" i="3"/>
  <c r="N18" i="3"/>
  <c r="N10" i="3"/>
  <c r="N268" i="3"/>
  <c r="N215" i="3"/>
  <c r="N295" i="3"/>
  <c r="N279" i="3"/>
  <c r="N263" i="3"/>
  <c r="N247" i="3"/>
  <c r="N230" i="3"/>
  <c r="N210" i="3"/>
  <c r="N202" i="3"/>
  <c r="N194" i="3"/>
  <c r="N184" i="3"/>
  <c r="N176" i="3"/>
  <c r="N168" i="3"/>
  <c r="N160" i="3"/>
  <c r="N152" i="3"/>
  <c r="N144" i="3"/>
  <c r="N134" i="3"/>
  <c r="N126" i="3"/>
  <c r="N118" i="3"/>
  <c r="N110" i="3"/>
  <c r="N100" i="3"/>
  <c r="N90" i="3"/>
  <c r="N82" i="3"/>
  <c r="N74" i="3"/>
  <c r="N66" i="3"/>
  <c r="N58" i="3"/>
  <c r="N50" i="3"/>
  <c r="N42" i="3"/>
  <c r="N34" i="3"/>
  <c r="N25" i="3"/>
  <c r="N17" i="3"/>
  <c r="N7" i="3"/>
  <c r="N252" i="3"/>
  <c r="N286" i="3"/>
  <c r="N266" i="3"/>
  <c r="N250" i="3"/>
  <c r="N232" i="3"/>
  <c r="N216" i="3"/>
  <c r="N296" i="3"/>
  <c r="N228" i="3"/>
  <c r="N285" i="3"/>
  <c r="N257" i="3"/>
  <c r="N238" i="3"/>
  <c r="N222" i="3"/>
  <c r="N207" i="3"/>
  <c r="N199" i="3"/>
  <c r="N189" i="3"/>
  <c r="N179" i="3"/>
  <c r="N171" i="3"/>
  <c r="N163" i="3"/>
  <c r="N155" i="3"/>
  <c r="N147" i="3"/>
  <c r="N137" i="3"/>
  <c r="N127" i="3"/>
  <c r="N119" i="3"/>
  <c r="N107" i="3"/>
  <c r="N99" i="3"/>
  <c r="N89" i="3"/>
  <c r="N81" i="3"/>
  <c r="N73" i="3"/>
  <c r="N65" i="3"/>
  <c r="N57" i="3"/>
  <c r="N49" i="3"/>
  <c r="N41" i="3"/>
  <c r="N32" i="3"/>
  <c r="N24" i="3"/>
  <c r="N16" i="3"/>
  <c r="N8" i="3"/>
  <c r="N256" i="3"/>
  <c r="N291" i="3"/>
  <c r="N275" i="3"/>
  <c r="N259" i="3"/>
  <c r="N243" i="3"/>
  <c r="N227" i="3"/>
  <c r="N208" i="3"/>
  <c r="N200" i="3"/>
  <c r="N192" i="3"/>
  <c r="N182" i="3"/>
  <c r="N174" i="3"/>
  <c r="N166" i="3"/>
  <c r="N158" i="3"/>
  <c r="N150" i="3"/>
  <c r="N140" i="3"/>
  <c r="N132" i="3"/>
  <c r="N124" i="3"/>
  <c r="N116" i="3"/>
  <c r="N106" i="3"/>
  <c r="N96" i="3"/>
  <c r="N88" i="3"/>
  <c r="N80" i="3"/>
  <c r="N72" i="3"/>
  <c r="N64" i="3"/>
  <c r="N56" i="3"/>
  <c r="N48" i="3"/>
  <c r="N40" i="3"/>
  <c r="N31" i="3"/>
  <c r="N23" i="3"/>
  <c r="N13" i="3"/>
  <c r="N5" i="3"/>
  <c r="N240" i="3"/>
  <c r="N282" i="3"/>
  <c r="N262" i="3"/>
  <c r="N246" i="3"/>
  <c r="N226" i="3"/>
  <c r="N213" i="3"/>
  <c r="N284" i="3"/>
  <c r="N218" i="3"/>
  <c r="N297" i="3"/>
  <c r="N269" i="3"/>
  <c r="N253" i="3"/>
  <c r="N235" i="3"/>
  <c r="N219" i="3"/>
  <c r="N205" i="3"/>
  <c r="N197" i="3"/>
  <c r="N185" i="3"/>
  <c r="N177" i="3"/>
  <c r="N169" i="3"/>
  <c r="N161" i="3"/>
  <c r="N153" i="3"/>
  <c r="N145" i="3"/>
  <c r="N135" i="3"/>
  <c r="N125" i="3"/>
  <c r="N117" i="3"/>
  <c r="N105" i="3"/>
  <c r="N97" i="3"/>
  <c r="N87" i="3"/>
  <c r="N79" i="3"/>
  <c r="N71" i="3"/>
  <c r="N63" i="3"/>
  <c r="N55" i="3"/>
  <c r="N47" i="3"/>
  <c r="N39" i="3"/>
  <c r="N30" i="3"/>
  <c r="N22" i="3"/>
  <c r="N14" i="3"/>
  <c r="N6" i="3"/>
  <c r="N288" i="3"/>
  <c r="N244" i="3"/>
  <c r="N287" i="3"/>
  <c r="N271" i="3"/>
  <c r="N255" i="3"/>
  <c r="N237" i="3"/>
  <c r="N221" i="3"/>
  <c r="N206" i="3"/>
  <c r="N198" i="3"/>
  <c r="N190" i="3"/>
  <c r="N180" i="3"/>
  <c r="N172" i="3"/>
  <c r="N164" i="3"/>
  <c r="N156" i="3"/>
  <c r="N148" i="3"/>
  <c r="N138" i="3"/>
  <c r="N130" i="3"/>
  <c r="N122" i="3"/>
  <c r="N114" i="3"/>
  <c r="N104" i="3"/>
  <c r="N94" i="3"/>
  <c r="N86" i="3"/>
  <c r="N78" i="3"/>
  <c r="N70" i="3"/>
  <c r="N62" i="3"/>
  <c r="N54" i="3"/>
  <c r="N46" i="3"/>
  <c r="N38" i="3"/>
  <c r="N29" i="3"/>
  <c r="N21" i="3"/>
  <c r="N11" i="3"/>
  <c r="N276" i="3"/>
  <c r="N234" i="3"/>
  <c r="N298" i="3"/>
  <c r="N278" i="3"/>
  <c r="N258" i="3"/>
  <c r="N242" i="3"/>
  <c r="N223" i="3"/>
  <c r="N260" i="3"/>
  <c r="N293" i="3"/>
  <c r="N265" i="3"/>
  <c r="N245" i="3"/>
  <c r="N229" i="3"/>
  <c r="N212" i="3"/>
  <c r="N203" i="3"/>
  <c r="N195" i="3"/>
  <c r="N183" i="3"/>
  <c r="N175" i="3"/>
  <c r="N167" i="3"/>
  <c r="N159" i="3"/>
  <c r="N151" i="3"/>
  <c r="N143" i="3"/>
  <c r="N133" i="3"/>
  <c r="N123" i="3"/>
  <c r="N113" i="3"/>
  <c r="N103" i="3"/>
  <c r="N95" i="3"/>
  <c r="N85" i="3"/>
  <c r="N77" i="3"/>
  <c r="N69" i="3"/>
  <c r="N61" i="3"/>
  <c r="N53" i="3"/>
  <c r="N45" i="3"/>
  <c r="N37" i="3"/>
  <c r="N28" i="3"/>
  <c r="N20" i="3"/>
  <c r="N12" i="3"/>
  <c r="N4" i="3"/>
  <c r="N280" i="3"/>
  <c r="N231" i="3"/>
  <c r="N299" i="3"/>
  <c r="N283" i="3"/>
  <c r="N267" i="3"/>
  <c r="N251" i="3"/>
  <c r="N233" i="3"/>
  <c r="N217" i="3"/>
  <c r="N204" i="3"/>
  <c r="N196" i="3"/>
  <c r="N186" i="3"/>
  <c r="N178" i="3"/>
  <c r="N170" i="3"/>
  <c r="N162" i="3"/>
  <c r="N154" i="3"/>
  <c r="N146" i="3"/>
  <c r="N136" i="3"/>
  <c r="N128" i="3"/>
  <c r="N120" i="3"/>
  <c r="N112" i="3"/>
  <c r="N102" i="3"/>
  <c r="N92" i="3"/>
  <c r="N84" i="3"/>
  <c r="N76" i="3"/>
  <c r="N68" i="3"/>
  <c r="N60" i="3"/>
  <c r="N52" i="3"/>
  <c r="N44" i="3"/>
  <c r="N36" i="3"/>
  <c r="N27" i="3"/>
  <c r="N19" i="3"/>
  <c r="N9" i="3"/>
  <c r="N264" i="3"/>
  <c r="N224" i="3"/>
  <c r="AV115" i="3"/>
  <c r="AV234" i="3"/>
  <c r="AV170" i="3"/>
  <c r="AV102" i="3"/>
  <c r="AV162" i="3"/>
  <c r="AV76" i="3"/>
  <c r="AV190" i="3"/>
  <c r="AV201" i="3"/>
  <c r="AV108" i="3"/>
  <c r="AV209" i="3"/>
  <c r="AV231" i="3"/>
  <c r="AV207" i="3"/>
  <c r="AV168" i="3"/>
  <c r="AV218" i="3"/>
  <c r="AV167" i="3"/>
  <c r="AV224" i="3"/>
  <c r="AV222" i="3"/>
  <c r="AV178" i="3"/>
  <c r="AV198" i="3"/>
  <c r="AV159" i="3"/>
  <c r="AV117" i="3"/>
  <c r="AV156" i="3"/>
  <c r="AV104" i="3"/>
  <c r="AV47" i="3"/>
  <c r="AV174" i="3"/>
  <c r="AV192" i="3"/>
  <c r="AT192" i="3" s="1"/>
  <c r="AV194" i="3"/>
  <c r="AV82" i="3"/>
  <c r="AV103" i="3"/>
  <c r="AV166" i="3"/>
  <c r="AV158" i="3"/>
  <c r="AV165" i="3"/>
  <c r="AV173" i="3"/>
  <c r="AV182" i="3"/>
  <c r="AV186" i="3"/>
  <c r="AV203" i="3"/>
  <c r="AV110" i="3"/>
  <c r="AV210" i="3"/>
  <c r="AV99" i="3"/>
  <c r="AV183" i="3"/>
  <c r="AV88" i="3"/>
  <c r="AV152" i="3"/>
  <c r="AV129" i="3"/>
  <c r="AV176" i="3"/>
  <c r="AV171" i="3"/>
  <c r="AV97" i="3"/>
  <c r="AV177" i="3"/>
  <c r="AV111" i="3"/>
  <c r="AV141" i="3"/>
  <c r="AV126" i="3"/>
  <c r="AV114" i="3"/>
  <c r="AV150" i="3"/>
  <c r="AV181" i="3"/>
  <c r="AV157" i="3"/>
  <c r="AV91" i="3"/>
  <c r="AV63" i="3"/>
  <c r="AV175" i="3"/>
  <c r="AV57" i="3"/>
  <c r="AV140" i="3"/>
  <c r="AV118" i="3"/>
  <c r="AV136" i="3"/>
  <c r="AV59" i="3"/>
  <c r="AV127" i="3"/>
  <c r="AV68" i="3"/>
  <c r="AV84" i="3"/>
  <c r="AV119" i="3"/>
  <c r="AV69" i="3"/>
  <c r="AV73" i="3"/>
  <c r="AV44" i="3"/>
  <c r="AV71" i="3"/>
  <c r="AV58" i="3"/>
  <c r="AV77" i="3"/>
  <c r="AV60" i="3"/>
  <c r="AV96" i="3"/>
  <c r="AV55" i="3"/>
  <c r="AV37" i="3"/>
  <c r="AV78" i="3"/>
  <c r="AV81" i="3"/>
  <c r="AV33" i="3"/>
  <c r="AV56" i="3"/>
  <c r="AV85" i="3"/>
  <c r="AV74" i="3"/>
  <c r="AV39" i="3"/>
  <c r="AV51" i="3"/>
  <c r="AV34" i="3"/>
  <c r="AV53" i="3"/>
  <c r="AV67" i="3"/>
  <c r="AV49" i="3"/>
  <c r="AV62" i="3"/>
  <c r="AV26" i="3"/>
  <c r="AT26" i="3" s="1"/>
  <c r="AV27" i="3"/>
  <c r="AV31" i="3"/>
  <c r="AV28" i="3"/>
  <c r="AV18" i="3"/>
  <c r="AV13" i="3"/>
  <c r="AV42" i="3"/>
  <c r="AV20" i="3"/>
  <c r="AV32" i="3"/>
  <c r="AV23" i="3"/>
  <c r="AT23" i="3" s="1"/>
  <c r="AV9" i="3"/>
  <c r="AT9" i="3" s="1"/>
  <c r="AV19" i="3"/>
  <c r="AT19" i="3" s="1"/>
  <c r="AV11" i="3"/>
  <c r="AT11" i="3" s="1"/>
  <c r="AV8" i="3"/>
  <c r="AT8" i="3" s="1"/>
  <c r="AV6" i="3"/>
  <c r="AT6" i="3" s="1"/>
  <c r="AV4" i="3"/>
  <c r="AT4" i="3" s="1"/>
  <c r="AV245" i="3"/>
  <c r="AT245" i="3" s="1"/>
  <c r="AV195" i="3"/>
  <c r="AV196" i="3"/>
  <c r="AV93" i="3"/>
  <c r="AV132" i="3"/>
  <c r="AV185" i="3"/>
  <c r="AV122" i="3"/>
  <c r="AV116" i="3"/>
  <c r="AV241" i="3"/>
  <c r="AV124" i="3"/>
  <c r="AV172" i="3"/>
  <c r="AV216" i="3"/>
  <c r="AV169" i="3"/>
  <c r="AV161" i="3"/>
  <c r="AV191" i="3"/>
  <c r="AV151" i="3"/>
  <c r="AV187" i="3"/>
  <c r="AV40" i="3"/>
  <c r="AV135" i="3"/>
  <c r="AV35" i="3"/>
  <c r="AV106" i="3"/>
  <c r="AV130" i="3"/>
  <c r="AV128" i="3"/>
  <c r="AV52" i="3"/>
  <c r="AV43" i="3"/>
  <c r="AV121" i="3"/>
  <c r="AV22" i="3"/>
  <c r="AV65" i="3"/>
  <c r="AV109" i="3"/>
  <c r="AV112" i="3"/>
  <c r="AV36" i="3"/>
  <c r="AV16" i="3"/>
  <c r="AT16" i="3" s="1"/>
  <c r="AV25" i="3"/>
  <c r="AV14" i="3"/>
  <c r="AT14" i="3" s="1"/>
  <c r="AV12" i="3"/>
  <c r="AV219" i="3"/>
  <c r="AV193" i="3"/>
  <c r="AV184" i="3"/>
  <c r="AV220" i="3"/>
  <c r="AV214" i="3"/>
  <c r="AV153" i="3"/>
  <c r="AV230" i="3"/>
  <c r="AV223" i="3"/>
  <c r="AV64" i="3"/>
  <c r="AV86" i="3"/>
  <c r="AV98" i="3"/>
  <c r="AV95" i="3"/>
  <c r="AV163" i="3"/>
  <c r="AV180" i="3"/>
  <c r="AV179" i="3"/>
  <c r="AV197" i="3"/>
  <c r="AV148" i="3"/>
  <c r="AV147" i="3"/>
  <c r="AV125" i="3"/>
  <c r="AV94" i="3"/>
  <c r="AV120" i="3"/>
  <c r="AV164" i="3"/>
  <c r="AV87" i="3"/>
  <c r="AV123" i="3"/>
  <c r="AV48" i="3"/>
  <c r="AV80" i="3"/>
  <c r="AV133" i="3"/>
  <c r="AV38" i="3"/>
  <c r="AV46" i="3"/>
  <c r="AV29" i="3"/>
  <c r="AV54" i="3"/>
  <c r="AV50" i="3"/>
  <c r="AT50" i="3" s="1"/>
  <c r="AV45" i="3"/>
  <c r="AV15" i="3"/>
  <c r="AV41" i="3"/>
  <c r="AV10" i="3"/>
  <c r="AT10" i="3" s="1"/>
  <c r="AV5" i="3"/>
  <c r="AT5" i="3" s="1"/>
  <c r="AV160" i="3"/>
  <c r="AV154" i="3"/>
  <c r="AV221" i="3"/>
  <c r="AV79" i="3"/>
  <c r="AV149" i="3"/>
  <c r="AV142" i="3"/>
  <c r="AV227" i="3"/>
  <c r="AV211" i="3"/>
  <c r="AV75" i="3"/>
  <c r="AV70" i="3"/>
  <c r="AV212" i="3"/>
  <c r="AV189" i="3"/>
  <c r="AV208" i="3"/>
  <c r="AV188" i="3"/>
  <c r="AV215" i="3"/>
  <c r="AV206" i="3"/>
  <c r="AV134" i="3"/>
  <c r="AV155" i="3"/>
  <c r="AV83" i="3"/>
  <c r="AV146" i="3"/>
  <c r="AV89" i="3"/>
  <c r="AV66" i="3"/>
  <c r="AV145" i="3"/>
  <c r="AV143" i="3"/>
  <c r="AV92" i="3"/>
  <c r="AV144" i="3"/>
  <c r="AV105" i="3"/>
  <c r="AV131" i="3"/>
  <c r="AV72" i="3"/>
  <c r="AV61" i="3"/>
  <c r="AV113" i="3"/>
  <c r="AV24" i="3"/>
  <c r="AV30" i="3"/>
  <c r="AV17" i="3"/>
  <c r="AT17" i="3" s="1"/>
  <c r="AV21" i="3"/>
  <c r="AT21" i="3" s="1"/>
  <c r="AV7" i="3"/>
  <c r="AV228" i="3"/>
  <c r="AV101" i="3"/>
  <c r="AV225" i="3"/>
  <c r="AV139" i="3"/>
  <c r="AV236" i="3"/>
  <c r="AV247" i="3"/>
  <c r="AT247" i="3" s="1"/>
  <c r="AV200" i="3"/>
  <c r="AV242" i="3"/>
  <c r="AT242" i="3" s="1"/>
  <c r="AV229" i="3"/>
  <c r="AV232" i="3"/>
  <c r="AV205" i="3"/>
  <c r="AV243" i="3"/>
  <c r="AT243" i="3" s="1"/>
  <c r="AV237" i="3"/>
  <c r="AV138" i="3"/>
  <c r="AV244" i="3"/>
  <c r="AT244" i="3" s="1"/>
  <c r="AV217" i="3"/>
  <c r="AV202" i="3"/>
  <c r="AV107" i="3"/>
  <c r="AV233" i="3"/>
  <c r="AV246" i="3"/>
  <c r="AT246" i="3" s="1"/>
  <c r="AV213" i="3"/>
  <c r="AV90" i="3"/>
  <c r="AV226" i="3"/>
  <c r="AV137" i="3"/>
  <c r="AV204" i="3"/>
  <c r="AV100" i="3"/>
  <c r="AT27" i="3" l="1"/>
  <c r="AT113" i="3"/>
  <c r="AT3" i="3"/>
  <c r="AT7" i="3"/>
  <c r="AT20" i="3"/>
  <c r="AT12" i="3"/>
  <c r="AT42" i="3"/>
  <c r="AT13" i="3"/>
  <c r="W2" i="2"/>
  <c r="X2" i="2" s="1"/>
  <c r="BI580" i="6"/>
  <c r="BK580" i="6"/>
  <c r="BJ580" i="6"/>
  <c r="BC580" i="6"/>
  <c r="BC620" i="6"/>
  <c r="BC618" i="6"/>
  <c r="BK618" i="6"/>
  <c r="BI618" i="6"/>
  <c r="BJ618" i="6"/>
  <c r="BK605" i="6"/>
  <c r="BC605" i="6"/>
  <c r="BJ605" i="6"/>
  <c r="BI605" i="6"/>
  <c r="BC603" i="6"/>
  <c r="BJ603" i="6"/>
  <c r="BK603" i="6"/>
  <c r="BI603" i="6"/>
  <c r="BI647" i="6"/>
  <c r="BK647" i="6"/>
  <c r="BJ647" i="6"/>
  <c r="BC647" i="6"/>
  <c r="BJ617" i="6"/>
  <c r="BC617" i="6"/>
  <c r="AT199" i="3" s="1"/>
  <c r="BK617" i="6"/>
  <c r="BI617" i="6"/>
  <c r="BJ623" i="6"/>
  <c r="BK623" i="6"/>
  <c r="BI623" i="6"/>
  <c r="BC441" i="6"/>
  <c r="BJ441" i="6"/>
  <c r="BK441" i="6"/>
  <c r="BI441" i="6"/>
  <c r="BC273" i="6"/>
  <c r="BJ273" i="6"/>
  <c r="BK273" i="6"/>
  <c r="BI273" i="6"/>
  <c r="BJ508" i="6"/>
  <c r="BC508" i="6"/>
  <c r="BK508" i="6"/>
  <c r="BI508" i="6"/>
  <c r="BC217" i="6"/>
  <c r="BK217" i="6"/>
  <c r="BI217" i="6"/>
  <c r="BJ217" i="6"/>
  <c r="BC485" i="6"/>
  <c r="BI485" i="6"/>
  <c r="BJ485" i="6"/>
  <c r="BK485" i="6"/>
  <c r="BC289" i="6"/>
  <c r="BJ289" i="6"/>
  <c r="BK289" i="6"/>
  <c r="BI289" i="6"/>
  <c r="BC425" i="6"/>
  <c r="BI425" i="6"/>
  <c r="BJ425" i="6"/>
  <c r="BK425" i="6"/>
  <c r="BK290" i="6"/>
  <c r="BC290" i="6"/>
  <c r="BJ290" i="6"/>
  <c r="BI290" i="6"/>
  <c r="BC324" i="6"/>
  <c r="AT165" i="3" s="1"/>
  <c r="BJ324" i="6"/>
  <c r="BK324" i="6"/>
  <c r="BI324" i="6"/>
  <c r="BC200" i="6"/>
  <c r="BK200" i="6"/>
  <c r="BI200" i="6"/>
  <c r="BJ200" i="6"/>
  <c r="BK350" i="6"/>
  <c r="BC350" i="6"/>
  <c r="BI350" i="6"/>
  <c r="BJ350" i="6"/>
  <c r="BC196" i="6"/>
  <c r="BI196" i="6"/>
  <c r="BJ196" i="6"/>
  <c r="BK196" i="6"/>
  <c r="BC317" i="6"/>
  <c r="AT216" i="3" s="1"/>
  <c r="BK317" i="6"/>
  <c r="BI317" i="6"/>
  <c r="BJ317" i="6"/>
  <c r="BC518" i="6"/>
  <c r="BK518" i="6"/>
  <c r="BJ518" i="6"/>
  <c r="BI518" i="6"/>
  <c r="BC544" i="6"/>
  <c r="BK544" i="6"/>
  <c r="BJ544" i="6"/>
  <c r="BI544" i="6"/>
  <c r="BC396" i="6"/>
  <c r="AT132" i="3" s="1"/>
  <c r="BI396" i="6"/>
  <c r="BJ396" i="6"/>
  <c r="BK396" i="6"/>
  <c r="BC335" i="6"/>
  <c r="AT95" i="3" s="1"/>
  <c r="BJ335" i="6"/>
  <c r="BK335" i="6"/>
  <c r="BI335" i="6"/>
  <c r="BC266" i="6"/>
  <c r="BI266" i="6"/>
  <c r="BJ266" i="6"/>
  <c r="BK266" i="6"/>
  <c r="BC432" i="6"/>
  <c r="BK432" i="6"/>
  <c r="BI432" i="6"/>
  <c r="BJ432" i="6"/>
  <c r="BC239" i="6"/>
  <c r="AT57" i="3" s="1"/>
  <c r="BK239" i="6"/>
  <c r="BI239" i="6"/>
  <c r="BJ239" i="6"/>
  <c r="BC133" i="6"/>
  <c r="AT39" i="3" s="1"/>
  <c r="BI133" i="6"/>
  <c r="BJ133" i="6"/>
  <c r="BK133" i="6"/>
  <c r="BC59" i="6"/>
  <c r="AT25" i="3" s="1"/>
  <c r="BK59" i="6"/>
  <c r="BI59" i="6"/>
  <c r="BJ59" i="6"/>
  <c r="BC160" i="6"/>
  <c r="BK160" i="6"/>
  <c r="BI160" i="6"/>
  <c r="BJ160" i="6"/>
  <c r="BJ218" i="6"/>
  <c r="BK218" i="6"/>
  <c r="BC218" i="6"/>
  <c r="AT145" i="3" s="1"/>
  <c r="BI218" i="6"/>
  <c r="BC236" i="6"/>
  <c r="AT140" i="3" s="1"/>
  <c r="BK236" i="6"/>
  <c r="BI236" i="6"/>
  <c r="BJ236" i="6"/>
  <c r="BK246" i="6"/>
  <c r="BC246" i="6"/>
  <c r="AT89" i="3" s="1"/>
  <c r="BJ246" i="6"/>
  <c r="BI246" i="6"/>
  <c r="BC261" i="6"/>
  <c r="AT157" i="3" s="1"/>
  <c r="BJ261" i="6"/>
  <c r="BI261" i="6"/>
  <c r="BK261" i="6"/>
  <c r="BK270" i="6"/>
  <c r="BC270" i="6"/>
  <c r="AT40" i="3" s="1"/>
  <c r="BI270" i="6"/>
  <c r="BJ270" i="6"/>
  <c r="BC355" i="6"/>
  <c r="AT86" i="3" s="1"/>
  <c r="BI355" i="6"/>
  <c r="BJ355" i="6"/>
  <c r="BK355" i="6"/>
  <c r="BC209" i="6"/>
  <c r="AT84" i="3" s="1"/>
  <c r="BI209" i="6"/>
  <c r="BJ209" i="6"/>
  <c r="BK209" i="6"/>
  <c r="BC284" i="6"/>
  <c r="AT171" i="3" s="1"/>
  <c r="BI284" i="6"/>
  <c r="BJ284" i="6"/>
  <c r="BK284" i="6"/>
  <c r="BC215" i="6"/>
  <c r="BJ215" i="6"/>
  <c r="BK215" i="6"/>
  <c r="BI215" i="6"/>
  <c r="BK198" i="6"/>
  <c r="BC198" i="6"/>
  <c r="AT73" i="3" s="1"/>
  <c r="BJ198" i="6"/>
  <c r="BI198" i="6"/>
  <c r="BC139" i="6"/>
  <c r="AT56" i="3" s="1"/>
  <c r="BJ139" i="6"/>
  <c r="BK139" i="6"/>
  <c r="BI139" i="6"/>
  <c r="BK539" i="6"/>
  <c r="BJ539" i="6"/>
  <c r="BI539" i="6"/>
  <c r="BC539" i="6"/>
  <c r="AT213" i="3" s="1"/>
  <c r="BC412" i="6"/>
  <c r="AT149" i="3" s="1"/>
  <c r="BI412" i="6"/>
  <c r="BJ412" i="6"/>
  <c r="BK412" i="6"/>
  <c r="BI362" i="6"/>
  <c r="BJ362" i="6"/>
  <c r="BC362" i="6"/>
  <c r="AT116" i="3" s="1"/>
  <c r="BK362" i="6"/>
  <c r="BC417" i="6"/>
  <c r="AT209" i="3" s="1"/>
  <c r="BJ417" i="6"/>
  <c r="BK417" i="6"/>
  <c r="BI417" i="6"/>
  <c r="BC227" i="6"/>
  <c r="AT136" i="3" s="1"/>
  <c r="BJ227" i="6"/>
  <c r="BK227" i="6"/>
  <c r="BI227" i="6"/>
  <c r="BC349" i="6"/>
  <c r="AT241" i="3" s="1"/>
  <c r="BK349" i="6"/>
  <c r="BI349" i="6"/>
  <c r="BJ349" i="6"/>
  <c r="BC164" i="6"/>
  <c r="AT60" i="3" s="1"/>
  <c r="BJ164" i="6"/>
  <c r="BK164" i="6"/>
  <c r="BI164" i="6"/>
  <c r="BC165" i="6"/>
  <c r="AT43" i="3" s="1"/>
  <c r="BI165" i="6"/>
  <c r="BJ165" i="6"/>
  <c r="BK165" i="6"/>
  <c r="BC238" i="6"/>
  <c r="AT164" i="3" s="1"/>
  <c r="BI238" i="6"/>
  <c r="BJ238" i="6"/>
  <c r="BK238" i="6"/>
  <c r="BC58" i="6"/>
  <c r="AT32" i="3" s="1"/>
  <c r="BJ58" i="6"/>
  <c r="BK58" i="6"/>
  <c r="BI58" i="6"/>
  <c r="BC365" i="6"/>
  <c r="AT75" i="3" s="1"/>
  <c r="BK365" i="6"/>
  <c r="BI365" i="6"/>
  <c r="BJ365" i="6"/>
  <c r="BC113" i="6"/>
  <c r="AT53" i="3" s="1"/>
  <c r="BK113" i="6"/>
  <c r="BI113" i="6"/>
  <c r="BJ113" i="6"/>
  <c r="BK122" i="6"/>
  <c r="BI122" i="6"/>
  <c r="BC122" i="6"/>
  <c r="AT109" i="3" s="1"/>
  <c r="BJ122" i="6"/>
  <c r="AT100" i="3"/>
  <c r="AT152" i="3"/>
  <c r="BC583" i="6"/>
  <c r="AT236" i="3" s="1"/>
  <c r="BK583" i="6"/>
  <c r="BI583" i="6"/>
  <c r="BJ583" i="6"/>
  <c r="BC621" i="6"/>
  <c r="BC623" i="6"/>
  <c r="AT235" i="3" s="1"/>
  <c r="BK609" i="6"/>
  <c r="BI609" i="6"/>
  <c r="BJ609" i="6"/>
  <c r="BC548" i="6"/>
  <c r="BK548" i="6"/>
  <c r="BI548" i="6"/>
  <c r="BJ548" i="6"/>
  <c r="BC382" i="6"/>
  <c r="AT223" i="3" s="1"/>
  <c r="BK382" i="6"/>
  <c r="BI382" i="6"/>
  <c r="BJ382" i="6"/>
  <c r="BJ310" i="6"/>
  <c r="BC310" i="6"/>
  <c r="BI310" i="6"/>
  <c r="BK310" i="6"/>
  <c r="BC377" i="6"/>
  <c r="AT222" i="3" s="1"/>
  <c r="BI377" i="6"/>
  <c r="BJ377" i="6"/>
  <c r="BK377" i="6"/>
  <c r="BC303" i="6"/>
  <c r="AT110" i="3" s="1"/>
  <c r="BJ303" i="6"/>
  <c r="BK303" i="6"/>
  <c r="BI303" i="6"/>
  <c r="BC473" i="6"/>
  <c r="AT101" i="3" s="1"/>
  <c r="BJ473" i="6"/>
  <c r="BK473" i="6"/>
  <c r="BI473" i="6"/>
  <c r="BC332" i="6"/>
  <c r="AT166" i="3" s="1"/>
  <c r="BI332" i="6"/>
  <c r="BJ332" i="6"/>
  <c r="BK332" i="6"/>
  <c r="BC435" i="6"/>
  <c r="AT76" i="3" s="1"/>
  <c r="BJ435" i="6"/>
  <c r="BI435" i="6"/>
  <c r="BK435" i="6"/>
  <c r="BC167" i="6"/>
  <c r="AT77" i="3" s="1"/>
  <c r="BK167" i="6"/>
  <c r="BI167" i="6"/>
  <c r="BJ167" i="6"/>
  <c r="BC143" i="6"/>
  <c r="AT81" i="3" s="1"/>
  <c r="BI143" i="6"/>
  <c r="BJ143" i="6"/>
  <c r="BK143" i="6"/>
  <c r="BC208" i="6"/>
  <c r="BJ208" i="6"/>
  <c r="BK208" i="6"/>
  <c r="BI208" i="6"/>
  <c r="BK182" i="6"/>
  <c r="BC182" i="6"/>
  <c r="AT80" i="3" s="1"/>
  <c r="BI182" i="6"/>
  <c r="BJ182" i="6"/>
  <c r="BC199" i="6"/>
  <c r="AT128" i="3" s="1"/>
  <c r="BJ199" i="6"/>
  <c r="BK199" i="6"/>
  <c r="BI199" i="6"/>
  <c r="BI346" i="6"/>
  <c r="BJ346" i="6"/>
  <c r="BC346" i="6"/>
  <c r="AT98" i="3" s="1"/>
  <c r="BK346" i="6"/>
  <c r="BC268" i="6"/>
  <c r="AT114" i="3" s="1"/>
  <c r="BI268" i="6"/>
  <c r="BJ268" i="6"/>
  <c r="BK268" i="6"/>
  <c r="BK559" i="6"/>
  <c r="BJ559" i="6"/>
  <c r="BC559" i="6"/>
  <c r="AT219" i="3" s="1"/>
  <c r="BI559" i="6"/>
  <c r="BC363" i="6"/>
  <c r="AT117" i="3" s="1"/>
  <c r="BJ363" i="6"/>
  <c r="BK363" i="6"/>
  <c r="BI363" i="6"/>
  <c r="BC282" i="6"/>
  <c r="AT97" i="3" s="1"/>
  <c r="BI282" i="6"/>
  <c r="BJ282" i="6"/>
  <c r="BK282" i="6"/>
  <c r="BC400" i="6"/>
  <c r="AT142" i="3" s="1"/>
  <c r="BK400" i="6"/>
  <c r="BI400" i="6"/>
  <c r="BJ400" i="6"/>
  <c r="BK529" i="6"/>
  <c r="BJ529" i="6"/>
  <c r="BI529" i="6"/>
  <c r="BC529" i="6"/>
  <c r="BC467" i="6"/>
  <c r="BJ467" i="6"/>
  <c r="BK467" i="6"/>
  <c r="BI467" i="6"/>
  <c r="BC229" i="6"/>
  <c r="AT106" i="3" s="1"/>
  <c r="BI229" i="6"/>
  <c r="BJ229" i="6"/>
  <c r="BK229" i="6"/>
  <c r="BI134" i="6"/>
  <c r="BC134" i="6"/>
  <c r="AT29" i="3" s="1"/>
  <c r="BK134" i="6"/>
  <c r="BJ134" i="6"/>
  <c r="BC211" i="6"/>
  <c r="AT68" i="3" s="1"/>
  <c r="BJ211" i="6"/>
  <c r="BK211" i="6"/>
  <c r="BI211" i="6"/>
  <c r="BC115" i="6"/>
  <c r="AT34" i="3" s="1"/>
  <c r="BI115" i="6"/>
  <c r="BJ115" i="6"/>
  <c r="BK115" i="6"/>
  <c r="BJ142" i="6"/>
  <c r="BC142" i="6"/>
  <c r="AT22" i="3" s="1"/>
  <c r="BK142" i="6"/>
  <c r="BI142" i="6"/>
  <c r="BC380" i="6"/>
  <c r="AT185" i="3" s="1"/>
  <c r="BI380" i="6"/>
  <c r="BJ380" i="6"/>
  <c r="BK380" i="6"/>
  <c r="BK434" i="6"/>
  <c r="BC434" i="6"/>
  <c r="AT196" i="3" s="1"/>
  <c r="BJ434" i="6"/>
  <c r="BI434" i="6"/>
  <c r="BK525" i="6"/>
  <c r="BI525" i="6"/>
  <c r="BC525" i="6"/>
  <c r="BJ525" i="6"/>
  <c r="BC464" i="6"/>
  <c r="AT202" i="3" s="1"/>
  <c r="BI464" i="6"/>
  <c r="BJ464" i="6"/>
  <c r="BK464" i="6"/>
  <c r="BJ278" i="6"/>
  <c r="BC278" i="6"/>
  <c r="AT111" i="3" s="1"/>
  <c r="BI278" i="6"/>
  <c r="BK278" i="6"/>
  <c r="BK366" i="6"/>
  <c r="BC366" i="6"/>
  <c r="AT159" i="3" s="1"/>
  <c r="BI366" i="6"/>
  <c r="BJ366" i="6"/>
  <c r="BC280" i="6"/>
  <c r="BI280" i="6"/>
  <c r="BJ280" i="6"/>
  <c r="BK280" i="6"/>
  <c r="BC141" i="6"/>
  <c r="AT33" i="3" s="1"/>
  <c r="BJ141" i="6"/>
  <c r="BK141" i="6"/>
  <c r="BI141" i="6"/>
  <c r="BC301" i="6"/>
  <c r="AT179" i="3" s="1"/>
  <c r="BK301" i="6"/>
  <c r="BI301" i="6"/>
  <c r="BJ301" i="6"/>
  <c r="BC367" i="6"/>
  <c r="AT64" i="3" s="1"/>
  <c r="BI367" i="6"/>
  <c r="BJ367" i="6"/>
  <c r="BK367" i="6"/>
  <c r="BC136" i="6"/>
  <c r="AT65" i="3" s="1"/>
  <c r="BI136" i="6"/>
  <c r="BJ136" i="6"/>
  <c r="BK136" i="6"/>
  <c r="BC114" i="6"/>
  <c r="AT54" i="3" s="1"/>
  <c r="BI114" i="6"/>
  <c r="BJ114" i="6"/>
  <c r="BK114" i="6"/>
  <c r="BC437" i="6"/>
  <c r="AT162" i="3" s="1"/>
  <c r="BJ437" i="6"/>
  <c r="BK437" i="6"/>
  <c r="BI437" i="6"/>
  <c r="BC357" i="6"/>
  <c r="AT156" i="3" s="1"/>
  <c r="BJ357" i="6"/>
  <c r="BK357" i="6"/>
  <c r="BI357" i="6"/>
  <c r="BJ250" i="6"/>
  <c r="BK250" i="6"/>
  <c r="BC250" i="6"/>
  <c r="AT63" i="3" s="1"/>
  <c r="BI250" i="6"/>
  <c r="BC383" i="6"/>
  <c r="AT167" i="3" s="1"/>
  <c r="BI383" i="6"/>
  <c r="BK383" i="6"/>
  <c r="BJ383" i="6"/>
  <c r="BC419" i="6"/>
  <c r="AT93" i="3" s="1"/>
  <c r="BJ419" i="6"/>
  <c r="BK419" i="6"/>
  <c r="BI419" i="6"/>
  <c r="BC340" i="6"/>
  <c r="AT194" i="3" s="1"/>
  <c r="BJ340" i="6"/>
  <c r="BK340" i="6"/>
  <c r="BI340" i="6"/>
  <c r="BC279" i="6"/>
  <c r="AT187" i="3" s="1"/>
  <c r="BI279" i="6"/>
  <c r="BJ279" i="6"/>
  <c r="BK279" i="6"/>
  <c r="BC88" i="6"/>
  <c r="AT28" i="3" s="1"/>
  <c r="BJ88" i="6"/>
  <c r="BK88" i="6"/>
  <c r="BI88" i="6"/>
  <c r="BC203" i="6"/>
  <c r="AT119" i="3" s="1"/>
  <c r="BI203" i="6"/>
  <c r="BJ203" i="6"/>
  <c r="BK203" i="6"/>
  <c r="BC90" i="6"/>
  <c r="AT31" i="3" s="1"/>
  <c r="BJ90" i="6"/>
  <c r="BK90" i="6"/>
  <c r="BI90" i="6"/>
  <c r="BC103" i="6"/>
  <c r="AT62" i="3" s="1"/>
  <c r="BI103" i="6"/>
  <c r="BJ103" i="6"/>
  <c r="BK103" i="6"/>
  <c r="AT90" i="3"/>
  <c r="AT125" i="3"/>
  <c r="AT184" i="3"/>
  <c r="AT127" i="3"/>
  <c r="AT177" i="3"/>
  <c r="AT186" i="3"/>
  <c r="AT79" i="3"/>
  <c r="AT44" i="3"/>
  <c r="AT108" i="3"/>
  <c r="AT238" i="3"/>
  <c r="BI621" i="6"/>
  <c r="BK621" i="6"/>
  <c r="BJ621" i="6"/>
  <c r="BK608" i="6"/>
  <c r="BJ608" i="6"/>
  <c r="BI608" i="6"/>
  <c r="BC408" i="6"/>
  <c r="AT231" i="3" s="1"/>
  <c r="BI408" i="6"/>
  <c r="BJ408" i="6"/>
  <c r="BK408" i="6"/>
  <c r="BC483" i="6"/>
  <c r="AT229" i="3" s="1"/>
  <c r="BJ483" i="6"/>
  <c r="BK483" i="6"/>
  <c r="BI483" i="6"/>
  <c r="BI536" i="6"/>
  <c r="BK536" i="6"/>
  <c r="BC536" i="6"/>
  <c r="AT137" i="3" s="1"/>
  <c r="BJ536" i="6"/>
  <c r="BI537" i="6"/>
  <c r="BJ537" i="6"/>
  <c r="BK537" i="6"/>
  <c r="BC537" i="6"/>
  <c r="AT139" i="3" s="1"/>
  <c r="BC353" i="6"/>
  <c r="AT104" i="3" s="1"/>
  <c r="BJ353" i="6"/>
  <c r="BK353" i="6"/>
  <c r="BI353" i="6"/>
  <c r="BC319" i="6"/>
  <c r="AT173" i="3" s="1"/>
  <c r="BJ319" i="6"/>
  <c r="BK319" i="6"/>
  <c r="BI319" i="6"/>
  <c r="BC255" i="6"/>
  <c r="AT146" i="3" s="1"/>
  <c r="BK255" i="6"/>
  <c r="BI255" i="6"/>
  <c r="BJ255" i="6"/>
  <c r="BC351" i="6"/>
  <c r="AT70" i="3" s="1"/>
  <c r="BJ351" i="6"/>
  <c r="BK351" i="6"/>
  <c r="BI351" i="6"/>
  <c r="BC433" i="6"/>
  <c r="AT190" i="3" s="1"/>
  <c r="BJ433" i="6"/>
  <c r="BK433" i="6"/>
  <c r="BI433" i="6"/>
  <c r="BC281" i="6"/>
  <c r="AT147" i="3" s="1"/>
  <c r="BI281" i="6"/>
  <c r="BJ281" i="6"/>
  <c r="BK281" i="6"/>
  <c r="BC265" i="6"/>
  <c r="AT94" i="3" s="1"/>
  <c r="BI265" i="6"/>
  <c r="BJ265" i="6"/>
  <c r="BK265" i="6"/>
  <c r="BC77" i="6"/>
  <c r="AT15" i="3" s="1"/>
  <c r="BI77" i="6"/>
  <c r="BJ77" i="6"/>
  <c r="BK77" i="6"/>
  <c r="BC132" i="6"/>
  <c r="AT61" i="3" s="1"/>
  <c r="BJ132" i="6"/>
  <c r="BK132" i="6"/>
  <c r="BI132" i="6"/>
  <c r="BC87" i="6"/>
  <c r="AT30" i="3" s="1"/>
  <c r="BI87" i="6"/>
  <c r="BJ87" i="6"/>
  <c r="BK87" i="6"/>
  <c r="BC561" i="6"/>
  <c r="AT204" i="3" s="1"/>
  <c r="BJ561" i="6"/>
  <c r="BI561" i="6"/>
  <c r="BK561" i="6"/>
  <c r="BC369" i="6"/>
  <c r="AT122" i="3" s="1"/>
  <c r="BJ369" i="6"/>
  <c r="BK369" i="6"/>
  <c r="BI369" i="6"/>
  <c r="BC285" i="6"/>
  <c r="AT134" i="3" s="1"/>
  <c r="BK285" i="6"/>
  <c r="BI285" i="6"/>
  <c r="BJ285" i="6"/>
  <c r="BC448" i="6"/>
  <c r="AT170" i="3" s="1"/>
  <c r="BI448" i="6"/>
  <c r="BJ448" i="6"/>
  <c r="BK448" i="6"/>
  <c r="BC291" i="6"/>
  <c r="AT206" i="3" s="1"/>
  <c r="BI291" i="6"/>
  <c r="BJ291" i="6"/>
  <c r="BK291" i="6"/>
  <c r="BK338" i="6"/>
  <c r="BC338" i="6"/>
  <c r="AT124" i="3" s="1"/>
  <c r="BJ338" i="6"/>
  <c r="BI338" i="6"/>
  <c r="BC299" i="6"/>
  <c r="AT215" i="3" s="1"/>
  <c r="BK299" i="6"/>
  <c r="BI299" i="6"/>
  <c r="BJ299" i="6"/>
  <c r="BK322" i="6"/>
  <c r="BC322" i="6"/>
  <c r="AT208" i="3" s="1"/>
  <c r="BJ322" i="6"/>
  <c r="BI322" i="6"/>
  <c r="BC309" i="6"/>
  <c r="AT188" i="3" s="1"/>
  <c r="BJ309" i="6"/>
  <c r="BK309" i="6"/>
  <c r="BI309" i="6"/>
  <c r="BC348" i="6"/>
  <c r="AT174" i="3" s="1"/>
  <c r="BI348" i="6"/>
  <c r="BJ348" i="6"/>
  <c r="BK348" i="6"/>
  <c r="BC194" i="6"/>
  <c r="AT52" i="3" s="1"/>
  <c r="BI194" i="6"/>
  <c r="BK194" i="6"/>
  <c r="BJ194" i="6"/>
  <c r="BC140" i="6"/>
  <c r="AT46" i="3" s="1"/>
  <c r="BI140" i="6"/>
  <c r="BJ140" i="6"/>
  <c r="BK140" i="6"/>
  <c r="BC159" i="6"/>
  <c r="AT55" i="3" s="1"/>
  <c r="BI159" i="6"/>
  <c r="BJ159" i="6"/>
  <c r="BK159" i="6"/>
  <c r="BC187" i="6"/>
  <c r="AT71" i="3" s="1"/>
  <c r="BI187" i="6"/>
  <c r="BJ187" i="6"/>
  <c r="BK187" i="6"/>
  <c r="BC89" i="6"/>
  <c r="AT36" i="3" s="1"/>
  <c r="BJ89" i="6"/>
  <c r="BK89" i="6"/>
  <c r="BI89" i="6"/>
  <c r="BI254" i="6"/>
  <c r="BC254" i="6"/>
  <c r="AT91" i="3" s="1"/>
  <c r="BJ254" i="6"/>
  <c r="BK254" i="6"/>
  <c r="BC264" i="6"/>
  <c r="AT181" i="3" s="1"/>
  <c r="BI264" i="6"/>
  <c r="BJ264" i="6"/>
  <c r="BK264" i="6"/>
  <c r="BC431" i="6"/>
  <c r="AT201" i="3" s="1"/>
  <c r="BI431" i="6"/>
  <c r="BK431" i="6"/>
  <c r="BJ431" i="6"/>
  <c r="BC263" i="6"/>
  <c r="AT135" i="3" s="1"/>
  <c r="BI263" i="6"/>
  <c r="BJ263" i="6"/>
  <c r="BK263" i="6"/>
  <c r="BC277" i="6"/>
  <c r="BJ277" i="6"/>
  <c r="BK277" i="6"/>
  <c r="BI277" i="6"/>
  <c r="BC180" i="6"/>
  <c r="AT58" i="3" s="1"/>
  <c r="BJ180" i="6"/>
  <c r="BK180" i="6"/>
  <c r="BI180" i="6"/>
  <c r="BC135" i="6"/>
  <c r="AT74" i="3" s="1"/>
  <c r="BK135" i="6"/>
  <c r="BI135" i="6"/>
  <c r="BJ135" i="6"/>
  <c r="BC221" i="6"/>
  <c r="AT59" i="3" s="1"/>
  <c r="BJ221" i="6"/>
  <c r="BK221" i="6"/>
  <c r="BI221" i="6"/>
  <c r="BK286" i="6"/>
  <c r="BC286" i="6"/>
  <c r="AT176" i="3" s="1"/>
  <c r="BI286" i="6"/>
  <c r="BJ286" i="6"/>
  <c r="BC148" i="6"/>
  <c r="AT38" i="3" s="1"/>
  <c r="BJ148" i="6"/>
  <c r="BK148" i="6"/>
  <c r="BI148" i="6"/>
  <c r="BC86" i="6"/>
  <c r="AT18" i="3" s="1"/>
  <c r="BK86" i="6"/>
  <c r="BI86" i="6"/>
  <c r="BJ86" i="6"/>
  <c r="BC147" i="6"/>
  <c r="AT78" i="3" s="1"/>
  <c r="BK147" i="6"/>
  <c r="BI147" i="6"/>
  <c r="BJ147" i="6"/>
  <c r="BC381" i="6"/>
  <c r="AT224" i="3" s="1"/>
  <c r="BK381" i="6"/>
  <c r="BI381" i="6"/>
  <c r="BJ381" i="6"/>
  <c r="BC158" i="6"/>
  <c r="AT121" i="3" s="1"/>
  <c r="BJ158" i="6"/>
  <c r="BK158" i="6"/>
  <c r="BI158" i="6"/>
  <c r="BC330" i="6"/>
  <c r="AT172" i="3" s="1"/>
  <c r="BI330" i="6"/>
  <c r="BJ330" i="6"/>
  <c r="BK330" i="6"/>
  <c r="BJ606" i="6"/>
  <c r="BK606" i="6"/>
  <c r="BI606" i="6"/>
  <c r="BC393" i="6"/>
  <c r="AT218" i="3" s="1"/>
  <c r="BI393" i="6"/>
  <c r="BJ393" i="6"/>
  <c r="BK393" i="6"/>
  <c r="BC336" i="6"/>
  <c r="AT82" i="3" s="1"/>
  <c r="BK336" i="6"/>
  <c r="BI336" i="6"/>
  <c r="BJ336" i="6"/>
  <c r="BC545" i="6"/>
  <c r="AT115" i="3" s="1"/>
  <c r="BI545" i="6"/>
  <c r="BJ545" i="6"/>
  <c r="BK545" i="6"/>
  <c r="BC334" i="6"/>
  <c r="AT103" i="3" s="1"/>
  <c r="BK334" i="6"/>
  <c r="BI334" i="6"/>
  <c r="BJ334" i="6"/>
  <c r="BC311" i="6"/>
  <c r="AT180" i="3" s="1"/>
  <c r="BI311" i="6"/>
  <c r="BJ311" i="6"/>
  <c r="BK311" i="6"/>
  <c r="BC137" i="6"/>
  <c r="AT85" i="3" s="1"/>
  <c r="BK137" i="6"/>
  <c r="BI137" i="6"/>
  <c r="BJ137" i="6"/>
  <c r="BC288" i="6"/>
  <c r="AT129" i="3" s="1"/>
  <c r="BK288" i="6"/>
  <c r="BI288" i="6"/>
  <c r="BJ288" i="6"/>
  <c r="BC197" i="6"/>
  <c r="AT92" i="3" s="1"/>
  <c r="BI197" i="6"/>
  <c r="BJ197" i="6"/>
  <c r="BK197" i="6"/>
  <c r="BC283" i="6"/>
  <c r="AT151" i="3" s="1"/>
  <c r="BK283" i="6"/>
  <c r="BI283" i="6"/>
  <c r="BJ283" i="6"/>
  <c r="BC162" i="6"/>
  <c r="AT96" i="3" s="1"/>
  <c r="BJ162" i="6"/>
  <c r="BI162" i="6"/>
  <c r="BK162" i="6"/>
  <c r="BK370" i="6"/>
  <c r="BC370" i="6"/>
  <c r="AT178" i="3" s="1"/>
  <c r="BJ370" i="6"/>
  <c r="BI370" i="6"/>
  <c r="AT107" i="3"/>
  <c r="AT155" i="3"/>
  <c r="AT69" i="3"/>
  <c r="AT239" i="3"/>
  <c r="AT217" i="3"/>
  <c r="AT143" i="3"/>
  <c r="AT226" i="3"/>
  <c r="AT233" i="3"/>
  <c r="AT200" i="3"/>
  <c r="AT105" i="3"/>
  <c r="AT221" i="3"/>
  <c r="AT123" i="3"/>
  <c r="AT191" i="3"/>
  <c r="AT150" i="3"/>
  <c r="AT47" i="3"/>
  <c r="BC608" i="6"/>
  <c r="BC305" i="6"/>
  <c r="AT169" i="3" s="1"/>
  <c r="BJ305" i="6"/>
  <c r="BK305" i="6"/>
  <c r="BI305" i="6"/>
  <c r="BC389" i="6"/>
  <c r="AT227" i="3" s="1"/>
  <c r="BJ389" i="6"/>
  <c r="BK389" i="6"/>
  <c r="BI389" i="6"/>
  <c r="BC609" i="6"/>
  <c r="BC368" i="6"/>
  <c r="AT198" i="3" s="1"/>
  <c r="BK368" i="6"/>
  <c r="BI368" i="6"/>
  <c r="BJ368" i="6"/>
  <c r="BI520" i="6"/>
  <c r="BJ520" i="6"/>
  <c r="BC520" i="6"/>
  <c r="AT232" i="3" s="1"/>
  <c r="BK520" i="6"/>
  <c r="BC458" i="6"/>
  <c r="AT234" i="3" s="1"/>
  <c r="BI458" i="6"/>
  <c r="BJ458" i="6"/>
  <c r="BK458" i="6"/>
  <c r="BK626" i="6"/>
  <c r="BJ626" i="6"/>
  <c r="BI626" i="6"/>
  <c r="BC407" i="6"/>
  <c r="AT230" i="3" s="1"/>
  <c r="BK407" i="6"/>
  <c r="BI407" i="6"/>
  <c r="BJ407" i="6"/>
  <c r="BC511" i="6"/>
  <c r="AT225" i="3" s="1"/>
  <c r="BK511" i="6"/>
  <c r="BI511" i="6"/>
  <c r="BJ511" i="6"/>
  <c r="BJ620" i="6"/>
  <c r="BK620" i="6"/>
  <c r="BI620" i="6"/>
  <c r="BC429" i="6"/>
  <c r="AT153" i="3" s="1"/>
  <c r="BK429" i="6"/>
  <c r="BI429" i="6"/>
  <c r="BJ429" i="6"/>
  <c r="BK398" i="6"/>
  <c r="BC398" i="6"/>
  <c r="AT168" i="3" s="1"/>
  <c r="BI398" i="6"/>
  <c r="BJ398" i="6"/>
  <c r="BI522" i="6"/>
  <c r="BC522" i="6"/>
  <c r="AT138" i="3" s="1"/>
  <c r="BJ522" i="6"/>
  <c r="BK522" i="6"/>
  <c r="BC316" i="6"/>
  <c r="AT182" i="3" s="1"/>
  <c r="BI316" i="6"/>
  <c r="BJ316" i="6"/>
  <c r="BK316" i="6"/>
  <c r="BC436" i="6"/>
  <c r="AT214" i="3" s="1"/>
  <c r="BI436" i="6"/>
  <c r="BJ436" i="6"/>
  <c r="BK436" i="6"/>
  <c r="BC307" i="6"/>
  <c r="AT203" i="3" s="1"/>
  <c r="BI307" i="6"/>
  <c r="BJ307" i="6"/>
  <c r="BK307" i="6"/>
  <c r="BC295" i="6"/>
  <c r="AT183" i="3" s="1"/>
  <c r="BI295" i="6"/>
  <c r="BJ295" i="6"/>
  <c r="BK295" i="6"/>
  <c r="BC163" i="6"/>
  <c r="AT133" i="3" s="1"/>
  <c r="BK163" i="6"/>
  <c r="BI163" i="6"/>
  <c r="BJ163" i="6"/>
  <c r="BC201" i="6"/>
  <c r="AT48" i="3" s="1"/>
  <c r="BK201" i="6"/>
  <c r="BI201" i="6"/>
  <c r="BJ201" i="6"/>
  <c r="BC129" i="6"/>
  <c r="AT51" i="3" s="1"/>
  <c r="BI129" i="6"/>
  <c r="BJ129" i="6"/>
  <c r="BK129" i="6"/>
  <c r="BJ533" i="6"/>
  <c r="BK533" i="6"/>
  <c r="BI533" i="6"/>
  <c r="BC533" i="6"/>
  <c r="AT154" i="3" s="1"/>
  <c r="BC297" i="6"/>
  <c r="AT161" i="3" s="1"/>
  <c r="BI297" i="6"/>
  <c r="BJ297" i="6"/>
  <c r="BK297" i="6"/>
  <c r="BC241" i="6"/>
  <c r="AT35" i="3" s="1"/>
  <c r="BI241" i="6"/>
  <c r="BJ241" i="6"/>
  <c r="BK241" i="6"/>
  <c r="BC292" i="6"/>
  <c r="AT88" i="3" s="1"/>
  <c r="BJ292" i="6"/>
  <c r="BK292" i="6"/>
  <c r="BI292" i="6"/>
  <c r="BK230" i="6"/>
  <c r="BC230" i="6"/>
  <c r="AT118" i="3" s="1"/>
  <c r="BJ230" i="6"/>
  <c r="BI230" i="6"/>
  <c r="BC300" i="6"/>
  <c r="AT210" i="3" s="1"/>
  <c r="BI300" i="6"/>
  <c r="BJ300" i="6"/>
  <c r="BK300" i="6"/>
  <c r="BC267" i="6"/>
  <c r="AT83" i="3" s="1"/>
  <c r="BK267" i="6"/>
  <c r="BI267" i="6"/>
  <c r="BJ267" i="6"/>
  <c r="BC145" i="6"/>
  <c r="AT131" i="3" s="1"/>
  <c r="BI145" i="6"/>
  <c r="BJ145" i="6"/>
  <c r="BK145" i="6"/>
  <c r="BC107" i="6"/>
  <c r="AT49" i="3" s="1"/>
  <c r="BK107" i="6"/>
  <c r="BI107" i="6"/>
  <c r="BJ107" i="6"/>
  <c r="BC98" i="6"/>
  <c r="AT24" i="3" s="1"/>
  <c r="BI98" i="6"/>
  <c r="BJ98" i="6"/>
  <c r="BK98" i="6"/>
  <c r="BC110" i="6"/>
  <c r="AT67" i="3" s="1"/>
  <c r="BI110" i="6"/>
  <c r="BJ110" i="6"/>
  <c r="BK110" i="6"/>
  <c r="BC168" i="6"/>
  <c r="AT144" i="3" s="1"/>
  <c r="BI168" i="6"/>
  <c r="BJ168" i="6"/>
  <c r="BK168" i="6"/>
  <c r="BC344" i="6"/>
  <c r="AT212" i="3" s="1"/>
  <c r="BI344" i="6"/>
  <c r="BJ344" i="6"/>
  <c r="BK344" i="6"/>
  <c r="BC287" i="6"/>
  <c r="AT148" i="3" s="1"/>
  <c r="BJ287" i="6"/>
  <c r="BK287" i="6"/>
  <c r="BI287" i="6"/>
  <c r="BC371" i="6"/>
  <c r="AT211" i="3" s="1"/>
  <c r="BK371" i="6"/>
  <c r="BI371" i="6"/>
  <c r="BJ371" i="6"/>
  <c r="BC446" i="6"/>
  <c r="AT220" i="3" s="1"/>
  <c r="BJ446" i="6"/>
  <c r="BK446" i="6"/>
  <c r="BI446" i="6"/>
  <c r="BC405" i="6"/>
  <c r="AT207" i="3" s="1"/>
  <c r="BJ405" i="6"/>
  <c r="BK405" i="6"/>
  <c r="BI405" i="6"/>
  <c r="BC333" i="6"/>
  <c r="AT189" i="3" s="1"/>
  <c r="BK333" i="6"/>
  <c r="BI333" i="6"/>
  <c r="BJ333" i="6"/>
  <c r="BC231" i="6"/>
  <c r="AT66" i="3" s="1"/>
  <c r="BJ231" i="6"/>
  <c r="BK231" i="6"/>
  <c r="BI231" i="6"/>
  <c r="BC329" i="6"/>
  <c r="AT158" i="3" s="1"/>
  <c r="BI329" i="6"/>
  <c r="BJ329" i="6"/>
  <c r="BK329" i="6"/>
  <c r="BC327" i="6"/>
  <c r="AT163" i="3" s="1"/>
  <c r="BI327" i="6"/>
  <c r="BJ327" i="6"/>
  <c r="BK327" i="6"/>
  <c r="BC108" i="6"/>
  <c r="AT112" i="3" s="1"/>
  <c r="BJ108" i="6"/>
  <c r="BK108" i="6"/>
  <c r="BI108" i="6"/>
  <c r="BC275" i="6"/>
  <c r="AT141" i="3" s="1"/>
  <c r="BI275" i="6"/>
  <c r="BJ275" i="6"/>
  <c r="BK275" i="6"/>
  <c r="BC271" i="6"/>
  <c r="AT126" i="3" s="1"/>
  <c r="BJ271" i="6"/>
  <c r="BK271" i="6"/>
  <c r="BI271" i="6"/>
  <c r="BJ294" i="6"/>
  <c r="BC294" i="6"/>
  <c r="AT197" i="3" s="1"/>
  <c r="BI294" i="6"/>
  <c r="BK294" i="6"/>
  <c r="BJ507" i="6"/>
  <c r="BC507" i="6"/>
  <c r="AT193" i="3" s="1"/>
  <c r="BK507" i="6"/>
  <c r="BI507" i="6"/>
  <c r="BC298" i="6"/>
  <c r="AT99" i="3" s="1"/>
  <c r="BI298" i="6"/>
  <c r="BJ298" i="6"/>
  <c r="BK298" i="6"/>
  <c r="BC457" i="6"/>
  <c r="AT195" i="3" s="1"/>
  <c r="BJ457" i="6"/>
  <c r="BK457" i="6"/>
  <c r="BI457" i="6"/>
  <c r="BC541" i="6"/>
  <c r="AT205" i="3" s="1"/>
  <c r="BI541" i="6"/>
  <c r="BJ541" i="6"/>
  <c r="BK541" i="6"/>
  <c r="BC606" i="6"/>
  <c r="BC442" i="6"/>
  <c r="AT102" i="3" s="1"/>
  <c r="BI442" i="6"/>
  <c r="BJ442" i="6"/>
  <c r="BK442" i="6"/>
  <c r="BC251" i="6"/>
  <c r="AT120" i="3" s="1"/>
  <c r="BI251" i="6"/>
  <c r="BJ251" i="6"/>
  <c r="BK251" i="6"/>
  <c r="BC225" i="6"/>
  <c r="AT87" i="3" s="1"/>
  <c r="BI225" i="6"/>
  <c r="BJ225" i="6"/>
  <c r="BK225" i="6"/>
  <c r="BC57" i="6"/>
  <c r="AT41" i="3" s="1"/>
  <c r="BJ57" i="6"/>
  <c r="BK57" i="6"/>
  <c r="BI57" i="6"/>
  <c r="BC138" i="6"/>
  <c r="AT72" i="3" s="1"/>
  <c r="BK138" i="6"/>
  <c r="BI138" i="6"/>
  <c r="BJ138" i="6"/>
  <c r="BC151" i="6"/>
  <c r="AT37" i="3" s="1"/>
  <c r="BK151" i="6"/>
  <c r="BI151" i="6"/>
  <c r="BJ151" i="6"/>
  <c r="BI242" i="6"/>
  <c r="BC242" i="6"/>
  <c r="AT175" i="3" s="1"/>
  <c r="BK242" i="6"/>
  <c r="BJ242" i="6"/>
  <c r="BI210" i="6"/>
  <c r="BC210" i="6"/>
  <c r="AT130" i="3" s="1"/>
  <c r="BK210" i="6"/>
  <c r="BJ210" i="6"/>
  <c r="BC91" i="6"/>
  <c r="AT45" i="3" s="1"/>
  <c r="BK91" i="6"/>
  <c r="BI91" i="6"/>
  <c r="BJ91" i="6"/>
  <c r="AL967" i="12"/>
  <c r="AL182" i="12"/>
  <c r="K9" i="3"/>
  <c r="L9" i="3"/>
  <c r="I9" i="3"/>
  <c r="L44" i="3"/>
  <c r="K44" i="3"/>
  <c r="I44" i="3"/>
  <c r="L76" i="3"/>
  <c r="I76" i="3"/>
  <c r="K76" i="3"/>
  <c r="K112" i="3"/>
  <c r="L112" i="3"/>
  <c r="I112" i="3"/>
  <c r="K146" i="3"/>
  <c r="L146" i="3"/>
  <c r="I146" i="3"/>
  <c r="K178" i="3"/>
  <c r="L178" i="3"/>
  <c r="I178" i="3"/>
  <c r="K217" i="3"/>
  <c r="L217" i="3"/>
  <c r="I217" i="3"/>
  <c r="L283" i="3"/>
  <c r="K283" i="3"/>
  <c r="I283" i="3"/>
  <c r="K4" i="3"/>
  <c r="L4" i="3"/>
  <c r="I4" i="3"/>
  <c r="L37" i="3"/>
  <c r="K37" i="3"/>
  <c r="I37" i="3"/>
  <c r="L69" i="3"/>
  <c r="K69" i="3"/>
  <c r="I69" i="3"/>
  <c r="K103" i="3"/>
  <c r="L103" i="3"/>
  <c r="I103" i="3"/>
  <c r="L143" i="3"/>
  <c r="K143" i="3"/>
  <c r="I143" i="3"/>
  <c r="L175" i="3"/>
  <c r="K175" i="3"/>
  <c r="I175" i="3"/>
  <c r="L212" i="3"/>
  <c r="I212" i="3"/>
  <c r="K212" i="3"/>
  <c r="L293" i="3"/>
  <c r="K293" i="3"/>
  <c r="I293" i="3"/>
  <c r="L258" i="3"/>
  <c r="K258" i="3"/>
  <c r="I258" i="3"/>
  <c r="L276" i="3"/>
  <c r="I276" i="3"/>
  <c r="K276" i="3"/>
  <c r="K38" i="3"/>
  <c r="L38" i="3"/>
  <c r="I38" i="3"/>
  <c r="K70" i="3"/>
  <c r="L70" i="3"/>
  <c r="I70" i="3"/>
  <c r="L104" i="3"/>
  <c r="I104" i="3"/>
  <c r="K104" i="3"/>
  <c r="L138" i="3"/>
  <c r="K138" i="3"/>
  <c r="I138" i="3"/>
  <c r="L172" i="3"/>
  <c r="K172" i="3"/>
  <c r="I172" i="3"/>
  <c r="L206" i="3"/>
  <c r="K206" i="3"/>
  <c r="I206" i="3"/>
  <c r="L271" i="3"/>
  <c r="K271" i="3"/>
  <c r="I271" i="3"/>
  <c r="K6" i="3"/>
  <c r="L6" i="3"/>
  <c r="I6" i="3"/>
  <c r="K39" i="3"/>
  <c r="L39" i="3"/>
  <c r="I39" i="3"/>
  <c r="L71" i="3"/>
  <c r="K71" i="3"/>
  <c r="I71" i="3"/>
  <c r="K105" i="3"/>
  <c r="L105" i="3"/>
  <c r="I105" i="3"/>
  <c r="K145" i="3"/>
  <c r="L145" i="3"/>
  <c r="I145" i="3"/>
  <c r="K177" i="3"/>
  <c r="L177" i="3"/>
  <c r="I177" i="3"/>
  <c r="L219" i="3"/>
  <c r="K219" i="3"/>
  <c r="I219" i="3"/>
  <c r="K297" i="3"/>
  <c r="L297" i="3"/>
  <c r="I297" i="3"/>
  <c r="L226" i="3"/>
  <c r="K226" i="3"/>
  <c r="I226" i="3"/>
  <c r="L240" i="3"/>
  <c r="I240" i="3"/>
  <c r="K240" i="3"/>
  <c r="L31" i="3"/>
  <c r="K31" i="3"/>
  <c r="I31" i="3"/>
  <c r="L64" i="3"/>
  <c r="K64" i="3"/>
  <c r="I64" i="3"/>
  <c r="L96" i="3"/>
  <c r="K96" i="3"/>
  <c r="I96" i="3"/>
  <c r="K132" i="3"/>
  <c r="L132" i="3"/>
  <c r="I132" i="3"/>
  <c r="K166" i="3"/>
  <c r="L166" i="3"/>
  <c r="I166" i="3"/>
  <c r="L200" i="3"/>
  <c r="K200" i="3"/>
  <c r="I200" i="3"/>
  <c r="L259" i="3"/>
  <c r="I259" i="3"/>
  <c r="K259" i="3"/>
  <c r="L8" i="3"/>
  <c r="K8" i="3"/>
  <c r="I8" i="3"/>
  <c r="K41" i="3"/>
  <c r="L41" i="3"/>
  <c r="I41" i="3"/>
  <c r="K73" i="3"/>
  <c r="L73" i="3"/>
  <c r="I73" i="3"/>
  <c r="L107" i="3"/>
  <c r="K107" i="3"/>
  <c r="I107" i="3"/>
  <c r="K147" i="3"/>
  <c r="L147" i="3"/>
  <c r="I147" i="3"/>
  <c r="L179" i="3"/>
  <c r="K179" i="3"/>
  <c r="I179" i="3"/>
  <c r="L222" i="3"/>
  <c r="K222" i="3"/>
  <c r="I222" i="3"/>
  <c r="L228" i="3"/>
  <c r="K228" i="3"/>
  <c r="I228" i="3"/>
  <c r="L250" i="3"/>
  <c r="I250" i="3"/>
  <c r="K250" i="3"/>
  <c r="L7" i="3"/>
  <c r="K7" i="3"/>
  <c r="I7" i="3"/>
  <c r="L42" i="3"/>
  <c r="K42" i="3"/>
  <c r="I42" i="3"/>
  <c r="L74" i="3"/>
  <c r="K74" i="3"/>
  <c r="I74" i="3"/>
  <c r="L110" i="3"/>
  <c r="K110" i="3"/>
  <c r="I110" i="3"/>
  <c r="L144" i="3"/>
  <c r="K144" i="3"/>
  <c r="I144" i="3"/>
  <c r="K176" i="3"/>
  <c r="L176" i="3"/>
  <c r="I176" i="3"/>
  <c r="L210" i="3"/>
  <c r="I210" i="3"/>
  <c r="K210" i="3"/>
  <c r="L279" i="3"/>
  <c r="I279" i="3"/>
  <c r="K279" i="3"/>
  <c r="L10" i="3"/>
  <c r="K10" i="3"/>
  <c r="I10" i="3"/>
  <c r="L43" i="3"/>
  <c r="K43" i="3"/>
  <c r="I43" i="3"/>
  <c r="L75" i="3"/>
  <c r="K75" i="3"/>
  <c r="I75" i="3"/>
  <c r="K109" i="3"/>
  <c r="L109" i="3"/>
  <c r="I109" i="3"/>
  <c r="L149" i="3"/>
  <c r="K149" i="3"/>
  <c r="I149" i="3"/>
  <c r="L181" i="3"/>
  <c r="K181" i="3"/>
  <c r="I181" i="3"/>
  <c r="K225" i="3"/>
  <c r="L225" i="3"/>
  <c r="I225" i="3"/>
  <c r="L248" i="3"/>
  <c r="I248" i="3"/>
  <c r="K248" i="3"/>
  <c r="L274" i="3"/>
  <c r="I274" i="3"/>
  <c r="K274" i="3"/>
  <c r="K98" i="3"/>
  <c r="L98" i="3"/>
  <c r="I98" i="3"/>
  <c r="L214" i="3"/>
  <c r="K214" i="3"/>
  <c r="I214" i="3"/>
  <c r="L131" i="3"/>
  <c r="K131" i="3"/>
  <c r="I131" i="3"/>
  <c r="K249" i="3"/>
  <c r="L249" i="3"/>
  <c r="I249" i="3"/>
  <c r="L272" i="3"/>
  <c r="I272" i="3"/>
  <c r="K272" i="3"/>
  <c r="L373" i="3"/>
  <c r="I373" i="3"/>
  <c r="K373" i="3"/>
  <c r="L367" i="3"/>
  <c r="I367" i="3"/>
  <c r="K367" i="3"/>
  <c r="I370" i="3"/>
  <c r="L370" i="3"/>
  <c r="K370" i="3"/>
  <c r="I360" i="3"/>
  <c r="L360" i="3"/>
  <c r="K360" i="3"/>
  <c r="K345" i="3"/>
  <c r="I345" i="3"/>
  <c r="L345" i="3"/>
  <c r="L318" i="3"/>
  <c r="K318" i="3"/>
  <c r="I318" i="3"/>
  <c r="I355" i="3"/>
  <c r="L355" i="3"/>
  <c r="K355" i="3"/>
  <c r="I316" i="3"/>
  <c r="L316" i="3"/>
  <c r="K316" i="3"/>
  <c r="L303" i="3"/>
  <c r="K303" i="3"/>
  <c r="I303" i="3"/>
  <c r="L363" i="3"/>
  <c r="I363" i="3"/>
  <c r="K363" i="3"/>
  <c r="I358" i="3"/>
  <c r="L358" i="3"/>
  <c r="K358" i="3"/>
  <c r="L327" i="3"/>
  <c r="I327" i="3"/>
  <c r="K327" i="3"/>
  <c r="L336" i="3"/>
  <c r="K336" i="3"/>
  <c r="I336" i="3"/>
  <c r="L321" i="3"/>
  <c r="K321" i="3"/>
  <c r="I321" i="3"/>
  <c r="L346" i="3"/>
  <c r="K346" i="3"/>
  <c r="I346" i="3"/>
  <c r="L354" i="3"/>
  <c r="I354" i="3"/>
  <c r="K354" i="3"/>
  <c r="I364" i="3"/>
  <c r="K364" i="3"/>
  <c r="L364" i="3"/>
  <c r="K356" i="3"/>
  <c r="L356" i="3"/>
  <c r="I356" i="3"/>
  <c r="L341" i="3"/>
  <c r="K341" i="3"/>
  <c r="I341" i="3"/>
  <c r="K35" i="3"/>
  <c r="L35" i="3"/>
  <c r="I35" i="3"/>
  <c r="I389" i="3"/>
  <c r="L389" i="3"/>
  <c r="K389" i="3"/>
  <c r="I379" i="3"/>
  <c r="L379" i="3"/>
  <c r="K379" i="3"/>
  <c r="I390" i="3"/>
  <c r="L390" i="3"/>
  <c r="K390" i="3"/>
  <c r="L388" i="3"/>
  <c r="I388" i="3"/>
  <c r="K388" i="3"/>
  <c r="I380" i="3"/>
  <c r="L380" i="3"/>
  <c r="K380" i="3"/>
  <c r="K19" i="3"/>
  <c r="L19" i="3"/>
  <c r="I19" i="3"/>
  <c r="L52" i="3"/>
  <c r="K52" i="3"/>
  <c r="I52" i="3"/>
  <c r="L84" i="3"/>
  <c r="K84" i="3"/>
  <c r="I84" i="3"/>
  <c r="L120" i="3"/>
  <c r="K120" i="3"/>
  <c r="I120" i="3"/>
  <c r="L154" i="3"/>
  <c r="K154" i="3"/>
  <c r="I154" i="3"/>
  <c r="L186" i="3"/>
  <c r="K186" i="3"/>
  <c r="I186" i="3"/>
  <c r="K233" i="3"/>
  <c r="L233" i="3"/>
  <c r="I233" i="3"/>
  <c r="L299" i="3"/>
  <c r="K299" i="3"/>
  <c r="I299" i="3"/>
  <c r="L12" i="3"/>
  <c r="K12" i="3"/>
  <c r="I12" i="3"/>
  <c r="K45" i="3"/>
  <c r="L45" i="3"/>
  <c r="I45" i="3"/>
  <c r="K77" i="3"/>
  <c r="L77" i="3"/>
  <c r="I77" i="3"/>
  <c r="K113" i="3"/>
  <c r="L113" i="3"/>
  <c r="I113" i="3"/>
  <c r="L151" i="3"/>
  <c r="K151" i="3"/>
  <c r="I151" i="3"/>
  <c r="L183" i="3"/>
  <c r="K183" i="3"/>
  <c r="I183" i="3"/>
  <c r="L229" i="3"/>
  <c r="K229" i="3"/>
  <c r="I229" i="3"/>
  <c r="L260" i="3"/>
  <c r="I260" i="3"/>
  <c r="K260" i="3"/>
  <c r="L278" i="3"/>
  <c r="K278" i="3"/>
  <c r="I278" i="3"/>
  <c r="L11" i="3"/>
  <c r="K11" i="3"/>
  <c r="I11" i="3"/>
  <c r="L46" i="3"/>
  <c r="K46" i="3"/>
  <c r="I46" i="3"/>
  <c r="L78" i="3"/>
  <c r="K78" i="3"/>
  <c r="I78" i="3"/>
  <c r="K114" i="3"/>
  <c r="L114" i="3"/>
  <c r="I114" i="3"/>
  <c r="L148" i="3"/>
  <c r="K148" i="3"/>
  <c r="I148" i="3"/>
  <c r="L180" i="3"/>
  <c r="K180" i="3"/>
  <c r="I180" i="3"/>
  <c r="K221" i="3"/>
  <c r="L221" i="3"/>
  <c r="I221" i="3"/>
  <c r="L287" i="3"/>
  <c r="K287" i="3"/>
  <c r="I287" i="3"/>
  <c r="L14" i="3"/>
  <c r="K14" i="3"/>
  <c r="I14" i="3"/>
  <c r="L47" i="3"/>
  <c r="K47" i="3"/>
  <c r="I47" i="3"/>
  <c r="L79" i="3"/>
  <c r="K79" i="3"/>
  <c r="I79" i="3"/>
  <c r="L117" i="3"/>
  <c r="K117" i="3"/>
  <c r="I117" i="3"/>
  <c r="K153" i="3"/>
  <c r="L153" i="3"/>
  <c r="I153" i="3"/>
  <c r="K185" i="3"/>
  <c r="L185" i="3"/>
  <c r="I185" i="3"/>
  <c r="L235" i="3"/>
  <c r="K235" i="3"/>
  <c r="I235" i="3"/>
  <c r="L218" i="3"/>
  <c r="I218" i="3"/>
  <c r="K218" i="3"/>
  <c r="L246" i="3"/>
  <c r="K246" i="3"/>
  <c r="I246" i="3"/>
  <c r="L5" i="3"/>
  <c r="K5" i="3"/>
  <c r="I5" i="3"/>
  <c r="L40" i="3"/>
  <c r="I40" i="3"/>
  <c r="K40" i="3"/>
  <c r="L72" i="3"/>
  <c r="K72" i="3"/>
  <c r="I72" i="3"/>
  <c r="L106" i="3"/>
  <c r="K106" i="3"/>
  <c r="I106" i="3"/>
  <c r="L140" i="3"/>
  <c r="K140" i="3"/>
  <c r="I140" i="3"/>
  <c r="L174" i="3"/>
  <c r="K174" i="3"/>
  <c r="I174" i="3"/>
  <c r="L208" i="3"/>
  <c r="K208" i="3"/>
  <c r="I208" i="3"/>
  <c r="L275" i="3"/>
  <c r="I275" i="3"/>
  <c r="K275" i="3"/>
  <c r="L16" i="3"/>
  <c r="K16" i="3"/>
  <c r="I16" i="3"/>
  <c r="K49" i="3"/>
  <c r="L49" i="3"/>
  <c r="I49" i="3"/>
  <c r="K81" i="3"/>
  <c r="L81" i="3"/>
  <c r="I81" i="3"/>
  <c r="L119" i="3"/>
  <c r="K119" i="3"/>
  <c r="I119" i="3"/>
  <c r="L155" i="3"/>
  <c r="K155" i="3"/>
  <c r="I155" i="3"/>
  <c r="K189" i="3"/>
  <c r="L189" i="3"/>
  <c r="I189" i="3"/>
  <c r="L238" i="3"/>
  <c r="K238" i="3"/>
  <c r="I238" i="3"/>
  <c r="L296" i="3"/>
  <c r="K296" i="3"/>
  <c r="I296" i="3"/>
  <c r="L266" i="3"/>
  <c r="I266" i="3"/>
  <c r="K266" i="3"/>
  <c r="K17" i="3"/>
  <c r="L17" i="3"/>
  <c r="I17" i="3"/>
  <c r="K50" i="3"/>
  <c r="L50" i="3"/>
  <c r="I50" i="3"/>
  <c r="K82" i="3"/>
  <c r="L82" i="3"/>
  <c r="I82" i="3"/>
  <c r="K118" i="3"/>
  <c r="L118" i="3"/>
  <c r="I118" i="3"/>
  <c r="L152" i="3"/>
  <c r="I152" i="3"/>
  <c r="K152" i="3"/>
  <c r="L184" i="3"/>
  <c r="K184" i="3"/>
  <c r="I184" i="3"/>
  <c r="L230" i="3"/>
  <c r="K230" i="3"/>
  <c r="I230" i="3"/>
  <c r="L295" i="3"/>
  <c r="I295" i="3"/>
  <c r="K295" i="3"/>
  <c r="K18" i="3"/>
  <c r="L18" i="3"/>
  <c r="I18" i="3"/>
  <c r="L51" i="3"/>
  <c r="K51" i="3"/>
  <c r="I51" i="3"/>
  <c r="K83" i="3"/>
  <c r="L83" i="3"/>
  <c r="I83" i="3"/>
  <c r="K121" i="3"/>
  <c r="L121" i="3"/>
  <c r="I121" i="3"/>
  <c r="K157" i="3"/>
  <c r="L157" i="3"/>
  <c r="I157" i="3"/>
  <c r="K193" i="3"/>
  <c r="L193" i="3"/>
  <c r="I193" i="3"/>
  <c r="K241" i="3"/>
  <c r="L241" i="3"/>
  <c r="I241" i="3"/>
  <c r="L220" i="3"/>
  <c r="K220" i="3"/>
  <c r="I220" i="3"/>
  <c r="L290" i="3"/>
  <c r="K290" i="3"/>
  <c r="I290" i="3"/>
  <c r="L108" i="3"/>
  <c r="I108" i="3"/>
  <c r="K108" i="3"/>
  <c r="L91" i="3"/>
  <c r="K91" i="3"/>
  <c r="I91" i="3"/>
  <c r="K141" i="3"/>
  <c r="L141" i="3"/>
  <c r="I141" i="3"/>
  <c r="K273" i="3"/>
  <c r="L273" i="3"/>
  <c r="I273" i="3"/>
  <c r="L239" i="3"/>
  <c r="I239" i="3"/>
  <c r="K239" i="3"/>
  <c r="L362" i="3"/>
  <c r="K362" i="3"/>
  <c r="I362" i="3"/>
  <c r="L339" i="3"/>
  <c r="I339" i="3"/>
  <c r="K339" i="3"/>
  <c r="L312" i="3"/>
  <c r="I312" i="3"/>
  <c r="K312" i="3"/>
  <c r="L300" i="3"/>
  <c r="I300" i="3"/>
  <c r="K300" i="3"/>
  <c r="I361" i="3"/>
  <c r="K361" i="3"/>
  <c r="L361" i="3"/>
  <c r="I350" i="3"/>
  <c r="L350" i="3"/>
  <c r="K350" i="3"/>
  <c r="L319" i="3"/>
  <c r="I319" i="3"/>
  <c r="K319" i="3"/>
  <c r="L332" i="3"/>
  <c r="K332" i="3"/>
  <c r="I332" i="3"/>
  <c r="K317" i="3"/>
  <c r="L317" i="3"/>
  <c r="I317" i="3"/>
  <c r="L330" i="3"/>
  <c r="I330" i="3"/>
  <c r="K330" i="3"/>
  <c r="L338" i="3"/>
  <c r="K338" i="3"/>
  <c r="I338" i="3"/>
  <c r="I359" i="3"/>
  <c r="L359" i="3"/>
  <c r="K359" i="3"/>
  <c r="I352" i="3"/>
  <c r="L352" i="3"/>
  <c r="K352" i="3"/>
  <c r="L337" i="3"/>
  <c r="K337" i="3"/>
  <c r="I337" i="3"/>
  <c r="L347" i="3"/>
  <c r="I347" i="3"/>
  <c r="K347" i="3"/>
  <c r="L323" i="3"/>
  <c r="I323" i="3"/>
  <c r="K323" i="3"/>
  <c r="L309" i="3"/>
  <c r="K309" i="3"/>
  <c r="I309" i="3"/>
  <c r="L371" i="3"/>
  <c r="I371" i="3"/>
  <c r="K371" i="3"/>
  <c r="I357" i="3"/>
  <c r="L357" i="3"/>
  <c r="K357" i="3"/>
  <c r="L15" i="3"/>
  <c r="K15" i="3"/>
  <c r="I15" i="3"/>
  <c r="I376" i="3"/>
  <c r="L376" i="3"/>
  <c r="K376" i="3"/>
  <c r="L391" i="3"/>
  <c r="I391" i="3"/>
  <c r="K391" i="3"/>
  <c r="L383" i="3"/>
  <c r="K383" i="3"/>
  <c r="I383" i="3"/>
  <c r="I381" i="3"/>
  <c r="K381" i="3"/>
  <c r="L381" i="3"/>
  <c r="L394" i="3"/>
  <c r="I394" i="3"/>
  <c r="K394" i="3"/>
  <c r="L224" i="3"/>
  <c r="K224" i="3"/>
  <c r="I224" i="3"/>
  <c r="L27" i="3"/>
  <c r="K27" i="3"/>
  <c r="I27" i="3"/>
  <c r="L60" i="3"/>
  <c r="K60" i="3"/>
  <c r="I60" i="3"/>
  <c r="L92" i="3"/>
  <c r="K92" i="3"/>
  <c r="I92" i="3"/>
  <c r="L128" i="3"/>
  <c r="K128" i="3"/>
  <c r="I128" i="3"/>
  <c r="K162" i="3"/>
  <c r="L162" i="3"/>
  <c r="I162" i="3"/>
  <c r="K196" i="3"/>
  <c r="L196" i="3"/>
  <c r="I196" i="3"/>
  <c r="L251" i="3"/>
  <c r="K251" i="3"/>
  <c r="I251" i="3"/>
  <c r="L231" i="3"/>
  <c r="I231" i="3"/>
  <c r="K231" i="3"/>
  <c r="L20" i="3"/>
  <c r="K20" i="3"/>
  <c r="I20" i="3"/>
  <c r="L53" i="3"/>
  <c r="K53" i="3"/>
  <c r="I53" i="3"/>
  <c r="L85" i="3"/>
  <c r="K85" i="3"/>
  <c r="I85" i="3"/>
  <c r="L123" i="3"/>
  <c r="K123" i="3"/>
  <c r="I123" i="3"/>
  <c r="L159" i="3"/>
  <c r="K159" i="3"/>
  <c r="I159" i="3"/>
  <c r="L195" i="3"/>
  <c r="K195" i="3"/>
  <c r="I195" i="3"/>
  <c r="L245" i="3"/>
  <c r="K245" i="3"/>
  <c r="I245" i="3"/>
  <c r="L223" i="3"/>
  <c r="K223" i="3"/>
  <c r="I223" i="3"/>
  <c r="L298" i="3"/>
  <c r="I298" i="3"/>
  <c r="K298" i="3"/>
  <c r="L21" i="3"/>
  <c r="K21" i="3"/>
  <c r="I21" i="3"/>
  <c r="K54" i="3"/>
  <c r="L54" i="3"/>
  <c r="I54" i="3"/>
  <c r="K86" i="3"/>
  <c r="L86" i="3"/>
  <c r="I86" i="3"/>
  <c r="L122" i="3"/>
  <c r="K122" i="3"/>
  <c r="I122" i="3"/>
  <c r="L156" i="3"/>
  <c r="K156" i="3"/>
  <c r="I156" i="3"/>
  <c r="L190" i="3"/>
  <c r="K190" i="3"/>
  <c r="I190" i="3"/>
  <c r="K237" i="3"/>
  <c r="L237" i="3"/>
  <c r="I237" i="3"/>
  <c r="L244" i="3"/>
  <c r="K244" i="3"/>
  <c r="I244" i="3"/>
  <c r="K22" i="3"/>
  <c r="L22" i="3"/>
  <c r="I22" i="3"/>
  <c r="L55" i="3"/>
  <c r="K55" i="3"/>
  <c r="I55" i="3"/>
  <c r="L87" i="3"/>
  <c r="K87" i="3"/>
  <c r="I87" i="3"/>
  <c r="K125" i="3"/>
  <c r="L125" i="3"/>
  <c r="I125" i="3"/>
  <c r="K161" i="3"/>
  <c r="L161" i="3"/>
  <c r="I161" i="3"/>
  <c r="L197" i="3"/>
  <c r="K197" i="3"/>
  <c r="I197" i="3"/>
  <c r="K253" i="3"/>
  <c r="L253" i="3"/>
  <c r="I253" i="3"/>
  <c r="L284" i="3"/>
  <c r="I284" i="3"/>
  <c r="K284" i="3"/>
  <c r="L262" i="3"/>
  <c r="K262" i="3"/>
  <c r="I262" i="3"/>
  <c r="K13" i="3"/>
  <c r="L13" i="3"/>
  <c r="I13" i="3"/>
  <c r="K48" i="3"/>
  <c r="L48" i="3"/>
  <c r="I48" i="3"/>
  <c r="L80" i="3"/>
  <c r="K80" i="3"/>
  <c r="I80" i="3"/>
  <c r="L116" i="3"/>
  <c r="K116" i="3"/>
  <c r="I116" i="3"/>
  <c r="K150" i="3"/>
  <c r="L150" i="3"/>
  <c r="I150" i="3"/>
  <c r="K182" i="3"/>
  <c r="L182" i="3"/>
  <c r="I182" i="3"/>
  <c r="L227" i="3"/>
  <c r="I227" i="3"/>
  <c r="K227" i="3"/>
  <c r="L291" i="3"/>
  <c r="I291" i="3"/>
  <c r="K291" i="3"/>
  <c r="L24" i="3"/>
  <c r="K24" i="3"/>
  <c r="I24" i="3"/>
  <c r="K57" i="3"/>
  <c r="L57" i="3"/>
  <c r="I57" i="3"/>
  <c r="K89" i="3"/>
  <c r="L89" i="3"/>
  <c r="I89" i="3"/>
  <c r="L127" i="3"/>
  <c r="K127" i="3"/>
  <c r="I127" i="3"/>
  <c r="K163" i="3"/>
  <c r="L163" i="3"/>
  <c r="I163" i="3"/>
  <c r="L199" i="3"/>
  <c r="K199" i="3"/>
  <c r="I199" i="3"/>
  <c r="K257" i="3"/>
  <c r="L257" i="3"/>
  <c r="I257" i="3"/>
  <c r="L216" i="3"/>
  <c r="K216" i="3"/>
  <c r="I216" i="3"/>
  <c r="L286" i="3"/>
  <c r="K286" i="3"/>
  <c r="I286" i="3"/>
  <c r="K25" i="3"/>
  <c r="L25" i="3"/>
  <c r="I25" i="3"/>
  <c r="L58" i="3"/>
  <c r="K58" i="3"/>
  <c r="I58" i="3"/>
  <c r="L90" i="3"/>
  <c r="K90" i="3"/>
  <c r="I90" i="3"/>
  <c r="L126" i="3"/>
  <c r="K126" i="3"/>
  <c r="I126" i="3"/>
  <c r="L160" i="3"/>
  <c r="K160" i="3"/>
  <c r="I160" i="3"/>
  <c r="K194" i="3"/>
  <c r="L194" i="3"/>
  <c r="I194" i="3"/>
  <c r="L247" i="3"/>
  <c r="I247" i="3"/>
  <c r="K247" i="3"/>
  <c r="L215" i="3"/>
  <c r="I215" i="3"/>
  <c r="K215" i="3"/>
  <c r="L26" i="3"/>
  <c r="K26" i="3"/>
  <c r="I26" i="3"/>
  <c r="L59" i="3"/>
  <c r="K59" i="3"/>
  <c r="I59" i="3"/>
  <c r="K93" i="3"/>
  <c r="L93" i="3"/>
  <c r="I93" i="3"/>
  <c r="K129" i="3"/>
  <c r="L129" i="3"/>
  <c r="I129" i="3"/>
  <c r="L165" i="3"/>
  <c r="K165" i="3"/>
  <c r="I165" i="3"/>
  <c r="K201" i="3"/>
  <c r="L201" i="3"/>
  <c r="I201" i="3"/>
  <c r="L261" i="3"/>
  <c r="K261" i="3"/>
  <c r="I261" i="3"/>
  <c r="L236" i="3"/>
  <c r="I236" i="3"/>
  <c r="K236" i="3"/>
  <c r="L211" i="3"/>
  <c r="K211" i="3"/>
  <c r="I211" i="3"/>
  <c r="L142" i="3"/>
  <c r="K142" i="3"/>
  <c r="I142" i="3"/>
  <c r="L111" i="3"/>
  <c r="K111" i="3"/>
  <c r="I111" i="3"/>
  <c r="L187" i="3"/>
  <c r="K187" i="3"/>
  <c r="I187" i="3"/>
  <c r="L277" i="3"/>
  <c r="K277" i="3"/>
  <c r="I277" i="3"/>
  <c r="L270" i="3"/>
  <c r="K270" i="3"/>
  <c r="I270" i="3"/>
  <c r="L342" i="3"/>
  <c r="K342" i="3"/>
  <c r="I342" i="3"/>
  <c r="L311" i="3"/>
  <c r="I311" i="3"/>
  <c r="K311" i="3"/>
  <c r="L328" i="3"/>
  <c r="K328" i="3"/>
  <c r="I328" i="3"/>
  <c r="K313" i="3"/>
  <c r="L313" i="3"/>
  <c r="I313" i="3"/>
  <c r="L314" i="3"/>
  <c r="K314" i="3"/>
  <c r="I314" i="3"/>
  <c r="L322" i="3"/>
  <c r="K322" i="3"/>
  <c r="I322" i="3"/>
  <c r="L351" i="3"/>
  <c r="I351" i="3"/>
  <c r="K351" i="3"/>
  <c r="L348" i="3"/>
  <c r="I348" i="3"/>
  <c r="K348" i="3"/>
  <c r="K333" i="3"/>
  <c r="L333" i="3"/>
  <c r="I333" i="3"/>
  <c r="L331" i="3"/>
  <c r="K331" i="3"/>
  <c r="I331" i="3"/>
  <c r="L315" i="3"/>
  <c r="K315" i="3"/>
  <c r="I315" i="3"/>
  <c r="L305" i="3"/>
  <c r="K305" i="3"/>
  <c r="I305" i="3"/>
  <c r="I368" i="3"/>
  <c r="L368" i="3"/>
  <c r="K368" i="3"/>
  <c r="L353" i="3"/>
  <c r="K353" i="3"/>
  <c r="I353" i="3"/>
  <c r="L334" i="3"/>
  <c r="K334" i="3"/>
  <c r="I334" i="3"/>
  <c r="L304" i="3"/>
  <c r="K304" i="3"/>
  <c r="I304" i="3"/>
  <c r="L324" i="3"/>
  <c r="K324" i="3"/>
  <c r="I324" i="3"/>
  <c r="L310" i="3"/>
  <c r="I310" i="3"/>
  <c r="K310" i="3"/>
  <c r="I372" i="3"/>
  <c r="K372" i="3"/>
  <c r="L372" i="3"/>
  <c r="L386" i="3"/>
  <c r="K386" i="3"/>
  <c r="I386" i="3"/>
  <c r="I395" i="3"/>
  <c r="L395" i="3"/>
  <c r="K395" i="3"/>
  <c r="L387" i="3"/>
  <c r="K387" i="3"/>
  <c r="I387" i="3"/>
  <c r="L378" i="3"/>
  <c r="K378" i="3"/>
  <c r="I378" i="3"/>
  <c r="L264" i="3"/>
  <c r="K264" i="3"/>
  <c r="I264" i="3"/>
  <c r="L36" i="3"/>
  <c r="K36" i="3"/>
  <c r="I36" i="3"/>
  <c r="K68" i="3"/>
  <c r="L68" i="3"/>
  <c r="I68" i="3"/>
  <c r="K102" i="3"/>
  <c r="L102" i="3"/>
  <c r="I102" i="3"/>
  <c r="L136" i="3"/>
  <c r="K136" i="3"/>
  <c r="I136" i="3"/>
  <c r="L170" i="3"/>
  <c r="K170" i="3"/>
  <c r="I170" i="3"/>
  <c r="L204" i="3"/>
  <c r="K204" i="3"/>
  <c r="I204" i="3"/>
  <c r="L267" i="3"/>
  <c r="K267" i="3"/>
  <c r="I267" i="3"/>
  <c r="L280" i="3"/>
  <c r="K280" i="3"/>
  <c r="I280" i="3"/>
  <c r="L28" i="3"/>
  <c r="K28" i="3"/>
  <c r="I28" i="3"/>
  <c r="K61" i="3"/>
  <c r="L61" i="3"/>
  <c r="I61" i="3"/>
  <c r="L95" i="3"/>
  <c r="K95" i="3"/>
  <c r="I95" i="3"/>
  <c r="L133" i="3"/>
  <c r="K133" i="3"/>
  <c r="I133" i="3"/>
  <c r="K167" i="3"/>
  <c r="L167" i="3"/>
  <c r="I167" i="3"/>
  <c r="L203" i="3"/>
  <c r="K203" i="3"/>
  <c r="I203" i="3"/>
  <c r="K265" i="3"/>
  <c r="L265" i="3"/>
  <c r="I265" i="3"/>
  <c r="L242" i="3"/>
  <c r="K242" i="3"/>
  <c r="I242" i="3"/>
  <c r="L234" i="3"/>
  <c r="K234" i="3"/>
  <c r="I234" i="3"/>
  <c r="K29" i="3"/>
  <c r="L29" i="3"/>
  <c r="I29" i="3"/>
  <c r="L62" i="3"/>
  <c r="K62" i="3"/>
  <c r="I62" i="3"/>
  <c r="L94" i="3"/>
  <c r="K94" i="3"/>
  <c r="I94" i="3"/>
  <c r="K130" i="3"/>
  <c r="L130" i="3"/>
  <c r="I130" i="3"/>
  <c r="L164" i="3"/>
  <c r="K164" i="3"/>
  <c r="I164" i="3"/>
  <c r="K198" i="3"/>
  <c r="L198" i="3"/>
  <c r="I198" i="3"/>
  <c r="L255" i="3"/>
  <c r="K255" i="3"/>
  <c r="I255" i="3"/>
  <c r="L288" i="3"/>
  <c r="K288" i="3"/>
  <c r="I288" i="3"/>
  <c r="L30" i="3"/>
  <c r="K30" i="3"/>
  <c r="I30" i="3"/>
  <c r="L63" i="3"/>
  <c r="K63" i="3"/>
  <c r="I63" i="3"/>
  <c r="K97" i="3"/>
  <c r="L97" i="3"/>
  <c r="I97" i="3"/>
  <c r="L135" i="3"/>
  <c r="K135" i="3"/>
  <c r="I135" i="3"/>
  <c r="K169" i="3"/>
  <c r="L169" i="3"/>
  <c r="I169" i="3"/>
  <c r="K205" i="3"/>
  <c r="L205" i="3"/>
  <c r="I205" i="3"/>
  <c r="K269" i="3"/>
  <c r="L269" i="3"/>
  <c r="I269" i="3"/>
  <c r="L213" i="3"/>
  <c r="K213" i="3"/>
  <c r="I213" i="3"/>
  <c r="L282" i="3"/>
  <c r="K282" i="3"/>
  <c r="I282" i="3"/>
  <c r="L23" i="3"/>
  <c r="K23" i="3"/>
  <c r="L56" i="3"/>
  <c r="K56" i="3"/>
  <c r="I56" i="3"/>
  <c r="L88" i="3"/>
  <c r="K88" i="3"/>
  <c r="I88" i="3"/>
  <c r="L124" i="3"/>
  <c r="K124" i="3"/>
  <c r="I124" i="3"/>
  <c r="L158" i="3"/>
  <c r="K158" i="3"/>
  <c r="I158" i="3"/>
  <c r="L192" i="3"/>
  <c r="K192" i="3"/>
  <c r="I192" i="3"/>
  <c r="L243" i="3"/>
  <c r="K243" i="3"/>
  <c r="I243" i="3"/>
  <c r="L256" i="3"/>
  <c r="K256" i="3"/>
  <c r="I256" i="3"/>
  <c r="L32" i="3"/>
  <c r="K32" i="3"/>
  <c r="I32" i="3"/>
  <c r="K65" i="3"/>
  <c r="L65" i="3"/>
  <c r="I65" i="3"/>
  <c r="K99" i="3"/>
  <c r="L99" i="3"/>
  <c r="I99" i="3"/>
  <c r="K137" i="3"/>
  <c r="L137" i="3"/>
  <c r="I137" i="3"/>
  <c r="L171" i="3"/>
  <c r="K171" i="3"/>
  <c r="I171" i="3"/>
  <c r="L207" i="3"/>
  <c r="K207" i="3"/>
  <c r="I207" i="3"/>
  <c r="K285" i="3"/>
  <c r="L285" i="3"/>
  <c r="I285" i="3"/>
  <c r="L232" i="3"/>
  <c r="K232" i="3"/>
  <c r="I232" i="3"/>
  <c r="L252" i="3"/>
  <c r="I252" i="3"/>
  <c r="K252" i="3"/>
  <c r="K34" i="3"/>
  <c r="L34" i="3"/>
  <c r="I34" i="3"/>
  <c r="K66" i="3"/>
  <c r="L66" i="3"/>
  <c r="I66" i="3"/>
  <c r="L100" i="3"/>
  <c r="K100" i="3"/>
  <c r="I100" i="3"/>
  <c r="K134" i="3"/>
  <c r="L134" i="3"/>
  <c r="I134" i="3"/>
  <c r="L168" i="3"/>
  <c r="I168" i="3"/>
  <c r="K168" i="3"/>
  <c r="L202" i="3"/>
  <c r="K202" i="3"/>
  <c r="I202" i="3"/>
  <c r="L263" i="3"/>
  <c r="I263" i="3"/>
  <c r="K263" i="3"/>
  <c r="L268" i="3"/>
  <c r="K268" i="3"/>
  <c r="I268" i="3"/>
  <c r="K33" i="3"/>
  <c r="L33" i="3"/>
  <c r="I33" i="3"/>
  <c r="L67" i="3"/>
  <c r="K67" i="3"/>
  <c r="I67" i="3"/>
  <c r="L101" i="3"/>
  <c r="K101" i="3"/>
  <c r="I101" i="3"/>
  <c r="L139" i="3"/>
  <c r="K139" i="3"/>
  <c r="I139" i="3"/>
  <c r="K173" i="3"/>
  <c r="L173" i="3"/>
  <c r="I173" i="3"/>
  <c r="K209" i="3"/>
  <c r="L209" i="3"/>
  <c r="I209" i="3"/>
  <c r="L289" i="3"/>
  <c r="K289" i="3"/>
  <c r="I289" i="3"/>
  <c r="L254" i="3"/>
  <c r="K254" i="3"/>
  <c r="I254" i="3"/>
  <c r="L292" i="3"/>
  <c r="K292" i="3"/>
  <c r="I292" i="3"/>
  <c r="L188" i="3"/>
  <c r="I188" i="3"/>
  <c r="K188" i="3"/>
  <c r="L115" i="3"/>
  <c r="K115" i="3"/>
  <c r="I115" i="3"/>
  <c r="L191" i="3"/>
  <c r="K191" i="3"/>
  <c r="I191" i="3"/>
  <c r="K281" i="3"/>
  <c r="L281" i="3"/>
  <c r="I281" i="3"/>
  <c r="L294" i="3"/>
  <c r="K294" i="3"/>
  <c r="I294" i="3"/>
  <c r="L307" i="3"/>
  <c r="K307" i="3"/>
  <c r="I307" i="3"/>
  <c r="L343" i="3"/>
  <c r="I343" i="3"/>
  <c r="K343" i="3"/>
  <c r="L344" i="3"/>
  <c r="I344" i="3"/>
  <c r="K344" i="3"/>
  <c r="K329" i="3"/>
  <c r="I329" i="3"/>
  <c r="L329" i="3"/>
  <c r="K308" i="3"/>
  <c r="L308" i="3"/>
  <c r="I308" i="3"/>
  <c r="K301" i="3"/>
  <c r="L301" i="3"/>
  <c r="I301" i="3"/>
  <c r="L302" i="3"/>
  <c r="K302" i="3"/>
  <c r="I302" i="3"/>
  <c r="I365" i="3"/>
  <c r="K365" i="3"/>
  <c r="L365" i="3"/>
  <c r="K349" i="3"/>
  <c r="I349" i="3"/>
  <c r="L349" i="3"/>
  <c r="L326" i="3"/>
  <c r="I326" i="3"/>
  <c r="K326" i="3"/>
  <c r="L374" i="3"/>
  <c r="I374" i="3"/>
  <c r="K374" i="3"/>
  <c r="L320" i="3"/>
  <c r="K320" i="3"/>
  <c r="I320" i="3"/>
  <c r="L306" i="3"/>
  <c r="K306" i="3"/>
  <c r="I306" i="3"/>
  <c r="I366" i="3"/>
  <c r="L366" i="3"/>
  <c r="K366" i="3"/>
  <c r="I369" i="3"/>
  <c r="L369" i="3"/>
  <c r="K369" i="3"/>
  <c r="I335" i="3"/>
  <c r="L335" i="3"/>
  <c r="K335" i="3"/>
  <c r="I340" i="3"/>
  <c r="L340" i="3"/>
  <c r="K340" i="3"/>
  <c r="L325" i="3"/>
  <c r="K325" i="3"/>
  <c r="I325" i="3"/>
  <c r="L375" i="3"/>
  <c r="K375" i="3"/>
  <c r="I375" i="3"/>
  <c r="K377" i="3"/>
  <c r="L377" i="3"/>
  <c r="I377" i="3"/>
  <c r="K384" i="3"/>
  <c r="L384" i="3"/>
  <c r="I384" i="3"/>
  <c r="I382" i="3"/>
  <c r="L382" i="3"/>
  <c r="K382" i="3"/>
  <c r="L392" i="3"/>
  <c r="K392" i="3"/>
  <c r="I392" i="3"/>
  <c r="K393" i="3"/>
  <c r="L393" i="3"/>
  <c r="I393" i="3"/>
  <c r="L385" i="3"/>
  <c r="I385" i="3"/>
  <c r="K385" i="3"/>
  <c r="AS3" i="3"/>
  <c r="D264" i="3"/>
  <c r="D36" i="3"/>
  <c r="D68" i="3"/>
  <c r="D102" i="3"/>
  <c r="D136" i="3"/>
  <c r="D170" i="3"/>
  <c r="D204" i="3"/>
  <c r="D267" i="3"/>
  <c r="D280" i="3"/>
  <c r="D28" i="3"/>
  <c r="D61" i="3"/>
  <c r="D95" i="3"/>
  <c r="D133" i="3"/>
  <c r="D167" i="3"/>
  <c r="D203" i="3"/>
  <c r="D265" i="3"/>
  <c r="D242" i="3"/>
  <c r="D234" i="3"/>
  <c r="D29" i="3"/>
  <c r="D62" i="3"/>
  <c r="D94" i="3"/>
  <c r="D130" i="3"/>
  <c r="D164" i="3"/>
  <c r="D198" i="3"/>
  <c r="D255" i="3"/>
  <c r="D288" i="3"/>
  <c r="D30" i="3"/>
  <c r="D63" i="3"/>
  <c r="D97" i="3"/>
  <c r="D135" i="3"/>
  <c r="D169" i="3"/>
  <c r="D205" i="3"/>
  <c r="D269" i="3"/>
  <c r="D213" i="3"/>
  <c r="D282" i="3"/>
  <c r="D23" i="3"/>
  <c r="D56" i="3"/>
  <c r="D88" i="3"/>
  <c r="D124" i="3"/>
  <c r="D158" i="3"/>
  <c r="D192" i="3"/>
  <c r="D243" i="3"/>
  <c r="D256" i="3"/>
  <c r="D32" i="3"/>
  <c r="D65" i="3"/>
  <c r="D99" i="3"/>
  <c r="D137" i="3"/>
  <c r="D171" i="3"/>
  <c r="D207" i="3"/>
  <c r="D285" i="3"/>
  <c r="D232" i="3"/>
  <c r="D252" i="3"/>
  <c r="D34" i="3"/>
  <c r="D66" i="3"/>
  <c r="D100" i="3"/>
  <c r="D134" i="3"/>
  <c r="D168" i="3"/>
  <c r="D202" i="3"/>
  <c r="D263" i="3"/>
  <c r="D268" i="3"/>
  <c r="D33" i="3"/>
  <c r="D67" i="3"/>
  <c r="D101" i="3"/>
  <c r="D139" i="3"/>
  <c r="D173" i="3"/>
  <c r="D209" i="3"/>
  <c r="D289" i="3"/>
  <c r="D254" i="3"/>
  <c r="D292" i="3"/>
  <c r="D188" i="3"/>
  <c r="D115" i="3"/>
  <c r="D191" i="3"/>
  <c r="D281" i="3"/>
  <c r="D294" i="3"/>
  <c r="D307" i="3"/>
  <c r="D343" i="3"/>
  <c r="D344" i="3"/>
  <c r="D329" i="3"/>
  <c r="D308" i="3"/>
  <c r="D301" i="3"/>
  <c r="D302" i="3"/>
  <c r="D365" i="3"/>
  <c r="D349" i="3"/>
  <c r="D326" i="3"/>
  <c r="D374" i="3"/>
  <c r="D320" i="3"/>
  <c r="D306" i="3"/>
  <c r="D366" i="3"/>
  <c r="D369" i="3"/>
  <c r="D335" i="3"/>
  <c r="D340" i="3"/>
  <c r="D325" i="3"/>
  <c r="D375" i="3"/>
  <c r="D9" i="3"/>
  <c r="D44" i="3"/>
  <c r="D76" i="3"/>
  <c r="D112" i="3"/>
  <c r="D146" i="3"/>
  <c r="D178" i="3"/>
  <c r="D217" i="3"/>
  <c r="D283" i="3"/>
  <c r="D37" i="3"/>
  <c r="D69" i="3"/>
  <c r="D103" i="3"/>
  <c r="D143" i="3"/>
  <c r="D175" i="3"/>
  <c r="D212" i="3"/>
  <c r="D293" i="3"/>
  <c r="D258" i="3"/>
  <c r="D276" i="3"/>
  <c r="D38" i="3"/>
  <c r="D104" i="3"/>
  <c r="D138" i="3"/>
  <c r="D172" i="3"/>
  <c r="D206" i="3"/>
  <c r="D271" i="3"/>
  <c r="D6" i="3"/>
  <c r="D39" i="3"/>
  <c r="D71" i="3"/>
  <c r="D105" i="3"/>
  <c r="D145" i="3"/>
  <c r="D177" i="3"/>
  <c r="D219" i="3"/>
  <c r="D297" i="3"/>
  <c r="D226" i="3"/>
  <c r="D240" i="3"/>
  <c r="D31" i="3"/>
  <c r="D64" i="3"/>
  <c r="D96" i="3"/>
  <c r="D132" i="3"/>
  <c r="D166" i="3"/>
  <c r="D200" i="3"/>
  <c r="D259" i="3"/>
  <c r="D8" i="3"/>
  <c r="D41" i="3"/>
  <c r="D73" i="3"/>
  <c r="D107" i="3"/>
  <c r="D147" i="3"/>
  <c r="D179" i="3"/>
  <c r="D222" i="3"/>
  <c r="D228" i="3"/>
  <c r="D250" i="3"/>
  <c r="D7" i="3"/>
  <c r="D42" i="3"/>
  <c r="D74" i="3"/>
  <c r="D110" i="3"/>
  <c r="D144" i="3"/>
  <c r="D176" i="3"/>
  <c r="D210" i="3"/>
  <c r="D279" i="3"/>
  <c r="D10" i="3"/>
  <c r="D43" i="3"/>
  <c r="D75" i="3"/>
  <c r="D109" i="3"/>
  <c r="D149" i="3"/>
  <c r="D181" i="3"/>
  <c r="D225" i="3"/>
  <c r="D248" i="3"/>
  <c r="D274" i="3"/>
  <c r="D98" i="3"/>
  <c r="D214" i="3"/>
  <c r="D131" i="3"/>
  <c r="D249" i="3"/>
  <c r="D272" i="3"/>
  <c r="D373" i="3"/>
  <c r="D367" i="3"/>
  <c r="D370" i="3"/>
  <c r="D360" i="3"/>
  <c r="D345" i="3"/>
  <c r="D318" i="3"/>
  <c r="D355" i="3"/>
  <c r="D316" i="3"/>
  <c r="D303" i="3"/>
  <c r="D363" i="3"/>
  <c r="D358" i="3"/>
  <c r="D327" i="3"/>
  <c r="D336" i="3"/>
  <c r="D321" i="3"/>
  <c r="D346" i="3"/>
  <c r="D354" i="3"/>
  <c r="D364" i="3"/>
  <c r="D356" i="3"/>
  <c r="D341" i="3"/>
  <c r="D35" i="3"/>
  <c r="D19" i="3"/>
  <c r="D52" i="3"/>
  <c r="D84" i="3"/>
  <c r="D120" i="3"/>
  <c r="D154" i="3"/>
  <c r="D186" i="3"/>
  <c r="D233" i="3"/>
  <c r="D299" i="3"/>
  <c r="D12" i="3"/>
  <c r="D45" i="3"/>
  <c r="D77" i="3"/>
  <c r="D113" i="3"/>
  <c r="D151" i="3"/>
  <c r="D183" i="3"/>
  <c r="D229" i="3"/>
  <c r="D260" i="3"/>
  <c r="D278" i="3"/>
  <c r="D11" i="3"/>
  <c r="D46" i="3"/>
  <c r="D78" i="3"/>
  <c r="D114" i="3"/>
  <c r="D148" i="3"/>
  <c r="D180" i="3"/>
  <c r="D221" i="3"/>
  <c r="D287" i="3"/>
  <c r="D14" i="3"/>
  <c r="D47" i="3"/>
  <c r="D79" i="3"/>
  <c r="D117" i="3"/>
  <c r="D153" i="3"/>
  <c r="D185" i="3"/>
  <c r="D235" i="3"/>
  <c r="D218" i="3"/>
  <c r="D246" i="3"/>
  <c r="D5" i="3"/>
  <c r="D40" i="3"/>
  <c r="D72" i="3"/>
  <c r="D106" i="3"/>
  <c r="D140" i="3"/>
  <c r="D174" i="3"/>
  <c r="D208" i="3"/>
  <c r="D275" i="3"/>
  <c r="D16" i="3"/>
  <c r="D49" i="3"/>
  <c r="D81" i="3"/>
  <c r="D119" i="3"/>
  <c r="D155" i="3"/>
  <c r="D189" i="3"/>
  <c r="D238" i="3"/>
  <c r="D296" i="3"/>
  <c r="D266" i="3"/>
  <c r="D17" i="3"/>
  <c r="D50" i="3"/>
  <c r="D82" i="3"/>
  <c r="D118" i="3"/>
  <c r="D152" i="3"/>
  <c r="D184" i="3"/>
  <c r="D230" i="3"/>
  <c r="D295" i="3"/>
  <c r="D18" i="3"/>
  <c r="D51" i="3"/>
  <c r="D83" i="3"/>
  <c r="D121" i="3"/>
  <c r="D157" i="3"/>
  <c r="D193" i="3"/>
  <c r="D241" i="3"/>
  <c r="D220" i="3"/>
  <c r="D290" i="3"/>
  <c r="D108" i="3"/>
  <c r="D91" i="3"/>
  <c r="D141" i="3"/>
  <c r="D273" i="3"/>
  <c r="D239" i="3"/>
  <c r="D362" i="3"/>
  <c r="D339" i="3"/>
  <c r="D312" i="3"/>
  <c r="D300" i="3"/>
  <c r="D361" i="3"/>
  <c r="D350" i="3"/>
  <c r="D319" i="3"/>
  <c r="D332" i="3"/>
  <c r="D317" i="3"/>
  <c r="D330" i="3"/>
  <c r="D338" i="3"/>
  <c r="D359" i="3"/>
  <c r="D352" i="3"/>
  <c r="D337" i="3"/>
  <c r="D347" i="3"/>
  <c r="D323" i="3"/>
  <c r="D309" i="3"/>
  <c r="D371" i="3"/>
  <c r="D357" i="3"/>
  <c r="D15" i="3"/>
  <c r="D224" i="3"/>
  <c r="D27" i="3"/>
  <c r="D60" i="3"/>
  <c r="D92" i="3"/>
  <c r="D128" i="3"/>
  <c r="D162" i="3"/>
  <c r="D196" i="3"/>
  <c r="D251" i="3"/>
  <c r="D231" i="3"/>
  <c r="D20" i="3"/>
  <c r="D53" i="3"/>
  <c r="D85" i="3"/>
  <c r="D123" i="3"/>
  <c r="D159" i="3"/>
  <c r="D195" i="3"/>
  <c r="D245" i="3"/>
  <c r="D223" i="3"/>
  <c r="D298" i="3"/>
  <c r="D21" i="3"/>
  <c r="D54" i="3"/>
  <c r="D86" i="3"/>
  <c r="D122" i="3"/>
  <c r="D156" i="3"/>
  <c r="D190" i="3"/>
  <c r="D237" i="3"/>
  <c r="D244" i="3"/>
  <c r="D22" i="3"/>
  <c r="D55" i="3"/>
  <c r="D87" i="3"/>
  <c r="D125" i="3"/>
  <c r="D161" i="3"/>
  <c r="D197" i="3"/>
  <c r="D253" i="3"/>
  <c r="D284" i="3"/>
  <c r="D262" i="3"/>
  <c r="D13" i="3"/>
  <c r="D48" i="3"/>
  <c r="D80" i="3"/>
  <c r="D116" i="3"/>
  <c r="D150" i="3"/>
  <c r="D182" i="3"/>
  <c r="D227" i="3"/>
  <c r="D291" i="3"/>
  <c r="D24" i="3"/>
  <c r="D57" i="3"/>
  <c r="D89" i="3"/>
  <c r="D127" i="3"/>
  <c r="D163" i="3"/>
  <c r="D199" i="3"/>
  <c r="D257" i="3"/>
  <c r="D216" i="3"/>
  <c r="D286" i="3"/>
  <c r="D25" i="3"/>
  <c r="D58" i="3"/>
  <c r="D90" i="3"/>
  <c r="D126" i="3"/>
  <c r="D160" i="3"/>
  <c r="D194" i="3"/>
  <c r="D247" i="3"/>
  <c r="D215" i="3"/>
  <c r="D26" i="3"/>
  <c r="D59" i="3"/>
  <c r="D93" i="3"/>
  <c r="D129" i="3"/>
  <c r="D165" i="3"/>
  <c r="D201" i="3"/>
  <c r="D261" i="3"/>
  <c r="D236" i="3"/>
  <c r="D211" i="3"/>
  <c r="D142" i="3"/>
  <c r="D111" i="3"/>
  <c r="D187" i="3"/>
  <c r="D277" i="3"/>
  <c r="D270" i="3"/>
  <c r="D342" i="3"/>
  <c r="D311" i="3"/>
  <c r="D328" i="3"/>
  <c r="D313" i="3"/>
  <c r="D314" i="3"/>
  <c r="D322" i="3"/>
  <c r="D351" i="3"/>
  <c r="D348" i="3"/>
  <c r="D333" i="3"/>
  <c r="D331" i="3"/>
  <c r="D315" i="3"/>
  <c r="D305" i="3"/>
  <c r="D368" i="3"/>
  <c r="D353" i="3"/>
  <c r="D334" i="3"/>
  <c r="D304" i="3"/>
  <c r="D324" i="3"/>
  <c r="D310" i="3"/>
  <c r="D372" i="3"/>
  <c r="D70" i="3"/>
  <c r="BU240" i="3"/>
  <c r="AZ240" i="3"/>
  <c r="AM240" i="3"/>
  <c r="BG240" i="3"/>
  <c r="AY240" i="3"/>
  <c r="BF240" i="3"/>
  <c r="BI240" i="3"/>
  <c r="AR240" i="3"/>
  <c r="BP240" i="3"/>
  <c r="BD240" i="3"/>
  <c r="BS240" i="3"/>
  <c r="AS240" i="3"/>
  <c r="BA240" i="3"/>
  <c r="AP240" i="3"/>
  <c r="BH240" i="3"/>
  <c r="AO240" i="3"/>
  <c r="BB240" i="3"/>
  <c r="BR240" i="3" s="1"/>
  <c r="AQ240" i="3"/>
  <c r="BE240" i="3"/>
  <c r="BP235" i="3"/>
  <c r="AP235" i="3"/>
  <c r="BH235" i="3"/>
  <c r="BE235" i="3"/>
  <c r="AS235" i="3"/>
  <c r="AZ235" i="3"/>
  <c r="BD235" i="3"/>
  <c r="BS235" i="3"/>
  <c r="AR235" i="3"/>
  <c r="BB235" i="3"/>
  <c r="BR235" i="3" s="1"/>
  <c r="BF235" i="3"/>
  <c r="BL235" i="3" s="1"/>
  <c r="AY235" i="3"/>
  <c r="BA235" i="3"/>
  <c r="BI235" i="3"/>
  <c r="AO235" i="3"/>
  <c r="BU235" i="3"/>
  <c r="BG235" i="3"/>
  <c r="AM235" i="3"/>
  <c r="AQ235" i="3"/>
  <c r="BS252" i="3"/>
  <c r="AO252" i="3"/>
  <c r="AP252" i="3"/>
  <c r="BF252" i="3"/>
  <c r="AZ252" i="3"/>
  <c r="BA252" i="3"/>
  <c r="AM252" i="3"/>
  <c r="BH252" i="3"/>
  <c r="BP252" i="3"/>
  <c r="BG252" i="3"/>
  <c r="AS252" i="3"/>
  <c r="BD252" i="3"/>
  <c r="BL252" i="3" s="1"/>
  <c r="BE252" i="3"/>
  <c r="BB252" i="3"/>
  <c r="BR252" i="3" s="1"/>
  <c r="AY252" i="3"/>
  <c r="AR252" i="3"/>
  <c r="BI252" i="3"/>
  <c r="BU252" i="3"/>
  <c r="AQ252" i="3"/>
  <c r="Z386" i="3"/>
  <c r="AJ386" i="3"/>
  <c r="R386" i="3"/>
  <c r="B386" i="3"/>
  <c r="S386" i="3"/>
  <c r="F386" i="3"/>
  <c r="G386" i="3"/>
  <c r="E386" i="3"/>
  <c r="W386" i="3"/>
  <c r="X386" i="3"/>
  <c r="T386" i="3"/>
  <c r="AI386" i="3" s="1"/>
  <c r="Q386" i="3"/>
  <c r="AA386" i="3"/>
  <c r="Y386" i="3"/>
  <c r="V386" i="3"/>
  <c r="AG386" i="3"/>
  <c r="D386" i="3"/>
  <c r="H386" i="3"/>
  <c r="Y395" i="3"/>
  <c r="Z395" i="3"/>
  <c r="S395" i="3"/>
  <c r="F395" i="3"/>
  <c r="AG395" i="3"/>
  <c r="X395" i="3"/>
  <c r="R395" i="3"/>
  <c r="E395" i="3"/>
  <c r="AA395" i="3"/>
  <c r="B395" i="3"/>
  <c r="AJ395" i="3"/>
  <c r="W395" i="3"/>
  <c r="H395" i="3"/>
  <c r="Q395" i="3"/>
  <c r="D395" i="3"/>
  <c r="V395" i="3"/>
  <c r="G395" i="3"/>
  <c r="T395" i="3"/>
  <c r="AI395" i="3" s="1"/>
  <c r="X387" i="3"/>
  <c r="F387" i="3"/>
  <c r="T387" i="3"/>
  <c r="AI387" i="3" s="1"/>
  <c r="B387" i="3"/>
  <c r="S387" i="3"/>
  <c r="G387" i="3"/>
  <c r="AG387" i="3"/>
  <c r="AJ387" i="3"/>
  <c r="Q387" i="3"/>
  <c r="AA387" i="3"/>
  <c r="E387" i="3"/>
  <c r="H387" i="3"/>
  <c r="W387" i="3"/>
  <c r="Z387" i="3"/>
  <c r="D387" i="3"/>
  <c r="R387" i="3"/>
  <c r="V387" i="3"/>
  <c r="Y387" i="3"/>
  <c r="AA378" i="3"/>
  <c r="AG378" i="3"/>
  <c r="Z378" i="3"/>
  <c r="W378" i="3"/>
  <c r="E378" i="3"/>
  <c r="V378" i="3"/>
  <c r="T378" i="3"/>
  <c r="AI378" i="3" s="1"/>
  <c r="Q378" i="3"/>
  <c r="H378" i="3"/>
  <c r="X378" i="3"/>
  <c r="S378" i="3"/>
  <c r="B378" i="3"/>
  <c r="AJ378" i="3"/>
  <c r="Y378" i="3"/>
  <c r="F378" i="3"/>
  <c r="G378" i="3"/>
  <c r="D378" i="3"/>
  <c r="R378" i="3"/>
  <c r="BU253" i="3"/>
  <c r="BE253" i="3"/>
  <c r="AS253" i="3"/>
  <c r="AO253" i="3"/>
  <c r="BA253" i="3"/>
  <c r="AR253" i="3"/>
  <c r="BI253" i="3"/>
  <c r="AZ253" i="3"/>
  <c r="BF253" i="3"/>
  <c r="BS253" i="3"/>
  <c r="AM253" i="3"/>
  <c r="BG253" i="3"/>
  <c r="AY253" i="3"/>
  <c r="BP253" i="3"/>
  <c r="BD253" i="3"/>
  <c r="AP253" i="3"/>
  <c r="BH253" i="3"/>
  <c r="BB253" i="3"/>
  <c r="BR253" i="3" s="1"/>
  <c r="AQ253" i="3"/>
  <c r="BU254" i="3"/>
  <c r="AZ254" i="3"/>
  <c r="BA254" i="3"/>
  <c r="BS254" i="3"/>
  <c r="BG254" i="3"/>
  <c r="AY254" i="3"/>
  <c r="BI254" i="3"/>
  <c r="AS254" i="3"/>
  <c r="BP254" i="3"/>
  <c r="BD254" i="3"/>
  <c r="AM254" i="3"/>
  <c r="BE254" i="3"/>
  <c r="AP254" i="3"/>
  <c r="BH254" i="3"/>
  <c r="AR254" i="3"/>
  <c r="AQ254" i="3"/>
  <c r="BF254" i="3"/>
  <c r="BB254" i="3"/>
  <c r="BR254" i="3" s="1"/>
  <c r="AO254" i="3"/>
  <c r="Y377" i="3"/>
  <c r="R377" i="3"/>
  <c r="H377" i="3"/>
  <c r="B377" i="3"/>
  <c r="Q377" i="3"/>
  <c r="G377" i="3"/>
  <c r="V377" i="3"/>
  <c r="D377" i="3"/>
  <c r="AA377" i="3"/>
  <c r="E377" i="3"/>
  <c r="W377" i="3"/>
  <c r="Z377" i="3"/>
  <c r="AG377" i="3"/>
  <c r="F377" i="3"/>
  <c r="T377" i="3"/>
  <c r="AI377" i="3" s="1"/>
  <c r="S377" i="3"/>
  <c r="AJ377" i="3"/>
  <c r="X377" i="3"/>
  <c r="W384" i="3"/>
  <c r="E384" i="3"/>
  <c r="Z384" i="3"/>
  <c r="D384" i="3"/>
  <c r="S384" i="3"/>
  <c r="AA384" i="3"/>
  <c r="H384" i="3"/>
  <c r="R384" i="3"/>
  <c r="T384" i="3"/>
  <c r="AI384" i="3" s="1"/>
  <c r="G384" i="3"/>
  <c r="AG384" i="3"/>
  <c r="F384" i="3"/>
  <c r="Y384" i="3"/>
  <c r="Q384" i="3"/>
  <c r="X384" i="3"/>
  <c r="B384" i="3"/>
  <c r="V384" i="3"/>
  <c r="AJ384" i="3"/>
  <c r="AJ382" i="3"/>
  <c r="T382" i="3"/>
  <c r="AI382" i="3" s="1"/>
  <c r="E382" i="3"/>
  <c r="AA382" i="3"/>
  <c r="AG382" i="3"/>
  <c r="W382" i="3"/>
  <c r="F382" i="3"/>
  <c r="G382" i="3"/>
  <c r="Z382" i="3"/>
  <c r="D382" i="3"/>
  <c r="R382" i="3"/>
  <c r="V382" i="3"/>
  <c r="S382" i="3"/>
  <c r="X382" i="3"/>
  <c r="Q382" i="3"/>
  <c r="Y382" i="3"/>
  <c r="B382" i="3"/>
  <c r="H382" i="3"/>
  <c r="Z392" i="3"/>
  <c r="S392" i="3"/>
  <c r="AJ392" i="3"/>
  <c r="AA392" i="3"/>
  <c r="R392" i="3"/>
  <c r="F392" i="3"/>
  <c r="AG392" i="3"/>
  <c r="X392" i="3"/>
  <c r="E392" i="3"/>
  <c r="W392" i="3"/>
  <c r="Y392" i="3"/>
  <c r="B392" i="3"/>
  <c r="H392" i="3"/>
  <c r="G392" i="3"/>
  <c r="Q392" i="3"/>
  <c r="V392" i="3"/>
  <c r="D392" i="3"/>
  <c r="T392" i="3"/>
  <c r="AI392" i="3" s="1"/>
  <c r="AJ393" i="3"/>
  <c r="AG393" i="3"/>
  <c r="X393" i="3"/>
  <c r="S393" i="3"/>
  <c r="F393" i="3"/>
  <c r="G393" i="3"/>
  <c r="T393" i="3"/>
  <c r="AI393" i="3" s="1"/>
  <c r="Q393" i="3"/>
  <c r="Y393" i="3"/>
  <c r="V393" i="3"/>
  <c r="R393" i="3"/>
  <c r="D393" i="3"/>
  <c r="Z393" i="3"/>
  <c r="W393" i="3"/>
  <c r="E393" i="3"/>
  <c r="AA393" i="3"/>
  <c r="B393" i="3"/>
  <c r="H393" i="3"/>
  <c r="Y385" i="3"/>
  <c r="Q385" i="3"/>
  <c r="G385" i="3"/>
  <c r="Z385" i="3"/>
  <c r="E385" i="3"/>
  <c r="D385" i="3"/>
  <c r="R385" i="3"/>
  <c r="B385" i="3"/>
  <c r="H385" i="3"/>
  <c r="X385" i="3"/>
  <c r="AG385" i="3"/>
  <c r="S385" i="3"/>
  <c r="V385" i="3"/>
  <c r="AA385" i="3"/>
  <c r="F385" i="3"/>
  <c r="AJ385" i="3"/>
  <c r="T385" i="3"/>
  <c r="AI385" i="3" s="1"/>
  <c r="W385" i="3"/>
  <c r="BI250" i="3"/>
  <c r="BA250" i="3"/>
  <c r="AR250" i="3"/>
  <c r="BF250" i="3"/>
  <c r="AO250" i="3"/>
  <c r="BG250" i="3"/>
  <c r="AZ250" i="3"/>
  <c r="AP250" i="3"/>
  <c r="BP250" i="3"/>
  <c r="AS250" i="3"/>
  <c r="AM250" i="3"/>
  <c r="BB250" i="3"/>
  <c r="BR250" i="3" s="1"/>
  <c r="BD250" i="3"/>
  <c r="BT250" i="3" s="1"/>
  <c r="BS250" i="3"/>
  <c r="AY250" i="3"/>
  <c r="BU250" i="3"/>
  <c r="AQ250" i="3"/>
  <c r="BH250" i="3"/>
  <c r="BE250" i="3"/>
  <c r="BU249" i="3"/>
  <c r="AQ249" i="3"/>
  <c r="BF249" i="3"/>
  <c r="BP249" i="3"/>
  <c r="AR249" i="3"/>
  <c r="AM249" i="3"/>
  <c r="BH249" i="3"/>
  <c r="BE249" i="3"/>
  <c r="BA249" i="3"/>
  <c r="AS249" i="3"/>
  <c r="BD249" i="3"/>
  <c r="BS249" i="3"/>
  <c r="AO249" i="3"/>
  <c r="AP249" i="3"/>
  <c r="BG249" i="3"/>
  <c r="BB249" i="3"/>
  <c r="BR249" i="3" s="1"/>
  <c r="AY249" i="3"/>
  <c r="AZ249" i="3"/>
  <c r="BI249" i="3"/>
  <c r="BT249" i="3" s="1"/>
  <c r="Y389" i="3"/>
  <c r="Q389" i="3"/>
  <c r="W389" i="3"/>
  <c r="B389" i="3"/>
  <c r="R389" i="3"/>
  <c r="S389" i="3"/>
  <c r="AA389" i="3"/>
  <c r="D389" i="3"/>
  <c r="G389" i="3"/>
  <c r="X389" i="3"/>
  <c r="Z389" i="3"/>
  <c r="AG389" i="3"/>
  <c r="F389" i="3"/>
  <c r="AJ389" i="3"/>
  <c r="V389" i="3"/>
  <c r="T389" i="3"/>
  <c r="AI389" i="3" s="1"/>
  <c r="H389" i="3"/>
  <c r="E389" i="3"/>
  <c r="Z379" i="3"/>
  <c r="R379" i="3"/>
  <c r="D379" i="3"/>
  <c r="AJ379" i="3"/>
  <c r="T379" i="3"/>
  <c r="AI379" i="3" s="1"/>
  <c r="AG379" i="3"/>
  <c r="V379" i="3"/>
  <c r="X379" i="3"/>
  <c r="S379" i="3"/>
  <c r="AA379" i="3"/>
  <c r="Y379" i="3"/>
  <c r="F379" i="3"/>
  <c r="W379" i="3"/>
  <c r="G379" i="3"/>
  <c r="B379" i="3"/>
  <c r="Q379" i="3"/>
  <c r="E379" i="3"/>
  <c r="H379" i="3"/>
  <c r="Z390" i="3"/>
  <c r="E390" i="3"/>
  <c r="G390" i="3"/>
  <c r="W390" i="3"/>
  <c r="AG390" i="3"/>
  <c r="R390" i="3"/>
  <c r="S390" i="3"/>
  <c r="F390" i="3"/>
  <c r="X390" i="3"/>
  <c r="AA390" i="3"/>
  <c r="H390" i="3"/>
  <c r="AJ390" i="3"/>
  <c r="B390" i="3"/>
  <c r="Q390" i="3"/>
  <c r="T390" i="3"/>
  <c r="AI390" i="3" s="1"/>
  <c r="V390" i="3"/>
  <c r="D390" i="3"/>
  <c r="Y390" i="3"/>
  <c r="V388" i="3"/>
  <c r="D388" i="3"/>
  <c r="Q388" i="3"/>
  <c r="G388" i="3"/>
  <c r="B388" i="3"/>
  <c r="Z388" i="3"/>
  <c r="T388" i="3"/>
  <c r="AI388" i="3" s="1"/>
  <c r="H388" i="3"/>
  <c r="AG388" i="3"/>
  <c r="F388" i="3"/>
  <c r="R388" i="3"/>
  <c r="X388" i="3"/>
  <c r="AJ388" i="3"/>
  <c r="S388" i="3"/>
  <c r="AA388" i="3"/>
  <c r="E388" i="3"/>
  <c r="W388" i="3"/>
  <c r="Y388" i="3"/>
  <c r="T380" i="3"/>
  <c r="AI380" i="3" s="1"/>
  <c r="D380" i="3"/>
  <c r="Z380" i="3"/>
  <c r="AG380" i="3"/>
  <c r="F380" i="3"/>
  <c r="E380" i="3"/>
  <c r="X380" i="3"/>
  <c r="V380" i="3"/>
  <c r="R380" i="3"/>
  <c r="S380" i="3"/>
  <c r="G380" i="3"/>
  <c r="Y380" i="3"/>
  <c r="Q380" i="3"/>
  <c r="B380" i="3"/>
  <c r="AJ380" i="3"/>
  <c r="W380" i="3"/>
  <c r="AA380" i="3"/>
  <c r="H380" i="3"/>
  <c r="AP2" i="2"/>
  <c r="BI238" i="3"/>
  <c r="AZ238" i="3"/>
  <c r="AP238" i="3"/>
  <c r="BP238" i="3"/>
  <c r="BF238" i="3"/>
  <c r="AO238" i="3"/>
  <c r="AS238" i="3"/>
  <c r="BU238" i="3"/>
  <c r="AQ238" i="3"/>
  <c r="AR238" i="3"/>
  <c r="BB238" i="3"/>
  <c r="BR238" i="3" s="1"/>
  <c r="BH238" i="3"/>
  <c r="BE238" i="3"/>
  <c r="BA238" i="3"/>
  <c r="BD238" i="3"/>
  <c r="BS238" i="3"/>
  <c r="BG238" i="3"/>
  <c r="AY238" i="3"/>
  <c r="AM238" i="3"/>
  <c r="BI251" i="3"/>
  <c r="AM251" i="3"/>
  <c r="AR251" i="3"/>
  <c r="BG251" i="3"/>
  <c r="AS251" i="3"/>
  <c r="BB251" i="3"/>
  <c r="BR251" i="3" s="1"/>
  <c r="AO251" i="3"/>
  <c r="BA251" i="3"/>
  <c r="AY251" i="3"/>
  <c r="BP251" i="3"/>
  <c r="BU251" i="3"/>
  <c r="AQ251" i="3"/>
  <c r="AP251" i="3"/>
  <c r="BH251" i="3"/>
  <c r="BE251" i="3"/>
  <c r="AZ251" i="3"/>
  <c r="BF251" i="3"/>
  <c r="BD251" i="3"/>
  <c r="BS251" i="3"/>
  <c r="AG376" i="3"/>
  <c r="H376" i="3"/>
  <c r="W376" i="3"/>
  <c r="Q376" i="3"/>
  <c r="B376" i="3"/>
  <c r="V376" i="3"/>
  <c r="E376" i="3"/>
  <c r="AJ376" i="3"/>
  <c r="X376" i="3"/>
  <c r="G376" i="3"/>
  <c r="F376" i="3"/>
  <c r="D376" i="3"/>
  <c r="T376" i="3"/>
  <c r="AI376" i="3" s="1"/>
  <c r="R376" i="3"/>
  <c r="Y376" i="3"/>
  <c r="S376" i="3"/>
  <c r="Z376" i="3"/>
  <c r="AA376" i="3"/>
  <c r="AG391" i="3"/>
  <c r="S391" i="3"/>
  <c r="F391" i="3"/>
  <c r="T391" i="3"/>
  <c r="AI391" i="3" s="1"/>
  <c r="G391" i="3"/>
  <c r="B391" i="3"/>
  <c r="AJ391" i="3"/>
  <c r="Q391" i="3"/>
  <c r="AA391" i="3"/>
  <c r="E391" i="3"/>
  <c r="H391" i="3"/>
  <c r="X391" i="3"/>
  <c r="W391" i="3"/>
  <c r="Z391" i="3"/>
  <c r="D391" i="3"/>
  <c r="V391" i="3"/>
  <c r="Y391" i="3"/>
  <c r="R391" i="3"/>
  <c r="Z383" i="3"/>
  <c r="R383" i="3"/>
  <c r="AG383" i="3"/>
  <c r="D383" i="3"/>
  <c r="AJ383" i="3"/>
  <c r="T383" i="3"/>
  <c r="AI383" i="3" s="1"/>
  <c r="W383" i="3"/>
  <c r="Q383" i="3"/>
  <c r="H383" i="3"/>
  <c r="X383" i="3"/>
  <c r="F383" i="3"/>
  <c r="S383" i="3"/>
  <c r="E383" i="3"/>
  <c r="Y383" i="3"/>
  <c r="AA383" i="3"/>
  <c r="V383" i="3"/>
  <c r="B383" i="3"/>
  <c r="G383" i="3"/>
  <c r="Y381" i="3"/>
  <c r="B381" i="3"/>
  <c r="F381" i="3"/>
  <c r="G381" i="3"/>
  <c r="AA381" i="3"/>
  <c r="W381" i="3"/>
  <c r="E381" i="3"/>
  <c r="S381" i="3"/>
  <c r="Z381" i="3"/>
  <c r="D381" i="3"/>
  <c r="AJ381" i="3"/>
  <c r="AG381" i="3"/>
  <c r="H381" i="3"/>
  <c r="R381" i="3"/>
  <c r="T381" i="3"/>
  <c r="AI381" i="3" s="1"/>
  <c r="V381" i="3"/>
  <c r="X381" i="3"/>
  <c r="Q381" i="3"/>
  <c r="AG394" i="3"/>
  <c r="T394" i="3"/>
  <c r="AI394" i="3" s="1"/>
  <c r="Q394" i="3"/>
  <c r="W394" i="3"/>
  <c r="B394" i="3"/>
  <c r="F394" i="3"/>
  <c r="Y394" i="3"/>
  <c r="V394" i="3"/>
  <c r="E394" i="3"/>
  <c r="AA394" i="3"/>
  <c r="G394" i="3"/>
  <c r="D394" i="3"/>
  <c r="Z394" i="3"/>
  <c r="AJ394" i="3"/>
  <c r="S394" i="3"/>
  <c r="R394" i="3"/>
  <c r="H394" i="3"/>
  <c r="X394" i="3"/>
  <c r="BU243" i="3"/>
  <c r="AO243" i="3"/>
  <c r="BU82" i="3"/>
  <c r="AO82" i="3"/>
  <c r="BU102" i="3"/>
  <c r="AO102" i="3"/>
  <c r="BU247" i="3"/>
  <c r="AO247" i="3"/>
  <c r="BU61" i="3"/>
  <c r="AO61" i="3"/>
  <c r="BU70" i="3"/>
  <c r="AO70" i="3"/>
  <c r="BU54" i="3"/>
  <c r="AO54" i="3"/>
  <c r="BU184" i="3"/>
  <c r="AO184" i="3"/>
  <c r="BU121" i="3"/>
  <c r="AO121" i="3"/>
  <c r="BU195" i="3"/>
  <c r="AO195" i="3"/>
  <c r="BU13" i="3"/>
  <c r="AO13" i="3"/>
  <c r="BU39" i="3"/>
  <c r="AO39" i="3"/>
  <c r="BU69" i="3"/>
  <c r="AO69" i="3"/>
  <c r="BU177" i="3"/>
  <c r="AO177" i="3"/>
  <c r="BU158" i="3"/>
  <c r="AO158" i="3"/>
  <c r="BU170" i="3"/>
  <c r="AO170" i="3"/>
  <c r="BU239" i="3"/>
  <c r="AO239" i="3"/>
  <c r="BU246" i="3"/>
  <c r="AO246" i="3"/>
  <c r="BU217" i="3"/>
  <c r="AO217" i="3"/>
  <c r="AO139" i="3"/>
  <c r="BU139" i="3"/>
  <c r="BU7" i="3"/>
  <c r="AO7" i="3"/>
  <c r="BU24" i="3"/>
  <c r="AO24" i="3"/>
  <c r="BU131" i="3"/>
  <c r="AO131" i="3"/>
  <c r="BU143" i="3"/>
  <c r="AO143" i="3"/>
  <c r="BU146" i="3"/>
  <c r="AO146" i="3"/>
  <c r="BU206" i="3"/>
  <c r="AO206" i="3"/>
  <c r="BU189" i="3"/>
  <c r="AO189" i="3"/>
  <c r="BU211" i="3"/>
  <c r="AO211" i="3"/>
  <c r="BU79" i="3"/>
  <c r="AO79" i="3"/>
  <c r="AO5" i="3"/>
  <c r="BU5" i="3"/>
  <c r="BU45" i="3"/>
  <c r="AO45" i="3"/>
  <c r="BU46" i="3"/>
  <c r="AO46" i="3"/>
  <c r="BU48" i="3"/>
  <c r="AO48" i="3"/>
  <c r="BU120" i="3"/>
  <c r="AO120" i="3"/>
  <c r="BU148" i="3"/>
  <c r="AO148" i="3"/>
  <c r="BU163" i="3"/>
  <c r="AO163" i="3"/>
  <c r="BU64" i="3"/>
  <c r="AO64" i="3"/>
  <c r="BU214" i="3"/>
  <c r="AO214" i="3"/>
  <c r="BU219" i="3"/>
  <c r="AO219" i="3"/>
  <c r="BU16" i="3"/>
  <c r="AO16" i="3"/>
  <c r="BU65" i="3"/>
  <c r="AO65" i="3"/>
  <c r="BU52" i="3"/>
  <c r="AO52" i="3"/>
  <c r="BU35" i="3"/>
  <c r="AO35" i="3"/>
  <c r="BU151" i="3"/>
  <c r="AO151" i="3"/>
  <c r="BU216" i="3"/>
  <c r="AO216" i="3"/>
  <c r="BU116" i="3"/>
  <c r="AO116" i="3"/>
  <c r="BU93" i="3"/>
  <c r="AO93" i="3"/>
  <c r="BU4" i="3"/>
  <c r="AO4" i="3"/>
  <c r="BU19" i="3"/>
  <c r="AO19" i="3"/>
  <c r="BU20" i="3"/>
  <c r="AO20" i="3"/>
  <c r="BU28" i="3"/>
  <c r="AO28" i="3"/>
  <c r="BU62" i="3"/>
  <c r="AO62" i="3"/>
  <c r="BU34" i="3"/>
  <c r="AO34" i="3"/>
  <c r="BU85" i="3"/>
  <c r="AO85" i="3"/>
  <c r="BU78" i="3"/>
  <c r="AO78" i="3"/>
  <c r="BU60" i="3"/>
  <c r="AO60" i="3"/>
  <c r="BU44" i="3"/>
  <c r="AO44" i="3"/>
  <c r="BU84" i="3"/>
  <c r="AO84" i="3"/>
  <c r="BU136" i="3"/>
  <c r="AO136" i="3"/>
  <c r="BU226" i="3"/>
  <c r="AO226" i="3"/>
  <c r="BU233" i="3"/>
  <c r="AO233" i="3"/>
  <c r="BU244" i="3"/>
  <c r="AO244" i="3"/>
  <c r="BU205" i="3"/>
  <c r="AO205" i="3"/>
  <c r="BU200" i="3"/>
  <c r="AO200" i="3"/>
  <c r="BU225" i="3"/>
  <c r="AO225" i="3"/>
  <c r="BU21" i="3"/>
  <c r="AO21" i="3"/>
  <c r="BU113" i="3"/>
  <c r="AO113" i="3"/>
  <c r="BU105" i="3"/>
  <c r="AO105" i="3"/>
  <c r="BU145" i="3"/>
  <c r="AO145" i="3"/>
  <c r="BU83" i="3"/>
  <c r="AO83" i="3"/>
  <c r="BU215" i="3"/>
  <c r="AO215" i="3"/>
  <c r="BU212" i="3"/>
  <c r="AO212" i="3"/>
  <c r="BU227" i="3"/>
  <c r="AO227" i="3"/>
  <c r="BU221" i="3"/>
  <c r="AO221" i="3"/>
  <c r="BU10" i="3"/>
  <c r="AO10" i="3"/>
  <c r="AO50" i="3"/>
  <c r="BU50" i="3"/>
  <c r="BU38" i="3"/>
  <c r="AO38" i="3"/>
  <c r="BU123" i="3"/>
  <c r="AO123" i="3"/>
  <c r="BU94" i="3"/>
  <c r="AO94" i="3"/>
  <c r="BU197" i="3"/>
  <c r="AO197" i="3"/>
  <c r="BU95" i="3"/>
  <c r="AO95" i="3"/>
  <c r="BU223" i="3"/>
  <c r="AO223" i="3"/>
  <c r="BU220" i="3"/>
  <c r="AO220" i="3"/>
  <c r="BU12" i="3"/>
  <c r="AO12" i="3"/>
  <c r="BU36" i="3"/>
  <c r="AO36" i="3"/>
  <c r="BU22" i="3"/>
  <c r="AO22" i="3"/>
  <c r="BU128" i="3"/>
  <c r="AO128" i="3"/>
  <c r="BU135" i="3"/>
  <c r="AO135" i="3"/>
  <c r="BU191" i="3"/>
  <c r="AO191" i="3"/>
  <c r="BU172" i="3"/>
  <c r="AO172" i="3"/>
  <c r="BU122" i="3"/>
  <c r="AO122" i="3"/>
  <c r="BU196" i="3"/>
  <c r="AO196" i="3"/>
  <c r="BU6" i="3"/>
  <c r="AO6" i="3"/>
  <c r="BU9" i="3"/>
  <c r="AO9" i="3"/>
  <c r="BU42" i="3"/>
  <c r="AO42" i="3"/>
  <c r="BU31" i="3"/>
  <c r="AO31" i="3"/>
  <c r="BU49" i="3"/>
  <c r="AO49" i="3"/>
  <c r="BU51" i="3"/>
  <c r="AO51" i="3"/>
  <c r="BU56" i="3"/>
  <c r="AO56" i="3"/>
  <c r="BU37" i="3"/>
  <c r="AO37" i="3"/>
  <c r="BU77" i="3"/>
  <c r="AO77" i="3"/>
  <c r="BU73" i="3"/>
  <c r="AO73" i="3"/>
  <c r="BU68" i="3"/>
  <c r="AO68" i="3"/>
  <c r="BU118" i="3"/>
  <c r="AO118" i="3"/>
  <c r="BU63" i="3"/>
  <c r="AO63" i="3"/>
  <c r="BU150" i="3"/>
  <c r="AO150" i="3"/>
  <c r="BU111" i="3"/>
  <c r="AO111" i="3"/>
  <c r="BU176" i="3"/>
  <c r="AO176" i="3"/>
  <c r="BU183" i="3"/>
  <c r="AO183" i="3"/>
  <c r="BU203" i="3"/>
  <c r="AO203" i="3"/>
  <c r="BU165" i="3"/>
  <c r="AO165" i="3"/>
  <c r="BU47" i="3"/>
  <c r="AO47" i="3"/>
  <c r="BU159" i="3"/>
  <c r="AO159" i="3"/>
  <c r="BU224" i="3"/>
  <c r="AO224" i="3"/>
  <c r="BU207" i="3"/>
  <c r="AO207" i="3"/>
  <c r="BU201" i="3"/>
  <c r="AO201" i="3"/>
  <c r="BU100" i="3"/>
  <c r="AO100" i="3"/>
  <c r="BU90" i="3"/>
  <c r="AO90" i="3"/>
  <c r="BU107" i="3"/>
  <c r="AO107" i="3"/>
  <c r="BU138" i="3"/>
  <c r="AO138" i="3"/>
  <c r="BU232" i="3"/>
  <c r="AO232" i="3"/>
  <c r="BU101" i="3"/>
  <c r="AO101" i="3"/>
  <c r="AO17" i="3"/>
  <c r="BU17" i="3"/>
  <c r="BU144" i="3"/>
  <c r="AO144" i="3"/>
  <c r="BU66" i="3"/>
  <c r="AO66" i="3"/>
  <c r="BU155" i="3"/>
  <c r="AO155" i="3"/>
  <c r="BU188" i="3"/>
  <c r="AO188" i="3"/>
  <c r="BU142" i="3"/>
  <c r="AO142" i="3"/>
  <c r="BU154" i="3"/>
  <c r="AO154" i="3"/>
  <c r="BU41" i="3"/>
  <c r="AO41" i="3"/>
  <c r="BU133" i="3"/>
  <c r="AO133" i="3"/>
  <c r="BU87" i="3"/>
  <c r="AO87" i="3"/>
  <c r="BU125" i="3"/>
  <c r="AO125" i="3"/>
  <c r="BU179" i="3"/>
  <c r="AO179" i="3"/>
  <c r="BU98" i="3"/>
  <c r="AO98" i="3"/>
  <c r="BU230" i="3"/>
  <c r="AO230" i="3"/>
  <c r="BU14" i="3"/>
  <c r="AO14" i="3"/>
  <c r="BU112" i="3"/>
  <c r="AO112" i="3"/>
  <c r="BU130" i="3"/>
  <c r="AO130" i="3"/>
  <c r="BU40" i="3"/>
  <c r="AO40" i="3"/>
  <c r="BU161" i="3"/>
  <c r="AO161" i="3"/>
  <c r="BU124" i="3"/>
  <c r="AO124" i="3"/>
  <c r="BU185" i="3"/>
  <c r="AO185" i="3"/>
  <c r="BU8" i="3"/>
  <c r="AO8" i="3"/>
  <c r="AO23" i="3"/>
  <c r="BU23" i="3"/>
  <c r="BU27" i="3"/>
  <c r="AO27" i="3"/>
  <c r="BU67" i="3"/>
  <c r="AO67" i="3"/>
  <c r="BU33" i="3"/>
  <c r="AO33" i="3"/>
  <c r="BU55" i="3"/>
  <c r="AO55" i="3"/>
  <c r="BU58" i="3"/>
  <c r="AO58" i="3"/>
  <c r="BU127" i="3"/>
  <c r="AO127" i="3"/>
  <c r="BU140" i="3"/>
  <c r="AO140" i="3"/>
  <c r="BU91" i="3"/>
  <c r="AO91" i="3"/>
  <c r="BU114" i="3"/>
  <c r="AO114" i="3"/>
  <c r="BU129" i="3"/>
  <c r="AO129" i="3"/>
  <c r="BU99" i="3"/>
  <c r="AO99" i="3"/>
  <c r="BU186" i="3"/>
  <c r="AO186" i="3"/>
  <c r="BU194" i="3"/>
  <c r="AO194" i="3"/>
  <c r="BU104" i="3"/>
  <c r="AO104" i="3"/>
  <c r="BU198" i="3"/>
  <c r="AO198" i="3"/>
  <c r="BU167" i="3"/>
  <c r="AO167" i="3"/>
  <c r="BU231" i="3"/>
  <c r="AO231" i="3"/>
  <c r="BU190" i="3"/>
  <c r="AO190" i="3"/>
  <c r="BU204" i="3"/>
  <c r="AO204" i="3"/>
  <c r="BU213" i="3"/>
  <c r="AO213" i="3"/>
  <c r="BU202" i="3"/>
  <c r="AO202" i="3"/>
  <c r="BU237" i="3"/>
  <c r="AO237" i="3"/>
  <c r="BU229" i="3"/>
  <c r="AO229" i="3"/>
  <c r="BU236" i="3"/>
  <c r="AO236" i="3"/>
  <c r="BU228" i="3"/>
  <c r="AO228" i="3"/>
  <c r="BU30" i="3"/>
  <c r="AO30" i="3"/>
  <c r="AO72" i="3"/>
  <c r="BU72" i="3"/>
  <c r="BU92" i="3"/>
  <c r="AO92" i="3"/>
  <c r="BU89" i="3"/>
  <c r="AO89" i="3"/>
  <c r="BU134" i="3"/>
  <c r="AO134" i="3"/>
  <c r="BU208" i="3"/>
  <c r="AO208" i="3"/>
  <c r="BU75" i="3"/>
  <c r="AO75" i="3"/>
  <c r="BU149" i="3"/>
  <c r="AO149" i="3"/>
  <c r="BU160" i="3"/>
  <c r="AO160" i="3"/>
  <c r="BU15" i="3"/>
  <c r="AO15" i="3"/>
  <c r="BU29" i="3"/>
  <c r="AO29" i="3"/>
  <c r="BU80" i="3"/>
  <c r="AO80" i="3"/>
  <c r="BU164" i="3"/>
  <c r="AO164" i="3"/>
  <c r="BU147" i="3"/>
  <c r="AO147" i="3"/>
  <c r="BU180" i="3"/>
  <c r="AO180" i="3"/>
  <c r="BU86" i="3"/>
  <c r="AO86" i="3"/>
  <c r="BU153" i="3"/>
  <c r="AO153" i="3"/>
  <c r="BU193" i="3"/>
  <c r="AO193" i="3"/>
  <c r="BU25" i="3"/>
  <c r="AO25" i="3"/>
  <c r="BU109" i="3"/>
  <c r="AO109" i="3"/>
  <c r="BU43" i="3"/>
  <c r="AO43" i="3"/>
  <c r="BU106" i="3"/>
  <c r="AO106" i="3"/>
  <c r="BU187" i="3"/>
  <c r="AO187" i="3"/>
  <c r="BU169" i="3"/>
  <c r="AO169" i="3"/>
  <c r="BU241" i="3"/>
  <c r="AO241" i="3"/>
  <c r="BU132" i="3"/>
  <c r="AO132" i="3"/>
  <c r="BU245" i="3"/>
  <c r="AO245" i="3"/>
  <c r="AO11" i="3"/>
  <c r="BU11" i="3"/>
  <c r="BU32" i="3"/>
  <c r="AO32" i="3"/>
  <c r="AO18" i="3"/>
  <c r="BU18" i="3"/>
  <c r="AO26" i="3"/>
  <c r="BU26" i="3"/>
  <c r="AO53" i="3"/>
  <c r="BU53" i="3"/>
  <c r="AO74" i="3"/>
  <c r="BU74" i="3"/>
  <c r="AO81" i="3"/>
  <c r="BU81" i="3"/>
  <c r="AO96" i="3"/>
  <c r="BU96" i="3"/>
  <c r="AO71" i="3"/>
  <c r="BU71" i="3"/>
  <c r="BU119" i="3"/>
  <c r="AO119" i="3"/>
  <c r="BU59" i="3"/>
  <c r="AO59" i="3"/>
  <c r="AO57" i="3"/>
  <c r="BU57" i="3"/>
  <c r="BU157" i="3"/>
  <c r="AO157" i="3"/>
  <c r="BU126" i="3"/>
  <c r="AO126" i="3"/>
  <c r="BU97" i="3"/>
  <c r="AO97" i="3"/>
  <c r="AO152" i="3"/>
  <c r="BU152" i="3"/>
  <c r="AO210" i="3"/>
  <c r="BU210" i="3"/>
  <c r="BU182" i="3"/>
  <c r="AO182" i="3"/>
  <c r="BU166" i="3"/>
  <c r="AO166" i="3"/>
  <c r="AO192" i="3"/>
  <c r="BU192" i="3"/>
  <c r="AO156" i="3"/>
  <c r="BU156" i="3"/>
  <c r="BU178" i="3"/>
  <c r="AO178" i="3"/>
  <c r="BU218" i="3"/>
  <c r="AO218" i="3"/>
  <c r="AO209" i="3"/>
  <c r="BU209" i="3"/>
  <c r="BU76" i="3"/>
  <c r="AO76" i="3"/>
  <c r="BU234" i="3"/>
  <c r="AO234" i="3"/>
  <c r="D4" i="3"/>
  <c r="AP99" i="2"/>
  <c r="AQ99" i="2" s="1"/>
  <c r="AP83" i="2"/>
  <c r="AQ83" i="2" s="1"/>
  <c r="AP67" i="2"/>
  <c r="AQ67" i="2" s="1"/>
  <c r="AP51" i="2"/>
  <c r="AQ51" i="2" s="1"/>
  <c r="AP35" i="2"/>
  <c r="AQ35" i="2" s="1"/>
  <c r="AP19" i="2"/>
  <c r="AQ19" i="2" s="1"/>
  <c r="AP3" i="2"/>
  <c r="AQ3" i="2" s="1"/>
  <c r="W149" i="2"/>
  <c r="X149" i="2" s="1"/>
  <c r="S55" i="2"/>
  <c r="T55" i="2" s="1"/>
  <c r="K68" i="2"/>
  <c r="L68" i="2" s="1"/>
  <c r="G54" i="2"/>
  <c r="H54" i="2" s="1"/>
  <c r="G38" i="2"/>
  <c r="H38" i="2" s="1"/>
  <c r="G22" i="2"/>
  <c r="H22" i="2" s="1"/>
  <c r="G6" i="2"/>
  <c r="H6" i="2" s="1"/>
  <c r="AP82" i="2"/>
  <c r="AQ82" i="2" s="1"/>
  <c r="AP58" i="2"/>
  <c r="AQ58" i="2" s="1"/>
  <c r="AP26" i="2"/>
  <c r="AQ26" i="2" s="1"/>
  <c r="W156" i="2"/>
  <c r="X156" i="2" s="1"/>
  <c r="S54" i="2"/>
  <c r="T54" i="2" s="1"/>
  <c r="AP62" i="2"/>
  <c r="AQ62" i="2" s="1"/>
  <c r="AP30" i="2"/>
  <c r="AQ30" i="2" s="1"/>
  <c r="W152" i="2"/>
  <c r="X152" i="2" s="1"/>
  <c r="AP97" i="2"/>
  <c r="AQ97" i="2" s="1"/>
  <c r="AP65" i="2"/>
  <c r="AQ65" i="2" s="1"/>
  <c r="AP33" i="2"/>
  <c r="AQ33" i="2" s="1"/>
  <c r="W155" i="2"/>
  <c r="X155" i="2" s="1"/>
  <c r="O67" i="2"/>
  <c r="P67" i="2" s="1"/>
  <c r="G53" i="2"/>
  <c r="H53" i="2" s="1"/>
  <c r="G32" i="2"/>
  <c r="H32" i="2" s="1"/>
  <c r="G11" i="2"/>
  <c r="H11" i="2" s="1"/>
  <c r="W151" i="2"/>
  <c r="X151" i="2" s="1"/>
  <c r="G61" i="2"/>
  <c r="H61" i="2" s="1"/>
  <c r="G8" i="2"/>
  <c r="H8" i="2" s="1"/>
  <c r="G65" i="2"/>
  <c r="H65" i="2" s="1"/>
  <c r="G23" i="2"/>
  <c r="H23" i="2" s="1"/>
  <c r="AP88" i="2"/>
  <c r="AQ88" i="2" s="1"/>
  <c r="AP56" i="2"/>
  <c r="AQ56" i="2" s="1"/>
  <c r="AP24" i="2"/>
  <c r="AQ24" i="2" s="1"/>
  <c r="W146" i="2"/>
  <c r="X146" i="2" s="1"/>
  <c r="K66" i="2"/>
  <c r="L66" i="2" s="1"/>
  <c r="G63" i="2"/>
  <c r="H63" i="2" s="1"/>
  <c r="G41" i="2"/>
  <c r="H41" i="2" s="1"/>
  <c r="G20" i="2"/>
  <c r="H20" i="2" s="1"/>
  <c r="AP101" i="2"/>
  <c r="AQ101" i="2" s="1"/>
  <c r="AP69" i="2"/>
  <c r="AQ69" i="2" s="1"/>
  <c r="AP21" i="2"/>
  <c r="AQ21" i="2" s="1"/>
  <c r="O59" i="2"/>
  <c r="P59" i="2" s="1"/>
  <c r="G19" i="2"/>
  <c r="H19" i="2" s="1"/>
  <c r="AP76" i="2"/>
  <c r="AQ76" i="2" s="1"/>
  <c r="AP44" i="2"/>
  <c r="AQ44" i="2" s="1"/>
  <c r="AP12" i="2"/>
  <c r="AQ12" i="2" s="1"/>
  <c r="G28" i="2"/>
  <c r="H28" i="2" s="1"/>
  <c r="W143" i="2"/>
  <c r="X143" i="2" s="1"/>
  <c r="G29" i="2"/>
  <c r="H29" i="2" s="1"/>
  <c r="AP95" i="2"/>
  <c r="AQ95" i="2" s="1"/>
  <c r="AP79" i="2"/>
  <c r="AQ79" i="2" s="1"/>
  <c r="AP63" i="2"/>
  <c r="AQ63" i="2" s="1"/>
  <c r="AP47" i="2"/>
  <c r="AQ47" i="2" s="1"/>
  <c r="AP31" i="2"/>
  <c r="AQ31" i="2" s="1"/>
  <c r="AP15" i="2"/>
  <c r="AQ15" i="2" s="1"/>
  <c r="W145" i="2"/>
  <c r="X145" i="2" s="1"/>
  <c r="K64" i="2"/>
  <c r="L64" i="2" s="1"/>
  <c r="G66" i="2"/>
  <c r="H66" i="2" s="1"/>
  <c r="G50" i="2"/>
  <c r="H50" i="2" s="1"/>
  <c r="G34" i="2"/>
  <c r="H34" i="2" s="1"/>
  <c r="G18" i="2"/>
  <c r="H18" i="2" s="1"/>
  <c r="AP78" i="2"/>
  <c r="AQ78" i="2" s="1"/>
  <c r="AP50" i="2"/>
  <c r="AQ50" i="2" s="1"/>
  <c r="AP22" i="2"/>
  <c r="AQ22" i="2" s="1"/>
  <c r="W148" i="2"/>
  <c r="X148" i="2" s="1"/>
  <c r="AP98" i="2"/>
  <c r="AQ98" i="2" s="1"/>
  <c r="AP54" i="2"/>
  <c r="AQ54" i="2" s="1"/>
  <c r="AP18" i="2"/>
  <c r="AQ18" i="2" s="1"/>
  <c r="W140" i="2"/>
  <c r="X140" i="2" s="1"/>
  <c r="AP89" i="2"/>
  <c r="AQ89" i="2" s="1"/>
  <c r="AP57" i="2"/>
  <c r="AQ57" i="2" s="1"/>
  <c r="AP25" i="2"/>
  <c r="AQ25" i="2" s="1"/>
  <c r="W147" i="2"/>
  <c r="X147" i="2" s="1"/>
  <c r="O62" i="2"/>
  <c r="P62" i="2" s="1"/>
  <c r="G69" i="2"/>
  <c r="H69" i="2" s="1"/>
  <c r="G48" i="2"/>
  <c r="H48" i="2" s="1"/>
  <c r="G27" i="2"/>
  <c r="H27" i="2" s="1"/>
  <c r="G5" i="2"/>
  <c r="H5" i="2" s="1"/>
  <c r="S53" i="2"/>
  <c r="T53" i="2" s="1"/>
  <c r="G51" i="2"/>
  <c r="H51" i="2" s="1"/>
  <c r="W142" i="2"/>
  <c r="X142" i="2" s="1"/>
  <c r="G55" i="2"/>
  <c r="H55" i="2" s="1"/>
  <c r="G12" i="2"/>
  <c r="H12" i="2" s="1"/>
  <c r="AP80" i="2"/>
  <c r="AQ80" i="2" s="1"/>
  <c r="AP48" i="2"/>
  <c r="AQ48" i="2" s="1"/>
  <c r="AP16" i="2"/>
  <c r="AQ16" i="2" s="1"/>
  <c r="S56" i="2"/>
  <c r="T56" i="2" s="1"/>
  <c r="K61" i="2"/>
  <c r="L61" i="2" s="1"/>
  <c r="G57" i="2"/>
  <c r="H57" i="2" s="1"/>
  <c r="G36" i="2"/>
  <c r="H36" i="2" s="1"/>
  <c r="G15" i="2"/>
  <c r="H15" i="2" s="1"/>
  <c r="AP93" i="2"/>
  <c r="AQ93" i="2" s="1"/>
  <c r="AP61" i="2"/>
  <c r="AQ61" i="2" s="1"/>
  <c r="AP5" i="2"/>
  <c r="AQ5" i="2" s="1"/>
  <c r="AP100" i="2"/>
  <c r="AQ100" i="2" s="1"/>
  <c r="AP68" i="2"/>
  <c r="AQ68" i="2" s="1"/>
  <c r="AP36" i="2"/>
  <c r="AQ36" i="2" s="1"/>
  <c r="AP4" i="2"/>
  <c r="AQ4" i="2" s="1"/>
  <c r="G60" i="2"/>
  <c r="H60" i="2" s="1"/>
  <c r="G17" i="2"/>
  <c r="H17" i="2" s="1"/>
  <c r="K65" i="2"/>
  <c r="L65" i="2" s="1"/>
  <c r="G13" i="2"/>
  <c r="H13" i="2" s="1"/>
  <c r="AP91" i="2"/>
  <c r="AQ91" i="2" s="1"/>
  <c r="AP75" i="2"/>
  <c r="AQ75" i="2" s="1"/>
  <c r="AP59" i="2"/>
  <c r="AQ59" i="2" s="1"/>
  <c r="AP43" i="2"/>
  <c r="AQ43" i="2" s="1"/>
  <c r="AP27" i="2"/>
  <c r="AQ27" i="2" s="1"/>
  <c r="AP11" i="2"/>
  <c r="AQ11" i="2" s="1"/>
  <c r="W141" i="2"/>
  <c r="X141" i="2" s="1"/>
  <c r="O65" i="2"/>
  <c r="P65" i="2" s="1"/>
  <c r="G62" i="2"/>
  <c r="H62" i="2" s="1"/>
  <c r="G46" i="2"/>
  <c r="H46" i="2" s="1"/>
  <c r="G30" i="2"/>
  <c r="H30" i="2" s="1"/>
  <c r="G14" i="2"/>
  <c r="H14" i="2" s="1"/>
  <c r="AP94" i="2"/>
  <c r="AQ94" i="2" s="1"/>
  <c r="AP70" i="2"/>
  <c r="AQ70" i="2" s="1"/>
  <c r="AP42" i="2"/>
  <c r="AQ42" i="2" s="1"/>
  <c r="AP14" i="2"/>
  <c r="AQ14" i="2" s="1"/>
  <c r="W144" i="2"/>
  <c r="X144" i="2" s="1"/>
  <c r="AP86" i="2"/>
  <c r="AQ86" i="2" s="1"/>
  <c r="AP46" i="2"/>
  <c r="AQ46" i="2" s="1"/>
  <c r="AP10" i="2"/>
  <c r="AQ10" i="2" s="1"/>
  <c r="S58" i="2"/>
  <c r="T58" i="2" s="1"/>
  <c r="AP81" i="2"/>
  <c r="AQ81" i="2" s="1"/>
  <c r="AP49" i="2"/>
  <c r="AQ49" i="2" s="1"/>
  <c r="AP17" i="2"/>
  <c r="AQ17" i="2" s="1"/>
  <c r="W139" i="2"/>
  <c r="X139" i="2" s="1"/>
  <c r="K67" i="2"/>
  <c r="L67" i="2" s="1"/>
  <c r="G64" i="2"/>
  <c r="H64" i="2" s="1"/>
  <c r="G43" i="2"/>
  <c r="H43" i="2" s="1"/>
  <c r="G21" i="2"/>
  <c r="H21" i="2" s="1"/>
  <c r="AP37" i="2"/>
  <c r="AQ37" i="2" s="1"/>
  <c r="O64" i="2"/>
  <c r="P64" i="2" s="1"/>
  <c r="G40" i="2"/>
  <c r="H40" i="2" s="1"/>
  <c r="G44" i="2"/>
  <c r="H44" i="2" s="1"/>
  <c r="G2" i="2"/>
  <c r="H2" i="2" s="1"/>
  <c r="AP72" i="2"/>
  <c r="AQ72" i="2" s="1"/>
  <c r="AP40" i="2"/>
  <c r="AQ40" i="2" s="1"/>
  <c r="AP8" i="2"/>
  <c r="AQ8" i="2" s="1"/>
  <c r="O66" i="2"/>
  <c r="P66" i="2" s="1"/>
  <c r="G52" i="2"/>
  <c r="H52" i="2" s="1"/>
  <c r="G31" i="2"/>
  <c r="H31" i="2" s="1"/>
  <c r="G9" i="2"/>
  <c r="H9" i="2" s="1"/>
  <c r="AP85" i="2"/>
  <c r="AQ85" i="2" s="1"/>
  <c r="AP45" i="2"/>
  <c r="AQ45" i="2" s="1"/>
  <c r="G56" i="2"/>
  <c r="H56" i="2" s="1"/>
  <c r="AP92" i="2"/>
  <c r="AQ92" i="2" s="1"/>
  <c r="AP60" i="2"/>
  <c r="AQ60" i="2" s="1"/>
  <c r="AP28" i="2"/>
  <c r="AQ28" i="2" s="1"/>
  <c r="O63" i="2"/>
  <c r="P63" i="2" s="1"/>
  <c r="G49" i="2"/>
  <c r="H49" i="2" s="1"/>
  <c r="G7" i="2"/>
  <c r="H7" i="2" s="1"/>
  <c r="G67" i="2"/>
  <c r="H67" i="2" s="1"/>
  <c r="G3" i="2"/>
  <c r="H3" i="2" s="1"/>
  <c r="AP87" i="2"/>
  <c r="AQ87" i="2" s="1"/>
  <c r="AP71" i="2"/>
  <c r="AQ71" i="2" s="1"/>
  <c r="AP55" i="2"/>
  <c r="AQ55" i="2" s="1"/>
  <c r="AP39" i="2"/>
  <c r="AQ39" i="2" s="1"/>
  <c r="AP23" i="2"/>
  <c r="AQ23" i="2" s="1"/>
  <c r="AP7" i="2"/>
  <c r="AQ7" i="2" s="1"/>
  <c r="W153" i="2"/>
  <c r="X153" i="2" s="1"/>
  <c r="O61" i="2"/>
  <c r="P61" i="2" s="1"/>
  <c r="G58" i="2"/>
  <c r="H58" i="2" s="1"/>
  <c r="G42" i="2"/>
  <c r="H42" i="2" s="1"/>
  <c r="G26" i="2"/>
  <c r="H26" i="2" s="1"/>
  <c r="G10" i="2"/>
  <c r="H10" i="2" s="1"/>
  <c r="AP90" i="2"/>
  <c r="AQ90" i="2" s="1"/>
  <c r="AP66" i="2"/>
  <c r="AQ66" i="2" s="1"/>
  <c r="AP34" i="2"/>
  <c r="AQ34" i="2" s="1"/>
  <c r="AP6" i="2"/>
  <c r="AQ6" i="2" s="1"/>
  <c r="AA9" i="2"/>
  <c r="AC9" i="2" s="1"/>
  <c r="AP74" i="2"/>
  <c r="AQ74" i="2" s="1"/>
  <c r="AP38" i="2"/>
  <c r="AQ38" i="2" s="1"/>
  <c r="O68" i="2"/>
  <c r="P68" i="2" s="1"/>
  <c r="AP73" i="2"/>
  <c r="AQ73" i="2" s="1"/>
  <c r="AP41" i="2"/>
  <c r="AQ41" i="2" s="1"/>
  <c r="AP9" i="2"/>
  <c r="AQ9" i="2" s="1"/>
  <c r="S57" i="2"/>
  <c r="T57" i="2" s="1"/>
  <c r="K62" i="2"/>
  <c r="L62" i="2" s="1"/>
  <c r="G59" i="2"/>
  <c r="H59" i="2" s="1"/>
  <c r="G37" i="2"/>
  <c r="H37" i="2" s="1"/>
  <c r="G16" i="2"/>
  <c r="H16" i="2" s="1"/>
  <c r="AP13" i="2"/>
  <c r="AQ13" i="2" s="1"/>
  <c r="G24" i="2"/>
  <c r="H24" i="2" s="1"/>
  <c r="G33" i="2"/>
  <c r="H33" i="2" s="1"/>
  <c r="AP96" i="2"/>
  <c r="AQ96" i="2" s="1"/>
  <c r="AP64" i="2"/>
  <c r="AQ64" i="2" s="1"/>
  <c r="AP32" i="2"/>
  <c r="AQ32" i="2" s="1"/>
  <c r="W154" i="2"/>
  <c r="X154" i="2" s="1"/>
  <c r="O60" i="2"/>
  <c r="P60" i="2" s="1"/>
  <c r="G68" i="2"/>
  <c r="H68" i="2" s="1"/>
  <c r="G47" i="2"/>
  <c r="H47" i="2" s="1"/>
  <c r="G25" i="2"/>
  <c r="H25" i="2" s="1"/>
  <c r="G4" i="2"/>
  <c r="H4" i="2" s="1"/>
  <c r="AP77" i="2"/>
  <c r="AQ77" i="2" s="1"/>
  <c r="AP29" i="2"/>
  <c r="AQ29" i="2" s="1"/>
  <c r="AA8" i="2"/>
  <c r="AC8" i="2" s="1"/>
  <c r="G35" i="2"/>
  <c r="H35" i="2" s="1"/>
  <c r="AP84" i="2"/>
  <c r="AQ84" i="2" s="1"/>
  <c r="AP52" i="2"/>
  <c r="AQ52" i="2" s="1"/>
  <c r="AP20" i="2"/>
  <c r="AQ20" i="2" s="1"/>
  <c r="W150" i="2"/>
  <c r="X150" i="2" s="1"/>
  <c r="K63" i="2"/>
  <c r="L63" i="2" s="1"/>
  <c r="G39" i="2"/>
  <c r="H39" i="2" s="1"/>
  <c r="AP53" i="2"/>
  <c r="AQ53" i="2" s="1"/>
  <c r="G45" i="2"/>
  <c r="H45" i="2" s="1"/>
  <c r="BU199" i="3"/>
  <c r="AO199" i="3"/>
  <c r="BU137" i="3"/>
  <c r="AO137" i="3"/>
  <c r="BU242" i="3"/>
  <c r="AO242" i="3"/>
  <c r="BU175" i="3"/>
  <c r="AO175" i="3"/>
  <c r="BU181" i="3"/>
  <c r="AO181" i="3"/>
  <c r="BU141" i="3"/>
  <c r="AO141" i="3"/>
  <c r="BU171" i="3"/>
  <c r="AO171" i="3"/>
  <c r="BU88" i="3"/>
  <c r="AO88" i="3"/>
  <c r="BU110" i="3"/>
  <c r="AO110" i="3"/>
  <c r="BU173" i="3"/>
  <c r="AO173" i="3"/>
  <c r="BU103" i="3"/>
  <c r="AO103" i="3"/>
  <c r="BU174" i="3"/>
  <c r="AO174" i="3"/>
  <c r="BU117" i="3"/>
  <c r="AO117" i="3"/>
  <c r="BU222" i="3"/>
  <c r="AO222" i="3"/>
  <c r="BU168" i="3"/>
  <c r="AO168" i="3"/>
  <c r="BU108" i="3"/>
  <c r="AO108" i="3"/>
  <c r="BU162" i="3"/>
  <c r="AO162" i="3"/>
  <c r="BU115" i="3"/>
  <c r="AO115" i="3"/>
  <c r="BU248" i="3"/>
  <c r="AO248" i="3"/>
  <c r="AK87" i="2"/>
  <c r="AL87" i="2" s="1"/>
  <c r="AK83" i="2"/>
  <c r="AL83" i="2" s="1"/>
  <c r="AK79" i="2"/>
  <c r="AL79" i="2" s="1"/>
  <c r="AK86" i="2"/>
  <c r="AL86" i="2" s="1"/>
  <c r="AK82" i="2"/>
  <c r="AL82" i="2" s="1"/>
  <c r="AF143" i="2"/>
  <c r="AH143" i="2" s="1"/>
  <c r="AK78" i="2"/>
  <c r="AL78" i="2" s="1"/>
  <c r="AK89" i="2"/>
  <c r="AL89" i="2" s="1"/>
  <c r="AK81" i="2"/>
  <c r="AL81" i="2" s="1"/>
  <c r="AF142" i="2"/>
  <c r="AH142" i="2" s="1"/>
  <c r="AK85" i="2"/>
  <c r="AL85" i="2" s="1"/>
  <c r="AK88" i="2"/>
  <c r="AL88" i="2" s="1"/>
  <c r="AK80" i="2"/>
  <c r="AL80" i="2" s="1"/>
  <c r="AF141" i="2"/>
  <c r="AH141" i="2" s="1"/>
  <c r="AK84" i="2"/>
  <c r="AL84" i="2" s="1"/>
  <c r="BU3" i="3"/>
  <c r="AO3" i="3"/>
  <c r="AP3" i="3"/>
  <c r="F15" i="3"/>
  <c r="BJ35" i="2"/>
  <c r="BK35" i="2" s="1"/>
  <c r="BJ27" i="2"/>
  <c r="BK27" i="2" s="1"/>
  <c r="BJ19" i="2"/>
  <c r="BK19" i="2" s="1"/>
  <c r="BJ15" i="2"/>
  <c r="BK15" i="2" s="1"/>
  <c r="BJ11" i="2"/>
  <c r="BK11" i="2" s="1"/>
  <c r="BJ7" i="2"/>
  <c r="BK7" i="2" s="1"/>
  <c r="BJ33" i="2"/>
  <c r="BK33" i="2" s="1"/>
  <c r="BJ25" i="2"/>
  <c r="BK25" i="2" s="1"/>
  <c r="BJ17" i="2"/>
  <c r="BK17" i="2" s="1"/>
  <c r="BJ9" i="2"/>
  <c r="BK9" i="2" s="1"/>
  <c r="BJ32" i="2"/>
  <c r="BK32" i="2" s="1"/>
  <c r="BJ24" i="2"/>
  <c r="BK24" i="2" s="1"/>
  <c r="BJ16" i="2"/>
  <c r="BK16" i="2" s="1"/>
  <c r="BJ8" i="2"/>
  <c r="BK8" i="2" s="1"/>
  <c r="BJ4" i="2"/>
  <c r="BK4" i="2" s="1"/>
  <c r="BJ30" i="2"/>
  <c r="BK30" i="2" s="1"/>
  <c r="BJ26" i="2"/>
  <c r="BK26" i="2" s="1"/>
  <c r="BJ22" i="2"/>
  <c r="BK22" i="2" s="1"/>
  <c r="BJ18" i="2"/>
  <c r="BK18" i="2" s="1"/>
  <c r="BJ14" i="2"/>
  <c r="BK14" i="2" s="1"/>
  <c r="BJ10" i="2"/>
  <c r="BK10" i="2" s="1"/>
  <c r="BJ6" i="2"/>
  <c r="BK6" i="2" s="1"/>
  <c r="BJ29" i="2"/>
  <c r="BK29" i="2" s="1"/>
  <c r="BJ21" i="2"/>
  <c r="BK21" i="2" s="1"/>
  <c r="BJ13" i="2"/>
  <c r="BK13" i="2" s="1"/>
  <c r="BJ5" i="2"/>
  <c r="BK5" i="2" s="1"/>
  <c r="BJ28" i="2"/>
  <c r="BK28" i="2" s="1"/>
  <c r="BJ20" i="2"/>
  <c r="BK20" i="2" s="1"/>
  <c r="BJ12" i="2"/>
  <c r="BK12" i="2" s="1"/>
  <c r="BP107" i="3"/>
  <c r="AS107" i="3"/>
  <c r="AR107" i="3"/>
  <c r="AR202" i="3"/>
  <c r="AS202" i="3"/>
  <c r="BP237" i="3"/>
  <c r="AS237" i="3"/>
  <c r="AR237" i="3"/>
  <c r="AS229" i="3"/>
  <c r="AR229" i="3"/>
  <c r="BP236" i="3"/>
  <c r="AS236" i="3"/>
  <c r="AR236" i="3"/>
  <c r="BP228" i="3"/>
  <c r="AR228" i="3"/>
  <c r="AS228" i="3"/>
  <c r="AS30" i="3"/>
  <c r="AR30" i="3"/>
  <c r="AS72" i="3"/>
  <c r="AR72" i="3"/>
  <c r="AS92" i="3"/>
  <c r="AR92" i="3"/>
  <c r="AS89" i="3"/>
  <c r="AR89" i="3"/>
  <c r="AS134" i="3"/>
  <c r="AR134" i="3"/>
  <c r="AS208" i="3"/>
  <c r="AR208" i="3"/>
  <c r="AS75" i="3"/>
  <c r="AR75" i="3"/>
  <c r="AS149" i="3"/>
  <c r="AR149" i="3"/>
  <c r="BP160" i="3"/>
  <c r="AS160" i="3"/>
  <c r="AR160" i="3"/>
  <c r="AS15" i="3"/>
  <c r="AR15" i="3"/>
  <c r="AS29" i="3"/>
  <c r="AR29" i="3"/>
  <c r="AS80" i="3"/>
  <c r="AR80" i="3"/>
  <c r="AS164" i="3"/>
  <c r="AR164" i="3"/>
  <c r="AS147" i="3"/>
  <c r="AR147" i="3"/>
  <c r="AS180" i="3"/>
  <c r="AR180" i="3"/>
  <c r="AS86" i="3"/>
  <c r="AR86" i="3"/>
  <c r="AS153" i="3"/>
  <c r="AR153" i="3"/>
  <c r="BP193" i="3"/>
  <c r="AS193" i="3"/>
  <c r="AR193" i="3"/>
  <c r="AS25" i="3"/>
  <c r="AR25" i="3"/>
  <c r="AS109" i="3"/>
  <c r="AR109" i="3"/>
  <c r="AS43" i="3"/>
  <c r="AR43" i="3"/>
  <c r="AS106" i="3"/>
  <c r="AR106" i="3"/>
  <c r="AS187" i="3"/>
  <c r="AR187" i="3"/>
  <c r="AS169" i="3"/>
  <c r="AR169" i="3"/>
  <c r="AS241" i="3"/>
  <c r="AR241" i="3"/>
  <c r="AS132" i="3"/>
  <c r="AR132" i="3"/>
  <c r="BP245" i="3"/>
  <c r="AS245" i="3"/>
  <c r="AR245" i="3"/>
  <c r="AR11" i="3"/>
  <c r="AS11" i="3"/>
  <c r="AR32" i="3"/>
  <c r="AS32" i="3"/>
  <c r="AR18" i="3"/>
  <c r="AS18" i="3"/>
  <c r="AS26" i="3"/>
  <c r="AR26" i="3"/>
  <c r="AS53" i="3"/>
  <c r="AR53" i="3"/>
  <c r="AS74" i="3"/>
  <c r="AR74" i="3"/>
  <c r="AS81" i="3"/>
  <c r="AR81" i="3"/>
  <c r="AS96" i="3"/>
  <c r="AR96" i="3"/>
  <c r="AS71" i="3"/>
  <c r="AR71" i="3"/>
  <c r="AS119" i="3"/>
  <c r="AR119" i="3"/>
  <c r="AS59" i="3"/>
  <c r="AR59" i="3"/>
  <c r="AS57" i="3"/>
  <c r="AR57" i="3"/>
  <c r="AS157" i="3"/>
  <c r="AR157" i="3"/>
  <c r="AS126" i="3"/>
  <c r="AR126" i="3"/>
  <c r="AS97" i="3"/>
  <c r="AR97" i="3"/>
  <c r="AS152" i="3"/>
  <c r="AR152" i="3"/>
  <c r="AS210" i="3"/>
  <c r="AR210" i="3"/>
  <c r="AS182" i="3"/>
  <c r="AR182" i="3"/>
  <c r="AS166" i="3"/>
  <c r="AR166" i="3"/>
  <c r="AS192" i="3"/>
  <c r="AR192" i="3"/>
  <c r="AS156" i="3"/>
  <c r="AR156" i="3"/>
  <c r="AS178" i="3"/>
  <c r="AR178" i="3"/>
  <c r="AS218" i="3"/>
  <c r="AR218" i="3"/>
  <c r="AS209" i="3"/>
  <c r="AR209" i="3"/>
  <c r="AS76" i="3"/>
  <c r="AR76" i="3"/>
  <c r="AS234" i="3"/>
  <c r="AR234" i="3"/>
  <c r="BP199" i="3"/>
  <c r="AS199" i="3"/>
  <c r="AR199" i="3"/>
  <c r="BP204" i="3"/>
  <c r="AS204" i="3"/>
  <c r="AR204" i="3"/>
  <c r="BP137" i="3"/>
  <c r="AS137" i="3"/>
  <c r="AR137" i="3"/>
  <c r="BP246" i="3"/>
  <c r="AS246" i="3"/>
  <c r="AR246" i="3"/>
  <c r="BP217" i="3"/>
  <c r="AS217" i="3"/>
  <c r="AR217" i="3"/>
  <c r="BP243" i="3"/>
  <c r="AS243" i="3"/>
  <c r="AR243" i="3"/>
  <c r="BP242" i="3"/>
  <c r="AS242" i="3"/>
  <c r="AR242" i="3"/>
  <c r="BP139" i="3"/>
  <c r="AS139" i="3"/>
  <c r="AR139" i="3"/>
  <c r="AR7" i="3"/>
  <c r="AS7" i="3"/>
  <c r="AR24" i="3"/>
  <c r="AS24" i="3"/>
  <c r="AR131" i="3"/>
  <c r="AS131" i="3"/>
  <c r="AR143" i="3"/>
  <c r="AS143" i="3"/>
  <c r="AS146" i="3"/>
  <c r="AR146" i="3"/>
  <c r="AS206" i="3"/>
  <c r="AR206" i="3"/>
  <c r="AS189" i="3"/>
  <c r="AR189" i="3"/>
  <c r="AR211" i="3"/>
  <c r="AS211" i="3"/>
  <c r="AS79" i="3"/>
  <c r="AR79" i="3"/>
  <c r="AR5" i="3"/>
  <c r="AS5" i="3"/>
  <c r="AS45" i="3"/>
  <c r="AR45" i="3"/>
  <c r="AR46" i="3"/>
  <c r="AS46" i="3"/>
  <c r="AS48" i="3"/>
  <c r="AR48" i="3"/>
  <c r="AS120" i="3"/>
  <c r="AR120" i="3"/>
  <c r="AS148" i="3"/>
  <c r="AR148" i="3"/>
  <c r="AS163" i="3"/>
  <c r="AR163" i="3"/>
  <c r="AS64" i="3"/>
  <c r="AR64" i="3"/>
  <c r="AS214" i="3"/>
  <c r="AR214" i="3"/>
  <c r="BP219" i="3"/>
  <c r="AS219" i="3"/>
  <c r="AR219" i="3"/>
  <c r="AS16" i="3"/>
  <c r="AR16" i="3"/>
  <c r="AR65" i="3"/>
  <c r="AS65" i="3"/>
  <c r="AR52" i="3"/>
  <c r="AS52" i="3"/>
  <c r="AR35" i="3"/>
  <c r="AS35" i="3"/>
  <c r="AS151" i="3"/>
  <c r="AR151" i="3"/>
  <c r="AS216" i="3"/>
  <c r="AR216" i="3"/>
  <c r="AS116" i="3"/>
  <c r="AR116" i="3"/>
  <c r="AR93" i="3"/>
  <c r="AS93" i="3"/>
  <c r="AR4" i="3"/>
  <c r="AS4" i="3"/>
  <c r="AR19" i="3"/>
  <c r="AS19" i="3"/>
  <c r="AR20" i="3"/>
  <c r="AS20" i="3"/>
  <c r="AR28" i="3"/>
  <c r="AS28" i="3"/>
  <c r="AS62" i="3"/>
  <c r="AR62" i="3"/>
  <c r="AS34" i="3"/>
  <c r="AR34" i="3"/>
  <c r="AS85" i="3"/>
  <c r="AR85" i="3"/>
  <c r="AS78" i="3"/>
  <c r="AR78" i="3"/>
  <c r="AS60" i="3"/>
  <c r="AR60" i="3"/>
  <c r="AS44" i="3"/>
  <c r="AR44" i="3"/>
  <c r="AS84" i="3"/>
  <c r="AR84" i="3"/>
  <c r="AS136" i="3"/>
  <c r="AR136" i="3"/>
  <c r="AS175" i="3"/>
  <c r="AR175" i="3"/>
  <c r="AS181" i="3"/>
  <c r="AR181" i="3"/>
  <c r="AS141" i="3"/>
  <c r="AR141" i="3"/>
  <c r="AS171" i="3"/>
  <c r="AR171" i="3"/>
  <c r="AS88" i="3"/>
  <c r="AR88" i="3"/>
  <c r="AS110" i="3"/>
  <c r="AR110" i="3"/>
  <c r="AS173" i="3"/>
  <c r="AR173" i="3"/>
  <c r="AS103" i="3"/>
  <c r="AR103" i="3"/>
  <c r="AS174" i="3"/>
  <c r="AR174" i="3"/>
  <c r="AS117" i="3"/>
  <c r="AR117" i="3"/>
  <c r="AS222" i="3"/>
  <c r="AR222" i="3"/>
  <c r="AS168" i="3"/>
  <c r="AR168" i="3"/>
  <c r="AS108" i="3"/>
  <c r="AR108" i="3"/>
  <c r="AS162" i="3"/>
  <c r="AR162" i="3"/>
  <c r="BP115" i="3"/>
  <c r="AS115" i="3"/>
  <c r="AR115" i="3"/>
  <c r="BP248" i="3"/>
  <c r="AS248" i="3"/>
  <c r="AR248" i="3"/>
  <c r="BP100" i="3"/>
  <c r="AS100" i="3"/>
  <c r="AR100" i="3"/>
  <c r="BP213" i="3"/>
  <c r="AR213" i="3"/>
  <c r="AS213" i="3"/>
  <c r="BP226" i="3"/>
  <c r="AS226" i="3"/>
  <c r="AR226" i="3"/>
  <c r="BP233" i="3"/>
  <c r="AS233" i="3"/>
  <c r="AR233" i="3"/>
  <c r="BP244" i="3"/>
  <c r="AS244" i="3"/>
  <c r="AR244" i="3"/>
  <c r="BP205" i="3"/>
  <c r="AS205" i="3"/>
  <c r="AR205" i="3"/>
  <c r="BP200" i="3"/>
  <c r="AS200" i="3"/>
  <c r="AR200" i="3"/>
  <c r="BP225" i="3"/>
  <c r="AS225" i="3"/>
  <c r="AR225" i="3"/>
  <c r="AS21" i="3"/>
  <c r="AR21" i="3"/>
  <c r="AS113" i="3"/>
  <c r="AR113" i="3"/>
  <c r="AS105" i="3"/>
  <c r="AR105" i="3"/>
  <c r="AS145" i="3"/>
  <c r="AR145" i="3"/>
  <c r="AS83" i="3"/>
  <c r="AR83" i="3"/>
  <c r="AS215" i="3"/>
  <c r="AR215" i="3"/>
  <c r="AS212" i="3"/>
  <c r="AR212" i="3"/>
  <c r="AS227" i="3"/>
  <c r="AR227" i="3"/>
  <c r="AS221" i="3"/>
  <c r="AR221" i="3"/>
  <c r="AS10" i="3"/>
  <c r="AR10" i="3"/>
  <c r="AS50" i="3"/>
  <c r="AR50" i="3"/>
  <c r="AS38" i="3"/>
  <c r="AR38" i="3"/>
  <c r="AR123" i="3"/>
  <c r="AS123" i="3"/>
  <c r="AS94" i="3"/>
  <c r="AR94" i="3"/>
  <c r="AS197" i="3"/>
  <c r="AR197" i="3"/>
  <c r="AS95" i="3"/>
  <c r="AR95" i="3"/>
  <c r="AS223" i="3"/>
  <c r="AR223" i="3"/>
  <c r="AS220" i="3"/>
  <c r="AR220" i="3"/>
  <c r="AS12" i="3"/>
  <c r="AR12" i="3"/>
  <c r="AS36" i="3"/>
  <c r="AR36" i="3"/>
  <c r="AS22" i="3"/>
  <c r="AR22" i="3"/>
  <c r="AR128" i="3"/>
  <c r="AS128" i="3"/>
  <c r="AS135" i="3"/>
  <c r="AR135" i="3"/>
  <c r="AS191" i="3"/>
  <c r="AR191" i="3"/>
  <c r="AS172" i="3"/>
  <c r="AR172" i="3"/>
  <c r="AS122" i="3"/>
  <c r="AR122" i="3"/>
  <c r="AS196" i="3"/>
  <c r="AR196" i="3"/>
  <c r="AR6" i="3"/>
  <c r="AS6" i="3"/>
  <c r="AR9" i="3"/>
  <c r="AS9" i="3"/>
  <c r="AR42" i="3"/>
  <c r="AS42" i="3"/>
  <c r="AR31" i="3"/>
  <c r="AS31" i="3"/>
  <c r="AS49" i="3"/>
  <c r="AR49" i="3"/>
  <c r="AS51" i="3"/>
  <c r="AR51" i="3"/>
  <c r="AS56" i="3"/>
  <c r="AR56" i="3"/>
  <c r="AS37" i="3"/>
  <c r="AR37" i="3"/>
  <c r="AS77" i="3"/>
  <c r="AR77" i="3"/>
  <c r="AS73" i="3"/>
  <c r="AR73" i="3"/>
  <c r="AS68" i="3"/>
  <c r="AR68" i="3"/>
  <c r="AS118" i="3"/>
  <c r="AR118" i="3"/>
  <c r="AS63" i="3"/>
  <c r="AR63" i="3"/>
  <c r="AS150" i="3"/>
  <c r="AR150" i="3"/>
  <c r="AS111" i="3"/>
  <c r="AR111" i="3"/>
  <c r="AS176" i="3"/>
  <c r="AR176" i="3"/>
  <c r="AS183" i="3"/>
  <c r="AR183" i="3"/>
  <c r="AS203" i="3"/>
  <c r="AR203" i="3"/>
  <c r="AS165" i="3"/>
  <c r="AR165" i="3"/>
  <c r="AS82" i="3"/>
  <c r="AR82" i="3"/>
  <c r="AS47" i="3"/>
  <c r="AR47" i="3"/>
  <c r="AS159" i="3"/>
  <c r="AR159" i="3"/>
  <c r="AS224" i="3"/>
  <c r="AR224" i="3"/>
  <c r="AS207" i="3"/>
  <c r="AR207" i="3"/>
  <c r="AS201" i="3"/>
  <c r="AR201" i="3"/>
  <c r="AS102" i="3"/>
  <c r="AR102" i="3"/>
  <c r="AR3" i="3"/>
  <c r="AS90" i="3"/>
  <c r="AR90" i="3"/>
  <c r="BP138" i="3"/>
  <c r="AS138" i="3"/>
  <c r="AR138" i="3"/>
  <c r="BP232" i="3"/>
  <c r="AS232" i="3"/>
  <c r="AR232" i="3"/>
  <c r="BP247" i="3"/>
  <c r="AS247" i="3"/>
  <c r="AR247" i="3"/>
  <c r="AS101" i="3"/>
  <c r="AR101" i="3"/>
  <c r="AS17" i="3"/>
  <c r="AR17" i="3"/>
  <c r="AR61" i="3"/>
  <c r="AS61" i="3"/>
  <c r="AR144" i="3"/>
  <c r="AS144" i="3"/>
  <c r="AR66" i="3"/>
  <c r="AS66" i="3"/>
  <c r="AS155" i="3"/>
  <c r="AR155" i="3"/>
  <c r="AS188" i="3"/>
  <c r="AR188" i="3"/>
  <c r="AS70" i="3"/>
  <c r="AR70" i="3"/>
  <c r="AS142" i="3"/>
  <c r="AR142" i="3"/>
  <c r="BP154" i="3"/>
  <c r="AS154" i="3"/>
  <c r="AR154" i="3"/>
  <c r="AR41" i="3"/>
  <c r="AS41" i="3"/>
  <c r="AR54" i="3"/>
  <c r="AS54" i="3"/>
  <c r="AR133" i="3"/>
  <c r="AS133" i="3"/>
  <c r="AR87" i="3"/>
  <c r="AS87" i="3"/>
  <c r="AS125" i="3"/>
  <c r="AR125" i="3"/>
  <c r="AS179" i="3"/>
  <c r="AR179" i="3"/>
  <c r="AS98" i="3"/>
  <c r="AR98" i="3"/>
  <c r="AS230" i="3"/>
  <c r="AR230" i="3"/>
  <c r="BP184" i="3"/>
  <c r="AS184" i="3"/>
  <c r="AR184" i="3"/>
  <c r="AR14" i="3"/>
  <c r="AS14" i="3"/>
  <c r="AR112" i="3"/>
  <c r="AS112" i="3"/>
  <c r="AR121" i="3"/>
  <c r="AS121" i="3"/>
  <c r="AS130" i="3"/>
  <c r="AR130" i="3"/>
  <c r="AS40" i="3"/>
  <c r="AR40" i="3"/>
  <c r="AS161" i="3"/>
  <c r="AR161" i="3"/>
  <c r="AS124" i="3"/>
  <c r="AR124" i="3"/>
  <c r="AS185" i="3"/>
  <c r="AR185" i="3"/>
  <c r="AS195" i="3"/>
  <c r="AR195" i="3"/>
  <c r="AR8" i="3"/>
  <c r="AS8" i="3"/>
  <c r="AR23" i="3"/>
  <c r="AS23" i="3"/>
  <c r="AR13" i="3"/>
  <c r="AS13" i="3"/>
  <c r="AR27" i="3"/>
  <c r="AS27" i="3"/>
  <c r="AS67" i="3"/>
  <c r="AR67" i="3"/>
  <c r="AS39" i="3"/>
  <c r="AR39" i="3"/>
  <c r="AS33" i="3"/>
  <c r="AR33" i="3"/>
  <c r="AS55" i="3"/>
  <c r="AR55" i="3"/>
  <c r="AS58" i="3"/>
  <c r="AR58" i="3"/>
  <c r="AS69" i="3"/>
  <c r="AR69" i="3"/>
  <c r="AS127" i="3"/>
  <c r="AR127" i="3"/>
  <c r="AS140" i="3"/>
  <c r="AR140" i="3"/>
  <c r="AS91" i="3"/>
  <c r="AR91" i="3"/>
  <c r="AS114" i="3"/>
  <c r="AR114" i="3"/>
  <c r="AS177" i="3"/>
  <c r="AR177" i="3"/>
  <c r="AS129" i="3"/>
  <c r="AR129" i="3"/>
  <c r="AS99" i="3"/>
  <c r="AR99" i="3"/>
  <c r="AS186" i="3"/>
  <c r="AR186" i="3"/>
  <c r="AS158" i="3"/>
  <c r="AR158" i="3"/>
  <c r="AS194" i="3"/>
  <c r="AR194" i="3"/>
  <c r="AS104" i="3"/>
  <c r="AR104" i="3"/>
  <c r="AS198" i="3"/>
  <c r="AR198" i="3"/>
  <c r="AS167" i="3"/>
  <c r="AR167" i="3"/>
  <c r="AS231" i="3"/>
  <c r="AR231" i="3"/>
  <c r="AS190" i="3"/>
  <c r="AR190" i="3"/>
  <c r="AS170" i="3"/>
  <c r="AR170" i="3"/>
  <c r="BP239" i="3"/>
  <c r="AS239" i="3"/>
  <c r="AR239" i="3"/>
  <c r="H76" i="3"/>
  <c r="G76" i="3"/>
  <c r="H283" i="3"/>
  <c r="G283" i="3"/>
  <c r="H69" i="3"/>
  <c r="G69" i="3"/>
  <c r="H212" i="3"/>
  <c r="G212" i="3"/>
  <c r="H258" i="3"/>
  <c r="G258" i="3"/>
  <c r="H70" i="3"/>
  <c r="G70" i="3"/>
  <c r="H271" i="3"/>
  <c r="G271" i="3"/>
  <c r="H39" i="3"/>
  <c r="G39" i="3"/>
  <c r="H145" i="3"/>
  <c r="G145" i="3"/>
  <c r="H297" i="3"/>
  <c r="G297" i="3"/>
  <c r="H31" i="3"/>
  <c r="G31" i="3"/>
  <c r="H132" i="3"/>
  <c r="G132" i="3"/>
  <c r="H166" i="3"/>
  <c r="G166" i="3"/>
  <c r="H41" i="3"/>
  <c r="G41" i="3"/>
  <c r="H147" i="3"/>
  <c r="G147" i="3"/>
  <c r="H250" i="3"/>
  <c r="G250" i="3"/>
  <c r="H74" i="3"/>
  <c r="G74" i="3"/>
  <c r="H279" i="3"/>
  <c r="G279" i="3"/>
  <c r="H75" i="3"/>
  <c r="G75" i="3"/>
  <c r="H109" i="3"/>
  <c r="G109" i="3"/>
  <c r="H225" i="3"/>
  <c r="G225" i="3"/>
  <c r="H214" i="3"/>
  <c r="G214" i="3"/>
  <c r="H373" i="3"/>
  <c r="G373" i="3"/>
  <c r="H360" i="3"/>
  <c r="G360" i="3"/>
  <c r="H355" i="3"/>
  <c r="G355" i="3"/>
  <c r="H358" i="3"/>
  <c r="G358" i="3"/>
  <c r="H321" i="3"/>
  <c r="G321" i="3"/>
  <c r="H354" i="3"/>
  <c r="G354" i="3"/>
  <c r="H341" i="3"/>
  <c r="G341" i="3"/>
  <c r="H19" i="3"/>
  <c r="G19" i="3"/>
  <c r="H52" i="3"/>
  <c r="G52" i="3"/>
  <c r="H84" i="3"/>
  <c r="G84" i="3"/>
  <c r="H120" i="3"/>
  <c r="G120" i="3"/>
  <c r="G154" i="3"/>
  <c r="H154" i="3"/>
  <c r="H186" i="3"/>
  <c r="G186" i="3"/>
  <c r="H233" i="3"/>
  <c r="G233" i="3"/>
  <c r="H299" i="3"/>
  <c r="G299" i="3"/>
  <c r="H12" i="3"/>
  <c r="G12" i="3"/>
  <c r="H45" i="3"/>
  <c r="G45" i="3"/>
  <c r="H77" i="3"/>
  <c r="G77" i="3"/>
  <c r="H113" i="3"/>
  <c r="G113" i="3"/>
  <c r="H151" i="3"/>
  <c r="G151" i="3"/>
  <c r="H183" i="3"/>
  <c r="G183" i="3"/>
  <c r="H229" i="3"/>
  <c r="G229" i="3"/>
  <c r="H260" i="3"/>
  <c r="G260" i="3"/>
  <c r="H278" i="3"/>
  <c r="G278" i="3"/>
  <c r="H11" i="3"/>
  <c r="G11" i="3"/>
  <c r="H46" i="3"/>
  <c r="G46" i="3"/>
  <c r="H78" i="3"/>
  <c r="G78" i="3"/>
  <c r="G114" i="3"/>
  <c r="H114" i="3"/>
  <c r="H148" i="3"/>
  <c r="G148" i="3"/>
  <c r="H180" i="3"/>
  <c r="G180" i="3"/>
  <c r="H221" i="3"/>
  <c r="G221" i="3"/>
  <c r="H287" i="3"/>
  <c r="G287" i="3"/>
  <c r="H14" i="3"/>
  <c r="G14" i="3"/>
  <c r="H47" i="3"/>
  <c r="G47" i="3"/>
  <c r="H79" i="3"/>
  <c r="G79" i="3"/>
  <c r="H117" i="3"/>
  <c r="G117" i="3"/>
  <c r="H153" i="3"/>
  <c r="G153" i="3"/>
  <c r="H185" i="3"/>
  <c r="G185" i="3"/>
  <c r="H235" i="3"/>
  <c r="G235" i="3"/>
  <c r="H218" i="3"/>
  <c r="G218" i="3"/>
  <c r="H246" i="3"/>
  <c r="G246" i="3"/>
  <c r="H5" i="3"/>
  <c r="G5" i="3"/>
  <c r="H40" i="3"/>
  <c r="G40" i="3"/>
  <c r="H72" i="3"/>
  <c r="G72" i="3"/>
  <c r="H106" i="3"/>
  <c r="G106" i="3"/>
  <c r="H140" i="3"/>
  <c r="G140" i="3"/>
  <c r="H174" i="3"/>
  <c r="G174" i="3"/>
  <c r="H208" i="3"/>
  <c r="G208" i="3"/>
  <c r="H275" i="3"/>
  <c r="G275" i="3"/>
  <c r="H16" i="3"/>
  <c r="G16" i="3"/>
  <c r="H49" i="3"/>
  <c r="G49" i="3"/>
  <c r="H81" i="3"/>
  <c r="G81" i="3"/>
  <c r="H119" i="3"/>
  <c r="G119" i="3"/>
  <c r="H155" i="3"/>
  <c r="G155" i="3"/>
  <c r="H189" i="3"/>
  <c r="G189" i="3"/>
  <c r="H238" i="3"/>
  <c r="G238" i="3"/>
  <c r="H296" i="3"/>
  <c r="G296" i="3"/>
  <c r="H266" i="3"/>
  <c r="G266" i="3"/>
  <c r="H17" i="3"/>
  <c r="G17" i="3"/>
  <c r="G50" i="3"/>
  <c r="H50" i="3"/>
  <c r="G82" i="3"/>
  <c r="H82" i="3"/>
  <c r="H118" i="3"/>
  <c r="G118" i="3"/>
  <c r="H152" i="3"/>
  <c r="G152" i="3"/>
  <c r="H184" i="3"/>
  <c r="G184" i="3"/>
  <c r="H230" i="3"/>
  <c r="G230" i="3"/>
  <c r="H295" i="3"/>
  <c r="G295" i="3"/>
  <c r="G18" i="3"/>
  <c r="H18" i="3"/>
  <c r="H51" i="3"/>
  <c r="G51" i="3"/>
  <c r="H83" i="3"/>
  <c r="G83" i="3"/>
  <c r="H121" i="3"/>
  <c r="G121" i="3"/>
  <c r="H157" i="3"/>
  <c r="G157" i="3"/>
  <c r="H193" i="3"/>
  <c r="G193" i="3"/>
  <c r="H241" i="3"/>
  <c r="G241" i="3"/>
  <c r="H220" i="3"/>
  <c r="G220" i="3"/>
  <c r="H290" i="3"/>
  <c r="G290" i="3"/>
  <c r="H108" i="3"/>
  <c r="G108" i="3"/>
  <c r="H91" i="3"/>
  <c r="G91" i="3"/>
  <c r="H141" i="3"/>
  <c r="G141" i="3"/>
  <c r="H273" i="3"/>
  <c r="G273" i="3"/>
  <c r="H239" i="3"/>
  <c r="G239" i="3"/>
  <c r="H362" i="3"/>
  <c r="G362" i="3"/>
  <c r="H339" i="3"/>
  <c r="G339" i="3"/>
  <c r="H312" i="3"/>
  <c r="G312" i="3"/>
  <c r="H300" i="3"/>
  <c r="G300" i="3"/>
  <c r="H361" i="3"/>
  <c r="G361" i="3"/>
  <c r="H350" i="3"/>
  <c r="G350" i="3"/>
  <c r="H319" i="3"/>
  <c r="G319" i="3"/>
  <c r="H332" i="3"/>
  <c r="G332" i="3"/>
  <c r="H317" i="3"/>
  <c r="G317" i="3"/>
  <c r="H330" i="3"/>
  <c r="G330" i="3"/>
  <c r="H338" i="3"/>
  <c r="G338" i="3"/>
  <c r="H359" i="3"/>
  <c r="G359" i="3"/>
  <c r="H352" i="3"/>
  <c r="G352" i="3"/>
  <c r="H337" i="3"/>
  <c r="G337" i="3"/>
  <c r="H347" i="3"/>
  <c r="G347" i="3"/>
  <c r="H323" i="3"/>
  <c r="G323" i="3"/>
  <c r="H309" i="3"/>
  <c r="G309" i="3"/>
  <c r="H371" i="3"/>
  <c r="G371" i="3"/>
  <c r="H357" i="3"/>
  <c r="G357" i="3"/>
  <c r="H15" i="3"/>
  <c r="G15" i="3"/>
  <c r="H9" i="3"/>
  <c r="G9" i="3"/>
  <c r="G146" i="3"/>
  <c r="H146" i="3"/>
  <c r="H178" i="3"/>
  <c r="G178" i="3"/>
  <c r="H4" i="3"/>
  <c r="G4" i="3"/>
  <c r="H37" i="3"/>
  <c r="G37" i="3"/>
  <c r="H143" i="3"/>
  <c r="G143" i="3"/>
  <c r="H293" i="3"/>
  <c r="G293" i="3"/>
  <c r="H38" i="3"/>
  <c r="G38" i="3"/>
  <c r="H104" i="3"/>
  <c r="G104" i="3"/>
  <c r="H206" i="3"/>
  <c r="G206" i="3"/>
  <c r="H71" i="3"/>
  <c r="G71" i="3"/>
  <c r="H219" i="3"/>
  <c r="G219" i="3"/>
  <c r="H240" i="3"/>
  <c r="G240" i="3"/>
  <c r="H96" i="3"/>
  <c r="G96" i="3"/>
  <c r="H200" i="3"/>
  <c r="G200" i="3"/>
  <c r="H8" i="3"/>
  <c r="G8" i="3"/>
  <c r="H179" i="3"/>
  <c r="G179" i="3"/>
  <c r="H228" i="3"/>
  <c r="G228" i="3"/>
  <c r="H7" i="3"/>
  <c r="G7" i="3"/>
  <c r="H110" i="3"/>
  <c r="G110" i="3"/>
  <c r="H210" i="3"/>
  <c r="G210" i="3"/>
  <c r="H43" i="3"/>
  <c r="G43" i="3"/>
  <c r="H149" i="3"/>
  <c r="G149" i="3"/>
  <c r="H248" i="3"/>
  <c r="G248" i="3"/>
  <c r="G98" i="3"/>
  <c r="H98" i="3"/>
  <c r="H131" i="3"/>
  <c r="G131" i="3"/>
  <c r="H367" i="3"/>
  <c r="G367" i="3"/>
  <c r="H345" i="3"/>
  <c r="G345" i="3"/>
  <c r="H316" i="3"/>
  <c r="G316" i="3"/>
  <c r="H303" i="3"/>
  <c r="G303" i="3"/>
  <c r="H327" i="3"/>
  <c r="G327" i="3"/>
  <c r="H346" i="3"/>
  <c r="G346" i="3"/>
  <c r="H356" i="3"/>
  <c r="G356" i="3"/>
  <c r="H35" i="3"/>
  <c r="G35" i="3"/>
  <c r="H224" i="3"/>
  <c r="G224" i="3"/>
  <c r="H27" i="3"/>
  <c r="G27" i="3"/>
  <c r="H60" i="3"/>
  <c r="G60" i="3"/>
  <c r="H92" i="3"/>
  <c r="G92" i="3"/>
  <c r="H128" i="3"/>
  <c r="G128" i="3"/>
  <c r="G162" i="3"/>
  <c r="H162" i="3"/>
  <c r="H196" i="3"/>
  <c r="G196" i="3"/>
  <c r="H251" i="3"/>
  <c r="G251" i="3"/>
  <c r="H231" i="3"/>
  <c r="G231" i="3"/>
  <c r="H20" i="3"/>
  <c r="G20" i="3"/>
  <c r="H53" i="3"/>
  <c r="G53" i="3"/>
  <c r="H85" i="3"/>
  <c r="G85" i="3"/>
  <c r="H123" i="3"/>
  <c r="G123" i="3"/>
  <c r="H159" i="3"/>
  <c r="G159" i="3"/>
  <c r="H195" i="3"/>
  <c r="G195" i="3"/>
  <c r="H245" i="3"/>
  <c r="G245" i="3"/>
  <c r="H223" i="3"/>
  <c r="G223" i="3"/>
  <c r="H298" i="3"/>
  <c r="G298" i="3"/>
  <c r="H21" i="3"/>
  <c r="G21" i="3"/>
  <c r="H54" i="3"/>
  <c r="G54" i="3"/>
  <c r="H86" i="3"/>
  <c r="G86" i="3"/>
  <c r="H122" i="3"/>
  <c r="G122" i="3"/>
  <c r="H156" i="3"/>
  <c r="G156" i="3"/>
  <c r="H190" i="3"/>
  <c r="G190" i="3"/>
  <c r="H237" i="3"/>
  <c r="G237" i="3"/>
  <c r="H244" i="3"/>
  <c r="G244" i="3"/>
  <c r="H22" i="3"/>
  <c r="G22" i="3"/>
  <c r="H55" i="3"/>
  <c r="G55" i="3"/>
  <c r="H87" i="3"/>
  <c r="G87" i="3"/>
  <c r="H125" i="3"/>
  <c r="G125" i="3"/>
  <c r="H161" i="3"/>
  <c r="G161" i="3"/>
  <c r="H197" i="3"/>
  <c r="G197" i="3"/>
  <c r="H253" i="3"/>
  <c r="G253" i="3"/>
  <c r="H284" i="3"/>
  <c r="G284" i="3"/>
  <c r="H262" i="3"/>
  <c r="G262" i="3"/>
  <c r="H13" i="3"/>
  <c r="G13" i="3"/>
  <c r="H48" i="3"/>
  <c r="G48" i="3"/>
  <c r="H80" i="3"/>
  <c r="G80" i="3"/>
  <c r="H116" i="3"/>
  <c r="G116" i="3"/>
  <c r="H150" i="3"/>
  <c r="G150" i="3"/>
  <c r="H182" i="3"/>
  <c r="G182" i="3"/>
  <c r="H227" i="3"/>
  <c r="G227" i="3"/>
  <c r="H291" i="3"/>
  <c r="G291" i="3"/>
  <c r="H24" i="3"/>
  <c r="G24" i="3"/>
  <c r="H57" i="3"/>
  <c r="G57" i="3"/>
  <c r="H89" i="3"/>
  <c r="G89" i="3"/>
  <c r="H127" i="3"/>
  <c r="G127" i="3"/>
  <c r="H163" i="3"/>
  <c r="G163" i="3"/>
  <c r="H199" i="3"/>
  <c r="G199" i="3"/>
  <c r="H257" i="3"/>
  <c r="G257" i="3"/>
  <c r="H216" i="3"/>
  <c r="G216" i="3"/>
  <c r="H286" i="3"/>
  <c r="G286" i="3"/>
  <c r="H25" i="3"/>
  <c r="G25" i="3"/>
  <c r="H58" i="3"/>
  <c r="G58" i="3"/>
  <c r="H90" i="3"/>
  <c r="G90" i="3"/>
  <c r="H126" i="3"/>
  <c r="G126" i="3"/>
  <c r="H160" i="3"/>
  <c r="G160" i="3"/>
  <c r="H194" i="3"/>
  <c r="G194" i="3"/>
  <c r="H247" i="3"/>
  <c r="G247" i="3"/>
  <c r="H215" i="3"/>
  <c r="G215" i="3"/>
  <c r="H26" i="3"/>
  <c r="G26" i="3"/>
  <c r="H59" i="3"/>
  <c r="G59" i="3"/>
  <c r="H93" i="3"/>
  <c r="G93" i="3"/>
  <c r="H129" i="3"/>
  <c r="G129" i="3"/>
  <c r="H165" i="3"/>
  <c r="G165" i="3"/>
  <c r="H201" i="3"/>
  <c r="G201" i="3"/>
  <c r="H261" i="3"/>
  <c r="G261" i="3"/>
  <c r="H236" i="3"/>
  <c r="G236" i="3"/>
  <c r="H211" i="3"/>
  <c r="G211" i="3"/>
  <c r="H142" i="3"/>
  <c r="G142" i="3"/>
  <c r="H111" i="3"/>
  <c r="G111" i="3"/>
  <c r="H187" i="3"/>
  <c r="G187" i="3"/>
  <c r="H277" i="3"/>
  <c r="G277" i="3"/>
  <c r="H270" i="3"/>
  <c r="G270" i="3"/>
  <c r="H342" i="3"/>
  <c r="G342" i="3"/>
  <c r="H311" i="3"/>
  <c r="G311" i="3"/>
  <c r="H328" i="3"/>
  <c r="G328" i="3"/>
  <c r="H313" i="3"/>
  <c r="G313" i="3"/>
  <c r="H314" i="3"/>
  <c r="G314" i="3"/>
  <c r="H322" i="3"/>
  <c r="G322" i="3"/>
  <c r="H351" i="3"/>
  <c r="G351" i="3"/>
  <c r="H348" i="3"/>
  <c r="G348" i="3"/>
  <c r="H333" i="3"/>
  <c r="G333" i="3"/>
  <c r="H331" i="3"/>
  <c r="G331" i="3"/>
  <c r="H315" i="3"/>
  <c r="G315" i="3"/>
  <c r="H305" i="3"/>
  <c r="G305" i="3"/>
  <c r="G368" i="3"/>
  <c r="H368" i="3"/>
  <c r="H353" i="3"/>
  <c r="G353" i="3"/>
  <c r="H334" i="3"/>
  <c r="G334" i="3"/>
  <c r="H304" i="3"/>
  <c r="G304" i="3"/>
  <c r="H324" i="3"/>
  <c r="G324" i="3"/>
  <c r="H310" i="3"/>
  <c r="G310" i="3"/>
  <c r="H372" i="3"/>
  <c r="G372" i="3"/>
  <c r="H44" i="3"/>
  <c r="G44" i="3"/>
  <c r="H112" i="3"/>
  <c r="G112" i="3"/>
  <c r="H217" i="3"/>
  <c r="G217" i="3"/>
  <c r="H103" i="3"/>
  <c r="G103" i="3"/>
  <c r="H175" i="3"/>
  <c r="G175" i="3"/>
  <c r="H276" i="3"/>
  <c r="G276" i="3"/>
  <c r="H138" i="3"/>
  <c r="G138" i="3"/>
  <c r="H172" i="3"/>
  <c r="G172" i="3"/>
  <c r="H6" i="3"/>
  <c r="G6" i="3"/>
  <c r="H105" i="3"/>
  <c r="G105" i="3"/>
  <c r="H177" i="3"/>
  <c r="G177" i="3"/>
  <c r="H226" i="3"/>
  <c r="G226" i="3"/>
  <c r="H64" i="3"/>
  <c r="G64" i="3"/>
  <c r="H259" i="3"/>
  <c r="G259" i="3"/>
  <c r="H73" i="3"/>
  <c r="G73" i="3"/>
  <c r="H107" i="3"/>
  <c r="G107" i="3"/>
  <c r="H222" i="3"/>
  <c r="G222" i="3"/>
  <c r="H42" i="3"/>
  <c r="G42" i="3"/>
  <c r="H144" i="3"/>
  <c r="G144" i="3"/>
  <c r="H176" i="3"/>
  <c r="G176" i="3"/>
  <c r="H10" i="3"/>
  <c r="G10" i="3"/>
  <c r="H181" i="3"/>
  <c r="G181" i="3"/>
  <c r="H274" i="3"/>
  <c r="G274" i="3"/>
  <c r="H249" i="3"/>
  <c r="G249" i="3"/>
  <c r="H272" i="3"/>
  <c r="G272" i="3"/>
  <c r="H370" i="3"/>
  <c r="G370" i="3"/>
  <c r="H318" i="3"/>
  <c r="G318" i="3"/>
  <c r="H363" i="3"/>
  <c r="G363" i="3"/>
  <c r="H336" i="3"/>
  <c r="G336" i="3"/>
  <c r="H364" i="3"/>
  <c r="G364" i="3"/>
  <c r="H264" i="3"/>
  <c r="G264" i="3"/>
  <c r="H36" i="3"/>
  <c r="G36" i="3"/>
  <c r="H68" i="3"/>
  <c r="G68" i="3"/>
  <c r="H102" i="3"/>
  <c r="G102" i="3"/>
  <c r="H136" i="3"/>
  <c r="G136" i="3"/>
  <c r="G170" i="3"/>
  <c r="H170" i="3"/>
  <c r="H204" i="3"/>
  <c r="G204" i="3"/>
  <c r="H267" i="3"/>
  <c r="G267" i="3"/>
  <c r="H280" i="3"/>
  <c r="G280" i="3"/>
  <c r="H28" i="3"/>
  <c r="G28" i="3"/>
  <c r="H61" i="3"/>
  <c r="G61" i="3"/>
  <c r="H95" i="3"/>
  <c r="G95" i="3"/>
  <c r="H133" i="3"/>
  <c r="G133" i="3"/>
  <c r="H167" i="3"/>
  <c r="G167" i="3"/>
  <c r="H203" i="3"/>
  <c r="G203" i="3"/>
  <c r="H265" i="3"/>
  <c r="G265" i="3"/>
  <c r="H242" i="3"/>
  <c r="G242" i="3"/>
  <c r="H234" i="3"/>
  <c r="G234" i="3"/>
  <c r="H29" i="3"/>
  <c r="G29" i="3"/>
  <c r="H62" i="3"/>
  <c r="G62" i="3"/>
  <c r="H94" i="3"/>
  <c r="G94" i="3"/>
  <c r="G130" i="3"/>
  <c r="H130" i="3"/>
  <c r="H164" i="3"/>
  <c r="G164" i="3"/>
  <c r="H198" i="3"/>
  <c r="G198" i="3"/>
  <c r="H255" i="3"/>
  <c r="G255" i="3"/>
  <c r="H288" i="3"/>
  <c r="G288" i="3"/>
  <c r="H30" i="3"/>
  <c r="G30" i="3"/>
  <c r="H63" i="3"/>
  <c r="G63" i="3"/>
  <c r="H97" i="3"/>
  <c r="G97" i="3"/>
  <c r="H135" i="3"/>
  <c r="G135" i="3"/>
  <c r="H169" i="3"/>
  <c r="G169" i="3"/>
  <c r="H205" i="3"/>
  <c r="G205" i="3"/>
  <c r="H269" i="3"/>
  <c r="G269" i="3"/>
  <c r="H213" i="3"/>
  <c r="G213" i="3"/>
  <c r="H282" i="3"/>
  <c r="G282" i="3"/>
  <c r="H23" i="3"/>
  <c r="G23" i="3"/>
  <c r="H56" i="3"/>
  <c r="G56" i="3"/>
  <c r="H88" i="3"/>
  <c r="G88" i="3"/>
  <c r="H124" i="3"/>
  <c r="G124" i="3"/>
  <c r="H158" i="3"/>
  <c r="G158" i="3"/>
  <c r="H192" i="3"/>
  <c r="G192" i="3"/>
  <c r="H243" i="3"/>
  <c r="G243" i="3"/>
  <c r="H256" i="3"/>
  <c r="G256" i="3"/>
  <c r="H32" i="3"/>
  <c r="G32" i="3"/>
  <c r="H65" i="3"/>
  <c r="G65" i="3"/>
  <c r="H99" i="3"/>
  <c r="G99" i="3"/>
  <c r="H137" i="3"/>
  <c r="G137" i="3"/>
  <c r="H171" i="3"/>
  <c r="G171" i="3"/>
  <c r="H207" i="3"/>
  <c r="G207" i="3"/>
  <c r="H285" i="3"/>
  <c r="G285" i="3"/>
  <c r="H232" i="3"/>
  <c r="G232" i="3"/>
  <c r="H252" i="3"/>
  <c r="G252" i="3"/>
  <c r="G34" i="3"/>
  <c r="H34" i="3"/>
  <c r="G66" i="3"/>
  <c r="H66" i="3"/>
  <c r="H100" i="3"/>
  <c r="G100" i="3"/>
  <c r="H134" i="3"/>
  <c r="G134" i="3"/>
  <c r="H168" i="3"/>
  <c r="G168" i="3"/>
  <c r="H202" i="3"/>
  <c r="G202" i="3"/>
  <c r="H263" i="3"/>
  <c r="G263" i="3"/>
  <c r="H268" i="3"/>
  <c r="G268" i="3"/>
  <c r="H33" i="3"/>
  <c r="G33" i="3"/>
  <c r="H67" i="3"/>
  <c r="G67" i="3"/>
  <c r="H101" i="3"/>
  <c r="G101" i="3"/>
  <c r="H139" i="3"/>
  <c r="G139" i="3"/>
  <c r="H173" i="3"/>
  <c r="G173" i="3"/>
  <c r="H209" i="3"/>
  <c r="G209" i="3"/>
  <c r="H289" i="3"/>
  <c r="G289" i="3"/>
  <c r="H254" i="3"/>
  <c r="G254" i="3"/>
  <c r="H292" i="3"/>
  <c r="G292" i="3"/>
  <c r="H188" i="3"/>
  <c r="G188" i="3"/>
  <c r="H115" i="3"/>
  <c r="G115" i="3"/>
  <c r="H191" i="3"/>
  <c r="G191" i="3"/>
  <c r="H281" i="3"/>
  <c r="G281" i="3"/>
  <c r="H294" i="3"/>
  <c r="G294" i="3"/>
  <c r="H307" i="3"/>
  <c r="G307" i="3"/>
  <c r="H343" i="3"/>
  <c r="G343" i="3"/>
  <c r="H344" i="3"/>
  <c r="G344" i="3"/>
  <c r="H329" i="3"/>
  <c r="G329" i="3"/>
  <c r="H308" i="3"/>
  <c r="G308" i="3"/>
  <c r="H301" i="3"/>
  <c r="G301" i="3"/>
  <c r="H302" i="3"/>
  <c r="G302" i="3"/>
  <c r="H365" i="3"/>
  <c r="G365" i="3"/>
  <c r="H349" i="3"/>
  <c r="G349" i="3"/>
  <c r="H326" i="3"/>
  <c r="G326" i="3"/>
  <c r="H374" i="3"/>
  <c r="G374" i="3"/>
  <c r="H320" i="3"/>
  <c r="G320" i="3"/>
  <c r="H306" i="3"/>
  <c r="G306" i="3"/>
  <c r="H366" i="3"/>
  <c r="G366" i="3"/>
  <c r="H369" i="3"/>
  <c r="G369" i="3"/>
  <c r="H335" i="3"/>
  <c r="G335" i="3"/>
  <c r="H340" i="3"/>
  <c r="G340" i="3"/>
  <c r="H325" i="3"/>
  <c r="G325" i="3"/>
  <c r="H375" i="3"/>
  <c r="G375" i="3"/>
  <c r="AQ226" i="3"/>
  <c r="AQ205" i="3"/>
  <c r="AQ105" i="3"/>
  <c r="AQ145" i="3"/>
  <c r="AQ221" i="3"/>
  <c r="AQ10" i="3"/>
  <c r="AQ197" i="3"/>
  <c r="AQ95" i="3"/>
  <c r="AQ22" i="3"/>
  <c r="AQ128" i="3"/>
  <c r="AQ196" i="3"/>
  <c r="AQ49" i="3"/>
  <c r="AQ37" i="3"/>
  <c r="AQ68" i="3"/>
  <c r="AQ150" i="3"/>
  <c r="AQ203" i="3"/>
  <c r="AQ144" i="3"/>
  <c r="AQ155" i="3"/>
  <c r="AQ188" i="3"/>
  <c r="AQ70" i="3"/>
  <c r="AQ142" i="3"/>
  <c r="AQ154" i="3"/>
  <c r="AQ41" i="3"/>
  <c r="AQ54" i="3"/>
  <c r="AQ133" i="3"/>
  <c r="AQ87" i="3"/>
  <c r="AQ125" i="3"/>
  <c r="AQ179" i="3"/>
  <c r="AQ98" i="3"/>
  <c r="AQ230" i="3"/>
  <c r="AQ184" i="3"/>
  <c r="AQ14" i="3"/>
  <c r="AQ112" i="3"/>
  <c r="AQ121" i="3"/>
  <c r="AQ130" i="3"/>
  <c r="AQ40" i="3"/>
  <c r="AQ161" i="3"/>
  <c r="AQ124" i="3"/>
  <c r="AQ185" i="3"/>
  <c r="AQ195" i="3"/>
  <c r="AQ8" i="3"/>
  <c r="AQ23" i="3"/>
  <c r="AQ13" i="3"/>
  <c r="AQ27" i="3"/>
  <c r="AQ67" i="3"/>
  <c r="AQ39" i="3"/>
  <c r="AQ33" i="3"/>
  <c r="AQ55" i="3"/>
  <c r="AQ58" i="3"/>
  <c r="AQ69" i="3"/>
  <c r="AQ127" i="3"/>
  <c r="AQ140" i="3"/>
  <c r="AQ91" i="3"/>
  <c r="AQ114" i="3"/>
  <c r="AQ177" i="3"/>
  <c r="BB24" i="6" s="1"/>
  <c r="I23" i="3" s="1"/>
  <c r="AQ129" i="3"/>
  <c r="AQ99" i="3"/>
  <c r="AQ186" i="3"/>
  <c r="AQ158" i="3"/>
  <c r="AQ194" i="3"/>
  <c r="AQ104" i="3"/>
  <c r="AQ198" i="3"/>
  <c r="AQ167" i="3"/>
  <c r="AQ231" i="3"/>
  <c r="AQ190" i="3"/>
  <c r="AQ170" i="3"/>
  <c r="AQ248" i="3"/>
  <c r="AQ233" i="3"/>
  <c r="AQ200" i="3"/>
  <c r="AQ113" i="3"/>
  <c r="AQ83" i="3"/>
  <c r="AQ227" i="3"/>
  <c r="AQ50" i="3"/>
  <c r="AQ94" i="3"/>
  <c r="AQ223" i="3"/>
  <c r="AQ36" i="3"/>
  <c r="AQ191" i="3"/>
  <c r="AQ172" i="3"/>
  <c r="AQ9" i="3"/>
  <c r="AQ31" i="3"/>
  <c r="AQ51" i="3"/>
  <c r="AQ73" i="3"/>
  <c r="AQ63" i="3"/>
  <c r="AQ176" i="3"/>
  <c r="AQ165" i="3"/>
  <c r="AQ47" i="3"/>
  <c r="AQ100" i="3"/>
  <c r="AQ107" i="3"/>
  <c r="AQ232" i="3"/>
  <c r="AQ247" i="3"/>
  <c r="AQ61" i="3"/>
  <c r="AQ213" i="3"/>
  <c r="AQ229" i="3"/>
  <c r="AQ236" i="3"/>
  <c r="AQ228" i="3"/>
  <c r="AQ30" i="3"/>
  <c r="AQ72" i="3"/>
  <c r="AQ92" i="3"/>
  <c r="AQ89" i="3"/>
  <c r="AQ134" i="3"/>
  <c r="AQ75" i="3"/>
  <c r="AQ149" i="3"/>
  <c r="AQ160" i="3"/>
  <c r="AQ15" i="3"/>
  <c r="AQ29" i="3"/>
  <c r="AQ80" i="3"/>
  <c r="AQ164" i="3"/>
  <c r="AQ147" i="3"/>
  <c r="AQ180" i="3"/>
  <c r="AQ86" i="3"/>
  <c r="AQ153" i="3"/>
  <c r="AQ193" i="3"/>
  <c r="AQ25" i="3"/>
  <c r="AQ109" i="3"/>
  <c r="AQ43" i="3"/>
  <c r="AQ106" i="3"/>
  <c r="AQ187" i="3"/>
  <c r="AQ169" i="3"/>
  <c r="AQ241" i="3"/>
  <c r="AQ132" i="3"/>
  <c r="AQ245" i="3"/>
  <c r="AQ11" i="3"/>
  <c r="AQ32" i="3"/>
  <c r="AQ18" i="3"/>
  <c r="AQ26" i="3"/>
  <c r="AQ53" i="3"/>
  <c r="AQ74" i="3"/>
  <c r="AQ81" i="3"/>
  <c r="AQ96" i="3"/>
  <c r="AQ71" i="3"/>
  <c r="AQ119" i="3"/>
  <c r="AQ59" i="3"/>
  <c r="AQ57" i="3"/>
  <c r="AQ157" i="3"/>
  <c r="AQ126" i="3"/>
  <c r="AQ97" i="3"/>
  <c r="AQ152" i="3"/>
  <c r="AQ210" i="3"/>
  <c r="AQ182" i="3"/>
  <c r="AQ166" i="3"/>
  <c r="AQ192" i="3"/>
  <c r="AQ156" i="3"/>
  <c r="AQ178" i="3"/>
  <c r="AQ218" i="3"/>
  <c r="AQ209" i="3"/>
  <c r="AQ76" i="3"/>
  <c r="AQ234" i="3"/>
  <c r="AQ199" i="3"/>
  <c r="AQ244" i="3"/>
  <c r="AQ225" i="3"/>
  <c r="AQ21" i="3"/>
  <c r="AQ215" i="3"/>
  <c r="AQ212" i="3"/>
  <c r="AQ38" i="3"/>
  <c r="AQ123" i="3"/>
  <c r="AQ220" i="3"/>
  <c r="AQ12" i="3"/>
  <c r="AQ135" i="3"/>
  <c r="AQ122" i="3"/>
  <c r="AQ6" i="3"/>
  <c r="AQ42" i="3"/>
  <c r="AQ56" i="3"/>
  <c r="AQ77" i="3"/>
  <c r="AQ118" i="3"/>
  <c r="AQ111" i="3"/>
  <c r="AQ183" i="3"/>
  <c r="AQ82" i="3"/>
  <c r="AQ138" i="3"/>
  <c r="AQ17" i="3"/>
  <c r="AQ66" i="3"/>
  <c r="AQ204" i="3"/>
  <c r="AQ137" i="3"/>
  <c r="AQ246" i="3"/>
  <c r="AQ217" i="3"/>
  <c r="AQ243" i="3"/>
  <c r="AQ242" i="3"/>
  <c r="AQ139" i="3"/>
  <c r="AQ7" i="3"/>
  <c r="AQ24" i="3"/>
  <c r="AQ131" i="3"/>
  <c r="AQ143" i="3"/>
  <c r="AQ146" i="3"/>
  <c r="AQ206" i="3"/>
  <c r="AQ189" i="3"/>
  <c r="AQ211" i="3"/>
  <c r="AQ79" i="3"/>
  <c r="AQ5" i="3"/>
  <c r="AQ45" i="3"/>
  <c r="AQ46" i="3"/>
  <c r="AQ48" i="3"/>
  <c r="AQ120" i="3"/>
  <c r="AQ148" i="3"/>
  <c r="AQ163" i="3"/>
  <c r="AQ64" i="3"/>
  <c r="AQ214" i="3"/>
  <c r="AQ219" i="3"/>
  <c r="AQ16" i="3"/>
  <c r="AQ65" i="3"/>
  <c r="AQ52" i="3"/>
  <c r="AQ35" i="3"/>
  <c r="AQ151" i="3"/>
  <c r="AQ216" i="3"/>
  <c r="AQ116" i="3"/>
  <c r="AQ93" i="3"/>
  <c r="AQ19" i="3"/>
  <c r="AQ20" i="3"/>
  <c r="AQ28" i="3"/>
  <c r="AQ62" i="3"/>
  <c r="AQ34" i="3"/>
  <c r="AQ85" i="3"/>
  <c r="AQ78" i="3"/>
  <c r="AQ60" i="3"/>
  <c r="AQ44" i="3"/>
  <c r="AQ84" i="3"/>
  <c r="AQ136" i="3"/>
  <c r="AQ175" i="3"/>
  <c r="AQ181" i="3"/>
  <c r="AQ141" i="3"/>
  <c r="AQ171" i="3"/>
  <c r="AQ88" i="3"/>
  <c r="AQ110" i="3"/>
  <c r="AQ173" i="3"/>
  <c r="AQ103" i="3"/>
  <c r="AQ174" i="3"/>
  <c r="AQ117" i="3"/>
  <c r="AQ222" i="3"/>
  <c r="AQ168" i="3"/>
  <c r="AQ108" i="3"/>
  <c r="AQ162" i="3"/>
  <c r="AQ115" i="3"/>
  <c r="AQ159" i="3"/>
  <c r="AQ224" i="3"/>
  <c r="AQ207" i="3"/>
  <c r="AQ201" i="3"/>
  <c r="AQ102" i="3"/>
  <c r="AQ3" i="3"/>
  <c r="F9" i="3"/>
  <c r="F44" i="3"/>
  <c r="F76" i="3"/>
  <c r="F112" i="3"/>
  <c r="F146" i="3"/>
  <c r="F178" i="3"/>
  <c r="F217" i="3"/>
  <c r="F283" i="3"/>
  <c r="F37" i="3"/>
  <c r="F69" i="3"/>
  <c r="F103" i="3"/>
  <c r="F143" i="3"/>
  <c r="F175" i="3"/>
  <c r="F212" i="3"/>
  <c r="F293" i="3"/>
  <c r="F258" i="3"/>
  <c r="F276" i="3"/>
  <c r="F38" i="3"/>
  <c r="F70" i="3"/>
  <c r="F104" i="3"/>
  <c r="F138" i="3"/>
  <c r="F172" i="3"/>
  <c r="F206" i="3"/>
  <c r="F271" i="3"/>
  <c r="F6" i="3"/>
  <c r="F39" i="3"/>
  <c r="F71" i="3"/>
  <c r="F105" i="3"/>
  <c r="F145" i="3"/>
  <c r="F177" i="3"/>
  <c r="F219" i="3"/>
  <c r="F297" i="3"/>
  <c r="F226" i="3"/>
  <c r="F240" i="3"/>
  <c r="F31" i="3"/>
  <c r="F64" i="3"/>
  <c r="F96" i="3"/>
  <c r="F132" i="3"/>
  <c r="F166" i="3"/>
  <c r="F200" i="3"/>
  <c r="F259" i="3"/>
  <c r="F8" i="3"/>
  <c r="F41" i="3"/>
  <c r="F73" i="3"/>
  <c r="F107" i="3"/>
  <c r="F147" i="3"/>
  <c r="F179" i="3"/>
  <c r="F222" i="3"/>
  <c r="F228" i="3"/>
  <c r="F250" i="3"/>
  <c r="F7" i="3"/>
  <c r="F42" i="3"/>
  <c r="F74" i="3"/>
  <c r="F110" i="3"/>
  <c r="F144" i="3"/>
  <c r="F176" i="3"/>
  <c r="F210" i="3"/>
  <c r="F279" i="3"/>
  <c r="F10" i="3"/>
  <c r="F43" i="3"/>
  <c r="F75" i="3"/>
  <c r="F109" i="3"/>
  <c r="F149" i="3"/>
  <c r="F181" i="3"/>
  <c r="F225" i="3"/>
  <c r="F248" i="3"/>
  <c r="F274" i="3"/>
  <c r="F98" i="3"/>
  <c r="F214" i="3"/>
  <c r="F131" i="3"/>
  <c r="F249" i="3"/>
  <c r="F272" i="3"/>
  <c r="F307" i="3"/>
  <c r="F343" i="3"/>
  <c r="F344" i="3"/>
  <c r="F329" i="3"/>
  <c r="F308" i="3"/>
  <c r="F301" i="3"/>
  <c r="F302" i="3"/>
  <c r="F365" i="3"/>
  <c r="F349" i="3"/>
  <c r="F326" i="3"/>
  <c r="F374" i="3"/>
  <c r="F320" i="3"/>
  <c r="F306" i="3"/>
  <c r="F366" i="3"/>
  <c r="F369" i="3"/>
  <c r="F335" i="3"/>
  <c r="F340" i="3"/>
  <c r="F325" i="3"/>
  <c r="F375" i="3"/>
  <c r="F19" i="3"/>
  <c r="F52" i="3"/>
  <c r="F84" i="3"/>
  <c r="F120" i="3"/>
  <c r="F154" i="3"/>
  <c r="F186" i="3"/>
  <c r="F233" i="3"/>
  <c r="F299" i="3"/>
  <c r="F12" i="3"/>
  <c r="F45" i="3"/>
  <c r="F77" i="3"/>
  <c r="F113" i="3"/>
  <c r="F151" i="3"/>
  <c r="F183" i="3"/>
  <c r="F229" i="3"/>
  <c r="F260" i="3"/>
  <c r="F278" i="3"/>
  <c r="F11" i="3"/>
  <c r="F46" i="3"/>
  <c r="F78" i="3"/>
  <c r="F114" i="3"/>
  <c r="F148" i="3"/>
  <c r="F180" i="3"/>
  <c r="F221" i="3"/>
  <c r="F287" i="3"/>
  <c r="F14" i="3"/>
  <c r="F47" i="3"/>
  <c r="F79" i="3"/>
  <c r="F117" i="3"/>
  <c r="F153" i="3"/>
  <c r="F185" i="3"/>
  <c r="F235" i="3"/>
  <c r="F218" i="3"/>
  <c r="F246" i="3"/>
  <c r="F5" i="3"/>
  <c r="F40" i="3"/>
  <c r="F72" i="3"/>
  <c r="F106" i="3"/>
  <c r="F140" i="3"/>
  <c r="F174" i="3"/>
  <c r="F208" i="3"/>
  <c r="F275" i="3"/>
  <c r="F16" i="3"/>
  <c r="F49" i="3"/>
  <c r="F81" i="3"/>
  <c r="F119" i="3"/>
  <c r="F155" i="3"/>
  <c r="F189" i="3"/>
  <c r="F238" i="3"/>
  <c r="F296" i="3"/>
  <c r="F266" i="3"/>
  <c r="F17" i="3"/>
  <c r="F50" i="3"/>
  <c r="F82" i="3"/>
  <c r="F118" i="3"/>
  <c r="F152" i="3"/>
  <c r="F184" i="3"/>
  <c r="F230" i="3"/>
  <c r="F295" i="3"/>
  <c r="F18" i="3"/>
  <c r="F51" i="3"/>
  <c r="F83" i="3"/>
  <c r="F121" i="3"/>
  <c r="F157" i="3"/>
  <c r="F193" i="3"/>
  <c r="F241" i="3"/>
  <c r="F220" i="3"/>
  <c r="F290" i="3"/>
  <c r="F108" i="3"/>
  <c r="F91" i="3"/>
  <c r="F141" i="3"/>
  <c r="F273" i="3"/>
  <c r="F239" i="3"/>
  <c r="F373" i="3"/>
  <c r="F367" i="3"/>
  <c r="F370" i="3"/>
  <c r="F360" i="3"/>
  <c r="F345" i="3"/>
  <c r="F318" i="3"/>
  <c r="F355" i="3"/>
  <c r="F316" i="3"/>
  <c r="F303" i="3"/>
  <c r="F363" i="3"/>
  <c r="F358" i="3"/>
  <c r="F327" i="3"/>
  <c r="F336" i="3"/>
  <c r="F321" i="3"/>
  <c r="F346" i="3"/>
  <c r="F354" i="3"/>
  <c r="F364" i="3"/>
  <c r="F356" i="3"/>
  <c r="F341" i="3"/>
  <c r="F224" i="3"/>
  <c r="F27" i="3"/>
  <c r="F60" i="3"/>
  <c r="F92" i="3"/>
  <c r="F128" i="3"/>
  <c r="F162" i="3"/>
  <c r="F196" i="3"/>
  <c r="F251" i="3"/>
  <c r="F231" i="3"/>
  <c r="F20" i="3"/>
  <c r="F53" i="3"/>
  <c r="F85" i="3"/>
  <c r="F123" i="3"/>
  <c r="F159" i="3"/>
  <c r="F195" i="3"/>
  <c r="F245" i="3"/>
  <c r="F223" i="3"/>
  <c r="F298" i="3"/>
  <c r="F21" i="3"/>
  <c r="F54" i="3"/>
  <c r="F86" i="3"/>
  <c r="F122" i="3"/>
  <c r="F156" i="3"/>
  <c r="F190" i="3"/>
  <c r="F237" i="3"/>
  <c r="F244" i="3"/>
  <c r="F22" i="3"/>
  <c r="F55" i="3"/>
  <c r="F87" i="3"/>
  <c r="F125" i="3"/>
  <c r="F161" i="3"/>
  <c r="F197" i="3"/>
  <c r="F253" i="3"/>
  <c r="F284" i="3"/>
  <c r="F262" i="3"/>
  <c r="F13" i="3"/>
  <c r="F48" i="3"/>
  <c r="F80" i="3"/>
  <c r="F116" i="3"/>
  <c r="F150" i="3"/>
  <c r="F182" i="3"/>
  <c r="F227" i="3"/>
  <c r="F291" i="3"/>
  <c r="F24" i="3"/>
  <c r="F57" i="3"/>
  <c r="F89" i="3"/>
  <c r="F127" i="3"/>
  <c r="F163" i="3"/>
  <c r="F199" i="3"/>
  <c r="F257" i="3"/>
  <c r="F216" i="3"/>
  <c r="F286" i="3"/>
  <c r="F25" i="3"/>
  <c r="F58" i="3"/>
  <c r="F90" i="3"/>
  <c r="F126" i="3"/>
  <c r="F160" i="3"/>
  <c r="F194" i="3"/>
  <c r="F247" i="3"/>
  <c r="F215" i="3"/>
  <c r="F26" i="3"/>
  <c r="F59" i="3"/>
  <c r="F93" i="3"/>
  <c r="F129" i="3"/>
  <c r="F165" i="3"/>
  <c r="F201" i="3"/>
  <c r="F261" i="3"/>
  <c r="F236" i="3"/>
  <c r="F211" i="3"/>
  <c r="F142" i="3"/>
  <c r="F111" i="3"/>
  <c r="F187" i="3"/>
  <c r="F277" i="3"/>
  <c r="F270" i="3"/>
  <c r="F362" i="3"/>
  <c r="F339" i="3"/>
  <c r="F312" i="3"/>
  <c r="F300" i="3"/>
  <c r="F361" i="3"/>
  <c r="F350" i="3"/>
  <c r="F319" i="3"/>
  <c r="F332" i="3"/>
  <c r="F317" i="3"/>
  <c r="F330" i="3"/>
  <c r="F338" i="3"/>
  <c r="F359" i="3"/>
  <c r="F352" i="3"/>
  <c r="F337" i="3"/>
  <c r="F347" i="3"/>
  <c r="F323" i="3"/>
  <c r="F309" i="3"/>
  <c r="F371" i="3"/>
  <c r="F357" i="3"/>
  <c r="F264" i="3"/>
  <c r="F36" i="3"/>
  <c r="F68" i="3"/>
  <c r="F102" i="3"/>
  <c r="F136" i="3"/>
  <c r="F170" i="3"/>
  <c r="F204" i="3"/>
  <c r="F267" i="3"/>
  <c r="F280" i="3"/>
  <c r="F28" i="3"/>
  <c r="F61" i="3"/>
  <c r="F95" i="3"/>
  <c r="F133" i="3"/>
  <c r="F167" i="3"/>
  <c r="F203" i="3"/>
  <c r="F265" i="3"/>
  <c r="F242" i="3"/>
  <c r="F234" i="3"/>
  <c r="F29" i="3"/>
  <c r="F62" i="3"/>
  <c r="F94" i="3"/>
  <c r="F130" i="3"/>
  <c r="F164" i="3"/>
  <c r="F198" i="3"/>
  <c r="F255" i="3"/>
  <c r="F288" i="3"/>
  <c r="F30" i="3"/>
  <c r="F63" i="3"/>
  <c r="F97" i="3"/>
  <c r="F135" i="3"/>
  <c r="F169" i="3"/>
  <c r="F205" i="3"/>
  <c r="F269" i="3"/>
  <c r="F213" i="3"/>
  <c r="F282" i="3"/>
  <c r="F23" i="3"/>
  <c r="F56" i="3"/>
  <c r="F88" i="3"/>
  <c r="F124" i="3"/>
  <c r="F158" i="3"/>
  <c r="F192" i="3"/>
  <c r="F243" i="3"/>
  <c r="F256" i="3"/>
  <c r="F32" i="3"/>
  <c r="F65" i="3"/>
  <c r="F99" i="3"/>
  <c r="F137" i="3"/>
  <c r="F171" i="3"/>
  <c r="F207" i="3"/>
  <c r="F285" i="3"/>
  <c r="F232" i="3"/>
  <c r="F252" i="3"/>
  <c r="F34" i="3"/>
  <c r="F66" i="3"/>
  <c r="F100" i="3"/>
  <c r="F134" i="3"/>
  <c r="F168" i="3"/>
  <c r="F202" i="3"/>
  <c r="F263" i="3"/>
  <c r="F268" i="3"/>
  <c r="F33" i="3"/>
  <c r="F67" i="3"/>
  <c r="F101" i="3"/>
  <c r="F139" i="3"/>
  <c r="F173" i="3"/>
  <c r="F209" i="3"/>
  <c r="F289" i="3"/>
  <c r="F254" i="3"/>
  <c r="F292" i="3"/>
  <c r="F188" i="3"/>
  <c r="F115" i="3"/>
  <c r="F191" i="3"/>
  <c r="F281" i="3"/>
  <c r="F294" i="3"/>
  <c r="F342" i="3"/>
  <c r="F311" i="3"/>
  <c r="F328" i="3"/>
  <c r="F313" i="3"/>
  <c r="F314" i="3"/>
  <c r="F322" i="3"/>
  <c r="F351" i="3"/>
  <c r="F348" i="3"/>
  <c r="F333" i="3"/>
  <c r="F331" i="3"/>
  <c r="F315" i="3"/>
  <c r="F305" i="3"/>
  <c r="F368" i="3"/>
  <c r="F353" i="3"/>
  <c r="F334" i="3"/>
  <c r="F304" i="3"/>
  <c r="F324" i="3"/>
  <c r="F310" i="3"/>
  <c r="F372" i="3"/>
  <c r="F35" i="3"/>
  <c r="AQ202" i="3"/>
  <c r="AQ237" i="3"/>
  <c r="AQ4" i="3"/>
  <c r="AQ239" i="3"/>
  <c r="AQ101" i="3"/>
  <c r="AQ90" i="3"/>
  <c r="AQ208" i="3"/>
  <c r="E4" i="3"/>
  <c r="F4" i="3"/>
  <c r="BG239" i="3"/>
  <c r="AY239" i="3"/>
  <c r="BS239" i="3"/>
  <c r="BF239" i="3"/>
  <c r="BB239" i="3"/>
  <c r="BR239" i="3" s="1"/>
  <c r="BI239" i="3"/>
  <c r="BE239" i="3"/>
  <c r="BA239" i="3"/>
  <c r="BH239" i="3"/>
  <c r="BD239" i="3"/>
  <c r="AZ239" i="3"/>
  <c r="BS228" i="3"/>
  <c r="BF228" i="3"/>
  <c r="BB228" i="3"/>
  <c r="BR228" i="3" s="1"/>
  <c r="BI228" i="3"/>
  <c r="BE228" i="3"/>
  <c r="BA228" i="3"/>
  <c r="BH228" i="3"/>
  <c r="BD228" i="3"/>
  <c r="AZ228" i="3"/>
  <c r="BG228" i="3"/>
  <c r="AY228" i="3"/>
  <c r="BI248" i="3"/>
  <c r="BE248" i="3"/>
  <c r="BA248" i="3"/>
  <c r="BH248" i="3"/>
  <c r="BD248" i="3"/>
  <c r="AZ248" i="3"/>
  <c r="BG248" i="3"/>
  <c r="AY248" i="3"/>
  <c r="BS248" i="3"/>
  <c r="BF248" i="3"/>
  <c r="BB248" i="3"/>
  <c r="BR248" i="3" s="1"/>
  <c r="BH199" i="3"/>
  <c r="BD199" i="3"/>
  <c r="AZ199" i="3"/>
  <c r="BG199" i="3"/>
  <c r="AY199" i="3"/>
  <c r="BS199" i="3"/>
  <c r="BF199" i="3"/>
  <c r="BB199" i="3"/>
  <c r="BR199" i="3" s="1"/>
  <c r="BI199" i="3"/>
  <c r="BE199" i="3"/>
  <c r="BA199" i="3"/>
  <c r="AG375" i="3"/>
  <c r="Y375" i="3"/>
  <c r="S375" i="3"/>
  <c r="E375" i="3"/>
  <c r="W375" i="3"/>
  <c r="R375" i="3"/>
  <c r="AA375" i="3"/>
  <c r="V375" i="3"/>
  <c r="Q375" i="3"/>
  <c r="B375" i="3"/>
  <c r="AJ375" i="3"/>
  <c r="Z375" i="3"/>
  <c r="T375" i="3"/>
  <c r="AI375" i="3" s="1"/>
  <c r="X375" i="3"/>
  <c r="BE59" i="2"/>
  <c r="BF59" i="2" s="1"/>
  <c r="BE43" i="2"/>
  <c r="BF43" i="2" s="1"/>
  <c r="BE27" i="2"/>
  <c r="BF27" i="2" s="1"/>
  <c r="BE11" i="2"/>
  <c r="BF11" i="2" s="1"/>
  <c r="BE74" i="2"/>
  <c r="BF74" i="2" s="1"/>
  <c r="BE58" i="2"/>
  <c r="BF58" i="2" s="1"/>
  <c r="BE42" i="2"/>
  <c r="BF42" i="2" s="1"/>
  <c r="BE26" i="2"/>
  <c r="BF26" i="2" s="1"/>
  <c r="BE10" i="2"/>
  <c r="BF10" i="2" s="1"/>
  <c r="BE73" i="2"/>
  <c r="BF73" i="2" s="1"/>
  <c r="BE41" i="2"/>
  <c r="BF41" i="2" s="1"/>
  <c r="BE25" i="2"/>
  <c r="BF25" i="2" s="1"/>
  <c r="BE9" i="2"/>
  <c r="BF9" i="2" s="1"/>
  <c r="BE68" i="2"/>
  <c r="BF68" i="2" s="1"/>
  <c r="BE28" i="2"/>
  <c r="BF28" i="2" s="1"/>
  <c r="BE56" i="2"/>
  <c r="BF56" i="2" s="1"/>
  <c r="BE20" i="2"/>
  <c r="BF20" i="2" s="1"/>
  <c r="BE48" i="2"/>
  <c r="BF48" i="2" s="1"/>
  <c r="BE71" i="2"/>
  <c r="BF71" i="2" s="1"/>
  <c r="BE55" i="2"/>
  <c r="BF55" i="2" s="1"/>
  <c r="BE39" i="2"/>
  <c r="BF39" i="2" s="1"/>
  <c r="BE23" i="2"/>
  <c r="BF23" i="2" s="1"/>
  <c r="BE7" i="2"/>
  <c r="BF7" i="2" s="1"/>
  <c r="BE70" i="2"/>
  <c r="BF70" i="2" s="1"/>
  <c r="BE54" i="2"/>
  <c r="BF54" i="2" s="1"/>
  <c r="BE38" i="2"/>
  <c r="BF38" i="2" s="1"/>
  <c r="BE22" i="2"/>
  <c r="BF22" i="2" s="1"/>
  <c r="BE6" i="2"/>
  <c r="BF6" i="2" s="1"/>
  <c r="BE69" i="2"/>
  <c r="BF69" i="2" s="1"/>
  <c r="BE53" i="2"/>
  <c r="BF53" i="2" s="1"/>
  <c r="BE37" i="2"/>
  <c r="BF37" i="2" s="1"/>
  <c r="BE21" i="2"/>
  <c r="BF21" i="2" s="1"/>
  <c r="BE5" i="2"/>
  <c r="BF5" i="2" s="1"/>
  <c r="BE64" i="2"/>
  <c r="BF64" i="2" s="1"/>
  <c r="BE12" i="2"/>
  <c r="BF12" i="2" s="1"/>
  <c r="BE40" i="2"/>
  <c r="BF40" i="2" s="1"/>
  <c r="BE4" i="2"/>
  <c r="BF4" i="2" s="1"/>
  <c r="BE32" i="2"/>
  <c r="BF32" i="2" s="1"/>
  <c r="AU70" i="2"/>
  <c r="AV70" i="2" s="1"/>
  <c r="BE67" i="2"/>
  <c r="BF67" i="2" s="1"/>
  <c r="BE51" i="2"/>
  <c r="BF51" i="2" s="1"/>
  <c r="BE35" i="2"/>
  <c r="BF35" i="2" s="1"/>
  <c r="BE19" i="2"/>
  <c r="BF19" i="2" s="1"/>
  <c r="BE66" i="2"/>
  <c r="BF66" i="2" s="1"/>
  <c r="BE50" i="2"/>
  <c r="BF50" i="2" s="1"/>
  <c r="BE18" i="2"/>
  <c r="BF18" i="2" s="1"/>
  <c r="BE65" i="2"/>
  <c r="BF65" i="2" s="1"/>
  <c r="BE49" i="2"/>
  <c r="BF49" i="2" s="1"/>
  <c r="BE33" i="2"/>
  <c r="BF33" i="2" s="1"/>
  <c r="BE17" i="2"/>
  <c r="BF17" i="2" s="1"/>
  <c r="BE60" i="2"/>
  <c r="BF60" i="2" s="1"/>
  <c r="BE24" i="2"/>
  <c r="BF24" i="2" s="1"/>
  <c r="BE52" i="2"/>
  <c r="BF52" i="2" s="1"/>
  <c r="BE16" i="2"/>
  <c r="BF16" i="2" s="1"/>
  <c r="BE63" i="2"/>
  <c r="BF63" i="2" s="1"/>
  <c r="BE47" i="2"/>
  <c r="BF47" i="2" s="1"/>
  <c r="BE31" i="2"/>
  <c r="BF31" i="2" s="1"/>
  <c r="BE15" i="2"/>
  <c r="BF15" i="2" s="1"/>
  <c r="AU69" i="2"/>
  <c r="AV69" i="2" s="1"/>
  <c r="BE62" i="2"/>
  <c r="BF62" i="2" s="1"/>
  <c r="BE46" i="2"/>
  <c r="BF46" i="2" s="1"/>
  <c r="BE30" i="2"/>
  <c r="BF30" i="2" s="1"/>
  <c r="BE14" i="2"/>
  <c r="BF14" i="2" s="1"/>
  <c r="AU68" i="2"/>
  <c r="AV68" i="2" s="1"/>
  <c r="BE61" i="2"/>
  <c r="BF61" i="2" s="1"/>
  <c r="BE45" i="2"/>
  <c r="BF45" i="2" s="1"/>
  <c r="BE29" i="2"/>
  <c r="BF29" i="2" s="1"/>
  <c r="BE13" i="2"/>
  <c r="BF13" i="2" s="1"/>
  <c r="BE44" i="2"/>
  <c r="BF44" i="2" s="1"/>
  <c r="BE8" i="2"/>
  <c r="BF8" i="2" s="1"/>
  <c r="BE36" i="2"/>
  <c r="BF36" i="2" s="1"/>
  <c r="AA6" i="2"/>
  <c r="AC6" i="2" s="1"/>
  <c r="O57" i="2"/>
  <c r="P57" i="2" s="1"/>
  <c r="K54" i="2"/>
  <c r="L54" i="2" s="1"/>
  <c r="S45" i="2"/>
  <c r="T45" i="2" s="1"/>
  <c r="O54" i="2"/>
  <c r="P54" i="2" s="1"/>
  <c r="K51" i="2"/>
  <c r="L51" i="2" s="1"/>
  <c r="C45" i="2"/>
  <c r="D45" i="2" s="1"/>
  <c r="O48" i="2"/>
  <c r="P48" i="2" s="1"/>
  <c r="S52" i="2"/>
  <c r="T52" i="2" s="1"/>
  <c r="O51" i="2"/>
  <c r="P51" i="2" s="1"/>
  <c r="K48" i="2"/>
  <c r="L48" i="2" s="1"/>
  <c r="C42" i="2"/>
  <c r="D42" i="2" s="1"/>
  <c r="AA5" i="2"/>
  <c r="AC5" i="2" s="1"/>
  <c r="O53" i="2"/>
  <c r="P53" i="2" s="1"/>
  <c r="K50" i="2"/>
  <c r="L50" i="2" s="1"/>
  <c r="C44" i="2"/>
  <c r="D44" i="2" s="1"/>
  <c r="O52" i="2"/>
  <c r="P52" i="2" s="1"/>
  <c r="O50" i="2"/>
  <c r="P50" i="2" s="1"/>
  <c r="K47" i="2"/>
  <c r="L47" i="2" s="1"/>
  <c r="C41" i="2"/>
  <c r="D41" i="2" s="1"/>
  <c r="K49" i="2"/>
  <c r="L49" i="2" s="1"/>
  <c r="S48" i="2"/>
  <c r="T48" i="2" s="1"/>
  <c r="K60" i="2"/>
  <c r="L60" i="2" s="1"/>
  <c r="O58" i="2"/>
  <c r="P58" i="2" s="1"/>
  <c r="S50" i="2"/>
  <c r="T50" i="2" s="1"/>
  <c r="O49" i="2"/>
  <c r="P49" i="2" s="1"/>
  <c r="K46" i="2"/>
  <c r="L46" i="2" s="1"/>
  <c r="C40" i="2"/>
  <c r="D40" i="2" s="1"/>
  <c r="K57" i="2"/>
  <c r="L57" i="2" s="1"/>
  <c r="S51" i="2"/>
  <c r="T51" i="2" s="1"/>
  <c r="K59" i="2"/>
  <c r="L59" i="2" s="1"/>
  <c r="W138" i="2"/>
  <c r="X138" i="2" s="1"/>
  <c r="S44" i="2"/>
  <c r="T44" i="2" s="1"/>
  <c r="K56" i="2"/>
  <c r="L56" i="2" s="1"/>
  <c r="S46" i="2"/>
  <c r="T46" i="2" s="1"/>
  <c r="K58" i="2"/>
  <c r="L58" i="2" s="1"/>
  <c r="S49" i="2"/>
  <c r="T49" i="2" s="1"/>
  <c r="K53" i="2"/>
  <c r="L53" i="2" s="1"/>
  <c r="S47" i="2"/>
  <c r="T47" i="2" s="1"/>
  <c r="K55" i="2"/>
  <c r="L55" i="2" s="1"/>
  <c r="O56" i="2"/>
  <c r="P56" i="2" s="1"/>
  <c r="C43" i="2"/>
  <c r="D43" i="2" s="1"/>
  <c r="O55" i="2"/>
  <c r="P55" i="2" s="1"/>
  <c r="K52" i="2"/>
  <c r="L52" i="2" s="1"/>
  <c r="C46" i="2"/>
  <c r="D46" i="2" s="1"/>
  <c r="W136" i="2"/>
  <c r="X136" i="2" s="1"/>
  <c r="W120" i="2"/>
  <c r="X120" i="2" s="1"/>
  <c r="W104" i="2"/>
  <c r="X104" i="2" s="1"/>
  <c r="W88" i="2"/>
  <c r="X88" i="2" s="1"/>
  <c r="W72" i="2"/>
  <c r="X72" i="2" s="1"/>
  <c r="W56" i="2"/>
  <c r="X56" i="2" s="1"/>
  <c r="W40" i="2"/>
  <c r="X40" i="2" s="1"/>
  <c r="W24" i="2"/>
  <c r="X24" i="2" s="1"/>
  <c r="W8" i="2"/>
  <c r="X8" i="2" s="1"/>
  <c r="K36" i="2"/>
  <c r="L36" i="2" s="1"/>
  <c r="W127" i="2"/>
  <c r="X127" i="2" s="1"/>
  <c r="W111" i="2"/>
  <c r="X111" i="2" s="1"/>
  <c r="W95" i="2"/>
  <c r="X95" i="2" s="1"/>
  <c r="W79" i="2"/>
  <c r="X79" i="2" s="1"/>
  <c r="W63" i="2"/>
  <c r="X63" i="2" s="1"/>
  <c r="W47" i="2"/>
  <c r="X47" i="2" s="1"/>
  <c r="W31" i="2"/>
  <c r="X31" i="2" s="1"/>
  <c r="W15" i="2"/>
  <c r="X15" i="2" s="1"/>
  <c r="K43" i="2"/>
  <c r="L43" i="2" s="1"/>
  <c r="W134" i="2"/>
  <c r="X134" i="2" s="1"/>
  <c r="W118" i="2"/>
  <c r="X118" i="2" s="1"/>
  <c r="W102" i="2"/>
  <c r="X102" i="2" s="1"/>
  <c r="W86" i="2"/>
  <c r="X86" i="2" s="1"/>
  <c r="W70" i="2"/>
  <c r="X70" i="2" s="1"/>
  <c r="W54" i="2"/>
  <c r="X54" i="2" s="1"/>
  <c r="W38" i="2"/>
  <c r="X38" i="2" s="1"/>
  <c r="W22" i="2"/>
  <c r="X22" i="2" s="1"/>
  <c r="W6" i="2"/>
  <c r="X6" i="2" s="1"/>
  <c r="K34" i="2"/>
  <c r="L34" i="2" s="1"/>
  <c r="W97" i="2"/>
  <c r="X97" i="2" s="1"/>
  <c r="W33" i="2"/>
  <c r="X33" i="2" s="1"/>
  <c r="K21" i="2"/>
  <c r="L21" i="2" s="1"/>
  <c r="K5" i="2"/>
  <c r="L5" i="2" s="1"/>
  <c r="W77" i="2"/>
  <c r="X77" i="2" s="1"/>
  <c r="W13" i="2"/>
  <c r="X13" i="2" s="1"/>
  <c r="K41" i="2"/>
  <c r="L41" i="2" s="1"/>
  <c r="K16" i="2"/>
  <c r="L16" i="2" s="1"/>
  <c r="W137" i="2"/>
  <c r="X137" i="2" s="1"/>
  <c r="W73" i="2"/>
  <c r="X73" i="2" s="1"/>
  <c r="W9" i="2"/>
  <c r="X9" i="2" s="1"/>
  <c r="K37" i="2"/>
  <c r="L37" i="2" s="1"/>
  <c r="K15" i="2"/>
  <c r="L15" i="2" s="1"/>
  <c r="W133" i="2"/>
  <c r="X133" i="2" s="1"/>
  <c r="W69" i="2"/>
  <c r="X69" i="2" s="1"/>
  <c r="W5" i="2"/>
  <c r="X5" i="2" s="1"/>
  <c r="K33" i="2"/>
  <c r="L33" i="2" s="1"/>
  <c r="K14" i="2"/>
  <c r="L14" i="2" s="1"/>
  <c r="W132" i="2"/>
  <c r="X132" i="2" s="1"/>
  <c r="W116" i="2"/>
  <c r="X116" i="2" s="1"/>
  <c r="W100" i="2"/>
  <c r="X100" i="2" s="1"/>
  <c r="W84" i="2"/>
  <c r="X84" i="2" s="1"/>
  <c r="W68" i="2"/>
  <c r="X68" i="2" s="1"/>
  <c r="W52" i="2"/>
  <c r="X52" i="2" s="1"/>
  <c r="W36" i="2"/>
  <c r="X36" i="2" s="1"/>
  <c r="W20" i="2"/>
  <c r="X20" i="2" s="1"/>
  <c r="W4" i="2"/>
  <c r="X4" i="2" s="1"/>
  <c r="K32" i="2"/>
  <c r="L32" i="2" s="1"/>
  <c r="W123" i="2"/>
  <c r="X123" i="2" s="1"/>
  <c r="W107" i="2"/>
  <c r="X107" i="2" s="1"/>
  <c r="W91" i="2"/>
  <c r="X91" i="2" s="1"/>
  <c r="W75" i="2"/>
  <c r="X75" i="2" s="1"/>
  <c r="W59" i="2"/>
  <c r="X59" i="2" s="1"/>
  <c r="W43" i="2"/>
  <c r="X43" i="2" s="1"/>
  <c r="W27" i="2"/>
  <c r="X27" i="2" s="1"/>
  <c r="W11" i="2"/>
  <c r="X11" i="2" s="1"/>
  <c r="K39" i="2"/>
  <c r="L39" i="2" s="1"/>
  <c r="W130" i="2"/>
  <c r="X130" i="2" s="1"/>
  <c r="W114" i="2"/>
  <c r="X114" i="2" s="1"/>
  <c r="W98" i="2"/>
  <c r="X98" i="2" s="1"/>
  <c r="W82" i="2"/>
  <c r="X82" i="2" s="1"/>
  <c r="W66" i="2"/>
  <c r="X66" i="2" s="1"/>
  <c r="W50" i="2"/>
  <c r="X50" i="2" s="1"/>
  <c r="W34" i="2"/>
  <c r="X34" i="2" s="1"/>
  <c r="W18" i="2"/>
  <c r="X18" i="2" s="1"/>
  <c r="K30" i="2"/>
  <c r="L30" i="2" s="1"/>
  <c r="W81" i="2"/>
  <c r="X81" i="2" s="1"/>
  <c r="W17" i="2"/>
  <c r="X17" i="2" s="1"/>
  <c r="K45" i="2"/>
  <c r="L45" i="2" s="1"/>
  <c r="K17" i="2"/>
  <c r="L17" i="2" s="1"/>
  <c r="W125" i="2"/>
  <c r="X125" i="2" s="1"/>
  <c r="W61" i="2"/>
  <c r="X61" i="2" s="1"/>
  <c r="K28" i="2"/>
  <c r="L28" i="2" s="1"/>
  <c r="K12" i="2"/>
  <c r="L12" i="2" s="1"/>
  <c r="W121" i="2"/>
  <c r="X121" i="2" s="1"/>
  <c r="W57" i="2"/>
  <c r="X57" i="2" s="1"/>
  <c r="K27" i="2"/>
  <c r="L27" i="2" s="1"/>
  <c r="K11" i="2"/>
  <c r="L11" i="2" s="1"/>
  <c r="W117" i="2"/>
  <c r="X117" i="2" s="1"/>
  <c r="W53" i="2"/>
  <c r="X53" i="2" s="1"/>
  <c r="K26" i="2"/>
  <c r="L26" i="2" s="1"/>
  <c r="K10" i="2"/>
  <c r="L10" i="2" s="1"/>
  <c r="W128" i="2"/>
  <c r="X128" i="2" s="1"/>
  <c r="W112" i="2"/>
  <c r="X112" i="2" s="1"/>
  <c r="W96" i="2"/>
  <c r="X96" i="2" s="1"/>
  <c r="W80" i="2"/>
  <c r="X80" i="2" s="1"/>
  <c r="W64" i="2"/>
  <c r="X64" i="2" s="1"/>
  <c r="W48" i="2"/>
  <c r="X48" i="2" s="1"/>
  <c r="W32" i="2"/>
  <c r="X32" i="2" s="1"/>
  <c r="W16" i="2"/>
  <c r="X16" i="2" s="1"/>
  <c r="K44" i="2"/>
  <c r="L44" i="2" s="1"/>
  <c r="W135" i="2"/>
  <c r="X135" i="2" s="1"/>
  <c r="W119" i="2"/>
  <c r="X119" i="2" s="1"/>
  <c r="W103" i="2"/>
  <c r="X103" i="2" s="1"/>
  <c r="W87" i="2"/>
  <c r="X87" i="2" s="1"/>
  <c r="W71" i="2"/>
  <c r="X71" i="2" s="1"/>
  <c r="W55" i="2"/>
  <c r="X55" i="2" s="1"/>
  <c r="W39" i="2"/>
  <c r="X39" i="2" s="1"/>
  <c r="W23" i="2"/>
  <c r="X23" i="2" s="1"/>
  <c r="W7" i="2"/>
  <c r="X7" i="2" s="1"/>
  <c r="K35" i="2"/>
  <c r="L35" i="2" s="1"/>
  <c r="W126" i="2"/>
  <c r="X126" i="2" s="1"/>
  <c r="W110" i="2"/>
  <c r="X110" i="2" s="1"/>
  <c r="W94" i="2"/>
  <c r="X94" i="2" s="1"/>
  <c r="W78" i="2"/>
  <c r="X78" i="2" s="1"/>
  <c r="W62" i="2"/>
  <c r="X62" i="2" s="1"/>
  <c r="W46" i="2"/>
  <c r="X46" i="2" s="1"/>
  <c r="W30" i="2"/>
  <c r="X30" i="2" s="1"/>
  <c r="W14" i="2"/>
  <c r="X14" i="2" s="1"/>
  <c r="K42" i="2"/>
  <c r="L42" i="2" s="1"/>
  <c r="W129" i="2"/>
  <c r="X129" i="2" s="1"/>
  <c r="W65" i="2"/>
  <c r="X65" i="2" s="1"/>
  <c r="K29" i="2"/>
  <c r="L29" i="2" s="1"/>
  <c r="K13" i="2"/>
  <c r="L13" i="2" s="1"/>
  <c r="W109" i="2"/>
  <c r="X109" i="2" s="1"/>
  <c r="W45" i="2"/>
  <c r="X45" i="2" s="1"/>
  <c r="K24" i="2"/>
  <c r="L24" i="2" s="1"/>
  <c r="K8" i="2"/>
  <c r="L8" i="2" s="1"/>
  <c r="W105" i="2"/>
  <c r="X105" i="2" s="1"/>
  <c r="W41" i="2"/>
  <c r="X41" i="2" s="1"/>
  <c r="K23" i="2"/>
  <c r="L23" i="2" s="1"/>
  <c r="K7" i="2"/>
  <c r="L7" i="2" s="1"/>
  <c r="W101" i="2"/>
  <c r="X101" i="2" s="1"/>
  <c r="W37" i="2"/>
  <c r="X37" i="2" s="1"/>
  <c r="K22" i="2"/>
  <c r="L22" i="2" s="1"/>
  <c r="K6" i="2"/>
  <c r="L6" i="2" s="1"/>
  <c r="W124" i="2"/>
  <c r="X124" i="2" s="1"/>
  <c r="W108" i="2"/>
  <c r="X108" i="2" s="1"/>
  <c r="W92" i="2"/>
  <c r="X92" i="2" s="1"/>
  <c r="W76" i="2"/>
  <c r="X76" i="2" s="1"/>
  <c r="W60" i="2"/>
  <c r="X60" i="2" s="1"/>
  <c r="W44" i="2"/>
  <c r="X44" i="2" s="1"/>
  <c r="W28" i="2"/>
  <c r="X28" i="2" s="1"/>
  <c r="W12" i="2"/>
  <c r="X12" i="2" s="1"/>
  <c r="K40" i="2"/>
  <c r="L40" i="2" s="1"/>
  <c r="W131" i="2"/>
  <c r="X131" i="2" s="1"/>
  <c r="W115" i="2"/>
  <c r="X115" i="2" s="1"/>
  <c r="W99" i="2"/>
  <c r="X99" i="2" s="1"/>
  <c r="W83" i="2"/>
  <c r="X83" i="2" s="1"/>
  <c r="W67" i="2"/>
  <c r="X67" i="2" s="1"/>
  <c r="W51" i="2"/>
  <c r="X51" i="2" s="1"/>
  <c r="W35" i="2"/>
  <c r="X35" i="2" s="1"/>
  <c r="W19" i="2"/>
  <c r="X19" i="2" s="1"/>
  <c r="W3" i="2"/>
  <c r="X3" i="2" s="1"/>
  <c r="K31" i="2"/>
  <c r="L31" i="2" s="1"/>
  <c r="W122" i="2"/>
  <c r="X122" i="2" s="1"/>
  <c r="W106" i="2"/>
  <c r="X106" i="2" s="1"/>
  <c r="W90" i="2"/>
  <c r="X90" i="2" s="1"/>
  <c r="W74" i="2"/>
  <c r="X74" i="2" s="1"/>
  <c r="W58" i="2"/>
  <c r="X58" i="2" s="1"/>
  <c r="W42" i="2"/>
  <c r="X42" i="2" s="1"/>
  <c r="W26" i="2"/>
  <c r="X26" i="2" s="1"/>
  <c r="W10" i="2"/>
  <c r="X10" i="2" s="1"/>
  <c r="K38" i="2"/>
  <c r="L38" i="2" s="1"/>
  <c r="W113" i="2"/>
  <c r="X113" i="2" s="1"/>
  <c r="W49" i="2"/>
  <c r="X49" i="2" s="1"/>
  <c r="K25" i="2"/>
  <c r="L25" i="2" s="1"/>
  <c r="K9" i="2"/>
  <c r="L9" i="2" s="1"/>
  <c r="W93" i="2"/>
  <c r="X93" i="2" s="1"/>
  <c r="W29" i="2"/>
  <c r="X29" i="2" s="1"/>
  <c r="K20" i="2"/>
  <c r="L20" i="2" s="1"/>
  <c r="K4" i="2"/>
  <c r="L4" i="2" s="1"/>
  <c r="W89" i="2"/>
  <c r="X89" i="2" s="1"/>
  <c r="W25" i="2"/>
  <c r="X25" i="2" s="1"/>
  <c r="K19" i="2"/>
  <c r="L19" i="2" s="1"/>
  <c r="K3" i="2"/>
  <c r="L3" i="2" s="1"/>
  <c r="W85" i="2"/>
  <c r="X85" i="2" s="1"/>
  <c r="W21" i="2"/>
  <c r="X21" i="2" s="1"/>
  <c r="K18" i="2"/>
  <c r="L18" i="2" s="1"/>
  <c r="BS202" i="3"/>
  <c r="BS208" i="3"/>
  <c r="BS4" i="3"/>
  <c r="AP237" i="3"/>
  <c r="BS90" i="3"/>
  <c r="BS101" i="3"/>
  <c r="S21" i="2"/>
  <c r="T21" i="2" s="1"/>
  <c r="S35" i="2"/>
  <c r="T35" i="2" s="1"/>
  <c r="S39" i="2"/>
  <c r="T39" i="2" s="1"/>
  <c r="S13" i="2"/>
  <c r="T13" i="2" s="1"/>
  <c r="S19" i="2"/>
  <c r="T19" i="2" s="1"/>
  <c r="S34" i="2"/>
  <c r="T34" i="2" s="1"/>
  <c r="S33" i="2"/>
  <c r="T33" i="2" s="1"/>
  <c r="S24" i="2"/>
  <c r="T24" i="2" s="1"/>
  <c r="S40" i="2"/>
  <c r="T40" i="2" s="1"/>
  <c r="S31" i="2"/>
  <c r="T31" i="2" s="1"/>
  <c r="S5" i="2"/>
  <c r="T5" i="2" s="1"/>
  <c r="S3" i="2"/>
  <c r="T3" i="2" s="1"/>
  <c r="S18" i="2"/>
  <c r="T18" i="2" s="1"/>
  <c r="S25" i="2"/>
  <c r="T25" i="2" s="1"/>
  <c r="S36" i="2"/>
  <c r="T36" i="2" s="1"/>
  <c r="S42" i="2"/>
  <c r="T42" i="2" s="1"/>
  <c r="S17" i="2"/>
  <c r="T17" i="2" s="1"/>
  <c r="S14" i="2"/>
  <c r="T14" i="2" s="1"/>
  <c r="S9" i="2"/>
  <c r="T9" i="2" s="1"/>
  <c r="S4" i="2"/>
  <c r="T4" i="2" s="1"/>
  <c r="S29" i="2"/>
  <c r="T29" i="2" s="1"/>
  <c r="S23" i="2"/>
  <c r="T23" i="2" s="1"/>
  <c r="S38" i="2"/>
  <c r="T38" i="2" s="1"/>
  <c r="S28" i="2"/>
  <c r="T28" i="2" s="1"/>
  <c r="S43" i="2"/>
  <c r="T43" i="2" s="1"/>
  <c r="S26" i="2"/>
  <c r="T26" i="2" s="1"/>
  <c r="S8" i="2"/>
  <c r="T8" i="2" s="1"/>
  <c r="S37" i="2"/>
  <c r="T37" i="2" s="1"/>
  <c r="S15" i="2"/>
  <c r="T15" i="2" s="1"/>
  <c r="S30" i="2"/>
  <c r="T30" i="2" s="1"/>
  <c r="S20" i="2"/>
  <c r="T20" i="2" s="1"/>
  <c r="S27" i="2"/>
  <c r="T27" i="2" s="1"/>
  <c r="S10" i="2"/>
  <c r="T10" i="2" s="1"/>
  <c r="S32" i="2"/>
  <c r="T32" i="2" s="1"/>
  <c r="S6" i="2"/>
  <c r="T6" i="2" s="1"/>
  <c r="S7" i="2"/>
  <c r="T7" i="2" s="1"/>
  <c r="S22" i="2"/>
  <c r="T22" i="2" s="1"/>
  <c r="S41" i="2"/>
  <c r="T41" i="2" s="1"/>
  <c r="S12" i="2"/>
  <c r="T12" i="2" s="1"/>
  <c r="S11" i="2"/>
  <c r="T11" i="2" s="1"/>
  <c r="S16" i="2"/>
  <c r="T16" i="2" s="1"/>
  <c r="BS100" i="3"/>
  <c r="BG100" i="3"/>
  <c r="AY100" i="3"/>
  <c r="BE100" i="3"/>
  <c r="AZ100" i="3"/>
  <c r="BB100" i="3"/>
  <c r="BR100" i="3" s="1"/>
  <c r="BI100" i="3"/>
  <c r="BD100" i="3"/>
  <c r="BH100" i="3"/>
  <c r="BF100" i="3"/>
  <c r="BA100" i="3"/>
  <c r="BS204" i="3"/>
  <c r="BG204" i="3"/>
  <c r="AY204" i="3"/>
  <c r="BI204" i="3"/>
  <c r="BD204" i="3"/>
  <c r="BA204" i="3"/>
  <c r="BH204" i="3"/>
  <c r="BB204" i="3"/>
  <c r="BR204" i="3" s="1"/>
  <c r="BF204" i="3"/>
  <c r="BL204" i="3" s="1"/>
  <c r="BE204" i="3"/>
  <c r="AZ204" i="3"/>
  <c r="BS137" i="3"/>
  <c r="BG137" i="3"/>
  <c r="AY137" i="3"/>
  <c r="BF137" i="3"/>
  <c r="BA137" i="3"/>
  <c r="BD137" i="3"/>
  <c r="BE137" i="3"/>
  <c r="AZ137" i="3"/>
  <c r="BI137" i="3"/>
  <c r="BH137" i="3"/>
  <c r="BB137" i="3"/>
  <c r="BR137" i="3" s="1"/>
  <c r="BS246" i="3"/>
  <c r="BI246" i="3"/>
  <c r="BE246" i="3"/>
  <c r="BA246" i="3"/>
  <c r="BG246" i="3"/>
  <c r="BB246" i="3"/>
  <c r="BR246" i="3" s="1"/>
  <c r="BD246" i="3"/>
  <c r="BF246" i="3"/>
  <c r="AZ246" i="3"/>
  <c r="AY246" i="3"/>
  <c r="BH246" i="3"/>
  <c r="BS217" i="3"/>
  <c r="BF217" i="3"/>
  <c r="BB217" i="3"/>
  <c r="BR217" i="3" s="1"/>
  <c r="BI217" i="3"/>
  <c r="BE217" i="3"/>
  <c r="BA217" i="3"/>
  <c r="BH217" i="3"/>
  <c r="AZ217" i="3"/>
  <c r="BG217" i="3"/>
  <c r="AY217" i="3"/>
  <c r="BD217" i="3"/>
  <c r="BS243" i="3"/>
  <c r="BF243" i="3"/>
  <c r="BB243" i="3"/>
  <c r="BR243" i="3" s="1"/>
  <c r="BH243" i="3"/>
  <c r="BE243" i="3"/>
  <c r="BG243" i="3"/>
  <c r="BA243" i="3"/>
  <c r="AZ243" i="3"/>
  <c r="AY243" i="3"/>
  <c r="BI243" i="3"/>
  <c r="BD243" i="3"/>
  <c r="BS242" i="3"/>
  <c r="BI242" i="3"/>
  <c r="BE242" i="3"/>
  <c r="BA242" i="3"/>
  <c r="BH242" i="3"/>
  <c r="AZ242" i="3"/>
  <c r="BG242" i="3"/>
  <c r="BB242" i="3"/>
  <c r="BR242" i="3" s="1"/>
  <c r="BF242" i="3"/>
  <c r="BD242" i="3"/>
  <c r="AY242" i="3"/>
  <c r="BS139" i="3"/>
  <c r="BH139" i="3"/>
  <c r="BD139" i="3"/>
  <c r="AZ139" i="3"/>
  <c r="BF139" i="3"/>
  <c r="BA139" i="3"/>
  <c r="BE139" i="3"/>
  <c r="AY139" i="3"/>
  <c r="BI139" i="3"/>
  <c r="BG139" i="3"/>
  <c r="BB139" i="3"/>
  <c r="BR139" i="3" s="1"/>
  <c r="BS219" i="3"/>
  <c r="BF219" i="3"/>
  <c r="BB219" i="3"/>
  <c r="BR219" i="3" s="1"/>
  <c r="BI219" i="3"/>
  <c r="BD219" i="3"/>
  <c r="AY219" i="3"/>
  <c r="BA219" i="3"/>
  <c r="BH219" i="3"/>
  <c r="BG219" i="3"/>
  <c r="BE219" i="3"/>
  <c r="AZ219" i="3"/>
  <c r="BS115" i="3"/>
  <c r="BH115" i="3"/>
  <c r="BD115" i="3"/>
  <c r="AZ115" i="3"/>
  <c r="BE115" i="3"/>
  <c r="AY115" i="3"/>
  <c r="BB115" i="3"/>
  <c r="BR115" i="3" s="1"/>
  <c r="BI115" i="3"/>
  <c r="BG115" i="3"/>
  <c r="BF115" i="3"/>
  <c r="BA115" i="3"/>
  <c r="BS107" i="3"/>
  <c r="BI107" i="3"/>
  <c r="BE107" i="3"/>
  <c r="BA107" i="3"/>
  <c r="BG107" i="3"/>
  <c r="BB107" i="3"/>
  <c r="BR107" i="3" s="1"/>
  <c r="BD107" i="3"/>
  <c r="BF107" i="3"/>
  <c r="AZ107" i="3"/>
  <c r="AY107" i="3"/>
  <c r="BH107" i="3"/>
  <c r="BS213" i="3"/>
  <c r="BI213" i="3"/>
  <c r="BE213" i="3"/>
  <c r="BA213" i="3"/>
  <c r="BF213" i="3"/>
  <c r="AZ213" i="3"/>
  <c r="BD213" i="3"/>
  <c r="AY213" i="3"/>
  <c r="BH213" i="3"/>
  <c r="BG213" i="3"/>
  <c r="BB213" i="3"/>
  <c r="BR213" i="3" s="1"/>
  <c r="BS226" i="3"/>
  <c r="BG226" i="3"/>
  <c r="BI226" i="3"/>
  <c r="BD226" i="3"/>
  <c r="AZ226" i="3"/>
  <c r="BH226" i="3"/>
  <c r="AY226" i="3"/>
  <c r="BB226" i="3"/>
  <c r="BR226" i="3" s="1"/>
  <c r="BA226" i="3"/>
  <c r="BF226" i="3"/>
  <c r="BE226" i="3"/>
  <c r="BS233" i="3"/>
  <c r="BI233" i="3"/>
  <c r="BE233" i="3"/>
  <c r="BA233" i="3"/>
  <c r="BD233" i="3"/>
  <c r="AY233" i="3"/>
  <c r="BG233" i="3"/>
  <c r="BH233" i="3"/>
  <c r="BB233" i="3"/>
  <c r="BR233" i="3" s="1"/>
  <c r="BF233" i="3"/>
  <c r="AZ233" i="3"/>
  <c r="BS244" i="3"/>
  <c r="BG244" i="3"/>
  <c r="AY244" i="3"/>
  <c r="BH244" i="3"/>
  <c r="BB244" i="3"/>
  <c r="BR244" i="3" s="1"/>
  <c r="BE244" i="3"/>
  <c r="BF244" i="3"/>
  <c r="BA244" i="3"/>
  <c r="AZ244" i="3"/>
  <c r="BI244" i="3"/>
  <c r="BD244" i="3"/>
  <c r="BS205" i="3"/>
  <c r="BF205" i="3"/>
  <c r="BB205" i="3"/>
  <c r="BR205" i="3" s="1"/>
  <c r="BE205" i="3"/>
  <c r="AZ205" i="3"/>
  <c r="BI205" i="3"/>
  <c r="BD205" i="3"/>
  <c r="AY205" i="3"/>
  <c r="BH205" i="3"/>
  <c r="BG205" i="3"/>
  <c r="BA205" i="3"/>
  <c r="BS200" i="3"/>
  <c r="BI200" i="3"/>
  <c r="BE200" i="3"/>
  <c r="BA200" i="3"/>
  <c r="BH200" i="3"/>
  <c r="BG200" i="3"/>
  <c r="BB200" i="3"/>
  <c r="BR200" i="3" s="1"/>
  <c r="AZ200" i="3"/>
  <c r="AY200" i="3"/>
  <c r="BF200" i="3"/>
  <c r="BD200" i="3"/>
  <c r="BS225" i="3"/>
  <c r="BH225" i="3"/>
  <c r="BD225" i="3"/>
  <c r="AZ225" i="3"/>
  <c r="BI225" i="3"/>
  <c r="BG225" i="3"/>
  <c r="BB225" i="3"/>
  <c r="BR225" i="3" s="1"/>
  <c r="BA225" i="3"/>
  <c r="AY225" i="3"/>
  <c r="BF225" i="3"/>
  <c r="BE225" i="3"/>
  <c r="BS138" i="3"/>
  <c r="BG138" i="3"/>
  <c r="AY138" i="3"/>
  <c r="BH138" i="3"/>
  <c r="BB138" i="3"/>
  <c r="BR138" i="3" s="1"/>
  <c r="BF138" i="3"/>
  <c r="BA138" i="3"/>
  <c r="AZ138" i="3"/>
  <c r="BI138" i="3"/>
  <c r="BE138" i="3"/>
  <c r="BD138" i="3"/>
  <c r="BS232" i="3"/>
  <c r="BF232" i="3"/>
  <c r="BB232" i="3"/>
  <c r="BR232" i="3" s="1"/>
  <c r="BH232" i="3"/>
  <c r="BG232" i="3"/>
  <c r="BA232" i="3"/>
  <c r="AZ232" i="3"/>
  <c r="BI232" i="3"/>
  <c r="AY232" i="3"/>
  <c r="BE232" i="3"/>
  <c r="BD232" i="3"/>
  <c r="BS247" i="3"/>
  <c r="BG247" i="3"/>
  <c r="AY247" i="3"/>
  <c r="BF247" i="3"/>
  <c r="BA247" i="3"/>
  <c r="BI247" i="3"/>
  <c r="BE247" i="3"/>
  <c r="AZ247" i="3"/>
  <c r="BD247" i="3"/>
  <c r="BH247" i="3"/>
  <c r="BB247" i="3"/>
  <c r="BR247" i="3" s="1"/>
  <c r="BS154" i="3"/>
  <c r="BF154" i="3"/>
  <c r="BB154" i="3"/>
  <c r="BR154" i="3" s="1"/>
  <c r="BG154" i="3"/>
  <c r="BA154" i="3"/>
  <c r="BD154" i="3"/>
  <c r="BE154" i="3"/>
  <c r="AZ154" i="3"/>
  <c r="BI154" i="3"/>
  <c r="AY154" i="3"/>
  <c r="BH154" i="3"/>
  <c r="BS184" i="3"/>
  <c r="BH184" i="3"/>
  <c r="BD184" i="3"/>
  <c r="AZ184" i="3"/>
  <c r="BG184" i="3"/>
  <c r="BB184" i="3"/>
  <c r="BR184" i="3" s="1"/>
  <c r="BF184" i="3"/>
  <c r="BL184" i="3" s="1"/>
  <c r="BA184" i="3"/>
  <c r="AY184" i="3"/>
  <c r="BI184" i="3"/>
  <c r="BE184" i="3"/>
  <c r="BK184" i="3" s="1"/>
  <c r="BS237" i="3"/>
  <c r="BH237" i="3"/>
  <c r="BD237" i="3"/>
  <c r="AZ237" i="3"/>
  <c r="BF237" i="3"/>
  <c r="BA237" i="3"/>
  <c r="BE237" i="3"/>
  <c r="AY237" i="3"/>
  <c r="BI237" i="3"/>
  <c r="BG237" i="3"/>
  <c r="BB237" i="3"/>
  <c r="BR237" i="3" s="1"/>
  <c r="BS236" i="3"/>
  <c r="BH236" i="3"/>
  <c r="BD236" i="3"/>
  <c r="AZ236" i="3"/>
  <c r="BI236" i="3"/>
  <c r="BA236" i="3"/>
  <c r="BG236" i="3"/>
  <c r="BB236" i="3"/>
  <c r="BR236" i="3" s="1"/>
  <c r="BF236" i="3"/>
  <c r="BE236" i="3"/>
  <c r="AY236" i="3"/>
  <c r="BS160" i="3"/>
  <c r="BF160" i="3"/>
  <c r="BB160" i="3"/>
  <c r="BR160" i="3" s="1"/>
  <c r="BG160" i="3"/>
  <c r="BA160" i="3"/>
  <c r="BI160" i="3"/>
  <c r="AY160" i="3"/>
  <c r="BE160" i="3"/>
  <c r="AZ160" i="3"/>
  <c r="BD160" i="3"/>
  <c r="BH160" i="3"/>
  <c r="BS193" i="3"/>
  <c r="BG193" i="3"/>
  <c r="AY193" i="3"/>
  <c r="BF193" i="3"/>
  <c r="BB193" i="3"/>
  <c r="BR193" i="3" s="1"/>
  <c r="BE193" i="3"/>
  <c r="BD193" i="3"/>
  <c r="BI193" i="3"/>
  <c r="BA193" i="3"/>
  <c r="BH193" i="3"/>
  <c r="AZ193" i="3"/>
  <c r="BS245" i="3"/>
  <c r="BH245" i="3"/>
  <c r="BD245" i="3"/>
  <c r="AZ245" i="3"/>
  <c r="BG245" i="3"/>
  <c r="BB245" i="3"/>
  <c r="BR245" i="3" s="1"/>
  <c r="BE245" i="3"/>
  <c r="BK245" i="3" s="1"/>
  <c r="BF245" i="3"/>
  <c r="BA245" i="3"/>
  <c r="AY245" i="3"/>
  <c r="BI245" i="3"/>
  <c r="BT245" i="3" s="1"/>
  <c r="BS3" i="3"/>
  <c r="BS7" i="3"/>
  <c r="BS143" i="3"/>
  <c r="BS79" i="3"/>
  <c r="BS5" i="3"/>
  <c r="BS120" i="3"/>
  <c r="BS64" i="3"/>
  <c r="BS35" i="3"/>
  <c r="BS216" i="3"/>
  <c r="BS19" i="3"/>
  <c r="BS62" i="3"/>
  <c r="BS60" i="3"/>
  <c r="BS175" i="3"/>
  <c r="BS88" i="3"/>
  <c r="BS174" i="3"/>
  <c r="BS206" i="3"/>
  <c r="BS211" i="3"/>
  <c r="BS45" i="3"/>
  <c r="BS148" i="3"/>
  <c r="BS163" i="3"/>
  <c r="BS52" i="3"/>
  <c r="BS116" i="3"/>
  <c r="BS20" i="3"/>
  <c r="BS78" i="3"/>
  <c r="BS136" i="3"/>
  <c r="BS181" i="3"/>
  <c r="BS110" i="3"/>
  <c r="BS103" i="3"/>
  <c r="BS222" i="3"/>
  <c r="BS168" i="3"/>
  <c r="BS108" i="3"/>
  <c r="BS162" i="3"/>
  <c r="BS21" i="3"/>
  <c r="BS113" i="3"/>
  <c r="BS105" i="3"/>
  <c r="BS145" i="3"/>
  <c r="BS83" i="3"/>
  <c r="BS215" i="3"/>
  <c r="BS212" i="3"/>
  <c r="BS227" i="3"/>
  <c r="BS221" i="3"/>
  <c r="BS10" i="3"/>
  <c r="BS50" i="3"/>
  <c r="BS38" i="3"/>
  <c r="BS123" i="3"/>
  <c r="BS94" i="3"/>
  <c r="BS197" i="3"/>
  <c r="BS95" i="3"/>
  <c r="BS223" i="3"/>
  <c r="BS220" i="3"/>
  <c r="BS12" i="3"/>
  <c r="BS36" i="3"/>
  <c r="BS22" i="3"/>
  <c r="BS128" i="3"/>
  <c r="BS135" i="3"/>
  <c r="BS191" i="3"/>
  <c r="BS172" i="3"/>
  <c r="BS122" i="3"/>
  <c r="BS196" i="3"/>
  <c r="BS6" i="3"/>
  <c r="BS9" i="3"/>
  <c r="BS42" i="3"/>
  <c r="BS31" i="3"/>
  <c r="BS49" i="3"/>
  <c r="BS51" i="3"/>
  <c r="BS56" i="3"/>
  <c r="BS37" i="3"/>
  <c r="BS77" i="3"/>
  <c r="BS73" i="3"/>
  <c r="BS68" i="3"/>
  <c r="BS118" i="3"/>
  <c r="BS63" i="3"/>
  <c r="BS150" i="3"/>
  <c r="BS111" i="3"/>
  <c r="BS176" i="3"/>
  <c r="BS183" i="3"/>
  <c r="BS203" i="3"/>
  <c r="BS165" i="3"/>
  <c r="BS82" i="3"/>
  <c r="BS47" i="3"/>
  <c r="BS159" i="3"/>
  <c r="BS224" i="3"/>
  <c r="BS207" i="3"/>
  <c r="BS201" i="3"/>
  <c r="BS102" i="3"/>
  <c r="BS131" i="3"/>
  <c r="BS16" i="3"/>
  <c r="BS93" i="3"/>
  <c r="BS28" i="3"/>
  <c r="BS85" i="3"/>
  <c r="BS84" i="3"/>
  <c r="BS141" i="3"/>
  <c r="BS173" i="3"/>
  <c r="BS117" i="3"/>
  <c r="BS17" i="3"/>
  <c r="BS61" i="3"/>
  <c r="BS144" i="3"/>
  <c r="BS66" i="3"/>
  <c r="BS155" i="3"/>
  <c r="BS188" i="3"/>
  <c r="BS70" i="3"/>
  <c r="BS142" i="3"/>
  <c r="BS41" i="3"/>
  <c r="BS54" i="3"/>
  <c r="BS133" i="3"/>
  <c r="BS87" i="3"/>
  <c r="BS125" i="3"/>
  <c r="BS179" i="3"/>
  <c r="BS98" i="3"/>
  <c r="BS230" i="3"/>
  <c r="BS14" i="3"/>
  <c r="BS112" i="3"/>
  <c r="BS121" i="3"/>
  <c r="BS130" i="3"/>
  <c r="BS40" i="3"/>
  <c r="BS161" i="3"/>
  <c r="BS124" i="3"/>
  <c r="BS185" i="3"/>
  <c r="BS195" i="3"/>
  <c r="BS8" i="3"/>
  <c r="BS23" i="3"/>
  <c r="BS13" i="3"/>
  <c r="BS27" i="3"/>
  <c r="BS67" i="3"/>
  <c r="BS39" i="3"/>
  <c r="BS33" i="3"/>
  <c r="BS55" i="3"/>
  <c r="BS58" i="3"/>
  <c r="BS69" i="3"/>
  <c r="BS127" i="3"/>
  <c r="BS140" i="3"/>
  <c r="BS91" i="3"/>
  <c r="BS114" i="3"/>
  <c r="BS177" i="3"/>
  <c r="BS129" i="3"/>
  <c r="BS99" i="3"/>
  <c r="BS186" i="3"/>
  <c r="BS158" i="3"/>
  <c r="BS194" i="3"/>
  <c r="BS104" i="3"/>
  <c r="BS198" i="3"/>
  <c r="BS167" i="3"/>
  <c r="BS231" i="3"/>
  <c r="BS190" i="3"/>
  <c r="BS170" i="3"/>
  <c r="BS24" i="3"/>
  <c r="BS146" i="3"/>
  <c r="BS189" i="3"/>
  <c r="BS46" i="3"/>
  <c r="BS48" i="3"/>
  <c r="BS214" i="3"/>
  <c r="BS65" i="3"/>
  <c r="BS151" i="3"/>
  <c r="BS34" i="3"/>
  <c r="BS44" i="3"/>
  <c r="BS171" i="3"/>
  <c r="BS229" i="3"/>
  <c r="BI229" i="3"/>
  <c r="BE229" i="3"/>
  <c r="BA229" i="3"/>
  <c r="BH229" i="3"/>
  <c r="BD229" i="3"/>
  <c r="AZ229" i="3"/>
  <c r="BP229" i="3"/>
  <c r="BG229" i="3"/>
  <c r="AY229" i="3"/>
  <c r="BF229" i="3"/>
  <c r="BB229" i="3"/>
  <c r="BR229" i="3" s="1"/>
  <c r="BS30" i="3"/>
  <c r="BS72" i="3"/>
  <c r="BS92" i="3"/>
  <c r="BS89" i="3"/>
  <c r="BS134" i="3"/>
  <c r="BS75" i="3"/>
  <c r="BS149" i="3"/>
  <c r="BS15" i="3"/>
  <c r="BS29" i="3"/>
  <c r="BS80" i="3"/>
  <c r="BS164" i="3"/>
  <c r="BS147" i="3"/>
  <c r="BS180" i="3"/>
  <c r="BS86" i="3"/>
  <c r="BS153" i="3"/>
  <c r="BS25" i="3"/>
  <c r="BS109" i="3"/>
  <c r="BS43" i="3"/>
  <c r="BS106" i="3"/>
  <c r="BS187" i="3"/>
  <c r="BS169" i="3"/>
  <c r="BS241" i="3"/>
  <c r="BS132" i="3"/>
  <c r="BS11" i="3"/>
  <c r="BS32" i="3"/>
  <c r="BS18" i="3"/>
  <c r="BS26" i="3"/>
  <c r="BS53" i="3"/>
  <c r="BS74" i="3"/>
  <c r="BS81" i="3"/>
  <c r="BS96" i="3"/>
  <c r="BS71" i="3"/>
  <c r="BS119" i="3"/>
  <c r="BS59" i="3"/>
  <c r="BS57" i="3"/>
  <c r="BS157" i="3"/>
  <c r="BS126" i="3"/>
  <c r="BS97" i="3"/>
  <c r="BS152" i="3"/>
  <c r="BS210" i="3"/>
  <c r="BS182" i="3"/>
  <c r="BS166" i="3"/>
  <c r="BS192" i="3"/>
  <c r="BS156" i="3"/>
  <c r="BS178" i="3"/>
  <c r="BS218" i="3"/>
  <c r="BS209" i="3"/>
  <c r="BS76" i="3"/>
  <c r="BS234" i="3"/>
  <c r="AG19" i="3"/>
  <c r="Y19" i="3"/>
  <c r="Q19" i="3"/>
  <c r="X19" i="3"/>
  <c r="T19" i="3"/>
  <c r="AI19" i="3" s="1"/>
  <c r="AJ19" i="3"/>
  <c r="AA19" i="3"/>
  <c r="W19" i="3"/>
  <c r="S19" i="3"/>
  <c r="V19" i="3"/>
  <c r="R19" i="3"/>
  <c r="Z19" i="3"/>
  <c r="Y52" i="3"/>
  <c r="Q52" i="3"/>
  <c r="AJ52" i="3"/>
  <c r="X52" i="3"/>
  <c r="T52" i="3"/>
  <c r="AI52" i="3" s="1"/>
  <c r="AA52" i="3"/>
  <c r="W52" i="3"/>
  <c r="S52" i="3"/>
  <c r="Z52" i="3"/>
  <c r="V52" i="3"/>
  <c r="AG52" i="3"/>
  <c r="R52" i="3"/>
  <c r="AJ84" i="3"/>
  <c r="X84" i="3"/>
  <c r="T84" i="3"/>
  <c r="AI84" i="3" s="1"/>
  <c r="AA84" i="3"/>
  <c r="W84" i="3"/>
  <c r="S84" i="3"/>
  <c r="AG84" i="3"/>
  <c r="Z84" i="3"/>
  <c r="V84" i="3"/>
  <c r="R84" i="3"/>
  <c r="Q84" i="3"/>
  <c r="Y84" i="3"/>
  <c r="AG120" i="3"/>
  <c r="Y120" i="3"/>
  <c r="Q120" i="3"/>
  <c r="X120" i="3"/>
  <c r="T120" i="3"/>
  <c r="AI120" i="3" s="1"/>
  <c r="AJ120" i="3"/>
  <c r="AA120" i="3"/>
  <c r="W120" i="3"/>
  <c r="S120" i="3"/>
  <c r="Z120" i="3"/>
  <c r="V120" i="3"/>
  <c r="R120" i="3"/>
  <c r="Y154" i="3"/>
  <c r="Q154" i="3"/>
  <c r="AJ154" i="3"/>
  <c r="X154" i="3"/>
  <c r="T154" i="3"/>
  <c r="AI154" i="3" s="1"/>
  <c r="AA154" i="3"/>
  <c r="W154" i="3"/>
  <c r="S154" i="3"/>
  <c r="V154" i="3"/>
  <c r="AG154" i="3"/>
  <c r="R154" i="3"/>
  <c r="Z154" i="3"/>
  <c r="AA186" i="3"/>
  <c r="W186" i="3"/>
  <c r="S186" i="3"/>
  <c r="AG186" i="3"/>
  <c r="Z186" i="3"/>
  <c r="V186" i="3"/>
  <c r="R186" i="3"/>
  <c r="Y186" i="3"/>
  <c r="Q186" i="3"/>
  <c r="AJ186" i="3"/>
  <c r="X186" i="3"/>
  <c r="T186" i="3"/>
  <c r="AI186" i="3" s="1"/>
  <c r="AJ233" i="3"/>
  <c r="X233" i="3"/>
  <c r="T233" i="3"/>
  <c r="AI233" i="3" s="1"/>
  <c r="AA233" i="3"/>
  <c r="W233" i="3"/>
  <c r="S233" i="3"/>
  <c r="AG233" i="3"/>
  <c r="Z233" i="3"/>
  <c r="V233" i="3"/>
  <c r="R233" i="3"/>
  <c r="Y233" i="3"/>
  <c r="Q233" i="3"/>
  <c r="AJ299" i="3"/>
  <c r="X299" i="3"/>
  <c r="T299" i="3"/>
  <c r="AI299" i="3" s="1"/>
  <c r="AA299" i="3"/>
  <c r="W299" i="3"/>
  <c r="S299" i="3"/>
  <c r="Z299" i="3"/>
  <c r="V299" i="3"/>
  <c r="R299" i="3"/>
  <c r="AG299" i="3"/>
  <c r="Y299" i="3"/>
  <c r="Q299" i="3"/>
  <c r="AG12" i="3"/>
  <c r="Z12" i="3"/>
  <c r="V12" i="3"/>
  <c r="R12" i="3"/>
  <c r="Y12" i="3"/>
  <c r="Q12" i="3"/>
  <c r="AJ12" i="3"/>
  <c r="X12" i="3"/>
  <c r="T12" i="3"/>
  <c r="AI12" i="3" s="1"/>
  <c r="W12" i="3"/>
  <c r="S12" i="3"/>
  <c r="AA12" i="3"/>
  <c r="Z45" i="3"/>
  <c r="V45" i="3"/>
  <c r="R45" i="3"/>
  <c r="AG45" i="3"/>
  <c r="Y45" i="3"/>
  <c r="Q45" i="3"/>
  <c r="X45" i="3"/>
  <c r="T45" i="3"/>
  <c r="AI45" i="3" s="1"/>
  <c r="AA45" i="3"/>
  <c r="AJ45" i="3"/>
  <c r="W45" i="3"/>
  <c r="S45" i="3"/>
  <c r="AJ77" i="3"/>
  <c r="X77" i="3"/>
  <c r="T77" i="3"/>
  <c r="AI77" i="3" s="1"/>
  <c r="AA77" i="3"/>
  <c r="W77" i="3"/>
  <c r="S77" i="3"/>
  <c r="Z77" i="3"/>
  <c r="V77" i="3"/>
  <c r="R77" i="3"/>
  <c r="Y77" i="3"/>
  <c r="Q77" i="3"/>
  <c r="AG77" i="3"/>
  <c r="Z113" i="3"/>
  <c r="V113" i="3"/>
  <c r="R113" i="3"/>
  <c r="AG113" i="3"/>
  <c r="Y113" i="3"/>
  <c r="Q113" i="3"/>
  <c r="AJ113" i="3"/>
  <c r="X113" i="3"/>
  <c r="T113" i="3"/>
  <c r="AI113" i="3" s="1"/>
  <c r="W113" i="3"/>
  <c r="S113" i="3"/>
  <c r="AA113" i="3"/>
  <c r="Y151" i="3"/>
  <c r="Q151" i="3"/>
  <c r="AJ151" i="3"/>
  <c r="X151" i="3"/>
  <c r="T151" i="3"/>
  <c r="AI151" i="3" s="1"/>
  <c r="AA151" i="3"/>
  <c r="W151" i="3"/>
  <c r="S151" i="3"/>
  <c r="AG151" i="3"/>
  <c r="R151" i="3"/>
  <c r="Z151" i="3"/>
  <c r="V151" i="3"/>
  <c r="AG183" i="3"/>
  <c r="Y183" i="3"/>
  <c r="Q183" i="3"/>
  <c r="X183" i="3"/>
  <c r="T183" i="3"/>
  <c r="AI183" i="3" s="1"/>
  <c r="AJ183" i="3"/>
  <c r="AA183" i="3"/>
  <c r="W183" i="3"/>
  <c r="S183" i="3"/>
  <c r="R183" i="3"/>
  <c r="Z183" i="3"/>
  <c r="V183" i="3"/>
  <c r="AG229" i="3"/>
  <c r="Z229" i="3"/>
  <c r="V229" i="3"/>
  <c r="R229" i="3"/>
  <c r="Y229" i="3"/>
  <c r="Q229" i="3"/>
  <c r="AJ229" i="3"/>
  <c r="X229" i="3"/>
  <c r="T229" i="3"/>
  <c r="AI229" i="3" s="1"/>
  <c r="AA229" i="3"/>
  <c r="W229" i="3"/>
  <c r="S229" i="3"/>
  <c r="AA260" i="3"/>
  <c r="W260" i="3"/>
  <c r="S260" i="3"/>
  <c r="AG260" i="3"/>
  <c r="Z260" i="3"/>
  <c r="V260" i="3"/>
  <c r="R260" i="3"/>
  <c r="Y260" i="3"/>
  <c r="Q260" i="3"/>
  <c r="AJ260" i="3"/>
  <c r="X260" i="3"/>
  <c r="T260" i="3"/>
  <c r="AI260" i="3" s="1"/>
  <c r="AJ278" i="3"/>
  <c r="X278" i="3"/>
  <c r="T278" i="3"/>
  <c r="AI278" i="3" s="1"/>
  <c r="AA278" i="3"/>
  <c r="W278" i="3"/>
  <c r="S278" i="3"/>
  <c r="Z278" i="3"/>
  <c r="V278" i="3"/>
  <c r="R278" i="3"/>
  <c r="AG278" i="3"/>
  <c r="Q278" i="3"/>
  <c r="Y278" i="3"/>
  <c r="AG11" i="3"/>
  <c r="Y11" i="3"/>
  <c r="Q11" i="3"/>
  <c r="X11" i="3"/>
  <c r="T11" i="3"/>
  <c r="AI11" i="3" s="1"/>
  <c r="AJ11" i="3"/>
  <c r="AA11" i="3"/>
  <c r="W11" i="3"/>
  <c r="S11" i="3"/>
  <c r="Z11" i="3"/>
  <c r="V11" i="3"/>
  <c r="R11" i="3"/>
  <c r="AA46" i="3"/>
  <c r="W46" i="3"/>
  <c r="S46" i="3"/>
  <c r="Z46" i="3"/>
  <c r="V46" i="3"/>
  <c r="R46" i="3"/>
  <c r="AG46" i="3"/>
  <c r="Y46" i="3"/>
  <c r="Q46" i="3"/>
  <c r="X46" i="3"/>
  <c r="AJ46" i="3"/>
  <c r="T46" i="3"/>
  <c r="AI46" i="3" s="1"/>
  <c r="AJ78" i="3"/>
  <c r="X78" i="3"/>
  <c r="T78" i="3"/>
  <c r="AI78" i="3" s="1"/>
  <c r="AA78" i="3"/>
  <c r="W78" i="3"/>
  <c r="S78" i="3"/>
  <c r="Z78" i="3"/>
  <c r="V78" i="3"/>
  <c r="R78" i="3"/>
  <c r="AG78" i="3"/>
  <c r="Q78" i="3"/>
  <c r="Y78" i="3"/>
  <c r="Z114" i="3"/>
  <c r="V114" i="3"/>
  <c r="R114" i="3"/>
  <c r="AG114" i="3"/>
  <c r="Y114" i="3"/>
  <c r="Q114" i="3"/>
  <c r="X114" i="3"/>
  <c r="T114" i="3"/>
  <c r="AI114" i="3" s="1"/>
  <c r="AA114" i="3"/>
  <c r="AJ114" i="3"/>
  <c r="W114" i="3"/>
  <c r="S114" i="3"/>
  <c r="AJ148" i="3"/>
  <c r="AA148" i="3"/>
  <c r="W148" i="3"/>
  <c r="S148" i="3"/>
  <c r="Z148" i="3"/>
  <c r="V148" i="3"/>
  <c r="R148" i="3"/>
  <c r="AG148" i="3"/>
  <c r="Y148" i="3"/>
  <c r="Q148" i="3"/>
  <c r="T148" i="3"/>
  <c r="AI148" i="3" s="1"/>
  <c r="X148" i="3"/>
  <c r="AJ180" i="3"/>
  <c r="X180" i="3"/>
  <c r="T180" i="3"/>
  <c r="AI180" i="3" s="1"/>
  <c r="AA180" i="3"/>
  <c r="W180" i="3"/>
  <c r="S180" i="3"/>
  <c r="Z180" i="3"/>
  <c r="V180" i="3"/>
  <c r="R180" i="3"/>
  <c r="Y180" i="3"/>
  <c r="AG180" i="3"/>
  <c r="Q180" i="3"/>
  <c r="AG221" i="3"/>
  <c r="Z221" i="3"/>
  <c r="V221" i="3"/>
  <c r="R221" i="3"/>
  <c r="Y221" i="3"/>
  <c r="Q221" i="3"/>
  <c r="AJ221" i="3"/>
  <c r="X221" i="3"/>
  <c r="T221" i="3"/>
  <c r="AI221" i="3" s="1"/>
  <c r="S221" i="3"/>
  <c r="AA221" i="3"/>
  <c r="W221" i="3"/>
  <c r="Z287" i="3"/>
  <c r="V287" i="3"/>
  <c r="R287" i="3"/>
  <c r="AG287" i="3"/>
  <c r="Y287" i="3"/>
  <c r="Q287" i="3"/>
  <c r="AJ287" i="3"/>
  <c r="X287" i="3"/>
  <c r="T287" i="3"/>
  <c r="AI287" i="3" s="1"/>
  <c r="AA287" i="3"/>
  <c r="W287" i="3"/>
  <c r="S287" i="3"/>
  <c r="AA14" i="3"/>
  <c r="W14" i="3"/>
  <c r="S14" i="3"/>
  <c r="Z14" i="3"/>
  <c r="V14" i="3"/>
  <c r="R14" i="3"/>
  <c r="AG14" i="3"/>
  <c r="Y14" i="3"/>
  <c r="Q14" i="3"/>
  <c r="X14" i="3"/>
  <c r="AJ14" i="3"/>
  <c r="T14" i="3"/>
  <c r="AI14" i="3" s="1"/>
  <c r="AJ47" i="3"/>
  <c r="AA47" i="3"/>
  <c r="W47" i="3"/>
  <c r="S47" i="3"/>
  <c r="Z47" i="3"/>
  <c r="V47" i="3"/>
  <c r="R47" i="3"/>
  <c r="AG47" i="3"/>
  <c r="Y47" i="3"/>
  <c r="Q47" i="3"/>
  <c r="T47" i="3"/>
  <c r="AI47" i="3" s="1"/>
  <c r="X47" i="3"/>
  <c r="AJ79" i="3"/>
  <c r="X79" i="3"/>
  <c r="T79" i="3"/>
  <c r="AI79" i="3" s="1"/>
  <c r="AA79" i="3"/>
  <c r="W79" i="3"/>
  <c r="S79" i="3"/>
  <c r="AG79" i="3"/>
  <c r="Z79" i="3"/>
  <c r="V79" i="3"/>
  <c r="R79" i="3"/>
  <c r="Y79" i="3"/>
  <c r="Q79" i="3"/>
  <c r="AJ117" i="3"/>
  <c r="X117" i="3"/>
  <c r="T117" i="3"/>
  <c r="AI117" i="3" s="1"/>
  <c r="AA117" i="3"/>
  <c r="W117" i="3"/>
  <c r="S117" i="3"/>
  <c r="Z117" i="3"/>
  <c r="V117" i="3"/>
  <c r="R117" i="3"/>
  <c r="Y117" i="3"/>
  <c r="Q117" i="3"/>
  <c r="AG117" i="3"/>
  <c r="X153" i="3"/>
  <c r="T153" i="3"/>
  <c r="AI153" i="3" s="1"/>
  <c r="AJ153" i="3"/>
  <c r="AA153" i="3"/>
  <c r="W153" i="3"/>
  <c r="S153" i="3"/>
  <c r="Z153" i="3"/>
  <c r="V153" i="3"/>
  <c r="R153" i="3"/>
  <c r="Y153" i="3"/>
  <c r="AG153" i="3"/>
  <c r="Q153" i="3"/>
  <c r="Z185" i="3"/>
  <c r="V185" i="3"/>
  <c r="R185" i="3"/>
  <c r="AG185" i="3"/>
  <c r="Y185" i="3"/>
  <c r="Q185" i="3"/>
  <c r="X185" i="3"/>
  <c r="T185" i="3"/>
  <c r="AI185" i="3" s="1"/>
  <c r="AJ185" i="3"/>
  <c r="W185" i="3"/>
  <c r="S185" i="3"/>
  <c r="AA185" i="3"/>
  <c r="AG235" i="3"/>
  <c r="Y235" i="3"/>
  <c r="Q235" i="3"/>
  <c r="AJ235" i="3"/>
  <c r="X235" i="3"/>
  <c r="T235" i="3"/>
  <c r="AI235" i="3" s="1"/>
  <c r="AA235" i="3"/>
  <c r="W235" i="3"/>
  <c r="S235" i="3"/>
  <c r="R235" i="3"/>
  <c r="Z235" i="3"/>
  <c r="V235" i="3"/>
  <c r="X218" i="3"/>
  <c r="T218" i="3"/>
  <c r="AI218" i="3" s="1"/>
  <c r="AJ218" i="3"/>
  <c r="AA218" i="3"/>
  <c r="W218" i="3"/>
  <c r="S218" i="3"/>
  <c r="Z218" i="3"/>
  <c r="V218" i="3"/>
  <c r="R218" i="3"/>
  <c r="AG218" i="3"/>
  <c r="Q218" i="3"/>
  <c r="Y218" i="3"/>
  <c r="AG246" i="3"/>
  <c r="Y246" i="3"/>
  <c r="Q246" i="3"/>
  <c r="AJ246" i="3"/>
  <c r="X246" i="3"/>
  <c r="T246" i="3"/>
  <c r="AI246" i="3" s="1"/>
  <c r="AA246" i="3"/>
  <c r="W246" i="3"/>
  <c r="S246" i="3"/>
  <c r="Z246" i="3"/>
  <c r="V246" i="3"/>
  <c r="R246" i="3"/>
  <c r="AJ5" i="3"/>
  <c r="AA5" i="3"/>
  <c r="W5" i="3"/>
  <c r="S5" i="3"/>
  <c r="Z5" i="3"/>
  <c r="V5" i="3"/>
  <c r="R5" i="3"/>
  <c r="AG5" i="3"/>
  <c r="Y5" i="3"/>
  <c r="Q5" i="3"/>
  <c r="T5" i="3"/>
  <c r="AI5" i="3" s="1"/>
  <c r="X5" i="3"/>
  <c r="AJ40" i="3"/>
  <c r="X40" i="3"/>
  <c r="T40" i="3"/>
  <c r="AI40" i="3" s="1"/>
  <c r="AA40" i="3"/>
  <c r="W40" i="3"/>
  <c r="S40" i="3"/>
  <c r="AG40" i="3"/>
  <c r="Z40" i="3"/>
  <c r="V40" i="3"/>
  <c r="R40" i="3"/>
  <c r="Q40" i="3"/>
  <c r="Y40" i="3"/>
  <c r="AJ72" i="3"/>
  <c r="X72" i="3"/>
  <c r="T72" i="3"/>
  <c r="AI72" i="3" s="1"/>
  <c r="AA72" i="3"/>
  <c r="W72" i="3"/>
  <c r="S72" i="3"/>
  <c r="AG72" i="3"/>
  <c r="Z72" i="3"/>
  <c r="V72" i="3"/>
  <c r="R72" i="3"/>
  <c r="Y72" i="3"/>
  <c r="Q72" i="3"/>
  <c r="AG106" i="3"/>
  <c r="Y106" i="3"/>
  <c r="Q106" i="3"/>
  <c r="AJ106" i="3"/>
  <c r="X106" i="3"/>
  <c r="T106" i="3"/>
  <c r="AI106" i="3" s="1"/>
  <c r="AA106" i="3"/>
  <c r="S106" i="3"/>
  <c r="Z106" i="3"/>
  <c r="R106" i="3"/>
  <c r="W106" i="3"/>
  <c r="V106" i="3"/>
  <c r="AJ140" i="3"/>
  <c r="AA140" i="3"/>
  <c r="W140" i="3"/>
  <c r="S140" i="3"/>
  <c r="Z140" i="3"/>
  <c r="V140" i="3"/>
  <c r="R140" i="3"/>
  <c r="AG140" i="3"/>
  <c r="Y140" i="3"/>
  <c r="Q140" i="3"/>
  <c r="X140" i="3"/>
  <c r="T140" i="3"/>
  <c r="AI140" i="3" s="1"/>
  <c r="Y174" i="3"/>
  <c r="Q174" i="3"/>
  <c r="AJ174" i="3"/>
  <c r="X174" i="3"/>
  <c r="T174" i="3"/>
  <c r="AI174" i="3" s="1"/>
  <c r="AA174" i="3"/>
  <c r="W174" i="3"/>
  <c r="S174" i="3"/>
  <c r="Z174" i="3"/>
  <c r="V174" i="3"/>
  <c r="AG174" i="3"/>
  <c r="R174" i="3"/>
  <c r="AJ208" i="3"/>
  <c r="AA208" i="3"/>
  <c r="W208" i="3"/>
  <c r="S208" i="3"/>
  <c r="Z208" i="3"/>
  <c r="V208" i="3"/>
  <c r="R208" i="3"/>
  <c r="AG208" i="3"/>
  <c r="Y208" i="3"/>
  <c r="Q208" i="3"/>
  <c r="X208" i="3"/>
  <c r="T208" i="3"/>
  <c r="AI208" i="3" s="1"/>
  <c r="Z275" i="3"/>
  <c r="V275" i="3"/>
  <c r="R275" i="3"/>
  <c r="AG275" i="3"/>
  <c r="Y275" i="3"/>
  <c r="Q275" i="3"/>
  <c r="X275" i="3"/>
  <c r="T275" i="3"/>
  <c r="AI275" i="3" s="1"/>
  <c r="AJ275" i="3"/>
  <c r="W275" i="3"/>
  <c r="S275" i="3"/>
  <c r="AA275" i="3"/>
  <c r="AJ16" i="3"/>
  <c r="X16" i="3"/>
  <c r="T16" i="3"/>
  <c r="AI16" i="3" s="1"/>
  <c r="AA16" i="3"/>
  <c r="W16" i="3"/>
  <c r="S16" i="3"/>
  <c r="AG16" i="3"/>
  <c r="Z16" i="3"/>
  <c r="V16" i="3"/>
  <c r="R16" i="3"/>
  <c r="Q16" i="3"/>
  <c r="Y16" i="3"/>
  <c r="AG49" i="3"/>
  <c r="Y49" i="3"/>
  <c r="Q49" i="3"/>
  <c r="AJ49" i="3"/>
  <c r="X49" i="3"/>
  <c r="T49" i="3"/>
  <c r="AI49" i="3" s="1"/>
  <c r="AA49" i="3"/>
  <c r="W49" i="3"/>
  <c r="S49" i="3"/>
  <c r="Z49" i="3"/>
  <c r="V49" i="3"/>
  <c r="R49" i="3"/>
  <c r="AJ81" i="3"/>
  <c r="X81" i="3"/>
  <c r="T81" i="3"/>
  <c r="AI81" i="3" s="1"/>
  <c r="AA81" i="3"/>
  <c r="W81" i="3"/>
  <c r="S81" i="3"/>
  <c r="Z81" i="3"/>
  <c r="V81" i="3"/>
  <c r="R81" i="3"/>
  <c r="AG81" i="3"/>
  <c r="Q81" i="3"/>
  <c r="Y81" i="3"/>
  <c r="Y119" i="3"/>
  <c r="Q119" i="3"/>
  <c r="AJ119" i="3"/>
  <c r="X119" i="3"/>
  <c r="T119" i="3"/>
  <c r="AI119" i="3" s="1"/>
  <c r="AA119" i="3"/>
  <c r="W119" i="3"/>
  <c r="S119" i="3"/>
  <c r="AG119" i="3"/>
  <c r="R119" i="3"/>
  <c r="Z119" i="3"/>
  <c r="V119" i="3"/>
  <c r="AG155" i="3"/>
  <c r="Y155" i="3"/>
  <c r="Q155" i="3"/>
  <c r="X155" i="3"/>
  <c r="T155" i="3"/>
  <c r="AI155" i="3" s="1"/>
  <c r="AJ155" i="3"/>
  <c r="AA155" i="3"/>
  <c r="W155" i="3"/>
  <c r="S155" i="3"/>
  <c r="Z155" i="3"/>
  <c r="V155" i="3"/>
  <c r="R155" i="3"/>
  <c r="X189" i="3"/>
  <c r="T189" i="3"/>
  <c r="AI189" i="3" s="1"/>
  <c r="AJ189" i="3"/>
  <c r="AA189" i="3"/>
  <c r="W189" i="3"/>
  <c r="S189" i="3"/>
  <c r="Z189" i="3"/>
  <c r="V189" i="3"/>
  <c r="R189" i="3"/>
  <c r="Y189" i="3"/>
  <c r="AG189" i="3"/>
  <c r="Q189" i="3"/>
  <c r="Z238" i="3"/>
  <c r="V238" i="3"/>
  <c r="R238" i="3"/>
  <c r="AG238" i="3"/>
  <c r="Y238" i="3"/>
  <c r="Q238" i="3"/>
  <c r="X238" i="3"/>
  <c r="T238" i="3"/>
  <c r="AI238" i="3" s="1"/>
  <c r="AJ238" i="3"/>
  <c r="W238" i="3"/>
  <c r="S238" i="3"/>
  <c r="AA238" i="3"/>
  <c r="Z296" i="3"/>
  <c r="V296" i="3"/>
  <c r="R296" i="3"/>
  <c r="AG296" i="3"/>
  <c r="Y296" i="3"/>
  <c r="Q296" i="3"/>
  <c r="X296" i="3"/>
  <c r="T296" i="3"/>
  <c r="AI296" i="3" s="1"/>
  <c r="AJ296" i="3"/>
  <c r="AA296" i="3"/>
  <c r="W296" i="3"/>
  <c r="S296" i="3"/>
  <c r="Z266" i="3"/>
  <c r="V266" i="3"/>
  <c r="R266" i="3"/>
  <c r="AG266" i="3"/>
  <c r="Y266" i="3"/>
  <c r="Q266" i="3"/>
  <c r="AJ266" i="3"/>
  <c r="X266" i="3"/>
  <c r="T266" i="3"/>
  <c r="AI266" i="3" s="1"/>
  <c r="S266" i="3"/>
  <c r="AA266" i="3"/>
  <c r="W266" i="3"/>
  <c r="X17" i="3"/>
  <c r="T17" i="3"/>
  <c r="AI17" i="3" s="1"/>
  <c r="AJ17" i="3"/>
  <c r="AA17" i="3"/>
  <c r="W17" i="3"/>
  <c r="S17" i="3"/>
  <c r="Z17" i="3"/>
  <c r="V17" i="3"/>
  <c r="R17" i="3"/>
  <c r="AG17" i="3"/>
  <c r="Q17" i="3"/>
  <c r="Y17" i="3"/>
  <c r="AG50" i="3"/>
  <c r="Y50" i="3"/>
  <c r="Q50" i="3"/>
  <c r="AJ50" i="3"/>
  <c r="X50" i="3"/>
  <c r="T50" i="3"/>
  <c r="AI50" i="3" s="1"/>
  <c r="AA50" i="3"/>
  <c r="W50" i="3"/>
  <c r="S50" i="3"/>
  <c r="V50" i="3"/>
  <c r="R50" i="3"/>
  <c r="Z50" i="3"/>
  <c r="AJ82" i="3"/>
  <c r="X82" i="3"/>
  <c r="T82" i="3"/>
  <c r="AI82" i="3" s="1"/>
  <c r="AA82" i="3"/>
  <c r="W82" i="3"/>
  <c r="S82" i="3"/>
  <c r="Z82" i="3"/>
  <c r="V82" i="3"/>
  <c r="R82" i="3"/>
  <c r="Y82" i="3"/>
  <c r="Q82" i="3"/>
  <c r="AG82" i="3"/>
  <c r="X118" i="3"/>
  <c r="AJ118" i="3"/>
  <c r="AA118" i="3"/>
  <c r="Z118" i="3"/>
  <c r="Y118" i="3"/>
  <c r="T118" i="3"/>
  <c r="AI118" i="3" s="1"/>
  <c r="W118" i="3"/>
  <c r="S118" i="3"/>
  <c r="AG118" i="3"/>
  <c r="V118" i="3"/>
  <c r="R118" i="3"/>
  <c r="Q118" i="3"/>
  <c r="AJ152" i="3"/>
  <c r="X152" i="3"/>
  <c r="T152" i="3"/>
  <c r="AI152" i="3" s="1"/>
  <c r="AA152" i="3"/>
  <c r="W152" i="3"/>
  <c r="S152" i="3"/>
  <c r="Z152" i="3"/>
  <c r="V152" i="3"/>
  <c r="R152" i="3"/>
  <c r="AG152" i="3"/>
  <c r="Q152" i="3"/>
  <c r="Y152" i="3"/>
  <c r="Z184" i="3"/>
  <c r="V184" i="3"/>
  <c r="R184" i="3"/>
  <c r="AG184" i="3"/>
  <c r="Y184" i="3"/>
  <c r="Q184" i="3"/>
  <c r="AJ184" i="3"/>
  <c r="X184" i="3"/>
  <c r="T184" i="3"/>
  <c r="AI184" i="3" s="1"/>
  <c r="AA184" i="3"/>
  <c r="W184" i="3"/>
  <c r="S184" i="3"/>
  <c r="Z230" i="3"/>
  <c r="V230" i="3"/>
  <c r="R230" i="3"/>
  <c r="AG230" i="3"/>
  <c r="Y230" i="3"/>
  <c r="Q230" i="3"/>
  <c r="X230" i="3"/>
  <c r="T230" i="3"/>
  <c r="AI230" i="3" s="1"/>
  <c r="AA230" i="3"/>
  <c r="AJ230" i="3"/>
  <c r="W230" i="3"/>
  <c r="S230" i="3"/>
  <c r="Z295" i="3"/>
  <c r="V295" i="3"/>
  <c r="R295" i="3"/>
  <c r="AG295" i="3"/>
  <c r="Y295" i="3"/>
  <c r="Q295" i="3"/>
  <c r="AJ295" i="3"/>
  <c r="X295" i="3"/>
  <c r="T295" i="3"/>
  <c r="AI295" i="3" s="1"/>
  <c r="AA295" i="3"/>
  <c r="W295" i="3"/>
  <c r="S295" i="3"/>
  <c r="AG18" i="3"/>
  <c r="Y18" i="3"/>
  <c r="Q18" i="3"/>
  <c r="AJ18" i="3"/>
  <c r="X18" i="3"/>
  <c r="T18" i="3"/>
  <c r="AI18" i="3" s="1"/>
  <c r="AA18" i="3"/>
  <c r="W18" i="3"/>
  <c r="S18" i="3"/>
  <c r="Z18" i="3"/>
  <c r="V18" i="3"/>
  <c r="R18" i="3"/>
  <c r="Y51" i="3"/>
  <c r="Q51" i="3"/>
  <c r="AJ51" i="3"/>
  <c r="X51" i="3"/>
  <c r="T51" i="3"/>
  <c r="AI51" i="3" s="1"/>
  <c r="AA51" i="3"/>
  <c r="W51" i="3"/>
  <c r="S51" i="3"/>
  <c r="AG51" i="3"/>
  <c r="R51" i="3"/>
  <c r="Z51" i="3"/>
  <c r="V51" i="3"/>
  <c r="AJ83" i="3"/>
  <c r="X83" i="3"/>
  <c r="T83" i="3"/>
  <c r="AI83" i="3" s="1"/>
  <c r="AA83" i="3"/>
  <c r="W83" i="3"/>
  <c r="S83" i="3"/>
  <c r="AG83" i="3"/>
  <c r="Z83" i="3"/>
  <c r="V83" i="3"/>
  <c r="R83" i="3"/>
  <c r="Q83" i="3"/>
  <c r="Y83" i="3"/>
  <c r="Z121" i="3"/>
  <c r="V121" i="3"/>
  <c r="R121" i="3"/>
  <c r="AG121" i="3"/>
  <c r="Y121" i="3"/>
  <c r="Q121" i="3"/>
  <c r="AJ121" i="3"/>
  <c r="X121" i="3"/>
  <c r="T121" i="3"/>
  <c r="AI121" i="3" s="1"/>
  <c r="W121" i="3"/>
  <c r="S121" i="3"/>
  <c r="AA121" i="3"/>
  <c r="Z157" i="3"/>
  <c r="V157" i="3"/>
  <c r="R157" i="3"/>
  <c r="AG157" i="3"/>
  <c r="Y157" i="3"/>
  <c r="Q157" i="3"/>
  <c r="X157" i="3"/>
  <c r="T157" i="3"/>
  <c r="AI157" i="3" s="1"/>
  <c r="S157" i="3"/>
  <c r="AA157" i="3"/>
  <c r="AJ157" i="3"/>
  <c r="W157" i="3"/>
  <c r="Z193" i="3"/>
  <c r="V193" i="3"/>
  <c r="R193" i="3"/>
  <c r="AG193" i="3"/>
  <c r="Y193" i="3"/>
  <c r="Q193" i="3"/>
  <c r="X193" i="3"/>
  <c r="T193" i="3"/>
  <c r="AI193" i="3" s="1"/>
  <c r="S193" i="3"/>
  <c r="AA193" i="3"/>
  <c r="AJ193" i="3"/>
  <c r="W193" i="3"/>
  <c r="AJ241" i="3"/>
  <c r="X241" i="3"/>
  <c r="T241" i="3"/>
  <c r="AI241" i="3" s="1"/>
  <c r="AA241" i="3"/>
  <c r="W241" i="3"/>
  <c r="S241" i="3"/>
  <c r="AG241" i="3"/>
  <c r="Z241" i="3"/>
  <c r="V241" i="3"/>
  <c r="R241" i="3"/>
  <c r="Y241" i="3"/>
  <c r="Q241" i="3"/>
  <c r="AG220" i="3"/>
  <c r="Y220" i="3"/>
  <c r="Q220" i="3"/>
  <c r="X220" i="3"/>
  <c r="T220" i="3"/>
  <c r="AI220" i="3" s="1"/>
  <c r="AJ220" i="3"/>
  <c r="AA220" i="3"/>
  <c r="W220" i="3"/>
  <c r="S220" i="3"/>
  <c r="V220" i="3"/>
  <c r="R220" i="3"/>
  <c r="Z220" i="3"/>
  <c r="AJ290" i="3"/>
  <c r="AA290" i="3"/>
  <c r="W290" i="3"/>
  <c r="S290" i="3"/>
  <c r="Z290" i="3"/>
  <c r="V290" i="3"/>
  <c r="R290" i="3"/>
  <c r="AG290" i="3"/>
  <c r="Y290" i="3"/>
  <c r="Q290" i="3"/>
  <c r="X290" i="3"/>
  <c r="T290" i="3"/>
  <c r="AI290" i="3" s="1"/>
  <c r="AG98" i="3"/>
  <c r="Y98" i="3"/>
  <c r="Q98" i="3"/>
  <c r="AJ98" i="3"/>
  <c r="X98" i="3"/>
  <c r="T98" i="3"/>
  <c r="AI98" i="3" s="1"/>
  <c r="AA98" i="3"/>
  <c r="S98" i="3"/>
  <c r="Z98" i="3"/>
  <c r="R98" i="3"/>
  <c r="W98" i="3"/>
  <c r="V98" i="3"/>
  <c r="Z214" i="3"/>
  <c r="V214" i="3"/>
  <c r="R214" i="3"/>
  <c r="AG214" i="3"/>
  <c r="Y214" i="3"/>
  <c r="Q214" i="3"/>
  <c r="X214" i="3"/>
  <c r="T214" i="3"/>
  <c r="AI214" i="3" s="1"/>
  <c r="S214" i="3"/>
  <c r="AA214" i="3"/>
  <c r="AJ214" i="3"/>
  <c r="W214" i="3"/>
  <c r="AA115" i="3"/>
  <c r="W115" i="3"/>
  <c r="S115" i="3"/>
  <c r="AG115" i="3"/>
  <c r="Z115" i="3"/>
  <c r="V115" i="3"/>
  <c r="R115" i="3"/>
  <c r="Y115" i="3"/>
  <c r="Q115" i="3"/>
  <c r="AJ115" i="3"/>
  <c r="X115" i="3"/>
  <c r="T115" i="3"/>
  <c r="AI115" i="3" s="1"/>
  <c r="AG191" i="3"/>
  <c r="Y191" i="3"/>
  <c r="Q191" i="3"/>
  <c r="X191" i="3"/>
  <c r="T191" i="3"/>
  <c r="AI191" i="3" s="1"/>
  <c r="AJ191" i="3"/>
  <c r="AA191" i="3"/>
  <c r="W191" i="3"/>
  <c r="S191" i="3"/>
  <c r="Z191" i="3"/>
  <c r="V191" i="3"/>
  <c r="R191" i="3"/>
  <c r="AG281" i="3"/>
  <c r="Y281" i="3"/>
  <c r="Q281" i="3"/>
  <c r="X281" i="3"/>
  <c r="T281" i="3"/>
  <c r="AI281" i="3" s="1"/>
  <c r="AJ281" i="3"/>
  <c r="AA281" i="3"/>
  <c r="W281" i="3"/>
  <c r="S281" i="3"/>
  <c r="Z281" i="3"/>
  <c r="V281" i="3"/>
  <c r="R281" i="3"/>
  <c r="AG294" i="3"/>
  <c r="Y294" i="3"/>
  <c r="Q294" i="3"/>
  <c r="X294" i="3"/>
  <c r="T294" i="3"/>
  <c r="AI294" i="3" s="1"/>
  <c r="AJ294" i="3"/>
  <c r="AA294" i="3"/>
  <c r="W294" i="3"/>
  <c r="S294" i="3"/>
  <c r="Z294" i="3"/>
  <c r="V294" i="3"/>
  <c r="R294" i="3"/>
  <c r="AJ362" i="3"/>
  <c r="AA362" i="3"/>
  <c r="W362" i="3"/>
  <c r="S362" i="3"/>
  <c r="Z362" i="3"/>
  <c r="V362" i="3"/>
  <c r="R362" i="3"/>
  <c r="AG362" i="3"/>
  <c r="Y362" i="3"/>
  <c r="Q362" i="3"/>
  <c r="X362" i="3"/>
  <c r="T362" i="3"/>
  <c r="AI362" i="3" s="1"/>
  <c r="E339" i="3"/>
  <c r="AJ339" i="3"/>
  <c r="X339" i="3"/>
  <c r="T339" i="3"/>
  <c r="AI339" i="3" s="1"/>
  <c r="AA339" i="3"/>
  <c r="W339" i="3"/>
  <c r="S339" i="3"/>
  <c r="Z339" i="3"/>
  <c r="V339" i="3"/>
  <c r="R339" i="3"/>
  <c r="AG339" i="3"/>
  <c r="Y339" i="3"/>
  <c r="Q339" i="3"/>
  <c r="E312" i="3"/>
  <c r="X312" i="3"/>
  <c r="T312" i="3"/>
  <c r="AI312" i="3" s="1"/>
  <c r="AJ312" i="3"/>
  <c r="AA312" i="3"/>
  <c r="W312" i="3"/>
  <c r="S312" i="3"/>
  <c r="Z312" i="3"/>
  <c r="V312" i="3"/>
  <c r="R312" i="3"/>
  <c r="AG312" i="3"/>
  <c r="Y312" i="3"/>
  <c r="Q312" i="3"/>
  <c r="X300" i="3"/>
  <c r="T300" i="3"/>
  <c r="AI300" i="3" s="1"/>
  <c r="AJ300" i="3"/>
  <c r="AA300" i="3"/>
  <c r="W300" i="3"/>
  <c r="S300" i="3"/>
  <c r="Z300" i="3"/>
  <c r="V300" i="3"/>
  <c r="R300" i="3"/>
  <c r="AG300" i="3"/>
  <c r="Y300" i="3"/>
  <c r="Q300" i="3"/>
  <c r="AA361" i="3"/>
  <c r="W361" i="3"/>
  <c r="S361" i="3"/>
  <c r="AG361" i="3"/>
  <c r="Z361" i="3"/>
  <c r="V361" i="3"/>
  <c r="R361" i="3"/>
  <c r="Y361" i="3"/>
  <c r="Q361" i="3"/>
  <c r="AJ361" i="3"/>
  <c r="X361" i="3"/>
  <c r="T361" i="3"/>
  <c r="AI361" i="3" s="1"/>
  <c r="E350" i="3"/>
  <c r="AG350" i="3"/>
  <c r="Y350" i="3"/>
  <c r="Q350" i="3"/>
  <c r="X350" i="3"/>
  <c r="T350" i="3"/>
  <c r="AI350" i="3" s="1"/>
  <c r="AJ350" i="3"/>
  <c r="AA350" i="3"/>
  <c r="W350" i="3"/>
  <c r="S350" i="3"/>
  <c r="Z350" i="3"/>
  <c r="V350" i="3"/>
  <c r="R350" i="3"/>
  <c r="E319" i="3"/>
  <c r="Z319" i="3"/>
  <c r="V319" i="3"/>
  <c r="R319" i="3"/>
  <c r="AG319" i="3"/>
  <c r="Y319" i="3"/>
  <c r="Q319" i="3"/>
  <c r="AJ319" i="3"/>
  <c r="X319" i="3"/>
  <c r="T319" i="3"/>
  <c r="AI319" i="3" s="1"/>
  <c r="AA319" i="3"/>
  <c r="W319" i="3"/>
  <c r="S319" i="3"/>
  <c r="E332" i="3"/>
  <c r="AG332" i="3"/>
  <c r="Y332" i="3"/>
  <c r="Q332" i="3"/>
  <c r="X332" i="3"/>
  <c r="T332" i="3"/>
  <c r="AI332" i="3" s="1"/>
  <c r="AJ332" i="3"/>
  <c r="AA332" i="3"/>
  <c r="W332" i="3"/>
  <c r="S332" i="3"/>
  <c r="Z332" i="3"/>
  <c r="V332" i="3"/>
  <c r="R332" i="3"/>
  <c r="E317" i="3"/>
  <c r="AG317" i="3"/>
  <c r="Z317" i="3"/>
  <c r="V317" i="3"/>
  <c r="R317" i="3"/>
  <c r="AJ317" i="3"/>
  <c r="Y317" i="3"/>
  <c r="Q317" i="3"/>
  <c r="X317" i="3"/>
  <c r="T317" i="3"/>
  <c r="AI317" i="3" s="1"/>
  <c r="AA317" i="3"/>
  <c r="W317" i="3"/>
  <c r="S317" i="3"/>
  <c r="E330" i="3"/>
  <c r="X330" i="3"/>
  <c r="T330" i="3"/>
  <c r="AI330" i="3" s="1"/>
  <c r="AJ330" i="3"/>
  <c r="AA330" i="3"/>
  <c r="W330" i="3"/>
  <c r="S330" i="3"/>
  <c r="Z330" i="3"/>
  <c r="V330" i="3"/>
  <c r="R330" i="3"/>
  <c r="Y330" i="3"/>
  <c r="AG330" i="3"/>
  <c r="Q330" i="3"/>
  <c r="E338" i="3"/>
  <c r="AJ338" i="3"/>
  <c r="AA338" i="3"/>
  <c r="W338" i="3"/>
  <c r="S338" i="3"/>
  <c r="Z338" i="3"/>
  <c r="V338" i="3"/>
  <c r="R338" i="3"/>
  <c r="AG338" i="3"/>
  <c r="Y338" i="3"/>
  <c r="Q338" i="3"/>
  <c r="X338" i="3"/>
  <c r="T338" i="3"/>
  <c r="AI338" i="3" s="1"/>
  <c r="E359" i="3"/>
  <c r="Z359" i="3"/>
  <c r="V359" i="3"/>
  <c r="R359" i="3"/>
  <c r="AG359" i="3"/>
  <c r="Y359" i="3"/>
  <c r="Q359" i="3"/>
  <c r="AJ359" i="3"/>
  <c r="X359" i="3"/>
  <c r="T359" i="3"/>
  <c r="AI359" i="3" s="1"/>
  <c r="AA359" i="3"/>
  <c r="W359" i="3"/>
  <c r="S359" i="3"/>
  <c r="E352" i="3"/>
  <c r="Z352" i="3"/>
  <c r="V352" i="3"/>
  <c r="R352" i="3"/>
  <c r="AG352" i="3"/>
  <c r="Y352" i="3"/>
  <c r="Q352" i="3"/>
  <c r="X352" i="3"/>
  <c r="T352" i="3"/>
  <c r="AI352" i="3" s="1"/>
  <c r="AJ352" i="3"/>
  <c r="AA352" i="3"/>
  <c r="W352" i="3"/>
  <c r="S352" i="3"/>
  <c r="E337" i="3"/>
  <c r="AA337" i="3"/>
  <c r="W337" i="3"/>
  <c r="S337" i="3"/>
  <c r="AG337" i="3"/>
  <c r="Z337" i="3"/>
  <c r="V337" i="3"/>
  <c r="R337" i="3"/>
  <c r="Y337" i="3"/>
  <c r="Q337" i="3"/>
  <c r="AJ337" i="3"/>
  <c r="X337" i="3"/>
  <c r="T337" i="3"/>
  <c r="AI337" i="3" s="1"/>
  <c r="E347" i="3"/>
  <c r="AJ347" i="3"/>
  <c r="X347" i="3"/>
  <c r="T347" i="3"/>
  <c r="AI347" i="3" s="1"/>
  <c r="AA347" i="3"/>
  <c r="W347" i="3"/>
  <c r="S347" i="3"/>
  <c r="Z347" i="3"/>
  <c r="V347" i="3"/>
  <c r="R347" i="3"/>
  <c r="AG347" i="3"/>
  <c r="Y347" i="3"/>
  <c r="Q347" i="3"/>
  <c r="E323" i="3"/>
  <c r="AA323" i="3"/>
  <c r="W323" i="3"/>
  <c r="S323" i="3"/>
  <c r="Z323" i="3"/>
  <c r="V323" i="3"/>
  <c r="AC323" i="3" s="1"/>
  <c r="R323" i="3"/>
  <c r="AG323" i="3"/>
  <c r="Y323" i="3"/>
  <c r="Q323" i="3"/>
  <c r="AJ323" i="3"/>
  <c r="X323" i="3"/>
  <c r="T323" i="3"/>
  <c r="AI323" i="3" s="1"/>
  <c r="E309" i="3"/>
  <c r="X309" i="3"/>
  <c r="T309" i="3"/>
  <c r="AI309" i="3" s="1"/>
  <c r="AA309" i="3"/>
  <c r="W309" i="3"/>
  <c r="S309" i="3"/>
  <c r="AG309" i="3"/>
  <c r="Z309" i="3"/>
  <c r="V309" i="3"/>
  <c r="R309" i="3"/>
  <c r="AJ309" i="3"/>
  <c r="Y309" i="3"/>
  <c r="Q309" i="3"/>
  <c r="AJ371" i="3"/>
  <c r="X371" i="3"/>
  <c r="T371" i="3"/>
  <c r="AI371" i="3" s="1"/>
  <c r="AA371" i="3"/>
  <c r="W371" i="3"/>
  <c r="S371" i="3"/>
  <c r="Z371" i="3"/>
  <c r="V371" i="3"/>
  <c r="R371" i="3"/>
  <c r="AG371" i="3"/>
  <c r="Y371" i="3"/>
  <c r="Q371" i="3"/>
  <c r="E357" i="3"/>
  <c r="Y357" i="3"/>
  <c r="Q357" i="3"/>
  <c r="AJ357" i="3"/>
  <c r="X357" i="3"/>
  <c r="T357" i="3"/>
  <c r="AI357" i="3" s="1"/>
  <c r="AA357" i="3"/>
  <c r="W357" i="3"/>
  <c r="S357" i="3"/>
  <c r="AG357" i="3"/>
  <c r="Z357" i="3"/>
  <c r="V357" i="3"/>
  <c r="R357" i="3"/>
  <c r="AJ224" i="3"/>
  <c r="AA224" i="3"/>
  <c r="W224" i="3"/>
  <c r="S224" i="3"/>
  <c r="Z224" i="3"/>
  <c r="V224" i="3"/>
  <c r="R224" i="3"/>
  <c r="AG224" i="3"/>
  <c r="Y224" i="3"/>
  <c r="Q224" i="3"/>
  <c r="T224" i="3"/>
  <c r="AI224" i="3" s="1"/>
  <c r="X224" i="3"/>
  <c r="AG27" i="3"/>
  <c r="Y27" i="3"/>
  <c r="Q27" i="3"/>
  <c r="X27" i="3"/>
  <c r="T27" i="3"/>
  <c r="AI27" i="3" s="1"/>
  <c r="AJ27" i="3"/>
  <c r="AA27" i="3"/>
  <c r="W27" i="3"/>
  <c r="S27" i="3"/>
  <c r="Z27" i="3"/>
  <c r="V27" i="3"/>
  <c r="R27" i="3"/>
  <c r="AJ60" i="3"/>
  <c r="X60" i="3"/>
  <c r="T60" i="3"/>
  <c r="AI60" i="3" s="1"/>
  <c r="AA60" i="3"/>
  <c r="W60" i="3"/>
  <c r="S60" i="3"/>
  <c r="AG60" i="3"/>
  <c r="Z60" i="3"/>
  <c r="V60" i="3"/>
  <c r="R60" i="3"/>
  <c r="Q60" i="3"/>
  <c r="Y60" i="3"/>
  <c r="AJ92" i="3"/>
  <c r="X92" i="3"/>
  <c r="T92" i="3"/>
  <c r="AI92" i="3" s="1"/>
  <c r="AA92" i="3"/>
  <c r="W92" i="3"/>
  <c r="S92" i="3"/>
  <c r="AG92" i="3"/>
  <c r="Z92" i="3"/>
  <c r="V92" i="3"/>
  <c r="R92" i="3"/>
  <c r="Q92" i="3"/>
  <c r="Y92" i="3"/>
  <c r="AG128" i="3"/>
  <c r="Y128" i="3"/>
  <c r="Q128" i="3"/>
  <c r="X128" i="3"/>
  <c r="T128" i="3"/>
  <c r="AI128" i="3" s="1"/>
  <c r="AJ128" i="3"/>
  <c r="AA128" i="3"/>
  <c r="W128" i="3"/>
  <c r="S128" i="3"/>
  <c r="V128" i="3"/>
  <c r="R128" i="3"/>
  <c r="Z128" i="3"/>
  <c r="Y162" i="3"/>
  <c r="Q162" i="3"/>
  <c r="AJ162" i="3"/>
  <c r="X162" i="3"/>
  <c r="T162" i="3"/>
  <c r="AI162" i="3" s="1"/>
  <c r="AA162" i="3"/>
  <c r="W162" i="3"/>
  <c r="S162" i="3"/>
  <c r="AG162" i="3"/>
  <c r="R162" i="3"/>
  <c r="Z162" i="3"/>
  <c r="V162" i="3"/>
  <c r="AJ196" i="3"/>
  <c r="X196" i="3"/>
  <c r="T196" i="3"/>
  <c r="AI196" i="3" s="1"/>
  <c r="AA196" i="3"/>
  <c r="W196" i="3"/>
  <c r="S196" i="3"/>
  <c r="Z196" i="3"/>
  <c r="V196" i="3"/>
  <c r="R196" i="3"/>
  <c r="AG196" i="3"/>
  <c r="Q196" i="3"/>
  <c r="Y196" i="3"/>
  <c r="AJ251" i="3"/>
  <c r="AA251" i="3"/>
  <c r="W251" i="3"/>
  <c r="S251" i="3"/>
  <c r="Z251" i="3"/>
  <c r="V251" i="3"/>
  <c r="R251" i="3"/>
  <c r="AG251" i="3"/>
  <c r="Y251" i="3"/>
  <c r="Q251" i="3"/>
  <c r="T251" i="3"/>
  <c r="AI251" i="3" s="1"/>
  <c r="X251" i="3"/>
  <c r="AA231" i="3"/>
  <c r="W231" i="3"/>
  <c r="S231" i="3"/>
  <c r="Z231" i="3"/>
  <c r="V231" i="3"/>
  <c r="R231" i="3"/>
  <c r="AG231" i="3"/>
  <c r="Y231" i="3"/>
  <c r="Q231" i="3"/>
  <c r="AJ231" i="3"/>
  <c r="T231" i="3"/>
  <c r="AI231" i="3" s="1"/>
  <c r="X231" i="3"/>
  <c r="AG20" i="3"/>
  <c r="Z20" i="3"/>
  <c r="V20" i="3"/>
  <c r="R20" i="3"/>
  <c r="Y20" i="3"/>
  <c r="Q20" i="3"/>
  <c r="AJ20" i="3"/>
  <c r="X20" i="3"/>
  <c r="T20" i="3"/>
  <c r="AI20" i="3" s="1"/>
  <c r="S20" i="3"/>
  <c r="AA20" i="3"/>
  <c r="W20" i="3"/>
  <c r="AG53" i="3"/>
  <c r="Y53" i="3"/>
  <c r="Q53" i="3"/>
  <c r="AJ53" i="3"/>
  <c r="X53" i="3"/>
  <c r="T53" i="3"/>
  <c r="AI53" i="3" s="1"/>
  <c r="AA53" i="3"/>
  <c r="W53" i="3"/>
  <c r="S53" i="3"/>
  <c r="R53" i="3"/>
  <c r="Z53" i="3"/>
  <c r="V53" i="3"/>
  <c r="AJ85" i="3"/>
  <c r="X85" i="3"/>
  <c r="T85" i="3"/>
  <c r="AI85" i="3" s="1"/>
  <c r="AA85" i="3"/>
  <c r="W85" i="3"/>
  <c r="S85" i="3"/>
  <c r="Z85" i="3"/>
  <c r="V85" i="3"/>
  <c r="R85" i="3"/>
  <c r="Y85" i="3"/>
  <c r="AG85" i="3"/>
  <c r="Q85" i="3"/>
  <c r="AA123" i="3"/>
  <c r="W123" i="3"/>
  <c r="S123" i="3"/>
  <c r="AG123" i="3"/>
  <c r="Z123" i="3"/>
  <c r="V123" i="3"/>
  <c r="R123" i="3"/>
  <c r="Y123" i="3"/>
  <c r="Q123" i="3"/>
  <c r="AJ123" i="3"/>
  <c r="X123" i="3"/>
  <c r="T123" i="3"/>
  <c r="AI123" i="3" s="1"/>
  <c r="AJ159" i="3"/>
  <c r="AA159" i="3"/>
  <c r="W159" i="3"/>
  <c r="S159" i="3"/>
  <c r="Z159" i="3"/>
  <c r="V159" i="3"/>
  <c r="R159" i="3"/>
  <c r="AG159" i="3"/>
  <c r="Y159" i="3"/>
  <c r="Q159" i="3"/>
  <c r="T159" i="3"/>
  <c r="AI159" i="3" s="1"/>
  <c r="X159" i="3"/>
  <c r="AJ195" i="3"/>
  <c r="AA195" i="3"/>
  <c r="W195" i="3"/>
  <c r="S195" i="3"/>
  <c r="Z195" i="3"/>
  <c r="V195" i="3"/>
  <c r="R195" i="3"/>
  <c r="AG195" i="3"/>
  <c r="Y195" i="3"/>
  <c r="Q195" i="3"/>
  <c r="T195" i="3"/>
  <c r="AI195" i="3" s="1"/>
  <c r="X195" i="3"/>
  <c r="X245" i="3"/>
  <c r="T245" i="3"/>
  <c r="AI245" i="3" s="1"/>
  <c r="AJ245" i="3"/>
  <c r="AA245" i="3"/>
  <c r="W245" i="3"/>
  <c r="S245" i="3"/>
  <c r="Z245" i="3"/>
  <c r="V245" i="3"/>
  <c r="R245" i="3"/>
  <c r="AG245" i="3"/>
  <c r="Q245" i="3"/>
  <c r="Y245" i="3"/>
  <c r="AA223" i="3"/>
  <c r="W223" i="3"/>
  <c r="S223" i="3"/>
  <c r="Z223" i="3"/>
  <c r="V223" i="3"/>
  <c r="R223" i="3"/>
  <c r="AG223" i="3"/>
  <c r="Y223" i="3"/>
  <c r="Q223" i="3"/>
  <c r="X223" i="3"/>
  <c r="AJ223" i="3"/>
  <c r="T223" i="3"/>
  <c r="AI223" i="3" s="1"/>
  <c r="AJ298" i="3"/>
  <c r="AA298" i="3"/>
  <c r="W298" i="3"/>
  <c r="S298" i="3"/>
  <c r="Z298" i="3"/>
  <c r="V298" i="3"/>
  <c r="R298" i="3"/>
  <c r="AG298" i="3"/>
  <c r="Y298" i="3"/>
  <c r="Q298" i="3"/>
  <c r="X298" i="3"/>
  <c r="T298" i="3"/>
  <c r="AI298" i="3" s="1"/>
  <c r="Z21" i="3"/>
  <c r="V21" i="3"/>
  <c r="R21" i="3"/>
  <c r="AG21" i="3"/>
  <c r="Y21" i="3"/>
  <c r="Q21" i="3"/>
  <c r="X21" i="3"/>
  <c r="T21" i="3"/>
  <c r="AI21" i="3" s="1"/>
  <c r="AA21" i="3"/>
  <c r="AJ21" i="3"/>
  <c r="W21" i="3"/>
  <c r="S21" i="3"/>
  <c r="AG54" i="3"/>
  <c r="Y54" i="3"/>
  <c r="Q54" i="3"/>
  <c r="AJ54" i="3"/>
  <c r="X54" i="3"/>
  <c r="T54" i="3"/>
  <c r="AI54" i="3" s="1"/>
  <c r="AA54" i="3"/>
  <c r="W54" i="3"/>
  <c r="S54" i="3"/>
  <c r="Z54" i="3"/>
  <c r="V54" i="3"/>
  <c r="R54" i="3"/>
  <c r="AJ86" i="3"/>
  <c r="X86" i="3"/>
  <c r="T86" i="3"/>
  <c r="AI86" i="3" s="1"/>
  <c r="AA86" i="3"/>
  <c r="W86" i="3"/>
  <c r="S86" i="3"/>
  <c r="Z86" i="3"/>
  <c r="V86" i="3"/>
  <c r="R86" i="3"/>
  <c r="AG86" i="3"/>
  <c r="Q86" i="3"/>
  <c r="Y86" i="3"/>
  <c r="Z122" i="3"/>
  <c r="V122" i="3"/>
  <c r="R122" i="3"/>
  <c r="AG122" i="3"/>
  <c r="Y122" i="3"/>
  <c r="Q122" i="3"/>
  <c r="X122" i="3"/>
  <c r="T122" i="3"/>
  <c r="AI122" i="3" s="1"/>
  <c r="AA122" i="3"/>
  <c r="AJ122" i="3"/>
  <c r="W122" i="3"/>
  <c r="S122" i="3"/>
  <c r="Z156" i="3"/>
  <c r="V156" i="3"/>
  <c r="R156" i="3"/>
  <c r="AG156" i="3"/>
  <c r="Y156" i="3"/>
  <c r="Q156" i="3"/>
  <c r="AJ156" i="3"/>
  <c r="X156" i="3"/>
  <c r="T156" i="3"/>
  <c r="AI156" i="3" s="1"/>
  <c r="AA156" i="3"/>
  <c r="W156" i="3"/>
  <c r="S156" i="3"/>
  <c r="Y190" i="3"/>
  <c r="Q190" i="3"/>
  <c r="AJ190" i="3"/>
  <c r="X190" i="3"/>
  <c r="T190" i="3"/>
  <c r="AI190" i="3" s="1"/>
  <c r="AA190" i="3"/>
  <c r="W190" i="3"/>
  <c r="S190" i="3"/>
  <c r="V190" i="3"/>
  <c r="AG190" i="3"/>
  <c r="R190" i="3"/>
  <c r="Z190" i="3"/>
  <c r="AG237" i="3"/>
  <c r="Z237" i="3"/>
  <c r="V237" i="3"/>
  <c r="R237" i="3"/>
  <c r="Y237" i="3"/>
  <c r="Q237" i="3"/>
  <c r="AJ237" i="3"/>
  <c r="X237" i="3"/>
  <c r="T237" i="3"/>
  <c r="AI237" i="3" s="1"/>
  <c r="AA237" i="3"/>
  <c r="W237" i="3"/>
  <c r="S237" i="3"/>
  <c r="AJ244" i="3"/>
  <c r="X244" i="3"/>
  <c r="T244" i="3"/>
  <c r="AI244" i="3" s="1"/>
  <c r="AA244" i="3"/>
  <c r="W244" i="3"/>
  <c r="S244" i="3"/>
  <c r="AG244" i="3"/>
  <c r="Z244" i="3"/>
  <c r="V244" i="3"/>
  <c r="R244" i="3"/>
  <c r="Q244" i="3"/>
  <c r="Y244" i="3"/>
  <c r="AA22" i="3"/>
  <c r="W22" i="3"/>
  <c r="S22" i="3"/>
  <c r="Z22" i="3"/>
  <c r="V22" i="3"/>
  <c r="R22" i="3"/>
  <c r="AG22" i="3"/>
  <c r="Y22" i="3"/>
  <c r="Q22" i="3"/>
  <c r="X22" i="3"/>
  <c r="AJ22" i="3"/>
  <c r="T22" i="3"/>
  <c r="AI22" i="3" s="1"/>
  <c r="Y55" i="3"/>
  <c r="Q55" i="3"/>
  <c r="AJ55" i="3"/>
  <c r="X55" i="3"/>
  <c r="T55" i="3"/>
  <c r="AI55" i="3" s="1"/>
  <c r="AA55" i="3"/>
  <c r="W55" i="3"/>
  <c r="S55" i="3"/>
  <c r="Z55" i="3"/>
  <c r="V55" i="3"/>
  <c r="AG55" i="3"/>
  <c r="R55" i="3"/>
  <c r="AJ87" i="3"/>
  <c r="X87" i="3"/>
  <c r="T87" i="3"/>
  <c r="AI87" i="3" s="1"/>
  <c r="AA87" i="3"/>
  <c r="W87" i="3"/>
  <c r="S87" i="3"/>
  <c r="AG87" i="3"/>
  <c r="Z87" i="3"/>
  <c r="V87" i="3"/>
  <c r="R87" i="3"/>
  <c r="Y87" i="3"/>
  <c r="Q87" i="3"/>
  <c r="AJ125" i="3"/>
  <c r="X125" i="3"/>
  <c r="T125" i="3"/>
  <c r="AI125" i="3" s="1"/>
  <c r="AA125" i="3"/>
  <c r="W125" i="3"/>
  <c r="S125" i="3"/>
  <c r="Z125" i="3"/>
  <c r="V125" i="3"/>
  <c r="R125" i="3"/>
  <c r="Y125" i="3"/>
  <c r="Q125" i="3"/>
  <c r="AG125" i="3"/>
  <c r="X161" i="3"/>
  <c r="T161" i="3"/>
  <c r="AI161" i="3" s="1"/>
  <c r="AJ161" i="3"/>
  <c r="AA161" i="3"/>
  <c r="W161" i="3"/>
  <c r="S161" i="3"/>
  <c r="Z161" i="3"/>
  <c r="V161" i="3"/>
  <c r="R161" i="3"/>
  <c r="Y161" i="3"/>
  <c r="AG161" i="3"/>
  <c r="Q161" i="3"/>
  <c r="X197" i="3"/>
  <c r="T197" i="3"/>
  <c r="AI197" i="3" s="1"/>
  <c r="AJ197" i="3"/>
  <c r="AA197" i="3"/>
  <c r="W197" i="3"/>
  <c r="S197" i="3"/>
  <c r="Z197" i="3"/>
  <c r="V197" i="3"/>
  <c r="R197" i="3"/>
  <c r="Y197" i="3"/>
  <c r="AG197" i="3"/>
  <c r="Q197" i="3"/>
  <c r="X253" i="3"/>
  <c r="T253" i="3"/>
  <c r="AI253" i="3" s="1"/>
  <c r="AJ253" i="3"/>
  <c r="AA253" i="3"/>
  <c r="W253" i="3"/>
  <c r="S253" i="3"/>
  <c r="Z253" i="3"/>
  <c r="V253" i="3"/>
  <c r="R253" i="3"/>
  <c r="Y253" i="3"/>
  <c r="AG253" i="3"/>
  <c r="Q253" i="3"/>
  <c r="AA284" i="3"/>
  <c r="W284" i="3"/>
  <c r="S284" i="3"/>
  <c r="AG284" i="3"/>
  <c r="Z284" i="3"/>
  <c r="V284" i="3"/>
  <c r="R284" i="3"/>
  <c r="Y284" i="3"/>
  <c r="Q284" i="3"/>
  <c r="AJ284" i="3"/>
  <c r="X284" i="3"/>
  <c r="T284" i="3"/>
  <c r="AI284" i="3" s="1"/>
  <c r="AJ262" i="3"/>
  <c r="X262" i="3"/>
  <c r="T262" i="3"/>
  <c r="AI262" i="3" s="1"/>
  <c r="AA262" i="3"/>
  <c r="W262" i="3"/>
  <c r="S262" i="3"/>
  <c r="Z262" i="3"/>
  <c r="V262" i="3"/>
  <c r="R262" i="3"/>
  <c r="Y262" i="3"/>
  <c r="AG262" i="3"/>
  <c r="Q262" i="3"/>
  <c r="Z13" i="3"/>
  <c r="V13" i="3"/>
  <c r="R13" i="3"/>
  <c r="AG13" i="3"/>
  <c r="Y13" i="3"/>
  <c r="Q13" i="3"/>
  <c r="X13" i="3"/>
  <c r="T13" i="3"/>
  <c r="AI13" i="3" s="1"/>
  <c r="S13" i="3"/>
  <c r="AA13" i="3"/>
  <c r="W13" i="3"/>
  <c r="AJ13" i="3"/>
  <c r="AJ48" i="3"/>
  <c r="X48" i="3"/>
  <c r="T48" i="3"/>
  <c r="AI48" i="3" s="1"/>
  <c r="AA48" i="3"/>
  <c r="W48" i="3"/>
  <c r="S48" i="3"/>
  <c r="AG48" i="3"/>
  <c r="Z48" i="3"/>
  <c r="V48" i="3"/>
  <c r="R48" i="3"/>
  <c r="Q48" i="3"/>
  <c r="Y48" i="3"/>
  <c r="AJ80" i="3"/>
  <c r="X80" i="3"/>
  <c r="T80" i="3"/>
  <c r="AI80" i="3" s="1"/>
  <c r="AA80" i="3"/>
  <c r="W80" i="3"/>
  <c r="S80" i="3"/>
  <c r="AG80" i="3"/>
  <c r="Z80" i="3"/>
  <c r="V80" i="3"/>
  <c r="R80" i="3"/>
  <c r="Y80" i="3"/>
  <c r="Q80" i="3"/>
  <c r="AJ116" i="3"/>
  <c r="AA116" i="3"/>
  <c r="W116" i="3"/>
  <c r="S116" i="3"/>
  <c r="Z116" i="3"/>
  <c r="V116" i="3"/>
  <c r="R116" i="3"/>
  <c r="AG116" i="3"/>
  <c r="Y116" i="3"/>
  <c r="Q116" i="3"/>
  <c r="X116" i="3"/>
  <c r="T116" i="3"/>
  <c r="AI116" i="3" s="1"/>
  <c r="X150" i="3"/>
  <c r="T150" i="3"/>
  <c r="AI150" i="3" s="1"/>
  <c r="AJ150" i="3"/>
  <c r="AA150" i="3"/>
  <c r="W150" i="3"/>
  <c r="S150" i="3"/>
  <c r="Z150" i="3"/>
  <c r="V150" i="3"/>
  <c r="R150" i="3"/>
  <c r="Y150" i="3"/>
  <c r="AG150" i="3"/>
  <c r="Q150" i="3"/>
  <c r="Y182" i="3"/>
  <c r="Q182" i="3"/>
  <c r="AJ182" i="3"/>
  <c r="X182" i="3"/>
  <c r="T182" i="3"/>
  <c r="AI182" i="3" s="1"/>
  <c r="AA182" i="3"/>
  <c r="W182" i="3"/>
  <c r="S182" i="3"/>
  <c r="Z182" i="3"/>
  <c r="V182" i="3"/>
  <c r="AG182" i="3"/>
  <c r="R182" i="3"/>
  <c r="AG227" i="3"/>
  <c r="Y227" i="3"/>
  <c r="Q227" i="3"/>
  <c r="AJ227" i="3"/>
  <c r="X227" i="3"/>
  <c r="T227" i="3"/>
  <c r="AI227" i="3" s="1"/>
  <c r="AA227" i="3"/>
  <c r="W227" i="3"/>
  <c r="S227" i="3"/>
  <c r="V227" i="3"/>
  <c r="R227" i="3"/>
  <c r="Z227" i="3"/>
  <c r="X291" i="3"/>
  <c r="T291" i="3"/>
  <c r="AI291" i="3" s="1"/>
  <c r="AA291" i="3"/>
  <c r="W291" i="3"/>
  <c r="S291" i="3"/>
  <c r="AG291" i="3"/>
  <c r="Z291" i="3"/>
  <c r="V291" i="3"/>
  <c r="R291" i="3"/>
  <c r="AJ291" i="3"/>
  <c r="Y291" i="3"/>
  <c r="Q291" i="3"/>
  <c r="AJ24" i="3"/>
  <c r="X24" i="3"/>
  <c r="T24" i="3"/>
  <c r="AI24" i="3" s="1"/>
  <c r="AA24" i="3"/>
  <c r="W24" i="3"/>
  <c r="S24" i="3"/>
  <c r="AG24" i="3"/>
  <c r="Z24" i="3"/>
  <c r="V24" i="3"/>
  <c r="R24" i="3"/>
  <c r="Q24" i="3"/>
  <c r="Y24" i="3"/>
  <c r="AG57" i="3"/>
  <c r="Y57" i="3"/>
  <c r="Q57" i="3"/>
  <c r="AJ57" i="3"/>
  <c r="X57" i="3"/>
  <c r="T57" i="3"/>
  <c r="AI57" i="3" s="1"/>
  <c r="AA57" i="3"/>
  <c r="W57" i="3"/>
  <c r="S57" i="3"/>
  <c r="Z57" i="3"/>
  <c r="V57" i="3"/>
  <c r="R57" i="3"/>
  <c r="AJ89" i="3"/>
  <c r="X89" i="3"/>
  <c r="T89" i="3"/>
  <c r="AI89" i="3" s="1"/>
  <c r="AA89" i="3"/>
  <c r="W89" i="3"/>
  <c r="S89" i="3"/>
  <c r="Z89" i="3"/>
  <c r="V89" i="3"/>
  <c r="R89" i="3"/>
  <c r="AG89" i="3"/>
  <c r="Q89" i="3"/>
  <c r="Y89" i="3"/>
  <c r="Y127" i="3"/>
  <c r="Q127" i="3"/>
  <c r="AJ127" i="3"/>
  <c r="X127" i="3"/>
  <c r="T127" i="3"/>
  <c r="AI127" i="3" s="1"/>
  <c r="AA127" i="3"/>
  <c r="W127" i="3"/>
  <c r="S127" i="3"/>
  <c r="Z127" i="3"/>
  <c r="V127" i="3"/>
  <c r="R127" i="3"/>
  <c r="AG127" i="3"/>
  <c r="AG163" i="3"/>
  <c r="Y163" i="3"/>
  <c r="Q163" i="3"/>
  <c r="X163" i="3"/>
  <c r="T163" i="3"/>
  <c r="AI163" i="3" s="1"/>
  <c r="AJ163" i="3"/>
  <c r="AA163" i="3"/>
  <c r="W163" i="3"/>
  <c r="S163" i="3"/>
  <c r="Z163" i="3"/>
  <c r="V163" i="3"/>
  <c r="R163" i="3"/>
  <c r="AA199" i="3"/>
  <c r="W199" i="3"/>
  <c r="S199" i="3"/>
  <c r="Z199" i="3"/>
  <c r="V199" i="3"/>
  <c r="R199" i="3"/>
  <c r="AG199" i="3"/>
  <c r="Y199" i="3"/>
  <c r="Q199" i="3"/>
  <c r="AJ199" i="3"/>
  <c r="T199" i="3"/>
  <c r="AI199" i="3" s="1"/>
  <c r="X199" i="3"/>
  <c r="Z257" i="3"/>
  <c r="V257" i="3"/>
  <c r="R257" i="3"/>
  <c r="AG257" i="3"/>
  <c r="Y257" i="3"/>
  <c r="Q257" i="3"/>
  <c r="X257" i="3"/>
  <c r="T257" i="3"/>
  <c r="AI257" i="3" s="1"/>
  <c r="AJ257" i="3"/>
  <c r="AA257" i="3"/>
  <c r="W257" i="3"/>
  <c r="S257" i="3"/>
  <c r="AJ216" i="3"/>
  <c r="AA216" i="3"/>
  <c r="W216" i="3"/>
  <c r="S216" i="3"/>
  <c r="Z216" i="3"/>
  <c r="V216" i="3"/>
  <c r="R216" i="3"/>
  <c r="AG216" i="3"/>
  <c r="Y216" i="3"/>
  <c r="Q216" i="3"/>
  <c r="X216" i="3"/>
  <c r="T216" i="3"/>
  <c r="AI216" i="3" s="1"/>
  <c r="AG286" i="3"/>
  <c r="Y286" i="3"/>
  <c r="Q286" i="3"/>
  <c r="X286" i="3"/>
  <c r="T286" i="3"/>
  <c r="AI286" i="3" s="1"/>
  <c r="AJ286" i="3"/>
  <c r="AA286" i="3"/>
  <c r="W286" i="3"/>
  <c r="S286" i="3"/>
  <c r="Z286" i="3"/>
  <c r="V286" i="3"/>
  <c r="R286" i="3"/>
  <c r="Z25" i="3"/>
  <c r="AG25" i="3"/>
  <c r="X25" i="3"/>
  <c r="T25" i="3"/>
  <c r="AI25" i="3" s="1"/>
  <c r="W25" i="3"/>
  <c r="S25" i="3"/>
  <c r="AJ25" i="3"/>
  <c r="AA25" i="3"/>
  <c r="V25" i="3"/>
  <c r="R25" i="3"/>
  <c r="Y25" i="3"/>
  <c r="Q25" i="3"/>
  <c r="AJ58" i="3"/>
  <c r="AA58" i="3"/>
  <c r="Z58" i="3"/>
  <c r="V58" i="3"/>
  <c r="Q58" i="3"/>
  <c r="Y58" i="3"/>
  <c r="T58" i="3"/>
  <c r="AI58" i="3" s="1"/>
  <c r="X58" i="3"/>
  <c r="S58" i="3"/>
  <c r="W58" i="3"/>
  <c r="R58" i="3"/>
  <c r="AG58" i="3"/>
  <c r="AJ90" i="3"/>
  <c r="X90" i="3"/>
  <c r="T90" i="3"/>
  <c r="AI90" i="3" s="1"/>
  <c r="AA90" i="3"/>
  <c r="W90" i="3"/>
  <c r="S90" i="3"/>
  <c r="Z90" i="3"/>
  <c r="V90" i="3"/>
  <c r="R90" i="3"/>
  <c r="Y90" i="3"/>
  <c r="Q90" i="3"/>
  <c r="AG90" i="3"/>
  <c r="X126" i="3"/>
  <c r="T126" i="3"/>
  <c r="AI126" i="3" s="1"/>
  <c r="AJ126" i="3"/>
  <c r="AA126" i="3"/>
  <c r="W126" i="3"/>
  <c r="S126" i="3"/>
  <c r="Z126" i="3"/>
  <c r="V126" i="3"/>
  <c r="R126" i="3"/>
  <c r="AG126" i="3"/>
  <c r="Q126" i="3"/>
  <c r="Y126" i="3"/>
  <c r="AJ160" i="3"/>
  <c r="X160" i="3"/>
  <c r="T160" i="3"/>
  <c r="AI160" i="3" s="1"/>
  <c r="AA160" i="3"/>
  <c r="W160" i="3"/>
  <c r="S160" i="3"/>
  <c r="Z160" i="3"/>
  <c r="V160" i="3"/>
  <c r="R160" i="3"/>
  <c r="AG160" i="3"/>
  <c r="Q160" i="3"/>
  <c r="Y160" i="3"/>
  <c r="AA194" i="3"/>
  <c r="W194" i="3"/>
  <c r="S194" i="3"/>
  <c r="AG194" i="3"/>
  <c r="Z194" i="3"/>
  <c r="V194" i="3"/>
  <c r="R194" i="3"/>
  <c r="Y194" i="3"/>
  <c r="Q194" i="3"/>
  <c r="AJ194" i="3"/>
  <c r="X194" i="3"/>
  <c r="T194" i="3"/>
  <c r="AI194" i="3" s="1"/>
  <c r="AG247" i="3"/>
  <c r="Y247" i="3"/>
  <c r="Q247" i="3"/>
  <c r="X247" i="3"/>
  <c r="T247" i="3"/>
  <c r="AI247" i="3" s="1"/>
  <c r="AJ247" i="3"/>
  <c r="AA247" i="3"/>
  <c r="W247" i="3"/>
  <c r="S247" i="3"/>
  <c r="V247" i="3"/>
  <c r="R247" i="3"/>
  <c r="Z247" i="3"/>
  <c r="AA215" i="3"/>
  <c r="W215" i="3"/>
  <c r="S215" i="3"/>
  <c r="Z215" i="3"/>
  <c r="V215" i="3"/>
  <c r="R215" i="3"/>
  <c r="AG215" i="3"/>
  <c r="Y215" i="3"/>
  <c r="Q215" i="3"/>
  <c r="X215" i="3"/>
  <c r="AJ215" i="3"/>
  <c r="T215" i="3"/>
  <c r="AI215" i="3" s="1"/>
  <c r="AG26" i="3"/>
  <c r="Y26" i="3"/>
  <c r="Q26" i="3"/>
  <c r="AJ26" i="3"/>
  <c r="X26" i="3"/>
  <c r="AA26" i="3"/>
  <c r="W26" i="3"/>
  <c r="S26" i="3"/>
  <c r="T26" i="3"/>
  <c r="AI26" i="3" s="1"/>
  <c r="R26" i="3"/>
  <c r="Z26" i="3"/>
  <c r="V26" i="3"/>
  <c r="AJ59" i="3"/>
  <c r="X59" i="3"/>
  <c r="T59" i="3"/>
  <c r="AI59" i="3" s="1"/>
  <c r="AA59" i="3"/>
  <c r="W59" i="3"/>
  <c r="S59" i="3"/>
  <c r="AG59" i="3"/>
  <c r="Z59" i="3"/>
  <c r="V59" i="3"/>
  <c r="R59" i="3"/>
  <c r="Q59" i="3"/>
  <c r="Y59" i="3"/>
  <c r="AJ93" i="3"/>
  <c r="X93" i="3"/>
  <c r="T93" i="3"/>
  <c r="AI93" i="3" s="1"/>
  <c r="AA93" i="3"/>
  <c r="W93" i="3"/>
  <c r="S93" i="3"/>
  <c r="Z93" i="3"/>
  <c r="V93" i="3"/>
  <c r="R93" i="3"/>
  <c r="Y93" i="3"/>
  <c r="AG93" i="3"/>
  <c r="Q93" i="3"/>
  <c r="Z129" i="3"/>
  <c r="V129" i="3"/>
  <c r="R129" i="3"/>
  <c r="AG129" i="3"/>
  <c r="Y129" i="3"/>
  <c r="Q129" i="3"/>
  <c r="AJ129" i="3"/>
  <c r="X129" i="3"/>
  <c r="T129" i="3"/>
  <c r="AI129" i="3" s="1"/>
  <c r="S129" i="3"/>
  <c r="AA129" i="3"/>
  <c r="W129" i="3"/>
  <c r="Z165" i="3"/>
  <c r="V165" i="3"/>
  <c r="R165" i="3"/>
  <c r="AG165" i="3"/>
  <c r="Y165" i="3"/>
  <c r="Q165" i="3"/>
  <c r="X165" i="3"/>
  <c r="T165" i="3"/>
  <c r="AI165" i="3" s="1"/>
  <c r="AA165" i="3"/>
  <c r="AJ165" i="3"/>
  <c r="W165" i="3"/>
  <c r="S165" i="3"/>
  <c r="AJ201" i="3"/>
  <c r="X201" i="3"/>
  <c r="T201" i="3"/>
  <c r="AI201" i="3" s="1"/>
  <c r="AA201" i="3"/>
  <c r="W201" i="3"/>
  <c r="S201" i="3"/>
  <c r="AG201" i="3"/>
  <c r="Z201" i="3"/>
  <c r="V201" i="3"/>
  <c r="R201" i="3"/>
  <c r="Y201" i="3"/>
  <c r="Q201" i="3"/>
  <c r="AJ261" i="3"/>
  <c r="AA261" i="3"/>
  <c r="W261" i="3"/>
  <c r="S261" i="3"/>
  <c r="Z261" i="3"/>
  <c r="V261" i="3"/>
  <c r="R261" i="3"/>
  <c r="AG261" i="3"/>
  <c r="Y261" i="3"/>
  <c r="Q261" i="3"/>
  <c r="X261" i="3"/>
  <c r="T261" i="3"/>
  <c r="AI261" i="3" s="1"/>
  <c r="AG236" i="3"/>
  <c r="Y236" i="3"/>
  <c r="Q236" i="3"/>
  <c r="X236" i="3"/>
  <c r="T236" i="3"/>
  <c r="AI236" i="3" s="1"/>
  <c r="AJ236" i="3"/>
  <c r="AA236" i="3"/>
  <c r="W236" i="3"/>
  <c r="S236" i="3"/>
  <c r="Z236" i="3"/>
  <c r="V236" i="3"/>
  <c r="R236" i="3"/>
  <c r="AG211" i="3"/>
  <c r="Y211" i="3"/>
  <c r="Q211" i="3"/>
  <c r="AJ211" i="3"/>
  <c r="X211" i="3"/>
  <c r="T211" i="3"/>
  <c r="AI211" i="3" s="1"/>
  <c r="AA211" i="3"/>
  <c r="W211" i="3"/>
  <c r="S211" i="3"/>
  <c r="Z211" i="3"/>
  <c r="V211" i="3"/>
  <c r="R211" i="3"/>
  <c r="Y108" i="3"/>
  <c r="Q108" i="3"/>
  <c r="AJ108" i="3"/>
  <c r="X108" i="3"/>
  <c r="T108" i="3"/>
  <c r="AI108" i="3" s="1"/>
  <c r="AA108" i="3"/>
  <c r="W108" i="3"/>
  <c r="AG108" i="3"/>
  <c r="V108" i="3"/>
  <c r="S108" i="3"/>
  <c r="Z108" i="3"/>
  <c r="R108" i="3"/>
  <c r="AG35" i="3"/>
  <c r="Y35" i="3"/>
  <c r="Q35" i="3"/>
  <c r="X35" i="3"/>
  <c r="T35" i="3"/>
  <c r="AI35" i="3" s="1"/>
  <c r="AJ35" i="3"/>
  <c r="AA35" i="3"/>
  <c r="W35" i="3"/>
  <c r="S35" i="3"/>
  <c r="Z35" i="3"/>
  <c r="V35" i="3"/>
  <c r="R35" i="3"/>
  <c r="AA131" i="3"/>
  <c r="W131" i="3"/>
  <c r="S131" i="3"/>
  <c r="AG131" i="3"/>
  <c r="Z131" i="3"/>
  <c r="V131" i="3"/>
  <c r="R131" i="3"/>
  <c r="Y131" i="3"/>
  <c r="Q131" i="3"/>
  <c r="T131" i="3"/>
  <c r="AI131" i="3" s="1"/>
  <c r="X131" i="3"/>
  <c r="AJ131" i="3"/>
  <c r="Z249" i="3"/>
  <c r="V249" i="3"/>
  <c r="R249" i="3"/>
  <c r="AG249" i="3"/>
  <c r="Y249" i="3"/>
  <c r="Q249" i="3"/>
  <c r="X249" i="3"/>
  <c r="T249" i="3"/>
  <c r="AI249" i="3" s="1"/>
  <c r="AA249" i="3"/>
  <c r="AJ249" i="3"/>
  <c r="W249" i="3"/>
  <c r="S249" i="3"/>
  <c r="Y272" i="3"/>
  <c r="Q272" i="3"/>
  <c r="AJ272" i="3"/>
  <c r="X272" i="3"/>
  <c r="T272" i="3"/>
  <c r="AI272" i="3" s="1"/>
  <c r="AA272" i="3"/>
  <c r="W272" i="3"/>
  <c r="S272" i="3"/>
  <c r="Z272" i="3"/>
  <c r="V272" i="3"/>
  <c r="AG272" i="3"/>
  <c r="R272" i="3"/>
  <c r="E342" i="3"/>
  <c r="AG342" i="3"/>
  <c r="Y342" i="3"/>
  <c r="Q342" i="3"/>
  <c r="X342" i="3"/>
  <c r="T342" i="3"/>
  <c r="AI342" i="3" s="1"/>
  <c r="AJ342" i="3"/>
  <c r="AA342" i="3"/>
  <c r="W342" i="3"/>
  <c r="S342" i="3"/>
  <c r="Z342" i="3"/>
  <c r="V342" i="3"/>
  <c r="R342" i="3"/>
  <c r="E311" i="3"/>
  <c r="AJ311" i="3"/>
  <c r="X311" i="3"/>
  <c r="T311" i="3"/>
  <c r="AI311" i="3" s="1"/>
  <c r="AA311" i="3"/>
  <c r="W311" i="3"/>
  <c r="S311" i="3"/>
  <c r="Z311" i="3"/>
  <c r="V311" i="3"/>
  <c r="R311" i="3"/>
  <c r="AG311" i="3"/>
  <c r="Y311" i="3"/>
  <c r="Q311" i="3"/>
  <c r="E328" i="3"/>
  <c r="X328" i="3"/>
  <c r="T328" i="3"/>
  <c r="AI328" i="3" s="1"/>
  <c r="AJ328" i="3"/>
  <c r="AA328" i="3"/>
  <c r="W328" i="3"/>
  <c r="S328" i="3"/>
  <c r="Z328" i="3"/>
  <c r="V328" i="3"/>
  <c r="R328" i="3"/>
  <c r="Y328" i="3"/>
  <c r="AG328" i="3"/>
  <c r="Q328" i="3"/>
  <c r="E313" i="3"/>
  <c r="AJ313" i="3"/>
  <c r="Y313" i="3"/>
  <c r="Q313" i="3"/>
  <c r="X313" i="3"/>
  <c r="T313" i="3"/>
  <c r="AI313" i="3" s="1"/>
  <c r="AA313" i="3"/>
  <c r="W313" i="3"/>
  <c r="S313" i="3"/>
  <c r="AG313" i="3"/>
  <c r="Z313" i="3"/>
  <c r="V313" i="3"/>
  <c r="R313" i="3"/>
  <c r="E314" i="3"/>
  <c r="X314" i="3"/>
  <c r="T314" i="3"/>
  <c r="AI314" i="3" s="1"/>
  <c r="AJ314" i="3"/>
  <c r="AA314" i="3"/>
  <c r="W314" i="3"/>
  <c r="S314" i="3"/>
  <c r="Z314" i="3"/>
  <c r="V314" i="3"/>
  <c r="R314" i="3"/>
  <c r="AG314" i="3"/>
  <c r="Y314" i="3"/>
  <c r="Q314" i="3"/>
  <c r="E322" i="3"/>
  <c r="Z322" i="3"/>
  <c r="V322" i="3"/>
  <c r="R322" i="3"/>
  <c r="AG322" i="3"/>
  <c r="Y322" i="3"/>
  <c r="Q322" i="3"/>
  <c r="X322" i="3"/>
  <c r="T322" i="3"/>
  <c r="AI322" i="3" s="1"/>
  <c r="AJ322" i="3"/>
  <c r="AA322" i="3"/>
  <c r="W322" i="3"/>
  <c r="S322" i="3"/>
  <c r="E351" i="3"/>
  <c r="Z351" i="3"/>
  <c r="V351" i="3"/>
  <c r="R351" i="3"/>
  <c r="AG351" i="3"/>
  <c r="Y351" i="3"/>
  <c r="Q351" i="3"/>
  <c r="AJ351" i="3"/>
  <c r="X351" i="3"/>
  <c r="T351" i="3"/>
  <c r="AI351" i="3" s="1"/>
  <c r="AA351" i="3"/>
  <c r="W351" i="3"/>
  <c r="S351" i="3"/>
  <c r="E348" i="3"/>
  <c r="X348" i="3"/>
  <c r="T348" i="3"/>
  <c r="AI348" i="3" s="1"/>
  <c r="AJ348" i="3"/>
  <c r="AA348" i="3"/>
  <c r="W348" i="3"/>
  <c r="S348" i="3"/>
  <c r="Z348" i="3"/>
  <c r="V348" i="3"/>
  <c r="R348" i="3"/>
  <c r="AG348" i="3"/>
  <c r="Y348" i="3"/>
  <c r="Q348" i="3"/>
  <c r="E333" i="3"/>
  <c r="AG333" i="3"/>
  <c r="Z333" i="3"/>
  <c r="V333" i="3"/>
  <c r="R333" i="3"/>
  <c r="AJ333" i="3"/>
  <c r="Y333" i="3"/>
  <c r="Q333" i="3"/>
  <c r="X333" i="3"/>
  <c r="T333" i="3"/>
  <c r="AI333" i="3" s="1"/>
  <c r="AA333" i="3"/>
  <c r="W333" i="3"/>
  <c r="S333" i="3"/>
  <c r="E331" i="3"/>
  <c r="AG331" i="3"/>
  <c r="Y331" i="3"/>
  <c r="Q331" i="3"/>
  <c r="AJ331" i="3"/>
  <c r="X331" i="3"/>
  <c r="T331" i="3"/>
  <c r="AI331" i="3" s="1"/>
  <c r="AA331" i="3"/>
  <c r="W331" i="3"/>
  <c r="S331" i="3"/>
  <c r="Z331" i="3"/>
  <c r="V331" i="3"/>
  <c r="R331" i="3"/>
  <c r="E315" i="3"/>
  <c r="AG315" i="3"/>
  <c r="Y315" i="3"/>
  <c r="Q315" i="3"/>
  <c r="AJ315" i="3"/>
  <c r="X315" i="3"/>
  <c r="T315" i="3"/>
  <c r="AI315" i="3" s="1"/>
  <c r="AA315" i="3"/>
  <c r="W315" i="3"/>
  <c r="S315" i="3"/>
  <c r="Z315" i="3"/>
  <c r="V315" i="3"/>
  <c r="R315" i="3"/>
  <c r="AA305" i="3"/>
  <c r="W305" i="3"/>
  <c r="S305" i="3"/>
  <c r="AG305" i="3"/>
  <c r="Z305" i="3"/>
  <c r="V305" i="3"/>
  <c r="R305" i="3"/>
  <c r="AJ305" i="3"/>
  <c r="Y305" i="3"/>
  <c r="Q305" i="3"/>
  <c r="X305" i="3"/>
  <c r="T305" i="3"/>
  <c r="AI305" i="3" s="1"/>
  <c r="Z368" i="3"/>
  <c r="V368" i="3"/>
  <c r="R368" i="3"/>
  <c r="AG368" i="3"/>
  <c r="Y368" i="3"/>
  <c r="Q368" i="3"/>
  <c r="X368" i="3"/>
  <c r="T368" i="3"/>
  <c r="AI368" i="3" s="1"/>
  <c r="AJ368" i="3"/>
  <c r="AA368" i="3"/>
  <c r="W368" i="3"/>
  <c r="S368" i="3"/>
  <c r="E353" i="3"/>
  <c r="AA353" i="3"/>
  <c r="W353" i="3"/>
  <c r="S353" i="3"/>
  <c r="AG353" i="3"/>
  <c r="Z353" i="3"/>
  <c r="V353" i="3"/>
  <c r="R353" i="3"/>
  <c r="Y353" i="3"/>
  <c r="Q353" i="3"/>
  <c r="AJ353" i="3"/>
  <c r="X353" i="3"/>
  <c r="T353" i="3"/>
  <c r="AI353" i="3" s="1"/>
  <c r="E334" i="3"/>
  <c r="AG334" i="3"/>
  <c r="Y334" i="3"/>
  <c r="Q334" i="3"/>
  <c r="X334" i="3"/>
  <c r="T334" i="3"/>
  <c r="AI334" i="3" s="1"/>
  <c r="AJ334" i="3"/>
  <c r="AA334" i="3"/>
  <c r="W334" i="3"/>
  <c r="S334" i="3"/>
  <c r="Z334" i="3"/>
  <c r="V334" i="3"/>
  <c r="R334" i="3"/>
  <c r="Z304" i="3"/>
  <c r="V304" i="3"/>
  <c r="R304" i="3"/>
  <c r="AG304" i="3"/>
  <c r="Y304" i="3"/>
  <c r="Q304" i="3"/>
  <c r="X304" i="3"/>
  <c r="T304" i="3"/>
  <c r="AI304" i="3" s="1"/>
  <c r="AJ304" i="3"/>
  <c r="AA304" i="3"/>
  <c r="W304" i="3"/>
  <c r="S304" i="3"/>
  <c r="E324" i="3"/>
  <c r="AJ324" i="3"/>
  <c r="AA324" i="3"/>
  <c r="W324" i="3"/>
  <c r="S324" i="3"/>
  <c r="Z324" i="3"/>
  <c r="V324" i="3"/>
  <c r="R324" i="3"/>
  <c r="AG324" i="3"/>
  <c r="Y324" i="3"/>
  <c r="Q324" i="3"/>
  <c r="X324" i="3"/>
  <c r="T324" i="3"/>
  <c r="AI324" i="3" s="1"/>
  <c r="E310" i="3"/>
  <c r="AJ310" i="3"/>
  <c r="AA310" i="3"/>
  <c r="W310" i="3"/>
  <c r="S310" i="3"/>
  <c r="Z310" i="3"/>
  <c r="V310" i="3"/>
  <c r="R310" i="3"/>
  <c r="AG310" i="3"/>
  <c r="Y310" i="3"/>
  <c r="Q310" i="3"/>
  <c r="X310" i="3"/>
  <c r="T310" i="3"/>
  <c r="AI310" i="3" s="1"/>
  <c r="X372" i="3"/>
  <c r="T372" i="3"/>
  <c r="AI372" i="3" s="1"/>
  <c r="AJ372" i="3"/>
  <c r="AA372" i="3"/>
  <c r="W372" i="3"/>
  <c r="S372" i="3"/>
  <c r="Z372" i="3"/>
  <c r="V372" i="3"/>
  <c r="R372" i="3"/>
  <c r="AG372" i="3"/>
  <c r="Y372" i="3"/>
  <c r="Q372" i="3"/>
  <c r="Y264" i="3"/>
  <c r="Q264" i="3"/>
  <c r="AJ264" i="3"/>
  <c r="X264" i="3"/>
  <c r="T264" i="3"/>
  <c r="AI264" i="3" s="1"/>
  <c r="AA264" i="3"/>
  <c r="W264" i="3"/>
  <c r="S264" i="3"/>
  <c r="Z264" i="3"/>
  <c r="V264" i="3"/>
  <c r="AG264" i="3"/>
  <c r="R264" i="3"/>
  <c r="AG36" i="3"/>
  <c r="Z36" i="3"/>
  <c r="V36" i="3"/>
  <c r="R36" i="3"/>
  <c r="Y36" i="3"/>
  <c r="Q36" i="3"/>
  <c r="AJ36" i="3"/>
  <c r="X36" i="3"/>
  <c r="T36" i="3"/>
  <c r="AI36" i="3" s="1"/>
  <c r="W36" i="3"/>
  <c r="S36" i="3"/>
  <c r="AA36" i="3"/>
  <c r="AJ68" i="3"/>
  <c r="X68" i="3"/>
  <c r="T68" i="3"/>
  <c r="AI68" i="3" s="1"/>
  <c r="AA68" i="3"/>
  <c r="W68" i="3"/>
  <c r="S68" i="3"/>
  <c r="AG68" i="3"/>
  <c r="Z68" i="3"/>
  <c r="V68" i="3"/>
  <c r="R68" i="3"/>
  <c r="Q68" i="3"/>
  <c r="Y68" i="3"/>
  <c r="AG102" i="3"/>
  <c r="Y102" i="3"/>
  <c r="Q102" i="3"/>
  <c r="AJ102" i="3"/>
  <c r="X102" i="3"/>
  <c r="T102" i="3"/>
  <c r="AI102" i="3" s="1"/>
  <c r="AA102" i="3"/>
  <c r="S102" i="3"/>
  <c r="Z102" i="3"/>
  <c r="R102" i="3"/>
  <c r="W102" i="3"/>
  <c r="V102" i="3"/>
  <c r="AG136" i="3"/>
  <c r="Y136" i="3"/>
  <c r="Q136" i="3"/>
  <c r="X136" i="3"/>
  <c r="T136" i="3"/>
  <c r="AI136" i="3" s="1"/>
  <c r="AJ136" i="3"/>
  <c r="AA136" i="3"/>
  <c r="W136" i="3"/>
  <c r="S136" i="3"/>
  <c r="R136" i="3"/>
  <c r="Z136" i="3"/>
  <c r="V136" i="3"/>
  <c r="AA170" i="3"/>
  <c r="W170" i="3"/>
  <c r="S170" i="3"/>
  <c r="AG170" i="3"/>
  <c r="Z170" i="3"/>
  <c r="V170" i="3"/>
  <c r="R170" i="3"/>
  <c r="Y170" i="3"/>
  <c r="Q170" i="3"/>
  <c r="AJ170" i="3"/>
  <c r="X170" i="3"/>
  <c r="T170" i="3"/>
  <c r="AI170" i="3" s="1"/>
  <c r="AG204" i="3"/>
  <c r="Y204" i="3"/>
  <c r="Q204" i="3"/>
  <c r="X204" i="3"/>
  <c r="T204" i="3"/>
  <c r="AI204" i="3" s="1"/>
  <c r="AJ204" i="3"/>
  <c r="AA204" i="3"/>
  <c r="W204" i="3"/>
  <c r="S204" i="3"/>
  <c r="Z204" i="3"/>
  <c r="V204" i="3"/>
  <c r="R204" i="3"/>
  <c r="Z267" i="3"/>
  <c r="V267" i="3"/>
  <c r="R267" i="3"/>
  <c r="AG267" i="3"/>
  <c r="Y267" i="3"/>
  <c r="Q267" i="3"/>
  <c r="X267" i="3"/>
  <c r="T267" i="3"/>
  <c r="AI267" i="3" s="1"/>
  <c r="AA267" i="3"/>
  <c r="AJ267" i="3"/>
  <c r="W267" i="3"/>
  <c r="S267" i="3"/>
  <c r="Y280" i="3"/>
  <c r="Q280" i="3"/>
  <c r="AJ280" i="3"/>
  <c r="X280" i="3"/>
  <c r="T280" i="3"/>
  <c r="AI280" i="3" s="1"/>
  <c r="AA280" i="3"/>
  <c r="W280" i="3"/>
  <c r="S280" i="3"/>
  <c r="V280" i="3"/>
  <c r="AG280" i="3"/>
  <c r="R280" i="3"/>
  <c r="Z280" i="3"/>
  <c r="AG28" i="3"/>
  <c r="Z28" i="3"/>
  <c r="V28" i="3"/>
  <c r="R28" i="3"/>
  <c r="Y28" i="3"/>
  <c r="Q28" i="3"/>
  <c r="AJ28" i="3"/>
  <c r="X28" i="3"/>
  <c r="T28" i="3"/>
  <c r="AI28" i="3" s="1"/>
  <c r="AA28" i="3"/>
  <c r="W28" i="3"/>
  <c r="S28" i="3"/>
  <c r="AJ61" i="3"/>
  <c r="X61" i="3"/>
  <c r="T61" i="3"/>
  <c r="AI61" i="3" s="1"/>
  <c r="AA61" i="3"/>
  <c r="W61" i="3"/>
  <c r="S61" i="3"/>
  <c r="Z61" i="3"/>
  <c r="V61" i="3"/>
  <c r="R61" i="3"/>
  <c r="Y61" i="3"/>
  <c r="AG61" i="3"/>
  <c r="Q61" i="3"/>
  <c r="AJ95" i="3"/>
  <c r="X95" i="3"/>
  <c r="T95" i="3"/>
  <c r="AI95" i="3" s="1"/>
  <c r="AA95" i="3"/>
  <c r="W95" i="3"/>
  <c r="S95" i="3"/>
  <c r="AG95" i="3"/>
  <c r="Z95" i="3"/>
  <c r="V95" i="3"/>
  <c r="R95" i="3"/>
  <c r="Y95" i="3"/>
  <c r="Q95" i="3"/>
  <c r="AJ133" i="3"/>
  <c r="X133" i="3"/>
  <c r="T133" i="3"/>
  <c r="AI133" i="3" s="1"/>
  <c r="AA133" i="3"/>
  <c r="W133" i="3"/>
  <c r="S133" i="3"/>
  <c r="Z133" i="3"/>
  <c r="V133" i="3"/>
  <c r="R133" i="3"/>
  <c r="Y133" i="3"/>
  <c r="AG133" i="3"/>
  <c r="Q133" i="3"/>
  <c r="AJ167" i="3"/>
  <c r="AA167" i="3"/>
  <c r="W167" i="3"/>
  <c r="S167" i="3"/>
  <c r="Z167" i="3"/>
  <c r="V167" i="3"/>
  <c r="R167" i="3"/>
  <c r="AG167" i="3"/>
  <c r="Y167" i="3"/>
  <c r="Q167" i="3"/>
  <c r="X167" i="3"/>
  <c r="T167" i="3"/>
  <c r="AI167" i="3" s="1"/>
  <c r="AG203" i="3"/>
  <c r="Y203" i="3"/>
  <c r="Q203" i="3"/>
  <c r="AJ203" i="3"/>
  <c r="X203" i="3"/>
  <c r="T203" i="3"/>
  <c r="AI203" i="3" s="1"/>
  <c r="AA203" i="3"/>
  <c r="W203" i="3"/>
  <c r="S203" i="3"/>
  <c r="R203" i="3"/>
  <c r="Z203" i="3"/>
  <c r="V203" i="3"/>
  <c r="AG265" i="3"/>
  <c r="Y265" i="3"/>
  <c r="Q265" i="3"/>
  <c r="X265" i="3"/>
  <c r="T265" i="3"/>
  <c r="AI265" i="3" s="1"/>
  <c r="AJ265" i="3"/>
  <c r="AA265" i="3"/>
  <c r="W265" i="3"/>
  <c r="S265" i="3"/>
  <c r="V265" i="3"/>
  <c r="R265" i="3"/>
  <c r="Z265" i="3"/>
  <c r="AA242" i="3"/>
  <c r="W242" i="3"/>
  <c r="S242" i="3"/>
  <c r="Z242" i="3"/>
  <c r="V242" i="3"/>
  <c r="R242" i="3"/>
  <c r="AG242" i="3"/>
  <c r="Y242" i="3"/>
  <c r="Q242" i="3"/>
  <c r="X242" i="3"/>
  <c r="AJ242" i="3"/>
  <c r="T242" i="3"/>
  <c r="AI242" i="3" s="1"/>
  <c r="X234" i="3"/>
  <c r="T234" i="3"/>
  <c r="AI234" i="3" s="1"/>
  <c r="AJ234" i="3"/>
  <c r="AA234" i="3"/>
  <c r="W234" i="3"/>
  <c r="S234" i="3"/>
  <c r="Z234" i="3"/>
  <c r="V234" i="3"/>
  <c r="R234" i="3"/>
  <c r="Y234" i="3"/>
  <c r="AG234" i="3"/>
  <c r="Q234" i="3"/>
  <c r="Z29" i="3"/>
  <c r="V29" i="3"/>
  <c r="R29" i="3"/>
  <c r="AG29" i="3"/>
  <c r="Y29" i="3"/>
  <c r="Q29" i="3"/>
  <c r="X29" i="3"/>
  <c r="T29" i="3"/>
  <c r="AI29" i="3" s="1"/>
  <c r="AJ29" i="3"/>
  <c r="W29" i="3"/>
  <c r="S29" i="3"/>
  <c r="AA29" i="3"/>
  <c r="AJ62" i="3"/>
  <c r="X62" i="3"/>
  <c r="T62" i="3"/>
  <c r="AI62" i="3" s="1"/>
  <c r="AA62" i="3"/>
  <c r="W62" i="3"/>
  <c r="S62" i="3"/>
  <c r="Z62" i="3"/>
  <c r="V62" i="3"/>
  <c r="R62" i="3"/>
  <c r="AG62" i="3"/>
  <c r="Q62" i="3"/>
  <c r="Y62" i="3"/>
  <c r="AJ94" i="3"/>
  <c r="X94" i="3"/>
  <c r="T94" i="3"/>
  <c r="AI94" i="3" s="1"/>
  <c r="AA94" i="3"/>
  <c r="W94" i="3"/>
  <c r="S94" i="3"/>
  <c r="Z94" i="3"/>
  <c r="V94" i="3"/>
  <c r="R94" i="3"/>
  <c r="AG94" i="3"/>
  <c r="Q94" i="3"/>
  <c r="Y94" i="3"/>
  <c r="Z130" i="3"/>
  <c r="V130" i="3"/>
  <c r="R130" i="3"/>
  <c r="AG130" i="3"/>
  <c r="Y130" i="3"/>
  <c r="Q130" i="3"/>
  <c r="X130" i="3"/>
  <c r="T130" i="3"/>
  <c r="AI130" i="3" s="1"/>
  <c r="AA130" i="3"/>
  <c r="AJ130" i="3"/>
  <c r="W130" i="3"/>
  <c r="S130" i="3"/>
  <c r="Z164" i="3"/>
  <c r="V164" i="3"/>
  <c r="R164" i="3"/>
  <c r="AG164" i="3"/>
  <c r="Y164" i="3"/>
  <c r="Q164" i="3"/>
  <c r="AJ164" i="3"/>
  <c r="X164" i="3"/>
  <c r="T164" i="3"/>
  <c r="AI164" i="3" s="1"/>
  <c r="W164" i="3"/>
  <c r="S164" i="3"/>
  <c r="AA164" i="3"/>
  <c r="Y198" i="3"/>
  <c r="Q198" i="3"/>
  <c r="AJ198" i="3"/>
  <c r="X198" i="3"/>
  <c r="T198" i="3"/>
  <c r="AI198" i="3" s="1"/>
  <c r="AA198" i="3"/>
  <c r="W198" i="3"/>
  <c r="S198" i="3"/>
  <c r="AG198" i="3"/>
  <c r="R198" i="3"/>
  <c r="Z198" i="3"/>
  <c r="V198" i="3"/>
  <c r="AG255" i="3"/>
  <c r="Y255" i="3"/>
  <c r="Q255" i="3"/>
  <c r="X255" i="3"/>
  <c r="T255" i="3"/>
  <c r="AI255" i="3" s="1"/>
  <c r="AJ255" i="3"/>
  <c r="AA255" i="3"/>
  <c r="W255" i="3"/>
  <c r="S255" i="3"/>
  <c r="R255" i="3"/>
  <c r="Z255" i="3"/>
  <c r="V255" i="3"/>
  <c r="Z288" i="3"/>
  <c r="V288" i="3"/>
  <c r="R288" i="3"/>
  <c r="AG288" i="3"/>
  <c r="Y288" i="3"/>
  <c r="Q288" i="3"/>
  <c r="X288" i="3"/>
  <c r="T288" i="3"/>
  <c r="AI288" i="3" s="1"/>
  <c r="AJ288" i="3"/>
  <c r="AA288" i="3"/>
  <c r="W288" i="3"/>
  <c r="S288" i="3"/>
  <c r="AA30" i="3"/>
  <c r="W30" i="3"/>
  <c r="S30" i="3"/>
  <c r="Z30" i="3"/>
  <c r="V30" i="3"/>
  <c r="R30" i="3"/>
  <c r="AG30" i="3"/>
  <c r="Y30" i="3"/>
  <c r="Q30" i="3"/>
  <c r="X30" i="3"/>
  <c r="AJ30" i="3"/>
  <c r="T30" i="3"/>
  <c r="AI30" i="3" s="1"/>
  <c r="AJ63" i="3"/>
  <c r="X63" i="3"/>
  <c r="T63" i="3"/>
  <c r="AI63" i="3" s="1"/>
  <c r="AA63" i="3"/>
  <c r="W63" i="3"/>
  <c r="S63" i="3"/>
  <c r="AG63" i="3"/>
  <c r="Z63" i="3"/>
  <c r="V63" i="3"/>
  <c r="R63" i="3"/>
  <c r="Y63" i="3"/>
  <c r="Q63" i="3"/>
  <c r="AG97" i="3"/>
  <c r="Y97" i="3"/>
  <c r="Q97" i="3"/>
  <c r="AJ97" i="3"/>
  <c r="X97" i="3"/>
  <c r="V97" i="3"/>
  <c r="AA97" i="3"/>
  <c r="T97" i="3"/>
  <c r="AI97" i="3" s="1"/>
  <c r="Z97" i="3"/>
  <c r="S97" i="3"/>
  <c r="W97" i="3"/>
  <c r="R97" i="3"/>
  <c r="Y135" i="3"/>
  <c r="Q135" i="3"/>
  <c r="AJ135" i="3"/>
  <c r="X135" i="3"/>
  <c r="T135" i="3"/>
  <c r="AI135" i="3" s="1"/>
  <c r="AA135" i="3"/>
  <c r="W135" i="3"/>
  <c r="S135" i="3"/>
  <c r="Z135" i="3"/>
  <c r="V135" i="3"/>
  <c r="AG135" i="3"/>
  <c r="R135" i="3"/>
  <c r="Z169" i="3"/>
  <c r="V169" i="3"/>
  <c r="R169" i="3"/>
  <c r="AG169" i="3"/>
  <c r="Y169" i="3"/>
  <c r="Q169" i="3"/>
  <c r="X169" i="3"/>
  <c r="T169" i="3"/>
  <c r="AI169" i="3" s="1"/>
  <c r="AA169" i="3"/>
  <c r="AJ169" i="3"/>
  <c r="W169" i="3"/>
  <c r="S169" i="3"/>
  <c r="AG205" i="3"/>
  <c r="Z205" i="3"/>
  <c r="V205" i="3"/>
  <c r="R205" i="3"/>
  <c r="Y205" i="3"/>
  <c r="Q205" i="3"/>
  <c r="AJ205" i="3"/>
  <c r="X205" i="3"/>
  <c r="T205" i="3"/>
  <c r="AI205" i="3" s="1"/>
  <c r="AA205" i="3"/>
  <c r="W205" i="3"/>
  <c r="S205" i="3"/>
  <c r="AJ269" i="3"/>
  <c r="AA269" i="3"/>
  <c r="W269" i="3"/>
  <c r="S269" i="3"/>
  <c r="Z269" i="3"/>
  <c r="V269" i="3"/>
  <c r="R269" i="3"/>
  <c r="AG269" i="3"/>
  <c r="Y269" i="3"/>
  <c r="Q269" i="3"/>
  <c r="X269" i="3"/>
  <c r="T269" i="3"/>
  <c r="AI269" i="3" s="1"/>
  <c r="AG213" i="3"/>
  <c r="Z213" i="3"/>
  <c r="V213" i="3"/>
  <c r="R213" i="3"/>
  <c r="Y213" i="3"/>
  <c r="Q213" i="3"/>
  <c r="AJ213" i="3"/>
  <c r="X213" i="3"/>
  <c r="T213" i="3"/>
  <c r="AI213" i="3" s="1"/>
  <c r="W213" i="3"/>
  <c r="S213" i="3"/>
  <c r="AA213" i="3"/>
  <c r="Z282" i="3"/>
  <c r="V282" i="3"/>
  <c r="R282" i="3"/>
  <c r="AG282" i="3"/>
  <c r="Y282" i="3"/>
  <c r="Q282" i="3"/>
  <c r="AJ282" i="3"/>
  <c r="X282" i="3"/>
  <c r="T282" i="3"/>
  <c r="AI282" i="3" s="1"/>
  <c r="AA282" i="3"/>
  <c r="W282" i="3"/>
  <c r="S282" i="3"/>
  <c r="AJ23" i="3"/>
  <c r="AA23" i="3"/>
  <c r="W23" i="3"/>
  <c r="S23" i="3"/>
  <c r="Z23" i="3"/>
  <c r="V23" i="3"/>
  <c r="R23" i="3"/>
  <c r="AG23" i="3"/>
  <c r="Y23" i="3"/>
  <c r="Q23" i="3"/>
  <c r="T23" i="3"/>
  <c r="AI23" i="3" s="1"/>
  <c r="X23" i="3"/>
  <c r="Y56" i="3"/>
  <c r="Q56" i="3"/>
  <c r="AJ56" i="3"/>
  <c r="X56" i="3"/>
  <c r="T56" i="3"/>
  <c r="AI56" i="3" s="1"/>
  <c r="AA56" i="3"/>
  <c r="W56" i="3"/>
  <c r="S56" i="3"/>
  <c r="AG56" i="3"/>
  <c r="R56" i="3"/>
  <c r="Z56" i="3"/>
  <c r="V56" i="3"/>
  <c r="AJ88" i="3"/>
  <c r="X88" i="3"/>
  <c r="T88" i="3"/>
  <c r="AI88" i="3" s="1"/>
  <c r="AA88" i="3"/>
  <c r="W88" i="3"/>
  <c r="S88" i="3"/>
  <c r="AG88" i="3"/>
  <c r="Z88" i="3"/>
  <c r="V88" i="3"/>
  <c r="R88" i="3"/>
  <c r="Y88" i="3"/>
  <c r="Q88" i="3"/>
  <c r="AJ124" i="3"/>
  <c r="AA124" i="3"/>
  <c r="W124" i="3"/>
  <c r="S124" i="3"/>
  <c r="Z124" i="3"/>
  <c r="V124" i="3"/>
  <c r="R124" i="3"/>
  <c r="AG124" i="3"/>
  <c r="Y124" i="3"/>
  <c r="Q124" i="3"/>
  <c r="X124" i="3"/>
  <c r="T124" i="3"/>
  <c r="AI124" i="3" s="1"/>
  <c r="AA158" i="3"/>
  <c r="W158" i="3"/>
  <c r="S158" i="3"/>
  <c r="AG158" i="3"/>
  <c r="Z158" i="3"/>
  <c r="V158" i="3"/>
  <c r="R158" i="3"/>
  <c r="Y158" i="3"/>
  <c r="Q158" i="3"/>
  <c r="AJ158" i="3"/>
  <c r="X158" i="3"/>
  <c r="T158" i="3"/>
  <c r="AI158" i="3" s="1"/>
  <c r="Z192" i="3"/>
  <c r="V192" i="3"/>
  <c r="R192" i="3"/>
  <c r="AG192" i="3"/>
  <c r="Y192" i="3"/>
  <c r="Q192" i="3"/>
  <c r="AJ192" i="3"/>
  <c r="X192" i="3"/>
  <c r="T192" i="3"/>
  <c r="AI192" i="3" s="1"/>
  <c r="AA192" i="3"/>
  <c r="W192" i="3"/>
  <c r="S192" i="3"/>
  <c r="AJ243" i="3"/>
  <c r="AA243" i="3"/>
  <c r="W243" i="3"/>
  <c r="S243" i="3"/>
  <c r="Z243" i="3"/>
  <c r="V243" i="3"/>
  <c r="R243" i="3"/>
  <c r="AG243" i="3"/>
  <c r="Y243" i="3"/>
  <c r="Q243" i="3"/>
  <c r="X243" i="3"/>
  <c r="T243" i="3"/>
  <c r="AI243" i="3" s="1"/>
  <c r="AG256" i="3"/>
  <c r="Z256" i="3"/>
  <c r="V256" i="3"/>
  <c r="R256" i="3"/>
  <c r="Y256" i="3"/>
  <c r="Q256" i="3"/>
  <c r="AJ256" i="3"/>
  <c r="X256" i="3"/>
  <c r="T256" i="3"/>
  <c r="AI256" i="3" s="1"/>
  <c r="AA256" i="3"/>
  <c r="W256" i="3"/>
  <c r="S256" i="3"/>
  <c r="AJ32" i="3"/>
  <c r="X32" i="3"/>
  <c r="T32" i="3"/>
  <c r="AI32" i="3" s="1"/>
  <c r="AA32" i="3"/>
  <c r="W32" i="3"/>
  <c r="S32" i="3"/>
  <c r="AG32" i="3"/>
  <c r="Z32" i="3"/>
  <c r="V32" i="3"/>
  <c r="R32" i="3"/>
  <c r="Y32" i="3"/>
  <c r="Q32" i="3"/>
  <c r="AJ65" i="3"/>
  <c r="X65" i="3"/>
  <c r="T65" i="3"/>
  <c r="AI65" i="3" s="1"/>
  <c r="AA65" i="3"/>
  <c r="W65" i="3"/>
  <c r="S65" i="3"/>
  <c r="Z65" i="3"/>
  <c r="V65" i="3"/>
  <c r="R65" i="3"/>
  <c r="AG65" i="3"/>
  <c r="Q65" i="3"/>
  <c r="Y65" i="3"/>
  <c r="Y99" i="3"/>
  <c r="Q99" i="3"/>
  <c r="AJ99" i="3"/>
  <c r="X99" i="3"/>
  <c r="T99" i="3"/>
  <c r="AI99" i="3" s="1"/>
  <c r="Z99" i="3"/>
  <c r="R99" i="3"/>
  <c r="AG99" i="3"/>
  <c r="W99" i="3"/>
  <c r="V99" i="3"/>
  <c r="AA99" i="3"/>
  <c r="S99" i="3"/>
  <c r="Z137" i="3"/>
  <c r="V137" i="3"/>
  <c r="R137" i="3"/>
  <c r="AG137" i="3"/>
  <c r="Y137" i="3"/>
  <c r="Q137" i="3"/>
  <c r="AJ137" i="3"/>
  <c r="X137" i="3"/>
  <c r="T137" i="3"/>
  <c r="AI137" i="3" s="1"/>
  <c r="AA137" i="3"/>
  <c r="W137" i="3"/>
  <c r="S137" i="3"/>
  <c r="AJ171" i="3"/>
  <c r="AA171" i="3"/>
  <c r="W171" i="3"/>
  <c r="S171" i="3"/>
  <c r="Z171" i="3"/>
  <c r="V171" i="3"/>
  <c r="R171" i="3"/>
  <c r="AG171" i="3"/>
  <c r="Y171" i="3"/>
  <c r="Q171" i="3"/>
  <c r="X171" i="3"/>
  <c r="T171" i="3"/>
  <c r="AI171" i="3" s="1"/>
  <c r="AA207" i="3"/>
  <c r="W207" i="3"/>
  <c r="S207" i="3"/>
  <c r="Z207" i="3"/>
  <c r="V207" i="3"/>
  <c r="R207" i="3"/>
  <c r="AG207" i="3"/>
  <c r="Y207" i="3"/>
  <c r="Q207" i="3"/>
  <c r="X207" i="3"/>
  <c r="AJ207" i="3"/>
  <c r="T207" i="3"/>
  <c r="AI207" i="3" s="1"/>
  <c r="Y285" i="3"/>
  <c r="T285" i="3"/>
  <c r="AI285" i="3" s="1"/>
  <c r="E285" i="3"/>
  <c r="AJ285" i="3"/>
  <c r="X285" i="3"/>
  <c r="S285" i="3"/>
  <c r="AA285" i="3"/>
  <c r="W285" i="3"/>
  <c r="R285" i="3"/>
  <c r="Z285" i="3"/>
  <c r="V285" i="3"/>
  <c r="Q285" i="3"/>
  <c r="AJ232" i="3"/>
  <c r="AA232" i="3"/>
  <c r="W232" i="3"/>
  <c r="S232" i="3"/>
  <c r="Z232" i="3"/>
  <c r="V232" i="3"/>
  <c r="R232" i="3"/>
  <c r="AG232" i="3"/>
  <c r="Y232" i="3"/>
  <c r="Q232" i="3"/>
  <c r="X232" i="3"/>
  <c r="T232" i="3"/>
  <c r="AI232" i="3" s="1"/>
  <c r="AJ252" i="3"/>
  <c r="X252" i="3"/>
  <c r="T252" i="3"/>
  <c r="AI252" i="3" s="1"/>
  <c r="AA252" i="3"/>
  <c r="W252" i="3"/>
  <c r="S252" i="3"/>
  <c r="AG252" i="3"/>
  <c r="Z252" i="3"/>
  <c r="V252" i="3"/>
  <c r="R252" i="3"/>
  <c r="Q252" i="3"/>
  <c r="Y252" i="3"/>
  <c r="AG34" i="3"/>
  <c r="Y34" i="3"/>
  <c r="Q34" i="3"/>
  <c r="AJ34" i="3"/>
  <c r="X34" i="3"/>
  <c r="T34" i="3"/>
  <c r="AI34" i="3" s="1"/>
  <c r="AA34" i="3"/>
  <c r="W34" i="3"/>
  <c r="S34" i="3"/>
  <c r="Z34" i="3"/>
  <c r="V34" i="3"/>
  <c r="R34" i="3"/>
  <c r="AJ66" i="3"/>
  <c r="X66" i="3"/>
  <c r="T66" i="3"/>
  <c r="AI66" i="3" s="1"/>
  <c r="AA66" i="3"/>
  <c r="W66" i="3"/>
  <c r="S66" i="3"/>
  <c r="Z66" i="3"/>
  <c r="V66" i="3"/>
  <c r="R66" i="3"/>
  <c r="Y66" i="3"/>
  <c r="AG66" i="3"/>
  <c r="Q66" i="3"/>
  <c r="Y100" i="3"/>
  <c r="Q100" i="3"/>
  <c r="AJ100" i="3"/>
  <c r="X100" i="3"/>
  <c r="T100" i="3"/>
  <c r="AI100" i="3" s="1"/>
  <c r="AG100" i="3"/>
  <c r="W100" i="3"/>
  <c r="V100" i="3"/>
  <c r="AA100" i="3"/>
  <c r="S100" i="3"/>
  <c r="Z100" i="3"/>
  <c r="R100" i="3"/>
  <c r="X134" i="3"/>
  <c r="T134" i="3"/>
  <c r="AI134" i="3" s="1"/>
  <c r="AJ134" i="3"/>
  <c r="AA134" i="3"/>
  <c r="W134" i="3"/>
  <c r="S134" i="3"/>
  <c r="Z134" i="3"/>
  <c r="V134" i="3"/>
  <c r="R134" i="3"/>
  <c r="AG134" i="3"/>
  <c r="Q134" i="3"/>
  <c r="Y134" i="3"/>
  <c r="Z168" i="3"/>
  <c r="AG168" i="3"/>
  <c r="Y168" i="3"/>
  <c r="AJ168" i="3"/>
  <c r="X168" i="3"/>
  <c r="T168" i="3"/>
  <c r="AI168" i="3" s="1"/>
  <c r="W168" i="3"/>
  <c r="S168" i="3"/>
  <c r="V168" i="3"/>
  <c r="R168" i="3"/>
  <c r="AA168" i="3"/>
  <c r="Q168" i="3"/>
  <c r="X202" i="3"/>
  <c r="T202" i="3"/>
  <c r="AI202" i="3" s="1"/>
  <c r="AJ202" i="3"/>
  <c r="AA202" i="3"/>
  <c r="W202" i="3"/>
  <c r="S202" i="3"/>
  <c r="Z202" i="3"/>
  <c r="V202" i="3"/>
  <c r="R202" i="3"/>
  <c r="Y202" i="3"/>
  <c r="AG202" i="3"/>
  <c r="Q202" i="3"/>
  <c r="X263" i="3"/>
  <c r="T263" i="3"/>
  <c r="AI263" i="3" s="1"/>
  <c r="AJ263" i="3"/>
  <c r="AA263" i="3"/>
  <c r="W263" i="3"/>
  <c r="S263" i="3"/>
  <c r="Z263" i="3"/>
  <c r="V263" i="3"/>
  <c r="R263" i="3"/>
  <c r="AG263" i="3"/>
  <c r="Q263" i="3"/>
  <c r="Y263" i="3"/>
  <c r="AA268" i="3"/>
  <c r="W268" i="3"/>
  <c r="S268" i="3"/>
  <c r="AG268" i="3"/>
  <c r="Z268" i="3"/>
  <c r="V268" i="3"/>
  <c r="R268" i="3"/>
  <c r="Y268" i="3"/>
  <c r="Q268" i="3"/>
  <c r="T268" i="3"/>
  <c r="AI268" i="3" s="1"/>
  <c r="AJ268" i="3"/>
  <c r="X268" i="3"/>
  <c r="X33" i="3"/>
  <c r="T33" i="3"/>
  <c r="AI33" i="3" s="1"/>
  <c r="AJ33" i="3"/>
  <c r="AA33" i="3"/>
  <c r="W33" i="3"/>
  <c r="S33" i="3"/>
  <c r="Z33" i="3"/>
  <c r="V33" i="3"/>
  <c r="R33" i="3"/>
  <c r="AG33" i="3"/>
  <c r="Q33" i="3"/>
  <c r="Y33" i="3"/>
  <c r="AJ67" i="3"/>
  <c r="X67" i="3"/>
  <c r="T67" i="3"/>
  <c r="AI67" i="3" s="1"/>
  <c r="AA67" i="3"/>
  <c r="W67" i="3"/>
  <c r="S67" i="3"/>
  <c r="AG67" i="3"/>
  <c r="Z67" i="3"/>
  <c r="V67" i="3"/>
  <c r="R67" i="3"/>
  <c r="Q67" i="3"/>
  <c r="Y67" i="3"/>
  <c r="AG101" i="3"/>
  <c r="Y101" i="3"/>
  <c r="Q101" i="3"/>
  <c r="AJ101" i="3"/>
  <c r="X101" i="3"/>
  <c r="T101" i="3"/>
  <c r="AI101" i="3" s="1"/>
  <c r="V101" i="3"/>
  <c r="AA101" i="3"/>
  <c r="S101" i="3"/>
  <c r="Z101" i="3"/>
  <c r="R101" i="3"/>
  <c r="W101" i="3"/>
  <c r="AA139" i="3"/>
  <c r="W139" i="3"/>
  <c r="S139" i="3"/>
  <c r="AG139" i="3"/>
  <c r="Z139" i="3"/>
  <c r="V139" i="3"/>
  <c r="R139" i="3"/>
  <c r="Y139" i="3"/>
  <c r="Q139" i="3"/>
  <c r="AJ139" i="3"/>
  <c r="X139" i="3"/>
  <c r="T139" i="3"/>
  <c r="AI139" i="3" s="1"/>
  <c r="X173" i="3"/>
  <c r="T173" i="3"/>
  <c r="AI173" i="3" s="1"/>
  <c r="AJ173" i="3"/>
  <c r="AA173" i="3"/>
  <c r="W173" i="3"/>
  <c r="S173" i="3"/>
  <c r="Z173" i="3"/>
  <c r="V173" i="3"/>
  <c r="R173" i="3"/>
  <c r="AG173" i="3"/>
  <c r="Q173" i="3"/>
  <c r="Y173" i="3"/>
  <c r="AJ209" i="3"/>
  <c r="X209" i="3"/>
  <c r="T209" i="3"/>
  <c r="AI209" i="3" s="1"/>
  <c r="AA209" i="3"/>
  <c r="W209" i="3"/>
  <c r="S209" i="3"/>
  <c r="AG209" i="3"/>
  <c r="Z209" i="3"/>
  <c r="V209" i="3"/>
  <c r="R209" i="3"/>
  <c r="Y209" i="3"/>
  <c r="Q209" i="3"/>
  <c r="AA289" i="3"/>
  <c r="W289" i="3"/>
  <c r="S289" i="3"/>
  <c r="Z289" i="3"/>
  <c r="V289" i="3"/>
  <c r="R289" i="3"/>
  <c r="AG289" i="3"/>
  <c r="Y289" i="3"/>
  <c r="Q289" i="3"/>
  <c r="AJ289" i="3"/>
  <c r="X289" i="3"/>
  <c r="T289" i="3"/>
  <c r="AI289" i="3" s="1"/>
  <c r="AG254" i="3"/>
  <c r="Y254" i="3"/>
  <c r="Q254" i="3"/>
  <c r="AJ254" i="3"/>
  <c r="X254" i="3"/>
  <c r="T254" i="3"/>
  <c r="AI254" i="3" s="1"/>
  <c r="AA254" i="3"/>
  <c r="W254" i="3"/>
  <c r="S254" i="3"/>
  <c r="V254" i="3"/>
  <c r="R254" i="3"/>
  <c r="Z254" i="3"/>
  <c r="AJ292" i="3"/>
  <c r="AA292" i="3"/>
  <c r="W292" i="3"/>
  <c r="S292" i="3"/>
  <c r="Z292" i="3"/>
  <c r="V292" i="3"/>
  <c r="R292" i="3"/>
  <c r="AG292" i="3"/>
  <c r="Y292" i="3"/>
  <c r="Q292" i="3"/>
  <c r="X292" i="3"/>
  <c r="T292" i="3"/>
  <c r="AI292" i="3" s="1"/>
  <c r="X142" i="3"/>
  <c r="T142" i="3"/>
  <c r="AI142" i="3" s="1"/>
  <c r="AJ142" i="3"/>
  <c r="AA142" i="3"/>
  <c r="W142" i="3"/>
  <c r="S142" i="3"/>
  <c r="Z142" i="3"/>
  <c r="V142" i="3"/>
  <c r="R142" i="3"/>
  <c r="Y142" i="3"/>
  <c r="AG142" i="3"/>
  <c r="Q142" i="3"/>
  <c r="AJ91" i="3"/>
  <c r="X91" i="3"/>
  <c r="T91" i="3"/>
  <c r="AI91" i="3" s="1"/>
  <c r="AA91" i="3"/>
  <c r="W91" i="3"/>
  <c r="S91" i="3"/>
  <c r="AG91" i="3"/>
  <c r="Z91" i="3"/>
  <c r="V91" i="3"/>
  <c r="R91" i="3"/>
  <c r="Q91" i="3"/>
  <c r="Y91" i="3"/>
  <c r="AJ141" i="3"/>
  <c r="X141" i="3"/>
  <c r="T141" i="3"/>
  <c r="AI141" i="3" s="1"/>
  <c r="AA141" i="3"/>
  <c r="W141" i="3"/>
  <c r="S141" i="3"/>
  <c r="Z141" i="3"/>
  <c r="V141" i="3"/>
  <c r="R141" i="3"/>
  <c r="AG141" i="3"/>
  <c r="Q141" i="3"/>
  <c r="Y141" i="3"/>
  <c r="AG273" i="3"/>
  <c r="Y273" i="3"/>
  <c r="Q273" i="3"/>
  <c r="X273" i="3"/>
  <c r="T273" i="3"/>
  <c r="AI273" i="3" s="1"/>
  <c r="AJ273" i="3"/>
  <c r="AA273" i="3"/>
  <c r="W273" i="3"/>
  <c r="S273" i="3"/>
  <c r="R273" i="3"/>
  <c r="Z273" i="3"/>
  <c r="V273" i="3"/>
  <c r="AA239" i="3"/>
  <c r="W239" i="3"/>
  <c r="S239" i="3"/>
  <c r="Z239" i="3"/>
  <c r="V239" i="3"/>
  <c r="R239" i="3"/>
  <c r="AG239" i="3"/>
  <c r="Y239" i="3"/>
  <c r="Q239" i="3"/>
  <c r="X239" i="3"/>
  <c r="AJ239" i="3"/>
  <c r="T239" i="3"/>
  <c r="AI239" i="3" s="1"/>
  <c r="AA307" i="3"/>
  <c r="W307" i="3"/>
  <c r="S307" i="3"/>
  <c r="Z307" i="3"/>
  <c r="V307" i="3"/>
  <c r="R307" i="3"/>
  <c r="AG307" i="3"/>
  <c r="Y307" i="3"/>
  <c r="Q307" i="3"/>
  <c r="AJ307" i="3"/>
  <c r="X307" i="3"/>
  <c r="T307" i="3"/>
  <c r="AI307" i="3" s="1"/>
  <c r="E343" i="3"/>
  <c r="Z343" i="3"/>
  <c r="V343" i="3"/>
  <c r="R343" i="3"/>
  <c r="AG343" i="3"/>
  <c r="Y343" i="3"/>
  <c r="Q343" i="3"/>
  <c r="AJ343" i="3"/>
  <c r="X343" i="3"/>
  <c r="T343" i="3"/>
  <c r="AI343" i="3" s="1"/>
  <c r="AA343" i="3"/>
  <c r="W343" i="3"/>
  <c r="S343" i="3"/>
  <c r="E344" i="3"/>
  <c r="Z344" i="3"/>
  <c r="V344" i="3"/>
  <c r="R344" i="3"/>
  <c r="AG344" i="3"/>
  <c r="Y344" i="3"/>
  <c r="Q344" i="3"/>
  <c r="X344" i="3"/>
  <c r="T344" i="3"/>
  <c r="AI344" i="3" s="1"/>
  <c r="AJ344" i="3"/>
  <c r="AA344" i="3"/>
  <c r="W344" i="3"/>
  <c r="S344" i="3"/>
  <c r="E329" i="3"/>
  <c r="AJ329" i="3"/>
  <c r="Y329" i="3"/>
  <c r="Q329" i="3"/>
  <c r="X329" i="3"/>
  <c r="T329" i="3"/>
  <c r="AI329" i="3" s="1"/>
  <c r="AA329" i="3"/>
  <c r="W329" i="3"/>
  <c r="S329" i="3"/>
  <c r="V329" i="3"/>
  <c r="AG329" i="3"/>
  <c r="R329" i="3"/>
  <c r="Z329" i="3"/>
  <c r="E308" i="3"/>
  <c r="AJ308" i="3"/>
  <c r="AA308" i="3"/>
  <c r="W308" i="3"/>
  <c r="S308" i="3"/>
  <c r="Z308" i="3"/>
  <c r="V308" i="3"/>
  <c r="R308" i="3"/>
  <c r="AG308" i="3"/>
  <c r="Y308" i="3"/>
  <c r="Q308" i="3"/>
  <c r="X308" i="3"/>
  <c r="T308" i="3"/>
  <c r="AI308" i="3" s="1"/>
  <c r="AG301" i="3"/>
  <c r="Y301" i="3"/>
  <c r="Q301" i="3"/>
  <c r="AJ301" i="3"/>
  <c r="X301" i="3"/>
  <c r="T301" i="3"/>
  <c r="AI301" i="3" s="1"/>
  <c r="AA301" i="3"/>
  <c r="W301" i="3"/>
  <c r="S301" i="3"/>
  <c r="Z301" i="3"/>
  <c r="V301" i="3"/>
  <c r="R301" i="3"/>
  <c r="AG302" i="3"/>
  <c r="Y302" i="3"/>
  <c r="Q302" i="3"/>
  <c r="X302" i="3"/>
  <c r="T302" i="3"/>
  <c r="AI302" i="3" s="1"/>
  <c r="AJ302" i="3"/>
  <c r="AA302" i="3"/>
  <c r="W302" i="3"/>
  <c r="S302" i="3"/>
  <c r="Z302" i="3"/>
  <c r="V302" i="3"/>
  <c r="R302" i="3"/>
  <c r="Y365" i="3"/>
  <c r="Q365" i="3"/>
  <c r="AJ365" i="3"/>
  <c r="X365" i="3"/>
  <c r="T365" i="3"/>
  <c r="AI365" i="3" s="1"/>
  <c r="AA365" i="3"/>
  <c r="W365" i="3"/>
  <c r="S365" i="3"/>
  <c r="AG365" i="3"/>
  <c r="Z365" i="3"/>
  <c r="V365" i="3"/>
  <c r="R365" i="3"/>
  <c r="E349" i="3"/>
  <c r="Y349" i="3"/>
  <c r="Q349" i="3"/>
  <c r="AJ349" i="3"/>
  <c r="X349" i="3"/>
  <c r="T349" i="3"/>
  <c r="AI349" i="3" s="1"/>
  <c r="AA349" i="3"/>
  <c r="W349" i="3"/>
  <c r="S349" i="3"/>
  <c r="AG349" i="3"/>
  <c r="Z349" i="3"/>
  <c r="V349" i="3"/>
  <c r="R349" i="3"/>
  <c r="E326" i="3"/>
  <c r="AJ326" i="3"/>
  <c r="AA326" i="3"/>
  <c r="W326" i="3"/>
  <c r="S326" i="3"/>
  <c r="Z326" i="3"/>
  <c r="V326" i="3"/>
  <c r="R326" i="3"/>
  <c r="AG326" i="3"/>
  <c r="Y326" i="3"/>
  <c r="Q326" i="3"/>
  <c r="X326" i="3"/>
  <c r="T326" i="3"/>
  <c r="AI326" i="3" s="1"/>
  <c r="AG374" i="3"/>
  <c r="Y374" i="3"/>
  <c r="Q374" i="3"/>
  <c r="X374" i="3"/>
  <c r="T374" i="3"/>
  <c r="AI374" i="3" s="1"/>
  <c r="AJ374" i="3"/>
  <c r="AA374" i="3"/>
  <c r="W374" i="3"/>
  <c r="S374" i="3"/>
  <c r="Z374" i="3"/>
  <c r="V374" i="3"/>
  <c r="R374" i="3"/>
  <c r="E320" i="3"/>
  <c r="Z320" i="3"/>
  <c r="V320" i="3"/>
  <c r="R320" i="3"/>
  <c r="AG320" i="3"/>
  <c r="Y320" i="3"/>
  <c r="Q320" i="3"/>
  <c r="X320" i="3"/>
  <c r="T320" i="3"/>
  <c r="AI320" i="3" s="1"/>
  <c r="AJ320" i="3"/>
  <c r="AA320" i="3"/>
  <c r="W320" i="3"/>
  <c r="S320" i="3"/>
  <c r="Z306" i="3"/>
  <c r="V306" i="3"/>
  <c r="R306" i="3"/>
  <c r="AG306" i="3"/>
  <c r="Y306" i="3"/>
  <c r="Q306" i="3"/>
  <c r="X306" i="3"/>
  <c r="T306" i="3"/>
  <c r="AI306" i="3" s="1"/>
  <c r="AJ306" i="3"/>
  <c r="AA306" i="3"/>
  <c r="W306" i="3"/>
  <c r="S306" i="3"/>
  <c r="AG366" i="3"/>
  <c r="Y366" i="3"/>
  <c r="Q366" i="3"/>
  <c r="X366" i="3"/>
  <c r="T366" i="3"/>
  <c r="AI366" i="3" s="1"/>
  <c r="AJ366" i="3"/>
  <c r="AA366" i="3"/>
  <c r="W366" i="3"/>
  <c r="S366" i="3"/>
  <c r="Z366" i="3"/>
  <c r="V366" i="3"/>
  <c r="R366" i="3"/>
  <c r="AA369" i="3"/>
  <c r="W369" i="3"/>
  <c r="S369" i="3"/>
  <c r="AG369" i="3"/>
  <c r="Z369" i="3"/>
  <c r="V369" i="3"/>
  <c r="R369" i="3"/>
  <c r="Y369" i="3"/>
  <c r="Q369" i="3"/>
  <c r="AJ369" i="3"/>
  <c r="X369" i="3"/>
  <c r="T369" i="3"/>
  <c r="AI369" i="3" s="1"/>
  <c r="E335" i="3"/>
  <c r="Z335" i="3"/>
  <c r="V335" i="3"/>
  <c r="R335" i="3"/>
  <c r="AG335" i="3"/>
  <c r="Y335" i="3"/>
  <c r="Q335" i="3"/>
  <c r="AJ335" i="3"/>
  <c r="X335" i="3"/>
  <c r="T335" i="3"/>
  <c r="AI335" i="3" s="1"/>
  <c r="AA335" i="3"/>
  <c r="W335" i="3"/>
  <c r="S335" i="3"/>
  <c r="E340" i="3"/>
  <c r="X340" i="3"/>
  <c r="T340" i="3"/>
  <c r="AI340" i="3" s="1"/>
  <c r="AJ340" i="3"/>
  <c r="AA340" i="3"/>
  <c r="W340" i="3"/>
  <c r="S340" i="3"/>
  <c r="Z340" i="3"/>
  <c r="V340" i="3"/>
  <c r="R340" i="3"/>
  <c r="AG340" i="3"/>
  <c r="Y340" i="3"/>
  <c r="Q340" i="3"/>
  <c r="E325" i="3"/>
  <c r="AA325" i="3"/>
  <c r="AG325" i="3"/>
  <c r="X325" i="3"/>
  <c r="T325" i="3"/>
  <c r="AI325" i="3" s="1"/>
  <c r="W325" i="3"/>
  <c r="S325" i="3"/>
  <c r="AJ325" i="3"/>
  <c r="Z325" i="3"/>
  <c r="V325" i="3"/>
  <c r="R325" i="3"/>
  <c r="Y325" i="3"/>
  <c r="Q325" i="3"/>
  <c r="X9" i="3"/>
  <c r="T9" i="3"/>
  <c r="AI9" i="3" s="1"/>
  <c r="AJ9" i="3"/>
  <c r="AA9" i="3"/>
  <c r="W9" i="3"/>
  <c r="S9" i="3"/>
  <c r="Z9" i="3"/>
  <c r="V9" i="3"/>
  <c r="R9" i="3"/>
  <c r="AG9" i="3"/>
  <c r="Q9" i="3"/>
  <c r="Y9" i="3"/>
  <c r="AG44" i="3"/>
  <c r="Z44" i="3"/>
  <c r="V44" i="3"/>
  <c r="R44" i="3"/>
  <c r="Y44" i="3"/>
  <c r="Q44" i="3"/>
  <c r="AJ44" i="3"/>
  <c r="X44" i="3"/>
  <c r="T44" i="3"/>
  <c r="AI44" i="3" s="1"/>
  <c r="S44" i="3"/>
  <c r="AA44" i="3"/>
  <c r="W44" i="3"/>
  <c r="AJ76" i="3"/>
  <c r="X76" i="3"/>
  <c r="T76" i="3"/>
  <c r="AI76" i="3" s="1"/>
  <c r="AA76" i="3"/>
  <c r="W76" i="3"/>
  <c r="S76" i="3"/>
  <c r="AG76" i="3"/>
  <c r="Z76" i="3"/>
  <c r="V76" i="3"/>
  <c r="R76" i="3"/>
  <c r="Q76" i="3"/>
  <c r="Y76" i="3"/>
  <c r="AG112" i="3"/>
  <c r="Y112" i="3"/>
  <c r="Q112" i="3"/>
  <c r="X112" i="3"/>
  <c r="T112" i="3"/>
  <c r="AI112" i="3" s="1"/>
  <c r="AJ112" i="3"/>
  <c r="AA112" i="3"/>
  <c r="W112" i="3"/>
  <c r="S112" i="3"/>
  <c r="Z112" i="3"/>
  <c r="V112" i="3"/>
  <c r="R112" i="3"/>
  <c r="Z146" i="3"/>
  <c r="V146" i="3"/>
  <c r="R146" i="3"/>
  <c r="AG146" i="3"/>
  <c r="Y146" i="3"/>
  <c r="Q146" i="3"/>
  <c r="X146" i="3"/>
  <c r="T146" i="3"/>
  <c r="AI146" i="3" s="1"/>
  <c r="S146" i="3"/>
  <c r="AA146" i="3"/>
  <c r="W146" i="3"/>
  <c r="AJ146" i="3"/>
  <c r="AA178" i="3"/>
  <c r="W178" i="3"/>
  <c r="S178" i="3"/>
  <c r="AG178" i="3"/>
  <c r="Z178" i="3"/>
  <c r="V178" i="3"/>
  <c r="R178" i="3"/>
  <c r="Y178" i="3"/>
  <c r="Q178" i="3"/>
  <c r="T178" i="3"/>
  <c r="AI178" i="3" s="1"/>
  <c r="X178" i="3"/>
  <c r="AJ178" i="3"/>
  <c r="AJ217" i="3"/>
  <c r="X217" i="3"/>
  <c r="T217" i="3"/>
  <c r="AI217" i="3" s="1"/>
  <c r="AA217" i="3"/>
  <c r="W217" i="3"/>
  <c r="S217" i="3"/>
  <c r="AG217" i="3"/>
  <c r="Z217" i="3"/>
  <c r="V217" i="3"/>
  <c r="R217" i="3"/>
  <c r="Q217" i="3"/>
  <c r="Y217" i="3"/>
  <c r="Z283" i="3"/>
  <c r="V283" i="3"/>
  <c r="R283" i="3"/>
  <c r="AG283" i="3"/>
  <c r="Y283" i="3"/>
  <c r="Q283" i="3"/>
  <c r="X283" i="3"/>
  <c r="T283" i="3"/>
  <c r="AI283" i="3" s="1"/>
  <c r="S283" i="3"/>
  <c r="AA283" i="3"/>
  <c r="AJ283" i="3"/>
  <c r="W283" i="3"/>
  <c r="AA4" i="3"/>
  <c r="W4" i="3"/>
  <c r="S4" i="3"/>
  <c r="AG4" i="3"/>
  <c r="Z4" i="3"/>
  <c r="V4" i="3"/>
  <c r="R4" i="3"/>
  <c r="Y4" i="3"/>
  <c r="Q4" i="3"/>
  <c r="AJ4" i="3"/>
  <c r="X4" i="3"/>
  <c r="T4" i="3"/>
  <c r="AI4" i="3" s="1"/>
  <c r="Z37" i="3"/>
  <c r="V37" i="3"/>
  <c r="R37" i="3"/>
  <c r="AG37" i="3"/>
  <c r="Y37" i="3"/>
  <c r="Q37" i="3"/>
  <c r="X37" i="3"/>
  <c r="T37" i="3"/>
  <c r="AI37" i="3" s="1"/>
  <c r="S37" i="3"/>
  <c r="AA37" i="3"/>
  <c r="W37" i="3"/>
  <c r="AJ37" i="3"/>
  <c r="AJ69" i="3"/>
  <c r="X69" i="3"/>
  <c r="T69" i="3"/>
  <c r="AI69" i="3" s="1"/>
  <c r="AA69" i="3"/>
  <c r="W69" i="3"/>
  <c r="S69" i="3"/>
  <c r="Z69" i="3"/>
  <c r="V69" i="3"/>
  <c r="R69" i="3"/>
  <c r="Y69" i="3"/>
  <c r="Q69" i="3"/>
  <c r="AG69" i="3"/>
  <c r="Y103" i="3"/>
  <c r="Q103" i="3"/>
  <c r="AJ103" i="3"/>
  <c r="X103" i="3"/>
  <c r="T103" i="3"/>
  <c r="AI103" i="3" s="1"/>
  <c r="Z103" i="3"/>
  <c r="R103" i="3"/>
  <c r="AG103" i="3"/>
  <c r="W103" i="3"/>
  <c r="V103" i="3"/>
  <c r="S103" i="3"/>
  <c r="AA103" i="3"/>
  <c r="Y143" i="3"/>
  <c r="Q143" i="3"/>
  <c r="AJ143" i="3"/>
  <c r="X143" i="3"/>
  <c r="T143" i="3"/>
  <c r="AI143" i="3" s="1"/>
  <c r="AA143" i="3"/>
  <c r="W143" i="3"/>
  <c r="S143" i="3"/>
  <c r="V143" i="3"/>
  <c r="AG143" i="3"/>
  <c r="R143" i="3"/>
  <c r="Z143" i="3"/>
  <c r="AG175" i="3"/>
  <c r="Y175" i="3"/>
  <c r="Q175" i="3"/>
  <c r="X175" i="3"/>
  <c r="T175" i="3"/>
  <c r="AI175" i="3" s="1"/>
  <c r="AJ175" i="3"/>
  <c r="AA175" i="3"/>
  <c r="W175" i="3"/>
  <c r="S175" i="3"/>
  <c r="V175" i="3"/>
  <c r="R175" i="3"/>
  <c r="Z175" i="3"/>
  <c r="AG212" i="3"/>
  <c r="Y212" i="3"/>
  <c r="Q212" i="3"/>
  <c r="X212" i="3"/>
  <c r="T212" i="3"/>
  <c r="AI212" i="3" s="1"/>
  <c r="AJ212" i="3"/>
  <c r="AA212" i="3"/>
  <c r="W212" i="3"/>
  <c r="S212" i="3"/>
  <c r="Z212" i="3"/>
  <c r="V212" i="3"/>
  <c r="R212" i="3"/>
  <c r="X293" i="3"/>
  <c r="T293" i="3"/>
  <c r="AI293" i="3" s="1"/>
  <c r="AJ293" i="3"/>
  <c r="AA293" i="3"/>
  <c r="W293" i="3"/>
  <c r="S293" i="3"/>
  <c r="Z293" i="3"/>
  <c r="V293" i="3"/>
  <c r="R293" i="3"/>
  <c r="AG293" i="3"/>
  <c r="Y293" i="3"/>
  <c r="Q293" i="3"/>
  <c r="Z258" i="3"/>
  <c r="V258" i="3"/>
  <c r="R258" i="3"/>
  <c r="AG258" i="3"/>
  <c r="Y258" i="3"/>
  <c r="Q258" i="3"/>
  <c r="AJ258" i="3"/>
  <c r="X258" i="3"/>
  <c r="W258" i="3"/>
  <c r="T258" i="3"/>
  <c r="AI258" i="3" s="1"/>
  <c r="S258" i="3"/>
  <c r="AA258" i="3"/>
  <c r="AA276" i="3"/>
  <c r="W276" i="3"/>
  <c r="S276" i="3"/>
  <c r="AG276" i="3"/>
  <c r="Z276" i="3"/>
  <c r="V276" i="3"/>
  <c r="R276" i="3"/>
  <c r="Y276" i="3"/>
  <c r="Q276" i="3"/>
  <c r="AJ276" i="3"/>
  <c r="X276" i="3"/>
  <c r="T276" i="3"/>
  <c r="AI276" i="3" s="1"/>
  <c r="AA38" i="3"/>
  <c r="W38" i="3"/>
  <c r="C123" i="4" s="1"/>
  <c r="C90" i="4" s="1"/>
  <c r="S38" i="3"/>
  <c r="Z38" i="3"/>
  <c r="F123" i="4" s="1"/>
  <c r="F90" i="4" s="1"/>
  <c r="V38" i="3"/>
  <c r="R38" i="3"/>
  <c r="AG38" i="3"/>
  <c r="Y38" i="3"/>
  <c r="Q38" i="3"/>
  <c r="X38" i="3"/>
  <c r="AJ38" i="3"/>
  <c r="T38" i="3"/>
  <c r="AI38" i="3" s="1"/>
  <c r="AJ70" i="3"/>
  <c r="X70" i="3"/>
  <c r="T70" i="3"/>
  <c r="AI70" i="3" s="1"/>
  <c r="AA70" i="3"/>
  <c r="W70" i="3"/>
  <c r="S70" i="3"/>
  <c r="Z70" i="3"/>
  <c r="V70" i="3"/>
  <c r="R70" i="3"/>
  <c r="AG70" i="3"/>
  <c r="Q70" i="3"/>
  <c r="Y70" i="3"/>
  <c r="Y104" i="3"/>
  <c r="Q104" i="3"/>
  <c r="AJ104" i="3"/>
  <c r="X104" i="3"/>
  <c r="T104" i="3"/>
  <c r="AI104" i="3" s="1"/>
  <c r="AG104" i="3"/>
  <c r="W104" i="3"/>
  <c r="V104" i="3"/>
  <c r="AA104" i="3"/>
  <c r="S104" i="3"/>
  <c r="R104" i="3"/>
  <c r="Z104" i="3"/>
  <c r="Z138" i="3"/>
  <c r="V138" i="3"/>
  <c r="R138" i="3"/>
  <c r="AG138" i="3"/>
  <c r="Y138" i="3"/>
  <c r="Q138" i="3"/>
  <c r="X138" i="3"/>
  <c r="T138" i="3"/>
  <c r="AI138" i="3" s="1"/>
  <c r="AJ138" i="3"/>
  <c r="W138" i="3"/>
  <c r="S138" i="3"/>
  <c r="AA138" i="3"/>
  <c r="AJ172" i="3"/>
  <c r="X172" i="3"/>
  <c r="T172" i="3"/>
  <c r="AI172" i="3" s="1"/>
  <c r="AA172" i="3"/>
  <c r="W172" i="3"/>
  <c r="S172" i="3"/>
  <c r="Z172" i="3"/>
  <c r="V172" i="3"/>
  <c r="R172" i="3"/>
  <c r="Y172" i="3"/>
  <c r="Q172" i="3"/>
  <c r="AG172" i="3"/>
  <c r="Z206" i="3"/>
  <c r="V206" i="3"/>
  <c r="R206" i="3"/>
  <c r="AG206" i="3"/>
  <c r="Y206" i="3"/>
  <c r="Q206" i="3"/>
  <c r="X206" i="3"/>
  <c r="T206" i="3"/>
  <c r="AI206" i="3" s="1"/>
  <c r="AJ206" i="3"/>
  <c r="W206" i="3"/>
  <c r="S206" i="3"/>
  <c r="AA206" i="3"/>
  <c r="X271" i="3"/>
  <c r="T271" i="3"/>
  <c r="AI271" i="3" s="1"/>
  <c r="AJ271" i="3"/>
  <c r="AA271" i="3"/>
  <c r="W271" i="3"/>
  <c r="S271" i="3"/>
  <c r="Z271" i="3"/>
  <c r="V271" i="3"/>
  <c r="R271" i="3"/>
  <c r="AG271" i="3"/>
  <c r="Q271" i="3"/>
  <c r="Y271" i="3"/>
  <c r="AJ6" i="3"/>
  <c r="X6" i="3"/>
  <c r="T6" i="3"/>
  <c r="AI6" i="3" s="1"/>
  <c r="AA6" i="3"/>
  <c r="W6" i="3"/>
  <c r="S6" i="3"/>
  <c r="Z6" i="3"/>
  <c r="V6" i="3"/>
  <c r="R6" i="3"/>
  <c r="AG6" i="3"/>
  <c r="Q6" i="3"/>
  <c r="Y6" i="3"/>
  <c r="E116" i="4" s="1"/>
  <c r="E83" i="4" s="1"/>
  <c r="AJ39" i="3"/>
  <c r="AA39" i="3"/>
  <c r="W39" i="3"/>
  <c r="C124" i="4" s="1"/>
  <c r="C91" i="4" s="1"/>
  <c r="S39" i="3"/>
  <c r="Z39" i="3"/>
  <c r="F124" i="4" s="1"/>
  <c r="F91" i="4" s="1"/>
  <c r="V39" i="3"/>
  <c r="B124" i="4" s="1"/>
  <c r="R39" i="3"/>
  <c r="AG39" i="3"/>
  <c r="Y39" i="3"/>
  <c r="E124" i="4" s="1"/>
  <c r="E91" i="4" s="1"/>
  <c r="Q39" i="3"/>
  <c r="X39" i="3"/>
  <c r="D124" i="4" s="1"/>
  <c r="D91" i="4" s="1"/>
  <c r="T39" i="3"/>
  <c r="AI39" i="3" s="1"/>
  <c r="AJ71" i="3"/>
  <c r="X71" i="3"/>
  <c r="T71" i="3"/>
  <c r="AI71" i="3" s="1"/>
  <c r="AA71" i="3"/>
  <c r="W71" i="3"/>
  <c r="S71" i="3"/>
  <c r="AG71" i="3"/>
  <c r="Z71" i="3"/>
  <c r="V71" i="3"/>
  <c r="R71" i="3"/>
  <c r="Y71" i="3"/>
  <c r="Q71" i="3"/>
  <c r="AG105" i="3"/>
  <c r="Y105" i="3"/>
  <c r="Q105" i="3"/>
  <c r="AJ105" i="3"/>
  <c r="X105" i="3"/>
  <c r="T105" i="3"/>
  <c r="AI105" i="3" s="1"/>
  <c r="V105" i="3"/>
  <c r="AA105" i="3"/>
  <c r="S105" i="3"/>
  <c r="Z105" i="3"/>
  <c r="R105" i="3"/>
  <c r="W105" i="3"/>
  <c r="Z145" i="3"/>
  <c r="V145" i="3"/>
  <c r="R145" i="3"/>
  <c r="AG145" i="3"/>
  <c r="Y145" i="3"/>
  <c r="Q145" i="3"/>
  <c r="AJ145" i="3"/>
  <c r="X145" i="3"/>
  <c r="T145" i="3"/>
  <c r="AI145" i="3" s="1"/>
  <c r="AA145" i="3"/>
  <c r="W145" i="3"/>
  <c r="S145" i="3"/>
  <c r="Z177" i="3"/>
  <c r="V177" i="3"/>
  <c r="R177" i="3"/>
  <c r="AG177" i="3"/>
  <c r="Y177" i="3"/>
  <c r="Q177" i="3"/>
  <c r="X177" i="3"/>
  <c r="T177" i="3"/>
  <c r="AI177" i="3" s="1"/>
  <c r="AA177" i="3"/>
  <c r="AJ177" i="3"/>
  <c r="W177" i="3"/>
  <c r="S177" i="3"/>
  <c r="AG219" i="3"/>
  <c r="Y219" i="3"/>
  <c r="Q219" i="3"/>
  <c r="AJ219" i="3"/>
  <c r="X219" i="3"/>
  <c r="T219" i="3"/>
  <c r="AI219" i="3" s="1"/>
  <c r="AA219" i="3"/>
  <c r="W219" i="3"/>
  <c r="S219" i="3"/>
  <c r="Z219" i="3"/>
  <c r="V219" i="3"/>
  <c r="R219" i="3"/>
  <c r="AA297" i="3"/>
  <c r="W297" i="3"/>
  <c r="S297" i="3"/>
  <c r="Z297" i="3"/>
  <c r="V297" i="3"/>
  <c r="R297" i="3"/>
  <c r="AG297" i="3"/>
  <c r="Y297" i="3"/>
  <c r="Q297" i="3"/>
  <c r="AJ297" i="3"/>
  <c r="X297" i="3"/>
  <c r="T297" i="3"/>
  <c r="AI297" i="3" s="1"/>
  <c r="X226" i="3"/>
  <c r="T226" i="3"/>
  <c r="AI226" i="3" s="1"/>
  <c r="AJ226" i="3"/>
  <c r="AA226" i="3"/>
  <c r="W226" i="3"/>
  <c r="S226" i="3"/>
  <c r="Z226" i="3"/>
  <c r="V226" i="3"/>
  <c r="R226" i="3"/>
  <c r="Y226" i="3"/>
  <c r="AG226" i="3"/>
  <c r="Q226" i="3"/>
  <c r="AJ240" i="3"/>
  <c r="AA240" i="3"/>
  <c r="W240" i="3"/>
  <c r="S240" i="3"/>
  <c r="Z240" i="3"/>
  <c r="V240" i="3"/>
  <c r="R240" i="3"/>
  <c r="AG240" i="3"/>
  <c r="Y240" i="3"/>
  <c r="Q240" i="3"/>
  <c r="X240" i="3"/>
  <c r="T240" i="3"/>
  <c r="AI240" i="3" s="1"/>
  <c r="AJ31" i="3"/>
  <c r="AA31" i="3"/>
  <c r="W31" i="3"/>
  <c r="S31" i="3"/>
  <c r="Z31" i="3"/>
  <c r="V31" i="3"/>
  <c r="R31" i="3"/>
  <c r="AG31" i="3"/>
  <c r="Y31" i="3"/>
  <c r="Q31" i="3"/>
  <c r="X31" i="3"/>
  <c r="T31" i="3"/>
  <c r="AI31" i="3" s="1"/>
  <c r="AJ64" i="3"/>
  <c r="X64" i="3"/>
  <c r="T64" i="3"/>
  <c r="AI64" i="3" s="1"/>
  <c r="AA64" i="3"/>
  <c r="W64" i="3"/>
  <c r="S64" i="3"/>
  <c r="AG64" i="3"/>
  <c r="Z64" i="3"/>
  <c r="V64" i="3"/>
  <c r="R64" i="3"/>
  <c r="Y64" i="3"/>
  <c r="Q64" i="3"/>
  <c r="AJ96" i="3"/>
  <c r="X96" i="3"/>
  <c r="T96" i="3"/>
  <c r="AI96" i="3" s="1"/>
  <c r="AA96" i="3"/>
  <c r="W96" i="3"/>
  <c r="S96" i="3"/>
  <c r="AG96" i="3"/>
  <c r="Z96" i="3"/>
  <c r="V96" i="3"/>
  <c r="R96" i="3"/>
  <c r="Y96" i="3"/>
  <c r="Q96" i="3"/>
  <c r="AJ132" i="3"/>
  <c r="AA132" i="3"/>
  <c r="W132" i="3"/>
  <c r="S132" i="3"/>
  <c r="Z132" i="3"/>
  <c r="V132" i="3"/>
  <c r="R132" i="3"/>
  <c r="AG132" i="3"/>
  <c r="Y132" i="3"/>
  <c r="Q132" i="3"/>
  <c r="X132" i="3"/>
  <c r="T132" i="3"/>
  <c r="AI132" i="3" s="1"/>
  <c r="AA166" i="3"/>
  <c r="W166" i="3"/>
  <c r="S166" i="3"/>
  <c r="AG166" i="3"/>
  <c r="Z166" i="3"/>
  <c r="V166" i="3"/>
  <c r="R166" i="3"/>
  <c r="Y166" i="3"/>
  <c r="Q166" i="3"/>
  <c r="AJ166" i="3"/>
  <c r="X166" i="3"/>
  <c r="T166" i="3"/>
  <c r="AI166" i="3" s="1"/>
  <c r="AJ200" i="3"/>
  <c r="AA200" i="3"/>
  <c r="W200" i="3"/>
  <c r="S200" i="3"/>
  <c r="Z200" i="3"/>
  <c r="V200" i="3"/>
  <c r="R200" i="3"/>
  <c r="AG200" i="3"/>
  <c r="Y200" i="3"/>
  <c r="Q200" i="3"/>
  <c r="X200" i="3"/>
  <c r="T200" i="3"/>
  <c r="AI200" i="3" s="1"/>
  <c r="Z259" i="3"/>
  <c r="V259" i="3"/>
  <c r="R259" i="3"/>
  <c r="AG259" i="3"/>
  <c r="Y259" i="3"/>
  <c r="Q259" i="3"/>
  <c r="X259" i="3"/>
  <c r="T259" i="3"/>
  <c r="AI259" i="3" s="1"/>
  <c r="AA259" i="3"/>
  <c r="AJ259" i="3"/>
  <c r="W259" i="3"/>
  <c r="S259" i="3"/>
  <c r="AJ8" i="3"/>
  <c r="X8" i="3"/>
  <c r="T8" i="3"/>
  <c r="AI8" i="3" s="1"/>
  <c r="AA8" i="3"/>
  <c r="W8" i="3"/>
  <c r="S8" i="3"/>
  <c r="AG8" i="3"/>
  <c r="Z8" i="3"/>
  <c r="V8" i="3"/>
  <c r="R8" i="3"/>
  <c r="Y8" i="3"/>
  <c r="Q8" i="3"/>
  <c r="X41" i="3"/>
  <c r="T41" i="3"/>
  <c r="AI41" i="3" s="1"/>
  <c r="AJ41" i="3"/>
  <c r="AA41" i="3"/>
  <c r="W41" i="3"/>
  <c r="S41" i="3"/>
  <c r="Z41" i="3"/>
  <c r="V41" i="3"/>
  <c r="R41" i="3"/>
  <c r="AG41" i="3"/>
  <c r="Q41" i="3"/>
  <c r="Y41" i="3"/>
  <c r="AJ73" i="3"/>
  <c r="X73" i="3"/>
  <c r="T73" i="3"/>
  <c r="AI73" i="3" s="1"/>
  <c r="AA73" i="3"/>
  <c r="W73" i="3"/>
  <c r="S73" i="3"/>
  <c r="Z73" i="3"/>
  <c r="V73" i="3"/>
  <c r="R73" i="3"/>
  <c r="AG73" i="3"/>
  <c r="Q73" i="3"/>
  <c r="Y73" i="3"/>
  <c r="Y107" i="3"/>
  <c r="Q107" i="3"/>
  <c r="AJ107" i="3"/>
  <c r="X107" i="3"/>
  <c r="T107" i="3"/>
  <c r="AI107" i="3" s="1"/>
  <c r="Z107" i="3"/>
  <c r="R107" i="3"/>
  <c r="AG107" i="3"/>
  <c r="W107" i="3"/>
  <c r="V107" i="3"/>
  <c r="AA107" i="3"/>
  <c r="S107" i="3"/>
  <c r="AA147" i="3"/>
  <c r="W147" i="3"/>
  <c r="S147" i="3"/>
  <c r="AG147" i="3"/>
  <c r="Z147" i="3"/>
  <c r="V147" i="3"/>
  <c r="R147" i="3"/>
  <c r="Y147" i="3"/>
  <c r="Q147" i="3"/>
  <c r="AJ147" i="3"/>
  <c r="X147" i="3"/>
  <c r="T147" i="3"/>
  <c r="AI147" i="3" s="1"/>
  <c r="AJ179" i="3"/>
  <c r="AA179" i="3"/>
  <c r="W179" i="3"/>
  <c r="S179" i="3"/>
  <c r="Z179" i="3"/>
  <c r="V179" i="3"/>
  <c r="R179" i="3"/>
  <c r="AG179" i="3"/>
  <c r="Y179" i="3"/>
  <c r="Q179" i="3"/>
  <c r="X179" i="3"/>
  <c r="T179" i="3"/>
  <c r="AI179" i="3" s="1"/>
  <c r="Z222" i="3"/>
  <c r="V222" i="3"/>
  <c r="R222" i="3"/>
  <c r="AG222" i="3"/>
  <c r="Y222" i="3"/>
  <c r="Q222" i="3"/>
  <c r="X222" i="3"/>
  <c r="T222" i="3"/>
  <c r="AI222" i="3" s="1"/>
  <c r="AA222" i="3"/>
  <c r="AJ222" i="3"/>
  <c r="W222" i="3"/>
  <c r="S222" i="3"/>
  <c r="AG228" i="3"/>
  <c r="Y228" i="3"/>
  <c r="Q228" i="3"/>
  <c r="X228" i="3"/>
  <c r="T228" i="3"/>
  <c r="AI228" i="3" s="1"/>
  <c r="AJ228" i="3"/>
  <c r="AA228" i="3"/>
  <c r="W228" i="3"/>
  <c r="S228" i="3"/>
  <c r="R228" i="3"/>
  <c r="Z228" i="3"/>
  <c r="V228" i="3"/>
  <c r="AA250" i="3"/>
  <c r="W250" i="3"/>
  <c r="S250" i="3"/>
  <c r="Z250" i="3"/>
  <c r="V250" i="3"/>
  <c r="R250" i="3"/>
  <c r="AG250" i="3"/>
  <c r="Y250" i="3"/>
  <c r="Q250" i="3"/>
  <c r="X250" i="3"/>
  <c r="AJ250" i="3"/>
  <c r="T250" i="3"/>
  <c r="AI250" i="3" s="1"/>
  <c r="AJ7" i="3"/>
  <c r="AA7" i="3"/>
  <c r="Z7" i="3"/>
  <c r="F117" i="4" s="1"/>
  <c r="F84" i="4" s="1"/>
  <c r="V7" i="3"/>
  <c r="AG7" i="3"/>
  <c r="Y7" i="3"/>
  <c r="T7" i="3"/>
  <c r="AI7" i="3" s="1"/>
  <c r="X7" i="3"/>
  <c r="D117" i="4" s="1"/>
  <c r="D84" i="4" s="1"/>
  <c r="S7" i="3"/>
  <c r="W7" i="3"/>
  <c r="C117" i="4" s="1"/>
  <c r="C84" i="4" s="1"/>
  <c r="R7" i="3"/>
  <c r="Q7" i="3"/>
  <c r="AG42" i="3"/>
  <c r="Y42" i="3"/>
  <c r="Q42" i="3"/>
  <c r="AJ42" i="3"/>
  <c r="X42" i="3"/>
  <c r="T42" i="3"/>
  <c r="AI42" i="3" s="1"/>
  <c r="AA42" i="3"/>
  <c r="W42" i="3"/>
  <c r="S42" i="3"/>
  <c r="Z42" i="3"/>
  <c r="V42" i="3"/>
  <c r="R42" i="3"/>
  <c r="AJ74" i="3"/>
  <c r="X74" i="3"/>
  <c r="T74" i="3"/>
  <c r="AI74" i="3" s="1"/>
  <c r="AA74" i="3"/>
  <c r="W74" i="3"/>
  <c r="S74" i="3"/>
  <c r="Z74" i="3"/>
  <c r="V74" i="3"/>
  <c r="R74" i="3"/>
  <c r="Y74" i="3"/>
  <c r="AG74" i="3"/>
  <c r="Q74" i="3"/>
  <c r="AG110" i="3"/>
  <c r="Y110" i="3"/>
  <c r="Q110" i="3"/>
  <c r="X110" i="3"/>
  <c r="T110" i="3"/>
  <c r="AI110" i="3" s="1"/>
  <c r="AJ110" i="3"/>
  <c r="AA110" i="3"/>
  <c r="W110" i="3"/>
  <c r="S110" i="3"/>
  <c r="Z110" i="3"/>
  <c r="V110" i="3"/>
  <c r="R110" i="3"/>
  <c r="AG144" i="3"/>
  <c r="Y144" i="3"/>
  <c r="Q144" i="3"/>
  <c r="X144" i="3"/>
  <c r="T144" i="3"/>
  <c r="AI144" i="3" s="1"/>
  <c r="AJ144" i="3"/>
  <c r="AA144" i="3"/>
  <c r="W144" i="3"/>
  <c r="S144" i="3"/>
  <c r="Z144" i="3"/>
  <c r="V144" i="3"/>
  <c r="R144" i="3"/>
  <c r="Z176" i="3"/>
  <c r="V176" i="3"/>
  <c r="R176" i="3"/>
  <c r="AG176" i="3"/>
  <c r="Y176" i="3"/>
  <c r="Q176" i="3"/>
  <c r="AJ176" i="3"/>
  <c r="X176" i="3"/>
  <c r="T176" i="3"/>
  <c r="AI176" i="3" s="1"/>
  <c r="S176" i="3"/>
  <c r="AA176" i="3"/>
  <c r="W176" i="3"/>
  <c r="X210" i="3"/>
  <c r="T210" i="3"/>
  <c r="AI210" i="3" s="1"/>
  <c r="AJ210" i="3"/>
  <c r="AA210" i="3"/>
  <c r="W210" i="3"/>
  <c r="S210" i="3"/>
  <c r="Z210" i="3"/>
  <c r="V210" i="3"/>
  <c r="R210" i="3"/>
  <c r="AG210" i="3"/>
  <c r="Q210" i="3"/>
  <c r="Y210" i="3"/>
  <c r="X279" i="3"/>
  <c r="T279" i="3"/>
  <c r="AI279" i="3" s="1"/>
  <c r="AJ279" i="3"/>
  <c r="AA279" i="3"/>
  <c r="W279" i="3"/>
  <c r="S279" i="3"/>
  <c r="Z279" i="3"/>
  <c r="V279" i="3"/>
  <c r="R279" i="3"/>
  <c r="Y279" i="3"/>
  <c r="AG279" i="3"/>
  <c r="Q279" i="3"/>
  <c r="AG10" i="3"/>
  <c r="Y10" i="3"/>
  <c r="Q10" i="3"/>
  <c r="AJ10" i="3"/>
  <c r="X10" i="3"/>
  <c r="T10" i="3"/>
  <c r="AI10" i="3" s="1"/>
  <c r="AA10" i="3"/>
  <c r="W10" i="3"/>
  <c r="C120" i="4" s="1"/>
  <c r="C87" i="4" s="1"/>
  <c r="S10" i="3"/>
  <c r="Z10" i="3"/>
  <c r="V10" i="3"/>
  <c r="B120" i="4" s="1"/>
  <c r="R10" i="3"/>
  <c r="AG43" i="3"/>
  <c r="Y43" i="3"/>
  <c r="Q43" i="3"/>
  <c r="X43" i="3"/>
  <c r="T43" i="3"/>
  <c r="AI43" i="3" s="1"/>
  <c r="AJ43" i="3"/>
  <c r="AA43" i="3"/>
  <c r="W43" i="3"/>
  <c r="S43" i="3"/>
  <c r="V43" i="3"/>
  <c r="R43" i="3"/>
  <c r="Z43" i="3"/>
  <c r="AJ75" i="3"/>
  <c r="X75" i="3"/>
  <c r="T75" i="3"/>
  <c r="AI75" i="3" s="1"/>
  <c r="AA75" i="3"/>
  <c r="W75" i="3"/>
  <c r="S75" i="3"/>
  <c r="AG75" i="3"/>
  <c r="Z75" i="3"/>
  <c r="V75" i="3"/>
  <c r="R75" i="3"/>
  <c r="Q75" i="3"/>
  <c r="Y75" i="3"/>
  <c r="AG109" i="3"/>
  <c r="Y109" i="3"/>
  <c r="Q109" i="3"/>
  <c r="AJ109" i="3"/>
  <c r="X109" i="3"/>
  <c r="T109" i="3"/>
  <c r="AI109" i="3" s="1"/>
  <c r="AA109" i="3"/>
  <c r="W109" i="3"/>
  <c r="S109" i="3"/>
  <c r="Z109" i="3"/>
  <c r="V109" i="3"/>
  <c r="R109" i="3"/>
  <c r="AJ149" i="3"/>
  <c r="X149" i="3"/>
  <c r="T149" i="3"/>
  <c r="AI149" i="3" s="1"/>
  <c r="AA149" i="3"/>
  <c r="W149" i="3"/>
  <c r="S149" i="3"/>
  <c r="Z149" i="3"/>
  <c r="V149" i="3"/>
  <c r="R149" i="3"/>
  <c r="AG149" i="3"/>
  <c r="Q149" i="3"/>
  <c r="Y149" i="3"/>
  <c r="X181" i="3"/>
  <c r="T181" i="3"/>
  <c r="AI181" i="3" s="1"/>
  <c r="AJ181" i="3"/>
  <c r="AA181" i="3"/>
  <c r="W181" i="3"/>
  <c r="S181" i="3"/>
  <c r="Z181" i="3"/>
  <c r="V181" i="3"/>
  <c r="R181" i="3"/>
  <c r="AG181" i="3"/>
  <c r="Q181" i="3"/>
  <c r="Y181" i="3"/>
  <c r="AJ225" i="3"/>
  <c r="X225" i="3"/>
  <c r="T225" i="3"/>
  <c r="AI225" i="3" s="1"/>
  <c r="AA225" i="3"/>
  <c r="W225" i="3"/>
  <c r="S225" i="3"/>
  <c r="AG225" i="3"/>
  <c r="Z225" i="3"/>
  <c r="V225" i="3"/>
  <c r="R225" i="3"/>
  <c r="Q225" i="3"/>
  <c r="Y225" i="3"/>
  <c r="AG248" i="3"/>
  <c r="Z248" i="3"/>
  <c r="V248" i="3"/>
  <c r="R248" i="3"/>
  <c r="Y248" i="3"/>
  <c r="Q248" i="3"/>
  <c r="AJ248" i="3"/>
  <c r="X248" i="3"/>
  <c r="T248" i="3"/>
  <c r="AI248" i="3" s="1"/>
  <c r="S248" i="3"/>
  <c r="AA248" i="3"/>
  <c r="W248" i="3"/>
  <c r="Z274" i="3"/>
  <c r="V274" i="3"/>
  <c r="R274" i="3"/>
  <c r="AG274" i="3"/>
  <c r="Y274" i="3"/>
  <c r="Q274" i="3"/>
  <c r="AJ274" i="3"/>
  <c r="X274" i="3"/>
  <c r="T274" i="3"/>
  <c r="AI274" i="3" s="1"/>
  <c r="AA274" i="3"/>
  <c r="W274" i="3"/>
  <c r="S274" i="3"/>
  <c r="AJ15" i="3"/>
  <c r="AA15" i="3"/>
  <c r="W15" i="3"/>
  <c r="S15" i="3"/>
  <c r="Z15" i="3"/>
  <c r="F122" i="4" s="1"/>
  <c r="F89" i="4" s="1"/>
  <c r="V15" i="3"/>
  <c r="B122" i="4" s="1"/>
  <c r="R15" i="3"/>
  <c r="AG15" i="3"/>
  <c r="Y15" i="3"/>
  <c r="E122" i="4" s="1"/>
  <c r="E89" i="4" s="1"/>
  <c r="Q15" i="3"/>
  <c r="X15" i="3"/>
  <c r="D122" i="4" s="1"/>
  <c r="D89" i="4" s="1"/>
  <c r="T15" i="3"/>
  <c r="AI15" i="3" s="1"/>
  <c r="AJ188" i="3"/>
  <c r="X188" i="3"/>
  <c r="T188" i="3"/>
  <c r="AI188" i="3" s="1"/>
  <c r="AA188" i="3"/>
  <c r="W188" i="3"/>
  <c r="S188" i="3"/>
  <c r="Z188" i="3"/>
  <c r="V188" i="3"/>
  <c r="R188" i="3"/>
  <c r="AG188" i="3"/>
  <c r="Q188" i="3"/>
  <c r="Y188" i="3"/>
  <c r="AG111" i="3"/>
  <c r="Z111" i="3"/>
  <c r="V111" i="3"/>
  <c r="R111" i="3"/>
  <c r="Y111" i="3"/>
  <c r="Q111" i="3"/>
  <c r="AJ111" i="3"/>
  <c r="X111" i="3"/>
  <c r="T111" i="3"/>
  <c r="AI111" i="3" s="1"/>
  <c r="W111" i="3"/>
  <c r="S111" i="3"/>
  <c r="AA111" i="3"/>
  <c r="AJ187" i="3"/>
  <c r="AA187" i="3"/>
  <c r="W187" i="3"/>
  <c r="S187" i="3"/>
  <c r="Z187" i="3"/>
  <c r="V187" i="3"/>
  <c r="R187" i="3"/>
  <c r="AG187" i="3"/>
  <c r="Y187" i="3"/>
  <c r="Q187" i="3"/>
  <c r="X187" i="3"/>
  <c r="T187" i="3"/>
  <c r="AI187" i="3" s="1"/>
  <c r="AJ277" i="3"/>
  <c r="AA277" i="3"/>
  <c r="W277" i="3"/>
  <c r="S277" i="3"/>
  <c r="Z277" i="3"/>
  <c r="V277" i="3"/>
  <c r="R277" i="3"/>
  <c r="AG277" i="3"/>
  <c r="Y277" i="3"/>
  <c r="Q277" i="3"/>
  <c r="X277" i="3"/>
  <c r="T277" i="3"/>
  <c r="AI277" i="3" s="1"/>
  <c r="AJ270" i="3"/>
  <c r="X270" i="3"/>
  <c r="T270" i="3"/>
  <c r="AI270" i="3" s="1"/>
  <c r="AA270" i="3"/>
  <c r="W270" i="3"/>
  <c r="S270" i="3"/>
  <c r="Z270" i="3"/>
  <c r="V270" i="3"/>
  <c r="R270" i="3"/>
  <c r="Y270" i="3"/>
  <c r="AG270" i="3"/>
  <c r="Q270" i="3"/>
  <c r="Y373" i="3"/>
  <c r="Q373" i="3"/>
  <c r="AJ373" i="3"/>
  <c r="X373" i="3"/>
  <c r="T373" i="3"/>
  <c r="AI373" i="3" s="1"/>
  <c r="AA373" i="3"/>
  <c r="W373" i="3"/>
  <c r="S373" i="3"/>
  <c r="AG373" i="3"/>
  <c r="Z373" i="3"/>
  <c r="V373" i="3"/>
  <c r="R373" i="3"/>
  <c r="Z367" i="3"/>
  <c r="V367" i="3"/>
  <c r="R367" i="3"/>
  <c r="AG367" i="3"/>
  <c r="Y367" i="3"/>
  <c r="Q367" i="3"/>
  <c r="AJ367" i="3"/>
  <c r="X367" i="3"/>
  <c r="T367" i="3"/>
  <c r="AI367" i="3" s="1"/>
  <c r="AA367" i="3"/>
  <c r="W367" i="3"/>
  <c r="S367" i="3"/>
  <c r="AJ370" i="3"/>
  <c r="AA370" i="3"/>
  <c r="W370" i="3"/>
  <c r="S370" i="3"/>
  <c r="Z370" i="3"/>
  <c r="V370" i="3"/>
  <c r="R370" i="3"/>
  <c r="AG370" i="3"/>
  <c r="Y370" i="3"/>
  <c r="Q370" i="3"/>
  <c r="X370" i="3"/>
  <c r="T370" i="3"/>
  <c r="AI370" i="3" s="1"/>
  <c r="Z360" i="3"/>
  <c r="V360" i="3"/>
  <c r="R360" i="3"/>
  <c r="AG360" i="3"/>
  <c r="Y360" i="3"/>
  <c r="Q360" i="3"/>
  <c r="X360" i="3"/>
  <c r="T360" i="3"/>
  <c r="AI360" i="3" s="1"/>
  <c r="AJ360" i="3"/>
  <c r="AA360" i="3"/>
  <c r="W360" i="3"/>
  <c r="S360" i="3"/>
  <c r="E345" i="3"/>
  <c r="AA345" i="3"/>
  <c r="W345" i="3"/>
  <c r="S345" i="3"/>
  <c r="AG345" i="3"/>
  <c r="Z345" i="3"/>
  <c r="V345" i="3"/>
  <c r="R345" i="3"/>
  <c r="Y345" i="3"/>
  <c r="Q345" i="3"/>
  <c r="AJ345" i="3"/>
  <c r="X345" i="3"/>
  <c r="T345" i="3"/>
  <c r="AI345" i="3" s="1"/>
  <c r="E318" i="3"/>
  <c r="AG318" i="3"/>
  <c r="Y318" i="3"/>
  <c r="Q318" i="3"/>
  <c r="X318" i="3"/>
  <c r="T318" i="3"/>
  <c r="AI318" i="3" s="1"/>
  <c r="AJ318" i="3"/>
  <c r="AA318" i="3"/>
  <c r="W318" i="3"/>
  <c r="S318" i="3"/>
  <c r="Z318" i="3"/>
  <c r="V318" i="3"/>
  <c r="R318" i="3"/>
  <c r="E355" i="3"/>
  <c r="AJ355" i="3"/>
  <c r="X355" i="3"/>
  <c r="T355" i="3"/>
  <c r="AI355" i="3" s="1"/>
  <c r="AA355" i="3"/>
  <c r="W355" i="3"/>
  <c r="S355" i="3"/>
  <c r="Z355" i="3"/>
  <c r="V355" i="3"/>
  <c r="R355" i="3"/>
  <c r="AG355" i="3"/>
  <c r="Y355" i="3"/>
  <c r="Q355" i="3"/>
  <c r="E316" i="3"/>
  <c r="AG316" i="3"/>
  <c r="Y316" i="3"/>
  <c r="Q316" i="3"/>
  <c r="X316" i="3"/>
  <c r="T316" i="3"/>
  <c r="AI316" i="3" s="1"/>
  <c r="AJ316" i="3"/>
  <c r="AA316" i="3"/>
  <c r="W316" i="3"/>
  <c r="S316" i="3"/>
  <c r="Z316" i="3"/>
  <c r="V316" i="3"/>
  <c r="R316" i="3"/>
  <c r="Z303" i="3"/>
  <c r="V303" i="3"/>
  <c r="R303" i="3"/>
  <c r="AG303" i="3"/>
  <c r="Y303" i="3"/>
  <c r="Q303" i="3"/>
  <c r="AJ303" i="3"/>
  <c r="X303" i="3"/>
  <c r="T303" i="3"/>
  <c r="AI303" i="3" s="1"/>
  <c r="AA303" i="3"/>
  <c r="W303" i="3"/>
  <c r="S303" i="3"/>
  <c r="AJ363" i="3"/>
  <c r="X363" i="3"/>
  <c r="T363" i="3"/>
  <c r="AI363" i="3" s="1"/>
  <c r="AA363" i="3"/>
  <c r="W363" i="3"/>
  <c r="S363" i="3"/>
  <c r="Z363" i="3"/>
  <c r="V363" i="3"/>
  <c r="R363" i="3"/>
  <c r="AG363" i="3"/>
  <c r="Y363" i="3"/>
  <c r="Q363" i="3"/>
  <c r="E358" i="3"/>
  <c r="AG358" i="3"/>
  <c r="Y358" i="3"/>
  <c r="Q358" i="3"/>
  <c r="X358" i="3"/>
  <c r="T358" i="3"/>
  <c r="AI358" i="3" s="1"/>
  <c r="AJ358" i="3"/>
  <c r="AA358" i="3"/>
  <c r="W358" i="3"/>
  <c r="S358" i="3"/>
  <c r="Z358" i="3"/>
  <c r="V358" i="3"/>
  <c r="R358" i="3"/>
  <c r="E327" i="3"/>
  <c r="AJ327" i="3"/>
  <c r="X327" i="3"/>
  <c r="T327" i="3"/>
  <c r="AI327" i="3" s="1"/>
  <c r="AA327" i="3"/>
  <c r="W327" i="3"/>
  <c r="S327" i="3"/>
  <c r="Z327" i="3"/>
  <c r="V327" i="3"/>
  <c r="R327" i="3"/>
  <c r="AG327" i="3"/>
  <c r="Q327" i="3"/>
  <c r="Y327" i="3"/>
  <c r="E336" i="3"/>
  <c r="Z336" i="3"/>
  <c r="V336" i="3"/>
  <c r="R336" i="3"/>
  <c r="AG336" i="3"/>
  <c r="Y336" i="3"/>
  <c r="Q336" i="3"/>
  <c r="X336" i="3"/>
  <c r="T336" i="3"/>
  <c r="AI336" i="3" s="1"/>
  <c r="AJ336" i="3"/>
  <c r="AA336" i="3"/>
  <c r="W336" i="3"/>
  <c r="S336" i="3"/>
  <c r="E321" i="3"/>
  <c r="AA321" i="3"/>
  <c r="W321" i="3"/>
  <c r="S321" i="3"/>
  <c r="AG321" i="3"/>
  <c r="Z321" i="3"/>
  <c r="V321" i="3"/>
  <c r="R321" i="3"/>
  <c r="AJ321" i="3"/>
  <c r="Y321" i="3"/>
  <c r="Q321" i="3"/>
  <c r="X321" i="3"/>
  <c r="T321" i="3"/>
  <c r="AI321" i="3" s="1"/>
  <c r="E346" i="3"/>
  <c r="AJ346" i="3"/>
  <c r="AA346" i="3"/>
  <c r="W346" i="3"/>
  <c r="S346" i="3"/>
  <c r="Z346" i="3"/>
  <c r="V346" i="3"/>
  <c r="R346" i="3"/>
  <c r="AG346" i="3"/>
  <c r="Y346" i="3"/>
  <c r="Q346" i="3"/>
  <c r="X346" i="3"/>
  <c r="T346" i="3"/>
  <c r="AI346" i="3" s="1"/>
  <c r="E354" i="3"/>
  <c r="AJ354" i="3"/>
  <c r="AA354" i="3"/>
  <c r="W354" i="3"/>
  <c r="S354" i="3"/>
  <c r="Z354" i="3"/>
  <c r="V354" i="3"/>
  <c r="R354" i="3"/>
  <c r="AG354" i="3"/>
  <c r="Y354" i="3"/>
  <c r="Q354" i="3"/>
  <c r="X354" i="3"/>
  <c r="T354" i="3"/>
  <c r="AI354" i="3" s="1"/>
  <c r="X364" i="3"/>
  <c r="T364" i="3"/>
  <c r="AI364" i="3" s="1"/>
  <c r="AJ364" i="3"/>
  <c r="AA364" i="3"/>
  <c r="W364" i="3"/>
  <c r="S364" i="3"/>
  <c r="Z364" i="3"/>
  <c r="V364" i="3"/>
  <c r="R364" i="3"/>
  <c r="AG364" i="3"/>
  <c r="Y364" i="3"/>
  <c r="Q364" i="3"/>
  <c r="E356" i="3"/>
  <c r="X356" i="3"/>
  <c r="T356" i="3"/>
  <c r="AI356" i="3" s="1"/>
  <c r="AJ356" i="3"/>
  <c r="AA356" i="3"/>
  <c r="W356" i="3"/>
  <c r="S356" i="3"/>
  <c r="Z356" i="3"/>
  <c r="V356" i="3"/>
  <c r="R356" i="3"/>
  <c r="AG356" i="3"/>
  <c r="Y356" i="3"/>
  <c r="Q356" i="3"/>
  <c r="E341" i="3"/>
  <c r="Y341" i="3"/>
  <c r="Q341" i="3"/>
  <c r="AJ341" i="3"/>
  <c r="X341" i="3"/>
  <c r="T341" i="3"/>
  <c r="AI341" i="3" s="1"/>
  <c r="AA341" i="3"/>
  <c r="W341" i="3"/>
  <c r="S341" i="3"/>
  <c r="AG341" i="3"/>
  <c r="Z341" i="3"/>
  <c r="V341" i="3"/>
  <c r="R341" i="3"/>
  <c r="BE3" i="2"/>
  <c r="BF3" i="2" s="1"/>
  <c r="AQ2" i="2"/>
  <c r="AU2" i="2"/>
  <c r="E264" i="3"/>
  <c r="E36" i="3"/>
  <c r="E68" i="3"/>
  <c r="E102" i="3"/>
  <c r="E136" i="3"/>
  <c r="E170" i="3"/>
  <c r="E204" i="3"/>
  <c r="E267" i="3"/>
  <c r="E280" i="3"/>
  <c r="E28" i="3"/>
  <c r="E61" i="3"/>
  <c r="E95" i="3"/>
  <c r="E133" i="3"/>
  <c r="E167" i="3"/>
  <c r="E203" i="3"/>
  <c r="E265" i="3"/>
  <c r="E242" i="3"/>
  <c r="E234" i="3"/>
  <c r="E29" i="3"/>
  <c r="E62" i="3"/>
  <c r="E94" i="3"/>
  <c r="E130" i="3"/>
  <c r="E164" i="3"/>
  <c r="E198" i="3"/>
  <c r="E255" i="3"/>
  <c r="E288" i="3"/>
  <c r="E30" i="3"/>
  <c r="E63" i="3"/>
  <c r="E97" i="3"/>
  <c r="E135" i="3"/>
  <c r="E169" i="3"/>
  <c r="E205" i="3"/>
  <c r="E269" i="3"/>
  <c r="E213" i="3"/>
  <c r="E282" i="3"/>
  <c r="E23" i="3"/>
  <c r="E56" i="3"/>
  <c r="E88" i="3"/>
  <c r="E124" i="3"/>
  <c r="E158" i="3"/>
  <c r="E192" i="3"/>
  <c r="E243" i="3"/>
  <c r="E256" i="3"/>
  <c r="E32" i="3"/>
  <c r="E65" i="3"/>
  <c r="E99" i="3"/>
  <c r="E137" i="3"/>
  <c r="E171" i="3"/>
  <c r="E207" i="3"/>
  <c r="E232" i="3"/>
  <c r="E252" i="3"/>
  <c r="E34" i="3"/>
  <c r="E66" i="3"/>
  <c r="E100" i="3"/>
  <c r="E134" i="3"/>
  <c r="E168" i="3"/>
  <c r="E202" i="3"/>
  <c r="E263" i="3"/>
  <c r="E268" i="3"/>
  <c r="E33" i="3"/>
  <c r="E67" i="3"/>
  <c r="E101" i="3"/>
  <c r="E139" i="3"/>
  <c r="E173" i="3"/>
  <c r="E209" i="3"/>
  <c r="E289" i="3"/>
  <c r="E254" i="3"/>
  <c r="E292" i="3"/>
  <c r="E142" i="3"/>
  <c r="E91" i="3"/>
  <c r="E141" i="3"/>
  <c r="E273" i="3"/>
  <c r="E239" i="3"/>
  <c r="E307" i="3"/>
  <c r="E301" i="3"/>
  <c r="E302" i="3"/>
  <c r="E365" i="3"/>
  <c r="E374" i="3"/>
  <c r="E306" i="3"/>
  <c r="E366" i="3"/>
  <c r="E369" i="3"/>
  <c r="E9" i="3"/>
  <c r="E44" i="3"/>
  <c r="E76" i="3"/>
  <c r="E112" i="3"/>
  <c r="E146" i="3"/>
  <c r="E178" i="3"/>
  <c r="E217" i="3"/>
  <c r="E283" i="3"/>
  <c r="AU61" i="2"/>
  <c r="AV61" i="2" s="1"/>
  <c r="AU45" i="2"/>
  <c r="AV45" i="2" s="1"/>
  <c r="AU29" i="2"/>
  <c r="AV29" i="2" s="1"/>
  <c r="AU13" i="2"/>
  <c r="AV13" i="2" s="1"/>
  <c r="AU56" i="2"/>
  <c r="AV56" i="2" s="1"/>
  <c r="AU40" i="2"/>
  <c r="AV40" i="2" s="1"/>
  <c r="AU24" i="2"/>
  <c r="AV24" i="2" s="1"/>
  <c r="AU8" i="2"/>
  <c r="AV8" i="2" s="1"/>
  <c r="AU67" i="2"/>
  <c r="AV67" i="2" s="1"/>
  <c r="AU51" i="2"/>
  <c r="AV51" i="2" s="1"/>
  <c r="AU35" i="2"/>
  <c r="AV35" i="2" s="1"/>
  <c r="AU19" i="2"/>
  <c r="AV19" i="2" s="1"/>
  <c r="AU3" i="2"/>
  <c r="AV3" i="2" s="1"/>
  <c r="AU62" i="2"/>
  <c r="AV62" i="2" s="1"/>
  <c r="AU46" i="2"/>
  <c r="AV46" i="2" s="1"/>
  <c r="AU30" i="2"/>
  <c r="AV30" i="2" s="1"/>
  <c r="AU14" i="2"/>
  <c r="AV14" i="2" s="1"/>
  <c r="AU57" i="2"/>
  <c r="AV57" i="2" s="1"/>
  <c r="AU41" i="2"/>
  <c r="AV41" i="2" s="1"/>
  <c r="AU25" i="2"/>
  <c r="AV25" i="2" s="1"/>
  <c r="AU9" i="2"/>
  <c r="AV9" i="2" s="1"/>
  <c r="AU52" i="2"/>
  <c r="AV52" i="2" s="1"/>
  <c r="AU36" i="2"/>
  <c r="AV36" i="2" s="1"/>
  <c r="AU20" i="2"/>
  <c r="AV20" i="2" s="1"/>
  <c r="AU4" i="2"/>
  <c r="AV4" i="2" s="1"/>
  <c r="AU63" i="2"/>
  <c r="AV63" i="2" s="1"/>
  <c r="AU47" i="2"/>
  <c r="AV47" i="2" s="1"/>
  <c r="AU31" i="2"/>
  <c r="AV31" i="2" s="1"/>
  <c r="AU15" i="2"/>
  <c r="AV15" i="2" s="1"/>
  <c r="AU58" i="2"/>
  <c r="AV58" i="2" s="1"/>
  <c r="AU42" i="2"/>
  <c r="AV42" i="2" s="1"/>
  <c r="AU26" i="2"/>
  <c r="AV26" i="2" s="1"/>
  <c r="AU10" i="2"/>
  <c r="AV10" i="2" s="1"/>
  <c r="AU53" i="2"/>
  <c r="AV53" i="2" s="1"/>
  <c r="AU37" i="2"/>
  <c r="AV37" i="2" s="1"/>
  <c r="AU21" i="2"/>
  <c r="AV21" i="2" s="1"/>
  <c r="AU5" i="2"/>
  <c r="AV5" i="2" s="1"/>
  <c r="AU64" i="2"/>
  <c r="AV64" i="2" s="1"/>
  <c r="AU48" i="2"/>
  <c r="AV48" i="2" s="1"/>
  <c r="AU32" i="2"/>
  <c r="AV32" i="2" s="1"/>
  <c r="AU16" i="2"/>
  <c r="AV16" i="2" s="1"/>
  <c r="AU59" i="2"/>
  <c r="AV59" i="2" s="1"/>
  <c r="AU43" i="2"/>
  <c r="AV43" i="2" s="1"/>
  <c r="AU27" i="2"/>
  <c r="AV27" i="2" s="1"/>
  <c r="AU11" i="2"/>
  <c r="AV11" i="2" s="1"/>
  <c r="AU54" i="2"/>
  <c r="AV54" i="2" s="1"/>
  <c r="AU38" i="2"/>
  <c r="AV38" i="2" s="1"/>
  <c r="AU22" i="2"/>
  <c r="AV22" i="2" s="1"/>
  <c r="AU6" i="2"/>
  <c r="AV6" i="2" s="1"/>
  <c r="AU65" i="2"/>
  <c r="AV65" i="2" s="1"/>
  <c r="AU49" i="2"/>
  <c r="AV49" i="2" s="1"/>
  <c r="AU33" i="2"/>
  <c r="AV33" i="2" s="1"/>
  <c r="AU17" i="2"/>
  <c r="AV17" i="2" s="1"/>
  <c r="AU60" i="2"/>
  <c r="AV60" i="2" s="1"/>
  <c r="AU44" i="2"/>
  <c r="AV44" i="2" s="1"/>
  <c r="AU28" i="2"/>
  <c r="AV28" i="2" s="1"/>
  <c r="AU12" i="2"/>
  <c r="AV12" i="2" s="1"/>
  <c r="AU55" i="2"/>
  <c r="AV55" i="2" s="1"/>
  <c r="AU39" i="2"/>
  <c r="AV39" i="2" s="1"/>
  <c r="AU23" i="2"/>
  <c r="AV23" i="2" s="1"/>
  <c r="AU7" i="2"/>
  <c r="AV7" i="2" s="1"/>
  <c r="AU66" i="2"/>
  <c r="AV66" i="2" s="1"/>
  <c r="AU50" i="2"/>
  <c r="AV50" i="2" s="1"/>
  <c r="AU34" i="2"/>
  <c r="AV34" i="2" s="1"/>
  <c r="AU18" i="2"/>
  <c r="AV18" i="2" s="1"/>
  <c r="E37" i="3"/>
  <c r="E69" i="3"/>
  <c r="E103" i="3"/>
  <c r="E143" i="3"/>
  <c r="E175" i="3"/>
  <c r="E212" i="3"/>
  <c r="E293" i="3"/>
  <c r="E258" i="3"/>
  <c r="E276" i="3"/>
  <c r="E38" i="3"/>
  <c r="E70" i="3"/>
  <c r="E104" i="3"/>
  <c r="E138" i="3"/>
  <c r="E172" i="3"/>
  <c r="E206" i="3"/>
  <c r="E271" i="3"/>
  <c r="E6" i="3"/>
  <c r="E39" i="3"/>
  <c r="E71" i="3"/>
  <c r="E105" i="3"/>
  <c r="E145" i="3"/>
  <c r="E177" i="3"/>
  <c r="E219" i="3"/>
  <c r="E297" i="3"/>
  <c r="E226" i="3"/>
  <c r="E240" i="3"/>
  <c r="E31" i="3"/>
  <c r="E64" i="3"/>
  <c r="E96" i="3"/>
  <c r="E132" i="3"/>
  <c r="E166" i="3"/>
  <c r="E200" i="3"/>
  <c r="E259" i="3"/>
  <c r="E8" i="3"/>
  <c r="E41" i="3"/>
  <c r="E73" i="3"/>
  <c r="E107" i="3"/>
  <c r="E147" i="3"/>
  <c r="E179" i="3"/>
  <c r="E222" i="3"/>
  <c r="E228" i="3"/>
  <c r="E250" i="3"/>
  <c r="E7" i="3"/>
  <c r="E42" i="3"/>
  <c r="E74" i="3"/>
  <c r="E110" i="3"/>
  <c r="E144" i="3"/>
  <c r="E176" i="3"/>
  <c r="E210" i="3"/>
  <c r="E279" i="3"/>
  <c r="E10" i="3"/>
  <c r="E43" i="3"/>
  <c r="E75" i="3"/>
  <c r="E109" i="3"/>
  <c r="E149" i="3"/>
  <c r="E181" i="3"/>
  <c r="E225" i="3"/>
  <c r="E248" i="3"/>
  <c r="E274" i="3"/>
  <c r="E15" i="3"/>
  <c r="E188" i="3"/>
  <c r="E111" i="3"/>
  <c r="E187" i="3"/>
  <c r="E277" i="3"/>
  <c r="E270" i="3"/>
  <c r="E373" i="3"/>
  <c r="E367" i="3"/>
  <c r="E370" i="3"/>
  <c r="E360" i="3"/>
  <c r="E303" i="3"/>
  <c r="E363" i="3"/>
  <c r="E364" i="3"/>
  <c r="E19" i="3"/>
  <c r="E52" i="3"/>
  <c r="E84" i="3"/>
  <c r="E120" i="3"/>
  <c r="E154" i="3"/>
  <c r="E186" i="3"/>
  <c r="E233" i="3"/>
  <c r="E299" i="3"/>
  <c r="E12" i="3"/>
  <c r="E45" i="3"/>
  <c r="E77" i="3"/>
  <c r="E113" i="3"/>
  <c r="E151" i="3"/>
  <c r="E183" i="3"/>
  <c r="E229" i="3"/>
  <c r="E260" i="3"/>
  <c r="E278" i="3"/>
  <c r="E11" i="3"/>
  <c r="E46" i="3"/>
  <c r="E78" i="3"/>
  <c r="E114" i="3"/>
  <c r="E148" i="3"/>
  <c r="E180" i="3"/>
  <c r="E221" i="3"/>
  <c r="E287" i="3"/>
  <c r="E14" i="3"/>
  <c r="E47" i="3"/>
  <c r="E79" i="3"/>
  <c r="E117" i="3"/>
  <c r="E153" i="3"/>
  <c r="E185" i="3"/>
  <c r="E235" i="3"/>
  <c r="E218" i="3"/>
  <c r="E246" i="3"/>
  <c r="E5" i="3"/>
  <c r="E40" i="3"/>
  <c r="E72" i="3"/>
  <c r="E106" i="3"/>
  <c r="E140" i="3"/>
  <c r="E174" i="3"/>
  <c r="E208" i="3"/>
  <c r="E275" i="3"/>
  <c r="E16" i="3"/>
  <c r="E49" i="3"/>
  <c r="E81" i="3"/>
  <c r="E119" i="3"/>
  <c r="E155" i="3"/>
  <c r="E189" i="3"/>
  <c r="E238" i="3"/>
  <c r="E296" i="3"/>
  <c r="E266" i="3"/>
  <c r="E17" i="3"/>
  <c r="E50" i="3"/>
  <c r="E82" i="3"/>
  <c r="E118" i="3"/>
  <c r="E152" i="3"/>
  <c r="E184" i="3"/>
  <c r="E230" i="3"/>
  <c r="E295" i="3"/>
  <c r="E18" i="3"/>
  <c r="E51" i="3"/>
  <c r="E83" i="3"/>
  <c r="E121" i="3"/>
  <c r="E157" i="3"/>
  <c r="E193" i="3"/>
  <c r="E241" i="3"/>
  <c r="E220" i="3"/>
  <c r="E290" i="3"/>
  <c r="E98" i="3"/>
  <c r="E214" i="3"/>
  <c r="E115" i="3"/>
  <c r="E191" i="3"/>
  <c r="E281" i="3"/>
  <c r="E294" i="3"/>
  <c r="E362" i="3"/>
  <c r="E300" i="3"/>
  <c r="E361" i="3"/>
  <c r="E371" i="3"/>
  <c r="E224" i="3"/>
  <c r="E27" i="3"/>
  <c r="E60" i="3"/>
  <c r="E92" i="3"/>
  <c r="E128" i="3"/>
  <c r="E162" i="3"/>
  <c r="E196" i="3"/>
  <c r="E251" i="3"/>
  <c r="E231" i="3"/>
  <c r="E20" i="3"/>
  <c r="E53" i="3"/>
  <c r="E85" i="3"/>
  <c r="E123" i="3"/>
  <c r="E159" i="3"/>
  <c r="E195" i="3"/>
  <c r="E245" i="3"/>
  <c r="E223" i="3"/>
  <c r="E298" i="3"/>
  <c r="E21" i="3"/>
  <c r="E54" i="3"/>
  <c r="E86" i="3"/>
  <c r="E122" i="3"/>
  <c r="E156" i="3"/>
  <c r="E190" i="3"/>
  <c r="E237" i="3"/>
  <c r="E244" i="3"/>
  <c r="E22" i="3"/>
  <c r="E55" i="3"/>
  <c r="E87" i="3"/>
  <c r="E125" i="3"/>
  <c r="E161" i="3"/>
  <c r="E197" i="3"/>
  <c r="E253" i="3"/>
  <c r="E284" i="3"/>
  <c r="E262" i="3"/>
  <c r="E13" i="3"/>
  <c r="E48" i="3"/>
  <c r="E80" i="3"/>
  <c r="E116" i="3"/>
  <c r="E150" i="3"/>
  <c r="E182" i="3"/>
  <c r="E227" i="3"/>
  <c r="E291" i="3"/>
  <c r="E24" i="3"/>
  <c r="E57" i="3"/>
  <c r="E89" i="3"/>
  <c r="E127" i="3"/>
  <c r="E163" i="3"/>
  <c r="E199" i="3"/>
  <c r="E257" i="3"/>
  <c r="E216" i="3"/>
  <c r="E286" i="3"/>
  <c r="E25" i="3"/>
  <c r="E58" i="3"/>
  <c r="E90" i="3"/>
  <c r="E126" i="3"/>
  <c r="E160" i="3"/>
  <c r="E194" i="3"/>
  <c r="E247" i="3"/>
  <c r="E215" i="3"/>
  <c r="E26" i="3"/>
  <c r="E59" i="3"/>
  <c r="E93" i="3"/>
  <c r="E129" i="3"/>
  <c r="E165" i="3"/>
  <c r="E201" i="3"/>
  <c r="E261" i="3"/>
  <c r="E236" i="3"/>
  <c r="E211" i="3"/>
  <c r="E108" i="3"/>
  <c r="E35" i="3"/>
  <c r="E131" i="3"/>
  <c r="E249" i="3"/>
  <c r="E272" i="3"/>
  <c r="E305" i="3"/>
  <c r="E368" i="3"/>
  <c r="E304" i="3"/>
  <c r="E372" i="3"/>
  <c r="B362" i="3"/>
  <c r="B339" i="3"/>
  <c r="B312" i="3"/>
  <c r="B300" i="3"/>
  <c r="B361" i="3"/>
  <c r="B350" i="3"/>
  <c r="B319" i="3"/>
  <c r="B332" i="3"/>
  <c r="B317" i="3"/>
  <c r="B330" i="3"/>
  <c r="B338" i="3"/>
  <c r="B359" i="3"/>
  <c r="B352" i="3"/>
  <c r="B337" i="3"/>
  <c r="B347" i="3"/>
  <c r="B323" i="3"/>
  <c r="B309" i="3"/>
  <c r="B371" i="3"/>
  <c r="B357" i="3"/>
  <c r="B342" i="3"/>
  <c r="B311" i="3"/>
  <c r="B328" i="3"/>
  <c r="B313" i="3"/>
  <c r="B314" i="3"/>
  <c r="B322" i="3"/>
  <c r="B351" i="3"/>
  <c r="B348" i="3"/>
  <c r="B333" i="3"/>
  <c r="B331" i="3"/>
  <c r="B315" i="3"/>
  <c r="B305" i="3"/>
  <c r="B368" i="3"/>
  <c r="B353" i="3"/>
  <c r="B334" i="3"/>
  <c r="B304" i="3"/>
  <c r="B324" i="3"/>
  <c r="B310" i="3"/>
  <c r="B372" i="3"/>
  <c r="B307" i="3"/>
  <c r="B343" i="3"/>
  <c r="B344" i="3"/>
  <c r="B329" i="3"/>
  <c r="B308" i="3"/>
  <c r="B301" i="3"/>
  <c r="B302" i="3"/>
  <c r="B365" i="3"/>
  <c r="B349" i="3"/>
  <c r="B326" i="3"/>
  <c r="B374" i="3"/>
  <c r="B320" i="3"/>
  <c r="B306" i="3"/>
  <c r="B366" i="3"/>
  <c r="B369" i="3"/>
  <c r="B335" i="3"/>
  <c r="B340" i="3"/>
  <c r="B325" i="3"/>
  <c r="B373" i="3"/>
  <c r="B367" i="3"/>
  <c r="B370" i="3"/>
  <c r="B360" i="3"/>
  <c r="B345" i="3"/>
  <c r="B318" i="3"/>
  <c r="B355" i="3"/>
  <c r="B316" i="3"/>
  <c r="B303" i="3"/>
  <c r="B363" i="3"/>
  <c r="B358" i="3"/>
  <c r="B327" i="3"/>
  <c r="B336" i="3"/>
  <c r="B321" i="3"/>
  <c r="B346" i="3"/>
  <c r="B354" i="3"/>
  <c r="B364" i="3"/>
  <c r="B356" i="3"/>
  <c r="B341" i="3"/>
  <c r="AA7" i="2"/>
  <c r="AC7" i="2" s="1"/>
  <c r="O33" i="2"/>
  <c r="P33" i="2" s="1"/>
  <c r="O17" i="2"/>
  <c r="P17" i="2" s="1"/>
  <c r="K2" i="2"/>
  <c r="L2" i="2" s="1"/>
  <c r="O44" i="2"/>
  <c r="P44" i="2" s="1"/>
  <c r="O28" i="2"/>
  <c r="P28" i="2" s="1"/>
  <c r="O12" i="2"/>
  <c r="P12" i="2" s="1"/>
  <c r="O39" i="2"/>
  <c r="P39" i="2" s="1"/>
  <c r="O23" i="2"/>
  <c r="P23" i="2" s="1"/>
  <c r="O7" i="2"/>
  <c r="P7" i="2" s="1"/>
  <c r="O38" i="2"/>
  <c r="P38" i="2" s="1"/>
  <c r="O34" i="2"/>
  <c r="P34" i="2" s="1"/>
  <c r="O26" i="2"/>
  <c r="P26" i="2" s="1"/>
  <c r="O30" i="2"/>
  <c r="P30" i="2" s="1"/>
  <c r="O10" i="2"/>
  <c r="P10" i="2" s="1"/>
  <c r="AA3" i="2"/>
  <c r="AC3" i="2" s="1"/>
  <c r="O45" i="2"/>
  <c r="P45" i="2" s="1"/>
  <c r="O29" i="2"/>
  <c r="P29" i="2" s="1"/>
  <c r="O13" i="2"/>
  <c r="P13" i="2" s="1"/>
  <c r="O40" i="2"/>
  <c r="P40" i="2" s="1"/>
  <c r="O24" i="2"/>
  <c r="P24" i="2" s="1"/>
  <c r="O8" i="2"/>
  <c r="P8" i="2" s="1"/>
  <c r="O35" i="2"/>
  <c r="P35" i="2" s="1"/>
  <c r="O19" i="2"/>
  <c r="P19" i="2" s="1"/>
  <c r="O3" i="2"/>
  <c r="P3" i="2" s="1"/>
  <c r="AA4" i="2"/>
  <c r="AC4" i="2" s="1"/>
  <c r="O22" i="2"/>
  <c r="P22" i="2" s="1"/>
  <c r="O18" i="2"/>
  <c r="P18" i="2" s="1"/>
  <c r="O14" i="2"/>
  <c r="P14" i="2" s="1"/>
  <c r="O41" i="2"/>
  <c r="P41" i="2" s="1"/>
  <c r="O25" i="2"/>
  <c r="P25" i="2" s="1"/>
  <c r="O9" i="2"/>
  <c r="P9" i="2" s="1"/>
  <c r="O36" i="2"/>
  <c r="P36" i="2" s="1"/>
  <c r="O20" i="2"/>
  <c r="P20" i="2" s="1"/>
  <c r="O4" i="2"/>
  <c r="P4" i="2" s="1"/>
  <c r="O47" i="2"/>
  <c r="P47" i="2" s="1"/>
  <c r="O31" i="2"/>
  <c r="P31" i="2" s="1"/>
  <c r="O15" i="2"/>
  <c r="P15" i="2" s="1"/>
  <c r="O6" i="2"/>
  <c r="P6" i="2" s="1"/>
  <c r="O2" i="2"/>
  <c r="P2" i="2" s="1"/>
  <c r="AA2" i="2"/>
  <c r="AC2" i="2" s="1"/>
  <c r="S2" i="2"/>
  <c r="T2" i="2" s="1"/>
  <c r="O43" i="2"/>
  <c r="P43" i="2" s="1"/>
  <c r="O46" i="2"/>
  <c r="P46" i="2" s="1"/>
  <c r="O37" i="2"/>
  <c r="P37" i="2" s="1"/>
  <c r="O32" i="2"/>
  <c r="P32" i="2" s="1"/>
  <c r="O27" i="2"/>
  <c r="P27" i="2" s="1"/>
  <c r="O5" i="2"/>
  <c r="P5" i="2" s="1"/>
  <c r="O21" i="2"/>
  <c r="P21" i="2" s="1"/>
  <c r="O16" i="2"/>
  <c r="P16" i="2" s="1"/>
  <c r="O11" i="2"/>
  <c r="P11" i="2" s="1"/>
  <c r="O42" i="2"/>
  <c r="P42" i="2" s="1"/>
  <c r="BI202" i="3"/>
  <c r="BE202" i="3"/>
  <c r="BA202" i="3"/>
  <c r="BH202" i="3"/>
  <c r="BD202" i="3"/>
  <c r="BT202" i="3" s="1"/>
  <c r="AZ202" i="3"/>
  <c r="BP202" i="3"/>
  <c r="BG202" i="3"/>
  <c r="AY202" i="3"/>
  <c r="BF202" i="3"/>
  <c r="BB202" i="3"/>
  <c r="BR202" i="3" s="1"/>
  <c r="C37" i="2"/>
  <c r="D37" i="2" s="1"/>
  <c r="C21" i="2"/>
  <c r="D21" i="2" s="1"/>
  <c r="C5" i="2"/>
  <c r="D5" i="2" s="1"/>
  <c r="C32" i="2"/>
  <c r="D32" i="2" s="1"/>
  <c r="C16" i="2"/>
  <c r="D16" i="2" s="1"/>
  <c r="C39" i="2"/>
  <c r="D39" i="2" s="1"/>
  <c r="C23" i="2"/>
  <c r="D23" i="2" s="1"/>
  <c r="C7" i="2"/>
  <c r="D7" i="2" s="1"/>
  <c r="C30" i="2"/>
  <c r="D30" i="2" s="1"/>
  <c r="C14" i="2"/>
  <c r="D14" i="2" s="1"/>
  <c r="C33" i="2"/>
  <c r="D33" i="2" s="1"/>
  <c r="C17" i="2"/>
  <c r="D17" i="2" s="1"/>
  <c r="C2" i="2"/>
  <c r="D2" i="2" s="1"/>
  <c r="C28" i="2"/>
  <c r="D28" i="2" s="1"/>
  <c r="C12" i="2"/>
  <c r="D12" i="2" s="1"/>
  <c r="C35" i="2"/>
  <c r="D35" i="2" s="1"/>
  <c r="C19" i="2"/>
  <c r="D19" i="2" s="1"/>
  <c r="C3" i="2"/>
  <c r="D3" i="2" s="1"/>
  <c r="C26" i="2"/>
  <c r="D26" i="2" s="1"/>
  <c r="C10" i="2"/>
  <c r="D10" i="2" s="1"/>
  <c r="C29" i="2"/>
  <c r="D29" i="2" s="1"/>
  <c r="C13" i="2"/>
  <c r="D13" i="2" s="1"/>
  <c r="C24" i="2"/>
  <c r="D24" i="2" s="1"/>
  <c r="C8" i="2"/>
  <c r="D8" i="2" s="1"/>
  <c r="C31" i="2"/>
  <c r="D31" i="2" s="1"/>
  <c r="C15" i="2"/>
  <c r="D15" i="2" s="1"/>
  <c r="C38" i="2"/>
  <c r="D38" i="2" s="1"/>
  <c r="C22" i="2"/>
  <c r="D22" i="2" s="1"/>
  <c r="C6" i="2"/>
  <c r="D6" i="2" s="1"/>
  <c r="C25" i="2"/>
  <c r="D25" i="2" s="1"/>
  <c r="C9" i="2"/>
  <c r="D9" i="2" s="1"/>
  <c r="C36" i="2"/>
  <c r="D36" i="2" s="1"/>
  <c r="C20" i="2"/>
  <c r="D20" i="2" s="1"/>
  <c r="C4" i="2"/>
  <c r="D4" i="2" s="1"/>
  <c r="C27" i="2"/>
  <c r="D27" i="2" s="1"/>
  <c r="C11" i="2"/>
  <c r="D11" i="2" s="1"/>
  <c r="C34" i="2"/>
  <c r="D34" i="2" s="1"/>
  <c r="C18" i="2"/>
  <c r="D18" i="2" s="1"/>
  <c r="BF90" i="3"/>
  <c r="BB90" i="3"/>
  <c r="BR90" i="3" s="1"/>
  <c r="BI90" i="3"/>
  <c r="BE90" i="3"/>
  <c r="BA90" i="3"/>
  <c r="BP90" i="3"/>
  <c r="BH90" i="3"/>
  <c r="BD90" i="3"/>
  <c r="AZ90" i="3"/>
  <c r="BG90" i="3"/>
  <c r="AY90" i="3"/>
  <c r="BF101" i="3"/>
  <c r="BB101" i="3"/>
  <c r="BR101" i="3" s="1"/>
  <c r="BI101" i="3"/>
  <c r="BE101" i="3"/>
  <c r="BA101" i="3"/>
  <c r="BP101" i="3"/>
  <c r="BH101" i="3"/>
  <c r="BD101" i="3"/>
  <c r="AZ101" i="3"/>
  <c r="BG101" i="3"/>
  <c r="AY101" i="3"/>
  <c r="AM3" i="3"/>
  <c r="AP248" i="3"/>
  <c r="AP226" i="3"/>
  <c r="AP233" i="3"/>
  <c r="AP244" i="3"/>
  <c r="AP205" i="3"/>
  <c r="AP200" i="3"/>
  <c r="AP225" i="3"/>
  <c r="BI7" i="3"/>
  <c r="BE7" i="3"/>
  <c r="BB7" i="3"/>
  <c r="BR7" i="3" s="1"/>
  <c r="BA7" i="3"/>
  <c r="AY7" i="3"/>
  <c r="AM7" i="3"/>
  <c r="BF7" i="3"/>
  <c r="AP7" i="3"/>
  <c r="BH7" i="3"/>
  <c r="BD7" i="3"/>
  <c r="AZ7" i="3"/>
  <c r="BG7" i="3"/>
  <c r="BI24" i="3"/>
  <c r="BD24" i="3"/>
  <c r="BE24" i="3"/>
  <c r="BF24" i="3"/>
  <c r="BG24" i="3"/>
  <c r="AZ24" i="3"/>
  <c r="BB24" i="3"/>
  <c r="BR24" i="3" s="1"/>
  <c r="AP24" i="3"/>
  <c r="AM24" i="3"/>
  <c r="BH24" i="3"/>
  <c r="BA24" i="3"/>
  <c r="AY24" i="3"/>
  <c r="BD131" i="3"/>
  <c r="BE131" i="3"/>
  <c r="BF131" i="3"/>
  <c r="BI131" i="3"/>
  <c r="BB131" i="3"/>
  <c r="BR131" i="3" s="1"/>
  <c r="BG131" i="3"/>
  <c r="AZ131" i="3"/>
  <c r="AP131" i="3"/>
  <c r="AM131" i="3"/>
  <c r="BH131" i="3"/>
  <c r="BA131" i="3"/>
  <c r="AY131" i="3"/>
  <c r="BD143" i="3"/>
  <c r="AY143" i="3"/>
  <c r="BI143" i="3"/>
  <c r="BE143" i="3"/>
  <c r="BF143" i="3"/>
  <c r="AP143" i="3"/>
  <c r="BB143" i="3"/>
  <c r="BR143" i="3" s="1"/>
  <c r="AZ143" i="3"/>
  <c r="AM143" i="3"/>
  <c r="BG143" i="3"/>
  <c r="BH143" i="3"/>
  <c r="BA143" i="3"/>
  <c r="BH146" i="3"/>
  <c r="BD146" i="3"/>
  <c r="AM146" i="3"/>
  <c r="AP146" i="3"/>
  <c r="BA146" i="3"/>
  <c r="BB146" i="3"/>
  <c r="BR146" i="3" s="1"/>
  <c r="AZ146" i="3"/>
  <c r="BG146" i="3"/>
  <c r="AY146" i="3"/>
  <c r="BF146" i="3"/>
  <c r="BI146" i="3"/>
  <c r="BE146" i="3"/>
  <c r="AY206" i="3"/>
  <c r="AM206" i="3"/>
  <c r="AP206" i="3"/>
  <c r="BB206" i="3"/>
  <c r="BR206" i="3" s="1"/>
  <c r="BD206" i="3"/>
  <c r="BA206" i="3"/>
  <c r="BF206" i="3"/>
  <c r="BI206" i="3"/>
  <c r="BH206" i="3"/>
  <c r="BE206" i="3"/>
  <c r="AZ206" i="3"/>
  <c r="BG206" i="3"/>
  <c r="BG189" i="3"/>
  <c r="BD189" i="3"/>
  <c r="BI189" i="3"/>
  <c r="BA189" i="3"/>
  <c r="BF189" i="3"/>
  <c r="AY189" i="3"/>
  <c r="AM189" i="3"/>
  <c r="AZ189" i="3"/>
  <c r="BB189" i="3"/>
  <c r="BR189" i="3" s="1"/>
  <c r="BE189" i="3"/>
  <c r="BH189" i="3"/>
  <c r="AP189" i="3"/>
  <c r="BE211" i="3"/>
  <c r="BD211" i="3"/>
  <c r="BG211" i="3"/>
  <c r="AZ211" i="3"/>
  <c r="BB211" i="3"/>
  <c r="BR211" i="3" s="1"/>
  <c r="BI211" i="3"/>
  <c r="BH211" i="3"/>
  <c r="BF211" i="3"/>
  <c r="BA211" i="3"/>
  <c r="AP211" i="3"/>
  <c r="AY211" i="3"/>
  <c r="BA79" i="3"/>
  <c r="AP79" i="3"/>
  <c r="BH79" i="3"/>
  <c r="AZ79" i="3"/>
  <c r="BD79" i="3"/>
  <c r="AY79" i="3"/>
  <c r="BI79" i="3"/>
  <c r="BG79" i="3"/>
  <c r="BF79" i="3"/>
  <c r="BB79" i="3"/>
  <c r="BR79" i="3" s="1"/>
  <c r="BE79" i="3"/>
  <c r="BE5" i="3"/>
  <c r="BI5" i="3"/>
  <c r="BB5" i="3"/>
  <c r="BR5" i="3" s="1"/>
  <c r="AP5" i="3"/>
  <c r="BA5" i="3"/>
  <c r="AY5" i="3"/>
  <c r="BF5" i="3"/>
  <c r="BH5" i="3"/>
  <c r="AZ5" i="3"/>
  <c r="AM5" i="3"/>
  <c r="BG5" i="3"/>
  <c r="BD5" i="3"/>
  <c r="BH45" i="3"/>
  <c r="BE45" i="3"/>
  <c r="BA45" i="3"/>
  <c r="AY45" i="3"/>
  <c r="AM45" i="3"/>
  <c r="BB45" i="3"/>
  <c r="BR45" i="3" s="1"/>
  <c r="BF45" i="3"/>
  <c r="AP45" i="3"/>
  <c r="BD45" i="3"/>
  <c r="BG45" i="3"/>
  <c r="AZ45" i="3"/>
  <c r="BI45" i="3"/>
  <c r="BF46" i="3"/>
  <c r="BB46" i="3"/>
  <c r="BR46" i="3" s="1"/>
  <c r="BE46" i="3"/>
  <c r="BI46" i="3"/>
  <c r="BG46" i="3"/>
  <c r="AZ46" i="3"/>
  <c r="BD46" i="3"/>
  <c r="AP46" i="3"/>
  <c r="AM46" i="3"/>
  <c r="BH46" i="3"/>
  <c r="AY46" i="3"/>
  <c r="BA46" i="3"/>
  <c r="BF48" i="3"/>
  <c r="BD48" i="3"/>
  <c r="BE48" i="3"/>
  <c r="BI48" i="3"/>
  <c r="BA48" i="3"/>
  <c r="BB48" i="3"/>
  <c r="BR48" i="3" s="1"/>
  <c r="BG48" i="3"/>
  <c r="AY48" i="3"/>
  <c r="BH48" i="3"/>
  <c r="AZ48" i="3"/>
  <c r="AP48" i="3"/>
  <c r="AM48" i="3"/>
  <c r="AP120" i="3"/>
  <c r="AZ120" i="3"/>
  <c r="BB120" i="3"/>
  <c r="BR120" i="3" s="1"/>
  <c r="BA120" i="3"/>
  <c r="AM120" i="3"/>
  <c r="BE120" i="3"/>
  <c r="BH120" i="3"/>
  <c r="BF120" i="3"/>
  <c r="BG120" i="3"/>
  <c r="BD120" i="3"/>
  <c r="AY120" i="3"/>
  <c r="BI120" i="3"/>
  <c r="BH148" i="3"/>
  <c r="BA148" i="3"/>
  <c r="AP148" i="3"/>
  <c r="BB148" i="3"/>
  <c r="BR148" i="3" s="1"/>
  <c r="AZ148" i="3"/>
  <c r="AY148" i="3"/>
  <c r="BF148" i="3"/>
  <c r="BI148" i="3"/>
  <c r="AM148" i="3"/>
  <c r="BE148" i="3"/>
  <c r="BG148" i="3"/>
  <c r="BD148" i="3"/>
  <c r="BH163" i="3"/>
  <c r="AP163" i="3"/>
  <c r="BB163" i="3"/>
  <c r="BR163" i="3" s="1"/>
  <c r="AZ163" i="3"/>
  <c r="AY163" i="3"/>
  <c r="BA163" i="3"/>
  <c r="BG163" i="3"/>
  <c r="BF163" i="3"/>
  <c r="BD163" i="3"/>
  <c r="AM163" i="3"/>
  <c r="BI163" i="3"/>
  <c r="BE163" i="3"/>
  <c r="BG64" i="3"/>
  <c r="BD64" i="3"/>
  <c r="BE64" i="3"/>
  <c r="BF64" i="3"/>
  <c r="BB64" i="3"/>
  <c r="BR64" i="3" s="1"/>
  <c r="AZ64" i="3"/>
  <c r="BA64" i="3"/>
  <c r="AP64" i="3"/>
  <c r="AY64" i="3"/>
  <c r="BH64" i="3"/>
  <c r="BI64" i="3"/>
  <c r="BG214" i="3"/>
  <c r="BE214" i="3"/>
  <c r="AP214" i="3"/>
  <c r="BD214" i="3"/>
  <c r="AZ214" i="3"/>
  <c r="AY214" i="3"/>
  <c r="BI214" i="3"/>
  <c r="BF214" i="3"/>
  <c r="BB214" i="3"/>
  <c r="BR214" i="3" s="1"/>
  <c r="BA214" i="3"/>
  <c r="BH214" i="3"/>
  <c r="AP219" i="3"/>
  <c r="BA16" i="3"/>
  <c r="AY16" i="3"/>
  <c r="BF16" i="3"/>
  <c r="AM16" i="3"/>
  <c r="BB16" i="3"/>
  <c r="BR16" i="3" s="1"/>
  <c r="BE16" i="3"/>
  <c r="BH16" i="3"/>
  <c r="AP16" i="3"/>
  <c r="BD16" i="3"/>
  <c r="AZ16" i="3"/>
  <c r="BI16" i="3"/>
  <c r="BG16" i="3"/>
  <c r="BB65" i="3"/>
  <c r="BR65" i="3" s="1"/>
  <c r="BI65" i="3"/>
  <c r="BE65" i="3"/>
  <c r="BD65" i="3"/>
  <c r="BF65" i="3"/>
  <c r="BG65" i="3"/>
  <c r="AZ65" i="3"/>
  <c r="AP65" i="3"/>
  <c r="AM65" i="3"/>
  <c r="BH65" i="3"/>
  <c r="BA65" i="3"/>
  <c r="AY65" i="3"/>
  <c r="BE52" i="3"/>
  <c r="BF52" i="3"/>
  <c r="BD52" i="3"/>
  <c r="BI52" i="3"/>
  <c r="AY52" i="3"/>
  <c r="BA52" i="3"/>
  <c r="BG52" i="3"/>
  <c r="BH52" i="3"/>
  <c r="AZ52" i="3"/>
  <c r="AM52" i="3"/>
  <c r="AP52" i="3"/>
  <c r="BB52" i="3"/>
  <c r="BR52" i="3" s="1"/>
  <c r="BA35" i="3"/>
  <c r="AY35" i="3"/>
  <c r="BD35" i="3"/>
  <c r="AZ35" i="3"/>
  <c r="AM35" i="3"/>
  <c r="AP35" i="3"/>
  <c r="BE35" i="3"/>
  <c r="BB35" i="3"/>
  <c r="BR35" i="3" s="1"/>
  <c r="BF35" i="3"/>
  <c r="BG35" i="3"/>
  <c r="BH35" i="3"/>
  <c r="BI35" i="3"/>
  <c r="BA151" i="3"/>
  <c r="AY151" i="3"/>
  <c r="AM151" i="3"/>
  <c r="AZ151" i="3"/>
  <c r="BD151" i="3"/>
  <c r="BF151" i="3"/>
  <c r="BI151" i="3"/>
  <c r="AP151" i="3"/>
  <c r="BE151" i="3"/>
  <c r="BB151" i="3"/>
  <c r="BR151" i="3" s="1"/>
  <c r="BG151" i="3"/>
  <c r="BH151" i="3"/>
  <c r="BD216" i="3"/>
  <c r="AZ216" i="3"/>
  <c r="BA216" i="3"/>
  <c r="AP216" i="3"/>
  <c r="BB216" i="3"/>
  <c r="BR216" i="3" s="1"/>
  <c r="AM216" i="3"/>
  <c r="BF216" i="3"/>
  <c r="BH216" i="3"/>
  <c r="BI216" i="3"/>
  <c r="BE216" i="3"/>
  <c r="AY216" i="3"/>
  <c r="BG216" i="3"/>
  <c r="BG116" i="3"/>
  <c r="BI116" i="3"/>
  <c r="BA116" i="3"/>
  <c r="BF116" i="3"/>
  <c r="AY116" i="3"/>
  <c r="AP116" i="3"/>
  <c r="BD116" i="3"/>
  <c r="AZ116" i="3"/>
  <c r="BE116" i="3"/>
  <c r="BH116" i="3"/>
  <c r="BB116" i="3"/>
  <c r="BR116" i="3" s="1"/>
  <c r="BA93" i="3"/>
  <c r="BG93" i="3"/>
  <c r="AP93" i="3"/>
  <c r="BE93" i="3"/>
  <c r="AZ93" i="3"/>
  <c r="BH93" i="3"/>
  <c r="AY93" i="3"/>
  <c r="BI93" i="3"/>
  <c r="BD93" i="3"/>
  <c r="BF93" i="3"/>
  <c r="BB93" i="3"/>
  <c r="BR93" i="3" s="1"/>
  <c r="BF4" i="3"/>
  <c r="BA4" i="3"/>
  <c r="AY4" i="3"/>
  <c r="BB4" i="3"/>
  <c r="BR4" i="3" s="1"/>
  <c r="AM4" i="3"/>
  <c r="BE4" i="3"/>
  <c r="AP4" i="3"/>
  <c r="BI4" i="3"/>
  <c r="AZ4" i="3"/>
  <c r="BD4" i="3"/>
  <c r="BH4" i="3"/>
  <c r="BG4" i="3"/>
  <c r="BF19" i="3"/>
  <c r="AP19" i="3"/>
  <c r="BI19" i="3"/>
  <c r="BB19" i="3"/>
  <c r="BR19" i="3" s="1"/>
  <c r="BA19" i="3"/>
  <c r="AY19" i="3"/>
  <c r="BH19" i="3"/>
  <c r="AZ19" i="3"/>
  <c r="AM19" i="3"/>
  <c r="BD19" i="3"/>
  <c r="BE19" i="3"/>
  <c r="BG19" i="3"/>
  <c r="BI20" i="3"/>
  <c r="BE20" i="3"/>
  <c r="BB20" i="3"/>
  <c r="BR20" i="3" s="1"/>
  <c r="BD20" i="3"/>
  <c r="BF20" i="3"/>
  <c r="AP20" i="3"/>
  <c r="BA20" i="3"/>
  <c r="AY20" i="3"/>
  <c r="BG20" i="3"/>
  <c r="AZ20" i="3"/>
  <c r="BH20" i="3"/>
  <c r="AM20" i="3"/>
  <c r="BE28" i="3"/>
  <c r="BI28" i="3"/>
  <c r="BB28" i="3"/>
  <c r="BR28" i="3" s="1"/>
  <c r="BF28" i="3"/>
  <c r="BD28" i="3"/>
  <c r="AP28" i="3"/>
  <c r="BA28" i="3"/>
  <c r="AY28" i="3"/>
  <c r="BG28" i="3"/>
  <c r="AZ28" i="3"/>
  <c r="BH28" i="3"/>
  <c r="AM28" i="3"/>
  <c r="BE62" i="3"/>
  <c r="BH62" i="3"/>
  <c r="AP62" i="3"/>
  <c r="BD62" i="3"/>
  <c r="BA62" i="3"/>
  <c r="AY62" i="3"/>
  <c r="BG62" i="3"/>
  <c r="AZ62" i="3"/>
  <c r="BI62" i="3"/>
  <c r="BF62" i="3"/>
  <c r="AM62" i="3"/>
  <c r="BB62" i="3"/>
  <c r="BR62" i="3" s="1"/>
  <c r="BH34" i="3"/>
  <c r="BA34" i="3"/>
  <c r="AY34" i="3"/>
  <c r="BE34" i="3"/>
  <c r="AM34" i="3"/>
  <c r="BB34" i="3"/>
  <c r="BR34" i="3" s="1"/>
  <c r="BF34" i="3"/>
  <c r="AP34" i="3"/>
  <c r="BD34" i="3"/>
  <c r="AZ34" i="3"/>
  <c r="BI34" i="3"/>
  <c r="BG34" i="3"/>
  <c r="BE85" i="3"/>
  <c r="BH85" i="3"/>
  <c r="BA85" i="3"/>
  <c r="AY85" i="3"/>
  <c r="AM85" i="3"/>
  <c r="BB85" i="3"/>
  <c r="BR85" i="3" s="1"/>
  <c r="BF85" i="3"/>
  <c r="AP85" i="3"/>
  <c r="BD85" i="3"/>
  <c r="BG85" i="3"/>
  <c r="AZ85" i="3"/>
  <c r="BI85" i="3"/>
  <c r="AP78" i="3"/>
  <c r="BA78" i="3"/>
  <c r="BD78" i="3"/>
  <c r="AZ78" i="3"/>
  <c r="AY78" i="3"/>
  <c r="BE78" i="3"/>
  <c r="BG78" i="3"/>
  <c r="AM78" i="3"/>
  <c r="BI78" i="3"/>
  <c r="BH78" i="3"/>
  <c r="BB78" i="3"/>
  <c r="BR78" i="3" s="1"/>
  <c r="BF78" i="3"/>
  <c r="BE60" i="3"/>
  <c r="BH60" i="3"/>
  <c r="AY60" i="3"/>
  <c r="BB60" i="3"/>
  <c r="BR60" i="3" s="1"/>
  <c r="BF60" i="3"/>
  <c r="BG60" i="3"/>
  <c r="BI60" i="3"/>
  <c r="AZ60" i="3"/>
  <c r="AM60" i="3"/>
  <c r="BA60" i="3"/>
  <c r="BD60" i="3"/>
  <c r="AP60" i="3"/>
  <c r="AP44" i="3"/>
  <c r="BD44" i="3"/>
  <c r="AZ44" i="3"/>
  <c r="AM44" i="3"/>
  <c r="BA44" i="3"/>
  <c r="BG44" i="3"/>
  <c r="BI44" i="3"/>
  <c r="BE44" i="3"/>
  <c r="BB44" i="3"/>
  <c r="BR44" i="3" s="1"/>
  <c r="BF44" i="3"/>
  <c r="BH44" i="3"/>
  <c r="AY44" i="3"/>
  <c r="BE84" i="3"/>
  <c r="BH84" i="3"/>
  <c r="AP84" i="3"/>
  <c r="BD84" i="3"/>
  <c r="AZ84" i="3"/>
  <c r="AM84" i="3"/>
  <c r="BA84" i="3"/>
  <c r="BG84" i="3"/>
  <c r="BI84" i="3"/>
  <c r="BF84" i="3"/>
  <c r="AY84" i="3"/>
  <c r="BB84" i="3"/>
  <c r="BR84" i="3" s="1"/>
  <c r="BG136" i="3"/>
  <c r="BF136" i="3"/>
  <c r="BD136" i="3"/>
  <c r="AM136" i="3"/>
  <c r="AP136" i="3"/>
  <c r="AY136" i="3"/>
  <c r="BB136" i="3"/>
  <c r="BR136" i="3" s="1"/>
  <c r="BE136" i="3"/>
  <c r="BH136" i="3"/>
  <c r="AZ136" i="3"/>
  <c r="BA136" i="3"/>
  <c r="BI136" i="3"/>
  <c r="BD175" i="3"/>
  <c r="BG175" i="3"/>
  <c r="BF175" i="3"/>
  <c r="BA175" i="3"/>
  <c r="AY175" i="3"/>
  <c r="AM175" i="3"/>
  <c r="AZ175" i="3"/>
  <c r="BB175" i="3"/>
  <c r="BR175" i="3" s="1"/>
  <c r="BE175" i="3"/>
  <c r="BH175" i="3"/>
  <c r="AP175" i="3"/>
  <c r="BI175" i="3"/>
  <c r="AM181" i="3"/>
  <c r="BF181" i="3"/>
  <c r="BD181" i="3"/>
  <c r="BG181" i="3"/>
  <c r="AP181" i="3"/>
  <c r="AZ181" i="3"/>
  <c r="BB181" i="3"/>
  <c r="BR181" i="3" s="1"/>
  <c r="AY181" i="3"/>
  <c r="BA181" i="3"/>
  <c r="BE181" i="3"/>
  <c r="BH181" i="3"/>
  <c r="BI181" i="3"/>
  <c r="BD141" i="3"/>
  <c r="BF141" i="3"/>
  <c r="BG141" i="3"/>
  <c r="AY141" i="3"/>
  <c r="AM141" i="3"/>
  <c r="AP141" i="3"/>
  <c r="BB141" i="3"/>
  <c r="BR141" i="3" s="1"/>
  <c r="BA141" i="3"/>
  <c r="BE141" i="3"/>
  <c r="BH141" i="3"/>
  <c r="AZ141" i="3"/>
  <c r="BI141" i="3"/>
  <c r="AM171" i="3"/>
  <c r="BF171" i="3"/>
  <c r="BD171" i="3"/>
  <c r="BG171" i="3"/>
  <c r="AY171" i="3"/>
  <c r="AP171" i="3"/>
  <c r="BB171" i="3"/>
  <c r="BR171" i="3" s="1"/>
  <c r="BA171" i="3"/>
  <c r="BE171" i="3"/>
  <c r="BH171" i="3"/>
  <c r="AZ171" i="3"/>
  <c r="BI171" i="3"/>
  <c r="BG88" i="3"/>
  <c r="BD88" i="3"/>
  <c r="BF88" i="3"/>
  <c r="AZ88" i="3"/>
  <c r="BA88" i="3"/>
  <c r="AP88" i="3"/>
  <c r="BB88" i="3"/>
  <c r="BR88" i="3" s="1"/>
  <c r="AM88" i="3"/>
  <c r="BE88" i="3"/>
  <c r="BH88" i="3"/>
  <c r="AY88" i="3"/>
  <c r="BI88" i="3"/>
  <c r="BF110" i="3"/>
  <c r="AP110" i="3"/>
  <c r="BB110" i="3"/>
  <c r="BR110" i="3" s="1"/>
  <c r="BD110" i="3"/>
  <c r="AZ110" i="3"/>
  <c r="AM110" i="3"/>
  <c r="AY110" i="3"/>
  <c r="BG110" i="3"/>
  <c r="BE110" i="3"/>
  <c r="BA110" i="3"/>
  <c r="BH110" i="3"/>
  <c r="BI110" i="3"/>
  <c r="AP173" i="3"/>
  <c r="BB173" i="3"/>
  <c r="BR173" i="3" s="1"/>
  <c r="BG173" i="3"/>
  <c r="AZ173" i="3"/>
  <c r="BD173" i="3"/>
  <c r="AY173" i="3"/>
  <c r="AM173" i="3"/>
  <c r="BF173" i="3"/>
  <c r="BE173" i="3"/>
  <c r="BA173" i="3"/>
  <c r="BH173" i="3"/>
  <c r="BI173" i="3"/>
  <c r="BH103" i="3"/>
  <c r="AM103" i="3"/>
  <c r="BE103" i="3"/>
  <c r="AP103" i="3"/>
  <c r="BB103" i="3"/>
  <c r="BR103" i="3" s="1"/>
  <c r="BG103" i="3"/>
  <c r="AZ103" i="3"/>
  <c r="AY103" i="3"/>
  <c r="BI103" i="3"/>
  <c r="BA103" i="3"/>
  <c r="BD103" i="3"/>
  <c r="BF103" i="3"/>
  <c r="BA174" i="3"/>
  <c r="AY174" i="3"/>
  <c r="BB174" i="3"/>
  <c r="BR174" i="3" s="1"/>
  <c r="AZ174" i="3"/>
  <c r="AP174" i="3"/>
  <c r="BI174" i="3"/>
  <c r="AM174" i="3"/>
  <c r="BD174" i="3"/>
  <c r="BE174" i="3"/>
  <c r="BH174" i="3"/>
  <c r="BF174" i="3"/>
  <c r="BG174" i="3"/>
  <c r="BG117" i="3"/>
  <c r="BH117" i="3"/>
  <c r="BE117" i="3"/>
  <c r="AP117" i="3"/>
  <c r="BB117" i="3"/>
  <c r="BR117" i="3" s="1"/>
  <c r="AZ117" i="3"/>
  <c r="BA117" i="3"/>
  <c r="AY117" i="3"/>
  <c r="BF117" i="3"/>
  <c r="BI117" i="3"/>
  <c r="BD117" i="3"/>
  <c r="BE222" i="3"/>
  <c r="AP222" i="3"/>
  <c r="BA222" i="3"/>
  <c r="BB222" i="3"/>
  <c r="BR222" i="3" s="1"/>
  <c r="AZ222" i="3"/>
  <c r="BH222" i="3"/>
  <c r="BG222" i="3"/>
  <c r="BD222" i="3"/>
  <c r="BF222" i="3"/>
  <c r="AY222" i="3"/>
  <c r="BI222" i="3"/>
  <c r="BG168" i="3"/>
  <c r="AP168" i="3"/>
  <c r="BD168" i="3"/>
  <c r="BA168" i="3"/>
  <c r="BE168" i="3"/>
  <c r="AZ168" i="3"/>
  <c r="BI168" i="3"/>
  <c r="AY168" i="3"/>
  <c r="BF168" i="3"/>
  <c r="BB168" i="3"/>
  <c r="BR168" i="3" s="1"/>
  <c r="BH168" i="3"/>
  <c r="BA108" i="3"/>
  <c r="BG108" i="3"/>
  <c r="AP108" i="3"/>
  <c r="AY108" i="3"/>
  <c r="AZ108" i="3"/>
  <c r="BE108" i="3"/>
  <c r="BH108" i="3"/>
  <c r="BB108" i="3"/>
  <c r="BR108" i="3" s="1"/>
  <c r="BD108" i="3"/>
  <c r="BF108" i="3"/>
  <c r="BI108" i="3"/>
  <c r="BE162" i="3"/>
  <c r="BF162" i="3"/>
  <c r="BB162" i="3"/>
  <c r="BR162" i="3" s="1"/>
  <c r="BD162" i="3"/>
  <c r="AP162" i="3"/>
  <c r="BI162" i="3"/>
  <c r="AZ162" i="3"/>
  <c r="BA162" i="3"/>
  <c r="BG162" i="3"/>
  <c r="AY162" i="3"/>
  <c r="BH162" i="3"/>
  <c r="AP115" i="3"/>
  <c r="B36" i="3"/>
  <c r="B68" i="3"/>
  <c r="B102" i="3"/>
  <c r="B136" i="3"/>
  <c r="B170" i="3"/>
  <c r="B204" i="3"/>
  <c r="B267" i="3"/>
  <c r="B20" i="3"/>
  <c r="B53" i="3"/>
  <c r="B85" i="3"/>
  <c r="B123" i="3"/>
  <c r="B159" i="3"/>
  <c r="B195" i="3"/>
  <c r="B245" i="3"/>
  <c r="B260" i="3"/>
  <c r="B242" i="3"/>
  <c r="B234" i="3"/>
  <c r="B21" i="3"/>
  <c r="B54" i="3"/>
  <c r="B86" i="3"/>
  <c r="B122" i="3"/>
  <c r="B156" i="3"/>
  <c r="B190" i="3"/>
  <c r="B237" i="3"/>
  <c r="B6" i="3"/>
  <c r="B39" i="3"/>
  <c r="B71" i="3"/>
  <c r="B105" i="3"/>
  <c r="B145" i="3"/>
  <c r="B177" i="3"/>
  <c r="B219" i="3"/>
  <c r="B213" i="3"/>
  <c r="B31" i="3"/>
  <c r="B64" i="3"/>
  <c r="B96" i="3"/>
  <c r="B132" i="3"/>
  <c r="B166" i="3"/>
  <c r="B200" i="3"/>
  <c r="B259" i="3"/>
  <c r="B256" i="3"/>
  <c r="B16" i="3"/>
  <c r="B49" i="3"/>
  <c r="B81" i="3"/>
  <c r="B119" i="3"/>
  <c r="B155" i="3"/>
  <c r="B189" i="3"/>
  <c r="B238" i="3"/>
  <c r="B228" i="3"/>
  <c r="B232" i="3"/>
  <c r="B7" i="3"/>
  <c r="B42" i="3"/>
  <c r="B74" i="3"/>
  <c r="B110" i="3"/>
  <c r="B144" i="3"/>
  <c r="B176" i="3"/>
  <c r="B210" i="3"/>
  <c r="B26" i="3"/>
  <c r="B59" i="3"/>
  <c r="B93" i="3"/>
  <c r="B129" i="3"/>
  <c r="B165" i="3"/>
  <c r="B201" i="3"/>
  <c r="B261" i="3"/>
  <c r="B254" i="3"/>
  <c r="B211" i="3"/>
  <c r="B108" i="3"/>
  <c r="B35" i="3"/>
  <c r="B131" i="3"/>
  <c r="B249" i="3"/>
  <c r="B272" i="3"/>
  <c r="AP100" i="3"/>
  <c r="AP90" i="3"/>
  <c r="AP107" i="3"/>
  <c r="AP138" i="3"/>
  <c r="AP232" i="3"/>
  <c r="AP247" i="3"/>
  <c r="AP101" i="3"/>
  <c r="BE21" i="3"/>
  <c r="BG21" i="3"/>
  <c r="AZ21" i="3"/>
  <c r="AP21" i="3"/>
  <c r="BF21" i="3"/>
  <c r="AM21" i="3"/>
  <c r="AY21" i="3"/>
  <c r="BH21" i="3"/>
  <c r="BI21" i="3"/>
  <c r="BA21" i="3"/>
  <c r="BB21" i="3"/>
  <c r="BR21" i="3" s="1"/>
  <c r="BD21" i="3"/>
  <c r="BD113" i="3"/>
  <c r="BF113" i="3"/>
  <c r="BB113" i="3"/>
  <c r="BR113" i="3" s="1"/>
  <c r="BE113" i="3"/>
  <c r="BI113" i="3"/>
  <c r="AP113" i="3"/>
  <c r="BA113" i="3"/>
  <c r="AY113" i="3"/>
  <c r="BG113" i="3"/>
  <c r="AZ113" i="3"/>
  <c r="AM113" i="3"/>
  <c r="BH113" i="3"/>
  <c r="BE105" i="3"/>
  <c r="BF105" i="3"/>
  <c r="BD105" i="3"/>
  <c r="BI105" i="3"/>
  <c r="BA105" i="3"/>
  <c r="BG105" i="3"/>
  <c r="BH105" i="3"/>
  <c r="AZ105" i="3"/>
  <c r="AM105" i="3"/>
  <c r="AP105" i="3"/>
  <c r="BB105" i="3"/>
  <c r="BR105" i="3" s="1"/>
  <c r="AY105" i="3"/>
  <c r="BF145" i="3"/>
  <c r="BD145" i="3"/>
  <c r="BI145" i="3"/>
  <c r="BE145" i="3"/>
  <c r="AP145" i="3"/>
  <c r="AM145" i="3"/>
  <c r="AZ145" i="3"/>
  <c r="BG145" i="3"/>
  <c r="AY145" i="3"/>
  <c r="BH145" i="3"/>
  <c r="BB145" i="3"/>
  <c r="BR145" i="3" s="1"/>
  <c r="BA145" i="3"/>
  <c r="BH83" i="3"/>
  <c r="AZ83" i="3"/>
  <c r="BB83" i="3"/>
  <c r="BR83" i="3" s="1"/>
  <c r="AY83" i="3"/>
  <c r="AM83" i="3"/>
  <c r="AP83" i="3"/>
  <c r="BF83" i="3"/>
  <c r="BI83" i="3"/>
  <c r="BA83" i="3"/>
  <c r="BE83" i="3"/>
  <c r="BG83" i="3"/>
  <c r="BD83" i="3"/>
  <c r="BD215" i="3"/>
  <c r="BH215" i="3"/>
  <c r="AZ215" i="3"/>
  <c r="AM215" i="3"/>
  <c r="AP215" i="3"/>
  <c r="BB215" i="3"/>
  <c r="BR215" i="3" s="1"/>
  <c r="BA215" i="3"/>
  <c r="BG215" i="3"/>
  <c r="BF215" i="3"/>
  <c r="BI215" i="3"/>
  <c r="AY215" i="3"/>
  <c r="BE215" i="3"/>
  <c r="BA212" i="3"/>
  <c r="AY212" i="3"/>
  <c r="BB212" i="3"/>
  <c r="BR212" i="3" s="1"/>
  <c r="AM212" i="3"/>
  <c r="BH212" i="3"/>
  <c r="AP212" i="3"/>
  <c r="BD212" i="3"/>
  <c r="BI212" i="3"/>
  <c r="AZ212" i="3"/>
  <c r="BG212" i="3"/>
  <c r="BF212" i="3"/>
  <c r="BE212" i="3"/>
  <c r="BG227" i="3"/>
  <c r="BH227" i="3"/>
  <c r="AP227" i="3"/>
  <c r="BB227" i="3"/>
  <c r="BR227" i="3" s="1"/>
  <c r="BE227" i="3"/>
  <c r="AZ227" i="3"/>
  <c r="BI227" i="3"/>
  <c r="BA227" i="3"/>
  <c r="BD227" i="3"/>
  <c r="AY227" i="3"/>
  <c r="BF227" i="3"/>
  <c r="BA221" i="3"/>
  <c r="BH221" i="3"/>
  <c r="AZ221" i="3"/>
  <c r="BF221" i="3"/>
  <c r="BG221" i="3"/>
  <c r="AY221" i="3"/>
  <c r="BE221" i="3"/>
  <c r="BB221" i="3"/>
  <c r="BR221" i="3" s="1"/>
  <c r="BI221" i="3"/>
  <c r="AP221" i="3"/>
  <c r="BD221" i="3"/>
  <c r="BE10" i="3"/>
  <c r="BI10" i="3"/>
  <c r="BF10" i="3"/>
  <c r="BH10" i="3"/>
  <c r="AZ10" i="3"/>
  <c r="AP10" i="3"/>
  <c r="BB10" i="3"/>
  <c r="BR10" i="3" s="1"/>
  <c r="AM10" i="3"/>
  <c r="BG10" i="3"/>
  <c r="BA10" i="3"/>
  <c r="AY10" i="3"/>
  <c r="BD10" i="3"/>
  <c r="BE50" i="3"/>
  <c r="BI50" i="3"/>
  <c r="BF50" i="3"/>
  <c r="BD50" i="3"/>
  <c r="BB50" i="3"/>
  <c r="BR50" i="3" s="1"/>
  <c r="AP50" i="3"/>
  <c r="BA50" i="3"/>
  <c r="AY50" i="3"/>
  <c r="BG50" i="3"/>
  <c r="AZ50" i="3"/>
  <c r="BH50" i="3"/>
  <c r="AM50" i="3"/>
  <c r="BI38" i="3"/>
  <c r="BE38" i="3"/>
  <c r="BD38" i="3"/>
  <c r="BF38" i="3"/>
  <c r="AP38" i="3"/>
  <c r="BB38" i="3"/>
  <c r="BR38" i="3" s="1"/>
  <c r="AZ38" i="3"/>
  <c r="AM38" i="3"/>
  <c r="AY38" i="3"/>
  <c r="BG38" i="3"/>
  <c r="BH38" i="3"/>
  <c r="BA38" i="3"/>
  <c r="BF123" i="3"/>
  <c r="AY123" i="3"/>
  <c r="BE123" i="3"/>
  <c r="BI123" i="3"/>
  <c r="BD123" i="3"/>
  <c r="BG123" i="3"/>
  <c r="BH123" i="3"/>
  <c r="AP123" i="3"/>
  <c r="BB123" i="3"/>
  <c r="BR123" i="3" s="1"/>
  <c r="BA123" i="3"/>
  <c r="AZ123" i="3"/>
  <c r="AM123" i="3"/>
  <c r="AM94" i="3"/>
  <c r="BA94" i="3"/>
  <c r="AP94" i="3"/>
  <c r="BB94" i="3"/>
  <c r="BR94" i="3" s="1"/>
  <c r="AY94" i="3"/>
  <c r="AZ94" i="3"/>
  <c r="BG94" i="3"/>
  <c r="BD94" i="3"/>
  <c r="BF94" i="3"/>
  <c r="BI94" i="3"/>
  <c r="BH94" i="3"/>
  <c r="BE94" i="3"/>
  <c r="BD197" i="3"/>
  <c r="AY197" i="3"/>
  <c r="BA197" i="3"/>
  <c r="AP197" i="3"/>
  <c r="BB197" i="3"/>
  <c r="BR197" i="3" s="1"/>
  <c r="AM197" i="3"/>
  <c r="BG197" i="3"/>
  <c r="BH197" i="3"/>
  <c r="BF197" i="3"/>
  <c r="AZ197" i="3"/>
  <c r="BI197" i="3"/>
  <c r="BE197" i="3"/>
  <c r="BD95" i="3"/>
  <c r="BG95" i="3"/>
  <c r="AP95" i="3"/>
  <c r="AZ95" i="3"/>
  <c r="BH95" i="3"/>
  <c r="AY95" i="3"/>
  <c r="BB95" i="3"/>
  <c r="BR95" i="3" s="1"/>
  <c r="BI95" i="3"/>
  <c r="BA95" i="3"/>
  <c r="AM95" i="3"/>
  <c r="BF95" i="3"/>
  <c r="BE95" i="3"/>
  <c r="BG223" i="3"/>
  <c r="BA223" i="3"/>
  <c r="BD223" i="3"/>
  <c r="AZ223" i="3"/>
  <c r="BH223" i="3"/>
  <c r="BE223" i="3"/>
  <c r="BI223" i="3"/>
  <c r="AY223" i="3"/>
  <c r="BB223" i="3"/>
  <c r="BR223" i="3" s="1"/>
  <c r="BF223" i="3"/>
  <c r="AP223" i="3"/>
  <c r="BA220" i="3"/>
  <c r="BG220" i="3"/>
  <c r="AP220" i="3"/>
  <c r="AZ220" i="3"/>
  <c r="BE220" i="3"/>
  <c r="BD220" i="3"/>
  <c r="AY220" i="3"/>
  <c r="BI220" i="3"/>
  <c r="BH220" i="3"/>
  <c r="BF220" i="3"/>
  <c r="BB220" i="3"/>
  <c r="BR220" i="3" s="1"/>
  <c r="BF12" i="3"/>
  <c r="BI12" i="3"/>
  <c r="BE12" i="3"/>
  <c r="BH12" i="3"/>
  <c r="AZ12" i="3"/>
  <c r="BB12" i="3"/>
  <c r="BR12" i="3" s="1"/>
  <c r="AP12" i="3"/>
  <c r="AM12" i="3"/>
  <c r="AY12" i="3"/>
  <c r="BG12" i="3"/>
  <c r="BA12" i="3"/>
  <c r="BD12" i="3"/>
  <c r="BH36" i="3"/>
  <c r="BE36" i="3"/>
  <c r="BA36" i="3"/>
  <c r="AY36" i="3"/>
  <c r="BD36" i="3"/>
  <c r="AM36" i="3"/>
  <c r="BF36" i="3"/>
  <c r="AP36" i="3"/>
  <c r="BI36" i="3"/>
  <c r="BB36" i="3"/>
  <c r="BR36" i="3" s="1"/>
  <c r="BG36" i="3"/>
  <c r="AZ36" i="3"/>
  <c r="BB22" i="3"/>
  <c r="BR22" i="3" s="1"/>
  <c r="BF22" i="3"/>
  <c r="BD22" i="3"/>
  <c r="BI22" i="3"/>
  <c r="AP22" i="3"/>
  <c r="BE22" i="3"/>
  <c r="BA22" i="3"/>
  <c r="AY22" i="3"/>
  <c r="BG22" i="3"/>
  <c r="AZ22" i="3"/>
  <c r="AM22" i="3"/>
  <c r="BH22" i="3"/>
  <c r="AY128" i="3"/>
  <c r="BD128" i="3"/>
  <c r="BI128" i="3"/>
  <c r="BE128" i="3"/>
  <c r="BF128" i="3"/>
  <c r="AZ128" i="3"/>
  <c r="AM128" i="3"/>
  <c r="BA128" i="3"/>
  <c r="AP128" i="3"/>
  <c r="BB128" i="3"/>
  <c r="BR128" i="3" s="1"/>
  <c r="BH128" i="3"/>
  <c r="BG128" i="3"/>
  <c r="AP135" i="3"/>
  <c r="AM135" i="3"/>
  <c r="BD135" i="3"/>
  <c r="AZ135" i="3"/>
  <c r="BB135" i="3"/>
  <c r="BR135" i="3" s="1"/>
  <c r="BA135" i="3"/>
  <c r="BF135" i="3"/>
  <c r="AY135" i="3"/>
  <c r="BI135" i="3"/>
  <c r="BE135" i="3"/>
  <c r="BG135" i="3"/>
  <c r="BH135" i="3"/>
  <c r="BH191" i="3"/>
  <c r="BD191" i="3"/>
  <c r="AZ191" i="3"/>
  <c r="AM191" i="3"/>
  <c r="AP191" i="3"/>
  <c r="BB191" i="3"/>
  <c r="BR191" i="3" s="1"/>
  <c r="BA191" i="3"/>
  <c r="BI191" i="3"/>
  <c r="BE191" i="3"/>
  <c r="BG191" i="3"/>
  <c r="AY191" i="3"/>
  <c r="BF191" i="3"/>
  <c r="BI172" i="3"/>
  <c r="BD172" i="3"/>
  <c r="AP172" i="3"/>
  <c r="BB172" i="3"/>
  <c r="BR172" i="3" s="1"/>
  <c r="AZ172" i="3"/>
  <c r="AY172" i="3"/>
  <c r="BA172" i="3"/>
  <c r="AM172" i="3"/>
  <c r="BH172" i="3"/>
  <c r="BG172" i="3"/>
  <c r="BF172" i="3"/>
  <c r="BE172" i="3"/>
  <c r="BD122" i="3"/>
  <c r="BB122" i="3"/>
  <c r="BR122" i="3" s="1"/>
  <c r="BE122" i="3"/>
  <c r="BG122" i="3"/>
  <c r="BH122" i="3"/>
  <c r="BI122" i="3"/>
  <c r="AP122" i="3"/>
  <c r="BA122" i="3"/>
  <c r="AZ122" i="3"/>
  <c r="AY122" i="3"/>
  <c r="BF122" i="3"/>
  <c r="BA196" i="3"/>
  <c r="BH196" i="3"/>
  <c r="AP196" i="3"/>
  <c r="BI196" i="3"/>
  <c r="BG196" i="3"/>
  <c r="AZ196" i="3"/>
  <c r="BD196" i="3"/>
  <c r="AY196" i="3"/>
  <c r="BF196" i="3"/>
  <c r="BB196" i="3"/>
  <c r="BR196" i="3" s="1"/>
  <c r="BE196" i="3"/>
  <c r="BF6" i="3"/>
  <c r="BA6" i="3"/>
  <c r="AY6" i="3"/>
  <c r="BB6" i="3"/>
  <c r="BR6" i="3" s="1"/>
  <c r="AM6" i="3"/>
  <c r="AP6" i="3"/>
  <c r="BE6" i="3"/>
  <c r="BG6" i="3"/>
  <c r="BH6" i="3"/>
  <c r="AZ6" i="3"/>
  <c r="BD6" i="3"/>
  <c r="BI6" i="3"/>
  <c r="AP9" i="3"/>
  <c r="BE9" i="3"/>
  <c r="BA9" i="3"/>
  <c r="AY9" i="3"/>
  <c r="BB9" i="3"/>
  <c r="BR9" i="3" s="1"/>
  <c r="BF9" i="3"/>
  <c r="BH9" i="3"/>
  <c r="AZ9" i="3"/>
  <c r="BI9" i="3"/>
  <c r="AM9" i="3"/>
  <c r="BG9" i="3"/>
  <c r="BD9" i="3"/>
  <c r="BF42" i="3"/>
  <c r="BI42" i="3"/>
  <c r="BE42" i="3"/>
  <c r="BD42" i="3"/>
  <c r="BB42" i="3"/>
  <c r="BR42" i="3" s="1"/>
  <c r="BG42" i="3"/>
  <c r="AZ42" i="3"/>
  <c r="AP42" i="3"/>
  <c r="AM42" i="3"/>
  <c r="BH42" i="3"/>
  <c r="AY42" i="3"/>
  <c r="BA42" i="3"/>
  <c r="BD31" i="3"/>
  <c r="BI31" i="3"/>
  <c r="BE31" i="3"/>
  <c r="BB31" i="3"/>
  <c r="BR31" i="3" s="1"/>
  <c r="BF31" i="3"/>
  <c r="BG31" i="3"/>
  <c r="AZ31" i="3"/>
  <c r="AP31" i="3"/>
  <c r="AM31" i="3"/>
  <c r="BH31" i="3"/>
  <c r="AY31" i="3"/>
  <c r="BA31" i="3"/>
  <c r="AP49" i="3"/>
  <c r="BI49" i="3"/>
  <c r="BA49" i="3"/>
  <c r="AY49" i="3"/>
  <c r="BD49" i="3"/>
  <c r="BG49" i="3"/>
  <c r="AZ49" i="3"/>
  <c r="BB49" i="3"/>
  <c r="BR49" i="3" s="1"/>
  <c r="BH49" i="3"/>
  <c r="BE49" i="3"/>
  <c r="AM49" i="3"/>
  <c r="BF49" i="3"/>
  <c r="BE51" i="3"/>
  <c r="BH51" i="3"/>
  <c r="AM51" i="3"/>
  <c r="BF51" i="3"/>
  <c r="BG51" i="3"/>
  <c r="AZ51" i="3"/>
  <c r="BB51" i="3"/>
  <c r="BR51" i="3" s="1"/>
  <c r="BA51" i="3"/>
  <c r="AY51" i="3"/>
  <c r="BD51" i="3"/>
  <c r="AP51" i="3"/>
  <c r="BI51" i="3"/>
  <c r="BH56" i="3"/>
  <c r="BA56" i="3"/>
  <c r="AY56" i="3"/>
  <c r="BD56" i="3"/>
  <c r="BE56" i="3"/>
  <c r="AM56" i="3"/>
  <c r="BF56" i="3"/>
  <c r="AP56" i="3"/>
  <c r="BI56" i="3"/>
  <c r="BB56" i="3"/>
  <c r="BR56" i="3" s="1"/>
  <c r="BG56" i="3"/>
  <c r="AZ56" i="3"/>
  <c r="BE37" i="3"/>
  <c r="BH37" i="3"/>
  <c r="BG37" i="3"/>
  <c r="BA37" i="3"/>
  <c r="AP37" i="3"/>
  <c r="BF37" i="3"/>
  <c r="AY37" i="3"/>
  <c r="AM37" i="3"/>
  <c r="BD37" i="3"/>
  <c r="AZ37" i="3"/>
  <c r="BB37" i="3"/>
  <c r="BR37" i="3" s="1"/>
  <c r="BI37" i="3"/>
  <c r="AP77" i="3"/>
  <c r="BA77" i="3"/>
  <c r="AZ77" i="3"/>
  <c r="BI77" i="3"/>
  <c r="BH77" i="3"/>
  <c r="BG77" i="3"/>
  <c r="AM77" i="3"/>
  <c r="BF77" i="3"/>
  <c r="BB77" i="3"/>
  <c r="BR77" i="3" s="1"/>
  <c r="AY77" i="3"/>
  <c r="BE77" i="3"/>
  <c r="BD77" i="3"/>
  <c r="BE73" i="3"/>
  <c r="BH73" i="3"/>
  <c r="AP73" i="3"/>
  <c r="BA73" i="3"/>
  <c r="AZ73" i="3"/>
  <c r="BI73" i="3"/>
  <c r="BG73" i="3"/>
  <c r="AM73" i="3"/>
  <c r="BF73" i="3"/>
  <c r="AY73" i="3"/>
  <c r="BD73" i="3"/>
  <c r="BB73" i="3"/>
  <c r="BR73" i="3" s="1"/>
  <c r="BH68" i="3"/>
  <c r="AZ68" i="3"/>
  <c r="BI68" i="3"/>
  <c r="BB68" i="3"/>
  <c r="BR68" i="3" s="1"/>
  <c r="AY68" i="3"/>
  <c r="BD68" i="3"/>
  <c r="AP68" i="3"/>
  <c r="BA68" i="3"/>
  <c r="BG68" i="3"/>
  <c r="BE68" i="3"/>
  <c r="AM68" i="3"/>
  <c r="BF68" i="3"/>
  <c r="BD118" i="3"/>
  <c r="AY118" i="3"/>
  <c r="BF118" i="3"/>
  <c r="BG118" i="3"/>
  <c r="AP118" i="3"/>
  <c r="BA118" i="3"/>
  <c r="AZ118" i="3"/>
  <c r="AM118" i="3"/>
  <c r="BH118" i="3"/>
  <c r="BI118" i="3"/>
  <c r="BB118" i="3"/>
  <c r="BR118" i="3" s="1"/>
  <c r="BE118" i="3"/>
  <c r="BD63" i="3"/>
  <c r="BF63" i="3"/>
  <c r="BG63" i="3"/>
  <c r="AY63" i="3"/>
  <c r="AP63" i="3"/>
  <c r="BB63" i="3"/>
  <c r="BR63" i="3" s="1"/>
  <c r="AM63" i="3"/>
  <c r="BH63" i="3"/>
  <c r="AZ63" i="3"/>
  <c r="BI63" i="3"/>
  <c r="BA63" i="3"/>
  <c r="BE63" i="3"/>
  <c r="BF150" i="3"/>
  <c r="AY150" i="3"/>
  <c r="AP150" i="3"/>
  <c r="BB150" i="3"/>
  <c r="BR150" i="3" s="1"/>
  <c r="BD150" i="3"/>
  <c r="AM150" i="3"/>
  <c r="BA150" i="3"/>
  <c r="BH150" i="3"/>
  <c r="BG150" i="3"/>
  <c r="BI150" i="3"/>
  <c r="AZ150" i="3"/>
  <c r="BE150" i="3"/>
  <c r="BF111" i="3"/>
  <c r="AP111" i="3"/>
  <c r="BB111" i="3"/>
  <c r="BR111" i="3" s="1"/>
  <c r="BD111" i="3"/>
  <c r="AZ111" i="3"/>
  <c r="BG111" i="3"/>
  <c r="AY111" i="3"/>
  <c r="AM111" i="3"/>
  <c r="BH111" i="3"/>
  <c r="BA111" i="3"/>
  <c r="BI111" i="3"/>
  <c r="BE111" i="3"/>
  <c r="BF176" i="3"/>
  <c r="AZ176" i="3"/>
  <c r="BG176" i="3"/>
  <c r="BA176" i="3"/>
  <c r="AP176" i="3"/>
  <c r="BB176" i="3"/>
  <c r="BR176" i="3" s="1"/>
  <c r="BD176" i="3"/>
  <c r="BH176" i="3"/>
  <c r="AY176" i="3"/>
  <c r="AM176" i="3"/>
  <c r="BI176" i="3"/>
  <c r="BT176" i="3" s="1"/>
  <c r="BE176" i="3"/>
  <c r="BF183" i="3"/>
  <c r="BA183" i="3"/>
  <c r="AY183" i="3"/>
  <c r="AM183" i="3"/>
  <c r="AZ183" i="3"/>
  <c r="BG183" i="3"/>
  <c r="BH183" i="3"/>
  <c r="AP183" i="3"/>
  <c r="BB183" i="3"/>
  <c r="BR183" i="3" s="1"/>
  <c r="BI183" i="3"/>
  <c r="BD183" i="3"/>
  <c r="BE183" i="3"/>
  <c r="BD203" i="3"/>
  <c r="BF203" i="3"/>
  <c r="BG203" i="3"/>
  <c r="AP203" i="3"/>
  <c r="BB203" i="3"/>
  <c r="BR203" i="3" s="1"/>
  <c r="AZ203" i="3"/>
  <c r="AY203" i="3"/>
  <c r="AM203" i="3"/>
  <c r="BH203" i="3"/>
  <c r="BA203" i="3"/>
  <c r="BI203" i="3"/>
  <c r="BE203" i="3"/>
  <c r="BD165" i="3"/>
  <c r="BG165" i="3"/>
  <c r="BF165" i="3"/>
  <c r="AP165" i="3"/>
  <c r="BB165" i="3"/>
  <c r="BR165" i="3" s="1"/>
  <c r="AZ165" i="3"/>
  <c r="AY165" i="3"/>
  <c r="AM165" i="3"/>
  <c r="BH165" i="3"/>
  <c r="BA165" i="3"/>
  <c r="BI165" i="3"/>
  <c r="BE165" i="3"/>
  <c r="BH82" i="3"/>
  <c r="BB82" i="3"/>
  <c r="BR82" i="3" s="1"/>
  <c r="AY82" i="3"/>
  <c r="BI82" i="3"/>
  <c r="AP82" i="3"/>
  <c r="AM82" i="3"/>
  <c r="BA82" i="3"/>
  <c r="BE82" i="3"/>
  <c r="BD82" i="3"/>
  <c r="BF82" i="3"/>
  <c r="AZ82" i="3"/>
  <c r="BG82" i="3"/>
  <c r="BE47" i="3"/>
  <c r="BD47" i="3"/>
  <c r="BA47" i="3"/>
  <c r="BH47" i="3"/>
  <c r="AM47" i="3"/>
  <c r="AY47" i="3"/>
  <c r="AZ47" i="3"/>
  <c r="BB47" i="3"/>
  <c r="BR47" i="3" s="1"/>
  <c r="AP47" i="3"/>
  <c r="BF47" i="3"/>
  <c r="BG47" i="3"/>
  <c r="BI47" i="3"/>
  <c r="BH159" i="3"/>
  <c r="BB159" i="3"/>
  <c r="BR159" i="3" s="1"/>
  <c r="AP159" i="3"/>
  <c r="AZ159" i="3"/>
  <c r="AY159" i="3"/>
  <c r="BD159" i="3"/>
  <c r="BF159" i="3"/>
  <c r="BI159" i="3"/>
  <c r="BA159" i="3"/>
  <c r="BG159" i="3"/>
  <c r="BE159" i="3"/>
  <c r="AY224" i="3"/>
  <c r="BD224" i="3"/>
  <c r="BH224" i="3"/>
  <c r="AP224" i="3"/>
  <c r="BE224" i="3"/>
  <c r="BA224" i="3"/>
  <c r="AZ224" i="3"/>
  <c r="BI224" i="3"/>
  <c r="BB224" i="3"/>
  <c r="BR224" i="3" s="1"/>
  <c r="BF224" i="3"/>
  <c r="BG224" i="3"/>
  <c r="BH207" i="3"/>
  <c r="BI207" i="3"/>
  <c r="AZ207" i="3"/>
  <c r="BE207" i="3"/>
  <c r="AY207" i="3"/>
  <c r="BA207" i="3"/>
  <c r="BD207" i="3"/>
  <c r="BB207" i="3"/>
  <c r="BR207" i="3" s="1"/>
  <c r="BF207" i="3"/>
  <c r="AP207" i="3"/>
  <c r="BG207" i="3"/>
  <c r="BH201" i="3"/>
  <c r="AP201" i="3"/>
  <c r="BE201" i="3"/>
  <c r="AZ201" i="3"/>
  <c r="BA201" i="3"/>
  <c r="BI201" i="3"/>
  <c r="AY201" i="3"/>
  <c r="BF201" i="3"/>
  <c r="BB201" i="3"/>
  <c r="BR201" i="3" s="1"/>
  <c r="BG201" i="3"/>
  <c r="BD201" i="3"/>
  <c r="AP102" i="3"/>
  <c r="BI102" i="3"/>
  <c r="BE102" i="3"/>
  <c r="AZ102" i="3"/>
  <c r="BH102" i="3"/>
  <c r="BA102" i="3"/>
  <c r="BD102" i="3"/>
  <c r="AY102" i="3"/>
  <c r="BF102" i="3"/>
  <c r="BB102" i="3"/>
  <c r="BR102" i="3" s="1"/>
  <c r="BG102" i="3"/>
  <c r="B224" i="3"/>
  <c r="B9" i="3"/>
  <c r="B44" i="3"/>
  <c r="B76" i="3"/>
  <c r="B112" i="3"/>
  <c r="B146" i="3"/>
  <c r="B178" i="3"/>
  <c r="B217" i="3"/>
  <c r="B28" i="3"/>
  <c r="B61" i="3"/>
  <c r="B95" i="3"/>
  <c r="B133" i="3"/>
  <c r="B167" i="3"/>
  <c r="B203" i="3"/>
  <c r="B265" i="3"/>
  <c r="B258" i="3"/>
  <c r="B29" i="3"/>
  <c r="B62" i="3"/>
  <c r="B94" i="3"/>
  <c r="B130" i="3"/>
  <c r="B164" i="3"/>
  <c r="B198" i="3"/>
  <c r="B255" i="3"/>
  <c r="B244" i="3"/>
  <c r="B14" i="3"/>
  <c r="B47" i="3"/>
  <c r="B79" i="3"/>
  <c r="B117" i="3"/>
  <c r="B153" i="3"/>
  <c r="B185" i="3"/>
  <c r="B235" i="3"/>
  <c r="B218" i="3"/>
  <c r="B226" i="3"/>
  <c r="B5" i="3"/>
  <c r="B40" i="3"/>
  <c r="B72" i="3"/>
  <c r="B106" i="3"/>
  <c r="B140" i="3"/>
  <c r="B174" i="3"/>
  <c r="B208" i="3"/>
  <c r="B275" i="3"/>
  <c r="B24" i="3"/>
  <c r="B57" i="3"/>
  <c r="B89" i="3"/>
  <c r="B127" i="3"/>
  <c r="B163" i="3"/>
  <c r="B199" i="3"/>
  <c r="B257" i="3"/>
  <c r="B250" i="3"/>
  <c r="B252" i="3"/>
  <c r="B17" i="3"/>
  <c r="B50" i="3"/>
  <c r="B82" i="3"/>
  <c r="B118" i="3"/>
  <c r="B152" i="3"/>
  <c r="B184" i="3"/>
  <c r="B230" i="3"/>
  <c r="B33" i="3"/>
  <c r="B67" i="3"/>
  <c r="B101" i="3"/>
  <c r="B139" i="3"/>
  <c r="B173" i="3"/>
  <c r="B209" i="3"/>
  <c r="B274" i="3"/>
  <c r="B142" i="3"/>
  <c r="B91" i="3"/>
  <c r="B141" i="3"/>
  <c r="B273" i="3"/>
  <c r="B239" i="3"/>
  <c r="AP239" i="3"/>
  <c r="AP204" i="3"/>
  <c r="AP213" i="3"/>
  <c r="AP202" i="3"/>
  <c r="AP229" i="3"/>
  <c r="AP236" i="3"/>
  <c r="AP228" i="3"/>
  <c r="AP17" i="3"/>
  <c r="BI17" i="3"/>
  <c r="BH17" i="3"/>
  <c r="BA17" i="3"/>
  <c r="AY17" i="3"/>
  <c r="BD17" i="3"/>
  <c r="BE17" i="3"/>
  <c r="BG17" i="3"/>
  <c r="AZ17" i="3"/>
  <c r="BB17" i="3"/>
  <c r="BR17" i="3" s="1"/>
  <c r="BF17" i="3"/>
  <c r="AM17" i="3"/>
  <c r="BB61" i="3"/>
  <c r="BR61" i="3" s="1"/>
  <c r="BE61" i="3"/>
  <c r="BD61" i="3"/>
  <c r="BI61" i="3"/>
  <c r="BF61" i="3"/>
  <c r="BG61" i="3"/>
  <c r="AZ61" i="3"/>
  <c r="AP61" i="3"/>
  <c r="AM61" i="3"/>
  <c r="BH61" i="3"/>
  <c r="AY61" i="3"/>
  <c r="BA61" i="3"/>
  <c r="BF144" i="3"/>
  <c r="AY144" i="3"/>
  <c r="BI144" i="3"/>
  <c r="BD144" i="3"/>
  <c r="BE144" i="3"/>
  <c r="BG144" i="3"/>
  <c r="BH144" i="3"/>
  <c r="AP144" i="3"/>
  <c r="BB144" i="3"/>
  <c r="BR144" i="3" s="1"/>
  <c r="BA144" i="3"/>
  <c r="AM144" i="3"/>
  <c r="AZ144" i="3"/>
  <c r="AP66" i="3"/>
  <c r="BB66" i="3"/>
  <c r="BR66" i="3" s="1"/>
  <c r="AZ66" i="3"/>
  <c r="AM66" i="3"/>
  <c r="BH66" i="3"/>
  <c r="BA66" i="3"/>
  <c r="BE66" i="3"/>
  <c r="BF66" i="3"/>
  <c r="BD66" i="3"/>
  <c r="BG66" i="3"/>
  <c r="AY66" i="3"/>
  <c r="BI66" i="3"/>
  <c r="AM155" i="3"/>
  <c r="AY155" i="3"/>
  <c r="BA155" i="3"/>
  <c r="AZ155" i="3"/>
  <c r="BB155" i="3"/>
  <c r="BR155" i="3" s="1"/>
  <c r="BG155" i="3"/>
  <c r="BH155" i="3"/>
  <c r="BF155" i="3"/>
  <c r="BI155" i="3"/>
  <c r="BD155" i="3"/>
  <c r="AP155" i="3"/>
  <c r="BE155" i="3"/>
  <c r="BA188" i="3"/>
  <c r="BH188" i="3"/>
  <c r="AZ188" i="3"/>
  <c r="AM188" i="3"/>
  <c r="AP188" i="3"/>
  <c r="BB188" i="3"/>
  <c r="BR188" i="3" s="1"/>
  <c r="BI188" i="3"/>
  <c r="AY188" i="3"/>
  <c r="BE188" i="3"/>
  <c r="BG188" i="3"/>
  <c r="BF188" i="3"/>
  <c r="BD188" i="3"/>
  <c r="BD70" i="3"/>
  <c r="BG70" i="3"/>
  <c r="BE70" i="3"/>
  <c r="AP70" i="3"/>
  <c r="BA70" i="3"/>
  <c r="BB70" i="3"/>
  <c r="BR70" i="3" s="1"/>
  <c r="AZ70" i="3"/>
  <c r="BI70" i="3"/>
  <c r="AY70" i="3"/>
  <c r="BH70" i="3"/>
  <c r="BF70" i="3"/>
  <c r="AM70" i="3"/>
  <c r="BA142" i="3"/>
  <c r="AY142" i="3"/>
  <c r="BD142" i="3"/>
  <c r="BB142" i="3"/>
  <c r="BR142" i="3" s="1"/>
  <c r="BF142" i="3"/>
  <c r="BG142" i="3"/>
  <c r="BH142" i="3"/>
  <c r="AP142" i="3"/>
  <c r="BE142" i="3"/>
  <c r="AZ142" i="3"/>
  <c r="BI142" i="3"/>
  <c r="AP154" i="3"/>
  <c r="AM41" i="3"/>
  <c r="BF41" i="3"/>
  <c r="BE41" i="3"/>
  <c r="BH41" i="3"/>
  <c r="BG41" i="3"/>
  <c r="AZ41" i="3"/>
  <c r="BB41" i="3"/>
  <c r="BR41" i="3" s="1"/>
  <c r="BA41" i="3"/>
  <c r="AY41" i="3"/>
  <c r="BD41" i="3"/>
  <c r="AP41" i="3"/>
  <c r="BI41" i="3"/>
  <c r="BE54" i="3"/>
  <c r="BI54" i="3"/>
  <c r="BD54" i="3"/>
  <c r="BF54" i="3"/>
  <c r="BB54" i="3"/>
  <c r="BR54" i="3" s="1"/>
  <c r="BG54" i="3"/>
  <c r="AZ54" i="3"/>
  <c r="AP54" i="3"/>
  <c r="AM54" i="3"/>
  <c r="BH54" i="3"/>
  <c r="BA54" i="3"/>
  <c r="AY54" i="3"/>
  <c r="BI133" i="3"/>
  <c r="BE133" i="3"/>
  <c r="BB133" i="3"/>
  <c r="BR133" i="3" s="1"/>
  <c r="BD133" i="3"/>
  <c r="BF133" i="3"/>
  <c r="BG133" i="3"/>
  <c r="BA133" i="3"/>
  <c r="AP133" i="3"/>
  <c r="AY133" i="3"/>
  <c r="BH133" i="3"/>
  <c r="AM133" i="3"/>
  <c r="AZ133" i="3"/>
  <c r="BA87" i="3"/>
  <c r="BD87" i="3"/>
  <c r="AP87" i="3"/>
  <c r="BB87" i="3"/>
  <c r="BR87" i="3" s="1"/>
  <c r="AY87" i="3"/>
  <c r="BI87" i="3"/>
  <c r="AZ87" i="3"/>
  <c r="BE87" i="3"/>
  <c r="BG87" i="3"/>
  <c r="AM87" i="3"/>
  <c r="BH87" i="3"/>
  <c r="BF87" i="3"/>
  <c r="AZ125" i="3"/>
  <c r="BB125" i="3"/>
  <c r="BR125" i="3" s="1"/>
  <c r="AY125" i="3"/>
  <c r="AP125" i="3"/>
  <c r="AM125" i="3"/>
  <c r="BD125" i="3"/>
  <c r="BF125" i="3"/>
  <c r="BI125" i="3"/>
  <c r="BH125" i="3"/>
  <c r="BE125" i="3"/>
  <c r="BA125" i="3"/>
  <c r="BG125" i="3"/>
  <c r="BD179" i="3"/>
  <c r="AP179" i="3"/>
  <c r="BB179" i="3"/>
  <c r="BR179" i="3" s="1"/>
  <c r="AZ179" i="3"/>
  <c r="AY179" i="3"/>
  <c r="AM179" i="3"/>
  <c r="BA179" i="3"/>
  <c r="BF179" i="3"/>
  <c r="BI179" i="3"/>
  <c r="BE179" i="3"/>
  <c r="BH179" i="3"/>
  <c r="BG179" i="3"/>
  <c r="BE98" i="3"/>
  <c r="BD98" i="3"/>
  <c r="BG98" i="3"/>
  <c r="BB98" i="3"/>
  <c r="BR98" i="3" s="1"/>
  <c r="AZ98" i="3"/>
  <c r="BI98" i="3"/>
  <c r="AP98" i="3"/>
  <c r="BF98" i="3"/>
  <c r="AM98" i="3"/>
  <c r="AY98" i="3"/>
  <c r="BA98" i="3"/>
  <c r="BH98" i="3"/>
  <c r="BG230" i="3"/>
  <c r="BD230" i="3"/>
  <c r="AY230" i="3"/>
  <c r="BI230" i="3"/>
  <c r="BA230" i="3"/>
  <c r="BF230" i="3"/>
  <c r="BB230" i="3"/>
  <c r="BR230" i="3" s="1"/>
  <c r="BE230" i="3"/>
  <c r="AP230" i="3"/>
  <c r="BH230" i="3"/>
  <c r="AZ230" i="3"/>
  <c r="AP184" i="3"/>
  <c r="BE14" i="3"/>
  <c r="BI14" i="3"/>
  <c r="BB14" i="3"/>
  <c r="BR14" i="3" s="1"/>
  <c r="AM14" i="3"/>
  <c r="BH14" i="3"/>
  <c r="AZ14" i="3"/>
  <c r="BF14" i="3"/>
  <c r="BA14" i="3"/>
  <c r="AY14" i="3"/>
  <c r="BG14" i="3"/>
  <c r="BD14" i="3"/>
  <c r="AP14" i="3"/>
  <c r="BF112" i="3"/>
  <c r="BI112" i="3"/>
  <c r="BD112" i="3"/>
  <c r="BE112" i="3"/>
  <c r="BB112" i="3"/>
  <c r="BR112" i="3" s="1"/>
  <c r="BG112" i="3"/>
  <c r="AZ112" i="3"/>
  <c r="AP112" i="3"/>
  <c r="AM112" i="3"/>
  <c r="BH112" i="3"/>
  <c r="AY112" i="3"/>
  <c r="BA112" i="3"/>
  <c r="BD121" i="3"/>
  <c r="AM121" i="3"/>
  <c r="BI121" i="3"/>
  <c r="BB121" i="3"/>
  <c r="BR121" i="3" s="1"/>
  <c r="BF121" i="3"/>
  <c r="BE121" i="3"/>
  <c r="BG121" i="3"/>
  <c r="AY121" i="3"/>
  <c r="AP121" i="3"/>
  <c r="BA121" i="3"/>
  <c r="BH121" i="3"/>
  <c r="AZ121" i="3"/>
  <c r="BI130" i="3"/>
  <c r="BE130" i="3"/>
  <c r="BD130" i="3"/>
  <c r="BF130" i="3"/>
  <c r="AZ130" i="3"/>
  <c r="BA130" i="3"/>
  <c r="BB130" i="3"/>
  <c r="BR130" i="3" s="1"/>
  <c r="AP130" i="3"/>
  <c r="AM130" i="3"/>
  <c r="BG130" i="3"/>
  <c r="AY130" i="3"/>
  <c r="BH130" i="3"/>
  <c r="BD40" i="3"/>
  <c r="BH40" i="3"/>
  <c r="BB40" i="3"/>
  <c r="BR40" i="3" s="1"/>
  <c r="AM40" i="3"/>
  <c r="AZ40" i="3"/>
  <c r="AY40" i="3"/>
  <c r="BA40" i="3"/>
  <c r="BI40" i="3"/>
  <c r="BE40" i="3"/>
  <c r="BG40" i="3"/>
  <c r="AP40" i="3"/>
  <c r="BF40" i="3"/>
  <c r="BH161" i="3"/>
  <c r="AZ161" i="3"/>
  <c r="AM161" i="3"/>
  <c r="AP161" i="3"/>
  <c r="BB161" i="3"/>
  <c r="BR161" i="3" s="1"/>
  <c r="BG161" i="3"/>
  <c r="AY161" i="3"/>
  <c r="BF161" i="3"/>
  <c r="BD161" i="3"/>
  <c r="BA161" i="3"/>
  <c r="BI161" i="3"/>
  <c r="BE161" i="3"/>
  <c r="BE124" i="3"/>
  <c r="BI124" i="3"/>
  <c r="BA124" i="3"/>
  <c r="AY124" i="3"/>
  <c r="BD124" i="3"/>
  <c r="BB124" i="3"/>
  <c r="BR124" i="3" s="1"/>
  <c r="AP124" i="3"/>
  <c r="BG124" i="3"/>
  <c r="AM124" i="3"/>
  <c r="BF124" i="3"/>
  <c r="BH124" i="3"/>
  <c r="AZ124" i="3"/>
  <c r="BG185" i="3"/>
  <c r="BA185" i="3"/>
  <c r="BI185" i="3"/>
  <c r="BD185" i="3"/>
  <c r="AP185" i="3"/>
  <c r="BB185" i="3"/>
  <c r="BR185" i="3" s="1"/>
  <c r="BF185" i="3"/>
  <c r="AY185" i="3"/>
  <c r="BH185" i="3"/>
  <c r="AZ185" i="3"/>
  <c r="BE185" i="3"/>
  <c r="BA195" i="3"/>
  <c r="BB195" i="3"/>
  <c r="BR195" i="3" s="1"/>
  <c r="BI195" i="3"/>
  <c r="AP195" i="3"/>
  <c r="BD195" i="3"/>
  <c r="BG195" i="3"/>
  <c r="AZ195" i="3"/>
  <c r="BF195" i="3"/>
  <c r="BH195" i="3"/>
  <c r="AY195" i="3"/>
  <c r="BE195" i="3"/>
  <c r="BF8" i="3"/>
  <c r="AM8" i="3"/>
  <c r="BE8" i="3"/>
  <c r="BH8" i="3"/>
  <c r="AZ8" i="3"/>
  <c r="BA8" i="3"/>
  <c r="AY8" i="3"/>
  <c r="AP8" i="3"/>
  <c r="BD8" i="3"/>
  <c r="BB8" i="3"/>
  <c r="BR8" i="3" s="1"/>
  <c r="BG8" i="3"/>
  <c r="BI8" i="3"/>
  <c r="BF23" i="3"/>
  <c r="BD23" i="3"/>
  <c r="BE23" i="3"/>
  <c r="BB23" i="3"/>
  <c r="BR23" i="3" s="1"/>
  <c r="BI23" i="3"/>
  <c r="AP23" i="3"/>
  <c r="BA23" i="3"/>
  <c r="AY23" i="3"/>
  <c r="BG23" i="3"/>
  <c r="AZ23" i="3"/>
  <c r="AM23" i="3"/>
  <c r="BH23" i="3"/>
  <c r="BB13" i="3"/>
  <c r="BR13" i="3" s="1"/>
  <c r="BD13" i="3"/>
  <c r="BF13" i="3"/>
  <c r="BE13" i="3"/>
  <c r="AP13" i="3"/>
  <c r="BA13" i="3"/>
  <c r="AY13" i="3"/>
  <c r="BI13" i="3"/>
  <c r="BG13" i="3"/>
  <c r="AZ13" i="3"/>
  <c r="AM13" i="3"/>
  <c r="BH13" i="3"/>
  <c r="BF27" i="3"/>
  <c r="BD27" i="3"/>
  <c r="BB27" i="3"/>
  <c r="BR27" i="3" s="1"/>
  <c r="BI27" i="3"/>
  <c r="BE27" i="3"/>
  <c r="AP27" i="3"/>
  <c r="BA27" i="3"/>
  <c r="AY27" i="3"/>
  <c r="BG27" i="3"/>
  <c r="AZ27" i="3"/>
  <c r="AM27" i="3"/>
  <c r="BH27" i="3"/>
  <c r="AM67" i="3"/>
  <c r="BB67" i="3"/>
  <c r="BR67" i="3" s="1"/>
  <c r="BF67" i="3"/>
  <c r="BE67" i="3"/>
  <c r="BG67" i="3"/>
  <c r="AZ67" i="3"/>
  <c r="BI67" i="3"/>
  <c r="BA67" i="3"/>
  <c r="AY67" i="3"/>
  <c r="BH67" i="3"/>
  <c r="AP67" i="3"/>
  <c r="BD67" i="3"/>
  <c r="BE39" i="3"/>
  <c r="BH39" i="3"/>
  <c r="BG39" i="3"/>
  <c r="AZ39" i="3"/>
  <c r="BI39" i="3"/>
  <c r="AP39" i="3"/>
  <c r="BD39" i="3"/>
  <c r="AM39" i="3"/>
  <c r="BB39" i="3"/>
  <c r="BR39" i="3" s="1"/>
  <c r="BF39" i="3"/>
  <c r="BA39" i="3"/>
  <c r="AY39" i="3"/>
  <c r="BA33" i="3"/>
  <c r="AY33" i="3"/>
  <c r="AM33" i="3"/>
  <c r="BB33" i="3"/>
  <c r="BR33" i="3" s="1"/>
  <c r="BF33" i="3"/>
  <c r="BH33" i="3"/>
  <c r="AP33" i="3"/>
  <c r="BD33" i="3"/>
  <c r="AZ33" i="3"/>
  <c r="BI33" i="3"/>
  <c r="BG33" i="3"/>
  <c r="BE33" i="3"/>
  <c r="BE55" i="3"/>
  <c r="BH55" i="3"/>
  <c r="AZ55" i="3"/>
  <c r="AY55" i="3"/>
  <c r="BF55" i="3"/>
  <c r="BB55" i="3"/>
  <c r="BR55" i="3" s="1"/>
  <c r="BI55" i="3"/>
  <c r="AP55" i="3"/>
  <c r="BA55" i="3"/>
  <c r="BD55" i="3"/>
  <c r="BG55" i="3"/>
  <c r="AM55" i="3"/>
  <c r="BE58" i="3"/>
  <c r="AZ58" i="3"/>
  <c r="AM58" i="3"/>
  <c r="BA58" i="3"/>
  <c r="AY58" i="3"/>
  <c r="BB58" i="3"/>
  <c r="BR58" i="3" s="1"/>
  <c r="BF58" i="3"/>
  <c r="AP58" i="3"/>
  <c r="BD58" i="3"/>
  <c r="BH58" i="3"/>
  <c r="BI58" i="3"/>
  <c r="BG58" i="3"/>
  <c r="BE69" i="3"/>
  <c r="BH69" i="3"/>
  <c r="BG69" i="3"/>
  <c r="BI69" i="3"/>
  <c r="AP69" i="3"/>
  <c r="BD69" i="3"/>
  <c r="AY69" i="3"/>
  <c r="BB69" i="3"/>
  <c r="BR69" i="3" s="1"/>
  <c r="BF69" i="3"/>
  <c r="AZ69" i="3"/>
  <c r="AM69" i="3"/>
  <c r="BA69" i="3"/>
  <c r="BG127" i="3"/>
  <c r="BI127" i="3"/>
  <c r="AP127" i="3"/>
  <c r="BD127" i="3"/>
  <c r="BH127" i="3"/>
  <c r="AY127" i="3"/>
  <c r="BB127" i="3"/>
  <c r="BR127" i="3" s="1"/>
  <c r="BF127" i="3"/>
  <c r="BE127" i="3"/>
  <c r="BA127" i="3"/>
  <c r="AZ127" i="3"/>
  <c r="AM127" i="3"/>
  <c r="BF140" i="3"/>
  <c r="AP140" i="3"/>
  <c r="BG140" i="3"/>
  <c r="AZ140" i="3"/>
  <c r="BA140" i="3"/>
  <c r="BD140" i="3"/>
  <c r="AM140" i="3"/>
  <c r="AY140" i="3"/>
  <c r="BI140" i="3"/>
  <c r="BB140" i="3"/>
  <c r="BR140" i="3" s="1"/>
  <c r="BE140" i="3"/>
  <c r="BH140" i="3"/>
  <c r="BF91" i="3"/>
  <c r="AZ91" i="3"/>
  <c r="BB91" i="3"/>
  <c r="BR91" i="3" s="1"/>
  <c r="BG91" i="3"/>
  <c r="BA91" i="3"/>
  <c r="AP91" i="3"/>
  <c r="AM91" i="3"/>
  <c r="AY91" i="3"/>
  <c r="BI91" i="3"/>
  <c r="BE91" i="3"/>
  <c r="BD91" i="3"/>
  <c r="BH91" i="3"/>
  <c r="AP114" i="3"/>
  <c r="AM114" i="3"/>
  <c r="BD114" i="3"/>
  <c r="BF114" i="3"/>
  <c r="AZ114" i="3"/>
  <c r="BB114" i="3"/>
  <c r="BR114" i="3" s="1"/>
  <c r="BG114" i="3"/>
  <c r="AY114" i="3"/>
  <c r="BA114" i="3"/>
  <c r="BI114" i="3"/>
  <c r="BE114" i="3"/>
  <c r="BH114" i="3"/>
  <c r="AM177" i="3"/>
  <c r="AY177" i="3"/>
  <c r="BA177" i="3"/>
  <c r="BF177" i="3"/>
  <c r="AZ177" i="3"/>
  <c r="BG177" i="3"/>
  <c r="AP177" i="3"/>
  <c r="BI177" i="3"/>
  <c r="BB177" i="3"/>
  <c r="BR177" i="3" s="1"/>
  <c r="BE177" i="3"/>
  <c r="BD177" i="3"/>
  <c r="BH177" i="3"/>
  <c r="BF129" i="3"/>
  <c r="AY129" i="3"/>
  <c r="BA129" i="3"/>
  <c r="AP129" i="3"/>
  <c r="BB129" i="3"/>
  <c r="BR129" i="3" s="1"/>
  <c r="BD129" i="3"/>
  <c r="AM129" i="3"/>
  <c r="BG129" i="3"/>
  <c r="BI129" i="3"/>
  <c r="AZ129" i="3"/>
  <c r="BE129" i="3"/>
  <c r="BH129" i="3"/>
  <c r="BG99" i="3"/>
  <c r="BD99" i="3"/>
  <c r="BF99" i="3"/>
  <c r="AP99" i="3"/>
  <c r="BB99" i="3"/>
  <c r="BR99" i="3" s="1"/>
  <c r="AZ99" i="3"/>
  <c r="AY99" i="3"/>
  <c r="BA99" i="3"/>
  <c r="BI99" i="3"/>
  <c r="BE99" i="3"/>
  <c r="AM99" i="3"/>
  <c r="BH99" i="3"/>
  <c r="BF186" i="3"/>
  <c r="BG186" i="3"/>
  <c r="AP186" i="3"/>
  <c r="BB186" i="3"/>
  <c r="BR186" i="3" s="1"/>
  <c r="AZ186" i="3"/>
  <c r="BD186" i="3"/>
  <c r="AY186" i="3"/>
  <c r="BA186" i="3"/>
  <c r="BI186" i="3"/>
  <c r="BE186" i="3"/>
  <c r="AM186" i="3"/>
  <c r="BH186" i="3"/>
  <c r="BF158" i="3"/>
  <c r="BG158" i="3"/>
  <c r="BD158" i="3"/>
  <c r="AP158" i="3"/>
  <c r="BB158" i="3"/>
  <c r="BR158" i="3" s="1"/>
  <c r="AZ158" i="3"/>
  <c r="AY158" i="3"/>
  <c r="BA158" i="3"/>
  <c r="BI158" i="3"/>
  <c r="BE158" i="3"/>
  <c r="AM158" i="3"/>
  <c r="BH158" i="3"/>
  <c r="BA194" i="3"/>
  <c r="AY194" i="3"/>
  <c r="AP194" i="3"/>
  <c r="AM194" i="3"/>
  <c r="AZ194" i="3"/>
  <c r="BD194" i="3"/>
  <c r="BG194" i="3"/>
  <c r="BF194" i="3"/>
  <c r="BE194" i="3"/>
  <c r="BH194" i="3"/>
  <c r="BB194" i="3"/>
  <c r="BR194" i="3" s="1"/>
  <c r="BI194" i="3"/>
  <c r="BB104" i="3"/>
  <c r="BR104" i="3" s="1"/>
  <c r="AZ104" i="3"/>
  <c r="BE104" i="3"/>
  <c r="AP104" i="3"/>
  <c r="AM104" i="3"/>
  <c r="BG104" i="3"/>
  <c r="BH104" i="3"/>
  <c r="BF104" i="3"/>
  <c r="BA104" i="3"/>
  <c r="BI104" i="3"/>
  <c r="AY104" i="3"/>
  <c r="BD104" i="3"/>
  <c r="AP198" i="3"/>
  <c r="AY198" i="3"/>
  <c r="BA198" i="3"/>
  <c r="BD198" i="3"/>
  <c r="BG198" i="3"/>
  <c r="BH198" i="3"/>
  <c r="BB198" i="3"/>
  <c r="BR198" i="3" s="1"/>
  <c r="BF198" i="3"/>
  <c r="BE198" i="3"/>
  <c r="AZ198" i="3"/>
  <c r="BI198" i="3"/>
  <c r="AP167" i="3"/>
  <c r="BE167" i="3"/>
  <c r="BG167" i="3"/>
  <c r="AY167" i="3"/>
  <c r="BD167" i="3"/>
  <c r="BF167" i="3"/>
  <c r="BB167" i="3"/>
  <c r="BR167" i="3" s="1"/>
  <c r="BA167" i="3"/>
  <c r="BH167" i="3"/>
  <c r="BI167" i="3"/>
  <c r="AZ167" i="3"/>
  <c r="BE231" i="3"/>
  <c r="BA231" i="3"/>
  <c r="BG231" i="3"/>
  <c r="AP231" i="3"/>
  <c r="BH231" i="3"/>
  <c r="BI231" i="3"/>
  <c r="AZ231" i="3"/>
  <c r="AY231" i="3"/>
  <c r="BF231" i="3"/>
  <c r="BB231" i="3"/>
  <c r="BR231" i="3" s="1"/>
  <c r="BD231" i="3"/>
  <c r="BA190" i="3"/>
  <c r="AZ190" i="3"/>
  <c r="BE190" i="3"/>
  <c r="AY190" i="3"/>
  <c r="BD190" i="3"/>
  <c r="BG190" i="3"/>
  <c r="BF190" i="3"/>
  <c r="BB190" i="3"/>
  <c r="BR190" i="3" s="1"/>
  <c r="BH190" i="3"/>
  <c r="BI190" i="3"/>
  <c r="AP190" i="3"/>
  <c r="BG170" i="3"/>
  <c r="BA170" i="3"/>
  <c r="AZ170" i="3"/>
  <c r="BH170" i="3"/>
  <c r="BI170" i="3"/>
  <c r="BE170" i="3"/>
  <c r="AY170" i="3"/>
  <c r="BF170" i="3"/>
  <c r="BB170" i="3"/>
  <c r="BR170" i="3" s="1"/>
  <c r="AP170" i="3"/>
  <c r="BD170" i="3"/>
  <c r="B264" i="3"/>
  <c r="B19" i="3"/>
  <c r="B52" i="3"/>
  <c r="B84" i="3"/>
  <c r="B120" i="3"/>
  <c r="B154" i="3"/>
  <c r="B186" i="3"/>
  <c r="B233" i="3"/>
  <c r="B4" i="3"/>
  <c r="B37" i="3"/>
  <c r="B69" i="3"/>
  <c r="B103" i="3"/>
  <c r="B143" i="3"/>
  <c r="B175" i="3"/>
  <c r="B212" i="3"/>
  <c r="B38" i="3"/>
  <c r="B70" i="3"/>
  <c r="B104" i="3"/>
  <c r="B138" i="3"/>
  <c r="B172" i="3"/>
  <c r="B206" i="3"/>
  <c r="B271" i="3"/>
  <c r="B22" i="3"/>
  <c r="B55" i="3"/>
  <c r="B87" i="3"/>
  <c r="B125" i="3"/>
  <c r="B161" i="3"/>
  <c r="B197" i="3"/>
  <c r="B253" i="3"/>
  <c r="B246" i="3"/>
  <c r="B240" i="3"/>
  <c r="B13" i="3"/>
  <c r="B48" i="3"/>
  <c r="B80" i="3"/>
  <c r="B116" i="3"/>
  <c r="B150" i="3"/>
  <c r="B182" i="3"/>
  <c r="B227" i="3"/>
  <c r="B32" i="3"/>
  <c r="B65" i="3"/>
  <c r="B99" i="3"/>
  <c r="B137" i="3"/>
  <c r="B171" i="3"/>
  <c r="B207" i="3"/>
  <c r="B266" i="3"/>
  <c r="B25" i="3"/>
  <c r="B58" i="3"/>
  <c r="B90" i="3"/>
  <c r="B126" i="3"/>
  <c r="B160" i="3"/>
  <c r="B194" i="3"/>
  <c r="B247" i="3"/>
  <c r="B215" i="3"/>
  <c r="B10" i="3"/>
  <c r="B43" i="3"/>
  <c r="B75" i="3"/>
  <c r="B109" i="3"/>
  <c r="B149" i="3"/>
  <c r="B181" i="3"/>
  <c r="B225" i="3"/>
  <c r="B220" i="3"/>
  <c r="B15" i="3"/>
  <c r="B188" i="3"/>
  <c r="B111" i="3"/>
  <c r="B187" i="3"/>
  <c r="B270" i="3"/>
  <c r="AP199" i="3"/>
  <c r="AP137" i="3"/>
  <c r="AP246" i="3"/>
  <c r="AP217" i="3"/>
  <c r="AP243" i="3"/>
  <c r="AP242" i="3"/>
  <c r="AP139" i="3"/>
  <c r="BI3" i="3"/>
  <c r="BE3" i="3"/>
  <c r="BF3" i="3"/>
  <c r="BH3" i="3"/>
  <c r="AZ3" i="3"/>
  <c r="BB3" i="3"/>
  <c r="BR3" i="3" s="1"/>
  <c r="BG3" i="3"/>
  <c r="BA3" i="3"/>
  <c r="AY3" i="3"/>
  <c r="BD3" i="3"/>
  <c r="BH30" i="3"/>
  <c r="BA30" i="3"/>
  <c r="AY30" i="3"/>
  <c r="AM30" i="3"/>
  <c r="BB30" i="3"/>
  <c r="BR30" i="3" s="1"/>
  <c r="BF30" i="3"/>
  <c r="AP30" i="3"/>
  <c r="BD30" i="3"/>
  <c r="BG30" i="3"/>
  <c r="AZ30" i="3"/>
  <c r="BI30" i="3"/>
  <c r="BE30" i="3"/>
  <c r="BI72" i="3"/>
  <c r="BE72" i="3"/>
  <c r="BD72" i="3"/>
  <c r="BB72" i="3"/>
  <c r="BR72" i="3" s="1"/>
  <c r="BF72" i="3"/>
  <c r="AP72" i="3"/>
  <c r="BA72" i="3"/>
  <c r="AY72" i="3"/>
  <c r="BG72" i="3"/>
  <c r="AZ72" i="3"/>
  <c r="BH72" i="3"/>
  <c r="AM72" i="3"/>
  <c r="BE92" i="3"/>
  <c r="BI92" i="3"/>
  <c r="BD92" i="3"/>
  <c r="BF92" i="3"/>
  <c r="BG92" i="3"/>
  <c r="AY92" i="3"/>
  <c r="BH92" i="3"/>
  <c r="AP92" i="3"/>
  <c r="AM92" i="3"/>
  <c r="BA92" i="3"/>
  <c r="BB92" i="3"/>
  <c r="BR92" i="3" s="1"/>
  <c r="AZ92" i="3"/>
  <c r="BG89" i="3"/>
  <c r="AP89" i="3"/>
  <c r="BD89" i="3"/>
  <c r="AZ89" i="3"/>
  <c r="BH89" i="3"/>
  <c r="AM89" i="3"/>
  <c r="BA89" i="3"/>
  <c r="AY89" i="3"/>
  <c r="BF89" i="3"/>
  <c r="BI89" i="3"/>
  <c r="BB89" i="3"/>
  <c r="BR89" i="3" s="1"/>
  <c r="BE89" i="3"/>
  <c r="AP134" i="3"/>
  <c r="BB134" i="3"/>
  <c r="BR134" i="3" s="1"/>
  <c r="AZ134" i="3"/>
  <c r="AY134" i="3"/>
  <c r="BA134" i="3"/>
  <c r="BG134" i="3"/>
  <c r="BD134" i="3"/>
  <c r="AM134" i="3"/>
  <c r="BF134" i="3"/>
  <c r="BI134" i="3"/>
  <c r="BH134" i="3"/>
  <c r="BE134" i="3"/>
  <c r="AM208" i="3"/>
  <c r="AY208" i="3"/>
  <c r="BA208" i="3"/>
  <c r="AZ208" i="3"/>
  <c r="BG208" i="3"/>
  <c r="BH208" i="3"/>
  <c r="BF208" i="3"/>
  <c r="BD208" i="3"/>
  <c r="AP208" i="3"/>
  <c r="BI208" i="3"/>
  <c r="BB208" i="3"/>
  <c r="BR208" i="3" s="1"/>
  <c r="BE208" i="3"/>
  <c r="BB75" i="3"/>
  <c r="BR75" i="3" s="1"/>
  <c r="BG75" i="3"/>
  <c r="AZ75" i="3"/>
  <c r="BD75" i="3"/>
  <c r="BH75" i="3"/>
  <c r="BA75" i="3"/>
  <c r="AY75" i="3"/>
  <c r="BE75" i="3"/>
  <c r="BI75" i="3"/>
  <c r="AP75" i="3"/>
  <c r="BF75" i="3"/>
  <c r="AY149" i="3"/>
  <c r="BI149" i="3"/>
  <c r="BB149" i="3"/>
  <c r="BR149" i="3" s="1"/>
  <c r="BD149" i="3"/>
  <c r="AP149" i="3"/>
  <c r="BF149" i="3"/>
  <c r="BH149" i="3"/>
  <c r="AZ149" i="3"/>
  <c r="BA149" i="3"/>
  <c r="BE149" i="3"/>
  <c r="BG149" i="3"/>
  <c r="AP160" i="3"/>
  <c r="BH15" i="3"/>
  <c r="BE15" i="3"/>
  <c r="BA15" i="3"/>
  <c r="AY15" i="3"/>
  <c r="BD15" i="3"/>
  <c r="AM15" i="3"/>
  <c r="BF15" i="3"/>
  <c r="AP15" i="3"/>
  <c r="BI15" i="3"/>
  <c r="BB15" i="3"/>
  <c r="BR15" i="3" s="1"/>
  <c r="BG15" i="3"/>
  <c r="AZ15" i="3"/>
  <c r="BB29" i="3"/>
  <c r="BR29" i="3" s="1"/>
  <c r="BF29" i="3"/>
  <c r="BD29" i="3"/>
  <c r="BE29" i="3"/>
  <c r="BI29" i="3"/>
  <c r="AP29" i="3"/>
  <c r="BA29" i="3"/>
  <c r="AY29" i="3"/>
  <c r="BG29" i="3"/>
  <c r="AZ29" i="3"/>
  <c r="AM29" i="3"/>
  <c r="BH29" i="3"/>
  <c r="BF80" i="3"/>
  <c r="BD80" i="3"/>
  <c r="BI80" i="3"/>
  <c r="BE80" i="3"/>
  <c r="AP80" i="3"/>
  <c r="AM80" i="3"/>
  <c r="AZ80" i="3"/>
  <c r="BG80" i="3"/>
  <c r="AY80" i="3"/>
  <c r="BH80" i="3"/>
  <c r="BA80" i="3"/>
  <c r="BB80" i="3"/>
  <c r="BR80" i="3" s="1"/>
  <c r="BH164" i="3"/>
  <c r="BD164" i="3"/>
  <c r="BG164" i="3"/>
  <c r="AZ164" i="3"/>
  <c r="AM164" i="3"/>
  <c r="BA164" i="3"/>
  <c r="AP164" i="3"/>
  <c r="BB164" i="3"/>
  <c r="BR164" i="3" s="1"/>
  <c r="BF164" i="3"/>
  <c r="AY164" i="3"/>
  <c r="BI164" i="3"/>
  <c r="BE164" i="3"/>
  <c r="BD147" i="3"/>
  <c r="BH147" i="3"/>
  <c r="AY147" i="3"/>
  <c r="BA147" i="3"/>
  <c r="AP147" i="3"/>
  <c r="BB147" i="3"/>
  <c r="BR147" i="3" s="1"/>
  <c r="AM147" i="3"/>
  <c r="BG147" i="3"/>
  <c r="BF147" i="3"/>
  <c r="BI147" i="3"/>
  <c r="AZ147" i="3"/>
  <c r="BE147" i="3"/>
  <c r="BH180" i="3"/>
  <c r="BD180" i="3"/>
  <c r="AM180" i="3"/>
  <c r="AY180" i="3"/>
  <c r="BA180" i="3"/>
  <c r="AZ180" i="3"/>
  <c r="BI180" i="3"/>
  <c r="BE180" i="3"/>
  <c r="AP180" i="3"/>
  <c r="BG180" i="3"/>
  <c r="BB180" i="3"/>
  <c r="BR180" i="3" s="1"/>
  <c r="BF180" i="3"/>
  <c r="BA86" i="3"/>
  <c r="AY86" i="3"/>
  <c r="BB86" i="3"/>
  <c r="BR86" i="3" s="1"/>
  <c r="AM86" i="3"/>
  <c r="BD86" i="3"/>
  <c r="AP86" i="3"/>
  <c r="BG86" i="3"/>
  <c r="BI86" i="3"/>
  <c r="BF86" i="3"/>
  <c r="AZ86" i="3"/>
  <c r="BE86" i="3"/>
  <c r="BH86" i="3"/>
  <c r="BA153" i="3"/>
  <c r="BB153" i="3"/>
  <c r="BR153" i="3" s="1"/>
  <c r="BI153" i="3"/>
  <c r="AP153" i="3"/>
  <c r="BD153" i="3"/>
  <c r="BH153" i="3"/>
  <c r="AZ153" i="3"/>
  <c r="BF153" i="3"/>
  <c r="BG153" i="3"/>
  <c r="AY153" i="3"/>
  <c r="BE153" i="3"/>
  <c r="AP193" i="3"/>
  <c r="BE25" i="3"/>
  <c r="BH25" i="3"/>
  <c r="AM25" i="3"/>
  <c r="BB25" i="3"/>
  <c r="BR25" i="3" s="1"/>
  <c r="BG25" i="3"/>
  <c r="AZ25" i="3"/>
  <c r="BI25" i="3"/>
  <c r="BA25" i="3"/>
  <c r="AY25" i="3"/>
  <c r="AZ2" i="2" s="1"/>
  <c r="BA2" i="2" s="1"/>
  <c r="BF25" i="3"/>
  <c r="BD25" i="3"/>
  <c r="AP25" i="3"/>
  <c r="BI109" i="3"/>
  <c r="BE109" i="3"/>
  <c r="BB109" i="3"/>
  <c r="BR109" i="3" s="1"/>
  <c r="BF109" i="3"/>
  <c r="BD109" i="3"/>
  <c r="AP109" i="3"/>
  <c r="BA109" i="3"/>
  <c r="AY109" i="3"/>
  <c r="BG109" i="3"/>
  <c r="AZ109" i="3"/>
  <c r="BH109" i="3"/>
  <c r="AM109" i="3"/>
  <c r="BI43" i="3"/>
  <c r="BE43" i="3"/>
  <c r="BD43" i="3"/>
  <c r="BF43" i="3"/>
  <c r="AZ43" i="3"/>
  <c r="BA43" i="3"/>
  <c r="BB43" i="3"/>
  <c r="BR43" i="3" s="1"/>
  <c r="AP43" i="3"/>
  <c r="AM43" i="3"/>
  <c r="AY43" i="3"/>
  <c r="BH43" i="3"/>
  <c r="BG43" i="3"/>
  <c r="BG106" i="3"/>
  <c r="BA106" i="3"/>
  <c r="AY106" i="3"/>
  <c r="AZ106" i="3"/>
  <c r="AM106" i="3"/>
  <c r="BD106" i="3"/>
  <c r="AP106" i="3"/>
  <c r="BF106" i="3"/>
  <c r="BB106" i="3"/>
  <c r="BR106" i="3" s="1"/>
  <c r="BH106" i="3"/>
  <c r="BI106" i="3"/>
  <c r="BE106" i="3"/>
  <c r="BH187" i="3"/>
  <c r="AY187" i="3"/>
  <c r="BA187" i="3"/>
  <c r="AP187" i="3"/>
  <c r="BB187" i="3"/>
  <c r="BR187" i="3" s="1"/>
  <c r="AM187" i="3"/>
  <c r="BE187" i="3"/>
  <c r="AZ187" i="3"/>
  <c r="BG187" i="3"/>
  <c r="BD187" i="3"/>
  <c r="BF187" i="3"/>
  <c r="BI187" i="3"/>
  <c r="AM169" i="3"/>
  <c r="AY169" i="3"/>
  <c r="BA169" i="3"/>
  <c r="AZ169" i="3"/>
  <c r="BG169" i="3"/>
  <c r="BF169" i="3"/>
  <c r="AP169" i="3"/>
  <c r="BI169" i="3"/>
  <c r="BH169" i="3"/>
  <c r="BB169" i="3"/>
  <c r="BR169" i="3" s="1"/>
  <c r="BE169" i="3"/>
  <c r="BD169" i="3"/>
  <c r="AP241" i="3"/>
  <c r="BA241" i="3"/>
  <c r="AY241" i="3"/>
  <c r="AZ241" i="3"/>
  <c r="BF241" i="3"/>
  <c r="BH241" i="3"/>
  <c r="BB241" i="3"/>
  <c r="BR241" i="3" s="1"/>
  <c r="BE241" i="3"/>
  <c r="AM241" i="3"/>
  <c r="BG241" i="3"/>
  <c r="BI241" i="3"/>
  <c r="BD241" i="3"/>
  <c r="BA132" i="3"/>
  <c r="BG132" i="3"/>
  <c r="BF132" i="3"/>
  <c r="AP132" i="3"/>
  <c r="BB132" i="3"/>
  <c r="BR132" i="3" s="1"/>
  <c r="BE132" i="3"/>
  <c r="AZ132" i="3"/>
  <c r="BD132" i="3"/>
  <c r="BI132" i="3"/>
  <c r="AY132" i="3"/>
  <c r="BH132" i="3"/>
  <c r="AP245" i="3"/>
  <c r="BA11" i="3"/>
  <c r="AY11" i="3"/>
  <c r="BB11" i="3"/>
  <c r="BR11" i="3" s="1"/>
  <c r="AM11" i="3"/>
  <c r="AP11" i="3"/>
  <c r="BE11" i="3"/>
  <c r="BF11" i="3"/>
  <c r="BH11" i="3"/>
  <c r="AZ11" i="3"/>
  <c r="BG11" i="3"/>
  <c r="BD11" i="3"/>
  <c r="BI11" i="3"/>
  <c r="BD32" i="3"/>
  <c r="BI32" i="3"/>
  <c r="BE32" i="3"/>
  <c r="BB32" i="3"/>
  <c r="BR32" i="3" s="1"/>
  <c r="BF32" i="3"/>
  <c r="BG32" i="3"/>
  <c r="AZ32" i="3"/>
  <c r="AP32" i="3"/>
  <c r="AM32" i="3"/>
  <c r="BH32" i="3"/>
  <c r="BA32" i="3"/>
  <c r="AY32" i="3"/>
  <c r="BB18" i="3"/>
  <c r="BR18" i="3" s="1"/>
  <c r="BE18" i="3"/>
  <c r="BI18" i="3"/>
  <c r="BD18" i="3"/>
  <c r="BF18" i="3"/>
  <c r="BG18" i="3"/>
  <c r="AZ18" i="3"/>
  <c r="AP18" i="3"/>
  <c r="AM18" i="3"/>
  <c r="BH18" i="3"/>
  <c r="BA18" i="3"/>
  <c r="AY18" i="3"/>
  <c r="AM26" i="3"/>
  <c r="BF26" i="3"/>
  <c r="BG26" i="3"/>
  <c r="AZ26" i="3"/>
  <c r="BB26" i="3"/>
  <c r="BR26" i="3" s="1"/>
  <c r="BA26" i="3"/>
  <c r="AY26" i="3"/>
  <c r="BD26" i="3"/>
  <c r="BI26" i="3"/>
  <c r="BH26" i="3"/>
  <c r="BE26" i="3"/>
  <c r="AP26" i="3"/>
  <c r="BE53" i="3"/>
  <c r="BH53" i="3"/>
  <c r="BG53" i="3"/>
  <c r="AZ53" i="3"/>
  <c r="BB53" i="3"/>
  <c r="BR53" i="3" s="1"/>
  <c r="AP53" i="3"/>
  <c r="BI53" i="3"/>
  <c r="AM53" i="3"/>
  <c r="BF53" i="3"/>
  <c r="BA53" i="3"/>
  <c r="AY53" i="3"/>
  <c r="BD53" i="3"/>
  <c r="AM74" i="3"/>
  <c r="BF74" i="3"/>
  <c r="BH74" i="3"/>
  <c r="BG74" i="3"/>
  <c r="AZ74" i="3"/>
  <c r="BB74" i="3"/>
  <c r="BR74" i="3" s="1"/>
  <c r="BE74" i="3"/>
  <c r="BA74" i="3"/>
  <c r="AY74" i="3"/>
  <c r="BD74" i="3"/>
  <c r="AP74" i="3"/>
  <c r="BI74" i="3"/>
  <c r="BH81" i="3"/>
  <c r="BE81" i="3"/>
  <c r="BA81" i="3"/>
  <c r="AY81" i="3"/>
  <c r="BD81" i="3"/>
  <c r="AM81" i="3"/>
  <c r="BF81" i="3"/>
  <c r="AP81" i="3"/>
  <c r="BI81" i="3"/>
  <c r="AZ81" i="3"/>
  <c r="BB81" i="3"/>
  <c r="BR81" i="3" s="1"/>
  <c r="BG81" i="3"/>
  <c r="AZ96" i="3"/>
  <c r="BB96" i="3"/>
  <c r="BR96" i="3" s="1"/>
  <c r="BI96" i="3"/>
  <c r="BE96" i="3"/>
  <c r="AY96" i="3"/>
  <c r="AZ11" i="2" s="1"/>
  <c r="BA11" i="2" s="1"/>
  <c r="AM96" i="3"/>
  <c r="BD96" i="3"/>
  <c r="AP96" i="3"/>
  <c r="BA96" i="3"/>
  <c r="BF96" i="3"/>
  <c r="BH96" i="3"/>
  <c r="BG96" i="3"/>
  <c r="BE71" i="3"/>
  <c r="BH71" i="3"/>
  <c r="BG71" i="3"/>
  <c r="AM71" i="3"/>
  <c r="BF71" i="3"/>
  <c r="AP71" i="3"/>
  <c r="BA71" i="3"/>
  <c r="BB71" i="3"/>
  <c r="BR71" i="3" s="1"/>
  <c r="AY71" i="3"/>
  <c r="BD71" i="3"/>
  <c r="BI71" i="3"/>
  <c r="AZ71" i="3"/>
  <c r="BE119" i="3"/>
  <c r="AZ119" i="3"/>
  <c r="BI119" i="3"/>
  <c r="BH119" i="3"/>
  <c r="BB119" i="3"/>
  <c r="BR119" i="3" s="1"/>
  <c r="AY119" i="3"/>
  <c r="BD119" i="3"/>
  <c r="AP119" i="3"/>
  <c r="BA119" i="3"/>
  <c r="BF119" i="3"/>
  <c r="BG119" i="3"/>
  <c r="AM119" i="3"/>
  <c r="BF59" i="3"/>
  <c r="BB59" i="3"/>
  <c r="BR59" i="3" s="1"/>
  <c r="AY59" i="3"/>
  <c r="AM59" i="3"/>
  <c r="BG59" i="3"/>
  <c r="AZ59" i="3"/>
  <c r="BD59" i="3"/>
  <c r="AP59" i="3"/>
  <c r="BI59" i="3"/>
  <c r="BA59" i="3"/>
  <c r="BE59" i="3"/>
  <c r="BH59" i="3"/>
  <c r="BF57" i="3"/>
  <c r="BB57" i="3"/>
  <c r="BR57" i="3" s="1"/>
  <c r="AM57" i="3"/>
  <c r="AY57" i="3"/>
  <c r="AZ57" i="3"/>
  <c r="BG57" i="3"/>
  <c r="BA57" i="3"/>
  <c r="BI57" i="3"/>
  <c r="BD57" i="3"/>
  <c r="BE57" i="3"/>
  <c r="BH57" i="3"/>
  <c r="AP57" i="3"/>
  <c r="BG157" i="3"/>
  <c r="BD157" i="3"/>
  <c r="BB157" i="3"/>
  <c r="BR157" i="3" s="1"/>
  <c r="AP157" i="3"/>
  <c r="AY157" i="3"/>
  <c r="BA157" i="3"/>
  <c r="BF157" i="3"/>
  <c r="BI157" i="3"/>
  <c r="BE157" i="3"/>
  <c r="AZ157" i="3"/>
  <c r="BH157" i="3"/>
  <c r="AM157" i="3"/>
  <c r="BF126" i="3"/>
  <c r="BD126" i="3"/>
  <c r="BG126" i="3"/>
  <c r="BB126" i="3"/>
  <c r="BR126" i="3" s="1"/>
  <c r="AP126" i="3"/>
  <c r="AY126" i="3"/>
  <c r="BA126" i="3"/>
  <c r="BI126" i="3"/>
  <c r="AZ126" i="3"/>
  <c r="BE126" i="3"/>
  <c r="AM126" i="3"/>
  <c r="BH126" i="3"/>
  <c r="BG97" i="3"/>
  <c r="BF97" i="3"/>
  <c r="BD97" i="3"/>
  <c r="AY97" i="3"/>
  <c r="AM97" i="3"/>
  <c r="AP97" i="3"/>
  <c r="BB97" i="3"/>
  <c r="BR97" i="3" s="1"/>
  <c r="BA97" i="3"/>
  <c r="BI97" i="3"/>
  <c r="AZ97" i="3"/>
  <c r="BE97" i="3"/>
  <c r="BH97" i="3"/>
  <c r="BF152" i="3"/>
  <c r="BD152" i="3"/>
  <c r="BG152" i="3"/>
  <c r="AZ152" i="3"/>
  <c r="BA152" i="3"/>
  <c r="AP152" i="3"/>
  <c r="BB152" i="3"/>
  <c r="BR152" i="3" s="1"/>
  <c r="BI152" i="3"/>
  <c r="AY152" i="3"/>
  <c r="BE152" i="3"/>
  <c r="AM152" i="3"/>
  <c r="BH152" i="3"/>
  <c r="BF210" i="3"/>
  <c r="BD210" i="3"/>
  <c r="AZ210" i="3"/>
  <c r="BA210" i="3"/>
  <c r="AP210" i="3"/>
  <c r="BB210" i="3"/>
  <c r="BR210" i="3" s="1"/>
  <c r="BG210" i="3"/>
  <c r="BI210" i="3"/>
  <c r="AY210" i="3"/>
  <c r="BE210" i="3"/>
  <c r="AM210" i="3"/>
  <c r="BH210" i="3"/>
  <c r="BF182" i="3"/>
  <c r="BD182" i="3"/>
  <c r="BA182" i="3"/>
  <c r="AY182" i="3"/>
  <c r="AM182" i="3"/>
  <c r="AZ182" i="3"/>
  <c r="AP182" i="3"/>
  <c r="BI182" i="3"/>
  <c r="BB182" i="3"/>
  <c r="BR182" i="3" s="1"/>
  <c r="BE182" i="3"/>
  <c r="BG182" i="3"/>
  <c r="BH182" i="3"/>
  <c r="BE166" i="3"/>
  <c r="BD166" i="3"/>
  <c r="AP166" i="3"/>
  <c r="BB166" i="3"/>
  <c r="BR166" i="3" s="1"/>
  <c r="BH166" i="3"/>
  <c r="AZ166" i="3"/>
  <c r="AY166" i="3"/>
  <c r="AM166" i="3"/>
  <c r="BF166" i="3"/>
  <c r="BG166" i="3"/>
  <c r="BA166" i="3"/>
  <c r="BI166" i="3"/>
  <c r="AM192" i="3"/>
  <c r="AY192" i="3"/>
  <c r="BB192" i="3"/>
  <c r="BR192" i="3" s="1"/>
  <c r="AP192" i="3"/>
  <c r="BA192" i="3"/>
  <c r="BG192" i="3"/>
  <c r="BH192" i="3"/>
  <c r="AZ192" i="3"/>
  <c r="BE192" i="3"/>
  <c r="BI192" i="3"/>
  <c r="BF192" i="3"/>
  <c r="BD192" i="3"/>
  <c r="AM156" i="3"/>
  <c r="AY156" i="3"/>
  <c r="BB156" i="3"/>
  <c r="BR156" i="3" s="1"/>
  <c r="AP156" i="3"/>
  <c r="BH156" i="3"/>
  <c r="BA156" i="3"/>
  <c r="BD156" i="3"/>
  <c r="AZ156" i="3"/>
  <c r="BE156" i="3"/>
  <c r="BF156" i="3"/>
  <c r="BG156" i="3"/>
  <c r="BI156" i="3"/>
  <c r="AY178" i="3"/>
  <c r="BA178" i="3"/>
  <c r="BB178" i="3"/>
  <c r="BR178" i="3" s="1"/>
  <c r="BG178" i="3"/>
  <c r="AP178" i="3"/>
  <c r="BH178" i="3"/>
  <c r="AZ178" i="3"/>
  <c r="BI178" i="3"/>
  <c r="BD178" i="3"/>
  <c r="BF178" i="3"/>
  <c r="BE178" i="3"/>
  <c r="BD218" i="3"/>
  <c r="BA218" i="3"/>
  <c r="BH218" i="3"/>
  <c r="BI218" i="3"/>
  <c r="BB218" i="3"/>
  <c r="BR218" i="3" s="1"/>
  <c r="BG218" i="3"/>
  <c r="AY218" i="3"/>
  <c r="BE218" i="3"/>
  <c r="AP218" i="3"/>
  <c r="AZ218" i="3"/>
  <c r="BF218" i="3"/>
  <c r="BD209" i="3"/>
  <c r="BB209" i="3"/>
  <c r="BR209" i="3" s="1"/>
  <c r="BG209" i="3"/>
  <c r="AP209" i="3"/>
  <c r="BE209" i="3"/>
  <c r="AZ209" i="3"/>
  <c r="BH209" i="3"/>
  <c r="AY209" i="3"/>
  <c r="BA209" i="3"/>
  <c r="BF209" i="3"/>
  <c r="BI209" i="3"/>
  <c r="BH76" i="3"/>
  <c r="AY76" i="3"/>
  <c r="BE76" i="3"/>
  <c r="BB76" i="3"/>
  <c r="BR76" i="3" s="1"/>
  <c r="BD76" i="3"/>
  <c r="AP76" i="3"/>
  <c r="BF76" i="3"/>
  <c r="BI76" i="3"/>
  <c r="AZ76" i="3"/>
  <c r="BA76" i="3"/>
  <c r="BG76" i="3"/>
  <c r="BI234" i="3"/>
  <c r="BA234" i="3"/>
  <c r="BH234" i="3"/>
  <c r="AY234" i="3"/>
  <c r="AZ234" i="3"/>
  <c r="BF234" i="3"/>
  <c r="BB234" i="3"/>
  <c r="BR234" i="3" s="1"/>
  <c r="BG234" i="3"/>
  <c r="AP234" i="3"/>
  <c r="BD234" i="3"/>
  <c r="BE234" i="3"/>
  <c r="B27" i="3"/>
  <c r="B60" i="3"/>
  <c r="B92" i="3"/>
  <c r="B128" i="3"/>
  <c r="B162" i="3"/>
  <c r="B196" i="3"/>
  <c r="B251" i="3"/>
  <c r="B231" i="3"/>
  <c r="B12" i="3"/>
  <c r="B45" i="3"/>
  <c r="B77" i="3"/>
  <c r="B113" i="3"/>
  <c r="B151" i="3"/>
  <c r="B183" i="3"/>
  <c r="B229" i="3"/>
  <c r="B223" i="3"/>
  <c r="B11" i="3"/>
  <c r="B46" i="3"/>
  <c r="B78" i="3"/>
  <c r="B114" i="3"/>
  <c r="B148" i="3"/>
  <c r="B180" i="3"/>
  <c r="B221" i="3"/>
  <c r="B30" i="3"/>
  <c r="B63" i="3"/>
  <c r="B97" i="3"/>
  <c r="B135" i="3"/>
  <c r="B169" i="3"/>
  <c r="B205" i="3"/>
  <c r="B269" i="3"/>
  <c r="B262" i="3"/>
  <c r="B23" i="3"/>
  <c r="B56" i="3"/>
  <c r="B88" i="3"/>
  <c r="B124" i="3"/>
  <c r="B158" i="3"/>
  <c r="B192" i="3"/>
  <c r="B243" i="3"/>
  <c r="B8" i="3"/>
  <c r="B41" i="3"/>
  <c r="B73" i="3"/>
  <c r="B107" i="3"/>
  <c r="B147" i="3"/>
  <c r="B179" i="3"/>
  <c r="B222" i="3"/>
  <c r="B216" i="3"/>
  <c r="B34" i="3"/>
  <c r="B66" i="3"/>
  <c r="B100" i="3"/>
  <c r="B134" i="3"/>
  <c r="B168" i="3"/>
  <c r="B202" i="3"/>
  <c r="B263" i="3"/>
  <c r="B268" i="3"/>
  <c r="B18" i="3"/>
  <c r="B51" i="3"/>
  <c r="B83" i="3"/>
  <c r="B121" i="3"/>
  <c r="B157" i="3"/>
  <c r="B193" i="3"/>
  <c r="B241" i="3"/>
  <c r="B248" i="3"/>
  <c r="B236" i="3"/>
  <c r="B98" i="3"/>
  <c r="B214" i="3"/>
  <c r="B115" i="3"/>
  <c r="B191" i="3"/>
  <c r="AZ5" i="2"/>
  <c r="BA5" i="2" s="1"/>
  <c r="BP143" i="3"/>
  <c r="AM116" i="3"/>
  <c r="BP64" i="3"/>
  <c r="BP167" i="3"/>
  <c r="BP142" i="3"/>
  <c r="BP178" i="3"/>
  <c r="BP227" i="3"/>
  <c r="BP209" i="3"/>
  <c r="BP132" i="3"/>
  <c r="BP224" i="3"/>
  <c r="BP241" i="3"/>
  <c r="BP79" i="3"/>
  <c r="BP93" i="3"/>
  <c r="BP230" i="3"/>
  <c r="BP102" i="3"/>
  <c r="BP214" i="3"/>
  <c r="BP168" i="3"/>
  <c r="BP218" i="3"/>
  <c r="BP221" i="3"/>
  <c r="BP222" i="3"/>
  <c r="BP190" i="3"/>
  <c r="BP207" i="3"/>
  <c r="BP108" i="3"/>
  <c r="BP231" i="3"/>
  <c r="BP185" i="3"/>
  <c r="BP149" i="3"/>
  <c r="BP162" i="3"/>
  <c r="BP196" i="3"/>
  <c r="BP211" i="3"/>
  <c r="BP76" i="3"/>
  <c r="BP153" i="3"/>
  <c r="BP223" i="3"/>
  <c r="BP201" i="3"/>
  <c r="BP10" i="3"/>
  <c r="BP62" i="3"/>
  <c r="BP146" i="3"/>
  <c r="BP69" i="3"/>
  <c r="BP21" i="3"/>
  <c r="BP78" i="3"/>
  <c r="BP176" i="3"/>
  <c r="BP41" i="3"/>
  <c r="BP155" i="3"/>
  <c r="BP25" i="3"/>
  <c r="BP172" i="3"/>
  <c r="BP145" i="3"/>
  <c r="BP16" i="3"/>
  <c r="BP191" i="3"/>
  <c r="BP55" i="3"/>
  <c r="BP159" i="3"/>
  <c r="BP94" i="3"/>
  <c r="BP34" i="3"/>
  <c r="BP116" i="3"/>
  <c r="BP166" i="3"/>
  <c r="BP210" i="3"/>
  <c r="BP97" i="3"/>
  <c r="BP157" i="3"/>
  <c r="BP59" i="3"/>
  <c r="BP80" i="3"/>
  <c r="BP22" i="3"/>
  <c r="BP113" i="3"/>
  <c r="BP13" i="3"/>
  <c r="BP12" i="3"/>
  <c r="BP174" i="3"/>
  <c r="BP173" i="3"/>
  <c r="BP88" i="3"/>
  <c r="BP141" i="3"/>
  <c r="BP175" i="3"/>
  <c r="BP84" i="3"/>
  <c r="BP133" i="3"/>
  <c r="BP65" i="3"/>
  <c r="BP24" i="3"/>
  <c r="BP32" i="3"/>
  <c r="BP122" i="3"/>
  <c r="BP124" i="3"/>
  <c r="BP188" i="3"/>
  <c r="BP148" i="3"/>
  <c r="BP83" i="3"/>
  <c r="BP66" i="3"/>
  <c r="BP73" i="3"/>
  <c r="BP37" i="3"/>
  <c r="BP51" i="3"/>
  <c r="BP36" i="3"/>
  <c r="BP14" i="3"/>
  <c r="BP156" i="3"/>
  <c r="BP67" i="3"/>
  <c r="BP134" i="3"/>
  <c r="BP82" i="3"/>
  <c r="BP150" i="3"/>
  <c r="BP92" i="3"/>
  <c r="BP109" i="3"/>
  <c r="BP28" i="3"/>
  <c r="BP19" i="3"/>
  <c r="BP158" i="3"/>
  <c r="BP177" i="3"/>
  <c r="BP127" i="3"/>
  <c r="BP46" i="3"/>
  <c r="BP42" i="3"/>
  <c r="BP5" i="3"/>
  <c r="BP216" i="3"/>
  <c r="BP125" i="3"/>
  <c r="BP119" i="3"/>
  <c r="BP74" i="3"/>
  <c r="BP89" i="3"/>
  <c r="BP85" i="3"/>
  <c r="BP197" i="3"/>
  <c r="BP215" i="3"/>
  <c r="BP58" i="3"/>
  <c r="BP6" i="3"/>
  <c r="BP40" i="3"/>
  <c r="BP39" i="3"/>
  <c r="BP95" i="3"/>
  <c r="BP106" i="3"/>
  <c r="BP30" i="3"/>
  <c r="BP70" i="3"/>
  <c r="BP165" i="3"/>
  <c r="BP183" i="3"/>
  <c r="BP111" i="3"/>
  <c r="BP63" i="3"/>
  <c r="BP68" i="3"/>
  <c r="BP43" i="3"/>
  <c r="BP72" i="3"/>
  <c r="BP50" i="3"/>
  <c r="BP20" i="3"/>
  <c r="BP3" i="3"/>
  <c r="BP194" i="3"/>
  <c r="BP186" i="3"/>
  <c r="BP129" i="3"/>
  <c r="BP114" i="3"/>
  <c r="BP140" i="3"/>
  <c r="BP128" i="3"/>
  <c r="BP121" i="3"/>
  <c r="BP61" i="3"/>
  <c r="BP31" i="3"/>
  <c r="BP9" i="3"/>
  <c r="BP117" i="3"/>
  <c r="BP189" i="3"/>
  <c r="BP179" i="3"/>
  <c r="BP151" i="3"/>
  <c r="BP135" i="3"/>
  <c r="BP87" i="3"/>
  <c r="BP71" i="3"/>
  <c r="BP81" i="3"/>
  <c r="BP53" i="3"/>
  <c r="BP15" i="3"/>
  <c r="BP8" i="3"/>
  <c r="BP130" i="3"/>
  <c r="BP180" i="3"/>
  <c r="BP198" i="3"/>
  <c r="BP203" i="3"/>
  <c r="BP118" i="3"/>
  <c r="BP38" i="3"/>
  <c r="BP86" i="3"/>
  <c r="BP99" i="3"/>
  <c r="BP91" i="3"/>
  <c r="BP144" i="3"/>
  <c r="BP112" i="3"/>
  <c r="BP98" i="3"/>
  <c r="BP206" i="3"/>
  <c r="BP35" i="3"/>
  <c r="BP96" i="3"/>
  <c r="BP26" i="3"/>
  <c r="BP47" i="3"/>
  <c r="BP208" i="3"/>
  <c r="BP60" i="3"/>
  <c r="BP147" i="3"/>
  <c r="BP33" i="3"/>
  <c r="BP212" i="3"/>
  <c r="BP164" i="3"/>
  <c r="BP45" i="3"/>
  <c r="BP169" i="3"/>
  <c r="BP44" i="3"/>
  <c r="BP11" i="3"/>
  <c r="BP192" i="3"/>
  <c r="BP182" i="3"/>
  <c r="BP152" i="3"/>
  <c r="BP126" i="3"/>
  <c r="BP57" i="3"/>
  <c r="BP48" i="3"/>
  <c r="BP105" i="3"/>
  <c r="BP29" i="3"/>
  <c r="BP27" i="3"/>
  <c r="BP23" i="3"/>
  <c r="BP75" i="3"/>
  <c r="BP103" i="3"/>
  <c r="BP110" i="3"/>
  <c r="BP171" i="3"/>
  <c r="BP181" i="3"/>
  <c r="BP136" i="3"/>
  <c r="BP52" i="3"/>
  <c r="BP131" i="3"/>
  <c r="BP54" i="3"/>
  <c r="BP18" i="3"/>
  <c r="BP7" i="3"/>
  <c r="BP104" i="3"/>
  <c r="BP163" i="3"/>
  <c r="BP161" i="3"/>
  <c r="BP187" i="3"/>
  <c r="BP120" i="3"/>
  <c r="BP123" i="3"/>
  <c r="BP77" i="3"/>
  <c r="BP56" i="3"/>
  <c r="BP49" i="3"/>
  <c r="BP17" i="3"/>
  <c r="BP4" i="3"/>
  <c r="AT237" i="3" l="1"/>
  <c r="AT160" i="3"/>
  <c r="AT228" i="3"/>
  <c r="BK240" i="3"/>
  <c r="BL250" i="3"/>
  <c r="BK250" i="3"/>
  <c r="BL251" i="3"/>
  <c r="BL254" i="3"/>
  <c r="BT238" i="3"/>
  <c r="AC378" i="3"/>
  <c r="BT252" i="3"/>
  <c r="BK252" i="3"/>
  <c r="BK235" i="3"/>
  <c r="BT240" i="3"/>
  <c r="BK249" i="3"/>
  <c r="BL253" i="3"/>
  <c r="BT235" i="3"/>
  <c r="AC394" i="3"/>
  <c r="AC385" i="3"/>
  <c r="AC386" i="3"/>
  <c r="AC392" i="3"/>
  <c r="AC382" i="3"/>
  <c r="AC387" i="3"/>
  <c r="AC376" i="3"/>
  <c r="BK251" i="3"/>
  <c r="AC380" i="3"/>
  <c r="AC377" i="3"/>
  <c r="BK254" i="3"/>
  <c r="BK253" i="3"/>
  <c r="BT253" i="3"/>
  <c r="AC395" i="3"/>
  <c r="AC391" i="3"/>
  <c r="BT251" i="3"/>
  <c r="BK238" i="3"/>
  <c r="BL238" i="3"/>
  <c r="AC390" i="3"/>
  <c r="BT254" i="3"/>
  <c r="AC381" i="3"/>
  <c r="AC389" i="3"/>
  <c r="AC384" i="3"/>
  <c r="BL240" i="3"/>
  <c r="AC383" i="3"/>
  <c r="AC388" i="3"/>
  <c r="AC379" i="3"/>
  <c r="BL249" i="3"/>
  <c r="AC393" i="3"/>
  <c r="BT236" i="3"/>
  <c r="BT184" i="3"/>
  <c r="BT154" i="3"/>
  <c r="BT217" i="3"/>
  <c r="BT193" i="3"/>
  <c r="BT247" i="3"/>
  <c r="BT200" i="3"/>
  <c r="BT199" i="3"/>
  <c r="BT225" i="3"/>
  <c r="BT244" i="3"/>
  <c r="BT107" i="3"/>
  <c r="BT219" i="3"/>
  <c r="BT242" i="3"/>
  <c r="BT138" i="3"/>
  <c r="BT205" i="3"/>
  <c r="BT226" i="3"/>
  <c r="BT213" i="3"/>
  <c r="BT115" i="3"/>
  <c r="BT246" i="3"/>
  <c r="BT137" i="3"/>
  <c r="BT204" i="3"/>
  <c r="BT100" i="3"/>
  <c r="BT248" i="3"/>
  <c r="BT228" i="3"/>
  <c r="BT229" i="3"/>
  <c r="BT237" i="3"/>
  <c r="BT139" i="3"/>
  <c r="BT239" i="3"/>
  <c r="BT160" i="3"/>
  <c r="BT232" i="3"/>
  <c r="BT233" i="3"/>
  <c r="BT243" i="3"/>
  <c r="AK7" i="2"/>
  <c r="AL7" i="2" s="1"/>
  <c r="AK16" i="2"/>
  <c r="AL16" i="2" s="1"/>
  <c r="AK9" i="2"/>
  <c r="AL9" i="2" s="1"/>
  <c r="AK15" i="2"/>
  <c r="AL15" i="2" s="1"/>
  <c r="BL237" i="3"/>
  <c r="BL139" i="3"/>
  <c r="BL137" i="3"/>
  <c r="AF30" i="2"/>
  <c r="AH30" i="2" s="1"/>
  <c r="AF18" i="2"/>
  <c r="AH18" i="2" s="1"/>
  <c r="AF6" i="2"/>
  <c r="AH6" i="2" s="1"/>
  <c r="AF118" i="2"/>
  <c r="AH118" i="2" s="1"/>
  <c r="AF58" i="2"/>
  <c r="AH58" i="2" s="1"/>
  <c r="AF3" i="2"/>
  <c r="AH3" i="2" s="1"/>
  <c r="AF19" i="2"/>
  <c r="AH19" i="2" s="1"/>
  <c r="AF39" i="2"/>
  <c r="AH39" i="2" s="1"/>
  <c r="AF59" i="2"/>
  <c r="AH59" i="2" s="1"/>
  <c r="AF83" i="2"/>
  <c r="AH83" i="2" s="1"/>
  <c r="AF99" i="2"/>
  <c r="AH99" i="2" s="1"/>
  <c r="AF135" i="2"/>
  <c r="AH135" i="2" s="1"/>
  <c r="AF16" i="2"/>
  <c r="AH16" i="2" s="1"/>
  <c r="AF32" i="2"/>
  <c r="AH32" i="2" s="1"/>
  <c r="AF48" i="2"/>
  <c r="AH48" i="2" s="1"/>
  <c r="AF68" i="2"/>
  <c r="AH68" i="2" s="1"/>
  <c r="AF88" i="2"/>
  <c r="AH88" i="2" s="1"/>
  <c r="AF116" i="2"/>
  <c r="AH116" i="2" s="1"/>
  <c r="AF5" i="2"/>
  <c r="AH5" i="2" s="1"/>
  <c r="AF21" i="2"/>
  <c r="AH21" i="2" s="1"/>
  <c r="AF49" i="2"/>
  <c r="AH49" i="2" s="1"/>
  <c r="AF77" i="2"/>
  <c r="AH77" i="2" s="1"/>
  <c r="AF93" i="2"/>
  <c r="AH93" i="2" s="1"/>
  <c r="AF129" i="2"/>
  <c r="AH129" i="2" s="1"/>
  <c r="AK6" i="2"/>
  <c r="AL6" i="2" s="1"/>
  <c r="AK20" i="2"/>
  <c r="AL20" i="2" s="1"/>
  <c r="AK40" i="2"/>
  <c r="AL40" i="2" s="1"/>
  <c r="AK44" i="2"/>
  <c r="AL44" i="2" s="1"/>
  <c r="AK33" i="2"/>
  <c r="AL33" i="2" s="1"/>
  <c r="AK49" i="2"/>
  <c r="AL49" i="2" s="1"/>
  <c r="AK69" i="2"/>
  <c r="AL69" i="2" s="1"/>
  <c r="AK22" i="2"/>
  <c r="AL22" i="2" s="1"/>
  <c r="AK38" i="2"/>
  <c r="AL38" i="2" s="1"/>
  <c r="AK62" i="2"/>
  <c r="AL62" i="2" s="1"/>
  <c r="AK19" i="2"/>
  <c r="AL19" i="2" s="1"/>
  <c r="AK35" i="2"/>
  <c r="AL35" i="2" s="1"/>
  <c r="AK51" i="2"/>
  <c r="AL51" i="2" s="1"/>
  <c r="AK71" i="2"/>
  <c r="AL71" i="2" s="1"/>
  <c r="AF2" i="2"/>
  <c r="AH2" i="2" s="1"/>
  <c r="AK4" i="2"/>
  <c r="AL4" i="2" s="1"/>
  <c r="AK3" i="2"/>
  <c r="AL3" i="2" s="1"/>
  <c r="AK13" i="2"/>
  <c r="AL13" i="2" s="1"/>
  <c r="AK10" i="2"/>
  <c r="AL10" i="2" s="1"/>
  <c r="AF62" i="2"/>
  <c r="AH62" i="2" s="1"/>
  <c r="AF50" i="2"/>
  <c r="AH50" i="2" s="1"/>
  <c r="AF38" i="2"/>
  <c r="AH38" i="2" s="1"/>
  <c r="AF10" i="2"/>
  <c r="AH10" i="2" s="1"/>
  <c r="AF74" i="2"/>
  <c r="AH74" i="2" s="1"/>
  <c r="AF7" i="2"/>
  <c r="AH7" i="2" s="1"/>
  <c r="AF23" i="2"/>
  <c r="AH23" i="2" s="1"/>
  <c r="AF43" i="2"/>
  <c r="AH43" i="2" s="1"/>
  <c r="AF63" i="2"/>
  <c r="AH63" i="2" s="1"/>
  <c r="AF87" i="2"/>
  <c r="AH87" i="2" s="1"/>
  <c r="AF107" i="2"/>
  <c r="AH107" i="2" s="1"/>
  <c r="AF4" i="2"/>
  <c r="AH4" i="2" s="1"/>
  <c r="AF20" i="2"/>
  <c r="AH20" i="2" s="1"/>
  <c r="AF36" i="2"/>
  <c r="AH36" i="2" s="1"/>
  <c r="AF52" i="2"/>
  <c r="AH52" i="2" s="1"/>
  <c r="AF72" i="2"/>
  <c r="AH72" i="2" s="1"/>
  <c r="AF92" i="2"/>
  <c r="AH92" i="2" s="1"/>
  <c r="AF124" i="2"/>
  <c r="AH124" i="2" s="1"/>
  <c r="AF9" i="2"/>
  <c r="AH9" i="2" s="1"/>
  <c r="AF25" i="2"/>
  <c r="AH25" i="2" s="1"/>
  <c r="AF53" i="2"/>
  <c r="AH53" i="2" s="1"/>
  <c r="AF81" i="2"/>
  <c r="AH81" i="2" s="1"/>
  <c r="AF97" i="2"/>
  <c r="AH97" i="2" s="1"/>
  <c r="AF22" i="2"/>
  <c r="AH22" i="2" s="1"/>
  <c r="AK32" i="2"/>
  <c r="AL32" i="2" s="1"/>
  <c r="AK36" i="2"/>
  <c r="AL36" i="2" s="1"/>
  <c r="AK56" i="2"/>
  <c r="AL56" i="2" s="1"/>
  <c r="AK76" i="2"/>
  <c r="AL76" i="2" s="1"/>
  <c r="AK21" i="2"/>
  <c r="AL21" i="2" s="1"/>
  <c r="AK37" i="2"/>
  <c r="AL37" i="2" s="1"/>
  <c r="AK57" i="2"/>
  <c r="AL57" i="2" s="1"/>
  <c r="AK73" i="2"/>
  <c r="AL73" i="2" s="1"/>
  <c r="AK26" i="2"/>
  <c r="AL26" i="2" s="1"/>
  <c r="AK42" i="2"/>
  <c r="AL42" i="2" s="1"/>
  <c r="AK70" i="2"/>
  <c r="AL70" i="2" s="1"/>
  <c r="AK23" i="2"/>
  <c r="AL23" i="2" s="1"/>
  <c r="AK39" i="2"/>
  <c r="AL39" i="2" s="1"/>
  <c r="AK55" i="2"/>
  <c r="AL55" i="2" s="1"/>
  <c r="AK75" i="2"/>
  <c r="AL75" i="2" s="1"/>
  <c r="AZ30" i="2"/>
  <c r="BA30" i="2" s="1"/>
  <c r="AK8" i="2"/>
  <c r="AL8" i="2" s="1"/>
  <c r="AK2" i="2"/>
  <c r="AL2" i="2" s="1"/>
  <c r="AK17" i="2"/>
  <c r="AL17" i="2" s="1"/>
  <c r="AK14" i="2"/>
  <c r="AL14" i="2" s="1"/>
  <c r="AF94" i="2"/>
  <c r="AH94" i="2" s="1"/>
  <c r="AF82" i="2"/>
  <c r="AH82" i="2" s="1"/>
  <c r="AF54" i="2"/>
  <c r="AH54" i="2" s="1"/>
  <c r="AF26" i="2"/>
  <c r="AH26" i="2" s="1"/>
  <c r="AF106" i="2"/>
  <c r="AH106" i="2" s="1"/>
  <c r="AF11" i="2"/>
  <c r="AH11" i="2" s="1"/>
  <c r="AF31" i="2"/>
  <c r="AH31" i="2" s="1"/>
  <c r="AF47" i="2"/>
  <c r="AH47" i="2" s="1"/>
  <c r="AF67" i="2"/>
  <c r="AH67" i="2" s="1"/>
  <c r="AF91" i="2"/>
  <c r="AH91" i="2" s="1"/>
  <c r="AF115" i="2"/>
  <c r="AH115" i="2" s="1"/>
  <c r="AF8" i="2"/>
  <c r="AH8" i="2" s="1"/>
  <c r="AF24" i="2"/>
  <c r="AH24" i="2" s="1"/>
  <c r="AF40" i="2"/>
  <c r="AH40" i="2" s="1"/>
  <c r="AF56" i="2"/>
  <c r="AH56" i="2" s="1"/>
  <c r="AF76" i="2"/>
  <c r="AH76" i="2" s="1"/>
  <c r="AF100" i="2"/>
  <c r="AH100" i="2" s="1"/>
  <c r="AF128" i="2"/>
  <c r="AH128" i="2" s="1"/>
  <c r="AF13" i="2"/>
  <c r="AH13" i="2" s="1"/>
  <c r="AF37" i="2"/>
  <c r="AH37" i="2" s="1"/>
  <c r="AF57" i="2"/>
  <c r="AH57" i="2" s="1"/>
  <c r="AF85" i="2"/>
  <c r="AH85" i="2" s="1"/>
  <c r="AF117" i="2"/>
  <c r="AH117" i="2" s="1"/>
  <c r="AK48" i="2"/>
  <c r="AL48" i="2" s="1"/>
  <c r="AK68" i="2"/>
  <c r="AL68" i="2" s="1"/>
  <c r="AK72" i="2"/>
  <c r="AL72" i="2" s="1"/>
  <c r="BJ3" i="2"/>
  <c r="BK3" i="2" s="1"/>
  <c r="AK25" i="2"/>
  <c r="AL25" i="2" s="1"/>
  <c r="AK41" i="2"/>
  <c r="AL41" i="2" s="1"/>
  <c r="AK61" i="2"/>
  <c r="AL61" i="2" s="1"/>
  <c r="AK77" i="2"/>
  <c r="AL77" i="2" s="1"/>
  <c r="AK30" i="2"/>
  <c r="AL30" i="2" s="1"/>
  <c r="AK46" i="2"/>
  <c r="AL46" i="2" s="1"/>
  <c r="AK74" i="2"/>
  <c r="AL74" i="2" s="1"/>
  <c r="AK27" i="2"/>
  <c r="AL27" i="2" s="1"/>
  <c r="AK43" i="2"/>
  <c r="AL43" i="2" s="1"/>
  <c r="AK59" i="2"/>
  <c r="AL59" i="2" s="1"/>
  <c r="AK12" i="2"/>
  <c r="AL12" i="2" s="1"/>
  <c r="AK5" i="2"/>
  <c r="AL5" i="2" s="1"/>
  <c r="AK11" i="2"/>
  <c r="AL11" i="2" s="1"/>
  <c r="AF14" i="2"/>
  <c r="AH14" i="2" s="1"/>
  <c r="AF126" i="2"/>
  <c r="AH126" i="2" s="1"/>
  <c r="AF130" i="2"/>
  <c r="AH130" i="2" s="1"/>
  <c r="AF70" i="2"/>
  <c r="AH70" i="2" s="1"/>
  <c r="AF42" i="2"/>
  <c r="AH42" i="2" s="1"/>
  <c r="AF138" i="2"/>
  <c r="AH138" i="2" s="1"/>
  <c r="AF15" i="2"/>
  <c r="AH15" i="2" s="1"/>
  <c r="AF35" i="2"/>
  <c r="AH35" i="2" s="1"/>
  <c r="AF55" i="2"/>
  <c r="AH55" i="2" s="1"/>
  <c r="AF79" i="2"/>
  <c r="AH79" i="2" s="1"/>
  <c r="AF95" i="2"/>
  <c r="AH95" i="2" s="1"/>
  <c r="AF127" i="2"/>
  <c r="AH127" i="2" s="1"/>
  <c r="AF12" i="2"/>
  <c r="AH12" i="2" s="1"/>
  <c r="AF28" i="2"/>
  <c r="AH28" i="2" s="1"/>
  <c r="AF44" i="2"/>
  <c r="AH44" i="2" s="1"/>
  <c r="AF64" i="2"/>
  <c r="AH64" i="2" s="1"/>
  <c r="AF84" i="2"/>
  <c r="AH84" i="2" s="1"/>
  <c r="AF108" i="2"/>
  <c r="AH108" i="2" s="1"/>
  <c r="AF132" i="2"/>
  <c r="AH132" i="2" s="1"/>
  <c r="AF17" i="2"/>
  <c r="AH17" i="2" s="1"/>
  <c r="AF45" i="2"/>
  <c r="AH45" i="2" s="1"/>
  <c r="AF73" i="2"/>
  <c r="AH73" i="2" s="1"/>
  <c r="AF89" i="2"/>
  <c r="AH89" i="2" s="1"/>
  <c r="AF125" i="2"/>
  <c r="AH125" i="2" s="1"/>
  <c r="AK64" i="2"/>
  <c r="AL64" i="2" s="1"/>
  <c r="AK24" i="2"/>
  <c r="AL24" i="2" s="1"/>
  <c r="AK28" i="2"/>
  <c r="AL28" i="2" s="1"/>
  <c r="AK29" i="2"/>
  <c r="AL29" i="2" s="1"/>
  <c r="AK45" i="2"/>
  <c r="AL45" i="2" s="1"/>
  <c r="AK65" i="2"/>
  <c r="AL65" i="2" s="1"/>
  <c r="AK34" i="2"/>
  <c r="AL34" i="2" s="1"/>
  <c r="AK50" i="2"/>
  <c r="AL50" i="2" s="1"/>
  <c r="AK31" i="2"/>
  <c r="AL31" i="2" s="1"/>
  <c r="AK47" i="2"/>
  <c r="AL47" i="2" s="1"/>
  <c r="AK67" i="2"/>
  <c r="AL67" i="2" s="1"/>
  <c r="K120" i="4"/>
  <c r="F14" i="4"/>
  <c r="G14" i="4" s="1"/>
  <c r="L14" i="4" s="1"/>
  <c r="F22" i="4"/>
  <c r="G22" i="4" s="1"/>
  <c r="L22" i="4" s="1"/>
  <c r="F19" i="4"/>
  <c r="G19" i="4" s="1"/>
  <c r="L19" i="4" s="1"/>
  <c r="F16" i="4"/>
  <c r="G16" i="4" s="1"/>
  <c r="L16" i="4" s="1"/>
  <c r="F18" i="4"/>
  <c r="G18" i="4" s="1"/>
  <c r="L18" i="4" s="1"/>
  <c r="F15" i="4"/>
  <c r="G15" i="4" s="1"/>
  <c r="L15" i="4" s="1"/>
  <c r="F20" i="4"/>
  <c r="G20" i="4" s="1"/>
  <c r="L20" i="4" s="1"/>
  <c r="F24" i="4"/>
  <c r="G24" i="4" s="1"/>
  <c r="L24" i="4" s="1"/>
  <c r="F21" i="4"/>
  <c r="G21" i="4" s="1"/>
  <c r="L21" i="4" s="1"/>
  <c r="F17" i="4"/>
  <c r="G17" i="4" s="1"/>
  <c r="L17" i="4" s="1"/>
  <c r="F13" i="4"/>
  <c r="G13" i="4" s="1"/>
  <c r="L13" i="4" s="1"/>
  <c r="F23" i="4"/>
  <c r="G23" i="4" s="1"/>
  <c r="L23" i="4" s="1"/>
  <c r="G54" i="4"/>
  <c r="G55" i="4"/>
  <c r="G58" i="4"/>
  <c r="M115" i="4"/>
  <c r="K122" i="4"/>
  <c r="G56" i="4"/>
  <c r="G51" i="4"/>
  <c r="G52" i="4"/>
  <c r="M120" i="4"/>
  <c r="K115" i="4"/>
  <c r="L115" i="4"/>
  <c r="L122" i="4"/>
  <c r="M122" i="4"/>
  <c r="G57" i="4"/>
  <c r="K121" i="4"/>
  <c r="G53" i="4"/>
  <c r="L120" i="4"/>
  <c r="G49" i="4"/>
  <c r="L121" i="4"/>
  <c r="G50" i="4"/>
  <c r="G48" i="4"/>
  <c r="BK226" i="3"/>
  <c r="BL242" i="3"/>
  <c r="BK236" i="3"/>
  <c r="BL225" i="3"/>
  <c r="BL115" i="3"/>
  <c r="BK217" i="3"/>
  <c r="AC333" i="3"/>
  <c r="AC229" i="3"/>
  <c r="BK115" i="3"/>
  <c r="BL247" i="3"/>
  <c r="AC122" i="3"/>
  <c r="AC317" i="3"/>
  <c r="M121" i="4"/>
  <c r="BK137" i="3"/>
  <c r="AC169" i="3"/>
  <c r="AC130" i="3"/>
  <c r="AC267" i="3"/>
  <c r="BL236" i="3"/>
  <c r="BK199" i="3"/>
  <c r="BL228" i="3"/>
  <c r="AC177" i="3"/>
  <c r="BL245" i="3"/>
  <c r="BK160" i="3"/>
  <c r="BK237" i="3"/>
  <c r="BK247" i="3"/>
  <c r="BK225" i="3"/>
  <c r="BL107" i="3"/>
  <c r="BK139" i="3"/>
  <c r="BL246" i="3"/>
  <c r="BL239" i="3"/>
  <c r="BK204" i="3"/>
  <c r="BK239" i="3"/>
  <c r="L125" i="4"/>
  <c r="BL193" i="3"/>
  <c r="BL213" i="3"/>
  <c r="BK100" i="3"/>
  <c r="BL199" i="3"/>
  <c r="BK248" i="3"/>
  <c r="K125" i="4"/>
  <c r="M125" i="4"/>
  <c r="AC259" i="3"/>
  <c r="AC237" i="3"/>
  <c r="AC114" i="3"/>
  <c r="AC45" i="3"/>
  <c r="BK205" i="3"/>
  <c r="BL244" i="3"/>
  <c r="L117" i="4"/>
  <c r="AC256" i="3"/>
  <c r="AC205" i="3"/>
  <c r="AC28" i="3"/>
  <c r="AC249" i="3"/>
  <c r="AC165" i="3"/>
  <c r="AC21" i="3"/>
  <c r="BK193" i="3"/>
  <c r="BK154" i="3"/>
  <c r="BK232" i="3"/>
  <c r="BK138" i="3"/>
  <c r="BL138" i="3"/>
  <c r="BL200" i="3"/>
  <c r="BK200" i="3"/>
  <c r="BK244" i="3"/>
  <c r="BL233" i="3"/>
  <c r="BK233" i="3"/>
  <c r="BL226" i="3"/>
  <c r="BK213" i="3"/>
  <c r="BK107" i="3"/>
  <c r="BK219" i="3"/>
  <c r="BK242" i="3"/>
  <c r="BK246" i="3"/>
  <c r="BL100" i="3"/>
  <c r="BL248" i="3"/>
  <c r="BK228" i="3"/>
  <c r="M117" i="4"/>
  <c r="K117" i="4"/>
  <c r="BL160" i="3"/>
  <c r="BL154" i="3"/>
  <c r="BL232" i="3"/>
  <c r="BL205" i="3"/>
  <c r="BL219" i="3"/>
  <c r="BK243" i="3"/>
  <c r="BL243" i="3"/>
  <c r="BL217" i="3"/>
  <c r="BT173" i="3"/>
  <c r="B117" i="4"/>
  <c r="E117" i="4"/>
  <c r="E84" i="4" s="1"/>
  <c r="H120" i="4"/>
  <c r="H121" i="4"/>
  <c r="K124" i="4"/>
  <c r="M124" i="4"/>
  <c r="K116" i="4"/>
  <c r="H123" i="4"/>
  <c r="H119" i="4"/>
  <c r="D118" i="4"/>
  <c r="D85" i="4" s="1"/>
  <c r="F116" i="4"/>
  <c r="F83" i="4" s="1"/>
  <c r="D115" i="4"/>
  <c r="E115" i="4"/>
  <c r="E82" i="4" s="1"/>
  <c r="B119" i="4"/>
  <c r="H122" i="4"/>
  <c r="L124" i="4"/>
  <c r="H124" i="4"/>
  <c r="M116" i="4"/>
  <c r="L123" i="4"/>
  <c r="M118" i="4"/>
  <c r="B118" i="4"/>
  <c r="D116" i="4"/>
  <c r="D83" i="4" s="1"/>
  <c r="F119" i="4"/>
  <c r="F86" i="4" s="1"/>
  <c r="H115" i="4"/>
  <c r="H116" i="4"/>
  <c r="K119" i="4"/>
  <c r="M119" i="4"/>
  <c r="H118" i="4"/>
  <c r="L118" i="4"/>
  <c r="C116" i="4"/>
  <c r="C83" i="4" s="1"/>
  <c r="B115" i="4"/>
  <c r="C115" i="4"/>
  <c r="H125" i="4"/>
  <c r="H117" i="4"/>
  <c r="L116" i="4"/>
  <c r="K123" i="4"/>
  <c r="M123" i="4"/>
  <c r="L119" i="4"/>
  <c r="K118" i="4"/>
  <c r="E118" i="4"/>
  <c r="E85" i="4" s="1"/>
  <c r="F115" i="4"/>
  <c r="E119" i="4"/>
  <c r="E86" i="4" s="1"/>
  <c r="C119" i="4"/>
  <c r="C86" i="4" s="1"/>
  <c r="D119" i="4"/>
  <c r="D86" i="4" s="1"/>
  <c r="AC375" i="3"/>
  <c r="K114" i="4"/>
  <c r="L114" i="4"/>
  <c r="M114" i="4"/>
  <c r="G47" i="4"/>
  <c r="H114" i="4"/>
  <c r="C118" i="4"/>
  <c r="C85" i="4" s="1"/>
  <c r="F120" i="4"/>
  <c r="F87" i="4" s="1"/>
  <c r="F118" i="4"/>
  <c r="F85" i="4" s="1"/>
  <c r="D120" i="4"/>
  <c r="D87" i="4" s="1"/>
  <c r="E120" i="4"/>
  <c r="E87" i="4" s="1"/>
  <c r="D125" i="4"/>
  <c r="D92" i="4" s="1"/>
  <c r="C122" i="4"/>
  <c r="C89" i="4" s="1"/>
  <c r="B123" i="4"/>
  <c r="B114" i="4"/>
  <c r="E125" i="4"/>
  <c r="E92" i="4" s="1"/>
  <c r="B125" i="4"/>
  <c r="C125" i="4"/>
  <c r="C92" i="4" s="1"/>
  <c r="E123" i="4"/>
  <c r="E90" i="4" s="1"/>
  <c r="E114" i="4"/>
  <c r="F114" i="4"/>
  <c r="F125" i="4"/>
  <c r="F92" i="4" s="1"/>
  <c r="B116" i="4"/>
  <c r="D123" i="4"/>
  <c r="D90" i="4" s="1"/>
  <c r="C114" i="4"/>
  <c r="C81" i="4" s="1"/>
  <c r="E4" i="4" s="1"/>
  <c r="D114" i="4"/>
  <c r="B121" i="4"/>
  <c r="F121" i="4"/>
  <c r="F88" i="4" s="1"/>
  <c r="E121" i="4"/>
  <c r="E88" i="4" s="1"/>
  <c r="C121" i="4"/>
  <c r="C88" i="4" s="1"/>
  <c r="D121" i="4"/>
  <c r="D88" i="4" s="1"/>
  <c r="BT129" i="3"/>
  <c r="AC297" i="3"/>
  <c r="AC301" i="3"/>
  <c r="BT140" i="3"/>
  <c r="AC73" i="3"/>
  <c r="AC311" i="3"/>
  <c r="AC230" i="3"/>
  <c r="AC293" i="3"/>
  <c r="AC112" i="3"/>
  <c r="AC218" i="3"/>
  <c r="BT23" i="3"/>
  <c r="BT214" i="3"/>
  <c r="AC307" i="3"/>
  <c r="AC289" i="3"/>
  <c r="AC331" i="3"/>
  <c r="BT66" i="3"/>
  <c r="AC327" i="3"/>
  <c r="AC144" i="3"/>
  <c r="AC116" i="3"/>
  <c r="AC281" i="3"/>
  <c r="BT211" i="3"/>
  <c r="AC315" i="3"/>
  <c r="AC299" i="3"/>
  <c r="BL229" i="3"/>
  <c r="BK229" i="3"/>
  <c r="AC151" i="3"/>
  <c r="AC157" i="3"/>
  <c r="AC275" i="3"/>
  <c r="AC336" i="3"/>
  <c r="AC360" i="3"/>
  <c r="AC43" i="3"/>
  <c r="AC145" i="3"/>
  <c r="AC37" i="3"/>
  <c r="AC72" i="3"/>
  <c r="AC260" i="3"/>
  <c r="AC113" i="3"/>
  <c r="AC176" i="3"/>
  <c r="AC103" i="3"/>
  <c r="AC137" i="3"/>
  <c r="AC282" i="3"/>
  <c r="AC304" i="3"/>
  <c r="AC201" i="3"/>
  <c r="AC59" i="3"/>
  <c r="AC359" i="3"/>
  <c r="AC291" i="3"/>
  <c r="AC80" i="3"/>
  <c r="AC13" i="3"/>
  <c r="AC244" i="3"/>
  <c r="AC123" i="3"/>
  <c r="AC106" i="3"/>
  <c r="AC344" i="3"/>
  <c r="AC97" i="3"/>
  <c r="AC288" i="3"/>
  <c r="AC368" i="3"/>
  <c r="AC322" i="3"/>
  <c r="AC162" i="3"/>
  <c r="AC214" i="3"/>
  <c r="AC98" i="3"/>
  <c r="AC50" i="3"/>
  <c r="AC296" i="3"/>
  <c r="AC119" i="3"/>
  <c r="AC352" i="3"/>
  <c r="AC193" i="3"/>
  <c r="AC184" i="3"/>
  <c r="AC221" i="3"/>
  <c r="AC274" i="3"/>
  <c r="AC248" i="3"/>
  <c r="AC8" i="3"/>
  <c r="AC138" i="3"/>
  <c r="AC104" i="3"/>
  <c r="AC276" i="3"/>
  <c r="AC283" i="3"/>
  <c r="AC217" i="3"/>
  <c r="AC178" i="3"/>
  <c r="AC76" i="3"/>
  <c r="AC369" i="3"/>
  <c r="AC192" i="3"/>
  <c r="AC166" i="3"/>
  <c r="AC64" i="3"/>
  <c r="AC206" i="3"/>
  <c r="AC349" i="3"/>
  <c r="AC91" i="3"/>
  <c r="AC88" i="3"/>
  <c r="AC305" i="3"/>
  <c r="AC111" i="3"/>
  <c r="AC131" i="3"/>
  <c r="AC108" i="3"/>
  <c r="AC25" i="3"/>
  <c r="AC257" i="3"/>
  <c r="AC48" i="3"/>
  <c r="AC87" i="3"/>
  <c r="AC128" i="3"/>
  <c r="AC367" i="3"/>
  <c r="AC306" i="3"/>
  <c r="AC365" i="3"/>
  <c r="AC100" i="3"/>
  <c r="AC280" i="3"/>
  <c r="AC129" i="3"/>
  <c r="AC121" i="3"/>
  <c r="AC51" i="3"/>
  <c r="AC343" i="3"/>
  <c r="AC351" i="3"/>
  <c r="AC266" i="3"/>
  <c r="AC321" i="3"/>
  <c r="AC303" i="3"/>
  <c r="AC345" i="3"/>
  <c r="AC341" i="3"/>
  <c r="AC346" i="3"/>
  <c r="AC363" i="3"/>
  <c r="AC355" i="3"/>
  <c r="AC149" i="3"/>
  <c r="AC10" i="3"/>
  <c r="AC250" i="3"/>
  <c r="AC147" i="3"/>
  <c r="AC41" i="3"/>
  <c r="AC219" i="3"/>
  <c r="AC71" i="3"/>
  <c r="AC70" i="3"/>
  <c r="AC38" i="3"/>
  <c r="AC143" i="3"/>
  <c r="AC146" i="3"/>
  <c r="AC142" i="3"/>
  <c r="AC209" i="3"/>
  <c r="AC67" i="3"/>
  <c r="AC202" i="3"/>
  <c r="AC66" i="3"/>
  <c r="AC65" i="3"/>
  <c r="AC158" i="3"/>
  <c r="AC124" i="3"/>
  <c r="AC135" i="3"/>
  <c r="AC255" i="3"/>
  <c r="AC94" i="3"/>
  <c r="AC133" i="3"/>
  <c r="AC136" i="3"/>
  <c r="AC310" i="3"/>
  <c r="AC353" i="3"/>
  <c r="AC313" i="3"/>
  <c r="AC272" i="3"/>
  <c r="AC211" i="3"/>
  <c r="AC261" i="3"/>
  <c r="AC215" i="3"/>
  <c r="AC160" i="3"/>
  <c r="AC216" i="3"/>
  <c r="AC57" i="3"/>
  <c r="AC253" i="3"/>
  <c r="AC86" i="3"/>
  <c r="AC195" i="3"/>
  <c r="AC347" i="3"/>
  <c r="AC339" i="3"/>
  <c r="AC362" i="3"/>
  <c r="AC295" i="3"/>
  <c r="AC81" i="3"/>
  <c r="AC140" i="3"/>
  <c r="AC5" i="3"/>
  <c r="AC117" i="3"/>
  <c r="AC47" i="3"/>
  <c r="AC278" i="3"/>
  <c r="AC52" i="3"/>
  <c r="AC19" i="3"/>
  <c r="AC356" i="3"/>
  <c r="AC370" i="3"/>
  <c r="AC277" i="3"/>
  <c r="AC15" i="3"/>
  <c r="AC109" i="3"/>
  <c r="AC279" i="3"/>
  <c r="AC110" i="3"/>
  <c r="AC222" i="3"/>
  <c r="AC200" i="3"/>
  <c r="AC172" i="3"/>
  <c r="AC212" i="3"/>
  <c r="AC69" i="3"/>
  <c r="AC302" i="3"/>
  <c r="AC308" i="3"/>
  <c r="AC273" i="3"/>
  <c r="AC173" i="3"/>
  <c r="AC139" i="3"/>
  <c r="AC33" i="3"/>
  <c r="AC268" i="3"/>
  <c r="AC34" i="3"/>
  <c r="AC232" i="3"/>
  <c r="AC32" i="3"/>
  <c r="AC243" i="3"/>
  <c r="AC56" i="3"/>
  <c r="AC63" i="3"/>
  <c r="AC30" i="3"/>
  <c r="AC164" i="3"/>
  <c r="AC62" i="3"/>
  <c r="AC29" i="3"/>
  <c r="AC265" i="3"/>
  <c r="AC167" i="3"/>
  <c r="AC95" i="3"/>
  <c r="AC102" i="3"/>
  <c r="AC264" i="3"/>
  <c r="AC372" i="3"/>
  <c r="AC314" i="3"/>
  <c r="AC328" i="3"/>
  <c r="AC342" i="3"/>
  <c r="AC236" i="3"/>
  <c r="AC26" i="3"/>
  <c r="AC126" i="3"/>
  <c r="AC58" i="3"/>
  <c r="AC286" i="3"/>
  <c r="AC163" i="3"/>
  <c r="AC24" i="3"/>
  <c r="AC182" i="3"/>
  <c r="AC150" i="3"/>
  <c r="AC197" i="3"/>
  <c r="AC22" i="3"/>
  <c r="AC54" i="3"/>
  <c r="AC298" i="3"/>
  <c r="AC245" i="3"/>
  <c r="AC159" i="3"/>
  <c r="AC85" i="3"/>
  <c r="AC92" i="3"/>
  <c r="AC309" i="3"/>
  <c r="AC337" i="3"/>
  <c r="AC300" i="3"/>
  <c r="AC191" i="3"/>
  <c r="AC115" i="3"/>
  <c r="AC18" i="3"/>
  <c r="AC152" i="3"/>
  <c r="AC17" i="3"/>
  <c r="AC189" i="3"/>
  <c r="AC49" i="3"/>
  <c r="AC40" i="3"/>
  <c r="AC235" i="3"/>
  <c r="AC185" i="3"/>
  <c r="AC79" i="3"/>
  <c r="AC148" i="3"/>
  <c r="AC78" i="3"/>
  <c r="AC46" i="3"/>
  <c r="AC154" i="3"/>
  <c r="AC120" i="3"/>
  <c r="AC354" i="3"/>
  <c r="AC358" i="3"/>
  <c r="AC316" i="3"/>
  <c r="AC318" i="3"/>
  <c r="AC373" i="3"/>
  <c r="AC270" i="3"/>
  <c r="AC187" i="3"/>
  <c r="AC188" i="3"/>
  <c r="AC225" i="3"/>
  <c r="AC75" i="3"/>
  <c r="AC210" i="3"/>
  <c r="AC74" i="3"/>
  <c r="AC7" i="3"/>
  <c r="AC228" i="3"/>
  <c r="AC179" i="3"/>
  <c r="AC107" i="3"/>
  <c r="AC96" i="3"/>
  <c r="AC31" i="3"/>
  <c r="AC226" i="3"/>
  <c r="AC105" i="3"/>
  <c r="AC6" i="3"/>
  <c r="AC258" i="3"/>
  <c r="AC175" i="3"/>
  <c r="AC4" i="3"/>
  <c r="AC44" i="3"/>
  <c r="AC340" i="3"/>
  <c r="AC335" i="3"/>
  <c r="AC320" i="3"/>
  <c r="AC326" i="3"/>
  <c r="AC329" i="3"/>
  <c r="AC141" i="3"/>
  <c r="AC254" i="3"/>
  <c r="AC101" i="3"/>
  <c r="AC168" i="3"/>
  <c r="AC134" i="3"/>
  <c r="AC252" i="3"/>
  <c r="AC213" i="3"/>
  <c r="AC269" i="3"/>
  <c r="AC198" i="3"/>
  <c r="AC203" i="3"/>
  <c r="AC61" i="3"/>
  <c r="AC204" i="3"/>
  <c r="AC170" i="3"/>
  <c r="AC68" i="3"/>
  <c r="AC36" i="3"/>
  <c r="AC324" i="3"/>
  <c r="AC35" i="3"/>
  <c r="AC93" i="3"/>
  <c r="AC247" i="3"/>
  <c r="AC194" i="3"/>
  <c r="AC90" i="3"/>
  <c r="AC262" i="3"/>
  <c r="AC284" i="3"/>
  <c r="AC161" i="3"/>
  <c r="AC55" i="3"/>
  <c r="AC190" i="3"/>
  <c r="AC53" i="3"/>
  <c r="AC196" i="3"/>
  <c r="AC60" i="3"/>
  <c r="AC224" i="3"/>
  <c r="AC357" i="3"/>
  <c r="AC338" i="3"/>
  <c r="AC330" i="3"/>
  <c r="AC332" i="3"/>
  <c r="AC319" i="3"/>
  <c r="AC350" i="3"/>
  <c r="AC312" i="3"/>
  <c r="AC220" i="3"/>
  <c r="AC238" i="3"/>
  <c r="AC155" i="3"/>
  <c r="AC16" i="3"/>
  <c r="AC208" i="3"/>
  <c r="AC174" i="3"/>
  <c r="AC14" i="3"/>
  <c r="AC287" i="3"/>
  <c r="AC180" i="3"/>
  <c r="AC77" i="3"/>
  <c r="AC233" i="3"/>
  <c r="AC186" i="3"/>
  <c r="AC84" i="3"/>
  <c r="AC364" i="3"/>
  <c r="AC181" i="3"/>
  <c r="AC42" i="3"/>
  <c r="AC132" i="3"/>
  <c r="AC240" i="3"/>
  <c r="AC39" i="3"/>
  <c r="AC271" i="3"/>
  <c r="AC9" i="3"/>
  <c r="AC325" i="3"/>
  <c r="AC366" i="3"/>
  <c r="AC374" i="3"/>
  <c r="AC239" i="3"/>
  <c r="AC292" i="3"/>
  <c r="AC263" i="3"/>
  <c r="AC207" i="3"/>
  <c r="AC171" i="3"/>
  <c r="AC99" i="3"/>
  <c r="AC23" i="3"/>
  <c r="AC234" i="3"/>
  <c r="AC242" i="3"/>
  <c r="AC334" i="3"/>
  <c r="AC348" i="3"/>
  <c r="AC199" i="3"/>
  <c r="AC127" i="3"/>
  <c r="AC89" i="3"/>
  <c r="AC227" i="3"/>
  <c r="AC125" i="3"/>
  <c r="AC156" i="3"/>
  <c r="AC223" i="3"/>
  <c r="AC20" i="3"/>
  <c r="AC231" i="3"/>
  <c r="AC251" i="3"/>
  <c r="AC27" i="3"/>
  <c r="AC371" i="3"/>
  <c r="AC361" i="3"/>
  <c r="AC294" i="3"/>
  <c r="AC290" i="3"/>
  <c r="AC241" i="3"/>
  <c r="AC83" i="3"/>
  <c r="AC118" i="3"/>
  <c r="AC82" i="3"/>
  <c r="AC246" i="3"/>
  <c r="AC153" i="3"/>
  <c r="AC11" i="3"/>
  <c r="AC183" i="3"/>
  <c r="AC12" i="3"/>
  <c r="BT114" i="3"/>
  <c r="BT90" i="3"/>
  <c r="BL101" i="3"/>
  <c r="BL202" i="3"/>
  <c r="BK101" i="3"/>
  <c r="BL90" i="3"/>
  <c r="BK202" i="3"/>
  <c r="BT101" i="3"/>
  <c r="BK90" i="3"/>
  <c r="BT99" i="3"/>
  <c r="BT47" i="3"/>
  <c r="BT222" i="3"/>
  <c r="BT180" i="3"/>
  <c r="BT64" i="3"/>
  <c r="BT182" i="3"/>
  <c r="BT63" i="3"/>
  <c r="BT191" i="3"/>
  <c r="BT88" i="3"/>
  <c r="BT152" i="3"/>
  <c r="BT166" i="3"/>
  <c r="BT210" i="3"/>
  <c r="BT157" i="3"/>
  <c r="BT203" i="3"/>
  <c r="BT146" i="3"/>
  <c r="BT76" i="3"/>
  <c r="BT165" i="3"/>
  <c r="BT89" i="3"/>
  <c r="BT8" i="3"/>
  <c r="BT86" i="3"/>
  <c r="BT131" i="3"/>
  <c r="BT45" i="3"/>
  <c r="BT14" i="3"/>
  <c r="BT171" i="3"/>
  <c r="BT78" i="3"/>
  <c r="BT59" i="3"/>
  <c r="BT201" i="3"/>
  <c r="BT136" i="3"/>
  <c r="BT28" i="3"/>
  <c r="BT20" i="3"/>
  <c r="BT61" i="3"/>
  <c r="BT206" i="3"/>
  <c r="BT158" i="3"/>
  <c r="BT55" i="3"/>
  <c r="BT161" i="3"/>
  <c r="BT82" i="3"/>
  <c r="BT151" i="3"/>
  <c r="BT16" i="3"/>
  <c r="BT218" i="3"/>
  <c r="BT178" i="3"/>
  <c r="BT192" i="3"/>
  <c r="BT81" i="3"/>
  <c r="BT18" i="3"/>
  <c r="BT164" i="3"/>
  <c r="BT149" i="3"/>
  <c r="BT231" i="3"/>
  <c r="BT71" i="3"/>
  <c r="BT53" i="3"/>
  <c r="BT29" i="3"/>
  <c r="BT111" i="3"/>
  <c r="BT181" i="3"/>
  <c r="BT174" i="3"/>
  <c r="BT103" i="3"/>
  <c r="BT141" i="3"/>
  <c r="BT44" i="3"/>
  <c r="BT34" i="3"/>
  <c r="BT216" i="3"/>
  <c r="BT188" i="3"/>
  <c r="BT118" i="3"/>
  <c r="BT56" i="3"/>
  <c r="BT51" i="3"/>
  <c r="BT9" i="3"/>
  <c r="BT197" i="3"/>
  <c r="BT113" i="3"/>
  <c r="BT159" i="3"/>
  <c r="BT42" i="3"/>
  <c r="BT38" i="3"/>
  <c r="BT175" i="3"/>
  <c r="BT67" i="3"/>
  <c r="BT31" i="3"/>
  <c r="BT155" i="3"/>
  <c r="BT132" i="3"/>
  <c r="BT25" i="3"/>
  <c r="BT208" i="3"/>
  <c r="BT190" i="3"/>
  <c r="BT104" i="3"/>
  <c r="BT177" i="3"/>
  <c r="BT69" i="3"/>
  <c r="BT39" i="3"/>
  <c r="BT13" i="3"/>
  <c r="BT37" i="3"/>
  <c r="BT49" i="3"/>
  <c r="BT128" i="3"/>
  <c r="BT220" i="3"/>
  <c r="BT223" i="3"/>
  <c r="BT110" i="3"/>
  <c r="BT4" i="3"/>
  <c r="BT35" i="3"/>
  <c r="BT163" i="3"/>
  <c r="BT5" i="3"/>
  <c r="BT79" i="3"/>
  <c r="BT24" i="3"/>
  <c r="BT133" i="3"/>
  <c r="BT224" i="3"/>
  <c r="BT227" i="3"/>
  <c r="BT145" i="3"/>
  <c r="BT168" i="3"/>
  <c r="BT97" i="3"/>
  <c r="BT187" i="3"/>
  <c r="BT147" i="3"/>
  <c r="BT30" i="3"/>
  <c r="BT134" i="3"/>
  <c r="BT92" i="3"/>
  <c r="BT72" i="3"/>
  <c r="BT186" i="3"/>
  <c r="BT58" i="3"/>
  <c r="BT27" i="3"/>
  <c r="BT195" i="3"/>
  <c r="BT124" i="3"/>
  <c r="BT40" i="3"/>
  <c r="BT54" i="3"/>
  <c r="BT142" i="3"/>
  <c r="BT65" i="3"/>
  <c r="BT156" i="3"/>
  <c r="BT11" i="3"/>
  <c r="BT106" i="3"/>
  <c r="BT80" i="3"/>
  <c r="BT170" i="3"/>
  <c r="BT167" i="3"/>
  <c r="BT91" i="3"/>
  <c r="BT33" i="3"/>
  <c r="BT185" i="3"/>
  <c r="BT130" i="3"/>
  <c r="BT121" i="3"/>
  <c r="BT112" i="3"/>
  <c r="BT230" i="3"/>
  <c r="BT179" i="3"/>
  <c r="BT125" i="3"/>
  <c r="BT87" i="3"/>
  <c r="BT144" i="3"/>
  <c r="BT183" i="3"/>
  <c r="BT172" i="3"/>
  <c r="BT60" i="3"/>
  <c r="BT85" i="3"/>
  <c r="BT93" i="3"/>
  <c r="BT116" i="3"/>
  <c r="BT126" i="3"/>
  <c r="BT74" i="3"/>
  <c r="BT32" i="3"/>
  <c r="BT169" i="3"/>
  <c r="BT153" i="3"/>
  <c r="BT198" i="3"/>
  <c r="BT127" i="3"/>
  <c r="BT98" i="3"/>
  <c r="BT70" i="3"/>
  <c r="BT102" i="3"/>
  <c r="BT207" i="3"/>
  <c r="BT150" i="3"/>
  <c r="BT73" i="3"/>
  <c r="BT135" i="3"/>
  <c r="BT22" i="3"/>
  <c r="BT36" i="3"/>
  <c r="BT12" i="3"/>
  <c r="BT123" i="3"/>
  <c r="BT50" i="3"/>
  <c r="BT212" i="3"/>
  <c r="BT117" i="3"/>
  <c r="BT62" i="3"/>
  <c r="BT19" i="3"/>
  <c r="BT120" i="3"/>
  <c r="BT48" i="3"/>
  <c r="BT46" i="3"/>
  <c r="BT189" i="3"/>
  <c r="BT234" i="3"/>
  <c r="BT96" i="3"/>
  <c r="BT109" i="3"/>
  <c r="BT17" i="3"/>
  <c r="BT68" i="3"/>
  <c r="BT77" i="3"/>
  <c r="BT6" i="3"/>
  <c r="BT196" i="3"/>
  <c r="BT122" i="3"/>
  <c r="BT95" i="3"/>
  <c r="BT94" i="3"/>
  <c r="BT221" i="3"/>
  <c r="BT215" i="3"/>
  <c r="BT21" i="3"/>
  <c r="BT162" i="3"/>
  <c r="BT108" i="3"/>
  <c r="BT52" i="3"/>
  <c r="BT148" i="3"/>
  <c r="BT7" i="3"/>
  <c r="BT209" i="3"/>
  <c r="BT57" i="3"/>
  <c r="BT119" i="3"/>
  <c r="BT26" i="3"/>
  <c r="BT241" i="3"/>
  <c r="BT43" i="3"/>
  <c r="BT15" i="3"/>
  <c r="BT75" i="3"/>
  <c r="BT3" i="3"/>
  <c r="BT194" i="3"/>
  <c r="BT41" i="3"/>
  <c r="BT10" i="3"/>
  <c r="BT83" i="3"/>
  <c r="BT105" i="3"/>
  <c r="BT84" i="3"/>
  <c r="BT143" i="3"/>
  <c r="BK105" i="3"/>
  <c r="BL201" i="3"/>
  <c r="BL32" i="3"/>
  <c r="BK230" i="3"/>
  <c r="BK222" i="3"/>
  <c r="BK143" i="3"/>
  <c r="AM117" i="3"/>
  <c r="BL143" i="3"/>
  <c r="BK57" i="3"/>
  <c r="BK80" i="3"/>
  <c r="BK140" i="3"/>
  <c r="BL178" i="3"/>
  <c r="BK182" i="3"/>
  <c r="BL131" i="3"/>
  <c r="BK186" i="3"/>
  <c r="BK126" i="3"/>
  <c r="BK158" i="3"/>
  <c r="BL72" i="3"/>
  <c r="BK152" i="3"/>
  <c r="BK192" i="3"/>
  <c r="BK91" i="3"/>
  <c r="BL18" i="3"/>
  <c r="BL20" i="3"/>
  <c r="BL23" i="3"/>
  <c r="BL27" i="3"/>
  <c r="BL24" i="3"/>
  <c r="BK153" i="3"/>
  <c r="BK210" i="3"/>
  <c r="BK129" i="3"/>
  <c r="BL42" i="3"/>
  <c r="BK114" i="3"/>
  <c r="BK142" i="3"/>
  <c r="BL13" i="3"/>
  <c r="BK97" i="3"/>
  <c r="BL223" i="3"/>
  <c r="BL54" i="3"/>
  <c r="BK75" i="3"/>
  <c r="BK59" i="3"/>
  <c r="BL46" i="3"/>
  <c r="BL22" i="3"/>
  <c r="BL190" i="3"/>
  <c r="BL38" i="3"/>
  <c r="BL112" i="3"/>
  <c r="BK128" i="3"/>
  <c r="BK177" i="3"/>
  <c r="BL209" i="3"/>
  <c r="BL109" i="3"/>
  <c r="BL9" i="3"/>
  <c r="BK183" i="3"/>
  <c r="BL65" i="3"/>
  <c r="BL108" i="3"/>
  <c r="BK108" i="3"/>
  <c r="BL207" i="3"/>
  <c r="BL221" i="3"/>
  <c r="BK221" i="3"/>
  <c r="BL12" i="3"/>
  <c r="BK144" i="3"/>
  <c r="BK99" i="3"/>
  <c r="BL7" i="3"/>
  <c r="BL113" i="3"/>
  <c r="BK121" i="3"/>
  <c r="BK190" i="3"/>
  <c r="BK166" i="3"/>
  <c r="BL19" i="3"/>
  <c r="BL29" i="3"/>
  <c r="BL230" i="3"/>
  <c r="BL5" i="3"/>
  <c r="BK241" i="3"/>
  <c r="BL28" i="3"/>
  <c r="BK223" i="3"/>
  <c r="BK211" i="3"/>
  <c r="BL168" i="3"/>
  <c r="BL102" i="3"/>
  <c r="BK102" i="3"/>
  <c r="BL61" i="3"/>
  <c r="BL93" i="3"/>
  <c r="BK127" i="3"/>
  <c r="BK48" i="3"/>
  <c r="BL45" i="3"/>
  <c r="BK209" i="3"/>
  <c r="BL50" i="3"/>
  <c r="BL167" i="3"/>
  <c r="BK194" i="3"/>
  <c r="BK64" i="3"/>
  <c r="BL64" i="3"/>
  <c r="BK207" i="3"/>
  <c r="BK93" i="3"/>
  <c r="BL224" i="3"/>
  <c r="BL31" i="3"/>
  <c r="BK168" i="3"/>
  <c r="BK132" i="3"/>
  <c r="BK178" i="3"/>
  <c r="BL142" i="3"/>
  <c r="BL211" i="3"/>
  <c r="BK196" i="3"/>
  <c r="BL149" i="3"/>
  <c r="BL185" i="3"/>
  <c r="BL231" i="3"/>
  <c r="BL222" i="3"/>
  <c r="BK218" i="3"/>
  <c r="BL227" i="3"/>
  <c r="BK201" i="3"/>
  <c r="BK149" i="3"/>
  <c r="BL218" i="3"/>
  <c r="BL79" i="3"/>
  <c r="BK167" i="3"/>
  <c r="BL153" i="3"/>
  <c r="BL76" i="3"/>
  <c r="BK76" i="3"/>
  <c r="BL196" i="3"/>
  <c r="BL162" i="3"/>
  <c r="BK162" i="3"/>
  <c r="BK185" i="3"/>
  <c r="BK231" i="3"/>
  <c r="BK214" i="3"/>
  <c r="BL214" i="3"/>
  <c r="BK79" i="3"/>
  <c r="BL241" i="3"/>
  <c r="BK224" i="3"/>
  <c r="BL132" i="3"/>
  <c r="BK227" i="3"/>
  <c r="BP220" i="3"/>
  <c r="BL10" i="3"/>
  <c r="BK10" i="3"/>
  <c r="BL56" i="3"/>
  <c r="BK215" i="3"/>
  <c r="BL116" i="3"/>
  <c r="BK18" i="3"/>
  <c r="BL136" i="3"/>
  <c r="BL103" i="3"/>
  <c r="BK29" i="3"/>
  <c r="BL126" i="3"/>
  <c r="BL99" i="3"/>
  <c r="BL203" i="3"/>
  <c r="BK198" i="3"/>
  <c r="BK61" i="3"/>
  <c r="BL114" i="3"/>
  <c r="BL6" i="3"/>
  <c r="BL85" i="3"/>
  <c r="BL127" i="3"/>
  <c r="BK28" i="3"/>
  <c r="BL82" i="3"/>
  <c r="BK65" i="3"/>
  <c r="BL141" i="3"/>
  <c r="BK12" i="3"/>
  <c r="BL80" i="3"/>
  <c r="BL210" i="3"/>
  <c r="BL8" i="3"/>
  <c r="BK156" i="3"/>
  <c r="BL14" i="3"/>
  <c r="BK174" i="3"/>
  <c r="BL172" i="3"/>
  <c r="BL78" i="3"/>
  <c r="BL21" i="3"/>
  <c r="BL62" i="3"/>
  <c r="BL37" i="3"/>
  <c r="BK123" i="3"/>
  <c r="BK163" i="3"/>
  <c r="BK44" i="3"/>
  <c r="BK212" i="3"/>
  <c r="BK208" i="3"/>
  <c r="BK96" i="3"/>
  <c r="BK135" i="3"/>
  <c r="BK20" i="3"/>
  <c r="BL68" i="3"/>
  <c r="BL165" i="3"/>
  <c r="BK134" i="3"/>
  <c r="BK83" i="3"/>
  <c r="BK175" i="3"/>
  <c r="BK159" i="3"/>
  <c r="BL159" i="3"/>
  <c r="BK145" i="3"/>
  <c r="BL44" i="3"/>
  <c r="BL212" i="3"/>
  <c r="BL208" i="3"/>
  <c r="BK43" i="3"/>
  <c r="BL83" i="3"/>
  <c r="BK119" i="3"/>
  <c r="BL123" i="3"/>
  <c r="BL96" i="3"/>
  <c r="BK118" i="3"/>
  <c r="BL135" i="3"/>
  <c r="BL145" i="3"/>
  <c r="BL163" i="3"/>
  <c r="BK52" i="3"/>
  <c r="BK110" i="3"/>
  <c r="BL43" i="3"/>
  <c r="BK68" i="3"/>
  <c r="BL183" i="3"/>
  <c r="BK165" i="3"/>
  <c r="BL30" i="3"/>
  <c r="BL40" i="3"/>
  <c r="BL197" i="3"/>
  <c r="BL119" i="3"/>
  <c r="BK46" i="3"/>
  <c r="BK19" i="3"/>
  <c r="BL150" i="3"/>
  <c r="BK82" i="3"/>
  <c r="BL67" i="3"/>
  <c r="BL148" i="3"/>
  <c r="BK24" i="3"/>
  <c r="BL175" i="3"/>
  <c r="BK141" i="3"/>
  <c r="BK22" i="3"/>
  <c r="BL97" i="3"/>
  <c r="BK116" i="3"/>
  <c r="BL55" i="3"/>
  <c r="BK157" i="3"/>
  <c r="BK111" i="3"/>
  <c r="BK40" i="3"/>
  <c r="BK197" i="3"/>
  <c r="BL69" i="3"/>
  <c r="BL49" i="3"/>
  <c r="BK77" i="3"/>
  <c r="BL120" i="3"/>
  <c r="BK161" i="3"/>
  <c r="BK104" i="3"/>
  <c r="BK7" i="3"/>
  <c r="BL52" i="3"/>
  <c r="BK136" i="3"/>
  <c r="BL110" i="3"/>
  <c r="BK103" i="3"/>
  <c r="BK27" i="3"/>
  <c r="BL57" i="3"/>
  <c r="BL192" i="3"/>
  <c r="BL169" i="3"/>
  <c r="BK164" i="3"/>
  <c r="BL33" i="3"/>
  <c r="BK60" i="3"/>
  <c r="BK47" i="3"/>
  <c r="BL35" i="3"/>
  <c r="BK98" i="3"/>
  <c r="BL91" i="3"/>
  <c r="BL86" i="3"/>
  <c r="BL118" i="3"/>
  <c r="BK203" i="3"/>
  <c r="BL180" i="3"/>
  <c r="BL81" i="3"/>
  <c r="BK87" i="3"/>
  <c r="BL151" i="3"/>
  <c r="BK189" i="3"/>
  <c r="BK31" i="3"/>
  <c r="BL140" i="3"/>
  <c r="BL194" i="3"/>
  <c r="BL70" i="3"/>
  <c r="BK95" i="3"/>
  <c r="BK58" i="3"/>
  <c r="BK89" i="3"/>
  <c r="BK216" i="3"/>
  <c r="BL177" i="3"/>
  <c r="BK36" i="3"/>
  <c r="BK66" i="3"/>
  <c r="BK124" i="3"/>
  <c r="BK94" i="3"/>
  <c r="BK16" i="3"/>
  <c r="BK155" i="3"/>
  <c r="BK69" i="3"/>
  <c r="BK15" i="3"/>
  <c r="BL147" i="3"/>
  <c r="BL206" i="3"/>
  <c r="BL130" i="3"/>
  <c r="BK53" i="3"/>
  <c r="BL71" i="3"/>
  <c r="BL179" i="3"/>
  <c r="BL117" i="3"/>
  <c r="BK63" i="3"/>
  <c r="BL106" i="3"/>
  <c r="BK39" i="3"/>
  <c r="BK74" i="3"/>
  <c r="BL125" i="3"/>
  <c r="BK51" i="3"/>
  <c r="BL73" i="3"/>
  <c r="BL188" i="3"/>
  <c r="BK122" i="3"/>
  <c r="BK133" i="3"/>
  <c r="BK88" i="3"/>
  <c r="BL34" i="3"/>
  <c r="BL191" i="3"/>
  <c r="BL25" i="3"/>
  <c r="BK176" i="3"/>
  <c r="BK146" i="3"/>
  <c r="BK41" i="3"/>
  <c r="BL187" i="3"/>
  <c r="BK181" i="3"/>
  <c r="BL4" i="3"/>
  <c r="BK49" i="3"/>
  <c r="BL77" i="3"/>
  <c r="BK120" i="3"/>
  <c r="BL161" i="3"/>
  <c r="BL104" i="3"/>
  <c r="BK54" i="3"/>
  <c r="BL181" i="3"/>
  <c r="BK171" i="3"/>
  <c r="BL75" i="3"/>
  <c r="BL105" i="3"/>
  <c r="BL152" i="3"/>
  <c r="BL11" i="3"/>
  <c r="BK169" i="3"/>
  <c r="BL164" i="3"/>
  <c r="BK33" i="3"/>
  <c r="BL60" i="3"/>
  <c r="BL47" i="3"/>
  <c r="BL26" i="3"/>
  <c r="BK35" i="3"/>
  <c r="BL98" i="3"/>
  <c r="BK112" i="3"/>
  <c r="BK180" i="3"/>
  <c r="BL15" i="3"/>
  <c r="BK81" i="3"/>
  <c r="BL87" i="3"/>
  <c r="BK151" i="3"/>
  <c r="BL189" i="3"/>
  <c r="BL121" i="3"/>
  <c r="BL129" i="3"/>
  <c r="BK3" i="3"/>
  <c r="BL3" i="3"/>
  <c r="BK50" i="3"/>
  <c r="BL63" i="3"/>
  <c r="BK30" i="3"/>
  <c r="BL95" i="3"/>
  <c r="BL58" i="3"/>
  <c r="BL89" i="3"/>
  <c r="BL216" i="3"/>
  <c r="BK5" i="3"/>
  <c r="BK109" i="3"/>
  <c r="BK92" i="3"/>
  <c r="BK67" i="3"/>
  <c r="BL36" i="3"/>
  <c r="BK37" i="3"/>
  <c r="BL66" i="3"/>
  <c r="BK148" i="3"/>
  <c r="BL124" i="3"/>
  <c r="BL122" i="3"/>
  <c r="BL133" i="3"/>
  <c r="BK84" i="3"/>
  <c r="BL88" i="3"/>
  <c r="BK173" i="3"/>
  <c r="BL174" i="3"/>
  <c r="BK13" i="3"/>
  <c r="BL59" i="3"/>
  <c r="BL166" i="3"/>
  <c r="BL94" i="3"/>
  <c r="BK55" i="3"/>
  <c r="BL16" i="3"/>
  <c r="BK172" i="3"/>
  <c r="BL155" i="3"/>
  <c r="BL41" i="3"/>
  <c r="BL176" i="3"/>
  <c r="BK78" i="3"/>
  <c r="BK62" i="3"/>
  <c r="BK4" i="3"/>
  <c r="BK11" i="3"/>
  <c r="BK26" i="3"/>
  <c r="BK17" i="3"/>
  <c r="BL17" i="3"/>
  <c r="BK56" i="3"/>
  <c r="BK187" i="3"/>
  <c r="BK131" i="3"/>
  <c r="BL171" i="3"/>
  <c r="BK23" i="3"/>
  <c r="BL48" i="3"/>
  <c r="BL182" i="3"/>
  <c r="BK45" i="3"/>
  <c r="BK147" i="3"/>
  <c r="BK206" i="3"/>
  <c r="BL144" i="3"/>
  <c r="BK86" i="3"/>
  <c r="BK38" i="3"/>
  <c r="BL198" i="3"/>
  <c r="BK130" i="3"/>
  <c r="BK8" i="3"/>
  <c r="BL53" i="3"/>
  <c r="BK71" i="3"/>
  <c r="BK179" i="3"/>
  <c r="BK117" i="3"/>
  <c r="BK9" i="3"/>
  <c r="BL128" i="3"/>
  <c r="BL186" i="3"/>
  <c r="BK72" i="3"/>
  <c r="BL111" i="3"/>
  <c r="BK70" i="3"/>
  <c r="BK106" i="3"/>
  <c r="BL39" i="3"/>
  <c r="BK6" i="3"/>
  <c r="BL215" i="3"/>
  <c r="BK85" i="3"/>
  <c r="BL74" i="3"/>
  <c r="BK125" i="3"/>
  <c r="BK42" i="3"/>
  <c r="BL158" i="3"/>
  <c r="BL92" i="3"/>
  <c r="BK150" i="3"/>
  <c r="BL134" i="3"/>
  <c r="BL156" i="3"/>
  <c r="BK14" i="3"/>
  <c r="BL51" i="3"/>
  <c r="BK73" i="3"/>
  <c r="BK188" i="3"/>
  <c r="BK32" i="3"/>
  <c r="BL84" i="3"/>
  <c r="BL173" i="3"/>
  <c r="BK113" i="3"/>
  <c r="BL157" i="3"/>
  <c r="BK34" i="3"/>
  <c r="BK191" i="3"/>
  <c r="BK25" i="3"/>
  <c r="BK21" i="3"/>
  <c r="BL146" i="3"/>
  <c r="C54" i="4" l="1"/>
  <c r="B54" i="4"/>
  <c r="E54" i="4"/>
  <c r="K53" i="4"/>
  <c r="L48" i="4"/>
  <c r="J53" i="4"/>
  <c r="J52" i="4"/>
  <c r="L49" i="4"/>
  <c r="I117" i="4"/>
  <c r="I84" i="4" s="1"/>
  <c r="J56" i="4"/>
  <c r="L51" i="4"/>
  <c r="K57" i="4"/>
  <c r="L54" i="4"/>
  <c r="K50" i="4"/>
  <c r="J48" i="4"/>
  <c r="J55" i="4"/>
  <c r="L57" i="4"/>
  <c r="J50" i="4"/>
  <c r="K48" i="4"/>
  <c r="K55" i="4"/>
  <c r="K58" i="4"/>
  <c r="J51" i="4"/>
  <c r="K49" i="4"/>
  <c r="L52" i="4"/>
  <c r="K56" i="4"/>
  <c r="J49" i="4"/>
  <c r="L55" i="4"/>
  <c r="J54" i="4"/>
  <c r="L53" i="4"/>
  <c r="K54" i="4"/>
  <c r="K52" i="4"/>
  <c r="L58" i="4"/>
  <c r="L56" i="4"/>
  <c r="K51" i="4"/>
  <c r="J57" i="4"/>
  <c r="L50" i="4"/>
  <c r="J58" i="4"/>
  <c r="C50" i="4"/>
  <c r="E56" i="4"/>
  <c r="D57" i="4"/>
  <c r="D54" i="4"/>
  <c r="D58" i="4"/>
  <c r="D53" i="4"/>
  <c r="E51" i="4"/>
  <c r="C52" i="4"/>
  <c r="D51" i="4"/>
  <c r="C82" i="4"/>
  <c r="B48" i="4"/>
  <c r="D82" i="4"/>
  <c r="C48" i="4"/>
  <c r="C55" i="4"/>
  <c r="E55" i="4"/>
  <c r="E50" i="4"/>
  <c r="E58" i="4"/>
  <c r="B55" i="4"/>
  <c r="C53" i="4"/>
  <c r="E53" i="4"/>
  <c r="B52" i="4"/>
  <c r="E52" i="4"/>
  <c r="E49" i="4"/>
  <c r="D49" i="4"/>
  <c r="D55" i="4"/>
  <c r="E57" i="4"/>
  <c r="C56" i="4"/>
  <c r="D56" i="4"/>
  <c r="C58" i="4"/>
  <c r="B51" i="4"/>
  <c r="D52" i="4"/>
  <c r="B49" i="4"/>
  <c r="C49" i="4"/>
  <c r="C51" i="4"/>
  <c r="D50" i="4"/>
  <c r="B56" i="4"/>
  <c r="B57" i="4"/>
  <c r="B58" i="4"/>
  <c r="F82" i="4"/>
  <c r="E48" i="4"/>
  <c r="D48" i="4"/>
  <c r="B53" i="4"/>
  <c r="B50" i="4"/>
  <c r="C57" i="4"/>
  <c r="I121" i="4"/>
  <c r="I88" i="4" s="1"/>
  <c r="J121" i="4"/>
  <c r="J88" i="4" s="1"/>
  <c r="I119" i="4"/>
  <c r="I86" i="4" s="1"/>
  <c r="J120" i="4"/>
  <c r="J87" i="4" s="1"/>
  <c r="AF78" i="2"/>
  <c r="AH78" i="2" s="1"/>
  <c r="I125" i="4"/>
  <c r="I92" i="4" s="1"/>
  <c r="I115" i="4"/>
  <c r="J117" i="4"/>
  <c r="J84" i="4" s="1"/>
  <c r="J118" i="4"/>
  <c r="J85" i="4" s="1"/>
  <c r="J116" i="4"/>
  <c r="J83" i="4" s="1"/>
  <c r="I124" i="4"/>
  <c r="I91" i="4" s="1"/>
  <c r="I122" i="4"/>
  <c r="I89" i="4" s="1"/>
  <c r="J119" i="4"/>
  <c r="J86" i="4" s="1"/>
  <c r="J124" i="4"/>
  <c r="J91" i="4" s="1"/>
  <c r="I116" i="4"/>
  <c r="I83" i="4" s="1"/>
  <c r="I123" i="4"/>
  <c r="I90" i="4" s="1"/>
  <c r="G115" i="4"/>
  <c r="I118" i="4"/>
  <c r="I85" i="4" s="1"/>
  <c r="J122" i="4"/>
  <c r="J89" i="4" s="1"/>
  <c r="J125" i="4"/>
  <c r="J92" i="4" s="1"/>
  <c r="J115" i="4"/>
  <c r="J123" i="4"/>
  <c r="J90" i="4" s="1"/>
  <c r="I120" i="4"/>
  <c r="I87" i="4" s="1"/>
  <c r="AK54" i="2"/>
  <c r="AL54" i="2" s="1"/>
  <c r="AK52" i="2"/>
  <c r="AL52" i="2" s="1"/>
  <c r="AK66" i="2"/>
  <c r="AL66" i="2" s="1"/>
  <c r="AK58" i="2"/>
  <c r="AL58" i="2" s="1"/>
  <c r="AK18" i="2"/>
  <c r="AL18" i="2" s="1"/>
  <c r="AK53" i="2"/>
  <c r="AL53" i="2" s="1"/>
  <c r="AK60" i="2"/>
  <c r="AL60" i="2" s="1"/>
  <c r="AK63" i="2"/>
  <c r="AL63" i="2" s="1"/>
  <c r="J114" i="4"/>
  <c r="L47" i="4"/>
  <c r="J47" i="4"/>
  <c r="K47" i="4"/>
  <c r="I114" i="4"/>
  <c r="C47" i="4"/>
  <c r="E47" i="4"/>
  <c r="B47" i="4"/>
  <c r="D47" i="4"/>
  <c r="G120" i="4"/>
  <c r="G87" i="4" s="1"/>
  <c r="G118" i="4"/>
  <c r="G85" i="4" s="1"/>
  <c r="G124" i="4"/>
  <c r="G91" i="4" s="1"/>
  <c r="G122" i="4"/>
  <c r="G89" i="4" s="1"/>
  <c r="G123" i="4"/>
  <c r="G90" i="4" s="1"/>
  <c r="G116" i="4"/>
  <c r="G83" i="4" s="1"/>
  <c r="G117" i="4"/>
  <c r="G84" i="4" s="1"/>
  <c r="G119" i="4"/>
  <c r="G86" i="4" s="1"/>
  <c r="G125" i="4"/>
  <c r="G92" i="4" s="1"/>
  <c r="G114" i="4"/>
  <c r="G121" i="4"/>
  <c r="G88" i="4" s="1"/>
  <c r="AF69" i="2"/>
  <c r="AH69" i="2" s="1"/>
  <c r="AF71" i="2"/>
  <c r="AH71" i="2" s="1"/>
  <c r="AF113" i="2"/>
  <c r="AH113" i="2" s="1"/>
  <c r="AF120" i="2"/>
  <c r="AH120" i="2" s="1"/>
  <c r="AF90" i="2"/>
  <c r="AH90" i="2" s="1"/>
  <c r="AF46" i="2"/>
  <c r="AH46" i="2" s="1"/>
  <c r="AF111" i="2"/>
  <c r="AH111" i="2" s="1"/>
  <c r="AF105" i="2"/>
  <c r="AH105" i="2" s="1"/>
  <c r="AF80" i="2"/>
  <c r="AH80" i="2" s="1"/>
  <c r="AF27" i="2"/>
  <c r="AH27" i="2" s="1"/>
  <c r="AF60" i="2"/>
  <c r="AH60" i="2" s="1"/>
  <c r="AF66" i="2"/>
  <c r="AH66" i="2" s="1"/>
  <c r="AF65" i="2"/>
  <c r="AH65" i="2" s="1"/>
  <c r="AF104" i="2"/>
  <c r="AH104" i="2" s="1"/>
  <c r="AF102" i="2"/>
  <c r="AH102" i="2" s="1"/>
  <c r="AF109" i="2"/>
  <c r="AH109" i="2" s="1"/>
  <c r="AF86" i="2"/>
  <c r="AH86" i="2" s="1"/>
  <c r="AF41" i="2"/>
  <c r="AH41" i="2" s="1"/>
  <c r="AF139" i="2"/>
  <c r="AH139" i="2" s="1"/>
  <c r="AF122" i="2"/>
  <c r="AH122" i="2" s="1"/>
  <c r="AF119" i="2"/>
  <c r="AH119" i="2" s="1"/>
  <c r="AF33" i="2"/>
  <c r="AH33" i="2" s="1"/>
  <c r="AF131" i="2"/>
  <c r="AH131" i="2" s="1"/>
  <c r="AF114" i="2"/>
  <c r="AH114" i="2" s="1"/>
  <c r="AF61" i="2"/>
  <c r="AH61" i="2" s="1"/>
  <c r="AF98" i="2"/>
  <c r="AH98" i="2" s="1"/>
  <c r="AF137" i="2"/>
  <c r="AH137" i="2" s="1"/>
  <c r="AF112" i="2"/>
  <c r="AH112" i="2" s="1"/>
  <c r="AF123" i="2"/>
  <c r="AH123" i="2" s="1"/>
  <c r="AF134" i="2"/>
  <c r="AH134" i="2" s="1"/>
  <c r="AF101" i="2"/>
  <c r="AH101" i="2" s="1"/>
  <c r="AF103" i="2"/>
  <c r="AH103" i="2" s="1"/>
  <c r="AF136" i="2"/>
  <c r="AH136" i="2" s="1"/>
  <c r="AF51" i="2"/>
  <c r="AH51" i="2" s="1"/>
  <c r="AF110" i="2"/>
  <c r="AH110" i="2" s="1"/>
  <c r="AF29" i="2"/>
  <c r="AH29" i="2" s="1"/>
  <c r="AF34" i="2"/>
  <c r="AH34" i="2" s="1"/>
  <c r="AF121" i="2"/>
  <c r="AH121" i="2" s="1"/>
  <c r="AF96" i="2"/>
  <c r="AH96" i="2" s="1"/>
  <c r="AF75" i="2"/>
  <c r="AH75" i="2" s="1"/>
  <c r="AF133" i="2"/>
  <c r="AH133" i="2" s="1"/>
  <c r="AF140" i="2"/>
  <c r="AH140" i="2" s="1"/>
  <c r="C15" i="4"/>
  <c r="I15" i="4" s="1"/>
  <c r="C23" i="4"/>
  <c r="I23" i="4" s="1"/>
  <c r="C19" i="4"/>
  <c r="I19" i="4" s="1"/>
  <c r="C18" i="4"/>
  <c r="I18" i="4" s="1"/>
  <c r="C13" i="4"/>
  <c r="I13" i="4" s="1"/>
  <c r="C16" i="4"/>
  <c r="I16" i="4" s="1"/>
  <c r="C20" i="4"/>
  <c r="I20" i="4" s="1"/>
  <c r="C22" i="4"/>
  <c r="I22" i="4" s="1"/>
  <c r="C24" i="4"/>
  <c r="I24" i="4" s="1"/>
  <c r="C17" i="4"/>
  <c r="I17" i="4" s="1"/>
  <c r="C21" i="4"/>
  <c r="I21" i="4" s="1"/>
  <c r="C14" i="4"/>
  <c r="I14" i="4" s="1"/>
  <c r="AZ7" i="2"/>
  <c r="BA7" i="2" s="1"/>
  <c r="AZ15" i="2"/>
  <c r="BA15" i="2" s="1"/>
  <c r="AZ12" i="2"/>
  <c r="BA12" i="2" s="1"/>
  <c r="AZ8" i="2"/>
  <c r="BA8" i="2" s="1"/>
  <c r="AZ3" i="2"/>
  <c r="BA3" i="2" s="1"/>
  <c r="AZ31" i="2"/>
  <c r="BA31" i="2" s="1"/>
  <c r="AZ4" i="2"/>
  <c r="BA4" i="2" s="1"/>
  <c r="AZ6" i="2"/>
  <c r="BA6" i="2" s="1"/>
  <c r="AZ18" i="2"/>
  <c r="BA18" i="2" s="1"/>
  <c r="AZ16" i="2"/>
  <c r="BA16" i="2" s="1"/>
  <c r="AZ25" i="2"/>
  <c r="BA25" i="2" s="1"/>
  <c r="AZ9" i="2"/>
  <c r="BA9" i="2" s="1"/>
  <c r="AZ28" i="2"/>
  <c r="BA28" i="2" s="1"/>
  <c r="AZ17" i="2"/>
  <c r="BA17" i="2" s="1"/>
  <c r="AZ10" i="2"/>
  <c r="BA10" i="2" s="1"/>
  <c r="AZ24" i="2"/>
  <c r="BA24" i="2" s="1"/>
  <c r="AZ26" i="2"/>
  <c r="BA26" i="2" s="1"/>
  <c r="AZ29" i="2"/>
  <c r="BA29" i="2" s="1"/>
  <c r="AZ27" i="2"/>
  <c r="BA27" i="2" s="1"/>
  <c r="AZ19" i="2"/>
  <c r="BA19" i="2" s="1"/>
  <c r="AZ20" i="2"/>
  <c r="BA20" i="2" s="1"/>
  <c r="AZ21" i="2"/>
  <c r="BA21" i="2" s="1"/>
  <c r="AZ22" i="2"/>
  <c r="BA22" i="2" s="1"/>
  <c r="AZ14" i="2"/>
  <c r="BA14" i="2" s="1"/>
  <c r="AZ13" i="2"/>
  <c r="BA13" i="2" s="1"/>
  <c r="AZ23" i="2"/>
  <c r="BA23" i="2" s="1"/>
  <c r="AM75" i="3"/>
  <c r="BK220" i="3"/>
  <c r="BL220" i="3"/>
  <c r="BP170" i="3"/>
  <c r="M89" i="4" l="1"/>
  <c r="L85" i="4"/>
  <c r="M83" i="4"/>
  <c r="K83" i="4"/>
  <c r="K85" i="4"/>
  <c r="K87" i="4"/>
  <c r="L91" i="4"/>
  <c r="L87" i="4"/>
  <c r="M90" i="4"/>
  <c r="K88" i="4"/>
  <c r="L90" i="4"/>
  <c r="M88" i="4"/>
  <c r="L89" i="4"/>
  <c r="M85" i="4"/>
  <c r="K89" i="4"/>
  <c r="M92" i="4"/>
  <c r="L92" i="4"/>
  <c r="L88" i="4"/>
  <c r="M86" i="4"/>
  <c r="K86" i="4"/>
  <c r="K92" i="4"/>
  <c r="K90" i="4"/>
  <c r="M87" i="4"/>
  <c r="K91" i="4"/>
  <c r="M91" i="4"/>
  <c r="K84" i="4"/>
  <c r="L83" i="4"/>
  <c r="L86" i="4"/>
  <c r="L84" i="4"/>
  <c r="M84" i="4"/>
  <c r="H47" i="4"/>
  <c r="I47" i="4"/>
  <c r="I56" i="4"/>
  <c r="H51" i="4"/>
  <c r="I57" i="4"/>
  <c r="I49" i="4"/>
  <c r="H58" i="4"/>
  <c r="I54" i="4"/>
  <c r="J82" i="4"/>
  <c r="I48" i="4"/>
  <c r="I52" i="4"/>
  <c r="I51" i="4"/>
  <c r="I58" i="4"/>
  <c r="H56" i="4"/>
  <c r="H55" i="4"/>
  <c r="I50" i="4"/>
  <c r="I53" i="4"/>
  <c r="H53" i="4"/>
  <c r="I55" i="4"/>
  <c r="H49" i="4"/>
  <c r="H57" i="4"/>
  <c r="I82" i="4"/>
  <c r="H48" i="4"/>
  <c r="H52" i="4"/>
  <c r="H54" i="4"/>
  <c r="H50" i="4"/>
  <c r="F54" i="4"/>
  <c r="F58" i="4"/>
  <c r="F56" i="4"/>
  <c r="F57" i="4"/>
  <c r="F55" i="4"/>
  <c r="F53" i="4"/>
  <c r="F52" i="4"/>
  <c r="F50" i="4"/>
  <c r="F47" i="4"/>
  <c r="F49" i="4"/>
  <c r="F51" i="4"/>
  <c r="G82" i="4"/>
  <c r="F48" i="4"/>
  <c r="D21" i="4"/>
  <c r="K21" i="4" s="1"/>
  <c r="D20" i="4"/>
  <c r="K20" i="4" s="1"/>
  <c r="D18" i="4"/>
  <c r="K18" i="4" s="1"/>
  <c r="D17" i="4"/>
  <c r="K17" i="4" s="1"/>
  <c r="D19" i="4"/>
  <c r="K19" i="4" s="1"/>
  <c r="D24" i="4"/>
  <c r="K24" i="4" s="1"/>
  <c r="D16" i="4"/>
  <c r="K16" i="4" s="1"/>
  <c r="D23" i="4"/>
  <c r="K23" i="4" s="1"/>
  <c r="K82" i="4"/>
  <c r="M82" i="4"/>
  <c r="D14" i="4"/>
  <c r="K14" i="4" s="1"/>
  <c r="L82" i="4"/>
  <c r="D22" i="4"/>
  <c r="K22" i="4" s="1"/>
  <c r="D13" i="4"/>
  <c r="K13" i="4" s="1"/>
  <c r="K81" i="4"/>
  <c r="G8" i="4" s="1"/>
  <c r="M81" i="4"/>
  <c r="I8" i="4" s="1"/>
  <c r="L81" i="4"/>
  <c r="H8" i="4" s="1"/>
  <c r="D15" i="4"/>
  <c r="K15" i="4" s="1"/>
  <c r="I81" i="4"/>
  <c r="E8" i="4" s="1"/>
  <c r="J81" i="4"/>
  <c r="F8" i="4" s="1"/>
  <c r="AM159" i="3"/>
  <c r="BK170" i="3"/>
  <c r="BP195" i="3"/>
  <c r="BL170" i="3"/>
  <c r="M47" i="4" l="1"/>
  <c r="M56" i="4"/>
  <c r="M52" i="4"/>
  <c r="J15" i="4"/>
  <c r="M15" i="4"/>
  <c r="J23" i="4"/>
  <c r="M23" i="4"/>
  <c r="J24" i="4"/>
  <c r="M24" i="4"/>
  <c r="J20" i="4"/>
  <c r="M20" i="4"/>
  <c r="J21" i="4"/>
  <c r="M21" i="4"/>
  <c r="J13" i="4"/>
  <c r="M13" i="4"/>
  <c r="J22" i="4"/>
  <c r="M22" i="4"/>
  <c r="J14" i="4"/>
  <c r="M14" i="4"/>
  <c r="J16" i="4"/>
  <c r="M16" i="4"/>
  <c r="J19" i="4"/>
  <c r="M19" i="4"/>
  <c r="J17" i="4"/>
  <c r="M17" i="4"/>
  <c r="J18" i="4"/>
  <c r="M18" i="4"/>
  <c r="M53" i="4"/>
  <c r="M58" i="4"/>
  <c r="M50" i="4"/>
  <c r="M57" i="4"/>
  <c r="M55" i="4"/>
  <c r="M54" i="4"/>
  <c r="M51" i="4"/>
  <c r="M48" i="4"/>
  <c r="M49" i="4"/>
  <c r="D9" i="4"/>
  <c r="N15" i="4"/>
  <c r="N13" i="4"/>
  <c r="N14" i="4"/>
  <c r="N17" i="4"/>
  <c r="N18" i="4"/>
  <c r="N22" i="4"/>
  <c r="N16" i="4"/>
  <c r="N24" i="4"/>
  <c r="N19" i="4"/>
  <c r="N20" i="4"/>
  <c r="N23" i="4"/>
  <c r="N21" i="4"/>
  <c r="AM64" i="3"/>
  <c r="BK195" i="3"/>
  <c r="BL195" i="3"/>
  <c r="BP234" i="3"/>
  <c r="N48" i="4" l="1"/>
  <c r="N49" i="4"/>
  <c r="N55" i="4"/>
  <c r="N47" i="4"/>
  <c r="N57" i="4"/>
  <c r="N56" i="4"/>
  <c r="N51" i="4"/>
  <c r="N50" i="4"/>
  <c r="N53" i="4"/>
  <c r="N54" i="4"/>
  <c r="N58" i="4"/>
  <c r="N52" i="4"/>
  <c r="AM198" i="3"/>
  <c r="BL234" i="3"/>
  <c r="BK234" i="3"/>
  <c r="AV2" i="2" l="1"/>
  <c r="AM122" i="3"/>
  <c r="AM178" i="3" l="1"/>
  <c r="AM211" i="3" l="1"/>
  <c r="AM222" i="3" l="1"/>
  <c r="AM185" i="3" l="1"/>
  <c r="AM224" i="3" l="1"/>
  <c r="AM223" i="3" l="1"/>
  <c r="AM167" i="3" l="1"/>
  <c r="AM227" i="3" l="1"/>
  <c r="AM218" i="3" l="1"/>
  <c r="AM132" i="3" l="1"/>
  <c r="AM168" i="3" l="1"/>
  <c r="AM142" i="3" l="1"/>
  <c r="AM207" i="3" l="1"/>
  <c r="AM230" i="3" l="1"/>
  <c r="AM231" i="3" l="1"/>
  <c r="AM149" i="3" l="1"/>
  <c r="AM209" i="3" l="1"/>
  <c r="AM93" i="3" l="1"/>
  <c r="AM108" i="3" l="1"/>
  <c r="AM153" i="3" l="1"/>
  <c r="AM201" i="3" l="1"/>
  <c r="B276" i="3"/>
  <c r="B277" i="3" l="1"/>
  <c r="B278" i="3" l="1"/>
  <c r="B279" i="3" l="1"/>
  <c r="B280" i="3" l="1"/>
  <c r="B281" i="3" l="1"/>
  <c r="AM79" i="3"/>
  <c r="B282" i="3"/>
  <c r="B283" i="3" l="1"/>
  <c r="B284" i="3" l="1"/>
  <c r="B285" i="3" l="1"/>
  <c r="B286" i="3" l="1"/>
  <c r="B287" i="3" l="1"/>
  <c r="AM190" i="3"/>
  <c r="AM196" i="3" l="1"/>
  <c r="B288" i="3"/>
  <c r="B289" i="3" l="1"/>
  <c r="B290" i="3" l="1"/>
  <c r="B291" i="3" l="1"/>
  <c r="B292" i="3" l="1"/>
  <c r="B293" i="3" l="1"/>
  <c r="B294" i="3" l="1"/>
  <c r="B295" i="3" l="1"/>
  <c r="B296" i="3" l="1"/>
  <c r="B297" i="3" l="1"/>
  <c r="AM76" i="3"/>
  <c r="B298" i="3" l="1"/>
  <c r="B299" i="3" l="1"/>
  <c r="AM214" i="3"/>
  <c r="AM162" i="3"/>
  <c r="AM221" i="3" l="1"/>
  <c r="AM102" i="3" l="1"/>
  <c r="AM220" i="3" l="1"/>
  <c r="AM170" i="3" l="1"/>
  <c r="AM195" i="3" l="1"/>
  <c r="AM234" i="3" l="1"/>
  <c r="AM202" i="3" l="1"/>
  <c r="AM90" i="3" l="1"/>
  <c r="AM101" i="3" l="1"/>
  <c r="AE4" i="3" l="1"/>
  <c r="AF4" i="3" l="1"/>
  <c r="AE5" i="3" l="1"/>
  <c r="AF5" i="3" l="1"/>
  <c r="BN4" i="3" l="1"/>
  <c r="BN5" i="3" s="1"/>
  <c r="BN6" i="3" s="1"/>
  <c r="BO3" i="3"/>
  <c r="BO4" i="3" l="1"/>
  <c r="BO6" i="3"/>
  <c r="BO5" i="3"/>
  <c r="BN7" i="3" l="1"/>
  <c r="BN8" i="3" s="1"/>
  <c r="BO8" i="3" s="1"/>
  <c r="BO7" i="3" l="1"/>
  <c r="BN9" i="3" l="1"/>
  <c r="BN10" i="3" s="1"/>
  <c r="BN11" i="3" l="1"/>
  <c r="BO10" i="3"/>
  <c r="BO9" i="3"/>
  <c r="BN12" i="3" l="1"/>
  <c r="BO12" i="3" s="1"/>
  <c r="BO11" i="3"/>
  <c r="BN13" i="3" l="1"/>
  <c r="BN14" i="3" s="1"/>
  <c r="BO14" i="3" s="1"/>
  <c r="BO13" i="3" l="1"/>
  <c r="BN15" i="3"/>
  <c r="BN16" i="3" s="1"/>
  <c r="BN17" i="3" l="1"/>
  <c r="BO17" i="3" s="1"/>
  <c r="BO16" i="3"/>
  <c r="BO15" i="3"/>
  <c r="BN18" i="3" l="1"/>
  <c r="BN19" i="3" s="1"/>
  <c r="BN20" i="3" s="1"/>
  <c r="BO19" i="3" l="1"/>
  <c r="BO18" i="3"/>
  <c r="BN21" i="3"/>
  <c r="BO21" i="3" s="1"/>
  <c r="BO20" i="3"/>
  <c r="BN22" i="3" l="1"/>
  <c r="BN23" i="3" s="1"/>
  <c r="BO23" i="3" l="1"/>
  <c r="BN24" i="3"/>
  <c r="BO22" i="3"/>
  <c r="BN25" i="3" l="1"/>
  <c r="BO24" i="3"/>
  <c r="BO25" i="3" l="1"/>
  <c r="BN26" i="3"/>
  <c r="BN27" i="3" l="1"/>
  <c r="BO26" i="3"/>
  <c r="BN28" i="3" l="1"/>
  <c r="BO27" i="3"/>
  <c r="D81" i="4"/>
  <c r="F4" i="4" s="1"/>
  <c r="F81" i="4"/>
  <c r="H4" i="4" s="1"/>
  <c r="E81" i="4"/>
  <c r="G4" i="4" s="1"/>
  <c r="BO28" i="3" l="1"/>
  <c r="BN29" i="3"/>
  <c r="BN30" i="3" l="1"/>
  <c r="BO29" i="3"/>
  <c r="BO30" i="3" l="1"/>
  <c r="BN31" i="3"/>
  <c r="BN32" i="3" l="1"/>
  <c r="BO31" i="3"/>
  <c r="BO32" i="3" l="1"/>
  <c r="BN33" i="3"/>
  <c r="BN34" i="3" l="1"/>
  <c r="BO34" i="3" s="1"/>
  <c r="BO33" i="3"/>
  <c r="G81" i="4" l="1"/>
  <c r="I4" i="4" s="1"/>
  <c r="AG285" i="3" l="1"/>
  <c r="AC285" i="3" l="1"/>
  <c r="BN35" i="3" l="1"/>
  <c r="BN36" i="3" s="1"/>
  <c r="AE6" i="3" l="1"/>
  <c r="AE7" i="3" s="1"/>
  <c r="AF7" i="3" s="1"/>
  <c r="BO36" i="3"/>
  <c r="BN37" i="3"/>
  <c r="BO35" i="3"/>
  <c r="AF6" i="3" l="1"/>
  <c r="BN38" i="3"/>
  <c r="BO37" i="3"/>
  <c r="BN39" i="3" l="1"/>
  <c r="BO39" i="3" s="1"/>
  <c r="BO38" i="3"/>
  <c r="BN40" i="3" l="1"/>
  <c r="BN41" i="3" s="1"/>
  <c r="BO41" i="3" l="1"/>
  <c r="BN42" i="3"/>
  <c r="BO40" i="3"/>
  <c r="BO42" i="3" l="1"/>
  <c r="BN43" i="3"/>
  <c r="BO43" i="3" l="1"/>
  <c r="BN44" i="3"/>
  <c r="BN45" i="3" l="1"/>
  <c r="BO44" i="3"/>
  <c r="BO45" i="3" l="1"/>
  <c r="BN46" i="3"/>
  <c r="BO46" i="3" s="1"/>
  <c r="BN47" i="3" l="1"/>
  <c r="BN48" i="3" s="1"/>
  <c r="BN49" i="3" l="1"/>
  <c r="BO48" i="3"/>
  <c r="BO47" i="3"/>
  <c r="BN50" i="3" l="1"/>
  <c r="BO49" i="3"/>
  <c r="BO50" i="3" l="1"/>
  <c r="BN51" i="3"/>
  <c r="BO51" i="3" l="1"/>
  <c r="BN52" i="3"/>
  <c r="BN53" i="3" l="1"/>
  <c r="BO52" i="3"/>
  <c r="BN54" i="3" l="1"/>
  <c r="BO53" i="3"/>
  <c r="BO54" i="3" l="1"/>
  <c r="BN55" i="3"/>
  <c r="BN56" i="3" l="1"/>
  <c r="BO55" i="3"/>
  <c r="BO56" i="3" l="1"/>
  <c r="BN57" i="3"/>
  <c r="BN58" i="3" l="1"/>
  <c r="BO57" i="3"/>
  <c r="BO58" i="3" l="1"/>
  <c r="BN59" i="3"/>
  <c r="BO59" i="3" l="1"/>
  <c r="BN60" i="3"/>
  <c r="BN61" i="3" l="1"/>
  <c r="BO60" i="3"/>
  <c r="BN62" i="3" l="1"/>
  <c r="BO61" i="3"/>
  <c r="BO62" i="3" l="1"/>
  <c r="BN63" i="3"/>
  <c r="BO63" i="3" l="1"/>
  <c r="BN64" i="3"/>
  <c r="BN65" i="3" l="1"/>
  <c r="BO64" i="3"/>
  <c r="BO65" i="3" l="1"/>
  <c r="BN66" i="3"/>
  <c r="BN67" i="3" l="1"/>
  <c r="BO66" i="3"/>
  <c r="BO67" i="3" l="1"/>
  <c r="BN68" i="3"/>
  <c r="BN69" i="3" l="1"/>
  <c r="BO68" i="3"/>
  <c r="BO69" i="3" l="1"/>
  <c r="BN70" i="3"/>
  <c r="BN71" i="3" l="1"/>
  <c r="BO70" i="3"/>
  <c r="BN72" i="3" l="1"/>
  <c r="BO71" i="3"/>
  <c r="BO72" i="3" l="1"/>
  <c r="BN73" i="3"/>
  <c r="BN74" i="3" l="1"/>
  <c r="BO73" i="3"/>
  <c r="BO74" i="3" l="1"/>
  <c r="BN75" i="3"/>
  <c r="BO75" i="3" s="1"/>
  <c r="BN76" i="3" l="1"/>
  <c r="BN77" i="3" s="1"/>
  <c r="BN78" i="3" l="1"/>
  <c r="BO77" i="3"/>
  <c r="BO76" i="3"/>
  <c r="BO78" i="3" l="1"/>
  <c r="BN79" i="3"/>
  <c r="BN80" i="3" l="1"/>
  <c r="BO79" i="3"/>
  <c r="BN81" i="3" l="1"/>
  <c r="BO80" i="3"/>
  <c r="BO81" i="3" l="1"/>
  <c r="BN82" i="3"/>
  <c r="BN83" i="3" l="1"/>
  <c r="BO82" i="3"/>
  <c r="BN84" i="3" l="1"/>
  <c r="BO83" i="3"/>
  <c r="BN85" i="3" l="1"/>
  <c r="BO84" i="3"/>
  <c r="BO85" i="3" l="1"/>
  <c r="BN86" i="3"/>
  <c r="BN87" i="3" l="1"/>
  <c r="BO86" i="3"/>
  <c r="BO87" i="3" l="1"/>
  <c r="BN88" i="3"/>
  <c r="BN89" i="3" l="1"/>
  <c r="BO88" i="3"/>
  <c r="BO89" i="3" l="1"/>
  <c r="BN90" i="3"/>
  <c r="BN91" i="3" l="1"/>
  <c r="BO90" i="3"/>
  <c r="BN92" i="3" l="1"/>
  <c r="BO91" i="3"/>
  <c r="BO92" i="3" l="1"/>
  <c r="BN93" i="3"/>
  <c r="BN94" i="3" l="1"/>
  <c r="BO93" i="3"/>
  <c r="BO94" i="3" l="1"/>
  <c r="BN95" i="3"/>
  <c r="BN96" i="3" l="1"/>
  <c r="BO95" i="3"/>
  <c r="BO96" i="3" l="1"/>
  <c r="BN97" i="3"/>
  <c r="BO97" i="3" l="1"/>
  <c r="BN98" i="3"/>
  <c r="BN99" i="3" l="1"/>
  <c r="BO99" i="3" s="1"/>
  <c r="BO98" i="3"/>
  <c r="BN100" i="3" l="1"/>
  <c r="BN101" i="3" s="1"/>
  <c r="BN102" i="3" l="1"/>
  <c r="BO101" i="3"/>
  <c r="BO100" i="3"/>
  <c r="BN103" i="3" l="1"/>
  <c r="BO102" i="3"/>
  <c r="BO103" i="3" l="1"/>
  <c r="BN104" i="3"/>
  <c r="BN105" i="3" l="1"/>
  <c r="BO104" i="3"/>
  <c r="BO105" i="3" l="1"/>
  <c r="BN106" i="3"/>
  <c r="BO106" i="3" l="1"/>
  <c r="BN107" i="3"/>
  <c r="BN108" i="3" l="1"/>
  <c r="BO107" i="3"/>
  <c r="BN109" i="3" l="1"/>
  <c r="BO108" i="3"/>
  <c r="BO109" i="3" l="1"/>
  <c r="BN110" i="3"/>
  <c r="BN111" i="3" l="1"/>
  <c r="BO110" i="3"/>
  <c r="BN112" i="3" l="1"/>
  <c r="BO111" i="3"/>
  <c r="BO112" i="3" l="1"/>
  <c r="BN113" i="3"/>
  <c r="BO113" i="3" l="1"/>
  <c r="BN114" i="3"/>
  <c r="BO114" i="3" l="1"/>
  <c r="BN115" i="3"/>
  <c r="BN116" i="3" l="1"/>
  <c r="BO115" i="3"/>
  <c r="BO116" i="3" l="1"/>
  <c r="BN117" i="3"/>
  <c r="BN118" i="3" l="1"/>
  <c r="BO117" i="3"/>
  <c r="BN119" i="3" l="1"/>
  <c r="BO118" i="3"/>
  <c r="BO119" i="3" l="1"/>
  <c r="BN120" i="3"/>
  <c r="BN121" i="3" l="1"/>
  <c r="BO120" i="3"/>
  <c r="BO121" i="3" l="1"/>
  <c r="BN122" i="3"/>
  <c r="BN123" i="3" l="1"/>
  <c r="BO122" i="3"/>
  <c r="BO123" i="3" l="1"/>
  <c r="BN124" i="3"/>
  <c r="BN125" i="3" l="1"/>
  <c r="BO124" i="3"/>
  <c r="BN126" i="3" l="1"/>
  <c r="BO125" i="3"/>
  <c r="BN127" i="3" l="1"/>
  <c r="BO126" i="3"/>
  <c r="AM229" i="3"/>
  <c r="AM217" i="3"/>
  <c r="BN128" i="3" l="1"/>
  <c r="BO127" i="3"/>
  <c r="AM193" i="3"/>
  <c r="BO128" i="3" l="1"/>
  <c r="BN129" i="3"/>
  <c r="AM226" i="3"/>
  <c r="BN130" i="3" l="1"/>
  <c r="BO129" i="3"/>
  <c r="AM225" i="3"/>
  <c r="BN131" i="3" l="1"/>
  <c r="BO130" i="3"/>
  <c r="AM200" i="3"/>
  <c r="BO131" i="3" l="1"/>
  <c r="BN132" i="3"/>
  <c r="AM232" i="3"/>
  <c r="BN133" i="3" l="1"/>
  <c r="BO132" i="3"/>
  <c r="AM138" i="3"/>
  <c r="BO133" i="3" l="1"/>
  <c r="BN134" i="3"/>
  <c r="AM184" i="3"/>
  <c r="BN135" i="3" l="1"/>
  <c r="BO134" i="3"/>
  <c r="AM154" i="3"/>
  <c r="AM107" i="3"/>
  <c r="BN136" i="3" l="1"/>
  <c r="BO135" i="3"/>
  <c r="AM137" i="3"/>
  <c r="BO136" i="3" l="1"/>
  <c r="BN137" i="3"/>
  <c r="AM139" i="3"/>
  <c r="BN138" i="3" l="1"/>
  <c r="BO137" i="3"/>
  <c r="AM213" i="3"/>
  <c r="BO138" i="3" l="1"/>
  <c r="BN139" i="3"/>
  <c r="AM205" i="3"/>
  <c r="BN140" i="3" l="1"/>
  <c r="BO139" i="3"/>
  <c r="AM100" i="3"/>
  <c r="BO140" i="3" l="1"/>
  <c r="BN141" i="3"/>
  <c r="AM115" i="3"/>
  <c r="BO141" i="3" l="1"/>
  <c r="BN142" i="3"/>
  <c r="AM233" i="3"/>
  <c r="BN143" i="3" l="1"/>
  <c r="BO142" i="3"/>
  <c r="AM219" i="3"/>
  <c r="BN144" i="3" l="1"/>
  <c r="BO143" i="3"/>
  <c r="AM204" i="3"/>
  <c r="BO144" i="3" l="1"/>
  <c r="BN145" i="3"/>
  <c r="AM236" i="3"/>
  <c r="BO145" i="3" l="1"/>
  <c r="BN146" i="3"/>
  <c r="AM242" i="3"/>
  <c r="BO146" i="3" l="1"/>
  <c r="BN147" i="3"/>
  <c r="AM243" i="3"/>
  <c r="BO147" i="3" l="1"/>
  <c r="BN148" i="3"/>
  <c r="AM244" i="3"/>
  <c r="BO148" i="3" l="1"/>
  <c r="BN149" i="3"/>
  <c r="AM245" i="3"/>
  <c r="BN150" i="3" l="1"/>
  <c r="BO149" i="3"/>
  <c r="AM246" i="3"/>
  <c r="BO150" i="3" l="1"/>
  <c r="BN151" i="3"/>
  <c r="AM160" i="3"/>
  <c r="BO151" i="3" l="1"/>
  <c r="BN152" i="3"/>
  <c r="AM247" i="3"/>
  <c r="BO152" i="3" l="1"/>
  <c r="BN153" i="3"/>
  <c r="AM237" i="3"/>
  <c r="BO153" i="3" l="1"/>
  <c r="BN154" i="3"/>
  <c r="AM248" i="3"/>
  <c r="AM239" i="3"/>
  <c r="BN155" i="3" l="1"/>
  <c r="BO154" i="3"/>
  <c r="AM199" i="3"/>
  <c r="AM228" i="3"/>
  <c r="BO155" i="3" l="1"/>
  <c r="BN156" i="3"/>
  <c r="BN157" i="3" l="1"/>
  <c r="BO156" i="3"/>
  <c r="BO157" i="3" l="1"/>
  <c r="BN158" i="3"/>
  <c r="BO158" i="3" l="1"/>
  <c r="BN159" i="3"/>
  <c r="BO159" i="3" l="1"/>
  <c r="BN160" i="3"/>
  <c r="BN161" i="3" l="1"/>
  <c r="BO160" i="3"/>
  <c r="BO161" i="3" l="1"/>
  <c r="BN162" i="3"/>
  <c r="BN163" i="3" l="1"/>
  <c r="BO162" i="3"/>
  <c r="BN164" i="3" l="1"/>
  <c r="BO163" i="3"/>
  <c r="BO164" i="3" l="1"/>
  <c r="BN165" i="3"/>
  <c r="BO165" i="3" l="1"/>
  <c r="BN166" i="3"/>
  <c r="BO166" i="3" l="1"/>
  <c r="BN167" i="3"/>
  <c r="BO167" i="3" l="1"/>
  <c r="BN168" i="3"/>
  <c r="BN169" i="3" l="1"/>
  <c r="BO168" i="3"/>
  <c r="BO169" i="3" l="1"/>
  <c r="BN170" i="3"/>
  <c r="BN171" i="3" l="1"/>
  <c r="BO170" i="3"/>
  <c r="BO171" i="3" l="1"/>
  <c r="BN172" i="3"/>
  <c r="BN173" i="3" l="1"/>
  <c r="BO172" i="3"/>
  <c r="BO173" i="3" l="1"/>
  <c r="BN174" i="3"/>
  <c r="BN175" i="3" l="1"/>
  <c r="BO174" i="3"/>
  <c r="BO175" i="3" l="1"/>
  <c r="BN176" i="3"/>
  <c r="BN177" i="3" l="1"/>
  <c r="BO176" i="3"/>
  <c r="BO177" i="3" l="1"/>
  <c r="BN178" i="3"/>
  <c r="BN179" i="3" l="1"/>
  <c r="BO178" i="3"/>
  <c r="BO179" i="3" l="1"/>
  <c r="BN180" i="3"/>
  <c r="BN181" i="3" l="1"/>
  <c r="BO180" i="3"/>
  <c r="BO181" i="3" l="1"/>
  <c r="BN182" i="3"/>
  <c r="BN183" i="3" l="1"/>
  <c r="BO182" i="3"/>
  <c r="BO183" i="3" l="1"/>
  <c r="BN184" i="3"/>
  <c r="BN185" i="3" l="1"/>
  <c r="BO184" i="3"/>
  <c r="BN186" i="3" l="1"/>
  <c r="BO185" i="3"/>
  <c r="BN187" i="3" l="1"/>
  <c r="BO186" i="3"/>
  <c r="BO187" i="3" l="1"/>
  <c r="BN188" i="3"/>
  <c r="BO188" i="3" l="1"/>
  <c r="BN189" i="3"/>
  <c r="BO189" i="3" l="1"/>
  <c r="BN190" i="3"/>
  <c r="BN191" i="3" l="1"/>
  <c r="BO190" i="3"/>
  <c r="BO191" i="3" l="1"/>
  <c r="BN192" i="3"/>
  <c r="BO192" i="3" l="1"/>
  <c r="BN193" i="3"/>
  <c r="BN194" i="3" l="1"/>
  <c r="BO193" i="3"/>
  <c r="BO194" i="3" l="1"/>
  <c r="BN195" i="3"/>
  <c r="BN196" i="3" l="1"/>
  <c r="BO195" i="3"/>
  <c r="BN197" i="3" l="1"/>
  <c r="BO196" i="3"/>
  <c r="BO197" i="3" l="1"/>
  <c r="BN198" i="3"/>
  <c r="BO198" i="3" l="1"/>
  <c r="BN199" i="3"/>
  <c r="BN200" i="3" l="1"/>
  <c r="BO199" i="3"/>
  <c r="BN201" i="3" l="1"/>
  <c r="BO201" i="3" s="1"/>
  <c r="BO200" i="3"/>
  <c r="BN202" i="3"/>
  <c r="BN203" i="3" s="1"/>
  <c r="BO202" i="3"/>
  <c r="BO203" i="3" l="1"/>
  <c r="BN204" i="3"/>
  <c r="BN205" i="3" l="1"/>
  <c r="BO204" i="3"/>
  <c r="BO205" i="3" l="1"/>
  <c r="BN206" i="3"/>
  <c r="BN207" i="3" l="1"/>
  <c r="BO206" i="3"/>
  <c r="BO207" i="3" l="1"/>
  <c r="BN208" i="3"/>
  <c r="BN209" i="3" l="1"/>
  <c r="BO208" i="3"/>
  <c r="AE8" i="3" l="1"/>
  <c r="AE9" i="3" s="1"/>
  <c r="BO209" i="3"/>
  <c r="BN210" i="3"/>
  <c r="AF9" i="3" l="1"/>
  <c r="AE10" i="3"/>
  <c r="AF8" i="3"/>
  <c r="BN211" i="3"/>
  <c r="BO210" i="3"/>
  <c r="AF10" i="3" l="1"/>
  <c r="AE11" i="3"/>
  <c r="BO211" i="3"/>
  <c r="BN212" i="3"/>
  <c r="AE12" i="3" l="1"/>
  <c r="AF12" i="3" s="1"/>
  <c r="AF11" i="3"/>
  <c r="BN213" i="3"/>
  <c r="BO212" i="3"/>
  <c r="BO213" i="3" l="1"/>
  <c r="BN214" i="3"/>
  <c r="BN215" i="3" l="1"/>
  <c r="BO214" i="3"/>
  <c r="BO215" i="3" l="1"/>
  <c r="BN216" i="3"/>
  <c r="BN217" i="3" l="1"/>
  <c r="BO216" i="3"/>
  <c r="BO217" i="3" l="1"/>
  <c r="BN218" i="3"/>
  <c r="BN219" i="3" l="1"/>
  <c r="BO218" i="3"/>
  <c r="BO219" i="3" l="1"/>
  <c r="BN220" i="3"/>
  <c r="BN221" i="3" l="1"/>
  <c r="BO220" i="3"/>
  <c r="BO221" i="3" l="1"/>
  <c r="BN222" i="3"/>
  <c r="BN223" i="3" l="1"/>
  <c r="BO222" i="3"/>
  <c r="BO223" i="3" l="1"/>
  <c r="BN224" i="3"/>
  <c r="BN225" i="3" l="1"/>
  <c r="BO224" i="3"/>
  <c r="BO225" i="3" l="1"/>
  <c r="BN226" i="3"/>
  <c r="BN227" i="3" l="1"/>
  <c r="BO226" i="3"/>
  <c r="BO227" i="3" l="1"/>
  <c r="BN228" i="3"/>
  <c r="BN229" i="3" l="1"/>
  <c r="BO228" i="3"/>
  <c r="BO229" i="3" l="1"/>
  <c r="BN230" i="3"/>
  <c r="BN231" i="3" l="1"/>
  <c r="BO230" i="3"/>
  <c r="BO231" i="3" l="1"/>
  <c r="BN232" i="3"/>
  <c r="BN233" i="3" l="1"/>
  <c r="BO232" i="3"/>
  <c r="BO233" i="3" l="1"/>
  <c r="BN234" i="3"/>
  <c r="BN235" i="3" l="1"/>
  <c r="BO234" i="3"/>
  <c r="BO235" i="3" l="1"/>
  <c r="BN236" i="3"/>
  <c r="BN237" i="3" l="1"/>
  <c r="BO236" i="3"/>
  <c r="BO237" i="3" l="1"/>
  <c r="BN238" i="3"/>
  <c r="BN239" i="3" l="1"/>
  <c r="BO238" i="3"/>
  <c r="BO239" i="3" l="1"/>
  <c r="BN240" i="3"/>
  <c r="BN241" i="3" l="1"/>
  <c r="BO240" i="3"/>
  <c r="BO241" i="3" l="1"/>
  <c r="BN242" i="3"/>
  <c r="BN243" i="3" l="1"/>
  <c r="BO242" i="3"/>
  <c r="BO243" i="3" l="1"/>
  <c r="BN244" i="3"/>
  <c r="BN245" i="3" l="1"/>
  <c r="BO244" i="3"/>
  <c r="BO245" i="3" l="1"/>
  <c r="BN246" i="3"/>
  <c r="BN247" i="3" l="1"/>
  <c r="BO246" i="3"/>
  <c r="BO247" i="3" l="1"/>
  <c r="BN248" i="3"/>
  <c r="BN249" i="3" l="1"/>
  <c r="BO248" i="3"/>
  <c r="BO249" i="3" l="1"/>
  <c r="BN250" i="3"/>
  <c r="BN251" i="3" l="1"/>
  <c r="BO250" i="3"/>
  <c r="BO251" i="3" l="1"/>
  <c r="BN252" i="3"/>
  <c r="BN253" i="3" l="1"/>
  <c r="BO252" i="3"/>
  <c r="BO253" i="3" l="1"/>
  <c r="BN254" i="3"/>
  <c r="BN255" i="3" l="1"/>
  <c r="BO254" i="3"/>
  <c r="BO255" i="3" l="1"/>
  <c r="BN256" i="3"/>
  <c r="BO256" i="3" l="1"/>
  <c r="BN257" i="3"/>
  <c r="BO257" i="3" l="1"/>
  <c r="BN258" i="3"/>
  <c r="BO258" i="3" l="1"/>
  <c r="BN259" i="3"/>
  <c r="BO259" i="3" l="1"/>
  <c r="BN260" i="3"/>
  <c r="BO260" i="3" l="1"/>
  <c r="BN261" i="3"/>
  <c r="BO261" i="3" l="1"/>
  <c r="BN262" i="3"/>
  <c r="BN263" i="3" l="1"/>
  <c r="BO262" i="3"/>
  <c r="BO263" i="3" l="1"/>
  <c r="BN264" i="3"/>
  <c r="BO264" i="3" l="1"/>
  <c r="BN265" i="3"/>
  <c r="BO265" i="3" l="1"/>
  <c r="BN266" i="3"/>
  <c r="BO266" i="3" l="1"/>
  <c r="BN267" i="3"/>
  <c r="BO267" i="3" s="1"/>
  <c r="AA34" i="4" l="1"/>
  <c r="AA22" i="4"/>
  <c r="AB12" i="4"/>
  <c r="AD12" i="4" s="1"/>
  <c r="Z12" i="4"/>
  <c r="Z22" i="4"/>
  <c r="AB9" i="4"/>
  <c r="AD9" i="4" s="1"/>
  <c r="AA18" i="4"/>
  <c r="AA9" i="4"/>
  <c r="AB20" i="4"/>
  <c r="AD20" i="4" s="1"/>
  <c r="AA24" i="4"/>
  <c r="Z11" i="4"/>
  <c r="Z34" i="4"/>
  <c r="Z21" i="4"/>
  <c r="Z27" i="4"/>
  <c r="AB27" i="4"/>
  <c r="AD27" i="4" s="1"/>
  <c r="AB8" i="4"/>
  <c r="AD8" i="4" s="1"/>
  <c r="Z17" i="4"/>
  <c r="Z16" i="4"/>
  <c r="AA33" i="4"/>
  <c r="AA29" i="4"/>
  <c r="AB24" i="4"/>
  <c r="AD24" i="4" s="1"/>
  <c r="Z19" i="4"/>
  <c r="AB14" i="4"/>
  <c r="AD14" i="4" s="1"/>
  <c r="AD36" i="4"/>
  <c r="AB19" i="4"/>
  <c r="AD19" i="4" s="1"/>
  <c r="AA17" i="4"/>
  <c r="Z18" i="4"/>
  <c r="Z20" i="4"/>
  <c r="AB21" i="4"/>
  <c r="AD21" i="4" s="1"/>
  <c r="AB23" i="4"/>
  <c r="AD23" i="4" s="1"/>
  <c r="Z30" i="4"/>
  <c r="AB17" i="4"/>
  <c r="AD17" i="4" s="1"/>
  <c r="AA19" i="4"/>
  <c r="Z33" i="4"/>
  <c r="AB28" i="4"/>
  <c r="AD28" i="4" s="1"/>
  <c r="Z24" i="4"/>
  <c r="Z25" i="4"/>
  <c r="AB10" i="4"/>
  <c r="AD10" i="4" s="1"/>
  <c r="AA28" i="4"/>
  <c r="AA8" i="4"/>
  <c r="AA32" i="4"/>
  <c r="Z14" i="4"/>
  <c r="AB30" i="4"/>
  <c r="AD30" i="4" s="1"/>
  <c r="AA13" i="4"/>
  <c r="Z28" i="4"/>
  <c r="AD35" i="4"/>
  <c r="AA27" i="4"/>
  <c r="AB34" i="4"/>
  <c r="AD34" i="4" s="1"/>
  <c r="Z15" i="4"/>
  <c r="AA14" i="4"/>
  <c r="Z31" i="4"/>
  <c r="AA12" i="4"/>
  <c r="AB29" i="4"/>
  <c r="AD29" i="4" s="1"/>
  <c r="AB31" i="4"/>
  <c r="AD31" i="4" s="1"/>
  <c r="AA23" i="4"/>
  <c r="Z9" i="4"/>
  <c r="AB25" i="4"/>
  <c r="AD25" i="4" s="1"/>
  <c r="AA26" i="4"/>
  <c r="AB22" i="4"/>
  <c r="AD22" i="4" s="1"/>
  <c r="AB18" i="4"/>
  <c r="AD18" i="4" s="1"/>
  <c r="AB16" i="4"/>
  <c r="AD16" i="4" s="1"/>
  <c r="AA25" i="4"/>
  <c r="AB32" i="4"/>
  <c r="AD32" i="4" s="1"/>
  <c r="Z8" i="4"/>
  <c r="Z10" i="4"/>
  <c r="AB15" i="4"/>
  <c r="AD15" i="4" s="1"/>
  <c r="Z23" i="4"/>
  <c r="AA30" i="4"/>
  <c r="AA11" i="4"/>
  <c r="Z29" i="4"/>
  <c r="Z26" i="4"/>
  <c r="AA10" i="4"/>
  <c r="Z13" i="4"/>
  <c r="AD42" i="4"/>
  <c r="AB26" i="4"/>
  <c r="AD26" i="4" s="1"/>
  <c r="AB11" i="4"/>
  <c r="AD11" i="4" s="1"/>
  <c r="AA20" i="4"/>
  <c r="AA21" i="4"/>
  <c r="AB33" i="4"/>
  <c r="AD33" i="4" s="1"/>
  <c r="AA31" i="4"/>
  <c r="Z32" i="4"/>
  <c r="AA15" i="4"/>
  <c r="AA16" i="4"/>
  <c r="AB13" i="4"/>
  <c r="AD13" i="4" s="1"/>
  <c r="AF42" i="4" l="1"/>
  <c r="AE42" i="4"/>
  <c r="AF18" i="4"/>
  <c r="AE18" i="4"/>
  <c r="AE34" i="4"/>
  <c r="AF34" i="4"/>
  <c r="AF10" i="4"/>
  <c r="AE10" i="4"/>
  <c r="AF23" i="4"/>
  <c r="AE23" i="4"/>
  <c r="AF22" i="4"/>
  <c r="AE22" i="4"/>
  <c r="AE21" i="4"/>
  <c r="AF21" i="4"/>
  <c r="AE19" i="4"/>
  <c r="AF19" i="4"/>
  <c r="AE24" i="4"/>
  <c r="AF24" i="4"/>
  <c r="AE9" i="4"/>
  <c r="AF9" i="4"/>
  <c r="AE12" i="4"/>
  <c r="AF12" i="4"/>
  <c r="AE15" i="4"/>
  <c r="AF15" i="4"/>
  <c r="AF32" i="4"/>
  <c r="AE32" i="4"/>
  <c r="AF13" i="4"/>
  <c r="AE13" i="4"/>
  <c r="AE11" i="4"/>
  <c r="AF11" i="4"/>
  <c r="AE31" i="4"/>
  <c r="AF31" i="4"/>
  <c r="AE30" i="4"/>
  <c r="AF30" i="4"/>
  <c r="AF17" i="4"/>
  <c r="AE17" i="4"/>
  <c r="AF36" i="4"/>
  <c r="AE36" i="4"/>
  <c r="AE8" i="4"/>
  <c r="AF8" i="4"/>
  <c r="AF20" i="4"/>
  <c r="AE20" i="4"/>
  <c r="AF33" i="4"/>
  <c r="AE33" i="4"/>
  <c r="AF26" i="4"/>
  <c r="AE26" i="4"/>
  <c r="AF16" i="4"/>
  <c r="AE16" i="4"/>
  <c r="AF25" i="4"/>
  <c r="AE25" i="4"/>
  <c r="AE29" i="4"/>
  <c r="AF29" i="4"/>
  <c r="AE35" i="4"/>
  <c r="AF35" i="4"/>
  <c r="AE28" i="4"/>
  <c r="AF28" i="4"/>
  <c r="AE14" i="4"/>
  <c r="AF14" i="4"/>
  <c r="AF27" i="4"/>
  <c r="AE27" i="4"/>
  <c r="AB43" i="4" l="1"/>
  <c r="AA43" i="4"/>
  <c r="AF3" i="3"/>
  <c r="AE13" i="3"/>
  <c r="AF13" i="3"/>
  <c r="AE14" i="3"/>
  <c r="AF14" i="3"/>
  <c r="AE15" i="3"/>
  <c r="AF15" i="3"/>
  <c r="AE16" i="3"/>
  <c r="AF16" i="3"/>
  <c r="AE17" i="3"/>
  <c r="AF17" i="3"/>
  <c r="AE18" i="3"/>
  <c r="AF18" i="3"/>
  <c r="AE19" i="3"/>
  <c r="AF19" i="3"/>
  <c r="AE20" i="3"/>
  <c r="AF20" i="3"/>
  <c r="AE21" i="3"/>
  <c r="AF21" i="3"/>
  <c r="AE22" i="3"/>
  <c r="AF22" i="3"/>
  <c r="AE23" i="3"/>
  <c r="AF23" i="3"/>
  <c r="AE24" i="3"/>
  <c r="AF24" i="3"/>
  <c r="AE25" i="3"/>
  <c r="AF25" i="3"/>
  <c r="AE26" i="3"/>
  <c r="AF26" i="3"/>
  <c r="AE27" i="3"/>
  <c r="AF27" i="3"/>
  <c r="AE28" i="3"/>
  <c r="AF28" i="3"/>
  <c r="AE29" i="3"/>
  <c r="AF29" i="3"/>
  <c r="AE30" i="3"/>
  <c r="AF30" i="3"/>
  <c r="AE31" i="3"/>
  <c r="AF31" i="3"/>
  <c r="AE32" i="3"/>
  <c r="AF32" i="3"/>
  <c r="AE33" i="3"/>
  <c r="AF33" i="3"/>
  <c r="AE34" i="3"/>
  <c r="AF34" i="3"/>
  <c r="AE35" i="3"/>
  <c r="AF35" i="3"/>
  <c r="AE36" i="3"/>
  <c r="AF36" i="3"/>
  <c r="AE37" i="3"/>
  <c r="AF37" i="3"/>
  <c r="AE38" i="3"/>
  <c r="AF38" i="3"/>
  <c r="AE39" i="3"/>
  <c r="AF39" i="3"/>
  <c r="AE40" i="3"/>
  <c r="AF40" i="3"/>
  <c r="AE41" i="3"/>
  <c r="AF41" i="3"/>
  <c r="AE42" i="3"/>
  <c r="AF42" i="3"/>
  <c r="AE43" i="3"/>
  <c r="AF43" i="3"/>
  <c r="AE44" i="3"/>
  <c r="AF44" i="3"/>
  <c r="AE45" i="3"/>
  <c r="AF45" i="3"/>
  <c r="AE46" i="3"/>
  <c r="AF46" i="3"/>
  <c r="AE47" i="3"/>
  <c r="AF47" i="3"/>
  <c r="AE48" i="3"/>
  <c r="AF48" i="3"/>
  <c r="AE49" i="3"/>
  <c r="AF49" i="3"/>
  <c r="AE50" i="3"/>
  <c r="AF50" i="3"/>
  <c r="AE51" i="3"/>
  <c r="AF51" i="3"/>
  <c r="AE52" i="3"/>
  <c r="AF52" i="3"/>
  <c r="AE53" i="3"/>
  <c r="AF53" i="3"/>
  <c r="AE54" i="3"/>
  <c r="AF54" i="3"/>
  <c r="AE55" i="3"/>
  <c r="AF55" i="3"/>
  <c r="AE56" i="3"/>
  <c r="AF56" i="3"/>
  <c r="AE57" i="3"/>
  <c r="AF57" i="3"/>
  <c r="AE58" i="3"/>
  <c r="AF58" i="3"/>
  <c r="AE59" i="3"/>
  <c r="AF59" i="3"/>
  <c r="AE60" i="3"/>
  <c r="AF60" i="3"/>
  <c r="AE61" i="3"/>
  <c r="AF61" i="3"/>
  <c r="AE62" i="3"/>
  <c r="AF62" i="3"/>
  <c r="AE63" i="3"/>
  <c r="AF63" i="3"/>
  <c r="AE64" i="3"/>
  <c r="AF64" i="3"/>
  <c r="AE65" i="3"/>
  <c r="AF65" i="3"/>
  <c r="AE66" i="3"/>
  <c r="AF66" i="3"/>
  <c r="AE67" i="3"/>
  <c r="AF67" i="3"/>
  <c r="AE68" i="3"/>
  <c r="AF68" i="3"/>
  <c r="AE69" i="3"/>
  <c r="AF69" i="3"/>
  <c r="AE70" i="3"/>
  <c r="AF70" i="3"/>
  <c r="AE71" i="3"/>
  <c r="AF71" i="3"/>
  <c r="AE72" i="3"/>
  <c r="AF72" i="3"/>
  <c r="AE73" i="3"/>
  <c r="AF73" i="3"/>
  <c r="AE74" i="3"/>
  <c r="AF74" i="3"/>
  <c r="AE75" i="3"/>
  <c r="AF75" i="3"/>
  <c r="AE76" i="3"/>
  <c r="AF76" i="3"/>
  <c r="AE77" i="3"/>
  <c r="AF77" i="3"/>
  <c r="AE78" i="3"/>
  <c r="AF78" i="3"/>
  <c r="AE79" i="3"/>
  <c r="AF79" i="3"/>
  <c r="AE80" i="3"/>
  <c r="AF80" i="3"/>
  <c r="AE81" i="3"/>
  <c r="AF81" i="3"/>
  <c r="AE82" i="3"/>
  <c r="AF82" i="3"/>
  <c r="AE83" i="3"/>
  <c r="AF83" i="3"/>
  <c r="AE84" i="3"/>
  <c r="AF84" i="3"/>
  <c r="AE85" i="3"/>
  <c r="AF85" i="3"/>
  <c r="AE86" i="3"/>
  <c r="AF86" i="3"/>
  <c r="AE87" i="3"/>
  <c r="AF87" i="3"/>
  <c r="AE88" i="3"/>
  <c r="AF88" i="3"/>
  <c r="AE89" i="3"/>
  <c r="AF89" i="3"/>
  <c r="AE90" i="3"/>
  <c r="AF90" i="3"/>
  <c r="AE91" i="3"/>
  <c r="AF91" i="3"/>
  <c r="AE92" i="3"/>
  <c r="AF92" i="3"/>
  <c r="AE93" i="3"/>
  <c r="AF93" i="3"/>
  <c r="AE94" i="3"/>
  <c r="AF94" i="3"/>
  <c r="AE95" i="3"/>
  <c r="AF95" i="3"/>
  <c r="AE96" i="3"/>
  <c r="AF96" i="3"/>
  <c r="AE97" i="3"/>
  <c r="AF97" i="3"/>
  <c r="AE98" i="3"/>
  <c r="AF98" i="3"/>
  <c r="AE99" i="3"/>
  <c r="AF99" i="3"/>
  <c r="AE100" i="3"/>
  <c r="AF100" i="3"/>
  <c r="AE101" i="3"/>
  <c r="AF101" i="3"/>
  <c r="AE102" i="3"/>
  <c r="AF102" i="3"/>
  <c r="AE103" i="3"/>
  <c r="AF103" i="3"/>
  <c r="AE104" i="3"/>
  <c r="AF104" i="3"/>
  <c r="AE105" i="3"/>
  <c r="AF105" i="3"/>
  <c r="AE106" i="3"/>
  <c r="AF106" i="3"/>
  <c r="AE107" i="3"/>
  <c r="AF107" i="3"/>
  <c r="AE108" i="3"/>
  <c r="AF108" i="3"/>
  <c r="AE109" i="3"/>
  <c r="AF109" i="3"/>
  <c r="AE110" i="3"/>
  <c r="AF110" i="3"/>
  <c r="AE111" i="3"/>
  <c r="AF111" i="3"/>
  <c r="AE112" i="3"/>
  <c r="AF112" i="3"/>
  <c r="AE113" i="3"/>
  <c r="AF113" i="3"/>
  <c r="AE114" i="3"/>
  <c r="AF114" i="3"/>
  <c r="AE115" i="3"/>
  <c r="AF115" i="3"/>
  <c r="AE116" i="3"/>
  <c r="AF116" i="3"/>
  <c r="AE117" i="3"/>
  <c r="AF117" i="3"/>
  <c r="AE118" i="3"/>
  <c r="AF118" i="3"/>
  <c r="AE119" i="3"/>
  <c r="AF119" i="3"/>
  <c r="AE120" i="3"/>
  <c r="AF120" i="3"/>
  <c r="AE121" i="3"/>
  <c r="AF121" i="3"/>
  <c r="AE122" i="3"/>
  <c r="AF122" i="3"/>
  <c r="AE123" i="3"/>
  <c r="AF123" i="3"/>
  <c r="AE124" i="3"/>
  <c r="AF124" i="3"/>
  <c r="AE125" i="3"/>
  <c r="AF125" i="3"/>
  <c r="AE126" i="3"/>
  <c r="AF126" i="3"/>
  <c r="AE127" i="3"/>
  <c r="AF127" i="3"/>
  <c r="AE128" i="3"/>
  <c r="AF128" i="3"/>
  <c r="AE129" i="3"/>
  <c r="AF129" i="3"/>
  <c r="AE130" i="3"/>
  <c r="AF130" i="3"/>
  <c r="AE131" i="3"/>
  <c r="AF131" i="3"/>
  <c r="AE132" i="3"/>
  <c r="AF132" i="3"/>
  <c r="AE133" i="3"/>
  <c r="AF133" i="3"/>
  <c r="AE134" i="3"/>
  <c r="AF134" i="3"/>
  <c r="AE135" i="3"/>
  <c r="AF135" i="3"/>
  <c r="AE136" i="3"/>
  <c r="AF136" i="3"/>
  <c r="AE137" i="3"/>
  <c r="AF137" i="3"/>
  <c r="AE138" i="3"/>
  <c r="AF138" i="3"/>
  <c r="AE139" i="3"/>
  <c r="AF139" i="3"/>
  <c r="AE140" i="3"/>
  <c r="AF140" i="3"/>
  <c r="AE141" i="3"/>
  <c r="AF141" i="3"/>
  <c r="AE142" i="3"/>
  <c r="AF142" i="3"/>
  <c r="AE143" i="3"/>
  <c r="AF143" i="3"/>
  <c r="AE144" i="3"/>
  <c r="AF144" i="3"/>
  <c r="AE145" i="3"/>
  <c r="AF145" i="3"/>
  <c r="AE146" i="3"/>
  <c r="AF146" i="3"/>
  <c r="AE147" i="3"/>
  <c r="AF147" i="3"/>
  <c r="AE148" i="3"/>
  <c r="AF148" i="3"/>
  <c r="AE149" i="3"/>
  <c r="AF149" i="3"/>
  <c r="AE150" i="3"/>
  <c r="AF150" i="3"/>
  <c r="AE151" i="3"/>
  <c r="AF151" i="3"/>
  <c r="AE152" i="3"/>
  <c r="AF152" i="3"/>
  <c r="AE153" i="3"/>
  <c r="AF153" i="3"/>
  <c r="AE154" i="3"/>
  <c r="AF154" i="3"/>
  <c r="AE155" i="3"/>
  <c r="AF155" i="3"/>
  <c r="AE156" i="3"/>
  <c r="AF156" i="3"/>
  <c r="AE157" i="3"/>
  <c r="AF157" i="3"/>
  <c r="AE158" i="3"/>
  <c r="AF158" i="3"/>
  <c r="AE159" i="3"/>
  <c r="AF159" i="3"/>
  <c r="AE160" i="3"/>
  <c r="AF160" i="3"/>
  <c r="AE161" i="3"/>
  <c r="AF161" i="3"/>
  <c r="AE162" i="3"/>
  <c r="AF162" i="3"/>
  <c r="AE163" i="3"/>
  <c r="AF163" i="3"/>
  <c r="AE164" i="3"/>
  <c r="AF164" i="3"/>
  <c r="AE165" i="3"/>
  <c r="AF165" i="3"/>
  <c r="AE166" i="3"/>
  <c r="AF166" i="3"/>
  <c r="AE167" i="3"/>
  <c r="AF167" i="3"/>
  <c r="AE168" i="3"/>
  <c r="AF168" i="3"/>
  <c r="AE169" i="3"/>
  <c r="AF169" i="3"/>
  <c r="AE170" i="3"/>
  <c r="AF170" i="3"/>
  <c r="AE171" i="3"/>
  <c r="AF171" i="3"/>
  <c r="AE172" i="3"/>
  <c r="AF172" i="3"/>
  <c r="AE173" i="3"/>
  <c r="AF173" i="3"/>
  <c r="AE174" i="3"/>
  <c r="AF174" i="3"/>
  <c r="AE175" i="3"/>
  <c r="AF175" i="3"/>
  <c r="AE176" i="3"/>
  <c r="AF176" i="3"/>
  <c r="AE177" i="3"/>
  <c r="AF177" i="3"/>
  <c r="AE178" i="3"/>
  <c r="AF178" i="3"/>
  <c r="AE179" i="3"/>
  <c r="AF179" i="3"/>
  <c r="AE180" i="3"/>
  <c r="AF180" i="3"/>
  <c r="AE181" i="3"/>
  <c r="AF181" i="3"/>
  <c r="AE182" i="3"/>
  <c r="AF182" i="3"/>
  <c r="AE183" i="3"/>
  <c r="AF183" i="3"/>
  <c r="AE184" i="3"/>
  <c r="AF184" i="3"/>
  <c r="AE185" i="3"/>
  <c r="AF185" i="3"/>
  <c r="AE186" i="3"/>
  <c r="AF186" i="3"/>
  <c r="AE187" i="3"/>
  <c r="AF187" i="3"/>
  <c r="AE188" i="3"/>
  <c r="AF188" i="3"/>
  <c r="AE189" i="3"/>
  <c r="AF189" i="3"/>
  <c r="AE190" i="3"/>
  <c r="AF190" i="3"/>
  <c r="AE191" i="3"/>
  <c r="AF191" i="3"/>
  <c r="AE192" i="3"/>
  <c r="AF192" i="3"/>
  <c r="AE193" i="3"/>
  <c r="AF193" i="3"/>
  <c r="AE194" i="3"/>
  <c r="AF194" i="3"/>
  <c r="AE195" i="3"/>
  <c r="AF195" i="3"/>
  <c r="AE196" i="3"/>
  <c r="AF196" i="3"/>
  <c r="AE197" i="3"/>
  <c r="AF197" i="3"/>
  <c r="AE198" i="3"/>
  <c r="AF198" i="3"/>
  <c r="AE199" i="3"/>
  <c r="AF199" i="3"/>
  <c r="AE200" i="3"/>
  <c r="AF200" i="3"/>
  <c r="AE201" i="3"/>
  <c r="AF201" i="3"/>
  <c r="AE202" i="3"/>
  <c r="AF202" i="3"/>
  <c r="AE203" i="3"/>
  <c r="AF203" i="3"/>
  <c r="AE204" i="3"/>
  <c r="AF204" i="3"/>
  <c r="AE205" i="3"/>
  <c r="AF205" i="3"/>
  <c r="AE206" i="3"/>
  <c r="AF206" i="3"/>
  <c r="AE207" i="3"/>
  <c r="AF207" i="3"/>
  <c r="AE208" i="3"/>
  <c r="AF208" i="3"/>
  <c r="AE209" i="3"/>
  <c r="AF209" i="3"/>
  <c r="AE210" i="3"/>
  <c r="AF210" i="3"/>
  <c r="AE211" i="3"/>
  <c r="AF211" i="3"/>
  <c r="AE212" i="3"/>
  <c r="AF212" i="3"/>
  <c r="AE213" i="3"/>
  <c r="AF213" i="3"/>
  <c r="AE214" i="3"/>
  <c r="AF214" i="3"/>
  <c r="AE215" i="3"/>
  <c r="AF215" i="3"/>
  <c r="AE216" i="3"/>
  <c r="AF216" i="3"/>
  <c r="AE217" i="3"/>
  <c r="AF217" i="3"/>
  <c r="AE218" i="3"/>
  <c r="AF218" i="3"/>
  <c r="AE219" i="3"/>
  <c r="AF219" i="3"/>
  <c r="AE220" i="3"/>
  <c r="AF220" i="3"/>
  <c r="AE221" i="3"/>
  <c r="AF221" i="3"/>
  <c r="AE222" i="3"/>
  <c r="AF222" i="3"/>
  <c r="AE223" i="3"/>
  <c r="AF223" i="3"/>
  <c r="AE224" i="3"/>
  <c r="AF224" i="3"/>
  <c r="AE225" i="3"/>
  <c r="AF225" i="3"/>
  <c r="AE226" i="3"/>
  <c r="AF226" i="3"/>
  <c r="AE227" i="3"/>
  <c r="AF227" i="3"/>
  <c r="AE228" i="3"/>
  <c r="AF228" i="3"/>
  <c r="AE229" i="3"/>
  <c r="AF229" i="3"/>
  <c r="AE230" i="3"/>
  <c r="AF230" i="3"/>
  <c r="AE231" i="3"/>
  <c r="AF231" i="3"/>
  <c r="AE232" i="3"/>
  <c r="AF232" i="3"/>
  <c r="AE233" i="3"/>
  <c r="AF233" i="3"/>
  <c r="AE234" i="3"/>
  <c r="AF234" i="3"/>
  <c r="AE235" i="3"/>
  <c r="AF235" i="3"/>
  <c r="AE236" i="3"/>
  <c r="AF236" i="3"/>
  <c r="AE237" i="3"/>
  <c r="AF237" i="3"/>
  <c r="AE238" i="3"/>
  <c r="AF238" i="3"/>
  <c r="AE239" i="3"/>
  <c r="AF239" i="3"/>
  <c r="AE240" i="3"/>
  <c r="AF240" i="3"/>
  <c r="AE241" i="3"/>
  <c r="AF241" i="3"/>
  <c r="AE242" i="3"/>
  <c r="AF242" i="3"/>
  <c r="AE243" i="3"/>
  <c r="AF243" i="3"/>
  <c r="AE244" i="3"/>
  <c r="AF244" i="3"/>
  <c r="AE245" i="3"/>
  <c r="AF245" i="3"/>
  <c r="AE246" i="3"/>
  <c r="AF246" i="3"/>
  <c r="AE247" i="3"/>
  <c r="AF247" i="3"/>
  <c r="AE248" i="3"/>
  <c r="AF248" i="3"/>
  <c r="AE249" i="3"/>
  <c r="AF249" i="3"/>
  <c r="AE250" i="3"/>
  <c r="AF250" i="3"/>
  <c r="AE251" i="3"/>
  <c r="AF251" i="3"/>
  <c r="AE252" i="3"/>
  <c r="AF252" i="3"/>
  <c r="AE253" i="3"/>
  <c r="AF253" i="3"/>
  <c r="AE254" i="3"/>
  <c r="AF254" i="3"/>
  <c r="AE255" i="3"/>
  <c r="AF255" i="3"/>
  <c r="AE256" i="3"/>
  <c r="AF256" i="3"/>
  <c r="AE257" i="3"/>
  <c r="AF257" i="3"/>
  <c r="AE258" i="3"/>
  <c r="AF258" i="3"/>
  <c r="AE259" i="3"/>
  <c r="AF259" i="3"/>
  <c r="AE260" i="3"/>
  <c r="AF260" i="3"/>
  <c r="AE261" i="3"/>
  <c r="AF261" i="3"/>
  <c r="AE262" i="3"/>
  <c r="AF262" i="3"/>
  <c r="AE263" i="3"/>
  <c r="AF263" i="3"/>
  <c r="AE264" i="3"/>
  <c r="AF264" i="3"/>
  <c r="AE265" i="3"/>
  <c r="AF265" i="3"/>
  <c r="AE266" i="3"/>
  <c r="AF266" i="3"/>
  <c r="AE267" i="3"/>
  <c r="AF267" i="3"/>
  <c r="AE268" i="3"/>
  <c r="AF268" i="3"/>
  <c r="AE269" i="3"/>
  <c r="AF269" i="3"/>
  <c r="AE270" i="3"/>
  <c r="AF270" i="3"/>
  <c r="AE271" i="3"/>
  <c r="AF271" i="3"/>
  <c r="AE272" i="3"/>
  <c r="AF272" i="3"/>
  <c r="AE273" i="3"/>
  <c r="AF273" i="3"/>
  <c r="AE274" i="3"/>
  <c r="AF274" i="3"/>
  <c r="AE275" i="3"/>
  <c r="AF275" i="3"/>
  <c r="AE276" i="3"/>
  <c r="AF276" i="3"/>
  <c r="AE277" i="3"/>
  <c r="AF277" i="3"/>
  <c r="AE278" i="3"/>
  <c r="AF278" i="3"/>
  <c r="AE279" i="3"/>
  <c r="AF279" i="3"/>
  <c r="AE280" i="3"/>
  <c r="AF280" i="3"/>
  <c r="AE281" i="3"/>
  <c r="AF281" i="3"/>
  <c r="AE282" i="3"/>
  <c r="AF282" i="3"/>
  <c r="AE283" i="3"/>
  <c r="AF283" i="3"/>
  <c r="AE284" i="3"/>
  <c r="AF284" i="3"/>
  <c r="AE285" i="3"/>
  <c r="AF285" i="3"/>
  <c r="AE286" i="3"/>
  <c r="AF286" i="3"/>
  <c r="AE287" i="3"/>
  <c r="AF287" i="3"/>
  <c r="AE288" i="3"/>
  <c r="AF288" i="3"/>
  <c r="AE289" i="3"/>
  <c r="AF289" i="3"/>
  <c r="AE290" i="3"/>
  <c r="AF290" i="3"/>
  <c r="AE291" i="3"/>
  <c r="AF291" i="3"/>
  <c r="AE292" i="3"/>
  <c r="AF292" i="3"/>
  <c r="AE293" i="3"/>
  <c r="AF293" i="3"/>
  <c r="AE294" i="3"/>
  <c r="AF294" i="3"/>
  <c r="AE295" i="3"/>
  <c r="AF295" i="3"/>
  <c r="AE296" i="3"/>
  <c r="AF296" i="3"/>
  <c r="AE297" i="3"/>
  <c r="AF297" i="3"/>
  <c r="AE298" i="3"/>
  <c r="AF298" i="3"/>
  <c r="AE299" i="3"/>
  <c r="AF299" i="3"/>
  <c r="AE300" i="3"/>
  <c r="AF300" i="3"/>
  <c r="AE301" i="3"/>
  <c r="AF301" i="3"/>
  <c r="AE302" i="3"/>
  <c r="AF302" i="3"/>
  <c r="AE303" i="3"/>
  <c r="AF303" i="3"/>
  <c r="AE304" i="3"/>
  <c r="AF304" i="3"/>
  <c r="AE305" i="3"/>
  <c r="AF305" i="3"/>
  <c r="AE306" i="3"/>
  <c r="AF306" i="3"/>
  <c r="AE307" i="3"/>
  <c r="AF307" i="3"/>
  <c r="AE308" i="3"/>
  <c r="AF308" i="3"/>
  <c r="AE309" i="3"/>
  <c r="AF309" i="3"/>
  <c r="AE310" i="3"/>
  <c r="AF310" i="3"/>
  <c r="AE311" i="3"/>
  <c r="AF311" i="3"/>
  <c r="AE312" i="3"/>
  <c r="AF312" i="3"/>
  <c r="AE313" i="3"/>
  <c r="AF313" i="3"/>
  <c r="AE314" i="3"/>
  <c r="AF314" i="3"/>
  <c r="AE315" i="3"/>
  <c r="AF315" i="3"/>
  <c r="AE316" i="3"/>
  <c r="AF316" i="3"/>
  <c r="AE317" i="3"/>
  <c r="AF317" i="3"/>
  <c r="AE318" i="3"/>
  <c r="AF318" i="3"/>
  <c r="AE319" i="3"/>
  <c r="AF319" i="3"/>
  <c r="AE320" i="3"/>
  <c r="AF320" i="3"/>
  <c r="AE321" i="3"/>
  <c r="AF321" i="3"/>
  <c r="AE322" i="3"/>
  <c r="AF322" i="3"/>
  <c r="AE323" i="3"/>
  <c r="AF323" i="3"/>
  <c r="AE324" i="3"/>
  <c r="AF324" i="3"/>
  <c r="AE325" i="3"/>
  <c r="AF325" i="3"/>
  <c r="AE326" i="3"/>
  <c r="AF326" i="3"/>
  <c r="AE327" i="3"/>
  <c r="AF327" i="3"/>
  <c r="AE328" i="3"/>
  <c r="AF328" i="3"/>
  <c r="AE329" i="3"/>
  <c r="AF329" i="3"/>
  <c r="AE330" i="3"/>
  <c r="AF330" i="3"/>
  <c r="AE331" i="3"/>
  <c r="AF331" i="3"/>
  <c r="AE332" i="3"/>
  <c r="AF332" i="3"/>
  <c r="AE333" i="3"/>
  <c r="AF333" i="3"/>
  <c r="AE334" i="3"/>
  <c r="AF334" i="3"/>
  <c r="AE335" i="3"/>
  <c r="AF335" i="3"/>
  <c r="AE336" i="3"/>
  <c r="AF336" i="3"/>
  <c r="AE337" i="3"/>
  <c r="AF337" i="3"/>
  <c r="AE338" i="3"/>
  <c r="AF338" i="3"/>
  <c r="AE339" i="3"/>
  <c r="AF339" i="3"/>
  <c r="AE340" i="3"/>
  <c r="AF340" i="3"/>
  <c r="AE341" i="3"/>
  <c r="AF341" i="3"/>
  <c r="AE342" i="3"/>
  <c r="AF342" i="3"/>
  <c r="AE343" i="3"/>
  <c r="AF343" i="3"/>
  <c r="AE344" i="3"/>
  <c r="AF344" i="3"/>
  <c r="AE345" i="3"/>
  <c r="AF345" i="3"/>
  <c r="AE346" i="3"/>
  <c r="AF346" i="3"/>
  <c r="AE347" i="3"/>
  <c r="AF347" i="3"/>
  <c r="AE348" i="3"/>
  <c r="AF348" i="3"/>
  <c r="AE349" i="3"/>
  <c r="AF349" i="3"/>
  <c r="AE350" i="3"/>
  <c r="AF350" i="3"/>
  <c r="AE351" i="3"/>
  <c r="AF351" i="3"/>
  <c r="AE352" i="3"/>
  <c r="AF352" i="3"/>
  <c r="AE353" i="3"/>
  <c r="AF353" i="3"/>
  <c r="AE354" i="3"/>
  <c r="AF354" i="3"/>
  <c r="AE355" i="3"/>
  <c r="AF355" i="3"/>
  <c r="AE356" i="3"/>
  <c r="AF356" i="3"/>
  <c r="AE357" i="3"/>
  <c r="AF357" i="3"/>
  <c r="AE358" i="3"/>
  <c r="AF358" i="3"/>
  <c r="AE359" i="3"/>
  <c r="AF359" i="3"/>
  <c r="AE360" i="3"/>
  <c r="AF360" i="3"/>
  <c r="AE361" i="3"/>
  <c r="AF361" i="3"/>
  <c r="AE362" i="3"/>
  <c r="AF362" i="3"/>
  <c r="AE363" i="3"/>
  <c r="AF363" i="3"/>
  <c r="AE364" i="3"/>
  <c r="AF364" i="3"/>
  <c r="AE365" i="3"/>
  <c r="AF365" i="3"/>
  <c r="AE366" i="3"/>
  <c r="AF366" i="3"/>
  <c r="AE367" i="3"/>
  <c r="AF367" i="3"/>
  <c r="AE368" i="3"/>
  <c r="AF368" i="3"/>
  <c r="AE369" i="3"/>
  <c r="AF369" i="3"/>
  <c r="AE370" i="3"/>
  <c r="AF370" i="3"/>
  <c r="AE371" i="3"/>
  <c r="AF371" i="3"/>
  <c r="AE372" i="3"/>
  <c r="AF372" i="3"/>
  <c r="AE373" i="3"/>
  <c r="AF373" i="3"/>
  <c r="AE374" i="3"/>
  <c r="AF374" i="3"/>
  <c r="AE375" i="3"/>
  <c r="AF375" i="3"/>
  <c r="AE376" i="3"/>
  <c r="AF376" i="3"/>
  <c r="AE377" i="3"/>
  <c r="AF377" i="3"/>
  <c r="AE378" i="3"/>
  <c r="AF378" i="3"/>
  <c r="AE379" i="3"/>
  <c r="AF379" i="3"/>
  <c r="AE380" i="3"/>
  <c r="AF380" i="3"/>
  <c r="AE381" i="3"/>
  <c r="AF381" i="3"/>
  <c r="AE382" i="3"/>
  <c r="AF382" i="3"/>
  <c r="AE383" i="3"/>
  <c r="AF383" i="3"/>
  <c r="AE384" i="3"/>
  <c r="AF384" i="3"/>
  <c r="AE385" i="3"/>
  <c r="AF385" i="3"/>
  <c r="AE386" i="3"/>
  <c r="AF386" i="3"/>
  <c r="AE387" i="3"/>
  <c r="AF387" i="3"/>
  <c r="AE388" i="3"/>
  <c r="AF388" i="3"/>
  <c r="AE389" i="3"/>
  <c r="AF389" i="3"/>
  <c r="AE390" i="3"/>
  <c r="AF390" i="3"/>
  <c r="AE391" i="3"/>
  <c r="AF391" i="3"/>
  <c r="AE392" i="3"/>
  <c r="AF392" i="3"/>
  <c r="AE393" i="3"/>
  <c r="AF393" i="3"/>
  <c r="AE394" i="3"/>
  <c r="AF394" i="3"/>
  <c r="AE395" i="3"/>
  <c r="AF395" i="3"/>
  <c r="S8" i="4"/>
  <c r="U8" i="4" s="1"/>
  <c r="S9" i="4"/>
  <c r="U9" i="4" s="1"/>
  <c r="S10" i="4"/>
  <c r="U10" i="4" s="1"/>
  <c r="S11" i="4"/>
  <c r="U11" i="4" s="1"/>
  <c r="S12" i="4"/>
  <c r="U12" i="4" s="1"/>
  <c r="S13" i="4"/>
  <c r="U13" i="4" s="1"/>
  <c r="S14" i="4"/>
  <c r="U14" i="4" s="1"/>
  <c r="S15" i="4"/>
  <c r="U15" i="4" s="1"/>
  <c r="S16" i="4"/>
  <c r="U16" i="4" s="1"/>
  <c r="S17" i="4"/>
  <c r="U17" i="4" s="1"/>
  <c r="S18" i="4"/>
  <c r="U18" i="4" s="1"/>
  <c r="S19" i="4"/>
  <c r="U19" i="4" s="1"/>
  <c r="S20" i="4"/>
  <c r="U20" i="4" s="1"/>
  <c r="S21" i="4"/>
  <c r="U21" i="4" s="1"/>
  <c r="S22" i="4"/>
  <c r="U22" i="4" s="1"/>
  <c r="S23" i="4"/>
  <c r="U23" i="4" s="1"/>
  <c r="S24" i="4"/>
  <c r="U24" i="4" s="1"/>
  <c r="S25" i="4"/>
  <c r="U25" i="4" s="1"/>
  <c r="S26" i="4"/>
  <c r="U26" i="4" s="1"/>
  <c r="S27" i="4"/>
  <c r="U27" i="4" s="1"/>
  <c r="S28" i="4"/>
  <c r="U28" i="4" s="1"/>
  <c r="S29" i="4"/>
  <c r="U29" i="4" s="1"/>
  <c r="S30" i="4"/>
  <c r="U30" i="4" s="1"/>
  <c r="S31" i="4"/>
  <c r="U31" i="4" s="1"/>
  <c r="V31" i="4" s="1"/>
  <c r="S32" i="4"/>
  <c r="U32" i="4" s="1"/>
  <c r="S33" i="4"/>
  <c r="U33" i="4" s="1"/>
  <c r="W33" i="4" s="1"/>
  <c r="S34" i="4"/>
  <c r="U34" i="4" s="1"/>
  <c r="S35" i="4"/>
  <c r="U35" i="4" s="1"/>
  <c r="S36" i="4"/>
  <c r="U36" i="4" s="1"/>
  <c r="S42" i="4"/>
  <c r="U42" i="4" s="1"/>
  <c r="S41" i="4"/>
  <c r="S39" i="4"/>
  <c r="Q37" i="4"/>
  <c r="S37" i="4"/>
  <c r="Q17" i="4"/>
  <c r="Q12" i="4"/>
  <c r="R26" i="4"/>
  <c r="R17" i="4"/>
  <c r="R23" i="4"/>
  <c r="R20" i="4"/>
  <c r="Q25" i="4"/>
  <c r="Q24" i="4"/>
  <c r="R35" i="4"/>
  <c r="Q16" i="4"/>
  <c r="Q13" i="4"/>
  <c r="Q14" i="4"/>
  <c r="Q23" i="4"/>
  <c r="R16" i="4"/>
  <c r="R36" i="4"/>
  <c r="S38" i="4"/>
  <c r="Q41" i="4"/>
  <c r="Q42" i="4"/>
  <c r="R12" i="4"/>
  <c r="Q11" i="4"/>
  <c r="R27" i="4"/>
  <c r="Q21" i="4"/>
  <c r="R18" i="4"/>
  <c r="Q9" i="4"/>
  <c r="R9" i="4"/>
  <c r="Q8" i="4"/>
  <c r="Q27" i="4"/>
  <c r="Q33" i="4"/>
  <c r="R30" i="4"/>
  <c r="R24" i="4"/>
  <c r="R8" i="4"/>
  <c r="Q26" i="4"/>
  <c r="R40" i="4"/>
  <c r="Q39" i="4"/>
  <c r="R38" i="4"/>
  <c r="R39" i="4"/>
  <c r="S40" i="4"/>
  <c r="Q32" i="4"/>
  <c r="R34" i="4"/>
  <c r="Q20" i="4"/>
  <c r="R31" i="4"/>
  <c r="Q10" i="4"/>
  <c r="Q35" i="4"/>
  <c r="Q34" i="4"/>
  <c r="Q18" i="4"/>
  <c r="Q31" i="4"/>
  <c r="R15" i="4"/>
  <c r="Q19" i="4"/>
  <c r="Q15" i="4"/>
  <c r="R28" i="4"/>
  <c r="Q29" i="4"/>
  <c r="Q36" i="4"/>
  <c r="Q38" i="4"/>
  <c r="R41" i="4"/>
  <c r="R37" i="4"/>
  <c r="R42" i="4"/>
  <c r="Q40" i="4"/>
  <c r="R19" i="4"/>
  <c r="Q28" i="4"/>
  <c r="R14" i="4"/>
  <c r="R11" i="4"/>
  <c r="R22" i="4"/>
  <c r="R32" i="4"/>
  <c r="R21" i="4"/>
  <c r="R13" i="4"/>
  <c r="Q22" i="4"/>
  <c r="R10" i="4"/>
  <c r="R29" i="4"/>
  <c r="R25" i="4"/>
  <c r="R33" i="4"/>
  <c r="Q30" i="4"/>
  <c r="W22" i="4" l="1"/>
  <c r="V22" i="4"/>
  <c r="W10" i="4"/>
  <c r="V10" i="4"/>
  <c r="W18" i="4"/>
  <c r="V18" i="4"/>
  <c r="V11" i="4"/>
  <c r="W11" i="4"/>
  <c r="V33" i="4"/>
  <c r="W34" i="4"/>
  <c r="V34" i="4"/>
  <c r="W21" i="4"/>
  <c r="V21" i="4"/>
  <c r="V15" i="4"/>
  <c r="W15" i="4"/>
  <c r="W9" i="4"/>
  <c r="V9" i="4"/>
  <c r="W30" i="4"/>
  <c r="V30" i="4"/>
  <c r="W19" i="4"/>
  <c r="V19" i="4"/>
  <c r="W17" i="4"/>
  <c r="V17" i="4"/>
  <c r="W42" i="4"/>
  <c r="V42" i="4"/>
  <c r="W14" i="4"/>
  <c r="V14" i="4"/>
  <c r="W26" i="4"/>
  <c r="V26" i="4"/>
  <c r="W35" i="4"/>
  <c r="V35" i="4"/>
  <c r="W29" i="4"/>
  <c r="V29" i="4"/>
  <c r="W31" i="4"/>
  <c r="W8" i="4"/>
  <c r="V8" i="4"/>
  <c r="W32" i="4"/>
  <c r="V32" i="4"/>
  <c r="W25" i="4"/>
  <c r="V25" i="4"/>
  <c r="W20" i="4"/>
  <c r="V20" i="4"/>
  <c r="W13" i="4"/>
  <c r="V13" i="4"/>
  <c r="W36" i="4"/>
  <c r="V36" i="4"/>
  <c r="V23" i="4"/>
  <c r="W23" i="4"/>
  <c r="W28" i="4"/>
  <c r="V28" i="4"/>
  <c r="V27" i="4"/>
  <c r="W27" i="4"/>
  <c r="W24" i="4"/>
  <c r="V24" i="4"/>
  <c r="W16" i="4"/>
  <c r="V16" i="4"/>
  <c r="W12" i="4"/>
  <c r="V12" i="4"/>
  <c r="R43" i="4" l="1"/>
  <c r="S4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 authorId="0" shapeId="0" xr:uid="{00000000-0006-0000-0400-000001000000}">
      <text>
        <r>
          <rPr>
            <b/>
            <sz val="9"/>
            <color indexed="81"/>
            <rFont val="Tahoma"/>
            <family val="2"/>
          </rPr>
          <t>HARD CODED</t>
        </r>
      </text>
    </comment>
    <comment ref="AL2" authorId="0" shapeId="0" xr:uid="{00000000-0006-0000-0400-000003000000}">
      <text>
        <r>
          <rPr>
            <b/>
            <sz val="9"/>
            <color indexed="81"/>
            <rFont val="Tahoma"/>
            <family val="2"/>
          </rPr>
          <t xml:space="preserve">HARD CODED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Roderick</author>
  </authors>
  <commentList>
    <comment ref="A2" authorId="0" shapeId="0" xr:uid="{507DC62B-0AA1-4F3B-9247-38D2979F1EA3}">
      <text>
        <r>
          <rPr>
            <b/>
            <sz val="9"/>
            <color indexed="81"/>
            <rFont val="Tahoma"/>
            <family val="2"/>
          </rPr>
          <t>rank of prospects not in Grey data</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4" refreshedVersion="6" background="1" saveData="1">
    <webPr sourceData="1" parsePre="1" consecutive="1" xl2000="1" url="http://razzball.com/projections-grey" htmlTables="1">
      <tables count="1">
        <s v="neorazzstatstable"/>
      </tables>
    </webPr>
  </connection>
  <connection id="2" xr16:uid="{00000000-0015-0000-FFFF-FFFF01000000}" name="Connection1" type="4" refreshedVersion="6" background="1" saveData="1">
    <webPr sourceData="1" parsePre="1" consecutive="1" xl2000="1" url="http://razzball.com/projections-grey" htmlTables="1">
      <tables count="1">
        <s v="neorazzstatstable"/>
      </tables>
    </webPr>
  </connection>
  <connection id="3" xr16:uid="{00000000-0015-0000-FFFF-FFFF02000000}" name="Connection2" type="4" refreshedVersion="6" background="1" saveData="1">
    <webPr sourceData="1" parsePre="1" consecutive="1" xl2000="1" url="http://razzball.com/restofseason-pitcherprojections"/>
  </connection>
  <connection id="4" xr16:uid="{00000000-0015-0000-FFFF-FFFF03000000}" name="Connection211" type="4" refreshedVersion="6" background="1" saveData="1">
    <webPr sourceData="1" parsePre="1" consecutive="1" xl2000="1" url="https://razzball.com/steamer-hitter-projections"/>
  </connection>
  <connection id="5" xr16:uid="{00000000-0015-0000-FFFF-FFFF04000000}" name="Connection2111" type="4" refreshedVersion="6" background="1" saveData="1">
    <webPr sourceData="1" parsePre="1" consecutive="1" xl2000="1" url="https://razzball.com/playerrater-preseason-espnmlb12-6X6obp"/>
  </connection>
  <connection id="6" xr16:uid="{00000000-0015-0000-FFFF-FFFF05000000}" name="Connection21111" type="4" refreshedVersion="6" background="1" saveData="1">
    <webPr sourceData="1" parsePre="1" consecutive="1" xl2000="1" url="https://razzball.com/playerrater-preseason-espnmlb12-6X6OPS"/>
  </connection>
</connections>
</file>

<file path=xl/sharedStrings.xml><?xml version="1.0" encoding="utf-8"?>
<sst xmlns="http://schemas.openxmlformats.org/spreadsheetml/2006/main" count="23453" uniqueCount="3744">
  <si>
    <t>(Enter "Your Team" in the first slot. This populates the War Room page with your selected players.)</t>
  </si>
  <si>
    <t>NOTE: On the War Room tab, the box top left indicates "# of Players Taken". In order to get a "true" evaluation of my team, I add/drop players from specific teams until each has 13 hitters and 9 pitchers.</t>
  </si>
  <si>
    <t>TB</t>
  </si>
  <si>
    <t>Rank</t>
  </si>
  <si>
    <t>a</t>
  </si>
  <si>
    <t>UT</t>
  </si>
  <si>
    <t>DH</t>
  </si>
  <si>
    <t>TOR</t>
  </si>
  <si>
    <t>PIT</t>
  </si>
  <si>
    <t>RP</t>
  </si>
  <si>
    <t># of Players Taken</t>
  </si>
  <si>
    <t>Salaries</t>
  </si>
  <si>
    <t># of Players Left</t>
  </si>
  <si>
    <t>Finances</t>
  </si>
  <si>
    <t>Bat</t>
  </si>
  <si>
    <t>Pit</t>
  </si>
  <si>
    <t>Tot</t>
  </si>
  <si>
    <t>$$ Left</t>
  </si>
  <si>
    <t>APP</t>
  </si>
  <si>
    <t>Max Bid</t>
  </si>
  <si>
    <t>Your Selected Players</t>
  </si>
  <si>
    <t>Batters</t>
  </si>
  <si>
    <t>Pitchers</t>
  </si>
  <si>
    <t>#</t>
  </si>
  <si>
    <t>Player</t>
  </si>
  <si>
    <t>Bid</t>
  </si>
  <si>
    <t>Proj</t>
  </si>
  <si>
    <t>Pos</t>
  </si>
  <si>
    <t>CI</t>
  </si>
  <si>
    <t>MI</t>
  </si>
  <si>
    <t>Goal Tracking</t>
  </si>
  <si>
    <t>Projected Batting Totals</t>
  </si>
  <si>
    <t>Projected Pitching Totals</t>
  </si>
  <si>
    <t>Projected Batting Ranks</t>
  </si>
  <si>
    <t>Projected Pitching Ranks</t>
  </si>
  <si>
    <t>tot</t>
  </si>
  <si>
    <t>Batting Per Player</t>
  </si>
  <si>
    <t>Pitching Per Player</t>
  </si>
  <si>
    <t>Team 1 Name</t>
  </si>
  <si>
    <t>YOUR TEAM</t>
  </si>
  <si>
    <t>Team 2 Name</t>
  </si>
  <si>
    <t>Team 3 Name</t>
  </si>
  <si>
    <t>Team 4 Name</t>
  </si>
  <si>
    <t>Team 5 Name</t>
  </si>
  <si>
    <t>Team 6 Name</t>
  </si>
  <si>
    <t>Team 7 Name</t>
  </si>
  <si>
    <t>Team 8 Name</t>
  </si>
  <si>
    <t>Team 9 Name</t>
  </si>
  <si>
    <t>Team 10 Name</t>
  </si>
  <si>
    <t>Team 11 Name</t>
  </si>
  <si>
    <t>Team 12 Name</t>
  </si>
  <si>
    <t>Team 13 Name</t>
  </si>
  <si>
    <t>Team 14 Name</t>
  </si>
  <si>
    <t>Team 15 Name</t>
  </si>
  <si>
    <t>Team 16 Name</t>
  </si>
  <si>
    <t>Team 17 Name</t>
  </si>
  <si>
    <t>Team 18 Name</t>
  </si>
  <si>
    <t>Team 19 Name</t>
  </si>
  <si>
    <t>Team 20 Name</t>
  </si>
  <si>
    <t>Team 21 Name</t>
  </si>
  <si>
    <t>Team 22 Name</t>
  </si>
  <si>
    <t>Team 23 Name</t>
  </si>
  <si>
    <t>Team 24 Name</t>
  </si>
  <si>
    <t>Team 25 Name</t>
  </si>
  <si>
    <t>Team Budget</t>
  </si>
  <si>
    <t>($280, $260, etc)</t>
  </si>
  <si>
    <t># of Batters Per Team</t>
  </si>
  <si>
    <t># of Pitchers Per Team</t>
  </si>
  <si>
    <t>Personal Team Goals (Optional)</t>
  </si>
  <si>
    <t>Features</t>
  </si>
  <si>
    <t xml:space="preserve">1) </t>
  </si>
  <si>
    <t>Color Coded Dashboard that crosses off" selected players</t>
  </si>
  <si>
    <t>2)</t>
  </si>
  <si>
    <t>Team by Team analysis of players taken, players left.</t>
  </si>
  <si>
    <t>3)</t>
  </si>
  <si>
    <t>Real time projected totals, along with real time projected league standings</t>
  </si>
  <si>
    <t>Goal Tracking Dashboard</t>
  </si>
  <si>
    <t>User Steps</t>
  </si>
  <si>
    <t>1)</t>
  </si>
  <si>
    <t>Populate Players Tab during Draft</t>
  </si>
  <si>
    <t>Dashboard and War Room Tabs will automatically update</t>
  </si>
  <si>
    <t>Notes</t>
  </si>
  <si>
    <t>AB</t>
  </si>
  <si>
    <t>Average</t>
  </si>
  <si>
    <t>Formulas</t>
  </si>
  <si>
    <t>Name</t>
  </si>
  <si>
    <t>Owner</t>
  </si>
  <si>
    <t>Sal</t>
  </si>
  <si>
    <t>Team</t>
  </si>
  <si>
    <t>R</t>
  </si>
  <si>
    <t>HR</t>
  </si>
  <si>
    <t>RBI</t>
  </si>
  <si>
    <t>SB</t>
  </si>
  <si>
    <t>AVG</t>
  </si>
  <si>
    <t>OBP Calc</t>
  </si>
  <si>
    <t>A</t>
  </si>
  <si>
    <t>B</t>
  </si>
  <si>
    <t>C</t>
  </si>
  <si>
    <t>WR Player</t>
  </si>
  <si>
    <t>WR Sal</t>
  </si>
  <si>
    <t>P S</t>
  </si>
  <si>
    <t>Salary</t>
  </si>
  <si>
    <t>IP</t>
  </si>
  <si>
    <t>ERA</t>
  </si>
  <si>
    <t>WHIP</t>
  </si>
  <si>
    <t>W</t>
  </si>
  <si>
    <t>S</t>
  </si>
  <si>
    <t>K</t>
  </si>
  <si>
    <t>ERA Calc</t>
  </si>
  <si>
    <t>WHIP Calc</t>
  </si>
  <si>
    <t>SS</t>
  </si>
  <si>
    <t>SP</t>
  </si>
  <si>
    <t>1B</t>
  </si>
  <si>
    <t>MIL</t>
  </si>
  <si>
    <t>OF</t>
  </si>
  <si>
    <t>DET</t>
  </si>
  <si>
    <t>3B</t>
  </si>
  <si>
    <t>SEA</t>
  </si>
  <si>
    <t>2B</t>
  </si>
  <si>
    <t>BAL</t>
  </si>
  <si>
    <t>COL</t>
  </si>
  <si>
    <t>TEX</t>
  </si>
  <si>
    <t>CIN</t>
  </si>
  <si>
    <t>LAA</t>
  </si>
  <si>
    <t>Complete User Input Tab based upon league parameters</t>
  </si>
  <si>
    <t>6)</t>
  </si>
  <si>
    <t>4)</t>
  </si>
  <si>
    <t>5)</t>
  </si>
  <si>
    <t>Auto updating Draftee List for your team.</t>
  </si>
  <si>
    <t>User customizable for Team Names,League Type, and  Goals</t>
  </si>
  <si>
    <t>SF</t>
  </si>
  <si>
    <t>CLE</t>
  </si>
  <si>
    <t>STL</t>
  </si>
  <si>
    <t>KC</t>
  </si>
  <si>
    <t>HOU</t>
  </si>
  <si>
    <t>ATL</t>
  </si>
  <si>
    <t>MIN</t>
  </si>
  <si>
    <t>BOS</t>
  </si>
  <si>
    <t>MIA</t>
  </si>
  <si>
    <t>PHI</t>
  </si>
  <si>
    <t>OAK</t>
  </si>
  <si>
    <t>SD</t>
  </si>
  <si>
    <t>ESPN</t>
  </si>
  <si>
    <t>YAHOO</t>
  </si>
  <si>
    <t>$</t>
  </si>
  <si>
    <t>SV</t>
  </si>
  <si>
    <t>Mike Trout</t>
  </si>
  <si>
    <t>Miguel Cabrera</t>
  </si>
  <si>
    <t>Paul Goldschmidt</t>
  </si>
  <si>
    <t>Andrew McCutchen</t>
  </si>
  <si>
    <t>Adam Jones</t>
  </si>
  <si>
    <t>Robinson Cano</t>
  </si>
  <si>
    <t>Carlos Gonzalez</t>
  </si>
  <si>
    <t>Chris Davis</t>
  </si>
  <si>
    <t>Bryce Harper</t>
  </si>
  <si>
    <t>Evan Longoria</t>
  </si>
  <si>
    <t>Albert Pujols</t>
  </si>
  <si>
    <t>Joey Votto</t>
  </si>
  <si>
    <t>Jose Bautista</t>
  </si>
  <si>
    <t>Ryan Braun</t>
  </si>
  <si>
    <t>Edwin Encarnacion</t>
  </si>
  <si>
    <t>Yasiel Puig</t>
  </si>
  <si>
    <t>Jay Bruce</t>
  </si>
  <si>
    <t>Clayton Kershaw</t>
  </si>
  <si>
    <t>Troy Tulowitzki</t>
  </si>
  <si>
    <t>Giancarlo Stanton</t>
  </si>
  <si>
    <t>Freddie Freeman</t>
  </si>
  <si>
    <t>Justin Upton</t>
  </si>
  <si>
    <t>Jean Segura</t>
  </si>
  <si>
    <t>Jacoby Ellsbury</t>
  </si>
  <si>
    <t>Felix Hernandez</t>
  </si>
  <si>
    <t>Max Scherzer</t>
  </si>
  <si>
    <t>Jason Kipnis</t>
  </si>
  <si>
    <t>Dustin Pedroia</t>
  </si>
  <si>
    <t>Ryan Zimmerman</t>
  </si>
  <si>
    <t>Ian Desmond</t>
  </si>
  <si>
    <t>Stephen Strasburg</t>
  </si>
  <si>
    <t>Adam Wainwright</t>
  </si>
  <si>
    <t>Shin-Soo Choo</t>
  </si>
  <si>
    <t>Elvis Andrus</t>
  </si>
  <si>
    <t>Ian Kinsler</t>
  </si>
  <si>
    <t>Jose Reyes</t>
  </si>
  <si>
    <t>Madison Bumgarner</t>
  </si>
  <si>
    <t>Justin Verlander</t>
  </si>
  <si>
    <t>Eric Hosmer</t>
  </si>
  <si>
    <t>Wil Myers</t>
  </si>
  <si>
    <t>Starling Marte</t>
  </si>
  <si>
    <t>Alex Gordon</t>
  </si>
  <si>
    <t>Carlos Gomez</t>
  </si>
  <si>
    <t>Chris Sale</t>
  </si>
  <si>
    <t>Anibal Sanchez</t>
  </si>
  <si>
    <t>Alex Cobb</t>
  </si>
  <si>
    <t>Josh Donaldson</t>
  </si>
  <si>
    <t>Hunter Pence</t>
  </si>
  <si>
    <t>Homer Bailey</t>
  </si>
  <si>
    <t>Julio Teheran</t>
  </si>
  <si>
    <t>Anthony Rizzo</t>
  </si>
  <si>
    <t>Mark Trumbo</t>
  </si>
  <si>
    <t>Jose Abreu</t>
  </si>
  <si>
    <t>David Price</t>
  </si>
  <si>
    <t>Zack Greinke</t>
  </si>
  <si>
    <t>Matt Moore</t>
  </si>
  <si>
    <t>Gio Gonzalez</t>
  </si>
  <si>
    <t>Matt Holliday</t>
  </si>
  <si>
    <t>Francisco Liriano</t>
  </si>
  <si>
    <t>Jordan Zimmermann</t>
  </si>
  <si>
    <t>Billy Hamilton</t>
  </si>
  <si>
    <t>Matt Kemp</t>
  </si>
  <si>
    <t>Jason Heyward</t>
  </si>
  <si>
    <t>Yoenis Cespedes</t>
  </si>
  <si>
    <t>Jose Altuve</t>
  </si>
  <si>
    <t>Craig Kimbrel</t>
  </si>
  <si>
    <t>Aroldis Chapman</t>
  </si>
  <si>
    <t>Kenley Jansen</t>
  </si>
  <si>
    <t>Jedd Gyorko</t>
  </si>
  <si>
    <t>Ben Zobrist</t>
  </si>
  <si>
    <t>Buster Posey</t>
  </si>
  <si>
    <t>Carlos Santana</t>
  </si>
  <si>
    <t>Brandon Phillips</t>
  </si>
  <si>
    <t>James Shields</t>
  </si>
  <si>
    <t>Doug Fister</t>
  </si>
  <si>
    <t>Gerrit Cole</t>
  </si>
  <si>
    <t>Sonny Gray</t>
  </si>
  <si>
    <t>Masahiro Tanaka</t>
  </si>
  <si>
    <t>Matt Carpenter</t>
  </si>
  <si>
    <t>Greg Holland</t>
  </si>
  <si>
    <t>Kyle Seager</t>
  </si>
  <si>
    <t>Michael Wacha</t>
  </si>
  <si>
    <t>David Robertson</t>
  </si>
  <si>
    <t>Matt Adams</t>
  </si>
  <si>
    <t>Brandon Belt</t>
  </si>
  <si>
    <t>Koji Uehara</t>
  </si>
  <si>
    <t>Nolan Arenado</t>
  </si>
  <si>
    <t>Danny Salazar</t>
  </si>
  <si>
    <t>Todd Frazier</t>
  </si>
  <si>
    <t>Cole Hamels</t>
  </si>
  <si>
    <t>Shelby Miller</t>
  </si>
  <si>
    <t>Jon Lester</t>
  </si>
  <si>
    <t>Patrick Corbin</t>
  </si>
  <si>
    <t>Rick Porcello</t>
  </si>
  <si>
    <t>Mike Moustakas</t>
  </si>
  <si>
    <t>Manny Machado</t>
  </si>
  <si>
    <t>Pablo Sandoval</t>
  </si>
  <si>
    <t>Howie Kendrick</t>
  </si>
  <si>
    <t>Starlin Castro</t>
  </si>
  <si>
    <t>Sergio Romo</t>
  </si>
  <si>
    <t>Addison Reed</t>
  </si>
  <si>
    <t>Curtis Granderson</t>
  </si>
  <si>
    <t>Dexter Fowler</t>
  </si>
  <si>
    <t>Austin Jackson</t>
  </si>
  <si>
    <t>Nelson Cruz</t>
  </si>
  <si>
    <t>Kendrys Morales</t>
  </si>
  <si>
    <t>Alcides Escobar</t>
  </si>
  <si>
    <t>Asdrubal Cabrera</t>
  </si>
  <si>
    <t>Andrew Cashner</t>
  </si>
  <si>
    <t>Chris Archer</t>
  </si>
  <si>
    <t>Hyun-Jin Ryu</t>
  </si>
  <si>
    <t>Brian McCann</t>
  </si>
  <si>
    <t>Matt Wieters</t>
  </si>
  <si>
    <t>Yadier Molina</t>
  </si>
  <si>
    <t>Avisail Garcia</t>
  </si>
  <si>
    <t>Leonys Martin</t>
  </si>
  <si>
    <t>Michael Brantley</t>
  </si>
  <si>
    <t>Brett Gardner</t>
  </si>
  <si>
    <t>Kole Calhoun</t>
  </si>
  <si>
    <t>David Freese</t>
  </si>
  <si>
    <t>CC Sabathia</t>
  </si>
  <si>
    <t>Lance Lynn</t>
  </si>
  <si>
    <t>Corey Kluber</t>
  </si>
  <si>
    <t>Taijuan Walker</t>
  </si>
  <si>
    <t>Drew Smyly</t>
  </si>
  <si>
    <t>Jeff Samardzija</t>
  </si>
  <si>
    <t>Jed Lowrie</t>
  </si>
  <si>
    <t>Martin Prado</t>
  </si>
  <si>
    <t>Steve Cishek</t>
  </si>
  <si>
    <t>Anthony Rendon</t>
  </si>
  <si>
    <t>Jonathan Lucroy</t>
  </si>
  <si>
    <t>Jason Castro</t>
  </si>
  <si>
    <t>Wilson Ramos</t>
  </si>
  <si>
    <t>Khris Davis</t>
  </si>
  <si>
    <t>Evan Gattis</t>
  </si>
  <si>
    <t>Christian Yelich</t>
  </si>
  <si>
    <t>Adam Eaton</t>
  </si>
  <si>
    <t>Lorenzo Cain</t>
  </si>
  <si>
    <t>Fernando Rodney</t>
  </si>
  <si>
    <t>Neftali Feliz</t>
  </si>
  <si>
    <t>Rajai Davis</t>
  </si>
  <si>
    <t>Scooter Gennett</t>
  </si>
  <si>
    <t>Denard Span</t>
  </si>
  <si>
    <t>Wily Peralta</t>
  </si>
  <si>
    <t>Kolten Wong</t>
  </si>
  <si>
    <t>Hector Santiago</t>
  </si>
  <si>
    <t>Joakim Soria</t>
  </si>
  <si>
    <t>Kevin Gausman</t>
  </si>
  <si>
    <t>Yovani Gallardo</t>
  </si>
  <si>
    <t>Mark Melancon</t>
  </si>
  <si>
    <t>Xander Bogaerts</t>
  </si>
  <si>
    <t>Devin Mesoraco</t>
  </si>
  <si>
    <t>Zack Cozart</t>
  </si>
  <si>
    <t>Daniel Murphy</t>
  </si>
  <si>
    <t>Brian Dozier</t>
  </si>
  <si>
    <t>Neil Walker</t>
  </si>
  <si>
    <t>Didi Gregorius</t>
  </si>
  <si>
    <t>Ervin Santana</t>
  </si>
  <si>
    <t>DJ LeMahieu</t>
  </si>
  <si>
    <t>Jordy Mercer</t>
  </si>
  <si>
    <t>Jose Quintana</t>
  </si>
  <si>
    <t>Jose Iglesias</t>
  </si>
  <si>
    <t>Marcell Ozuna</t>
  </si>
  <si>
    <t>George Springer</t>
  </si>
  <si>
    <t>Nathan Eovaldi</t>
  </si>
  <si>
    <t>Alex Wood</t>
  </si>
  <si>
    <t>Josh Reddick</t>
  </si>
  <si>
    <t>Dan Straily</t>
  </si>
  <si>
    <t>Jake Odorizzi</t>
  </si>
  <si>
    <t>Carlos Martinez</t>
  </si>
  <si>
    <t>Brandon Morrow</t>
  </si>
  <si>
    <t>Alex Avila</t>
  </si>
  <si>
    <t>Yan Gomes</t>
  </si>
  <si>
    <t>Mark Reynolds</t>
  </si>
  <si>
    <t>Mitch Moreland</t>
  </si>
  <si>
    <t>Lucas Duda</t>
  </si>
  <si>
    <t>Corey Dickerson</t>
  </si>
  <si>
    <t>Yonder Alonso</t>
  </si>
  <si>
    <t>Nick Markakis</t>
  </si>
  <si>
    <t>Logan Morrison</t>
  </si>
  <si>
    <t>Dee Gordon</t>
  </si>
  <si>
    <t>Russell Martin</t>
  </si>
  <si>
    <t>Chris Iannetta</t>
  </si>
  <si>
    <t>Melky Cabrera</t>
  </si>
  <si>
    <t>Wei-Yin Chen</t>
  </si>
  <si>
    <t>Danny Duffy</t>
  </si>
  <si>
    <t>Carlos Carrasco</t>
  </si>
  <si>
    <t>Jeremy Hellickson</t>
  </si>
  <si>
    <t>Jake McGee</t>
  </si>
  <si>
    <t>Darren O’Day</t>
  </si>
  <si>
    <t>Brandon Crawford</t>
  </si>
  <si>
    <t>Adeiny Hechavarria</t>
  </si>
  <si>
    <t>Edinson Volquez</t>
  </si>
  <si>
    <t>ARI</t>
  </si>
  <si>
    <t>FA</t>
  </si>
  <si>
    <t>Hitter Rank</t>
  </si>
  <si>
    <t>Pitcher Rank</t>
  </si>
  <si>
    <t>H/P</t>
  </si>
  <si>
    <t>Santiago Casilla</t>
  </si>
  <si>
    <t>Ian Kennedy</t>
  </si>
  <si>
    <t>Tyson Ross</t>
  </si>
  <si>
    <t>Jake Arrieta</t>
  </si>
  <si>
    <t>Mookie Betts</t>
  </si>
  <si>
    <t>Matt Harvey</t>
  </si>
  <si>
    <t>Jorge Soler</t>
  </si>
  <si>
    <t>Charlie Blackmon</t>
  </si>
  <si>
    <t>Matt Shoemaker</t>
  </si>
  <si>
    <t>Mike Fiers</t>
  </si>
  <si>
    <t>Jacob deGrom</t>
  </si>
  <si>
    <t>J.D. Martinez</t>
  </si>
  <si>
    <t>Collin McHugh</t>
  </si>
  <si>
    <t>Dellin Betances</t>
  </si>
  <si>
    <t>Cody Allen</t>
  </si>
  <si>
    <t>A.J. Pollock</t>
  </si>
  <si>
    <t>Gregory Polanco</t>
  </si>
  <si>
    <t>Jonathan Schoop</t>
  </si>
  <si>
    <t>Javier Baez</t>
  </si>
  <si>
    <t>Joc Pederson</t>
  </si>
  <si>
    <t>Kris Bryant</t>
  </si>
  <si>
    <t>Jose Ramirez</t>
  </si>
  <si>
    <t>Chris Owings</t>
  </si>
  <si>
    <t>Rougned Odor</t>
  </si>
  <si>
    <t>Dallas Keuchel</t>
  </si>
  <si>
    <t>Josh Harrison</t>
  </si>
  <si>
    <t>Brett Cecil</t>
  </si>
  <si>
    <t>Jason Hammel</t>
  </si>
  <si>
    <t>Jesse Hahn</t>
  </si>
  <si>
    <t>James Paxton</t>
  </si>
  <si>
    <t>Jimmy Nelson</t>
  </si>
  <si>
    <t>Andrew Heaney</t>
  </si>
  <si>
    <t>Trevor Bauer</t>
  </si>
  <si>
    <t>Hector Rondon</t>
  </si>
  <si>
    <t>Luke Gregerson</t>
  </si>
  <si>
    <t>Tyler Clippard</t>
  </si>
  <si>
    <t>Andrew Miller</t>
  </si>
  <si>
    <t>Yasmani Grandal</t>
  </si>
  <si>
    <t>Marcus Semien</t>
  </si>
  <si>
    <t>Joe Panik</t>
  </si>
  <si>
    <t>Yangervis Solarte</t>
  </si>
  <si>
    <t>Brad Boxberger</t>
  </si>
  <si>
    <t>Robinson Chirinos</t>
  </si>
  <si>
    <t>Stephen Vogt</t>
  </si>
  <si>
    <t>Juan Lagares</t>
  </si>
  <si>
    <t>Dalton Pompey</t>
  </si>
  <si>
    <t>C.J. Cron</t>
  </si>
  <si>
    <t>Lonnie Chisenhall</t>
  </si>
  <si>
    <t>David Phelps</t>
  </si>
  <si>
    <t>Brett Anderson</t>
  </si>
  <si>
    <t>Pat Neshek</t>
  </si>
  <si>
    <t>Wade Davis</t>
  </si>
  <si>
    <t>Joe Smith</t>
  </si>
  <si>
    <t>Tony Watson</t>
  </si>
  <si>
    <t>Aaron Sanchez</t>
  </si>
  <si>
    <t>Aaron Hicks</t>
  </si>
  <si>
    <t>Yusmeiro Petit</t>
  </si>
  <si>
    <t>Noah Syndergaard</t>
  </si>
  <si>
    <t>Wilmer Flores</t>
  </si>
  <si>
    <t>Francisco Lindor</t>
  </si>
  <si>
    <t>Addison Russell</t>
  </si>
  <si>
    <t>Sean Doolittle</t>
  </si>
  <si>
    <t>Justin Smoak</t>
  </si>
  <si>
    <t>Tanner Roark</t>
  </si>
  <si>
    <t>Jake Marisnick</t>
  </si>
  <si>
    <t>David Peralta</t>
  </si>
  <si>
    <t>Shane Greene</t>
  </si>
  <si>
    <t>Alex Colome</t>
  </si>
  <si>
    <t>Daniel Norris</t>
  </si>
  <si>
    <t>Chase Anderson</t>
  </si>
  <si>
    <t>Kyle Gibson</t>
  </si>
  <si>
    <t>Drew Pomeranz</t>
  </si>
  <si>
    <t>Freddy Galvis</t>
  </si>
  <si>
    <t>Maikel Franco</t>
  </si>
  <si>
    <t>Joey Gallo</t>
  </si>
  <si>
    <t>Wade Miley</t>
  </si>
  <si>
    <t>H</t>
  </si>
  <si>
    <t>Mike Foltynewicz</t>
  </si>
  <si>
    <t>Grey's Pitcher Pairings</t>
  </si>
  <si>
    <t>Will Smith</t>
  </si>
  <si>
    <t>Jake Diekman</t>
  </si>
  <si>
    <t>Ken Giles</t>
  </si>
  <si>
    <t>1B/OF</t>
  </si>
  <si>
    <t>2B/3B</t>
  </si>
  <si>
    <t>3B/OF</t>
  </si>
  <si>
    <t>2B/SS</t>
  </si>
  <si>
    <t>Andrelton Simmons</t>
  </si>
  <si>
    <t>Nick Hundley</t>
  </si>
  <si>
    <t>Devon Travis</t>
  </si>
  <si>
    <t>Carlos Correa</t>
  </si>
  <si>
    <t>Corey Seager</t>
  </si>
  <si>
    <t>Miguel Sano</t>
  </si>
  <si>
    <t>Kyle Schwarber</t>
  </si>
  <si>
    <t>Jeurys Familia</t>
  </si>
  <si>
    <t>Steven Matz</t>
  </si>
  <si>
    <t>Carlos Rodon</t>
  </si>
  <si>
    <t>Yu Darvish</t>
  </si>
  <si>
    <t>Raisel Iglesias</t>
  </si>
  <si>
    <t>Randal Grichuk</t>
  </si>
  <si>
    <t>Matt Duffy</t>
  </si>
  <si>
    <t>Stephen Piscotty</t>
  </si>
  <si>
    <t>Luis Severino</t>
  </si>
  <si>
    <t>Marcus Stroman</t>
  </si>
  <si>
    <t>Kevin Pillar</t>
  </si>
  <si>
    <t>Ender Inciarte</t>
  </si>
  <si>
    <t>Byron Buxton</t>
  </si>
  <si>
    <t>Gerardo Parra</t>
  </si>
  <si>
    <t>Domingo Santana</t>
  </si>
  <si>
    <t>Michael Conforto</t>
  </si>
  <si>
    <t>Ketel Marte</t>
  </si>
  <si>
    <t>Roberto Osuna</t>
  </si>
  <si>
    <t>Kyle Hendricks</t>
  </si>
  <si>
    <t>A.J. Ramos</t>
  </si>
  <si>
    <t>Mike Leake</t>
  </si>
  <si>
    <t>Joe Ross</t>
  </si>
  <si>
    <t>Aaron Nola</t>
  </si>
  <si>
    <t>Eduardo Rodriguez</t>
  </si>
  <si>
    <t>Justin Bour</t>
  </si>
  <si>
    <t>Welington Castillo</t>
  </si>
  <si>
    <t>David Hernandez</t>
  </si>
  <si>
    <t>Arodys Vizcaino</t>
  </si>
  <si>
    <t>Jaime Garcia</t>
  </si>
  <si>
    <t>Kenta Maeda</t>
  </si>
  <si>
    <t>Clay Buchholz</t>
  </si>
  <si>
    <t>Nate Karns</t>
  </si>
  <si>
    <t>Erasmo Ramirez</t>
  </si>
  <si>
    <t>Rich Hill</t>
  </si>
  <si>
    <t>Corey Knebel</t>
  </si>
  <si>
    <t>Jeremy Jeffress</t>
  </si>
  <si>
    <t>Jose Berrios</t>
  </si>
  <si>
    <t>Tyler Saladino</t>
  </si>
  <si>
    <t>Adam Duvall</t>
  </si>
  <si>
    <t>Alen Hanson</t>
  </si>
  <si>
    <t>Carson Smith</t>
  </si>
  <si>
    <t>Eugenio Suarez</t>
  </si>
  <si>
    <t>Trea Turner</t>
  </si>
  <si>
    <t>Cory Spangenberg</t>
  </si>
  <si>
    <t>Logan Forsythe</t>
  </si>
  <si>
    <t>Jason Grilli</t>
  </si>
  <si>
    <t>Tim Anderson</t>
  </si>
  <si>
    <t>Jonathan Villar</t>
  </si>
  <si>
    <t>Nick Ahmed</t>
  </si>
  <si>
    <t>Ryan Madson</t>
  </si>
  <si>
    <t>Justin Turner</t>
  </si>
  <si>
    <t>Kevin Siegrist</t>
  </si>
  <si>
    <t>J.T. Realmuto</t>
  </si>
  <si>
    <t>Jim Johnson</t>
  </si>
  <si>
    <t>Blake Swihart</t>
  </si>
  <si>
    <t>John Axford</t>
  </si>
  <si>
    <t>Jake Lamb</t>
  </si>
  <si>
    <t>Eddie Rosario</t>
  </si>
  <si>
    <t>Aaron Altherr</t>
  </si>
  <si>
    <t>Josh Tomlin</t>
  </si>
  <si>
    <t>Scott Schebler</t>
  </si>
  <si>
    <t>Jackie Bradley Jr.</t>
  </si>
  <si>
    <t>Kevin Kiermaier</t>
  </si>
  <si>
    <t>J.A. Happ</t>
  </si>
  <si>
    <t>Will Harris</t>
  </si>
  <si>
    <t>A.J. Reed</t>
  </si>
  <si>
    <t>Adam Conley</t>
  </si>
  <si>
    <t>Matt Wisler</t>
  </si>
  <si>
    <t>Josh Bell</t>
  </si>
  <si>
    <t>Pedro Strop</t>
  </si>
  <si>
    <t>Trevor Story</t>
  </si>
  <si>
    <t>Orlando Arcia</t>
  </si>
  <si>
    <t>Eduardo Escobar</t>
  </si>
  <si>
    <t>James McCann</t>
  </si>
  <si>
    <t>Francisco Cervelli</t>
  </si>
  <si>
    <t>Luis Garcia</t>
  </si>
  <si>
    <t>Cesar Hernandez</t>
  </si>
  <si>
    <t>Jose Peraza</t>
  </si>
  <si>
    <t>John Ryan Murphy</t>
  </si>
  <si>
    <t>Odubel Herrera</t>
  </si>
  <si>
    <t>J.P. Crawford</t>
  </si>
  <si>
    <t>Josh Phegley</t>
  </si>
  <si>
    <t>Austin Romine</t>
  </si>
  <si>
    <t>Andrew Susac</t>
  </si>
  <si>
    <t>Jerad Eickhoff</t>
  </si>
  <si>
    <t>Robbie Ray</t>
  </si>
  <si>
    <t>Derek Holland</t>
  </si>
  <si>
    <t>Martin Perez</t>
  </si>
  <si>
    <t>Marco Estrada</t>
  </si>
  <si>
    <t>Dylan Bundy</t>
  </si>
  <si>
    <t>Robert Stephenson</t>
  </si>
  <si>
    <t>Lucas Giolito</t>
  </si>
  <si>
    <t>Tyler Glasnow</t>
  </si>
  <si>
    <t>Archie Bradley</t>
  </si>
  <si>
    <t>Jameson Taillon</t>
  </si>
  <si>
    <t>Brandon Finnegan</t>
  </si>
  <si>
    <t>Jesse Chavez</t>
  </si>
  <si>
    <t>Zack Wheeler</t>
  </si>
  <si>
    <t>Anthony DeSclafani</t>
  </si>
  <si>
    <t>Michael Lorenzen</t>
  </si>
  <si>
    <t>Jarrod Dyson</t>
  </si>
  <si>
    <t>Mark Canha</t>
  </si>
  <si>
    <t>Brock Holt</t>
  </si>
  <si>
    <t>Aaron Judge</t>
  </si>
  <si>
    <t>Nomar Mazara</t>
  </si>
  <si>
    <t>Jon Jay</t>
  </si>
  <si>
    <t>Chris Young</t>
  </si>
  <si>
    <t>Keone Kela</t>
  </si>
  <si>
    <t>Adam Warren</t>
  </si>
  <si>
    <t>Brad Brach</t>
  </si>
  <si>
    <t>Sam Dyson</t>
  </si>
  <si>
    <t>Randall Delgado</t>
  </si>
  <si>
    <t>Brandon Maurer</t>
  </si>
  <si>
    <t>Justin Wilson</t>
  </si>
  <si>
    <t>Kelvin Herrera</t>
  </si>
  <si>
    <t>Tony Sipp</t>
  </si>
  <si>
    <t>Yimi Garcia</t>
  </si>
  <si>
    <t>Hunter Strickland</t>
  </si>
  <si>
    <t>Alex Wilson</t>
  </si>
  <si>
    <t>Chasen Shreve</t>
  </si>
  <si>
    <t>Hansel Robles</t>
  </si>
  <si>
    <t>Liam Hendriks</t>
  </si>
  <si>
    <t>Trevor May</t>
  </si>
  <si>
    <t>Cody Anderson</t>
  </si>
  <si>
    <t>Josh Fields</t>
  </si>
  <si>
    <t>Xavier Cedeno</t>
  </si>
  <si>
    <t>Pedro Baez</t>
  </si>
  <si>
    <t>Daniel Hudson</t>
  </si>
  <si>
    <t>Shawn Kelley</t>
  </si>
  <si>
    <t>Blaine Hardy</t>
  </si>
  <si>
    <t>Sean Gilmartin</t>
  </si>
  <si>
    <t>Jose Alvarez</t>
  </si>
  <si>
    <t>Bryan Shaw</t>
  </si>
  <si>
    <t>Andrew Chafin</t>
  </si>
  <si>
    <t>Mychal Givens</t>
  </si>
  <si>
    <t>Zach Duke</t>
  </si>
  <si>
    <t>Matt Albers</t>
  </si>
  <si>
    <t>Justin Miller</t>
  </si>
  <si>
    <t>Blaine Boyer</t>
  </si>
  <si>
    <t>Tommy Hunter</t>
  </si>
  <si>
    <t>Trevor Gott</t>
  </si>
  <si>
    <t>Jared Hughes</t>
  </si>
  <si>
    <t>Zach McAllister</t>
  </si>
  <si>
    <t>Jake Petricka</t>
  </si>
  <si>
    <t>Chad Bettis</t>
  </si>
  <si>
    <t>Josh Osich</t>
  </si>
  <si>
    <t>Junichi Tazawa</t>
  </si>
  <si>
    <t>Jeanmar Gomez</t>
  </si>
  <si>
    <t>Adam Ottavino</t>
  </si>
  <si>
    <t>Luis Avilan</t>
  </si>
  <si>
    <t>Hector Neris</t>
  </si>
  <si>
    <t>Clayton Richard</t>
  </si>
  <si>
    <t>Nate Jones</t>
  </si>
  <si>
    <t>Kyle Barraclough</t>
  </si>
  <si>
    <t>Chaz Roe</t>
  </si>
  <si>
    <t>Oliver Perez</t>
  </si>
  <si>
    <t>Ryan Pressly</t>
  </si>
  <si>
    <t>Joe Kelly</t>
  </si>
  <si>
    <t>Mike Dunn</t>
  </si>
  <si>
    <t>Aaron Loup</t>
  </si>
  <si>
    <t>Tyler Duffey</t>
  </si>
  <si>
    <t>Brian Duensing</t>
  </si>
  <si>
    <t>Roenis Elias</t>
  </si>
  <si>
    <t>Fernando Abad</t>
  </si>
  <si>
    <t>Ryan Tepera</t>
  </si>
  <si>
    <t>Charlie Morton</t>
  </si>
  <si>
    <t>Pat Venditte</t>
  </si>
  <si>
    <t>Dan Jennings</t>
  </si>
  <si>
    <t>Jerry Blevins</t>
  </si>
  <si>
    <t>Zac Rosscup</t>
  </si>
  <si>
    <t>Heath Hembree</t>
  </si>
  <si>
    <t>Tony Zych</t>
  </si>
  <si>
    <t>Ryan Dull</t>
  </si>
  <si>
    <t>Silvino Bracho</t>
  </si>
  <si>
    <t>Miguel Gonzalez</t>
  </si>
  <si>
    <t>Austin Adams</t>
  </si>
  <si>
    <t>Matt Belisle</t>
  </si>
  <si>
    <t>Tyler Thornburg</t>
  </si>
  <si>
    <t>Neil Ramirez</t>
  </si>
  <si>
    <t>Sam Freeman</t>
  </si>
  <si>
    <t>Sammy Solis</t>
  </si>
  <si>
    <t>Bruce Rondon</t>
  </si>
  <si>
    <t>Scott Oberg</t>
  </si>
  <si>
    <t>Peter Moylan</t>
  </si>
  <si>
    <t>Shawn Armstrong</t>
  </si>
  <si>
    <t>Tyler Lyons</t>
  </si>
  <si>
    <t>Matt Barnes</t>
  </si>
  <si>
    <t>Nick Vincent</t>
  </si>
  <si>
    <t>Steven Wright</t>
  </si>
  <si>
    <t>Matt Grace</t>
  </si>
  <si>
    <t>Cory Gearrin</t>
  </si>
  <si>
    <t>Oliver Drake</t>
  </si>
  <si>
    <t>Luke Jackson</t>
  </si>
  <si>
    <t>Matt Reynolds</t>
  </si>
  <si>
    <t>Jon Edwards</t>
  </si>
  <si>
    <t>Adrian Houser</t>
  </si>
  <si>
    <t>Noe Ramirez</t>
  </si>
  <si>
    <t>Miguel Castro</t>
  </si>
  <si>
    <t>Javy Guerra</t>
  </si>
  <si>
    <t>Anthony Swarzak</t>
  </si>
  <si>
    <t>Scott Alexander</t>
  </si>
  <si>
    <t>Tommy Kahnle</t>
  </si>
  <si>
    <t>Adam Morgan</t>
  </si>
  <si>
    <t>Miguel Almonte</t>
  </si>
  <si>
    <t>T.J. McFarland</t>
  </si>
  <si>
    <t>Junior Guerra</t>
  </si>
  <si>
    <t>Jason Vargas</t>
  </si>
  <si>
    <t>Kirby Yates</t>
  </si>
  <si>
    <t>Cam Bedrosian</t>
  </si>
  <si>
    <t>Tyler Olson</t>
  </si>
  <si>
    <t>Vidal Nuno</t>
  </si>
  <si>
    <t>Michael Feliz</t>
  </si>
  <si>
    <t>Brandon Kintzler</t>
  </si>
  <si>
    <t>Dan Otero</t>
  </si>
  <si>
    <t>Chris Bassitt</t>
  </si>
  <si>
    <t>Matt Andriese</t>
  </si>
  <si>
    <t>Blake Treinen</t>
  </si>
  <si>
    <t>Dominic Leone</t>
  </si>
  <si>
    <t>Vance Worley</t>
  </si>
  <si>
    <t>Drew VerHagen</t>
  </si>
  <si>
    <t>Ivan Nova</t>
  </si>
  <si>
    <t>Jhoulys Chacin</t>
  </si>
  <si>
    <t>Juan Nicasio</t>
  </si>
  <si>
    <t>Robbie Erlin</t>
  </si>
  <si>
    <t>Kyle Ryan</t>
  </si>
  <si>
    <t>Jorge Lopez</t>
  </si>
  <si>
    <t>Brad Hand</t>
  </si>
  <si>
    <t>Trevor Cahill</t>
  </si>
  <si>
    <t>Brad Peacock</t>
  </si>
  <si>
    <t>Jordan Lyles</t>
  </si>
  <si>
    <t>A.J. Cole</t>
  </si>
  <si>
    <t>Brian Johnson</t>
  </si>
  <si>
    <t>Mike Wright</t>
  </si>
  <si>
    <t>Marco Gonzales</t>
  </si>
  <si>
    <t>Tony Cingrani</t>
  </si>
  <si>
    <t>Chris Rusin</t>
  </si>
  <si>
    <t>Bryan Mitchell</t>
  </si>
  <si>
    <t>Bud Norris</t>
  </si>
  <si>
    <t>Jose Urena</t>
  </si>
  <si>
    <t>Buck Farmer</t>
  </si>
  <si>
    <t>2B/SS/ 3B/OF</t>
  </si>
  <si>
    <t>Eddie Butler</t>
  </si>
  <si>
    <t>Y!</t>
  </si>
  <si>
    <t>G</t>
  </si>
  <si>
    <t>GS</t>
  </si>
  <si>
    <t>QS</t>
  </si>
  <si>
    <t>L</t>
  </si>
  <si>
    <t>HLD</t>
  </si>
  <si>
    <t>ER</t>
  </si>
  <si>
    <t>BB</t>
  </si>
  <si>
    <t>BABIP</t>
  </si>
  <si>
    <t>K/9</t>
  </si>
  <si>
    <t>Fantasy Baseball Blog at Razzball.com</t>
  </si>
  <si>
    <t>Own%</t>
  </si>
  <si>
    <t>NOTES:</t>
  </si>
  <si>
    <t>evo34 says:</t>
  </si>
  <si>
    <t>Reply</t>
  </si>
  <si>
    <t>Rudy Gamble</t>
  </si>
  <si>
    <t>Rudy Gamble says:</t>
  </si>
  <si>
    <t>Leave a Reply Cancel reply</t>
  </si>
  <si>
    <t>Your email address will not be published. Required fields are marked *</t>
  </si>
  <si>
    <t>Comment</t>
  </si>
  <si>
    <t>Name *</t>
  </si>
  <si>
    <t>Email *</t>
  </si>
  <si>
    <t>Website</t>
  </si>
  <si>
    <t>I don't have enough spam, give me the Razzball email newsletter!</t>
  </si>
  <si>
    <t>About</t>
  </si>
  <si>
    <t>Authors</t>
  </si>
  <si>
    <t>Links</t>
  </si>
  <si>
    <t>T-Shirts</t>
  </si>
  <si>
    <t>Subscribe</t>
  </si>
  <si>
    <t>Sitemap.xml</t>
  </si>
  <si>
    <t>Site by Design &amp; Develop</t>
  </si>
  <si>
    <t>BB/</t>
  </si>
  <si>
    <t>Diff K/9 vs BB/9</t>
  </si>
  <si>
    <t>Name check</t>
  </si>
  <si>
    <t>K/9 less BB/9</t>
  </si>
  <si>
    <t>WSH</t>
  </si>
  <si>
    <t>LAD</t>
  </si>
  <si>
    <t>CHC</t>
  </si>
  <si>
    <t>CWS</t>
  </si>
  <si>
    <t>NYM</t>
  </si>
  <si>
    <t>NYY</t>
  </si>
  <si>
    <t>Delino DeShields</t>
  </si>
  <si>
    <t>Cameron Maybin</t>
  </si>
  <si>
    <t>Jorge De La Rosa</t>
  </si>
  <si>
    <t>PITCHING</t>
  </si>
  <si>
    <t>A10</t>
  </si>
  <si>
    <t>B11</t>
  </si>
  <si>
    <t>C12</t>
  </si>
  <si>
    <t>WR Player13</t>
  </si>
  <si>
    <t>WR Sal14</t>
  </si>
  <si>
    <t>P S15</t>
  </si>
  <si>
    <t>Yahoo</t>
  </si>
  <si>
    <t>$ P</t>
  </si>
  <si>
    <t>Grey Hitter Rank</t>
  </si>
  <si>
    <r>
      <rPr>
        <b/>
        <sz val="14"/>
        <color theme="0"/>
        <rFont val="Arial"/>
        <family val="2"/>
      </rPr>
      <t>HITTER</t>
    </r>
    <r>
      <rPr>
        <b/>
        <sz val="10"/>
        <rFont val="Arial"/>
        <family val="2"/>
      </rPr>
      <t xml:space="preserve">  Vitals</t>
    </r>
  </si>
  <si>
    <r>
      <rPr>
        <b/>
        <sz val="14"/>
        <color rgb="FFFF0000"/>
        <rFont val="Arial"/>
        <family val="2"/>
      </rPr>
      <t>PITCHER</t>
    </r>
    <r>
      <rPr>
        <b/>
        <sz val="10"/>
        <rFont val="Arial"/>
        <family val="2"/>
      </rPr>
      <t xml:space="preserve">  Vitals</t>
    </r>
  </si>
  <si>
    <t>Jon Gray</t>
  </si>
  <si>
    <t>Grey Pitch Rank</t>
  </si>
  <si>
    <t>Grey Tot Rank</t>
  </si>
  <si>
    <t xml:space="preserve">Name </t>
  </si>
  <si>
    <t>RHP</t>
  </si>
  <si>
    <t>Yoan Moncada</t>
  </si>
  <si>
    <t>LHP</t>
  </si>
  <si>
    <t>Lewis Brinson</t>
  </si>
  <si>
    <t>Alex Reyes</t>
  </si>
  <si>
    <t>Andrew Benintendi</t>
  </si>
  <si>
    <t>Brendan Rodgers</t>
  </si>
  <si>
    <t>Dansby Swanson</t>
  </si>
  <si>
    <t>David Dahl</t>
  </si>
  <si>
    <t>Austin Meadows</t>
  </si>
  <si>
    <t>Rafael Devers</t>
  </si>
  <si>
    <t>Bradley Zimmer</t>
  </si>
  <si>
    <t>Blake Snell</t>
  </si>
  <si>
    <t>Manuel Margot</t>
  </si>
  <si>
    <t>Nick Williams</t>
  </si>
  <si>
    <t>Victor Robles</t>
  </si>
  <si>
    <t>Jesse Winker</t>
  </si>
  <si>
    <t>Franklin Barreto</t>
  </si>
  <si>
    <t>Anderson Espinoza</t>
  </si>
  <si>
    <t>Ryan McMahon</t>
  </si>
  <si>
    <t>Brett Phillips</t>
  </si>
  <si>
    <t>Jorge Mateo</t>
  </si>
  <si>
    <t>Max Kepler</t>
  </si>
  <si>
    <t>Francis Martes</t>
  </si>
  <si>
    <t>Anthony Alford</t>
  </si>
  <si>
    <t>Jose De Leon</t>
  </si>
  <si>
    <t>Clint Frazier</t>
  </si>
  <si>
    <t>Gary Sanchez</t>
  </si>
  <si>
    <t>Dominic Smith</t>
  </si>
  <si>
    <t>Sean Newcomb</t>
  </si>
  <si>
    <t>Cody Bellinger</t>
  </si>
  <si>
    <t>Alex Bregman</t>
  </si>
  <si>
    <t>Javier Guerra</t>
  </si>
  <si>
    <t>Cody Reed</t>
  </si>
  <si>
    <t>Matt Olson</t>
  </si>
  <si>
    <t>Alex Verdugo</t>
  </si>
  <si>
    <t>Jake Thompson</t>
  </si>
  <si>
    <t>Michael Fulmer</t>
  </si>
  <si>
    <t>Jeff Hoffman</t>
  </si>
  <si>
    <t>Ian Happ</t>
  </si>
  <si>
    <t>Dillon Tate</t>
  </si>
  <si>
    <t>Bobby Bradley</t>
  </si>
  <si>
    <t>Grant Holmes</t>
  </si>
  <si>
    <t>Brent Honeywell</t>
  </si>
  <si>
    <t>Kyle Zimmer</t>
  </si>
  <si>
    <t>Daz Cameron</t>
  </si>
  <si>
    <t>Kolby Allard</t>
  </si>
  <si>
    <t>Luis Ortiz</t>
  </si>
  <si>
    <t>Billy McKinney</t>
  </si>
  <si>
    <t>Christian Arroyo</t>
  </si>
  <si>
    <t>Brandon Drury</t>
  </si>
  <si>
    <t>Sean Manaea</t>
  </si>
  <si>
    <t>Magneuris Sierra</t>
  </si>
  <si>
    <t>Alex Jackson</t>
  </si>
  <si>
    <t>Rowdy Tellez</t>
  </si>
  <si>
    <t>Justus Sheffield</t>
  </si>
  <si>
    <t>Vladimir Guerrero Jr.</t>
  </si>
  <si>
    <t>Domingo Acevedo</t>
  </si>
  <si>
    <t>Reynaldo Lopez</t>
  </si>
  <si>
    <t>Isan Diaz</t>
  </si>
  <si>
    <t>Kyle Tucker</t>
  </si>
  <si>
    <t>Amir Garrett</t>
  </si>
  <si>
    <t>Carson Fulmer</t>
  </si>
  <si>
    <t>PROSPECT - name</t>
  </si>
  <si>
    <t>PROSPECT - rank</t>
  </si>
  <si>
    <t>Hitter/pitcher</t>
  </si>
  <si>
    <t>Pitcher rank</t>
  </si>
  <si>
    <t>Raimel Tapia</t>
  </si>
  <si>
    <t>prospect Hitter Rank</t>
  </si>
  <si>
    <t>PROSPECT pitcher Rank</t>
  </si>
  <si>
    <t>Hitter rank</t>
  </si>
  <si>
    <t>CHW</t>
  </si>
  <si>
    <t>KEEPER - name</t>
  </si>
  <si>
    <t>KEEPER - rank</t>
  </si>
  <si>
    <t>KEEPER Hitter Rank</t>
  </si>
  <si>
    <t>KEEPER pitcher Rank</t>
  </si>
  <si>
    <t>RANK</t>
  </si>
  <si>
    <t>RSSTwitterFacebookiTunesGoogle+iTunes</t>
  </si>
  <si>
    <t>Baseball</t>
  </si>
  <si>
    <t>Football</t>
  </si>
  <si>
    <t>Basketball</t>
  </si>
  <si>
    <t>Hockey</t>
  </si>
  <si>
    <t>Store</t>
  </si>
  <si>
    <t>Forums</t>
  </si>
  <si>
    <t>Fantasy Baseball Advice</t>
  </si>
  <si>
    <t>Rankings</t>
  </si>
  <si>
    <t>News</t>
  </si>
  <si>
    <t>Daily Notes</t>
  </si>
  <si>
    <t>Buy/Sell</t>
  </si>
  <si>
    <t>Podcasts</t>
  </si>
  <si>
    <t>Prospects</t>
  </si>
  <si>
    <t>Steals</t>
  </si>
  <si>
    <t>OPS Leagues</t>
  </si>
  <si>
    <t>Points Leagues</t>
  </si>
  <si>
    <t>Stats</t>
  </si>
  <si>
    <t>Hitters</t>
  </si>
  <si>
    <t>Player Rater</t>
  </si>
  <si>
    <t>Tools</t>
  </si>
  <si>
    <t>Next Calendar Week</t>
  </si>
  <si>
    <t>Batter vs Pitcher Matchups (DailyBasebalData.com)</t>
  </si>
  <si>
    <t>Razzball Ombotsman</t>
  </si>
  <si>
    <t>Platoon Splits</t>
  </si>
  <si>
    <t>FIP vs. ERA</t>
  </si>
  <si>
    <t>BABIP vs. AVG</t>
  </si>
  <si>
    <t>Glossary</t>
  </si>
  <si>
    <t>Team Name Generator</t>
  </si>
  <si>
    <t>Leagues</t>
  </si>
  <si>
    <t>Time</t>
  </si>
  <si>
    <t>Mixed League (ESPN Roster)</t>
  </si>
  <si>
    <t>Mixed League (Y! Roster)</t>
  </si>
  <si>
    <t>AL/NL (2C)</t>
  </si>
  <si>
    <t>Season to Date</t>
  </si>
  <si>
    <t>Rest of Season</t>
  </si>
  <si>
    <t>SO</t>
  </si>
  <si>
    <t>HBP</t>
  </si>
  <si>
    <t>CS</t>
  </si>
  <si>
    <t>PA</t>
  </si>
  <si>
    <t>POS</t>
  </si>
  <si>
    <t>Plate Appearances</t>
  </si>
  <si>
    <t>At Bat</t>
  </si>
  <si>
    <t>Total Bases</t>
  </si>
  <si>
    <t>Sacrifice Fly</t>
  </si>
  <si>
    <t>Caught Stealing</t>
  </si>
  <si>
    <t>Stolen Base</t>
  </si>
  <si>
    <t>Hit By Pitch</t>
  </si>
  <si>
    <t>Strikeout</t>
  </si>
  <si>
    <t>Walk</t>
  </si>
  <si>
    <t>Points</t>
  </si>
  <si>
    <t>Hitting Categories</t>
  </si>
  <si>
    <t>BP-Prospects</t>
  </si>
  <si>
    <t>Willson Contreras</t>
  </si>
  <si>
    <t>Hunter Harvey</t>
  </si>
  <si>
    <t>Nick Gordon</t>
  </si>
  <si>
    <t>Jacob Nottingham</t>
  </si>
  <si>
    <t>Jorge Alfaro</t>
  </si>
  <si>
    <t>Yadier Alvarez</t>
  </si>
  <si>
    <t>Austin Riley</t>
  </si>
  <si>
    <t>Taylor Guerrieri</t>
  </si>
  <si>
    <t>Daniel Robertson</t>
  </si>
  <si>
    <t>Hunter Renfroe</t>
  </si>
  <si>
    <t>Yusniel Diaz</t>
  </si>
  <si>
    <t>Amed Rosario</t>
  </si>
  <si>
    <t>Michael Kopech</t>
  </si>
  <si>
    <t>Conner Greene</t>
  </si>
  <si>
    <t>Pitching Categories</t>
  </si>
  <si>
    <t>Win</t>
  </si>
  <si>
    <t>Loss</t>
  </si>
  <si>
    <t>Save</t>
  </si>
  <si>
    <t>Blown Save</t>
  </si>
  <si>
    <t>Inning Pitched</t>
  </si>
  <si>
    <t>Hit</t>
  </si>
  <si>
    <t>Hold</t>
  </si>
  <si>
    <t>Quality Start</t>
  </si>
  <si>
    <t>Complete Game</t>
  </si>
  <si>
    <t>Shutout</t>
  </si>
  <si>
    <t>Hit Batsman</t>
  </si>
  <si>
    <t>Wild Pitch</t>
  </si>
  <si>
    <t>Run</t>
  </si>
  <si>
    <t>HR Allowed</t>
  </si>
  <si>
    <t>Aledmys Diaz</t>
  </si>
  <si>
    <t>Eduardo Nunez</t>
  </si>
  <si>
    <t>Jorge Polanco</t>
  </si>
  <si>
    <t>Jurickson Profar</t>
  </si>
  <si>
    <t>Tom Murphy</t>
  </si>
  <si>
    <t>Sandy Leon</t>
  </si>
  <si>
    <t>Austin Hedges</t>
  </si>
  <si>
    <t>Mike Zunino</t>
  </si>
  <si>
    <t>Tyler Flowers</t>
  </si>
  <si>
    <t>Tony Wolters</t>
  </si>
  <si>
    <t>Omar Narvaez</t>
  </si>
  <si>
    <t>Hernan Perez</t>
  </si>
  <si>
    <t>Steve Pearce</t>
  </si>
  <si>
    <t>Trey Mancini</t>
  </si>
  <si>
    <t>Dan Vogelbach</t>
  </si>
  <si>
    <t>Travis Shaw</t>
  </si>
  <si>
    <t>Eric Thames</t>
  </si>
  <si>
    <t>Tyler Austin</t>
  </si>
  <si>
    <t>Ryon Healy</t>
  </si>
  <si>
    <t>Keon Broxton</t>
  </si>
  <si>
    <t>Travis Jankowski</t>
  </si>
  <si>
    <t>Charlie Tilson</t>
  </si>
  <si>
    <t>Mitch Haniger</t>
  </si>
  <si>
    <t>Andrew Toles</t>
  </si>
  <si>
    <t>Tyler Naquin</t>
  </si>
  <si>
    <t>Mallex Smith</t>
  </si>
  <si>
    <t>Roman Quinn</t>
  </si>
  <si>
    <t>Joey Rickard</t>
  </si>
  <si>
    <t>Matt Joyce</t>
  </si>
  <si>
    <t>Mikie Mahtook</t>
  </si>
  <si>
    <t>Mike Montgomery</t>
  </si>
  <si>
    <t>Tyler Skaggs</t>
  </si>
  <si>
    <t>Jharel Cotton</t>
  </si>
  <si>
    <t>Andrew Triggs</t>
  </si>
  <si>
    <t>Robert Gsellman</t>
  </si>
  <si>
    <t>Luke Weaver</t>
  </si>
  <si>
    <t>Zach Davies</t>
  </si>
  <si>
    <t>Tyler Chatwood</t>
  </si>
  <si>
    <t>Chad Green</t>
  </si>
  <si>
    <t>Joe Musgrove</t>
  </si>
  <si>
    <t>Chad Kuhl</t>
  </si>
  <si>
    <t>Steven Brault</t>
  </si>
  <si>
    <t>Last 7 Day MLB Stats</t>
  </si>
  <si>
    <t>Last 30 Day MLB Stats</t>
  </si>
  <si>
    <t>DraftKings MLB Lineup Optimizer</t>
  </si>
  <si>
    <t>FanDuel MLB Lineup Optimizer</t>
  </si>
  <si>
    <t>Yahoo MLB Lineup Optimizer</t>
  </si>
  <si>
    <t>Stackonator</t>
  </si>
  <si>
    <t>DraftKings Stacks</t>
  </si>
  <si>
    <t>FanDuel Stacks</t>
  </si>
  <si>
    <t>Yahoo Stacks</t>
  </si>
  <si>
    <t>FantasyDraft Stacks</t>
  </si>
  <si>
    <t>REL Updates</t>
  </si>
  <si>
    <t>Download Table as CSV</t>
  </si>
  <si>
    <t>popup</t>
  </si>
  <si>
    <t>download</t>
  </si>
  <si>
    <t>Get CSV</t>
  </si>
  <si>
    <t>Note: Filters and sorting in the table below apply to the output!</t>
  </si>
  <si>
    <t>Seung Hwan Oh</t>
  </si>
  <si>
    <t>Edwin Diaz</t>
  </si>
  <si>
    <t>Tony Barnette</t>
  </si>
  <si>
    <t>Tyler Anderson</t>
  </si>
  <si>
    <t>Seth Lugo</t>
  </si>
  <si>
    <t>Derek Law</t>
  </si>
  <si>
    <t>Ryan Buchter</t>
  </si>
  <si>
    <t>Ross Stripling</t>
  </si>
  <si>
    <t>Wade LeBlanc</t>
  </si>
  <si>
    <t>Luis Cessa</t>
  </si>
  <si>
    <t>Blake Wood</t>
  </si>
  <si>
    <t>Nick Tropeano</t>
  </si>
  <si>
    <t>Nick Wittgren</t>
  </si>
  <si>
    <t>Ty Blach</t>
  </si>
  <si>
    <t>Albert Suarez</t>
  </si>
  <si>
    <t>Carlos Estevez</t>
  </si>
  <si>
    <t>Taylor Rogers</t>
  </si>
  <si>
    <t>Carl Edwards Jr.</t>
  </si>
  <si>
    <t>Brian Flynn</t>
  </si>
  <si>
    <t>Mike Clevinger</t>
  </si>
  <si>
    <t>Jake Barrett</t>
  </si>
  <si>
    <t>Luis Perdomo</t>
  </si>
  <si>
    <t>Grant Dayton</t>
  </si>
  <si>
    <t>Zack Godley</t>
  </si>
  <si>
    <t>Zach Eflin</t>
  </si>
  <si>
    <t>John Gant</t>
  </si>
  <si>
    <t>Brock Stewart</t>
  </si>
  <si>
    <t>German Marquez</t>
  </si>
  <si>
    <t>David Paulino</t>
  </si>
  <si>
    <t>Gabriel Ynoa</t>
  </si>
  <si>
    <t>Edubray Ramos</t>
  </si>
  <si>
    <t>Jacob Barnes</t>
  </si>
  <si>
    <t>Daniel Mengden</t>
  </si>
  <si>
    <t>Donnie Hart</t>
  </si>
  <si>
    <t>Koda Glover</t>
  </si>
  <si>
    <t>Richard Bleier</t>
  </si>
  <si>
    <t>C/OF</t>
  </si>
  <si>
    <t>Dan Altavilla</t>
  </si>
  <si>
    <t>Robby Scott</t>
  </si>
  <si>
    <t>Mike Mayers</t>
  </si>
  <si>
    <t>Felix Pena</t>
  </si>
  <si>
    <t>Brady Rodgers</t>
  </si>
  <si>
    <t>C/1B</t>
  </si>
  <si>
    <t>Blake Parker</t>
  </si>
  <si>
    <t>2B/SS/ 3B</t>
  </si>
  <si>
    <t>Steven Okert</t>
  </si>
  <si>
    <t>Jose Leclerc</t>
  </si>
  <si>
    <t>Chris Stratton</t>
  </si>
  <si>
    <t>Juan Minaya</t>
  </si>
  <si>
    <t>Danny Barnes</t>
  </si>
  <si>
    <t>J.T. Chargois</t>
  </si>
  <si>
    <t>Austin Brice</t>
  </si>
  <si>
    <t>Ben Heller</t>
  </si>
  <si>
    <t>Kevin McCarthy</t>
  </si>
  <si>
    <t>Tayron Guerrero</t>
  </si>
  <si>
    <t>Jonathan Holder</t>
  </si>
  <si>
    <t>Warwick Saupold</t>
  </si>
  <si>
    <t>Adam Plutko</t>
  </si>
  <si>
    <t>Dylan Floro</t>
  </si>
  <si>
    <t>Trevor Williams</t>
  </si>
  <si>
    <t>Adalberto Mejia</t>
  </si>
  <si>
    <t>Matt Magill</t>
  </si>
  <si>
    <t>Parker Bridwell</t>
  </si>
  <si>
    <t>Alec Mills</t>
  </si>
  <si>
    <t>Daniel Stumpf</t>
  </si>
  <si>
    <t>Yohander Mendez</t>
  </si>
  <si>
    <t>Wandy Peralta</t>
  </si>
  <si>
    <t>J.B. Wendelken</t>
  </si>
  <si>
    <t>2B/SS/ OF</t>
  </si>
  <si>
    <t>SS/3B</t>
  </si>
  <si>
    <t>2B/OF</t>
  </si>
  <si>
    <t>Using the Grid: To sort, click the column header. Clicking once will sort in descending order. Click twice for ascending order. The Name field does not support sorting. To filter, type within the text box underneath the column headers. For text, it looks for any match (so ‘John’ under name would include Johnny Cueto and Chris Johnson). For numbers, you can use greater than and less than signs as well (so &gt;1 in Runs would filter to only players with at least 1 Point Share in Runs). You can use multiple filters at the same time.</t>
  </si>
  <si>
    <t>Methodology – Our $ methodology is based on our Point Shares (PS) – a SGP variant where we create a universe of rostered players based on the position constraints and value the difference per stat of the player vs the ‘average rostered player’. These differences are then divided by the modeled amount that represents a standing point in that format (e.g., 7 HRs, 15 RBIs). These Point Shares are then added up and divided into fixed dollar distributions for Hitters (67%), starting pitchers (usually around 23%) and relievers (usually around 9%). The sum of the category dollars + $1 equal the players total dollar estimate. $/Game represents a player’s value when he starts a game.</t>
  </si>
  <si>
    <t>Roster: For ‘ESPN Roster’, this is C/1B/2B/SS/3B/5 OF/CI/MI/UTIL/9P. For ‘Yahoo Roster’, this is C/1B/2B/SS/3B/3 OF/2 UTIL/2 SP/2 RP/4 P. For AL/NL-only leagues, this is 2C/1B/2B/SS/3B/5 OF/CI/MI/UTIL/9P.</t>
  </si>
  <si>
    <t>Pos / MVPos: ‘Pos’ includes every position the player is eligible. ‘MVPos’ is the position that was used for their Point Share rankings and is the position where the player is judged most valuable. The order of most valuable to least valuable for positions is: C, SS, 2B, 3B, OF, 1B, DH. Note that the position eligibility rules for ESPN and AL/NL only formats is 20 games previous season / 10 games current season while Yahoo format is 10 games previous season / 5 games current season.</t>
  </si>
  <si>
    <t>Owned%: Based on ownership within the Razzball Commenter Leagues which consists of 80+ 12-team MLB leagues using the standard ESPN roster format.</t>
  </si>
  <si>
    <t>1B/3B/ OF</t>
  </si>
  <si>
    <t>1B/3B</t>
  </si>
  <si>
    <t>1B/2B</t>
  </si>
  <si>
    <t>1B/2B/ 3B</t>
  </si>
  <si>
    <t>SS/OF</t>
  </si>
  <si>
    <t>1B/2B/ 3B/OF</t>
  </si>
  <si>
    <t>2B/3B/ OF</t>
  </si>
  <si>
    <t>1B/2B/ SS/OF</t>
  </si>
  <si>
    <t>Chris Herrmann</t>
  </si>
  <si>
    <t>Rest of Season Fantasy Baseball Projections For Pitchers (Steamer)</t>
  </si>
  <si>
    <t>Chris Devenski</t>
  </si>
  <si>
    <t>Joe Biagini</t>
  </si>
  <si>
    <t>Ben Lively</t>
  </si>
  <si>
    <t>Jacob Faria</t>
  </si>
  <si>
    <t>Sal Romano</t>
  </si>
  <si>
    <t>Tyler Webb</t>
  </si>
  <si>
    <t>Jimmy Cordero</t>
  </si>
  <si>
    <t>Caleb Smith</t>
  </si>
  <si>
    <t>Jaime Schultz</t>
  </si>
  <si>
    <t>Austin Voth</t>
  </si>
  <si>
    <t>Williams Jerez</t>
  </si>
  <si>
    <t>Domingo German</t>
  </si>
  <si>
    <t>Jesse Biddle</t>
  </si>
  <si>
    <t>Chris Lee</t>
  </si>
  <si>
    <t>Mike Minor</t>
  </si>
  <si>
    <t>Brandon Woodruff</t>
  </si>
  <si>
    <t>Brandon Workman</t>
  </si>
  <si>
    <t>Lucas Sims</t>
  </si>
  <si>
    <t>Connor Sadzeck</t>
  </si>
  <si>
    <t>Antonio Senzatela</t>
  </si>
  <si>
    <t>Nick Kingham</t>
  </si>
  <si>
    <t>Pierce Johnson</t>
  </si>
  <si>
    <t>Jarlin Garcia</t>
  </si>
  <si>
    <t>Kyle Crick</t>
  </si>
  <si>
    <t>Ryan Borucki</t>
  </si>
  <si>
    <t>hankp says:</t>
  </si>
  <si>
    <t>May 23, 2013 at 11:01 am (link)</t>
  </si>
  <si>
    <t>It looks like pitchers that are on/coming off the DL have no W/Ls. Garza, Beachy, Danks, etc.</t>
  </si>
  <si>
    <t>May 23, 2013 at 2:16 pm (link)</t>
  </si>
  <si>
    <t>@hankp: thx. Will look into it.</t>
  </si>
  <si>
    <t>Nation says:</t>
  </si>
  <si>
    <t>May 25, 2013 at 5:28 pm (link)</t>
  </si>
  <si>
    <t>Does someone like Shelby Miller get dinged because the perception (and correctly) that he may not throw more than 150 for the entire year?</t>
  </si>
  <si>
    <t>May 25, 2013 at 5:56 pm (link)</t>
  </si>
  <si>
    <t>I deduct some GS because he has never finished a full season. But will review to make sure I am not penalizing him too much</t>
  </si>
  <si>
    <t>Kyle says:</t>
  </si>
  <si>
    <t>May 25, 2013 at 10:10 pm (link)</t>
  </si>
  <si>
    <t>Are guys like Ian Kennedy and Estrada really more valuable than guys like David Price, Medlen, Fister and Latos? And why? Both of those guys are available in my league and a huge list of pitchers below them are all taken.</t>
  </si>
  <si>
    <t>May 25, 2013 at 10:24 pm (link)</t>
  </si>
  <si>
    <t>@Kyle: I would say no but I do think Kennedy and Estrada are good buy-low candidates given their K/BB. I would pick them up if you have roster space.</t>
  </si>
  <si>
    <t>June 8, 2013 at 6:08 pm (link)</t>
  </si>
  <si>
    <t>To make sure I understand, your rate stat projections should match those at:</t>
  </si>
  <si>
    <t>http://www.fangraphs.com/projections.aspx?pos=all&amp;stats=pit&amp;type=steamerr&amp;team=0&amp;players=0&amp;sort=18%2cd</t>
  </si>
  <si>
    <t>precisely on the day you run an update, correct? [Right now, they do not, but I am assuming that is bc you do not update nightly(?)]</t>
  </si>
  <si>
    <t>June 9, 2013 at 6:09 am (link)</t>
  </si>
  <si>
    <t>@evo34: This does update just about every morning. In general, rates should match assuming we estimate the same role for a pitcher (e.g., SP vs. RP).</t>
  </si>
  <si>
    <t>June 8, 2013 at 9:17 pm (link)</t>
  </si>
  <si>
    <t>Here’s one of the larger differences between your RoS projection and the Steamer RoS (via Fangraphs): you show Ryu with a 3.86 ERA RoS projection, whereas he is listed with a 3.57projection here (as of June 8):</t>
  </si>
  <si>
    <t>http://www.fangraphs.com/projections.aspx?pos=all&amp;stats=pit&amp;type=steamerr&amp;team=22&amp;players=0</t>
  </si>
  <si>
    <t>What accounts for the difference? Thanks.</t>
  </si>
  <si>
    <t>June 9, 2013 at 6:10 am (link)</t>
  </si>
  <si>
    <t>@evo34: Good question – I’ll ask Steamer.</t>
  </si>
  <si>
    <t>June 13, 2013 at 12:46 pm (link)</t>
  </si>
  <si>
    <t>This has now been fixed as of tomorrow’s data. Ryu’s issue was a reference-related snafu (he was in as a RHP vs. LHP). This impacted a handful of rookie pitchers. Gyorko (and a few rookie hitters) were missing minor league data that impacts their projections.</t>
  </si>
  <si>
    <t>June 14, 2013 at 12:33 pm (link)</t>
  </si>
  <si>
    <t>@Rudy Gamble:</t>
  </si>
  <si>
    <t>Thanks for figuring it out. I think something happened to the formatting, though, as the raw player id tags are showing in the table now, rather than the player names as links.</t>
  </si>
  <si>
    <t>Grey</t>
  </si>
  <si>
    <t>Grey says:</t>
  </si>
  <si>
    <t>June 14, 2013 at 12:35 pm (link)</t>
  </si>
  <si>
    <t>Yeah, aware of it and working on it…</t>
  </si>
  <si>
    <t>July 23, 2013 at 3:15 am (link)</t>
  </si>
  <si>
    <t>Just a head’s up that the rookie issue appears to still exist with pitchers as well as hitters. E.g., Ryu is 3.66 RoS projected ERA at Fangraphs and 3.85 here. Thanks.</t>
  </si>
  <si>
    <t>Gary says:</t>
  </si>
  <si>
    <t>June 19, 2013 at 12:34 pm (link)</t>
  </si>
  <si>
    <t>Summed all pitcher wins (1490), losses (1049) and saves (589) from today’s projections. Meanwhile, there are 1374 games to be played as of this morning.</t>
  </si>
  <si>
    <t>Why is there such a disparity between wins and losses and games to be played?</t>
  </si>
  <si>
    <t>Saves have generally been one-half of wins dating back to the mid-80s. Shouldn’t saves be closer to 687? (1/2 of 1374)</t>
  </si>
  <si>
    <t>June 19, 2013 at 1:29 pm (link)</t>
  </si>
  <si>
    <t>@Gary: Steamer and I don’t force Wins/Losses to sum up to a certain number. The Wins/Losses are counting stats so heavily dependent on my playing time (IP) inputs which I don’t force per team (e.g., the Yanks must have Total GS = 162-Games to Date or Total IP = 162-Games to Date * 9).</t>
  </si>
  <si>
    <t>So the Wins total doesn’t look too off. I would’ve expected it higher than total Games only b/c I’d rather err on estimating a few more GS than too few (figure it’s impossible to forecast which SPs go down and it’s best to have some projections for the fill-in guys who’ll likely play if/when there are injuries). I’m a bit surprised that Wins and Losses have that big of a difference though so will ask Steamer what he thinks about that.</t>
  </si>
  <si>
    <t>Regarding Saves, that one’s all me. I have a few tricks on how I produce those but there is no forcing the # for a team. I’d expect those to come in below your calculation since I’ve tried to factor in some level of uncertainty with current closers and it’s too presumptuous to just take the likely remainder and give it to the other relievers on that team. Plus, there’s some regression/upper limits in my model so it won’t aim to credit more than about a 35-40 save pace.</t>
  </si>
  <si>
    <t>I’d expect if you summed up Hitter PAs or Games that you’d find similar differences.</t>
  </si>
  <si>
    <t>Pete says:</t>
  </si>
  <si>
    <t>June 28, 2013 at 10:37 am (link)</t>
  </si>
  <si>
    <t>Is 17 a good estimate for Kenley Jansen saves?</t>
  </si>
  <si>
    <t>June 29, 2013 at 7:45 am (link)</t>
  </si>
  <si>
    <t>sounds about right.</t>
  </si>
  <si>
    <t>Jon says:</t>
  </si>
  <si>
    <t>August 24, 2013 at 9:34 am (link)</t>
  </si>
  <si>
    <t>Rudy, two questions: Why isn’t Alex Wood on the ROS page? Also, why the high rating for Kevin Gausman (11.7)? I’m sure it’s a service time flukey thing for both, but just curious if you have any explanation.</t>
  </si>
  <si>
    <t>Thanks, this is such an awesome tool!</t>
  </si>
  <si>
    <t>May 16, 2014 at 7:31 am (link)</t>
  </si>
  <si>
    <t>@Jon: Looking into this…</t>
  </si>
  <si>
    <t>Big Mike says:</t>
  </si>
  <si>
    <t>May 16, 2014 at 2:54 am (link)</t>
  </si>
  <si>
    <t>Love this tool … but why is Aroldis Chapman not listed at all anymore?</t>
  </si>
  <si>
    <t>May 16, 2014 at 7:33 am (link)</t>
  </si>
  <si>
    <t>@Big Mike: investigating…</t>
  </si>
  <si>
    <t>May 16, 2014 at 8:17 am (link)</t>
  </si>
  <si>
    <t>@Rudy Gamble: fixed</t>
  </si>
  <si>
    <t>June 10, 2014 at 5:04 pm (link)</t>
  </si>
  <si>
    <t>Rudy, Do you update the save projections in season, or do you pretty much roll with the pre season stuff there?</t>
  </si>
  <si>
    <t>June 11, 2014 at 7:16 am (link)</t>
  </si>
  <si>
    <t>I do update Save and Hold projections daily through some automated processes and then will manually make some adjustments periodically.</t>
  </si>
  <si>
    <t>The projections will generally favor the player’s pre-season role and then ‘max’ out at a new role in about 30 days based on their stats.</t>
  </si>
  <si>
    <t>If there’s a pitcher that you feel is ‘off’ for Saves or Holds, let me know and I’ll review. I’m updating for the TB situation this morning.</t>
  </si>
  <si>
    <t>June 19, 2014 at 6:32 am (link)</t>
  </si>
  <si>
    <t>Where’s Gavin Floyd?</t>
  </si>
  <si>
    <t>June 19, 2014 at 7:37 am (link)</t>
  </si>
  <si>
    <t>@Big Mike: He’s in there now. Thanks for the heads-up!</t>
  </si>
  <si>
    <t>hankp101 says:</t>
  </si>
  <si>
    <t>April 13, 2015 at 3:38 pm (link)</t>
  </si>
  <si>
    <t>FYI – The dollar values for the ROS pitcher projections aren’t showing up for some reason.</t>
  </si>
  <si>
    <t>April 13, 2015 at 5:59 pm (link)</t>
  </si>
  <si>
    <t>Ok been working on this today – will look into it tonight</t>
  </si>
  <si>
    <t>Jack R says:</t>
  </si>
  <si>
    <t>April 15, 2015 at 1:44 pm (link)</t>
  </si>
  <si>
    <t>It looks like the ROS Pitching stats for Toronto players are not entirely showing up.</t>
  </si>
  <si>
    <t>H, ER, K, BB, etc.</t>
  </si>
  <si>
    <t>April 29, 2015 at 8:11 am (link)</t>
  </si>
  <si>
    <t>How often do you tweak your save projections?</t>
  </si>
  <si>
    <t>April 29, 2015 at 9:41 am (link)</t>
  </si>
  <si>
    <t>@hankp101: In April, not so much. Now there’s enough games played that I can use some code to update more dynamically based on changing bullpens.</t>
  </si>
  <si>
    <t>April 29, 2015 at 12:43 pm (link)</t>
  </si>
  <si>
    <t>@hankp101: Ok, just updated the Saves/Hold projection formula. It’s more complex than last year’s – it’s now looking not just at the last 30 days but factoring in if there’s a closer on the DL (e.g., Wade Davis won’t be getting Saves when Holland is back) and when a pitcher enters the game (more likely to get holds).</t>
  </si>
  <si>
    <t>It’s not perfect (e.g., the Red Sox have a crazy low total SV projection b/c of Uehara’s injuries and no one else has earned a save) but I think it’s pretty good.</t>
  </si>
  <si>
    <t>Let me know if anything anomalous stands out.</t>
  </si>
  <si>
    <t>John says:</t>
  </si>
  <si>
    <t>May 15, 2015 at 10:30 am (link)</t>
  </si>
  <si>
    <t>Are you still tweaking your projections formula for RP? I noticed you had said you think Uehara may be projected too low. Also, will there be an adjustment to Cishek’s and Holland’s projections soon? I feel like Holland is being undervalued in these projections, whereas Cishek is too high (although it remains to be seen what will happen in Miami, but it seems he is done).</t>
  </si>
  <si>
    <t>Aaron says:</t>
  </si>
  <si>
    <t>May 15, 2015 at 1:43 pm (link)</t>
  </si>
  <si>
    <t>Cishek #9 RP??? haha</t>
  </si>
  <si>
    <t>El Gato Grande says:</t>
  </si>
  <si>
    <t>August 5, 2015 at 11:11 am (link)</t>
  </si>
  <si>
    <t>Derek Holland seems to have fallen off the list. He had a pretty decent ROS projection last time I captured the data.</t>
  </si>
  <si>
    <t>First year subscriber here, keep up the good work!</t>
  </si>
  <si>
    <t>August 5, 2015 at 11:48 am (link)</t>
  </si>
  <si>
    <t>@El Gato Grande: thanks. i think the rangers moved him to 60-day DL as a bookkeeping exercise and it screwed up my script (the day a guy is on 60 day, i assume he’ll be on DL at least 60 days going forward). It’s been corrected</t>
  </si>
  <si>
    <t>Nathan Lee says:</t>
  </si>
  <si>
    <t>September 9, 2015 at 12:43 am (link)</t>
  </si>
  <si>
    <t>I know we are coming up on the end of the season and all but I’m shocked that Strasburg is ranked higher than Arrieta. I have both pitchers on my fantasy team and was hoping you wouldn’t mind explaining why Strasburg is ranked higher….</t>
  </si>
  <si>
    <t>Arrieta, I think, should easily be in the top 10 if not top 5 pitchers. I understand that these are just “projections” but show the man some respect…he’s given up 7 earned runs in 70 innings pitched over his last 10 starts with an 8-1 record. Of course, Strasburg has been dealing with injuries the majority of the season and those affected a few of his starts but overall he’s pitched 91 innings for the entire season, 100 less than Arrieta, and has given up 1 more run than Arrieta. He’s ERA is a little more than double of Arrietas and the only stat he has on Arrieta is his K’s per 9 innings…which is only .4 better.</t>
  </si>
  <si>
    <t>Of course, I come here for advice to try and manage to somehow make it through the playoffs with the worst team that made it in and I end up trying to make sense of why my best player is ranked 11th for the rest of the season projections. Also, I think Tolleson should be ranked higher than David Robertson…but I won’t spit out more stats for you…I’m mainly just curious if you can explain the Arrieta/Strasburg situation, I’d appreciate it.</t>
  </si>
  <si>
    <t>And I didn’t even think about it until now but, future matchups, not sure what effect they may have on the projections, in any.</t>
  </si>
  <si>
    <t>Thanks</t>
  </si>
  <si>
    <t>September 9, 2015 at 4:03 am (link)</t>
  </si>
  <si>
    <t>I agree. I wouldn’t trade Arrieta for Strasburg right now – even in a keeper league. But the projections are driven by Steamer’s methodology which has proven to be the best system out there right now. I think matchups and health play a huge role now.</t>
  </si>
  <si>
    <t>October 14, 2015 at 10:37 pm (link)</t>
  </si>
  <si>
    <t>Best system out there huh?</t>
  </si>
  <si>
    <t>I don’t think matchups matter when it comes to Jake Arrieta this season…</t>
  </si>
  <si>
    <t>Go Cubbies!</t>
  </si>
  <si>
    <t>Sol says:</t>
  </si>
  <si>
    <t>March 16, 2016 at 9:07 am (link)</t>
  </si>
  <si>
    <t>Hi Rudy. Just starting my draft research and noticed that it looks like a bunch of RPs are missing from the projections. Just a heads up. Thanks for doing this.</t>
  </si>
  <si>
    <t>March 16, 2016 at 9:12 am (link)</t>
  </si>
  <si>
    <t>Please look at preseason projections instead.</t>
  </si>
  <si>
    <t>Kevin S. says:</t>
  </si>
  <si>
    <t>April 15, 2016 at 9:45 am (link)</t>
  </si>
  <si>
    <t>Rudy,</t>
  </si>
  <si>
    <t>The quality start projections look to be off. The projections appear to have dropped across all players? Last time I pulled the data it was showing a QS% of about 70% for the elite SPs. Now, it is projecting at around 50%.</t>
  </si>
  <si>
    <t>One Example: Kershaw projections: 29 GS, 16 wins but only 13 quality starts</t>
  </si>
  <si>
    <t>April 15, 2016 at 10:33 am (link)</t>
  </si>
  <si>
    <t>@Kevin S.: Good catch. I reworked the QS estimation code. Now it’s coming back at about a 0.65 W: 1 QS ratio for SPs which about matches 2015 (0.68 for pitchers with 1+ GS and 0 Games relieved).</t>
  </si>
  <si>
    <t>Chris says:</t>
  </si>
  <si>
    <t>April 25, 2016 at 8:51 am (link)</t>
  </si>
  <si>
    <t>I am in a head to head points league and I use your rest of season projections quite often when proposing / evaluating trade offers because your projections are much better than every other site out there so I am curious how often are the rest of season projections updated?</t>
  </si>
  <si>
    <t>April 25, 2016 at 9:10 am (link)</t>
  </si>
  <si>
    <t>We update every morning and throughout day. Playing time adjustments include DL. Toughest things are uncertain playing time situations like saves/holds.</t>
  </si>
  <si>
    <t>Clint Driftmier says:</t>
  </si>
  <si>
    <t>July 19, 2016 at 9:03 am (link)</t>
  </si>
  <si>
    <t>I am trying to make a run at a title… Have a trade on the table and can choose between Samardijza or Ian Kennedy to get back. Who would you take?</t>
  </si>
  <si>
    <t>July 19, 2016 at 10:14 am (link)</t>
  </si>
  <si>
    <t>@Clint Driftmier: I’d go Samardjiza. NL + great home park.</t>
  </si>
  <si>
    <t>August 12, 2016 at 9:59 am (link)</t>
  </si>
  <si>
    <t>Ken Giles not on this latest update</t>
  </si>
  <si>
    <t>August 12, 2016 at 10:09 am (link)</t>
  </si>
  <si>
    <t>@Kevin S.: it’s b/c he’s marked as inactive (paternity leave this weekend) and i ignore inactive (but not DL’d) relievers since they are predominantly minor leaguers. he’ll pop back in on Monday.</t>
  </si>
  <si>
    <t>Created by Lou Poulas</t>
  </si>
  <si>
    <t>2011 updates: Fred Barker</t>
  </si>
  <si>
    <t>2012 updates: John Hassett</t>
  </si>
  <si>
    <t>2013 updates: Trevor Gallo &amp; John Hassett</t>
  </si>
  <si>
    <t>2014-2016 updates: Nick Kern</t>
  </si>
  <si>
    <t>2016 tweaks: Jimmy Bond</t>
  </si>
  <si>
    <t>2017 update: Hot Rod</t>
  </si>
  <si>
    <t>All statistics based upon Grey Albright, RAZZBALL.COM, and Razzball's Steamer projections</t>
  </si>
  <si>
    <t xml:space="preserve">  ANY QUESTIONS?  Post a comment at the official website:</t>
  </si>
  <si>
    <t>Click any of the drop-down arrow boxes to sort by that ranking</t>
  </si>
  <si>
    <t>RAZZ Hitter rank</t>
  </si>
  <si>
    <t>RAZZ Pitcher rank</t>
  </si>
  <si>
    <t>ETA</t>
  </si>
  <si>
    <t>2016 Level</t>
  </si>
  <si>
    <t>PROSPECTOR RALPH'S TAKE:</t>
  </si>
  <si>
    <t>NAME</t>
  </si>
  <si>
    <t>AGE</t>
  </si>
  <si>
    <t>TEAM</t>
  </si>
  <si>
    <t xml:space="preserve"> Red Sox </t>
  </si>
  <si>
    <t>MLB/AA/A+</t>
  </si>
  <si>
    <t>Benny Baseball, Benny with the good hair, Chainz, Mi Amor! This man will make or break my reputation. After gaining 20 lbs of muscle, I’m all in on him in all formats. ETA: 2017</t>
  </si>
  <si>
    <t xml:space="preserve"> White Sox </t>
  </si>
  <si>
    <t xml:space="preserve"> MLB/AA/A+</t>
  </si>
  <si>
    <t>Arguably 1B to Benintendi, netted the Sox an ace in Chris Sale, and there’s a reason many think Moncada was the best piece in the deal. Power/speed combo with hit tool. Moves back to 2B, with Chicago, should start the season in AAA Charlotte. ETA: 2017</t>
  </si>
  <si>
    <t xml:space="preserve"> Pirates </t>
  </si>
  <si>
    <t xml:space="preserve"> AAA/AA</t>
  </si>
  <si>
    <t>Breaking into his power stroke in 16′ pushes him way up to the top of the list. More than likely spends a majority of the year at AAA, should see promotion immediately if the Bucs find a suitor for Cutch. ETA: 2017</t>
  </si>
  <si>
    <t xml:space="preserve"> Nationals </t>
  </si>
  <si>
    <t xml:space="preserve"> A+/A/Rk</t>
  </si>
  <si>
    <t>19 years old and full of potential. The highest ceiling in the minors with elite hit tool/speed/power mix, turns 20 in May and is still a few years away. Potential superstar in the making. ETA: 2019</t>
  </si>
  <si>
    <t xml:space="preserve"> Cubs </t>
  </si>
  <si>
    <t xml:space="preserve"> A+</t>
  </si>
  <si>
    <t>I love power, it makes my standard issue Prospector sweatpants pitch tents. Eloy has the best power ceiling in the minors. Voted most likely to draw Giancarlo Stanton comps by his Top 100 classmates. ETA: 2019</t>
  </si>
  <si>
    <t xml:space="preserve"> Dodgers </t>
  </si>
  <si>
    <t>First base is one of the most shallow positions in the minors, and Bellinger is the best of the group by a wide margin. Love his flyball focused swing, and multi-position eligibility he’ll have early in his career. ETA: 2017</t>
  </si>
  <si>
    <t xml:space="preserve"> Rockies </t>
  </si>
  <si>
    <t xml:space="preserve"> A</t>
  </si>
  <si>
    <t>He was introduced to baseball by a man named Ralph. Destined for greatness from that moment. Brings plus hit/power tools, from a middle infielder, the prospects of a career at Coors boost his value. Should destroy the Cal League hitting at Lancaster. ETA: 2019</t>
  </si>
  <si>
    <t xml:space="preserve"> Brewers </t>
  </si>
  <si>
    <t>Great mix of contact/power/speed, has cut down on the strikeouts of late, still needs to work on breaking ball recognition. Should start the season in AAA Colorado Springs, and could hit his way into the Brewers OF by late June. Built in replacement should Braun be traded, Santana or Broxton falter. ETA: 2017</t>
  </si>
  <si>
    <t xml:space="preserve"> Braves </t>
  </si>
  <si>
    <t>The safest shortstop prospect in the minors, he’ll start from day 1 and could be the Braves two-hitter for a decade. His hit tool is his stand out, but speed and power are above average. Defense will keep him at short. ETA: 2017</t>
  </si>
  <si>
    <t>Gleyber Torres</t>
  </si>
  <si>
    <t xml:space="preserve"> Yankees </t>
  </si>
  <si>
    <t>I’m buying the hype, because he’s improved at each level along the way. Hit tool and understanding of game is beyond his years. Star of the AFL at 19 years old. ETA: 2018</t>
  </si>
  <si>
    <t xml:space="preserve"> Padres </t>
  </si>
  <si>
    <t xml:space="preserve"> 2016 Levels: MLB/AAA</t>
  </si>
  <si>
    <t>Should be dynamic leadoff threat from day one, I foresee his ceiling as perennial 100 run producer with high average, and 15 homer pop. ETA: 2017</t>
  </si>
  <si>
    <t>Bat speed magician, with five category skill set. Could be starring in the Bronx by July if a spot opens up, needs to cut down on the strikeouts to meet his full potential. ETA: 2018</t>
  </si>
  <si>
    <t xml:space="preserve"> MLB/AAA</t>
  </si>
  <si>
    <t>After the cold hands of TJ touched Alex Reyes, Glasnow shot to the top of the pitching heap. His nasty stuff, and upside make him the top pitching spec for me. If he can harness his stuff and get the Bb/9 under 5 he’s a fantasy ace. ETA: 2017</t>
  </si>
  <si>
    <t xml:space="preserve"> MLB/AAA/AA</t>
  </si>
  <si>
    <t>One of the best hit tools in the minors, bat to ball skills are elite. Could be batting title contender every season with the Coors BABIP bump. ETA: 2017</t>
  </si>
  <si>
    <t>Tyler O’Neill</t>
  </si>
  <si>
    <t xml:space="preserve"> Mariners </t>
  </si>
  <si>
    <t xml:space="preserve"> AA</t>
  </si>
  <si>
    <t>Looks like a superhero and hits like one too. Best player in AA last year, showed another gear in the playoffs. Halp and I are the high men on O’neill, but work ethic, production, and power projection have me drooling. ETA: 2018</t>
  </si>
  <si>
    <t xml:space="preserve"> Astros </t>
  </si>
  <si>
    <t>Case could be made for Martes over Glasnow, higher floor, lower ceiling, but still ace level talent. Body isn’t ideal, and he’s a small righty, but was electric after June 1st posting 2.72 ERA/2.33 FIP/10.0 K/9, 2.7 Bb/9. ETA: 2018</t>
  </si>
  <si>
    <t>Nick Senzel</t>
  </si>
  <si>
    <t xml:space="preserve"> Reds </t>
  </si>
  <si>
    <t xml:space="preserve"> A/RK</t>
  </si>
  <si>
    <t>Top fantasy player from the 2016 draft, advanced college hitters have moved quickly in recent years, and based on early returns Senzel is no different. ETA: 2018</t>
  </si>
  <si>
    <t>Willie Calhoun</t>
  </si>
  <si>
    <t>Came out of nowhere in 2015 hitting 11 homers in first 73 professional games, followed that up with 27 knocks in AA in first full professional season. Almost never strikes out, K% was 11.6% in 2016. Defense is delaying his arrival. ETA: 2018</t>
  </si>
  <si>
    <t>Josh Hader</t>
  </si>
  <si>
    <t>The top left handed pitching prospect in the game. He mixes a 95-97 MPH fastball, with a plus plus slider, from an unbelievably deception arm slot. They’ll always be health concerns because of the delivery, and that does worry me a little. RP risk isn’t as great a concern as it was a year ago. If he improves his changeup and control over the next year he could be unhittable. Should compete for a job out of camp. ETA: 2017</t>
  </si>
  <si>
    <t>One of the biggest sinkers of the Top 100. Giolito’s down year coupled with a trade to the AL from the NL East, have cut into his upside. Still an elite pitching prospect, with a bright future, but it’s tough to rank him ahead of Glasnow, Martes, or Hader. ETA: 2017</t>
  </si>
  <si>
    <t>Willy Adames</t>
  </si>
  <si>
    <t xml:space="preserve"> Rays </t>
  </si>
  <si>
    <t>A personal favorite of mine, hit 48 XBH’s to go along with a 13% walk rate, and 13 steals. I’m in the camp that he sticks at short, a poor man’s Gleyber Torres, with a similar floor, and lower ceiling. Plus hit tool, surprising power, and great approach. ETA: 2018</t>
  </si>
  <si>
    <t xml:space="preserve"> Phillies </t>
  </si>
  <si>
    <t>Better real life prospect than fantasy, but still a damn good player, with a high floor. His best asset is his on base ability, should be a leadoff hitter, and All-Star shortstop one day. The second best of the elite NL East SS prospects on the list. I predict a .290/15/15/.390 line in his peak years. ETA: 2018</t>
  </si>
  <si>
    <t>His ceiling is in another stratosphere, mix of precision, pitchability, and stuff. High octane fastball with nasty movement, a fantastic change, and above average curve. He’s a few years away, but he could explode overnight and fast track to the majors a la Julio Urias. ETA: 2019</t>
  </si>
  <si>
    <t>A grip it and rip it masher, with 30 home run power right now. The strikeouts will be high, and the walks low, so the cold streaks will be cold. His hot streaks will carry you for weeks. NL Rookie of the Year candidate. ETA: 2017</t>
  </si>
  <si>
    <t>Slumped his first two months in A+ as a 19 YO, from June 1st on slashed .331/.371/.522 with a 145 wRC+. Contact/power combo plus the defensive chops to stick at 3rd. ETA: 2019</t>
  </si>
  <si>
    <t xml:space="preserve"> Indians </t>
  </si>
  <si>
    <t>Another exciting fantasy prospect looking for a rebound. Zimmer’s strikeouts were out of control in 2016, but he’s an elite OBP player, with 30+ steal speed, and power in his bat. Makes hard contact to all fields, 6 of his 15 homers went oppo-taco. Looked super in the AFL .with a .962 OPS and 8 steals. Best outfield defender and base-stealer on Indians now. ETA: 2017</t>
  </si>
  <si>
    <t xml:space="preserve"> Cardinals </t>
  </si>
  <si>
    <t>Originally ranked 3rd, but the Tommy John Disease claimed another victim. Even on the shelf until 2018, he’s in the top 1/4 of the list. Ace ceiling, but it might be a few years till we see that. ETA: 2018</t>
  </si>
  <si>
    <t>Mitch Keller</t>
  </si>
  <si>
    <t xml:space="preserve"> A+/A-</t>
  </si>
  <si>
    <t>The 2016 breakout was fueled by newly found elite control, misses enough bats to be dangerous (9.5 in A ball), gets lots of grounders (48%), and weak contact. Some think he’s passed Glasnow. Will start the season in the Florida State League w/ Bradenton. ETA: 2018</t>
  </si>
  <si>
    <t>Derek Fisher</t>
  </si>
  <si>
    <t>Exciting power/speed player, but strikeouts are part of the package. Not that different from Bradley Zimmer, but he’s got a tough assignment breaking through with the crowded Astros. Needs a trade. ETA: 2018</t>
  </si>
  <si>
    <t>Ozzie Albies</t>
  </si>
  <si>
    <t>The best hit tool/speed combo on the list, switch-hitter with 40+ steal speed. Moved to second, where he’ll team up with Dansby Swanson to form an elite middle infield tandem, and top of the order for the next decade. ETA: 2018</t>
  </si>
  <si>
    <t>Big power + Coors Field, need I say more? Due to split time with Tony Wolters, but I’m unsure what side of the platoon Murphy sees. If it’s 400+ abs 25 homers isn’t out of reach. NL Rookie of the Year Candidate. ETA: 2017</t>
  </si>
  <si>
    <t xml:space="preserve"> A+/A</t>
  </si>
  <si>
    <t>Super talented Prep Prospect from the 2015 draft, mixes elite hit tool with excellent base stealing instincts, and projectable power. Has an all-star ceiling, with a five category contributor floor. Another Astros homegrown fantasy superstar in the making. ETA: 2019</t>
  </si>
  <si>
    <t>Kyle Lewis</t>
  </si>
  <si>
    <t xml:space="preserve"> Rk</t>
  </si>
  <si>
    <t>Was my top fantasy player heading into the draft, but a bad knee injury coupled with a break out from Nick Senzel, saw him drop to two. He’s been working back from the injury, and should make a return sometime this summer. If he can shake the rust and pick up where he left off he’ll be in the majors by…ETA: 2019</t>
  </si>
  <si>
    <t xml:space="preserve"> Mets </t>
  </si>
  <si>
    <t xml:space="preserve"> AA/A+</t>
  </si>
  <si>
    <t>Carrying offensive tool is his ability to hit for average, which plays up due to his speed. His fielding might already be Gold Glove caliber, meaning he’s got no chance of moving off the position. Over the last year his approach, and his eye have improved, meaning he’s not far off from Flushing. ETA: 2018</t>
  </si>
  <si>
    <t>Thor’s evil twin (Loki?), Kopech is a monster, and a must follow on Twitter. Legendary velocity, and work ethic, Kopech was the best pitcher in the Arizona Fall League, and one of 2016’s big riser’s. The second piece in the Sale trade, needs to silence bullpen, durability, and attitude concerns. Ace upside. ETA: 2018</t>
  </si>
  <si>
    <t>He’s still only 21, so there could be more power to come, particularity with his keen eye and advanced approach to hitting. While I don’t foresee 30 home run years in Smith’s future he could be a .280/20/85 player with extra value in OBP leagues. ETA: 2018</t>
  </si>
  <si>
    <t>He’s been on these lists forever, so it’s fair to question Judge’s ceiling at this point. Should be a cheap source of power in re-draft this season. Struggled through his first taste of AAA, and then adjusted last season, maybe it’s the same in the bigs. ETA: 2017</t>
  </si>
  <si>
    <t>Hit tool first, with no good place to stick him in the field. Showed power development last season, and will always hit for average. Major League bat, needs a chance to finally show what he can do. ETA: 2017</t>
  </si>
  <si>
    <t xml:space="preserve"> A/Rk</t>
  </si>
  <si>
    <t>Big righty with a 100 MPH heater, and nasty hook. Huge risk/reward prospect, but he’s in good hands with the Dodgers. ETA: 2020</t>
  </si>
  <si>
    <t>Jose de Leon</t>
  </si>
  <si>
    <t>Elite changeup, that keeps hitters off balance, will always miss bats, but homers have been a problem. Should be up as soon as the Rays have a need, small chance he breaks camp. Future third starter with K upside. ETA: 2017</t>
  </si>
  <si>
    <t>The Screwball is legendary, but there’s so much more to Honeywell. He throws all 5 of his offerings for strikes, and rarely gets in trouble with walks. At best he’s an ace, at worst he keeps your WHIP low. ETA: 2018</t>
  </si>
  <si>
    <t>Ronald Acuna</t>
  </si>
  <si>
    <t>Could be this season’s Victor Robles. Five tool player, that tore up Australia this winter, poised for a big jump in the mid-season list. Trade for him now. ETA: 2019</t>
  </si>
  <si>
    <t>Power/speed skillset, with the ability to draw walks. Swing and miss will keep his average lower, and he doesn’t have a true defensive position. On the brightside his future manager values such versatility. ETA: 2018</t>
  </si>
  <si>
    <t>Francisco Mejia</t>
  </si>
  <si>
    <t>Switch-hitting youngster with the historic 2016 season, that included a 50 game hit streak across two levels. Has shown great contact and power from both sides of the plate. Good defense, and big arm make him the best real-life catching prospect in the game. Victor Martinez type. ETA: 2019</t>
  </si>
  <si>
    <t xml:space="preserve"> A –</t>
  </si>
  <si>
    <t>Imagine Jonathan Schoop with a 13% walk rate and some speed.. Hi, let me introduce you to Isan Diaz. Struggled in the AFL, but was one of the youngest prospects there. I love the ceiling here! ETA: 2019</t>
  </si>
  <si>
    <t xml:space="preserve"> Athletics </t>
  </si>
  <si>
    <t>Looks like he’ll move off short for the outfield at one point. Brings a plus hit tool, with some power, and 20+ steal speed. Has started to fill out, isn’t quite the runner he once was. ETA: 2018</t>
  </si>
  <si>
    <t>Yes he’s young w/ an advanced approach, and good production, but there’s questions as to how much better he can get. There’s no doubt that he’s more than likely going to be an above average MLB player, but how much upside is there? ETA: 2018</t>
  </si>
  <si>
    <t>Blessed with number two starter upside, Weaver mixes a mid-90’s fastball with an above average change, as well as average curve and cutter offerings. He throws all of his pitches for strikes, and pounds the zone frequently with double plus control. Dirty… Has a shot at 15+ starts now that Reyes is on the shelf. ETA: 2017</t>
  </si>
  <si>
    <t>Harrison Bader</t>
  </si>
  <si>
    <t>Slashed .286/.350/.491 with 13 homers and 9 steals in 318 at bats, before being promoted to AAA Memphis in early July. In the Arizona Fall League, impressed once again hitting .304/.349/.430 with 2 homers and 4 steals. Likely to see assignment to AAA Memphis out of camp w/ a chance for promotion to the majors by June or July. ETA: 2018</t>
  </si>
  <si>
    <t>Mickey Moniak</t>
  </si>
  <si>
    <t>The #1 overall draft pick in 2016 draft is a contact/speed prospect w/ developing power potential. Earned the top choice outplaying the more hyped Rutherford leading up to the draft. ETA: 2020</t>
  </si>
  <si>
    <t>Matt Chapman</t>
  </si>
  <si>
    <t>True three outcome slugger with elite defense at the hot corner. Has the ability to hit 30 homers, but hit .220 while doing it. Is a no doubt major leaguer in my opinion. ETA: 2017</t>
  </si>
  <si>
    <t xml:space="preserve"> Blue Jays </t>
  </si>
  <si>
    <t>Prospect most likely to have the name of a WWE superstar. A 30th round steal in the 2013 draft, Rowdy plays with a chip on his shoulder. Got to like the power (23 HRs/.520 SLG) and approach (12.3% Bb% to 17.9% K%) he showed in AA. E5’s replacement. ETA: 2018</t>
  </si>
  <si>
    <t>Triston McKenzie</t>
  </si>
  <si>
    <t xml:space="preserve"> A/A-</t>
  </si>
  <si>
    <t>“Sticks” has the stuff, pitchability, projection, and production. Could easily find himself within the top 25-30, if he has a big 2017. Tribe has a special one right here. ETA: 2019</t>
  </si>
  <si>
    <t>Like father, like son. Seriously watch Vlad Jr. take cuts, you would swear they cloned his father. One of the elite power tools in the minors, up their with Jimenez and Chapman. ETA: 2021</t>
  </si>
  <si>
    <t>Corey Ray</t>
  </si>
  <si>
    <t>Top power/speed prospect from the 2016 draft. Sustained knee injury in instructs, will miss some time early. Tough assignment to A+ out the gate, settled in, power was victimized by rough home park/league. ETA: 2018</t>
  </si>
  <si>
    <t>Jason Groome</t>
  </si>
  <si>
    <t xml:space="preserve"> A-/RK</t>
  </si>
  <si>
    <t>Makeup and signability concerns dropped him outside the top 10 to the Red Sox. May be the top pitching talent in last year’s draft. How long does it take Dombrowski to sell him? ETA: 2020</t>
  </si>
  <si>
    <t>Rhys Hoskins</t>
  </si>
  <si>
    <t>How much of Hoskins production was Reading aided? A lot of it, but not all, had 13 homers on the road and .853 OPS. I trust him more than Cozens. Rarely strikes out, gets on base, flyball hitter. ETA: 2018</t>
  </si>
  <si>
    <t xml:space="preserve"> AAA</t>
  </si>
  <si>
    <t>An OBP machine with a good chance at 500 MLB at bats in 2017. Power was sapped by wrist injury, and Great America Ballpark is a boost. Could be grossly underrated, or a solid unspectacular everyday player. ETA: 2017</t>
  </si>
  <si>
    <t>Erick Fedde</t>
  </si>
  <si>
    <t>Another TJ gamble paying off for the Nats. Looks like a solid mid-rotation type at worst, and a high end number 2 starter at best. ETA: 2018</t>
  </si>
  <si>
    <t>Zack Collins</t>
  </si>
  <si>
    <t xml:space="preserve"> A+/RK</t>
  </si>
  <si>
    <t>The bat plays everywhere, but at catcher he has a chance to be a difference maker. White Sox are the right organization for him to stick behind the plate. Elite power and on base ability. There’s some swing and miss to his game, and he’ll more than likely always carry a 250-265 average. ETA: 2018</t>
  </si>
  <si>
    <t>A groundball pitcher through and through, 56% GB rate between all levels. Improving swing and miss stuff and the inside track for the Mets 5th starter job. ETA: 2017</t>
  </si>
  <si>
    <t>If you like power you’ll love Bradley. A first base only, three outcome hitter. Range of outcomes is huge, could be Chris Carter if he doesn’t cut down on the whiffs or he could be Frank Thomas if he does. ETA: 2019</t>
  </si>
  <si>
    <t xml:space="preserve"> 2016 Level:A+/Rk </t>
  </si>
  <si>
    <t>One of the best athletes in the minors. Former college football player, still refining his baseball skills. Elite speed to go along with an improving hit tool. Risk/reward type prospect. ETA: 2019</t>
  </si>
  <si>
    <t>Kevin Maitan</t>
  </si>
  <si>
    <t xml:space="preserve"> Pre-School</t>
  </si>
  <si>
    <t>The wonder kid, with all the hype, but a long time to wait. He’s just 16 years old, and he draws comps to Miggy and Chipper. The last international with this hype was Miguel Sano. Proceed with caution. ETA: 2021</t>
  </si>
  <si>
    <t>My favorite Braves pitching prospect, a lefty with frontline starter stuff and makeup. Injury history a concern, and still years away. ETA: 2020</t>
  </si>
  <si>
    <t>Dylan Cease</t>
  </si>
  <si>
    <t xml:space="preserve"> A-</t>
  </si>
  <si>
    <t>Nasty swing and miss stuff on display in Short Season ball (13.3 K/9). So was lack of control (5.0), if he can harness his stuff, and stay healthy, lookout. ETA: 2019</t>
  </si>
  <si>
    <t xml:space="preserve"> Rangers </t>
  </si>
  <si>
    <t xml:space="preserve"> MLB/AAA/AA/A+</t>
  </si>
  <si>
    <t>Big breakout last year from the lefty, as he cruised from A+ to the Majors by season’s end. Everything works off of his elite changeup, which plays up his fastball. Should log some innings with Texas this year. ETA: 2017</t>
  </si>
  <si>
    <t>Small lefthanded starter with a famous “Fake Uncle” in Gary, and a real talented brother in Jordan. He’s got a legit arsenal led by a mid-90’s sinking fastball, a mid-80’s slide-piece, and a change he can throw for strikes in any count. Forget the size of the dog, and check his fight. ETA: 2018</t>
  </si>
  <si>
    <t>Blake Rutherford</t>
  </si>
  <si>
    <t xml:space="preserve"> R</t>
  </si>
  <si>
    <t>Power hitting prep prospect with a smooth lefthanded swing. Adjusted well to pro-ball, but he’s been groomed for stardom over the last two years. Legit lefty power hitter, looks like the perfect hitter for Yankee Stadium. ETA:2020</t>
  </si>
  <si>
    <t>Christin Stewart</t>
  </si>
  <si>
    <t xml:space="preserve"> Tigers </t>
  </si>
  <si>
    <t xml:space="preserve"> AA/ A+</t>
  </si>
  <si>
    <t>A three outcome power hitter, are you starting to get the sense that I like those guys? Yeah, I do. ETA: 2018</t>
  </si>
  <si>
    <t>A.J. Puk</t>
  </si>
  <si>
    <t>He’s a raw college pitcher, not a profile I’m particularly a fan of, but I’d be crazy to ignore the ace upside. ETA: 2019</t>
  </si>
  <si>
    <t>Leody Taveras</t>
  </si>
  <si>
    <t xml:space="preserve"> A-/Rk</t>
  </si>
  <si>
    <t>Crazy upside play, mixes great athleticism with some feel for hitting. Power is all projection, but speed is real. ETA: 2020</t>
  </si>
  <si>
    <t>Sean-Reid Foley</t>
  </si>
  <si>
    <t>Cut Bb/9 in half in 2016 (3.0), and the 10+ K/9 remained. A 52% groundball rate make him the exact type of pitching prospect I target. ETA: 2018</t>
  </si>
  <si>
    <t>Casey Gillaspie</t>
  </si>
  <si>
    <t>A long time favorite of mine, and entirely underrated for fantasy. Has great on base skills, and above average power. Should be the Rays first baseman/DH of the future. Depends what happens with Jake Bauers. ETA: 2017</t>
  </si>
  <si>
    <t>Luiz Gohara</t>
  </si>
  <si>
    <t>A good get by the Braves this winter, an exciting lefthanded pitching prospect from Brazil that draws C.C. Sabathia comps for his skills, and body type. Top of the rotation upside if he can figure out his change. ETA: 2019</t>
  </si>
  <si>
    <t>“The Jelly Donut of Swat”, needs to show and prove this year in Seattle. Nothing stands in his way from earning a regular big league gig. On base skills, hit tool, and some pop. ETA: 2017</t>
  </si>
  <si>
    <t>Chance Sisco</t>
  </si>
  <si>
    <t xml:space="preserve"> Orioles </t>
  </si>
  <si>
    <t xml:space="preserve"> 2016 Level AAA/AA</t>
  </si>
  <si>
    <t>One of the top catching prospects in the minors in real life. Great hit tool and developing power for fantasy. ETA: 2017</t>
  </si>
  <si>
    <t>When prep hitters follow the draft with 12 homers in their first taste of proball, prospetphiles take notice. The early struggles and K’s scared many away, but I’m not sure why. Turned it on after June 1st and slugged 19 of his 20 homers for a .882 OPS. Buy the rebound! ETA: 2019</t>
  </si>
  <si>
    <t>Ramon Laureano</t>
  </si>
  <si>
    <t xml:space="preserve"> AA/A</t>
  </si>
  <si>
    <t>Loads of hard contact, speed, and some pop. 2014 16th round pick slashed .319/.428/.528 with 15 homers and 43 steals. Might be the most underranked player on the list. ETA: 2018</t>
  </si>
  <si>
    <t>An 80 grade speedster with some power in the bat. Had some maturity issues this year, might be rooted in what my Prospect Podcast co-host Michael Halpern calls the Yankees “Get off my lawn” mentality. Still tons to like, but there’s some risk too. ETA: 2019</t>
  </si>
  <si>
    <t>Thomas Szapucki</t>
  </si>
  <si>
    <t>Another in a long line of elite Mets arms with injury ?’s. The 14.9 K/9 in 2016, should tell you all you need to know. Good God! ETA: 2019</t>
  </si>
  <si>
    <t>Braxton Garrett</t>
  </si>
  <si>
    <t xml:space="preserve"> Marlins </t>
  </si>
  <si>
    <t xml:space="preserve"> N/A</t>
  </si>
  <si>
    <t>The only good Marlins prospect, and they drafted him this year, go figure. A great balance of floor and upside from a prep pitcher. Strike thrower with good stuff, a future at the Crayola Crayon only boosts his value. A safe bet in first year player drafts. ETA: 2020</t>
  </si>
  <si>
    <t>Kevin Newman</t>
  </si>
  <si>
    <t>Call him boring all you like, but he’s a no doubt MLB player, with a polished hit tool, and more pop than you think. ETA: 2018</t>
  </si>
  <si>
    <t>Delvin Perez</t>
  </si>
  <si>
    <t>Long way off, but he’s got serious upside, gets a lot of high end comps like Carlos Correa, not sure how much of that is rooted in reality or a neat comparison between two talented young SS from the PR. ETA: 2021</t>
  </si>
  <si>
    <t>Max Fried</t>
  </si>
  <si>
    <t>A 20 month hiatus following TJ, Fried made his return in a stacked Rome Braves rotation. The organization handled him with kids gloves, so it will be interesting to see if the chains come off this year. Has an outside shot of making a late season cameo in Atlanta. ETA: 2018</t>
  </si>
  <si>
    <t>A giant with front line starter upside, with real injury, as well as bullpen risk. Upper 90’s heat, with a plus change, and plus 12-6 hook. Biggest question is his workload. ETA: 2017</t>
  </si>
  <si>
    <t>Dylan Cozens</t>
  </si>
  <si>
    <t>Yes, his numbers were Reading aided, look no further than the home/road slugging splits of .744/.441. With that said, he still hits homers and steals bases. ETA: 2017</t>
  </si>
  <si>
    <t>Luis Alexander Basabe</t>
  </si>
  <si>
    <t>The 3rd Top 100 player in the Chris Sale trade. Brings a power/speed skillset that can’t be ignored. The cherry on top of the White Sox winter if Moncada, Kopech, Giolito, and him all workout. ETA: 2019</t>
  </si>
  <si>
    <t>Fernando Tatis Jr.</t>
  </si>
  <si>
    <t>Tatis has so much helium he’s talking like Lord Quas. Just turned 18, so this one is projection heavy. He has the bloodlines, bat speed, and plus raw power. More than likely moves off of short, but his bat could play at the hot corner. ETA: 2021</t>
  </si>
  <si>
    <t>Greg Allen</t>
  </si>
  <si>
    <t>Former 6th round pick, people still ignore. Slashed .295/.416/.413 in 606 PA’s in 2016, and has stolen 121 bases since 2014. Was dynamic in the AFL, and looks like a prototypical leadoff hitter. ETA: 2018</t>
  </si>
  <si>
    <t>Splitting time between AA Pensacola and AAA Louisville, the 6’5 lefty went 7-8 with a 2.55 ERA, a 1.09 WHIP, and a K/9 of 8.2. Control is an issue, but gets loads of weak ground ball contact. ETA: 2017</t>
  </si>
  <si>
    <t>Elite K/9 in the minors with control, I see more of a mid-rotation pitcher when all is said and done. Plus plus changeup with screwball action (take that Brent Honeywell!) Homers can be a problem. ETA: 2017</t>
  </si>
  <si>
    <t>Adrian Morejon</t>
  </si>
  <si>
    <t>The top pitching prospect in the 2016 J2 class, was scooped up by the Padres for $11 million. Fastball touches 96, mixes in two changeups, and a curve. One of my favorite pitching prospects in first year player drafts. ETA: 2020</t>
  </si>
  <si>
    <t>Former top prospect, who was thrown onto the scrap heap and left for dead. Rebounded with .321/.419/.581 slashline across AA and AAA. Traded to the Mariners, where he’s got the inside track for a starting gig. ETA: 2017</t>
  </si>
  <si>
    <t>Cal Quantrill</t>
  </si>
  <si>
    <t>One of the top college pitchers in 2014, bit by the TJ bug, didn’t pitch for nearly two years, and still went in the top 10. Has the bloodlines, and the top of the rotation upside. Was inconsistent, out the gate, but looked dominate at times. If it’s all systems go in 2017, he could move fast. ETA: 2019</t>
  </si>
  <si>
    <t>Juan Soto</t>
  </si>
  <si>
    <t>Super young, but slugged his way onto dynasty manager’s radars, has gone in the top 15 of everyone of my first year player drafts. ETA: 2021</t>
  </si>
  <si>
    <t>Tyler Beede</t>
  </si>
  <si>
    <t xml:space="preserve"> Giants </t>
  </si>
  <si>
    <t>After a rough 2015, the velocity was back up last year, and he’s back on track for a future rotation spot in San Francisco. Not that top of the rotation talent many envisioned at Vandy, but he’s a good mid-rotation type. ETA: 2017</t>
  </si>
  <si>
    <t>Matt Manning</t>
  </si>
  <si>
    <t xml:space="preserve"> RK</t>
  </si>
  <si>
    <t>Plus-plus fastball and plus change all delivered from a big 6’6 frame. One of the top prep arms in the 2016 draft. Needs to get feel for his change and improve his control, to fulfill ace upside. ETA: 2020</t>
  </si>
  <si>
    <t>Name value is greater than it is in reality. Elite fastball with triple digit velocity, but doesn’t miss enough bats. I foresee a future in the pen, but the White Sox will give him every opportunity to start. ETA: 2017</t>
  </si>
  <si>
    <t>Jahmai Jones</t>
  </si>
  <si>
    <t xml:space="preserve"> Angels </t>
  </si>
  <si>
    <t>An NFL body, and a through the roof ceiling. Brings power and speed to the table, with superior athleticism. ETA: 2019</t>
  </si>
  <si>
    <t>SS/2B</t>
  </si>
  <si>
    <t>OLD 2016</t>
  </si>
  <si>
    <t>Eloy Jimenez</t>
  </si>
  <si>
    <t>Prospects - ALL</t>
  </si>
  <si>
    <t>Giovanny Gallegos</t>
  </si>
  <si>
    <t>Nick Pivetta</t>
  </si>
  <si>
    <t>Glenn Sparkman</t>
  </si>
  <si>
    <t>Jake Junis</t>
  </si>
  <si>
    <t>Jacob Rhame</t>
  </si>
  <si>
    <t>Jimmie Sherfy</t>
  </si>
  <si>
    <t>Jackson Stephens</t>
  </si>
  <si>
    <t>Reyes Moronta</t>
  </si>
  <si>
    <t>Rowan Wick</t>
  </si>
  <si>
    <t>Ryne Stanek</t>
  </si>
  <si>
    <t>Keynan Middleton</t>
  </si>
  <si>
    <t>Duane Underwood</t>
  </si>
  <si>
    <t>Taylor Williams</t>
  </si>
  <si>
    <t>Bobby Wahl</t>
  </si>
  <si>
    <t>Clay Holmes</t>
  </si>
  <si>
    <t>Dovydas Neverauskas</t>
  </si>
  <si>
    <t>Miguel Diaz</t>
  </si>
  <si>
    <t>Rayan Gonzalez</t>
  </si>
  <si>
    <t>Jesus Liranzo</t>
  </si>
  <si>
    <t>Christoper Flexen</t>
  </si>
  <si>
    <t>Thyago Vieira</t>
  </si>
  <si>
    <t>Jose Alvarado</t>
  </si>
  <si>
    <t>Anthony Banda</t>
  </si>
  <si>
    <t>Austin Pruitt</t>
  </si>
  <si>
    <t>Chih-Wei Hu</t>
  </si>
  <si>
    <t>Fernando Romero</t>
  </si>
  <si>
    <t>Hunter Wood</t>
  </si>
  <si>
    <t>Shane Carle</t>
  </si>
  <si>
    <t>Yency Almonte</t>
  </si>
  <si>
    <t>Keury Mella</t>
  </si>
  <si>
    <t>Sean Reid-Foley</t>
  </si>
  <si>
    <t>Luis Castillo</t>
  </si>
  <si>
    <t>Paul Blackburn</t>
  </si>
  <si>
    <t>Dylan Covey</t>
  </si>
  <si>
    <t>Sandy Baez</t>
  </si>
  <si>
    <t>LISTTEAMS</t>
  </si>
  <si>
    <t>Hitter
ETA</t>
  </si>
  <si>
    <t>Pitch
ETA</t>
  </si>
  <si>
    <t>Prospectonator – Hitters</t>
  </si>
  <si>
    <t>Prospectonator – Pitchers</t>
  </si>
  <si>
    <t>Joe Jimenez</t>
  </si>
  <si>
    <t>Wilmer Font</t>
  </si>
  <si>
    <t>Chasen Bradford</t>
  </si>
  <si>
    <t>Rhiner Cruz</t>
  </si>
  <si>
    <t>Victor Alcantara</t>
  </si>
  <si>
    <t>Tim Collins</t>
  </si>
  <si>
    <t>Craig Stammen</t>
  </si>
  <si>
    <t>Reymin Guduan</t>
  </si>
  <si>
    <t>Jeff Beliveau</t>
  </si>
  <si>
    <t>Andrew Suarez</t>
  </si>
  <si>
    <t>Sam Gaviglio</t>
  </si>
  <si>
    <t>Stephen Gonsalves</t>
  </si>
  <si>
    <t>Mike Soroka</t>
  </si>
  <si>
    <t>Yoan Lopez</t>
  </si>
  <si>
    <t>Brandon Brennan</t>
  </si>
  <si>
    <t>Prospects-HIT</t>
  </si>
  <si>
    <t>Prospects-PITCH</t>
  </si>
  <si>
    <t>Top 100 Keepers for the 2017 Fantasy Baseball Season and Beyond</t>
  </si>
  <si>
    <t>PPG</t>
  </si>
  <si>
    <t>OBP</t>
  </si>
  <si>
    <t>SLG</t>
  </si>
  <si>
    <t>OPS</t>
  </si>
  <si>
    <t>Steven Souza Jr.</t>
  </si>
  <si>
    <t>Brandon Guyer</t>
  </si>
  <si>
    <t>Cheslor Cuthbert</t>
  </si>
  <si>
    <t>Robbie Grossman</t>
  </si>
  <si>
    <t>Jake Bauers</t>
  </si>
  <si>
    <t>Marwin Gonzalez</t>
  </si>
  <si>
    <t>Tucker Barnhart</t>
  </si>
  <si>
    <t>Mark Zagunis</t>
  </si>
  <si>
    <t>Mauricio Dubon</t>
  </si>
  <si>
    <t>Whit Merrifield</t>
  </si>
  <si>
    <t>Tim Locastro</t>
  </si>
  <si>
    <t>Ben Gamel</t>
  </si>
  <si>
    <t>Dustin Fowler</t>
  </si>
  <si>
    <t>Mac Williamson</t>
  </si>
  <si>
    <t>Kurt Suzuki</t>
  </si>
  <si>
    <t>Adam Frazier</t>
  </si>
  <si>
    <t>Vince Velasquez</t>
  </si>
  <si>
    <t>Matt Strahm</t>
  </si>
  <si>
    <t>POINTS LEAGUES - ENTER YOUR SCORING SYSTEM ABOVE IN YELLOW BOXES</t>
  </si>
  <si>
    <t>1. Ronald Acuna, OF Braves | Level: AAA | 2017 Stats: .325/.374/.522, 21 HR, 82 RBI, 44 Steals</t>
  </si>
  <si>
    <t>2. Vladimir Guerrero Jr., 3B Blue Jays | 2017 Level: A+ | 2017 Stats: .323/.425/.485, 13 HR, 76 RBI, 8 SB</t>
  </si>
  <si>
    <t>3. Eloy Jimenez, OF White Sox | Level: AA | 2017 Stats: .312/.379/.568, 19 HR, 65 RBI, 1 SB</t>
  </si>
  <si>
    <t>4. Victor Robles, OF Nationals | Level: AA | 2017 Stats: .300/.382/.493, 10 HR, 47 RBI, 27 SB</t>
  </si>
  <si>
    <t>5. Kyle Tucker, OF Astros | Level: AA | 2017 Stats: .274/.346/.528, 25 HR, 83 RBI, 21 SB</t>
  </si>
  <si>
    <t>6. Fernando Tatis Jr., SS Padres | Level: AA | 2017 Stats: .278/.379/.498 22 HR, 75 RBI, 32 SB</t>
  </si>
  <si>
    <t>7. Gleyber Torres, SS Yankees | Level: AAA | 2017 Stats: .287/.383/.480 7 HR, 34 RBI, 7 SB</t>
  </si>
  <si>
    <t>8. Michael Kopech, RHP White Sox | Level: AAA | 2017 Stats: 9-8, 134.1 IP, 2.88 ERA, 1.17 WHIP, 172 K, 65 Bb</t>
  </si>
  <si>
    <t>9. Nick Senzel, 3B Reds | 2017 Level: AA | 2017 Stats: .321/.391/.514, 14 HR, 65 RBI, 14 SB</t>
  </si>
  <si>
    <t>10. Willie Calhoun, OF Rangers | Level: AAA | 2017 Stats: .300/.355/.572, 31 HR, 93 RBI, 4 SB</t>
  </si>
  <si>
    <t>11. Lewis Brinson, OF Brewers | Level: AAA | 2017 Stats: .331/.400/.562, 13 HR, 48 RBI, 11 SB</t>
  </si>
  <si>
    <t>12. Brendan Rodgers, SS Rockies | Level: AA | 2017 Stats: .336/.373/.567, 18 HR, 64 RBI, 2 SB</t>
  </si>
  <si>
    <t>13. Bo Bichette, SS Blue Jays | Level: A+ | 2017 Stats: .362/.423/.565, 14 HR, 74 RBI, 22 SB</t>
  </si>
  <si>
    <t>14. Ryan McMahon, 3B Rockies | Level: AAA | 2017 Stats: .355/.403/.583, 20 HR, 88 RBI, 11 SB</t>
  </si>
  <si>
    <t>15. Brent Honeywell, RHP Rays | Level: AAA | 2017 Stats: 13-9 , 136.2 IP, 3.49 ERA, 1.24 WHIP, 172 K, 35 Bb</t>
  </si>
  <si>
    <t>16. Taylor Trammell, OF Reds | Level: A | 2017 Stats: .281/.368/.450, 13 HR, 77 RBI, 41 SB</t>
  </si>
  <si>
    <t>17. Francisco Mejia, C Indians | Level: AA | 2017 Stats: .297/.346/.490, 14 HR, 52 RBI, 7 SB</t>
  </si>
  <si>
    <t>18. Alex Reyes, RHP Cardinals | Level: AAA | 2017 Stats: Injured Missed Season</t>
  </si>
  <si>
    <t>19. Luis Robert, OF White Sox | Level: Rk | 2017 Stats: .310/.491/.536, 3 HR, 14 RBI, 12 SB</t>
  </si>
  <si>
    <t>20. Austin Hays, OF Orioles | Level: AAA | 2017 Stats: .329/.365/.593, 32 HR, 95 RBI, 5 SB</t>
  </si>
  <si>
    <t>21. Royce Lewis, SS Twins | Level: A | 2017 Stats: .279/.381/.407, 4 HR, 27 RBI, 18 SB</t>
  </si>
  <si>
    <t>22. Scott Kingery 2B, Philllies | Level: AAA | 2017 Stats: .304/.359/.503, 26 HR, 65 RBI, 29 SB</t>
  </si>
  <si>
    <t>23. Anthony Alford, OF Blue Jays | Level: AA | 2017 Stats: .299/.390/.406, 5 HR, 26 RBI, 19 SB</t>
  </si>
  <si>
    <t>24. Juan Soto, OF Nationals | Level: A+ | 2017 Stats: .351/.415/.505, 3 HR, 18 RBI, 1 SB</t>
  </si>
  <si>
    <t>25. Forrest Whitley, RHP Astros | Level: AA | 2017 Stats: 5-4, 92.1 IP, 2.83 ERA, 1.21 WHIP, 143 K, 34 Bb</t>
  </si>
  <si>
    <t>26. Walker Buehler, RHP Dodgers | Level: AAA | 2017 Stats: 3-3 , 88.2 IP, 3.35 ERA, 1.11 WHIP, 125 K, 31 Bb</t>
  </si>
  <si>
    <t>27. Austin Meadows, OF Pirates | Level: AAA | 2017 Stats: .261/.323/.384, 5 HR, 46 RBI, 11 SB</t>
  </si>
  <si>
    <t>28. Triston McKenzie, RHP Indians | Level: A+ | 2017 Stats: 12-6, 143 IP, 3.46 ERA, 1.05 WHIP, 186 K, 45 Bb</t>
  </si>
  <si>
    <t>29. Harrison Bader, OF Cardinals | Level: AAA | 2017 Stats: .283/.347/.469, 20 HR, 55 RBI, 15 SB</t>
  </si>
  <si>
    <t>30. Michel Baez, RHP Padres | Level: A | 2017 Stats: 7-2, 63.2 IP, 2.54 ERA, 0.83 WHIP, 89 K, 10 Bb</t>
  </si>
  <si>
    <t>31. Mackenzie Gore, LHP Padres | Level: Rk | 2017 Stats: 0-1, 21.1 IP, 1.27 ERA, 0.98 WHIP, 34 K, 7 Bb</t>
  </si>
  <si>
    <t>32. Hunter Greene, RHP Reds | Level: RK | 2017 Stats: 0-1, 4.1 IP, 12.46 ERA, 2.08 WHIP, 6 K, 1 Bb</t>
  </si>
  <si>
    <t>33. Alex Verdugo, OF Dodgers | Level: AAA | 2017 Stats: .314/.389/.436, 6 HR, 62 RBI, 9 SB</t>
  </si>
  <si>
    <t>34. Kyle Lewis, OF Mariners | Level: A+ | 2017 Stats: .257/.329/.412, 7 HR, 31 RBI, 3 SB</t>
  </si>
  <si>
    <t>35. Christin Stewart, OF Tigers | Level: AA | 2017 Stats: .256/.335/.501, 28 HR, 86 RBI, 3 SB</t>
  </si>
  <si>
    <t>36. Sixto Sanchez, RHP Phillies | Level: A+ | 2017 Stats: 5-7, 95 IP, 3.03 ERA, 0.96 WHIP, 84 K, 18 Bb</t>
  </si>
  <si>
    <t>37. Estevan Florial, OF Yankees | Level: A+ | 2017 Stats: .298/.372/.479, 13 HR, 57 RBI, 23 SB</t>
  </si>
  <si>
    <t>38. Jahmai Jones, OF Angels | Level: A+ | 2017 Stats: .282/.348/.446, 14 HR, 47 RBI, 27 SB</t>
  </si>
  <si>
    <t>39. Jo Adell, OF Angels | Level: Rk | 2017 Stats: .325/.376/.532, 5 HR, 30 RBI, 8 SB</t>
  </si>
  <si>
    <t>40. J.P. Crawford, SS Phillies | Level: AAA | 2017 Stats: .243/.351/.403, 15 HR, 63 RBI, 5 SB</t>
  </si>
  <si>
    <t>41. Kolby Allard, LHP Braves | Level: AA | 2017 Stats: 8-11, 150 IP, 3.18 ERA, 1.27 WHIP, 129 K, 45 Bb</t>
  </si>
  <si>
    <t>42. Kevin Maitan, SS Braves | Level: Rk | 2017 Stats: .241/.290/.340, 2 HR, 18 RBI, 2 SB</t>
  </si>
  <si>
    <t>43. Leody Taveras, OF Rangers | Level: A | 2017 Stats: .249/.312/.360, 8 HR, 50 RBI, 20 SB</t>
  </si>
  <si>
    <t>44. Tyler O’Neill, OF Cardinals | Level: AAA | 2017 Stats: .246/.321/.499, 31 HR, 95 RBI, 14 SB</t>
  </si>
  <si>
    <t>45. Michael Chavis, 3B Red Sox | Level: AA | 2017 Stats: .282/.347/.563, 31 HR, 94 RBI, 2 SB</t>
  </si>
  <si>
    <t>46. Luiz Gohara, LHP Braves | Level: AAA | 2017 Stats: 7-4, 123.2 IP, 2.62 ERA, 1.21 WHIP, 147 K, 44 Bb</t>
  </si>
  <si>
    <t>47. A.J. Puk, LHP Athletics | Level: AA | 2017 Stats: 6-10 , 125 IP, 4.03 ERA, 1.25 WHIP, 184 K, 48 Bb</t>
  </si>
  <si>
    <t>48. Bobby Bradley, 1B Indians | Level: AA | 2017 Stats: .251/.331/.466 23 HR, 89 RBI, 3 SB</t>
  </si>
  <si>
    <t>49. Yordan Alvarez, 1B/OF Astros | Level: A+ | 2017 Stats: .304/.379/.481 12 HR, 69 RBI, 8 SB</t>
  </si>
  <si>
    <t>50. Mike Soroka, RHP Braves | Level: AA | 2017 Stats: 11-8, 154 IP, 2.75 ERA, 1.09 WHIP, 125 K, 34 Bb</t>
  </si>
  <si>
    <t>The undisputed top prospect, unified heavyweight champion of the world!!!! The breaker of chains, the unburned, the bringer of power and speed, father of dragons, and all the other titles you can dream up. I’m in the midst of Justin Mason’s 2Early Mock Draft, and I snagged Acuna in the tenth. The prospectors loved it, and the redrafters called me names. I’m the 50 Cent of fantasy baseball, beefing with all comers, and making hit records. As for Acuna what else is there to say? His production has been historic, jumping from A+ all the way to AAA, never slowing down, always the best player at the level. Few minor leaguers have ever been as good as Acuna was in 2017. There’s a real chance Acuna is up by May 1st, but there’s an equal chance he’s in AAA for more than half the season. My rose colored glasses see his ETA on the early side. Currently playing in the Arizona Fall League. ETA: 2018</t>
  </si>
  <si>
    <t>Unquestionably one of the top 5 prospects in all of baseball, Vlad Jr.’s hype is about to reach mania type levels over the next 6 months. At just 18, the spawn of Vlad started flashing very real game power over the last few months. Advanced approach, more power to come, and the bloodlines, Vlad Jr. looks like a middle of the order masher in the making. The only real negative is the questions surrounding Guerrero’s future position. Will he stick at 3rd or settle in across the diamond at first? Some foresee a future in a corner outfield spot. Ultimately time will tell, doesn’t change his value much. ETA: 2020</t>
  </si>
  <si>
    <t>The second superstar prospect traded by the Cubs in the last year, Jimenez went on a tear post trade hitting 11 homers in 34 games. We more than likely won’t see Eloy in the South Side until September of next year, but much of that depends upon what he does in the first half of 2018. We’ve seen what Devers has done his first month + in the bigs, and I imagine Eloy’s debut won’t be much different. He’s an elite power + contact hitter, and those are rare. ETA: 2019</t>
  </si>
  <si>
    <t>A late season callup totaled about 25 at bats, and not much to show for the 20 year old. Not a huge shock, as it was a bit of surprise that Robles even got the call in the first place. I’ve likened Robles to Starling Marte, and I think that’s a likely outcome, though there’s always the possibility Robles actually meets his ceiling of 30/30 stud. He’ll be patrolling the outfield for the Mesa Solar Sox in Arizona. ETA: 2018</t>
  </si>
  <si>
    <t>Another power/speed talent playing at an advanced level at a very young age. Tucker was 20 for all of 2017, and after destroying the Carolina League saw promotion at the end of May to AA. He’s had his struggles there, but through it all has hit for power, driven in runs, and displayed dynamic offensive ability. He wore down a bit in August but that shouldn’t come as a surprise for a player so young. There’s more questions about the hit tool now than there were coming into the draft, but the power has already exceeded my expectations. Should see promotion at some time next summer. At peak I foresee a line of .280/.360/.520 with 30 homers, and 15-20 steals. ETA: 2019</t>
  </si>
  <si>
    <t>Not since his father was a pretend Microsoft Paint artist have I been this jacked about a Tatis. He ranked 55th in my Mid-season prospect list, but has done nothing but hit for power, steal bases, and shown ability far beyond his years. To me he’s the top offensive shortstop prospect in the minors hands down. The James Shields trade will be the Padres Herschel Walker. ETA: 2019</t>
  </si>
  <si>
    <t>We’ve all forgotten about Gleyber haven’t we? The man was on a rocket ship to the Bronx before a freak injury sliding into home plate ended his season. With TJ on his non-throwing elbow, it’s fair to question just how much this impacts Torres’ future offensive ability, particularly in the short term. I believe in the all around offensive skillset, and still think Torres has the upside of a superstar, even if he doesn’t have a standout category. ETA: 2018</t>
  </si>
  <si>
    <t>The flamethrowing righty acquired in the Chris Sale deal has taken a major step forward with the command of his secondaries (slider and change), and the results have reached elite levels. He was solid in his AAA debut late in the season, and looks to be on the radar for a summer 2018 callup to the Southside. My biggest concern with Kopech is health, but that’s mostly based on his insane triple digit velocity. Great competitor, elite stuff, inning eater’s build. ETA: 2018</t>
  </si>
  <si>
    <t>While Senzel’s ceiling is far lower than Vlad Jr’s, his floor is as high as anyone. The former 2nd overall pick is as ready made for an everyday role in the majors as any prospect. He’s shown the ability to hit for average, get on base, and provide moderate power, that might play up in Great American Ballpark. My expectations for production are very similar to that of Alex Bregman. Very good across the board player, but his greatest strengths lie within his hit tool. He was shut down for the remainder of the season with a bout of vertigo. I could see how that might limit one’s ability to hit a baseball. Cust Kayin. ETA: 2018</t>
  </si>
  <si>
    <t>On the heels of his major league debut this September, Willie C cracks the top 10. Elite power and contact, not to mention, one of the more fun-loving personalities in baseball, it’s hard not to fall for the Rangers outfielder. Acquired for Yu Darvish, so there’s big expectations on Calhoun’s bat. I do think he has the ability to hit for 25+ homers while rarely striking out. ETA: 2018</t>
  </si>
  <si>
    <t>Despite phenomenal results in his two stints with AAA Colorado Springs, Brinson struggled mightily in each of his MLB callups. The elite contact, power, and speed skills are still there, so it’s too early to write him off, but a poor 2018 could drastically tank his prospect status. ETA: 2018</t>
  </si>
  <si>
    <t>When it comes to natural hitting ability few are more blessed than Rodgers. Unfortunately, an overly aggressive plate approach limits some of this long term upside. If he can develop more patience in 2018 he might touch Colorado by the end of the season. ETA: 2019</t>
  </si>
  <si>
    <t>One of the biggest risers since last year’s draft, Bichette in a year has gone to second round upside pick, to a legit top 20 prospect. There’s some questions around his swing mechanics, but elite bat speed masks much of that at the moment. ETA: 2019</t>
  </si>
  <si>
    <t>The biggest helium rebound of 2017, Mcmahon wet from Top 50 prospect entering 2016, to well outside the top 50 on every list entering this season. An improved approach, versatility in the field, and plus power make McMahon a redraft sleeper in 2018. That’s if the Rockies play him. ETA: 2018</t>
  </si>
  <si>
    <t>“Honey Bear”, is the classic pitching prospect that rankers fawn over for 5 sentences before calling him a “future number 3 starter”. BTW, that’s just them sitting on the fence. Honeywell’s upside is as high as any pitching prospect in recent memory. His arsenal is deep with 6 offerings, velocity, movement, control, clean mechanics, and feel to pitch. He’s exceeded 120 innings in each of his three full minor league seasons too. So there’s a track record of health. Future number three starter is the floor, the ceiling is wizard. ETA: 2018</t>
  </si>
  <si>
    <t>Let’s say I’m the type of prospector that always has a new young honey on my arm. I’m kind of like the guy that actresses date before they become uber-famous. Wilmer Valderrama? Ralpmer Shitzerrama? Well either way, if Acuna, Rhys, and Bellinger were last year’s Lohan, Demi Lovato, and Mandy Moore, then Trammell is 2018’s version. Elite athleticism, power, advanced approach, and plus plus speed make Trammell a 5 category superstar in the making. ETA: 2020</t>
  </si>
  <si>
    <t>The only catching prospect worth going out of your way for. In fact he’s the best catching prospect since Gary Sanchez, and in all fairness, he’s way more hyped than Sanchez was. Might see Cleveland next year, but is likely a year or more away from a true impact. Contact first switch hitter, developing real power. ETA: 2018</t>
  </si>
  <si>
    <t>What we get from Reyes is one of the more interesting question marks of the 2018 pre-season. He was on the edge of must own in redraft before an unfortunate Tommy John surgery. Reyes might take some time to rebound, but a difference maker in the second half seems very likely. ETA: 2018</t>
  </si>
  <si>
    <t>He was the last of the 8 figure international signees, and he offers one of the more intriguing profiles in fantasy. In many ways a classic 5 tool Cuban bat, with power, speed, approach, and some question marks. ETA: 2020</t>
  </si>
  <si>
    <t>No member of the Top 100 was less on the radar entering 2017, but those days are long gone. Following a late season callup, Hays showed the power and contact profile that might make him a fixture in the Orioles lineup for most of the next decade. His skillset plays perfectly to Camden, and Baltimore’s power over everything approach. ETA: 2018</t>
  </si>
  <si>
    <t>Never have I been more upset about a prospects height, Royce is 6’2, and that does not roll off the tongue the same as if he was 5’9. Then again “Royce the 6’2” is still worlds better than any nickname a player with the last name Rodriguez has. The top overall pick in the 2017 draft brings 5 tools to the table at a premium position. ETA: 2020</t>
  </si>
  <si>
    <t>The latest in a bumper crop for the Reading darlings over the past few years. The flyballs jumped in Reading, and then those transformed to line drives in Lehigh Valley. Kingery offers 20/20 upside with stable batting average. No split issues, hits for more power vs. lefties. ETA: 2018</t>
  </si>
  <si>
    <t>If only Alford could stay healthy for a full season. There’s few prospects with a higher upside, though for a player ranked this highly he comes with a fair amount of risk. There’s no question Alford can hit, get on base, and steal 25+ bags. The question is; how much power is there? ETA: 2018</t>
  </si>
  <si>
    <t>Power hitting lefty bat with middle of the order upside. It was a lost year for Soto, who missed time with an ankle fracture that kept him on the shelf until July, before returning, and sustaining a hamate injury. Soto returned the last week of the season playing in a handful of games. ETA: 2020</t>
  </si>
  <si>
    <t>A five pitch arsenal, whiff inducing ability, above average control, and big tilt on his fastball, make Whitley one of the most sought after arms in dynasty leagues. A big jumper from the beginning of the season, Whitley is on track to be the top pitching prospect in the game by August of 2018. ETA: 2019</t>
  </si>
  <si>
    <t>Don’t read too much into the struggles in his late season callup, Buehler has the ability to pair four above average or better offerings with above average control. The upside is top of the rotation starter if he can stay healthy. ETA: 2018</t>
  </si>
  <si>
    <t>It was a lost year for the Pirates top prospect, what seemed like a can’t miss fantasy star is now a little murkier. I’m not ready to write off Meadows, but he no longer deserves a spot in the top 25. If he can get back on track he offers true five category impact. ETA: 2018</t>
  </si>
  <si>
    <t>One of my absolute favorite pitching prospects in the game, and an arm I want to own everywhere. What McKenzie lacks in frame he makes up for with length and athleticism. Wait, did I just describe every small forward that can’t shoot? Oops, wrong sport! “Sticks” misses bats, limits hard contact, and eats innings. Oh, and he’s only 20. ETA: 2019</t>
  </si>
  <si>
    <t>More than likely Bader will surpass his rookie limits in the first half of next year. My hope is the Cardinals do Bader a solid and trade him to a place he can start opening day. Because, make no mistake, he is ready. Bader’s fatal flaw is his lack of power vs righthanders, which could see him on the weak side of the platoon early in his career. ETA: 2018</t>
  </si>
  <si>
    <t>The 6’8 Cuban burst onto the scene this season firing a high 90’s heater with tilt, a plus plus changeup, and an above average curveball (some call it a slider). He misses bats in bunches, and could jump two to three levels over the course of 2018. Another up and coming arm I need to own. ETA: 2019</t>
  </si>
  <si>
    <t>The third overall pick in the draft might arguably be the better prospect between he and fellow superstar hurler Hunter Greene. A lefty with an arsenal of four above average or better pitches, a prototype frame, and great athleticism that allows him to repeat his off the wall mechanics. Gore dominated rookie ball, and could be one of the more hyped pitching prospects of all time when he finally reaches the bigs. Elite talent. ETA: 2020</t>
  </si>
  <si>
    <t>The most discussed player from last June’s draft, Greene played mostly as a position player in his pro debut, but has pitched more in fall instructs. So far the results haven’t been good. He mixes a fastball that can touch 100, with two breaking balls that look more average to fringe at the moment. ETA: 2020</t>
  </si>
  <si>
    <t>There’s just some players that the best way to describe their skillset is “they’re just good at baseball”. I know, deep analysis, but really there’s few players that bring a better understanding of hitting, running, and defense. He looks like a future batting title contender as currently constituted, but could tap into more of his raw power as he matures. A part of the Dodgers future top of the order with Cody Bellinger and Corey Seager. His splits are identical vs. righties and lefties. ETA: 2018</t>
  </si>
  <si>
    <t>Currently teaming with Ronald Acuna in the Peoria Javelinas outfield of the Arizona Fall League, Lewis has endured a trying start to his pro career. Limited to just 77 games due to a catastrophic knee injury in his pro debut. The 2016 first rounder, battled through rust, as well as aches and pains throughout 2017. His season ended on a high note however, as he slashed .393/.414/.607 in 6 playoffs games to lead Modesto to the Cal League crown. When healthy Lewis shows middle of the order upside. ETA: 2019</t>
  </si>
  <si>
    <t>The king of the three outcome bats on this list, Stewart has 30 home run hitter written all over him, but that might be his penchant for redundant tattoos. He’s hit 58 homers over the last two seasons, and looks like the first of the Tigers up and coming core to reach the show. ETA: 2018</t>
  </si>
  <si>
    <t>One of the buzziest prospects over the last year, Sixto’s got so much helium he makes dogs bark when he talks. Blessed with a plus plus fastball that touches 100, Sanchez mixes a slider, curve, and changeup, with plus control and command. He struggled upon promotion to Clearwater of the Florida State League, but he was quite young for the level. Future superstar upside. Some compare him to Pedro, but I came up in the game in Boston in the late 90’s. We don’t throw those comps out. ETA: 2020</t>
  </si>
  <si>
    <t>The Prince of Port Au, Florial is the best thing to come out of Haiti since Toussaint Louverture. He mixes an elite power/speed mix with an above average hit tool. Florial has the upside of a 25/25 fantasy superstar, and could see his prospect status explode over the next year. He strikes out too much, which will likely limit his upside, but Florial has consistently put up double digit walk rates. ETA: 2020</t>
  </si>
  <si>
    <t>A talented former Georgia prep star, Jones combines plus power and speed with a polished hit tool. One of the first pieces of an Angels system that’s slowly built itself into respectable territory over the last few years. Jones has the ability to develop into a 20/20 talent with a good batting average. ETA: 2019</t>
  </si>
  <si>
    <t>Quite possibly my favorite bat in the 2017 draft, Adell came into pro ball with lots of hit tool question marks, but quickly silenced critics with sub 25% k rates and solid walk rates across two levels of rookie ball. When was the last time the Angels had two specs in the top 50? ETA: 2020</t>
  </si>
  <si>
    <t>It was a tale of two halves for Crawford as he slashed .203/321/.276 in the first half. However, a one week sabbatical in late June proved to be just what the doctor ordered. As Crawford slashed .280/.381/.522, hitting 13 of his 15 homers over that period. J.P. pairs elite on base ability with average power, and an above average contact hitting. Once Freddy Galvis is traded to chase his ironman streak elsewhere, Crawford should be the Phillies everyday shortstop for a decade. ETA: 2018</t>
  </si>
  <si>
    <t>I love the curveball okay! This is certainly a rank that will get some debate, but I’ve been encouraged by Allard’s performance following an aggressive assignment, and his ability to eat innings following injury concerns as an amateur. ETA: 2019</t>
  </si>
  <si>
    <t>Let’s try and keep in mind how young Maitan is, before getting too worked up over his numbers. As I’ve been saying for a few months, if Maitan was American he’d be a senior in high school. The profile should be well known, an elite power prospect that draws comparisons to hall of fame talents. My biggest question about Maitan’s future is does he remain a Brave following the John Coppolella story. ETA: 2021</t>
  </si>
  <si>
    <t>Another ignore the production, focus on the talent type. Leody has 20/20 upside, and the ability to be a superstar on both sides of the ball. Handled an aggressive full season assignment well this year for an 18 year old (he turned 19 in September). ETA: 2020</t>
  </si>
  <si>
    <t>Outside of my wife, children, and Halp, Tyler O’Neill is one of the few true loves in my life. I was extremely aggressive in ranking O’Neill coming into the season. Despite a poor start to the year, and mid-season trade, O’Neill still finished with respectable totals of 31 homers, 95 RBI, and a .499 slugging. There’s serious swing and miss to his game but also 70 grade raw power. ETA: 2018</t>
  </si>
  <si>
    <t>A big breakout year for Chavis, saw the 3rd baseman tap into more of his raw power, while maintaining respectable walks rates and strikeout rates across a few levels. He’s been working at first base in the Arizona Fall League, signaling he may factor into the Red Sox long term plans. ETA: 2019</t>
  </si>
  <si>
    <t>The big lefty acquired from the Mariners for Mallex Smith and Shae Simmons. No, that’s a real trade. Just another example of Jerry DiPoto making great trades. Never should have complemented that guy. I’d totally boot him from Razz30. He mixes an upper-90’s fastball, with a nasty slider, as well as a solid changeup. He made his major league debut this year, and was far better than his numbers indicate. ETA: 2018</t>
  </si>
  <si>
    <t>I bet the Phillies wish they could get this one back, Puk has shown his elite stuff throughout his first full year of professional ball. Despite struggling with his control at times, Puk was effective to both sides of the plate, compiling a 13.2 K/9, and a .227 BAA across high A and AA. ETA: 2019</t>
  </si>
  <si>
    <t>Despite contact issues coming into 2017, Bradley did well to drop his strikeout rate to an acceptable 22%, while maintaining a 10% Bb%. Rather impressive for a player who was 20 coming into the season, and spent the whole year at the AA level. It’s not his OBP that puts him in the top 50, it’s his light tower power, and potential 40 homer ceiling. ETA: 2019</t>
  </si>
  <si>
    <t>The talented 20 year old, with the powerful lefthanded swing, burst onto the scene putting up monster numbers in the Midwest League with the Astros affiliate Quad Cities. He hit upon promotion to high A Buies Creek, but struggled for stretches following. His K% improved at high A, but he walked less, and didn’t get to his power with the same frequency. I’m willing to dismiss it, as he was young for the level. Make no mistake about it, Alvarez is one of the top power bats in the minors. ETA: 2019</t>
  </si>
  <si>
    <t>The classic unexciting, but polished pitching prospect, Soroka often gets overlooked for some of the flashier arms in the Braves system, but he might be the best pitcher. Clean mechanics, excellent command, control, and feel, Soroka has it all. He features a low 90’s fastball, plus slider, above average changeup, and average curveball. Soroka mixes speeds very well, and keeps hitters off balance by working the entire zone with all of his offerings. Ready made number three starter at 20. The question is how high is the upside? ETA: 2019</t>
  </si>
  <si>
    <t>51. Jesus Sanchez, OF Rays | Level: A | 2017 Stats: .305/.348/.478, 15 HR, 82 RBI, 7 SB</t>
  </si>
  <si>
    <t>52. Mitch Keller, RHP Pirates | Level: AA | 2017 Stats: 7-4, 104.1 IP, 3.02 ERA, 1.03 WHIP, 98 K, 30 Bb</t>
  </si>
  <si>
    <t>53. Jorge Mateo, SS Athletics | Level: AA | 2017 Stats: .267/.322/.459, 12 HR, 57 RBI, 52 SB</t>
  </si>
  <si>
    <t>54. Miguel Andujar, 3B Yankees | 2017 Level: AAA | .315/.352/.498, 16 HR, 82 RBI, 5 SB</t>
  </si>
  <si>
    <t>55. Jack Flaherty, RHP Cardinals | Level: AAA | 2017 Stats: 14-4, 148.2 IP, 2.18 ERA, 1.04 WHIP, 147 K, 35 Bb</t>
  </si>
  <si>
    <t>56. Keston Hiura, 2B Brewers | Level: A | 2017 Stats: .371/.422/.611, 4 HR, 33 RBI, 2 SB</t>
  </si>
  <si>
    <t>57. Willy Adames, SS Rays | Level: AAA | 2017 Stats: .277/.360/.415, 10 HR, 62 RBI, 11 SB</t>
  </si>
  <si>
    <t>With a full year of solid, but unspectacular production at AAA Durham, I can see how you could go either way with Adames. Some will feel he’s underrated, while others will feel he’s overrated. I’m more the former than the latter. It’s obvious when watching Adames that he’s a professional hitter with no glaring weakness. Much like Gleyber he lacks a true category of impact, but to expect similar production to frequently overdrafted Xander Bogaerts isn’t crazy. I think Adames will have his seasons of good but never elite production. Should be up in Tampa in early 2018. ETA: 2018 (duh)</t>
  </si>
  <si>
    <t>58. Matt Manning, RHP Tigers | Level: A | 2017 Stats: 4-2, 51 IP, 3.18 ERA, 1.29 WHIP, 62 K, 25 Bb</t>
  </si>
  <si>
    <t>59. Heliot Ramos, OF Giants | Level: Rk | 2017 Stats: .348/.404/.645, 6 HR, 27 RBI, 10 SB</t>
  </si>
  <si>
    <t>60. Franklin Barreto, SS Athletics | Level: AAA | 2017 Stats: .290/.339/.456, 15 HR, 54 RBI, 15 SB</t>
  </si>
  <si>
    <t>I go hot and cold with Barreto, and after more study of his game, I’m far less optimistic than I’ve been in the past. Here’s why, he has major contact issues, his speed is either under-utilized (A’s problem for Mateo too) or diminishing, his power is there, but only above average not a difference maker, and I’m not sure how long he is for short. His value decreases significantly as an outfielder. I know, I’m contradicting my opening. I worry we might be looking at a .240/17/10 guy, and that’s just not enough to be the difference maker we’ve been hoping for. ETA: 2018</t>
  </si>
  <si>
    <t>61. Ryan Mountcastle, SS Orioles | Level: AA | 2017 Stats: .287/.312/.489, 18 HR, 62 RBI, 8 SB</t>
  </si>
  <si>
    <t>62. Alec Hansen, RHP White Sox | Level: AA | 2017 Stats: 11-8, 141.1 IP, 2.80 ERA, 1.17 WHIP, 191 K, 51 Bb</t>
  </si>
  <si>
    <t>63. Starling Heredia, OF Dodgers | Level: A | 2017 Stats: .325/.397/.555, 7 HR, 34 RBI, 10 SB</t>
  </si>
  <si>
    <t>64. Zack Collins, C White Sox | Level: AA | 2017 Stats: .224/.370/.445, 19 HR, 53 RBI, 0 SB</t>
  </si>
  <si>
    <t>65. Jhailyn Ortiz, OF Phillies | Level: A | 2017 Stats: .302/.401/.560, 8 HR, 30 RBI, 5 SB</t>
  </si>
  <si>
    <t>66. Brandon Marsh, OF Angels | Level: Rk | 2017 Stats: .350/.396/.548, 4 HR, 44 RBI, 10 SB</t>
  </si>
  <si>
    <t>67. Franklin Perez, RHP Tigers | Level: AA | 2017 Stats: 6-3, 86.1 IP, 3.02 ERA, 1.14 WHIP, 78 K, 27 Bb</t>
  </si>
  <si>
    <t>68. Colton Welker, 3B Rockies | 2017 Level: A | 2017 Stats: .350/.401/.500, 6 HR, 33 RBI, 5 SB</t>
  </si>
  <si>
    <t>69. Jon Duplantier, RHP Diamondbacks | Level: A+ | 2017 Stats: 12-3, 136 IP, 1.39 ERA, 0.98 WHIP, 165 K, 42 Bb</t>
  </si>
  <si>
    <t>Following a shoulder injury late in his final season at Rice, Duplantier headed to pro-ball last year, hurt, and in need of a mechanics tweak. The righty spent the off-season refining his delivery, which resulted in a healthy season of domination across both levels of A ball. In fact Duplantier’s 1.39 ERA was the lowest in the minors since Justin Verlander’s 1.29 in 2005. The righty relies on a four pitch mix, led by his low to mid 90’s sinking fastball, plus slider, and above average curveball and changeup offerings. Looks like a mid-rotation arm with strikeout upside. ETA: 2019</t>
  </si>
  <si>
    <t>70. Brent Rooker, 1B Twins | Level: A+ | 2017 Stats: .281/.364/.566, 18 HR, 52 RBI, 2 SB</t>
  </si>
  <si>
    <t>Though he was ranked behind players like Pavin Smith and Brendan McKay heading into this June’s draft, Rooker has had arguably the most impressive showing of any player entering pro-ball in 2017. After just 22 games at rookie level Elizabethton Rooker earned promotion to high A Fort Myers of the Florida State League. From there he hit 11 homers in 40 games and slugging .552 splitting time between first and the outfield. There’s 40 homer pop potential in Rooker’s bat, giving me the confidence to aggressively rank him this season. ETA: 2019</t>
  </si>
  <si>
    <t>71. Ian Anderson, RHP Braves | Level: A | 2017 Stats: 4-5, 83 IP, 3.14 ERA, 1.35 WHIP, 101 K, 43 Bb</t>
  </si>
  <si>
    <t>The “Aqualung” continued to prove that his selection as the third overall player in the 2016 draft was no bonus slot trickery, but a deserving selection. In his first full year Anderson made 20 starts in the Appy League, mostly coming prior to July, where the Braves slowed down his workload considerably. Not because he was wearing down, but because he was a cold weather pitching arm in his first full pro season. Anderson brings a three pitch mix highlighted by plus offerings in his mid-90’s four seam and a sharp breaking curveball. His changeup is a work i progress, but has received average grades from those that scouted the Sally this season. ETA: 2020</t>
  </si>
  <si>
    <t>72. Jorge Guzman, RHP Yankees | Level: A | 2017 Stats: 5-3, 66.2 IP, 2.30 ERA, 1.04 WHIP, 88 K, 18 Bb</t>
  </si>
  <si>
    <t>73. Adrian Morejon, LHP Padres | Level: A | 2017 Stats: 3-4, 63 IP, 3.86 ERA, 1.29 WHIP, 58 K, 16 Bb</t>
  </si>
  <si>
    <t>74. Keibert Ruiz, C Dodgers | Level: A+ | 2017 Stats: .316/.361/.452, 8 HR, 51 RBI, 0 SB</t>
  </si>
  <si>
    <t>75. Wander Javier, SS Twins | Level: Rk | 2017 Stats: .299/.383/.471, 4 HR, 22 RBI, 4 SB</t>
  </si>
  <si>
    <t>76. Kyle Wright, RHP Braves | Level: A+ | 2017 Stats: 0-1, 17 IP, 2.65 ERA, 1.00 WHIP, 18 K, 6 Bb</t>
  </si>
  <si>
    <t>77. Chance Adams, RHP Yankees | Level: AAA | 2017 Stats: 15-5, 150.1 IP, 2.45 ERA, 1.08 WHIP, 135 K, 58 Bb</t>
  </si>
  <si>
    <t>A former fifth round pick, Adams is a converted college reliever who continues to pass each test with flying colors. He mixes a low to mid-90’s fastball with an above average slider, an average curve, and a work in progress changeup. Many see Adams as a mid-rotation type in the mold of Jordan Zimmermann, back when he was good, not now. Doesn’t miss tons of bats, but enough to be relevant, his control and movement play up his fastball. Unfortunately Adams faces the baptism by fire in the AL East. ETA: 2018</t>
  </si>
  <si>
    <t>78. Edwin Rios, 1B Dodgers | Level: AAA | 2017 Stats: .309/.362/.533, 24 HR, 91 RBI, 1 SB</t>
  </si>
  <si>
    <t>79. Cal Quantrill, RHP Padres | Level: AA | 2017 Stats: 7-10 , 116 IP, 3.80 ERA, 0.92 WHIP, 110 K, 40 Bb</t>
  </si>
  <si>
    <t>80. Nick Gordon, SS Twins | Level: AA | 2017 Stats: .270/.341/.408 9 HR, 66 RBI, 13 SB</t>
  </si>
  <si>
    <t>Unlike his brother Dee, Nick isn’t a speed demon or even a one category superstar. He might be the better all around player than Dee, certainly providing more pop in his bat, but that’s not saying a ton. If Willy Adames is the poor man’s version of Gleyber, then Gordon is the poor man’s version of Adames. He’s a strong all around player that should be fantasy relevant but never a superstar. ETA: 2019</t>
  </si>
  <si>
    <t>81. Luis Urias, 2B Padres | Level: AA | 2017 Stats: .296/.398/.380, 3 HR, 38 RBI, 7 SB</t>
  </si>
  <si>
    <t>82. Jake Bauers, 1B/OF Rays | Level: AAA | 2017 Stats: .263/.368/.412, 13 HR, 63 RBI, 20 SB</t>
  </si>
  <si>
    <t>After setting the world on fire in spring training many were calling for Bauers to break camp with the Rays. A great season from Logan Morrison, paired with the Rays preference to wait until prospects are 5 years from qualifying for social security before bringing them up, kept Bauers in AAA all year. There’s an excellent chance he’s in the mix at first as early as April, with an outside chance he breaks camp with the club. Superior athleticism, and off the charts baseball IQ make Bauers a sleeper. The best  corner infield baserunner on this list by a wide margin, Jake the Rake offers elite approach, and enough pop to be dangerous. ETA: 2018</t>
  </si>
  <si>
    <t>83. Lewin Diaz, 1B Twins | Level: A | 2017 Stats: .292/.329/.444, 13 HR, 68 RBI, 2 SB</t>
  </si>
  <si>
    <t>Diaz is the unusual power first prospect that pairs 70 grade raw power with feel to hit. Much of his early success is rooted in excellent mechanics at the plate, and superior bat control. Diaz is among the most likely to bust out huge in 2018, with the potential to shoot up top 100 lists with a good showing in high A. Might be my favorite Twins hitting prospect not named Royce Lewis. ETA: 2020</t>
  </si>
  <si>
    <t>84. Dylan Cease, RHP White Sox | Level: A | 2017 Stats: 1-10, 93.1 IP, 3.28 ERA, 1.26 WHIP, 126 K, 44 Bb</t>
  </si>
  <si>
    <t>85. Corbin Burnes, RHP Brewers | Level: AA | 2017 Stats: 8-3, 145.2 IP, 1.67 ERA, 0.95 WHIP, 140 K, 36 Bb</t>
  </si>
  <si>
    <t>What Burnes lacks in elite stuff, he makes up for with command, and the balls to challenge hitters. His fastball sits low 90’s with movement, while his slider is the only truly plus offering in his repertoire, that also consists of a curveball, and a split-change. The numbers look truly phenomenal, up next the Colorado Springs challenge. Being a AAA starter for the Brewers is like surviving the final challenge in Indiana Jones and the Last Crusade. ETA: 2018</t>
  </si>
  <si>
    <t>86. Peter Alonso, 1B Mets | Level: AA | 2017 Stats: .289/.359/.524, 18 HR, 63 RBI, 3 SB</t>
  </si>
  <si>
    <t>Despite breaking his hand in the first two weeks of the season, and missing most of April and May, Alonso returned with a vengeance. A player highly touted by both Halp and myself following the draft and into the offseason, Alonso is often ignored by top prospect lists. But don’t get it twisted homeboy can hit. After mashing in the Florida State League for three months (not an easy feat), Alonso finished the season off in AA Binghamton, slugging .578 in 11 games. He’s a righthanded hitting first baseman, and that gets some people in a tizzie. Rhys Hoskins laughs at those people. I really like Alonso’s mix of power and contact ability, as he rarely strikes out, and still maintains .500+ slugging percentages. One knock on Alonso is he doesn’t walk much, ultimately limiting his OPS and batting average potential. But there’s 30 homer pop in that bat, and he has no split issues, absolutely mashing vs lefties. ETA: 2019</t>
  </si>
  <si>
    <t>87. Brian Anderson, 3B Marlins | 2017 Level: AAA | 2017 Stats: .275/.361/.492, 22 HR, 81 RBI, 1 SB</t>
  </si>
  <si>
    <t>After two and half years of moderate power and production, Anderson tapped into his raw power in 2017, riding it to a late season callup. I see the Marlins top hitting prospect as a high floor player that could produce solid fantasy seasons in deeper leagues of 16 teams plus. Long term I’d expect a line of .270, 20 HR, 75 RBI at peak, with maybe a little more batting average upside than power. Should be a factor in Miami in 2018. ETA: 2018 (duh)</t>
  </si>
  <si>
    <t>88. Nick Pratto, 1B Royals | Level: Rk | 2017 Stats: .247/.330/.414, 4 HR, 34 RBI, 10 SB</t>
  </si>
  <si>
    <t>89. Anderson Espinoza, RHP Padres | Level: N/A | 2017 Stats: Did Not Pitch Injured</t>
  </si>
  <si>
    <t>90. Tristen Lutz, OF Brewers | Level: Rk | 2017 Stats: .311/.398/.559, 9 HR, 27 RBI, 4 SB</t>
  </si>
  <si>
    <t>91. Isaac Paredes, SS Tigers | Level: A | 2017 Stats: .252/.338/.387, 11 HR, 70 RBI, 2 SB</t>
  </si>
  <si>
    <t>92. Marcus Wilson, OF Diamondbacks | Level: A | 2017 Stats: .295/.383/.446, 9 HR, 54 RBI, 15 SB</t>
  </si>
  <si>
    <t>93. Stephen Gonsalves | Level: AAA | 2017 Stats: 9-5, 110 IP, 3.27 ERA, 1.14 WHIP, 118 K, 31 Bb</t>
  </si>
  <si>
    <t>94. Brett Phillips, OF Brewers | Level: AAA | 2017 Stats: .305/.377/.567, 19 HR, 78 RBI, 9 SB</t>
  </si>
  <si>
    <t>95. Austin Riley, 3B Braves | 2017 Level: AA | 2017 Stats: .275/.339/.446, 20 HR, 74 RBI, 2 SB</t>
  </si>
  <si>
    <t>96. Shed Long, 2B Reds | Level: AA | 2017 Stats: .281/.358/.477, 16 HR, 50 RBI, 9 SB</t>
  </si>
  <si>
    <t>An offseason darling of yours truly, and season long teammate of 2nd rated 3rd base prospect Nick Senzel. Shed, had a serious Jekyll and Hyde season. He was excellent in A ball slashing .312/.358/.543 with 13 homers in 62 games. A late June callup to AA didn’t go nearly as smooth. Long slashed .227/.312/.362 with just 3 homers over 42 games with Pensacola. It should be noted he was a little unlucky on balls in play, and did improve both his strikeout and walk rates at AA. While it’s certainly a hitch in his excellent track record of production, it’s not all bad. Shed’s got a quick lefty swing with an uppercut path, leading to some swing and miss but also a good power floor. I think there’s potentially 25 homer power in Long’s bat. ETA: 2019</t>
  </si>
  <si>
    <t>97. Isan Diaz, 2B Brewers | Level: A+ | 2017 Stats: .222/.334/.376, 13 HR, 54 RBI, 9 SB</t>
  </si>
  <si>
    <t>98. Monte Harrison, OF Brewers | Level: A+ | 2017 Stats: .272/.350/.481, 21 HR, 67 RBI, 27 SB</t>
  </si>
  <si>
    <t>After going in 2nd round out of high school Harrison toiled around in rookie ball for the first two years of his career before breaking out in 2017. Based on the power and speed alone I should love Harrison, but he’s 22, has been in pro ball since 2014, and was still striking out nearly 30% of the time despite his professional experience. That said there’s a nice fantasy profile here, with plenty of upside. I’m not above owning another Keon Broxton, are you? ETA: 2019</t>
  </si>
  <si>
    <t>99. Chris Shaw, 1B Giants | Level: AAA | 2017 Stats: .292/.346/.525, 24 HR, 79 RBI, 0 SB</t>
  </si>
  <si>
    <t>Another unheralded former early round pick from the 2015 draft, Shaw displayed massive power at Boston College, slugging .611 his junior year. He hit well at AAA Sacramento in 2017 slashing .289/.328/.530 despite striking out 29% of the time. Shaw’s swing and miss and middling approach leave some questions as to how he’ll translate at the next level, but there’s some opportunity in the power starved Giants lineup (lowest slugging in MLB). Whether he plays everyday in the left field or at first remains to be seen. ETA: 2018</t>
  </si>
  <si>
    <t>100. Danny Jansen, C Blue Jays | Level: AAA | 2017 Stats: .323/.400/.484, 10 HR, 48 RBI, 1 SB</t>
  </si>
  <si>
    <t>A future middle of the order bat with batting average and power, sort of your classic corner outfield type. Sanchez has a loose lefty swing, makes consistent contact, and has some ceiling left in his power. Sort of toes the thin line of being a potential impact bat or a 4th or 5th outfielder in a 12 team league. ETA: 2019</t>
  </si>
  <si>
    <t>The Pirates top pitching prospect under his limits, Tyler Glasnow is past his, and prolly not the top arm in the Pirates minors any longer. Keller is Glasnow’s near opposite, an elite command and control pitcher, with an above average fastball and a plus curveball. He seems like the type that might miss more bats than you think at peak, like a Jacob deGrom type. ETA: 2019</t>
  </si>
  <si>
    <t>The elite speed option on the list, Mateo was the major get, sort of, in the Sonny Gray to the Yankees deal. He’s been solid for the Athletics AA affiliate Midland, starting all 30 games at short, while slashing .292/.333/.518. The former Yankee farmhand has 170 steals over the last three seasons, and in my opinion, is the premier speed prospect in the minors. The power has started to come along this year, producing the best ISO of his career at .192. Mateo will never win a batting title or bat .300, but he has the ability to produce 40+ steals with 15 homer pop. ETA: 2019</t>
  </si>
  <si>
    <t>Controlled violence is the best way to describe Andujar’s swing. Witnessing his batting practice exploits first hand, massive raw power and bat speed are very present. Unfortunately he doesn’t always tap into his raw power in games due to a rather flat, maybe even downward sloping bat path. He’s continued to limit strikeouts and hit for a high amount of contact at every level. And there’s reason to believe he could make the right adjustments to draw more from his raw power in games. Should be up in the Bronx within the next few weeks, with an outside shot of breaking camp as the starter, that’s if he’s not dealt over the offseason. Should stick at third long term, and develop into an above average fielder at peak. ETA: 2018</t>
  </si>
  <si>
    <t>Flaherty is an elite control and command starter that misses enough bats to have top 20 fantasy starter upside. His fastball-changeup combo, and elite control play up his other offerings. He struggled in his first taste of the majors, but that’s common for a starter so young. In fact Sunday was Flaherty’s 22nd birthday. Looks like a number 3 starter with the upside to be a 2. ETA: 2018</t>
  </si>
  <si>
    <t>Ranking 85th in my midseason top 100, Hiura has been solid through his first half a season of pro-ball. He’s just returned to the field recently, playing 3 games at second at the end of the season, and has done the same in fall instructs. If you’re unaware of Hiura’s elbow injury do some googling. Hiura was one of the best college bats from the 2017 draft, pairing excellent contact, with plus approach, and above average power. If he can tap into more of his raw power, then Hiura has a chance to be a stud fantasy player. If he doesn’t he’ll be similar to later career Dustin Pedoria with a little more pop. When it comes to first year player drafts he should be going well within the top 5-10 picks. ETA: 2019</t>
  </si>
  <si>
    <t>The 19 year old righty is a tall athletic specimen, with a live four-seam fastball, and massive amount of upside. The 9th overall pick in the 2016 draft, spent the first half of 2017 refining his mechanics in extended spring training. As should be expected from a player that didn’t fully commit to baseball until his senior year of high school. His arsenal is comprised of a rising high 90’s fastball, a changeup, and a spiked curveball. Manning should see assignment to full season ball out of spring training in 2018. Power pitcher with top of the rotation upside. ETA: 2021</t>
  </si>
  <si>
    <t>No player from this June’s draft has done more to raise their prospect profile than Ramos. At just 17 years old, Ramos had a dominant showing in Arizona vs older competition. The 19th overall pick generates plus power from his elite bat speed, and pairs it plus speed. Despite the great numbers, Ramos has a ways to go still at the plate, he strikes out too much (31.8%), and was very lucky on balls in play (.500 BABIP). Regardless this is a supremely talented player. ETA: 2021</t>
  </si>
  <si>
    <t>The Orioles top middle infield prospect and 2015 first rounder in many ways is representative of the Orioles recent prospect profile. He’s a talented contact hitter, with little approach, and plus power. Between he and Austin Hays they have two players whose skills should play in 5×5 roto formats, but will take a hit in points, OBP, and OPS leagues. Unlikely to stick at short long term, many feel his future lies in a corner outfield spot, but in 2017 he’s split time between short and third. ETA: 2019</t>
  </si>
  <si>
    <t>Hansen is proof that a bad final year of college might tank your draft stock, but isn’t indicative of future struggles. The 22 year old righthander led all of minor league baseball in strikeouts this year, and jumped across three levels of full season ball. He didn’t slow down against better competition either, ending his year in AA Birmingham striking out 82 batters in 58.1 innings. Hansen has top of the rotation upside. ETA: 2019</t>
  </si>
  <si>
    <t>Signed for $2.6 million back in 2015, Heredia at 19 broke out big in 2017. Built like a pit bull, Heredia is big bodied but muscular, and it manifests itself in his plus plus raw power. He showed no trouble getting to it in games, and improved his pitch recognition as the season progressed. Another player to invest in now. ETA: 2020</t>
  </si>
  <si>
    <t>Collins is easy to break down; power, on base, strikeouts. He’s the penultimate three outcome hitter, walking at an elite rate, but struggling to hit above .240. There’s 25-30 homer seasons in his bat, and he should get a huge boost in leagues that use OBP in place of average. Collins has done well to hone his catching skills and looks likely to stick behind the plate for now. ETA: 2019</t>
  </si>
  <si>
    <t>Massive power, that’s where any discussion of the 18 year old Ortiz begins. Now that I have your attention, allow me to further endear Jhailyn to you. Not only does Ortiz have massive raw power, he pairs it with an extremely advanced approach for an 18 year old. He has the bat speed to turn on any fastball, and constantly makes pitchers pay for leaving pitches over the heart of the plate. All fields power, advanced approach, and sneaky athleticism make Ortiz one of the top up and comers to buy low on in dynasty. ETA: 2020</t>
  </si>
  <si>
    <t>Since being taken 60th overall in the 2016 draft Marsh has played just 39 professional games, all coming this year. But in the games he has played in, Marsh has been phenomenal. I believe we’re looking a fantasy superstar in the making, and I’ve ranked him as such twice now. ETA: 2020</t>
  </si>
  <si>
    <t>The centerpiece of the deal that sent Justin Verlander to the Astros, Perez is a supremely talented 19 year old, who is just the latest in a long line of top notch prospects from Houston’s development machine. While he has no true plus offering, he does have plus command of a quartet of above average pitches (four-seam, changeup, slider, and curveball). The combination of pitchability, and a deep arsenal give Perez front of the rotation upside. ETA: 2019</t>
  </si>
  <si>
    <t>Ranking 67th on my Mid-season top 100 list, a groin injury caused him to miss 2 and half months of the season. Effectively stealing the second half of Welker’s 2017. A rare mix of contact and power make Welker yet another potential elite bat in Colorado’s system. He’s still just 19, and there’s a chance he could move off the position, but his upside is as high as anyone on this list not named Guerrero. ETA: 2020</t>
  </si>
  <si>
    <t>A part of the Brian McCann trade in the offseason, at the time Guzman was considered a future relief arm with a high octane fastball. In 2017 the righty improved his secondaries and control, and made major strides toward a future in the rotation. He hits 100 on a regular basis, touching 101 and 102 on occasion, and misses tons of bats. It’ll be two years before he makes any impact, but he could be a fantasy stud in the mold of current Yankee Luis Severino. ETA: 2020</t>
  </si>
  <si>
    <t>The Padres system is loaded with talent in A ball and below. Morejon would be the top pitching prospect in many organizations, but gets lost in the shuffle behind flashier arms like Michel Baez and MacKenzie Gore. The 18 year old lefty’s pitching IQ is off the charts, he sequences well, changes speeds, and shows touch on all of his pitches. His fastball sits low 90’s with lots of spin and movement, while his curveball, and two variations of his changeup all flash plus at times. The question with Morejon is despite being 18, how much ceiling is there? One would think a player with this pitching ability would only get better, but it doesn’t always work that way. Question aside Morejon is a nice pitching prospect to own for the long term. ETA: 2020</t>
  </si>
  <si>
    <t>A switch hitting contact machine with developing power and plate approach beyond his years. Sound familiar? No, it’s not me catching a temporary stutter, Keibert isn’t all that different from Francisco Mejia a couple of seasons ago. The Dodgers are the type of organization to take it slow, so Ruiz is still a good three years from any regular playing time. But if his recent track record and production is any indicator, then we could be looking at a peak of a .300 average and mid teen to low 20s homer totals. ETA: 2021</t>
  </si>
  <si>
    <t>A toolsy shortstop with advanced offensive skills, and likelihood to stick in the middle of the infield. Above average pop, above average speed, and good bat to ball skills make Javier a good investment on the ground floor. Still needs to refine his approach as 49 Ks in 157 at bats ain’t cutting it. ETA: 2021</t>
  </si>
  <si>
    <t>Didn’t pitch a ton after a long college season, but many thought Wright was the best college player in the draft. He has a plus fastball that sits 92-95, with sink, touching 97 when he needs it. His secondaries are led by his plus curveball with nice two plane movement, and an average slider. He should move quick, but in a stocked Braves system just how quickly he ascends is hard to peg. Looks like a sure fire number three with the upside of a number two starter. ETA: 2019</t>
  </si>
  <si>
    <t>Since being drafted in the 6th round of the 2015 draft Rios has hit 51 homers, driven in 167 runs while slashing .306/.353/.549. So why the hell is he constantly looked over? I get it, he doesn’t look like a ball player, and his skills don’t necessarily translate to scouting grades, but all he’s done is hit across every level of the minors. Seriously every, single, level. All of them. His raw power is huge, and his game power ain’t too shabby, but he doesn’t walk a ton. Rios gets a lot of AAAA labels, but I refuse to completely dismiss a track record that spans 1,000 at bats. A .270/30/80 peak isn’t out of the realm of possibility. ETA: 2018</t>
  </si>
  <si>
    <t>The numbers are inconsistent, but the most important number for Quantrill this year was the 116 innings pitched. After missing most of his sophomore season all of his junior season at Stanford, there were lots of questions regarding just who Quantrill would be upon returning. What we saw was the same fearless competitor, with a big league fastball, and three secondaries he can throw for strike. The best of his secondaries is his plus changeup, but he also throws two above average breaking balls. If Quantrill is able to further refine his command the further removed he is from surgery, it’s possible he could jump to the big leagues by the end of 2018. ETA: 2019</t>
  </si>
  <si>
    <t>It’s easy to look at the power numbers and forget that Urias just turned 20 at the beginning of June. While it’s certainly not encouraging, it wouldn’t be surprising if he grew into say 10-13 homer power depending upon how juiced the balls were in a given season. He’s yet another hit tool first prospect, and he doesn’t have elite speed. Not the most exciting player on here, but as good a hitter as any. ETA: 2019</t>
  </si>
  <si>
    <t>Hi Vito… I have a leaguemate that’s got a major hard-on for Cease, every year he reads my Top 100, and says Cease should be higher. That said, it’s tough to love Cease. At one point not too long ago, I thought he had one of the highest upsides in the minors. But too many injuries, and some serious mechanics concerns leave it a better than 50/50 shot he ends up in the pen. His pure stuff is as good as any one, mixing a nasty high 90’s fastball with sink, a hammer curve, and a fringy change. The command and control are inconsistent, and at times downright bad. Despite missing time with an ankle injury, Cease stayed mostly healthy avoiding any arm related flare ups. ETA: 2019</t>
  </si>
  <si>
    <t>It’s not often that a first base only prep player goes in the first round, let alone the first 15 picks in the draft, but that’s the case with the Royals Nick Pratto. He ranked 184 on my mid-season top 200, and 12th overall in my pre-draft prospect rankings. The former California prep star has loose wrists, all fields power, and feel to hit. For this reason he gets loads of Joey Votto comps. I’m sure to be a bit higher than most on Pratto, but he may have the highest upside on this list. He’s still three plus years away, so he’s not the right fit for every league, but you should be aggressive in going after Pratto in first year player drafts of deeper dynasty formats. ETA: 2021</t>
  </si>
  <si>
    <t>Who would have thought a year ago that we’d be saying, maybe the Red Sox got the better half of the Drew Pomeranz for Espinoza deal. But here we are. Espinoza is on the shelf for another year after undergoing Tommy John back in late July. The promise is still here, but he’s barely holding on. ETA: 2021</t>
  </si>
  <si>
    <t>I guess you might say I sweat the Brewers style, and I prolly do. But they just keep trading for, drafting, and developing talented players. Lutz is the next in a long line. A complete hitter with plus contact skills and power, Lutz looks like a prototypical middle of the order hitting corner outfielder. ETA: 2020</t>
  </si>
  <si>
    <t>It’s easy to look at Paredes statline and be dismissive, but keep in mind this is an 18 year old who spent the year in full season ball, and was traded at the deadline. With context, it’s not such a bad showing. Paredes possesses above average bat speed, excellent bat to ball skills, and above average power. He’s been described by many as a natural hitter, whatever that means. Draws comps to Jhonny Peralta and Gleyber Torres, not sure if they too were natural hitters. ETA: 2020</t>
  </si>
  <si>
    <t>Wilson is a good all around player with some ceiling to be a fantasy difference maker. He gets above average grades for his hit tool, approach, power, and speed, meaning he might contribute to all 5 categories in a meaningful way. The numbers speak for themselves, and though it took two years of rookie ball, Wilson was always considered a project. He’s come out the other-side a polished product with tantalizing fantasy tools. ETA: 2020</t>
  </si>
  <si>
    <t>Is Gonsalves the most underrated pitching prospect in the minors? He misses bats, doesn’t have control issues, and mixes four pitches, two of which are considered plus. He challenges hitters up high, generating lots of popups and lazy flyballs, he uses his plus changeup to both sides of the plate and really does a nice job of working on the black and painting corners. Struggled in AAA, but should see promotion at some point next year. ETA: 2019</t>
  </si>
  <si>
    <t>After a vomit-inducing 2016, Phillips made the most of his friendly AAA confines, riding it to a month plus in the majors. Phillips just slipped under his limits, but showed well in his MLB time. Phillips strikes out too much, but his all fields approach, and ability to work a count and take a walk should save his batting average from repeating a 2016 extinction level event. Nice combo of power and speed, at least early in his career that could see him far exceed this ranking. I’ve always loved the talent, but he has his warts. ETA: 2018</t>
  </si>
  <si>
    <t>Riley has bounced on and off of my top 100 lists, ranking 174th most recently on my Top 200. I’m not sure if Riley is a Razzball reader because there was a fire under his booty in the second half. Upon promotion to AA Mississippi in mid-July the former 1st round supplemental pick hit .315/.389/.511 with 8 homers in just 48 games. Riley has reached the 20 homer mark in each of first two full professional seasons, and the Braves seem focused on keeping him at 3rd. He showed improved plate discipline from 2016, cutting down his strikeout rate from A ball, while walking at a near 10% clip in AA. Riley is still probably a year away, but looks like he could be a decent source of power. ETA: 2019</t>
  </si>
  <si>
    <t>It was a very down season for Diaz, as his slugging percentage dropped by nearly 100 points. With his batting average already a future struggle, Diaz needs to hit for power in order to keep fantasy relevancy. Unfortunately a .376 slugging percentage ain’t getting it done. Perhaps it’s just growing pains in the young sluggers development. Despite his struggles this year there’s still a lot to like about the profile. Good on base skills, raw power, speed, and the ability to play some short. Diaz isn’t a bad buy low in deeper dynasties. Wouldn’t surprise me if 2018 was a solid bounce back. ETA: 2019</t>
  </si>
  <si>
    <t>Following three and a half uninspiring seasons in the minors, Jansen noticed something off with his eye sight. When he was diagnosed with astigmatism late last season, he started wearing glasses in games, and immediately noticed a huge difference in how he saw the ball. The results followed in 2017, as he climbed three levels of the minors, and finds himself on the cusp of a big league debut. Jansen isn’t a stud in anyone one particular area, but he’s a good all around hitter with contact, plate approach, and above average power. Could be a .280/14/65 player within the next few seasons, with some room for a little more at peak. ETA: 2018</t>
  </si>
  <si>
    <t xml:space="preserve"> 2017 Stats: .325/.374/.522</t>
  </si>
  <si>
    <t xml:space="preserve"> 21 HR</t>
  </si>
  <si>
    <t xml:space="preserve"> 82 RBI</t>
  </si>
  <si>
    <t xml:space="preserve"> 44 Steals</t>
  </si>
  <si>
    <t xml:space="preserve"> 2017 Stats: .323/.425/.485</t>
  </si>
  <si>
    <t xml:space="preserve"> 13 HR</t>
  </si>
  <si>
    <t xml:space="preserve"> 76 RBI</t>
  </si>
  <si>
    <t xml:space="preserve"> 8 SB</t>
  </si>
  <si>
    <t xml:space="preserve"> 2017 Stats: .312/.379/.568</t>
  </si>
  <si>
    <t xml:space="preserve"> 19 HR</t>
  </si>
  <si>
    <t xml:space="preserve"> 65 RBI</t>
  </si>
  <si>
    <t xml:space="preserve"> 1 SB</t>
  </si>
  <si>
    <t xml:space="preserve"> 2017 Stats: .300/.382/.493</t>
  </si>
  <si>
    <t xml:space="preserve"> 10 HR</t>
  </si>
  <si>
    <t xml:space="preserve"> 47 RBI</t>
  </si>
  <si>
    <t xml:space="preserve"> 27 SB</t>
  </si>
  <si>
    <t xml:space="preserve"> 2017 Stats: .274/.346/.528</t>
  </si>
  <si>
    <t xml:space="preserve"> 25 HR</t>
  </si>
  <si>
    <t xml:space="preserve"> 83 RBI</t>
  </si>
  <si>
    <t xml:space="preserve"> 21 SB</t>
  </si>
  <si>
    <t xml:space="preserve"> 2017 Stats: .278/.379/.498 22 HR</t>
  </si>
  <si>
    <t xml:space="preserve"> 75 RBI</t>
  </si>
  <si>
    <t xml:space="preserve"> 32 SB</t>
  </si>
  <si>
    <t xml:space="preserve"> 2017 Stats: .287/.383/.480 7 HR</t>
  </si>
  <si>
    <t xml:space="preserve"> 34 RBI</t>
  </si>
  <si>
    <t xml:space="preserve"> 7 SB</t>
  </si>
  <si>
    <t xml:space="preserve"> 2017 Stats: 9-8</t>
  </si>
  <si>
    <t xml:space="preserve"> 134.1 IP</t>
  </si>
  <si>
    <t xml:space="preserve"> 2.88 ERA</t>
  </si>
  <si>
    <t xml:space="preserve"> 1.17 WHIP</t>
  </si>
  <si>
    <t xml:space="preserve"> 172 K</t>
  </si>
  <si>
    <t xml:space="preserve"> 65 Bb</t>
  </si>
  <si>
    <t xml:space="preserve"> 2017 Stats: .321/.391/.514</t>
  </si>
  <si>
    <t xml:space="preserve"> 14 HR</t>
  </si>
  <si>
    <t xml:space="preserve"> 14 SB</t>
  </si>
  <si>
    <t xml:space="preserve"> 2017 Stats: .300/.355/.572</t>
  </si>
  <si>
    <t xml:space="preserve"> 31 HR</t>
  </si>
  <si>
    <t xml:space="preserve"> 93 RBI</t>
  </si>
  <si>
    <t xml:space="preserve"> 4 SB</t>
  </si>
  <si>
    <t xml:space="preserve"> 2017 Stats: .331/.400/.562</t>
  </si>
  <si>
    <t xml:space="preserve"> 48 RBI</t>
  </si>
  <si>
    <t xml:space="preserve"> 11 SB</t>
  </si>
  <si>
    <t xml:space="preserve"> 2017 Stats: .336/.373/.567</t>
  </si>
  <si>
    <t xml:space="preserve"> 18 HR</t>
  </si>
  <si>
    <t xml:space="preserve"> 64 RBI</t>
  </si>
  <si>
    <t xml:space="preserve"> 2 SB</t>
  </si>
  <si>
    <t xml:space="preserve"> 2017 Stats: .362/.423/.565</t>
  </si>
  <si>
    <t xml:space="preserve"> 74 RBI</t>
  </si>
  <si>
    <t xml:space="preserve"> 22 SB</t>
  </si>
  <si>
    <t xml:space="preserve"> 2017 Stats: .355/.403/.583</t>
  </si>
  <si>
    <t xml:space="preserve"> 20 HR</t>
  </si>
  <si>
    <t xml:space="preserve"> 88 RBI</t>
  </si>
  <si>
    <t xml:space="preserve"> 2017 Stats: 13-9 </t>
  </si>
  <si>
    <t xml:space="preserve"> 136.2 IP</t>
  </si>
  <si>
    <t xml:space="preserve"> 3.49 ERA</t>
  </si>
  <si>
    <t xml:space="preserve"> 1.24 WHIP</t>
  </si>
  <si>
    <t xml:space="preserve"> 35 Bb</t>
  </si>
  <si>
    <t xml:space="preserve"> 2017 Stats: .281/.368/.450</t>
  </si>
  <si>
    <t xml:space="preserve"> 77 RBI</t>
  </si>
  <si>
    <t xml:space="preserve"> 41 SB</t>
  </si>
  <si>
    <t xml:space="preserve"> 2017 Stats: .297/.346/.490</t>
  </si>
  <si>
    <t xml:space="preserve"> 52 RBI</t>
  </si>
  <si>
    <t xml:space="preserve"> 2017 Stats: Injured Missed Season</t>
  </si>
  <si>
    <t xml:space="preserve"> 2017 Stats: .310/.491/.536</t>
  </si>
  <si>
    <t xml:space="preserve"> 3 HR</t>
  </si>
  <si>
    <t xml:space="preserve"> 14 RBI</t>
  </si>
  <si>
    <t xml:space="preserve"> 12 SB</t>
  </si>
  <si>
    <t xml:space="preserve"> 2017 Stats: .329/.365/.593</t>
  </si>
  <si>
    <t xml:space="preserve"> 32 HR</t>
  </si>
  <si>
    <t xml:space="preserve"> 95 RBI</t>
  </si>
  <si>
    <t xml:space="preserve"> 5 SB</t>
  </si>
  <si>
    <t xml:space="preserve"> 2017 Stats: .279/.381/.407</t>
  </si>
  <si>
    <t xml:space="preserve"> 4 HR</t>
  </si>
  <si>
    <t xml:space="preserve"> 27 RBI</t>
  </si>
  <si>
    <t xml:space="preserve"> 18 SB</t>
  </si>
  <si>
    <t xml:space="preserve"> 2017 Stats: .304/.359/.503</t>
  </si>
  <si>
    <t xml:space="preserve"> 26 HR</t>
  </si>
  <si>
    <t xml:space="preserve"> 29 SB</t>
  </si>
  <si>
    <t xml:space="preserve"> 2017 Stats: .299/.390/.406</t>
  </si>
  <si>
    <t xml:space="preserve"> 5 HR</t>
  </si>
  <si>
    <t xml:space="preserve"> 26 RBI</t>
  </si>
  <si>
    <t xml:space="preserve"> 19 SB</t>
  </si>
  <si>
    <t xml:space="preserve"> 2017 Stats: .351/.415/.505</t>
  </si>
  <si>
    <t xml:space="preserve"> 18 RBI</t>
  </si>
  <si>
    <t xml:space="preserve"> 2017 Stats: 5-4</t>
  </si>
  <si>
    <t xml:space="preserve"> 92.1 IP</t>
  </si>
  <si>
    <t xml:space="preserve"> 2.83 ERA</t>
  </si>
  <si>
    <t xml:space="preserve"> 1.21 WHIP</t>
  </si>
  <si>
    <t xml:space="preserve"> 143 K</t>
  </si>
  <si>
    <t xml:space="preserve"> 34 Bb</t>
  </si>
  <si>
    <t xml:space="preserve"> 2017 Stats: 3-3 </t>
  </si>
  <si>
    <t xml:space="preserve"> 88.2 IP</t>
  </si>
  <si>
    <t xml:space="preserve"> 3.35 ERA</t>
  </si>
  <si>
    <t xml:space="preserve"> 1.11 WHIP</t>
  </si>
  <si>
    <t xml:space="preserve"> 125 K</t>
  </si>
  <si>
    <t xml:space="preserve"> 31 Bb</t>
  </si>
  <si>
    <t xml:space="preserve"> 2017 Stats: .261/.323/.384</t>
  </si>
  <si>
    <t xml:space="preserve"> 46 RBI</t>
  </si>
  <si>
    <t xml:space="preserve"> 2017 Stats: 12-6</t>
  </si>
  <si>
    <t xml:space="preserve"> 143 IP</t>
  </si>
  <si>
    <t xml:space="preserve"> 3.46 ERA</t>
  </si>
  <si>
    <t xml:space="preserve"> 1.05 WHIP</t>
  </si>
  <si>
    <t xml:space="preserve"> 186 K</t>
  </si>
  <si>
    <t xml:space="preserve"> 45 Bb</t>
  </si>
  <si>
    <t xml:space="preserve"> 2017 Stats: .283/.347/.469</t>
  </si>
  <si>
    <t xml:space="preserve"> 55 RBI</t>
  </si>
  <si>
    <t xml:space="preserve"> 15 SB</t>
  </si>
  <si>
    <t xml:space="preserve"> 2017 Stats: 7-2</t>
  </si>
  <si>
    <t xml:space="preserve"> 63.2 IP</t>
  </si>
  <si>
    <t xml:space="preserve"> 2.54 ERA</t>
  </si>
  <si>
    <t xml:space="preserve"> 0.83 WHIP</t>
  </si>
  <si>
    <t xml:space="preserve"> 89 K</t>
  </si>
  <si>
    <t xml:space="preserve"> 10 Bb</t>
  </si>
  <si>
    <t xml:space="preserve"> 2017 Stats: 0-1</t>
  </si>
  <si>
    <t xml:space="preserve"> 21.1 IP</t>
  </si>
  <si>
    <t xml:space="preserve"> 1.27 ERA</t>
  </si>
  <si>
    <t xml:space="preserve"> 0.98 WHIP</t>
  </si>
  <si>
    <t xml:space="preserve"> 34 K</t>
  </si>
  <si>
    <t xml:space="preserve"> 7 Bb</t>
  </si>
  <si>
    <t xml:space="preserve"> 4.1 IP</t>
  </si>
  <si>
    <t xml:space="preserve"> 12.46 ERA</t>
  </si>
  <si>
    <t xml:space="preserve"> 2.08 WHIP</t>
  </si>
  <si>
    <t xml:space="preserve"> 6 K</t>
  </si>
  <si>
    <t xml:space="preserve"> 1 Bb</t>
  </si>
  <si>
    <t xml:space="preserve"> 2017 Stats: .314/.389/.436</t>
  </si>
  <si>
    <t xml:space="preserve"> 6 HR</t>
  </si>
  <si>
    <t xml:space="preserve"> 62 RBI</t>
  </si>
  <si>
    <t xml:space="preserve"> 9 SB</t>
  </si>
  <si>
    <t xml:space="preserve"> 2017 Stats: .257/.329/.412</t>
  </si>
  <si>
    <t xml:space="preserve"> 7 HR</t>
  </si>
  <si>
    <t xml:space="preserve"> 31 RBI</t>
  </si>
  <si>
    <t xml:space="preserve"> 3 SB</t>
  </si>
  <si>
    <t xml:space="preserve"> 2017 Stats: .256/.335/.501</t>
  </si>
  <si>
    <t xml:space="preserve"> 28 HR</t>
  </si>
  <si>
    <t xml:space="preserve"> 86 RBI</t>
  </si>
  <si>
    <t xml:space="preserve"> 2017 Stats: 5-7</t>
  </si>
  <si>
    <t xml:space="preserve"> 95 IP</t>
  </si>
  <si>
    <t xml:space="preserve"> 3.03 ERA</t>
  </si>
  <si>
    <t xml:space="preserve"> 0.96 WHIP</t>
  </si>
  <si>
    <t xml:space="preserve"> 84 K</t>
  </si>
  <si>
    <t xml:space="preserve"> 18 Bb</t>
  </si>
  <si>
    <t xml:space="preserve"> 2017 Stats: .298/.372/.479</t>
  </si>
  <si>
    <t xml:space="preserve"> 57 RBI</t>
  </si>
  <si>
    <t xml:space="preserve"> 23 SB</t>
  </si>
  <si>
    <t xml:space="preserve"> 2017 Stats: .282/.348/.446</t>
  </si>
  <si>
    <t xml:space="preserve"> 2017 Stats: .325/.376/.532</t>
  </si>
  <si>
    <t xml:space="preserve"> 30 RBI</t>
  </si>
  <si>
    <t xml:space="preserve"> 2017 Stats: .243/.351/.403</t>
  </si>
  <si>
    <t xml:space="preserve"> 15 HR</t>
  </si>
  <si>
    <t xml:space="preserve"> 63 RBI</t>
  </si>
  <si>
    <t xml:space="preserve"> 2017 Stats: 8-11</t>
  </si>
  <si>
    <t xml:space="preserve"> 150 IP</t>
  </si>
  <si>
    <t xml:space="preserve"> 3.18 ERA</t>
  </si>
  <si>
    <t xml:space="preserve"> 1.27 WHIP</t>
  </si>
  <si>
    <t xml:space="preserve"> 129 K</t>
  </si>
  <si>
    <t xml:space="preserve"> 2017 Stats: .241/.290/.340</t>
  </si>
  <si>
    <t xml:space="preserve"> 2 HR</t>
  </si>
  <si>
    <t xml:space="preserve"> 2017 Stats: .249/.312/.360</t>
  </si>
  <si>
    <t xml:space="preserve"> 8 HR</t>
  </si>
  <si>
    <t xml:space="preserve"> 50 RBI</t>
  </si>
  <si>
    <t xml:space="preserve"> 20 SB</t>
  </si>
  <si>
    <t xml:space="preserve"> 2017 Stats: .246/.321/.499</t>
  </si>
  <si>
    <t xml:space="preserve"> 2017 Stats: .282/.347/.563</t>
  </si>
  <si>
    <t xml:space="preserve"> 94 RBI</t>
  </si>
  <si>
    <t xml:space="preserve"> 2017 Stats: 7-4</t>
  </si>
  <si>
    <t xml:space="preserve"> 123.2 IP</t>
  </si>
  <si>
    <t xml:space="preserve"> 2.62 ERA</t>
  </si>
  <si>
    <t xml:space="preserve"> 147 K</t>
  </si>
  <si>
    <t xml:space="preserve"> 44 Bb</t>
  </si>
  <si>
    <t xml:space="preserve"> 2017 Stats: 6-10 </t>
  </si>
  <si>
    <t xml:space="preserve"> 125 IP</t>
  </si>
  <si>
    <t xml:space="preserve"> 4.03 ERA</t>
  </si>
  <si>
    <t xml:space="preserve"> 1.25 WHIP</t>
  </si>
  <si>
    <t xml:space="preserve"> 184 K</t>
  </si>
  <si>
    <t xml:space="preserve"> 48 Bb</t>
  </si>
  <si>
    <t xml:space="preserve"> 2017 Stats: .251/.331/.466 23 HR</t>
  </si>
  <si>
    <t xml:space="preserve"> 89 RBI</t>
  </si>
  <si>
    <t xml:space="preserve"> 2017 Stats: .304/.379/.481 12 HR</t>
  </si>
  <si>
    <t xml:space="preserve"> 69 RBI</t>
  </si>
  <si>
    <t xml:space="preserve"> 2017 Stats: 11-8</t>
  </si>
  <si>
    <t xml:space="preserve"> 154 IP</t>
  </si>
  <si>
    <t xml:space="preserve"> 2.75 ERA</t>
  </si>
  <si>
    <t xml:space="preserve"> 1.09 WHIP</t>
  </si>
  <si>
    <t xml:space="preserve"> 2017 Stats: .305/.348/.478</t>
  </si>
  <si>
    <t xml:space="preserve"> 104.1 IP</t>
  </si>
  <si>
    <t xml:space="preserve"> 3.02 ERA</t>
  </si>
  <si>
    <t xml:space="preserve"> 1.03 WHIP</t>
  </si>
  <si>
    <t xml:space="preserve"> 98 K</t>
  </si>
  <si>
    <t xml:space="preserve"> 30 Bb</t>
  </si>
  <si>
    <t xml:space="preserve"> 2017 Stats: .267/.322/.459</t>
  </si>
  <si>
    <t xml:space="preserve"> 12 HR</t>
  </si>
  <si>
    <t xml:space="preserve"> 52 SB</t>
  </si>
  <si>
    <t xml:space="preserve"> .315/.352/.498</t>
  </si>
  <si>
    <t xml:space="preserve"> 16 HR</t>
  </si>
  <si>
    <t xml:space="preserve"> 2017 Stats: 14-4</t>
  </si>
  <si>
    <t xml:space="preserve"> 148.2 IP</t>
  </si>
  <si>
    <t xml:space="preserve"> 2.18 ERA</t>
  </si>
  <si>
    <t xml:space="preserve"> 1.04 WHIP</t>
  </si>
  <si>
    <t xml:space="preserve"> 2017 Stats: .371/.422/.611</t>
  </si>
  <si>
    <t xml:space="preserve"> 33 RBI</t>
  </si>
  <si>
    <t xml:space="preserve"> 2017 Stats: .277/.360/.415</t>
  </si>
  <si>
    <t xml:space="preserve"> 2017 Stats: 4-2</t>
  </si>
  <si>
    <t xml:space="preserve"> 51 IP</t>
  </si>
  <si>
    <t xml:space="preserve"> 1.29 WHIP</t>
  </si>
  <si>
    <t xml:space="preserve"> 62 K</t>
  </si>
  <si>
    <t xml:space="preserve"> 25 Bb</t>
  </si>
  <si>
    <t xml:space="preserve"> 2017 Stats: .348/.404/.645</t>
  </si>
  <si>
    <t xml:space="preserve"> 10 SB</t>
  </si>
  <si>
    <t xml:space="preserve"> 2017 Stats: .290/.339/.456</t>
  </si>
  <si>
    <t xml:space="preserve"> 54 RBI</t>
  </si>
  <si>
    <t xml:space="preserve"> 2017 Stats: .287/.312/.489</t>
  </si>
  <si>
    <t xml:space="preserve"> 141.1 IP</t>
  </si>
  <si>
    <t xml:space="preserve"> 2.80 ERA</t>
  </si>
  <si>
    <t xml:space="preserve"> 191 K</t>
  </si>
  <si>
    <t xml:space="preserve"> 51 Bb</t>
  </si>
  <si>
    <t xml:space="preserve"> 2017 Stats: .325/.397/.555</t>
  </si>
  <si>
    <t xml:space="preserve"> 2017 Stats: .224/.370/.445</t>
  </si>
  <si>
    <t xml:space="preserve"> 53 RBI</t>
  </si>
  <si>
    <t xml:space="preserve"> 0 SB</t>
  </si>
  <si>
    <t xml:space="preserve"> 2017 Stats: .302/.401/.560</t>
  </si>
  <si>
    <t xml:space="preserve"> 2017 Stats: .350/.396/.548</t>
  </si>
  <si>
    <t xml:space="preserve"> 44 RBI</t>
  </si>
  <si>
    <t xml:space="preserve"> 2017 Stats: 6-3</t>
  </si>
  <si>
    <t xml:space="preserve"> 86.1 IP</t>
  </si>
  <si>
    <t xml:space="preserve"> 1.14 WHIP</t>
  </si>
  <si>
    <t xml:space="preserve"> 78 K</t>
  </si>
  <si>
    <t xml:space="preserve"> 27 Bb</t>
  </si>
  <si>
    <t xml:space="preserve"> 2017 Stats: .350/.401/.500</t>
  </si>
  <si>
    <t xml:space="preserve"> 2017 Stats: 12-3</t>
  </si>
  <si>
    <t xml:space="preserve"> 136 IP</t>
  </si>
  <si>
    <t xml:space="preserve"> 1.39 ERA</t>
  </si>
  <si>
    <t xml:space="preserve"> 165 K</t>
  </si>
  <si>
    <t xml:space="preserve"> 42 Bb</t>
  </si>
  <si>
    <t xml:space="preserve"> 2017 Stats: .281/.364/.566</t>
  </si>
  <si>
    <t xml:space="preserve"> 2017 Stats: 4-5</t>
  </si>
  <si>
    <t xml:space="preserve"> 83 IP</t>
  </si>
  <si>
    <t xml:space="preserve"> 3.14 ERA</t>
  </si>
  <si>
    <t xml:space="preserve"> 1.35 WHIP</t>
  </si>
  <si>
    <t xml:space="preserve"> 101 K</t>
  </si>
  <si>
    <t xml:space="preserve"> 43 Bb</t>
  </si>
  <si>
    <t xml:space="preserve"> 2017 Stats: 5-3</t>
  </si>
  <si>
    <t xml:space="preserve"> 66.2 IP</t>
  </si>
  <si>
    <t xml:space="preserve"> 2.30 ERA</t>
  </si>
  <si>
    <t xml:space="preserve"> 88 K</t>
  </si>
  <si>
    <t xml:space="preserve"> 2017 Stats: 3-4</t>
  </si>
  <si>
    <t xml:space="preserve"> 63 IP</t>
  </si>
  <si>
    <t xml:space="preserve"> 3.86 ERA</t>
  </si>
  <si>
    <t xml:space="preserve"> 58 K</t>
  </si>
  <si>
    <t xml:space="preserve"> 16 Bb</t>
  </si>
  <si>
    <t xml:space="preserve"> 2017 Stats: .316/.361/.452</t>
  </si>
  <si>
    <t xml:space="preserve"> 51 RBI</t>
  </si>
  <si>
    <t xml:space="preserve"> 2017 Stats: .299/.383/.471</t>
  </si>
  <si>
    <t xml:space="preserve"> 22 RBI</t>
  </si>
  <si>
    <t xml:space="preserve"> 17 IP</t>
  </si>
  <si>
    <t xml:space="preserve"> 2.65 ERA</t>
  </si>
  <si>
    <t xml:space="preserve"> 1.00 WHIP</t>
  </si>
  <si>
    <t xml:space="preserve"> 18 K</t>
  </si>
  <si>
    <t xml:space="preserve"> 6 Bb</t>
  </si>
  <si>
    <t xml:space="preserve"> 2017 Stats: 15-5</t>
  </si>
  <si>
    <t xml:space="preserve"> 150.1 IP</t>
  </si>
  <si>
    <t xml:space="preserve"> 2.45 ERA</t>
  </si>
  <si>
    <t xml:space="preserve"> 1.08 WHIP</t>
  </si>
  <si>
    <t xml:space="preserve"> 135 K</t>
  </si>
  <si>
    <t xml:space="preserve"> 58 Bb</t>
  </si>
  <si>
    <t xml:space="preserve"> 2017 Stats: .309/.362/.533</t>
  </si>
  <si>
    <t xml:space="preserve"> 24 HR</t>
  </si>
  <si>
    <t xml:space="preserve"> 91 RBI</t>
  </si>
  <si>
    <t xml:space="preserve"> 2017 Stats: 7-10 </t>
  </si>
  <si>
    <t xml:space="preserve"> 116 IP</t>
  </si>
  <si>
    <t xml:space="preserve"> 3.80 ERA</t>
  </si>
  <si>
    <t xml:space="preserve"> 0.92 WHIP</t>
  </si>
  <si>
    <t xml:space="preserve"> 110 K</t>
  </si>
  <si>
    <t xml:space="preserve"> 40 Bb</t>
  </si>
  <si>
    <t xml:space="preserve"> 2017 Stats: .270/.341/.408 9 HR</t>
  </si>
  <si>
    <t xml:space="preserve"> 66 RBI</t>
  </si>
  <si>
    <t xml:space="preserve"> 13 SB</t>
  </si>
  <si>
    <t xml:space="preserve"> 2017 Stats: .296/.398/.380</t>
  </si>
  <si>
    <t xml:space="preserve"> 38 RBI</t>
  </si>
  <si>
    <t xml:space="preserve"> 2017 Stats: .263/.368/.412</t>
  </si>
  <si>
    <t xml:space="preserve"> 2017 Stats: .292/.329/.444</t>
  </si>
  <si>
    <t xml:space="preserve"> 68 RBI</t>
  </si>
  <si>
    <t xml:space="preserve"> 2017 Stats: 1-10</t>
  </si>
  <si>
    <t xml:space="preserve"> 93.1 IP</t>
  </si>
  <si>
    <t xml:space="preserve"> 3.28 ERA</t>
  </si>
  <si>
    <t xml:space="preserve"> 1.26 WHIP</t>
  </si>
  <si>
    <t xml:space="preserve"> 126 K</t>
  </si>
  <si>
    <t xml:space="preserve"> 2017 Stats: 8-3</t>
  </si>
  <si>
    <t xml:space="preserve"> 145.2 IP</t>
  </si>
  <si>
    <t xml:space="preserve"> 1.67 ERA</t>
  </si>
  <si>
    <t xml:space="preserve"> 0.95 WHIP</t>
  </si>
  <si>
    <t xml:space="preserve"> 140 K</t>
  </si>
  <si>
    <t xml:space="preserve"> 36 Bb</t>
  </si>
  <si>
    <t xml:space="preserve"> 2017 Stats: .289/.359/.524</t>
  </si>
  <si>
    <t xml:space="preserve"> 2017 Stats: .275/.361/.492</t>
  </si>
  <si>
    <t xml:space="preserve"> 22 HR</t>
  </si>
  <si>
    <t xml:space="preserve"> 81 RBI</t>
  </si>
  <si>
    <t xml:space="preserve"> 2017 Stats: .247/.330/.414</t>
  </si>
  <si>
    <t xml:space="preserve"> 2017 Stats: Did Not Pitch Injured</t>
  </si>
  <si>
    <t xml:space="preserve"> 2017 Stats: .311/.398/.559</t>
  </si>
  <si>
    <t xml:space="preserve"> 9 HR</t>
  </si>
  <si>
    <t xml:space="preserve"> 2017 Stats: .252/.338/.387</t>
  </si>
  <si>
    <t xml:space="preserve"> 11 HR</t>
  </si>
  <si>
    <t xml:space="preserve"> 70 RBI</t>
  </si>
  <si>
    <t xml:space="preserve"> 2017 Stats: .295/.383/.446</t>
  </si>
  <si>
    <t xml:space="preserve"> 110 IP</t>
  </si>
  <si>
    <t xml:space="preserve"> 3.27 ERA</t>
  </si>
  <si>
    <t xml:space="preserve"> 118 K</t>
  </si>
  <si>
    <t xml:space="preserve"> 2017 Stats: .305/.377/.567</t>
  </si>
  <si>
    <t xml:space="preserve"> 78 RBI</t>
  </si>
  <si>
    <t xml:space="preserve"> 2017 Stats: .275/.339/.446</t>
  </si>
  <si>
    <t xml:space="preserve"> 2017 Stats: .281/.358/.477</t>
  </si>
  <si>
    <t xml:space="preserve"> 2017 Stats: .222/.334/.376</t>
  </si>
  <si>
    <t xml:space="preserve"> 2017 Stats: .272/.350/.481</t>
  </si>
  <si>
    <t xml:space="preserve"> 67 RBI</t>
  </si>
  <si>
    <t xml:space="preserve"> 2017 Stats: .292/.346/.525</t>
  </si>
  <si>
    <t xml:space="preserve"> 79 RBI</t>
  </si>
  <si>
    <t xml:space="preserve"> 2017 Stats: .323/.400/.484</t>
  </si>
  <si>
    <t>Blue Jays</t>
  </si>
  <si>
    <t>White Sox</t>
  </si>
  <si>
    <t>Red Sox</t>
  </si>
  <si>
    <t>Level</t>
  </si>
  <si>
    <t>2017 stats</t>
  </si>
  <si>
    <t xml:space="preserve">Braves </t>
  </si>
  <si>
    <t xml:space="preserve">Blue Jays </t>
  </si>
  <si>
    <t xml:space="preserve">White Sox </t>
  </si>
  <si>
    <t xml:space="preserve">Nationals </t>
  </si>
  <si>
    <t xml:space="preserve">Astros </t>
  </si>
  <si>
    <t xml:space="preserve">Padres </t>
  </si>
  <si>
    <t xml:space="preserve">Yankees </t>
  </si>
  <si>
    <t xml:space="preserve">Reds </t>
  </si>
  <si>
    <t xml:space="preserve">Rangers </t>
  </si>
  <si>
    <t xml:space="preserve">Brewers </t>
  </si>
  <si>
    <t xml:space="preserve">Rockies </t>
  </si>
  <si>
    <t xml:space="preserve">Rays </t>
  </si>
  <si>
    <t xml:space="preserve">Indians </t>
  </si>
  <si>
    <t xml:space="preserve">Cardinals </t>
  </si>
  <si>
    <t xml:space="preserve">Orioles </t>
  </si>
  <si>
    <t xml:space="preserve">Twins </t>
  </si>
  <si>
    <t xml:space="preserve">Philllies </t>
  </si>
  <si>
    <t xml:space="preserve">Dodgers </t>
  </si>
  <si>
    <t xml:space="preserve">Pirates </t>
  </si>
  <si>
    <t xml:space="preserve">Mariners </t>
  </si>
  <si>
    <t xml:space="preserve">Tigers </t>
  </si>
  <si>
    <t xml:space="preserve">Phillies </t>
  </si>
  <si>
    <t xml:space="preserve">Angels </t>
  </si>
  <si>
    <t xml:space="preserve">Athletics </t>
  </si>
  <si>
    <t xml:space="preserve">Giants </t>
  </si>
  <si>
    <t xml:space="preserve">Diamondbacks </t>
  </si>
  <si>
    <t xml:space="preserve">Mets </t>
  </si>
  <si>
    <t xml:space="preserve">Marlins </t>
  </si>
  <si>
    <t xml:space="preserve">Royals </t>
  </si>
  <si>
    <t xml:space="preserve">AAA </t>
  </si>
  <si>
    <t xml:space="preserve"> AAA </t>
  </si>
  <si>
    <t xml:space="preserve"> A+ </t>
  </si>
  <si>
    <t xml:space="preserve"> AA </t>
  </si>
  <si>
    <t xml:space="preserve"> A </t>
  </si>
  <si>
    <t xml:space="preserve"> Rk </t>
  </si>
  <si>
    <t xml:space="preserve"> RK </t>
  </si>
  <si>
    <t xml:space="preserve"> N/A </t>
  </si>
  <si>
    <t>The undisputed top prospect, unified heavyweight champion of the world!!!! The breaker of chains, the unburned, the bringer of power and speed, father of dragons, and all the other titles you can dream up. I’m in the midst of Justin Mason’s 2Early Mock Draft, and I snagged Acuna in the tenth. The prospectors loved it, and the redrafters called me names. I’m the 50 Cent of fantasy baseball, beefing with all comers, and making hit records. As for Acuna what else is there to say? His production has been historic, jumping from A+ all the way to AAA, never slowing down, always the best player at the level. Few minor leaguers have ever been as good as Acuna was in 2017. There’s a real chance Acuna is up by May 1st, but there’s an equal chance he’s in AAA for more than half the season. My rose colored glasses see his ETA on the early side. Currently playing in the Arizona Fall League. ETA</t>
  </si>
  <si>
    <t>Unquestionably one of the top 5 prospects in all of baseball, Vlad Jr.’s hype is about to reach mania type levels over the next 6 months. At just 18, the spawn of Vlad started flashing very real game power over the last few months. Advanced approach, more power to come, and the bloodlines, Vlad Jr. looks like a middle of the order masher in the making. The only real negative is the questions surrounding Guerrero’s future position. Will he stick at 3rd or settle in across the diamond at first? Some foresee a future in a corner outfield spot. Ultimately time will tell, doesn’t change his value much. ETA</t>
  </si>
  <si>
    <t>The second superstar prospect traded by the Cubs in the last year, Jimenez went on a tear post trade hitting 11 homers in 34 games. We more than likely won’t see Eloy in the South Side until September of next year, but much of that depends upon what he does in the first half of 2018. We’ve seen what Devers has done his first month + in the bigs, and I imagine Eloy’s debut won’t be much different. He’s an elite power + contact hitter, and those are rare. ETA</t>
  </si>
  <si>
    <t>A late season callup totaled about 25 at bats, and not much to show for the 20 year old. Not a huge shock, as it was a bit of surprise that Robles even got the call in the first place. I’ve likened Robles to Starling Marte, and I think that’s a likely outcome, though there’s always the possibility Robles actually meets his ceiling of 30/30 stud. He’ll be patrolling the outfield for the Mesa Solar Sox in Arizona. ETA</t>
  </si>
  <si>
    <t>Another power/speed talent playing at an advanced level at a very young age. Tucker was 20 for all of 2017, and after destroying the Carolina League saw promotion at the end of May to AA. He’s had his struggles there, but through it all has hit for power, driven in runs, and displayed dynamic offensive ability. He wore down a bit in August but that shouldn’t come as a surprise for a player so young. There’s more questions about the hit tool now than there were coming into the draft, but the power has already exceeded my expectations. Should see promotion at some time next summer. At peak I foresee a line of .280/.360/.520 with 30 homers, and 15-20 steals. ETA</t>
  </si>
  <si>
    <t>Not since his father was a pretend Microsoft Paint artist have I been this jacked about a Tatis. He ranked 55th in my Mid-season prospect list, but has done nothing but hit for power, steal bases, and shown ability far beyond his years. To me he’s the top offensive shortstop prospect in the minors hands down. The James Shields trade will be the Padres Herschel Walker. ETA</t>
  </si>
  <si>
    <t>We’ve all forgotten about Gleyber haven’t we? The man was on a rocket ship to the Bronx before a freak injury sliding into home plate ended his season. With TJ on his non-throwing elbow, it’s fair to question just how much this impacts Torres’ future offensive ability, particularly in the short term. I believe in the all around offensive skillset, and still think Torres has the upside of a superstar, even if he doesn’t have a standout category. ETA</t>
  </si>
  <si>
    <t>The flamethrowing righty acquired in the Chris Sale deal has taken a major step forward with the command of his secondaries (slider and change), and the results have reached elite levels. He was solid in his AAA debut late in the season, and looks to be on the radar for a summer 2018 callup to the Southside. My biggest concern with Kopech is health, but that’s mostly based on his insane triple digit velocity. Great competitor, elite stuff, inning eater’s build. ETA</t>
  </si>
  <si>
    <t>While Senzel’s ceiling is far lower than Vlad Jr’s, his floor is as high as anyone. The former 2nd overall pick is as ready made for an everyday role in the majors as any prospect. He’s shown the ability to hit for average, get on base, and provide moderate power, that might play up in Great American Ballpark. My expectations for production are very similar to that of Alex Bregman. Very good across the board player, but his greatest strengths lie within his hit tool. He was shut down for the remainder of the season with a bout of vertigo. I could see how that might limit one’s ability to hit a baseball. Cust Kayin. ETA</t>
  </si>
  <si>
    <t>On the heels of his major league debut this September, Willie C cracks the top 10. Elite power and contact, not to mention, one of the more fun-loving personalities in baseball, it’s hard not to fall for the Rangers outfielder. Acquired for Yu Darvish, so there’s big expectations on Calhoun’s bat. I do think he has the ability to hit for 25+ homers while rarely striking out. ETA</t>
  </si>
  <si>
    <t>Despite phenomenal results in his two stints with AAA Colorado Springs, Brinson struggled mightily in each of his MLB callups. The elite contact, power, and speed skills are still there, so it’s too early to write him off, but a poor 2018 could drastically tank his prospect status. ETA</t>
  </si>
  <si>
    <t>When it comes to natural hitting ability few are more blessed than Rodgers. Unfortunately, an overly aggressive plate approach limits some of this long term upside. If he can develop more patience in 2018 he might touch Colorado by the end of the season. ETA</t>
  </si>
  <si>
    <t>One of the biggest risers since last year’s draft, Bichette in a year has gone to second round upside pick, to a legit top 20 prospect. There’s some questions around his swing mechanics, but elite bat speed masks much of that at the moment. ETA</t>
  </si>
  <si>
    <t>The biggest helium rebound of 2017, Mcmahon wet from Top 50 prospect entering 2016, to well outside the top 50 on every list entering this season. An improved approach, versatility in the field, and plus power make McMahon a redraft sleeper in 2018. That’s if the Rockies play him. ETA</t>
  </si>
  <si>
    <t>“Honey Bear”, is the classic pitching prospect that rankers fawn over for 5 sentences before calling him a “future number 3 starter”. BTW, that’s just them sitting on the fence. Honeywell’s upside is as high as any pitching prospect in recent memory. His arsenal is deep with 6 offerings, velocity, movement, control, clean mechanics, and feel to pitch. He’s exceeded 120 innings in each of his three full minor league seasons too. So there’s a track record of health. Future number three starter is the floor, the ceiling is wizard. ETA</t>
  </si>
  <si>
    <t>Let’s say I’m the type of prospector that always has a new young honey on my arm. I’m kind of like the guy that actresses date before they become uber-famous. Wilmer Valderrama? Ralpmer Shitzerrama? Well either way, if Acuna, Rhys, and Bellinger were last year’s Lohan, Demi Lovato, and Mandy Moore, then Trammell is 2018’s version. Elite athleticism, power, advanced approach, and plus plus speed make Trammell a 5 category superstar in the making. ETA</t>
  </si>
  <si>
    <t>The only catching prospect worth going out of your way for. In fact he’s the best catching prospect since Gary Sanchez, and in all fairness, he’s way more hyped than Sanchez was. Might see Cleveland next year, but is likely a year or more away from a true impact. Contact first switch hitter, developing real power. ETA</t>
  </si>
  <si>
    <t>What we get from Reyes is one of the more interesting question marks of the 2018 pre-season. He was on the edge of must own in redraft before an unfortunate Tommy John surgery. Reyes might take some time to rebound, but a difference maker in the second half seems very likely. ETA</t>
  </si>
  <si>
    <t>He was the last of the 8 figure international signees, and he offers one of the more intriguing profiles in fantasy. In many ways a classic 5 tool Cuban bat, with power, speed, approach, and some question marks. ETA</t>
  </si>
  <si>
    <t>No member of the Top 100 was less on the radar entering 2017, but those days are long gone. Following a late season callup, Hays showed the power and contact profile that might make him a fixture in the Orioles lineup for most of the next decade. His skillset plays perfectly to Camden, and Baltimore’s power over everything approach. ETA</t>
  </si>
  <si>
    <t>Never have I been more upset about a prospects height, Royce is 6’2, and that does not roll off the tongue the same as if he was 5’9. Then again “Royce the 6’2” is still worlds better than any nickname a player with the last name Rodriguez has. The top overall pick in the 2017 draft brings 5 tools to the table at a premium position. ETA</t>
  </si>
  <si>
    <t>The latest in a bumper crop for the Reading darlings over the past few years. The flyballs jumped in Reading, and then those transformed to line drives in Lehigh Valley. Kingery offers 20/20 upside with stable batting average. No split issues, hits for more power vs. lefties. ETA</t>
  </si>
  <si>
    <t>If only Alford could stay healthy for a full season. There’s few prospects with a higher upside, though for a player ranked this highly he comes with a fair amount of risk. There’s no question Alford can hit, get on base, and steal 25+ bags. The question is; how much power is there? ETA</t>
  </si>
  <si>
    <t>Power hitting lefty bat with middle of the order upside. It was a lost year for Soto, who missed time with an ankle fracture that kept him on the shelf until July, before returning, and sustaining a hamate injury. Soto returned the last week of the season playing in a handful of games. ETA</t>
  </si>
  <si>
    <t>A five pitch arsenal, whiff inducing ability, above average control, and big tilt on his fastball, make Whitley one of the most sought after arms in dynasty leagues. A big jumper from the beginning of the season, Whitley is on track to be the top pitching prospect in the game by August of 2018. ETA</t>
  </si>
  <si>
    <t>Don’t read too much into the struggles in his late season callup, Buehler has the ability to pair four above average or better offerings with above average control. The upside is top of the rotation starter if he can stay healthy. ETA</t>
  </si>
  <si>
    <t>It was a lost year for the Pirates top prospect, what seemed like a can’t miss fantasy star is now a little murkier. I’m not ready to write off Meadows, but he no longer deserves a spot in the top 25. If he can get back on track he offers true five category impact. ETA</t>
  </si>
  <si>
    <t>One of my absolute favorite pitching prospects in the game, and an arm I want to own everywhere. What McKenzie lacks in frame he makes up for with length and athleticism. Wait, did I just describe every small forward that can’t shoot? Oops, wrong sport! “Sticks” misses bats, limits hard contact, and eats innings. Oh, and he’s only 20. ETA</t>
  </si>
  <si>
    <t>More than likely Bader will surpass his rookie limits in the first half of next year. My hope is the Cardinals do Bader a solid and trade him to a place he can start opening day. Because, make no mistake, he is ready. Bader’s fatal flaw is his lack of power vs righthanders, which could see him on the weak side of the platoon early in his career. ETA</t>
  </si>
  <si>
    <t>The 6’8 Cuban burst onto the scene this season firing a high 90’s heater with tilt, a plus plus changeup, and an above average curveball (some call it a slider). He misses bats in bunches, and could jump two to three levels over the course of 2018. Another up and coming arm I need to own. ETA</t>
  </si>
  <si>
    <t>The third overall pick in the draft might arguably be the better prospect between he and fellow superstar hurler Hunter Greene. A lefty with an arsenal of four above average or better pitches, a prototype frame, and great athleticism that allows him to repeat his off the wall mechanics. Gore dominated rookie ball, and could be one of the more hyped pitching prospects of all time when he finally reaches the bigs. Elite talent. ETA</t>
  </si>
  <si>
    <t>The most discussed player from last June’s draft, Greene played mostly as a position player in his pro debut, but has pitched more in fall instructs. So far the results haven’t been good. He mixes a fastball that can touch 100, with two breaking balls that look more average to fringe at the moment. ETA</t>
  </si>
  <si>
    <t>There’s just some players that the best way to describe their skillset is “they’re just good at baseball”. I know, deep analysis, but really there’s few players that bring a better understanding of hitting, running, and defense. He looks like a future batting title contender as currently constituted, but could tap into more of his raw power as he matures. A part of the Dodgers future top of the order with Cody Bellinger and Corey Seager. His splits are identical vs. righties and lefties. ETA</t>
  </si>
  <si>
    <t>Currently teaming with Ronald Acuna in the Peoria Javelinas outfield of the Arizona Fall League, Lewis has endured a trying start to his pro career. Limited to just 77 games due to a catastrophic knee injury in his pro debut. The 2016 first rounder, battled through rust, as well as aches and pains throughout 2017. His season ended on a high note however, as he slashed .393/.414/.607 in 6 playoffs games to lead Modesto to the Cal League crown. When healthy Lewis shows middle of the order upside. ETA</t>
  </si>
  <si>
    <t>The king of the three outcome bats on this list, Stewart has 30 home run hitter written all over him, but that might be his penchant for redundant tattoos. He’s hit 58 homers over the last two seasons, and looks like the first of the Tigers up and coming core to reach the show. ETA</t>
  </si>
  <si>
    <t>One of the buzziest prospects over the last year, Sixto’s got so much helium he makes dogs bark when he talks. Blessed with a plus plus fastball that touches 100, Sanchez mixes a slider, curve, and changeup, with plus control and command. He struggled upon promotion to Clearwater of the Florida State League, but he was quite young for the level. Future superstar upside. Some compare him to Pedro, but I came up in the game in Boston in the late 90’s. We don’t throw those comps out. ETA</t>
  </si>
  <si>
    <t>The Prince of Port Au, Florial is the best thing to come out of Haiti since Toussaint Louverture. He mixes an elite power/speed mix with an above average hit tool. Florial has the upside of a 25/25 fantasy superstar, and could see his prospect status explode over the next year. He strikes out too much, which will likely limit his upside, but Florial has consistently put up double digit walk rates. ETA</t>
  </si>
  <si>
    <t>A talented former Georgia prep star, Jones combines plus power and speed with a polished hit tool. One of the first pieces of an Angels system that’s slowly built itself into respectable territory over the last few years. Jones has the ability to develop into a 20/20 talent with a good batting average. ETA</t>
  </si>
  <si>
    <t>Quite possibly my favorite bat in the 2017 draft, Adell came into pro ball with lots of hit tool question marks, but quickly silenced critics with sub 25% k rates and solid walk rates across two levels of rookie ball. When was the last time the Angels had two specs in the top 50? ETA</t>
  </si>
  <si>
    <t>It was a tale of two halves for Crawford as he slashed .203/321/.276 in the first half. However, a one week sabbatical in late June proved to be just what the doctor ordered. As Crawford slashed .280/.381/.522, hitting 13 of his 15 homers over that period. J.P. pairs elite on base ability with average power, and an above average contact hitting. Once Freddy Galvis is traded to chase his ironman streak elsewhere, Crawford should be the Phillies everyday shortstop for a decade. ETA</t>
  </si>
  <si>
    <t>I love the curveball okay! This is certainly a rank that will get some debate, but I’ve been encouraged by Allard’s performance following an aggressive assignment, and his ability to eat innings following injury concerns as an amateur. ETA</t>
  </si>
  <si>
    <t>Let’s try and keep in mind how young Maitan is, before getting too worked up over his numbers. As I’ve been saying for a few months, if Maitan was American he’d be a senior in high school. The profile should be well known, an elite power prospect that draws comparisons to hall of fame talents. My biggest question about Maitan’s future is does he remain a Brave following the John Coppolella story. ETA</t>
  </si>
  <si>
    <t>Another ignore the production, focus on the talent type. Leody has 20/20 upside, and the ability to be a superstar on both sides of the ball. Handled an aggressive full season assignment well this year for an 18 year old (he turned 19 in September). ETA</t>
  </si>
  <si>
    <t>Outside of my wife, children, and Halp, Tyler O’Neill is one of the few true loves in my life. I was extremely aggressive in ranking O’Neill coming into the season. Despite a poor start to the year, and mid-season trade, O’Neill still finished with respectable totals of 31 homers, 95 RBI, and a .499 slugging. There’s serious swing and miss to his game but also 70 grade raw power. ETA</t>
  </si>
  <si>
    <t>A big breakout year for Chavis, saw the 3rd baseman tap into more of his raw power, while maintaining respectable walks rates and strikeout rates across a few levels. He’s been working at first base in the Arizona Fall League, signaling he may factor into the Red Sox long term plans. ETA</t>
  </si>
  <si>
    <t>The big lefty acquired from the Mariners for Mallex Smith and Shae Simmons. No, that’s a real trade. Just another example of Jerry DiPoto making great trades. Never should have complemented that guy. I’d totally boot him from Razz30. He mixes an upper-90’s fastball, with a nasty slider, as well as a solid changeup. He made his major league debut this year, and was far better than his numbers indicate. ETA</t>
  </si>
  <si>
    <t>I bet the Phillies wish they could get this one back, Puk has shown his elite stuff throughout his first full year of professional ball. Despite struggling with his control at times, Puk was effective to both sides of the plate, compiling a 13.2 K/9, and a .227 BAA across high A and AA. ETA</t>
  </si>
  <si>
    <t>Despite contact issues coming into 2017, Bradley did well to drop his strikeout rate to an acceptable 22%, while maintaining a 10% Bb%. Rather impressive for a player who was 20 coming into the season, and spent the whole year at the AA level. It’s not his OBP that puts him in the top 50, it’s his light tower power, and potential 40 homer ceiling. ETA</t>
  </si>
  <si>
    <t>The talented 20 year old, with the powerful lefthanded swing, burst onto the scene putting up monster numbers in the Midwest League with the Astros affiliate Quad Cities. He hit upon promotion to high A Buies Creek, but struggled for stretches following. His K% improved at high A, but he walked less, and didn’t get to his power with the same frequency. I’m willing to dismiss it, as he was young for the level. Make no mistake about it, Alvarez is one of the top power bats in the minors. ETA</t>
  </si>
  <si>
    <t>The classic unexciting, but polished pitching prospect, Soroka often gets overlooked for some of the flashier arms in the Braves system, but he might be the best pitcher. Clean mechanics, excellent command, control, and feel, Soroka has it all. He features a low 90’s fastball, plus slider, above average changeup, and average curveball. Soroka mixes speeds very well, and keeps hitters off balance by working the entire zone with all of his offerings. Ready made number three starter at 20. The question is how high is the upside? ETA</t>
  </si>
  <si>
    <t>A future middle of the order bat with batting average and power, sort of your classic corner outfield type. Sanchez has a loose lefty swing, makes consistent contact, and has some ceiling left in his power. Sort of toes the thin line of being a potential impact bat or a 4th or 5th outfielder in a 12 team league. ETA</t>
  </si>
  <si>
    <t>The Pirates top pitching prospect under his limits, Tyler Glasnow is past his, and prolly not the top arm in the Pirates minors any longer. Keller is Glasnow’s near opposite, an elite command and control pitcher, with an above average fastball and a plus curveball. He seems like the type that might miss more bats than you think at peak, like a Jacob deGrom type. ETA</t>
  </si>
  <si>
    <t>The elite speed option on the list, Mateo was the major get, sort of, in the Sonny Gray to the Yankees deal. He’s been solid for the Athletics AA affiliate Midland, starting all 30 games at short, while slashing .292/.333/.518. The former Yankee farmhand has 170 steals over the last three seasons, and in my opinion, is the premier speed prospect in the minors. The power has started to come along this year, producing the best ISO of his career at .192. Mateo will never win a batting title or bat .300, but he has the ability to produce 40+ steals with 15 homer pop. ETA</t>
  </si>
  <si>
    <t>Controlled violence is the best way to describe Andujar’s swing. Witnessing his batting practice exploits first hand, massive raw power and bat speed are very present. Unfortunately he doesn’t always tap into his raw power in games due to a rather flat, maybe even downward sloping bat path. He’s continued to limit strikeouts and hit for a high amount of contact at every level. And there’s reason to believe he could make the right adjustments to draw more from his raw power in games. Should be up in the Bronx within the next few weeks, with an outside shot of breaking camp as the starter, that’s if he’s not dealt over the offseason. Should stick at third long term, and develop into an above average fielder at peak. ETA</t>
  </si>
  <si>
    <t>Flaherty is an elite control and command starter that misses enough bats to have top 20 fantasy starter upside. His fastball-changeup combo, and elite control play up his other offerings. He struggled in his first taste of the majors, but that’s common for a starter so young. In fact Sunday was Flaherty’s 22nd birthday. Looks like a number 3 starter with the upside to be a 2. ETA</t>
  </si>
  <si>
    <t>Ranking 85th in my midseason top 100, Hiura has been solid through his first half a season of pro-ball. He’s just returned to the field recently, playing 3 games at second at the end of the season, and has done the same in fall instructs. If you’re unaware of Hiura’s elbow injury do some googling. Hiura was one of the best college bats from the 2017 draft, pairing excellent contact, with plus approach, and above average power. If he can tap into more of his raw power, then Hiura has a chance to be a stud fantasy player. If he doesn’t he’ll be similar to later career Dustin Pedoria with a little more pop. When it comes to first year player drafts he should be going well within the top 5-10 picks. ETA</t>
  </si>
  <si>
    <t>With a full year of solid, but unspectacular production at AAA Durham, I can see how you could go either way with Adames. Some will feel he’s underrated, while others will feel he’s overrated. I’m more the former than the latter. It’s obvious when watching Adames that he’s a professional hitter with no glaring weakness. Much like Gleyber he lacks a true category of impact, but to expect similar production to frequently overdrafted Xander Bogaerts isn’t crazy. I think Adames will have his seasons of good but never elite production. Should be up in Tampa in early 2018. ETA</t>
  </si>
  <si>
    <t>The 19 year old righty is a tall athletic specimen, with a live four-seam fastball, and massive amount of upside. The 9th overall pick in the 2016 draft, spent the first half of 2017 refining his mechanics in extended spring training. As should be expected from a player that didn’t fully commit to baseball until his senior year of high school. His arsenal is comprised of a rising high 90’s fastball, a changeup, and a spiked curveball. Manning should see assignment to full season ball out of spring training in 2018. Power pitcher with top of the rotation upside. ETA</t>
  </si>
  <si>
    <t>No player from this June’s draft has done more to raise their prospect profile than Ramos. At just 17 years old, Ramos had a dominant showing in Arizona vs older competition. The 19th overall pick generates plus power from his elite bat speed, and pairs it plus speed. Despite the great numbers, Ramos has a ways to go still at the plate, he strikes out too much (31.8%), and was very lucky on balls in play (.500 BABIP). Regardless this is a supremely talented player. ETA</t>
  </si>
  <si>
    <t>I go hot and cold with Barreto, and after more study of his game, I’m far less optimistic than I’ve been in the past. Here’s why, he has major contact issues, his speed is either under-utilized (A’s problem for Mateo too) or diminishing, his power is there, but only above average not a difference maker, and I’m not sure how long he is for short. His value decreases significantly as an outfielder. I know, I’m contradicting my opening. I worry we might be looking at a .240/17/10 guy, and that’s just not enough to be the difference maker we’ve been hoping for. ETA</t>
  </si>
  <si>
    <t>The Orioles top middle infield prospect and 2015 first rounder in many ways is representative of the Orioles recent prospect profile. He’s a talented contact hitter, with little approach, and plus power. Between he and Austin Hays they have two players whose skills should play in 5×5 roto formats, but will take a hit in points, OBP, and OPS leagues. Unlikely to stick at short long term, many feel his future lies in a corner outfield spot, but in 2017 he’s split time between short and third. ETA</t>
  </si>
  <si>
    <t>Hansen is proof that a bad final year of college might tank your draft stock, but isn’t indicative of future struggles. The 22 year old righthander led all of minor league baseball in strikeouts this year, and jumped across three levels of full season ball. He didn’t slow down against better competition either, ending his year in AA Birmingham striking out 82 batters in 58.1 innings. Hansen has top of the rotation upside. ETA</t>
  </si>
  <si>
    <t>Signed for $2.6 million back in 2015, Heredia at 19 broke out big in 2017. Built like a pit bull, Heredia is big bodied but muscular, and it manifests itself in his plus plus raw power. He showed no trouble getting to it in games, and improved his pitch recognition as the season progressed. Another player to invest in now. ETA</t>
  </si>
  <si>
    <t>Collins is easy to break down; power, on base, strikeouts. He’s the penultimate three outcome hitter, walking at an elite rate, but struggling to hit above .240. There’s 25-30 homer seasons in his bat, and he should get a huge boost in leagues that use OBP in place of average. Collins has done well to hone his catching skills and looks likely to stick behind the plate for now. ETA</t>
  </si>
  <si>
    <t>Massive power, that’s where any discussion of the 18 year old Ortiz begins. Now that I have your attention, allow me to further endear Jhailyn to you. Not only does Ortiz have massive raw power, he pairs it with an extremely advanced approach for an 18 year old. He has the bat speed to turn on any fastball, and constantly makes pitchers pay for leaving pitches over the heart of the plate. All fields power, advanced approach, and sneaky athleticism make Ortiz one of the top up and comers to buy low on in dynasty. ETA</t>
  </si>
  <si>
    <t>Since being taken 60th overall in the 2016 draft Marsh has played just 39 professional games, all coming this year. But in the games he has played in, Marsh has been phenomenal. I believe we’re looking a fantasy superstar in the making, and I’ve ranked him as such twice now. ETA</t>
  </si>
  <si>
    <t>The centerpiece of the deal that sent Justin Verlander to the Astros, Perez is a supremely talented 19 year old, who is just the latest in a long line of top notch prospects from Houston’s development machine. While he has no true plus offering, he does have plus command of a quartet of above average pitches (four-seam, changeup, slider, and curveball). The combination of pitchability, and a deep arsenal give Perez front of the rotation upside. ETA</t>
  </si>
  <si>
    <t>Ranking 67th on my Mid-season top 100 list, a groin injury caused him to miss 2 and half months of the season. Effectively stealing the second half of Welker’s 2017. A rare mix of contact and power make Welker yet another potential elite bat in Colorado’s system. He’s still just 19, and there’s a chance he could move off the position, but his upside is as high as anyone on this list not named Guerrero. ETA</t>
  </si>
  <si>
    <t>Following a shoulder injury late in his final season at Rice, Duplantier headed to pro-ball last year, hurt, and in need of a mechanics tweak. The righty spent the off-season refining his delivery, which resulted in a healthy season of domination across both levels of A ball. In fact Duplantier’s 1.39 ERA was the lowest in the minors since Justin Verlander’s 1.29 in 2005. The righty relies on a four pitch mix, led by his low to mid 90’s sinking fastball, plus slider, and above average curveball and changeup offerings. Looks like a mid-rotation arm with strikeout upside. ETA</t>
  </si>
  <si>
    <t>Though he was ranked behind players like Pavin Smith and Brendan McKay heading into this June’s draft, Rooker has had arguably the most impressive showing of any player entering pro-ball in 2017. After just 22 games at rookie level Elizabethton Rooker earned promotion to high A Fort Myers of the Florida State League. From there he hit 11 homers in 40 games and slugging .552 splitting time between first and the outfield. There’s 40 homer pop potential in Rooker’s bat, giving me the confidence to aggressively rank him this season. ETA</t>
  </si>
  <si>
    <t>The “Aqualung” continued to prove that his selection as the third overall player in the 2016 draft was no bonus slot trickery, but a deserving selection. In his first full year Anderson made 20 starts in the Appy League, mostly coming prior to July, where the Braves slowed down his workload considerably. Not because he was wearing down, but because he was a cold weather pitching arm in his first full pro season. Anderson brings a three pitch mix highlighted by plus offerings in his mid-90’s four seam and a sharp breaking curveball. His changeup is a work i progress, but has received average grades from those that scouted the Sally this season. ETA</t>
  </si>
  <si>
    <t>A part of the Brian McCann trade in the offseason, at the time Guzman was considered a future relief arm with a high octane fastball. In 2017 the righty improved his secondaries and control, and made major strides toward a future in the rotation. He hits 100 on a regular basis, touching 101 and 102 on occasion, and misses tons of bats. It’ll be two years before he makes any impact, but he could be a fantasy stud in the mold of current Yankee Luis Severino. ETA</t>
  </si>
  <si>
    <t>The Padres system is loaded with talent in A ball and below. Morejon would be the top pitching prospect in many organizations, but gets lost in the shuffle behind flashier arms like Michel Baez and MacKenzie Gore. The 18 year old lefty’s pitching IQ is off the charts, he sequences well, changes speeds, and shows touch on all of his pitches. His fastball sits low 90’s with lots of spin and movement, while his curveball, and two variations of his changeup all flash plus at times. The question with Morejon is despite being 18, how much ceiling is there? One would think a player with this pitching ability would only get better, but it doesn’t always work that way. Question aside Morejon is a nice pitching prospect to own for the long term. ETA</t>
  </si>
  <si>
    <t>A switch hitting contact machine with developing power and plate approach beyond his years. Sound familiar? No, it’s not me catching a temporary stutter, Keibert isn’t all that different from Francisco Mejia a couple of seasons ago. The Dodgers are the type of organization to take it slow, so Ruiz is still a good three years from any regular playing time. But if his recent track record and production is any indicator, then we could be looking at a peak of a .300 average and mid teen to low 20s homer totals. ETA</t>
  </si>
  <si>
    <t>A toolsy shortstop with advanced offensive skills, and likelihood to stick in the middle of the infield. Above average pop, above average speed, and good bat to ball skills make Javier a good investment on the ground floor. Still needs to refine his approach as 49 Ks in 157 at bats ain’t cutting it. ETA</t>
  </si>
  <si>
    <t>Didn’t pitch a ton after a long college season, but many thought Wright was the best college player in the draft. He has a plus fastball that sits 92-95, with sink, touching 97 when he needs it. His secondaries are led by his plus curveball with nice two plane movement, and an average slider. He should move quick, but in a stocked Braves system just how quickly he ascends is hard to peg. Looks like a sure fire number three with the upside of a number two starter. ETA</t>
  </si>
  <si>
    <t>A former fifth round pick, Adams is a converted college reliever who continues to pass each test with flying colors. He mixes a low to mid-90’s fastball with an above average slider, an average curve, and a work in progress changeup. Many see Adams as a mid-rotation type in the mold of Jordan Zimmermann, back when he was good, not now. Doesn’t miss tons of bats, but enough to be relevant, his control and movement play up his fastball. Unfortunately Adams faces the baptism by fire in the AL East. ETA</t>
  </si>
  <si>
    <t>Since being drafted in the 6th round of the 2015 draft Rios has hit 51 homers, driven in 167 runs while slashing .306/.353/.549. So why the hell is he constantly looked over? I get it, he doesn’t look like a ball player, and his skills don’t necessarily translate to scouting grades, but all he’s done is hit across every level of the minors. Seriously every, single, level. All of them. His raw power is huge, and his game power ain’t too shabby, but he doesn’t walk a ton. Rios gets a lot of AAAA labels, but I refuse to completely dismiss a track record that spans 1,000 at bats. A .270/30/80 peak isn’t out of the realm of possibility. ETA</t>
  </si>
  <si>
    <t>The numbers are inconsistent, but the most important number for Quantrill this year was the 116 innings pitched. After missing most of his sophomore season all of his junior season at Stanford, there were lots of questions regarding just who Quantrill would be upon returning. What we saw was the same fearless competitor, with a big league fastball, and three secondaries he can throw for strike. The best of his secondaries is his plus changeup, but he also throws two above average breaking balls. If Quantrill is able to further refine his command the further removed he is from surgery, it’s possible he could jump to the big leagues by the end of 2018. ETA</t>
  </si>
  <si>
    <t>Unlike his brother Dee, Nick isn’t a speed demon or even a one category superstar. He might be the better all around player than Dee, certainly providing more pop in his bat, but that’s not saying a ton. If Willy Adames is the poor man’s version of Gleyber, then Gordon is the poor man’s version of Adames. He’s a strong all around player that should be fantasy relevant but never a superstar. ETA</t>
  </si>
  <si>
    <t>It’s easy to look at the power numbers and forget that Urias just turned 20 at the beginning of June. While it’s certainly not encouraging, it wouldn’t be surprising if he grew into say 10-13 homer power depending upon how juiced the balls were in a given season. He’s yet another hit tool first prospect, and he doesn’t have elite speed. Not the most exciting player on here, but as good a hitter as any. ETA</t>
  </si>
  <si>
    <t>After setting the world on fire in spring training many were calling for Bauers to break camp with the Rays. A great season from Logan Morrison, paired with the Rays preference to wait until prospects are 5 years from qualifying for social security before bringing them up, kept Bauers in AAA all year. There’s an excellent chance he’s in the mix at first as early as April, with an outside chance he breaks camp with the club. Superior athleticism, and off the charts baseball IQ make Bauers a sleeper. The best  corner infield baserunner on this list by a wide margin, Jake the Rake offers elite approach, and enough pop to be dangerous. ETA</t>
  </si>
  <si>
    <t>Diaz is the unusual power first prospect that pairs 70 grade raw power with feel to hit. Much of his early success is rooted in excellent mechanics at the plate, and superior bat control. Diaz is among the most likely to bust out huge in 2018, with the potential to shoot up top 100 lists with a good showing in high A. Might be my favorite Twins hitting prospect not named Royce Lewis. ETA</t>
  </si>
  <si>
    <t>Hi Vito… I have a leaguemate that’s got a major hard-on for Cease, every year he reads my Top 100, and says Cease should be higher. That said, it’s tough to love Cease. At one point not too long ago, I thought he had one of the highest upsides in the minors. But too many injuries, and some serious mechanics concerns leave it a better than 50/50 shot he ends up in the pen. His pure stuff is as good as any one, mixing a nasty high 90’s fastball with sink, a hammer curve, and a fringy change. The command and control are inconsistent, and at times downright bad. Despite missing time with an ankle injury, Cease stayed mostly healthy avoiding any arm related flare ups. ETA</t>
  </si>
  <si>
    <t>What Burnes lacks in elite stuff, he makes up for with command, and the balls to challenge hitters. His fastball sits low 90’s with movement, while his slider is the only truly plus offering in his repertoire, that also consists of a curveball, and a split-change. The numbers look truly phenomenal, up next the Colorado Springs challenge. Being a AAA starter for the Brewers is like surviving the final challenge in Indiana Jones and the Last Crusade. ETA</t>
  </si>
  <si>
    <t>Despite breaking his hand in the first two weeks of the season, and missing most of April and May, Alonso returned with a vengeance. A player highly touted by both Halp and myself following the draft and into the offseason, Alonso is often ignored by top prospect lists. But don’t get it twisted homeboy can hit. After mashing in the Florida State League for three months (not an easy feat), Alonso finished the season off in AA Binghamton, slugging .578 in 11 games. He’s a righthanded hitting first baseman, and that gets some people in a tizzie. Rhys Hoskins laughs at those people. I really like Alonso’s mix of power and contact ability, as he rarely strikes out, and still maintains .500+ slugging percentages. One knock on Alonso is he doesn’t walk much, ultimately limiting his OPS and batting average potential. But there’s 30 homer pop in that bat, and he has no split issues, absolutely mashing vs lefties. ETA</t>
  </si>
  <si>
    <t>After two and half years of moderate power and production, Anderson tapped into his raw power in 2017, riding it to a late season callup. I see the Marlins top hitting prospect as a high floor player that could produce solid fantasy seasons in deeper leagues of 16 teams plus. Long term I’d expect a line of .270, 20 HR, 75 RBI at peak, with maybe a little more batting average upside than power. Should be a factor in Miami in 2018. ETA</t>
  </si>
  <si>
    <t>It’s not often that a first base only prep player goes in the first round, let alone the first 15 picks in the draft, but that’s the case with the Royals Nick Pratto. He ranked 184 on my mid-season top 200, and 12th overall in my pre-draft prospect rankings. The former California prep star has loose wrists, all fields power, and feel to hit. For this reason he gets loads of Joey Votto comps. I’m sure to be a bit higher than most on Pratto, but he may have the highest upside on this list. He’s still three plus years away, so he’s not the right fit for every league, but you should be aggressive in going after Pratto in first year player drafts of deeper dynasty formats. ETA</t>
  </si>
  <si>
    <t>Who would have thought a year ago that we’d be saying, maybe the Red Sox got the better half of the Drew Pomeranz for Espinoza deal. But here we are. Espinoza is on the shelf for another year after undergoing Tommy John back in late July. The promise is still here, but he’s barely holding on. ETA</t>
  </si>
  <si>
    <t>I guess you might say I sweat the Brewers style, and I prolly do. But they just keep trading for, drafting, and developing talented players. Lutz is the next in a long line. A complete hitter with plus contact skills and power, Lutz looks like a prototypical middle of the order hitting corner outfielder. ETA</t>
  </si>
  <si>
    <t>It’s easy to look at Paredes statline and be dismissive, but keep in mind this is an 18 year old who spent the year in full season ball, and was traded at the deadline. With context, it’s not such a bad showing. Paredes possesses above average bat speed, excellent bat to ball skills, and above average power. He’s been described by many as a natural hitter, whatever that means. Draws comps to Jhonny Peralta and Gleyber Torres, not sure if they too were natural hitters. ETA</t>
  </si>
  <si>
    <t>Wilson is a good all around player with some ceiling to be a fantasy difference maker. He gets above average grades for his hit tool, approach, power, and speed, meaning he might contribute to all 5 categories in a meaningful way. The numbers speak for themselves, and though it took two years of rookie ball, Wilson was always considered a project. He’s come out the other-side a polished product with tantalizing fantasy tools. ETA</t>
  </si>
  <si>
    <t>Is Gonsalves the most underrated pitching prospect in the minors? He misses bats, doesn’t have control issues, and mixes four pitches, two of which are considered plus. He challenges hitters up high, generating lots of popups and lazy flyballs, he uses his plus changeup to both sides of the plate and really does a nice job of working on the black and painting corners. Struggled in AAA, but should see promotion at some point next year. ETA</t>
  </si>
  <si>
    <t>After a vomit-inducing 2016, Phillips made the most of his friendly AAA confines, riding it to a month plus in the majors. Phillips just slipped under his limits, but showed well in his MLB time. Phillips strikes out too much, but his all fields approach, and ability to work a count and take a walk should save his batting average from repeating a 2016 extinction level event. Nice combo of power and speed, at least early in his career that could see him far exceed this ranking. I’ve always loved the talent, but he has his warts. ETA</t>
  </si>
  <si>
    <t>Riley has bounced on and off of my top 100 lists, ranking 174th most recently on my Top 200. I’m not sure if Riley is a Razzball reader because there was a fire under his booty in the second half. Upon promotion to AA Mississippi in mid-July the former 1st round supplemental pick hit .315/.389/.511 with 8 homers in just 48 games. Riley has reached the 20 homer mark in each of first two full professional seasons, and the Braves seem focused on keeping him at 3rd. He showed improved plate discipline from 2016, cutting down his strikeout rate from A ball, while walking at a near 10% clip in AA. Riley is still probably a year away, but looks like he could be a decent source of power. ETA</t>
  </si>
  <si>
    <t>An offseason darling of yours truly, and season long teammate of 2nd rated 3rd base prospect Nick Senzel. Shed, had a serious Jekyll and Hyde season. He was excellent in A ball slashing .312/.358/.543 with 13 homers in 62 games. A late June callup to AA didn’t go nearly as smooth. Long slashed .227/.312/.362 with just 3 homers over 42 games with Pensacola. It should be noted he was a little unlucky on balls in play, and did improve both his strikeout and walk rates at AA. While it’s certainly a hitch in his excellent track record of production, it’s not all bad. Shed’s got a quick lefty swing with an uppercut path, leading to some swing and miss but also a good power floor. I think there’s potentially 25 homer power in Long’s bat. ETA</t>
  </si>
  <si>
    <t>It was a very down season for Diaz, as his slugging percentage dropped by nearly 100 points. With his batting average already a future struggle, Diaz needs to hit for power in order to keep fantasy relevancy. Unfortunately a .376 slugging percentage ain’t getting it done. Perhaps it’s just growing pains in the young sluggers development. Despite his struggles this year there’s still a lot to like about the profile. Good on base skills, raw power, speed, and the ability to play some short. Diaz isn’t a bad buy low in deeper dynasties. Wouldn’t surprise me if 2018 was a solid bounce back. ETA</t>
  </si>
  <si>
    <t>After going in 2nd round out of high school Harrison toiled around in rookie ball for the first two years of his career before breaking out in 2017. Based on the power and speed alone I should love Harrison, but he’s 22, has been in pro ball since 2014, and was still striking out nearly 30% of the time despite his professional experience. That said there’s a nice fantasy profile here, with plenty of upside. I’m not above owning another Keon Broxton, are you? ETA</t>
  </si>
  <si>
    <t>Another unheralded former early round pick from the 2015 draft, Shaw displayed massive power at Boston College, slugging .611 his junior year. He hit well at AAA Sacramento in 2017 slashing .289/.328/.530 despite striking out 29% of the time. Shaw’s swing and miss and middling approach leave some questions as to how he’ll translate at the next level, but there’s some opportunity in the power starved Giants lineup (lowest slugging in MLB). Whether he plays everyday in the left field or at first remains to be seen. ETA</t>
  </si>
  <si>
    <t>Following three and a half uninspiring seasons in the minors, Jansen noticed something off with his eye sight. When he was diagnosed with astigmatism late last season, he started wearing glasses in games, and immediately noticed a huge difference in how he saw the ball. The results followed in 2017, as he climbed three levels of the minors, and finds himself on the cusp of a big league debut. Jansen isn’t a stud in anyone one particular area, but he’s a good all around hitter with contact, plate approach, and above average power. Could be a .280/14/65 player within the next few seasons, with some room for a little more at peak. ETA</t>
  </si>
  <si>
    <t>Age</t>
  </si>
  <si>
    <t>N</t>
  </si>
  <si>
    <t>ame</t>
  </si>
  <si>
    <t>Vladimir Guerrero Jr</t>
  </si>
  <si>
    <t>Fernando Tatis Jr</t>
  </si>
  <si>
    <t>Bo Bichette</t>
  </si>
  <si>
    <t>Taylor Trammell</t>
  </si>
  <si>
    <t>Luis Robert</t>
  </si>
  <si>
    <t>Austin Hays</t>
  </si>
  <si>
    <t>Royce Lewis</t>
  </si>
  <si>
    <t>Scott Kingery</t>
  </si>
  <si>
    <t>Forrest Whitley</t>
  </si>
  <si>
    <t>Walker Buehler</t>
  </si>
  <si>
    <t>Michel Baez</t>
  </si>
  <si>
    <t>Mackenzie Gore</t>
  </si>
  <si>
    <t>Hunter Greene</t>
  </si>
  <si>
    <t>Sixto Sanchez</t>
  </si>
  <si>
    <t>Estevan Florial</t>
  </si>
  <si>
    <t>Jo Adell</t>
  </si>
  <si>
    <t>Michael Chavis</t>
  </si>
  <si>
    <t>Yordan Alvarez</t>
  </si>
  <si>
    <t>Jesus Sanchez</t>
  </si>
  <si>
    <t>Miguel Andujar</t>
  </si>
  <si>
    <t>Jack Flaherty</t>
  </si>
  <si>
    <t>Keston Hiura</t>
  </si>
  <si>
    <t>Heliot Ramos</t>
  </si>
  <si>
    <t>Ryan Mountcastle</t>
  </si>
  <si>
    <t>Alec Hansen</t>
  </si>
  <si>
    <t>Starling Heredia</t>
  </si>
  <si>
    <t>Jhailyn Ortiz</t>
  </si>
  <si>
    <t>Brandon Marsh</t>
  </si>
  <si>
    <t>Franklin Perez</t>
  </si>
  <si>
    <t>Colton Welker</t>
  </si>
  <si>
    <t>Jon Duplantier</t>
  </si>
  <si>
    <t>Brent Rooker</t>
  </si>
  <si>
    <t>Ian Anderson</t>
  </si>
  <si>
    <t>Jorge Guzman</t>
  </si>
  <si>
    <t>Keibert Ruiz</t>
  </si>
  <si>
    <t>Wander Javier</t>
  </si>
  <si>
    <t>Kyle Wright</t>
  </si>
  <si>
    <t>Chance Adams</t>
  </si>
  <si>
    <t>Edwin Rios</t>
  </si>
  <si>
    <t>Luis Urias</t>
  </si>
  <si>
    <t>Lewin Diaz</t>
  </si>
  <si>
    <t>Corbin Burnes</t>
  </si>
  <si>
    <t>Peter Alonso</t>
  </si>
  <si>
    <t>Brian Anderson</t>
  </si>
  <si>
    <t>Nick Pratto</t>
  </si>
  <si>
    <t>Tristen Lutz</t>
  </si>
  <si>
    <t>Isaac Paredes</t>
  </si>
  <si>
    <t>Marcus Wilson</t>
  </si>
  <si>
    <t>Shed Long</t>
  </si>
  <si>
    <t>Monte Harrison</t>
  </si>
  <si>
    <t>Chris Shaw</t>
  </si>
  <si>
    <t>Danny Jansen</t>
  </si>
  <si>
    <t>2018 data</t>
  </si>
  <si>
    <t>Chris Taylor</t>
  </si>
  <si>
    <t>Shohei Ohtani</t>
  </si>
  <si>
    <t>Tommy Pham</t>
  </si>
  <si>
    <t>Lance McCullers Jr.</t>
  </si>
  <si>
    <t>Paul DeJong</t>
  </si>
  <si>
    <t>Yuli Gurriel</t>
  </si>
  <si>
    <t>Nicholas Castellanos</t>
  </si>
  <si>
    <t>Tim Beckham</t>
  </si>
  <si>
    <t>Greg Bird</t>
  </si>
  <si>
    <t>Michael A. Taylor</t>
  </si>
  <si>
    <t>Nick Delmonico</t>
  </si>
  <si>
    <t>Jordan Montgomery</t>
  </si>
  <si>
    <t>Dinelson Lamet</t>
  </si>
  <si>
    <t>Austin Barnes</t>
  </si>
  <si>
    <t>Miles Mikolas</t>
  </si>
  <si>
    <t>Travis D’Arnaud</t>
  </si>
  <si>
    <t>Alex Claudio</t>
  </si>
  <si>
    <t>C/3B</t>
  </si>
  <si>
    <t>Jose Pirela</t>
  </si>
  <si>
    <t>Jorge Bonifacio</t>
  </si>
  <si>
    <t>Christian Vazquez</t>
  </si>
  <si>
    <t>Jose Martinez</t>
  </si>
  <si>
    <t>Chad Pinder</t>
  </si>
  <si>
    <t>Albert Almora Jr.</t>
  </si>
  <si>
    <t>Martin Maldonado</t>
  </si>
  <si>
    <t>Jeimer Candelario</t>
  </si>
  <si>
    <t>Matt Davidson</t>
  </si>
  <si>
    <t>Colin Moran</t>
  </si>
  <si>
    <t>Teoscar Hernandez</t>
  </si>
  <si>
    <t>Jordan Luplow</t>
  </si>
  <si>
    <t>Carson Kelly</t>
  </si>
  <si>
    <t>Manny Pina</t>
  </si>
  <si>
    <t>Dillon Peters</t>
  </si>
  <si>
    <t>Matthew Boyd</t>
  </si>
  <si>
    <t>Brandon Nimmo</t>
  </si>
  <si>
    <t>Caleb Joseph</t>
  </si>
  <si>
    <t>Jeff Mathis</t>
  </si>
  <si>
    <t>Roberto Perez</t>
  </si>
  <si>
    <t>Wilmer Difo</t>
  </si>
  <si>
    <t>Johan Camargo</t>
  </si>
  <si>
    <t>J.T. Riddle</t>
  </si>
  <si>
    <t>Pat Valaika</t>
  </si>
  <si>
    <t>Daily Posts</t>
  </si>
  <si>
    <t>DFS</t>
  </si>
  <si>
    <t>Points/OPS Leagues</t>
  </si>
  <si>
    <t>Other Posts</t>
  </si>
  <si>
    <t>Posts</t>
  </si>
  <si>
    <t>All Prospect Posts</t>
  </si>
  <si>
    <t>Prospects By Team</t>
  </si>
  <si>
    <t>Mid-Season Top 100</t>
  </si>
  <si>
    <t>Projections (Prospectonator) ($)</t>
  </si>
  <si>
    <t>Teams</t>
  </si>
  <si>
    <t>AL East</t>
  </si>
  <si>
    <t>Baltimore Orioles</t>
  </si>
  <si>
    <t>Boston Red Sox</t>
  </si>
  <si>
    <t>New York Yankees</t>
  </si>
  <si>
    <t>Tampa Bay Rays</t>
  </si>
  <si>
    <t>Toronto Blue Jays</t>
  </si>
  <si>
    <t>AL Central</t>
  </si>
  <si>
    <t>Chicago White Sox</t>
  </si>
  <si>
    <t>Cleveland Indians</t>
  </si>
  <si>
    <t>Detroit Tigers</t>
  </si>
  <si>
    <t>Kansas City Royals</t>
  </si>
  <si>
    <t>Minnesota Twins</t>
  </si>
  <si>
    <t>AL West</t>
  </si>
  <si>
    <t>Houston Astros</t>
  </si>
  <si>
    <t>Los Angeles Angels</t>
  </si>
  <si>
    <t>Oakland Athletics</t>
  </si>
  <si>
    <t>Seattle Mariners</t>
  </si>
  <si>
    <t>Texas Rangers</t>
  </si>
  <si>
    <t>NL East</t>
  </si>
  <si>
    <t>Atlanta Braves</t>
  </si>
  <si>
    <t>Miami Marlins</t>
  </si>
  <si>
    <t>New York Mets</t>
  </si>
  <si>
    <t>Philadelphia Phillies</t>
  </si>
  <si>
    <t>Washington Nationals</t>
  </si>
  <si>
    <t>NL Central</t>
  </si>
  <si>
    <t>Chicago Cubs</t>
  </si>
  <si>
    <t>Cincinnati Reds</t>
  </si>
  <si>
    <t>Milwaukee Brewers</t>
  </si>
  <si>
    <t>Pittsburgh Pirates</t>
  </si>
  <si>
    <t>St. Louis Cardinals</t>
  </si>
  <si>
    <t>NL West</t>
  </si>
  <si>
    <t>Arizona Diamondbacks</t>
  </si>
  <si>
    <t>Colorado Rockies</t>
  </si>
  <si>
    <t>Los Angeles Dodgers</t>
  </si>
  <si>
    <t>San Diego Padres</t>
  </si>
  <si>
    <t>San Francisco Giants</t>
  </si>
  <si>
    <t>Pitchers (Streamonator)</t>
  </si>
  <si>
    <t>Daily (Next 7-10 Days)</t>
  </si>
  <si>
    <t>Next 7 Days Total</t>
  </si>
  <si>
    <t>Hitters (Hittertron)</t>
  </si>
  <si>
    <t>Today's Games</t>
  </si>
  <si>
    <t>Today (Points Lgs)</t>
  </si>
  <si>
    <t>Tomorrow's Games</t>
  </si>
  <si>
    <t>Tomorrow's Points Lgs)</t>
  </si>
  <si>
    <t>Next Calendar Week (Points Lgs)</t>
  </si>
  <si>
    <t>Next 7 Games Total</t>
  </si>
  <si>
    <t>Monday-Thursday (NFBC)</t>
  </si>
  <si>
    <t>Friday-Sunday (NFBC)</t>
  </si>
  <si>
    <t>DFS Tools</t>
  </si>
  <si>
    <t>DraftKings Hitters</t>
  </si>
  <si>
    <t>DraftKings Pitchers</t>
  </si>
  <si>
    <t>FanDuel Hitters</t>
  </si>
  <si>
    <t>FanDuel Pitchers</t>
  </si>
  <si>
    <t>Yahoo Hitters</t>
  </si>
  <si>
    <t>Yahoo Pitchers</t>
  </si>
  <si>
    <t>FantasyDraft Hitters</t>
  </si>
  <si>
    <t>FantasyDraft Pitchers</t>
  </si>
  <si>
    <t>Teamonator</t>
  </si>
  <si>
    <t>Weekly Planners</t>
  </si>
  <si>
    <t>Starting Pitchers</t>
  </si>
  <si>
    <t>Free Tools</t>
  </si>
  <si>
    <t>Today's Lineups (BaseballPress)</t>
  </si>
  <si>
    <t>SB Success vs SP</t>
  </si>
  <si>
    <t>War Room</t>
  </si>
  <si>
    <t>SIERA</t>
  </si>
  <si>
    <t>GB%</t>
  </si>
  <si>
    <t>LD%</t>
  </si>
  <si>
    <t>FB%</t>
  </si>
  <si>
    <t>Trevor Hildenberger</t>
  </si>
  <si>
    <t>Phil Maton</t>
  </si>
  <si>
    <t>Drew Steckenrider</t>
  </si>
  <si>
    <t>Paul Sewald</t>
  </si>
  <si>
    <t>Nick Goody</t>
  </si>
  <si>
    <t>John Brebbia</t>
  </si>
  <si>
    <t>Emilio Pagan</t>
  </si>
  <si>
    <t>Tyler Mahle</t>
  </si>
  <si>
    <t>Dan Winkler</t>
  </si>
  <si>
    <t>James Pazos</t>
  </si>
  <si>
    <t>Jose M. Torres</t>
  </si>
  <si>
    <t>Sam Tuivailala</t>
  </si>
  <si>
    <t>Kyle Freeland</t>
  </si>
  <si>
    <t>Eric Skoglund</t>
  </si>
  <si>
    <t>Dillon Maples</t>
  </si>
  <si>
    <t>A.J. Minter</t>
  </si>
  <si>
    <t>Gabriel Moya</t>
  </si>
  <si>
    <t>Yacksel Rios</t>
  </si>
  <si>
    <t>Aaron Wilkerson</t>
  </si>
  <si>
    <t>Jared Miller</t>
  </si>
  <si>
    <t>Brad Wieck</t>
  </si>
  <si>
    <t>Diego Castillo</t>
  </si>
  <si>
    <t>Matt Bowman</t>
  </si>
  <si>
    <t>Nick Rumbelow</t>
  </si>
  <si>
    <t>Drew Anderson</t>
  </si>
  <si>
    <t>Randy Rosario</t>
  </si>
  <si>
    <t>John Curtiss</t>
  </si>
  <si>
    <t>Ty Bashlor</t>
  </si>
  <si>
    <t>Colten Brewer</t>
  </si>
  <si>
    <t>Chandler Shepherd</t>
  </si>
  <si>
    <t>Pedro Araujo</t>
  </si>
  <si>
    <t>Victor Arano</t>
  </si>
  <si>
    <t>Ben Taylor</t>
  </si>
  <si>
    <t>Nick Gardewine</t>
  </si>
  <si>
    <t>Chris Martin</t>
  </si>
  <si>
    <t>Nick Burdi</t>
  </si>
  <si>
    <t>Tim Hill</t>
  </si>
  <si>
    <t>Wander Suero</t>
  </si>
  <si>
    <t>Tim Mayza</t>
  </si>
  <si>
    <t>Edgar Santana</t>
  </si>
  <si>
    <t>Frankie Montas</t>
  </si>
  <si>
    <t>Aaron Slegers</t>
  </si>
  <si>
    <t>Scott Barlow</t>
  </si>
  <si>
    <t>Aaron Bummer</t>
  </si>
  <si>
    <t>Ricardo Rodriguez</t>
  </si>
  <si>
    <t>Jose Castillo</t>
  </si>
  <si>
    <t>Tanner Scott</t>
  </si>
  <si>
    <t>Lou Trivino</t>
  </si>
  <si>
    <t>Tyler Kinley</t>
  </si>
  <si>
    <t>Zac Reininger</t>
  </si>
  <si>
    <t>Jace Fry</t>
  </si>
  <si>
    <t>Andrew Moore</t>
  </si>
  <si>
    <t>Ty Buttrey</t>
  </si>
  <si>
    <t>Jen-Ho Tseng</t>
  </si>
  <si>
    <t>Ryan Carpenter</t>
  </si>
  <si>
    <t>Jimmy Yacabonis</t>
  </si>
  <si>
    <t>Adam McCreery</t>
  </si>
  <si>
    <t>Gerson Bautista</t>
  </si>
  <si>
    <t>Julian Merryweather</t>
  </si>
  <si>
    <t>Thomas Pannone</t>
  </si>
  <si>
    <t>Ryan Brasier</t>
  </si>
  <si>
    <t>Ray Black</t>
  </si>
  <si>
    <t>Taylor Cole</t>
  </si>
  <si>
    <t>Jesus Tinoco</t>
  </si>
  <si>
    <t>Vicente Campos</t>
  </si>
  <si>
    <t>Adam Kolarek</t>
  </si>
  <si>
    <t>Richard Rodriguez</t>
  </si>
  <si>
    <t>Luke Farrell</t>
  </si>
  <si>
    <t>Sandy Alcantara</t>
  </si>
  <si>
    <t>Logan Webb</t>
  </si>
  <si>
    <t>Yonny Chirinos</t>
  </si>
  <si>
    <t>Eduardo Jimenez</t>
  </si>
  <si>
    <t>Austin Gomber</t>
  </si>
  <si>
    <t>Ryan Yarbrough</t>
  </si>
  <si>
    <t>Julian Fernandez</t>
  </si>
  <si>
    <t>Freddy Peralta</t>
  </si>
  <si>
    <t>Hector Velazquez</t>
  </si>
  <si>
    <t>Dennis Santana</t>
  </si>
  <si>
    <t>Zack Littell</t>
  </si>
  <si>
    <t>Dean Deetz</t>
  </si>
  <si>
    <t>Lewis Thorpe</t>
  </si>
  <si>
    <t>Elieser Hernandez</t>
  </si>
  <si>
    <t>Jesus Castillo</t>
  </si>
  <si>
    <t>Dario Agrazal</t>
  </si>
  <si>
    <t>Jalen Beeks</t>
  </si>
  <si>
    <t>Trevor Oaks</t>
  </si>
  <si>
    <t>Cionel Perez</t>
  </si>
  <si>
    <t>Zac Gallen</t>
  </si>
  <si>
    <t>Spencer Turnbull</t>
  </si>
  <si>
    <t>Adbert Alzolay</t>
  </si>
  <si>
    <t>Pablo Lopez</t>
  </si>
  <si>
    <t>Enyel De Los Santos</t>
  </si>
  <si>
    <t>Jaime Barria</t>
  </si>
  <si>
    <t>Ariel Jurado</t>
  </si>
  <si>
    <t>Corey Oswalt</t>
  </si>
  <si>
    <t>Heath Fillmyer</t>
  </si>
  <si>
    <t>Brad Keller</t>
  </si>
  <si>
    <t>Eric Lauer</t>
  </si>
  <si>
    <t>Ricardo Sanchez</t>
  </si>
  <si>
    <t>Brett Kennedy</t>
  </si>
  <si>
    <t>Shane Bieber</t>
  </si>
  <si>
    <t>Trevor Richards</t>
  </si>
  <si>
    <t>Daniel Poncedeleon</t>
  </si>
  <si>
    <t>Jordan Stephens</t>
  </si>
  <si>
    <t>Josh Sborz</t>
  </si>
  <si>
    <t>Patrick Weigel</t>
  </si>
  <si>
    <t>Ranger Suarez</t>
  </si>
  <si>
    <t>Ryan Castellani</t>
  </si>
  <si>
    <t>Dane Dunning</t>
  </si>
  <si>
    <t>Dakota Hudson</t>
  </si>
  <si>
    <t>Kyle McGowin</t>
  </si>
  <si>
    <t>Josh Rogers</t>
  </si>
  <si>
    <t>Joe Palumbo</t>
  </si>
  <si>
    <t>Marcos Diplan</t>
  </si>
  <si>
    <t>Albert Abreu</t>
  </si>
  <si>
    <t>Jose Lopez</t>
  </si>
  <si>
    <t>Jacob Nix</t>
  </si>
  <si>
    <t>Austen Williams</t>
  </si>
  <si>
    <t>Jake Jewell</t>
  </si>
  <si>
    <t>Caleb Ferguson</t>
  </si>
  <si>
    <t>Pedro Avila</t>
  </si>
  <si>
    <t>Jesus Reyes</t>
  </si>
  <si>
    <t>Trent Thornton</t>
  </si>
  <si>
    <t>Logan Allen</t>
  </si>
  <si>
    <t>Nick Neidert</t>
  </si>
  <si>
    <t>Chris Paddack</t>
  </si>
  <si>
    <t>J.T. Brubaker</t>
  </si>
  <si>
    <t>Matt Hall</t>
  </si>
  <si>
    <t>Taylor Clarke</t>
  </si>
  <si>
    <t>Ryan Helsley</t>
  </si>
  <si>
    <t>Branden Kline</t>
  </si>
  <si>
    <t>Dereck Rodriguez</t>
  </si>
  <si>
    <t>Joel Payamps</t>
  </si>
  <si>
    <t>John Means</t>
  </si>
  <si>
    <t>Taylor Hearn</t>
  </si>
  <si>
    <t>Josh Staumont</t>
  </si>
  <si>
    <t>Seranthony Dominguez</t>
  </si>
  <si>
    <t>Ian Clarkin</t>
  </si>
  <si>
    <t>James Bourque</t>
  </si>
  <si>
    <t>Kohl Stewart</t>
  </si>
  <si>
    <t>Taylor Widener</t>
  </si>
  <si>
    <t>Merandy Gonzalez</t>
  </si>
  <si>
    <t>Franklyn Kilome</t>
  </si>
  <si>
    <t>Oscar De La Cruz</t>
  </si>
  <si>
    <t>Harrison Musgrave</t>
  </si>
  <si>
    <t>Luis Escobar</t>
  </si>
  <si>
    <t>Genesis Cabrera</t>
  </si>
  <si>
    <t>Scott Blewett</t>
  </si>
  <si>
    <t>Jeff Brigham</t>
  </si>
  <si>
    <t>Brock Burke</t>
  </si>
  <si>
    <t>Sam McWilliams</t>
  </si>
  <si>
    <t>Justin Steele</t>
  </si>
  <si>
    <t>Erik Swanson</t>
  </si>
  <si>
    <t>Touki Toussaint</t>
  </si>
  <si>
    <t>Adonis Medina</t>
  </si>
  <si>
    <t>Jose Suarez</t>
  </si>
  <si>
    <t>Beau Burrows</t>
  </si>
  <si>
    <t>Peter Lambert</t>
  </si>
  <si>
    <t>Travis Lakins</t>
  </si>
  <si>
    <t>Kyle Dowdy</t>
  </si>
  <si>
    <t>Bryse Wilson</t>
  </si>
  <si>
    <t>Jordan Romano</t>
  </si>
  <si>
    <t>Nick Green</t>
  </si>
  <si>
    <t>Luis Madero</t>
  </si>
  <si>
    <t>Brett Martin</t>
  </si>
  <si>
    <t>Jordan Hicks</t>
  </si>
  <si>
    <t>Gregory Soto</t>
  </si>
  <si>
    <t>David Hess</t>
  </si>
  <si>
    <t>Jonathan Hernandez</t>
  </si>
  <si>
    <t>55 Responses (Jump straight to the comment form)</t>
  </si>
  <si>
    <t>Damon says:</t>
  </si>
  <si>
    <t>April 10, 2017 at 6:31 am (link)</t>
  </si>
  <si>
    <t>FTI: The drop down menu from the stats tab still says 2016 Steamer/Razzball rest of season projections instead of 2017.</t>
  </si>
  <si>
    <t>April 10, 2017 at 7:39 am (link)</t>
  </si>
  <si>
    <t>fixed. thx.</t>
  </si>
  <si>
    <t>Luke Malone says:</t>
  </si>
  <si>
    <t>April 17, 2017 at 7:37 am (link)</t>
  </si>
  <si>
    <t>Hey Rudy,</t>
  </si>
  <si>
    <t>Your site and projections are amazing, thanks for all your hard work!</t>
  </si>
  <si>
    <t>Any reason you don’t list SIERA for your “rest of season projections” as you do in your preseason projections? It could be very useful. Thanks!</t>
  </si>
  <si>
    <t>April 21, 2017 at 10:08 pm (link)</t>
  </si>
  <si>
    <t>@Luke Malone: I had mislabeled the SIERA projection as FIP. Corrected now.</t>
  </si>
  <si>
    <t>Ryan says:</t>
  </si>
  <si>
    <t>August 4, 2017 at 10:05 am (link)</t>
  </si>
  <si>
    <t>Alex Wood projections for G/GS are incorrect. Steamer seems to have gotten them right.</t>
  </si>
  <si>
    <t>http://razzball.com/restofseason-pitcherprojections</t>
  </si>
  <si>
    <t>Yolmer Sanchez</t>
  </si>
  <si>
    <t>Ronald Torreyes</t>
  </si>
  <si>
    <t>Kevin Plawecki</t>
  </si>
  <si>
    <t>Leury Garcia</t>
  </si>
  <si>
    <t>Elias Diaz</t>
  </si>
  <si>
    <t>Rene Rivera</t>
  </si>
  <si>
    <t>Mitch Garver</t>
  </si>
  <si>
    <t>Luis Torrens</t>
  </si>
  <si>
    <t>Hunter Dozier</t>
  </si>
  <si>
    <t>SS/3B/ OF</t>
  </si>
  <si>
    <t>Victor Caratini</t>
  </si>
  <si>
    <t>Yandy Diaz</t>
  </si>
  <si>
    <t>Kyle Higashioka</t>
  </si>
  <si>
    <t>Andrew Knapp</t>
  </si>
  <si>
    <t>Garrett Cooper</t>
  </si>
  <si>
    <t>Kevan Smith</t>
  </si>
  <si>
    <t>Meibrys Viloria</t>
  </si>
  <si>
    <t>Cameron Gallagher</t>
  </si>
  <si>
    <t>Jose Trevino</t>
  </si>
  <si>
    <t>Jose Lobaton</t>
  </si>
  <si>
    <t>Max Stassi</t>
  </si>
  <si>
    <t>Drew Butera</t>
  </si>
  <si>
    <t>Pedro Severino</t>
  </si>
  <si>
    <t>Jacob Stallings</t>
  </si>
  <si>
    <t>Rio Ruiz</t>
  </si>
  <si>
    <t>Tomas Nido</t>
  </si>
  <si>
    <t>Luke Maile</t>
  </si>
  <si>
    <t>David Freitas</t>
  </si>
  <si>
    <t>Chad Wallach</t>
  </si>
  <si>
    <t>John Hicks</t>
  </si>
  <si>
    <t>Adam Engel</t>
  </si>
  <si>
    <t>Tyler Wade</t>
  </si>
  <si>
    <t>Tyler White</t>
  </si>
  <si>
    <t>Miguel Rojas</t>
  </si>
  <si>
    <t>Raudy Read</t>
  </si>
  <si>
    <t>Rocky Gale</t>
  </si>
  <si>
    <t>Drew Robinson</t>
  </si>
  <si>
    <t>Steven Duggar</t>
  </si>
  <si>
    <t>Grayson Greiner</t>
  </si>
  <si>
    <t>Eric Haase</t>
  </si>
  <si>
    <t>Taylor Davis</t>
  </si>
  <si>
    <t>Greg Garcia</t>
  </si>
  <si>
    <t>Jose Osuna</t>
  </si>
  <si>
    <t>Daniel Descalso</t>
  </si>
  <si>
    <t>Brian Goodwin</t>
  </si>
  <si>
    <t>Marco Hernandez</t>
  </si>
  <si>
    <t>Austin Wynns</t>
  </si>
  <si>
    <t>Phillip Ervin</t>
  </si>
  <si>
    <t>JaCoby Jones</t>
  </si>
  <si>
    <t>Sean Rodriguez</t>
  </si>
  <si>
    <t>Guillermo Heredia</t>
  </si>
  <si>
    <t>Charlie Culberson</t>
  </si>
  <si>
    <t>Jesus Aguilar</t>
  </si>
  <si>
    <t>Mike Tauchman</t>
  </si>
  <si>
    <t>Dawel Lugo</t>
  </si>
  <si>
    <t>Sam Travis</t>
  </si>
  <si>
    <t>Max Moroff</t>
  </si>
  <si>
    <t>Anthony Santander</t>
  </si>
  <si>
    <t>Tony Kemp</t>
  </si>
  <si>
    <t>Christian Walker</t>
  </si>
  <si>
    <t>Justin Williams</t>
  </si>
  <si>
    <t>Tommy La Stella</t>
  </si>
  <si>
    <t>Ehire Adrianza</t>
  </si>
  <si>
    <t>Luke Voit</t>
  </si>
  <si>
    <t>Franchy Cordero</t>
  </si>
  <si>
    <t>Ronald Guzman</t>
  </si>
  <si>
    <t>T.J. Rivera</t>
  </si>
  <si>
    <t>Oscar Mercado</t>
  </si>
  <si>
    <t>Michael Hermosillo</t>
  </si>
  <si>
    <t>Tzu-Wei Lin</t>
  </si>
  <si>
    <t>Austin Slater</t>
  </si>
  <si>
    <t>Thairo Estrada</t>
  </si>
  <si>
    <t>Yairo Munoz</t>
  </si>
  <si>
    <t>Kaleb Cowart</t>
  </si>
  <si>
    <t>Breyvic Valera</t>
  </si>
  <si>
    <t>Socrates Brito</t>
  </si>
  <si>
    <t>Daniel Vogelbach</t>
  </si>
  <si>
    <t>Andrew Romine</t>
  </si>
  <si>
    <t>Carlos Tocci</t>
  </si>
  <si>
    <t>Isiah Kiner-Falefa</t>
  </si>
  <si>
    <t>Ryder Jones</t>
  </si>
  <si>
    <t>David Bote</t>
  </si>
  <si>
    <t>Joey Wendle</t>
  </si>
  <si>
    <t>Victor Reyes</t>
  </si>
  <si>
    <t>Mike Gerber</t>
  </si>
  <si>
    <t>Edmundo Sosa</t>
  </si>
  <si>
    <t>Erik Gonzalez</t>
  </si>
  <si>
    <t>Brandon Dixon</t>
  </si>
  <si>
    <t>Hanser Alberto</t>
  </si>
  <si>
    <t>Luis Guillorme</t>
  </si>
  <si>
    <t>Dwight Smith</t>
  </si>
  <si>
    <t>Jose Siri</t>
  </si>
  <si>
    <t>Daniel Palka</t>
  </si>
  <si>
    <t>Noel Cuevas</t>
  </si>
  <si>
    <t>Andrew Stevenson</t>
  </si>
  <si>
    <t>Eric Young Jr.</t>
  </si>
  <si>
    <t>Ryan Cordell</t>
  </si>
  <si>
    <t>Adrian Sanchez</t>
  </si>
  <si>
    <t>Terrance Gore</t>
  </si>
  <si>
    <t>Alex Blandino</t>
  </si>
  <si>
    <t>Jose Rondon</t>
  </si>
  <si>
    <t>Richard Urena</t>
  </si>
  <si>
    <t>Sergio Alcantara</t>
  </si>
  <si>
    <t>Kelvin Gutierrez</t>
  </si>
  <si>
    <t>Gordon Beckham</t>
  </si>
  <si>
    <t>Gift Ngoepe</t>
  </si>
  <si>
    <t>Niko Goodrum</t>
  </si>
  <si>
    <t>Micker Adolfo</t>
  </si>
  <si>
    <t>FPts</t>
  </si>
  <si>
    <t>Projections</t>
  </si>
  <si>
    <t>Steamer: Hit | Pitch</t>
  </si>
  <si>
    <t>Grey: Hit+Pitch</t>
  </si>
  <si>
    <t>Prospectonator:Hit|Pitch</t>
  </si>
  <si>
    <t>10 | 12 | 14 | 15 | 16 | 5x5 OBP | 6x6 OBP | 6x6 OPS | Other Hit | 6x6 QS | 6x6 Holds | 7x7 QS+H | Other Pitch</t>
  </si>
  <si>
    <t>AL: 10 | 12 NL: 10 | 12</t>
  </si>
  <si>
    <t>Click headers to sort. Use text boxes to filter results &amp; &lt; or &gt; to filter data (e.g., &lt;30). Games, PA, AB, Runs, and RBI projected by Rudy Gamble of Razzball. See more in footnotes.</t>
  </si>
  <si>
    <t>Bats</t>
  </si>
  <si>
    <t>SH</t>
  </si>
  <si>
    <t>Renato Nunez</t>
  </si>
  <si>
    <t>Steamer Projections – Created in 2008 and maintained and operated by Jared Cross, Dash Davidson, and Peter Rosenbloom. It is widely considered to be one of the best MLB projection systems. We adjust their projections based on our playing time estimates as well as expected split in plate appearances against RHP vs. LHP. The latter adjustment – based on multi-year research into player usage – will change the rate stats (e.g., AVG, OBP, SLG) from those found on other sites like FanGraphs – e.g., if my formula thinks Adam Lind will face a higher percentage of RHP vs LHP than had been projected, our rate projections will be higher (and vice versa).</t>
  </si>
  <si>
    <t>Position Eligibility – 20 Games in last season for ESPN and ‘2 Catcher’ formats.   5 Games for Yahoo.</t>
  </si>
  <si>
    <t>Filtering Results:  You can filter multiple fields at the same time.  The text fields below the column headers enable several methods for filtering the data.  Here are some examples:</t>
  </si>
  <si>
    <t>Function</t>
  </si>
  <si>
    <t>Symbol</t>
  </si>
  <si>
    <t>Example</t>
  </si>
  <si>
    <t>Explanation</t>
  </si>
  <si>
    <t>ANY MATCH</t>
  </si>
  <si>
    <t>‘NY’ in Team field</t>
  </si>
  <si>
    <t>This would filter the results to only players on the New York Yankees (NYA) and New York Mets (NYN)</t>
  </si>
  <si>
    <t>OR</t>
  </si>
  <si>
    <t>|</t>
  </si>
  <si>
    <t>Mike Trout|Miguel Cabrera in ‘Name’</t>
  </si>
  <si>
    <t>This would display the stats only for Mike Trout and Miguel Cabrera.</t>
  </si>
  <si>
    <t>NOT</t>
  </si>
  <si>
    <t>!</t>
  </si>
  <si>
    <t>!B in ESPN/Yahoo</t>
  </si>
  <si>
    <t>This would remove all 1B, 2B, and 3b.</t>
  </si>
  <si>
    <t>NOR</t>
  </si>
  <si>
    <t>! |</t>
  </si>
  <si>
    <t>!Mike Trout|Miguel Cabrera in ‘Name’</t>
  </si>
  <si>
    <t>This would display the stats for all hitters EXCEPT Mike Trout and Miguel Cabrera</t>
  </si>
  <si>
    <t>GREATER THAN</t>
  </si>
  <si>
    <t>&gt;</t>
  </si>
  <si>
    <t>&gt;10 in $</t>
  </si>
  <si>
    <t>This would only display rows for hitters whose projected $ is greater than 10.</t>
  </si>
  <si>
    <t>LESS THAN</t>
  </si>
  <si>
    <t>&lt;</t>
  </si>
  <si>
    <t>&lt;10 in $</t>
  </si>
  <si>
    <t>This would only display rows for hitters whose projected $ is less than 10.</t>
  </si>
  <si>
    <t>GREATER THAN OR EQUAL TO</t>
  </si>
  <si>
    <t>&gt;=</t>
  </si>
  <si>
    <t>&gt;=10 in $</t>
  </si>
  <si>
    <t>This would only display rows for hitters whose projected $ is greater than or equal to 10.</t>
  </si>
  <si>
    <t>LESS THAN OR EQUAL TO</t>
  </si>
  <si>
    <t>&lt;=</t>
  </si>
  <si>
    <t>&lt;=10 in $</t>
  </si>
  <si>
    <t>This would only display rows for hitters whose projected $ is less than or equal to 10.</t>
  </si>
  <si>
    <t>February 13, 2015 at 8:02 am (link)</t>
  </si>
  <si>
    <t>How do I get the 2015 projections into Excel?</t>
  </si>
  <si>
    <t>KG says:</t>
  </si>
  <si>
    <t>February 17, 2015 at 10:03 am (link)</t>
  </si>
  <si>
    <t>@Ryan: Copy and paste the projections into Notepad and then copy and paste from Notepad into Excel. You’ll have to manually populate the headers but it works that way. That said it would be nice to be able to just download a CSV file.</t>
  </si>
  <si>
    <t>February 13, 2015 at 8:41 am (link)</t>
  </si>
  <si>
    <t>Mozilla was the issue. Switched to Explorer and had no issue.</t>
  </si>
  <si>
    <t>David says:</t>
  </si>
  <si>
    <t>February 13, 2015 at 6:18 pm (link)</t>
  </si>
  <si>
    <t>There are a lot of players missing. Ibanez, Furcal, Quintero, Chavez, Punto, Overbay, Buck, Johnson, Ellis, Ludwick, Laird, Nieves, Santiago, Doumit, Fancoeur, Gutierrez, Kelly, Bourgeois, Hairston, Murphy, Blanco, and dozens upon dozens more. The Steamer projections at FanGraphs has these projections – what gives?</t>
  </si>
  <si>
    <t>February 13, 2015 at 6:21 pm (link)</t>
  </si>
  <si>
    <t>I will do a check tonight to see what signed players I am missing</t>
  </si>
  <si>
    <t>February 14, 2015 at 5:38 am (link)</t>
  </si>
  <si>
    <t>Added a bunch of hitters/pitchers last night. The big misses now are Tomas (no steamer projection yet) and Refsnyder (I don’t have an ID for him and not worth the trouble)</t>
  </si>
  <si>
    <t>mrrr says:</t>
  </si>
  <si>
    <t>February 18, 2015 at 3:19 pm (link)</t>
  </si>
  <si>
    <t>@Rudy Gamble: Hey Rudy. Any chance you could include the Steamer playerid in the results for those of us cutting &amp; pasting?</t>
  </si>
  <si>
    <t>February 18, 2015 at 8:28 pm (link)</t>
  </si>
  <si>
    <t>no room on that page to add it but here’s a page with all the PlayerIDs – https://razzball.com/mlbamids/</t>
  </si>
  <si>
    <t>February 19, 2015 at 8:14 am (link)</t>
  </si>
  <si>
    <t>@Rudy Gamble: Thanks Rudy. I have the IDs, I just prefer matching on the ID than the name since merging in projections from different places. I’m comparing yours to Podhorzer re: your Fangraphs discussion. I’ve also been fiddling around with the different category ranking / scoring methods.</t>
  </si>
  <si>
    <t>February 19, 2015 at 10:57 am (link)</t>
  </si>
  <si>
    <t>cool. i can tell you this – I’m pretty confident that FanGraphs and Razzball use the same primary data source which means name matches should be 100% (no Chris/Christopher issues).</t>
  </si>
  <si>
    <t>February 19, 2015 at 3:03 pm (link)</t>
  </si>
  <si>
    <t>@Rudy Gamble: That’s my working assumption. The only mild aggrevation so far is that there are evidently 2 VMarts and 2 Cargos in the baseball universe across Steamer, Pod, and PECOTA. My slightly modified SGP approach has my values within $1-2 of your hitter values (for the most part) from the 15 ESPN/NFBC page, with the differences definitely smaller than when applying other projections. I agree with your earlier statement (can’t remember where) that tweaking the player valuation further isn’t going to gain me any magical insight. I am curious though, if you try to balance the relative SGP contributions across categories.</t>
  </si>
  <si>
    <t>February 19, 2015 at 6:01 pm (link)</t>
  </si>
  <si>
    <t>My $ across categories is balanced for my rostered universe. I have heard this is an issue with other SGP methodologies but it isn’t with mine. Maybe b/c I use average vs replacement level?</t>
  </si>
  <si>
    <t>February 19, 2015 at 6:43 pm (link)</t>
  </si>
  <si>
    <t>@Rudy Gamble: I’m currently using replacement level and do have an imbalance across categories, but am building it into my code to adjust categories if desired. I’m still not convinced you need to balance $ across categories, though. It seems to weight batting average more than it should based on how much each player can ‘move the needle’ in that category over a replacement or average player. I need to implement your average vs replacement and see how that changes things. I also tried a z-score approach but didn’t love/agree with the results.</t>
  </si>
  <si>
    <t>JR says:</t>
  </si>
  <si>
    <t>February 18, 2015 at 7:15 pm (link)</t>
  </si>
  <si>
    <t>Hey Rudy, any way you could implement a H2H calculator for customized points leagues using the Steamer/Razzball projections? Thanks!</t>
  </si>
  <si>
    <t>February 18, 2015 at 8:29 pm (link)</t>
  </si>
  <si>
    <t>BaseballPress has one and they used these projections last year. Will ping them to see if they can get it set up for 2015.</t>
  </si>
  <si>
    <t>February 23, 2015 at 3:36 pm (link)</t>
  </si>
  <si>
    <t>Wasn’t sure where to post this, but Yahoo doesn’t list Ryan Zimmerman as eligible for 1B nor Josh Harrison at SS.</t>
  </si>
  <si>
    <t>February 23, 2015 at 5:02 pm (link)</t>
  </si>
  <si>
    <t>@Pete: I also came across the following players who are NOT eligible under Yahoo in the listed positions.</t>
  </si>
  <si>
    <t>Yangervis Solarte – SS, OF</t>
  </si>
  <si>
    <t>Gordon Beckham – SS</t>
  </si>
  <si>
    <t>DJ LeMahieu – 3B</t>
  </si>
  <si>
    <t>Emilio Bonifacio – 3B</t>
  </si>
  <si>
    <t>Freddy Galvis – 2B</t>
  </si>
  <si>
    <t>Maikel Franco – 1B</t>
  </si>
  <si>
    <t>Jarrod says:</t>
  </si>
  <si>
    <t>March 21, 2015 at 10:53 am (link)</t>
  </si>
  <si>
    <t>What is the difference between streamer projections on Fangraphs and on Razzball?</t>
  </si>
  <si>
    <t>March 21, 2015 at 12:19 pm (link)</t>
  </si>
  <si>
    <t>I do my own playing time estimates and an adjustment on hitter LHP vs RHP PAs which adjust rate stats. Check out Fangraphs Community test by Will Larson showing ours did better in 2014</t>
  </si>
  <si>
    <t>March 21, 2015 at 12:26 pm (link)</t>
  </si>
  <si>
    <t>Thank you</t>
  </si>
  <si>
    <t>March 22, 2015 at 2:47 pm (link)</t>
  </si>
  <si>
    <t>Thank you for these projections. How often are they updated for injuries/playing time, etc?</t>
  </si>
  <si>
    <t>March 22, 2015 at 5:02 pm (link)</t>
  </si>
  <si>
    <t>You are welcome. Updated daily based on breaking news</t>
  </si>
  <si>
    <t>Snarky Anklebiter says:</t>
  </si>
  <si>
    <t>March 23, 2015 at 11:41 am (link)</t>
  </si>
  <si>
    <t>Rudy, maybe I just missed it somewhere, but what are your parameters for the yahoo rosters? 10 hitters vs 13? Games started vs an innings limit? Or is it the same as ESPN with the exception of position eligibility? Thanks.</t>
  </si>
  <si>
    <t>March 23, 2015 at 11:55 am (link)</t>
  </si>
  <si>
    <t>@Snarky Anklebiter: Yahoo defaults to 10 H / 8 P – C/1B/2B/SS/3B/OF/OF/OF/UTIL/UTIL WITH 1 SP, 1 RP, and 6 P (i think). It is IP capped vs GS but don’t recall the default – 1400 IP maybe? I’ve found that ESPN and Yahoo pitching stats end up about the same – the only difference may be that serious ESPN leagues will leverage middle relievers more to bypass the GS cap. The position eligibilty for Yahoo is more liberal – just 5 games started the previous season vs 20 games for everyone else. I think in-season eligibility is about the same.</t>
  </si>
  <si>
    <t>March 23, 2015 at 12:09 pm (link)</t>
  </si>
  <si>
    <t>@Rudy Gamble: perfect, thanks.</t>
  </si>
  <si>
    <t>Fish says:</t>
  </si>
  <si>
    <t>February 4, 2016 at 2:47 am (link)</t>
  </si>
  <si>
    <t>Yay! I don’t know why, but I love the stat projection release. This might be a long-shot, but do you happen to have an Excel Macro set-up/designed that can download the Steamer projections from the Razzball site. Heck, I guess it could even be a Macro to download that data from a different site, but I like to “keep it in the family.”</t>
  </si>
  <si>
    <t>February 4, 2016 at 8:32 am (link)</t>
  </si>
  <si>
    <t>@Fish: No need to run a macro. You can use a Web Query. See http://www.smartfantasybaseball.com/2015/06/how-to-use-excel-to-web-query-dfs-and-other-fantasy-baseball-data/</t>
  </si>
  <si>
    <t>Titan says:</t>
  </si>
  <si>
    <t>February 9, 2016 at 9:29 am (link)</t>
  </si>
  <si>
    <t>I noticed no Byung-ho Park or Hyun-soo Kim in the steamer $ projections…seems a bit racist ;-)</t>
  </si>
  <si>
    <t>Seriously though, just curious if they will get added.</t>
  </si>
  <si>
    <t>February 9, 2016 at 9:37 am (link)</t>
  </si>
  <si>
    <t>@Titan: Waiting on Steamer to run them. The foreign translations are always the toughest/most manual. Should be sooner vs. later.</t>
  </si>
  <si>
    <t>February 9, 2016 at 9:49 am (link)</t>
  </si>
  <si>
    <t>@Rudy Gamble: I stand corrected. Steamer added them real recently – maybe last night? Re-running now. Should be in there by the time you read this.</t>
  </si>
  <si>
    <t>titan says:</t>
  </si>
  <si>
    <t>February 11, 2016 at 5:34 am (link)</t>
  </si>
  <si>
    <t>Thanks Rudy….great job as always!</t>
  </si>
  <si>
    <t>March 1, 2016 at 9:14 am (link)</t>
  </si>
  <si>
    <t>Is Dexter Fowler missing?</t>
  </si>
  <si>
    <t>March 1, 2016 at 9:48 am (link)</t>
  </si>
  <si>
    <t>good catch. got deleted somehow. should be in there now.</t>
  </si>
  <si>
    <t>March 8, 2016 at 8:03 am (link)</t>
  </si>
  <si>
    <t>I’m only seeing Austin Jackson right now. I hope it’s you, not me.</t>
  </si>
  <si>
    <t>March 8, 2016 at 9:00 am (link)</t>
  </si>
  <si>
    <t>Thanks for the heads-up. Tried to just replace Austin Jackson’s projections (to factor in move to Chicago) and ended up deleting everyone (instead of the pre-Chicago Austin Jackson stats). All fixed now.</t>
  </si>
  <si>
    <t>Anthony says:</t>
  </si>
  <si>
    <t>March 21, 2016 at 6:13 pm (link)</t>
  </si>
  <si>
    <t>……..you can’t seriously predict andrelton Simmons to have a higher batting avg than tulo?? Tell me hes an injury risk or something but don’t sell me that he’ll have a worse batting avg…….. Should I waste my time reading anything else on this list? What’s tulo career batting avg again? Tulo can outhit Simmons even batting lefty and injured… and Simmons is given a tennis racket. This is why I win leagues I guess I shouldn’t be mad lol</t>
  </si>
  <si>
    <t>March 21, 2016 at 7:13 pm (link)</t>
  </si>
  <si>
    <t>FYI: 1) Tulo K’s 20% of time while Andrelton K’s 8%, 2) Tulo no longer plays half his games in Coors ‘holy frigin BABIP inflator’ Field, and 3) Simmons has had very low BABIPs. So I do think their AVGs are going to be a lot closer than their careers would suggest. I would take Tulo straight-up for AVG but not by much.</t>
  </si>
  <si>
    <t>March 21, 2016 at 10:57 pm (link)</t>
  </si>
  <si>
    <t>Hit avg predictions, then look at some of the suspect names to beat paul Goldschmidt in avg. This list has Jose Reyes returning to baseball with a better avg. Dinosaurs like pedroia and beltre sustaining a higher production than goldys prime.</t>
  </si>
  <si>
    <t>And last time I checked tulo didn’t go to a bad place to hit in Toronto especially with that lineup protection. He should see plenty of good pitches with men in scoring position and they have to throw strikes rather than walk him</t>
  </si>
  <si>
    <t>Just saying</t>
  </si>
  <si>
    <t>March 22, 2016 at 7:30 am (link)</t>
  </si>
  <si>
    <t>I’m glad you found our site but I don’t understand why you’re coming at me/us with such negativity.</t>
  </si>
  <si>
    <t>Goldschmidt is one of the more interesting AVG cases. He’s had high averages despite high K-rates as he crushes the ball. Still, his BABIP (batting averages on balls in play) has a high probability of declining because it’s been so high the past two years. That is the reason almost all projection services are projecting him to hit about .290 vs over .300.</t>
  </si>
  <si>
    <t>I do not think you understand the MASSIVE impact of playing at Coors. It turns a .260 hitter into a .280 hitter and vice versa. Toronto is above average for HRs but is neutral on hitting. So just as Tulowitzki’s AVG is projected for a big decline b/c he left Coors, the opposite is true for Reyes. No idea if he ever gets an AB this year (or the mental/physical impact of missing that time and living w/ his alleged crime) but, even this version of Reyes, is a near .300 hitter if he gets 1/2 his games at Coors.</t>
  </si>
  <si>
    <t>If you need a shining example, look no further than 2015 Nick Hundley (https://razzball.com/player/3376/Nick+Hundley/#seasonstatsmlbonly). I drafted him on just about every team because of the ‘Coors’ effect on offense.</t>
  </si>
  <si>
    <t>Simply Fred</t>
  </si>
  <si>
    <t>simply fred says:</t>
  </si>
  <si>
    <t>February 25, 2017 at 5:23 pm (link)</t>
  </si>
  <si>
    <t>confused. Fangraphs has steamer projecting rajai davis with 492 AB. these projections have him at 351 AB. Thought these projections were steamer’s. did they recently update?</t>
  </si>
  <si>
    <t>February 25, 2017 at 5:41 pm (link)</t>
  </si>
  <si>
    <t>I do my own playing time estimates.</t>
  </si>
  <si>
    <t>February 25, 2017 at 5:48 pm (link)</t>
  </si>
  <si>
    <t>@Rudy Gamble: That explains it…and I am buying your PT projections!</t>
  </si>
  <si>
    <t>February 25, 2017 at 5:28 pm (link)</t>
  </si>
  <si>
    <t>yikes, Anthony (last post from last year) shockingly quiet this year… :=)</t>
  </si>
  <si>
    <t>February 27, 2017 at 7:30 pm (link)</t>
  </si>
  <si>
    <t>As always, thank you for these projections!</t>
  </si>
  <si>
    <t>Laker42 says:</t>
  </si>
  <si>
    <t>February 28, 2017 at 2:09 pm (link)</t>
  </si>
  <si>
    <t>Trying to get the best NL projections for excel.</t>
  </si>
  <si>
    <t>ON the above NL 10 or 12.</t>
  </si>
  <si>
    <t>What are you using for the stats? Is it updated with the steamer or grey?</t>
  </si>
  <si>
    <t>February 28, 2017 at 2:36 pm (link)</t>
  </si>
  <si>
    <t>@Laker42: All of the Player Rater projections (including NL 10/12) are based on Steamer Projections and updated daily.</t>
  </si>
  <si>
    <t>Andrew says:</t>
  </si>
  <si>
    <t>March 2, 2017 at 10:56 am (link)</t>
  </si>
  <si>
    <t>Would it be possible to put a $ value in the projections table?</t>
  </si>
  <si>
    <t>March 13, 2017 at 3:09 pm (link)</t>
  </si>
  <si>
    <t>FYI – The yahoo position for Schwarber is listed as OF only, but they have him at C as well.</t>
  </si>
  <si>
    <t>March 13, 2017 at 3:13 pm (link)</t>
  </si>
  <si>
    <t>@hankp: thx. Will address tomorrow!</t>
  </si>
  <si>
    <t>Big Al says:</t>
  </si>
  <si>
    <t>March 19, 2017 at 5:51 pm (link)</t>
  </si>
  <si>
    <t>12 team, all AL plus NL East league. We protect 4 and am looking for some late round players that won’t make the rosters to start but</t>
  </si>
  <si>
    <t>will be impact players to protect for 2018. Can you give me your suggestions?</t>
  </si>
  <si>
    <t>Thnx</t>
  </si>
  <si>
    <t>March 19, 2017 at 5:56 pm (link)</t>
  </si>
  <si>
    <t>12 team, AL plus NL east….we protect 4…..Can you suggest players to draft at the end that will not make the initial rosters but will be impact players</t>
  </si>
  <si>
    <t>for 2018 that I can protect</t>
  </si>
  <si>
    <t>March 20, 2017 at 6:20 am (link)</t>
  </si>
  <si>
    <t>I would like your suggestions about late-round choices that prpbably won’t contribute much, if any, this year but would be awesome protectibles</t>
  </si>
  <si>
    <t>for 2018 ie. eloy Jimenez, albert Almora, Raul Mondesi, Gleber Torres etc.</t>
  </si>
  <si>
    <t>March 20, 2017 at 11:24 am (link)</t>
  </si>
  <si>
    <t>@Big Al: I don’t focus as much on prospects (our writer Ralph does) but you should check out the Prospectonator – https://razzball.com/prospectonator-hitters/, https://razzball.com/prospectonator-pitchers. This provides the present-day fantasy value of a player and there are 2017 PA/IP projections so you can identify guys we don’t think will play much this year.</t>
  </si>
  <si>
    <t>hegotsgame says:</t>
  </si>
  <si>
    <t>March 23, 2017 at 8:12 am (link)</t>
  </si>
  <si>
    <t>Interested in why Tommy Joseph is projected by 463 ABs. I see a similar number (very slightly higher) over at his fangraphs page’s steamer projection. It seems like a lot of projected value comes down to PAs/ABs. Do you see him having upside for more plate appearances this year? What round are you targeting him in OPS leagues? Thanks!</t>
  </si>
  <si>
    <t>March 23, 2017 at 9:28 am (link)</t>
  </si>
  <si>
    <t>@hegotsgame: I’ve got him starting 75% of Phillie games this year. There is definite upside but I can’t discount the fact that – given his track record – there is a greater chance of him being benched either as a quasi-platoon (LH bat plays occasionally vs RHP), full platton or they just send him down to AAA (i’m sure he has options). His upside value can be seen in the Pre-Season Player Raters if you focus on the $/G column which is his $/Game Started.</t>
  </si>
  <si>
    <t>March 23, 2017 at 10:51 am (link)</t>
  </si>
  <si>
    <t>@Rudy Gamble: Thanks for the reply! Makes total sense. For players with low ADPs (Tommy Joseph’s in Yahoo is 253) and high $/GS, it feels like one can reach a little bit in hopes of PA upside.</t>
  </si>
  <si>
    <t>March 23, 2017 at 11:15 pm (link)</t>
  </si>
  <si>
    <t>yup.</t>
  </si>
  <si>
    <t>McKracken says:</t>
  </si>
  <si>
    <t>March 24, 2017 at 12:47 pm (link)</t>
  </si>
  <si>
    <t>Hey Rudy love what you do but how do I have Batters with OPS and Pitchers with QS at the same time?</t>
  </si>
  <si>
    <t>March 24, 2017 at 9:40 pm (link)</t>
  </si>
  <si>
    <t>You can combine the Pre-Season Player Rater results for 6×6 OPS with 6×6 QS.</t>
  </si>
  <si>
    <t>Me says:</t>
  </si>
  <si>
    <t>March 24, 2017 at 4:12 pm (link)</t>
  </si>
  <si>
    <t>Kyeong Kang?</t>
  </si>
  <si>
    <t>Rich Sexton says:</t>
  </si>
  <si>
    <t>January 28, 2018 at 1:04 pm (link)</t>
  </si>
  <si>
    <t>Randy, great site – thanks! I’m new to Razzball, will u do separate projections from Steamer? I got Steamer’s off FanGraph and was hoping to use your’s too</t>
  </si>
  <si>
    <t>January 28, 2018 at 1:45 pm (link)</t>
  </si>
  <si>
    <t>@Rich Sexton: Thanks. These Steamer projections are not the same as FanGraphs. I do my own playing time projections + have my own R/RBI calculation + make adjustments on just about every stat. It is based on the same underlying Steamer projections though. Grey will also have his top 500 projections out in the next 2 weeks.</t>
  </si>
  <si>
    <t>https://razzball.com/steamer-hitter-projections/</t>
  </si>
  <si>
    <t>Pts - PITCH rank</t>
  </si>
  <si>
    <t>Pts - PITCH  name</t>
  </si>
  <si>
    <t>OPS_RANK</t>
  </si>
  <si>
    <t>SLG_RANK</t>
  </si>
  <si>
    <t>OBP_RANK</t>
  </si>
  <si>
    <t>PTS_RANK</t>
  </si>
  <si>
    <t>RANKINGS name</t>
  </si>
  <si>
    <t>Pts_RANK</t>
  </si>
  <si>
    <t>ERA_rank</t>
  </si>
  <si>
    <t>WHIP_rank</t>
  </si>
  <si>
    <t>HOW TO USE (2017 screenshots):</t>
  </si>
  <si>
    <t>where:</t>
  </si>
  <si>
    <t>=</t>
  </si>
  <si>
    <t>RANKING STYLE:</t>
  </si>
  <si>
    <t>(change on User Input tab)</t>
  </si>
  <si>
    <t>12 team</t>
  </si>
  <si>
    <t>Total Players Taken By All teams</t>
  </si>
  <si>
    <t xml:space="preserve">2018 update: Hot Rod </t>
  </si>
  <si>
    <t>(thanks to Knucks for first pass on tiers!)</t>
  </si>
  <si>
    <t>Target</t>
  </si>
  <si>
    <t>Current</t>
  </si>
  <si>
    <t>hitter</t>
  </si>
  <si>
    <t>pitcher</t>
  </si>
  <si>
    <t>Grey's 2018 Pre-Season Projections</t>
  </si>
  <si>
    <t>Yonathan Daza</t>
  </si>
  <si>
    <t>Chris Stewart</t>
  </si>
  <si>
    <t>Rafael Lopez</t>
  </si>
  <si>
    <t>25 team</t>
  </si>
  <si>
    <t>15 team</t>
  </si>
  <si>
    <t>←  ←  ←</t>
  </si>
  <si>
    <t>Preferred standings ranking style:</t>
  </si>
  <si>
    <t>Prospects - PITCHERS</t>
  </si>
  <si>
    <t>Prospects - HITTERS</t>
  </si>
  <si>
    <t>CLOSERS &amp; RP</t>
  </si>
  <si>
    <t>custom k/9 &amp; 'ace' cutoff</t>
  </si>
  <si>
    <t>←</t>
  </si>
  <si>
    <t>←  YOUR TEAM</t>
  </si>
  <si>
    <t>http://razzball.com/2018-excel-fantasy-baseball-war-room/</t>
  </si>
  <si>
    <t>b</t>
  </si>
  <si>
    <t>c</t>
  </si>
  <si>
    <t>d</t>
  </si>
  <si>
    <t>e</t>
  </si>
  <si>
    <t>f</t>
  </si>
  <si>
    <t>g</t>
  </si>
  <si>
    <t>h</t>
  </si>
  <si>
    <t>i</t>
  </si>
  <si>
    <t>j</t>
  </si>
  <si>
    <t>k</t>
  </si>
  <si>
    <t>l</t>
  </si>
  <si>
    <t>PTS_VAL_HIT</t>
  </si>
  <si>
    <t>PTS_VAL_PITCH</t>
  </si>
  <si>
    <t>PTS_PPG</t>
  </si>
  <si>
    <t>PTS_PPG_HIT</t>
  </si>
  <si>
    <t>Pts_allPlayers</t>
  </si>
  <si>
    <t>Rank_Pts_ALL</t>
  </si>
  <si>
    <t xml:space="preserve">"ACE STUFF"
(K/9 - BB/9) </t>
  </si>
  <si>
    <t>&gt;7 is good per Grey</t>
  </si>
  <si>
    <t>2018 Rankings</t>
  </si>
  <si>
    <t>Click headers to sort.  Use text boxes to filter results and &lt; or &gt; to filter data (e.g., &lt;30).  View multiple names/data with | (e.g., Ruth|Aaron).  See more in footnotes.</t>
  </si>
  <si>
    <t>MVPos</t>
  </si>
  <si>
    <t>$/G</t>
  </si>
  <si>
    <t>PS</t>
  </si>
  <si>
    <t>$R</t>
  </si>
  <si>
    <t>$HR</t>
  </si>
  <si>
    <t>$RBI</t>
  </si>
  <si>
    <t>$SB</t>
  </si>
  <si>
    <t>$OBP</t>
  </si>
  <si>
    <t>1B/2B/ SS/</t>
  </si>
  <si>
    <t>$ Methodology/FAQs/Definitions:  The foundation behind these player values is our Point Share methodology.  WTF is a Point Share you ask?  It represents the estimated difference in an average team’s points if they were to substitute a given player for the average drafted player at his position (same in concept as Alex Patton’s Standings Gain Points).  So if a player has a 1.0 for Runs, he would, on average, increase a team’s standing points in Runs by 1 point.  Thus, a completely average player is worth zero Point Shares.  These Point Shares are converted to dollars at the total player level as well as for each category.  The sum of a player’s category $ plus $1 (for replacement level) equals their total auction $ value.  Converting Point Shares into $ is covered in the FAQs that I had put together as part of the Historical Player Rater.</t>
  </si>
  <si>
    <t>‘B’ in Pos</t>
  </si>
  <si>
    <t>Typing B in Pos will filter to any player with 1B, 2B, or 3B eligibility.  Type in more details to filter further – e.g., “1B’, “1B, 3B”, etc.</t>
  </si>
  <si>
    <t>Ruth|Aaron in ‘Name’</t>
  </si>
  <si>
    <t>All players with Ruth or Aaron in their name</t>
  </si>
  <si>
    <t>!FM in ‘Halls’</t>
  </si>
  <si>
    <t>All players who are not in both the Hall of Fame and the Hall of Merit</t>
  </si>
  <si>
    <t>!F|M in ‘Halls’</t>
  </si>
  <si>
    <t>All players who are not in the Hall of Fame NOR the Hall of Merit.  Just use the ! once.</t>
  </si>
  <si>
    <t>&gt;30 in $</t>
  </si>
  <si>
    <t>All players whose $ is greater than 30</t>
  </si>
  <si>
    <t>&lt;30 in $</t>
  </si>
  <si>
    <t>All players whose $ is less than 30</t>
  </si>
  <si>
    <t>&gt;=30 in $</t>
  </si>
  <si>
    <t>All players whose $ is greater than or equal to 30</t>
  </si>
  <si>
    <t>&lt;=30 in $</t>
  </si>
  <si>
    <t>All players whose $ is less than or equal to 30</t>
  </si>
  <si>
    <t>Roster:  For ‘ESPN Roster’, this is C/1B/2B/SS/3B/5 OF/CI/MI/UTIL/9P.  For ‘Yahoo Roster’, this is C/1B/2B/SS/3B/3 OF/2 UTIL/2 SP/2 RP/4 P.  For AL/NL-only leagues, this is 2C/1B/2B/SS/3B/5 OF/CI/MI/UTIL/9P.</t>
  </si>
  <si>
    <t>Pos / MVPos:  ‘Pos’ includes every position the player is eligible.  ‘MVPos’ is the position that was used for their Point Share rankings and is the position where the player is judged most valuable. The order of most valuable to least valuable for positions is: C, SS, 2B, 3B, OF, 1B, DH.  Note that the position eligibility rules for ESPN and AL/NL only formats is 20 games previous season / 10 games current season while Yahoo format is 10 games previous season / 5 games current season.</t>
  </si>
  <si>
    <t>Steamer Projections – Created in 2008 and maintained and operated by Jared Cross, Dash Davidson, and Peter Rosenbloom. One of the top (if not the top) performing projection systems based on our 2012 baseball projections test. Playing time estimates as well as Saves, Holds, and Quality Starts are provided by Rudy Gamble of Razzball.</t>
  </si>
  <si>
    <t>Hitter/Pitcher Split In Auction Values  – Pre-season $ values are based on a 67/33 hitting/pitching split to better mirror draft behavior (vs. a 59/41 mix for a league with 13 hitters and 9 pitchers).   The 2013 Razzball Commenter Leagues had a median hit/pitch split of 66.5/34.5.</t>
  </si>
  <si>
    <t>ESPN Roster Format – C/1B/2B/SS/3B/CI/MI/5 OF/UTIL/9 P.</t>
  </si>
  <si>
    <t>Yahoo! Roster Format – C/1B/2B/SS/3B/3 OF/2 UTIL/2 SP/2 RP/4 P.</t>
  </si>
  <si>
    <t>Zach says:</t>
  </si>
  <si>
    <t>rank</t>
  </si>
  <si>
    <t>https://razzball.com/playerrater-preseason-espnmlb12-5X5OBP/</t>
  </si>
  <si>
    <t>$AVG</t>
  </si>
  <si>
    <t>$OPS</t>
  </si>
  <si>
    <t>1 Response (Jump straight to the comment form)</t>
  </si>
  <si>
    <t>goodfold2 says:</t>
  </si>
  <si>
    <t>January 29, 2015 at 12:26 am (link)</t>
  </si>
  <si>
    <t>i.suzuki now backup at MIA. d.young bad side of platoon, but doesn’t have any projections as well. EYJ/Tabata don’t, but they are either rosterless or in minors, so not easy to project. But then there’s these: Lough/Grossman/J.Jones/Viciedo who are in minors but do have projections. Trying to go into bidding period in 30 man dynasty, trying to rank a bunch of low end guys, mostly post 100 OF types. I have small budget and probably won’t get Aoki/Dom Brown types, but will probably cheaply grab some of these backup/free agent/minors/lefty side platoon guys for cheap.</t>
  </si>
  <si>
    <t>https://razzball.com/playerrater-preseason-espnmlb12-6X6OPS/</t>
  </si>
  <si>
    <t xml:space="preserve"> </t>
  </si>
  <si>
    <t>OPS_RANK_6x6</t>
  </si>
  <si>
    <t># of BENCH Per Team</t>
  </si>
  <si>
    <r>
      <rPr>
        <i/>
        <sz val="10"/>
        <rFont val="Arial"/>
        <family val="2"/>
      </rPr>
      <t xml:space="preserve">Examples / </t>
    </r>
    <r>
      <rPr>
        <b/>
        <i/>
        <sz val="10"/>
        <rFont val="Arial"/>
        <family val="2"/>
      </rPr>
      <t>default</t>
    </r>
  </si>
  <si>
    <r>
      <rPr>
        <b/>
        <i/>
        <sz val="10"/>
        <rFont val="Arial"/>
        <family val="2"/>
      </rPr>
      <t xml:space="preserve">17, </t>
    </r>
    <r>
      <rPr>
        <sz val="10"/>
        <rFont val="Arial"/>
        <family val="2"/>
      </rPr>
      <t>15, 14, 9</t>
    </r>
  </si>
  <si>
    <r>
      <rPr>
        <b/>
        <i/>
        <sz val="10"/>
        <rFont val="Arial"/>
        <family val="2"/>
      </rPr>
      <t xml:space="preserve">15, </t>
    </r>
    <r>
      <rPr>
        <sz val="10"/>
        <rFont val="Arial"/>
        <family val="2"/>
      </rPr>
      <t>10, 7</t>
    </r>
  </si>
  <si>
    <r>
      <t xml:space="preserve"> 0</t>
    </r>
    <r>
      <rPr>
        <sz val="10"/>
        <rFont val="Arial"/>
        <family val="2"/>
      </rPr>
      <t>, 5</t>
    </r>
  </si>
  <si>
    <t>←  ←  ← YOUR TEAM</t>
  </si>
  <si>
    <t>Total players</t>
  </si>
  <si>
    <t>Team
Rank**</t>
  </si>
  <si>
    <t>(click '+' to expand above T &amp; AC for salary details if required)</t>
  </si>
  <si>
    <t xml:space="preserve">    </t>
  </si>
  <si>
    <t>&lt;&lt;USER ENTRY&gt;&gt;</t>
  </si>
  <si>
    <t>Bench</t>
  </si>
  <si>
    <t>PTS_TOT_RANK</t>
  </si>
  <si>
    <t xml:space="preserve">     </t>
  </si>
  <si>
    <t xml:space="preserve">   </t>
  </si>
  <si>
    <t xml:space="preserve">         </t>
  </si>
  <si>
    <t>PTS_Total_PTS</t>
  </si>
  <si>
    <t xml:space="preserve">          </t>
  </si>
  <si>
    <t xml:space="preserve">            </t>
  </si>
  <si>
    <t xml:space="preserve">               </t>
  </si>
  <si>
    <r>
      <t xml:space="preserve">(** Total rank requires min 1 H </t>
    </r>
    <r>
      <rPr>
        <b/>
        <i/>
        <u/>
        <sz val="10"/>
        <rFont val="Arial"/>
        <family val="2"/>
      </rPr>
      <t>and</t>
    </r>
    <r>
      <rPr>
        <b/>
        <i/>
        <sz val="10"/>
        <rFont val="Arial"/>
        <family val="2"/>
      </rPr>
      <t xml:space="preserve"> 1P from every active team)</t>
    </r>
  </si>
  <si>
    <t xml:space="preserve">2019 update: Hot Rod </t>
  </si>
  <si>
    <t>The 2019 Razzball *Excel* War Room</t>
  </si>
  <si>
    <t>1. Vladimir Guerrero Jr., 3B | TOR | 2019</t>
  </si>
  <si>
    <t>2. Fernando Tatis Jr., SS | SDP | 2019</t>
  </si>
  <si>
    <t>3. Eloy Jimenez, OF | CWS | 2019</t>
  </si>
  <si>
    <t>4. Victor Robles, OF | WAS | 2019</t>
  </si>
  <si>
    <t>5. Wander Franco, SS | TBR | 2022</t>
  </si>
  <si>
    <t>6. Royce Lewis, SS | MIN | 2020</t>
  </si>
  <si>
    <t>7. Keston Hiura, 2B | MIL | 2019</t>
  </si>
  <si>
    <t>8. Kyle Tucker, OF | HOU | 2019</t>
  </si>
  <si>
    <t>9. Bo Bichette, SS | TOR | 2019</t>
  </si>
  <si>
    <t>10. Nick Senzel, 3B | CIN | 2019</t>
  </si>
  <si>
    <t>11. Carter Kieboom, SS | WAS | 2020</t>
  </si>
  <si>
    <t>12. Brendan Rodgers, SS | COL | 2019</t>
  </si>
  <si>
    <t>13. Peter Alonso, 1B | NYM | 2019</t>
  </si>
  <si>
    <t>14. Alex Kirilloff, OF | MIN | 2020</t>
  </si>
  <si>
    <t>15. Taylor Trammell, OF | CIN | 2021</t>
  </si>
  <si>
    <t>16. Christian Pache, OF | ATL | 2020</t>
  </si>
  <si>
    <t>17. Jo Adell, OF | LAA | 2021</t>
  </si>
  <si>
    <t>18. Forrest Whitley, RHP | HOU | 2019</t>
  </si>
  <si>
    <t>19. Brent Honeywell, RHP | TBR | 2019</t>
  </si>
  <si>
    <t>20. Dylan Cease, RHP | CWS | 2019</t>
  </si>
  <si>
    <t>21. Andres Gimenez, SS | NYM | 2019</t>
  </si>
  <si>
    <t>22. Luis Urias, 2B | SDP | 2019</t>
  </si>
  <si>
    <t>23. Francisco Mejia, C | SDP | 2019</t>
  </si>
  <si>
    <t>24. Austin Riley, 3B | ATL | 2019</t>
  </si>
  <si>
    <t>25. Luis Robert, OF | CWS | 2020</t>
  </si>
  <si>
    <t>26. Alex Verdugo, OF | LAD | 2019</t>
  </si>
  <si>
    <t>27. Yordan Alvarez, OF | HOU | 2019</t>
  </si>
  <si>
    <t>28. Nolan Gorman, 3B | STL | 2021</t>
  </si>
  <si>
    <t>29. Nick Madrigal, 2B | CWS | 2020</t>
  </si>
  <si>
    <t>30. Vidal Brujan, 2B | TBR | 2021</t>
  </si>
  <si>
    <t>31. Jesus Luzardo, LHP | OAK | 2019</t>
  </si>
  <si>
    <t>32. MacKenzie Gore, LHP | SDP | 2021</t>
  </si>
  <si>
    <t>33. Alex Reyes, RHP | STL | 2019</t>
  </si>
  <si>
    <t>34. Jarred Kelenic, OF | SEA | 2021</t>
  </si>
  <si>
    <t>35. Trevor Larnach, OF | MIN | 2020</t>
  </si>
  <si>
    <t>36. Victor Victor Mesa, OF | MIA |2019</t>
  </si>
  <si>
    <t>37. Ke’Bryan Hayes, 3B | PIT | 2020</t>
  </si>
  <si>
    <t>38. Leody Taveras, OF | TEX | 2020</t>
  </si>
  <si>
    <t>39. Estevan Florial, OF | NYY | 2020</t>
  </si>
  <si>
    <t>40. Alec Bohm, 3B | PHI | 2021</t>
  </si>
  <si>
    <t>41. Seth Beer, 1B | HOU | 2021</t>
  </si>
  <si>
    <t>42. Joey Bart, C | SFG | 2020</t>
  </si>
  <si>
    <t>43. Casey Mize, RHP | DET | 2019</t>
  </si>
  <si>
    <t>44. Touki Toussaint, RHP | ATL | 2019</t>
  </si>
  <si>
    <t>45. Yusei Kikuchi, LHP | SEA | 2019</t>
  </si>
  <si>
    <t>46. Brendan McKay, LHP | TBR | 2019</t>
  </si>
  <si>
    <t>47. Travis Swaggerty, OF | PIT | 2021</t>
  </si>
  <si>
    <t>48. Jonathan India, 3B | CIN | 2020</t>
  </si>
  <si>
    <t>49. Michael Soroka, RHP | ATL | 2019</t>
  </si>
  <si>
    <t>50. Justus Sheffield, LHP | SEA | 2019</t>
  </si>
  <si>
    <t>51. Sixto Sanchez, RHP | PHI | 2020</t>
  </si>
  <si>
    <t>52. Chris Paddack, RHP | SDP | 2019</t>
  </si>
  <si>
    <t>53. Michael Kopech, RHP | CWS | 2020</t>
  </si>
  <si>
    <t>54. Kyle Wright, RHP | ATL | 2020</t>
  </si>
  <si>
    <t>55. A.J. Puk, LHP | OAK | 2019</t>
  </si>
  <si>
    <t>56. Triston McKenzie, RHP | CLE | 2020</t>
  </si>
  <si>
    <t>57. Garrett Hampson, 2B | COL | 2019</t>
  </si>
  <si>
    <t>58. Nico Hoerner, SS | CHC | 2020</t>
  </si>
  <si>
    <t>59. Monte Harrison, OF | MIA | 2020</t>
  </si>
  <si>
    <t>60. Drew Waters, OF | ATL | 2021</t>
  </si>
  <si>
    <t>61. Jorge Mateo, SS | OAK | 2019</t>
  </si>
  <si>
    <t>62. Nick Gordon, SS | MIN | 2019</t>
  </si>
  <si>
    <t>63. Christin Stewart, OF | DET | 2019</t>
  </si>
  <si>
    <t>64. Nathaniel Lowe, 1B | TBR | 2019</t>
  </si>
  <si>
    <t>65. Nolan Jones, 3B | CLE | 2021</t>
  </si>
  <si>
    <t>66. Tyler Nevin, 1B | COL | 2020</t>
  </si>
  <si>
    <t>67. Yusniel Diaz, OF | BAL | 2019</t>
  </si>
  <si>
    <t>68. Mitch Keller, RHP | PIT | 2019</t>
  </si>
  <si>
    <t>69. Ian Anderson, RHP | ATL | 2020</t>
  </si>
  <si>
    <t>70. Hunter Greene, RHP | CIN | 2021</t>
  </si>
  <si>
    <t>71. Jon Duplantier, RHP | ARI | 2019</t>
  </si>
  <si>
    <t>72. Josh James, RHP | HOU | 2019</t>
  </si>
  <si>
    <t>73. Matt Manning, RHP | DET | 2020</t>
  </si>
  <si>
    <t>74. Luis Patino, RHP | SDP | 2023</t>
  </si>
  <si>
    <t>75. Luiz Gohara, LHP | ATL | 2019</t>
  </si>
  <si>
    <t>76. Jonathan Loaisiga, RHP | NYY | 2019</t>
  </si>
  <si>
    <t>77. Julio Pablo Martinez, OF | TEX | 2020</t>
  </si>
  <si>
    <t>78. Evan White, 1B | SEA | 2020</t>
  </si>
  <si>
    <t>79. Lazaro Armenteros, OF | OAK | 2021</t>
  </si>
  <si>
    <t>80. Kevin Smith, 2B | TOR | 2020</t>
  </si>
  <si>
    <t>81. Cole Tucker, SS | PIT | 2020</t>
  </si>
  <si>
    <t>82. Michael Chavis, 3B | BOS | 2019</t>
  </si>
  <si>
    <t>83. Sean Murphy, C | OAK | 2019</t>
  </si>
  <si>
    <t>84. Keibert Ruiz, C | LAD | 2020</t>
  </si>
  <si>
    <t>85. Danny Jansen, C | TOR | 2019</t>
  </si>
  <si>
    <t>86. Ryan Mountcastle, 3B | BAL | 2019</t>
  </si>
  <si>
    <t>87. Kevin Maitan, SS | LAA | 2021</t>
  </si>
  <si>
    <t>88. Bobby Dalbec, 3B | BOS | 2020</t>
  </si>
  <si>
    <t>89. Bubba Thompson, OF | TEX |2021</t>
  </si>
  <si>
    <t>90. Bobby Bradley, 1B | CLE | 2019</t>
  </si>
  <si>
    <t>91. Jahmai Jones, 2B/OF | LAA | 2019</t>
  </si>
  <si>
    <t>92. Cavan Biggio, 2B | TOR | 2019</t>
  </si>
  <si>
    <t>93. Yu Chang, 3B | CLE | 2019</t>
  </si>
  <si>
    <t>94. Brandon Marsh, OF | LAA | 2020</t>
  </si>
  <si>
    <t>95. Xavier Edwards, 2B | SDP | 2022</t>
  </si>
  <si>
    <t>96. Tristen Lutz, OF | MIL 2021</t>
  </si>
  <si>
    <t>97. Michel Baez, RHP | SDP | 2019</t>
  </si>
  <si>
    <t>98. Matthew Liberatore, LHP | TBR | 2022</t>
  </si>
  <si>
    <t>99. Brady Singer, RHP | KCR | 2020</t>
  </si>
  <si>
    <t>100. Rogelio Armenteros, RHP | HOU | 2019</t>
  </si>
  <si>
    <t>1.</t>
  </si>
  <si>
    <t>Vladimir</t>
  </si>
  <si>
    <t>Guerrero</t>
  </si>
  <si>
    <t>Jr.</t>
  </si>
  <si>
    <t>2.</t>
  </si>
  <si>
    <t>Fernando</t>
  </si>
  <si>
    <t>Tatis</t>
  </si>
  <si>
    <t>SDP</t>
  </si>
  <si>
    <t>3.</t>
  </si>
  <si>
    <t>Eloy</t>
  </si>
  <si>
    <t>Jimenez</t>
  </si>
  <si>
    <t>4.</t>
  </si>
  <si>
    <t>Victor</t>
  </si>
  <si>
    <t>Robles</t>
  </si>
  <si>
    <t>WAS</t>
  </si>
  <si>
    <t>5.</t>
  </si>
  <si>
    <t>Wander</t>
  </si>
  <si>
    <t>Franco</t>
  </si>
  <si>
    <t>TBR</t>
  </si>
  <si>
    <t>6.</t>
  </si>
  <si>
    <t>Royce</t>
  </si>
  <si>
    <t>Lewis</t>
  </si>
  <si>
    <t>7.</t>
  </si>
  <si>
    <t>Keston</t>
  </si>
  <si>
    <t>Hiura</t>
  </si>
  <si>
    <t>8.</t>
  </si>
  <si>
    <t>Kyle</t>
  </si>
  <si>
    <t>Tucker</t>
  </si>
  <si>
    <t>9.</t>
  </si>
  <si>
    <t>Bo</t>
  </si>
  <si>
    <t>Bichette</t>
  </si>
  <si>
    <t>10.</t>
  </si>
  <si>
    <t>Nick</t>
  </si>
  <si>
    <t>Senzel</t>
  </si>
  <si>
    <t>11.</t>
  </si>
  <si>
    <t>Carter</t>
  </si>
  <si>
    <t>Kieboom</t>
  </si>
  <si>
    <t>12.</t>
  </si>
  <si>
    <t>Brendan</t>
  </si>
  <si>
    <t>Rodgers</t>
  </si>
  <si>
    <t>13.</t>
  </si>
  <si>
    <t>Peter</t>
  </si>
  <si>
    <t>Alonso</t>
  </si>
  <si>
    <t>14.</t>
  </si>
  <si>
    <t>Alex</t>
  </si>
  <si>
    <t>Kirilloff</t>
  </si>
  <si>
    <t>15.</t>
  </si>
  <si>
    <t>Taylor</t>
  </si>
  <si>
    <t>Trammell</t>
  </si>
  <si>
    <t>16.</t>
  </si>
  <si>
    <t>Christian</t>
  </si>
  <si>
    <t>Pache</t>
  </si>
  <si>
    <t>17.</t>
  </si>
  <si>
    <t>Jo</t>
  </si>
  <si>
    <t>Adell</t>
  </si>
  <si>
    <t>18.</t>
  </si>
  <si>
    <t>Forrest</t>
  </si>
  <si>
    <t>Whitley</t>
  </si>
  <si>
    <t>19.</t>
  </si>
  <si>
    <t>Brent</t>
  </si>
  <si>
    <t>Honeywell</t>
  </si>
  <si>
    <t>20.</t>
  </si>
  <si>
    <t>Dylan</t>
  </si>
  <si>
    <t>Cease</t>
  </si>
  <si>
    <t>21.</t>
  </si>
  <si>
    <t>Andres</t>
  </si>
  <si>
    <t>Gimenez</t>
  </si>
  <si>
    <t>22.</t>
  </si>
  <si>
    <t>Luis</t>
  </si>
  <si>
    <t>Urias</t>
  </si>
  <si>
    <t>23.</t>
  </si>
  <si>
    <t>Francisco</t>
  </si>
  <si>
    <t>Mejia</t>
  </si>
  <si>
    <t>24.</t>
  </si>
  <si>
    <t>Austin</t>
  </si>
  <si>
    <t>Riley</t>
  </si>
  <si>
    <t>25.</t>
  </si>
  <si>
    <t>Robert</t>
  </si>
  <si>
    <t>26.</t>
  </si>
  <si>
    <t>Verdugo</t>
  </si>
  <si>
    <t>27.</t>
  </si>
  <si>
    <t>Yordan</t>
  </si>
  <si>
    <t>Alvarez</t>
  </si>
  <si>
    <t>28.</t>
  </si>
  <si>
    <t>Nolan</t>
  </si>
  <si>
    <t>Gorman</t>
  </si>
  <si>
    <t>29.</t>
  </si>
  <si>
    <t>Madrigal</t>
  </si>
  <si>
    <t>30.</t>
  </si>
  <si>
    <t>Vidal</t>
  </si>
  <si>
    <t>Brujan</t>
  </si>
  <si>
    <t>31.</t>
  </si>
  <si>
    <t>Jesus</t>
  </si>
  <si>
    <t>Luzardo</t>
  </si>
  <si>
    <t>32.</t>
  </si>
  <si>
    <t>MacKenzie</t>
  </si>
  <si>
    <t>Gore</t>
  </si>
  <si>
    <t>33.</t>
  </si>
  <si>
    <t>Reyes</t>
  </si>
  <si>
    <t>34.</t>
  </si>
  <si>
    <t>Jarred</t>
  </si>
  <si>
    <t>Kelenic</t>
  </si>
  <si>
    <t>35.</t>
  </si>
  <si>
    <t>Trevor</t>
  </si>
  <si>
    <t>Larnach</t>
  </si>
  <si>
    <t>36.</t>
  </si>
  <si>
    <t>Mesa</t>
  </si>
  <si>
    <t>37.</t>
  </si>
  <si>
    <t>Ke’Bryan</t>
  </si>
  <si>
    <t>Hayes</t>
  </si>
  <si>
    <t>38.</t>
  </si>
  <si>
    <t>Leody</t>
  </si>
  <si>
    <t>Taveras</t>
  </si>
  <si>
    <t>39.</t>
  </si>
  <si>
    <t>Estevan</t>
  </si>
  <si>
    <t>Florial</t>
  </si>
  <si>
    <t>40.</t>
  </si>
  <si>
    <t>Alec</t>
  </si>
  <si>
    <t>Bohm</t>
  </si>
  <si>
    <t>41.</t>
  </si>
  <si>
    <t>Seth</t>
  </si>
  <si>
    <t>Beer</t>
  </si>
  <si>
    <t>42.</t>
  </si>
  <si>
    <t>Joey</t>
  </si>
  <si>
    <t>Bart</t>
  </si>
  <si>
    <t>SFG</t>
  </si>
  <si>
    <t>43.</t>
  </si>
  <si>
    <t>Casey</t>
  </si>
  <si>
    <t>Mize</t>
  </si>
  <si>
    <t>44.</t>
  </si>
  <si>
    <t>Touki</t>
  </si>
  <si>
    <t>Toussaint</t>
  </si>
  <si>
    <t>45.</t>
  </si>
  <si>
    <t>Yusei</t>
  </si>
  <si>
    <t>Kikuchi</t>
  </si>
  <si>
    <t>46.</t>
  </si>
  <si>
    <t>McKay</t>
  </si>
  <si>
    <t>47.</t>
  </si>
  <si>
    <t>Travis</t>
  </si>
  <si>
    <t>Swaggerty</t>
  </si>
  <si>
    <t>48.</t>
  </si>
  <si>
    <t>Jonathan</t>
  </si>
  <si>
    <t>India</t>
  </si>
  <si>
    <t>49.</t>
  </si>
  <si>
    <t>Michael</t>
  </si>
  <si>
    <t>Soroka</t>
  </si>
  <si>
    <t>50.</t>
  </si>
  <si>
    <t>Justus</t>
  </si>
  <si>
    <t>Sheffield</t>
  </si>
  <si>
    <t>51.</t>
  </si>
  <si>
    <t>Sixto</t>
  </si>
  <si>
    <t>Sanchez</t>
  </si>
  <si>
    <t>52.</t>
  </si>
  <si>
    <t>Chris</t>
  </si>
  <si>
    <t>Paddack</t>
  </si>
  <si>
    <t>53.</t>
  </si>
  <si>
    <t>Kopech</t>
  </si>
  <si>
    <t>54.</t>
  </si>
  <si>
    <t>Wright</t>
  </si>
  <si>
    <t>55.</t>
  </si>
  <si>
    <t>A.J.</t>
  </si>
  <si>
    <t>Puk</t>
  </si>
  <si>
    <t>56.</t>
  </si>
  <si>
    <t>Triston</t>
  </si>
  <si>
    <t>McKenzie</t>
  </si>
  <si>
    <t>57.</t>
  </si>
  <si>
    <t>Garrett</t>
  </si>
  <si>
    <t>Hampson</t>
  </si>
  <si>
    <t>58.</t>
  </si>
  <si>
    <t>Nico</t>
  </si>
  <si>
    <t>Hoerner</t>
  </si>
  <si>
    <t>59.</t>
  </si>
  <si>
    <t>Monte</t>
  </si>
  <si>
    <t>Harrison</t>
  </si>
  <si>
    <t>60.</t>
  </si>
  <si>
    <t>Drew</t>
  </si>
  <si>
    <t>Waters</t>
  </si>
  <si>
    <t>61.</t>
  </si>
  <si>
    <t>Jorge</t>
  </si>
  <si>
    <t>Mateo</t>
  </si>
  <si>
    <t>62.</t>
  </si>
  <si>
    <t>Gordon</t>
  </si>
  <si>
    <t>63.</t>
  </si>
  <si>
    <t>Christin</t>
  </si>
  <si>
    <t>Stewart</t>
  </si>
  <si>
    <t>64.</t>
  </si>
  <si>
    <t>Nathaniel</t>
  </si>
  <si>
    <t>Lowe</t>
  </si>
  <si>
    <t>65.</t>
  </si>
  <si>
    <t>Jones</t>
  </si>
  <si>
    <t>66.</t>
  </si>
  <si>
    <t>Tyler</t>
  </si>
  <si>
    <t>Nevin</t>
  </si>
  <si>
    <t>67.</t>
  </si>
  <si>
    <t>Yusniel</t>
  </si>
  <si>
    <t>Diaz</t>
  </si>
  <si>
    <t>68.</t>
  </si>
  <si>
    <t>Mitch</t>
  </si>
  <si>
    <t>Keller</t>
  </si>
  <si>
    <t>69.</t>
  </si>
  <si>
    <t>Ian</t>
  </si>
  <si>
    <t>Anderson</t>
  </si>
  <si>
    <t>70.</t>
  </si>
  <si>
    <t>Hunter</t>
  </si>
  <si>
    <t>Greene</t>
  </si>
  <si>
    <t>71.</t>
  </si>
  <si>
    <t>Jon</t>
  </si>
  <si>
    <t>Duplantier</t>
  </si>
  <si>
    <t>72.</t>
  </si>
  <si>
    <t>Josh</t>
  </si>
  <si>
    <t>James</t>
  </si>
  <si>
    <t>73.</t>
  </si>
  <si>
    <t>Matt</t>
  </si>
  <si>
    <t>Manning</t>
  </si>
  <si>
    <t>74.</t>
  </si>
  <si>
    <t>Patino</t>
  </si>
  <si>
    <t>75.</t>
  </si>
  <si>
    <t>Luiz</t>
  </si>
  <si>
    <t>Gohara</t>
  </si>
  <si>
    <t>76.</t>
  </si>
  <si>
    <t>Loaisiga</t>
  </si>
  <si>
    <t>77.</t>
  </si>
  <si>
    <t>Martinez</t>
  </si>
  <si>
    <t>78.</t>
  </si>
  <si>
    <t>Evan</t>
  </si>
  <si>
    <t>White</t>
  </si>
  <si>
    <t>79.</t>
  </si>
  <si>
    <t>Lazaro</t>
  </si>
  <si>
    <t>Armenteros</t>
  </si>
  <si>
    <t>80.</t>
  </si>
  <si>
    <t>Kevin</t>
  </si>
  <si>
    <t>Smith</t>
  </si>
  <si>
    <t>81.</t>
  </si>
  <si>
    <t>Cole</t>
  </si>
  <si>
    <t>82.</t>
  </si>
  <si>
    <t>Chavis</t>
  </si>
  <si>
    <t>83.</t>
  </si>
  <si>
    <t>Sean</t>
  </si>
  <si>
    <t>Murphy</t>
  </si>
  <si>
    <t>84.</t>
  </si>
  <si>
    <t>Keibert</t>
  </si>
  <si>
    <t>Ruiz</t>
  </si>
  <si>
    <t>85.</t>
  </si>
  <si>
    <t>Danny</t>
  </si>
  <si>
    <t>Jansen</t>
  </si>
  <si>
    <t>86.</t>
  </si>
  <si>
    <t>Ryan</t>
  </si>
  <si>
    <t>Mountcastle</t>
  </si>
  <si>
    <t>87.</t>
  </si>
  <si>
    <t>Maitan</t>
  </si>
  <si>
    <t>88.</t>
  </si>
  <si>
    <t>Bobby</t>
  </si>
  <si>
    <t>Dalbec</t>
  </si>
  <si>
    <t>89.</t>
  </si>
  <si>
    <t>Bubba</t>
  </si>
  <si>
    <t>Thompson</t>
  </si>
  <si>
    <t>90.</t>
  </si>
  <si>
    <t>Bradley</t>
  </si>
  <si>
    <t>91.</t>
  </si>
  <si>
    <t>Jahmai</t>
  </si>
  <si>
    <t>92.</t>
  </si>
  <si>
    <t>Cavan</t>
  </si>
  <si>
    <t>Biggio</t>
  </si>
  <si>
    <t>93.</t>
  </si>
  <si>
    <t>Yu</t>
  </si>
  <si>
    <t>Chang</t>
  </si>
  <si>
    <t>94.</t>
  </si>
  <si>
    <t>Brandon</t>
  </si>
  <si>
    <t>Marsh</t>
  </si>
  <si>
    <t>95.</t>
  </si>
  <si>
    <t>Xavier</t>
  </si>
  <si>
    <t>Edwards</t>
  </si>
  <si>
    <t>96.</t>
  </si>
  <si>
    <t>Tristen</t>
  </si>
  <si>
    <t>Lutz</t>
  </si>
  <si>
    <t>97.</t>
  </si>
  <si>
    <t>Michel</t>
  </si>
  <si>
    <t>Baez</t>
  </si>
  <si>
    <t>98.</t>
  </si>
  <si>
    <t>Matthew</t>
  </si>
  <si>
    <t>Liberatore</t>
  </si>
  <si>
    <t>99.</t>
  </si>
  <si>
    <t>Brady</t>
  </si>
  <si>
    <t>Singer</t>
  </si>
  <si>
    <t>KCR</t>
  </si>
  <si>
    <t>100.</t>
  </si>
  <si>
    <t>Rogelio</t>
  </si>
  <si>
    <t>Victor Victor</t>
  </si>
  <si>
    <t>Julio Pablo</t>
  </si>
  <si>
    <t>Wander Franco</t>
  </si>
  <si>
    <t>Carter Kieboom</t>
  </si>
  <si>
    <t>Alex Kirilloff</t>
  </si>
  <si>
    <t>Christian Pache</t>
  </si>
  <si>
    <t>Andres Gimenez</t>
  </si>
  <si>
    <t>Nolan Gorman</t>
  </si>
  <si>
    <t>Nick Madrigal</t>
  </si>
  <si>
    <t>Vidal Brujan</t>
  </si>
  <si>
    <t>Jesus Luzardo</t>
  </si>
  <si>
    <t>MacKenzie Gore</t>
  </si>
  <si>
    <t>Jarred Kelenic</t>
  </si>
  <si>
    <t>Trevor Larnach</t>
  </si>
  <si>
    <t>Victor Victor Mesa</t>
  </si>
  <si>
    <t>Ke’Bryan Hayes</t>
  </si>
  <si>
    <t>Alec Bohm</t>
  </si>
  <si>
    <t>Seth Beer</t>
  </si>
  <si>
    <t>Joey Bart</t>
  </si>
  <si>
    <t>Casey Mize</t>
  </si>
  <si>
    <t>Yusei Kikuchi</t>
  </si>
  <si>
    <t>Brendan McKay</t>
  </si>
  <si>
    <t>Travis Swaggerty</t>
  </si>
  <si>
    <t>Jonathan India</t>
  </si>
  <si>
    <t>Michael Soroka</t>
  </si>
  <si>
    <t>Garrett Hampson</t>
  </si>
  <si>
    <t>Nico Hoerner</t>
  </si>
  <si>
    <t>Drew Waters</t>
  </si>
  <si>
    <t>Nathaniel Lowe</t>
  </si>
  <si>
    <t>Nolan Jones</t>
  </si>
  <si>
    <t>Tyler Nevin</t>
  </si>
  <si>
    <t>Josh James</t>
  </si>
  <si>
    <t>Luis Patino</t>
  </si>
  <si>
    <t>Jonathan Loaisiga</t>
  </si>
  <si>
    <t>Julio Pablo Martinez</t>
  </si>
  <si>
    <t>Evan White</t>
  </si>
  <si>
    <t>Lazaro Armenteros</t>
  </si>
  <si>
    <t>Kevin Smith</t>
  </si>
  <si>
    <t>Cole Tucker</t>
  </si>
  <si>
    <t>Sean Murphy</t>
  </si>
  <si>
    <t>Bobby Dalbec</t>
  </si>
  <si>
    <t>Bubba Thompson</t>
  </si>
  <si>
    <t>Cavan Biggio</t>
  </si>
  <si>
    <t>Yu Chang</t>
  </si>
  <si>
    <t>Xavier Edwards</t>
  </si>
  <si>
    <t>Matthew Liberatore</t>
  </si>
  <si>
    <t>Brady Singer</t>
  </si>
  <si>
    <t>Rogelio Armenteros</t>
  </si>
  <si>
    <t>2019 data</t>
  </si>
  <si>
    <t>Column1</t>
  </si>
  <si>
    <t>2019 DATA</t>
  </si>
  <si>
    <t>Adalberto Mondesi</t>
  </si>
  <si>
    <t>1B/2B/ OF</t>
  </si>
  <si>
    <t>Max Muncy</t>
  </si>
  <si>
    <t>Joey Lucchesi</t>
  </si>
  <si>
    <t>Felipe Vazquez</t>
  </si>
  <si>
    <t>1B/SS/ 3B</t>
  </si>
  <si>
    <t>1B/2B/ SS/3B</t>
  </si>
  <si>
    <t>Cedric Mullins</t>
  </si>
  <si>
    <t>David Fletcher</t>
  </si>
  <si>
    <t>1B/2B/ SS/3B/OF</t>
  </si>
  <si>
    <t>Trevor Rosenthal</t>
  </si>
  <si>
    <t>Yoshihisa Hirano</t>
  </si>
  <si>
    <t>Michael Pineda</t>
  </si>
  <si>
    <t>Ryan O’Hearn</t>
  </si>
  <si>
    <t>Julio Urias</t>
  </si>
  <si>
    <t>Merrill Kelly</t>
  </si>
  <si>
    <t>Peter O’Brien</t>
  </si>
  <si>
    <t>Framber Valdez</t>
  </si>
  <si>
    <t>Franmil Reyes</t>
  </si>
  <si>
    <t>Jeff McNeil</t>
  </si>
  <si>
    <t>Ji-Man Choi</t>
  </si>
  <si>
    <t>Brandon Lowe</t>
  </si>
  <si>
    <t>Jake Cave</t>
  </si>
  <si>
    <t>J.D. Davis</t>
  </si>
  <si>
    <t>Adam Cimber</t>
  </si>
  <si>
    <t>Willians Astudillo</t>
  </si>
  <si>
    <t>Aramis Garcia</t>
  </si>
  <si>
    <t>Manny Banuelos</t>
  </si>
  <si>
    <t>C/1B/ OF</t>
  </si>
  <si>
    <t>Enrique Hernandez</t>
  </si>
  <si>
    <t>Austin Dean</t>
  </si>
  <si>
    <t>C/2B/ 3B</t>
  </si>
  <si>
    <t>Steve Wilkerson</t>
  </si>
  <si>
    <t>Patrick Wisdom</t>
  </si>
  <si>
    <t>2B/SS/ 3B/</t>
  </si>
  <si>
    <t>Nick Martini</t>
  </si>
  <si>
    <t>D.J. Stewart</t>
  </si>
  <si>
    <t>MENUMENU</t>
  </si>
  <si>
    <t>Log In</t>
  </si>
  <si>
    <t>Top 100 Hitters</t>
  </si>
  <si>
    <t>Two-Start Pitchers</t>
  </si>
  <si>
    <t>Top 100 Starting Pitchers</t>
  </si>
  <si>
    <t>Bullpen</t>
  </si>
  <si>
    <t>2019 Rankings</t>
  </si>
  <si>
    <t>2019 Preseason</t>
  </si>
  <si>
    <t>2018 Season-to-Date</t>
  </si>
  <si>
    <t>2019 Rest of Season</t>
  </si>
  <si>
    <t>Historical (since 1903)</t>
  </si>
  <si>
    <t>Top 25 Prospects for 2019 Fantasy Baseball</t>
  </si>
  <si>
    <t>Top 50 Prospects for 2019 Fantasy Baseball</t>
  </si>
  <si>
    <t>Top 100 Prospects for 2019 Fantasy Baseball</t>
  </si>
  <si>
    <t>Top 50 First Year Player Prospects for 2019 Fantasy Baseball</t>
  </si>
  <si>
    <t>Top 150 Fantasy Baseball Prospects</t>
  </si>
  <si>
    <t>Top 500 Prospects for 2018 Fantasy Baseball</t>
  </si>
  <si>
    <t>Stats/Projections</t>
  </si>
  <si>
    <t>Steamer/Razzball 2019 Pre-Season Projections</t>
  </si>
  <si>
    <t>Steamer/Razzball 2019 Rest of Season Projections</t>
  </si>
  <si>
    <t>2018 MLB Stats</t>
  </si>
  <si>
    <t>Relievonator (Today/Tomorrow Projections)</t>
  </si>
  <si>
    <t>DRAFT MLB Player Rankings</t>
  </si>
  <si>
    <t>Fantasy Baseball Trade Analyzer</t>
  </si>
  <si>
    <t>2019 Best 100 Pitching Starts</t>
  </si>
  <si>
    <t>Sign up For 2019!</t>
  </si>
  <si>
    <t>2018 RCL Standings</t>
  </si>
  <si>
    <t>2017 RCL Standings</t>
  </si>
  <si>
    <t>2016 RCL Standings</t>
  </si>
  <si>
    <t>2015 RCL Standings</t>
  </si>
  <si>
    <t>Trade Analyzer</t>
  </si>
  <si>
    <t>2019 Fantasy Baseball Projections for Hitters – Steamer/Razzball Projections</t>
  </si>
  <si>
    <t>Kevin Kramer</t>
  </si>
  <si>
    <t>Jung Ho Kang</t>
  </si>
  <si>
    <t>Isaac Galloway</t>
  </si>
  <si>
    <t>Bobby Wilson</t>
  </si>
  <si>
    <t>Drew Jackson</t>
  </si>
  <si>
    <t>Kyle Farmer</t>
  </si>
  <si>
    <t>Erik Kratz</t>
  </si>
  <si>
    <t>Michael Perez</t>
  </si>
  <si>
    <t>Andrew Knizner</t>
  </si>
  <si>
    <t>Jack Reinheimer</t>
  </si>
  <si>
    <t>Richie Martin</t>
  </si>
  <si>
    <t>Myles Straw</t>
  </si>
  <si>
    <t>Adolis Garcia</t>
  </si>
  <si>
    <t>Scott Heineman</t>
  </si>
  <si>
    <t>John Andreoli</t>
  </si>
  <si>
    <t>Ildemaro Vargas</t>
  </si>
  <si>
    <t>Rosell Herrera</t>
  </si>
  <si>
    <t>Jose Briceno</t>
  </si>
  <si>
    <t>Taylor Ward</t>
  </si>
  <si>
    <t>Abiatal Avelino</t>
  </si>
  <si>
    <t>Dylan Moore</t>
  </si>
  <si>
    <t>Jace Peterson</t>
  </si>
  <si>
    <t>Adam Rosales</t>
  </si>
  <si>
    <t>Andrew Velazquez</t>
  </si>
  <si>
    <t>Ronny Rodriguez</t>
  </si>
  <si>
    <t>Joe McCarthy</t>
  </si>
  <si>
    <t>Curt Casali</t>
  </si>
  <si>
    <t>Nick Ciuffo</t>
  </si>
  <si>
    <t>Jhonatan Solano</t>
  </si>
  <si>
    <t>A.J. Ellis</t>
  </si>
  <si>
    <t>Adam Moore</t>
  </si>
  <si>
    <t>Ryan Flaherty</t>
  </si>
  <si>
    <t>Pablo Reyes</t>
  </si>
  <si>
    <t>Jonathan Davis</t>
  </si>
  <si>
    <t>Sam Hilliard</t>
  </si>
  <si>
    <t>Connor Joe</t>
  </si>
  <si>
    <t>Josh Fuentes</t>
  </si>
  <si>
    <t>Eric Stamets</t>
  </si>
  <si>
    <t>Yu-Cheng Chang</t>
  </si>
  <si>
    <t>Garrett Stubbs</t>
  </si>
  <si>
    <t>Ramon Urias</t>
  </si>
  <si>
    <t>Matt Beaty</t>
  </si>
  <si>
    <t>Tyrone Taylor</t>
  </si>
  <si>
    <t>Jason Martin</t>
  </si>
  <si>
    <t>Luis Rengifo</t>
  </si>
  <si>
    <t>Troy Stokes Jr</t>
  </si>
  <si>
    <t>Lane Thomas</t>
  </si>
  <si>
    <t>Arquimedes Gamboa</t>
  </si>
  <si>
    <t>Blake Trahan</t>
  </si>
  <si>
    <t>Spencer Kieboom</t>
  </si>
  <si>
    <t>Joey Curletta</t>
  </si>
  <si>
    <t>Kris Negron</t>
  </si>
  <si>
    <t>Kevin Cron</t>
  </si>
  <si>
    <t>Mitch Walding</t>
  </si>
  <si>
    <t>Braden Bishop</t>
  </si>
  <si>
    <t>Dustin Peterson</t>
  </si>
  <si>
    <t>Domingo Leyba</t>
  </si>
  <si>
    <t>Luis Arraez</t>
  </si>
  <si>
    <t>Willi Castro</t>
  </si>
  <si>
    <t>Edward Olivares</t>
  </si>
  <si>
    <t>Ty France</t>
  </si>
  <si>
    <t>Austin Allen</t>
  </si>
  <si>
    <t>LaMonte Wade</t>
  </si>
  <si>
    <t>Reese McGuire</t>
  </si>
  <si>
    <t>Seby Zavala</t>
  </si>
  <si>
    <t>Drew Ferguson</t>
  </si>
  <si>
    <t>Michael Reed</t>
  </si>
  <si>
    <t>Josh Naylor</t>
  </si>
  <si>
    <t>Skye Bolt</t>
  </si>
  <si>
    <t>Luis Barrera</t>
  </si>
  <si>
    <t>Beau Taylor</t>
  </si>
  <si>
    <t>Andy Young</t>
  </si>
  <si>
    <t>Matt Thaiss</t>
  </si>
  <si>
    <t>Corban Joseph</t>
  </si>
  <si>
    <t>Nick Solak</t>
  </si>
  <si>
    <t>Jason Vosler</t>
  </si>
  <si>
    <t>Bryan Reynolds</t>
  </si>
  <si>
    <t>Curious George says:</t>
  </si>
  <si>
    <t>January 15, 2019 at 8:27 pm (link)</t>
  </si>
  <si>
    <t>Can someone explain to me how if projections for miggy are so optimistic (fangraphs being more so than Rudy) we haven’t seen a single sleeper post for him? Especially given the current state of first base?</t>
  </si>
  <si>
    <t>January 17, 2019 at 7:35 am (link)</t>
  </si>
  <si>
    <t>Projecting players who are post-prime (say 32+) is difficult. There are two risks IMO:</t>
  </si>
  <si>
    <t>1) Injuries lead to reduced playing time – I account for that objectively with an estimated DL % formula (informed by age and recent history) and a subjective estimated starting % where I’ll remove some percentage points if I think a player is more likely to get rest days or smaller injuries. This should account for any additional risk based on missing playing time.</t>
  </si>
  <si>
    <t>2) Injuries and/or diminished athleticism lead to a bigger drop in performance (which could also lead to less playing time) – This is only somewhat accounted for in Steamer because it has an aging curve and is weighting recent performance more than past years. But some players drop faster than average b/c of the aforementioned issues and it sure feels like Miggy is a candidate. 2017 was just such a dropoff and his 2019 projections are probably helped by such a small sample size in 2018.</t>
  </si>
  <si>
    <t>So I’d argue FanGraphs (as of today) has underestimated risk #1 and that both our Steamer-based projections can’t fully account for #2. I think perhaps Spring Training xStats (like exit velocity) could be very useful to determine if Miggy has some comeback in him.</t>
  </si>
  <si>
    <t>February 7, 2019 at 6:20 am (link)</t>
  </si>
  <si>
    <t>How would you convert the 12 team $ values to 16 teams?</t>
  </si>
  <si>
    <t>February 7, 2019 at 6:27 am (link)</t>
  </si>
  <si>
    <t>We do have 16 team $ values for 5×5 – https://razzball.com/playerrater-preseason-espnmlb16/</t>
  </si>
  <si>
    <t>If you want to convert one of the non-5×5 categories from 12-team to 16-team, instructions are at the top of these pages: https://razzball.com/playerrater-preseason-hittercategories-espn/, https://razzball.com/preseason-playerrater-pitchercategories/</t>
  </si>
  <si>
    <t>tbill87 says:</t>
  </si>
  <si>
    <t>February 13, 2019 at 10:52 am (link)</t>
  </si>
  <si>
    <t>I’ve used Grey’s projections for the past couple of years, but never really paid attention to the steamer projections. When looking at the list above, is this strictly projections or does it signify a ‘value’ order? Benintendi at 1, Springer at 4?</t>
  </si>
  <si>
    <t>February 13, 2019 at 11:10 am (link)</t>
  </si>
  <si>
    <t>@tbill87: this is just projections ranked by PAs in descending order. the fantasy rankings based on these projections can be found here: https://razzball.com/playerrater-preseason-espnmlb12/</t>
  </si>
  <si>
    <t>there are versions for various league sizes/formats.</t>
  </si>
  <si>
    <t>February 13, 2019 at 12:59 pm (link)</t>
  </si>
  <si>
    <t>@Rudy Gamble: Got it. Thanks Rudy</t>
  </si>
  <si>
    <t>Notify me of new posts by email.</t>
  </si>
  <si>
    <t>Copyright 2007 - 2019 Razzball LLC. All rights reserved. Razzball.com and the Razzball logo units are copyright Razzball LLC.</t>
  </si>
  <si>
    <t>Note: These pages reflect 2018. They will update to 2019 once the season starts. See here for 2019 preseason rankings and projected player values.</t>
  </si>
  <si>
    <t>Hitting Pitching</t>
  </si>
  <si>
    <t>10 | 12 | 14 | 15 | 16 | 5x5 OBP | 6x6 OBP | 6x6 OPS | 6x6 QS | 6x6 Holds | 7x7 QS+H</t>
  </si>
  <si>
    <t>10 | 12 | 14 | 15 | 16 | 5x5 OBP | 6x6 OBP | 6x6 OPS| Other Hit| 6x6 QS| 6x6 Holds| 7x7 QS+H</t>
  </si>
  <si>
    <t>Our rest of season pitcher projections are updated daily. They are a combination of Razzball playing time + Saves/Holds + Quality Start projections and Steamer rate statistics. You can find MLB team rosters here.</t>
  </si>
  <si>
    <t>TBF</t>
  </si>
  <si>
    <t>Drew Gagnon</t>
  </si>
  <si>
    <t>Jeffrey Springs</t>
  </si>
  <si>
    <t>Trey Wingenter</t>
  </si>
  <si>
    <t>Justin Anderson</t>
  </si>
  <si>
    <t>Paul Fry</t>
  </si>
  <si>
    <t>Robert Stock</t>
  </si>
  <si>
    <t>Wes Parsons</t>
  </si>
  <si>
    <t>Tim Peterson</t>
  </si>
  <si>
    <t>Marcus Walden</t>
  </si>
  <si>
    <t>Walker Lockett</t>
  </si>
  <si>
    <t>Bobby Poyner</t>
  </si>
  <si>
    <t>Drew Smith</t>
  </si>
  <si>
    <t>Joey Krehbiel</t>
  </si>
  <si>
    <t>Colin Poche</t>
  </si>
  <si>
    <t>Ruben Alaniz</t>
  </si>
  <si>
    <t>Matthew Festa</t>
  </si>
  <si>
    <t>Nick Anderson</t>
  </si>
  <si>
    <t>Travis Bergen</t>
  </si>
  <si>
    <t>Jonny Venters</t>
  </si>
  <si>
    <t>Riley Ferrell</t>
  </si>
  <si>
    <t>Jefry Rodriguez</t>
  </si>
  <si>
    <t>Evan Phillips</t>
  </si>
  <si>
    <t>Ian Hamilton</t>
  </si>
  <si>
    <t>Austin Davis</t>
  </si>
  <si>
    <t>Tanner Anderson</t>
  </si>
  <si>
    <t>Kyle Bird</t>
  </si>
  <si>
    <t>Stephen Tarpley</t>
  </si>
  <si>
    <t>Ian Gibaut</t>
  </si>
  <si>
    <t>Joaquin Benoit</t>
  </si>
  <si>
    <t>Jose Quijada</t>
  </si>
  <si>
    <t>Kyle Keller</t>
  </si>
  <si>
    <t>Jimmy Herget</t>
  </si>
  <si>
    <t>Chad Sobotka</t>
  </si>
  <si>
    <t>Andrew Albers</t>
  </si>
  <si>
    <t>Daniel Zamora</t>
  </si>
  <si>
    <t>Sam Coonrod</t>
  </si>
  <si>
    <t>D.J. Johnson</t>
  </si>
  <si>
    <t>Jacob Webb</t>
  </si>
  <si>
    <t>James Norwood</t>
  </si>
  <si>
    <t>Trey Supak</t>
  </si>
  <si>
    <t>Joe Harvey</t>
  </si>
  <si>
    <t>Edgar Garcia</t>
  </si>
  <si>
    <t>Cody Carroll</t>
  </si>
  <si>
    <t>Jake Newberry</t>
  </si>
  <si>
    <t>Josh Taylor</t>
  </si>
  <si>
    <t>Tanner Rainey</t>
  </si>
  <si>
    <t>Andrew Vasquez</t>
  </si>
  <si>
    <t>Eric Hanhold</t>
  </si>
  <si>
    <t>Gerardo Reyes</t>
  </si>
  <si>
    <t>Caleb Frare</t>
  </si>
  <si>
    <t>Wei-Chieh Huang</t>
  </si>
  <si>
    <t>Brendan McCurry</t>
  </si>
  <si>
    <t>Hector Perez</t>
  </si>
  <si>
    <t>Ryan Burr</t>
  </si>
  <si>
    <t>Kodi Medeiros</t>
  </si>
  <si>
    <t>Patrick Murphy</t>
  </si>
  <si>
    <t>Arnaldo Hernandez</t>
  </si>
  <si>
    <t>Cole Sulser</t>
  </si>
  <si>
    <t>Jose Ruiz</t>
  </si>
  <si>
    <t>Cd Pelham</t>
  </si>
  <si>
    <t>Edwin Jackson</t>
  </si>
  <si>
    <t>Drew Storen</t>
  </si>
  <si>
    <t>Yefry Ramirez</t>
  </si>
  <si>
    <t>Jean Carlos Mejia</t>
  </si>
  <si>
    <t>Corbin Martin</t>
  </si>
  <si>
    <t>Reed Garrett</t>
  </si>
  <si>
    <t>Zack Burdi</t>
  </si>
  <si>
    <t>Allen Webster</t>
  </si>
  <si>
    <t>Sam Wolff</t>
  </si>
  <si>
    <t>Chris Ellis</t>
  </si>
  <si>
    <t>Huascar Ynoa</t>
  </si>
  <si>
    <t>Jacob Waguespack</t>
  </si>
  <si>
    <t>Sam Hentges</t>
  </si>
  <si>
    <t>Jose Fernandez</t>
  </si>
  <si>
    <t>J.B. Bukauskas</t>
  </si>
  <si>
    <t>Aaron Brooks</t>
  </si>
  <si>
    <t>Art Warren</t>
  </si>
  <si>
    <t>Tommy Milone</t>
  </si>
  <si>
    <t>Jordan Yamamoto</t>
  </si>
  <si>
    <t>Bryan Abreu</t>
  </si>
  <si>
    <t>Matt Koch</t>
  </si>
  <si>
    <t>Yoel Espinal</t>
  </si>
  <si>
    <t>Justin Lawrence</t>
  </si>
  <si>
    <t>Emilio Vargas</t>
  </si>
  <si>
    <t>Bo Takahashi</t>
  </si>
  <si>
    <t>P.J. Conlon</t>
  </si>
  <si>
    <t>Darwinzon Hernandez</t>
  </si>
  <si>
    <t>Denyi Reyes</t>
  </si>
  <si>
    <t>Yennsy Diaz</t>
  </si>
  <si>
    <t>Elvis Luciano</t>
  </si>
  <si>
    <t>2019 MLB 12 Team Hitter Rankings &amp; Auction Values (ESPN Roster, 6X6 OPS)</t>
  </si>
  <si>
    <t>old</t>
  </si>
  <si>
    <t>updated for 2019</t>
  </si>
  <si>
    <t>2019 updated</t>
  </si>
  <si>
    <t>Prospects-ALL</t>
  </si>
  <si>
    <t>Prospects-ALL_</t>
  </si>
  <si>
    <t>Ronald Acuna Jr.</t>
  </si>
  <si>
    <t>Zack Britton</t>
  </si>
  <si>
    <t>Jakob Junis</t>
  </si>
  <si>
    <t>Lourdes Gurriel Jr.</t>
  </si>
  <si>
    <t>Sign Up Now for 2019!</t>
  </si>
  <si>
    <t>Zach Borenstein</t>
  </si>
  <si>
    <t>Gunnar Heidt</t>
  </si>
  <si>
    <t>David Banuelos</t>
  </si>
  <si>
    <t>Zack Granite</t>
  </si>
  <si>
    <t>Ronald Pena</t>
  </si>
  <si>
    <t>2019 MLB 12 Team Hitter Rankings &amp; Auction Values (ESPN Roster, 6X6 OBP)</t>
  </si>
  <si>
    <t>by ETA - PITCHER prospects 
(ranked in each year)</t>
  </si>
  <si>
    <t>by ETA - HITTER prospects 
(ranked in each year)</t>
  </si>
  <si>
    <t>not supported 2019 due to using Steamer projections</t>
  </si>
  <si>
    <t>OBP_RANK_6x6</t>
  </si>
  <si>
    <t>https://razzball.com/playerrater-preseason-espnmlb12-6X6OBP/</t>
  </si>
  <si>
    <t>USER RANK</t>
  </si>
  <si>
    <t>Category:</t>
  </si>
  <si>
    <t>Rank_Pitcher_USER</t>
  </si>
  <si>
    <t>USER RANK PITCH</t>
  </si>
  <si>
    <t>USER RANK HIT</t>
  </si>
  <si>
    <t>Rank_Hitter_USER</t>
  </si>
  <si>
    <t>Team 26 Name</t>
  </si>
  <si>
    <t>30 team</t>
  </si>
  <si>
    <t>Team 30 Name</t>
  </si>
  <si>
    <t>Team 27 Name</t>
  </si>
  <si>
    <t>Team 28 Name</t>
  </si>
  <si>
    <t>Team 29 Name</t>
  </si>
  <si>
    <t>(# teams changes automatically based on # of team names)</t>
  </si>
  <si>
    <t>Updated: 2019-03-02 01:28:22 AM EST | Maintained by Rudy Gamble ([email protected])</t>
  </si>
  <si>
    <t>Derek Dietrich</t>
  </si>
  <si>
    <t>Preston Tucker</t>
  </si>
  <si>
    <t>Hanley Ramirez</t>
  </si>
  <si>
    <t>Ichiro Suzuki</t>
  </si>
  <si>
    <t>Brad Miller</t>
  </si>
  <si>
    <t>1B/2B/SS</t>
  </si>
  <si>
    <t>73 Responses (Jump straight to the comment form)</t>
  </si>
  <si>
    <t>LenFuego says:</t>
  </si>
  <si>
    <t>March 1, 2019 at 12:34 pm (link)</t>
  </si>
  <si>
    <t>Rudy, your hitter rankings include a total of 611 batters this year, while the Steamer projections on FanGraphs include 4115 batters, and there is a similar culling down for pitchers. What method/algorithm do you use to cull the Steamer lists down for your lists?</t>
  </si>
  <si>
    <t>March 1, 2019 at 12:43 pm (link)</t>
  </si>
  <si>
    <t>@LenFuego: I only include hitters whom I project playing time. I think the FG version gives a bazillion batters 1 PA and pitchers 1 IP. I just compared the two and found only 4 hitters with more than 1+ PA projected by FG – Brad Miller, Preston Tucker, Hanley Ramirez, and Ichiro. All are below 100 PA. Adding them in now.</t>
  </si>
  <si>
    <t>March 1, 2019 at 10:09 pm (link)</t>
  </si>
  <si>
    <t>@Rudy Gamble: OK, great, thanks for the info. I am using your projections as the basis for doing my own player auction values for the mildly peculiar rules of my deep league. I used the FanGraphs Steamer projections last year, but I prefer your playing time projections so will use your projections this year, and I was just trying to figure out if I needed to add anyone else from FanGraphs’ data set. Sounds like other than perhaps some prospects who are not expected to get the call-up this season (who I incorporate separately anyway), I am all set.</t>
  </si>
  <si>
    <t>March 1, 2019 at 10:13 pm (link)</t>
  </si>
  <si>
    <t>@LenFuego: cool. fyi, the prospectonator links in the menu at the top of the page (Prospect Hit|Pitch) have full season projections for 1000 hitters and pitchers ranked by fantasy value.</t>
  </si>
  <si>
    <t>Hey. We get it. You don't like ads. We set up an ad-free subscription (https://razzball.com/membership-account/subscriptions/?pa=ab) for you that still allows us to pay the bills/writers. Otherwise, please whitelist our site on your ad blocker. Thanks!</t>
  </si>
  <si>
    <t>Updated: March 2, 2019, 10 a.m. Eastern | Maintained by Rudy Gamble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</si>
</sst>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3" formatCode="_(* #,##0.00_);_(* \(#,##0.00\);_(* &quot;-&quot;??_);_(@_)"/>
    <numFmt numFmtId="164" formatCode="_(\$* #,##0.00_);_(\$* \(#,##0.00\);_(\$* \-??_);_(@_)"/>
    <numFmt numFmtId="165" formatCode="_(\$* #,##0_);_(\$* \(#,##0\);_(\$* \-??_);_(@_)"/>
    <numFmt numFmtId="166" formatCode="\$#,##0\ ;[Red]&quot;($&quot;#,##0\)"/>
    <numFmt numFmtId="167" formatCode="&quot; $&quot;#,##0\ ;&quot; $(&quot;#,##0\);&quot; $-&quot;#\ ;@\ "/>
    <numFmt numFmtId="168" formatCode="0.000"/>
    <numFmt numFmtId="169" formatCode="_(* #,##0.00_);_(* \(#,##0.00\);_(* \-??_);_(@_)"/>
    <numFmt numFmtId="170" formatCode="\$#,##0"/>
    <numFmt numFmtId="171" formatCode="\$#,##0_);&quot;($&quot;#,##0\)"/>
    <numFmt numFmtId="172" formatCode="#"/>
    <numFmt numFmtId="173" formatCode="\$#,##0_);[Red]&quot;($&quot;#,##0\)"/>
    <numFmt numFmtId="174" formatCode="0.0"/>
  </numFmts>
  <fonts count="81"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scheme val="minor"/>
    </font>
    <font>
      <sz val="10"/>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name val="Arial"/>
      <family val="2"/>
    </font>
    <font>
      <b/>
      <sz val="10"/>
      <color indexed="10"/>
      <name val="Arial"/>
      <family val="2"/>
    </font>
    <font>
      <u/>
      <sz val="10"/>
      <color indexed="12"/>
      <name val="Arial"/>
      <family val="2"/>
    </font>
    <font>
      <i/>
      <sz val="10"/>
      <name val="Arial"/>
      <family val="2"/>
    </font>
    <font>
      <b/>
      <sz val="10"/>
      <color indexed="12"/>
      <name val="Arial"/>
      <family val="2"/>
    </font>
    <font>
      <b/>
      <sz val="10"/>
      <color indexed="9"/>
      <name val="Arial"/>
      <family val="2"/>
    </font>
    <font>
      <b/>
      <sz val="12"/>
      <color indexed="12"/>
      <name val="Arial"/>
      <family val="2"/>
    </font>
    <font>
      <sz val="8"/>
      <name val="Arial"/>
      <family val="2"/>
    </font>
    <font>
      <sz val="10"/>
      <name val="Arial"/>
      <family val="2"/>
    </font>
    <font>
      <sz val="10"/>
      <color indexed="12"/>
      <name val="Arial"/>
      <family val="2"/>
    </font>
    <font>
      <b/>
      <sz val="12"/>
      <name val="Arial"/>
      <family val="2"/>
    </font>
    <font>
      <sz val="10"/>
      <color rgb="FF0000FF"/>
      <name val="Arial"/>
      <family val="2"/>
    </font>
    <font>
      <sz val="12"/>
      <color theme="1"/>
      <name val="Calibri"/>
      <family val="2"/>
      <scheme val="minor"/>
    </font>
    <font>
      <u/>
      <sz val="12"/>
      <color theme="10"/>
      <name val="Calibri"/>
      <family val="2"/>
      <scheme val="minor"/>
    </font>
    <font>
      <u/>
      <sz val="12"/>
      <color theme="11"/>
      <name val="Calibri"/>
      <family val="2"/>
      <scheme val="minor"/>
    </font>
    <font>
      <sz val="11"/>
      <name val="Calibri"/>
      <family val="2"/>
    </font>
    <font>
      <b/>
      <sz val="10"/>
      <color rgb="FFFF0000"/>
      <name val="Arial"/>
      <family val="2"/>
    </font>
    <font>
      <b/>
      <sz val="9"/>
      <color indexed="81"/>
      <name val="Tahoma"/>
      <family val="2"/>
    </font>
    <font>
      <sz val="10"/>
      <color theme="1"/>
      <name val="Arial"/>
      <family val="2"/>
    </font>
    <font>
      <b/>
      <sz val="11"/>
      <name val="Arial"/>
      <family val="2"/>
    </font>
    <font>
      <b/>
      <sz val="11"/>
      <color theme="1"/>
      <name val="Arial"/>
      <family val="2"/>
    </font>
    <font>
      <sz val="11"/>
      <name val="Arial"/>
      <family val="2"/>
    </font>
    <font>
      <b/>
      <sz val="14"/>
      <color theme="0"/>
      <name val="Arial"/>
      <family val="2"/>
    </font>
    <font>
      <b/>
      <sz val="14"/>
      <color rgb="FFFF0000"/>
      <name val="Arial"/>
      <family val="2"/>
    </font>
    <font>
      <b/>
      <sz val="10"/>
      <color theme="1"/>
      <name val="Arial"/>
      <family val="2"/>
    </font>
    <font>
      <b/>
      <sz val="10"/>
      <color theme="0"/>
      <name val="Arial"/>
      <family val="2"/>
    </font>
    <font>
      <b/>
      <sz val="11"/>
      <color theme="0"/>
      <name val="Arial"/>
      <family val="2"/>
    </font>
    <font>
      <b/>
      <sz val="12"/>
      <color rgb="FF0000FF"/>
      <name val="Arial"/>
      <family val="2"/>
    </font>
    <font>
      <b/>
      <sz val="13.5"/>
      <name val="Arial"/>
      <family val="2"/>
    </font>
    <font>
      <b/>
      <u/>
      <sz val="10"/>
      <color rgb="FF0000FF"/>
      <name val="Arial"/>
      <family val="2"/>
    </font>
    <font>
      <b/>
      <sz val="10"/>
      <color rgb="FF0000FF"/>
      <name val="Arial"/>
      <family val="2"/>
    </font>
    <font>
      <b/>
      <sz val="24"/>
      <name val="Arial"/>
      <family val="2"/>
    </font>
    <font>
      <b/>
      <sz val="12"/>
      <color theme="1"/>
      <name val="Calibri"/>
      <family val="2"/>
      <scheme val="minor"/>
    </font>
    <font>
      <b/>
      <u/>
      <sz val="10"/>
      <color rgb="FFFF0000"/>
      <name val="Arial"/>
      <family val="2"/>
    </font>
    <font>
      <sz val="20"/>
      <name val="Arial"/>
      <family val="2"/>
    </font>
    <font>
      <sz val="10"/>
      <color theme="0"/>
      <name val="Arial"/>
      <family val="2"/>
    </font>
    <font>
      <b/>
      <sz val="13.5"/>
      <color theme="0"/>
      <name val="Arial"/>
      <family val="2"/>
    </font>
    <font>
      <b/>
      <sz val="11"/>
      <color theme="0"/>
      <name val="Calibri"/>
      <family val="2"/>
      <scheme val="minor"/>
    </font>
    <font>
      <b/>
      <u/>
      <sz val="10"/>
      <color theme="0"/>
      <name val="Arial"/>
      <family val="2"/>
    </font>
    <font>
      <b/>
      <u/>
      <sz val="11"/>
      <color indexed="12"/>
      <name val="Arial"/>
      <family val="2"/>
    </font>
    <font>
      <b/>
      <sz val="14"/>
      <color rgb="FF0000FF"/>
      <name val="Arial"/>
      <family val="2"/>
    </font>
    <font>
      <b/>
      <sz val="10"/>
      <color theme="1"/>
      <name val="Calibri"/>
      <family val="2"/>
      <scheme val="minor"/>
    </font>
    <font>
      <sz val="12"/>
      <color rgb="FFC00000"/>
      <name val="Arial"/>
      <family val="2"/>
    </font>
    <font>
      <b/>
      <sz val="12"/>
      <color rgb="FFC00000"/>
      <name val="Arial"/>
      <family val="2"/>
    </font>
    <font>
      <sz val="10"/>
      <color rgb="FFC00000"/>
      <name val="Arial"/>
      <family val="2"/>
    </font>
    <font>
      <b/>
      <i/>
      <sz val="10"/>
      <color rgb="FFC00000"/>
      <name val="Arial"/>
      <family val="2"/>
    </font>
    <font>
      <b/>
      <sz val="12"/>
      <color rgb="FFC00000"/>
      <name val="Calibri"/>
      <family val="2"/>
      <scheme val="minor"/>
    </font>
    <font>
      <b/>
      <sz val="11"/>
      <color rgb="FFC00000"/>
      <name val="Arial"/>
      <family val="2"/>
    </font>
    <font>
      <sz val="11"/>
      <color rgb="FFC00000"/>
      <name val="Arial"/>
      <family val="2"/>
    </font>
    <font>
      <b/>
      <i/>
      <sz val="10"/>
      <name val="Arial"/>
      <family val="2"/>
    </font>
    <font>
      <b/>
      <sz val="10"/>
      <name val="Calibri"/>
      <family val="2"/>
    </font>
    <font>
      <b/>
      <sz val="12"/>
      <color rgb="FF0000FF"/>
      <name val="Calibri"/>
      <family val="2"/>
    </font>
    <font>
      <b/>
      <sz val="10"/>
      <color rgb="FF0000FF"/>
      <name val="Calibri"/>
      <family val="2"/>
    </font>
    <font>
      <b/>
      <sz val="30"/>
      <name val="Arial"/>
      <family val="2"/>
    </font>
    <font>
      <b/>
      <sz val="10"/>
      <color rgb="FFC00000"/>
      <name val="Arial"/>
      <family val="2"/>
    </font>
    <font>
      <b/>
      <i/>
      <u/>
      <sz val="10"/>
      <name val="Arial"/>
      <family val="2"/>
    </font>
    <font>
      <b/>
      <sz val="9"/>
      <color theme="0"/>
      <name val="Arial"/>
      <family val="2"/>
    </font>
    <font>
      <sz val="9"/>
      <name val="Arial"/>
      <family val="2"/>
    </font>
  </fonts>
  <fills count="84">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45"/>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50"/>
      </patternFill>
    </fill>
    <fill>
      <patternFill patternType="solid">
        <fgColor indexed="11"/>
        <bgColor indexed="15"/>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0"/>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24"/>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23"/>
        <bgColor indexed="55"/>
      </patternFill>
    </fill>
    <fill>
      <patternFill patternType="solid">
        <fgColor indexed="40"/>
        <bgColor indexed="49"/>
      </patternFill>
    </fill>
    <fill>
      <patternFill patternType="solid">
        <fgColor indexed="18"/>
        <bgColor indexed="32"/>
      </patternFill>
    </fill>
    <fill>
      <patternFill patternType="solid">
        <fgColor indexed="8"/>
        <bgColor indexed="58"/>
      </patternFill>
    </fill>
    <fill>
      <patternFill patternType="solid">
        <fgColor indexed="13"/>
        <bgColor indexed="51"/>
      </patternFill>
    </fill>
    <fill>
      <patternFill patternType="solid">
        <fgColor indexed="15"/>
        <bgColor indexed="11"/>
      </patternFill>
    </fill>
    <fill>
      <patternFill patternType="solid">
        <fgColor indexed="22"/>
        <bgColor indexed="25"/>
      </patternFill>
    </fill>
    <fill>
      <patternFill patternType="solid">
        <fgColor indexed="22"/>
        <bgColor indexed="64"/>
      </patternFill>
    </fill>
    <fill>
      <patternFill patternType="solid">
        <fgColor indexed="22"/>
        <bgColor indexed="27"/>
      </patternFill>
    </fill>
    <fill>
      <patternFill patternType="solid">
        <fgColor indexed="50"/>
        <bgColor indexed="29"/>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theme="0" tint="-0.14999847407452621"/>
        <bgColor theme="0" tint="-0.14999847407452621"/>
      </patternFill>
    </fill>
    <fill>
      <patternFill patternType="solid">
        <fgColor theme="8"/>
        <bgColor indexed="64"/>
      </patternFill>
    </fill>
    <fill>
      <patternFill patternType="solid">
        <fgColor theme="5" tint="0.79998168889431442"/>
        <bgColor indexed="64"/>
      </patternFill>
    </fill>
    <fill>
      <patternFill patternType="solid">
        <fgColor theme="8"/>
        <bgColor indexed="27"/>
      </patternFill>
    </fill>
    <fill>
      <patternFill patternType="solid">
        <fgColor theme="1" tint="4.9989318521683403E-2"/>
        <bgColor indexed="64"/>
      </patternFill>
    </fill>
    <fill>
      <patternFill patternType="solid">
        <fgColor theme="5"/>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1"/>
        <bgColor indexed="64"/>
      </patternFill>
    </fill>
    <fill>
      <patternFill patternType="solid">
        <fgColor theme="0"/>
        <bgColor indexed="64"/>
      </patternFill>
    </fill>
    <fill>
      <patternFill patternType="solid">
        <fgColor theme="4" tint="0.79998168889431442"/>
        <bgColor indexed="64"/>
      </patternFill>
    </fill>
    <fill>
      <patternFill patternType="solid">
        <fgColor rgb="FFFF0000"/>
        <bgColor indexed="64"/>
      </patternFill>
    </fill>
    <fill>
      <patternFill patternType="solid">
        <fgColor rgb="FF0000FF"/>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4"/>
        <bgColor indexed="64"/>
      </patternFill>
    </fill>
    <fill>
      <patternFill patternType="solid">
        <fgColor rgb="FFFFCC99"/>
        <bgColor indexed="64"/>
      </patternFill>
    </fill>
    <fill>
      <patternFill patternType="solid">
        <fgColor theme="7"/>
        <bgColor indexed="64"/>
      </patternFill>
    </fill>
    <fill>
      <patternFill patternType="solid">
        <fgColor rgb="FF00FFFF"/>
        <bgColor indexed="27"/>
      </patternFill>
    </fill>
    <fill>
      <patternFill patternType="solid">
        <fgColor theme="0" tint="-0.34998626667073579"/>
        <bgColor indexed="64"/>
      </patternFill>
    </fill>
    <fill>
      <patternFill patternType="solid">
        <fgColor rgb="FF00B050"/>
        <bgColor indexed="64"/>
      </patternFill>
    </fill>
    <fill>
      <patternFill patternType="solid">
        <fgColor rgb="FFFFFF00"/>
        <bgColor indexed="50"/>
      </patternFill>
    </fill>
    <fill>
      <patternFill patternType="solid">
        <fgColor rgb="FFFFFF00"/>
        <bgColor indexed="26"/>
      </patternFill>
    </fill>
    <fill>
      <patternFill patternType="solid">
        <fgColor theme="8" tint="0.59999389629810485"/>
        <bgColor indexed="26"/>
      </patternFill>
    </fill>
    <fill>
      <patternFill patternType="solid">
        <fgColor rgb="FFFFFF00"/>
        <bgColor indexed="45"/>
      </patternFill>
    </fill>
    <fill>
      <patternFill patternType="solid">
        <fgColor rgb="FF7030A0"/>
        <bgColor indexed="64"/>
      </patternFill>
    </fill>
    <fill>
      <patternFill patternType="solid">
        <fgColor rgb="FF00FFFF"/>
        <bgColor indexed="51"/>
      </patternFill>
    </fill>
    <fill>
      <patternFill patternType="solid">
        <fgColor rgb="FF00FFFF"/>
        <bgColor indexed="11"/>
      </patternFill>
    </fill>
    <fill>
      <patternFill patternType="solid">
        <fgColor rgb="FF00FFFF"/>
        <bgColor indexed="29"/>
      </patternFill>
    </fill>
    <fill>
      <patternFill patternType="solid">
        <fgColor rgb="FF00FFFF"/>
        <bgColor indexed="15"/>
      </patternFill>
    </fill>
    <fill>
      <patternFill patternType="solid">
        <fgColor rgb="FF00FFFF"/>
        <bgColor indexed="50"/>
      </patternFill>
    </fill>
    <fill>
      <patternFill patternType="solid">
        <fgColor rgb="FF00FFFF"/>
        <bgColor indexed="31"/>
      </patternFill>
    </fill>
    <fill>
      <patternFill patternType="solid">
        <fgColor rgb="FF00FFFF"/>
        <bgColor indexed="13"/>
      </patternFill>
    </fill>
    <fill>
      <patternFill patternType="solid">
        <fgColor rgb="FF00FFFF"/>
        <bgColor indexed="64"/>
      </patternFill>
    </fill>
    <fill>
      <patternFill patternType="solid">
        <fgColor rgb="FF00FFFF"/>
        <bgColor indexed="26"/>
      </patternFill>
    </fill>
    <fill>
      <patternFill patternType="solid">
        <fgColor theme="0" tint="-0.249977111117893"/>
        <bgColor indexed="25"/>
      </patternFill>
    </fill>
    <fill>
      <patternFill patternType="solid">
        <fgColor theme="0" tint="-0.249977111117893"/>
        <bgColor indexed="15"/>
      </patternFill>
    </fill>
    <fill>
      <patternFill patternType="solid">
        <fgColor theme="0" tint="-0.249977111117893"/>
        <bgColor indexed="27"/>
      </patternFill>
    </fill>
    <fill>
      <patternFill patternType="solid">
        <fgColor theme="9" tint="-0.249977111117893"/>
        <bgColor indexed="64"/>
      </patternFill>
    </fill>
    <fill>
      <patternFill patternType="solid">
        <fgColor theme="0" tint="-0.34998626667073579"/>
        <bgColor indexed="11"/>
      </patternFill>
    </fill>
    <fill>
      <patternFill patternType="solid">
        <fgColor rgb="FF008000"/>
        <bgColor indexed="64"/>
      </patternFill>
    </fill>
    <fill>
      <patternFill patternType="solid">
        <fgColor theme="1" tint="0.499984740745262"/>
        <bgColor theme="0" tint="-0.14999847407452621"/>
      </patternFill>
    </fill>
    <fill>
      <patternFill patternType="solid">
        <fgColor theme="1" tint="0.499984740745262"/>
        <bgColor indexed="31"/>
      </patternFill>
    </fill>
    <fill>
      <patternFill patternType="solid">
        <fgColor theme="9" tint="0.39997558519241921"/>
        <bgColor indexed="64"/>
      </patternFill>
    </fill>
    <fill>
      <patternFill patternType="gray0625">
        <bgColor theme="0" tint="-0.14996795556505021"/>
      </patternFill>
    </fill>
  </fills>
  <borders count="11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bottom style="thin">
        <color indexed="8"/>
      </bottom>
      <diagonal/>
    </border>
    <border>
      <left style="medium">
        <color indexed="8"/>
      </left>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style="thin">
        <color indexed="8"/>
      </right>
      <top style="thin">
        <color indexed="8"/>
      </top>
      <bottom style="thin">
        <color indexed="8"/>
      </bottom>
      <diagonal/>
    </border>
    <border>
      <left/>
      <right/>
      <top/>
      <bottom style="thin">
        <color indexed="8"/>
      </bottom>
      <diagonal/>
    </border>
    <border>
      <left style="thin">
        <color indexed="8"/>
      </left>
      <right/>
      <top/>
      <bottom style="thin">
        <color indexed="8"/>
      </bottom>
      <diagonal/>
    </border>
    <border>
      <left style="medium">
        <color indexed="8"/>
      </left>
      <right/>
      <top style="medium">
        <color indexed="8"/>
      </top>
      <bottom/>
      <diagonal/>
    </border>
    <border>
      <left style="thin">
        <color indexed="8"/>
      </left>
      <right style="thin">
        <color indexed="8"/>
      </right>
      <top/>
      <bottom/>
      <diagonal/>
    </border>
    <border>
      <left style="thin">
        <color indexed="8"/>
      </left>
      <right/>
      <top/>
      <bottom/>
      <diagonal/>
    </border>
    <border>
      <left style="medium">
        <color indexed="8"/>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theme="4" tint="0.39997558519241921"/>
      </top>
      <bottom/>
      <diagonal/>
    </border>
    <border>
      <left/>
      <right/>
      <top style="thin">
        <color theme="4" tint="0.39997558519241921"/>
      </top>
      <bottom/>
      <diagonal/>
    </border>
    <border>
      <left/>
      <right/>
      <top style="thin">
        <color indexed="8"/>
      </top>
      <bottom/>
      <diagonal/>
    </border>
    <border>
      <left style="thin">
        <color indexed="8"/>
      </left>
      <right style="thin">
        <color indexed="8"/>
      </right>
      <top style="thin">
        <color indexed="8"/>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151515"/>
      </left>
      <right style="thin">
        <color rgb="FF151515"/>
      </right>
      <top style="thin">
        <color rgb="FF000000"/>
      </top>
      <bottom style="thin">
        <color rgb="FF151515"/>
      </bottom>
      <diagonal/>
    </border>
    <border>
      <left style="thin">
        <color rgb="FF000000"/>
      </left>
      <right style="thin">
        <color rgb="FF151515"/>
      </right>
      <top style="thin">
        <color rgb="FF000000"/>
      </top>
      <bottom style="thin">
        <color rgb="FF151515"/>
      </bottom>
      <diagonal/>
    </border>
    <border>
      <left style="thin">
        <color rgb="FF151515"/>
      </left>
      <right style="thin">
        <color rgb="FF000000"/>
      </right>
      <top style="thin">
        <color rgb="FF000000"/>
      </top>
      <bottom style="thin">
        <color rgb="FF151515"/>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top/>
      <bottom style="thin">
        <color indexed="64"/>
      </bottom>
      <diagonal/>
    </border>
    <border>
      <left style="medium">
        <color indexed="64"/>
      </left>
      <right style="medium">
        <color indexed="8"/>
      </right>
      <top style="medium">
        <color indexed="64"/>
      </top>
      <bottom style="thin">
        <color indexed="8"/>
      </bottom>
      <diagonal/>
    </border>
    <border>
      <left style="medium">
        <color indexed="8"/>
      </left>
      <right style="medium">
        <color indexed="8"/>
      </right>
      <top style="medium">
        <color indexed="64"/>
      </top>
      <bottom style="thin">
        <color indexed="8"/>
      </bottom>
      <diagonal/>
    </border>
    <border>
      <left style="medium">
        <color indexed="8"/>
      </left>
      <right style="medium">
        <color indexed="64"/>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8"/>
      </right>
      <top style="thin">
        <color indexed="8"/>
      </top>
      <bottom style="medium">
        <color indexed="64"/>
      </bottom>
      <diagonal/>
    </border>
    <border>
      <left style="medium">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hair">
        <color indexed="8"/>
      </right>
      <top style="medium">
        <color indexed="64"/>
      </top>
      <bottom style="thin">
        <color indexed="8"/>
      </bottom>
      <diagonal/>
    </border>
    <border>
      <left style="hair">
        <color indexed="8"/>
      </left>
      <right style="hair">
        <color indexed="8"/>
      </right>
      <top style="medium">
        <color indexed="64"/>
      </top>
      <bottom style="thin">
        <color indexed="8"/>
      </bottom>
      <diagonal/>
    </border>
    <border>
      <left style="hair">
        <color indexed="8"/>
      </left>
      <right style="thin">
        <color indexed="8"/>
      </right>
      <top style="medium">
        <color indexed="64"/>
      </top>
      <bottom style="thin">
        <color indexed="8"/>
      </bottom>
      <diagonal/>
    </border>
    <border>
      <left style="thin">
        <color indexed="8"/>
      </left>
      <right style="thin">
        <color indexed="8"/>
      </right>
      <top style="medium">
        <color indexed="64"/>
      </top>
      <bottom/>
      <diagonal/>
    </border>
    <border>
      <left style="thin">
        <color indexed="8"/>
      </left>
      <right style="medium">
        <color indexed="64"/>
      </right>
      <top/>
      <bottom style="thin">
        <color indexed="8"/>
      </bottom>
      <diagonal/>
    </border>
    <border>
      <left style="medium">
        <color indexed="8"/>
      </left>
      <right/>
      <top style="thin">
        <color indexed="8"/>
      </top>
      <bottom style="medium">
        <color indexed="64"/>
      </bottom>
      <diagonal/>
    </border>
    <border>
      <left style="thin">
        <color indexed="8"/>
      </left>
      <right style="thin">
        <color indexed="8"/>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8"/>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style="medium">
        <color indexed="64"/>
      </right>
      <top style="thin">
        <color indexed="8"/>
      </top>
      <bottom style="thin">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bottom style="thin">
        <color indexed="8"/>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style="medium">
        <color indexed="64"/>
      </left>
      <right style="thin">
        <color indexed="8"/>
      </right>
      <top/>
      <bottom/>
      <diagonal/>
    </border>
    <border>
      <left style="thin">
        <color indexed="8"/>
      </left>
      <right style="medium">
        <color indexed="64"/>
      </right>
      <top/>
      <bottom/>
      <diagonal/>
    </border>
    <border>
      <left style="medium">
        <color indexed="64"/>
      </left>
      <right style="thin">
        <color indexed="8"/>
      </right>
      <top/>
      <bottom style="medium">
        <color indexed="64"/>
      </bottom>
      <diagonal/>
    </border>
    <border>
      <left style="thin">
        <color indexed="8"/>
      </left>
      <right/>
      <top/>
      <bottom style="medium">
        <color indexed="64"/>
      </bottom>
      <diagonal/>
    </border>
    <border>
      <left/>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thin">
        <color indexed="8"/>
      </right>
      <top/>
      <bottom style="thin">
        <color indexed="64"/>
      </bottom>
      <diagonal/>
    </border>
    <border>
      <left style="thin">
        <color indexed="8"/>
      </left>
      <right style="thin">
        <color indexed="64"/>
      </right>
      <top/>
      <bottom style="thin">
        <color indexed="64"/>
      </bottom>
      <diagonal/>
    </border>
    <border>
      <left style="medium">
        <color indexed="8"/>
      </left>
      <right/>
      <top/>
      <bottom style="thin">
        <color indexed="8"/>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medium">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bottom style="thin">
        <color indexed="8"/>
      </bottom>
      <diagonal/>
    </border>
    <border>
      <left style="medium">
        <color indexed="8"/>
      </left>
      <right style="thin">
        <color indexed="8"/>
      </right>
      <top/>
      <bottom style="thin">
        <color indexed="8"/>
      </bottom>
      <diagonal/>
    </border>
    <border>
      <left style="thin">
        <color indexed="8"/>
      </left>
      <right style="medium">
        <color indexed="8"/>
      </right>
      <top style="medium">
        <color indexed="64"/>
      </top>
      <bottom style="medium">
        <color indexed="64"/>
      </bottom>
      <diagonal/>
    </border>
    <border>
      <left style="medium">
        <color indexed="8"/>
      </left>
      <right style="thin">
        <color indexed="8"/>
      </right>
      <top style="medium">
        <color indexed="64"/>
      </top>
      <bottom style="medium">
        <color indexed="64"/>
      </bottom>
      <diagonal/>
    </border>
    <border>
      <left/>
      <right/>
      <top style="thin">
        <color indexed="8"/>
      </top>
      <bottom style="double">
        <color indexed="64"/>
      </bottom>
      <diagonal/>
    </border>
    <border>
      <left style="thin">
        <color indexed="8"/>
      </left>
      <right style="thin">
        <color indexed="64"/>
      </right>
      <top style="medium">
        <color indexed="64"/>
      </top>
      <bottom/>
      <diagonal/>
    </border>
    <border>
      <left style="thin">
        <color indexed="8"/>
      </left>
      <right style="thin">
        <color indexed="64"/>
      </right>
      <top style="thin">
        <color indexed="8"/>
      </top>
      <bottom/>
      <diagonal/>
    </border>
    <border>
      <left style="medium">
        <color indexed="64"/>
      </left>
      <right/>
      <top style="medium">
        <color indexed="64"/>
      </top>
      <bottom/>
      <diagonal/>
    </border>
    <border>
      <left style="thin">
        <color indexed="8"/>
      </left>
      <right style="medium">
        <color indexed="64"/>
      </right>
      <top style="medium">
        <color indexed="64"/>
      </top>
      <bottom/>
      <diagonal/>
    </border>
    <border>
      <left style="medium">
        <color indexed="64"/>
      </left>
      <right/>
      <top style="thin">
        <color indexed="8"/>
      </top>
      <bottom/>
      <diagonal/>
    </border>
    <border>
      <left style="medium">
        <color indexed="64"/>
      </left>
      <right style="medium">
        <color indexed="64"/>
      </right>
      <top style="thin">
        <color indexed="8"/>
      </top>
      <bottom/>
      <diagonal/>
    </border>
    <border>
      <left style="thin">
        <color indexed="64"/>
      </left>
      <right style="thin">
        <color indexed="8"/>
      </right>
      <top style="thin">
        <color indexed="8"/>
      </top>
      <bottom/>
      <diagonal/>
    </border>
    <border>
      <left style="thin">
        <color indexed="8"/>
      </left>
      <right/>
      <top style="medium">
        <color indexed="64"/>
      </top>
      <bottom/>
      <diagonal/>
    </border>
    <border>
      <left/>
      <right/>
      <top style="double">
        <color indexed="64"/>
      </top>
      <bottom/>
      <diagonal/>
    </border>
    <border>
      <left style="medium">
        <color indexed="8"/>
      </left>
      <right/>
      <top style="thin">
        <color indexed="8"/>
      </top>
      <bottom/>
      <diagonal/>
    </border>
  </borders>
  <cellStyleXfs count="1756">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3" borderId="0" applyNumberFormat="0" applyBorder="0" applyAlignment="0">
      <protection locked="0"/>
    </xf>
    <xf numFmtId="0" fontId="9" fillId="20" borderId="1" applyNumberFormat="0" applyAlignment="0" applyProtection="0"/>
    <xf numFmtId="0" fontId="10" fillId="21" borderId="2" applyNumberFormat="0" applyAlignment="0" applyProtection="0"/>
    <xf numFmtId="169" fontId="31" fillId="0" borderId="0" applyFill="0" applyBorder="0" applyAlignment="0" applyProtection="0"/>
    <xf numFmtId="164" fontId="31" fillId="0" borderId="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25" fillId="0" borderId="0" applyNumberFormat="0" applyFill="0" applyBorder="0" applyAlignment="0" applyProtection="0"/>
    <xf numFmtId="0" fontId="16" fillId="7" borderId="1" applyNumberFormat="0" applyAlignment="0" applyProtection="0"/>
    <xf numFmtId="0" fontId="17" fillId="0" borderId="6" applyNumberFormat="0" applyFill="0" applyAlignment="0" applyProtection="0"/>
    <xf numFmtId="0" fontId="18" fillId="22" borderId="0" applyNumberFormat="0" applyBorder="0" applyAlignment="0" applyProtection="0"/>
    <xf numFmtId="0" fontId="31" fillId="0" borderId="0"/>
    <xf numFmtId="0" fontId="31" fillId="23" borderId="7" applyNumberFormat="0" applyAlignment="0" applyProtection="0"/>
    <xf numFmtId="0" fontId="19" fillId="20" borderId="8" applyNumberForma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0" borderId="0" applyNumberFormat="0" applyFill="0" applyBorder="0" applyAlignment="0" applyProtection="0"/>
    <xf numFmtId="0" fontId="35" fillId="0" borderId="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43" fontId="35" fillId="0" borderId="0" applyFon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5" fillId="0" borderId="0"/>
    <xf numFmtId="0" fontId="31"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3" borderId="0" applyNumberFormat="0" applyBorder="0" applyAlignment="0">
      <protection locked="0"/>
    </xf>
    <xf numFmtId="0" fontId="9" fillId="20" borderId="1" applyNumberFormat="0" applyAlignment="0" applyProtection="0"/>
    <xf numFmtId="0" fontId="10" fillId="21" borderId="2" applyNumberFormat="0" applyAlignment="0" applyProtection="0"/>
    <xf numFmtId="169" fontId="31" fillId="0" borderId="0" applyFill="0" applyBorder="0" applyAlignment="0" applyProtection="0"/>
    <xf numFmtId="164" fontId="31" fillId="0" borderId="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6" fillId="7" borderId="1" applyNumberFormat="0" applyAlignment="0" applyProtection="0"/>
    <xf numFmtId="0" fontId="17" fillId="0" borderId="6" applyNumberFormat="0" applyFill="0" applyAlignment="0" applyProtection="0"/>
    <xf numFmtId="0" fontId="18" fillId="22" borderId="0" applyNumberFormat="0" applyBorder="0" applyAlignment="0" applyProtection="0"/>
    <xf numFmtId="0" fontId="31" fillId="23" borderId="7" applyNumberFormat="0" applyAlignment="0" applyProtection="0"/>
    <xf numFmtId="0" fontId="19" fillId="20" borderId="8" applyNumberForma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4" fillId="0" borderId="0"/>
    <xf numFmtId="0" fontId="31"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3" borderId="0" applyNumberFormat="0" applyBorder="0" applyAlignment="0">
      <protection locked="0"/>
    </xf>
    <xf numFmtId="0" fontId="9" fillId="20" borderId="1" applyNumberFormat="0" applyAlignment="0" applyProtection="0"/>
    <xf numFmtId="0" fontId="10" fillId="21" borderId="2" applyNumberFormat="0" applyAlignment="0" applyProtection="0"/>
    <xf numFmtId="169" fontId="31" fillId="0" borderId="0" applyFill="0" applyBorder="0" applyAlignment="0" applyProtection="0"/>
    <xf numFmtId="164" fontId="31" fillId="0" borderId="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6" fillId="7" borderId="1" applyNumberFormat="0" applyAlignment="0" applyProtection="0"/>
    <xf numFmtId="0" fontId="17" fillId="0" borderId="6" applyNumberFormat="0" applyFill="0" applyAlignment="0" applyProtection="0"/>
    <xf numFmtId="0" fontId="18" fillId="22" borderId="0" applyNumberFormat="0" applyBorder="0" applyAlignment="0" applyProtection="0"/>
    <xf numFmtId="0" fontId="31" fillId="23" borderId="7" applyNumberFormat="0" applyAlignment="0" applyProtection="0"/>
    <xf numFmtId="0" fontId="19" fillId="20" borderId="8" applyNumberForma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4" fillId="0" borderId="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 fillId="0" borderId="0"/>
  </cellStyleXfs>
  <cellXfs count="651">
    <xf numFmtId="0" fontId="0" fillId="0" borderId="0" xfId="0"/>
    <xf numFmtId="0" fontId="31" fillId="0" borderId="0" xfId="40"/>
    <xf numFmtId="0" fontId="31" fillId="0" borderId="0" xfId="40" applyAlignment="1">
      <alignment horizontal="center"/>
    </xf>
    <xf numFmtId="0" fontId="23" fillId="0" borderId="0" xfId="40" applyFont="1"/>
    <xf numFmtId="0" fontId="0" fillId="10" borderId="10" xfId="0" applyFill="1" applyBorder="1" applyAlignment="1">
      <alignment horizontal="center"/>
    </xf>
    <xf numFmtId="0" fontId="0" fillId="10" borderId="11" xfId="0" applyFill="1" applyBorder="1" applyAlignment="1">
      <alignment horizontal="center"/>
    </xf>
    <xf numFmtId="170" fontId="0" fillId="9" borderId="12" xfId="0" applyNumberFormat="1" applyFill="1" applyBorder="1" applyAlignment="1">
      <alignment horizontal="center"/>
    </xf>
    <xf numFmtId="170" fontId="0" fillId="9" borderId="10" xfId="0" applyNumberFormat="1" applyFill="1" applyBorder="1" applyAlignment="1">
      <alignment horizontal="center"/>
    </xf>
    <xf numFmtId="170" fontId="0" fillId="9" borderId="11" xfId="0" applyNumberFormat="1" applyFill="1" applyBorder="1" applyAlignment="1">
      <alignment horizontal="center"/>
    </xf>
    <xf numFmtId="0" fontId="0" fillId="8" borderId="12" xfId="0" applyFill="1" applyBorder="1" applyAlignment="1">
      <alignment horizontal="center"/>
    </xf>
    <xf numFmtId="0" fontId="0" fillId="8" borderId="10" xfId="0" applyFill="1" applyBorder="1" applyAlignment="1">
      <alignment horizontal="center"/>
    </xf>
    <xf numFmtId="0" fontId="0" fillId="8" borderId="11" xfId="0" applyFill="1" applyBorder="1" applyAlignment="1">
      <alignment horizontal="center"/>
    </xf>
    <xf numFmtId="171" fontId="0" fillId="11" borderId="12" xfId="29" applyNumberFormat="1" applyFont="1" applyFill="1" applyBorder="1" applyAlignment="1">
      <alignment horizontal="center"/>
    </xf>
    <xf numFmtId="171" fontId="0" fillId="11" borderId="10" xfId="29" applyNumberFormat="1" applyFont="1" applyFill="1" applyBorder="1" applyAlignment="1">
      <alignment horizontal="center"/>
    </xf>
    <xf numFmtId="170" fontId="23" fillId="24" borderId="10" xfId="0" applyNumberFormat="1" applyFont="1" applyFill="1" applyBorder="1" applyAlignment="1">
      <alignment horizontal="center"/>
    </xf>
    <xf numFmtId="171" fontId="0" fillId="0" borderId="0" xfId="0" applyNumberFormat="1" applyAlignment="1">
      <alignment horizontal="center"/>
    </xf>
    <xf numFmtId="0" fontId="28" fillId="26" borderId="16" xfId="0" applyFont="1" applyFill="1" applyBorder="1" applyAlignment="1">
      <alignment horizontal="center"/>
    </xf>
    <xf numFmtId="0" fontId="23" fillId="0" borderId="13" xfId="0" applyFont="1" applyBorder="1"/>
    <xf numFmtId="1" fontId="23" fillId="22" borderId="12" xfId="40" applyNumberFormat="1" applyFont="1" applyFill="1" applyBorder="1" applyAlignment="1" applyProtection="1">
      <alignment horizontal="center"/>
      <protection hidden="1"/>
    </xf>
    <xf numFmtId="1" fontId="23" fillId="22" borderId="10" xfId="40" applyNumberFormat="1" applyFont="1" applyFill="1" applyBorder="1" applyAlignment="1" applyProtection="1">
      <alignment horizontal="center"/>
      <protection hidden="1"/>
    </xf>
    <xf numFmtId="0" fontId="23" fillId="22" borderId="11" xfId="40" applyFont="1" applyFill="1" applyBorder="1" applyAlignment="1" applyProtection="1">
      <alignment horizontal="center"/>
      <protection hidden="1"/>
    </xf>
    <xf numFmtId="1" fontId="23" fillId="4" borderId="12" xfId="40" applyNumberFormat="1" applyFont="1" applyFill="1" applyBorder="1" applyAlignment="1" applyProtection="1">
      <alignment horizontal="center"/>
      <protection hidden="1"/>
    </xf>
    <xf numFmtId="1" fontId="23" fillId="4" borderId="10" xfId="40" applyNumberFormat="1" applyFont="1" applyFill="1" applyBorder="1" applyAlignment="1" applyProtection="1">
      <alignment horizontal="center"/>
      <protection hidden="1"/>
    </xf>
    <xf numFmtId="0" fontId="23" fillId="4" borderId="11" xfId="40" applyFont="1" applyFill="1" applyBorder="1" applyAlignment="1" applyProtection="1">
      <alignment horizontal="center"/>
      <protection hidden="1"/>
    </xf>
    <xf numFmtId="1" fontId="0" fillId="0" borderId="10" xfId="0" applyNumberFormat="1" applyBorder="1" applyAlignment="1">
      <alignment horizontal="right"/>
    </xf>
    <xf numFmtId="1" fontId="0" fillId="22" borderId="12" xfId="0" applyNumberFormat="1" applyFill="1" applyBorder="1" applyAlignment="1">
      <alignment horizontal="center"/>
    </xf>
    <xf numFmtId="1" fontId="0" fillId="22" borderId="10" xfId="0" applyNumberFormat="1" applyFill="1" applyBorder="1" applyAlignment="1">
      <alignment horizontal="center"/>
    </xf>
    <xf numFmtId="168" fontId="0" fillId="22" borderId="11" xfId="0" applyNumberFormat="1" applyFill="1" applyBorder="1" applyAlignment="1">
      <alignment horizontal="center"/>
    </xf>
    <xf numFmtId="2" fontId="0" fillId="4" borderId="10" xfId="0" applyNumberFormat="1" applyFill="1" applyBorder="1" applyAlignment="1">
      <alignment horizontal="center"/>
    </xf>
    <xf numFmtId="1" fontId="0" fillId="4" borderId="10" xfId="0" applyNumberFormat="1" applyFill="1" applyBorder="1" applyAlignment="1">
      <alignment horizontal="center"/>
    </xf>
    <xf numFmtId="1" fontId="0" fillId="4" borderId="11" xfId="0" applyNumberFormat="1" applyFill="1" applyBorder="1" applyAlignment="1">
      <alignment horizontal="center"/>
    </xf>
    <xf numFmtId="1" fontId="0" fillId="4" borderId="12" xfId="0" applyNumberFormat="1" applyFill="1" applyBorder="1" applyAlignment="1">
      <alignment horizontal="center"/>
    </xf>
    <xf numFmtId="0" fontId="0" fillId="27" borderId="10" xfId="0" applyFill="1" applyBorder="1"/>
    <xf numFmtId="0" fontId="28" fillId="26" borderId="10" xfId="0" applyFont="1" applyFill="1" applyBorder="1" applyAlignment="1">
      <alignment horizontal="center"/>
    </xf>
    <xf numFmtId="2" fontId="0" fillId="0" borderId="10" xfId="0" applyNumberFormat="1" applyBorder="1" applyAlignment="1">
      <alignment horizontal="right"/>
    </xf>
    <xf numFmtId="1" fontId="0" fillId="22" borderId="18" xfId="0" applyNumberFormat="1" applyFill="1" applyBorder="1" applyAlignment="1">
      <alignment horizontal="center"/>
    </xf>
    <xf numFmtId="1" fontId="0" fillId="22" borderId="19" xfId="0" applyNumberFormat="1" applyFill="1" applyBorder="1" applyAlignment="1">
      <alignment horizontal="center"/>
    </xf>
    <xf numFmtId="168" fontId="0" fillId="22" borderId="20" xfId="0" applyNumberFormat="1" applyFill="1" applyBorder="1" applyAlignment="1">
      <alignment horizontal="center"/>
    </xf>
    <xf numFmtId="1" fontId="0" fillId="4" borderId="18" xfId="0" applyNumberFormat="1" applyFill="1" applyBorder="1" applyAlignment="1">
      <alignment horizontal="center"/>
    </xf>
    <xf numFmtId="2" fontId="0" fillId="4" borderId="19" xfId="0" applyNumberFormat="1" applyFill="1" applyBorder="1" applyAlignment="1">
      <alignment horizontal="center"/>
    </xf>
    <xf numFmtId="1" fontId="0" fillId="4" borderId="19" xfId="0" applyNumberFormat="1" applyFill="1" applyBorder="1" applyAlignment="1">
      <alignment horizontal="center"/>
    </xf>
    <xf numFmtId="1" fontId="0" fillId="4" borderId="20" xfId="0" applyNumberFormat="1" applyFill="1" applyBorder="1" applyAlignment="1">
      <alignment horizontal="center"/>
    </xf>
    <xf numFmtId="0" fontId="0" fillId="7" borderId="10" xfId="0" applyFill="1" applyBorder="1" applyAlignment="1">
      <alignment horizontal="center"/>
    </xf>
    <xf numFmtId="0" fontId="23" fillId="22" borderId="10" xfId="40" applyFont="1" applyFill="1" applyBorder="1" applyAlignment="1" applyProtection="1">
      <alignment horizontal="center"/>
      <protection hidden="1"/>
    </xf>
    <xf numFmtId="0" fontId="23" fillId="4" borderId="10" xfId="40" applyFont="1" applyFill="1" applyBorder="1" applyAlignment="1" applyProtection="1">
      <alignment horizontal="center"/>
      <protection hidden="1"/>
    </xf>
    <xf numFmtId="168" fontId="0" fillId="22" borderId="10" xfId="0" applyNumberFormat="1" applyFill="1" applyBorder="1" applyAlignment="1">
      <alignment horizontal="center"/>
    </xf>
    <xf numFmtId="0" fontId="0" fillId="9" borderId="0" xfId="0" applyFill="1" applyAlignment="1">
      <alignment horizontal="right"/>
    </xf>
    <xf numFmtId="0" fontId="0" fillId="5" borderId="0" xfId="0" applyFill="1"/>
    <xf numFmtId="0" fontId="0" fillId="5" borderId="0" xfId="0" applyFill="1" applyAlignment="1">
      <alignment horizontal="right"/>
    </xf>
    <xf numFmtId="1" fontId="0" fillId="0" borderId="0" xfId="0" applyNumberFormat="1" applyAlignment="1">
      <alignment horizontal="right"/>
    </xf>
    <xf numFmtId="2" fontId="0" fillId="0" borderId="0" xfId="0" applyNumberFormat="1" applyAlignment="1">
      <alignment horizontal="right"/>
    </xf>
    <xf numFmtId="168" fontId="0" fillId="0" borderId="0" xfId="0" applyNumberFormat="1" applyAlignment="1">
      <alignment horizontal="right"/>
    </xf>
    <xf numFmtId="0" fontId="0" fillId="7" borderId="16" xfId="0" applyFill="1" applyBorder="1" applyAlignment="1">
      <alignment horizontal="center"/>
    </xf>
    <xf numFmtId="0" fontId="31" fillId="0" borderId="0" xfId="0" applyFont="1"/>
    <xf numFmtId="1" fontId="31" fillId="0" borderId="0" xfId="0" applyNumberFormat="1" applyFont="1" applyAlignment="1">
      <alignment horizontal="center"/>
    </xf>
    <xf numFmtId="168" fontId="31" fillId="0" borderId="0" xfId="0" applyNumberFormat="1" applyFont="1" applyAlignment="1">
      <alignment horizontal="center"/>
    </xf>
    <xf numFmtId="2" fontId="31" fillId="0" borderId="0" xfId="0" applyNumberFormat="1" applyFont="1" applyAlignment="1">
      <alignment horizontal="center"/>
    </xf>
    <xf numFmtId="0" fontId="23" fillId="30" borderId="10" xfId="40" applyFont="1" applyFill="1" applyBorder="1" applyAlignment="1">
      <alignment horizontal="center"/>
    </xf>
    <xf numFmtId="0" fontId="23" fillId="0" borderId="0" xfId="0" applyFont="1" applyAlignment="1">
      <alignment horizontal="center"/>
    </xf>
    <xf numFmtId="0" fontId="23" fillId="0" borderId="0" xfId="40" applyFont="1" applyAlignment="1" applyProtection="1">
      <alignment horizontal="center"/>
      <protection hidden="1"/>
    </xf>
    <xf numFmtId="1" fontId="0" fillId="0" borderId="0" xfId="0" applyNumberFormat="1" applyAlignment="1">
      <alignment horizontal="center"/>
    </xf>
    <xf numFmtId="0" fontId="0" fillId="0" borderId="23" xfId="0" applyBorder="1"/>
    <xf numFmtId="1" fontId="31" fillId="32" borderId="17" xfId="0" applyNumberFormat="1" applyFont="1" applyFill="1" applyBorder="1" applyAlignment="1">
      <alignment horizontal="center"/>
    </xf>
    <xf numFmtId="172" fontId="33" fillId="0" borderId="0" xfId="0" applyNumberFormat="1" applyFont="1" applyAlignment="1">
      <alignment horizontal="center"/>
    </xf>
    <xf numFmtId="0" fontId="0" fillId="0" borderId="24" xfId="0" applyBorder="1"/>
    <xf numFmtId="0" fontId="23" fillId="0" borderId="17" xfId="0" applyFont="1" applyBorder="1"/>
    <xf numFmtId="170" fontId="23" fillId="25" borderId="25" xfId="0" applyNumberFormat="1" applyFont="1" applyFill="1" applyBorder="1" applyAlignment="1">
      <alignment horizontal="center"/>
    </xf>
    <xf numFmtId="0" fontId="0" fillId="0" borderId="26" xfId="0" applyBorder="1"/>
    <xf numFmtId="170" fontId="23" fillId="22" borderId="16" xfId="0" applyNumberFormat="1" applyFont="1" applyFill="1" applyBorder="1" applyAlignment="1">
      <alignment horizontal="center"/>
    </xf>
    <xf numFmtId="170" fontId="0" fillId="25" borderId="16" xfId="0" applyNumberFormat="1" applyFill="1" applyBorder="1" applyAlignment="1">
      <alignment horizontal="center"/>
    </xf>
    <xf numFmtId="1" fontId="0" fillId="0" borderId="0" xfId="0" applyNumberFormat="1"/>
    <xf numFmtId="0" fontId="38" fillId="0" borderId="0" xfId="0" applyFont="1"/>
    <xf numFmtId="0" fontId="31" fillId="0" borderId="0" xfId="29" applyNumberFormat="1" applyAlignment="1">
      <alignment horizontal="center"/>
    </xf>
    <xf numFmtId="0" fontId="23" fillId="25" borderId="10" xfId="40" applyFont="1" applyFill="1" applyBorder="1" applyAlignment="1">
      <alignment horizontal="center"/>
    </xf>
    <xf numFmtId="0" fontId="38" fillId="0" borderId="0" xfId="0" applyFont="1" applyAlignment="1">
      <alignment wrapText="1"/>
    </xf>
    <xf numFmtId="0" fontId="0" fillId="0" borderId="0" xfId="0" applyAlignment="1">
      <alignment wrapText="1"/>
    </xf>
    <xf numFmtId="49" fontId="0" fillId="0" borderId="0" xfId="0" applyNumberFormat="1"/>
    <xf numFmtId="0" fontId="34" fillId="0" borderId="0" xfId="0" applyFont="1" applyAlignment="1">
      <alignment horizontal="left"/>
    </xf>
    <xf numFmtId="2" fontId="23" fillId="0" borderId="0" xfId="0" applyNumberFormat="1" applyFont="1" applyAlignment="1">
      <alignment horizontal="center"/>
    </xf>
    <xf numFmtId="1" fontId="23" fillId="0" borderId="0" xfId="0" applyNumberFormat="1" applyFont="1" applyAlignment="1">
      <alignment horizontal="center"/>
    </xf>
    <xf numFmtId="1" fontId="31" fillId="0" borderId="0" xfId="40" applyNumberFormat="1" applyAlignment="1">
      <alignment horizontal="center"/>
    </xf>
    <xf numFmtId="0" fontId="0" fillId="39" borderId="0" xfId="0" applyFill="1"/>
    <xf numFmtId="0" fontId="43" fillId="0" borderId="0" xfId="0" applyFont="1" applyAlignment="1">
      <alignment horizontal="left"/>
    </xf>
    <xf numFmtId="0" fontId="44" fillId="0" borderId="0" xfId="40" applyFont="1"/>
    <xf numFmtId="0" fontId="42" fillId="0" borderId="0" xfId="0" applyFont="1"/>
    <xf numFmtId="0" fontId="44" fillId="0" borderId="0" xfId="0" applyFont="1"/>
    <xf numFmtId="0" fontId="31" fillId="41" borderId="0" xfId="40" applyFill="1" applyAlignment="1">
      <alignment horizontal="center"/>
    </xf>
    <xf numFmtId="0" fontId="31" fillId="0" borderId="0" xfId="0" applyFont="1" applyAlignment="1">
      <alignment vertical="center"/>
    </xf>
    <xf numFmtId="0" fontId="43" fillId="0" borderId="15" xfId="0" applyFont="1" applyBorder="1" applyAlignment="1">
      <alignment horizontal="left"/>
    </xf>
    <xf numFmtId="0" fontId="34" fillId="0" borderId="15" xfId="0" applyFont="1" applyBorder="1" applyAlignment="1">
      <alignment horizontal="left"/>
    </xf>
    <xf numFmtId="166" fontId="32" fillId="31" borderId="15" xfId="0" applyNumberFormat="1" applyFont="1" applyFill="1" applyBorder="1" applyAlignment="1">
      <alignment horizontal="center"/>
    </xf>
    <xf numFmtId="1" fontId="32" fillId="0" borderId="15" xfId="0" applyNumberFormat="1" applyFont="1" applyBorder="1" applyAlignment="1">
      <alignment horizontal="center"/>
    </xf>
    <xf numFmtId="168" fontId="32" fillId="0" borderId="15" xfId="0" applyNumberFormat="1" applyFont="1" applyBorder="1" applyAlignment="1">
      <alignment horizontal="center"/>
    </xf>
    <xf numFmtId="0" fontId="41" fillId="0" borderId="31" xfId="40" applyFont="1" applyBorder="1"/>
    <xf numFmtId="0" fontId="41" fillId="0" borderId="32" xfId="40" applyFont="1" applyBorder="1"/>
    <xf numFmtId="165" fontId="41" fillId="0" borderId="32" xfId="40" applyNumberFormat="1" applyFont="1" applyBorder="1"/>
    <xf numFmtId="1" fontId="27" fillId="37" borderId="15" xfId="0" applyNumberFormat="1" applyFont="1" applyFill="1" applyBorder="1" applyAlignment="1">
      <alignment horizontal="center"/>
    </xf>
    <xf numFmtId="2" fontId="32" fillId="0" borderId="15" xfId="0" applyNumberFormat="1" applyFont="1" applyBorder="1" applyAlignment="1">
      <alignment horizontal="center"/>
    </xf>
    <xf numFmtId="165" fontId="41" fillId="41" borderId="0" xfId="40" applyNumberFormat="1" applyFont="1" applyFill="1"/>
    <xf numFmtId="174" fontId="32" fillId="0" borderId="15" xfId="0" applyNumberFormat="1" applyFont="1" applyBorder="1" applyAlignment="1">
      <alignment horizontal="center"/>
    </xf>
    <xf numFmtId="0" fontId="50" fillId="0" borderId="0" xfId="40" applyFont="1"/>
    <xf numFmtId="1" fontId="50" fillId="34" borderId="28" xfId="40" applyNumberFormat="1" applyFont="1" applyFill="1" applyBorder="1"/>
    <xf numFmtId="166" fontId="32" fillId="43" borderId="15" xfId="0" applyNumberFormat="1" applyFont="1" applyFill="1" applyBorder="1" applyAlignment="1">
      <alignment horizontal="center"/>
    </xf>
    <xf numFmtId="0" fontId="0" fillId="0" borderId="35" xfId="0" applyBorder="1" applyAlignment="1">
      <alignment horizontal="center" vertical="center" wrapText="1"/>
    </xf>
    <xf numFmtId="0" fontId="25" fillId="0" borderId="35" xfId="36" applyBorder="1" applyAlignment="1">
      <alignment horizontal="center" vertical="center" wrapText="1"/>
    </xf>
    <xf numFmtId="0" fontId="0" fillId="0" borderId="0" xfId="0" applyAlignment="1">
      <alignment horizontal="left"/>
    </xf>
    <xf numFmtId="0" fontId="0" fillId="44" borderId="0" xfId="0" applyFill="1"/>
    <xf numFmtId="0" fontId="51" fillId="0" borderId="36" xfId="0" applyFont="1" applyBorder="1" applyAlignment="1">
      <alignment vertical="center" wrapText="1"/>
    </xf>
    <xf numFmtId="0" fontId="0" fillId="45" borderId="0" xfId="0" applyFill="1"/>
    <xf numFmtId="0" fontId="51" fillId="0" borderId="37" xfId="0" applyFont="1" applyBorder="1" applyAlignment="1">
      <alignment vertical="center" wrapText="1"/>
    </xf>
    <xf numFmtId="0" fontId="0" fillId="46" borderId="0" xfId="0" applyFill="1"/>
    <xf numFmtId="1" fontId="23" fillId="0" borderId="0" xfId="40" applyNumberFormat="1" applyFont="1" applyAlignment="1">
      <alignment horizontal="center"/>
    </xf>
    <xf numFmtId="1" fontId="27" fillId="0" borderId="15" xfId="40" applyNumberFormat="1" applyFont="1" applyBorder="1"/>
    <xf numFmtId="1" fontId="47" fillId="0" borderId="15" xfId="40" applyNumberFormat="1" applyFont="1" applyBorder="1"/>
    <xf numFmtId="0" fontId="52" fillId="0" borderId="0" xfId="36" applyFont="1"/>
    <xf numFmtId="0" fontId="53" fillId="0" borderId="0" xfId="40" applyFont="1"/>
    <xf numFmtId="37" fontId="53" fillId="8" borderId="10" xfId="29" applyNumberFormat="1" applyFont="1" applyFill="1" applyBorder="1" applyAlignment="1">
      <alignment horizontal="center"/>
    </xf>
    <xf numFmtId="37" fontId="53" fillId="8" borderId="10" xfId="29" applyNumberFormat="1" applyFont="1" applyFill="1" applyBorder="1" applyAlignment="1">
      <alignment horizontal="center" vertical="center"/>
    </xf>
    <xf numFmtId="0" fontId="49" fillId="47" borderId="22" xfId="40" applyFont="1" applyFill="1" applyBorder="1" applyAlignment="1">
      <alignment horizontal="center"/>
    </xf>
    <xf numFmtId="0" fontId="49" fillId="47" borderId="0" xfId="40" applyFont="1" applyFill="1"/>
    <xf numFmtId="0" fontId="54" fillId="0" borderId="0" xfId="0" applyFont="1" applyAlignment="1">
      <alignment vertical="center"/>
    </xf>
    <xf numFmtId="0" fontId="23" fillId="0" borderId="38" xfId="0" applyFont="1" applyBorder="1" applyAlignment="1">
      <alignment horizontal="left" vertical="center" wrapText="1"/>
    </xf>
    <xf numFmtId="0" fontId="23" fillId="0" borderId="39" xfId="0" applyFont="1" applyBorder="1" applyAlignment="1">
      <alignment horizontal="center" vertical="center" wrapText="1"/>
    </xf>
    <xf numFmtId="0" fontId="23" fillId="0" borderId="38" xfId="0" applyFont="1" applyBorder="1" applyAlignment="1">
      <alignment horizontal="center" vertical="center" wrapText="1"/>
    </xf>
    <xf numFmtId="0" fontId="23" fillId="0" borderId="40" xfId="0" applyFont="1" applyBorder="1" applyAlignment="1">
      <alignment horizontal="center" vertical="center" wrapText="1"/>
    </xf>
    <xf numFmtId="0" fontId="26" fillId="0" borderId="35" xfId="0" applyFont="1" applyBorder="1" applyAlignment="1">
      <alignment horizontal="center" vertical="center" wrapText="1"/>
    </xf>
    <xf numFmtId="0" fontId="2" fillId="36" borderId="0" xfId="1755" applyFont="1" applyFill="1"/>
    <xf numFmtId="0" fontId="0" fillId="49" borderId="0" xfId="0" applyFill="1"/>
    <xf numFmtId="0" fontId="35" fillId="0" borderId="0" xfId="46"/>
    <xf numFmtId="0" fontId="55" fillId="0" borderId="0" xfId="46" applyFont="1"/>
    <xf numFmtId="0" fontId="35" fillId="0" borderId="41" xfId="46" applyBorder="1"/>
    <xf numFmtId="0" fontId="35" fillId="0" borderId="43" xfId="46" applyBorder="1"/>
    <xf numFmtId="0" fontId="39" fillId="0" borderId="0" xfId="0" applyFont="1" applyAlignment="1">
      <alignment vertical="center"/>
    </xf>
    <xf numFmtId="0" fontId="26" fillId="0" borderId="0" xfId="0" applyFont="1" applyAlignment="1">
      <alignment vertical="center"/>
    </xf>
    <xf numFmtId="0" fontId="23" fillId="0" borderId="0" xfId="0" applyFont="1"/>
    <xf numFmtId="0" fontId="0" fillId="0" borderId="46" xfId="0" applyBorder="1" applyAlignment="1">
      <alignment wrapText="1"/>
    </xf>
    <xf numFmtId="0" fontId="0" fillId="0" borderId="46" xfId="0" applyBorder="1"/>
    <xf numFmtId="0" fontId="49" fillId="51" borderId="0" xfId="40" applyFont="1" applyFill="1"/>
    <xf numFmtId="0" fontId="31" fillId="51" borderId="0" xfId="40" applyFill="1"/>
    <xf numFmtId="0" fontId="49" fillId="47" borderId="0" xfId="40" applyFont="1" applyFill="1" applyAlignment="1">
      <alignment horizontal="center"/>
    </xf>
    <xf numFmtId="0" fontId="57" fillId="0" borderId="0" xfId="0" applyFont="1"/>
    <xf numFmtId="171" fontId="0" fillId="0" borderId="0" xfId="29" applyNumberFormat="1" applyFont="1" applyAlignment="1">
      <alignment horizontal="center"/>
    </xf>
    <xf numFmtId="0" fontId="0" fillId="10" borderId="50" xfId="0" applyFill="1" applyBorder="1" applyAlignment="1">
      <alignment horizontal="center"/>
    </xf>
    <xf numFmtId="171" fontId="0" fillId="11" borderId="51" xfId="0" applyNumberFormat="1" applyFill="1" applyBorder="1" applyAlignment="1">
      <alignment horizontal="center"/>
    </xf>
    <xf numFmtId="0" fontId="0" fillId="10" borderId="52" xfId="0" applyFill="1" applyBorder="1" applyAlignment="1">
      <alignment horizontal="center"/>
    </xf>
    <xf numFmtId="0" fontId="0" fillId="10" borderId="53" xfId="0" applyFill="1" applyBorder="1" applyAlignment="1">
      <alignment horizontal="center"/>
    </xf>
    <xf numFmtId="0" fontId="0" fillId="10" borderId="54" xfId="0" applyFill="1" applyBorder="1" applyAlignment="1">
      <alignment horizontal="center"/>
    </xf>
    <xf numFmtId="170" fontId="0" fillId="9" borderId="55" xfId="0" applyNumberFormat="1" applyFill="1" applyBorder="1" applyAlignment="1">
      <alignment horizontal="center"/>
    </xf>
    <xf numFmtId="170" fontId="0" fillId="9" borderId="53" xfId="0" applyNumberFormat="1" applyFill="1" applyBorder="1" applyAlignment="1">
      <alignment horizontal="center"/>
    </xf>
    <xf numFmtId="170" fontId="0" fillId="9" borderId="54" xfId="0" applyNumberFormat="1" applyFill="1" applyBorder="1" applyAlignment="1">
      <alignment horizontal="center"/>
    </xf>
    <xf numFmtId="0" fontId="0" fillId="8" borderId="55" xfId="0" applyFill="1" applyBorder="1" applyAlignment="1">
      <alignment horizontal="center"/>
    </xf>
    <xf numFmtId="0" fontId="0" fillId="8" borderId="53" xfId="0" applyFill="1" applyBorder="1" applyAlignment="1">
      <alignment horizontal="center"/>
    </xf>
    <xf numFmtId="0" fontId="0" fillId="8" borderId="54" xfId="0" applyFill="1" applyBorder="1" applyAlignment="1">
      <alignment horizontal="center"/>
    </xf>
    <xf numFmtId="171" fontId="0" fillId="11" borderId="55" xfId="29" applyNumberFormat="1" applyFont="1" applyFill="1" applyBorder="1" applyAlignment="1">
      <alignment horizontal="center"/>
    </xf>
    <xf numFmtId="171" fontId="0" fillId="11" borderId="53" xfId="29" applyNumberFormat="1" applyFont="1" applyFill="1" applyBorder="1" applyAlignment="1">
      <alignment horizontal="center"/>
    </xf>
    <xf numFmtId="171" fontId="0" fillId="11" borderId="56" xfId="0" applyNumberFormat="1" applyFill="1" applyBorder="1" applyAlignment="1">
      <alignment horizontal="center"/>
    </xf>
    <xf numFmtId="0" fontId="0" fillId="7" borderId="60" xfId="0" applyFill="1" applyBorder="1" applyAlignment="1">
      <alignment horizontal="center"/>
    </xf>
    <xf numFmtId="172" fontId="29" fillId="33" borderId="51" xfId="0" applyNumberFormat="1" applyFont="1" applyFill="1" applyBorder="1" applyAlignment="1">
      <alignment horizontal="center"/>
    </xf>
    <xf numFmtId="1" fontId="31" fillId="32" borderId="62" xfId="0" applyNumberFormat="1" applyFont="1" applyFill="1" applyBorder="1" applyAlignment="1">
      <alignment horizontal="center"/>
    </xf>
    <xf numFmtId="0" fontId="0" fillId="7" borderId="53" xfId="0" applyFill="1" applyBorder="1" applyAlignment="1">
      <alignment horizontal="center"/>
    </xf>
    <xf numFmtId="172" fontId="29" fillId="33" borderId="56" xfId="0" applyNumberFormat="1" applyFont="1" applyFill="1" applyBorder="1" applyAlignment="1">
      <alignment horizontal="center"/>
    </xf>
    <xf numFmtId="0" fontId="0" fillId="0" borderId="0" xfId="0" applyAlignment="1">
      <alignment horizontal="center"/>
    </xf>
    <xf numFmtId="0" fontId="0" fillId="53" borderId="0" xfId="0" applyFill="1"/>
    <xf numFmtId="0" fontId="51" fillId="53" borderId="37" xfId="0" applyFont="1" applyFill="1" applyBorder="1" applyAlignment="1">
      <alignment vertical="center" wrapText="1"/>
    </xf>
    <xf numFmtId="0" fontId="58" fillId="0" borderId="0" xfId="0" applyFont="1" applyAlignment="1">
      <alignment horizontal="left"/>
    </xf>
    <xf numFmtId="0" fontId="58" fillId="0" borderId="0" xfId="0" applyFont="1"/>
    <xf numFmtId="0" fontId="58" fillId="0" borderId="0" xfId="0" applyFont="1" applyAlignment="1">
      <alignment horizontal="center"/>
    </xf>
    <xf numFmtId="0" fontId="59" fillId="54" borderId="36" xfId="0" applyFont="1" applyFill="1" applyBorder="1" applyAlignment="1">
      <alignment vertical="center" wrapText="1"/>
    </xf>
    <xf numFmtId="0" fontId="59" fillId="54" borderId="37" xfId="0" applyFont="1" applyFill="1" applyBorder="1" applyAlignment="1">
      <alignment vertical="center" wrapText="1"/>
    </xf>
    <xf numFmtId="0" fontId="60" fillId="54" borderId="46" xfId="0" applyFont="1" applyFill="1" applyBorder="1"/>
    <xf numFmtId="0" fontId="59" fillId="54" borderId="37" xfId="0" applyFont="1" applyFill="1" applyBorder="1" applyAlignment="1">
      <alignment horizontal="center" vertical="center" wrapText="1"/>
    </xf>
    <xf numFmtId="0" fontId="34" fillId="55" borderId="34" xfId="0" applyFont="1" applyFill="1" applyBorder="1"/>
    <xf numFmtId="0" fontId="34" fillId="55" borderId="25" xfId="0" applyFont="1" applyFill="1" applyBorder="1"/>
    <xf numFmtId="0" fontId="34" fillId="55" borderId="25" xfId="0" applyFont="1" applyFill="1" applyBorder="1" applyAlignment="1">
      <alignment horizontal="left"/>
    </xf>
    <xf numFmtId="0" fontId="34" fillId="55" borderId="63" xfId="0" applyFont="1" applyFill="1" applyBorder="1" applyAlignment="1">
      <alignment horizontal="left"/>
    </xf>
    <xf numFmtId="0" fontId="34" fillId="55" borderId="34" xfId="0" applyFont="1" applyFill="1" applyBorder="1" applyAlignment="1">
      <alignment horizontal="center"/>
    </xf>
    <xf numFmtId="0" fontId="34" fillId="55" borderId="25" xfId="0" applyFont="1" applyFill="1" applyBorder="1" applyAlignment="1">
      <alignment horizontal="center"/>
    </xf>
    <xf numFmtId="0" fontId="32" fillId="55" borderId="25" xfId="0" applyFont="1" applyFill="1" applyBorder="1" applyAlignment="1">
      <alignment horizontal="center"/>
    </xf>
    <xf numFmtId="0" fontId="32" fillId="55" borderId="63" xfId="0" applyFont="1" applyFill="1" applyBorder="1" applyAlignment="1">
      <alignment horizontal="center"/>
    </xf>
    <xf numFmtId="0" fontId="48" fillId="47" borderId="34" xfId="0" applyFont="1" applyFill="1" applyBorder="1" applyAlignment="1">
      <alignment horizontal="left"/>
    </xf>
    <xf numFmtId="0" fontId="34" fillId="52" borderId="34" xfId="0" applyFont="1" applyFill="1" applyBorder="1" applyAlignment="1">
      <alignment horizontal="center"/>
    </xf>
    <xf numFmtId="0" fontId="34" fillId="52" borderId="34" xfId="0" applyFont="1" applyFill="1" applyBorder="1"/>
    <xf numFmtId="0" fontId="34" fillId="52" borderId="25" xfId="0" applyFont="1" applyFill="1" applyBorder="1" applyAlignment="1">
      <alignment horizontal="center"/>
    </xf>
    <xf numFmtId="0" fontId="34" fillId="52" borderId="25" xfId="0" applyFont="1" applyFill="1" applyBorder="1"/>
    <xf numFmtId="0" fontId="34" fillId="52" borderId="25" xfId="0" applyFont="1" applyFill="1" applyBorder="1" applyAlignment="1">
      <alignment horizontal="left"/>
    </xf>
    <xf numFmtId="0" fontId="32" fillId="52" borderId="25" xfId="0" applyFont="1" applyFill="1" applyBorder="1" applyAlignment="1">
      <alignment horizontal="center"/>
    </xf>
    <xf numFmtId="0" fontId="32" fillId="52" borderId="25" xfId="0" applyFont="1" applyFill="1" applyBorder="1" applyAlignment="1">
      <alignment horizontal="left"/>
    </xf>
    <xf numFmtId="0" fontId="32" fillId="52" borderId="16" xfId="0" applyFont="1" applyFill="1" applyBorder="1" applyAlignment="1">
      <alignment horizontal="center"/>
    </xf>
    <xf numFmtId="0" fontId="32" fillId="52" borderId="16" xfId="0" applyFont="1" applyFill="1" applyBorder="1" applyAlignment="1">
      <alignment horizontal="left"/>
    </xf>
    <xf numFmtId="0" fontId="32" fillId="52" borderId="63" xfId="0" applyFont="1" applyFill="1" applyBorder="1" applyAlignment="1">
      <alignment horizontal="center"/>
    </xf>
    <xf numFmtId="0" fontId="32" fillId="52" borderId="63" xfId="0" applyFont="1" applyFill="1" applyBorder="1" applyAlignment="1">
      <alignment horizontal="left"/>
    </xf>
    <xf numFmtId="0" fontId="34" fillId="53" borderId="34" xfId="0" applyFont="1" applyFill="1" applyBorder="1" applyAlignment="1">
      <alignment horizontal="center"/>
    </xf>
    <xf numFmtId="0" fontId="34" fillId="53" borderId="34" xfId="0" applyFont="1" applyFill="1" applyBorder="1"/>
    <xf numFmtId="0" fontId="34" fillId="53" borderId="25" xfId="0" applyFont="1" applyFill="1" applyBorder="1" applyAlignment="1">
      <alignment horizontal="center"/>
    </xf>
    <xf numFmtId="0" fontId="34" fillId="53" borderId="25" xfId="0" applyFont="1" applyFill="1" applyBorder="1"/>
    <xf numFmtId="0" fontId="34" fillId="53" borderId="25" xfId="0" applyFont="1" applyFill="1" applyBorder="1" applyAlignment="1">
      <alignment horizontal="left"/>
    </xf>
    <xf numFmtId="0" fontId="32" fillId="53" borderId="25" xfId="0" applyFont="1" applyFill="1" applyBorder="1" applyAlignment="1">
      <alignment horizontal="center"/>
    </xf>
    <xf numFmtId="0" fontId="32" fillId="53" borderId="25" xfId="0" applyFont="1" applyFill="1" applyBorder="1" applyAlignment="1">
      <alignment horizontal="left"/>
    </xf>
    <xf numFmtId="0" fontId="34" fillId="53" borderId="25" xfId="40" applyFont="1" applyFill="1" applyBorder="1" applyAlignment="1">
      <alignment horizontal="center"/>
    </xf>
    <xf numFmtId="0" fontId="34" fillId="53" borderId="25" xfId="40" applyFont="1" applyFill="1" applyBorder="1"/>
    <xf numFmtId="0" fontId="31" fillId="0" borderId="65" xfId="40" applyBorder="1"/>
    <xf numFmtId="0" fontId="31" fillId="0" borderId="66" xfId="40" applyBorder="1"/>
    <xf numFmtId="0" fontId="0" fillId="0" borderId="0" xfId="40" applyFont="1"/>
    <xf numFmtId="0" fontId="55" fillId="0" borderId="68" xfId="0" applyFont="1" applyBorder="1"/>
    <xf numFmtId="0" fontId="55" fillId="0" borderId="69" xfId="46" applyFont="1" applyBorder="1"/>
    <xf numFmtId="0" fontId="62" fillId="0" borderId="0" xfId="36" applyFont="1"/>
    <xf numFmtId="0" fontId="55" fillId="34" borderId="42" xfId="46" applyFont="1" applyFill="1" applyBorder="1"/>
    <xf numFmtId="0" fontId="55" fillId="34" borderId="44" xfId="46" applyFont="1" applyFill="1" applyBorder="1"/>
    <xf numFmtId="0" fontId="55" fillId="34" borderId="0" xfId="46" applyFont="1" applyFill="1"/>
    <xf numFmtId="0" fontId="0" fillId="34" borderId="0" xfId="0" applyFill="1"/>
    <xf numFmtId="0" fontId="0" fillId="0" borderId="0" xfId="0" applyAlignment="1">
      <alignment horizontal="left" wrapText="1"/>
    </xf>
    <xf numFmtId="49" fontId="0" fillId="0" borderId="0" xfId="0" applyNumberFormat="1" applyAlignment="1">
      <alignment horizontal="left"/>
    </xf>
    <xf numFmtId="0" fontId="58" fillId="47" borderId="0" xfId="0" applyFont="1" applyFill="1" applyAlignment="1">
      <alignment wrapText="1"/>
    </xf>
    <xf numFmtId="0" fontId="58" fillId="47" borderId="0" xfId="0" applyFont="1" applyFill="1"/>
    <xf numFmtId="0" fontId="58" fillId="47" borderId="0" xfId="0" applyFont="1" applyFill="1" applyAlignment="1">
      <alignment horizontal="left"/>
    </xf>
    <xf numFmtId="0" fontId="39" fillId="0" borderId="0" xfId="40" applyFont="1"/>
    <xf numFmtId="0" fontId="25" fillId="0" borderId="0" xfId="36"/>
    <xf numFmtId="0" fontId="35" fillId="58" borderId="43" xfId="46" applyFill="1" applyBorder="1"/>
    <xf numFmtId="0" fontId="55" fillId="58" borderId="44" xfId="46" applyFont="1" applyFill="1" applyBorder="1"/>
    <xf numFmtId="0" fontId="35" fillId="58" borderId="41" xfId="46" applyFill="1" applyBorder="1"/>
    <xf numFmtId="0" fontId="55" fillId="58" borderId="42" xfId="46" applyFont="1" applyFill="1" applyBorder="1"/>
    <xf numFmtId="0" fontId="23" fillId="24" borderId="10" xfId="0" applyFont="1" applyFill="1" applyBorder="1" applyAlignment="1">
      <alignment horizontal="center"/>
    </xf>
    <xf numFmtId="0" fontId="0" fillId="0" borderId="0" xfId="0" applyAlignment="1">
      <alignment vertical="center"/>
    </xf>
    <xf numFmtId="0" fontId="0" fillId="43" borderId="17" xfId="0" applyFill="1" applyBorder="1"/>
    <xf numFmtId="0" fontId="0" fillId="43" borderId="70" xfId="0" applyFill="1" applyBorder="1"/>
    <xf numFmtId="0" fontId="0" fillId="43" borderId="13" xfId="0" applyFill="1" applyBorder="1"/>
    <xf numFmtId="0" fontId="0" fillId="43" borderId="13" xfId="0" applyFill="1" applyBorder="1" applyAlignment="1">
      <alignment horizontal="left"/>
    </xf>
    <xf numFmtId="0" fontId="0" fillId="43" borderId="21" xfId="0" applyFill="1" applyBorder="1" applyAlignment="1">
      <alignment horizontal="left"/>
    </xf>
    <xf numFmtId="0" fontId="0" fillId="43" borderId="11" xfId="0" applyFill="1" applyBorder="1"/>
    <xf numFmtId="0" fontId="26" fillId="0" borderId="0" xfId="0" applyFont="1" applyAlignment="1">
      <alignment horizontal="left"/>
    </xf>
    <xf numFmtId="0" fontId="65" fillId="0" borderId="0" xfId="0" applyFont="1"/>
    <xf numFmtId="0" fontId="65" fillId="0" borderId="0" xfId="0" applyFont="1" applyAlignment="1">
      <alignment horizontal="right"/>
    </xf>
    <xf numFmtId="0" fontId="66" fillId="0" borderId="0" xfId="0" applyFont="1" applyAlignment="1">
      <alignment horizontal="left"/>
    </xf>
    <xf numFmtId="0" fontId="67" fillId="0" borderId="0" xfId="0" applyFont="1" applyAlignment="1">
      <alignment horizontal="center"/>
    </xf>
    <xf numFmtId="170" fontId="67" fillId="0" borderId="0" xfId="0" applyNumberFormat="1" applyFont="1" applyAlignment="1">
      <alignment horizontal="center"/>
    </xf>
    <xf numFmtId="0" fontId="68" fillId="0" borderId="0" xfId="0" applyFont="1" applyAlignment="1">
      <alignment horizontal="left"/>
    </xf>
    <xf numFmtId="0" fontId="67" fillId="0" borderId="0" xfId="0" applyFont="1"/>
    <xf numFmtId="0" fontId="69" fillId="0" borderId="0" xfId="46" applyFont="1" applyAlignment="1">
      <alignment horizontal="right"/>
    </xf>
    <xf numFmtId="0" fontId="70" fillId="0" borderId="0" xfId="0" applyFont="1" applyAlignment="1">
      <alignment horizontal="center"/>
    </xf>
    <xf numFmtId="0" fontId="71" fillId="0" borderId="0" xfId="0" quotePrefix="1" applyFont="1"/>
    <xf numFmtId="0" fontId="69" fillId="34" borderId="28" xfId="46" applyFont="1" applyFill="1" applyBorder="1"/>
    <xf numFmtId="0" fontId="48" fillId="59" borderId="0" xfId="0" applyFont="1" applyFill="1"/>
    <xf numFmtId="37" fontId="53" fillId="8" borderId="13" xfId="29" applyNumberFormat="1" applyFont="1" applyFill="1" applyBorder="1" applyAlignment="1">
      <alignment horizontal="center"/>
    </xf>
    <xf numFmtId="37" fontId="53" fillId="8" borderId="13" xfId="29" applyNumberFormat="1" applyFont="1" applyFill="1" applyBorder="1" applyAlignment="1">
      <alignment horizontal="center" vertical="center"/>
    </xf>
    <xf numFmtId="0" fontId="34" fillId="34" borderId="73" xfId="0" applyFont="1" applyFill="1" applyBorder="1" applyAlignment="1">
      <alignment horizontal="left"/>
    </xf>
    <xf numFmtId="0" fontId="34" fillId="34" borderId="74" xfId="0" applyFont="1" applyFill="1" applyBorder="1" applyAlignment="1">
      <alignment horizontal="left"/>
    </xf>
    <xf numFmtId="0" fontId="34" fillId="34" borderId="75" xfId="0" applyFont="1" applyFill="1" applyBorder="1" applyAlignment="1">
      <alignment horizontal="left"/>
    </xf>
    <xf numFmtId="0" fontId="0" fillId="35" borderId="74" xfId="0" applyFill="1" applyBorder="1" applyAlignment="1">
      <alignment horizontal="left"/>
    </xf>
    <xf numFmtId="0" fontId="0" fillId="35" borderId="75" xfId="0" applyFill="1" applyBorder="1" applyAlignment="1">
      <alignment horizontal="left"/>
    </xf>
    <xf numFmtId="0" fontId="0" fillId="0" borderId="0" xfId="0" quotePrefix="1" applyAlignment="1">
      <alignment vertical="center"/>
    </xf>
    <xf numFmtId="0" fontId="34" fillId="34" borderId="73" xfId="0" applyFont="1" applyFill="1" applyBorder="1"/>
    <xf numFmtId="0" fontId="34" fillId="34" borderId="75" xfId="0" applyFont="1" applyFill="1" applyBorder="1"/>
    <xf numFmtId="0" fontId="34" fillId="34" borderId="74" xfId="0" applyFont="1" applyFill="1" applyBorder="1"/>
    <xf numFmtId="0" fontId="34" fillId="34" borderId="72" xfId="0" applyFont="1" applyFill="1" applyBorder="1" applyAlignment="1">
      <alignment horizontal="left"/>
    </xf>
    <xf numFmtId="0" fontId="23" fillId="22" borderId="16" xfId="0" applyFont="1" applyFill="1" applyBorder="1" applyAlignment="1">
      <alignment horizontal="centerContinuous"/>
    </xf>
    <xf numFmtId="0" fontId="23" fillId="24" borderId="10" xfId="0" applyFont="1" applyFill="1" applyBorder="1" applyAlignment="1">
      <alignment horizontal="centerContinuous"/>
    </xf>
    <xf numFmtId="0" fontId="0" fillId="22" borderId="15" xfId="0" applyFill="1" applyBorder="1" applyAlignment="1">
      <alignment horizontal="left"/>
    </xf>
    <xf numFmtId="170" fontId="0" fillId="22" borderId="34" xfId="0" applyNumberFormat="1" applyFill="1" applyBorder="1" applyAlignment="1">
      <alignment horizontal="center"/>
    </xf>
    <xf numFmtId="170" fontId="0" fillId="25" borderId="34" xfId="0" applyNumberFormat="1" applyFill="1" applyBorder="1" applyAlignment="1">
      <alignment horizontal="center"/>
    </xf>
    <xf numFmtId="0" fontId="0" fillId="0" borderId="34" xfId="0" applyBorder="1"/>
    <xf numFmtId="0" fontId="0" fillId="22" borderId="34" xfId="0" applyFill="1" applyBorder="1" applyAlignment="1">
      <alignment horizontal="center"/>
    </xf>
    <xf numFmtId="0" fontId="0" fillId="22" borderId="34" xfId="0" applyFill="1" applyBorder="1" applyAlignment="1">
      <alignment horizontal="left"/>
    </xf>
    <xf numFmtId="0" fontId="0" fillId="22" borderId="26" xfId="0" applyFill="1" applyBorder="1" applyAlignment="1">
      <alignment horizontal="left"/>
    </xf>
    <xf numFmtId="170" fontId="0" fillId="22" borderId="25" xfId="0" applyNumberFormat="1" applyFill="1" applyBorder="1" applyAlignment="1">
      <alignment horizontal="center"/>
    </xf>
    <xf numFmtId="170" fontId="0" fillId="25" borderId="25" xfId="0" applyNumberFormat="1" applyFill="1" applyBorder="1" applyAlignment="1">
      <alignment horizontal="center"/>
    </xf>
    <xf numFmtId="0" fontId="0" fillId="0" borderId="25" xfId="0" applyBorder="1"/>
    <xf numFmtId="0" fontId="0" fillId="22" borderId="25" xfId="0" applyFill="1" applyBorder="1" applyAlignment="1">
      <alignment horizontal="center"/>
    </xf>
    <xf numFmtId="0" fontId="0" fillId="22" borderId="25" xfId="0" applyFill="1" applyBorder="1" applyAlignment="1">
      <alignment horizontal="left"/>
    </xf>
    <xf numFmtId="170" fontId="0" fillId="22" borderId="26" xfId="0" applyNumberFormat="1" applyFill="1" applyBorder="1" applyAlignment="1">
      <alignment horizontal="center"/>
    </xf>
    <xf numFmtId="170" fontId="23" fillId="22" borderId="63" xfId="0" applyNumberFormat="1" applyFont="1" applyFill="1" applyBorder="1" applyAlignment="1">
      <alignment horizontal="center"/>
    </xf>
    <xf numFmtId="0" fontId="24" fillId="22" borderId="77" xfId="0" applyFont="1" applyFill="1" applyBorder="1"/>
    <xf numFmtId="0" fontId="24" fillId="22" borderId="78" xfId="0" applyFont="1" applyFill="1" applyBorder="1"/>
    <xf numFmtId="0" fontId="24" fillId="22" borderId="79" xfId="0" applyFont="1" applyFill="1" applyBorder="1"/>
    <xf numFmtId="0" fontId="23" fillId="22" borderId="80" xfId="0" applyFont="1" applyFill="1" applyBorder="1" applyAlignment="1">
      <alignment horizontal="centerContinuous"/>
    </xf>
    <xf numFmtId="0" fontId="23" fillId="22" borderId="61" xfId="0" applyFont="1" applyFill="1" applyBorder="1" applyAlignment="1">
      <alignment horizontal="centerContinuous"/>
    </xf>
    <xf numFmtId="0" fontId="23" fillId="24" borderId="50" xfId="0" applyFont="1" applyFill="1" applyBorder="1" applyAlignment="1">
      <alignment horizontal="center"/>
    </xf>
    <xf numFmtId="170" fontId="23" fillId="24" borderId="51" xfId="0" applyNumberFormat="1" applyFont="1" applyFill="1" applyBorder="1" applyAlignment="1">
      <alignment horizontal="center"/>
    </xf>
    <xf numFmtId="0" fontId="0" fillId="22" borderId="81" xfId="0" applyFill="1" applyBorder="1" applyAlignment="1">
      <alignment horizontal="center"/>
    </xf>
    <xf numFmtId="0" fontId="0" fillId="0" borderId="82" xfId="0" applyBorder="1"/>
    <xf numFmtId="0" fontId="0" fillId="22" borderId="83" xfId="0" applyFill="1" applyBorder="1" applyAlignment="1">
      <alignment horizontal="center"/>
    </xf>
    <xf numFmtId="0" fontId="0" fillId="0" borderId="84" xfId="0" applyBorder="1"/>
    <xf numFmtId="0" fontId="0" fillId="22" borderId="85" xfId="0" applyFill="1" applyBorder="1" applyAlignment="1">
      <alignment horizontal="center"/>
    </xf>
    <xf numFmtId="0" fontId="0" fillId="22" borderId="86" xfId="0" applyFill="1" applyBorder="1" applyAlignment="1">
      <alignment horizontal="left"/>
    </xf>
    <xf numFmtId="170" fontId="0" fillId="22" borderId="88" xfId="0" applyNumberFormat="1" applyFill="1" applyBorder="1" applyAlignment="1">
      <alignment horizontal="center"/>
    </xf>
    <xf numFmtId="170" fontId="0" fillId="25" borderId="88" xfId="0" applyNumberFormat="1" applyFill="1" applyBorder="1" applyAlignment="1">
      <alignment horizontal="center"/>
    </xf>
    <xf numFmtId="0" fontId="0" fillId="0" borderId="88" xfId="0" applyBorder="1"/>
    <xf numFmtId="0" fontId="0" fillId="0" borderId="87" xfId="0" applyBorder="1"/>
    <xf numFmtId="1" fontId="0" fillId="0" borderId="87" xfId="0" applyNumberFormat="1" applyBorder="1"/>
    <xf numFmtId="0" fontId="0" fillId="22" borderId="88" xfId="0" applyFill="1" applyBorder="1" applyAlignment="1">
      <alignment horizontal="center"/>
    </xf>
    <xf numFmtId="0" fontId="0" fillId="22" borderId="88" xfId="0" applyFill="1" applyBorder="1" applyAlignment="1">
      <alignment horizontal="left"/>
    </xf>
    <xf numFmtId="0" fontId="0" fillId="0" borderId="89" xfId="0" applyBorder="1"/>
    <xf numFmtId="0" fontId="27" fillId="4" borderId="90" xfId="0" applyFont="1" applyFill="1" applyBorder="1" applyAlignment="1">
      <alignment horizontal="left"/>
    </xf>
    <xf numFmtId="0" fontId="27" fillId="4" borderId="91" xfId="0" applyFont="1" applyFill="1" applyBorder="1" applyAlignment="1">
      <alignment horizontal="center"/>
    </xf>
    <xf numFmtId="0" fontId="27" fillId="4" borderId="92" xfId="0" applyFont="1" applyFill="1" applyBorder="1" applyAlignment="1">
      <alignment horizontal="center"/>
    </xf>
    <xf numFmtId="0" fontId="28" fillId="26" borderId="80" xfId="0" applyFont="1" applyFill="1" applyBorder="1" applyAlignment="1">
      <alignment horizontal="center"/>
    </xf>
    <xf numFmtId="0" fontId="28" fillId="26" borderId="61" xfId="0" applyFont="1" applyFill="1" applyBorder="1" applyAlignment="1">
      <alignment horizontal="center"/>
    </xf>
    <xf numFmtId="1" fontId="0" fillId="0" borderId="50" xfId="0" applyNumberFormat="1" applyBorder="1" applyAlignment="1">
      <alignment horizontal="right"/>
    </xf>
    <xf numFmtId="168" fontId="0" fillId="0" borderId="51" xfId="0" applyNumberFormat="1" applyBorder="1" applyAlignment="1">
      <alignment horizontal="right"/>
    </xf>
    <xf numFmtId="0" fontId="0" fillId="27" borderId="50" xfId="0" applyFill="1" applyBorder="1"/>
    <xf numFmtId="0" fontId="0" fillId="27" borderId="51" xfId="0" applyFill="1" applyBorder="1"/>
    <xf numFmtId="0" fontId="28" fillId="26" borderId="50" xfId="0" applyFont="1" applyFill="1" applyBorder="1" applyAlignment="1">
      <alignment horizontal="center"/>
    </xf>
    <xf numFmtId="0" fontId="28" fillId="26" borderId="51" xfId="0" applyFont="1" applyFill="1" applyBorder="1" applyAlignment="1">
      <alignment horizontal="center"/>
    </xf>
    <xf numFmtId="2" fontId="0" fillId="0" borderId="50" xfId="0" applyNumberFormat="1" applyBorder="1" applyAlignment="1">
      <alignment horizontal="right"/>
    </xf>
    <xf numFmtId="1" fontId="0" fillId="0" borderId="51" xfId="0" applyNumberFormat="1" applyBorder="1" applyAlignment="1">
      <alignment horizontal="right"/>
    </xf>
    <xf numFmtId="2" fontId="0" fillId="0" borderId="52" xfId="0" applyNumberFormat="1" applyBorder="1" applyAlignment="1">
      <alignment horizontal="right"/>
    </xf>
    <xf numFmtId="2" fontId="0" fillId="0" borderId="53" xfId="0" applyNumberFormat="1" applyBorder="1" applyAlignment="1">
      <alignment horizontal="right"/>
    </xf>
    <xf numFmtId="1" fontId="0" fillId="0" borderId="53" xfId="0" applyNumberFormat="1" applyBorder="1" applyAlignment="1">
      <alignment horizontal="right"/>
    </xf>
    <xf numFmtId="1" fontId="0" fillId="0" borderId="56" xfId="0" applyNumberFormat="1" applyBorder="1" applyAlignment="1">
      <alignment horizontal="right"/>
    </xf>
    <xf numFmtId="0" fontId="34" fillId="53" borderId="63" xfId="40" applyFont="1" applyFill="1" applyBorder="1" applyAlignment="1">
      <alignment horizontal="center"/>
    </xf>
    <xf numFmtId="0" fontId="34" fillId="53" borderId="63" xfId="40" applyFont="1" applyFill="1" applyBorder="1"/>
    <xf numFmtId="0" fontId="23" fillId="25" borderId="72" xfId="0" applyFont="1" applyFill="1" applyBorder="1" applyAlignment="1">
      <alignment horizontal="center"/>
    </xf>
    <xf numFmtId="0" fontId="23" fillId="0" borderId="67" xfId="0" applyFont="1" applyBorder="1"/>
    <xf numFmtId="0" fontId="34" fillId="55" borderId="93" xfId="0" applyFont="1" applyFill="1" applyBorder="1" applyAlignment="1">
      <alignment horizontal="center"/>
    </xf>
    <xf numFmtId="0" fontId="34" fillId="55" borderId="94" xfId="0" applyFont="1" applyFill="1" applyBorder="1" applyAlignment="1">
      <alignment horizontal="left"/>
    </xf>
    <xf numFmtId="0" fontId="26" fillId="0" borderId="71" xfId="0" applyFont="1" applyBorder="1"/>
    <xf numFmtId="0" fontId="26" fillId="0" borderId="0" xfId="0" applyFont="1"/>
    <xf numFmtId="0" fontId="0" fillId="60" borderId="22" xfId="0" applyFill="1" applyBorder="1" applyAlignment="1">
      <alignment horizontal="center"/>
    </xf>
    <xf numFmtId="1" fontId="0" fillId="61" borderId="22" xfId="0" applyNumberFormat="1" applyFill="1" applyBorder="1" applyAlignment="1">
      <alignment horizontal="center"/>
    </xf>
    <xf numFmtId="168" fontId="0" fillId="61" borderId="22" xfId="0" applyNumberFormat="1" applyFill="1" applyBorder="1" applyAlignment="1">
      <alignment horizontal="center"/>
    </xf>
    <xf numFmtId="0" fontId="0" fillId="61" borderId="0" xfId="0" applyFill="1" applyAlignment="1">
      <alignment horizontal="center"/>
    </xf>
    <xf numFmtId="2" fontId="0" fillId="61" borderId="22" xfId="0" applyNumberFormat="1" applyFill="1" applyBorder="1" applyAlignment="1">
      <alignment horizontal="center"/>
    </xf>
    <xf numFmtId="2" fontId="0" fillId="61" borderId="14" xfId="0" applyNumberFormat="1" applyFill="1" applyBorder="1" applyAlignment="1">
      <alignment horizontal="center"/>
    </xf>
    <xf numFmtId="1" fontId="0" fillId="61" borderId="14" xfId="0" applyNumberFormat="1" applyFill="1" applyBorder="1" applyAlignment="1">
      <alignment horizontal="center"/>
    </xf>
    <xf numFmtId="0" fontId="0" fillId="61" borderId="14" xfId="0" applyFill="1" applyBorder="1" applyAlignment="1">
      <alignment horizontal="center"/>
    </xf>
    <xf numFmtId="0" fontId="0" fillId="62" borderId="0" xfId="0" applyFill="1"/>
    <xf numFmtId="0" fontId="0" fillId="62" borderId="0" xfId="0" applyFill="1" applyAlignment="1">
      <alignment horizontal="right"/>
    </xf>
    <xf numFmtId="173" fontId="0" fillId="63" borderId="22" xfId="29" applyNumberFormat="1" applyFont="1" applyFill="1" applyBorder="1" applyAlignment="1">
      <alignment horizontal="center"/>
    </xf>
    <xf numFmtId="0" fontId="0" fillId="63" borderId="22" xfId="0" applyFill="1" applyBorder="1" applyAlignment="1">
      <alignment horizontal="center"/>
    </xf>
    <xf numFmtId="0" fontId="23" fillId="5" borderId="0" xfId="0" applyFont="1" applyFill="1"/>
    <xf numFmtId="0" fontId="23" fillId="5" borderId="0" xfId="0" applyFont="1" applyFill="1" applyAlignment="1">
      <alignment horizontal="right"/>
    </xf>
    <xf numFmtId="0" fontId="23" fillId="62" borderId="0" xfId="0" applyFont="1" applyFill="1"/>
    <xf numFmtId="0" fontId="23" fillId="62" borderId="0" xfId="0" applyFont="1" applyFill="1" applyAlignment="1">
      <alignment horizontal="right"/>
    </xf>
    <xf numFmtId="0" fontId="73" fillId="0" borderId="0" xfId="0" applyFont="1"/>
    <xf numFmtId="0" fontId="23" fillId="36" borderId="0" xfId="0" applyFont="1" applyFill="1"/>
    <xf numFmtId="0" fontId="35" fillId="36" borderId="0" xfId="46" applyFill="1"/>
    <xf numFmtId="0" fontId="0" fillId="36" borderId="0" xfId="0" applyFill="1"/>
    <xf numFmtId="0" fontId="0" fillId="36" borderId="0" xfId="0" applyFill="1" applyAlignment="1">
      <alignment horizontal="center"/>
    </xf>
    <xf numFmtId="0" fontId="49" fillId="51" borderId="76" xfId="40" applyFont="1" applyFill="1" applyBorder="1" applyAlignment="1">
      <alignment horizontal="centerContinuous"/>
    </xf>
    <xf numFmtId="0" fontId="0" fillId="51" borderId="0" xfId="0" applyFill="1" applyAlignment="1">
      <alignment horizontal="centerContinuous"/>
    </xf>
    <xf numFmtId="0" fontId="49" fillId="64" borderId="76" xfId="40" applyFont="1" applyFill="1" applyBorder="1" applyAlignment="1">
      <alignment horizontal="centerContinuous"/>
    </xf>
    <xf numFmtId="0" fontId="0" fillId="64" borderId="0" xfId="0" applyFill="1" applyAlignment="1">
      <alignment horizontal="centerContinuous"/>
    </xf>
    <xf numFmtId="1" fontId="27" fillId="0" borderId="15" xfId="0" applyNumberFormat="1" applyFont="1" applyBorder="1" applyAlignment="1">
      <alignment horizontal="center"/>
    </xf>
    <xf numFmtId="0" fontId="74" fillId="0" borderId="0" xfId="40" applyFont="1" applyAlignment="1">
      <alignment horizontal="center"/>
    </xf>
    <xf numFmtId="1" fontId="23" fillId="28" borderId="81" xfId="0" applyNumberFormat="1" applyFont="1" applyFill="1" applyBorder="1" applyAlignment="1">
      <alignment horizontal="center"/>
    </xf>
    <xf numFmtId="1" fontId="23" fillId="28" borderId="34" xfId="0" applyNumberFormat="1" applyFont="1" applyFill="1" applyBorder="1" applyAlignment="1">
      <alignment horizontal="center"/>
    </xf>
    <xf numFmtId="168" fontId="23" fillId="28" borderId="34" xfId="0" applyNumberFormat="1" applyFont="1" applyFill="1" applyBorder="1" applyAlignment="1">
      <alignment horizontal="center"/>
    </xf>
    <xf numFmtId="1" fontId="23" fillId="29" borderId="34" xfId="0" applyNumberFormat="1" applyFont="1" applyFill="1" applyBorder="1" applyAlignment="1">
      <alignment horizontal="center"/>
    </xf>
    <xf numFmtId="2" fontId="23" fillId="29" borderId="34" xfId="0" applyNumberFormat="1" applyFont="1" applyFill="1" applyBorder="1" applyAlignment="1">
      <alignment horizontal="center"/>
    </xf>
    <xf numFmtId="0" fontId="0" fillId="7" borderId="25" xfId="0" applyFill="1" applyBorder="1" applyAlignment="1">
      <alignment horizontal="center"/>
    </xf>
    <xf numFmtId="0" fontId="23" fillId="9" borderId="84" xfId="0" applyFont="1" applyFill="1" applyBorder="1" applyAlignment="1">
      <alignment horizontal="center"/>
    </xf>
    <xf numFmtId="1" fontId="31" fillId="32" borderId="95" xfId="0" applyNumberFormat="1" applyFont="1" applyFill="1" applyBorder="1" applyAlignment="1">
      <alignment horizontal="center"/>
    </xf>
    <xf numFmtId="172" fontId="29" fillId="33" borderId="61" xfId="0" applyNumberFormat="1" applyFont="1" applyFill="1" applyBorder="1" applyAlignment="1">
      <alignment horizontal="center"/>
    </xf>
    <xf numFmtId="0" fontId="23" fillId="10" borderId="81" xfId="0" applyFont="1" applyFill="1" applyBorder="1" applyAlignment="1">
      <alignment horizontal="center"/>
    </xf>
    <xf numFmtId="0" fontId="23" fillId="10" borderId="34" xfId="0" applyFont="1" applyFill="1" applyBorder="1" applyAlignment="1">
      <alignment horizontal="center"/>
    </xf>
    <xf numFmtId="0" fontId="23" fillId="10" borderId="100" xfId="0" applyFont="1" applyFill="1" applyBorder="1" applyAlignment="1">
      <alignment horizontal="center"/>
    </xf>
    <xf numFmtId="0" fontId="23" fillId="9" borderId="101" xfId="0" applyFont="1" applyFill="1" applyBorder="1" applyAlignment="1">
      <alignment horizontal="center"/>
    </xf>
    <xf numFmtId="0" fontId="23" fillId="9" borderId="34" xfId="0" applyFont="1" applyFill="1" applyBorder="1" applyAlignment="1">
      <alignment horizontal="center"/>
    </xf>
    <xf numFmtId="0" fontId="23" fillId="9" borderId="100" xfId="0" applyFont="1" applyFill="1" applyBorder="1" applyAlignment="1">
      <alignment horizontal="center"/>
    </xf>
    <xf numFmtId="0" fontId="23" fillId="8" borderId="101" xfId="0" applyFont="1" applyFill="1" applyBorder="1" applyAlignment="1">
      <alignment horizontal="center"/>
    </xf>
    <xf numFmtId="0" fontId="23" fillId="8" borderId="34" xfId="0" applyFont="1" applyFill="1" applyBorder="1" applyAlignment="1">
      <alignment horizontal="center"/>
    </xf>
    <xf numFmtId="0" fontId="23" fillId="8" borderId="100" xfId="0" applyFont="1" applyFill="1" applyBorder="1" applyAlignment="1">
      <alignment horizontal="center"/>
    </xf>
    <xf numFmtId="0" fontId="23" fillId="11" borderId="101" xfId="0" applyFont="1" applyFill="1" applyBorder="1" applyAlignment="1">
      <alignment horizontal="center"/>
    </xf>
    <xf numFmtId="0" fontId="23" fillId="11" borderId="34" xfId="0" applyFont="1" applyFill="1" applyBorder="1" applyAlignment="1">
      <alignment horizontal="center"/>
    </xf>
    <xf numFmtId="0" fontId="23" fillId="11" borderId="82" xfId="0" applyFont="1" applyFill="1" applyBorder="1" applyAlignment="1">
      <alignment horizontal="center"/>
    </xf>
    <xf numFmtId="0" fontId="0" fillId="10" borderId="80" xfId="0" applyFill="1" applyBorder="1" applyAlignment="1">
      <alignment horizontal="center"/>
    </xf>
    <xf numFmtId="0" fontId="0" fillId="10" borderId="16" xfId="0" applyFill="1" applyBorder="1" applyAlignment="1">
      <alignment horizontal="center"/>
    </xf>
    <xf numFmtId="0" fontId="0" fillId="10" borderId="102" xfId="0" applyFill="1" applyBorder="1" applyAlignment="1">
      <alignment horizontal="center"/>
    </xf>
    <xf numFmtId="170" fontId="0" fillId="9" borderId="103" xfId="0" applyNumberFormat="1" applyFill="1" applyBorder="1" applyAlignment="1">
      <alignment horizontal="center"/>
    </xf>
    <xf numFmtId="170" fontId="0" fillId="9" borderId="16" xfId="0" applyNumberFormat="1" applyFill="1" applyBorder="1" applyAlignment="1">
      <alignment horizontal="center"/>
    </xf>
    <xf numFmtId="170" fontId="0" fillId="9" borderId="102" xfId="0" applyNumberFormat="1" applyFill="1" applyBorder="1" applyAlignment="1">
      <alignment horizontal="center"/>
    </xf>
    <xf numFmtId="0" fontId="0" fillId="8" borderId="103" xfId="0" applyFill="1" applyBorder="1" applyAlignment="1">
      <alignment horizontal="center"/>
    </xf>
    <xf numFmtId="0" fontId="0" fillId="8" borderId="16" xfId="0" applyFill="1" applyBorder="1" applyAlignment="1">
      <alignment horizontal="center"/>
    </xf>
    <xf numFmtId="0" fontId="0" fillId="8" borderId="102" xfId="0" applyFill="1" applyBorder="1" applyAlignment="1">
      <alignment horizontal="center"/>
    </xf>
    <xf numFmtId="171" fontId="0" fillId="11" borderId="103" xfId="29" applyNumberFormat="1" applyFont="1" applyFill="1" applyBorder="1" applyAlignment="1">
      <alignment horizontal="center"/>
    </xf>
    <xf numFmtId="171" fontId="0" fillId="11" borderId="16" xfId="29" applyNumberFormat="1" applyFont="1" applyFill="1" applyBorder="1" applyAlignment="1">
      <alignment horizontal="center"/>
    </xf>
    <xf numFmtId="171" fontId="0" fillId="11" borderId="61" xfId="0" applyNumberFormat="1" applyFill="1" applyBorder="1" applyAlignment="1">
      <alignment horizontal="center"/>
    </xf>
    <xf numFmtId="0" fontId="42" fillId="7" borderId="97" xfId="0" applyFont="1" applyFill="1" applyBorder="1" applyAlignment="1">
      <alignment horizontal="center"/>
    </xf>
    <xf numFmtId="1" fontId="42" fillId="57" borderId="98" xfId="0" applyNumberFormat="1" applyFont="1" applyFill="1" applyBorder="1" applyAlignment="1">
      <alignment horizontal="center"/>
    </xf>
    <xf numFmtId="172" fontId="29" fillId="67" borderId="99" xfId="0" applyNumberFormat="1" applyFont="1" applyFill="1" applyBorder="1" applyAlignment="1">
      <alignment horizontal="center"/>
    </xf>
    <xf numFmtId="0" fontId="42" fillId="68" borderId="96" xfId="0" applyFont="1" applyFill="1" applyBorder="1" applyAlignment="1">
      <alignment horizontal="center"/>
    </xf>
    <xf numFmtId="0" fontId="42" fillId="68" borderId="97" xfId="0" applyFont="1" applyFill="1" applyBorder="1" applyAlignment="1">
      <alignment horizontal="center"/>
    </xf>
    <xf numFmtId="0" fontId="42" fillId="68" borderId="104" xfId="0" applyFont="1" applyFill="1" applyBorder="1" applyAlignment="1">
      <alignment horizontal="center"/>
    </xf>
    <xf numFmtId="170" fontId="42" fillId="69" borderId="105" xfId="0" applyNumberFormat="1" applyFont="1" applyFill="1" applyBorder="1" applyAlignment="1">
      <alignment horizontal="center"/>
    </xf>
    <xf numFmtId="170" fontId="42" fillId="69" borderId="97" xfId="0" applyNumberFormat="1" applyFont="1" applyFill="1" applyBorder="1" applyAlignment="1">
      <alignment horizontal="center"/>
    </xf>
    <xf numFmtId="170" fontId="42" fillId="69" borderId="104" xfId="0" applyNumberFormat="1" applyFont="1" applyFill="1" applyBorder="1" applyAlignment="1">
      <alignment horizontal="center"/>
    </xf>
    <xf numFmtId="0" fontId="42" fillId="70" borderId="105" xfId="0" applyFont="1" applyFill="1" applyBorder="1" applyAlignment="1">
      <alignment horizontal="center"/>
    </xf>
    <xf numFmtId="0" fontId="42" fillId="70" borderId="97" xfId="0" applyFont="1" applyFill="1" applyBorder="1" applyAlignment="1">
      <alignment horizontal="center"/>
    </xf>
    <xf numFmtId="0" fontId="42" fillId="70" borderId="104" xfId="0" applyFont="1" applyFill="1" applyBorder="1" applyAlignment="1">
      <alignment horizontal="center"/>
    </xf>
    <xf numFmtId="171" fontId="42" fillId="71" borderId="105" xfId="29" applyNumberFormat="1" applyFont="1" applyFill="1" applyBorder="1" applyAlignment="1">
      <alignment horizontal="center"/>
    </xf>
    <xf numFmtId="171" fontId="42" fillId="71" borderId="97" xfId="29" applyNumberFormat="1" applyFont="1" applyFill="1" applyBorder="1" applyAlignment="1">
      <alignment horizontal="center"/>
    </xf>
    <xf numFmtId="171" fontId="42" fillId="71" borderId="99" xfId="0" applyNumberFormat="1" applyFont="1" applyFill="1" applyBorder="1" applyAlignment="1">
      <alignment horizontal="center"/>
    </xf>
    <xf numFmtId="0" fontId="0" fillId="72" borderId="17" xfId="0" applyFill="1" applyBorder="1"/>
    <xf numFmtId="0" fontId="0" fillId="72" borderId="13" xfId="0" applyFill="1" applyBorder="1"/>
    <xf numFmtId="2" fontId="23" fillId="57" borderId="10" xfId="0" applyNumberFormat="1" applyFont="1" applyFill="1" applyBorder="1" applyAlignment="1">
      <alignment horizontal="center"/>
    </xf>
    <xf numFmtId="1" fontId="23" fillId="57" borderId="10" xfId="0" applyNumberFormat="1" applyFont="1" applyFill="1" applyBorder="1" applyAlignment="1">
      <alignment horizontal="center"/>
    </xf>
    <xf numFmtId="1" fontId="23" fillId="73" borderId="10" xfId="0" applyNumberFormat="1" applyFont="1" applyFill="1" applyBorder="1" applyAlignment="1">
      <alignment horizontal="center"/>
    </xf>
    <xf numFmtId="168" fontId="23" fillId="73" borderId="10" xfId="0" applyNumberFormat="1" applyFont="1" applyFill="1" applyBorder="1" applyAlignment="1">
      <alignment horizontal="center"/>
    </xf>
    <xf numFmtId="1" fontId="23" fillId="73" borderId="12" xfId="0" applyNumberFormat="1" applyFont="1" applyFill="1" applyBorder="1" applyAlignment="1">
      <alignment horizontal="center"/>
    </xf>
    <xf numFmtId="168" fontId="23" fillId="73" borderId="11" xfId="0" applyNumberFormat="1" applyFont="1" applyFill="1" applyBorder="1" applyAlignment="1">
      <alignment horizontal="center"/>
    </xf>
    <xf numFmtId="1" fontId="23" fillId="57" borderId="17" xfId="0" applyNumberFormat="1" applyFont="1" applyFill="1" applyBorder="1" applyAlignment="1">
      <alignment horizontal="center"/>
    </xf>
    <xf numFmtId="2" fontId="23" fillId="57" borderId="13" xfId="0" applyNumberFormat="1" applyFont="1" applyFill="1" applyBorder="1" applyAlignment="1">
      <alignment horizontal="center"/>
    </xf>
    <xf numFmtId="1" fontId="23" fillId="57" borderId="11" xfId="0" applyNumberFormat="1" applyFont="1" applyFill="1" applyBorder="1" applyAlignment="1">
      <alignment horizontal="center"/>
    </xf>
    <xf numFmtId="0" fontId="75" fillId="0" borderId="0" xfId="0" applyFont="1"/>
    <xf numFmtId="0" fontId="53" fillId="0" borderId="0" xfId="0" applyFont="1"/>
    <xf numFmtId="0" fontId="76" fillId="0" borderId="0" xfId="0" applyFont="1"/>
    <xf numFmtId="0" fontId="0" fillId="72" borderId="0" xfId="0" applyFill="1"/>
    <xf numFmtId="168" fontId="0" fillId="46" borderId="0" xfId="0" applyNumberFormat="1" applyFill="1"/>
    <xf numFmtId="174" fontId="0" fillId="46" borderId="0" xfId="0" applyNumberFormat="1" applyFill="1"/>
    <xf numFmtId="0" fontId="0" fillId="46" borderId="0" xfId="0" applyFill="1" applyAlignment="1">
      <alignment horizontal="right"/>
    </xf>
    <xf numFmtId="0" fontId="49" fillId="40" borderId="26" xfId="40" applyFont="1" applyFill="1" applyBorder="1" applyAlignment="1">
      <alignment horizontal="center" vertical="top"/>
    </xf>
    <xf numFmtId="0" fontId="63" fillId="57" borderId="15" xfId="40" applyFont="1" applyFill="1" applyBorder="1" applyAlignment="1">
      <alignment horizontal="center" vertical="top"/>
    </xf>
    <xf numFmtId="165" fontId="48" fillId="40" borderId="26" xfId="29" applyNumberFormat="1" applyFont="1" applyFill="1" applyBorder="1" applyAlignment="1">
      <alignment horizontal="center" vertical="top"/>
    </xf>
    <xf numFmtId="0" fontId="48" fillId="40" borderId="26" xfId="40" applyFont="1" applyFill="1" applyBorder="1" applyAlignment="1">
      <alignment horizontal="center" vertical="top"/>
    </xf>
    <xf numFmtId="1" fontId="48" fillId="40" borderId="26" xfId="40" applyNumberFormat="1" applyFont="1" applyFill="1" applyBorder="1" applyAlignment="1">
      <alignment horizontal="center" vertical="top"/>
    </xf>
    <xf numFmtId="1" fontId="48" fillId="40" borderId="26" xfId="40" applyNumberFormat="1" applyFont="1" applyFill="1" applyBorder="1" applyAlignment="1">
      <alignment horizontal="center" vertical="top" wrapText="1"/>
    </xf>
    <xf numFmtId="0" fontId="48" fillId="41" borderId="0" xfId="40" applyFont="1" applyFill="1" applyAlignment="1">
      <alignment vertical="top"/>
    </xf>
    <xf numFmtId="1" fontId="48" fillId="42" borderId="15" xfId="40" applyNumberFormat="1" applyFont="1" applyFill="1" applyBorder="1" applyAlignment="1">
      <alignment vertical="top" wrapText="1"/>
    </xf>
    <xf numFmtId="0" fontId="49" fillId="40" borderId="15" xfId="40" applyFont="1" applyFill="1" applyBorder="1" applyAlignment="1">
      <alignment horizontal="center" vertical="top"/>
    </xf>
    <xf numFmtId="165" fontId="48" fillId="40" borderId="15" xfId="29" applyNumberFormat="1" applyFont="1" applyFill="1" applyBorder="1" applyAlignment="1">
      <alignment horizontal="center" vertical="top"/>
    </xf>
    <xf numFmtId="0" fontId="48" fillId="40" borderId="15" xfId="40" applyFont="1" applyFill="1" applyBorder="1" applyAlignment="1">
      <alignment horizontal="center" vertical="top"/>
    </xf>
    <xf numFmtId="2" fontId="48" fillId="40" borderId="15" xfId="40" applyNumberFormat="1" applyFont="1" applyFill="1" applyBorder="1" applyAlignment="1">
      <alignment horizontal="center" vertical="top"/>
    </xf>
    <xf numFmtId="0" fontId="48" fillId="38" borderId="31" xfId="40" applyFont="1" applyFill="1" applyBorder="1" applyAlignment="1">
      <alignment horizontal="center" vertical="top"/>
    </xf>
    <xf numFmtId="0" fontId="48" fillId="38" borderId="32" xfId="40" applyFont="1" applyFill="1" applyBorder="1" applyAlignment="1">
      <alignment horizontal="center" vertical="top"/>
    </xf>
    <xf numFmtId="0" fontId="48" fillId="40" borderId="31" xfId="40" applyFont="1" applyFill="1" applyBorder="1" applyAlignment="1">
      <alignment horizontal="center" vertical="top" wrapText="1"/>
    </xf>
    <xf numFmtId="0" fontId="31" fillId="38" borderId="0" xfId="40" applyFill="1" applyAlignment="1">
      <alignment vertical="top"/>
    </xf>
    <xf numFmtId="0" fontId="31" fillId="38" borderId="64" xfId="40" applyFill="1" applyBorder="1" applyAlignment="1">
      <alignment vertical="top"/>
    </xf>
    <xf numFmtId="0" fontId="41" fillId="0" borderId="0" xfId="40" applyFont="1"/>
    <xf numFmtId="0" fontId="48" fillId="38" borderId="0" xfId="40" applyFont="1" applyFill="1" applyAlignment="1">
      <alignment vertical="top"/>
    </xf>
    <xf numFmtId="0" fontId="64" fillId="34" borderId="0" xfId="46" applyFont="1" applyFill="1" applyAlignment="1">
      <alignment wrapText="1"/>
    </xf>
    <xf numFmtId="0" fontId="0" fillId="44" borderId="0" xfId="0" applyFill="1" applyAlignment="1">
      <alignment wrapText="1"/>
    </xf>
    <xf numFmtId="2" fontId="48" fillId="74" borderId="26" xfId="40" applyNumberFormat="1" applyFont="1" applyFill="1" applyBorder="1" applyAlignment="1">
      <alignment horizontal="center" vertical="top"/>
    </xf>
    <xf numFmtId="1" fontId="32" fillId="43" borderId="15" xfId="0" applyNumberFormat="1" applyFont="1" applyFill="1" applyBorder="1" applyAlignment="1">
      <alignment horizontal="center"/>
    </xf>
    <xf numFmtId="0" fontId="23" fillId="74" borderId="10" xfId="40" applyFont="1" applyFill="1" applyBorder="1" applyAlignment="1">
      <alignment horizontal="center"/>
    </xf>
    <xf numFmtId="0" fontId="23" fillId="75" borderId="0" xfId="40" applyFont="1" applyFill="1" applyAlignment="1">
      <alignment horizontal="center"/>
    </xf>
    <xf numFmtId="0" fontId="48" fillId="76" borderId="0" xfId="40" applyFont="1" applyFill="1" applyAlignment="1">
      <alignment horizontal="center" vertical="top"/>
    </xf>
    <xf numFmtId="1" fontId="32" fillId="43" borderId="26" xfId="0" applyNumberFormat="1" applyFont="1" applyFill="1" applyBorder="1" applyAlignment="1">
      <alignment horizontal="center"/>
    </xf>
    <xf numFmtId="166" fontId="31" fillId="0" borderId="0" xfId="0" applyNumberFormat="1" applyFont="1" applyAlignment="1">
      <alignment horizontal="center"/>
    </xf>
    <xf numFmtId="0" fontId="31" fillId="0" borderId="0" xfId="0" applyFont="1" applyAlignment="1">
      <alignment horizontal="center"/>
    </xf>
    <xf numFmtId="167" fontId="31" fillId="0" borderId="0" xfId="29" applyNumberFormat="1" applyAlignment="1">
      <alignment horizontal="center"/>
    </xf>
    <xf numFmtId="165" fontId="31" fillId="0" borderId="0" xfId="40" applyNumberFormat="1"/>
    <xf numFmtId="1" fontId="23" fillId="0" borderId="0" xfId="40" applyNumberFormat="1" applyFont="1"/>
    <xf numFmtId="166" fontId="31" fillId="0" borderId="0" xfId="28" applyNumberFormat="1" applyAlignment="1">
      <alignment horizontal="center"/>
    </xf>
    <xf numFmtId="0" fontId="42" fillId="0" borderId="0" xfId="0" applyFont="1" applyAlignment="1">
      <alignment horizontal="left"/>
    </xf>
    <xf numFmtId="0" fontId="44" fillId="0" borderId="0" xfId="0" applyFont="1" applyAlignment="1">
      <alignment horizontal="left"/>
    </xf>
    <xf numFmtId="0" fontId="31" fillId="0" borderId="0" xfId="0" applyFont="1" applyAlignment="1">
      <alignment horizontal="left"/>
    </xf>
    <xf numFmtId="0" fontId="32" fillId="0" borderId="0" xfId="0" applyFont="1" applyAlignment="1">
      <alignment horizontal="left"/>
    </xf>
    <xf numFmtId="166" fontId="23" fillId="0" borderId="0" xfId="0" applyNumberFormat="1" applyFont="1" applyAlignment="1">
      <alignment horizontal="center"/>
    </xf>
    <xf numFmtId="166" fontId="23" fillId="0" borderId="0" xfId="28" applyNumberFormat="1" applyFont="1" applyAlignment="1">
      <alignment horizontal="center"/>
    </xf>
    <xf numFmtId="165" fontId="31" fillId="0" borderId="0" xfId="29" applyNumberFormat="1" applyAlignment="1">
      <alignment horizontal="center"/>
    </xf>
    <xf numFmtId="2" fontId="31" fillId="0" borderId="0" xfId="40" applyNumberFormat="1" applyAlignment="1">
      <alignment horizontal="center"/>
    </xf>
    <xf numFmtId="0" fontId="72" fillId="0" borderId="0" xfId="0" quotePrefix="1" applyFont="1"/>
    <xf numFmtId="0" fontId="26" fillId="0" borderId="0" xfId="0" applyFont="1" applyAlignment="1">
      <alignment horizontal="right"/>
    </xf>
    <xf numFmtId="0" fontId="26" fillId="0" borderId="0" xfId="0" applyFont="1" applyAlignment="1">
      <alignment horizontal="center"/>
    </xf>
    <xf numFmtId="0" fontId="0" fillId="63" borderId="106" xfId="0" applyFill="1" applyBorder="1" applyAlignment="1">
      <alignment horizontal="center"/>
    </xf>
    <xf numFmtId="0" fontId="23" fillId="10" borderId="47" xfId="0" applyFont="1" applyFill="1" applyBorder="1" applyAlignment="1">
      <alignment horizontal="centerContinuous"/>
    </xf>
    <xf numFmtId="0" fontId="23" fillId="10" borderId="48" xfId="0" applyFont="1" applyFill="1" applyBorder="1" applyAlignment="1">
      <alignment horizontal="centerContinuous"/>
    </xf>
    <xf numFmtId="0" fontId="23" fillId="9" borderId="48" xfId="0" applyFont="1" applyFill="1" applyBorder="1" applyAlignment="1">
      <alignment horizontal="centerContinuous"/>
    </xf>
    <xf numFmtId="0" fontId="23" fillId="8" borderId="48" xfId="0" applyFont="1" applyFill="1" applyBorder="1" applyAlignment="1">
      <alignment horizontal="centerContinuous"/>
    </xf>
    <xf numFmtId="0" fontId="23" fillId="11" borderId="48" xfId="0" applyFont="1" applyFill="1" applyBorder="1" applyAlignment="1">
      <alignment horizontal="centerContinuous"/>
    </xf>
    <xf numFmtId="0" fontId="23" fillId="11" borderId="49" xfId="0" applyFont="1" applyFill="1" applyBorder="1" applyAlignment="1">
      <alignment horizontal="centerContinuous"/>
    </xf>
    <xf numFmtId="172" fontId="42" fillId="65" borderId="96" xfId="0" applyNumberFormat="1" applyFont="1" applyFill="1" applyBorder="1" applyAlignment="1">
      <alignment horizontal="center"/>
    </xf>
    <xf numFmtId="172" fontId="42" fillId="65" borderId="97" xfId="0" applyNumberFormat="1" applyFont="1" applyFill="1" applyBorder="1" applyAlignment="1">
      <alignment horizontal="center"/>
    </xf>
    <xf numFmtId="172" fontId="42" fillId="66" borderId="97" xfId="0" applyNumberFormat="1" applyFont="1" applyFill="1" applyBorder="1" applyAlignment="1">
      <alignment horizontal="center"/>
    </xf>
    <xf numFmtId="172" fontId="0" fillId="28" borderId="80" xfId="0" applyNumberFormat="1" applyFill="1" applyBorder="1" applyAlignment="1">
      <alignment horizontal="center"/>
    </xf>
    <xf numFmtId="172" fontId="0" fillId="28" borderId="16" xfId="0" applyNumberFormat="1" applyFill="1" applyBorder="1" applyAlignment="1">
      <alignment horizontal="center"/>
    </xf>
    <xf numFmtId="172" fontId="0" fillId="29" borderId="16" xfId="0" applyNumberFormat="1" applyFill="1" applyBorder="1" applyAlignment="1">
      <alignment horizontal="center"/>
    </xf>
    <xf numFmtId="172" fontId="0" fillId="28" borderId="50" xfId="0" applyNumberFormat="1" applyFill="1" applyBorder="1" applyAlignment="1">
      <alignment horizontal="center"/>
    </xf>
    <xf numFmtId="172" fontId="0" fillId="28" borderId="10" xfId="0" applyNumberFormat="1" applyFill="1" applyBorder="1" applyAlignment="1">
      <alignment horizontal="center"/>
    </xf>
    <xf numFmtId="172" fontId="0" fillId="29" borderId="10" xfId="0" applyNumberFormat="1" applyFill="1" applyBorder="1" applyAlignment="1">
      <alignment horizontal="center"/>
    </xf>
    <xf numFmtId="172" fontId="0" fillId="28" borderId="52" xfId="0" applyNumberFormat="1" applyFill="1" applyBorder="1" applyAlignment="1">
      <alignment horizontal="center"/>
    </xf>
    <xf numFmtId="172" fontId="0" fillId="28" borderId="53" xfId="0" applyNumberFormat="1" applyFill="1" applyBorder="1" applyAlignment="1">
      <alignment horizontal="center"/>
    </xf>
    <xf numFmtId="172" fontId="0" fillId="29" borderId="53" xfId="0" applyNumberFormat="1" applyFill="1" applyBorder="1" applyAlignment="1">
      <alignment horizontal="center"/>
    </xf>
    <xf numFmtId="0" fontId="72" fillId="0" borderId="0" xfId="0" applyFont="1" applyAlignment="1">
      <alignment horizontal="left"/>
    </xf>
    <xf numFmtId="0" fontId="23" fillId="9" borderId="45" xfId="0" applyFont="1" applyFill="1" applyBorder="1" applyAlignment="1">
      <alignment horizontal="left" wrapText="1"/>
    </xf>
    <xf numFmtId="1" fontId="23" fillId="78" borderId="34" xfId="0" applyNumberFormat="1" applyFont="1" applyFill="1" applyBorder="1" applyAlignment="1">
      <alignment horizontal="center"/>
    </xf>
    <xf numFmtId="1" fontId="23" fillId="78" borderId="60" xfId="0" applyNumberFormat="1" applyFont="1" applyFill="1" applyBorder="1"/>
    <xf numFmtId="1" fontId="23" fillId="29" borderId="60" xfId="0" applyNumberFormat="1" applyFont="1" applyFill="1" applyBorder="1" applyAlignment="1">
      <alignment horizontal="centerContinuous"/>
    </xf>
    <xf numFmtId="1" fontId="23" fillId="28" borderId="57" xfId="0" applyNumberFormat="1" applyFont="1" applyFill="1" applyBorder="1" applyAlignment="1">
      <alignment horizontal="centerContinuous"/>
    </xf>
    <xf numFmtId="1" fontId="23" fillId="28" borderId="58" xfId="0" applyNumberFormat="1" applyFont="1" applyFill="1" applyBorder="1" applyAlignment="1">
      <alignment horizontal="centerContinuous"/>
    </xf>
    <xf numFmtId="1" fontId="23" fillId="28" borderId="59" xfId="0" applyNumberFormat="1" applyFont="1" applyFill="1" applyBorder="1" applyAlignment="1">
      <alignment horizontal="centerContinuous"/>
    </xf>
    <xf numFmtId="2" fontId="48" fillId="74" borderId="26" xfId="40" quotePrefix="1" applyNumberFormat="1" applyFont="1" applyFill="1" applyBorder="1" applyAlignment="1">
      <alignment horizontal="center" vertical="top"/>
    </xf>
    <xf numFmtId="0" fontId="43" fillId="34" borderId="15" xfId="0" applyFont="1" applyFill="1" applyBorder="1" applyAlignment="1">
      <alignment horizontal="left"/>
    </xf>
    <xf numFmtId="0" fontId="48" fillId="40" borderId="107" xfId="40" applyFont="1" applyFill="1" applyBorder="1" applyAlignment="1">
      <alignment vertical="top" wrapText="1"/>
    </xf>
    <xf numFmtId="174" fontId="32" fillId="0" borderId="108" xfId="0" applyNumberFormat="1" applyFont="1" applyBorder="1" applyAlignment="1">
      <alignment horizontal="center"/>
    </xf>
    <xf numFmtId="2" fontId="48" fillId="74" borderId="15" xfId="40" quotePrefix="1" applyNumberFormat="1" applyFont="1" applyFill="1" applyBorder="1" applyAlignment="1">
      <alignment horizontal="center" vertical="top"/>
    </xf>
    <xf numFmtId="0" fontId="48" fillId="43" borderId="0" xfId="40" quotePrefix="1" applyFont="1" applyFill="1" applyAlignment="1">
      <alignment vertical="top" wrapText="1"/>
    </xf>
    <xf numFmtId="0" fontId="53" fillId="43" borderId="15" xfId="40" applyFont="1" applyFill="1" applyBorder="1"/>
    <xf numFmtId="1" fontId="77" fillId="0" borderId="109" xfId="40" applyNumberFormat="1" applyFont="1" applyBorder="1"/>
    <xf numFmtId="174" fontId="77" fillId="0" borderId="110" xfId="40" applyNumberFormat="1" applyFont="1" applyBorder="1"/>
    <xf numFmtId="1" fontId="77" fillId="0" borderId="111" xfId="40" applyNumberFormat="1" applyFont="1" applyBorder="1"/>
    <xf numFmtId="174" fontId="77" fillId="0" borderId="82" xfId="40" applyNumberFormat="1" applyFont="1" applyBorder="1"/>
    <xf numFmtId="174" fontId="77" fillId="43" borderId="0" xfId="40" applyNumberFormat="1" applyFont="1" applyFill="1"/>
    <xf numFmtId="174" fontId="77" fillId="43" borderId="33" xfId="40" applyNumberFormat="1" applyFont="1" applyFill="1" applyBorder="1"/>
    <xf numFmtId="1" fontId="27" fillId="43" borderId="15" xfId="40" applyNumberFormat="1" applyFont="1" applyFill="1" applyBorder="1"/>
    <xf numFmtId="1" fontId="27" fillId="0" borderId="112" xfId="40" applyNumberFormat="1" applyFont="1" applyBorder="1"/>
    <xf numFmtId="0" fontId="43" fillId="0" borderId="113" xfId="0" applyFont="1" applyBorder="1" applyAlignment="1">
      <alignment horizontal="left"/>
    </xf>
    <xf numFmtId="0" fontId="43" fillId="34" borderId="113" xfId="0" applyFont="1" applyFill="1" applyBorder="1" applyAlignment="1">
      <alignment horizontal="left"/>
    </xf>
    <xf numFmtId="1" fontId="32" fillId="0" borderId="33" xfId="40" applyNumberFormat="1" applyFont="1" applyBorder="1" applyAlignment="1">
      <alignment horizontal="center"/>
    </xf>
    <xf numFmtId="1" fontId="32" fillId="0" borderId="31" xfId="40" applyNumberFormat="1" applyFont="1" applyBorder="1" applyAlignment="1">
      <alignment horizontal="center"/>
    </xf>
    <xf numFmtId="1" fontId="32" fillId="0" borderId="32" xfId="40" applyNumberFormat="1" applyFont="1" applyBorder="1" applyAlignment="1">
      <alignment horizontal="center"/>
    </xf>
    <xf numFmtId="1" fontId="32" fillId="0" borderId="26" xfId="40" applyNumberFormat="1" applyFont="1" applyBorder="1" applyAlignment="1">
      <alignment horizontal="center"/>
    </xf>
    <xf numFmtId="1" fontId="32" fillId="0" borderId="0" xfId="40" applyNumberFormat="1" applyFont="1" applyAlignment="1">
      <alignment horizontal="center"/>
    </xf>
    <xf numFmtId="1" fontId="32" fillId="0" borderId="26" xfId="0" applyNumberFormat="1" applyFont="1" applyBorder="1" applyAlignment="1">
      <alignment horizontal="center"/>
    </xf>
    <xf numFmtId="1" fontId="48" fillId="40" borderId="0" xfId="40" applyNumberFormat="1" applyFont="1" applyFill="1" applyAlignment="1">
      <alignment horizontal="left" vertical="top"/>
    </xf>
    <xf numFmtId="0" fontId="48" fillId="79" borderId="0" xfId="0" applyFont="1" applyFill="1" applyAlignment="1">
      <alignment horizontal="left"/>
    </xf>
    <xf numFmtId="0" fontId="0" fillId="59" borderId="0" xfId="0" applyFill="1"/>
    <xf numFmtId="0" fontId="58" fillId="59" borderId="0" xfId="0" applyFont="1" applyFill="1"/>
    <xf numFmtId="0" fontId="58" fillId="59" borderId="30" xfId="0" applyFont="1" applyFill="1" applyBorder="1"/>
    <xf numFmtId="0" fontId="48" fillId="59" borderId="30" xfId="0" applyFont="1" applyFill="1" applyBorder="1"/>
    <xf numFmtId="0" fontId="48" fillId="59" borderId="0" xfId="0" applyFont="1" applyFill="1" applyAlignment="1">
      <alignment wrapText="1"/>
    </xf>
    <xf numFmtId="0" fontId="61" fillId="59" borderId="0" xfId="0" applyFont="1" applyFill="1"/>
    <xf numFmtId="49" fontId="0" fillId="59" borderId="0" xfId="0" applyNumberFormat="1" applyFill="1"/>
    <xf numFmtId="49" fontId="58" fillId="59" borderId="0" xfId="0" applyNumberFormat="1" applyFont="1" applyFill="1"/>
    <xf numFmtId="0" fontId="58" fillId="59" borderId="29" xfId="0" applyFont="1" applyFill="1" applyBorder="1"/>
    <xf numFmtId="0" fontId="1" fillId="36" borderId="0" xfId="1755" applyFont="1" applyFill="1" applyAlignment="1">
      <alignment wrapText="1"/>
    </xf>
    <xf numFmtId="0" fontId="23" fillId="50" borderId="0" xfId="0" applyFont="1" applyFill="1"/>
    <xf numFmtId="1" fontId="48" fillId="40" borderId="0" xfId="40" applyNumberFormat="1" applyFont="1" applyFill="1" applyAlignment="1">
      <alignment horizontal="left" vertical="top" wrapText="1"/>
    </xf>
    <xf numFmtId="0" fontId="48" fillId="59" borderId="0" xfId="0" applyFont="1" applyFill="1" applyAlignment="1">
      <alignment horizontal="centerContinuous"/>
    </xf>
    <xf numFmtId="0" fontId="0" fillId="0" borderId="0" xfId="29" applyNumberFormat="1" applyFont="1" applyAlignment="1">
      <alignment horizontal="center"/>
    </xf>
    <xf numFmtId="0" fontId="49" fillId="47" borderId="74" xfId="40" applyFont="1" applyFill="1" applyBorder="1" applyAlignment="1">
      <alignment horizontal="center"/>
    </xf>
    <xf numFmtId="0" fontId="0" fillId="35" borderId="74" xfId="40" applyFont="1" applyFill="1" applyBorder="1"/>
    <xf numFmtId="0" fontId="0" fillId="35" borderId="75" xfId="40" applyFont="1" applyFill="1" applyBorder="1"/>
    <xf numFmtId="0" fontId="0" fillId="0" borderId="74" xfId="40" applyFont="1" applyBorder="1"/>
    <xf numFmtId="0" fontId="31" fillId="0" borderId="74" xfId="40" applyBorder="1"/>
    <xf numFmtId="0" fontId="0" fillId="35" borderId="74" xfId="0" applyFill="1" applyBorder="1"/>
    <xf numFmtId="0" fontId="31" fillId="48" borderId="74" xfId="40" applyFill="1" applyBorder="1"/>
    <xf numFmtId="0" fontId="34" fillId="34" borderId="74" xfId="40" applyFont="1" applyFill="1" applyBorder="1"/>
    <xf numFmtId="0" fontId="34" fillId="34" borderId="75" xfId="40" applyFont="1" applyFill="1" applyBorder="1"/>
    <xf numFmtId="0" fontId="31" fillId="35" borderId="75" xfId="40" applyFill="1" applyBorder="1"/>
    <xf numFmtId="0" fontId="0" fillId="35" borderId="75" xfId="0" applyFill="1" applyBorder="1"/>
    <xf numFmtId="0" fontId="79" fillId="51" borderId="76" xfId="40" applyFont="1" applyFill="1" applyBorder="1" applyAlignment="1">
      <alignment horizontal="centerContinuous" wrapText="1"/>
    </xf>
    <xf numFmtId="0" fontId="80" fillId="51" borderId="0" xfId="0" applyFont="1" applyFill="1" applyAlignment="1">
      <alignment horizontal="centerContinuous"/>
    </xf>
    <xf numFmtId="0" fontId="80" fillId="0" borderId="0" xfId="0" applyFont="1"/>
    <xf numFmtId="0" fontId="79" fillId="59" borderId="0" xfId="0" applyFont="1" applyFill="1" applyAlignment="1">
      <alignment horizontal="centerContinuous" wrapText="1"/>
    </xf>
    <xf numFmtId="0" fontId="79" fillId="59" borderId="0" xfId="0" applyFont="1" applyFill="1" applyAlignment="1">
      <alignment horizontal="centerContinuous"/>
    </xf>
    <xf numFmtId="165" fontId="41" fillId="44" borderId="0" xfId="40" applyNumberFormat="1" applyFont="1" applyFill="1"/>
    <xf numFmtId="1" fontId="41" fillId="44" borderId="0" xfId="40" applyNumberFormat="1" applyFont="1" applyFill="1"/>
    <xf numFmtId="174" fontId="41" fillId="44" borderId="0" xfId="40" applyNumberFormat="1" applyFont="1" applyFill="1"/>
    <xf numFmtId="174" fontId="77" fillId="44" borderId="0" xfId="40" applyNumberFormat="1" applyFont="1" applyFill="1"/>
    <xf numFmtId="0" fontId="41" fillId="44" borderId="0" xfId="40" applyFont="1" applyFill="1"/>
    <xf numFmtId="1" fontId="47" fillId="44" borderId="0" xfId="40" applyNumberFormat="1" applyFont="1" applyFill="1"/>
    <xf numFmtId="1" fontId="27" fillId="44" borderId="0" xfId="40" applyNumberFormat="1" applyFont="1" applyFill="1"/>
    <xf numFmtId="1" fontId="77" fillId="44" borderId="0" xfId="40" applyNumberFormat="1" applyFont="1" applyFill="1"/>
    <xf numFmtId="0" fontId="43" fillId="44" borderId="0" xfId="0" applyFont="1" applyFill="1" applyAlignment="1">
      <alignment horizontal="left"/>
    </xf>
    <xf numFmtId="0" fontId="34" fillId="44" borderId="0" xfId="0" applyFont="1" applyFill="1" applyAlignment="1">
      <alignment horizontal="left"/>
    </xf>
    <xf numFmtId="166" fontId="32" fillId="44" borderId="0" xfId="0" applyNumberFormat="1" applyFont="1" applyFill="1" applyAlignment="1">
      <alignment horizontal="center"/>
    </xf>
    <xf numFmtId="1" fontId="32" fillId="44" borderId="0" xfId="0" applyNumberFormat="1" applyFont="1" applyFill="1" applyAlignment="1">
      <alignment horizontal="center"/>
    </xf>
    <xf numFmtId="1" fontId="27" fillId="80" borderId="0" xfId="0" applyNumberFormat="1" applyFont="1" applyFill="1" applyAlignment="1">
      <alignment horizontal="center"/>
    </xf>
    <xf numFmtId="2" fontId="32" fillId="44" borderId="0" xfId="0" applyNumberFormat="1" applyFont="1" applyFill="1" applyAlignment="1">
      <alignment horizontal="center"/>
    </xf>
    <xf numFmtId="174" fontId="32" fillId="44" borderId="0" xfId="0" applyNumberFormat="1" applyFont="1" applyFill="1" applyAlignment="1">
      <alignment horizontal="center"/>
    </xf>
    <xf numFmtId="166" fontId="41" fillId="44" borderId="0" xfId="0" applyNumberFormat="1" applyFont="1" applyFill="1" applyAlignment="1">
      <alignment horizontal="center"/>
    </xf>
    <xf numFmtId="1" fontId="41" fillId="44" borderId="0" xfId="0" applyNumberFormat="1" applyFont="1" applyFill="1" applyAlignment="1">
      <alignment horizontal="center"/>
    </xf>
    <xf numFmtId="1" fontId="47" fillId="80" borderId="0" xfId="0" applyNumberFormat="1" applyFont="1" applyFill="1" applyAlignment="1">
      <alignment horizontal="center"/>
    </xf>
    <xf numFmtId="166" fontId="41" fillId="81" borderId="0" xfId="28" applyNumberFormat="1" applyFont="1" applyFill="1" applyAlignment="1">
      <alignment horizontal="center"/>
    </xf>
    <xf numFmtId="2" fontId="41" fillId="44" borderId="0" xfId="0" applyNumberFormat="1" applyFont="1" applyFill="1" applyAlignment="1">
      <alignment horizontal="center"/>
    </xf>
    <xf numFmtId="0" fontId="34" fillId="0" borderId="74" xfId="40" applyFont="1" applyBorder="1"/>
    <xf numFmtId="0" fontId="0" fillId="35" borderId="73" xfId="0" applyFill="1" applyBorder="1" applyAlignment="1">
      <alignment horizontal="left"/>
    </xf>
    <xf numFmtId="174" fontId="48" fillId="50" borderId="0" xfId="40" applyNumberFormat="1" applyFont="1" applyFill="1" applyAlignment="1">
      <alignment vertical="top" wrapText="1"/>
    </xf>
    <xf numFmtId="174" fontId="48" fillId="50" borderId="0" xfId="40" quotePrefix="1" applyNumberFormat="1" applyFont="1" applyFill="1" applyAlignment="1">
      <alignment vertical="top" wrapText="1"/>
    </xf>
    <xf numFmtId="174" fontId="53" fillId="0" borderId="0" xfId="40" applyNumberFormat="1" applyFont="1"/>
    <xf numFmtId="1" fontId="52" fillId="0" borderId="0" xfId="36" applyNumberFormat="1" applyFont="1"/>
    <xf numFmtId="1" fontId="56" fillId="0" borderId="0" xfId="36" applyNumberFormat="1" applyFont="1"/>
    <xf numFmtId="1" fontId="48" fillId="42" borderId="0" xfId="40" applyNumberFormat="1" applyFont="1" applyFill="1" applyAlignment="1">
      <alignment vertical="top" wrapText="1"/>
    </xf>
    <xf numFmtId="1" fontId="48" fillId="38" borderId="26" xfId="40" applyNumberFormat="1" applyFont="1" applyFill="1" applyBorder="1" applyAlignment="1">
      <alignment vertical="top" wrapText="1"/>
    </xf>
    <xf numFmtId="1" fontId="48" fillId="43" borderId="26" xfId="40" quotePrefix="1" applyNumberFormat="1" applyFont="1" applyFill="1" applyBorder="1" applyAlignment="1">
      <alignment vertical="top" wrapText="1"/>
    </xf>
    <xf numFmtId="1" fontId="48" fillId="56" borderId="0" xfId="0" applyNumberFormat="1" applyFont="1" applyFill="1" applyAlignment="1">
      <alignment vertical="top" wrapText="1"/>
    </xf>
    <xf numFmtId="1" fontId="48" fillId="50" borderId="0" xfId="40" applyNumberFormat="1" applyFont="1" applyFill="1" applyAlignment="1">
      <alignment vertical="top" wrapText="1"/>
    </xf>
    <xf numFmtId="1" fontId="48" fillId="43" borderId="0" xfId="40" quotePrefix="1" applyNumberFormat="1" applyFont="1" applyFill="1" applyAlignment="1">
      <alignment vertical="top" wrapText="1"/>
    </xf>
    <xf numFmtId="1" fontId="48" fillId="51" borderId="0" xfId="40" applyNumberFormat="1" applyFont="1" applyFill="1" applyAlignment="1">
      <alignment vertical="top" wrapText="1"/>
    </xf>
    <xf numFmtId="1" fontId="48" fillId="77" borderId="0" xfId="40" applyNumberFormat="1" applyFont="1" applyFill="1" applyAlignment="1">
      <alignment vertical="top" wrapText="1"/>
    </xf>
    <xf numFmtId="1" fontId="47" fillId="0" borderId="33" xfId="40" applyNumberFormat="1" applyFont="1" applyBorder="1"/>
    <xf numFmtId="1" fontId="53" fillId="0" borderId="15" xfId="40" applyNumberFormat="1" applyFont="1" applyBorder="1"/>
    <xf numFmtId="1" fontId="53" fillId="43" borderId="15" xfId="40" applyNumberFormat="1" applyFont="1" applyFill="1" applyBorder="1"/>
    <xf numFmtId="1" fontId="53" fillId="0" borderId="64" xfId="40" applyNumberFormat="1" applyFont="1" applyBorder="1"/>
    <xf numFmtId="1" fontId="53" fillId="43" borderId="33" xfId="40" applyNumberFormat="1" applyFont="1" applyFill="1" applyBorder="1"/>
    <xf numFmtId="1" fontId="53" fillId="0" borderId="112" xfId="40" applyNumberFormat="1" applyFont="1" applyBorder="1"/>
    <xf numFmtId="1" fontId="53" fillId="0" borderId="0" xfId="40" applyNumberFormat="1" applyFont="1"/>
    <xf numFmtId="174" fontId="23" fillId="0" borderId="0" xfId="40" applyNumberFormat="1" applyFont="1"/>
    <xf numFmtId="1" fontId="48" fillId="38" borderId="15" xfId="40" applyNumberFormat="1" applyFont="1" applyFill="1" applyBorder="1" applyAlignment="1">
      <alignment vertical="top" wrapText="1"/>
    </xf>
    <xf numFmtId="1" fontId="0" fillId="43" borderId="0" xfId="0" quotePrefix="1" applyNumberFormat="1" applyFill="1"/>
    <xf numFmtId="174" fontId="77" fillId="0" borderId="114" xfId="40" applyNumberFormat="1" applyFont="1" applyBorder="1"/>
    <xf numFmtId="174" fontId="77" fillId="0" borderId="15" xfId="40" applyNumberFormat="1" applyFont="1" applyBorder="1"/>
    <xf numFmtId="0" fontId="55" fillId="82" borderId="0" xfId="46" applyFont="1" applyFill="1"/>
    <xf numFmtId="0" fontId="23" fillId="72" borderId="0" xfId="0" applyFont="1" applyFill="1"/>
    <xf numFmtId="174" fontId="23" fillId="0" borderId="0" xfId="40" applyNumberFormat="1" applyFont="1" applyAlignment="1">
      <alignment horizontal="right"/>
    </xf>
    <xf numFmtId="1" fontId="53" fillId="44" borderId="0" xfId="40" applyNumberFormat="1" applyFont="1" applyFill="1"/>
    <xf numFmtId="174" fontId="23" fillId="72" borderId="28" xfId="40" applyNumberFormat="1" applyFont="1" applyFill="1" applyBorder="1" applyAlignment="1">
      <alignment horizontal="center"/>
    </xf>
    <xf numFmtId="0" fontId="23" fillId="0" borderId="68" xfId="0" applyFont="1" applyBorder="1"/>
    <xf numFmtId="0" fontId="23" fillId="0" borderId="69" xfId="0" applyFont="1" applyBorder="1"/>
    <xf numFmtId="0" fontId="23" fillId="34" borderId="0" xfId="0" applyFont="1" applyFill="1"/>
    <xf numFmtId="1" fontId="53" fillId="0" borderId="65" xfId="40" applyNumberFormat="1" applyFont="1" applyBorder="1"/>
    <xf numFmtId="0" fontId="23" fillId="0" borderId="109" xfId="0" applyFont="1" applyBorder="1"/>
    <xf numFmtId="0" fontId="23" fillId="0" borderId="45" xfId="0" applyFont="1" applyBorder="1"/>
    <xf numFmtId="0" fontId="23" fillId="0" borderId="41" xfId="0" applyFont="1" applyBorder="1"/>
    <xf numFmtId="0" fontId="23" fillId="0" borderId="42" xfId="0" applyFont="1" applyBorder="1"/>
    <xf numFmtId="0" fontId="23" fillId="43" borderId="43" xfId="0" applyFont="1" applyFill="1" applyBorder="1"/>
    <xf numFmtId="0" fontId="55" fillId="43" borderId="44" xfId="46" applyFont="1" applyFill="1" applyBorder="1"/>
    <xf numFmtId="0" fontId="0" fillId="0" borderId="73" xfId="40" applyFont="1" applyBorder="1"/>
    <xf numFmtId="0" fontId="0" fillId="35" borderId="73" xfId="0" applyFill="1" applyBorder="1"/>
    <xf numFmtId="0" fontId="31" fillId="35" borderId="74" xfId="40" applyFill="1" applyBorder="1"/>
    <xf numFmtId="0" fontId="31" fillId="35" borderId="74" xfId="0" applyFont="1" applyFill="1" applyBorder="1" applyAlignment="1">
      <alignment horizontal="left"/>
    </xf>
    <xf numFmtId="0" fontId="31" fillId="35" borderId="75" xfId="0" applyFont="1" applyFill="1" applyBorder="1" applyAlignment="1">
      <alignment horizontal="left"/>
    </xf>
    <xf numFmtId="0" fontId="31" fillId="35" borderId="73" xfId="0" applyFont="1" applyFill="1" applyBorder="1" applyAlignment="1">
      <alignment horizontal="left"/>
    </xf>
    <xf numFmtId="0" fontId="31" fillId="35" borderId="73" xfId="40" applyFill="1" applyBorder="1"/>
    <xf numFmtId="0" fontId="26" fillId="0" borderId="115" xfId="0" applyFont="1" applyBorder="1"/>
    <xf numFmtId="0" fontId="23" fillId="0" borderId="65" xfId="40" applyFont="1" applyBorder="1"/>
    <xf numFmtId="0" fontId="0" fillId="43" borderId="116" xfId="0" applyFill="1" applyBorder="1"/>
    <xf numFmtId="0" fontId="0" fillId="10" borderId="81" xfId="0" applyFill="1" applyBorder="1" applyAlignment="1">
      <alignment horizontal="center"/>
    </xf>
    <xf numFmtId="0" fontId="0" fillId="10" borderId="34" xfId="0" applyFill="1" applyBorder="1" applyAlignment="1">
      <alignment horizontal="center"/>
    </xf>
    <xf numFmtId="0" fontId="0" fillId="10" borderId="100" xfId="0" applyFill="1" applyBorder="1" applyAlignment="1">
      <alignment horizontal="center"/>
    </xf>
    <xf numFmtId="170" fontId="0" fillId="9" borderId="101" xfId="0" applyNumberFormat="1" applyFill="1" applyBorder="1" applyAlignment="1">
      <alignment horizontal="center"/>
    </xf>
    <xf numFmtId="170" fontId="0" fillId="9" borderId="34" xfId="0" applyNumberFormat="1" applyFill="1" applyBorder="1" applyAlignment="1">
      <alignment horizontal="center"/>
    </xf>
    <xf numFmtId="170" fontId="0" fillId="9" borderId="100" xfId="0" applyNumberFormat="1" applyFill="1" applyBorder="1" applyAlignment="1">
      <alignment horizontal="center"/>
    </xf>
    <xf numFmtId="0" fontId="0" fillId="8" borderId="101" xfId="0" applyFill="1" applyBorder="1" applyAlignment="1">
      <alignment horizontal="center"/>
    </xf>
    <xf numFmtId="0" fontId="0" fillId="8" borderId="34" xfId="0" applyFill="1" applyBorder="1" applyAlignment="1">
      <alignment horizontal="center"/>
    </xf>
    <xf numFmtId="0" fontId="0" fillId="8" borderId="100" xfId="0" applyFill="1" applyBorder="1" applyAlignment="1">
      <alignment horizontal="center"/>
    </xf>
    <xf numFmtId="171" fontId="0" fillId="11" borderId="101" xfId="29" applyNumberFormat="1" applyFont="1" applyFill="1" applyBorder="1" applyAlignment="1">
      <alignment horizontal="center"/>
    </xf>
    <xf numFmtId="171" fontId="0" fillId="11" borderId="34" xfId="29" applyNumberFormat="1" applyFont="1" applyFill="1" applyBorder="1" applyAlignment="1">
      <alignment horizontal="center"/>
    </xf>
    <xf numFmtId="171" fontId="0" fillId="11" borderId="82" xfId="0" applyNumberFormat="1" applyFill="1" applyBorder="1" applyAlignment="1">
      <alignment horizontal="center"/>
    </xf>
    <xf numFmtId="172" fontId="0" fillId="28" borderId="81" xfId="0" applyNumberFormat="1" applyFill="1" applyBorder="1" applyAlignment="1">
      <alignment horizontal="center"/>
    </xf>
    <xf numFmtId="172" fontId="0" fillId="28" borderId="34" xfId="0" applyNumberFormat="1" applyFill="1" applyBorder="1" applyAlignment="1">
      <alignment horizontal="center"/>
    </xf>
    <xf numFmtId="1" fontId="31" fillId="32" borderId="116" xfId="0" applyNumberFormat="1" applyFont="1" applyFill="1" applyBorder="1" applyAlignment="1">
      <alignment horizontal="center"/>
    </xf>
    <xf numFmtId="172" fontId="0" fillId="29" borderId="34" xfId="0" applyNumberFormat="1" applyFill="1" applyBorder="1" applyAlignment="1">
      <alignment horizontal="center"/>
    </xf>
    <xf numFmtId="0" fontId="0" fillId="7" borderId="34" xfId="0" applyFill="1" applyBorder="1" applyAlignment="1">
      <alignment horizontal="center"/>
    </xf>
    <xf numFmtId="172" fontId="29" fillId="33" borderId="82" xfId="0" applyNumberFormat="1" applyFont="1" applyFill="1" applyBorder="1" applyAlignment="1">
      <alignment horizontal="center"/>
    </xf>
    <xf numFmtId="174" fontId="39" fillId="34" borderId="0" xfId="40" applyNumberFormat="1" applyFont="1" applyFill="1" applyAlignment="1">
      <alignment vertical="top" wrapText="1"/>
    </xf>
    <xf numFmtId="1" fontId="53" fillId="43" borderId="112" xfId="40" applyNumberFormat="1" applyFont="1" applyFill="1" applyBorder="1"/>
    <xf numFmtId="1" fontId="77" fillId="43" borderId="111" xfId="40" applyNumberFormat="1" applyFont="1" applyFill="1" applyBorder="1"/>
    <xf numFmtId="174" fontId="77" fillId="43" borderId="82" xfId="40" applyNumberFormat="1" applyFont="1" applyFill="1" applyBorder="1"/>
    <xf numFmtId="1" fontId="53" fillId="83" borderId="15" xfId="40" applyNumberFormat="1" applyFont="1" applyFill="1" applyBorder="1"/>
    <xf numFmtId="1" fontId="53" fillId="83" borderId="112" xfId="40" applyNumberFormat="1" applyFont="1" applyFill="1" applyBorder="1"/>
    <xf numFmtId="1" fontId="77" fillId="83" borderId="111" xfId="40" applyNumberFormat="1" applyFont="1" applyFill="1" applyBorder="1"/>
    <xf numFmtId="174" fontId="77" fillId="83" borderId="82" xfId="40" applyNumberFormat="1" applyFont="1" applyFill="1" applyBorder="1"/>
    <xf numFmtId="1" fontId="53" fillId="83" borderId="33" xfId="40" applyNumberFormat="1" applyFont="1" applyFill="1" applyBorder="1"/>
    <xf numFmtId="0" fontId="53" fillId="83" borderId="15" xfId="40" applyFont="1" applyFill="1" applyBorder="1"/>
    <xf numFmtId="0" fontId="23" fillId="0" borderId="0" xfId="0" applyFont="1" applyAlignment="1">
      <alignment vertical="center"/>
    </xf>
    <xf numFmtId="0" fontId="31" fillId="0" borderId="0" xfId="0" applyFont="1" applyAlignment="1">
      <alignment vertical="center"/>
    </xf>
    <xf numFmtId="0" fontId="0" fillId="0" borderId="0" xfId="0" applyAlignment="1">
      <alignment vertical="center"/>
    </xf>
    <xf numFmtId="0" fontId="31" fillId="0" borderId="0" xfId="0" applyFont="1" applyAlignment="1">
      <alignment vertical="center" wrapText="1"/>
    </xf>
    <xf numFmtId="0" fontId="0" fillId="0" borderId="0" xfId="0" applyAlignment="1">
      <alignment horizontal="center"/>
    </xf>
    <xf numFmtId="0" fontId="72" fillId="0" borderId="46" xfId="0" applyFont="1" applyBorder="1" applyAlignment="1">
      <alignment horizontal="left"/>
    </xf>
    <xf numFmtId="0" fontId="0" fillId="43" borderId="10" xfId="0" applyFill="1" applyBorder="1" applyAlignment="1">
      <alignment horizontal="left"/>
    </xf>
    <xf numFmtId="0" fontId="23" fillId="22" borderId="10" xfId="0" applyFont="1" applyFill="1" applyBorder="1" applyAlignment="1">
      <alignment horizontal="center"/>
    </xf>
    <xf numFmtId="0" fontId="23" fillId="4" borderId="10" xfId="0" applyFont="1" applyFill="1" applyBorder="1" applyAlignment="1">
      <alignment horizontal="center"/>
    </xf>
    <xf numFmtId="0" fontId="0" fillId="0" borderId="10" xfId="0" applyBorder="1" applyAlignment="1">
      <alignment horizontal="center"/>
    </xf>
    <xf numFmtId="0" fontId="0" fillId="72" borderId="10" xfId="0" applyFill="1" applyBorder="1" applyAlignment="1">
      <alignment horizontal="left"/>
    </xf>
    <xf numFmtId="0" fontId="23" fillId="22" borderId="27" xfId="0" applyFont="1" applyFill="1" applyBorder="1" applyAlignment="1">
      <alignment horizontal="center"/>
    </xf>
    <xf numFmtId="0" fontId="23" fillId="4" borderId="27" xfId="0" applyFont="1" applyFill="1" applyBorder="1" applyAlignment="1">
      <alignment horizontal="center"/>
    </xf>
    <xf numFmtId="0" fontId="23" fillId="10" borderId="10" xfId="40" applyFont="1" applyFill="1" applyBorder="1" applyAlignment="1">
      <alignment horizontal="center"/>
    </xf>
    <xf numFmtId="0" fontId="0" fillId="0" borderId="0" xfId="40" applyFont="1" applyAlignment="1">
      <alignment horizontal="center"/>
    </xf>
    <xf numFmtId="0" fontId="23" fillId="25" borderId="10" xfId="40" applyFont="1" applyFill="1" applyBorder="1" applyAlignment="1">
      <alignment horizontal="center"/>
    </xf>
  </cellXfs>
  <cellStyles count="1756">
    <cellStyle name="20% - Accent1" xfId="1" builtinId="30" customBuiltin="1"/>
    <cellStyle name="20% - Accent1 2" xfId="98" xr:uid="{00000000-0005-0000-0000-000001000000}"/>
    <cellStyle name="20% - Accent1 3" xfId="655" xr:uid="{00000000-0005-0000-0000-000002000000}"/>
    <cellStyle name="20% - Accent2" xfId="2" builtinId="34" customBuiltin="1"/>
    <cellStyle name="20% - Accent2 2" xfId="99" xr:uid="{00000000-0005-0000-0000-000004000000}"/>
    <cellStyle name="20% - Accent2 3" xfId="656" xr:uid="{00000000-0005-0000-0000-000005000000}"/>
    <cellStyle name="20% - Accent3" xfId="3" builtinId="38" customBuiltin="1"/>
    <cellStyle name="20% - Accent3 2" xfId="100" xr:uid="{00000000-0005-0000-0000-000007000000}"/>
    <cellStyle name="20% - Accent3 3" xfId="657" xr:uid="{00000000-0005-0000-0000-000008000000}"/>
    <cellStyle name="20% - Accent4" xfId="4" builtinId="42" customBuiltin="1"/>
    <cellStyle name="20% - Accent4 2" xfId="101" xr:uid="{00000000-0005-0000-0000-00000A000000}"/>
    <cellStyle name="20% - Accent4 3" xfId="658" xr:uid="{00000000-0005-0000-0000-00000B000000}"/>
    <cellStyle name="20% - Accent5" xfId="5" builtinId="46" customBuiltin="1"/>
    <cellStyle name="20% - Accent5 2" xfId="102" xr:uid="{00000000-0005-0000-0000-00000D000000}"/>
    <cellStyle name="20% - Accent5 3" xfId="659" xr:uid="{00000000-0005-0000-0000-00000E000000}"/>
    <cellStyle name="20% - Accent6" xfId="6" builtinId="50" customBuiltin="1"/>
    <cellStyle name="20% - Accent6 2" xfId="103" xr:uid="{00000000-0005-0000-0000-000010000000}"/>
    <cellStyle name="20% - Accent6 3" xfId="660" xr:uid="{00000000-0005-0000-0000-000011000000}"/>
    <cellStyle name="40% - Accent1" xfId="7" builtinId="31" customBuiltin="1"/>
    <cellStyle name="40% - Accent1 2" xfId="104" xr:uid="{00000000-0005-0000-0000-000013000000}"/>
    <cellStyle name="40% - Accent1 3" xfId="661" xr:uid="{00000000-0005-0000-0000-000014000000}"/>
    <cellStyle name="40% - Accent2" xfId="8" builtinId="35" customBuiltin="1"/>
    <cellStyle name="40% - Accent2 2" xfId="105" xr:uid="{00000000-0005-0000-0000-000016000000}"/>
    <cellStyle name="40% - Accent2 3" xfId="662" xr:uid="{00000000-0005-0000-0000-000017000000}"/>
    <cellStyle name="40% - Accent3" xfId="9" builtinId="39" customBuiltin="1"/>
    <cellStyle name="40% - Accent3 2" xfId="106" xr:uid="{00000000-0005-0000-0000-000019000000}"/>
    <cellStyle name="40% - Accent3 3" xfId="663" xr:uid="{00000000-0005-0000-0000-00001A000000}"/>
    <cellStyle name="40% - Accent4" xfId="10" builtinId="43" customBuiltin="1"/>
    <cellStyle name="40% - Accent4 2" xfId="107" xr:uid="{00000000-0005-0000-0000-00001C000000}"/>
    <cellStyle name="40% - Accent4 3" xfId="664" xr:uid="{00000000-0005-0000-0000-00001D000000}"/>
    <cellStyle name="40% - Accent5" xfId="11" builtinId="47" customBuiltin="1"/>
    <cellStyle name="40% - Accent5 2" xfId="108" xr:uid="{00000000-0005-0000-0000-00001F000000}"/>
    <cellStyle name="40% - Accent5 3" xfId="665" xr:uid="{00000000-0005-0000-0000-000020000000}"/>
    <cellStyle name="40% - Accent6" xfId="12" builtinId="51" customBuiltin="1"/>
    <cellStyle name="40% - Accent6 2" xfId="109" xr:uid="{00000000-0005-0000-0000-000022000000}"/>
    <cellStyle name="40% - Accent6 3" xfId="666" xr:uid="{00000000-0005-0000-0000-000023000000}"/>
    <cellStyle name="60% - Accent1" xfId="13" builtinId="32" customBuiltin="1"/>
    <cellStyle name="60% - Accent1 2" xfId="110" xr:uid="{00000000-0005-0000-0000-000025000000}"/>
    <cellStyle name="60% - Accent1 3" xfId="667" xr:uid="{00000000-0005-0000-0000-000026000000}"/>
    <cellStyle name="60% - Accent2" xfId="14" builtinId="36" customBuiltin="1"/>
    <cellStyle name="60% - Accent2 2" xfId="111" xr:uid="{00000000-0005-0000-0000-000028000000}"/>
    <cellStyle name="60% - Accent2 3" xfId="668" xr:uid="{00000000-0005-0000-0000-000029000000}"/>
    <cellStyle name="60% - Accent3" xfId="15" builtinId="40" customBuiltin="1"/>
    <cellStyle name="60% - Accent3 2" xfId="112" xr:uid="{00000000-0005-0000-0000-00002B000000}"/>
    <cellStyle name="60% - Accent3 3" xfId="669" xr:uid="{00000000-0005-0000-0000-00002C000000}"/>
    <cellStyle name="60% - Accent4" xfId="16" builtinId="44" customBuiltin="1"/>
    <cellStyle name="60% - Accent4 2" xfId="113" xr:uid="{00000000-0005-0000-0000-00002E000000}"/>
    <cellStyle name="60% - Accent4 3" xfId="670" xr:uid="{00000000-0005-0000-0000-00002F000000}"/>
    <cellStyle name="60% - Accent5" xfId="17" builtinId="48" customBuiltin="1"/>
    <cellStyle name="60% - Accent5 2" xfId="114" xr:uid="{00000000-0005-0000-0000-000031000000}"/>
    <cellStyle name="60% - Accent5 3" xfId="671" xr:uid="{00000000-0005-0000-0000-000032000000}"/>
    <cellStyle name="60% - Accent6" xfId="18" builtinId="52" customBuiltin="1"/>
    <cellStyle name="60% - Accent6 2" xfId="115" xr:uid="{00000000-0005-0000-0000-000034000000}"/>
    <cellStyle name="60% - Accent6 3" xfId="672" xr:uid="{00000000-0005-0000-0000-000035000000}"/>
    <cellStyle name="Accent1" xfId="19" builtinId="29" customBuiltin="1"/>
    <cellStyle name="Accent1 2" xfId="116" xr:uid="{00000000-0005-0000-0000-000037000000}"/>
    <cellStyle name="Accent1 3" xfId="673" xr:uid="{00000000-0005-0000-0000-000038000000}"/>
    <cellStyle name="Accent2" xfId="20" builtinId="33" customBuiltin="1"/>
    <cellStyle name="Accent2 2" xfId="117" xr:uid="{00000000-0005-0000-0000-00003A000000}"/>
    <cellStyle name="Accent2 3" xfId="674" xr:uid="{00000000-0005-0000-0000-00003B000000}"/>
    <cellStyle name="Accent3" xfId="21" builtinId="37" customBuiltin="1"/>
    <cellStyle name="Accent3 2" xfId="118" xr:uid="{00000000-0005-0000-0000-00003D000000}"/>
    <cellStyle name="Accent3 3" xfId="675" xr:uid="{00000000-0005-0000-0000-00003E000000}"/>
    <cellStyle name="Accent4" xfId="22" builtinId="41" customBuiltin="1"/>
    <cellStyle name="Accent4 2" xfId="119" xr:uid="{00000000-0005-0000-0000-000040000000}"/>
    <cellStyle name="Accent4 3" xfId="676" xr:uid="{00000000-0005-0000-0000-000041000000}"/>
    <cellStyle name="Accent5" xfId="23" builtinId="45" customBuiltin="1"/>
    <cellStyle name="Accent5 2" xfId="120" xr:uid="{00000000-0005-0000-0000-000043000000}"/>
    <cellStyle name="Accent5 3" xfId="677" xr:uid="{00000000-0005-0000-0000-000044000000}"/>
    <cellStyle name="Accent6" xfId="24" builtinId="49" customBuiltin="1"/>
    <cellStyle name="Accent6 2" xfId="121" xr:uid="{00000000-0005-0000-0000-000046000000}"/>
    <cellStyle name="Accent6 3" xfId="678" xr:uid="{00000000-0005-0000-0000-000047000000}"/>
    <cellStyle name="Bad" xfId="25" builtinId="27" customBuiltin="1"/>
    <cellStyle name="Bad 2" xfId="122" xr:uid="{00000000-0005-0000-0000-000049000000}"/>
    <cellStyle name="Bad 3" xfId="679" xr:uid="{00000000-0005-0000-0000-00004A000000}"/>
    <cellStyle name="Calculation" xfId="26" builtinId="22" customBuiltin="1"/>
    <cellStyle name="Calculation 2" xfId="123" xr:uid="{00000000-0005-0000-0000-00004C000000}"/>
    <cellStyle name="Calculation 3" xfId="680" xr:uid="{00000000-0005-0000-0000-00004D000000}"/>
    <cellStyle name="Check Cell" xfId="27" builtinId="23" customBuiltin="1"/>
    <cellStyle name="Check Cell 2" xfId="124" xr:uid="{00000000-0005-0000-0000-00004F000000}"/>
    <cellStyle name="Check Cell 3" xfId="681" xr:uid="{00000000-0005-0000-0000-000050000000}"/>
    <cellStyle name="Comma" xfId="28" builtinId="3"/>
    <cellStyle name="Comma 2" xfId="77" xr:uid="{00000000-0005-0000-0000-000052000000}"/>
    <cellStyle name="Comma 3" xfId="125" xr:uid="{00000000-0005-0000-0000-000053000000}"/>
    <cellStyle name="Comma 4" xfId="682" xr:uid="{00000000-0005-0000-0000-000054000000}"/>
    <cellStyle name="Currency" xfId="29" builtinId="4"/>
    <cellStyle name="Currency 2" xfId="126" xr:uid="{00000000-0005-0000-0000-000056000000}"/>
    <cellStyle name="Currency 3" xfId="683" xr:uid="{00000000-0005-0000-0000-000057000000}"/>
    <cellStyle name="Explanatory Text" xfId="30" builtinId="53" customBuiltin="1"/>
    <cellStyle name="Explanatory Text 2" xfId="127" xr:uid="{00000000-0005-0000-0000-000059000000}"/>
    <cellStyle name="Explanatory Text 3" xfId="684" xr:uid="{00000000-0005-0000-0000-00005A000000}"/>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Good" xfId="31" builtinId="26" customBuiltin="1"/>
    <cellStyle name="Good 2" xfId="128" xr:uid="{00000000-0005-0000-0000-00007C000000}"/>
    <cellStyle name="Good 3" xfId="685" xr:uid="{00000000-0005-0000-0000-00007D000000}"/>
    <cellStyle name="Heading 1" xfId="32" builtinId="16" customBuiltin="1"/>
    <cellStyle name="Heading 1 2" xfId="129" xr:uid="{00000000-0005-0000-0000-00007F000000}"/>
    <cellStyle name="Heading 1 3" xfId="686" xr:uid="{00000000-0005-0000-0000-000080000000}"/>
    <cellStyle name="Heading 2" xfId="33" builtinId="17" customBuiltin="1"/>
    <cellStyle name="Heading 2 2" xfId="130" xr:uid="{00000000-0005-0000-0000-000082000000}"/>
    <cellStyle name="Heading 2 3" xfId="687" xr:uid="{00000000-0005-0000-0000-000083000000}"/>
    <cellStyle name="Heading 3" xfId="34" builtinId="18" customBuiltin="1"/>
    <cellStyle name="Heading 3 2" xfId="131" xr:uid="{00000000-0005-0000-0000-000085000000}"/>
    <cellStyle name="Heading 3 3" xfId="688" xr:uid="{00000000-0005-0000-0000-000086000000}"/>
    <cellStyle name="Heading 4" xfId="35" builtinId="19" customBuiltin="1"/>
    <cellStyle name="Heading 4 2" xfId="132" xr:uid="{00000000-0005-0000-0000-000088000000}"/>
    <cellStyle name="Heading 4 3" xfId="689" xr:uid="{00000000-0005-0000-0000-000089000000}"/>
    <cellStyle name="Hyperlink" xfId="36" builtinId="8"/>
    <cellStyle name="Hyperlink 10" xfId="63" hidden="1" xr:uid="{00000000-0005-0000-0000-00008B000000}"/>
    <cellStyle name="Hyperlink 10" xfId="149" hidden="1" xr:uid="{00000000-0005-0000-0000-00008C000000}"/>
    <cellStyle name="Hyperlink 10" xfId="171" hidden="1" xr:uid="{00000000-0005-0000-0000-00008D000000}"/>
    <cellStyle name="Hyperlink 10" xfId="186" hidden="1" xr:uid="{00000000-0005-0000-0000-00008E000000}"/>
    <cellStyle name="Hyperlink 10" xfId="201" hidden="1" xr:uid="{00000000-0005-0000-0000-00008F000000}"/>
    <cellStyle name="Hyperlink 10" xfId="217" hidden="1" xr:uid="{00000000-0005-0000-0000-000090000000}"/>
    <cellStyle name="Hyperlink 10" xfId="233" hidden="1" xr:uid="{00000000-0005-0000-0000-000091000000}"/>
    <cellStyle name="Hyperlink 10" xfId="250" hidden="1" xr:uid="{00000000-0005-0000-0000-000092000000}"/>
    <cellStyle name="Hyperlink 10" xfId="265" hidden="1" xr:uid="{00000000-0005-0000-0000-000093000000}"/>
    <cellStyle name="Hyperlink 10" xfId="279" hidden="1" xr:uid="{00000000-0005-0000-0000-000094000000}"/>
    <cellStyle name="Hyperlink 10" xfId="295" hidden="1" xr:uid="{00000000-0005-0000-0000-000095000000}"/>
    <cellStyle name="Hyperlink 10" xfId="311" hidden="1" xr:uid="{00000000-0005-0000-0000-000096000000}"/>
    <cellStyle name="Hyperlink 10" xfId="328" hidden="1" xr:uid="{00000000-0005-0000-0000-000097000000}"/>
    <cellStyle name="Hyperlink 10" xfId="343" hidden="1" xr:uid="{00000000-0005-0000-0000-000098000000}"/>
    <cellStyle name="Hyperlink 10" xfId="361" hidden="1" xr:uid="{00000000-0005-0000-0000-000099000000}"/>
    <cellStyle name="Hyperlink 10" xfId="380" hidden="1" xr:uid="{00000000-0005-0000-0000-00009A000000}"/>
    <cellStyle name="Hyperlink 10" xfId="405" hidden="1" xr:uid="{00000000-0005-0000-0000-00009B000000}"/>
    <cellStyle name="Hyperlink 10" xfId="422" hidden="1" xr:uid="{00000000-0005-0000-0000-00009C000000}"/>
    <cellStyle name="Hyperlink 10" xfId="437" hidden="1" xr:uid="{00000000-0005-0000-0000-00009D000000}"/>
    <cellStyle name="Hyperlink 10" xfId="391" hidden="1" xr:uid="{00000000-0005-0000-0000-00009E000000}"/>
    <cellStyle name="Hyperlink 10" xfId="453" hidden="1" xr:uid="{00000000-0005-0000-0000-00009F000000}"/>
    <cellStyle name="Hyperlink 10" xfId="473" hidden="1" xr:uid="{00000000-0005-0000-0000-0000A0000000}"/>
    <cellStyle name="Hyperlink 10" xfId="488" hidden="1" xr:uid="{00000000-0005-0000-0000-0000A1000000}"/>
    <cellStyle name="Hyperlink 10" xfId="503" hidden="1" xr:uid="{00000000-0005-0000-0000-0000A2000000}"/>
    <cellStyle name="Hyperlink 10" xfId="519" hidden="1" xr:uid="{00000000-0005-0000-0000-0000A3000000}"/>
    <cellStyle name="Hyperlink 10" xfId="535" hidden="1" xr:uid="{00000000-0005-0000-0000-0000A4000000}"/>
    <cellStyle name="Hyperlink 10" xfId="552" hidden="1" xr:uid="{00000000-0005-0000-0000-0000A5000000}"/>
    <cellStyle name="Hyperlink 10" xfId="567" hidden="1" xr:uid="{00000000-0005-0000-0000-0000A6000000}"/>
    <cellStyle name="Hyperlink 10" xfId="581" hidden="1" xr:uid="{00000000-0005-0000-0000-0000A7000000}"/>
    <cellStyle name="Hyperlink 10" xfId="597" hidden="1" xr:uid="{00000000-0005-0000-0000-0000A8000000}"/>
    <cellStyle name="Hyperlink 10" xfId="613" hidden="1" xr:uid="{00000000-0005-0000-0000-0000A9000000}"/>
    <cellStyle name="Hyperlink 10" xfId="630" hidden="1" xr:uid="{00000000-0005-0000-0000-0000AA000000}"/>
    <cellStyle name="Hyperlink 10" xfId="645" hidden="1" xr:uid="{00000000-0005-0000-0000-0000AB000000}"/>
    <cellStyle name="Hyperlink 10" xfId="706" hidden="1" xr:uid="{00000000-0005-0000-0000-0000AC000000}"/>
    <cellStyle name="Hyperlink 10" xfId="723" hidden="1" xr:uid="{00000000-0005-0000-0000-0000AD000000}"/>
    <cellStyle name="Hyperlink 10" xfId="745" hidden="1" xr:uid="{00000000-0005-0000-0000-0000AE000000}"/>
    <cellStyle name="Hyperlink 10" xfId="760" hidden="1" xr:uid="{00000000-0005-0000-0000-0000AF000000}"/>
    <cellStyle name="Hyperlink 10" xfId="775" hidden="1" xr:uid="{00000000-0005-0000-0000-0000B0000000}"/>
    <cellStyle name="Hyperlink 10" xfId="791" hidden="1" xr:uid="{00000000-0005-0000-0000-0000B1000000}"/>
    <cellStyle name="Hyperlink 10" xfId="807" hidden="1" xr:uid="{00000000-0005-0000-0000-0000B2000000}"/>
    <cellStyle name="Hyperlink 10" xfId="824" hidden="1" xr:uid="{00000000-0005-0000-0000-0000B3000000}"/>
    <cellStyle name="Hyperlink 10" xfId="839" hidden="1" xr:uid="{00000000-0005-0000-0000-0000B4000000}"/>
    <cellStyle name="Hyperlink 10" xfId="853" hidden="1" xr:uid="{00000000-0005-0000-0000-0000B5000000}"/>
    <cellStyle name="Hyperlink 10" xfId="869" hidden="1" xr:uid="{00000000-0005-0000-0000-0000B6000000}"/>
    <cellStyle name="Hyperlink 10" xfId="885" hidden="1" xr:uid="{00000000-0005-0000-0000-0000B7000000}"/>
    <cellStyle name="Hyperlink 10" xfId="902" hidden="1" xr:uid="{00000000-0005-0000-0000-0000B8000000}"/>
    <cellStyle name="Hyperlink 10" xfId="917" hidden="1" xr:uid="{00000000-0005-0000-0000-0000B9000000}"/>
    <cellStyle name="Hyperlink 10" xfId="935" hidden="1" xr:uid="{00000000-0005-0000-0000-0000BA000000}"/>
    <cellStyle name="Hyperlink 10" xfId="954" hidden="1" xr:uid="{00000000-0005-0000-0000-0000BB000000}"/>
    <cellStyle name="Hyperlink 10" xfId="979" hidden="1" xr:uid="{00000000-0005-0000-0000-0000BC000000}"/>
    <cellStyle name="Hyperlink 10" xfId="996" hidden="1" xr:uid="{00000000-0005-0000-0000-0000BD000000}"/>
    <cellStyle name="Hyperlink 10" xfId="1011" hidden="1" xr:uid="{00000000-0005-0000-0000-0000BE000000}"/>
    <cellStyle name="Hyperlink 10" xfId="965" hidden="1" xr:uid="{00000000-0005-0000-0000-0000BF000000}"/>
    <cellStyle name="Hyperlink 10" xfId="1027" hidden="1" xr:uid="{00000000-0005-0000-0000-0000C0000000}"/>
    <cellStyle name="Hyperlink 10" xfId="1047" hidden="1" xr:uid="{00000000-0005-0000-0000-0000C1000000}"/>
    <cellStyle name="Hyperlink 10" xfId="1062" hidden="1" xr:uid="{00000000-0005-0000-0000-0000C2000000}"/>
    <cellStyle name="Hyperlink 10" xfId="1077" hidden="1" xr:uid="{00000000-0005-0000-0000-0000C3000000}"/>
    <cellStyle name="Hyperlink 10" xfId="1093" hidden="1" xr:uid="{00000000-0005-0000-0000-0000C4000000}"/>
    <cellStyle name="Hyperlink 10" xfId="1109" hidden="1" xr:uid="{00000000-0005-0000-0000-0000C5000000}"/>
    <cellStyle name="Hyperlink 10" xfId="1126" hidden="1" xr:uid="{00000000-0005-0000-0000-0000C6000000}"/>
    <cellStyle name="Hyperlink 10" xfId="1141" hidden="1" xr:uid="{00000000-0005-0000-0000-0000C7000000}"/>
    <cellStyle name="Hyperlink 10" xfId="1155" hidden="1" xr:uid="{00000000-0005-0000-0000-0000C8000000}"/>
    <cellStyle name="Hyperlink 10" xfId="1171" hidden="1" xr:uid="{00000000-0005-0000-0000-0000C9000000}"/>
    <cellStyle name="Hyperlink 10" xfId="1187" hidden="1" xr:uid="{00000000-0005-0000-0000-0000CA000000}"/>
    <cellStyle name="Hyperlink 10" xfId="1204" hidden="1" xr:uid="{00000000-0005-0000-0000-0000CB000000}"/>
    <cellStyle name="Hyperlink 10" xfId="1219" hidden="1" xr:uid="{00000000-0005-0000-0000-0000CC000000}"/>
    <cellStyle name="Hyperlink 10" xfId="1235" hidden="1" xr:uid="{00000000-0005-0000-0000-0000CD000000}"/>
    <cellStyle name="Hyperlink 10" xfId="1251" hidden="1" xr:uid="{00000000-0005-0000-0000-0000CE000000}"/>
    <cellStyle name="Hyperlink 10" xfId="1273" hidden="1" xr:uid="{00000000-0005-0000-0000-0000CF000000}"/>
    <cellStyle name="Hyperlink 10" xfId="1288" hidden="1" xr:uid="{00000000-0005-0000-0000-0000D0000000}"/>
    <cellStyle name="Hyperlink 10" xfId="1303" hidden="1" xr:uid="{00000000-0005-0000-0000-0000D1000000}"/>
    <cellStyle name="Hyperlink 10" xfId="1319" hidden="1" xr:uid="{00000000-0005-0000-0000-0000D2000000}"/>
    <cellStyle name="Hyperlink 10" xfId="1335" hidden="1" xr:uid="{00000000-0005-0000-0000-0000D3000000}"/>
    <cellStyle name="Hyperlink 10" xfId="1352" hidden="1" xr:uid="{00000000-0005-0000-0000-0000D4000000}"/>
    <cellStyle name="Hyperlink 10" xfId="1367" hidden="1" xr:uid="{00000000-0005-0000-0000-0000D5000000}"/>
    <cellStyle name="Hyperlink 10" xfId="1381" hidden="1" xr:uid="{00000000-0005-0000-0000-0000D6000000}"/>
    <cellStyle name="Hyperlink 10" xfId="1397" hidden="1" xr:uid="{00000000-0005-0000-0000-0000D7000000}"/>
    <cellStyle name="Hyperlink 10" xfId="1413" hidden="1" xr:uid="{00000000-0005-0000-0000-0000D8000000}"/>
    <cellStyle name="Hyperlink 10" xfId="1430" hidden="1" xr:uid="{00000000-0005-0000-0000-0000D9000000}"/>
    <cellStyle name="Hyperlink 10" xfId="1445" hidden="1" xr:uid="{00000000-0005-0000-0000-0000DA000000}"/>
    <cellStyle name="Hyperlink 10" xfId="1463" hidden="1" xr:uid="{00000000-0005-0000-0000-0000DB000000}"/>
    <cellStyle name="Hyperlink 10" xfId="1482" hidden="1" xr:uid="{00000000-0005-0000-0000-0000DC000000}"/>
    <cellStyle name="Hyperlink 10" xfId="1507" hidden="1" xr:uid="{00000000-0005-0000-0000-0000DD000000}"/>
    <cellStyle name="Hyperlink 10" xfId="1524" hidden="1" xr:uid="{00000000-0005-0000-0000-0000DE000000}"/>
    <cellStyle name="Hyperlink 10" xfId="1539" hidden="1" xr:uid="{00000000-0005-0000-0000-0000DF000000}"/>
    <cellStyle name="Hyperlink 10" xfId="1493" hidden="1" xr:uid="{00000000-0005-0000-0000-0000E0000000}"/>
    <cellStyle name="Hyperlink 10" xfId="1555" hidden="1" xr:uid="{00000000-0005-0000-0000-0000E1000000}"/>
    <cellStyle name="Hyperlink 10" xfId="1575" hidden="1" xr:uid="{00000000-0005-0000-0000-0000E2000000}"/>
    <cellStyle name="Hyperlink 10" xfId="1590" hidden="1" xr:uid="{00000000-0005-0000-0000-0000E3000000}"/>
    <cellStyle name="Hyperlink 10" xfId="1605" hidden="1" xr:uid="{00000000-0005-0000-0000-0000E4000000}"/>
    <cellStyle name="Hyperlink 10" xfId="1621" hidden="1" xr:uid="{00000000-0005-0000-0000-0000E5000000}"/>
    <cellStyle name="Hyperlink 10" xfId="1637" hidden="1" xr:uid="{00000000-0005-0000-0000-0000E6000000}"/>
    <cellStyle name="Hyperlink 10" xfId="1654" hidden="1" xr:uid="{00000000-0005-0000-0000-0000E7000000}"/>
    <cellStyle name="Hyperlink 10" xfId="1669" hidden="1" xr:uid="{00000000-0005-0000-0000-0000E8000000}"/>
    <cellStyle name="Hyperlink 10" xfId="1683" hidden="1" xr:uid="{00000000-0005-0000-0000-0000E9000000}"/>
    <cellStyle name="Hyperlink 10" xfId="1699" hidden="1" xr:uid="{00000000-0005-0000-0000-0000EA000000}"/>
    <cellStyle name="Hyperlink 10" xfId="1715" hidden="1" xr:uid="{00000000-0005-0000-0000-0000EB000000}"/>
    <cellStyle name="Hyperlink 10" xfId="1732" hidden="1" xr:uid="{00000000-0005-0000-0000-0000EC000000}"/>
    <cellStyle name="Hyperlink 10" xfId="1747" hidden="1" xr:uid="{00000000-0005-0000-0000-0000ED000000}"/>
    <cellStyle name="Hyperlink 11" xfId="65" hidden="1" xr:uid="{00000000-0005-0000-0000-0000EE000000}"/>
    <cellStyle name="Hyperlink 11" xfId="150" hidden="1" xr:uid="{00000000-0005-0000-0000-0000EF000000}"/>
    <cellStyle name="Hyperlink 11" xfId="172" hidden="1" xr:uid="{00000000-0005-0000-0000-0000F0000000}"/>
    <cellStyle name="Hyperlink 11" xfId="187" hidden="1" xr:uid="{00000000-0005-0000-0000-0000F1000000}"/>
    <cellStyle name="Hyperlink 11" xfId="202" hidden="1" xr:uid="{00000000-0005-0000-0000-0000F2000000}"/>
    <cellStyle name="Hyperlink 11" xfId="218" hidden="1" xr:uid="{00000000-0005-0000-0000-0000F3000000}"/>
    <cellStyle name="Hyperlink 11" xfId="234" hidden="1" xr:uid="{00000000-0005-0000-0000-0000F4000000}"/>
    <cellStyle name="Hyperlink 11" xfId="251" hidden="1" xr:uid="{00000000-0005-0000-0000-0000F5000000}"/>
    <cellStyle name="Hyperlink 11" xfId="266" hidden="1" xr:uid="{00000000-0005-0000-0000-0000F6000000}"/>
    <cellStyle name="Hyperlink 11" xfId="280" hidden="1" xr:uid="{00000000-0005-0000-0000-0000F7000000}"/>
    <cellStyle name="Hyperlink 11" xfId="296" hidden="1" xr:uid="{00000000-0005-0000-0000-0000F8000000}"/>
    <cellStyle name="Hyperlink 11" xfId="312" hidden="1" xr:uid="{00000000-0005-0000-0000-0000F9000000}"/>
    <cellStyle name="Hyperlink 11" xfId="329" hidden="1" xr:uid="{00000000-0005-0000-0000-0000FA000000}"/>
    <cellStyle name="Hyperlink 11" xfId="344" hidden="1" xr:uid="{00000000-0005-0000-0000-0000FB000000}"/>
    <cellStyle name="Hyperlink 11" xfId="362" hidden="1" xr:uid="{00000000-0005-0000-0000-0000FC000000}"/>
    <cellStyle name="Hyperlink 11" xfId="381" hidden="1" xr:uid="{00000000-0005-0000-0000-0000FD000000}"/>
    <cellStyle name="Hyperlink 11" xfId="406" hidden="1" xr:uid="{00000000-0005-0000-0000-0000FE000000}"/>
    <cellStyle name="Hyperlink 11" xfId="423" hidden="1" xr:uid="{00000000-0005-0000-0000-0000FF000000}"/>
    <cellStyle name="Hyperlink 11" xfId="438" hidden="1" xr:uid="{00000000-0005-0000-0000-000000010000}"/>
    <cellStyle name="Hyperlink 11" xfId="390" hidden="1" xr:uid="{00000000-0005-0000-0000-000001010000}"/>
    <cellStyle name="Hyperlink 11" xfId="454" hidden="1" xr:uid="{00000000-0005-0000-0000-000002010000}"/>
    <cellStyle name="Hyperlink 11" xfId="474" hidden="1" xr:uid="{00000000-0005-0000-0000-000003010000}"/>
    <cellStyle name="Hyperlink 11" xfId="489" hidden="1" xr:uid="{00000000-0005-0000-0000-000004010000}"/>
    <cellStyle name="Hyperlink 11" xfId="504" hidden="1" xr:uid="{00000000-0005-0000-0000-000005010000}"/>
    <cellStyle name="Hyperlink 11" xfId="520" hidden="1" xr:uid="{00000000-0005-0000-0000-000006010000}"/>
    <cellStyle name="Hyperlink 11" xfId="536" hidden="1" xr:uid="{00000000-0005-0000-0000-000007010000}"/>
    <cellStyle name="Hyperlink 11" xfId="553" hidden="1" xr:uid="{00000000-0005-0000-0000-000008010000}"/>
    <cellStyle name="Hyperlink 11" xfId="568" hidden="1" xr:uid="{00000000-0005-0000-0000-000009010000}"/>
    <cellStyle name="Hyperlink 11" xfId="582" hidden="1" xr:uid="{00000000-0005-0000-0000-00000A010000}"/>
    <cellStyle name="Hyperlink 11" xfId="598" hidden="1" xr:uid="{00000000-0005-0000-0000-00000B010000}"/>
    <cellStyle name="Hyperlink 11" xfId="614" hidden="1" xr:uid="{00000000-0005-0000-0000-00000C010000}"/>
    <cellStyle name="Hyperlink 11" xfId="631" hidden="1" xr:uid="{00000000-0005-0000-0000-00000D010000}"/>
    <cellStyle name="Hyperlink 11" xfId="646" hidden="1" xr:uid="{00000000-0005-0000-0000-00000E010000}"/>
    <cellStyle name="Hyperlink 11" xfId="707" hidden="1" xr:uid="{00000000-0005-0000-0000-00000F010000}"/>
    <cellStyle name="Hyperlink 11" xfId="724" hidden="1" xr:uid="{00000000-0005-0000-0000-000010010000}"/>
    <cellStyle name="Hyperlink 11" xfId="746" hidden="1" xr:uid="{00000000-0005-0000-0000-000011010000}"/>
    <cellStyle name="Hyperlink 11" xfId="761" hidden="1" xr:uid="{00000000-0005-0000-0000-000012010000}"/>
    <cellStyle name="Hyperlink 11" xfId="776" hidden="1" xr:uid="{00000000-0005-0000-0000-000013010000}"/>
    <cellStyle name="Hyperlink 11" xfId="792" hidden="1" xr:uid="{00000000-0005-0000-0000-000014010000}"/>
    <cellStyle name="Hyperlink 11" xfId="808" hidden="1" xr:uid="{00000000-0005-0000-0000-000015010000}"/>
    <cellStyle name="Hyperlink 11" xfId="825" hidden="1" xr:uid="{00000000-0005-0000-0000-000016010000}"/>
    <cellStyle name="Hyperlink 11" xfId="840" hidden="1" xr:uid="{00000000-0005-0000-0000-000017010000}"/>
    <cellStyle name="Hyperlink 11" xfId="854" hidden="1" xr:uid="{00000000-0005-0000-0000-000018010000}"/>
    <cellStyle name="Hyperlink 11" xfId="870" hidden="1" xr:uid="{00000000-0005-0000-0000-000019010000}"/>
    <cellStyle name="Hyperlink 11" xfId="886" hidden="1" xr:uid="{00000000-0005-0000-0000-00001A010000}"/>
    <cellStyle name="Hyperlink 11" xfId="903" hidden="1" xr:uid="{00000000-0005-0000-0000-00001B010000}"/>
    <cellStyle name="Hyperlink 11" xfId="918" hidden="1" xr:uid="{00000000-0005-0000-0000-00001C010000}"/>
    <cellStyle name="Hyperlink 11" xfId="936" hidden="1" xr:uid="{00000000-0005-0000-0000-00001D010000}"/>
    <cellStyle name="Hyperlink 11" xfId="955" hidden="1" xr:uid="{00000000-0005-0000-0000-00001E010000}"/>
    <cellStyle name="Hyperlink 11" xfId="980" hidden="1" xr:uid="{00000000-0005-0000-0000-00001F010000}"/>
    <cellStyle name="Hyperlink 11" xfId="997" hidden="1" xr:uid="{00000000-0005-0000-0000-000020010000}"/>
    <cellStyle name="Hyperlink 11" xfId="1012" hidden="1" xr:uid="{00000000-0005-0000-0000-000021010000}"/>
    <cellStyle name="Hyperlink 11" xfId="964" hidden="1" xr:uid="{00000000-0005-0000-0000-000022010000}"/>
    <cellStyle name="Hyperlink 11" xfId="1028" hidden="1" xr:uid="{00000000-0005-0000-0000-000023010000}"/>
    <cellStyle name="Hyperlink 11" xfId="1048" hidden="1" xr:uid="{00000000-0005-0000-0000-000024010000}"/>
    <cellStyle name="Hyperlink 11" xfId="1063" hidden="1" xr:uid="{00000000-0005-0000-0000-000025010000}"/>
    <cellStyle name="Hyperlink 11" xfId="1078" hidden="1" xr:uid="{00000000-0005-0000-0000-000026010000}"/>
    <cellStyle name="Hyperlink 11" xfId="1094" hidden="1" xr:uid="{00000000-0005-0000-0000-000027010000}"/>
    <cellStyle name="Hyperlink 11" xfId="1110" hidden="1" xr:uid="{00000000-0005-0000-0000-000028010000}"/>
    <cellStyle name="Hyperlink 11" xfId="1127" hidden="1" xr:uid="{00000000-0005-0000-0000-000029010000}"/>
    <cellStyle name="Hyperlink 11" xfId="1142" hidden="1" xr:uid="{00000000-0005-0000-0000-00002A010000}"/>
    <cellStyle name="Hyperlink 11" xfId="1156" hidden="1" xr:uid="{00000000-0005-0000-0000-00002B010000}"/>
    <cellStyle name="Hyperlink 11" xfId="1172" hidden="1" xr:uid="{00000000-0005-0000-0000-00002C010000}"/>
    <cellStyle name="Hyperlink 11" xfId="1188" hidden="1" xr:uid="{00000000-0005-0000-0000-00002D010000}"/>
    <cellStyle name="Hyperlink 11" xfId="1205" hidden="1" xr:uid="{00000000-0005-0000-0000-00002E010000}"/>
    <cellStyle name="Hyperlink 11" xfId="1220" hidden="1" xr:uid="{00000000-0005-0000-0000-00002F010000}"/>
    <cellStyle name="Hyperlink 11" xfId="1236" hidden="1" xr:uid="{00000000-0005-0000-0000-000030010000}"/>
    <cellStyle name="Hyperlink 11" xfId="1252" hidden="1" xr:uid="{00000000-0005-0000-0000-000031010000}"/>
    <cellStyle name="Hyperlink 11" xfId="1274" hidden="1" xr:uid="{00000000-0005-0000-0000-000032010000}"/>
    <cellStyle name="Hyperlink 11" xfId="1289" hidden="1" xr:uid="{00000000-0005-0000-0000-000033010000}"/>
    <cellStyle name="Hyperlink 11" xfId="1304" hidden="1" xr:uid="{00000000-0005-0000-0000-000034010000}"/>
    <cellStyle name="Hyperlink 11" xfId="1320" hidden="1" xr:uid="{00000000-0005-0000-0000-000035010000}"/>
    <cellStyle name="Hyperlink 11" xfId="1336" hidden="1" xr:uid="{00000000-0005-0000-0000-000036010000}"/>
    <cellStyle name="Hyperlink 11" xfId="1353" hidden="1" xr:uid="{00000000-0005-0000-0000-000037010000}"/>
    <cellStyle name="Hyperlink 11" xfId="1368" hidden="1" xr:uid="{00000000-0005-0000-0000-000038010000}"/>
    <cellStyle name="Hyperlink 11" xfId="1382" hidden="1" xr:uid="{00000000-0005-0000-0000-000039010000}"/>
    <cellStyle name="Hyperlink 11" xfId="1398" hidden="1" xr:uid="{00000000-0005-0000-0000-00003A010000}"/>
    <cellStyle name="Hyperlink 11" xfId="1414" hidden="1" xr:uid="{00000000-0005-0000-0000-00003B010000}"/>
    <cellStyle name="Hyperlink 11" xfId="1431" hidden="1" xr:uid="{00000000-0005-0000-0000-00003C010000}"/>
    <cellStyle name="Hyperlink 11" xfId="1446" hidden="1" xr:uid="{00000000-0005-0000-0000-00003D010000}"/>
    <cellStyle name="Hyperlink 11" xfId="1464" hidden="1" xr:uid="{00000000-0005-0000-0000-00003E010000}"/>
    <cellStyle name="Hyperlink 11" xfId="1483" hidden="1" xr:uid="{00000000-0005-0000-0000-00003F010000}"/>
    <cellStyle name="Hyperlink 11" xfId="1508" hidden="1" xr:uid="{00000000-0005-0000-0000-000040010000}"/>
    <cellStyle name="Hyperlink 11" xfId="1525" hidden="1" xr:uid="{00000000-0005-0000-0000-000041010000}"/>
    <cellStyle name="Hyperlink 11" xfId="1540" hidden="1" xr:uid="{00000000-0005-0000-0000-000042010000}"/>
    <cellStyle name="Hyperlink 11" xfId="1492" hidden="1" xr:uid="{00000000-0005-0000-0000-000043010000}"/>
    <cellStyle name="Hyperlink 11" xfId="1556" hidden="1" xr:uid="{00000000-0005-0000-0000-000044010000}"/>
    <cellStyle name="Hyperlink 11" xfId="1576" hidden="1" xr:uid="{00000000-0005-0000-0000-000045010000}"/>
    <cellStyle name="Hyperlink 11" xfId="1591" hidden="1" xr:uid="{00000000-0005-0000-0000-000046010000}"/>
    <cellStyle name="Hyperlink 11" xfId="1606" hidden="1" xr:uid="{00000000-0005-0000-0000-000047010000}"/>
    <cellStyle name="Hyperlink 11" xfId="1622" hidden="1" xr:uid="{00000000-0005-0000-0000-000048010000}"/>
    <cellStyle name="Hyperlink 11" xfId="1638" hidden="1" xr:uid="{00000000-0005-0000-0000-000049010000}"/>
    <cellStyle name="Hyperlink 11" xfId="1655" hidden="1" xr:uid="{00000000-0005-0000-0000-00004A010000}"/>
    <cellStyle name="Hyperlink 11" xfId="1670" hidden="1" xr:uid="{00000000-0005-0000-0000-00004B010000}"/>
    <cellStyle name="Hyperlink 11" xfId="1684" hidden="1" xr:uid="{00000000-0005-0000-0000-00004C010000}"/>
    <cellStyle name="Hyperlink 11" xfId="1700" hidden="1" xr:uid="{00000000-0005-0000-0000-00004D010000}"/>
    <cellStyle name="Hyperlink 11" xfId="1716" hidden="1" xr:uid="{00000000-0005-0000-0000-00004E010000}"/>
    <cellStyle name="Hyperlink 11" xfId="1733" hidden="1" xr:uid="{00000000-0005-0000-0000-00004F010000}"/>
    <cellStyle name="Hyperlink 11" xfId="1748" hidden="1" xr:uid="{00000000-0005-0000-0000-000050010000}"/>
    <cellStyle name="Hyperlink 12" xfId="67" hidden="1" xr:uid="{00000000-0005-0000-0000-000051010000}"/>
    <cellStyle name="Hyperlink 12" xfId="151" hidden="1" xr:uid="{00000000-0005-0000-0000-000052010000}"/>
    <cellStyle name="Hyperlink 12" xfId="173" hidden="1" xr:uid="{00000000-0005-0000-0000-000053010000}"/>
    <cellStyle name="Hyperlink 12" xfId="188" hidden="1" xr:uid="{00000000-0005-0000-0000-000054010000}"/>
    <cellStyle name="Hyperlink 12" xfId="203" hidden="1" xr:uid="{00000000-0005-0000-0000-000055010000}"/>
    <cellStyle name="Hyperlink 12" xfId="219" hidden="1" xr:uid="{00000000-0005-0000-0000-000056010000}"/>
    <cellStyle name="Hyperlink 12" xfId="235" hidden="1" xr:uid="{00000000-0005-0000-0000-000057010000}"/>
    <cellStyle name="Hyperlink 12" xfId="252" hidden="1" xr:uid="{00000000-0005-0000-0000-000058010000}"/>
    <cellStyle name="Hyperlink 12" xfId="267" hidden="1" xr:uid="{00000000-0005-0000-0000-000059010000}"/>
    <cellStyle name="Hyperlink 12" xfId="281" hidden="1" xr:uid="{00000000-0005-0000-0000-00005A010000}"/>
    <cellStyle name="Hyperlink 12" xfId="297" hidden="1" xr:uid="{00000000-0005-0000-0000-00005B010000}"/>
    <cellStyle name="Hyperlink 12" xfId="313" hidden="1" xr:uid="{00000000-0005-0000-0000-00005C010000}"/>
    <cellStyle name="Hyperlink 12" xfId="330" hidden="1" xr:uid="{00000000-0005-0000-0000-00005D010000}"/>
    <cellStyle name="Hyperlink 12" xfId="345" hidden="1" xr:uid="{00000000-0005-0000-0000-00005E010000}"/>
    <cellStyle name="Hyperlink 12" xfId="363" hidden="1" xr:uid="{00000000-0005-0000-0000-00005F010000}"/>
    <cellStyle name="Hyperlink 12" xfId="382" hidden="1" xr:uid="{00000000-0005-0000-0000-000060010000}"/>
    <cellStyle name="Hyperlink 12" xfId="407" hidden="1" xr:uid="{00000000-0005-0000-0000-000061010000}"/>
    <cellStyle name="Hyperlink 12" xfId="424" hidden="1" xr:uid="{00000000-0005-0000-0000-000062010000}"/>
    <cellStyle name="Hyperlink 12" xfId="439" hidden="1" xr:uid="{00000000-0005-0000-0000-000063010000}"/>
    <cellStyle name="Hyperlink 12" xfId="389" hidden="1" xr:uid="{00000000-0005-0000-0000-000064010000}"/>
    <cellStyle name="Hyperlink 12" xfId="455" hidden="1" xr:uid="{00000000-0005-0000-0000-000065010000}"/>
    <cellStyle name="Hyperlink 12" xfId="475" hidden="1" xr:uid="{00000000-0005-0000-0000-000066010000}"/>
    <cellStyle name="Hyperlink 12" xfId="490" hidden="1" xr:uid="{00000000-0005-0000-0000-000067010000}"/>
    <cellStyle name="Hyperlink 12" xfId="505" hidden="1" xr:uid="{00000000-0005-0000-0000-000068010000}"/>
    <cellStyle name="Hyperlink 12" xfId="521" hidden="1" xr:uid="{00000000-0005-0000-0000-000069010000}"/>
    <cellStyle name="Hyperlink 12" xfId="537" hidden="1" xr:uid="{00000000-0005-0000-0000-00006A010000}"/>
    <cellStyle name="Hyperlink 12" xfId="554" hidden="1" xr:uid="{00000000-0005-0000-0000-00006B010000}"/>
    <cellStyle name="Hyperlink 12" xfId="569" hidden="1" xr:uid="{00000000-0005-0000-0000-00006C010000}"/>
    <cellStyle name="Hyperlink 12" xfId="583" hidden="1" xr:uid="{00000000-0005-0000-0000-00006D010000}"/>
    <cellStyle name="Hyperlink 12" xfId="599" hidden="1" xr:uid="{00000000-0005-0000-0000-00006E010000}"/>
    <cellStyle name="Hyperlink 12" xfId="615" hidden="1" xr:uid="{00000000-0005-0000-0000-00006F010000}"/>
    <cellStyle name="Hyperlink 12" xfId="632" hidden="1" xr:uid="{00000000-0005-0000-0000-000070010000}"/>
    <cellStyle name="Hyperlink 12" xfId="647" hidden="1" xr:uid="{00000000-0005-0000-0000-000071010000}"/>
    <cellStyle name="Hyperlink 12" xfId="708" hidden="1" xr:uid="{00000000-0005-0000-0000-000072010000}"/>
    <cellStyle name="Hyperlink 12" xfId="725" hidden="1" xr:uid="{00000000-0005-0000-0000-000073010000}"/>
    <cellStyle name="Hyperlink 12" xfId="747" hidden="1" xr:uid="{00000000-0005-0000-0000-000074010000}"/>
    <cellStyle name="Hyperlink 12" xfId="762" hidden="1" xr:uid="{00000000-0005-0000-0000-000075010000}"/>
    <cellStyle name="Hyperlink 12" xfId="777" hidden="1" xr:uid="{00000000-0005-0000-0000-000076010000}"/>
    <cellStyle name="Hyperlink 12" xfId="793" hidden="1" xr:uid="{00000000-0005-0000-0000-000077010000}"/>
    <cellStyle name="Hyperlink 12" xfId="809" hidden="1" xr:uid="{00000000-0005-0000-0000-000078010000}"/>
    <cellStyle name="Hyperlink 12" xfId="826" hidden="1" xr:uid="{00000000-0005-0000-0000-000079010000}"/>
    <cellStyle name="Hyperlink 12" xfId="841" hidden="1" xr:uid="{00000000-0005-0000-0000-00007A010000}"/>
    <cellStyle name="Hyperlink 12" xfId="855" hidden="1" xr:uid="{00000000-0005-0000-0000-00007B010000}"/>
    <cellStyle name="Hyperlink 12" xfId="871" hidden="1" xr:uid="{00000000-0005-0000-0000-00007C010000}"/>
    <cellStyle name="Hyperlink 12" xfId="887" hidden="1" xr:uid="{00000000-0005-0000-0000-00007D010000}"/>
    <cellStyle name="Hyperlink 12" xfId="904" hidden="1" xr:uid="{00000000-0005-0000-0000-00007E010000}"/>
    <cellStyle name="Hyperlink 12" xfId="919" hidden="1" xr:uid="{00000000-0005-0000-0000-00007F010000}"/>
    <cellStyle name="Hyperlink 12" xfId="937" hidden="1" xr:uid="{00000000-0005-0000-0000-000080010000}"/>
    <cellStyle name="Hyperlink 12" xfId="956" hidden="1" xr:uid="{00000000-0005-0000-0000-000081010000}"/>
    <cellStyle name="Hyperlink 12" xfId="981" hidden="1" xr:uid="{00000000-0005-0000-0000-000082010000}"/>
    <cellStyle name="Hyperlink 12" xfId="998" hidden="1" xr:uid="{00000000-0005-0000-0000-000083010000}"/>
    <cellStyle name="Hyperlink 12" xfId="1013" hidden="1" xr:uid="{00000000-0005-0000-0000-000084010000}"/>
    <cellStyle name="Hyperlink 12" xfId="963" hidden="1" xr:uid="{00000000-0005-0000-0000-000085010000}"/>
    <cellStyle name="Hyperlink 12" xfId="1029" hidden="1" xr:uid="{00000000-0005-0000-0000-000086010000}"/>
    <cellStyle name="Hyperlink 12" xfId="1049" hidden="1" xr:uid="{00000000-0005-0000-0000-000087010000}"/>
    <cellStyle name="Hyperlink 12" xfId="1064" hidden="1" xr:uid="{00000000-0005-0000-0000-000088010000}"/>
    <cellStyle name="Hyperlink 12" xfId="1079" hidden="1" xr:uid="{00000000-0005-0000-0000-000089010000}"/>
    <cellStyle name="Hyperlink 12" xfId="1095" hidden="1" xr:uid="{00000000-0005-0000-0000-00008A010000}"/>
    <cellStyle name="Hyperlink 12" xfId="1111" hidden="1" xr:uid="{00000000-0005-0000-0000-00008B010000}"/>
    <cellStyle name="Hyperlink 12" xfId="1128" hidden="1" xr:uid="{00000000-0005-0000-0000-00008C010000}"/>
    <cellStyle name="Hyperlink 12" xfId="1143" hidden="1" xr:uid="{00000000-0005-0000-0000-00008D010000}"/>
    <cellStyle name="Hyperlink 12" xfId="1157" hidden="1" xr:uid="{00000000-0005-0000-0000-00008E010000}"/>
    <cellStyle name="Hyperlink 12" xfId="1173" hidden="1" xr:uid="{00000000-0005-0000-0000-00008F010000}"/>
    <cellStyle name="Hyperlink 12" xfId="1189" hidden="1" xr:uid="{00000000-0005-0000-0000-000090010000}"/>
    <cellStyle name="Hyperlink 12" xfId="1206" hidden="1" xr:uid="{00000000-0005-0000-0000-000091010000}"/>
    <cellStyle name="Hyperlink 12" xfId="1221" hidden="1" xr:uid="{00000000-0005-0000-0000-000092010000}"/>
    <cellStyle name="Hyperlink 12" xfId="1237" hidden="1" xr:uid="{00000000-0005-0000-0000-000093010000}"/>
    <cellStyle name="Hyperlink 12" xfId="1253" hidden="1" xr:uid="{00000000-0005-0000-0000-000094010000}"/>
    <cellStyle name="Hyperlink 12" xfId="1275" hidden="1" xr:uid="{00000000-0005-0000-0000-000095010000}"/>
    <cellStyle name="Hyperlink 12" xfId="1290" hidden="1" xr:uid="{00000000-0005-0000-0000-000096010000}"/>
    <cellStyle name="Hyperlink 12" xfId="1305" hidden="1" xr:uid="{00000000-0005-0000-0000-000097010000}"/>
    <cellStyle name="Hyperlink 12" xfId="1321" hidden="1" xr:uid="{00000000-0005-0000-0000-000098010000}"/>
    <cellStyle name="Hyperlink 12" xfId="1337" hidden="1" xr:uid="{00000000-0005-0000-0000-000099010000}"/>
    <cellStyle name="Hyperlink 12" xfId="1354" hidden="1" xr:uid="{00000000-0005-0000-0000-00009A010000}"/>
    <cellStyle name="Hyperlink 12" xfId="1369" hidden="1" xr:uid="{00000000-0005-0000-0000-00009B010000}"/>
    <cellStyle name="Hyperlink 12" xfId="1383" hidden="1" xr:uid="{00000000-0005-0000-0000-00009C010000}"/>
    <cellStyle name="Hyperlink 12" xfId="1399" hidden="1" xr:uid="{00000000-0005-0000-0000-00009D010000}"/>
    <cellStyle name="Hyperlink 12" xfId="1415" hidden="1" xr:uid="{00000000-0005-0000-0000-00009E010000}"/>
    <cellStyle name="Hyperlink 12" xfId="1432" hidden="1" xr:uid="{00000000-0005-0000-0000-00009F010000}"/>
    <cellStyle name="Hyperlink 12" xfId="1447" hidden="1" xr:uid="{00000000-0005-0000-0000-0000A0010000}"/>
    <cellStyle name="Hyperlink 12" xfId="1465" hidden="1" xr:uid="{00000000-0005-0000-0000-0000A1010000}"/>
    <cellStyle name="Hyperlink 12" xfId="1484" hidden="1" xr:uid="{00000000-0005-0000-0000-0000A2010000}"/>
    <cellStyle name="Hyperlink 12" xfId="1509" hidden="1" xr:uid="{00000000-0005-0000-0000-0000A3010000}"/>
    <cellStyle name="Hyperlink 12" xfId="1526" hidden="1" xr:uid="{00000000-0005-0000-0000-0000A4010000}"/>
    <cellStyle name="Hyperlink 12" xfId="1541" hidden="1" xr:uid="{00000000-0005-0000-0000-0000A5010000}"/>
    <cellStyle name="Hyperlink 12" xfId="1491" hidden="1" xr:uid="{00000000-0005-0000-0000-0000A6010000}"/>
    <cellStyle name="Hyperlink 12" xfId="1557" hidden="1" xr:uid="{00000000-0005-0000-0000-0000A7010000}"/>
    <cellStyle name="Hyperlink 12" xfId="1577" hidden="1" xr:uid="{00000000-0005-0000-0000-0000A8010000}"/>
    <cellStyle name="Hyperlink 12" xfId="1592" hidden="1" xr:uid="{00000000-0005-0000-0000-0000A9010000}"/>
    <cellStyle name="Hyperlink 12" xfId="1607" hidden="1" xr:uid="{00000000-0005-0000-0000-0000AA010000}"/>
    <cellStyle name="Hyperlink 12" xfId="1623" hidden="1" xr:uid="{00000000-0005-0000-0000-0000AB010000}"/>
    <cellStyle name="Hyperlink 12" xfId="1639" hidden="1" xr:uid="{00000000-0005-0000-0000-0000AC010000}"/>
    <cellStyle name="Hyperlink 12" xfId="1656" hidden="1" xr:uid="{00000000-0005-0000-0000-0000AD010000}"/>
    <cellStyle name="Hyperlink 12" xfId="1671" hidden="1" xr:uid="{00000000-0005-0000-0000-0000AE010000}"/>
    <cellStyle name="Hyperlink 12" xfId="1685" hidden="1" xr:uid="{00000000-0005-0000-0000-0000AF010000}"/>
    <cellStyle name="Hyperlink 12" xfId="1701" hidden="1" xr:uid="{00000000-0005-0000-0000-0000B0010000}"/>
    <cellStyle name="Hyperlink 12" xfId="1717" hidden="1" xr:uid="{00000000-0005-0000-0000-0000B1010000}"/>
    <cellStyle name="Hyperlink 12" xfId="1734" hidden="1" xr:uid="{00000000-0005-0000-0000-0000B2010000}"/>
    <cellStyle name="Hyperlink 12" xfId="1749" hidden="1" xr:uid="{00000000-0005-0000-0000-0000B3010000}"/>
    <cellStyle name="Hyperlink 13" xfId="69" hidden="1" xr:uid="{00000000-0005-0000-0000-0000B4010000}"/>
    <cellStyle name="Hyperlink 13" xfId="152" hidden="1" xr:uid="{00000000-0005-0000-0000-0000B5010000}"/>
    <cellStyle name="Hyperlink 13" xfId="174" hidden="1" xr:uid="{00000000-0005-0000-0000-0000B6010000}"/>
    <cellStyle name="Hyperlink 13" xfId="189" hidden="1" xr:uid="{00000000-0005-0000-0000-0000B7010000}"/>
    <cellStyle name="Hyperlink 13" xfId="204" hidden="1" xr:uid="{00000000-0005-0000-0000-0000B8010000}"/>
    <cellStyle name="Hyperlink 13" xfId="220" hidden="1" xr:uid="{00000000-0005-0000-0000-0000B9010000}"/>
    <cellStyle name="Hyperlink 13" xfId="236" hidden="1" xr:uid="{00000000-0005-0000-0000-0000BA010000}"/>
    <cellStyle name="Hyperlink 13" xfId="253" hidden="1" xr:uid="{00000000-0005-0000-0000-0000BB010000}"/>
    <cellStyle name="Hyperlink 13" xfId="268" hidden="1" xr:uid="{00000000-0005-0000-0000-0000BC010000}"/>
    <cellStyle name="Hyperlink 13" xfId="282" hidden="1" xr:uid="{00000000-0005-0000-0000-0000BD010000}"/>
    <cellStyle name="Hyperlink 13" xfId="298" hidden="1" xr:uid="{00000000-0005-0000-0000-0000BE010000}"/>
    <cellStyle name="Hyperlink 13" xfId="314" hidden="1" xr:uid="{00000000-0005-0000-0000-0000BF010000}"/>
    <cellStyle name="Hyperlink 13" xfId="331" hidden="1" xr:uid="{00000000-0005-0000-0000-0000C0010000}"/>
    <cellStyle name="Hyperlink 13" xfId="346" hidden="1" xr:uid="{00000000-0005-0000-0000-0000C1010000}"/>
    <cellStyle name="Hyperlink 13" xfId="364" hidden="1" xr:uid="{00000000-0005-0000-0000-0000C2010000}"/>
    <cellStyle name="Hyperlink 13" xfId="383" hidden="1" xr:uid="{00000000-0005-0000-0000-0000C3010000}"/>
    <cellStyle name="Hyperlink 13" xfId="408" hidden="1" xr:uid="{00000000-0005-0000-0000-0000C4010000}"/>
    <cellStyle name="Hyperlink 13" xfId="425" hidden="1" xr:uid="{00000000-0005-0000-0000-0000C5010000}"/>
    <cellStyle name="Hyperlink 13" xfId="440" hidden="1" xr:uid="{00000000-0005-0000-0000-0000C6010000}"/>
    <cellStyle name="Hyperlink 13" xfId="352" hidden="1" xr:uid="{00000000-0005-0000-0000-0000C7010000}"/>
    <cellStyle name="Hyperlink 13" xfId="456" hidden="1" xr:uid="{00000000-0005-0000-0000-0000C8010000}"/>
    <cellStyle name="Hyperlink 13" xfId="476" hidden="1" xr:uid="{00000000-0005-0000-0000-0000C9010000}"/>
    <cellStyle name="Hyperlink 13" xfId="491" hidden="1" xr:uid="{00000000-0005-0000-0000-0000CA010000}"/>
    <cellStyle name="Hyperlink 13" xfId="506" hidden="1" xr:uid="{00000000-0005-0000-0000-0000CB010000}"/>
    <cellStyle name="Hyperlink 13" xfId="522" hidden="1" xr:uid="{00000000-0005-0000-0000-0000CC010000}"/>
    <cellStyle name="Hyperlink 13" xfId="538" hidden="1" xr:uid="{00000000-0005-0000-0000-0000CD010000}"/>
    <cellStyle name="Hyperlink 13" xfId="555" hidden="1" xr:uid="{00000000-0005-0000-0000-0000CE010000}"/>
    <cellStyle name="Hyperlink 13" xfId="570" hidden="1" xr:uid="{00000000-0005-0000-0000-0000CF010000}"/>
    <cellStyle name="Hyperlink 13" xfId="584" hidden="1" xr:uid="{00000000-0005-0000-0000-0000D0010000}"/>
    <cellStyle name="Hyperlink 13" xfId="600" hidden="1" xr:uid="{00000000-0005-0000-0000-0000D1010000}"/>
    <cellStyle name="Hyperlink 13" xfId="616" hidden="1" xr:uid="{00000000-0005-0000-0000-0000D2010000}"/>
    <cellStyle name="Hyperlink 13" xfId="633" hidden="1" xr:uid="{00000000-0005-0000-0000-0000D3010000}"/>
    <cellStyle name="Hyperlink 13" xfId="648" hidden="1" xr:uid="{00000000-0005-0000-0000-0000D4010000}"/>
    <cellStyle name="Hyperlink 13" xfId="709" hidden="1" xr:uid="{00000000-0005-0000-0000-0000D5010000}"/>
    <cellStyle name="Hyperlink 13" xfId="726" hidden="1" xr:uid="{00000000-0005-0000-0000-0000D6010000}"/>
    <cellStyle name="Hyperlink 13" xfId="748" hidden="1" xr:uid="{00000000-0005-0000-0000-0000D7010000}"/>
    <cellStyle name="Hyperlink 13" xfId="763" hidden="1" xr:uid="{00000000-0005-0000-0000-0000D8010000}"/>
    <cellStyle name="Hyperlink 13" xfId="778" hidden="1" xr:uid="{00000000-0005-0000-0000-0000D9010000}"/>
    <cellStyle name="Hyperlink 13" xfId="794" hidden="1" xr:uid="{00000000-0005-0000-0000-0000DA010000}"/>
    <cellStyle name="Hyperlink 13" xfId="810" hidden="1" xr:uid="{00000000-0005-0000-0000-0000DB010000}"/>
    <cellStyle name="Hyperlink 13" xfId="827" hidden="1" xr:uid="{00000000-0005-0000-0000-0000DC010000}"/>
    <cellStyle name="Hyperlink 13" xfId="842" hidden="1" xr:uid="{00000000-0005-0000-0000-0000DD010000}"/>
    <cellStyle name="Hyperlink 13" xfId="856" hidden="1" xr:uid="{00000000-0005-0000-0000-0000DE010000}"/>
    <cellStyle name="Hyperlink 13" xfId="872" hidden="1" xr:uid="{00000000-0005-0000-0000-0000DF010000}"/>
    <cellStyle name="Hyperlink 13" xfId="888" hidden="1" xr:uid="{00000000-0005-0000-0000-0000E0010000}"/>
    <cellStyle name="Hyperlink 13" xfId="905" hidden="1" xr:uid="{00000000-0005-0000-0000-0000E1010000}"/>
    <cellStyle name="Hyperlink 13" xfId="920" hidden="1" xr:uid="{00000000-0005-0000-0000-0000E2010000}"/>
    <cellStyle name="Hyperlink 13" xfId="938" hidden="1" xr:uid="{00000000-0005-0000-0000-0000E3010000}"/>
    <cellStyle name="Hyperlink 13" xfId="957" hidden="1" xr:uid="{00000000-0005-0000-0000-0000E4010000}"/>
    <cellStyle name="Hyperlink 13" xfId="982" hidden="1" xr:uid="{00000000-0005-0000-0000-0000E5010000}"/>
    <cellStyle name="Hyperlink 13" xfId="999" hidden="1" xr:uid="{00000000-0005-0000-0000-0000E6010000}"/>
    <cellStyle name="Hyperlink 13" xfId="1014" hidden="1" xr:uid="{00000000-0005-0000-0000-0000E7010000}"/>
    <cellStyle name="Hyperlink 13" xfId="926" hidden="1" xr:uid="{00000000-0005-0000-0000-0000E8010000}"/>
    <cellStyle name="Hyperlink 13" xfId="1030" hidden="1" xr:uid="{00000000-0005-0000-0000-0000E9010000}"/>
    <cellStyle name="Hyperlink 13" xfId="1050" hidden="1" xr:uid="{00000000-0005-0000-0000-0000EA010000}"/>
    <cellStyle name="Hyperlink 13" xfId="1065" hidden="1" xr:uid="{00000000-0005-0000-0000-0000EB010000}"/>
    <cellStyle name="Hyperlink 13" xfId="1080" hidden="1" xr:uid="{00000000-0005-0000-0000-0000EC010000}"/>
    <cellStyle name="Hyperlink 13" xfId="1096" hidden="1" xr:uid="{00000000-0005-0000-0000-0000ED010000}"/>
    <cellStyle name="Hyperlink 13" xfId="1112" hidden="1" xr:uid="{00000000-0005-0000-0000-0000EE010000}"/>
    <cellStyle name="Hyperlink 13" xfId="1129" hidden="1" xr:uid="{00000000-0005-0000-0000-0000EF010000}"/>
    <cellStyle name="Hyperlink 13" xfId="1144" hidden="1" xr:uid="{00000000-0005-0000-0000-0000F0010000}"/>
    <cellStyle name="Hyperlink 13" xfId="1158" hidden="1" xr:uid="{00000000-0005-0000-0000-0000F1010000}"/>
    <cellStyle name="Hyperlink 13" xfId="1174" hidden="1" xr:uid="{00000000-0005-0000-0000-0000F2010000}"/>
    <cellStyle name="Hyperlink 13" xfId="1190" hidden="1" xr:uid="{00000000-0005-0000-0000-0000F3010000}"/>
    <cellStyle name="Hyperlink 13" xfId="1207" hidden="1" xr:uid="{00000000-0005-0000-0000-0000F4010000}"/>
    <cellStyle name="Hyperlink 13" xfId="1222" hidden="1" xr:uid="{00000000-0005-0000-0000-0000F5010000}"/>
    <cellStyle name="Hyperlink 13" xfId="1238" hidden="1" xr:uid="{00000000-0005-0000-0000-0000F6010000}"/>
    <cellStyle name="Hyperlink 13" xfId="1254" hidden="1" xr:uid="{00000000-0005-0000-0000-0000F7010000}"/>
    <cellStyle name="Hyperlink 13" xfId="1276" hidden="1" xr:uid="{00000000-0005-0000-0000-0000F8010000}"/>
    <cellStyle name="Hyperlink 13" xfId="1291" hidden="1" xr:uid="{00000000-0005-0000-0000-0000F9010000}"/>
    <cellStyle name="Hyperlink 13" xfId="1306" hidden="1" xr:uid="{00000000-0005-0000-0000-0000FA010000}"/>
    <cellStyle name="Hyperlink 13" xfId="1322" hidden="1" xr:uid="{00000000-0005-0000-0000-0000FB010000}"/>
    <cellStyle name="Hyperlink 13" xfId="1338" hidden="1" xr:uid="{00000000-0005-0000-0000-0000FC010000}"/>
    <cellStyle name="Hyperlink 13" xfId="1355" hidden="1" xr:uid="{00000000-0005-0000-0000-0000FD010000}"/>
    <cellStyle name="Hyperlink 13" xfId="1370" hidden="1" xr:uid="{00000000-0005-0000-0000-0000FE010000}"/>
    <cellStyle name="Hyperlink 13" xfId="1384" hidden="1" xr:uid="{00000000-0005-0000-0000-0000FF010000}"/>
    <cellStyle name="Hyperlink 13" xfId="1400" hidden="1" xr:uid="{00000000-0005-0000-0000-000000020000}"/>
    <cellStyle name="Hyperlink 13" xfId="1416" hidden="1" xr:uid="{00000000-0005-0000-0000-000001020000}"/>
    <cellStyle name="Hyperlink 13" xfId="1433" hidden="1" xr:uid="{00000000-0005-0000-0000-000002020000}"/>
    <cellStyle name="Hyperlink 13" xfId="1448" hidden="1" xr:uid="{00000000-0005-0000-0000-000003020000}"/>
    <cellStyle name="Hyperlink 13" xfId="1466" hidden="1" xr:uid="{00000000-0005-0000-0000-000004020000}"/>
    <cellStyle name="Hyperlink 13" xfId="1485" hidden="1" xr:uid="{00000000-0005-0000-0000-000005020000}"/>
    <cellStyle name="Hyperlink 13" xfId="1510" hidden="1" xr:uid="{00000000-0005-0000-0000-000006020000}"/>
    <cellStyle name="Hyperlink 13" xfId="1527" hidden="1" xr:uid="{00000000-0005-0000-0000-000007020000}"/>
    <cellStyle name="Hyperlink 13" xfId="1542" hidden="1" xr:uid="{00000000-0005-0000-0000-000008020000}"/>
    <cellStyle name="Hyperlink 13" xfId="1454" hidden="1" xr:uid="{00000000-0005-0000-0000-000009020000}"/>
    <cellStyle name="Hyperlink 13" xfId="1558" hidden="1" xr:uid="{00000000-0005-0000-0000-00000A020000}"/>
    <cellStyle name="Hyperlink 13" xfId="1578" hidden="1" xr:uid="{00000000-0005-0000-0000-00000B020000}"/>
    <cellStyle name="Hyperlink 13" xfId="1593" hidden="1" xr:uid="{00000000-0005-0000-0000-00000C020000}"/>
    <cellStyle name="Hyperlink 13" xfId="1608" hidden="1" xr:uid="{00000000-0005-0000-0000-00000D020000}"/>
    <cellStyle name="Hyperlink 13" xfId="1624" hidden="1" xr:uid="{00000000-0005-0000-0000-00000E020000}"/>
    <cellStyle name="Hyperlink 13" xfId="1640" hidden="1" xr:uid="{00000000-0005-0000-0000-00000F020000}"/>
    <cellStyle name="Hyperlink 13" xfId="1657" hidden="1" xr:uid="{00000000-0005-0000-0000-000010020000}"/>
    <cellStyle name="Hyperlink 13" xfId="1672" hidden="1" xr:uid="{00000000-0005-0000-0000-000011020000}"/>
    <cellStyle name="Hyperlink 13" xfId="1686" hidden="1" xr:uid="{00000000-0005-0000-0000-000012020000}"/>
    <cellStyle name="Hyperlink 13" xfId="1702" hidden="1" xr:uid="{00000000-0005-0000-0000-000013020000}"/>
    <cellStyle name="Hyperlink 13" xfId="1718" hidden="1" xr:uid="{00000000-0005-0000-0000-000014020000}"/>
    <cellStyle name="Hyperlink 13" xfId="1735" hidden="1" xr:uid="{00000000-0005-0000-0000-000015020000}"/>
    <cellStyle name="Hyperlink 13" xfId="1750" hidden="1" xr:uid="{00000000-0005-0000-0000-000016020000}"/>
    <cellStyle name="Hyperlink 14" xfId="71" hidden="1" xr:uid="{00000000-0005-0000-0000-000017020000}"/>
    <cellStyle name="Hyperlink 14" xfId="153" hidden="1" xr:uid="{00000000-0005-0000-0000-000018020000}"/>
    <cellStyle name="Hyperlink 14" xfId="175" hidden="1" xr:uid="{00000000-0005-0000-0000-000019020000}"/>
    <cellStyle name="Hyperlink 14" xfId="190" hidden="1" xr:uid="{00000000-0005-0000-0000-00001A020000}"/>
    <cellStyle name="Hyperlink 14" xfId="205" hidden="1" xr:uid="{00000000-0005-0000-0000-00001B020000}"/>
    <cellStyle name="Hyperlink 14" xfId="221" hidden="1" xr:uid="{00000000-0005-0000-0000-00001C020000}"/>
    <cellStyle name="Hyperlink 14" xfId="237" hidden="1" xr:uid="{00000000-0005-0000-0000-00001D020000}"/>
    <cellStyle name="Hyperlink 14" xfId="254" hidden="1" xr:uid="{00000000-0005-0000-0000-00001E020000}"/>
    <cellStyle name="Hyperlink 14" xfId="269" hidden="1" xr:uid="{00000000-0005-0000-0000-00001F020000}"/>
    <cellStyle name="Hyperlink 14" xfId="283" hidden="1" xr:uid="{00000000-0005-0000-0000-000020020000}"/>
    <cellStyle name="Hyperlink 14" xfId="299" hidden="1" xr:uid="{00000000-0005-0000-0000-000021020000}"/>
    <cellStyle name="Hyperlink 14" xfId="315" hidden="1" xr:uid="{00000000-0005-0000-0000-000022020000}"/>
    <cellStyle name="Hyperlink 14" xfId="332" hidden="1" xr:uid="{00000000-0005-0000-0000-000023020000}"/>
    <cellStyle name="Hyperlink 14" xfId="347" hidden="1" xr:uid="{00000000-0005-0000-0000-000024020000}"/>
    <cellStyle name="Hyperlink 14" xfId="365" hidden="1" xr:uid="{00000000-0005-0000-0000-000025020000}"/>
    <cellStyle name="Hyperlink 14" xfId="384" hidden="1" xr:uid="{00000000-0005-0000-0000-000026020000}"/>
    <cellStyle name="Hyperlink 14" xfId="409" hidden="1" xr:uid="{00000000-0005-0000-0000-000027020000}"/>
    <cellStyle name="Hyperlink 14" xfId="426" hidden="1" xr:uid="{00000000-0005-0000-0000-000028020000}"/>
    <cellStyle name="Hyperlink 14" xfId="441" hidden="1" xr:uid="{00000000-0005-0000-0000-000029020000}"/>
    <cellStyle name="Hyperlink 14" xfId="354" hidden="1" xr:uid="{00000000-0005-0000-0000-00002A020000}"/>
    <cellStyle name="Hyperlink 14" xfId="457" hidden="1" xr:uid="{00000000-0005-0000-0000-00002B020000}"/>
    <cellStyle name="Hyperlink 14" xfId="477" hidden="1" xr:uid="{00000000-0005-0000-0000-00002C020000}"/>
    <cellStyle name="Hyperlink 14" xfId="492" hidden="1" xr:uid="{00000000-0005-0000-0000-00002D020000}"/>
    <cellStyle name="Hyperlink 14" xfId="507" hidden="1" xr:uid="{00000000-0005-0000-0000-00002E020000}"/>
    <cellStyle name="Hyperlink 14" xfId="523" hidden="1" xr:uid="{00000000-0005-0000-0000-00002F020000}"/>
    <cellStyle name="Hyperlink 14" xfId="539" hidden="1" xr:uid="{00000000-0005-0000-0000-000030020000}"/>
    <cellStyle name="Hyperlink 14" xfId="556" hidden="1" xr:uid="{00000000-0005-0000-0000-000031020000}"/>
    <cellStyle name="Hyperlink 14" xfId="571" hidden="1" xr:uid="{00000000-0005-0000-0000-000032020000}"/>
    <cellStyle name="Hyperlink 14" xfId="585" hidden="1" xr:uid="{00000000-0005-0000-0000-000033020000}"/>
    <cellStyle name="Hyperlink 14" xfId="601" hidden="1" xr:uid="{00000000-0005-0000-0000-000034020000}"/>
    <cellStyle name="Hyperlink 14" xfId="617" hidden="1" xr:uid="{00000000-0005-0000-0000-000035020000}"/>
    <cellStyle name="Hyperlink 14" xfId="634" hidden="1" xr:uid="{00000000-0005-0000-0000-000036020000}"/>
    <cellStyle name="Hyperlink 14" xfId="649" hidden="1" xr:uid="{00000000-0005-0000-0000-000037020000}"/>
    <cellStyle name="Hyperlink 14" xfId="710" hidden="1" xr:uid="{00000000-0005-0000-0000-000038020000}"/>
    <cellStyle name="Hyperlink 14" xfId="727" hidden="1" xr:uid="{00000000-0005-0000-0000-000039020000}"/>
    <cellStyle name="Hyperlink 14" xfId="749" hidden="1" xr:uid="{00000000-0005-0000-0000-00003A020000}"/>
    <cellStyle name="Hyperlink 14" xfId="764" hidden="1" xr:uid="{00000000-0005-0000-0000-00003B020000}"/>
    <cellStyle name="Hyperlink 14" xfId="779" hidden="1" xr:uid="{00000000-0005-0000-0000-00003C020000}"/>
    <cellStyle name="Hyperlink 14" xfId="795" hidden="1" xr:uid="{00000000-0005-0000-0000-00003D020000}"/>
    <cellStyle name="Hyperlink 14" xfId="811" hidden="1" xr:uid="{00000000-0005-0000-0000-00003E020000}"/>
    <cellStyle name="Hyperlink 14" xfId="828" hidden="1" xr:uid="{00000000-0005-0000-0000-00003F020000}"/>
    <cellStyle name="Hyperlink 14" xfId="843" hidden="1" xr:uid="{00000000-0005-0000-0000-000040020000}"/>
    <cellStyle name="Hyperlink 14" xfId="857" hidden="1" xr:uid="{00000000-0005-0000-0000-000041020000}"/>
    <cellStyle name="Hyperlink 14" xfId="873" hidden="1" xr:uid="{00000000-0005-0000-0000-000042020000}"/>
    <cellStyle name="Hyperlink 14" xfId="889" hidden="1" xr:uid="{00000000-0005-0000-0000-000043020000}"/>
    <cellStyle name="Hyperlink 14" xfId="906" hidden="1" xr:uid="{00000000-0005-0000-0000-000044020000}"/>
    <cellStyle name="Hyperlink 14" xfId="921" hidden="1" xr:uid="{00000000-0005-0000-0000-000045020000}"/>
    <cellStyle name="Hyperlink 14" xfId="939" hidden="1" xr:uid="{00000000-0005-0000-0000-000046020000}"/>
    <cellStyle name="Hyperlink 14" xfId="958" hidden="1" xr:uid="{00000000-0005-0000-0000-000047020000}"/>
    <cellStyle name="Hyperlink 14" xfId="983" hidden="1" xr:uid="{00000000-0005-0000-0000-000048020000}"/>
    <cellStyle name="Hyperlink 14" xfId="1000" hidden="1" xr:uid="{00000000-0005-0000-0000-000049020000}"/>
    <cellStyle name="Hyperlink 14" xfId="1015" hidden="1" xr:uid="{00000000-0005-0000-0000-00004A020000}"/>
    <cellStyle name="Hyperlink 14" xfId="928" hidden="1" xr:uid="{00000000-0005-0000-0000-00004B020000}"/>
    <cellStyle name="Hyperlink 14" xfId="1031" hidden="1" xr:uid="{00000000-0005-0000-0000-00004C020000}"/>
    <cellStyle name="Hyperlink 14" xfId="1051" hidden="1" xr:uid="{00000000-0005-0000-0000-00004D020000}"/>
    <cellStyle name="Hyperlink 14" xfId="1066" hidden="1" xr:uid="{00000000-0005-0000-0000-00004E020000}"/>
    <cellStyle name="Hyperlink 14" xfId="1081" hidden="1" xr:uid="{00000000-0005-0000-0000-00004F020000}"/>
    <cellStyle name="Hyperlink 14" xfId="1097" hidden="1" xr:uid="{00000000-0005-0000-0000-000050020000}"/>
    <cellStyle name="Hyperlink 14" xfId="1113" hidden="1" xr:uid="{00000000-0005-0000-0000-000051020000}"/>
    <cellStyle name="Hyperlink 14" xfId="1130" hidden="1" xr:uid="{00000000-0005-0000-0000-000052020000}"/>
    <cellStyle name="Hyperlink 14" xfId="1145" hidden="1" xr:uid="{00000000-0005-0000-0000-000053020000}"/>
    <cellStyle name="Hyperlink 14" xfId="1159" hidden="1" xr:uid="{00000000-0005-0000-0000-000054020000}"/>
    <cellStyle name="Hyperlink 14" xfId="1175" hidden="1" xr:uid="{00000000-0005-0000-0000-000055020000}"/>
    <cellStyle name="Hyperlink 14" xfId="1191" hidden="1" xr:uid="{00000000-0005-0000-0000-000056020000}"/>
    <cellStyle name="Hyperlink 14" xfId="1208" hidden="1" xr:uid="{00000000-0005-0000-0000-000057020000}"/>
    <cellStyle name="Hyperlink 14" xfId="1223" hidden="1" xr:uid="{00000000-0005-0000-0000-000058020000}"/>
    <cellStyle name="Hyperlink 14" xfId="1239" hidden="1" xr:uid="{00000000-0005-0000-0000-000059020000}"/>
    <cellStyle name="Hyperlink 14" xfId="1255" hidden="1" xr:uid="{00000000-0005-0000-0000-00005A020000}"/>
    <cellStyle name="Hyperlink 14" xfId="1277" hidden="1" xr:uid="{00000000-0005-0000-0000-00005B020000}"/>
    <cellStyle name="Hyperlink 14" xfId="1292" hidden="1" xr:uid="{00000000-0005-0000-0000-00005C020000}"/>
    <cellStyle name="Hyperlink 14" xfId="1307" hidden="1" xr:uid="{00000000-0005-0000-0000-00005D020000}"/>
    <cellStyle name="Hyperlink 14" xfId="1323" hidden="1" xr:uid="{00000000-0005-0000-0000-00005E020000}"/>
    <cellStyle name="Hyperlink 14" xfId="1339" hidden="1" xr:uid="{00000000-0005-0000-0000-00005F020000}"/>
    <cellStyle name="Hyperlink 14" xfId="1356" hidden="1" xr:uid="{00000000-0005-0000-0000-000060020000}"/>
    <cellStyle name="Hyperlink 14" xfId="1371" hidden="1" xr:uid="{00000000-0005-0000-0000-000061020000}"/>
    <cellStyle name="Hyperlink 14" xfId="1385" hidden="1" xr:uid="{00000000-0005-0000-0000-000062020000}"/>
    <cellStyle name="Hyperlink 14" xfId="1401" hidden="1" xr:uid="{00000000-0005-0000-0000-000063020000}"/>
    <cellStyle name="Hyperlink 14" xfId="1417" hidden="1" xr:uid="{00000000-0005-0000-0000-000064020000}"/>
    <cellStyle name="Hyperlink 14" xfId="1434" hidden="1" xr:uid="{00000000-0005-0000-0000-000065020000}"/>
    <cellStyle name="Hyperlink 14" xfId="1449" hidden="1" xr:uid="{00000000-0005-0000-0000-000066020000}"/>
    <cellStyle name="Hyperlink 14" xfId="1467" hidden="1" xr:uid="{00000000-0005-0000-0000-000067020000}"/>
    <cellStyle name="Hyperlink 14" xfId="1486" hidden="1" xr:uid="{00000000-0005-0000-0000-000068020000}"/>
    <cellStyle name="Hyperlink 14" xfId="1511" hidden="1" xr:uid="{00000000-0005-0000-0000-000069020000}"/>
    <cellStyle name="Hyperlink 14" xfId="1528" hidden="1" xr:uid="{00000000-0005-0000-0000-00006A020000}"/>
    <cellStyle name="Hyperlink 14" xfId="1543" hidden="1" xr:uid="{00000000-0005-0000-0000-00006B020000}"/>
    <cellStyle name="Hyperlink 14" xfId="1456" hidden="1" xr:uid="{00000000-0005-0000-0000-00006C020000}"/>
    <cellStyle name="Hyperlink 14" xfId="1559" hidden="1" xr:uid="{00000000-0005-0000-0000-00006D020000}"/>
    <cellStyle name="Hyperlink 14" xfId="1579" hidden="1" xr:uid="{00000000-0005-0000-0000-00006E020000}"/>
    <cellStyle name="Hyperlink 14" xfId="1594" hidden="1" xr:uid="{00000000-0005-0000-0000-00006F020000}"/>
    <cellStyle name="Hyperlink 14" xfId="1609" hidden="1" xr:uid="{00000000-0005-0000-0000-000070020000}"/>
    <cellStyle name="Hyperlink 14" xfId="1625" hidden="1" xr:uid="{00000000-0005-0000-0000-000071020000}"/>
    <cellStyle name="Hyperlink 14" xfId="1641" hidden="1" xr:uid="{00000000-0005-0000-0000-000072020000}"/>
    <cellStyle name="Hyperlink 14" xfId="1658" hidden="1" xr:uid="{00000000-0005-0000-0000-000073020000}"/>
    <cellStyle name="Hyperlink 14" xfId="1673" hidden="1" xr:uid="{00000000-0005-0000-0000-000074020000}"/>
    <cellStyle name="Hyperlink 14" xfId="1687" hidden="1" xr:uid="{00000000-0005-0000-0000-000075020000}"/>
    <cellStyle name="Hyperlink 14" xfId="1703" hidden="1" xr:uid="{00000000-0005-0000-0000-000076020000}"/>
    <cellStyle name="Hyperlink 14" xfId="1719" hidden="1" xr:uid="{00000000-0005-0000-0000-000077020000}"/>
    <cellStyle name="Hyperlink 14" xfId="1736" hidden="1" xr:uid="{00000000-0005-0000-0000-000078020000}"/>
    <cellStyle name="Hyperlink 14" xfId="1751" hidden="1" xr:uid="{00000000-0005-0000-0000-000079020000}"/>
    <cellStyle name="Hyperlink 15" xfId="73" hidden="1" xr:uid="{00000000-0005-0000-0000-00007A020000}"/>
    <cellStyle name="Hyperlink 15" xfId="154" hidden="1" xr:uid="{00000000-0005-0000-0000-00007B020000}"/>
    <cellStyle name="Hyperlink 15" xfId="176" hidden="1" xr:uid="{00000000-0005-0000-0000-00007C020000}"/>
    <cellStyle name="Hyperlink 15" xfId="191" hidden="1" xr:uid="{00000000-0005-0000-0000-00007D020000}"/>
    <cellStyle name="Hyperlink 15" xfId="206" hidden="1" xr:uid="{00000000-0005-0000-0000-00007E020000}"/>
    <cellStyle name="Hyperlink 15" xfId="222" hidden="1" xr:uid="{00000000-0005-0000-0000-00007F020000}"/>
    <cellStyle name="Hyperlink 15" xfId="238" hidden="1" xr:uid="{00000000-0005-0000-0000-000080020000}"/>
    <cellStyle name="Hyperlink 15" xfId="255" hidden="1" xr:uid="{00000000-0005-0000-0000-000081020000}"/>
    <cellStyle name="Hyperlink 15" xfId="270" hidden="1" xr:uid="{00000000-0005-0000-0000-000082020000}"/>
    <cellStyle name="Hyperlink 15" xfId="284" hidden="1" xr:uid="{00000000-0005-0000-0000-000083020000}"/>
    <cellStyle name="Hyperlink 15" xfId="300" hidden="1" xr:uid="{00000000-0005-0000-0000-000084020000}"/>
    <cellStyle name="Hyperlink 15" xfId="316" hidden="1" xr:uid="{00000000-0005-0000-0000-000085020000}"/>
    <cellStyle name="Hyperlink 15" xfId="333" hidden="1" xr:uid="{00000000-0005-0000-0000-000086020000}"/>
    <cellStyle name="Hyperlink 15" xfId="348" hidden="1" xr:uid="{00000000-0005-0000-0000-000087020000}"/>
    <cellStyle name="Hyperlink 15" xfId="366" hidden="1" xr:uid="{00000000-0005-0000-0000-000088020000}"/>
    <cellStyle name="Hyperlink 15" xfId="385" hidden="1" xr:uid="{00000000-0005-0000-0000-000089020000}"/>
    <cellStyle name="Hyperlink 15" xfId="410" hidden="1" xr:uid="{00000000-0005-0000-0000-00008A020000}"/>
    <cellStyle name="Hyperlink 15" xfId="427" hidden="1" xr:uid="{00000000-0005-0000-0000-00008B020000}"/>
    <cellStyle name="Hyperlink 15" xfId="442" hidden="1" xr:uid="{00000000-0005-0000-0000-00008C020000}"/>
    <cellStyle name="Hyperlink 15" xfId="356" hidden="1" xr:uid="{00000000-0005-0000-0000-00008D020000}"/>
    <cellStyle name="Hyperlink 15" xfId="458" hidden="1" xr:uid="{00000000-0005-0000-0000-00008E020000}"/>
    <cellStyle name="Hyperlink 15" xfId="478" hidden="1" xr:uid="{00000000-0005-0000-0000-00008F020000}"/>
    <cellStyle name="Hyperlink 15" xfId="493" hidden="1" xr:uid="{00000000-0005-0000-0000-000090020000}"/>
    <cellStyle name="Hyperlink 15" xfId="508" hidden="1" xr:uid="{00000000-0005-0000-0000-000091020000}"/>
    <cellStyle name="Hyperlink 15" xfId="524" hidden="1" xr:uid="{00000000-0005-0000-0000-000092020000}"/>
    <cellStyle name="Hyperlink 15" xfId="540" hidden="1" xr:uid="{00000000-0005-0000-0000-000093020000}"/>
    <cellStyle name="Hyperlink 15" xfId="557" hidden="1" xr:uid="{00000000-0005-0000-0000-000094020000}"/>
    <cellStyle name="Hyperlink 15" xfId="572" hidden="1" xr:uid="{00000000-0005-0000-0000-000095020000}"/>
    <cellStyle name="Hyperlink 15" xfId="586" hidden="1" xr:uid="{00000000-0005-0000-0000-000096020000}"/>
    <cellStyle name="Hyperlink 15" xfId="602" hidden="1" xr:uid="{00000000-0005-0000-0000-000097020000}"/>
    <cellStyle name="Hyperlink 15" xfId="618" hidden="1" xr:uid="{00000000-0005-0000-0000-000098020000}"/>
    <cellStyle name="Hyperlink 15" xfId="635" hidden="1" xr:uid="{00000000-0005-0000-0000-000099020000}"/>
    <cellStyle name="Hyperlink 15" xfId="650" hidden="1" xr:uid="{00000000-0005-0000-0000-00009A020000}"/>
    <cellStyle name="Hyperlink 15" xfId="711" hidden="1" xr:uid="{00000000-0005-0000-0000-00009B020000}"/>
    <cellStyle name="Hyperlink 15" xfId="728" hidden="1" xr:uid="{00000000-0005-0000-0000-00009C020000}"/>
    <cellStyle name="Hyperlink 15" xfId="750" hidden="1" xr:uid="{00000000-0005-0000-0000-00009D020000}"/>
    <cellStyle name="Hyperlink 15" xfId="765" hidden="1" xr:uid="{00000000-0005-0000-0000-00009E020000}"/>
    <cellStyle name="Hyperlink 15" xfId="780" hidden="1" xr:uid="{00000000-0005-0000-0000-00009F020000}"/>
    <cellStyle name="Hyperlink 15" xfId="796" hidden="1" xr:uid="{00000000-0005-0000-0000-0000A0020000}"/>
    <cellStyle name="Hyperlink 15" xfId="812" hidden="1" xr:uid="{00000000-0005-0000-0000-0000A1020000}"/>
    <cellStyle name="Hyperlink 15" xfId="829" hidden="1" xr:uid="{00000000-0005-0000-0000-0000A2020000}"/>
    <cellStyle name="Hyperlink 15" xfId="844" hidden="1" xr:uid="{00000000-0005-0000-0000-0000A3020000}"/>
    <cellStyle name="Hyperlink 15" xfId="858" hidden="1" xr:uid="{00000000-0005-0000-0000-0000A4020000}"/>
    <cellStyle name="Hyperlink 15" xfId="874" hidden="1" xr:uid="{00000000-0005-0000-0000-0000A5020000}"/>
    <cellStyle name="Hyperlink 15" xfId="890" hidden="1" xr:uid="{00000000-0005-0000-0000-0000A6020000}"/>
    <cellStyle name="Hyperlink 15" xfId="907" hidden="1" xr:uid="{00000000-0005-0000-0000-0000A7020000}"/>
    <cellStyle name="Hyperlink 15" xfId="922" hidden="1" xr:uid="{00000000-0005-0000-0000-0000A8020000}"/>
    <cellStyle name="Hyperlink 15" xfId="940" hidden="1" xr:uid="{00000000-0005-0000-0000-0000A9020000}"/>
    <cellStyle name="Hyperlink 15" xfId="959" hidden="1" xr:uid="{00000000-0005-0000-0000-0000AA020000}"/>
    <cellStyle name="Hyperlink 15" xfId="984" hidden="1" xr:uid="{00000000-0005-0000-0000-0000AB020000}"/>
    <cellStyle name="Hyperlink 15" xfId="1001" hidden="1" xr:uid="{00000000-0005-0000-0000-0000AC020000}"/>
    <cellStyle name="Hyperlink 15" xfId="1016" hidden="1" xr:uid="{00000000-0005-0000-0000-0000AD020000}"/>
    <cellStyle name="Hyperlink 15" xfId="930" hidden="1" xr:uid="{00000000-0005-0000-0000-0000AE020000}"/>
    <cellStyle name="Hyperlink 15" xfId="1032" hidden="1" xr:uid="{00000000-0005-0000-0000-0000AF020000}"/>
    <cellStyle name="Hyperlink 15" xfId="1052" hidden="1" xr:uid="{00000000-0005-0000-0000-0000B0020000}"/>
    <cellStyle name="Hyperlink 15" xfId="1067" hidden="1" xr:uid="{00000000-0005-0000-0000-0000B1020000}"/>
    <cellStyle name="Hyperlink 15" xfId="1082" hidden="1" xr:uid="{00000000-0005-0000-0000-0000B2020000}"/>
    <cellStyle name="Hyperlink 15" xfId="1098" hidden="1" xr:uid="{00000000-0005-0000-0000-0000B3020000}"/>
    <cellStyle name="Hyperlink 15" xfId="1114" hidden="1" xr:uid="{00000000-0005-0000-0000-0000B4020000}"/>
    <cellStyle name="Hyperlink 15" xfId="1131" hidden="1" xr:uid="{00000000-0005-0000-0000-0000B5020000}"/>
    <cellStyle name="Hyperlink 15" xfId="1146" hidden="1" xr:uid="{00000000-0005-0000-0000-0000B6020000}"/>
    <cellStyle name="Hyperlink 15" xfId="1160" hidden="1" xr:uid="{00000000-0005-0000-0000-0000B7020000}"/>
    <cellStyle name="Hyperlink 15" xfId="1176" hidden="1" xr:uid="{00000000-0005-0000-0000-0000B8020000}"/>
    <cellStyle name="Hyperlink 15" xfId="1192" hidden="1" xr:uid="{00000000-0005-0000-0000-0000B9020000}"/>
    <cellStyle name="Hyperlink 15" xfId="1209" hidden="1" xr:uid="{00000000-0005-0000-0000-0000BA020000}"/>
    <cellStyle name="Hyperlink 15" xfId="1224" hidden="1" xr:uid="{00000000-0005-0000-0000-0000BB020000}"/>
    <cellStyle name="Hyperlink 15" xfId="1240" hidden="1" xr:uid="{00000000-0005-0000-0000-0000BC020000}"/>
    <cellStyle name="Hyperlink 15" xfId="1256" hidden="1" xr:uid="{00000000-0005-0000-0000-0000BD020000}"/>
    <cellStyle name="Hyperlink 15" xfId="1278" hidden="1" xr:uid="{00000000-0005-0000-0000-0000BE020000}"/>
    <cellStyle name="Hyperlink 15" xfId="1293" hidden="1" xr:uid="{00000000-0005-0000-0000-0000BF020000}"/>
    <cellStyle name="Hyperlink 15" xfId="1308" hidden="1" xr:uid="{00000000-0005-0000-0000-0000C0020000}"/>
    <cellStyle name="Hyperlink 15" xfId="1324" hidden="1" xr:uid="{00000000-0005-0000-0000-0000C1020000}"/>
    <cellStyle name="Hyperlink 15" xfId="1340" hidden="1" xr:uid="{00000000-0005-0000-0000-0000C2020000}"/>
    <cellStyle name="Hyperlink 15" xfId="1357" hidden="1" xr:uid="{00000000-0005-0000-0000-0000C3020000}"/>
    <cellStyle name="Hyperlink 15" xfId="1372" hidden="1" xr:uid="{00000000-0005-0000-0000-0000C4020000}"/>
    <cellStyle name="Hyperlink 15" xfId="1386" hidden="1" xr:uid="{00000000-0005-0000-0000-0000C5020000}"/>
    <cellStyle name="Hyperlink 15" xfId="1402" hidden="1" xr:uid="{00000000-0005-0000-0000-0000C6020000}"/>
    <cellStyle name="Hyperlink 15" xfId="1418" hidden="1" xr:uid="{00000000-0005-0000-0000-0000C7020000}"/>
    <cellStyle name="Hyperlink 15" xfId="1435" hidden="1" xr:uid="{00000000-0005-0000-0000-0000C8020000}"/>
    <cellStyle name="Hyperlink 15" xfId="1450" hidden="1" xr:uid="{00000000-0005-0000-0000-0000C9020000}"/>
    <cellStyle name="Hyperlink 15" xfId="1468" hidden="1" xr:uid="{00000000-0005-0000-0000-0000CA020000}"/>
    <cellStyle name="Hyperlink 15" xfId="1487" hidden="1" xr:uid="{00000000-0005-0000-0000-0000CB020000}"/>
    <cellStyle name="Hyperlink 15" xfId="1512" hidden="1" xr:uid="{00000000-0005-0000-0000-0000CC020000}"/>
    <cellStyle name="Hyperlink 15" xfId="1529" hidden="1" xr:uid="{00000000-0005-0000-0000-0000CD020000}"/>
    <cellStyle name="Hyperlink 15" xfId="1544" hidden="1" xr:uid="{00000000-0005-0000-0000-0000CE020000}"/>
    <cellStyle name="Hyperlink 15" xfId="1458" hidden="1" xr:uid="{00000000-0005-0000-0000-0000CF020000}"/>
    <cellStyle name="Hyperlink 15" xfId="1560" hidden="1" xr:uid="{00000000-0005-0000-0000-0000D0020000}"/>
    <cellStyle name="Hyperlink 15" xfId="1580" hidden="1" xr:uid="{00000000-0005-0000-0000-0000D1020000}"/>
    <cellStyle name="Hyperlink 15" xfId="1595" hidden="1" xr:uid="{00000000-0005-0000-0000-0000D2020000}"/>
    <cellStyle name="Hyperlink 15" xfId="1610" hidden="1" xr:uid="{00000000-0005-0000-0000-0000D3020000}"/>
    <cellStyle name="Hyperlink 15" xfId="1626" hidden="1" xr:uid="{00000000-0005-0000-0000-0000D4020000}"/>
    <cellStyle name="Hyperlink 15" xfId="1642" hidden="1" xr:uid="{00000000-0005-0000-0000-0000D5020000}"/>
    <cellStyle name="Hyperlink 15" xfId="1659" hidden="1" xr:uid="{00000000-0005-0000-0000-0000D6020000}"/>
    <cellStyle name="Hyperlink 15" xfId="1674" hidden="1" xr:uid="{00000000-0005-0000-0000-0000D7020000}"/>
    <cellStyle name="Hyperlink 15" xfId="1688" hidden="1" xr:uid="{00000000-0005-0000-0000-0000D8020000}"/>
    <cellStyle name="Hyperlink 15" xfId="1704" hidden="1" xr:uid="{00000000-0005-0000-0000-0000D9020000}"/>
    <cellStyle name="Hyperlink 15" xfId="1720" hidden="1" xr:uid="{00000000-0005-0000-0000-0000DA020000}"/>
    <cellStyle name="Hyperlink 15" xfId="1737" hidden="1" xr:uid="{00000000-0005-0000-0000-0000DB020000}"/>
    <cellStyle name="Hyperlink 15" xfId="1752" hidden="1" xr:uid="{00000000-0005-0000-0000-0000DC020000}"/>
    <cellStyle name="Hyperlink 16" xfId="75" hidden="1" xr:uid="{00000000-0005-0000-0000-0000DD020000}"/>
    <cellStyle name="Hyperlink 16" xfId="155" hidden="1" xr:uid="{00000000-0005-0000-0000-0000DE020000}"/>
    <cellStyle name="Hyperlink 16" xfId="177" hidden="1" xr:uid="{00000000-0005-0000-0000-0000DF020000}"/>
    <cellStyle name="Hyperlink 16" xfId="192" hidden="1" xr:uid="{00000000-0005-0000-0000-0000E0020000}"/>
    <cellStyle name="Hyperlink 16" xfId="207" hidden="1" xr:uid="{00000000-0005-0000-0000-0000E1020000}"/>
    <cellStyle name="Hyperlink 16" xfId="223" hidden="1" xr:uid="{00000000-0005-0000-0000-0000E2020000}"/>
    <cellStyle name="Hyperlink 16" xfId="239" hidden="1" xr:uid="{00000000-0005-0000-0000-0000E3020000}"/>
    <cellStyle name="Hyperlink 16" xfId="256" hidden="1" xr:uid="{00000000-0005-0000-0000-0000E4020000}"/>
    <cellStyle name="Hyperlink 16" xfId="271" hidden="1" xr:uid="{00000000-0005-0000-0000-0000E5020000}"/>
    <cellStyle name="Hyperlink 16" xfId="285" hidden="1" xr:uid="{00000000-0005-0000-0000-0000E6020000}"/>
    <cellStyle name="Hyperlink 16" xfId="301" hidden="1" xr:uid="{00000000-0005-0000-0000-0000E7020000}"/>
    <cellStyle name="Hyperlink 16" xfId="317" hidden="1" xr:uid="{00000000-0005-0000-0000-0000E8020000}"/>
    <cellStyle name="Hyperlink 16" xfId="334" hidden="1" xr:uid="{00000000-0005-0000-0000-0000E9020000}"/>
    <cellStyle name="Hyperlink 16" xfId="349" hidden="1" xr:uid="{00000000-0005-0000-0000-0000EA020000}"/>
    <cellStyle name="Hyperlink 16" xfId="367" hidden="1" xr:uid="{00000000-0005-0000-0000-0000EB020000}"/>
    <cellStyle name="Hyperlink 16" xfId="386" hidden="1" xr:uid="{00000000-0005-0000-0000-0000EC020000}"/>
    <cellStyle name="Hyperlink 16" xfId="411" hidden="1" xr:uid="{00000000-0005-0000-0000-0000ED020000}"/>
    <cellStyle name="Hyperlink 16" xfId="428" hidden="1" xr:uid="{00000000-0005-0000-0000-0000EE020000}"/>
    <cellStyle name="Hyperlink 16" xfId="443" hidden="1" xr:uid="{00000000-0005-0000-0000-0000EF020000}"/>
    <cellStyle name="Hyperlink 16" xfId="358" hidden="1" xr:uid="{00000000-0005-0000-0000-0000F0020000}"/>
    <cellStyle name="Hyperlink 16" xfId="459" hidden="1" xr:uid="{00000000-0005-0000-0000-0000F1020000}"/>
    <cellStyle name="Hyperlink 16" xfId="479" hidden="1" xr:uid="{00000000-0005-0000-0000-0000F2020000}"/>
    <cellStyle name="Hyperlink 16" xfId="494" hidden="1" xr:uid="{00000000-0005-0000-0000-0000F3020000}"/>
    <cellStyle name="Hyperlink 16" xfId="509" hidden="1" xr:uid="{00000000-0005-0000-0000-0000F4020000}"/>
    <cellStyle name="Hyperlink 16" xfId="525" hidden="1" xr:uid="{00000000-0005-0000-0000-0000F5020000}"/>
    <cellStyle name="Hyperlink 16" xfId="541" hidden="1" xr:uid="{00000000-0005-0000-0000-0000F6020000}"/>
    <cellStyle name="Hyperlink 16" xfId="558" hidden="1" xr:uid="{00000000-0005-0000-0000-0000F7020000}"/>
    <cellStyle name="Hyperlink 16" xfId="573" hidden="1" xr:uid="{00000000-0005-0000-0000-0000F8020000}"/>
    <cellStyle name="Hyperlink 16" xfId="587" hidden="1" xr:uid="{00000000-0005-0000-0000-0000F9020000}"/>
    <cellStyle name="Hyperlink 16" xfId="603" hidden="1" xr:uid="{00000000-0005-0000-0000-0000FA020000}"/>
    <cellStyle name="Hyperlink 16" xfId="619" hidden="1" xr:uid="{00000000-0005-0000-0000-0000FB020000}"/>
    <cellStyle name="Hyperlink 16" xfId="636" hidden="1" xr:uid="{00000000-0005-0000-0000-0000FC020000}"/>
    <cellStyle name="Hyperlink 16" xfId="651" hidden="1" xr:uid="{00000000-0005-0000-0000-0000FD020000}"/>
    <cellStyle name="Hyperlink 16" xfId="712" hidden="1" xr:uid="{00000000-0005-0000-0000-0000FE020000}"/>
    <cellStyle name="Hyperlink 16" xfId="729" hidden="1" xr:uid="{00000000-0005-0000-0000-0000FF020000}"/>
    <cellStyle name="Hyperlink 16" xfId="751" hidden="1" xr:uid="{00000000-0005-0000-0000-000000030000}"/>
    <cellStyle name="Hyperlink 16" xfId="766" hidden="1" xr:uid="{00000000-0005-0000-0000-000001030000}"/>
    <cellStyle name="Hyperlink 16" xfId="781" hidden="1" xr:uid="{00000000-0005-0000-0000-000002030000}"/>
    <cellStyle name="Hyperlink 16" xfId="797" hidden="1" xr:uid="{00000000-0005-0000-0000-000003030000}"/>
    <cellStyle name="Hyperlink 16" xfId="813" hidden="1" xr:uid="{00000000-0005-0000-0000-000004030000}"/>
    <cellStyle name="Hyperlink 16" xfId="830" hidden="1" xr:uid="{00000000-0005-0000-0000-000005030000}"/>
    <cellStyle name="Hyperlink 16" xfId="845" hidden="1" xr:uid="{00000000-0005-0000-0000-000006030000}"/>
    <cellStyle name="Hyperlink 16" xfId="859" hidden="1" xr:uid="{00000000-0005-0000-0000-000007030000}"/>
    <cellStyle name="Hyperlink 16" xfId="875" hidden="1" xr:uid="{00000000-0005-0000-0000-000008030000}"/>
    <cellStyle name="Hyperlink 16" xfId="891" hidden="1" xr:uid="{00000000-0005-0000-0000-000009030000}"/>
    <cellStyle name="Hyperlink 16" xfId="908" hidden="1" xr:uid="{00000000-0005-0000-0000-00000A030000}"/>
    <cellStyle name="Hyperlink 16" xfId="923" hidden="1" xr:uid="{00000000-0005-0000-0000-00000B030000}"/>
    <cellStyle name="Hyperlink 16" xfId="941" hidden="1" xr:uid="{00000000-0005-0000-0000-00000C030000}"/>
    <cellStyle name="Hyperlink 16" xfId="960" hidden="1" xr:uid="{00000000-0005-0000-0000-00000D030000}"/>
    <cellStyle name="Hyperlink 16" xfId="985" hidden="1" xr:uid="{00000000-0005-0000-0000-00000E030000}"/>
    <cellStyle name="Hyperlink 16" xfId="1002" hidden="1" xr:uid="{00000000-0005-0000-0000-00000F030000}"/>
    <cellStyle name="Hyperlink 16" xfId="1017" hidden="1" xr:uid="{00000000-0005-0000-0000-000010030000}"/>
    <cellStyle name="Hyperlink 16" xfId="932" hidden="1" xr:uid="{00000000-0005-0000-0000-000011030000}"/>
    <cellStyle name="Hyperlink 16" xfId="1033" hidden="1" xr:uid="{00000000-0005-0000-0000-000012030000}"/>
    <cellStyle name="Hyperlink 16" xfId="1053" hidden="1" xr:uid="{00000000-0005-0000-0000-000013030000}"/>
    <cellStyle name="Hyperlink 16" xfId="1068" hidden="1" xr:uid="{00000000-0005-0000-0000-000014030000}"/>
    <cellStyle name="Hyperlink 16" xfId="1083" hidden="1" xr:uid="{00000000-0005-0000-0000-000015030000}"/>
    <cellStyle name="Hyperlink 16" xfId="1099" hidden="1" xr:uid="{00000000-0005-0000-0000-000016030000}"/>
    <cellStyle name="Hyperlink 16" xfId="1115" hidden="1" xr:uid="{00000000-0005-0000-0000-000017030000}"/>
    <cellStyle name="Hyperlink 16" xfId="1132" hidden="1" xr:uid="{00000000-0005-0000-0000-000018030000}"/>
    <cellStyle name="Hyperlink 16" xfId="1147" hidden="1" xr:uid="{00000000-0005-0000-0000-000019030000}"/>
    <cellStyle name="Hyperlink 16" xfId="1161" hidden="1" xr:uid="{00000000-0005-0000-0000-00001A030000}"/>
    <cellStyle name="Hyperlink 16" xfId="1177" hidden="1" xr:uid="{00000000-0005-0000-0000-00001B030000}"/>
    <cellStyle name="Hyperlink 16" xfId="1193" hidden="1" xr:uid="{00000000-0005-0000-0000-00001C030000}"/>
    <cellStyle name="Hyperlink 16" xfId="1210" hidden="1" xr:uid="{00000000-0005-0000-0000-00001D030000}"/>
    <cellStyle name="Hyperlink 16" xfId="1225" hidden="1" xr:uid="{00000000-0005-0000-0000-00001E030000}"/>
    <cellStyle name="Hyperlink 16" xfId="1241" hidden="1" xr:uid="{00000000-0005-0000-0000-00001F030000}"/>
    <cellStyle name="Hyperlink 16" xfId="1257" hidden="1" xr:uid="{00000000-0005-0000-0000-000020030000}"/>
    <cellStyle name="Hyperlink 16" xfId="1279" hidden="1" xr:uid="{00000000-0005-0000-0000-000021030000}"/>
    <cellStyle name="Hyperlink 16" xfId="1294" hidden="1" xr:uid="{00000000-0005-0000-0000-000022030000}"/>
    <cellStyle name="Hyperlink 16" xfId="1309" hidden="1" xr:uid="{00000000-0005-0000-0000-000023030000}"/>
    <cellStyle name="Hyperlink 16" xfId="1325" hidden="1" xr:uid="{00000000-0005-0000-0000-000024030000}"/>
    <cellStyle name="Hyperlink 16" xfId="1341" hidden="1" xr:uid="{00000000-0005-0000-0000-000025030000}"/>
    <cellStyle name="Hyperlink 16" xfId="1358" hidden="1" xr:uid="{00000000-0005-0000-0000-000026030000}"/>
    <cellStyle name="Hyperlink 16" xfId="1373" hidden="1" xr:uid="{00000000-0005-0000-0000-000027030000}"/>
    <cellStyle name="Hyperlink 16" xfId="1387" hidden="1" xr:uid="{00000000-0005-0000-0000-000028030000}"/>
    <cellStyle name="Hyperlink 16" xfId="1403" hidden="1" xr:uid="{00000000-0005-0000-0000-000029030000}"/>
    <cellStyle name="Hyperlink 16" xfId="1419" hidden="1" xr:uid="{00000000-0005-0000-0000-00002A030000}"/>
    <cellStyle name="Hyperlink 16" xfId="1436" hidden="1" xr:uid="{00000000-0005-0000-0000-00002B030000}"/>
    <cellStyle name="Hyperlink 16" xfId="1451" hidden="1" xr:uid="{00000000-0005-0000-0000-00002C030000}"/>
    <cellStyle name="Hyperlink 16" xfId="1469" hidden="1" xr:uid="{00000000-0005-0000-0000-00002D030000}"/>
    <cellStyle name="Hyperlink 16" xfId="1488" hidden="1" xr:uid="{00000000-0005-0000-0000-00002E030000}"/>
    <cellStyle name="Hyperlink 16" xfId="1513" hidden="1" xr:uid="{00000000-0005-0000-0000-00002F030000}"/>
    <cellStyle name="Hyperlink 16" xfId="1530" hidden="1" xr:uid="{00000000-0005-0000-0000-000030030000}"/>
    <cellStyle name="Hyperlink 16" xfId="1545" hidden="1" xr:uid="{00000000-0005-0000-0000-000031030000}"/>
    <cellStyle name="Hyperlink 16" xfId="1460" hidden="1" xr:uid="{00000000-0005-0000-0000-000032030000}"/>
    <cellStyle name="Hyperlink 16" xfId="1561" hidden="1" xr:uid="{00000000-0005-0000-0000-000033030000}"/>
    <cellStyle name="Hyperlink 16" xfId="1581" hidden="1" xr:uid="{00000000-0005-0000-0000-000034030000}"/>
    <cellStyle name="Hyperlink 16" xfId="1596" hidden="1" xr:uid="{00000000-0005-0000-0000-000035030000}"/>
    <cellStyle name="Hyperlink 16" xfId="1611" hidden="1" xr:uid="{00000000-0005-0000-0000-000036030000}"/>
    <cellStyle name="Hyperlink 16" xfId="1627" hidden="1" xr:uid="{00000000-0005-0000-0000-000037030000}"/>
    <cellStyle name="Hyperlink 16" xfId="1643" hidden="1" xr:uid="{00000000-0005-0000-0000-000038030000}"/>
    <cellStyle name="Hyperlink 16" xfId="1660" hidden="1" xr:uid="{00000000-0005-0000-0000-000039030000}"/>
    <cellStyle name="Hyperlink 16" xfId="1675" hidden="1" xr:uid="{00000000-0005-0000-0000-00003A030000}"/>
    <cellStyle name="Hyperlink 16" xfId="1689" hidden="1" xr:uid="{00000000-0005-0000-0000-00003B030000}"/>
    <cellStyle name="Hyperlink 16" xfId="1705" hidden="1" xr:uid="{00000000-0005-0000-0000-00003C030000}"/>
    <cellStyle name="Hyperlink 16" xfId="1721" hidden="1" xr:uid="{00000000-0005-0000-0000-00003D030000}"/>
    <cellStyle name="Hyperlink 16" xfId="1738" hidden="1" xr:uid="{00000000-0005-0000-0000-00003E030000}"/>
    <cellStyle name="Hyperlink 16" xfId="1753" hidden="1" xr:uid="{00000000-0005-0000-0000-00003F030000}"/>
    <cellStyle name="Hyperlink 17" xfId="78" hidden="1" xr:uid="{00000000-0005-0000-0000-000040030000}"/>
    <cellStyle name="Hyperlink 17" xfId="157" hidden="1" xr:uid="{00000000-0005-0000-0000-000041030000}"/>
    <cellStyle name="Hyperlink 17" xfId="178" hidden="1" xr:uid="{00000000-0005-0000-0000-000042030000}"/>
    <cellStyle name="Hyperlink 17" xfId="193" hidden="1" xr:uid="{00000000-0005-0000-0000-000043030000}"/>
    <cellStyle name="Hyperlink 17" xfId="208" hidden="1" xr:uid="{00000000-0005-0000-0000-000044030000}"/>
    <cellStyle name="Hyperlink 17" xfId="224" hidden="1" xr:uid="{00000000-0005-0000-0000-000045030000}"/>
    <cellStyle name="Hyperlink 17" xfId="241" hidden="1" xr:uid="{00000000-0005-0000-0000-000046030000}"/>
    <cellStyle name="Hyperlink 17" xfId="257" hidden="1" xr:uid="{00000000-0005-0000-0000-000047030000}"/>
    <cellStyle name="Hyperlink 17" xfId="272" hidden="1" xr:uid="{00000000-0005-0000-0000-000048030000}"/>
    <cellStyle name="Hyperlink 17" xfId="286" hidden="1" xr:uid="{00000000-0005-0000-0000-000049030000}"/>
    <cellStyle name="Hyperlink 17" xfId="302" hidden="1" xr:uid="{00000000-0005-0000-0000-00004A030000}"/>
    <cellStyle name="Hyperlink 17" xfId="319" hidden="1" xr:uid="{00000000-0005-0000-0000-00004B030000}"/>
    <cellStyle name="Hyperlink 17" xfId="335" hidden="1" xr:uid="{00000000-0005-0000-0000-00004C030000}"/>
    <cellStyle name="Hyperlink 17" xfId="350" hidden="1" xr:uid="{00000000-0005-0000-0000-00004D030000}"/>
    <cellStyle name="Hyperlink 17" xfId="368" hidden="1" xr:uid="{00000000-0005-0000-0000-00004E030000}"/>
    <cellStyle name="Hyperlink 17" xfId="387" hidden="1" xr:uid="{00000000-0005-0000-0000-00004F030000}"/>
    <cellStyle name="Hyperlink 17" xfId="413" hidden="1" xr:uid="{00000000-0005-0000-0000-000050030000}"/>
    <cellStyle name="Hyperlink 17" xfId="429" hidden="1" xr:uid="{00000000-0005-0000-0000-000051030000}"/>
    <cellStyle name="Hyperlink 17" xfId="444" hidden="1" xr:uid="{00000000-0005-0000-0000-000052030000}"/>
    <cellStyle name="Hyperlink 17" xfId="388" hidden="1" xr:uid="{00000000-0005-0000-0000-000053030000}"/>
    <cellStyle name="Hyperlink 17" xfId="461" hidden="1" xr:uid="{00000000-0005-0000-0000-000054030000}"/>
    <cellStyle name="Hyperlink 17" xfId="480" hidden="1" xr:uid="{00000000-0005-0000-0000-000055030000}"/>
    <cellStyle name="Hyperlink 17" xfId="495" hidden="1" xr:uid="{00000000-0005-0000-0000-000056030000}"/>
    <cellStyle name="Hyperlink 17" xfId="510" hidden="1" xr:uid="{00000000-0005-0000-0000-000057030000}"/>
    <cellStyle name="Hyperlink 17" xfId="526" hidden="1" xr:uid="{00000000-0005-0000-0000-000058030000}"/>
    <cellStyle name="Hyperlink 17" xfId="543" hidden="1" xr:uid="{00000000-0005-0000-0000-000059030000}"/>
    <cellStyle name="Hyperlink 17" xfId="559" hidden="1" xr:uid="{00000000-0005-0000-0000-00005A030000}"/>
    <cellStyle name="Hyperlink 17" xfId="574" hidden="1" xr:uid="{00000000-0005-0000-0000-00005B030000}"/>
    <cellStyle name="Hyperlink 17" xfId="588" hidden="1" xr:uid="{00000000-0005-0000-0000-00005C030000}"/>
    <cellStyle name="Hyperlink 17" xfId="604" hidden="1" xr:uid="{00000000-0005-0000-0000-00005D030000}"/>
    <cellStyle name="Hyperlink 17" xfId="621" hidden="1" xr:uid="{00000000-0005-0000-0000-00005E030000}"/>
    <cellStyle name="Hyperlink 17" xfId="637" hidden="1" xr:uid="{00000000-0005-0000-0000-00005F030000}"/>
    <cellStyle name="Hyperlink 17" xfId="652" hidden="1" xr:uid="{00000000-0005-0000-0000-000060030000}"/>
    <cellStyle name="Hyperlink 17" xfId="713" hidden="1" xr:uid="{00000000-0005-0000-0000-000061030000}"/>
    <cellStyle name="Hyperlink 17" xfId="731" hidden="1" xr:uid="{00000000-0005-0000-0000-000062030000}"/>
    <cellStyle name="Hyperlink 17" xfId="752" hidden="1" xr:uid="{00000000-0005-0000-0000-000063030000}"/>
    <cellStyle name="Hyperlink 17" xfId="767" hidden="1" xr:uid="{00000000-0005-0000-0000-000064030000}"/>
    <cellStyle name="Hyperlink 17" xfId="782" hidden="1" xr:uid="{00000000-0005-0000-0000-000065030000}"/>
    <cellStyle name="Hyperlink 17" xfId="798" hidden="1" xr:uid="{00000000-0005-0000-0000-000066030000}"/>
    <cellStyle name="Hyperlink 17" xfId="815" hidden="1" xr:uid="{00000000-0005-0000-0000-000067030000}"/>
    <cellStyle name="Hyperlink 17" xfId="831" hidden="1" xr:uid="{00000000-0005-0000-0000-000068030000}"/>
    <cellStyle name="Hyperlink 17" xfId="846" hidden="1" xr:uid="{00000000-0005-0000-0000-000069030000}"/>
    <cellStyle name="Hyperlink 17" xfId="860" hidden="1" xr:uid="{00000000-0005-0000-0000-00006A030000}"/>
    <cellStyle name="Hyperlink 17" xfId="876" hidden="1" xr:uid="{00000000-0005-0000-0000-00006B030000}"/>
    <cellStyle name="Hyperlink 17" xfId="893" hidden="1" xr:uid="{00000000-0005-0000-0000-00006C030000}"/>
    <cellStyle name="Hyperlink 17" xfId="909" hidden="1" xr:uid="{00000000-0005-0000-0000-00006D030000}"/>
    <cellStyle name="Hyperlink 17" xfId="924" hidden="1" xr:uid="{00000000-0005-0000-0000-00006E030000}"/>
    <cellStyle name="Hyperlink 17" xfId="942" hidden="1" xr:uid="{00000000-0005-0000-0000-00006F030000}"/>
    <cellStyle name="Hyperlink 17" xfId="961" hidden="1" xr:uid="{00000000-0005-0000-0000-000070030000}"/>
    <cellStyle name="Hyperlink 17" xfId="987" hidden="1" xr:uid="{00000000-0005-0000-0000-000071030000}"/>
    <cellStyle name="Hyperlink 17" xfId="1003" hidden="1" xr:uid="{00000000-0005-0000-0000-000072030000}"/>
    <cellStyle name="Hyperlink 17" xfId="1018" hidden="1" xr:uid="{00000000-0005-0000-0000-000073030000}"/>
    <cellStyle name="Hyperlink 17" xfId="962" hidden="1" xr:uid="{00000000-0005-0000-0000-000074030000}"/>
    <cellStyle name="Hyperlink 17" xfId="1035" hidden="1" xr:uid="{00000000-0005-0000-0000-000075030000}"/>
    <cellStyle name="Hyperlink 17" xfId="1054" hidden="1" xr:uid="{00000000-0005-0000-0000-000076030000}"/>
    <cellStyle name="Hyperlink 17" xfId="1069" hidden="1" xr:uid="{00000000-0005-0000-0000-000077030000}"/>
    <cellStyle name="Hyperlink 17" xfId="1084" hidden="1" xr:uid="{00000000-0005-0000-0000-000078030000}"/>
    <cellStyle name="Hyperlink 17" xfId="1100" hidden="1" xr:uid="{00000000-0005-0000-0000-000079030000}"/>
    <cellStyle name="Hyperlink 17" xfId="1117" hidden="1" xr:uid="{00000000-0005-0000-0000-00007A030000}"/>
    <cellStyle name="Hyperlink 17" xfId="1133" hidden="1" xr:uid="{00000000-0005-0000-0000-00007B030000}"/>
    <cellStyle name="Hyperlink 17" xfId="1148" hidden="1" xr:uid="{00000000-0005-0000-0000-00007C030000}"/>
    <cellStyle name="Hyperlink 17" xfId="1162" hidden="1" xr:uid="{00000000-0005-0000-0000-00007D030000}"/>
    <cellStyle name="Hyperlink 17" xfId="1178" hidden="1" xr:uid="{00000000-0005-0000-0000-00007E030000}"/>
    <cellStyle name="Hyperlink 17" xfId="1195" hidden="1" xr:uid="{00000000-0005-0000-0000-00007F030000}"/>
    <cellStyle name="Hyperlink 17" xfId="1211" hidden="1" xr:uid="{00000000-0005-0000-0000-000080030000}"/>
    <cellStyle name="Hyperlink 17" xfId="1226" hidden="1" xr:uid="{00000000-0005-0000-0000-000081030000}"/>
    <cellStyle name="Hyperlink 17" xfId="1242" hidden="1" xr:uid="{00000000-0005-0000-0000-000082030000}"/>
    <cellStyle name="Hyperlink 17" xfId="1259" hidden="1" xr:uid="{00000000-0005-0000-0000-000083030000}"/>
    <cellStyle name="Hyperlink 17" xfId="1280" hidden="1" xr:uid="{00000000-0005-0000-0000-000084030000}"/>
    <cellStyle name="Hyperlink 17" xfId="1295" hidden="1" xr:uid="{00000000-0005-0000-0000-000085030000}"/>
    <cellStyle name="Hyperlink 17" xfId="1310" hidden="1" xr:uid="{00000000-0005-0000-0000-000086030000}"/>
    <cellStyle name="Hyperlink 17" xfId="1326" hidden="1" xr:uid="{00000000-0005-0000-0000-000087030000}"/>
    <cellStyle name="Hyperlink 17" xfId="1343" hidden="1" xr:uid="{00000000-0005-0000-0000-000088030000}"/>
    <cellStyle name="Hyperlink 17" xfId="1359" hidden="1" xr:uid="{00000000-0005-0000-0000-000089030000}"/>
    <cellStyle name="Hyperlink 17" xfId="1374" hidden="1" xr:uid="{00000000-0005-0000-0000-00008A030000}"/>
    <cellStyle name="Hyperlink 17" xfId="1388" hidden="1" xr:uid="{00000000-0005-0000-0000-00008B030000}"/>
    <cellStyle name="Hyperlink 17" xfId="1404" hidden="1" xr:uid="{00000000-0005-0000-0000-00008C030000}"/>
    <cellStyle name="Hyperlink 17" xfId="1421" hidden="1" xr:uid="{00000000-0005-0000-0000-00008D030000}"/>
    <cellStyle name="Hyperlink 17" xfId="1437" hidden="1" xr:uid="{00000000-0005-0000-0000-00008E030000}"/>
    <cellStyle name="Hyperlink 17" xfId="1452" hidden="1" xr:uid="{00000000-0005-0000-0000-00008F030000}"/>
    <cellStyle name="Hyperlink 17" xfId="1470" hidden="1" xr:uid="{00000000-0005-0000-0000-000090030000}"/>
    <cellStyle name="Hyperlink 17" xfId="1489" hidden="1" xr:uid="{00000000-0005-0000-0000-000091030000}"/>
    <cellStyle name="Hyperlink 17" xfId="1515" hidden="1" xr:uid="{00000000-0005-0000-0000-000092030000}"/>
    <cellStyle name="Hyperlink 17" xfId="1531" hidden="1" xr:uid="{00000000-0005-0000-0000-000093030000}"/>
    <cellStyle name="Hyperlink 17" xfId="1546" hidden="1" xr:uid="{00000000-0005-0000-0000-000094030000}"/>
    <cellStyle name="Hyperlink 17" xfId="1490" hidden="1" xr:uid="{00000000-0005-0000-0000-000095030000}"/>
    <cellStyle name="Hyperlink 17" xfId="1563" hidden="1" xr:uid="{00000000-0005-0000-0000-000096030000}"/>
    <cellStyle name="Hyperlink 17" xfId="1582" hidden="1" xr:uid="{00000000-0005-0000-0000-000097030000}"/>
    <cellStyle name="Hyperlink 17" xfId="1597" hidden="1" xr:uid="{00000000-0005-0000-0000-000098030000}"/>
    <cellStyle name="Hyperlink 17" xfId="1612" hidden="1" xr:uid="{00000000-0005-0000-0000-000099030000}"/>
    <cellStyle name="Hyperlink 17" xfId="1628" hidden="1" xr:uid="{00000000-0005-0000-0000-00009A030000}"/>
    <cellStyle name="Hyperlink 17" xfId="1645" hidden="1" xr:uid="{00000000-0005-0000-0000-00009B030000}"/>
    <cellStyle name="Hyperlink 17" xfId="1661" hidden="1" xr:uid="{00000000-0005-0000-0000-00009C030000}"/>
    <cellStyle name="Hyperlink 17" xfId="1676" hidden="1" xr:uid="{00000000-0005-0000-0000-00009D030000}"/>
    <cellStyle name="Hyperlink 17" xfId="1690" hidden="1" xr:uid="{00000000-0005-0000-0000-00009E030000}"/>
    <cellStyle name="Hyperlink 17" xfId="1706" hidden="1" xr:uid="{00000000-0005-0000-0000-00009F030000}"/>
    <cellStyle name="Hyperlink 17" xfId="1723" hidden="1" xr:uid="{00000000-0005-0000-0000-0000A0030000}"/>
    <cellStyle name="Hyperlink 17" xfId="1739" hidden="1" xr:uid="{00000000-0005-0000-0000-0000A1030000}"/>
    <cellStyle name="Hyperlink 17" xfId="1754" hidden="1" xr:uid="{00000000-0005-0000-0000-0000A2030000}"/>
    <cellStyle name="Hyperlink 2" xfId="47" hidden="1" xr:uid="{00000000-0005-0000-0000-0000A3030000}"/>
    <cellStyle name="Hyperlink 2" xfId="141" hidden="1" xr:uid="{00000000-0005-0000-0000-0000A4030000}"/>
    <cellStyle name="Hyperlink 2" xfId="163" hidden="1" xr:uid="{00000000-0005-0000-0000-0000A5030000}"/>
    <cellStyle name="Hyperlink 2" xfId="156" hidden="1" xr:uid="{00000000-0005-0000-0000-0000A6030000}"/>
    <cellStyle name="Hyperlink 2" xfId="161" hidden="1" xr:uid="{00000000-0005-0000-0000-0000A7030000}"/>
    <cellStyle name="Hyperlink 2" xfId="209" hidden="1" xr:uid="{00000000-0005-0000-0000-0000A8030000}"/>
    <cellStyle name="Hyperlink 2" xfId="225" hidden="1" xr:uid="{00000000-0005-0000-0000-0000A9030000}"/>
    <cellStyle name="Hyperlink 2" xfId="242" hidden="1" xr:uid="{00000000-0005-0000-0000-0000AA030000}"/>
    <cellStyle name="Hyperlink 2" xfId="240" hidden="1" xr:uid="{00000000-0005-0000-0000-0000AB030000}"/>
    <cellStyle name="Hyperlink 2" xfId="159" hidden="1" xr:uid="{00000000-0005-0000-0000-0000AC030000}"/>
    <cellStyle name="Hyperlink 2" xfId="287" hidden="1" xr:uid="{00000000-0005-0000-0000-0000AD030000}"/>
    <cellStyle name="Hyperlink 2" xfId="303" hidden="1" xr:uid="{00000000-0005-0000-0000-0000AE030000}"/>
    <cellStyle name="Hyperlink 2" xfId="320" hidden="1" xr:uid="{00000000-0005-0000-0000-0000AF030000}"/>
    <cellStyle name="Hyperlink 2" xfId="318" hidden="1" xr:uid="{00000000-0005-0000-0000-0000B0030000}"/>
    <cellStyle name="Hyperlink 2" xfId="160" hidden="1" xr:uid="{00000000-0005-0000-0000-0000B1030000}"/>
    <cellStyle name="Hyperlink 2" xfId="372" hidden="1" xr:uid="{00000000-0005-0000-0000-0000B2030000}"/>
    <cellStyle name="Hyperlink 2" xfId="397" hidden="1" xr:uid="{00000000-0005-0000-0000-0000B3030000}"/>
    <cellStyle name="Hyperlink 2" xfId="414" hidden="1" xr:uid="{00000000-0005-0000-0000-0000B4030000}"/>
    <cellStyle name="Hyperlink 2" xfId="412" hidden="1" xr:uid="{00000000-0005-0000-0000-0000B5030000}"/>
    <cellStyle name="Hyperlink 2" xfId="371" hidden="1" xr:uid="{00000000-0005-0000-0000-0000B6030000}"/>
    <cellStyle name="Hyperlink 2" xfId="445" hidden="1" xr:uid="{00000000-0005-0000-0000-0000B7030000}"/>
    <cellStyle name="Hyperlink 2" xfId="465" hidden="1" xr:uid="{00000000-0005-0000-0000-0000B8030000}"/>
    <cellStyle name="Hyperlink 2" xfId="460" hidden="1" xr:uid="{00000000-0005-0000-0000-0000B9030000}"/>
    <cellStyle name="Hyperlink 2" xfId="464" hidden="1" xr:uid="{00000000-0005-0000-0000-0000BA030000}"/>
    <cellStyle name="Hyperlink 2" xfId="511" hidden="1" xr:uid="{00000000-0005-0000-0000-0000BB030000}"/>
    <cellStyle name="Hyperlink 2" xfId="527" hidden="1" xr:uid="{00000000-0005-0000-0000-0000BC030000}"/>
    <cellStyle name="Hyperlink 2" xfId="544" hidden="1" xr:uid="{00000000-0005-0000-0000-0000BD030000}"/>
    <cellStyle name="Hyperlink 2" xfId="542" hidden="1" xr:uid="{00000000-0005-0000-0000-0000BE030000}"/>
    <cellStyle name="Hyperlink 2" xfId="463" hidden="1" xr:uid="{00000000-0005-0000-0000-0000BF030000}"/>
    <cellStyle name="Hyperlink 2" xfId="589" hidden="1" xr:uid="{00000000-0005-0000-0000-0000C0030000}"/>
    <cellStyle name="Hyperlink 2" xfId="605" hidden="1" xr:uid="{00000000-0005-0000-0000-0000C1030000}"/>
    <cellStyle name="Hyperlink 2" xfId="622" hidden="1" xr:uid="{00000000-0005-0000-0000-0000C2030000}"/>
    <cellStyle name="Hyperlink 2" xfId="620" hidden="1" xr:uid="{00000000-0005-0000-0000-0000C3030000}"/>
    <cellStyle name="Hyperlink 2" xfId="698" hidden="1" xr:uid="{00000000-0005-0000-0000-0000C4030000}"/>
    <cellStyle name="Hyperlink 2" xfId="715" hidden="1" xr:uid="{00000000-0005-0000-0000-0000C5030000}"/>
    <cellStyle name="Hyperlink 2" xfId="737" hidden="1" xr:uid="{00000000-0005-0000-0000-0000C6030000}"/>
    <cellStyle name="Hyperlink 2" xfId="730" hidden="1" xr:uid="{00000000-0005-0000-0000-0000C7030000}"/>
    <cellStyle name="Hyperlink 2" xfId="735" hidden="1" xr:uid="{00000000-0005-0000-0000-0000C8030000}"/>
    <cellStyle name="Hyperlink 2" xfId="783" hidden="1" xr:uid="{00000000-0005-0000-0000-0000C9030000}"/>
    <cellStyle name="Hyperlink 2" xfId="799" hidden="1" xr:uid="{00000000-0005-0000-0000-0000CA030000}"/>
    <cellStyle name="Hyperlink 2" xfId="816" hidden="1" xr:uid="{00000000-0005-0000-0000-0000CB030000}"/>
    <cellStyle name="Hyperlink 2" xfId="814" hidden="1" xr:uid="{00000000-0005-0000-0000-0000CC030000}"/>
    <cellStyle name="Hyperlink 2" xfId="733" hidden="1" xr:uid="{00000000-0005-0000-0000-0000CD030000}"/>
    <cellStyle name="Hyperlink 2" xfId="861" hidden="1" xr:uid="{00000000-0005-0000-0000-0000CE030000}"/>
    <cellStyle name="Hyperlink 2" xfId="877" hidden="1" xr:uid="{00000000-0005-0000-0000-0000CF030000}"/>
    <cellStyle name="Hyperlink 2" xfId="894" hidden="1" xr:uid="{00000000-0005-0000-0000-0000D0030000}"/>
    <cellStyle name="Hyperlink 2" xfId="892" hidden="1" xr:uid="{00000000-0005-0000-0000-0000D1030000}"/>
    <cellStyle name="Hyperlink 2" xfId="734" hidden="1" xr:uid="{00000000-0005-0000-0000-0000D2030000}"/>
    <cellStyle name="Hyperlink 2" xfId="946" hidden="1" xr:uid="{00000000-0005-0000-0000-0000D3030000}"/>
    <cellStyle name="Hyperlink 2" xfId="971" hidden="1" xr:uid="{00000000-0005-0000-0000-0000D4030000}"/>
    <cellStyle name="Hyperlink 2" xfId="988" hidden="1" xr:uid="{00000000-0005-0000-0000-0000D5030000}"/>
    <cellStyle name="Hyperlink 2" xfId="986" hidden="1" xr:uid="{00000000-0005-0000-0000-0000D6030000}"/>
    <cellStyle name="Hyperlink 2" xfId="945" hidden="1" xr:uid="{00000000-0005-0000-0000-0000D7030000}"/>
    <cellStyle name="Hyperlink 2" xfId="1019" hidden="1" xr:uid="{00000000-0005-0000-0000-0000D8030000}"/>
    <cellStyle name="Hyperlink 2" xfId="1039" hidden="1" xr:uid="{00000000-0005-0000-0000-0000D9030000}"/>
    <cellStyle name="Hyperlink 2" xfId="1034" hidden="1" xr:uid="{00000000-0005-0000-0000-0000DA030000}"/>
    <cellStyle name="Hyperlink 2" xfId="1038" hidden="1" xr:uid="{00000000-0005-0000-0000-0000DB030000}"/>
    <cellStyle name="Hyperlink 2" xfId="1085" hidden="1" xr:uid="{00000000-0005-0000-0000-0000DC030000}"/>
    <cellStyle name="Hyperlink 2" xfId="1101" hidden="1" xr:uid="{00000000-0005-0000-0000-0000DD030000}"/>
    <cellStyle name="Hyperlink 2" xfId="1118" hidden="1" xr:uid="{00000000-0005-0000-0000-0000DE030000}"/>
    <cellStyle name="Hyperlink 2" xfId="1116" hidden="1" xr:uid="{00000000-0005-0000-0000-0000DF030000}"/>
    <cellStyle name="Hyperlink 2" xfId="1037" hidden="1" xr:uid="{00000000-0005-0000-0000-0000E0030000}"/>
    <cellStyle name="Hyperlink 2" xfId="1163" hidden="1" xr:uid="{00000000-0005-0000-0000-0000E1030000}"/>
    <cellStyle name="Hyperlink 2" xfId="1179" hidden="1" xr:uid="{00000000-0005-0000-0000-0000E2030000}"/>
    <cellStyle name="Hyperlink 2" xfId="1196" hidden="1" xr:uid="{00000000-0005-0000-0000-0000E3030000}"/>
    <cellStyle name="Hyperlink 2" xfId="1194" hidden="1" xr:uid="{00000000-0005-0000-0000-0000E4030000}"/>
    <cellStyle name="Hyperlink 2" xfId="1227" hidden="1" xr:uid="{00000000-0005-0000-0000-0000E5030000}"/>
    <cellStyle name="Hyperlink 2" xfId="1243" hidden="1" xr:uid="{00000000-0005-0000-0000-0000E6030000}"/>
    <cellStyle name="Hyperlink 2" xfId="1265" hidden="1" xr:uid="{00000000-0005-0000-0000-0000E7030000}"/>
    <cellStyle name="Hyperlink 2" xfId="1258" hidden="1" xr:uid="{00000000-0005-0000-0000-0000E8030000}"/>
    <cellStyle name="Hyperlink 2" xfId="1263" hidden="1" xr:uid="{00000000-0005-0000-0000-0000E9030000}"/>
    <cellStyle name="Hyperlink 2" xfId="1311" hidden="1" xr:uid="{00000000-0005-0000-0000-0000EA030000}"/>
    <cellStyle name="Hyperlink 2" xfId="1327" hidden="1" xr:uid="{00000000-0005-0000-0000-0000EB030000}"/>
    <cellStyle name="Hyperlink 2" xfId="1344" hidden="1" xr:uid="{00000000-0005-0000-0000-0000EC030000}"/>
    <cellStyle name="Hyperlink 2" xfId="1342" hidden="1" xr:uid="{00000000-0005-0000-0000-0000ED030000}"/>
    <cellStyle name="Hyperlink 2" xfId="1261" hidden="1" xr:uid="{00000000-0005-0000-0000-0000EE030000}"/>
    <cellStyle name="Hyperlink 2" xfId="1389" hidden="1" xr:uid="{00000000-0005-0000-0000-0000EF030000}"/>
    <cellStyle name="Hyperlink 2" xfId="1405" hidden="1" xr:uid="{00000000-0005-0000-0000-0000F0030000}"/>
    <cellStyle name="Hyperlink 2" xfId="1422" hidden="1" xr:uid="{00000000-0005-0000-0000-0000F1030000}"/>
    <cellStyle name="Hyperlink 2" xfId="1420" hidden="1" xr:uid="{00000000-0005-0000-0000-0000F2030000}"/>
    <cellStyle name="Hyperlink 2" xfId="1262" hidden="1" xr:uid="{00000000-0005-0000-0000-0000F3030000}"/>
    <cellStyle name="Hyperlink 2" xfId="1474" hidden="1" xr:uid="{00000000-0005-0000-0000-0000F4030000}"/>
    <cellStyle name="Hyperlink 2" xfId="1499" hidden="1" xr:uid="{00000000-0005-0000-0000-0000F5030000}"/>
    <cellStyle name="Hyperlink 2" xfId="1516" hidden="1" xr:uid="{00000000-0005-0000-0000-0000F6030000}"/>
    <cellStyle name="Hyperlink 2" xfId="1514" hidden="1" xr:uid="{00000000-0005-0000-0000-0000F7030000}"/>
    <cellStyle name="Hyperlink 2" xfId="1473" hidden="1" xr:uid="{00000000-0005-0000-0000-0000F8030000}"/>
    <cellStyle name="Hyperlink 2" xfId="1547" hidden="1" xr:uid="{00000000-0005-0000-0000-0000F9030000}"/>
    <cellStyle name="Hyperlink 2" xfId="1567" hidden="1" xr:uid="{00000000-0005-0000-0000-0000FA030000}"/>
    <cellStyle name="Hyperlink 2" xfId="1562" hidden="1" xr:uid="{00000000-0005-0000-0000-0000FB030000}"/>
    <cellStyle name="Hyperlink 2" xfId="1566" hidden="1" xr:uid="{00000000-0005-0000-0000-0000FC030000}"/>
    <cellStyle name="Hyperlink 2" xfId="1613" hidden="1" xr:uid="{00000000-0005-0000-0000-0000FD030000}"/>
    <cellStyle name="Hyperlink 2" xfId="1629" hidden="1" xr:uid="{00000000-0005-0000-0000-0000FE030000}"/>
    <cellStyle name="Hyperlink 2" xfId="1646" hidden="1" xr:uid="{00000000-0005-0000-0000-0000FF030000}"/>
    <cellStyle name="Hyperlink 2" xfId="1644" hidden="1" xr:uid="{00000000-0005-0000-0000-000000040000}"/>
    <cellStyle name="Hyperlink 2" xfId="1565" hidden="1" xr:uid="{00000000-0005-0000-0000-000001040000}"/>
    <cellStyle name="Hyperlink 2" xfId="1691" hidden="1" xr:uid="{00000000-0005-0000-0000-000002040000}"/>
    <cellStyle name="Hyperlink 2" xfId="1707" hidden="1" xr:uid="{00000000-0005-0000-0000-000003040000}"/>
    <cellStyle name="Hyperlink 2" xfId="1724" hidden="1" xr:uid="{00000000-0005-0000-0000-000004040000}"/>
    <cellStyle name="Hyperlink 2" xfId="1722" hidden="1" xr:uid="{00000000-0005-0000-0000-000005040000}"/>
    <cellStyle name="Hyperlink 3" xfId="49" hidden="1" xr:uid="{00000000-0005-0000-0000-000006040000}"/>
    <cellStyle name="Hyperlink 3" xfId="142" hidden="1" xr:uid="{00000000-0005-0000-0000-000007040000}"/>
    <cellStyle name="Hyperlink 3" xfId="164" hidden="1" xr:uid="{00000000-0005-0000-0000-000008040000}"/>
    <cellStyle name="Hyperlink 3" xfId="179" hidden="1" xr:uid="{00000000-0005-0000-0000-000009040000}"/>
    <cellStyle name="Hyperlink 3" xfId="194" hidden="1" xr:uid="{00000000-0005-0000-0000-00000A040000}"/>
    <cellStyle name="Hyperlink 3" xfId="210" hidden="1" xr:uid="{00000000-0005-0000-0000-00000B040000}"/>
    <cellStyle name="Hyperlink 3" xfId="226" hidden="1" xr:uid="{00000000-0005-0000-0000-00000C040000}"/>
    <cellStyle name="Hyperlink 3" xfId="243" hidden="1" xr:uid="{00000000-0005-0000-0000-00000D040000}"/>
    <cellStyle name="Hyperlink 3" xfId="258" hidden="1" xr:uid="{00000000-0005-0000-0000-00000E040000}"/>
    <cellStyle name="Hyperlink 3" xfId="158" hidden="1" xr:uid="{00000000-0005-0000-0000-00000F040000}"/>
    <cellStyle name="Hyperlink 3" xfId="288" hidden="1" xr:uid="{00000000-0005-0000-0000-000010040000}"/>
    <cellStyle name="Hyperlink 3" xfId="304" hidden="1" xr:uid="{00000000-0005-0000-0000-000011040000}"/>
    <cellStyle name="Hyperlink 3" xfId="321" hidden="1" xr:uid="{00000000-0005-0000-0000-000012040000}"/>
    <cellStyle name="Hyperlink 3" xfId="336" hidden="1" xr:uid="{00000000-0005-0000-0000-000013040000}"/>
    <cellStyle name="Hyperlink 3" xfId="162" hidden="1" xr:uid="{00000000-0005-0000-0000-000014040000}"/>
    <cellStyle name="Hyperlink 3" xfId="373" hidden="1" xr:uid="{00000000-0005-0000-0000-000015040000}"/>
    <cellStyle name="Hyperlink 3" xfId="398" hidden="1" xr:uid="{00000000-0005-0000-0000-000016040000}"/>
    <cellStyle name="Hyperlink 3" xfId="415" hidden="1" xr:uid="{00000000-0005-0000-0000-000017040000}"/>
    <cellStyle name="Hyperlink 3" xfId="430" hidden="1" xr:uid="{00000000-0005-0000-0000-000018040000}"/>
    <cellStyle name="Hyperlink 3" xfId="370" hidden="1" xr:uid="{00000000-0005-0000-0000-000019040000}"/>
    <cellStyle name="Hyperlink 3" xfId="446" hidden="1" xr:uid="{00000000-0005-0000-0000-00001A040000}"/>
    <cellStyle name="Hyperlink 3" xfId="466" hidden="1" xr:uid="{00000000-0005-0000-0000-00001B040000}"/>
    <cellStyle name="Hyperlink 3" xfId="481" hidden="1" xr:uid="{00000000-0005-0000-0000-00001C040000}"/>
    <cellStyle name="Hyperlink 3" xfId="496" hidden="1" xr:uid="{00000000-0005-0000-0000-00001D040000}"/>
    <cellStyle name="Hyperlink 3" xfId="512" hidden="1" xr:uid="{00000000-0005-0000-0000-00001E040000}"/>
    <cellStyle name="Hyperlink 3" xfId="528" hidden="1" xr:uid="{00000000-0005-0000-0000-00001F040000}"/>
    <cellStyle name="Hyperlink 3" xfId="545" hidden="1" xr:uid="{00000000-0005-0000-0000-000020040000}"/>
    <cellStyle name="Hyperlink 3" xfId="560" hidden="1" xr:uid="{00000000-0005-0000-0000-000021040000}"/>
    <cellStyle name="Hyperlink 3" xfId="462" hidden="1" xr:uid="{00000000-0005-0000-0000-000022040000}"/>
    <cellStyle name="Hyperlink 3" xfId="590" hidden="1" xr:uid="{00000000-0005-0000-0000-000023040000}"/>
    <cellStyle name="Hyperlink 3" xfId="606" hidden="1" xr:uid="{00000000-0005-0000-0000-000024040000}"/>
    <cellStyle name="Hyperlink 3" xfId="623" hidden="1" xr:uid="{00000000-0005-0000-0000-000025040000}"/>
    <cellStyle name="Hyperlink 3" xfId="638" hidden="1" xr:uid="{00000000-0005-0000-0000-000026040000}"/>
    <cellStyle name="Hyperlink 3" xfId="699" hidden="1" xr:uid="{00000000-0005-0000-0000-000027040000}"/>
    <cellStyle name="Hyperlink 3" xfId="716" hidden="1" xr:uid="{00000000-0005-0000-0000-000028040000}"/>
    <cellStyle name="Hyperlink 3" xfId="738" hidden="1" xr:uid="{00000000-0005-0000-0000-000029040000}"/>
    <cellStyle name="Hyperlink 3" xfId="753" hidden="1" xr:uid="{00000000-0005-0000-0000-00002A040000}"/>
    <cellStyle name="Hyperlink 3" xfId="768" hidden="1" xr:uid="{00000000-0005-0000-0000-00002B040000}"/>
    <cellStyle name="Hyperlink 3" xfId="784" hidden="1" xr:uid="{00000000-0005-0000-0000-00002C040000}"/>
    <cellStyle name="Hyperlink 3" xfId="800" hidden="1" xr:uid="{00000000-0005-0000-0000-00002D040000}"/>
    <cellStyle name="Hyperlink 3" xfId="817" hidden="1" xr:uid="{00000000-0005-0000-0000-00002E040000}"/>
    <cellStyle name="Hyperlink 3" xfId="832" hidden="1" xr:uid="{00000000-0005-0000-0000-00002F040000}"/>
    <cellStyle name="Hyperlink 3" xfId="732" hidden="1" xr:uid="{00000000-0005-0000-0000-000030040000}"/>
    <cellStyle name="Hyperlink 3" xfId="862" hidden="1" xr:uid="{00000000-0005-0000-0000-000031040000}"/>
    <cellStyle name="Hyperlink 3" xfId="878" hidden="1" xr:uid="{00000000-0005-0000-0000-000032040000}"/>
    <cellStyle name="Hyperlink 3" xfId="895" hidden="1" xr:uid="{00000000-0005-0000-0000-000033040000}"/>
    <cellStyle name="Hyperlink 3" xfId="910" hidden="1" xr:uid="{00000000-0005-0000-0000-000034040000}"/>
    <cellStyle name="Hyperlink 3" xfId="736" hidden="1" xr:uid="{00000000-0005-0000-0000-000035040000}"/>
    <cellStyle name="Hyperlink 3" xfId="947" hidden="1" xr:uid="{00000000-0005-0000-0000-000036040000}"/>
    <cellStyle name="Hyperlink 3" xfId="972" hidden="1" xr:uid="{00000000-0005-0000-0000-000037040000}"/>
    <cellStyle name="Hyperlink 3" xfId="989" hidden="1" xr:uid="{00000000-0005-0000-0000-000038040000}"/>
    <cellStyle name="Hyperlink 3" xfId="1004" hidden="1" xr:uid="{00000000-0005-0000-0000-000039040000}"/>
    <cellStyle name="Hyperlink 3" xfId="944" hidden="1" xr:uid="{00000000-0005-0000-0000-00003A040000}"/>
    <cellStyle name="Hyperlink 3" xfId="1020" hidden="1" xr:uid="{00000000-0005-0000-0000-00003B040000}"/>
    <cellStyle name="Hyperlink 3" xfId="1040" hidden="1" xr:uid="{00000000-0005-0000-0000-00003C040000}"/>
    <cellStyle name="Hyperlink 3" xfId="1055" hidden="1" xr:uid="{00000000-0005-0000-0000-00003D040000}"/>
    <cellStyle name="Hyperlink 3" xfId="1070" hidden="1" xr:uid="{00000000-0005-0000-0000-00003E040000}"/>
    <cellStyle name="Hyperlink 3" xfId="1086" hidden="1" xr:uid="{00000000-0005-0000-0000-00003F040000}"/>
    <cellStyle name="Hyperlink 3" xfId="1102" hidden="1" xr:uid="{00000000-0005-0000-0000-000040040000}"/>
    <cellStyle name="Hyperlink 3" xfId="1119" hidden="1" xr:uid="{00000000-0005-0000-0000-000041040000}"/>
    <cellStyle name="Hyperlink 3" xfId="1134" hidden="1" xr:uid="{00000000-0005-0000-0000-000042040000}"/>
    <cellStyle name="Hyperlink 3" xfId="1036" hidden="1" xr:uid="{00000000-0005-0000-0000-000043040000}"/>
    <cellStyle name="Hyperlink 3" xfId="1164" hidden="1" xr:uid="{00000000-0005-0000-0000-000044040000}"/>
    <cellStyle name="Hyperlink 3" xfId="1180" hidden="1" xr:uid="{00000000-0005-0000-0000-000045040000}"/>
    <cellStyle name="Hyperlink 3" xfId="1197" hidden="1" xr:uid="{00000000-0005-0000-0000-000046040000}"/>
    <cellStyle name="Hyperlink 3" xfId="1212" hidden="1" xr:uid="{00000000-0005-0000-0000-000047040000}"/>
    <cellStyle name="Hyperlink 3" xfId="1228" hidden="1" xr:uid="{00000000-0005-0000-0000-000048040000}"/>
    <cellStyle name="Hyperlink 3" xfId="1244" hidden="1" xr:uid="{00000000-0005-0000-0000-000049040000}"/>
    <cellStyle name="Hyperlink 3" xfId="1266" hidden="1" xr:uid="{00000000-0005-0000-0000-00004A040000}"/>
    <cellStyle name="Hyperlink 3" xfId="1281" hidden="1" xr:uid="{00000000-0005-0000-0000-00004B040000}"/>
    <cellStyle name="Hyperlink 3" xfId="1296" hidden="1" xr:uid="{00000000-0005-0000-0000-00004C040000}"/>
    <cellStyle name="Hyperlink 3" xfId="1312" hidden="1" xr:uid="{00000000-0005-0000-0000-00004D040000}"/>
    <cellStyle name="Hyperlink 3" xfId="1328" hidden="1" xr:uid="{00000000-0005-0000-0000-00004E040000}"/>
    <cellStyle name="Hyperlink 3" xfId="1345" hidden="1" xr:uid="{00000000-0005-0000-0000-00004F040000}"/>
    <cellStyle name="Hyperlink 3" xfId="1360" hidden="1" xr:uid="{00000000-0005-0000-0000-000050040000}"/>
    <cellStyle name="Hyperlink 3" xfId="1260" hidden="1" xr:uid="{00000000-0005-0000-0000-000051040000}"/>
    <cellStyle name="Hyperlink 3" xfId="1390" hidden="1" xr:uid="{00000000-0005-0000-0000-000052040000}"/>
    <cellStyle name="Hyperlink 3" xfId="1406" hidden="1" xr:uid="{00000000-0005-0000-0000-000053040000}"/>
    <cellStyle name="Hyperlink 3" xfId="1423" hidden="1" xr:uid="{00000000-0005-0000-0000-000054040000}"/>
    <cellStyle name="Hyperlink 3" xfId="1438" hidden="1" xr:uid="{00000000-0005-0000-0000-000055040000}"/>
    <cellStyle name="Hyperlink 3" xfId="1264" hidden="1" xr:uid="{00000000-0005-0000-0000-000056040000}"/>
    <cellStyle name="Hyperlink 3" xfId="1475" hidden="1" xr:uid="{00000000-0005-0000-0000-000057040000}"/>
    <cellStyle name="Hyperlink 3" xfId="1500" hidden="1" xr:uid="{00000000-0005-0000-0000-000058040000}"/>
    <cellStyle name="Hyperlink 3" xfId="1517" hidden="1" xr:uid="{00000000-0005-0000-0000-000059040000}"/>
    <cellStyle name="Hyperlink 3" xfId="1532" hidden="1" xr:uid="{00000000-0005-0000-0000-00005A040000}"/>
    <cellStyle name="Hyperlink 3" xfId="1472" hidden="1" xr:uid="{00000000-0005-0000-0000-00005B040000}"/>
    <cellStyle name="Hyperlink 3" xfId="1548" hidden="1" xr:uid="{00000000-0005-0000-0000-00005C040000}"/>
    <cellStyle name="Hyperlink 3" xfId="1568" hidden="1" xr:uid="{00000000-0005-0000-0000-00005D040000}"/>
    <cellStyle name="Hyperlink 3" xfId="1583" hidden="1" xr:uid="{00000000-0005-0000-0000-00005E040000}"/>
    <cellStyle name="Hyperlink 3" xfId="1598" hidden="1" xr:uid="{00000000-0005-0000-0000-00005F040000}"/>
    <cellStyle name="Hyperlink 3" xfId="1614" hidden="1" xr:uid="{00000000-0005-0000-0000-000060040000}"/>
    <cellStyle name="Hyperlink 3" xfId="1630" hidden="1" xr:uid="{00000000-0005-0000-0000-000061040000}"/>
    <cellStyle name="Hyperlink 3" xfId="1647" hidden="1" xr:uid="{00000000-0005-0000-0000-000062040000}"/>
    <cellStyle name="Hyperlink 3" xfId="1662" hidden="1" xr:uid="{00000000-0005-0000-0000-000063040000}"/>
    <cellStyle name="Hyperlink 3" xfId="1564" hidden="1" xr:uid="{00000000-0005-0000-0000-000064040000}"/>
    <cellStyle name="Hyperlink 3" xfId="1692" hidden="1" xr:uid="{00000000-0005-0000-0000-000065040000}"/>
    <cellStyle name="Hyperlink 3" xfId="1708" hidden="1" xr:uid="{00000000-0005-0000-0000-000066040000}"/>
    <cellStyle name="Hyperlink 3" xfId="1725" hidden="1" xr:uid="{00000000-0005-0000-0000-000067040000}"/>
    <cellStyle name="Hyperlink 3" xfId="1740" hidden="1" xr:uid="{00000000-0005-0000-0000-000068040000}"/>
    <cellStyle name="Hyperlink 4" xfId="51" hidden="1" xr:uid="{00000000-0005-0000-0000-000069040000}"/>
    <cellStyle name="Hyperlink 4" xfId="143" hidden="1" xr:uid="{00000000-0005-0000-0000-00006A040000}"/>
    <cellStyle name="Hyperlink 4" xfId="165" hidden="1" xr:uid="{00000000-0005-0000-0000-00006B040000}"/>
    <cellStyle name="Hyperlink 4" xfId="180" hidden="1" xr:uid="{00000000-0005-0000-0000-00006C040000}"/>
    <cellStyle name="Hyperlink 4" xfId="195" hidden="1" xr:uid="{00000000-0005-0000-0000-00006D040000}"/>
    <cellStyle name="Hyperlink 4" xfId="211" hidden="1" xr:uid="{00000000-0005-0000-0000-00006E040000}"/>
    <cellStyle name="Hyperlink 4" xfId="227" hidden="1" xr:uid="{00000000-0005-0000-0000-00006F040000}"/>
    <cellStyle name="Hyperlink 4" xfId="244" hidden="1" xr:uid="{00000000-0005-0000-0000-000070040000}"/>
    <cellStyle name="Hyperlink 4" xfId="259" hidden="1" xr:uid="{00000000-0005-0000-0000-000071040000}"/>
    <cellStyle name="Hyperlink 4" xfId="273" hidden="1" xr:uid="{00000000-0005-0000-0000-000072040000}"/>
    <cellStyle name="Hyperlink 4" xfId="289" hidden="1" xr:uid="{00000000-0005-0000-0000-000073040000}"/>
    <cellStyle name="Hyperlink 4" xfId="305" hidden="1" xr:uid="{00000000-0005-0000-0000-000074040000}"/>
    <cellStyle name="Hyperlink 4" xfId="322" hidden="1" xr:uid="{00000000-0005-0000-0000-000075040000}"/>
    <cellStyle name="Hyperlink 4" xfId="337" hidden="1" xr:uid="{00000000-0005-0000-0000-000076040000}"/>
    <cellStyle name="Hyperlink 4" xfId="351" hidden="1" xr:uid="{00000000-0005-0000-0000-000077040000}"/>
    <cellStyle name="Hyperlink 4" xfId="374" hidden="1" xr:uid="{00000000-0005-0000-0000-000078040000}"/>
    <cellStyle name="Hyperlink 4" xfId="399" hidden="1" xr:uid="{00000000-0005-0000-0000-000079040000}"/>
    <cellStyle name="Hyperlink 4" xfId="416" hidden="1" xr:uid="{00000000-0005-0000-0000-00007A040000}"/>
    <cellStyle name="Hyperlink 4" xfId="431" hidden="1" xr:uid="{00000000-0005-0000-0000-00007B040000}"/>
    <cellStyle name="Hyperlink 4" xfId="369" hidden="1" xr:uid="{00000000-0005-0000-0000-00007C040000}"/>
    <cellStyle name="Hyperlink 4" xfId="447" hidden="1" xr:uid="{00000000-0005-0000-0000-00007D040000}"/>
    <cellStyle name="Hyperlink 4" xfId="467" hidden="1" xr:uid="{00000000-0005-0000-0000-00007E040000}"/>
    <cellStyle name="Hyperlink 4" xfId="482" hidden="1" xr:uid="{00000000-0005-0000-0000-00007F040000}"/>
    <cellStyle name="Hyperlink 4" xfId="497" hidden="1" xr:uid="{00000000-0005-0000-0000-000080040000}"/>
    <cellStyle name="Hyperlink 4" xfId="513" hidden="1" xr:uid="{00000000-0005-0000-0000-000081040000}"/>
    <cellStyle name="Hyperlink 4" xfId="529" hidden="1" xr:uid="{00000000-0005-0000-0000-000082040000}"/>
    <cellStyle name="Hyperlink 4" xfId="546" hidden="1" xr:uid="{00000000-0005-0000-0000-000083040000}"/>
    <cellStyle name="Hyperlink 4" xfId="561" hidden="1" xr:uid="{00000000-0005-0000-0000-000084040000}"/>
    <cellStyle name="Hyperlink 4" xfId="575" hidden="1" xr:uid="{00000000-0005-0000-0000-000085040000}"/>
    <cellStyle name="Hyperlink 4" xfId="591" hidden="1" xr:uid="{00000000-0005-0000-0000-000086040000}"/>
    <cellStyle name="Hyperlink 4" xfId="607" hidden="1" xr:uid="{00000000-0005-0000-0000-000087040000}"/>
    <cellStyle name="Hyperlink 4" xfId="624" hidden="1" xr:uid="{00000000-0005-0000-0000-000088040000}"/>
    <cellStyle name="Hyperlink 4" xfId="639" hidden="1" xr:uid="{00000000-0005-0000-0000-000089040000}"/>
    <cellStyle name="Hyperlink 4" xfId="700" hidden="1" xr:uid="{00000000-0005-0000-0000-00008A040000}"/>
    <cellStyle name="Hyperlink 4" xfId="717" hidden="1" xr:uid="{00000000-0005-0000-0000-00008B040000}"/>
    <cellStyle name="Hyperlink 4" xfId="739" hidden="1" xr:uid="{00000000-0005-0000-0000-00008C040000}"/>
    <cellStyle name="Hyperlink 4" xfId="754" hidden="1" xr:uid="{00000000-0005-0000-0000-00008D040000}"/>
    <cellStyle name="Hyperlink 4" xfId="769" hidden="1" xr:uid="{00000000-0005-0000-0000-00008E040000}"/>
    <cellStyle name="Hyperlink 4" xfId="785" hidden="1" xr:uid="{00000000-0005-0000-0000-00008F040000}"/>
    <cellStyle name="Hyperlink 4" xfId="801" hidden="1" xr:uid="{00000000-0005-0000-0000-000090040000}"/>
    <cellStyle name="Hyperlink 4" xfId="818" hidden="1" xr:uid="{00000000-0005-0000-0000-000091040000}"/>
    <cellStyle name="Hyperlink 4" xfId="833" hidden="1" xr:uid="{00000000-0005-0000-0000-000092040000}"/>
    <cellStyle name="Hyperlink 4" xfId="847" hidden="1" xr:uid="{00000000-0005-0000-0000-000093040000}"/>
    <cellStyle name="Hyperlink 4" xfId="863" hidden="1" xr:uid="{00000000-0005-0000-0000-000094040000}"/>
    <cellStyle name="Hyperlink 4" xfId="879" hidden="1" xr:uid="{00000000-0005-0000-0000-000095040000}"/>
    <cellStyle name="Hyperlink 4" xfId="896" hidden="1" xr:uid="{00000000-0005-0000-0000-000096040000}"/>
    <cellStyle name="Hyperlink 4" xfId="911" hidden="1" xr:uid="{00000000-0005-0000-0000-000097040000}"/>
    <cellStyle name="Hyperlink 4" xfId="925" hidden="1" xr:uid="{00000000-0005-0000-0000-000098040000}"/>
    <cellStyle name="Hyperlink 4" xfId="948" hidden="1" xr:uid="{00000000-0005-0000-0000-000099040000}"/>
    <cellStyle name="Hyperlink 4" xfId="973" hidden="1" xr:uid="{00000000-0005-0000-0000-00009A040000}"/>
    <cellStyle name="Hyperlink 4" xfId="990" hidden="1" xr:uid="{00000000-0005-0000-0000-00009B040000}"/>
    <cellStyle name="Hyperlink 4" xfId="1005" hidden="1" xr:uid="{00000000-0005-0000-0000-00009C040000}"/>
    <cellStyle name="Hyperlink 4" xfId="943" hidden="1" xr:uid="{00000000-0005-0000-0000-00009D040000}"/>
    <cellStyle name="Hyperlink 4" xfId="1021" hidden="1" xr:uid="{00000000-0005-0000-0000-00009E040000}"/>
    <cellStyle name="Hyperlink 4" xfId="1041" hidden="1" xr:uid="{00000000-0005-0000-0000-00009F040000}"/>
    <cellStyle name="Hyperlink 4" xfId="1056" hidden="1" xr:uid="{00000000-0005-0000-0000-0000A0040000}"/>
    <cellStyle name="Hyperlink 4" xfId="1071" hidden="1" xr:uid="{00000000-0005-0000-0000-0000A1040000}"/>
    <cellStyle name="Hyperlink 4" xfId="1087" hidden="1" xr:uid="{00000000-0005-0000-0000-0000A2040000}"/>
    <cellStyle name="Hyperlink 4" xfId="1103" hidden="1" xr:uid="{00000000-0005-0000-0000-0000A3040000}"/>
    <cellStyle name="Hyperlink 4" xfId="1120" hidden="1" xr:uid="{00000000-0005-0000-0000-0000A4040000}"/>
    <cellStyle name="Hyperlink 4" xfId="1135" hidden="1" xr:uid="{00000000-0005-0000-0000-0000A5040000}"/>
    <cellStyle name="Hyperlink 4" xfId="1149" hidden="1" xr:uid="{00000000-0005-0000-0000-0000A6040000}"/>
    <cellStyle name="Hyperlink 4" xfId="1165" hidden="1" xr:uid="{00000000-0005-0000-0000-0000A7040000}"/>
    <cellStyle name="Hyperlink 4" xfId="1181" hidden="1" xr:uid="{00000000-0005-0000-0000-0000A8040000}"/>
    <cellStyle name="Hyperlink 4" xfId="1198" hidden="1" xr:uid="{00000000-0005-0000-0000-0000A9040000}"/>
    <cellStyle name="Hyperlink 4" xfId="1213" hidden="1" xr:uid="{00000000-0005-0000-0000-0000AA040000}"/>
    <cellStyle name="Hyperlink 4" xfId="1229" hidden="1" xr:uid="{00000000-0005-0000-0000-0000AB040000}"/>
    <cellStyle name="Hyperlink 4" xfId="1245" hidden="1" xr:uid="{00000000-0005-0000-0000-0000AC040000}"/>
    <cellStyle name="Hyperlink 4" xfId="1267" hidden="1" xr:uid="{00000000-0005-0000-0000-0000AD040000}"/>
    <cellStyle name="Hyperlink 4" xfId="1282" hidden="1" xr:uid="{00000000-0005-0000-0000-0000AE040000}"/>
    <cellStyle name="Hyperlink 4" xfId="1297" hidden="1" xr:uid="{00000000-0005-0000-0000-0000AF040000}"/>
    <cellStyle name="Hyperlink 4" xfId="1313" hidden="1" xr:uid="{00000000-0005-0000-0000-0000B0040000}"/>
    <cellStyle name="Hyperlink 4" xfId="1329" hidden="1" xr:uid="{00000000-0005-0000-0000-0000B1040000}"/>
    <cellStyle name="Hyperlink 4" xfId="1346" hidden="1" xr:uid="{00000000-0005-0000-0000-0000B2040000}"/>
    <cellStyle name="Hyperlink 4" xfId="1361" hidden="1" xr:uid="{00000000-0005-0000-0000-0000B3040000}"/>
    <cellStyle name="Hyperlink 4" xfId="1375" hidden="1" xr:uid="{00000000-0005-0000-0000-0000B4040000}"/>
    <cellStyle name="Hyperlink 4" xfId="1391" hidden="1" xr:uid="{00000000-0005-0000-0000-0000B5040000}"/>
    <cellStyle name="Hyperlink 4" xfId="1407" hidden="1" xr:uid="{00000000-0005-0000-0000-0000B6040000}"/>
    <cellStyle name="Hyperlink 4" xfId="1424" hidden="1" xr:uid="{00000000-0005-0000-0000-0000B7040000}"/>
    <cellStyle name="Hyperlink 4" xfId="1439" hidden="1" xr:uid="{00000000-0005-0000-0000-0000B8040000}"/>
    <cellStyle name="Hyperlink 4" xfId="1453" hidden="1" xr:uid="{00000000-0005-0000-0000-0000B9040000}"/>
    <cellStyle name="Hyperlink 4" xfId="1476" hidden="1" xr:uid="{00000000-0005-0000-0000-0000BA040000}"/>
    <cellStyle name="Hyperlink 4" xfId="1501" hidden="1" xr:uid="{00000000-0005-0000-0000-0000BB040000}"/>
    <cellStyle name="Hyperlink 4" xfId="1518" hidden="1" xr:uid="{00000000-0005-0000-0000-0000BC040000}"/>
    <cellStyle name="Hyperlink 4" xfId="1533" hidden="1" xr:uid="{00000000-0005-0000-0000-0000BD040000}"/>
    <cellStyle name="Hyperlink 4" xfId="1471" hidden="1" xr:uid="{00000000-0005-0000-0000-0000BE040000}"/>
    <cellStyle name="Hyperlink 4" xfId="1549" hidden="1" xr:uid="{00000000-0005-0000-0000-0000BF040000}"/>
    <cellStyle name="Hyperlink 4" xfId="1569" hidden="1" xr:uid="{00000000-0005-0000-0000-0000C0040000}"/>
    <cellStyle name="Hyperlink 4" xfId="1584" hidden="1" xr:uid="{00000000-0005-0000-0000-0000C1040000}"/>
    <cellStyle name="Hyperlink 4" xfId="1599" hidden="1" xr:uid="{00000000-0005-0000-0000-0000C2040000}"/>
    <cellStyle name="Hyperlink 4" xfId="1615" hidden="1" xr:uid="{00000000-0005-0000-0000-0000C3040000}"/>
    <cellStyle name="Hyperlink 4" xfId="1631" hidden="1" xr:uid="{00000000-0005-0000-0000-0000C4040000}"/>
    <cellStyle name="Hyperlink 4" xfId="1648" hidden="1" xr:uid="{00000000-0005-0000-0000-0000C5040000}"/>
    <cellStyle name="Hyperlink 4" xfId="1663" hidden="1" xr:uid="{00000000-0005-0000-0000-0000C6040000}"/>
    <cellStyle name="Hyperlink 4" xfId="1677" hidden="1" xr:uid="{00000000-0005-0000-0000-0000C7040000}"/>
    <cellStyle name="Hyperlink 4" xfId="1693" hidden="1" xr:uid="{00000000-0005-0000-0000-0000C8040000}"/>
    <cellStyle name="Hyperlink 4" xfId="1709" hidden="1" xr:uid="{00000000-0005-0000-0000-0000C9040000}"/>
    <cellStyle name="Hyperlink 4" xfId="1726" hidden="1" xr:uid="{00000000-0005-0000-0000-0000CA040000}"/>
    <cellStyle name="Hyperlink 4" xfId="1741" hidden="1" xr:uid="{00000000-0005-0000-0000-0000CB040000}"/>
    <cellStyle name="Hyperlink 5" xfId="53" hidden="1" xr:uid="{00000000-0005-0000-0000-0000CC040000}"/>
    <cellStyle name="Hyperlink 5" xfId="144" hidden="1" xr:uid="{00000000-0005-0000-0000-0000CD040000}"/>
    <cellStyle name="Hyperlink 5" xfId="166" hidden="1" xr:uid="{00000000-0005-0000-0000-0000CE040000}"/>
    <cellStyle name="Hyperlink 5" xfId="181" hidden="1" xr:uid="{00000000-0005-0000-0000-0000CF040000}"/>
    <cellStyle name="Hyperlink 5" xfId="196" hidden="1" xr:uid="{00000000-0005-0000-0000-0000D0040000}"/>
    <cellStyle name="Hyperlink 5" xfId="212" hidden="1" xr:uid="{00000000-0005-0000-0000-0000D1040000}"/>
    <cellStyle name="Hyperlink 5" xfId="228" hidden="1" xr:uid="{00000000-0005-0000-0000-0000D2040000}"/>
    <cellStyle name="Hyperlink 5" xfId="245" hidden="1" xr:uid="{00000000-0005-0000-0000-0000D3040000}"/>
    <cellStyle name="Hyperlink 5" xfId="260" hidden="1" xr:uid="{00000000-0005-0000-0000-0000D4040000}"/>
    <cellStyle name="Hyperlink 5" xfId="274" hidden="1" xr:uid="{00000000-0005-0000-0000-0000D5040000}"/>
    <cellStyle name="Hyperlink 5" xfId="290" hidden="1" xr:uid="{00000000-0005-0000-0000-0000D6040000}"/>
    <cellStyle name="Hyperlink 5" xfId="306" hidden="1" xr:uid="{00000000-0005-0000-0000-0000D7040000}"/>
    <cellStyle name="Hyperlink 5" xfId="323" hidden="1" xr:uid="{00000000-0005-0000-0000-0000D8040000}"/>
    <cellStyle name="Hyperlink 5" xfId="338" hidden="1" xr:uid="{00000000-0005-0000-0000-0000D9040000}"/>
    <cellStyle name="Hyperlink 5" xfId="353" hidden="1" xr:uid="{00000000-0005-0000-0000-0000DA040000}"/>
    <cellStyle name="Hyperlink 5" xfId="375" hidden="1" xr:uid="{00000000-0005-0000-0000-0000DB040000}"/>
    <cellStyle name="Hyperlink 5" xfId="400" hidden="1" xr:uid="{00000000-0005-0000-0000-0000DC040000}"/>
    <cellStyle name="Hyperlink 5" xfId="417" hidden="1" xr:uid="{00000000-0005-0000-0000-0000DD040000}"/>
    <cellStyle name="Hyperlink 5" xfId="432" hidden="1" xr:uid="{00000000-0005-0000-0000-0000DE040000}"/>
    <cellStyle name="Hyperlink 5" xfId="396" hidden="1" xr:uid="{00000000-0005-0000-0000-0000DF040000}"/>
    <cellStyle name="Hyperlink 5" xfId="448" hidden="1" xr:uid="{00000000-0005-0000-0000-0000E0040000}"/>
    <cellStyle name="Hyperlink 5" xfId="468" hidden="1" xr:uid="{00000000-0005-0000-0000-0000E1040000}"/>
    <cellStyle name="Hyperlink 5" xfId="483" hidden="1" xr:uid="{00000000-0005-0000-0000-0000E2040000}"/>
    <cellStyle name="Hyperlink 5" xfId="498" hidden="1" xr:uid="{00000000-0005-0000-0000-0000E3040000}"/>
    <cellStyle name="Hyperlink 5" xfId="514" hidden="1" xr:uid="{00000000-0005-0000-0000-0000E4040000}"/>
    <cellStyle name="Hyperlink 5" xfId="530" hidden="1" xr:uid="{00000000-0005-0000-0000-0000E5040000}"/>
    <cellStyle name="Hyperlink 5" xfId="547" hidden="1" xr:uid="{00000000-0005-0000-0000-0000E6040000}"/>
    <cellStyle name="Hyperlink 5" xfId="562" hidden="1" xr:uid="{00000000-0005-0000-0000-0000E7040000}"/>
    <cellStyle name="Hyperlink 5" xfId="576" hidden="1" xr:uid="{00000000-0005-0000-0000-0000E8040000}"/>
    <cellStyle name="Hyperlink 5" xfId="592" hidden="1" xr:uid="{00000000-0005-0000-0000-0000E9040000}"/>
    <cellStyle name="Hyperlink 5" xfId="608" hidden="1" xr:uid="{00000000-0005-0000-0000-0000EA040000}"/>
    <cellStyle name="Hyperlink 5" xfId="625" hidden="1" xr:uid="{00000000-0005-0000-0000-0000EB040000}"/>
    <cellStyle name="Hyperlink 5" xfId="640" hidden="1" xr:uid="{00000000-0005-0000-0000-0000EC040000}"/>
    <cellStyle name="Hyperlink 5" xfId="701" hidden="1" xr:uid="{00000000-0005-0000-0000-0000ED040000}"/>
    <cellStyle name="Hyperlink 5" xfId="718" hidden="1" xr:uid="{00000000-0005-0000-0000-0000EE040000}"/>
    <cellStyle name="Hyperlink 5" xfId="740" hidden="1" xr:uid="{00000000-0005-0000-0000-0000EF040000}"/>
    <cellStyle name="Hyperlink 5" xfId="755" hidden="1" xr:uid="{00000000-0005-0000-0000-0000F0040000}"/>
    <cellStyle name="Hyperlink 5" xfId="770" hidden="1" xr:uid="{00000000-0005-0000-0000-0000F1040000}"/>
    <cellStyle name="Hyperlink 5" xfId="786" hidden="1" xr:uid="{00000000-0005-0000-0000-0000F2040000}"/>
    <cellStyle name="Hyperlink 5" xfId="802" hidden="1" xr:uid="{00000000-0005-0000-0000-0000F3040000}"/>
    <cellStyle name="Hyperlink 5" xfId="819" hidden="1" xr:uid="{00000000-0005-0000-0000-0000F4040000}"/>
    <cellStyle name="Hyperlink 5" xfId="834" hidden="1" xr:uid="{00000000-0005-0000-0000-0000F5040000}"/>
    <cellStyle name="Hyperlink 5" xfId="848" hidden="1" xr:uid="{00000000-0005-0000-0000-0000F6040000}"/>
    <cellStyle name="Hyperlink 5" xfId="864" hidden="1" xr:uid="{00000000-0005-0000-0000-0000F7040000}"/>
    <cellStyle name="Hyperlink 5" xfId="880" hidden="1" xr:uid="{00000000-0005-0000-0000-0000F8040000}"/>
    <cellStyle name="Hyperlink 5" xfId="897" hidden="1" xr:uid="{00000000-0005-0000-0000-0000F9040000}"/>
    <cellStyle name="Hyperlink 5" xfId="912" hidden="1" xr:uid="{00000000-0005-0000-0000-0000FA040000}"/>
    <cellStyle name="Hyperlink 5" xfId="927" hidden="1" xr:uid="{00000000-0005-0000-0000-0000FB040000}"/>
    <cellStyle name="Hyperlink 5" xfId="949" hidden="1" xr:uid="{00000000-0005-0000-0000-0000FC040000}"/>
    <cellStyle name="Hyperlink 5" xfId="974" hidden="1" xr:uid="{00000000-0005-0000-0000-0000FD040000}"/>
    <cellStyle name="Hyperlink 5" xfId="991" hidden="1" xr:uid="{00000000-0005-0000-0000-0000FE040000}"/>
    <cellStyle name="Hyperlink 5" xfId="1006" hidden="1" xr:uid="{00000000-0005-0000-0000-0000FF040000}"/>
    <cellStyle name="Hyperlink 5" xfId="970" hidden="1" xr:uid="{00000000-0005-0000-0000-000000050000}"/>
    <cellStyle name="Hyperlink 5" xfId="1022" hidden="1" xr:uid="{00000000-0005-0000-0000-000001050000}"/>
    <cellStyle name="Hyperlink 5" xfId="1042" hidden="1" xr:uid="{00000000-0005-0000-0000-000002050000}"/>
    <cellStyle name="Hyperlink 5" xfId="1057" hidden="1" xr:uid="{00000000-0005-0000-0000-000003050000}"/>
    <cellStyle name="Hyperlink 5" xfId="1072" hidden="1" xr:uid="{00000000-0005-0000-0000-000004050000}"/>
    <cellStyle name="Hyperlink 5" xfId="1088" hidden="1" xr:uid="{00000000-0005-0000-0000-000005050000}"/>
    <cellStyle name="Hyperlink 5" xfId="1104" hidden="1" xr:uid="{00000000-0005-0000-0000-000006050000}"/>
    <cellStyle name="Hyperlink 5" xfId="1121" hidden="1" xr:uid="{00000000-0005-0000-0000-000007050000}"/>
    <cellStyle name="Hyperlink 5" xfId="1136" hidden="1" xr:uid="{00000000-0005-0000-0000-000008050000}"/>
    <cellStyle name="Hyperlink 5" xfId="1150" hidden="1" xr:uid="{00000000-0005-0000-0000-000009050000}"/>
    <cellStyle name="Hyperlink 5" xfId="1166" hidden="1" xr:uid="{00000000-0005-0000-0000-00000A050000}"/>
    <cellStyle name="Hyperlink 5" xfId="1182" hidden="1" xr:uid="{00000000-0005-0000-0000-00000B050000}"/>
    <cellStyle name="Hyperlink 5" xfId="1199" hidden="1" xr:uid="{00000000-0005-0000-0000-00000C050000}"/>
    <cellStyle name="Hyperlink 5" xfId="1214" hidden="1" xr:uid="{00000000-0005-0000-0000-00000D050000}"/>
    <cellStyle name="Hyperlink 5" xfId="1230" hidden="1" xr:uid="{00000000-0005-0000-0000-00000E050000}"/>
    <cellStyle name="Hyperlink 5" xfId="1246" hidden="1" xr:uid="{00000000-0005-0000-0000-00000F050000}"/>
    <cellStyle name="Hyperlink 5" xfId="1268" hidden="1" xr:uid="{00000000-0005-0000-0000-000010050000}"/>
    <cellStyle name="Hyperlink 5" xfId="1283" hidden="1" xr:uid="{00000000-0005-0000-0000-000011050000}"/>
    <cellStyle name="Hyperlink 5" xfId="1298" hidden="1" xr:uid="{00000000-0005-0000-0000-000012050000}"/>
    <cellStyle name="Hyperlink 5" xfId="1314" hidden="1" xr:uid="{00000000-0005-0000-0000-000013050000}"/>
    <cellStyle name="Hyperlink 5" xfId="1330" hidden="1" xr:uid="{00000000-0005-0000-0000-000014050000}"/>
    <cellStyle name="Hyperlink 5" xfId="1347" hidden="1" xr:uid="{00000000-0005-0000-0000-000015050000}"/>
    <cellStyle name="Hyperlink 5" xfId="1362" hidden="1" xr:uid="{00000000-0005-0000-0000-000016050000}"/>
    <cellStyle name="Hyperlink 5" xfId="1376" hidden="1" xr:uid="{00000000-0005-0000-0000-000017050000}"/>
    <cellStyle name="Hyperlink 5" xfId="1392" hidden="1" xr:uid="{00000000-0005-0000-0000-000018050000}"/>
    <cellStyle name="Hyperlink 5" xfId="1408" hidden="1" xr:uid="{00000000-0005-0000-0000-000019050000}"/>
    <cellStyle name="Hyperlink 5" xfId="1425" hidden="1" xr:uid="{00000000-0005-0000-0000-00001A050000}"/>
    <cellStyle name="Hyperlink 5" xfId="1440" hidden="1" xr:uid="{00000000-0005-0000-0000-00001B050000}"/>
    <cellStyle name="Hyperlink 5" xfId="1455" hidden="1" xr:uid="{00000000-0005-0000-0000-00001C050000}"/>
    <cellStyle name="Hyperlink 5" xfId="1477" hidden="1" xr:uid="{00000000-0005-0000-0000-00001D050000}"/>
    <cellStyle name="Hyperlink 5" xfId="1502" hidden="1" xr:uid="{00000000-0005-0000-0000-00001E050000}"/>
    <cellStyle name="Hyperlink 5" xfId="1519" hidden="1" xr:uid="{00000000-0005-0000-0000-00001F050000}"/>
    <cellStyle name="Hyperlink 5" xfId="1534" hidden="1" xr:uid="{00000000-0005-0000-0000-000020050000}"/>
    <cellStyle name="Hyperlink 5" xfId="1498" hidden="1" xr:uid="{00000000-0005-0000-0000-000021050000}"/>
    <cellStyle name="Hyperlink 5" xfId="1550" hidden="1" xr:uid="{00000000-0005-0000-0000-000022050000}"/>
    <cellStyle name="Hyperlink 5" xfId="1570" hidden="1" xr:uid="{00000000-0005-0000-0000-000023050000}"/>
    <cellStyle name="Hyperlink 5" xfId="1585" hidden="1" xr:uid="{00000000-0005-0000-0000-000024050000}"/>
    <cellStyle name="Hyperlink 5" xfId="1600" hidden="1" xr:uid="{00000000-0005-0000-0000-000025050000}"/>
    <cellStyle name="Hyperlink 5" xfId="1616" hidden="1" xr:uid="{00000000-0005-0000-0000-000026050000}"/>
    <cellStyle name="Hyperlink 5" xfId="1632" hidden="1" xr:uid="{00000000-0005-0000-0000-000027050000}"/>
    <cellStyle name="Hyperlink 5" xfId="1649" hidden="1" xr:uid="{00000000-0005-0000-0000-000028050000}"/>
    <cellStyle name="Hyperlink 5" xfId="1664" hidden="1" xr:uid="{00000000-0005-0000-0000-000029050000}"/>
    <cellStyle name="Hyperlink 5" xfId="1678" hidden="1" xr:uid="{00000000-0005-0000-0000-00002A050000}"/>
    <cellStyle name="Hyperlink 5" xfId="1694" hidden="1" xr:uid="{00000000-0005-0000-0000-00002B050000}"/>
    <cellStyle name="Hyperlink 5" xfId="1710" hidden="1" xr:uid="{00000000-0005-0000-0000-00002C050000}"/>
    <cellStyle name="Hyperlink 5" xfId="1727" hidden="1" xr:uid="{00000000-0005-0000-0000-00002D050000}"/>
    <cellStyle name="Hyperlink 5" xfId="1742" hidden="1" xr:uid="{00000000-0005-0000-0000-00002E050000}"/>
    <cellStyle name="Hyperlink 6" xfId="55" hidden="1" xr:uid="{00000000-0005-0000-0000-00002F050000}"/>
    <cellStyle name="Hyperlink 6" xfId="145" hidden="1" xr:uid="{00000000-0005-0000-0000-000030050000}"/>
    <cellStyle name="Hyperlink 6" xfId="167" hidden="1" xr:uid="{00000000-0005-0000-0000-000031050000}"/>
    <cellStyle name="Hyperlink 6" xfId="182" hidden="1" xr:uid="{00000000-0005-0000-0000-000032050000}"/>
    <cellStyle name="Hyperlink 6" xfId="197" hidden="1" xr:uid="{00000000-0005-0000-0000-000033050000}"/>
    <cellStyle name="Hyperlink 6" xfId="213" hidden="1" xr:uid="{00000000-0005-0000-0000-000034050000}"/>
    <cellStyle name="Hyperlink 6" xfId="229" hidden="1" xr:uid="{00000000-0005-0000-0000-000035050000}"/>
    <cellStyle name="Hyperlink 6" xfId="246" hidden="1" xr:uid="{00000000-0005-0000-0000-000036050000}"/>
    <cellStyle name="Hyperlink 6" xfId="261" hidden="1" xr:uid="{00000000-0005-0000-0000-000037050000}"/>
    <cellStyle name="Hyperlink 6" xfId="275" hidden="1" xr:uid="{00000000-0005-0000-0000-000038050000}"/>
    <cellStyle name="Hyperlink 6" xfId="291" hidden="1" xr:uid="{00000000-0005-0000-0000-000039050000}"/>
    <cellStyle name="Hyperlink 6" xfId="307" hidden="1" xr:uid="{00000000-0005-0000-0000-00003A050000}"/>
    <cellStyle name="Hyperlink 6" xfId="324" hidden="1" xr:uid="{00000000-0005-0000-0000-00003B050000}"/>
    <cellStyle name="Hyperlink 6" xfId="339" hidden="1" xr:uid="{00000000-0005-0000-0000-00003C050000}"/>
    <cellStyle name="Hyperlink 6" xfId="355" hidden="1" xr:uid="{00000000-0005-0000-0000-00003D050000}"/>
    <cellStyle name="Hyperlink 6" xfId="376" hidden="1" xr:uid="{00000000-0005-0000-0000-00003E050000}"/>
    <cellStyle name="Hyperlink 6" xfId="401" hidden="1" xr:uid="{00000000-0005-0000-0000-00003F050000}"/>
    <cellStyle name="Hyperlink 6" xfId="418" hidden="1" xr:uid="{00000000-0005-0000-0000-000040050000}"/>
    <cellStyle name="Hyperlink 6" xfId="433" hidden="1" xr:uid="{00000000-0005-0000-0000-000041050000}"/>
    <cellStyle name="Hyperlink 6" xfId="395" hidden="1" xr:uid="{00000000-0005-0000-0000-000042050000}"/>
    <cellStyle name="Hyperlink 6" xfId="449" hidden="1" xr:uid="{00000000-0005-0000-0000-000043050000}"/>
    <cellStyle name="Hyperlink 6" xfId="469" hidden="1" xr:uid="{00000000-0005-0000-0000-000044050000}"/>
    <cellStyle name="Hyperlink 6" xfId="484" hidden="1" xr:uid="{00000000-0005-0000-0000-000045050000}"/>
    <cellStyle name="Hyperlink 6" xfId="499" hidden="1" xr:uid="{00000000-0005-0000-0000-000046050000}"/>
    <cellStyle name="Hyperlink 6" xfId="515" hidden="1" xr:uid="{00000000-0005-0000-0000-000047050000}"/>
    <cellStyle name="Hyperlink 6" xfId="531" hidden="1" xr:uid="{00000000-0005-0000-0000-000048050000}"/>
    <cellStyle name="Hyperlink 6" xfId="548" hidden="1" xr:uid="{00000000-0005-0000-0000-000049050000}"/>
    <cellStyle name="Hyperlink 6" xfId="563" hidden="1" xr:uid="{00000000-0005-0000-0000-00004A050000}"/>
    <cellStyle name="Hyperlink 6" xfId="577" hidden="1" xr:uid="{00000000-0005-0000-0000-00004B050000}"/>
    <cellStyle name="Hyperlink 6" xfId="593" hidden="1" xr:uid="{00000000-0005-0000-0000-00004C050000}"/>
    <cellStyle name="Hyperlink 6" xfId="609" hidden="1" xr:uid="{00000000-0005-0000-0000-00004D050000}"/>
    <cellStyle name="Hyperlink 6" xfId="626" hidden="1" xr:uid="{00000000-0005-0000-0000-00004E050000}"/>
    <cellStyle name="Hyperlink 6" xfId="641" hidden="1" xr:uid="{00000000-0005-0000-0000-00004F050000}"/>
    <cellStyle name="Hyperlink 6" xfId="702" hidden="1" xr:uid="{00000000-0005-0000-0000-000050050000}"/>
    <cellStyle name="Hyperlink 6" xfId="719" hidden="1" xr:uid="{00000000-0005-0000-0000-000051050000}"/>
    <cellStyle name="Hyperlink 6" xfId="741" hidden="1" xr:uid="{00000000-0005-0000-0000-000052050000}"/>
    <cellStyle name="Hyperlink 6" xfId="756" hidden="1" xr:uid="{00000000-0005-0000-0000-000053050000}"/>
    <cellStyle name="Hyperlink 6" xfId="771" hidden="1" xr:uid="{00000000-0005-0000-0000-000054050000}"/>
    <cellStyle name="Hyperlink 6" xfId="787" hidden="1" xr:uid="{00000000-0005-0000-0000-000055050000}"/>
    <cellStyle name="Hyperlink 6" xfId="803" hidden="1" xr:uid="{00000000-0005-0000-0000-000056050000}"/>
    <cellStyle name="Hyperlink 6" xfId="820" hidden="1" xr:uid="{00000000-0005-0000-0000-000057050000}"/>
    <cellStyle name="Hyperlink 6" xfId="835" hidden="1" xr:uid="{00000000-0005-0000-0000-000058050000}"/>
    <cellStyle name="Hyperlink 6" xfId="849" hidden="1" xr:uid="{00000000-0005-0000-0000-000059050000}"/>
    <cellStyle name="Hyperlink 6" xfId="865" hidden="1" xr:uid="{00000000-0005-0000-0000-00005A050000}"/>
    <cellStyle name="Hyperlink 6" xfId="881" hidden="1" xr:uid="{00000000-0005-0000-0000-00005B050000}"/>
    <cellStyle name="Hyperlink 6" xfId="898" hidden="1" xr:uid="{00000000-0005-0000-0000-00005C050000}"/>
    <cellStyle name="Hyperlink 6" xfId="913" hidden="1" xr:uid="{00000000-0005-0000-0000-00005D050000}"/>
    <cellStyle name="Hyperlink 6" xfId="929" hidden="1" xr:uid="{00000000-0005-0000-0000-00005E050000}"/>
    <cellStyle name="Hyperlink 6" xfId="950" hidden="1" xr:uid="{00000000-0005-0000-0000-00005F050000}"/>
    <cellStyle name="Hyperlink 6" xfId="975" hidden="1" xr:uid="{00000000-0005-0000-0000-000060050000}"/>
    <cellStyle name="Hyperlink 6" xfId="992" hidden="1" xr:uid="{00000000-0005-0000-0000-000061050000}"/>
    <cellStyle name="Hyperlink 6" xfId="1007" hidden="1" xr:uid="{00000000-0005-0000-0000-000062050000}"/>
    <cellStyle name="Hyperlink 6" xfId="969" hidden="1" xr:uid="{00000000-0005-0000-0000-000063050000}"/>
    <cellStyle name="Hyperlink 6" xfId="1023" hidden="1" xr:uid="{00000000-0005-0000-0000-000064050000}"/>
    <cellStyle name="Hyperlink 6" xfId="1043" hidden="1" xr:uid="{00000000-0005-0000-0000-000065050000}"/>
    <cellStyle name="Hyperlink 6" xfId="1058" hidden="1" xr:uid="{00000000-0005-0000-0000-000066050000}"/>
    <cellStyle name="Hyperlink 6" xfId="1073" hidden="1" xr:uid="{00000000-0005-0000-0000-000067050000}"/>
    <cellStyle name="Hyperlink 6" xfId="1089" hidden="1" xr:uid="{00000000-0005-0000-0000-000068050000}"/>
    <cellStyle name="Hyperlink 6" xfId="1105" hidden="1" xr:uid="{00000000-0005-0000-0000-000069050000}"/>
    <cellStyle name="Hyperlink 6" xfId="1122" hidden="1" xr:uid="{00000000-0005-0000-0000-00006A050000}"/>
    <cellStyle name="Hyperlink 6" xfId="1137" hidden="1" xr:uid="{00000000-0005-0000-0000-00006B050000}"/>
    <cellStyle name="Hyperlink 6" xfId="1151" hidden="1" xr:uid="{00000000-0005-0000-0000-00006C050000}"/>
    <cellStyle name="Hyperlink 6" xfId="1167" hidden="1" xr:uid="{00000000-0005-0000-0000-00006D050000}"/>
    <cellStyle name="Hyperlink 6" xfId="1183" hidden="1" xr:uid="{00000000-0005-0000-0000-00006E050000}"/>
    <cellStyle name="Hyperlink 6" xfId="1200" hidden="1" xr:uid="{00000000-0005-0000-0000-00006F050000}"/>
    <cellStyle name="Hyperlink 6" xfId="1215" hidden="1" xr:uid="{00000000-0005-0000-0000-000070050000}"/>
    <cellStyle name="Hyperlink 6" xfId="1231" hidden="1" xr:uid="{00000000-0005-0000-0000-000071050000}"/>
    <cellStyle name="Hyperlink 6" xfId="1247" hidden="1" xr:uid="{00000000-0005-0000-0000-000072050000}"/>
    <cellStyle name="Hyperlink 6" xfId="1269" hidden="1" xr:uid="{00000000-0005-0000-0000-000073050000}"/>
    <cellStyle name="Hyperlink 6" xfId="1284" hidden="1" xr:uid="{00000000-0005-0000-0000-000074050000}"/>
    <cellStyle name="Hyperlink 6" xfId="1299" hidden="1" xr:uid="{00000000-0005-0000-0000-000075050000}"/>
    <cellStyle name="Hyperlink 6" xfId="1315" hidden="1" xr:uid="{00000000-0005-0000-0000-000076050000}"/>
    <cellStyle name="Hyperlink 6" xfId="1331" hidden="1" xr:uid="{00000000-0005-0000-0000-000077050000}"/>
    <cellStyle name="Hyperlink 6" xfId="1348" hidden="1" xr:uid="{00000000-0005-0000-0000-000078050000}"/>
    <cellStyle name="Hyperlink 6" xfId="1363" hidden="1" xr:uid="{00000000-0005-0000-0000-000079050000}"/>
    <cellStyle name="Hyperlink 6" xfId="1377" hidden="1" xr:uid="{00000000-0005-0000-0000-00007A050000}"/>
    <cellStyle name="Hyperlink 6" xfId="1393" hidden="1" xr:uid="{00000000-0005-0000-0000-00007B050000}"/>
    <cellStyle name="Hyperlink 6" xfId="1409" hidden="1" xr:uid="{00000000-0005-0000-0000-00007C050000}"/>
    <cellStyle name="Hyperlink 6" xfId="1426" hidden="1" xr:uid="{00000000-0005-0000-0000-00007D050000}"/>
    <cellStyle name="Hyperlink 6" xfId="1441" hidden="1" xr:uid="{00000000-0005-0000-0000-00007E050000}"/>
    <cellStyle name="Hyperlink 6" xfId="1457" hidden="1" xr:uid="{00000000-0005-0000-0000-00007F050000}"/>
    <cellStyle name="Hyperlink 6" xfId="1478" hidden="1" xr:uid="{00000000-0005-0000-0000-000080050000}"/>
    <cellStyle name="Hyperlink 6" xfId="1503" hidden="1" xr:uid="{00000000-0005-0000-0000-000081050000}"/>
    <cellStyle name="Hyperlink 6" xfId="1520" hidden="1" xr:uid="{00000000-0005-0000-0000-000082050000}"/>
    <cellStyle name="Hyperlink 6" xfId="1535" hidden="1" xr:uid="{00000000-0005-0000-0000-000083050000}"/>
    <cellStyle name="Hyperlink 6" xfId="1497" hidden="1" xr:uid="{00000000-0005-0000-0000-000084050000}"/>
    <cellStyle name="Hyperlink 6" xfId="1551" hidden="1" xr:uid="{00000000-0005-0000-0000-000085050000}"/>
    <cellStyle name="Hyperlink 6" xfId="1571" hidden="1" xr:uid="{00000000-0005-0000-0000-000086050000}"/>
    <cellStyle name="Hyperlink 6" xfId="1586" hidden="1" xr:uid="{00000000-0005-0000-0000-000087050000}"/>
    <cellStyle name="Hyperlink 6" xfId="1601" hidden="1" xr:uid="{00000000-0005-0000-0000-000088050000}"/>
    <cellStyle name="Hyperlink 6" xfId="1617" hidden="1" xr:uid="{00000000-0005-0000-0000-000089050000}"/>
    <cellStyle name="Hyperlink 6" xfId="1633" hidden="1" xr:uid="{00000000-0005-0000-0000-00008A050000}"/>
    <cellStyle name="Hyperlink 6" xfId="1650" hidden="1" xr:uid="{00000000-0005-0000-0000-00008B050000}"/>
    <cellStyle name="Hyperlink 6" xfId="1665" hidden="1" xr:uid="{00000000-0005-0000-0000-00008C050000}"/>
    <cellStyle name="Hyperlink 6" xfId="1679" hidden="1" xr:uid="{00000000-0005-0000-0000-00008D050000}"/>
    <cellStyle name="Hyperlink 6" xfId="1695" hidden="1" xr:uid="{00000000-0005-0000-0000-00008E050000}"/>
    <cellStyle name="Hyperlink 6" xfId="1711" hidden="1" xr:uid="{00000000-0005-0000-0000-00008F050000}"/>
    <cellStyle name="Hyperlink 6" xfId="1728" hidden="1" xr:uid="{00000000-0005-0000-0000-000090050000}"/>
    <cellStyle name="Hyperlink 6" xfId="1743" hidden="1" xr:uid="{00000000-0005-0000-0000-000091050000}"/>
    <cellStyle name="Hyperlink 7" xfId="57" hidden="1" xr:uid="{00000000-0005-0000-0000-000092050000}"/>
    <cellStyle name="Hyperlink 7" xfId="146" hidden="1" xr:uid="{00000000-0005-0000-0000-000093050000}"/>
    <cellStyle name="Hyperlink 7" xfId="168" hidden="1" xr:uid="{00000000-0005-0000-0000-000094050000}"/>
    <cellStyle name="Hyperlink 7" xfId="183" hidden="1" xr:uid="{00000000-0005-0000-0000-000095050000}"/>
    <cellStyle name="Hyperlink 7" xfId="198" hidden="1" xr:uid="{00000000-0005-0000-0000-000096050000}"/>
    <cellStyle name="Hyperlink 7" xfId="214" hidden="1" xr:uid="{00000000-0005-0000-0000-000097050000}"/>
    <cellStyle name="Hyperlink 7" xfId="230" hidden="1" xr:uid="{00000000-0005-0000-0000-000098050000}"/>
    <cellStyle name="Hyperlink 7" xfId="247" hidden="1" xr:uid="{00000000-0005-0000-0000-000099050000}"/>
    <cellStyle name="Hyperlink 7" xfId="262" hidden="1" xr:uid="{00000000-0005-0000-0000-00009A050000}"/>
    <cellStyle name="Hyperlink 7" xfId="276" hidden="1" xr:uid="{00000000-0005-0000-0000-00009B050000}"/>
    <cellStyle name="Hyperlink 7" xfId="292" hidden="1" xr:uid="{00000000-0005-0000-0000-00009C050000}"/>
    <cellStyle name="Hyperlink 7" xfId="308" hidden="1" xr:uid="{00000000-0005-0000-0000-00009D050000}"/>
    <cellStyle name="Hyperlink 7" xfId="325" hidden="1" xr:uid="{00000000-0005-0000-0000-00009E050000}"/>
    <cellStyle name="Hyperlink 7" xfId="340" hidden="1" xr:uid="{00000000-0005-0000-0000-00009F050000}"/>
    <cellStyle name="Hyperlink 7" xfId="357" hidden="1" xr:uid="{00000000-0005-0000-0000-0000A0050000}"/>
    <cellStyle name="Hyperlink 7" xfId="377" hidden="1" xr:uid="{00000000-0005-0000-0000-0000A1050000}"/>
    <cellStyle name="Hyperlink 7" xfId="402" hidden="1" xr:uid="{00000000-0005-0000-0000-0000A2050000}"/>
    <cellStyle name="Hyperlink 7" xfId="419" hidden="1" xr:uid="{00000000-0005-0000-0000-0000A3050000}"/>
    <cellStyle name="Hyperlink 7" xfId="434" hidden="1" xr:uid="{00000000-0005-0000-0000-0000A4050000}"/>
    <cellStyle name="Hyperlink 7" xfId="394" hidden="1" xr:uid="{00000000-0005-0000-0000-0000A5050000}"/>
    <cellStyle name="Hyperlink 7" xfId="450" hidden="1" xr:uid="{00000000-0005-0000-0000-0000A6050000}"/>
    <cellStyle name="Hyperlink 7" xfId="470" hidden="1" xr:uid="{00000000-0005-0000-0000-0000A7050000}"/>
    <cellStyle name="Hyperlink 7" xfId="485" hidden="1" xr:uid="{00000000-0005-0000-0000-0000A8050000}"/>
    <cellStyle name="Hyperlink 7" xfId="500" hidden="1" xr:uid="{00000000-0005-0000-0000-0000A9050000}"/>
    <cellStyle name="Hyperlink 7" xfId="516" hidden="1" xr:uid="{00000000-0005-0000-0000-0000AA050000}"/>
    <cellStyle name="Hyperlink 7" xfId="532" hidden="1" xr:uid="{00000000-0005-0000-0000-0000AB050000}"/>
    <cellStyle name="Hyperlink 7" xfId="549" hidden="1" xr:uid="{00000000-0005-0000-0000-0000AC050000}"/>
    <cellStyle name="Hyperlink 7" xfId="564" hidden="1" xr:uid="{00000000-0005-0000-0000-0000AD050000}"/>
    <cellStyle name="Hyperlink 7" xfId="578" hidden="1" xr:uid="{00000000-0005-0000-0000-0000AE050000}"/>
    <cellStyle name="Hyperlink 7" xfId="594" hidden="1" xr:uid="{00000000-0005-0000-0000-0000AF050000}"/>
    <cellStyle name="Hyperlink 7" xfId="610" hidden="1" xr:uid="{00000000-0005-0000-0000-0000B0050000}"/>
    <cellStyle name="Hyperlink 7" xfId="627" hidden="1" xr:uid="{00000000-0005-0000-0000-0000B1050000}"/>
    <cellStyle name="Hyperlink 7" xfId="642" hidden="1" xr:uid="{00000000-0005-0000-0000-0000B2050000}"/>
    <cellStyle name="Hyperlink 7" xfId="703" hidden="1" xr:uid="{00000000-0005-0000-0000-0000B3050000}"/>
    <cellStyle name="Hyperlink 7" xfId="720" hidden="1" xr:uid="{00000000-0005-0000-0000-0000B4050000}"/>
    <cellStyle name="Hyperlink 7" xfId="742" hidden="1" xr:uid="{00000000-0005-0000-0000-0000B5050000}"/>
    <cellStyle name="Hyperlink 7" xfId="757" hidden="1" xr:uid="{00000000-0005-0000-0000-0000B6050000}"/>
    <cellStyle name="Hyperlink 7" xfId="772" hidden="1" xr:uid="{00000000-0005-0000-0000-0000B7050000}"/>
    <cellStyle name="Hyperlink 7" xfId="788" hidden="1" xr:uid="{00000000-0005-0000-0000-0000B8050000}"/>
    <cellStyle name="Hyperlink 7" xfId="804" hidden="1" xr:uid="{00000000-0005-0000-0000-0000B9050000}"/>
    <cellStyle name="Hyperlink 7" xfId="821" hidden="1" xr:uid="{00000000-0005-0000-0000-0000BA050000}"/>
    <cellStyle name="Hyperlink 7" xfId="836" hidden="1" xr:uid="{00000000-0005-0000-0000-0000BB050000}"/>
    <cellStyle name="Hyperlink 7" xfId="850" hidden="1" xr:uid="{00000000-0005-0000-0000-0000BC050000}"/>
    <cellStyle name="Hyperlink 7" xfId="866" hidden="1" xr:uid="{00000000-0005-0000-0000-0000BD050000}"/>
    <cellStyle name="Hyperlink 7" xfId="882" hidden="1" xr:uid="{00000000-0005-0000-0000-0000BE050000}"/>
    <cellStyle name="Hyperlink 7" xfId="899" hidden="1" xr:uid="{00000000-0005-0000-0000-0000BF050000}"/>
    <cellStyle name="Hyperlink 7" xfId="914" hidden="1" xr:uid="{00000000-0005-0000-0000-0000C0050000}"/>
    <cellStyle name="Hyperlink 7" xfId="931" hidden="1" xr:uid="{00000000-0005-0000-0000-0000C1050000}"/>
    <cellStyle name="Hyperlink 7" xfId="951" hidden="1" xr:uid="{00000000-0005-0000-0000-0000C2050000}"/>
    <cellStyle name="Hyperlink 7" xfId="976" hidden="1" xr:uid="{00000000-0005-0000-0000-0000C3050000}"/>
    <cellStyle name="Hyperlink 7" xfId="993" hidden="1" xr:uid="{00000000-0005-0000-0000-0000C4050000}"/>
    <cellStyle name="Hyperlink 7" xfId="1008" hidden="1" xr:uid="{00000000-0005-0000-0000-0000C5050000}"/>
    <cellStyle name="Hyperlink 7" xfId="968" hidden="1" xr:uid="{00000000-0005-0000-0000-0000C6050000}"/>
    <cellStyle name="Hyperlink 7" xfId="1024" hidden="1" xr:uid="{00000000-0005-0000-0000-0000C7050000}"/>
    <cellStyle name="Hyperlink 7" xfId="1044" hidden="1" xr:uid="{00000000-0005-0000-0000-0000C8050000}"/>
    <cellStyle name="Hyperlink 7" xfId="1059" hidden="1" xr:uid="{00000000-0005-0000-0000-0000C9050000}"/>
    <cellStyle name="Hyperlink 7" xfId="1074" hidden="1" xr:uid="{00000000-0005-0000-0000-0000CA050000}"/>
    <cellStyle name="Hyperlink 7" xfId="1090" hidden="1" xr:uid="{00000000-0005-0000-0000-0000CB050000}"/>
    <cellStyle name="Hyperlink 7" xfId="1106" hidden="1" xr:uid="{00000000-0005-0000-0000-0000CC050000}"/>
    <cellStyle name="Hyperlink 7" xfId="1123" hidden="1" xr:uid="{00000000-0005-0000-0000-0000CD050000}"/>
    <cellStyle name="Hyperlink 7" xfId="1138" hidden="1" xr:uid="{00000000-0005-0000-0000-0000CE050000}"/>
    <cellStyle name="Hyperlink 7" xfId="1152" hidden="1" xr:uid="{00000000-0005-0000-0000-0000CF050000}"/>
    <cellStyle name="Hyperlink 7" xfId="1168" hidden="1" xr:uid="{00000000-0005-0000-0000-0000D0050000}"/>
    <cellStyle name="Hyperlink 7" xfId="1184" hidden="1" xr:uid="{00000000-0005-0000-0000-0000D1050000}"/>
    <cellStyle name="Hyperlink 7" xfId="1201" hidden="1" xr:uid="{00000000-0005-0000-0000-0000D2050000}"/>
    <cellStyle name="Hyperlink 7" xfId="1216" hidden="1" xr:uid="{00000000-0005-0000-0000-0000D3050000}"/>
    <cellStyle name="Hyperlink 7" xfId="1232" hidden="1" xr:uid="{00000000-0005-0000-0000-0000D4050000}"/>
    <cellStyle name="Hyperlink 7" xfId="1248" hidden="1" xr:uid="{00000000-0005-0000-0000-0000D5050000}"/>
    <cellStyle name="Hyperlink 7" xfId="1270" hidden="1" xr:uid="{00000000-0005-0000-0000-0000D6050000}"/>
    <cellStyle name="Hyperlink 7" xfId="1285" hidden="1" xr:uid="{00000000-0005-0000-0000-0000D7050000}"/>
    <cellStyle name="Hyperlink 7" xfId="1300" hidden="1" xr:uid="{00000000-0005-0000-0000-0000D8050000}"/>
    <cellStyle name="Hyperlink 7" xfId="1316" hidden="1" xr:uid="{00000000-0005-0000-0000-0000D9050000}"/>
    <cellStyle name="Hyperlink 7" xfId="1332" hidden="1" xr:uid="{00000000-0005-0000-0000-0000DA050000}"/>
    <cellStyle name="Hyperlink 7" xfId="1349" hidden="1" xr:uid="{00000000-0005-0000-0000-0000DB050000}"/>
    <cellStyle name="Hyperlink 7" xfId="1364" hidden="1" xr:uid="{00000000-0005-0000-0000-0000DC050000}"/>
    <cellStyle name="Hyperlink 7" xfId="1378" hidden="1" xr:uid="{00000000-0005-0000-0000-0000DD050000}"/>
    <cellStyle name="Hyperlink 7" xfId="1394" hidden="1" xr:uid="{00000000-0005-0000-0000-0000DE050000}"/>
    <cellStyle name="Hyperlink 7" xfId="1410" hidden="1" xr:uid="{00000000-0005-0000-0000-0000DF050000}"/>
    <cellStyle name="Hyperlink 7" xfId="1427" hidden="1" xr:uid="{00000000-0005-0000-0000-0000E0050000}"/>
    <cellStyle name="Hyperlink 7" xfId="1442" hidden="1" xr:uid="{00000000-0005-0000-0000-0000E1050000}"/>
    <cellStyle name="Hyperlink 7" xfId="1459" hidden="1" xr:uid="{00000000-0005-0000-0000-0000E2050000}"/>
    <cellStyle name="Hyperlink 7" xfId="1479" hidden="1" xr:uid="{00000000-0005-0000-0000-0000E3050000}"/>
    <cellStyle name="Hyperlink 7" xfId="1504" hidden="1" xr:uid="{00000000-0005-0000-0000-0000E4050000}"/>
    <cellStyle name="Hyperlink 7" xfId="1521" hidden="1" xr:uid="{00000000-0005-0000-0000-0000E5050000}"/>
    <cellStyle name="Hyperlink 7" xfId="1536" hidden="1" xr:uid="{00000000-0005-0000-0000-0000E6050000}"/>
    <cellStyle name="Hyperlink 7" xfId="1496" hidden="1" xr:uid="{00000000-0005-0000-0000-0000E7050000}"/>
    <cellStyle name="Hyperlink 7" xfId="1552" hidden="1" xr:uid="{00000000-0005-0000-0000-0000E8050000}"/>
    <cellStyle name="Hyperlink 7" xfId="1572" hidden="1" xr:uid="{00000000-0005-0000-0000-0000E9050000}"/>
    <cellStyle name="Hyperlink 7" xfId="1587" hidden="1" xr:uid="{00000000-0005-0000-0000-0000EA050000}"/>
    <cellStyle name="Hyperlink 7" xfId="1602" hidden="1" xr:uid="{00000000-0005-0000-0000-0000EB050000}"/>
    <cellStyle name="Hyperlink 7" xfId="1618" hidden="1" xr:uid="{00000000-0005-0000-0000-0000EC050000}"/>
    <cellStyle name="Hyperlink 7" xfId="1634" hidden="1" xr:uid="{00000000-0005-0000-0000-0000ED050000}"/>
    <cellStyle name="Hyperlink 7" xfId="1651" hidden="1" xr:uid="{00000000-0005-0000-0000-0000EE050000}"/>
    <cellStyle name="Hyperlink 7" xfId="1666" hidden="1" xr:uid="{00000000-0005-0000-0000-0000EF050000}"/>
    <cellStyle name="Hyperlink 7" xfId="1680" hidden="1" xr:uid="{00000000-0005-0000-0000-0000F0050000}"/>
    <cellStyle name="Hyperlink 7" xfId="1696" hidden="1" xr:uid="{00000000-0005-0000-0000-0000F1050000}"/>
    <cellStyle name="Hyperlink 7" xfId="1712" hidden="1" xr:uid="{00000000-0005-0000-0000-0000F2050000}"/>
    <cellStyle name="Hyperlink 7" xfId="1729" hidden="1" xr:uid="{00000000-0005-0000-0000-0000F3050000}"/>
    <cellStyle name="Hyperlink 7" xfId="1744" hidden="1" xr:uid="{00000000-0005-0000-0000-0000F4050000}"/>
    <cellStyle name="Hyperlink 8" xfId="59" hidden="1" xr:uid="{00000000-0005-0000-0000-0000F5050000}"/>
    <cellStyle name="Hyperlink 8" xfId="147" hidden="1" xr:uid="{00000000-0005-0000-0000-0000F6050000}"/>
    <cellStyle name="Hyperlink 8" xfId="169" hidden="1" xr:uid="{00000000-0005-0000-0000-0000F7050000}"/>
    <cellStyle name="Hyperlink 8" xfId="184" hidden="1" xr:uid="{00000000-0005-0000-0000-0000F8050000}"/>
    <cellStyle name="Hyperlink 8" xfId="199" hidden="1" xr:uid="{00000000-0005-0000-0000-0000F9050000}"/>
    <cellStyle name="Hyperlink 8" xfId="215" hidden="1" xr:uid="{00000000-0005-0000-0000-0000FA050000}"/>
    <cellStyle name="Hyperlink 8" xfId="231" hidden="1" xr:uid="{00000000-0005-0000-0000-0000FB050000}"/>
    <cellStyle name="Hyperlink 8" xfId="248" hidden="1" xr:uid="{00000000-0005-0000-0000-0000FC050000}"/>
    <cellStyle name="Hyperlink 8" xfId="263" hidden="1" xr:uid="{00000000-0005-0000-0000-0000FD050000}"/>
    <cellStyle name="Hyperlink 8" xfId="277" hidden="1" xr:uid="{00000000-0005-0000-0000-0000FE050000}"/>
    <cellStyle name="Hyperlink 8" xfId="293" hidden="1" xr:uid="{00000000-0005-0000-0000-0000FF050000}"/>
    <cellStyle name="Hyperlink 8" xfId="309" hidden="1" xr:uid="{00000000-0005-0000-0000-000000060000}"/>
    <cellStyle name="Hyperlink 8" xfId="326" hidden="1" xr:uid="{00000000-0005-0000-0000-000001060000}"/>
    <cellStyle name="Hyperlink 8" xfId="341" hidden="1" xr:uid="{00000000-0005-0000-0000-000002060000}"/>
    <cellStyle name="Hyperlink 8" xfId="359" hidden="1" xr:uid="{00000000-0005-0000-0000-000003060000}"/>
    <cellStyle name="Hyperlink 8" xfId="378" hidden="1" xr:uid="{00000000-0005-0000-0000-000004060000}"/>
    <cellStyle name="Hyperlink 8" xfId="403" hidden="1" xr:uid="{00000000-0005-0000-0000-000005060000}"/>
    <cellStyle name="Hyperlink 8" xfId="420" hidden="1" xr:uid="{00000000-0005-0000-0000-000006060000}"/>
    <cellStyle name="Hyperlink 8" xfId="435" hidden="1" xr:uid="{00000000-0005-0000-0000-000007060000}"/>
    <cellStyle name="Hyperlink 8" xfId="393" hidden="1" xr:uid="{00000000-0005-0000-0000-000008060000}"/>
    <cellStyle name="Hyperlink 8" xfId="451" hidden="1" xr:uid="{00000000-0005-0000-0000-000009060000}"/>
    <cellStyle name="Hyperlink 8" xfId="471" hidden="1" xr:uid="{00000000-0005-0000-0000-00000A060000}"/>
    <cellStyle name="Hyperlink 8" xfId="486" hidden="1" xr:uid="{00000000-0005-0000-0000-00000B060000}"/>
    <cellStyle name="Hyperlink 8" xfId="501" hidden="1" xr:uid="{00000000-0005-0000-0000-00000C060000}"/>
    <cellStyle name="Hyperlink 8" xfId="517" hidden="1" xr:uid="{00000000-0005-0000-0000-00000D060000}"/>
    <cellStyle name="Hyperlink 8" xfId="533" hidden="1" xr:uid="{00000000-0005-0000-0000-00000E060000}"/>
    <cellStyle name="Hyperlink 8" xfId="550" hidden="1" xr:uid="{00000000-0005-0000-0000-00000F060000}"/>
    <cellStyle name="Hyperlink 8" xfId="565" hidden="1" xr:uid="{00000000-0005-0000-0000-000010060000}"/>
    <cellStyle name="Hyperlink 8" xfId="579" hidden="1" xr:uid="{00000000-0005-0000-0000-000011060000}"/>
    <cellStyle name="Hyperlink 8" xfId="595" hidden="1" xr:uid="{00000000-0005-0000-0000-000012060000}"/>
    <cellStyle name="Hyperlink 8" xfId="611" hidden="1" xr:uid="{00000000-0005-0000-0000-000013060000}"/>
    <cellStyle name="Hyperlink 8" xfId="628" hidden="1" xr:uid="{00000000-0005-0000-0000-000014060000}"/>
    <cellStyle name="Hyperlink 8" xfId="643" hidden="1" xr:uid="{00000000-0005-0000-0000-000015060000}"/>
    <cellStyle name="Hyperlink 8" xfId="704" hidden="1" xr:uid="{00000000-0005-0000-0000-000016060000}"/>
    <cellStyle name="Hyperlink 8" xfId="721" hidden="1" xr:uid="{00000000-0005-0000-0000-000017060000}"/>
    <cellStyle name="Hyperlink 8" xfId="743" hidden="1" xr:uid="{00000000-0005-0000-0000-000018060000}"/>
    <cellStyle name="Hyperlink 8" xfId="758" hidden="1" xr:uid="{00000000-0005-0000-0000-000019060000}"/>
    <cellStyle name="Hyperlink 8" xfId="773" hidden="1" xr:uid="{00000000-0005-0000-0000-00001A060000}"/>
    <cellStyle name="Hyperlink 8" xfId="789" hidden="1" xr:uid="{00000000-0005-0000-0000-00001B060000}"/>
    <cellStyle name="Hyperlink 8" xfId="805" hidden="1" xr:uid="{00000000-0005-0000-0000-00001C060000}"/>
    <cellStyle name="Hyperlink 8" xfId="822" hidden="1" xr:uid="{00000000-0005-0000-0000-00001D060000}"/>
    <cellStyle name="Hyperlink 8" xfId="837" hidden="1" xr:uid="{00000000-0005-0000-0000-00001E060000}"/>
    <cellStyle name="Hyperlink 8" xfId="851" hidden="1" xr:uid="{00000000-0005-0000-0000-00001F060000}"/>
    <cellStyle name="Hyperlink 8" xfId="867" hidden="1" xr:uid="{00000000-0005-0000-0000-000020060000}"/>
    <cellStyle name="Hyperlink 8" xfId="883" hidden="1" xr:uid="{00000000-0005-0000-0000-000021060000}"/>
    <cellStyle name="Hyperlink 8" xfId="900" hidden="1" xr:uid="{00000000-0005-0000-0000-000022060000}"/>
    <cellStyle name="Hyperlink 8" xfId="915" hidden="1" xr:uid="{00000000-0005-0000-0000-000023060000}"/>
    <cellStyle name="Hyperlink 8" xfId="933" hidden="1" xr:uid="{00000000-0005-0000-0000-000024060000}"/>
    <cellStyle name="Hyperlink 8" xfId="952" hidden="1" xr:uid="{00000000-0005-0000-0000-000025060000}"/>
    <cellStyle name="Hyperlink 8" xfId="977" hidden="1" xr:uid="{00000000-0005-0000-0000-000026060000}"/>
    <cellStyle name="Hyperlink 8" xfId="994" hidden="1" xr:uid="{00000000-0005-0000-0000-000027060000}"/>
    <cellStyle name="Hyperlink 8" xfId="1009" hidden="1" xr:uid="{00000000-0005-0000-0000-000028060000}"/>
    <cellStyle name="Hyperlink 8" xfId="967" hidden="1" xr:uid="{00000000-0005-0000-0000-000029060000}"/>
    <cellStyle name="Hyperlink 8" xfId="1025" hidden="1" xr:uid="{00000000-0005-0000-0000-00002A060000}"/>
    <cellStyle name="Hyperlink 8" xfId="1045" hidden="1" xr:uid="{00000000-0005-0000-0000-00002B060000}"/>
    <cellStyle name="Hyperlink 8" xfId="1060" hidden="1" xr:uid="{00000000-0005-0000-0000-00002C060000}"/>
    <cellStyle name="Hyperlink 8" xfId="1075" hidden="1" xr:uid="{00000000-0005-0000-0000-00002D060000}"/>
    <cellStyle name="Hyperlink 8" xfId="1091" hidden="1" xr:uid="{00000000-0005-0000-0000-00002E060000}"/>
    <cellStyle name="Hyperlink 8" xfId="1107" hidden="1" xr:uid="{00000000-0005-0000-0000-00002F060000}"/>
    <cellStyle name="Hyperlink 8" xfId="1124" hidden="1" xr:uid="{00000000-0005-0000-0000-000030060000}"/>
    <cellStyle name="Hyperlink 8" xfId="1139" hidden="1" xr:uid="{00000000-0005-0000-0000-000031060000}"/>
    <cellStyle name="Hyperlink 8" xfId="1153" hidden="1" xr:uid="{00000000-0005-0000-0000-000032060000}"/>
    <cellStyle name="Hyperlink 8" xfId="1169" hidden="1" xr:uid="{00000000-0005-0000-0000-000033060000}"/>
    <cellStyle name="Hyperlink 8" xfId="1185" hidden="1" xr:uid="{00000000-0005-0000-0000-000034060000}"/>
    <cellStyle name="Hyperlink 8" xfId="1202" hidden="1" xr:uid="{00000000-0005-0000-0000-000035060000}"/>
    <cellStyle name="Hyperlink 8" xfId="1217" hidden="1" xr:uid="{00000000-0005-0000-0000-000036060000}"/>
    <cellStyle name="Hyperlink 8" xfId="1233" hidden="1" xr:uid="{00000000-0005-0000-0000-000037060000}"/>
    <cellStyle name="Hyperlink 8" xfId="1249" hidden="1" xr:uid="{00000000-0005-0000-0000-000038060000}"/>
    <cellStyle name="Hyperlink 8" xfId="1271" hidden="1" xr:uid="{00000000-0005-0000-0000-000039060000}"/>
    <cellStyle name="Hyperlink 8" xfId="1286" hidden="1" xr:uid="{00000000-0005-0000-0000-00003A060000}"/>
    <cellStyle name="Hyperlink 8" xfId="1301" hidden="1" xr:uid="{00000000-0005-0000-0000-00003B060000}"/>
    <cellStyle name="Hyperlink 8" xfId="1317" hidden="1" xr:uid="{00000000-0005-0000-0000-00003C060000}"/>
    <cellStyle name="Hyperlink 8" xfId="1333" hidden="1" xr:uid="{00000000-0005-0000-0000-00003D060000}"/>
    <cellStyle name="Hyperlink 8" xfId="1350" hidden="1" xr:uid="{00000000-0005-0000-0000-00003E060000}"/>
    <cellStyle name="Hyperlink 8" xfId="1365" hidden="1" xr:uid="{00000000-0005-0000-0000-00003F060000}"/>
    <cellStyle name="Hyperlink 8" xfId="1379" hidden="1" xr:uid="{00000000-0005-0000-0000-000040060000}"/>
    <cellStyle name="Hyperlink 8" xfId="1395" hidden="1" xr:uid="{00000000-0005-0000-0000-000041060000}"/>
    <cellStyle name="Hyperlink 8" xfId="1411" hidden="1" xr:uid="{00000000-0005-0000-0000-000042060000}"/>
    <cellStyle name="Hyperlink 8" xfId="1428" hidden="1" xr:uid="{00000000-0005-0000-0000-000043060000}"/>
    <cellStyle name="Hyperlink 8" xfId="1443" hidden="1" xr:uid="{00000000-0005-0000-0000-000044060000}"/>
    <cellStyle name="Hyperlink 8" xfId="1461" hidden="1" xr:uid="{00000000-0005-0000-0000-000045060000}"/>
    <cellStyle name="Hyperlink 8" xfId="1480" hidden="1" xr:uid="{00000000-0005-0000-0000-000046060000}"/>
    <cellStyle name="Hyperlink 8" xfId="1505" hidden="1" xr:uid="{00000000-0005-0000-0000-000047060000}"/>
    <cellStyle name="Hyperlink 8" xfId="1522" hidden="1" xr:uid="{00000000-0005-0000-0000-000048060000}"/>
    <cellStyle name="Hyperlink 8" xfId="1537" hidden="1" xr:uid="{00000000-0005-0000-0000-000049060000}"/>
    <cellStyle name="Hyperlink 8" xfId="1495" hidden="1" xr:uid="{00000000-0005-0000-0000-00004A060000}"/>
    <cellStyle name="Hyperlink 8" xfId="1553" hidden="1" xr:uid="{00000000-0005-0000-0000-00004B060000}"/>
    <cellStyle name="Hyperlink 8" xfId="1573" hidden="1" xr:uid="{00000000-0005-0000-0000-00004C060000}"/>
    <cellStyle name="Hyperlink 8" xfId="1588" hidden="1" xr:uid="{00000000-0005-0000-0000-00004D060000}"/>
    <cellStyle name="Hyperlink 8" xfId="1603" hidden="1" xr:uid="{00000000-0005-0000-0000-00004E060000}"/>
    <cellStyle name="Hyperlink 8" xfId="1619" hidden="1" xr:uid="{00000000-0005-0000-0000-00004F060000}"/>
    <cellStyle name="Hyperlink 8" xfId="1635" hidden="1" xr:uid="{00000000-0005-0000-0000-000050060000}"/>
    <cellStyle name="Hyperlink 8" xfId="1652" hidden="1" xr:uid="{00000000-0005-0000-0000-000051060000}"/>
    <cellStyle name="Hyperlink 8" xfId="1667" hidden="1" xr:uid="{00000000-0005-0000-0000-000052060000}"/>
    <cellStyle name="Hyperlink 8" xfId="1681" hidden="1" xr:uid="{00000000-0005-0000-0000-000053060000}"/>
    <cellStyle name="Hyperlink 8" xfId="1697" hidden="1" xr:uid="{00000000-0005-0000-0000-000054060000}"/>
    <cellStyle name="Hyperlink 8" xfId="1713" hidden="1" xr:uid="{00000000-0005-0000-0000-000055060000}"/>
    <cellStyle name="Hyperlink 8" xfId="1730" hidden="1" xr:uid="{00000000-0005-0000-0000-000056060000}"/>
    <cellStyle name="Hyperlink 8" xfId="1745" hidden="1" xr:uid="{00000000-0005-0000-0000-000057060000}"/>
    <cellStyle name="Hyperlink 9" xfId="61" hidden="1" xr:uid="{00000000-0005-0000-0000-000058060000}"/>
    <cellStyle name="Hyperlink 9" xfId="148" hidden="1" xr:uid="{00000000-0005-0000-0000-000059060000}"/>
    <cellStyle name="Hyperlink 9" xfId="170" hidden="1" xr:uid="{00000000-0005-0000-0000-00005A060000}"/>
    <cellStyle name="Hyperlink 9" xfId="185" hidden="1" xr:uid="{00000000-0005-0000-0000-00005B060000}"/>
    <cellStyle name="Hyperlink 9" xfId="200" hidden="1" xr:uid="{00000000-0005-0000-0000-00005C060000}"/>
    <cellStyle name="Hyperlink 9" xfId="216" hidden="1" xr:uid="{00000000-0005-0000-0000-00005D060000}"/>
    <cellStyle name="Hyperlink 9" xfId="232" hidden="1" xr:uid="{00000000-0005-0000-0000-00005E060000}"/>
    <cellStyle name="Hyperlink 9" xfId="249" hidden="1" xr:uid="{00000000-0005-0000-0000-00005F060000}"/>
    <cellStyle name="Hyperlink 9" xfId="264" hidden="1" xr:uid="{00000000-0005-0000-0000-000060060000}"/>
    <cellStyle name="Hyperlink 9" xfId="278" hidden="1" xr:uid="{00000000-0005-0000-0000-000061060000}"/>
    <cellStyle name="Hyperlink 9" xfId="294" hidden="1" xr:uid="{00000000-0005-0000-0000-000062060000}"/>
    <cellStyle name="Hyperlink 9" xfId="310" hidden="1" xr:uid="{00000000-0005-0000-0000-000063060000}"/>
    <cellStyle name="Hyperlink 9" xfId="327" hidden="1" xr:uid="{00000000-0005-0000-0000-000064060000}"/>
    <cellStyle name="Hyperlink 9" xfId="342" hidden="1" xr:uid="{00000000-0005-0000-0000-000065060000}"/>
    <cellStyle name="Hyperlink 9" xfId="360" hidden="1" xr:uid="{00000000-0005-0000-0000-000066060000}"/>
    <cellStyle name="Hyperlink 9" xfId="379" hidden="1" xr:uid="{00000000-0005-0000-0000-000067060000}"/>
    <cellStyle name="Hyperlink 9" xfId="404" hidden="1" xr:uid="{00000000-0005-0000-0000-000068060000}"/>
    <cellStyle name="Hyperlink 9" xfId="421" hidden="1" xr:uid="{00000000-0005-0000-0000-000069060000}"/>
    <cellStyle name="Hyperlink 9" xfId="436" hidden="1" xr:uid="{00000000-0005-0000-0000-00006A060000}"/>
    <cellStyle name="Hyperlink 9" xfId="392" hidden="1" xr:uid="{00000000-0005-0000-0000-00006B060000}"/>
    <cellStyle name="Hyperlink 9" xfId="452" hidden="1" xr:uid="{00000000-0005-0000-0000-00006C060000}"/>
    <cellStyle name="Hyperlink 9" xfId="472" hidden="1" xr:uid="{00000000-0005-0000-0000-00006D060000}"/>
    <cellStyle name="Hyperlink 9" xfId="487" hidden="1" xr:uid="{00000000-0005-0000-0000-00006E060000}"/>
    <cellStyle name="Hyperlink 9" xfId="502" hidden="1" xr:uid="{00000000-0005-0000-0000-00006F060000}"/>
    <cellStyle name="Hyperlink 9" xfId="518" hidden="1" xr:uid="{00000000-0005-0000-0000-000070060000}"/>
    <cellStyle name="Hyperlink 9" xfId="534" hidden="1" xr:uid="{00000000-0005-0000-0000-000071060000}"/>
    <cellStyle name="Hyperlink 9" xfId="551" hidden="1" xr:uid="{00000000-0005-0000-0000-000072060000}"/>
    <cellStyle name="Hyperlink 9" xfId="566" hidden="1" xr:uid="{00000000-0005-0000-0000-000073060000}"/>
    <cellStyle name="Hyperlink 9" xfId="580" hidden="1" xr:uid="{00000000-0005-0000-0000-000074060000}"/>
    <cellStyle name="Hyperlink 9" xfId="596" hidden="1" xr:uid="{00000000-0005-0000-0000-000075060000}"/>
    <cellStyle name="Hyperlink 9" xfId="612" hidden="1" xr:uid="{00000000-0005-0000-0000-000076060000}"/>
    <cellStyle name="Hyperlink 9" xfId="629" hidden="1" xr:uid="{00000000-0005-0000-0000-000077060000}"/>
    <cellStyle name="Hyperlink 9" xfId="644" hidden="1" xr:uid="{00000000-0005-0000-0000-000078060000}"/>
    <cellStyle name="Hyperlink 9" xfId="705" hidden="1" xr:uid="{00000000-0005-0000-0000-000079060000}"/>
    <cellStyle name="Hyperlink 9" xfId="722" hidden="1" xr:uid="{00000000-0005-0000-0000-00007A060000}"/>
    <cellStyle name="Hyperlink 9" xfId="744" hidden="1" xr:uid="{00000000-0005-0000-0000-00007B060000}"/>
    <cellStyle name="Hyperlink 9" xfId="759" hidden="1" xr:uid="{00000000-0005-0000-0000-00007C060000}"/>
    <cellStyle name="Hyperlink 9" xfId="774" hidden="1" xr:uid="{00000000-0005-0000-0000-00007D060000}"/>
    <cellStyle name="Hyperlink 9" xfId="790" hidden="1" xr:uid="{00000000-0005-0000-0000-00007E060000}"/>
    <cellStyle name="Hyperlink 9" xfId="806" hidden="1" xr:uid="{00000000-0005-0000-0000-00007F060000}"/>
    <cellStyle name="Hyperlink 9" xfId="823" hidden="1" xr:uid="{00000000-0005-0000-0000-000080060000}"/>
    <cellStyle name="Hyperlink 9" xfId="838" hidden="1" xr:uid="{00000000-0005-0000-0000-000081060000}"/>
    <cellStyle name="Hyperlink 9" xfId="852" hidden="1" xr:uid="{00000000-0005-0000-0000-000082060000}"/>
    <cellStyle name="Hyperlink 9" xfId="868" hidden="1" xr:uid="{00000000-0005-0000-0000-000083060000}"/>
    <cellStyle name="Hyperlink 9" xfId="884" hidden="1" xr:uid="{00000000-0005-0000-0000-000084060000}"/>
    <cellStyle name="Hyperlink 9" xfId="901" hidden="1" xr:uid="{00000000-0005-0000-0000-000085060000}"/>
    <cellStyle name="Hyperlink 9" xfId="916" hidden="1" xr:uid="{00000000-0005-0000-0000-000086060000}"/>
    <cellStyle name="Hyperlink 9" xfId="934" hidden="1" xr:uid="{00000000-0005-0000-0000-000087060000}"/>
    <cellStyle name="Hyperlink 9" xfId="953" hidden="1" xr:uid="{00000000-0005-0000-0000-000088060000}"/>
    <cellStyle name="Hyperlink 9" xfId="978" hidden="1" xr:uid="{00000000-0005-0000-0000-000089060000}"/>
    <cellStyle name="Hyperlink 9" xfId="995" hidden="1" xr:uid="{00000000-0005-0000-0000-00008A060000}"/>
    <cellStyle name="Hyperlink 9" xfId="1010" hidden="1" xr:uid="{00000000-0005-0000-0000-00008B060000}"/>
    <cellStyle name="Hyperlink 9" xfId="966" hidden="1" xr:uid="{00000000-0005-0000-0000-00008C060000}"/>
    <cellStyle name="Hyperlink 9" xfId="1026" hidden="1" xr:uid="{00000000-0005-0000-0000-00008D060000}"/>
    <cellStyle name="Hyperlink 9" xfId="1046" hidden="1" xr:uid="{00000000-0005-0000-0000-00008E060000}"/>
    <cellStyle name="Hyperlink 9" xfId="1061" hidden="1" xr:uid="{00000000-0005-0000-0000-00008F060000}"/>
    <cellStyle name="Hyperlink 9" xfId="1076" hidden="1" xr:uid="{00000000-0005-0000-0000-000090060000}"/>
    <cellStyle name="Hyperlink 9" xfId="1092" hidden="1" xr:uid="{00000000-0005-0000-0000-000091060000}"/>
    <cellStyle name="Hyperlink 9" xfId="1108" hidden="1" xr:uid="{00000000-0005-0000-0000-000092060000}"/>
    <cellStyle name="Hyperlink 9" xfId="1125" hidden="1" xr:uid="{00000000-0005-0000-0000-000093060000}"/>
    <cellStyle name="Hyperlink 9" xfId="1140" hidden="1" xr:uid="{00000000-0005-0000-0000-000094060000}"/>
    <cellStyle name="Hyperlink 9" xfId="1154" hidden="1" xr:uid="{00000000-0005-0000-0000-000095060000}"/>
    <cellStyle name="Hyperlink 9" xfId="1170" hidden="1" xr:uid="{00000000-0005-0000-0000-000096060000}"/>
    <cellStyle name="Hyperlink 9" xfId="1186" hidden="1" xr:uid="{00000000-0005-0000-0000-000097060000}"/>
    <cellStyle name="Hyperlink 9" xfId="1203" hidden="1" xr:uid="{00000000-0005-0000-0000-000098060000}"/>
    <cellStyle name="Hyperlink 9" xfId="1218" hidden="1" xr:uid="{00000000-0005-0000-0000-000099060000}"/>
    <cellStyle name="Hyperlink 9" xfId="1234" hidden="1" xr:uid="{00000000-0005-0000-0000-00009A060000}"/>
    <cellStyle name="Hyperlink 9" xfId="1250" hidden="1" xr:uid="{00000000-0005-0000-0000-00009B060000}"/>
    <cellStyle name="Hyperlink 9" xfId="1272" hidden="1" xr:uid="{00000000-0005-0000-0000-00009C060000}"/>
    <cellStyle name="Hyperlink 9" xfId="1287" hidden="1" xr:uid="{00000000-0005-0000-0000-00009D060000}"/>
    <cellStyle name="Hyperlink 9" xfId="1302" hidden="1" xr:uid="{00000000-0005-0000-0000-00009E060000}"/>
    <cellStyle name="Hyperlink 9" xfId="1318" hidden="1" xr:uid="{00000000-0005-0000-0000-00009F060000}"/>
    <cellStyle name="Hyperlink 9" xfId="1334" hidden="1" xr:uid="{00000000-0005-0000-0000-0000A0060000}"/>
    <cellStyle name="Hyperlink 9" xfId="1351" hidden="1" xr:uid="{00000000-0005-0000-0000-0000A1060000}"/>
    <cellStyle name="Hyperlink 9" xfId="1366" hidden="1" xr:uid="{00000000-0005-0000-0000-0000A2060000}"/>
    <cellStyle name="Hyperlink 9" xfId="1380" hidden="1" xr:uid="{00000000-0005-0000-0000-0000A3060000}"/>
    <cellStyle name="Hyperlink 9" xfId="1396" hidden="1" xr:uid="{00000000-0005-0000-0000-0000A4060000}"/>
    <cellStyle name="Hyperlink 9" xfId="1412" hidden="1" xr:uid="{00000000-0005-0000-0000-0000A5060000}"/>
    <cellStyle name="Hyperlink 9" xfId="1429" hidden="1" xr:uid="{00000000-0005-0000-0000-0000A6060000}"/>
    <cellStyle name="Hyperlink 9" xfId="1444" hidden="1" xr:uid="{00000000-0005-0000-0000-0000A7060000}"/>
    <cellStyle name="Hyperlink 9" xfId="1462" hidden="1" xr:uid="{00000000-0005-0000-0000-0000A8060000}"/>
    <cellStyle name="Hyperlink 9" xfId="1481" hidden="1" xr:uid="{00000000-0005-0000-0000-0000A9060000}"/>
    <cellStyle name="Hyperlink 9" xfId="1506" hidden="1" xr:uid="{00000000-0005-0000-0000-0000AA060000}"/>
    <cellStyle name="Hyperlink 9" xfId="1523" hidden="1" xr:uid="{00000000-0005-0000-0000-0000AB060000}"/>
    <cellStyle name="Hyperlink 9" xfId="1538" hidden="1" xr:uid="{00000000-0005-0000-0000-0000AC060000}"/>
    <cellStyle name="Hyperlink 9" xfId="1494" hidden="1" xr:uid="{00000000-0005-0000-0000-0000AD060000}"/>
    <cellStyle name="Hyperlink 9" xfId="1554" hidden="1" xr:uid="{00000000-0005-0000-0000-0000AE060000}"/>
    <cellStyle name="Hyperlink 9" xfId="1574" hidden="1" xr:uid="{00000000-0005-0000-0000-0000AF060000}"/>
    <cellStyle name="Hyperlink 9" xfId="1589" hidden="1" xr:uid="{00000000-0005-0000-0000-0000B0060000}"/>
    <cellStyle name="Hyperlink 9" xfId="1604" hidden="1" xr:uid="{00000000-0005-0000-0000-0000B1060000}"/>
    <cellStyle name="Hyperlink 9" xfId="1620" hidden="1" xr:uid="{00000000-0005-0000-0000-0000B2060000}"/>
    <cellStyle name="Hyperlink 9" xfId="1636" hidden="1" xr:uid="{00000000-0005-0000-0000-0000B3060000}"/>
    <cellStyle name="Hyperlink 9" xfId="1653" hidden="1" xr:uid="{00000000-0005-0000-0000-0000B4060000}"/>
    <cellStyle name="Hyperlink 9" xfId="1668" hidden="1" xr:uid="{00000000-0005-0000-0000-0000B5060000}"/>
    <cellStyle name="Hyperlink 9" xfId="1682" hidden="1" xr:uid="{00000000-0005-0000-0000-0000B6060000}"/>
    <cellStyle name="Hyperlink 9" xfId="1698" hidden="1" xr:uid="{00000000-0005-0000-0000-0000B7060000}"/>
    <cellStyle name="Hyperlink 9" xfId="1714" hidden="1" xr:uid="{00000000-0005-0000-0000-0000B8060000}"/>
    <cellStyle name="Hyperlink 9" xfId="1731" hidden="1" xr:uid="{00000000-0005-0000-0000-0000B9060000}"/>
    <cellStyle name="Hyperlink 9" xfId="1746" hidden="1" xr:uid="{00000000-0005-0000-0000-0000BA060000}"/>
    <cellStyle name="Input" xfId="37" builtinId="20" customBuiltin="1"/>
    <cellStyle name="Input 2" xfId="133" xr:uid="{00000000-0005-0000-0000-0000BC060000}"/>
    <cellStyle name="Input 3" xfId="690" xr:uid="{00000000-0005-0000-0000-0000BD060000}"/>
    <cellStyle name="Linked Cell" xfId="38" builtinId="24" customBuiltin="1"/>
    <cellStyle name="Linked Cell 2" xfId="134" xr:uid="{00000000-0005-0000-0000-0000BF060000}"/>
    <cellStyle name="Linked Cell 3" xfId="691" xr:uid="{00000000-0005-0000-0000-0000C0060000}"/>
    <cellStyle name="Neutral" xfId="39" builtinId="28" customBuiltin="1"/>
    <cellStyle name="Neutral 2" xfId="135" xr:uid="{00000000-0005-0000-0000-0000C2060000}"/>
    <cellStyle name="Neutral 3" xfId="692" xr:uid="{00000000-0005-0000-0000-0000C3060000}"/>
    <cellStyle name="Normal" xfId="0" builtinId="0"/>
    <cellStyle name="Normal 2" xfId="40" xr:uid="{00000000-0005-0000-0000-0000C5060000}"/>
    <cellStyle name="Normal 3" xfId="46" xr:uid="{00000000-0005-0000-0000-0000C6060000}"/>
    <cellStyle name="Normal 4" xfId="97" xr:uid="{00000000-0005-0000-0000-0000C7060000}"/>
    <cellStyle name="Normal 5" xfId="96" xr:uid="{00000000-0005-0000-0000-0000C8060000}"/>
    <cellStyle name="Normal 5 2" xfId="714" xr:uid="{00000000-0005-0000-0000-0000C9060000}"/>
    <cellStyle name="Normal 6" xfId="654" xr:uid="{00000000-0005-0000-0000-0000CA060000}"/>
    <cellStyle name="Normal 7" xfId="653" xr:uid="{00000000-0005-0000-0000-0000CB060000}"/>
    <cellStyle name="Normal 8" xfId="1755" xr:uid="{00000000-0005-0000-0000-0000CC060000}"/>
    <cellStyle name="Note" xfId="41" builtinId="10" customBuiltin="1"/>
    <cellStyle name="Note 2" xfId="136" xr:uid="{00000000-0005-0000-0000-0000CE060000}"/>
    <cellStyle name="Note 3" xfId="693" xr:uid="{00000000-0005-0000-0000-0000CF060000}"/>
    <cellStyle name="Output" xfId="42" builtinId="21" customBuiltin="1"/>
    <cellStyle name="Output 2" xfId="137" xr:uid="{00000000-0005-0000-0000-0000D1060000}"/>
    <cellStyle name="Output 3" xfId="694" xr:uid="{00000000-0005-0000-0000-0000D2060000}"/>
    <cellStyle name="Title" xfId="43" builtinId="15" customBuiltin="1"/>
    <cellStyle name="Title 2" xfId="138" xr:uid="{00000000-0005-0000-0000-0000D4060000}"/>
    <cellStyle name="Title 3" xfId="695" xr:uid="{00000000-0005-0000-0000-0000D5060000}"/>
    <cellStyle name="Total" xfId="44" builtinId="25" customBuiltin="1"/>
    <cellStyle name="Total 2" xfId="139" xr:uid="{00000000-0005-0000-0000-0000D7060000}"/>
    <cellStyle name="Total 3" xfId="696" xr:uid="{00000000-0005-0000-0000-0000D8060000}"/>
    <cellStyle name="Warning Text" xfId="45" builtinId="11" customBuiltin="1"/>
    <cellStyle name="Warning Text 2" xfId="140" xr:uid="{00000000-0005-0000-0000-0000DA060000}"/>
    <cellStyle name="Warning Text 3" xfId="697" xr:uid="{00000000-0005-0000-0000-0000DB060000}"/>
  </cellStyles>
  <dxfs count="253">
    <dxf>
      <alignment horizontal="center" vertical="bottom" textRotation="0" wrapText="0" indent="0" justifyLastLine="0" shrinkToFit="0" readingOrder="0"/>
    </dxf>
    <dxf>
      <alignment horizontal="general" vertical="bottom" textRotation="0" wrapText="0" indent="0" justifyLastLine="0" shrinkToFit="0" readingOrder="0"/>
    </dxf>
    <dxf>
      <numFmt numFmtId="30" formatCode="@"/>
    </dxf>
    <dxf>
      <numFmt numFmtId="30" formatCode="@"/>
    </dxf>
    <dxf>
      <font>
        <b/>
        <i val="0"/>
        <strike val="0"/>
        <condense val="0"/>
        <extend val="0"/>
        <outline val="0"/>
        <shadow val="0"/>
        <u val="none"/>
        <vertAlign val="baseline"/>
        <sz val="13.5"/>
        <color theme="0"/>
        <name val="Arial"/>
        <scheme val="none"/>
      </font>
      <fill>
        <patternFill patternType="solid">
          <fgColor indexed="64"/>
          <bgColor theme="4"/>
        </patternFill>
      </fill>
      <alignment horizontal="general" vertical="center" textRotation="0" wrapText="1" indent="0" justifyLastLine="0" shrinkToFit="0" readingOrder="0"/>
      <border diagonalUp="0" diagonalDown="0" outline="0">
        <left style="thin">
          <color rgb="FF000000"/>
        </left>
        <right style="thin">
          <color rgb="FF000000"/>
        </right>
        <top/>
        <bottom/>
      </border>
    </dxf>
    <dxf>
      <alignment horizontal="center" vertical="bottom" textRotation="0" wrapText="0" indent="0" justifyLastLine="0" shrinkToFit="0" readingOrder="0"/>
    </dxf>
    <dxf>
      <alignment horizontal="general" vertical="bottom" textRotation="0" wrapText="0" indent="0" justifyLastLine="0" shrinkToFit="0" readingOrder="0"/>
    </dxf>
    <dxf>
      <font>
        <b/>
        <i val="0"/>
        <strike val="0"/>
        <condense val="0"/>
        <extend val="0"/>
        <outline val="0"/>
        <shadow val="0"/>
        <u val="none"/>
        <vertAlign val="baseline"/>
        <sz val="13.5"/>
        <color theme="0"/>
        <name val="Arial"/>
        <scheme val="none"/>
      </font>
      <fill>
        <patternFill patternType="solid">
          <fgColor indexed="64"/>
          <bgColor theme="4"/>
        </patternFill>
      </fill>
      <alignment horizontal="general" vertical="center" textRotation="0" wrapText="1" indent="0" justifyLastLine="0" shrinkToFit="0" readingOrder="0"/>
      <border diagonalUp="0" diagonalDown="0" outline="0">
        <left style="thin">
          <color rgb="FF000000"/>
        </left>
        <right style="thin">
          <color rgb="FF000000"/>
        </right>
        <top/>
        <bottom/>
      </border>
    </dxf>
    <dxf>
      <alignment horizontal="center" vertical="bottom" textRotation="0" wrapText="0" indent="0" justifyLastLine="0" shrinkToFit="0" readingOrder="0"/>
    </dxf>
    <dxf>
      <alignment horizontal="general" vertical="bottom" textRotation="0" wrapText="0" indent="0" justifyLastLine="0" shrinkToFit="0" readingOrder="0"/>
    </dxf>
    <dxf>
      <numFmt numFmtId="30" formatCode="@"/>
    </dxf>
    <dxf>
      <numFmt numFmtId="30" formatCode="@"/>
    </dxf>
    <dxf>
      <font>
        <b/>
        <i val="0"/>
        <strike val="0"/>
        <condense val="0"/>
        <extend val="0"/>
        <outline val="0"/>
        <shadow val="0"/>
        <u val="none"/>
        <vertAlign val="baseline"/>
        <sz val="13.5"/>
        <color theme="0"/>
        <name val="Arial"/>
        <scheme val="none"/>
      </font>
      <fill>
        <patternFill patternType="solid">
          <fgColor indexed="64"/>
          <bgColor theme="4"/>
        </patternFill>
      </fill>
      <alignment horizontal="general" vertical="center" textRotation="0" wrapText="1" indent="0" justifyLastLine="0" shrinkToFit="0" readingOrder="0"/>
      <border diagonalUp="0" diagonalDown="0" outline="0">
        <left style="thin">
          <color rgb="FF000000"/>
        </left>
        <right style="thin">
          <color rgb="FF000000"/>
        </right>
        <top/>
        <bottom/>
      </border>
    </dxf>
    <dxf>
      <alignment horizontal="center" vertical="bottom" textRotation="0" wrapText="0" indent="0" justifyLastLine="0" shrinkToFit="0" readingOrder="0"/>
    </dxf>
    <dxf>
      <alignment horizontal="general" vertical="bottom" textRotation="0" wrapText="0" indent="0" justifyLastLine="0" shrinkToFit="0" readingOrder="0"/>
    </dxf>
    <dxf>
      <numFmt numFmtId="30" formatCode="@"/>
    </dxf>
    <dxf>
      <numFmt numFmtId="30" formatCode="@"/>
    </dxf>
    <dxf>
      <font>
        <b/>
        <i val="0"/>
        <strike val="0"/>
        <condense val="0"/>
        <extend val="0"/>
        <outline val="0"/>
        <shadow val="0"/>
        <u val="none"/>
        <vertAlign val="baseline"/>
        <sz val="13.5"/>
        <color theme="0"/>
        <name val="Arial"/>
        <scheme val="none"/>
      </font>
      <fill>
        <patternFill patternType="solid">
          <fgColor indexed="64"/>
          <bgColor theme="4"/>
        </patternFill>
      </fill>
      <alignment horizontal="general" vertical="center" textRotation="0" wrapText="1" indent="0" justifyLastLine="0" shrinkToFit="0" readingOrder="0"/>
      <border diagonalUp="0" diagonalDown="0" outline="0">
        <left style="thin">
          <color rgb="FF000000"/>
        </left>
        <right style="thin">
          <color rgb="FF000000"/>
        </right>
        <top/>
        <bottom/>
      </border>
    </dxf>
    <dxf>
      <alignment horizontal="center" vertical="bottom" textRotation="0" wrapText="0" indent="0" justifyLastLine="0" shrinkToFit="0" readingOrder="0"/>
    </dxf>
    <dxf>
      <alignment horizontal="general" vertical="bottom" textRotation="0" wrapText="0" indent="0" justifyLastLine="0" shrinkToFit="0" readingOrder="0"/>
    </dxf>
    <dxf>
      <numFmt numFmtId="30" formatCode="@"/>
    </dxf>
    <dxf>
      <numFmt numFmtId="30" formatCode="@"/>
    </dxf>
    <dxf>
      <font>
        <b/>
        <i val="0"/>
        <strike val="0"/>
        <condense val="0"/>
        <extend val="0"/>
        <outline val="0"/>
        <shadow val="0"/>
        <u val="none"/>
        <vertAlign val="baseline"/>
        <sz val="13.5"/>
        <color theme="0"/>
        <name val="Arial"/>
        <scheme val="none"/>
      </font>
      <fill>
        <patternFill patternType="solid">
          <fgColor indexed="64"/>
          <bgColor theme="4"/>
        </patternFill>
      </fill>
      <alignment horizontal="general" vertical="center" textRotation="0" wrapText="1" indent="0" justifyLastLine="0" shrinkToFit="0" readingOrder="0"/>
      <border diagonalUp="0" diagonalDown="0" outline="0">
        <left style="thin">
          <color rgb="FF000000"/>
        </left>
        <right style="thin">
          <color rgb="FF000000"/>
        </right>
        <top/>
        <bottom/>
      </border>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indexed="12"/>
        <name val="Arial"/>
        <scheme val="none"/>
      </font>
      <numFmt numFmtId="174" formatCode="0.0"/>
      <alignment horizontal="center" vertical="bottom" textRotation="0" wrapText="0" indent="0" justifyLastLine="0" shrinkToFit="0" readingOrder="0"/>
      <border diagonalUp="0" diagonalDown="0">
        <left style="thin">
          <color indexed="8"/>
        </left>
        <right style="thin">
          <color indexed="64"/>
        </right>
        <top style="thin">
          <color indexed="8"/>
        </top>
        <bottom/>
        <vertical/>
        <horizontal/>
      </border>
    </dxf>
    <dxf>
      <font>
        <b val="0"/>
        <i val="0"/>
        <strike val="0"/>
        <condense val="0"/>
        <extend val="0"/>
        <outline val="0"/>
        <shadow val="0"/>
        <u val="none"/>
        <vertAlign val="baseline"/>
        <sz val="10"/>
        <color theme="1"/>
        <name val="Arial"/>
        <scheme val="none"/>
      </font>
      <numFmt numFmtId="174" formatCode="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 formatCode="0"/>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65" formatCode="_(\$* #,##0_);_(\$* \(#,##0\);_(\$* \-??_);_(@_)"/>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numFmt numFmtId="0" formatCode="Genera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numFmt numFmtId="0" formatCode="Genera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numFmt numFmtId="0" formatCode="Genera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numFmt numFmtId="0" formatCode="Genera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numFmt numFmtId="0" formatCode="Genera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numFmt numFmtId="0" formatCode="General"/>
      <alignment horizontal="general"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numFmt numFmtId="0" formatCode="General"/>
      <alignment horizontal="general"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indexed="12"/>
        <name val="Arial"/>
        <family val="2"/>
        <scheme val="none"/>
      </font>
      <numFmt numFmtId="1" formatCode="0"/>
      <fill>
        <patternFill>
          <bgColor theme="0" tint="-0.249977111117893"/>
        </patternFill>
      </fill>
      <alignment horizontal="center" vertical="bottom" textRotation="0" wrapText="0" indent="0" justifyLastLine="0" shrinkToFit="0" readingOrder="0"/>
      <border diagonalUp="0" diagonalDown="0" outline="0">
        <left style="thin">
          <color indexed="8"/>
        </left>
        <right/>
        <top/>
        <bottom/>
      </border>
    </dxf>
    <dxf>
      <font>
        <b val="0"/>
        <i val="0"/>
        <strike val="0"/>
        <condense val="0"/>
        <extend val="0"/>
        <outline val="0"/>
        <shadow val="0"/>
        <u val="none"/>
        <vertAlign val="baseline"/>
        <sz val="10"/>
        <color theme="1"/>
        <name val="Arial"/>
        <scheme val="none"/>
      </font>
      <numFmt numFmtId="1" formatCode="0"/>
      <alignment horizontal="center" vertical="bottom" textRotation="0" wrapText="0" indent="0" justifyLastLine="0" shrinkToFit="0" readingOrder="0"/>
      <border diagonalUp="0" diagonalDown="0">
        <left style="thin">
          <color indexed="8"/>
        </left>
        <right/>
        <top style="thin">
          <color indexed="8"/>
        </top>
        <bottom/>
        <vertical/>
        <horizontal/>
      </border>
    </dxf>
    <dxf>
      <font>
        <b val="0"/>
        <i val="0"/>
        <strike val="0"/>
        <condense val="0"/>
        <extend val="0"/>
        <outline val="0"/>
        <shadow val="0"/>
        <u val="none"/>
        <vertAlign val="baseline"/>
        <sz val="10"/>
        <color theme="1"/>
        <name val="Arial"/>
        <scheme val="none"/>
      </font>
      <numFmt numFmtId="1" formatCode="0"/>
      <alignment horizontal="center" vertical="bottom" textRotation="0" wrapText="0" indent="0" justifyLastLine="0" shrinkToFit="0" readingOrder="0"/>
      <border diagonalUp="0" diagonalDown="0">
        <left style="thin">
          <color indexed="8"/>
        </left>
        <right/>
        <top style="thin">
          <color indexed="8"/>
        </top>
        <bottom/>
        <vertical/>
        <horizontal/>
      </border>
    </dxf>
    <dxf>
      <font>
        <b val="0"/>
        <i val="0"/>
        <strike val="0"/>
        <condense val="0"/>
        <extend val="0"/>
        <outline val="0"/>
        <shadow val="0"/>
        <u val="none"/>
        <vertAlign val="baseline"/>
        <sz val="10"/>
        <color theme="1"/>
        <name val="Arial"/>
        <scheme val="none"/>
      </font>
      <numFmt numFmtId="1" formatCode="0"/>
      <alignment horizontal="center" vertical="bottom" textRotation="0" wrapText="0" indent="0" justifyLastLine="0" shrinkToFit="0" readingOrder="0"/>
      <border diagonalUp="0" diagonalDown="0">
        <left style="thin">
          <color indexed="8"/>
        </left>
        <right/>
        <top style="thin">
          <color indexed="8"/>
        </top>
        <bottom/>
        <vertical/>
        <horizontal/>
      </border>
    </dxf>
    <dxf>
      <font>
        <b val="0"/>
        <i val="0"/>
        <strike val="0"/>
        <condense val="0"/>
        <extend val="0"/>
        <outline val="0"/>
        <shadow val="0"/>
        <u val="none"/>
        <vertAlign val="baseline"/>
        <sz val="10"/>
        <color theme="1"/>
        <name val="Arial"/>
        <scheme val="none"/>
      </font>
      <numFmt numFmtId="2" formatCode="0.00"/>
      <alignment horizontal="center" vertical="bottom" textRotation="0" wrapText="0" indent="0" justifyLastLine="0" shrinkToFit="0" readingOrder="0"/>
      <border diagonalUp="0" diagonalDown="0">
        <left style="thin">
          <color indexed="8"/>
        </left>
        <right/>
        <top style="thin">
          <color indexed="8"/>
        </top>
        <bottom/>
        <vertical/>
        <horizontal/>
      </border>
    </dxf>
    <dxf>
      <font>
        <b val="0"/>
        <i val="0"/>
        <strike val="0"/>
        <condense val="0"/>
        <extend val="0"/>
        <outline val="0"/>
        <shadow val="0"/>
        <u val="none"/>
        <vertAlign val="baseline"/>
        <sz val="10"/>
        <color theme="1"/>
        <name val="Arial"/>
        <scheme val="none"/>
      </font>
      <numFmt numFmtId="2" formatCode="0.00"/>
      <alignment horizontal="center" vertical="bottom" textRotation="0" wrapText="0" indent="0" justifyLastLine="0" shrinkToFit="0" readingOrder="0"/>
      <border diagonalUp="0" diagonalDown="0">
        <left style="thin">
          <color indexed="8"/>
        </left>
        <right/>
        <top style="thin">
          <color indexed="8"/>
        </top>
        <bottom/>
        <vertical/>
        <horizontal/>
      </border>
    </dxf>
    <dxf>
      <font>
        <b val="0"/>
        <i val="0"/>
        <strike val="0"/>
        <condense val="0"/>
        <extend val="0"/>
        <outline val="0"/>
        <shadow val="0"/>
        <u val="none"/>
        <vertAlign val="baseline"/>
        <sz val="10"/>
        <color theme="1"/>
        <name val="Arial"/>
        <scheme val="none"/>
      </font>
      <numFmt numFmtId="1" formatCode="0"/>
      <alignment horizontal="center" vertical="bottom" textRotation="0" wrapText="0" indent="0" justifyLastLine="0" shrinkToFit="0" readingOrder="0"/>
      <border diagonalUp="0" diagonalDown="0">
        <left style="thin">
          <color indexed="8"/>
        </left>
        <right/>
        <top style="thin">
          <color indexed="8"/>
        </top>
        <bottom/>
        <vertical/>
        <horizontal/>
      </border>
    </dxf>
    <dxf>
      <font>
        <b val="0"/>
        <i val="0"/>
        <strike val="0"/>
        <condense val="0"/>
        <extend val="0"/>
        <outline val="0"/>
        <shadow val="0"/>
        <u val="none"/>
        <vertAlign val="baseline"/>
        <sz val="10"/>
        <color theme="1"/>
        <name val="Arial"/>
        <scheme val="none"/>
      </font>
      <numFmt numFmtId="166" formatCode="\$#,##0\ ;[Red]&quot;($&quot;#,##0\)"/>
      <fill>
        <patternFill patternType="solid">
          <fgColor indexed="31"/>
          <bgColor theme="0" tint="-0.249977111117893"/>
        </patternFill>
      </fill>
      <alignment horizontal="center" vertical="bottom" textRotation="0" wrapText="0" indent="0" justifyLastLine="0" shrinkToFit="0" readingOrder="0"/>
      <border diagonalUp="0" diagonalDown="0" outline="0">
        <left style="thin">
          <color indexed="8"/>
        </left>
        <right/>
        <top style="thin">
          <color indexed="8"/>
        </top>
        <bottom/>
      </border>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border diagonalUp="0" diagonalDown="0" outline="0">
        <left style="thin">
          <color indexed="8"/>
        </left>
        <right style="thin">
          <color indexed="8"/>
        </right>
        <top style="thin">
          <color indexed="8"/>
        </top>
        <bottom/>
      </border>
    </dxf>
    <dxf>
      <font>
        <b/>
        <i val="0"/>
        <strike val="0"/>
        <condense val="0"/>
        <extend val="0"/>
        <outline val="0"/>
        <shadow val="0"/>
        <u val="none"/>
        <vertAlign val="baseline"/>
        <sz val="10"/>
        <color theme="1"/>
        <name val="Arial"/>
        <scheme val="none"/>
      </font>
      <alignment horizontal="center" vertical="bottom" textRotation="0" wrapText="0" indent="0" justifyLastLine="0" shrinkToFit="0" readingOrder="0"/>
      <border diagonalUp="0" diagonalDown="0">
        <left style="thin">
          <color indexed="8"/>
        </left>
        <right/>
        <top style="thin">
          <color indexed="8"/>
        </top>
        <bottom/>
        <vertical/>
        <horizontal/>
      </border>
    </dxf>
    <dxf>
      <font>
        <b/>
        <i val="0"/>
        <strike val="0"/>
        <condense val="0"/>
        <extend val="0"/>
        <outline val="0"/>
        <shadow val="0"/>
        <u val="none"/>
        <vertAlign val="baseline"/>
        <sz val="10"/>
        <color theme="1"/>
        <name val="Arial"/>
        <scheme val="none"/>
      </font>
      <alignment horizontal="center" vertical="bottom" textRotation="0" wrapText="0" indent="0" justifyLastLine="0" shrinkToFit="0" readingOrder="0"/>
      <border diagonalUp="0" diagonalDown="0">
        <left style="thin">
          <color indexed="8"/>
        </left>
        <right/>
        <top style="thin">
          <color indexed="8"/>
        </top>
        <bottom/>
        <vertical/>
        <horizontal/>
      </border>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border diagonalUp="0" diagonalDown="0" outline="0">
        <left/>
        <right/>
        <top style="thin">
          <color indexed="8"/>
        </top>
        <bottom/>
      </border>
    </dxf>
    <dxf>
      <font>
        <b val="0"/>
        <i val="0"/>
        <strike val="0"/>
        <condense val="0"/>
        <extend val="0"/>
        <outline val="0"/>
        <shadow val="0"/>
        <u val="none"/>
        <vertAlign val="baseline"/>
        <sz val="10"/>
        <color theme="1"/>
        <name val="Arial"/>
        <scheme val="none"/>
      </font>
      <numFmt numFmtId="166" formatCode="\$#,##0\ ;[Red]&quot;($&quot;#,##0\)"/>
      <fill>
        <patternFill patternType="solid">
          <fgColor indexed="64"/>
          <bgColor theme="0" tint="-0.249977111117893"/>
        </patternFill>
      </fill>
      <alignment horizontal="center" vertical="bottom" textRotation="0" wrapText="0" indent="0" justifyLastLine="0" shrinkToFit="0" readingOrder="0"/>
      <border diagonalUp="0" diagonalDown="0" outline="0">
        <left style="thin">
          <color indexed="8"/>
        </left>
        <right/>
        <top style="thin">
          <color indexed="8"/>
        </top>
        <bottom/>
      </border>
    </dxf>
    <dxf>
      <font>
        <b val="0"/>
        <i val="0"/>
        <strike val="0"/>
        <condense val="0"/>
        <extend val="0"/>
        <outline val="0"/>
        <shadow val="0"/>
        <u val="none"/>
        <vertAlign val="baseline"/>
        <sz val="10"/>
        <color rgb="FF0000FF"/>
        <name val="Arial"/>
        <scheme val="none"/>
      </font>
      <alignment horizontal="left" vertical="bottom" textRotation="0" wrapText="0" indent="0" justifyLastLine="0" shrinkToFit="0" readingOrder="0"/>
      <border diagonalUp="0" diagonalDown="0" outline="0">
        <left style="thin">
          <color indexed="8"/>
        </left>
        <right style="thin">
          <color indexed="8"/>
        </right>
        <top style="thin">
          <color indexed="8"/>
        </top>
        <bottom/>
      </border>
    </dxf>
    <dxf>
      <font>
        <b/>
        <i val="0"/>
        <strike val="0"/>
        <condense val="0"/>
        <extend val="0"/>
        <outline val="0"/>
        <shadow val="0"/>
        <u val="none"/>
        <vertAlign val="baseline"/>
        <sz val="11"/>
        <color theme="1"/>
        <name val="Arial"/>
        <scheme val="none"/>
      </font>
      <alignment horizontal="left" vertical="bottom" textRotation="0" wrapText="0" indent="0" justifyLastLine="0" shrinkToFit="0" readingOrder="0"/>
      <border diagonalUp="0" diagonalDown="0">
        <left style="thin">
          <color indexed="64"/>
        </left>
        <right style="thin">
          <color indexed="8"/>
        </right>
        <top style="thin">
          <color indexed="8"/>
        </top>
        <bottom/>
        <vertical/>
      </border>
    </dxf>
    <dxf>
      <font>
        <b/>
        <i val="0"/>
        <strike val="0"/>
        <condense val="0"/>
        <extend val="0"/>
        <outline val="0"/>
        <shadow val="0"/>
        <u val="none"/>
        <vertAlign val="baseline"/>
        <sz val="10"/>
        <color rgb="FFC00000"/>
        <name val="Arial"/>
        <family val="2"/>
        <scheme val="none"/>
      </font>
      <numFmt numFmtId="174" formatCode="0.0"/>
      <fill>
        <patternFill>
          <fgColor indexed="64"/>
          <bgColor theme="0" tint="-0.249977111117893"/>
        </patternFill>
      </fill>
      <alignment horizontal="general" vertical="bottom" textRotation="0" wrapText="0" indent="0" justifyLastLine="0" shrinkToFit="0" readingOrder="0"/>
      <border diagonalUp="0" diagonalDown="0" outline="0">
        <left/>
        <right/>
        <top style="thin">
          <color indexed="8"/>
        </top>
        <bottom/>
      </border>
    </dxf>
    <dxf>
      <font>
        <b/>
        <i val="0"/>
        <strike val="0"/>
        <condense val="0"/>
        <extend val="0"/>
        <outline val="0"/>
        <shadow val="0"/>
        <u val="none"/>
        <vertAlign val="baseline"/>
        <sz val="10"/>
        <color rgb="FF0000FF"/>
        <name val="Arial"/>
        <family val="2"/>
        <scheme val="none"/>
      </font>
      <numFmt numFmtId="1" formatCode="0"/>
      <fill>
        <patternFill patternType="solid">
          <fgColor indexed="64"/>
          <bgColor theme="1" tint="0.499984740745262"/>
        </patternFill>
      </fill>
      <border diagonalUp="0" diagonalDown="0">
        <left style="medium">
          <color indexed="64"/>
        </left>
        <vertical/>
      </border>
    </dxf>
    <dxf>
      <font>
        <b/>
        <i val="0"/>
        <strike val="0"/>
        <condense val="0"/>
        <extend val="0"/>
        <outline val="0"/>
        <shadow val="0"/>
        <u val="none"/>
        <vertAlign val="baseline"/>
        <sz val="10"/>
        <color rgb="FFC00000"/>
        <name val="Arial"/>
        <family val="2"/>
        <scheme val="none"/>
      </font>
      <numFmt numFmtId="174" formatCode="0.0"/>
      <alignment horizontal="general" vertical="bottom" textRotation="0" wrapText="0" indent="0" justifyLastLine="0" shrinkToFit="0" readingOrder="0"/>
      <border diagonalUp="0" diagonalDown="0" outline="0">
        <left/>
        <right/>
        <top style="thin">
          <color indexed="8"/>
        </top>
        <bottom/>
      </border>
    </dxf>
    <dxf>
      <font>
        <b/>
        <i val="0"/>
        <strike val="0"/>
        <condense val="0"/>
        <extend val="0"/>
        <outline val="0"/>
        <shadow val="0"/>
        <u val="none"/>
        <vertAlign val="baseline"/>
        <sz val="10"/>
        <color rgb="FFC00000"/>
        <name val="Arial"/>
        <family val="2"/>
        <scheme val="none"/>
      </font>
      <numFmt numFmtId="1" formatCode="0"/>
      <alignment horizontal="general" vertical="bottom" textRotation="0" wrapText="0" indent="0" justifyLastLine="0" shrinkToFit="0" readingOrder="0"/>
      <border diagonalUp="0" diagonalDown="0" outline="0">
        <left style="medium">
          <color indexed="64"/>
        </left>
        <right style="thin">
          <color indexed="8"/>
        </right>
        <top style="thin">
          <color indexed="8"/>
        </top>
        <bottom/>
      </border>
    </dxf>
    <dxf>
      <font>
        <b/>
        <i val="0"/>
        <strike val="0"/>
        <condense val="0"/>
        <extend val="0"/>
        <outline val="0"/>
        <shadow val="0"/>
        <u val="none"/>
        <vertAlign val="baseline"/>
        <sz val="10"/>
        <color theme="1"/>
        <name val="Arial"/>
        <scheme val="none"/>
      </font>
      <numFmt numFmtId="1" formatCode="0"/>
      <fill>
        <patternFill patternType="none">
          <fgColor indexed="64"/>
          <bgColor indexed="65"/>
        </patternFill>
      </fill>
      <alignment horizontal="general" vertical="bottom" textRotation="0" wrapText="0" indent="0" justifyLastLine="0" shrinkToFit="0" readingOrder="0"/>
      <border diagonalUp="0" diagonalDown="0" outline="0">
        <left style="medium">
          <color indexed="64"/>
        </left>
        <right style="medium">
          <color indexed="64"/>
        </right>
        <top/>
        <bottom/>
      </border>
    </dxf>
    <dxf>
      <font>
        <b/>
        <i val="0"/>
        <strike val="0"/>
        <condense val="0"/>
        <extend val="0"/>
        <outline val="0"/>
        <shadow val="0"/>
        <u val="none"/>
        <vertAlign val="baseline"/>
        <sz val="10"/>
        <color theme="1"/>
        <name val="Arial"/>
        <scheme val="none"/>
      </font>
      <numFmt numFmtId="1" formatCode="0"/>
      <alignment horizontal="general" vertical="bottom" textRotation="0" wrapText="0" indent="0" justifyLastLine="0" shrinkToFit="0" readingOrder="0"/>
      <border diagonalUp="0" diagonalDown="0" outline="0">
        <left/>
        <right/>
        <top style="thin">
          <color indexed="8"/>
        </top>
        <bottom/>
      </border>
    </dxf>
    <dxf>
      <font>
        <b/>
        <i val="0"/>
        <strike val="0"/>
        <condense val="0"/>
        <extend val="0"/>
        <outline val="0"/>
        <shadow val="0"/>
        <u val="none"/>
        <vertAlign val="baseline"/>
        <sz val="10"/>
        <color theme="1"/>
        <name val="Arial"/>
        <scheme val="none"/>
      </font>
      <numFmt numFmtId="1" formatCode="0"/>
      <alignment horizontal="general" vertical="bottom" textRotation="0" wrapText="0" indent="0" justifyLastLine="0" shrinkToFit="0" readingOrder="0"/>
      <border diagonalUp="0" diagonalDown="0" outline="0">
        <left/>
        <right/>
        <top style="thin">
          <color indexed="8"/>
        </top>
        <bottom/>
      </border>
    </dxf>
    <dxf>
      <font>
        <b/>
        <i val="0"/>
        <strike val="0"/>
        <condense val="0"/>
        <extend val="0"/>
        <outline val="0"/>
        <shadow val="0"/>
        <u val="none"/>
        <vertAlign val="baseline"/>
        <sz val="10"/>
        <color theme="1"/>
        <name val="Arial"/>
        <scheme val="none"/>
      </font>
      <numFmt numFmtId="1" formatCode="0"/>
      <fill>
        <patternFill patternType="solid">
          <fgColor indexed="64"/>
          <bgColor theme="0" tint="-0.249977111117893"/>
        </patternFill>
      </fill>
      <alignment horizontal="general" vertical="bottom" textRotation="0" wrapText="0" indent="0" justifyLastLine="0" shrinkToFit="0" readingOrder="0"/>
      <border diagonalUp="0" diagonalDown="0" outline="0">
        <left style="thin">
          <color indexed="8"/>
        </left>
        <right/>
        <top/>
        <bottom/>
      </border>
    </dxf>
    <dxf>
      <font>
        <b/>
        <i val="0"/>
        <strike val="0"/>
        <condense val="0"/>
        <extend val="0"/>
        <outline val="0"/>
        <shadow val="0"/>
        <u val="none"/>
        <vertAlign val="baseline"/>
        <sz val="10"/>
        <color theme="1"/>
        <name val="Arial"/>
        <scheme val="none"/>
      </font>
      <numFmt numFmtId="1" formatCode="0"/>
      <alignment horizontal="general" vertical="bottom" textRotation="0" wrapText="0" indent="0" justifyLastLine="0" shrinkToFit="0" readingOrder="0"/>
      <border diagonalUp="0" diagonalDown="0" outline="0">
        <left/>
        <right/>
        <top style="thin">
          <color indexed="8"/>
        </top>
        <bottom/>
      </border>
    </dxf>
    <dxf>
      <font>
        <b/>
        <i val="0"/>
        <strike val="0"/>
        <condense val="0"/>
        <extend val="0"/>
        <outline val="0"/>
        <shadow val="0"/>
        <u val="none"/>
        <vertAlign val="baseline"/>
        <sz val="10"/>
        <color theme="1"/>
        <name val="Arial"/>
        <scheme val="none"/>
      </font>
      <numFmt numFmtId="1" formatCode="0"/>
      <alignment horizontal="general" vertical="bottom" textRotation="0" wrapText="0" indent="0" justifyLastLine="0" shrinkToFit="0" readingOrder="0"/>
      <border diagonalUp="0" diagonalDown="0" outline="0">
        <left/>
        <right/>
        <top style="thin">
          <color indexed="8"/>
        </top>
        <bottom/>
      </border>
    </dxf>
    <dxf>
      <border outline="0">
        <right style="thin">
          <color indexed="8"/>
        </right>
      </border>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dxf>
    <dxf>
      <font>
        <b/>
        <i val="0"/>
        <strike val="0"/>
        <condense val="0"/>
        <extend val="0"/>
        <outline val="0"/>
        <shadow val="0"/>
        <u val="none"/>
        <vertAlign val="baseline"/>
        <sz val="10"/>
        <color theme="0"/>
        <name val="Arial"/>
        <scheme val="none"/>
      </font>
      <numFmt numFmtId="0" formatCode="General"/>
      <fill>
        <patternFill patternType="solid">
          <fgColor indexed="64"/>
          <bgColor theme="8"/>
        </patternFill>
      </fill>
      <alignment horizontal="general" vertical="top" textRotation="0" wrapText="0" indent="0" justifyLastLine="0" shrinkToFit="0" readingOrder="0"/>
    </dxf>
    <dxf>
      <font>
        <b val="0"/>
        <i val="0"/>
        <strike val="0"/>
        <condense val="0"/>
        <extend val="0"/>
        <outline val="0"/>
        <shadow val="0"/>
        <u val="none"/>
        <vertAlign val="baseline"/>
        <sz val="10"/>
        <color indexed="12"/>
        <name val="Arial"/>
        <scheme val="none"/>
      </font>
      <numFmt numFmtId="1" formatCode="0"/>
      <alignment horizontal="center" vertical="bottom" textRotation="0" wrapText="0" indent="0" justifyLastLine="0" shrinkToFit="0" readingOrder="0"/>
      <border diagonalUp="0" diagonalDown="0">
        <left style="thin">
          <color indexed="8"/>
        </left>
        <right/>
        <top style="thin">
          <color indexed="8"/>
        </top>
        <bottom/>
        <vertical/>
        <horizontal/>
      </border>
    </dxf>
    <dxf>
      <font>
        <b val="0"/>
        <i val="0"/>
        <strike val="0"/>
        <condense val="0"/>
        <extend val="0"/>
        <outline val="0"/>
        <shadow val="0"/>
        <u val="none"/>
        <vertAlign val="baseline"/>
        <sz val="10"/>
        <color indexed="12"/>
        <name val="Arial"/>
        <scheme val="none"/>
      </font>
      <numFmt numFmtId="1" formatCode="0"/>
      <alignment horizontal="center" vertical="bottom" textRotation="0" wrapText="0" indent="0" justifyLastLine="0" shrinkToFit="0" readingOrder="0"/>
      <border diagonalUp="0" diagonalDown="0">
        <left style="thin">
          <color indexed="8"/>
        </left>
        <right/>
        <top style="thin">
          <color indexed="8"/>
        </top>
        <bottom/>
        <vertical/>
        <horizontal/>
      </border>
    </dxf>
    <dxf>
      <font>
        <b val="0"/>
        <i val="0"/>
        <strike val="0"/>
        <condense val="0"/>
        <extend val="0"/>
        <outline val="0"/>
        <shadow val="0"/>
        <u val="none"/>
        <vertAlign val="baseline"/>
        <sz val="10"/>
        <color indexed="12"/>
        <name val="Arial"/>
        <scheme val="none"/>
      </font>
      <numFmt numFmtId="1" formatCode="0"/>
      <alignment horizontal="center" vertical="bottom" textRotation="0" wrapText="0" indent="0" justifyLastLine="0" shrinkToFit="0" readingOrder="0"/>
      <border diagonalUp="0" diagonalDown="0">
        <left style="thin">
          <color indexed="8"/>
        </left>
        <right/>
        <top style="thin">
          <color indexed="8"/>
        </top>
        <bottom/>
        <vertical/>
        <horizontal/>
      </border>
    </dxf>
    <dxf>
      <font>
        <b val="0"/>
        <i val="0"/>
        <strike val="0"/>
        <condense val="0"/>
        <extend val="0"/>
        <outline val="0"/>
        <shadow val="0"/>
        <u val="none"/>
        <vertAlign val="baseline"/>
        <sz val="10"/>
        <color indexed="12"/>
        <name val="Arial"/>
        <scheme val="none"/>
      </font>
      <numFmt numFmtId="1" formatCode="0"/>
      <alignment horizontal="center" vertical="bottom" textRotation="0" wrapText="0" indent="0" justifyLastLine="0" shrinkToFit="0" readingOrder="0"/>
      <border diagonalUp="0" diagonalDown="0">
        <left style="thin">
          <color indexed="8"/>
        </left>
        <right/>
        <top style="thin">
          <color indexed="8"/>
        </top>
        <bottom/>
        <vertical/>
        <horizontal/>
      </border>
    </dxf>
    <dxf>
      <font>
        <b val="0"/>
        <i val="0"/>
        <strike val="0"/>
        <condense val="0"/>
        <extend val="0"/>
        <outline val="0"/>
        <shadow val="0"/>
        <u val="none"/>
        <vertAlign val="baseline"/>
        <sz val="10"/>
        <color indexed="12"/>
        <name val="Arial"/>
        <scheme val="none"/>
      </font>
      <numFmt numFmtId="1" formatCode="0"/>
      <alignment horizontal="center" vertical="bottom" textRotation="0" wrapText="0" indent="0" justifyLastLine="0" shrinkToFit="0" readingOrder="0"/>
      <border diagonalUp="0" diagonalDown="0">
        <left style="thin">
          <color indexed="8"/>
        </left>
        <right/>
        <top style="thin">
          <color indexed="8"/>
        </top>
        <bottom/>
        <vertical/>
        <horizontal/>
      </border>
    </dxf>
    <dxf>
      <font>
        <b val="0"/>
        <i val="0"/>
        <strike val="0"/>
        <condense val="0"/>
        <extend val="0"/>
        <outline val="0"/>
        <shadow val="0"/>
        <u val="none"/>
        <vertAlign val="baseline"/>
        <sz val="10"/>
        <color indexed="12"/>
        <name val="Arial"/>
        <scheme val="none"/>
      </font>
      <numFmt numFmtId="1" formatCode="0"/>
      <alignment horizontal="center" vertical="bottom" textRotation="0" wrapText="0" indent="0" justifyLastLine="0" shrinkToFit="0" readingOrder="0"/>
      <border diagonalUp="0" diagonalDown="0">
        <left style="thin">
          <color indexed="8"/>
        </left>
        <right/>
        <top style="thin">
          <color indexed="8"/>
        </top>
        <bottom/>
        <vertical/>
        <horizontal/>
      </border>
    </dxf>
    <dxf>
      <font>
        <b val="0"/>
        <i val="0"/>
        <strike val="0"/>
        <condense val="0"/>
        <extend val="0"/>
        <outline val="0"/>
        <shadow val="0"/>
        <u val="none"/>
        <vertAlign val="baseline"/>
        <sz val="10"/>
        <color indexed="12"/>
        <name val="Arial"/>
        <scheme val="none"/>
      </font>
      <numFmt numFmtId="1" formatCode="0"/>
      <alignment horizontal="center" vertical="bottom" textRotation="0" wrapText="0" indent="0" justifyLastLine="0" shrinkToFit="0" readingOrder="0"/>
      <border diagonalUp="0" diagonalDown="0">
        <left style="thin">
          <color indexed="8"/>
        </left>
        <right/>
        <top style="thin">
          <color indexed="8"/>
        </top>
        <bottom/>
        <vertical/>
        <horizontal/>
      </border>
    </dxf>
    <dxf>
      <font>
        <b val="0"/>
        <i val="0"/>
        <strike val="0"/>
        <condense val="0"/>
        <extend val="0"/>
        <outline val="0"/>
        <shadow val="0"/>
        <u val="none"/>
        <vertAlign val="baseline"/>
        <sz val="10"/>
        <color indexed="12"/>
        <name val="Arial"/>
        <scheme val="none"/>
      </font>
      <numFmt numFmtId="1" formatCode="0"/>
      <alignment horizontal="center" vertical="bottom" textRotation="0" wrapText="0" indent="0" justifyLastLine="0" shrinkToFit="0" readingOrder="0"/>
      <border diagonalUp="0" diagonalDown="0">
        <left style="thin">
          <color indexed="8"/>
        </left>
        <right/>
        <top style="thin">
          <color indexed="8"/>
        </top>
        <bottom/>
        <vertical/>
        <horizontal/>
      </border>
    </dxf>
    <dxf>
      <font>
        <b val="0"/>
        <i val="0"/>
        <strike val="0"/>
        <condense val="0"/>
        <extend val="0"/>
        <outline val="0"/>
        <shadow val="0"/>
        <u val="none"/>
        <vertAlign val="baseline"/>
        <sz val="10"/>
        <color indexed="12"/>
        <name val="Arial"/>
        <scheme val="none"/>
      </font>
      <numFmt numFmtId="1" formatCode="0"/>
      <fill>
        <patternFill patternType="solid">
          <bgColor theme="0" tint="-0.249977111117893"/>
        </patternFill>
      </fill>
      <alignment horizontal="center" vertical="bottom" textRotation="0" wrapText="0" indent="0" justifyLastLine="0" shrinkToFit="0" readingOrder="0"/>
      <border diagonalUp="0" diagonalDown="0" outline="0">
        <left style="thin">
          <color indexed="8"/>
        </left>
        <right/>
        <top style="thin">
          <color indexed="8"/>
        </top>
        <bottom/>
      </border>
    </dxf>
    <dxf>
      <font>
        <b val="0"/>
        <i val="0"/>
        <strike val="0"/>
        <condense val="0"/>
        <extend val="0"/>
        <outline val="0"/>
        <shadow val="0"/>
        <u val="none"/>
        <vertAlign val="baseline"/>
        <sz val="10"/>
        <color indexed="12"/>
        <name val="Arial"/>
        <scheme val="none"/>
      </font>
      <numFmt numFmtId="168" formatCode="0.000"/>
      <alignment horizontal="center" vertical="bottom" textRotation="0" wrapText="0" indent="0" justifyLastLine="0" shrinkToFit="0" readingOrder="0"/>
      <border diagonalUp="0" diagonalDown="0" outline="0">
        <left style="thin">
          <color indexed="8"/>
        </left>
        <right style="thin">
          <color indexed="8"/>
        </right>
        <top style="thin">
          <color indexed="8"/>
        </top>
        <bottom/>
      </border>
    </dxf>
    <dxf>
      <font>
        <b val="0"/>
        <i val="0"/>
        <strike val="0"/>
        <condense val="0"/>
        <extend val="0"/>
        <outline val="0"/>
        <shadow val="0"/>
        <u val="none"/>
        <vertAlign val="baseline"/>
        <sz val="10"/>
        <color indexed="12"/>
        <name val="Arial"/>
        <scheme val="none"/>
      </font>
      <numFmt numFmtId="1" formatCode="0"/>
      <alignment horizontal="center" vertical="bottom" textRotation="0" wrapText="0" indent="0" justifyLastLine="0" shrinkToFit="0" readingOrder="0"/>
      <border diagonalUp="0" diagonalDown="0">
        <left style="thin">
          <color indexed="8"/>
        </left>
        <right/>
        <top style="thin">
          <color indexed="8"/>
        </top>
        <bottom/>
        <vertical/>
        <horizontal/>
      </border>
    </dxf>
    <dxf>
      <font>
        <b val="0"/>
        <i val="0"/>
        <strike val="0"/>
        <condense val="0"/>
        <extend val="0"/>
        <outline val="0"/>
        <shadow val="0"/>
        <u val="none"/>
        <vertAlign val="baseline"/>
        <sz val="10"/>
        <color indexed="12"/>
        <name val="Arial"/>
        <scheme val="none"/>
      </font>
      <numFmt numFmtId="1" formatCode="0"/>
      <alignment horizontal="center" vertical="bottom" textRotation="0" wrapText="0" indent="0" justifyLastLine="0" shrinkToFit="0" readingOrder="0"/>
      <border diagonalUp="0" diagonalDown="0">
        <left style="thin">
          <color indexed="8"/>
        </left>
        <right/>
        <top style="thin">
          <color indexed="8"/>
        </top>
        <bottom/>
        <vertical/>
        <horizontal/>
      </border>
    </dxf>
    <dxf>
      <font>
        <b val="0"/>
        <i val="0"/>
        <strike val="0"/>
        <condense val="0"/>
        <extend val="0"/>
        <outline val="0"/>
        <shadow val="0"/>
        <u val="none"/>
        <vertAlign val="baseline"/>
        <sz val="10"/>
        <color indexed="12"/>
        <name val="Arial"/>
        <scheme val="none"/>
      </font>
      <numFmt numFmtId="1" formatCode="0"/>
      <alignment horizontal="center" vertical="bottom" textRotation="0" wrapText="0" indent="0" justifyLastLine="0" shrinkToFit="0" readingOrder="0"/>
      <border diagonalUp="0" diagonalDown="0">
        <left style="thin">
          <color indexed="8"/>
        </left>
        <right/>
        <top style="thin">
          <color indexed="8"/>
        </top>
        <bottom/>
        <vertical/>
        <horizontal/>
      </border>
    </dxf>
    <dxf>
      <font>
        <b val="0"/>
        <i val="0"/>
        <strike val="0"/>
        <condense val="0"/>
        <extend val="0"/>
        <outline val="0"/>
        <shadow val="0"/>
        <u val="none"/>
        <vertAlign val="baseline"/>
        <sz val="10"/>
        <color indexed="12"/>
        <name val="Arial"/>
        <scheme val="none"/>
      </font>
      <numFmt numFmtId="1" formatCode="0"/>
      <alignment horizontal="center" vertical="bottom" textRotation="0" wrapText="0" indent="0" justifyLastLine="0" shrinkToFit="0" readingOrder="0"/>
      <border diagonalUp="0" diagonalDown="0">
        <left style="thin">
          <color indexed="8"/>
        </left>
        <right/>
        <top style="thin">
          <color indexed="8"/>
        </top>
        <bottom/>
        <vertical/>
        <horizontal/>
      </border>
    </dxf>
    <dxf>
      <font>
        <b val="0"/>
        <i val="0"/>
        <strike val="0"/>
        <condense val="0"/>
        <extend val="0"/>
        <outline val="0"/>
        <shadow val="0"/>
        <u val="none"/>
        <vertAlign val="baseline"/>
        <sz val="10"/>
        <color indexed="12"/>
        <name val="Arial"/>
        <scheme val="none"/>
      </font>
      <numFmt numFmtId="1" formatCode="0"/>
      <alignment horizontal="center" vertical="bottom" textRotation="0" wrapText="0" indent="0" justifyLastLine="0" shrinkToFit="0" readingOrder="0"/>
      <border diagonalUp="0" diagonalDown="0" outline="0">
        <left/>
        <right/>
        <top style="thin">
          <color indexed="8"/>
        </top>
        <bottom/>
      </border>
    </dxf>
    <dxf>
      <font>
        <b val="0"/>
        <i val="0"/>
        <strike val="0"/>
        <condense val="0"/>
        <extend val="0"/>
        <outline val="0"/>
        <shadow val="0"/>
        <u val="none"/>
        <vertAlign val="baseline"/>
        <sz val="10"/>
        <color indexed="12"/>
        <name val="Arial"/>
        <scheme val="none"/>
      </font>
      <numFmt numFmtId="1" formatCode="0"/>
      <fill>
        <patternFill patternType="solid">
          <bgColor theme="0" tint="-0.249977111117893"/>
        </patternFill>
      </fill>
      <alignment horizontal="center" vertical="bottom" textRotation="0" wrapText="0" indent="0" justifyLastLine="0" shrinkToFit="0" readingOrder="0"/>
      <border diagonalUp="0" diagonalDown="0" outline="0">
        <left style="thin">
          <color indexed="8"/>
        </left>
        <right/>
        <top style="thin">
          <color indexed="8"/>
        </top>
        <bottom/>
      </border>
    </dxf>
    <dxf>
      <font>
        <b val="0"/>
        <i val="0"/>
        <strike val="0"/>
        <condense val="0"/>
        <extend val="0"/>
        <outline val="0"/>
        <shadow val="0"/>
        <u val="none"/>
        <vertAlign val="baseline"/>
        <sz val="10"/>
        <color indexed="12"/>
        <name val="Arial"/>
        <scheme val="none"/>
      </font>
      <numFmt numFmtId="1" formatCode="0"/>
      <alignment horizontal="center" vertical="bottom" textRotation="0" wrapText="0" indent="0" justifyLastLine="0" shrinkToFit="0" readingOrder="0"/>
      <border diagonalUp="0" diagonalDown="0" outline="0">
        <left/>
        <right style="thin">
          <color indexed="8"/>
        </right>
        <top style="thin">
          <color indexed="8"/>
        </top>
        <bottom/>
      </border>
    </dxf>
    <dxf>
      <font>
        <b/>
        <i val="0"/>
        <strike val="0"/>
        <condense val="0"/>
        <extend val="0"/>
        <outline val="0"/>
        <shadow val="0"/>
        <u val="none"/>
        <vertAlign val="baseline"/>
        <sz val="10"/>
        <color indexed="12"/>
        <name val="Arial"/>
        <scheme val="none"/>
      </font>
      <numFmt numFmtId="1" formatCode="0"/>
      <alignment horizontal="center" vertical="bottom" textRotation="0" wrapText="0" indent="0" justifyLastLine="0" shrinkToFit="0" readingOrder="0"/>
      <border diagonalUp="0" diagonalDown="0" outline="0">
        <left/>
        <right/>
        <top style="thin">
          <color indexed="8"/>
        </top>
        <bottom/>
      </border>
    </dxf>
    <dxf>
      <font>
        <b/>
        <i val="0"/>
        <strike val="0"/>
        <condense val="0"/>
        <extend val="0"/>
        <outline val="0"/>
        <shadow val="0"/>
        <u val="none"/>
        <vertAlign val="baseline"/>
        <sz val="10"/>
        <color indexed="12"/>
        <name val="Arial"/>
        <scheme val="none"/>
      </font>
      <numFmt numFmtId="1" formatCode="0"/>
      <alignment horizontal="center" vertical="bottom" textRotation="0" wrapText="0" indent="0" justifyLastLine="0" shrinkToFit="0" readingOrder="0"/>
      <border diagonalUp="0" diagonalDown="0" outline="0">
        <left style="thin">
          <color indexed="8"/>
        </left>
        <right/>
        <top style="thin">
          <color indexed="8"/>
        </top>
        <bottom/>
      </border>
    </dxf>
    <dxf>
      <font>
        <b val="0"/>
        <i val="0"/>
        <strike val="0"/>
        <condense val="0"/>
        <extend val="0"/>
        <outline val="0"/>
        <shadow val="0"/>
        <u val="none"/>
        <vertAlign val="baseline"/>
        <sz val="10"/>
        <color indexed="12"/>
        <name val="Arial"/>
        <scheme val="none"/>
      </font>
      <numFmt numFmtId="1" formatCode="0"/>
      <alignment horizontal="center" vertical="bottom" textRotation="0" wrapText="0" indent="0" justifyLastLine="0" shrinkToFit="0" readingOrder="0"/>
      <border diagonalUp="0" diagonalDown="0" outline="0">
        <left style="thin">
          <color indexed="8"/>
        </left>
        <right/>
        <top style="thin">
          <color indexed="8"/>
        </top>
        <bottom/>
      </border>
    </dxf>
    <dxf>
      <font>
        <b val="0"/>
        <i val="0"/>
        <strike val="0"/>
        <condense val="0"/>
        <extend val="0"/>
        <outline val="0"/>
        <shadow val="0"/>
        <u val="none"/>
        <vertAlign val="baseline"/>
        <sz val="10"/>
        <color indexed="12"/>
        <name val="Arial"/>
        <scheme val="none"/>
      </font>
      <numFmt numFmtId="166" formatCode="\$#,##0\ ;[Red]&quot;($&quot;#,##0\)"/>
      <fill>
        <patternFill patternType="solid">
          <fgColor indexed="64"/>
          <bgColor indexed="22"/>
        </patternFill>
      </fill>
      <alignment horizontal="center" vertical="bottom" textRotation="0" wrapText="0" indent="0" justifyLastLine="0" shrinkToFit="0" readingOrder="0"/>
      <border diagonalUp="0" diagonalDown="0">
        <left style="thin">
          <color indexed="8"/>
        </left>
        <right/>
        <top style="thin">
          <color indexed="8"/>
        </top>
        <bottom/>
        <vertical/>
        <horizontal/>
      </border>
    </dxf>
    <dxf>
      <font>
        <b val="0"/>
        <i val="0"/>
        <strike val="0"/>
        <condense val="0"/>
        <extend val="0"/>
        <outline val="0"/>
        <shadow val="0"/>
        <u val="none"/>
        <vertAlign val="baseline"/>
        <sz val="10"/>
        <color rgb="FF0000FF"/>
        <name val="Arial"/>
        <scheme val="none"/>
      </font>
      <alignment horizontal="left" vertical="bottom" textRotation="0" wrapText="0" indent="0" justifyLastLine="0" shrinkToFit="0" readingOrder="0"/>
      <border diagonalUp="0" diagonalDown="0">
        <left style="thin">
          <color indexed="8"/>
        </left>
        <right/>
        <top style="thin">
          <color indexed="8"/>
        </top>
        <bottom/>
        <vertical/>
        <horizontal/>
      </border>
    </dxf>
    <dxf>
      <font>
        <b/>
        <i val="0"/>
        <strike val="0"/>
        <condense val="0"/>
        <extend val="0"/>
        <outline val="0"/>
        <shadow val="0"/>
        <u val="none"/>
        <vertAlign val="baseline"/>
        <sz val="11"/>
        <color theme="1"/>
        <name val="Arial"/>
        <scheme val="none"/>
      </font>
      <alignment horizontal="left" vertical="bottom" textRotation="0" wrapText="0" indent="0" justifyLastLine="0" shrinkToFit="0" readingOrder="0"/>
      <border diagonalUp="0" diagonalDown="0" outline="0">
        <left/>
        <right/>
        <top style="thin">
          <color indexed="8"/>
        </top>
        <bottom/>
      </border>
    </dxf>
    <dxf>
      <font>
        <b/>
        <i val="0"/>
        <strike val="0"/>
        <condense val="0"/>
        <extend val="0"/>
        <outline val="0"/>
        <shadow val="0"/>
        <u val="none"/>
        <vertAlign val="baseline"/>
        <sz val="10"/>
        <color rgb="FF0000FF"/>
        <name val="Arial"/>
        <family val="2"/>
        <scheme val="none"/>
      </font>
      <numFmt numFmtId="0" formatCode="General"/>
      <fill>
        <patternFill>
          <fgColor indexed="64"/>
          <bgColor theme="0" tint="-0.249977111117893"/>
        </patternFill>
      </fill>
      <alignment horizontal="general" vertical="bottom" textRotation="0" wrapText="0" indent="0" justifyLastLine="0" shrinkToFit="0" readingOrder="0"/>
      <border diagonalUp="0" diagonalDown="0" outline="0">
        <left style="thin">
          <color indexed="8"/>
        </left>
        <right/>
        <top style="thin">
          <color indexed="8"/>
        </top>
        <bottom/>
      </border>
    </dxf>
    <dxf>
      <font>
        <b/>
        <i val="0"/>
        <strike val="0"/>
        <condense val="0"/>
        <extend val="0"/>
        <outline val="0"/>
        <shadow val="0"/>
        <u val="none"/>
        <vertAlign val="baseline"/>
        <sz val="10"/>
        <color rgb="FF0000FF"/>
        <name val="Arial"/>
        <family val="2"/>
        <scheme val="none"/>
      </font>
      <numFmt numFmtId="1" formatCode="0"/>
      <alignment horizontal="general" vertical="bottom" textRotation="0" wrapText="0" indent="0" justifyLastLine="0" shrinkToFit="0" readingOrder="0"/>
      <border diagonalUp="0" diagonalDown="0">
        <left style="thin">
          <color indexed="8"/>
        </left>
        <right/>
        <top style="thin">
          <color indexed="8"/>
        </top>
        <bottom/>
      </border>
    </dxf>
    <dxf>
      <font>
        <b/>
        <i val="0"/>
        <strike val="0"/>
        <condense val="0"/>
        <extend val="0"/>
        <outline val="0"/>
        <shadow val="0"/>
        <u val="none"/>
        <vertAlign val="baseline"/>
        <sz val="10"/>
        <color rgb="FF0000FF"/>
        <name val="Arial"/>
        <family val="2"/>
        <scheme val="none"/>
      </font>
      <numFmt numFmtId="1" formatCode="0"/>
      <alignment horizontal="general" vertical="bottom" textRotation="0" wrapText="0" indent="0" justifyLastLine="0" shrinkToFit="0" readingOrder="0"/>
      <border diagonalUp="0" diagonalDown="0">
        <left/>
        <right/>
        <top style="thin">
          <color indexed="8"/>
        </top>
        <bottom/>
      </border>
    </dxf>
    <dxf>
      <font>
        <b/>
        <i val="0"/>
        <strike val="0"/>
        <condense val="0"/>
        <extend val="0"/>
        <outline val="0"/>
        <shadow val="0"/>
        <u val="none"/>
        <vertAlign val="baseline"/>
        <sz val="10"/>
        <color rgb="FF0000FF"/>
        <name val="Arial"/>
        <family val="2"/>
        <scheme val="none"/>
      </font>
      <numFmt numFmtId="1" formatCode="0"/>
      <fill>
        <patternFill>
          <fgColor indexed="64"/>
          <bgColor theme="0" tint="-0.249977111117893"/>
        </patternFill>
      </fill>
      <alignment horizontal="general" vertical="bottom" textRotation="0" wrapText="0" indent="0" justifyLastLine="0" shrinkToFit="0" readingOrder="0"/>
      <border diagonalUp="0" diagonalDown="0" outline="0">
        <left/>
        <right/>
        <top style="thin">
          <color indexed="8"/>
        </top>
        <bottom/>
      </border>
    </dxf>
    <dxf>
      <font>
        <b/>
        <i val="0"/>
        <strike val="0"/>
        <condense val="0"/>
        <extend val="0"/>
        <outline val="0"/>
        <shadow val="0"/>
        <u val="none"/>
        <vertAlign val="baseline"/>
        <sz val="10"/>
        <color rgb="FF0000FF"/>
        <name val="Arial"/>
        <family val="2"/>
        <scheme val="none"/>
      </font>
      <numFmt numFmtId="1" formatCode="0"/>
      <border diagonalUp="0" diagonalDown="0">
        <left style="medium">
          <color indexed="64"/>
        </left>
        <right style="medium">
          <color indexed="64"/>
        </right>
        <top style="thin">
          <color indexed="8"/>
        </top>
        <bottom/>
        <vertical/>
      </border>
    </dxf>
    <dxf>
      <font>
        <b/>
        <i val="0"/>
        <strike val="0"/>
        <condense val="0"/>
        <extend val="0"/>
        <outline val="0"/>
        <shadow val="0"/>
        <u val="none"/>
        <vertAlign val="baseline"/>
        <sz val="10"/>
        <color rgb="FFC00000"/>
        <name val="Arial"/>
        <family val="2"/>
        <scheme val="none"/>
      </font>
      <numFmt numFmtId="174" formatCode="0.0"/>
      <alignment horizontal="general" vertical="bottom" textRotation="0" wrapText="0" indent="0" justifyLastLine="0" shrinkToFit="0" readingOrder="0"/>
      <border diagonalUp="0" diagonalDown="0" outline="0">
        <left/>
        <right/>
        <top style="thin">
          <color indexed="8"/>
        </top>
        <bottom/>
      </border>
    </dxf>
    <dxf>
      <font>
        <b/>
        <i val="0"/>
        <strike val="0"/>
        <condense val="0"/>
        <extend val="0"/>
        <outline val="0"/>
        <shadow val="0"/>
        <u val="none"/>
        <vertAlign val="baseline"/>
        <sz val="10"/>
        <color rgb="FFC00000"/>
        <name val="Arial"/>
        <family val="2"/>
        <scheme val="none"/>
      </font>
      <numFmt numFmtId="1" formatCode="0"/>
      <alignment horizontal="general" vertical="bottom" textRotation="0" wrapText="0" indent="0" justifyLastLine="0" shrinkToFit="0" readingOrder="0"/>
      <border diagonalUp="0" diagonalDown="0" outline="0">
        <left style="medium">
          <color indexed="64"/>
        </left>
        <right style="thin">
          <color indexed="8"/>
        </right>
        <top style="thin">
          <color indexed="8"/>
        </top>
        <bottom/>
      </border>
    </dxf>
    <dxf>
      <font>
        <b/>
        <i val="0"/>
        <strike val="0"/>
        <condense val="0"/>
        <extend val="0"/>
        <outline val="0"/>
        <shadow val="0"/>
        <u val="none"/>
        <vertAlign val="baseline"/>
        <sz val="10"/>
        <color rgb="FF0000FF"/>
        <name val="Arial"/>
        <scheme val="none"/>
      </font>
      <numFmt numFmtId="1" formatCode="0"/>
      <fill>
        <patternFill patternType="none">
          <fgColor indexed="64"/>
          <bgColor indexed="65"/>
        </patternFill>
      </fill>
      <alignment horizontal="general" vertical="bottom" textRotation="0" wrapText="0" indent="0" justifyLastLine="0" shrinkToFit="0" readingOrder="0"/>
      <border diagonalUp="0" diagonalDown="0" outline="0">
        <left style="medium">
          <color indexed="64"/>
        </left>
        <right style="medium">
          <color indexed="64"/>
        </right>
        <top/>
        <bottom/>
      </border>
    </dxf>
    <dxf>
      <font>
        <b/>
        <i val="0"/>
        <strike val="0"/>
        <condense val="0"/>
        <extend val="0"/>
        <outline val="0"/>
        <shadow val="0"/>
        <u val="none"/>
        <vertAlign val="baseline"/>
        <sz val="10"/>
        <color rgb="FF0000FF"/>
        <name val="Arial"/>
        <scheme val="none"/>
      </font>
      <numFmt numFmtId="1" formatCode="0"/>
      <alignment horizontal="general" vertical="bottom" textRotation="0" wrapText="0" indent="0" justifyLastLine="0" shrinkToFit="0" readingOrder="0"/>
      <border diagonalUp="0" diagonalDown="0" outline="0">
        <left/>
        <right/>
        <top style="thin">
          <color indexed="8"/>
        </top>
        <bottom/>
      </border>
    </dxf>
    <dxf>
      <font>
        <b/>
        <i val="0"/>
        <strike val="0"/>
        <condense val="0"/>
        <extend val="0"/>
        <outline val="0"/>
        <shadow val="0"/>
        <u val="none"/>
        <vertAlign val="baseline"/>
        <sz val="10"/>
        <color rgb="FF0000FF"/>
        <name val="Arial"/>
        <scheme val="none"/>
      </font>
      <numFmt numFmtId="1" formatCode="0"/>
      <alignment horizontal="general" vertical="bottom" textRotation="0" wrapText="0" indent="0" justifyLastLine="0" shrinkToFit="0" readingOrder="0"/>
      <border diagonalUp="0" diagonalDown="0" outline="0">
        <left/>
        <right/>
        <top style="thin">
          <color indexed="8"/>
        </top>
        <bottom/>
      </border>
    </dxf>
    <dxf>
      <font>
        <b/>
        <i val="0"/>
        <strike val="0"/>
        <condense val="0"/>
        <extend val="0"/>
        <outline val="0"/>
        <shadow val="0"/>
        <u val="none"/>
        <vertAlign val="baseline"/>
        <sz val="10"/>
        <color rgb="FF0000FF"/>
        <name val="Arial"/>
        <family val="2"/>
        <scheme val="none"/>
      </font>
      <numFmt numFmtId="1" formatCode="0"/>
      <fill>
        <patternFill>
          <fgColor indexed="64"/>
          <bgColor theme="0" tint="-0.249977111117893"/>
        </patternFill>
      </fill>
      <alignment horizontal="general" vertical="bottom" textRotation="0" wrapText="0" indent="0" justifyLastLine="0" shrinkToFit="0" readingOrder="0"/>
      <border diagonalUp="0" diagonalDown="0" outline="0">
        <left style="thin">
          <color indexed="8"/>
        </left>
        <right/>
        <top style="thin">
          <color indexed="8"/>
        </top>
        <bottom/>
      </border>
    </dxf>
    <dxf>
      <font>
        <b/>
        <i val="0"/>
        <strike val="0"/>
        <condense val="0"/>
        <extend val="0"/>
        <outline val="0"/>
        <shadow val="0"/>
        <u val="none"/>
        <vertAlign val="baseline"/>
        <sz val="10"/>
        <color rgb="FF0000FF"/>
        <name val="Arial"/>
        <scheme val="none"/>
      </font>
      <numFmt numFmtId="1" formatCode="0"/>
      <alignment horizontal="general" vertical="bottom" textRotation="0" wrapText="0" indent="0" justifyLastLine="0" shrinkToFit="0" readingOrder="0"/>
      <border diagonalUp="0" diagonalDown="0" outline="0">
        <left/>
        <right style="thin">
          <color indexed="8"/>
        </right>
        <top style="thin">
          <color indexed="8"/>
        </top>
        <bottom/>
      </border>
    </dxf>
    <dxf>
      <font>
        <b/>
        <i val="0"/>
        <strike val="0"/>
        <condense val="0"/>
        <extend val="0"/>
        <outline val="0"/>
        <shadow val="0"/>
        <u val="none"/>
        <vertAlign val="baseline"/>
        <sz val="10"/>
        <color theme="1"/>
        <name val="Arial"/>
        <scheme val="none"/>
      </font>
      <numFmt numFmtId="1" formatCode="0"/>
      <alignment horizontal="general" vertical="bottom" textRotation="0" wrapText="0" indent="0" justifyLastLine="0" shrinkToFit="0" readingOrder="0"/>
      <border diagonalUp="0" diagonalDown="0" outline="0">
        <left/>
        <right/>
        <top style="thin">
          <color indexed="8"/>
        </top>
        <bottom/>
      </border>
    </dxf>
    <dxf>
      <border outline="0">
        <left style="thin">
          <color indexed="8"/>
        </left>
        <right style="thin">
          <color indexed="8"/>
        </right>
        <top style="thin">
          <color indexed="8"/>
        </top>
        <bottom style="thin">
          <color theme="4" tint="0.39997558519241921"/>
        </bottom>
      </border>
    </dxf>
    <dxf>
      <font>
        <b val="0"/>
        <i val="0"/>
        <strike val="0"/>
        <condense val="0"/>
        <extend val="0"/>
        <outline val="0"/>
        <shadow val="0"/>
        <u val="none"/>
        <vertAlign val="baseline"/>
        <sz val="10"/>
        <color indexed="12"/>
        <name val="Arial"/>
        <scheme val="none"/>
      </font>
      <alignment horizontal="center" vertical="bottom" textRotation="0" wrapText="0" indent="0" justifyLastLine="0" shrinkToFit="0" readingOrder="0"/>
    </dxf>
    <dxf>
      <font>
        <b/>
        <i val="0"/>
        <strike val="0"/>
        <condense val="0"/>
        <extend val="0"/>
        <outline val="0"/>
        <shadow val="0"/>
        <u val="none"/>
        <vertAlign val="baseline"/>
        <sz val="10"/>
        <color theme="0"/>
        <name val="Arial"/>
        <scheme val="none"/>
      </font>
      <numFmt numFmtId="1" formatCode="0"/>
      <fill>
        <patternFill patternType="solid">
          <fgColor indexed="27"/>
          <bgColor theme="8"/>
        </patternFill>
      </fill>
      <alignment horizontal="left" vertical="top" textRotation="0" wrapText="0" indent="0" justifyLastLine="0" shrinkToFit="0" readingOrder="0"/>
    </dxf>
    <dxf>
      <font>
        <b/>
        <i val="0"/>
        <color theme="0"/>
      </font>
      <fill>
        <patternFill>
          <bgColor rgb="FF00B050"/>
        </patternFill>
      </fill>
    </dxf>
    <dxf>
      <font>
        <b/>
        <i val="0"/>
        <color theme="0"/>
      </font>
      <fill>
        <patternFill>
          <bgColor rgb="FF00B050"/>
        </patternFill>
      </fill>
    </dxf>
    <dxf>
      <font>
        <b/>
        <i val="0"/>
        <color auto="1"/>
      </font>
      <fill>
        <patternFill patternType="gray0625">
          <bgColor theme="0" tint="-0.14993743705557422"/>
        </patternFill>
      </fill>
    </dxf>
    <dxf>
      <font>
        <b/>
        <i val="0"/>
        <color theme="0"/>
      </font>
      <fill>
        <patternFill>
          <bgColor rgb="FF00B050"/>
        </patternFill>
      </fill>
    </dxf>
    <dxf>
      <font>
        <b/>
        <i val="0"/>
        <color auto="1"/>
      </font>
      <fill>
        <patternFill patternType="gray0625">
          <bgColor theme="0" tint="-0.14993743705557422"/>
        </patternFill>
      </fill>
    </dxf>
    <dxf>
      <font>
        <b/>
        <i val="0"/>
        <color theme="0"/>
      </font>
      <fill>
        <patternFill>
          <bgColor rgb="FF00B050"/>
        </patternFill>
      </fill>
    </dxf>
    <dxf>
      <font>
        <b/>
        <i val="0"/>
        <color auto="1"/>
      </font>
      <fill>
        <patternFill patternType="gray0625">
          <bgColor theme="0" tint="-0.14993743705557422"/>
        </patternFill>
      </fill>
    </dxf>
    <dxf>
      <font>
        <b/>
        <i val="0"/>
        <color theme="0"/>
      </font>
      <fill>
        <patternFill>
          <bgColor rgb="FF00B050"/>
        </patternFill>
      </fill>
    </dxf>
    <dxf>
      <font>
        <b/>
        <i val="0"/>
        <color auto="1"/>
      </font>
      <fill>
        <patternFill patternType="gray0625">
          <bgColor theme="0" tint="-0.14993743705557422"/>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strike val="0"/>
        <color auto="1"/>
      </font>
      <fill>
        <patternFill patternType="gray0625">
          <bgColor theme="0" tint="-0.14993743705557422"/>
        </patternFill>
      </fill>
    </dxf>
    <dxf>
      <font>
        <b/>
        <i val="0"/>
        <color auto="1"/>
      </font>
      <fill>
        <patternFill patternType="gray0625">
          <bgColor theme="0" tint="-0.14993743705557422"/>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strike val="0"/>
        <color auto="1"/>
      </font>
      <fill>
        <patternFill patternType="gray0625">
          <bgColor theme="0" tint="-0.14993743705557422"/>
        </patternFill>
      </fill>
    </dxf>
    <dxf>
      <font>
        <b/>
        <i val="0"/>
        <color auto="1"/>
      </font>
      <fill>
        <patternFill patternType="gray0625">
          <bgColor theme="0" tint="-0.14993743705557422"/>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strike val="0"/>
        <color auto="1"/>
      </font>
      <fill>
        <patternFill patternType="gray0625">
          <bgColor theme="0" tint="-0.14993743705557422"/>
        </patternFill>
      </fill>
    </dxf>
    <dxf>
      <font>
        <b/>
        <i val="0"/>
        <color auto="1"/>
      </font>
      <fill>
        <patternFill patternType="gray0625">
          <bgColor theme="0" tint="-0.14993743705557422"/>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strike val="0"/>
        <color auto="1"/>
      </font>
      <fill>
        <patternFill patternType="gray0625">
          <bgColor theme="0" tint="-0.14993743705557422"/>
        </patternFill>
      </fill>
    </dxf>
    <dxf>
      <font>
        <b/>
        <i val="0"/>
        <color auto="1"/>
      </font>
      <fill>
        <patternFill patternType="gray0625">
          <bgColor theme="0" tint="-0.14993743705557422"/>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strike val="0"/>
        <color auto="1"/>
      </font>
      <fill>
        <patternFill patternType="solid">
          <bgColor theme="0" tint="-0.1498764000366222"/>
        </patternFill>
      </fill>
    </dxf>
    <dxf>
      <font>
        <b/>
        <i val="0"/>
        <strike val="0"/>
        <color auto="1"/>
      </font>
      <fill>
        <patternFill patternType="solid">
          <bgColor theme="0" tint="-0.1498764000366222"/>
        </patternFill>
      </fill>
    </dxf>
    <dxf>
      <font>
        <color theme="7" tint="-0.24994659260841701"/>
      </font>
      <fill>
        <patternFill>
          <bgColor theme="7" tint="0.59996337778862885"/>
        </patternFill>
      </fill>
    </dxf>
    <dxf>
      <font>
        <color rgb="FF9C6500"/>
      </font>
      <fill>
        <patternFill>
          <bgColor rgb="FFFFEB9C"/>
        </patternFill>
      </fill>
    </dxf>
    <dxf>
      <font>
        <b/>
        <i val="0"/>
        <strike val="0"/>
        <color auto="1"/>
      </font>
      <fill>
        <patternFill patternType="solid">
          <bgColor theme="0" tint="-0.1498764000366222"/>
        </patternFill>
      </fill>
    </dxf>
    <dxf>
      <font>
        <b/>
        <i val="0"/>
        <color auto="1"/>
      </font>
      <fill>
        <patternFill patternType="solid">
          <bgColor theme="0" tint="-0.14990691854609822"/>
        </patternFill>
      </fill>
    </dxf>
    <dxf>
      <font>
        <b/>
        <i val="0"/>
        <color rgb="FF006100"/>
      </font>
      <fill>
        <patternFill>
          <bgColor rgb="FFC6EFCE"/>
        </patternFill>
      </fill>
    </dxf>
    <dxf>
      <font>
        <b/>
        <i val="0"/>
        <color rgb="FF006100"/>
      </font>
      <fill>
        <patternFill>
          <bgColor rgb="FFC6EFCE"/>
        </patternFill>
      </fill>
    </dxf>
    <dxf>
      <font>
        <color theme="7" tint="-0.24994659260841701"/>
      </font>
      <fill>
        <patternFill>
          <bgColor theme="7" tint="0.59996337778862885"/>
        </patternFill>
      </fill>
    </dxf>
    <dxf>
      <font>
        <color rgb="FF9C6500"/>
      </font>
      <fill>
        <patternFill>
          <bgColor rgb="FFFFEB9C"/>
        </patternFill>
      </fill>
    </dxf>
    <dxf>
      <font>
        <b/>
        <i val="0"/>
        <strike val="0"/>
        <color auto="1"/>
      </font>
      <fill>
        <patternFill patternType="solid">
          <bgColor theme="0" tint="-0.1498764000366222"/>
        </patternFill>
      </fill>
    </dxf>
    <dxf>
      <font>
        <b/>
        <i val="0"/>
        <color auto="1"/>
      </font>
      <fill>
        <patternFill patternType="solid">
          <bgColor theme="0" tint="-0.14990691854609822"/>
        </patternFill>
      </fill>
    </dxf>
    <dxf>
      <font>
        <b/>
        <i val="0"/>
        <color rgb="FF006100"/>
      </font>
      <fill>
        <patternFill>
          <bgColor rgb="FFC6EFCE"/>
        </patternFill>
      </fill>
    </dxf>
    <dxf>
      <font>
        <b/>
        <i val="0"/>
        <color rgb="FF006100"/>
      </font>
      <fill>
        <patternFill>
          <bgColor rgb="FFC6EFCE"/>
        </patternFill>
      </fill>
    </dxf>
    <dxf>
      <font>
        <b/>
        <i val="0"/>
        <strike val="0"/>
        <color auto="1"/>
      </font>
      <fill>
        <patternFill patternType="solid">
          <bgColor theme="0" tint="-0.1498764000366222"/>
        </patternFill>
      </fill>
    </dxf>
    <dxf>
      <font>
        <color theme="7" tint="-0.24994659260841701"/>
      </font>
      <fill>
        <patternFill>
          <bgColor theme="7" tint="0.59996337778862885"/>
        </patternFill>
      </fill>
    </dxf>
    <dxf>
      <font>
        <color rgb="FF9C6500"/>
      </font>
      <fill>
        <patternFill>
          <bgColor rgb="FFFFEB9C"/>
        </patternFill>
      </fill>
    </dxf>
    <dxf>
      <font>
        <b/>
        <i val="0"/>
        <strike val="0"/>
        <color auto="1"/>
      </font>
      <fill>
        <patternFill patternType="solid">
          <bgColor theme="0" tint="-0.1498764000366222"/>
        </patternFill>
      </fill>
    </dxf>
    <dxf>
      <font>
        <b/>
        <i val="0"/>
        <color auto="1"/>
      </font>
      <fill>
        <patternFill patternType="solid">
          <bgColor theme="0" tint="-0.14990691854609822"/>
        </patternFill>
      </fill>
    </dxf>
    <dxf>
      <font>
        <b/>
        <i val="0"/>
        <color rgb="FF006100"/>
      </font>
      <fill>
        <patternFill>
          <bgColor rgb="FFC6EFCE"/>
        </patternFill>
      </fill>
    </dxf>
    <dxf>
      <font>
        <b/>
        <i val="0"/>
        <color rgb="FF006100"/>
      </font>
      <fill>
        <patternFill>
          <bgColor rgb="FFC6EFCE"/>
        </patternFill>
      </fill>
    </dxf>
    <dxf>
      <font>
        <color theme="7" tint="-0.24994659260841701"/>
      </font>
      <fill>
        <patternFill>
          <bgColor theme="7" tint="0.59996337778862885"/>
        </patternFill>
      </fill>
    </dxf>
    <dxf>
      <font>
        <color rgb="FF9C6500"/>
      </font>
      <fill>
        <patternFill>
          <bgColor rgb="FFFFEB9C"/>
        </patternFill>
      </fill>
    </dxf>
    <dxf>
      <font>
        <b/>
        <i val="0"/>
        <strike val="0"/>
        <color auto="1"/>
      </font>
      <fill>
        <patternFill patternType="solid">
          <bgColor theme="0" tint="-0.1498764000366222"/>
        </patternFill>
      </fill>
    </dxf>
    <dxf>
      <font>
        <b/>
        <i val="0"/>
        <color auto="1"/>
      </font>
      <fill>
        <patternFill patternType="solid">
          <bgColor theme="0" tint="-0.14990691854609822"/>
        </patternFill>
      </fill>
    </dxf>
    <dxf>
      <font>
        <b/>
        <i val="0"/>
        <color rgb="FF006100"/>
      </font>
      <fill>
        <patternFill>
          <bgColor rgb="FFC6EFCE"/>
        </patternFill>
      </fill>
    </dxf>
    <dxf>
      <font>
        <b/>
        <i val="0"/>
        <color rgb="FF006100"/>
      </font>
      <fill>
        <patternFill>
          <bgColor rgb="FFC6EFCE"/>
        </patternFill>
      </fill>
    </dxf>
    <dxf>
      <font>
        <b val="0"/>
        <i val="0"/>
        <strike val="0"/>
        <color theme="1"/>
      </font>
      <fill>
        <patternFill patternType="gray0625">
          <fgColor auto="1"/>
          <bgColor theme="0" tint="-0.14993743705557422"/>
        </patternFill>
      </fill>
    </dxf>
    <dxf>
      <font>
        <b/>
        <i val="0"/>
        <color theme="0"/>
      </font>
      <fill>
        <patternFill>
          <bgColor rgb="FF00B050"/>
        </patternFill>
      </fill>
    </dxf>
    <dxf>
      <font>
        <color theme="1"/>
      </font>
      <fill>
        <patternFill patternType="gray0625">
          <bgColor theme="0" tint="-0.14996795556505021"/>
        </patternFill>
      </fill>
    </dxf>
    <dxf>
      <font>
        <b/>
        <i val="0"/>
        <color theme="0"/>
      </font>
      <fill>
        <patternFill>
          <bgColor rgb="FF00B050"/>
        </patternFill>
      </fill>
    </dxf>
    <dxf>
      <font>
        <b val="0"/>
        <i val="0"/>
        <strike val="0"/>
        <color theme="1"/>
      </font>
      <fill>
        <patternFill patternType="gray0625">
          <fgColor auto="1"/>
          <bgColor theme="0" tint="-0.14993743705557422"/>
        </patternFill>
      </fill>
    </dxf>
    <dxf>
      <font>
        <b/>
        <i val="0"/>
        <color theme="0"/>
      </font>
      <fill>
        <patternFill>
          <bgColor rgb="FF00B050"/>
        </patternFill>
      </fill>
    </dxf>
    <dxf>
      <font>
        <color theme="1"/>
      </font>
      <fill>
        <patternFill patternType="gray0625">
          <bgColor theme="0" tint="-0.14996795556505021"/>
        </patternFill>
      </fill>
    </dxf>
    <dxf>
      <font>
        <b/>
        <i val="0"/>
        <color theme="0"/>
      </font>
      <fill>
        <patternFill>
          <bgColor rgb="FF00B050"/>
        </patternFill>
      </fill>
    </dxf>
    <dxf>
      <font>
        <b val="0"/>
        <i val="0"/>
        <strike val="0"/>
        <color theme="1"/>
      </font>
      <fill>
        <patternFill patternType="gray0625">
          <fgColor auto="1"/>
          <bgColor theme="0" tint="-0.14993743705557422"/>
        </patternFill>
      </fill>
    </dxf>
    <dxf>
      <font>
        <b/>
        <i val="0"/>
        <color theme="0"/>
      </font>
      <fill>
        <patternFill>
          <bgColor rgb="FF00B050"/>
        </patternFill>
      </fill>
    </dxf>
    <dxf>
      <font>
        <color theme="1"/>
      </font>
      <fill>
        <patternFill patternType="gray0625">
          <bgColor theme="0" tint="-0.14996795556505021"/>
        </patternFill>
      </fill>
    </dxf>
    <dxf>
      <font>
        <b/>
        <i val="0"/>
        <color theme="0"/>
      </font>
      <fill>
        <patternFill>
          <bgColor rgb="FF00B050"/>
        </patternFill>
      </fill>
    </dxf>
    <dxf>
      <font>
        <b val="0"/>
        <i val="0"/>
        <strike val="0"/>
        <color theme="1"/>
      </font>
      <fill>
        <patternFill patternType="gray0625">
          <fgColor auto="1"/>
          <bgColor theme="0" tint="-0.14993743705557422"/>
        </patternFill>
      </fill>
    </dxf>
    <dxf>
      <font>
        <b/>
        <i val="0"/>
        <color theme="0"/>
      </font>
      <fill>
        <patternFill>
          <bgColor rgb="FF00B050"/>
        </patternFill>
      </fill>
    </dxf>
    <dxf>
      <font>
        <color theme="1"/>
      </font>
      <fill>
        <patternFill patternType="gray0625">
          <bgColor theme="0" tint="-0.14996795556505021"/>
        </patternFill>
      </fill>
    </dxf>
    <dxf>
      <font>
        <b/>
        <i val="0"/>
        <color theme="0"/>
      </font>
      <fill>
        <patternFill>
          <bgColor rgb="FF00B050"/>
        </patternFill>
      </fill>
    </dxf>
    <dxf>
      <font>
        <b val="0"/>
        <i val="0"/>
        <strike val="0"/>
        <color theme="1"/>
      </font>
      <fill>
        <patternFill patternType="gray0625">
          <fgColor auto="1"/>
          <bgColor theme="0" tint="-0.14993743705557422"/>
        </patternFill>
      </fill>
    </dxf>
    <dxf>
      <font>
        <b/>
        <i val="0"/>
        <color theme="0"/>
      </font>
      <fill>
        <patternFill>
          <bgColor rgb="FF00B050"/>
        </patternFill>
      </fill>
    </dxf>
    <dxf>
      <font>
        <color theme="1"/>
      </font>
      <fill>
        <patternFill patternType="gray0625">
          <bgColor theme="0" tint="-0.14996795556505021"/>
        </patternFill>
      </fill>
    </dxf>
    <dxf>
      <font>
        <b/>
        <i val="0"/>
        <color theme="0"/>
      </font>
      <fill>
        <patternFill>
          <bgColor rgb="FF00B050"/>
        </patternFill>
      </fill>
    </dxf>
    <dxf>
      <font>
        <b val="0"/>
        <i val="0"/>
        <strike val="0"/>
        <color theme="1"/>
      </font>
      <fill>
        <patternFill patternType="gray0625">
          <fgColor auto="1"/>
          <bgColor theme="0" tint="-0.14993743705557422"/>
        </patternFill>
      </fill>
    </dxf>
    <dxf>
      <font>
        <b/>
        <i val="0"/>
        <color theme="0"/>
      </font>
      <fill>
        <patternFill>
          <bgColor rgb="FF00B050"/>
        </patternFill>
      </fill>
    </dxf>
    <dxf>
      <font>
        <color theme="1"/>
      </font>
      <fill>
        <patternFill patternType="gray0625">
          <bgColor theme="0" tint="-0.14996795556505021"/>
        </patternFill>
      </fill>
    </dxf>
    <dxf>
      <font>
        <b/>
        <i val="0"/>
        <color theme="0"/>
      </font>
      <fill>
        <patternFill>
          <bgColor rgb="FF00B050"/>
        </patternFill>
      </fill>
    </dxf>
    <dxf>
      <font>
        <b val="0"/>
        <i val="0"/>
        <strike val="0"/>
        <color theme="1"/>
      </font>
      <fill>
        <patternFill patternType="gray0625">
          <fgColor auto="1"/>
          <bgColor theme="0" tint="-0.14993743705557422"/>
        </patternFill>
      </fill>
    </dxf>
    <dxf>
      <font>
        <b/>
        <i val="0"/>
        <color theme="0"/>
      </font>
      <fill>
        <patternFill>
          <bgColor rgb="FF00B050"/>
        </patternFill>
      </fill>
    </dxf>
    <dxf>
      <font>
        <color theme="1"/>
      </font>
      <fill>
        <patternFill patternType="gray0625">
          <bgColor theme="0" tint="-0.14996795556505021"/>
        </patternFill>
      </fill>
    </dxf>
    <dxf>
      <font>
        <b/>
        <i val="0"/>
        <color theme="0"/>
      </font>
      <fill>
        <patternFill>
          <bgColor rgb="FF00B050"/>
        </patternFill>
      </fill>
    </dxf>
    <dxf>
      <font>
        <b val="0"/>
        <i val="0"/>
        <strike val="0"/>
        <color theme="1"/>
      </font>
      <fill>
        <patternFill patternType="gray0625">
          <fgColor auto="1"/>
          <bgColor theme="0" tint="-0.14993743705557422"/>
        </patternFill>
      </fill>
    </dxf>
    <dxf>
      <font>
        <b/>
        <i val="0"/>
        <color theme="0"/>
      </font>
      <fill>
        <patternFill>
          <bgColor rgb="FF00B050"/>
        </patternFill>
      </fill>
    </dxf>
    <dxf>
      <font>
        <color theme="1"/>
      </font>
      <fill>
        <patternFill patternType="gray0625">
          <bgColor theme="0" tint="-0.14996795556505021"/>
        </patternFill>
      </fill>
    </dxf>
    <dxf>
      <font>
        <b/>
        <i val="0"/>
        <color theme="0"/>
      </font>
      <fill>
        <patternFill>
          <bgColor rgb="FF00B050"/>
        </patternFill>
      </fill>
    </dxf>
    <dxf>
      <font>
        <b val="0"/>
        <i val="0"/>
        <strike val="0"/>
        <color theme="1"/>
      </font>
      <fill>
        <patternFill patternType="gray0625">
          <fgColor auto="1"/>
          <bgColor theme="0" tint="-0.14993743705557422"/>
        </patternFill>
      </fill>
    </dxf>
    <dxf>
      <font>
        <b/>
        <i val="0"/>
        <color theme="0"/>
      </font>
      <fill>
        <patternFill>
          <bgColor rgb="FF00B050"/>
        </patternFill>
      </fill>
    </dxf>
    <dxf>
      <font>
        <color theme="1"/>
      </font>
      <fill>
        <patternFill patternType="gray0625">
          <bgColor theme="0" tint="-0.14996795556505021"/>
        </patternFill>
      </fill>
    </dxf>
    <dxf>
      <font>
        <b/>
        <i val="0"/>
        <color theme="0"/>
      </font>
      <fill>
        <patternFill>
          <bgColor rgb="FF00B050"/>
        </patternFill>
      </fill>
    </dxf>
    <dxf>
      <font>
        <b val="0"/>
        <i val="0"/>
        <strike val="0"/>
        <color theme="1"/>
      </font>
      <fill>
        <patternFill patternType="gray0625">
          <fgColor auto="1"/>
          <bgColor theme="0" tint="-0.14993743705557422"/>
        </patternFill>
      </fill>
    </dxf>
    <dxf>
      <font>
        <b/>
        <i val="0"/>
        <color theme="0"/>
      </font>
      <fill>
        <patternFill>
          <bgColor rgb="FF00B050"/>
        </patternFill>
      </fill>
    </dxf>
    <dxf>
      <font>
        <color theme="1"/>
      </font>
      <fill>
        <patternFill patternType="gray0625">
          <bgColor theme="0" tint="-0.14996795556505021"/>
        </patternFill>
      </fill>
    </dxf>
    <dxf>
      <font>
        <b/>
        <i val="0"/>
        <color theme="0"/>
      </font>
      <fill>
        <patternFill>
          <bgColor rgb="FF00B050"/>
        </patternFill>
      </fill>
    </dxf>
    <dxf>
      <font>
        <b val="0"/>
        <i val="0"/>
        <strike val="0"/>
        <color theme="1"/>
      </font>
      <fill>
        <patternFill patternType="gray0625">
          <fgColor auto="1"/>
          <bgColor theme="0" tint="-0.14993743705557422"/>
        </patternFill>
      </fill>
    </dxf>
    <dxf>
      <font>
        <b/>
        <i val="0"/>
        <color theme="0"/>
      </font>
      <fill>
        <patternFill>
          <bgColor rgb="FF00B050"/>
        </patternFill>
      </fill>
    </dxf>
    <dxf>
      <font>
        <color theme="1"/>
      </font>
      <fill>
        <patternFill patternType="gray0625">
          <bgColor theme="0" tint="-0.14996795556505021"/>
        </patternFill>
      </fill>
    </dxf>
    <dxf>
      <font>
        <b/>
        <i val="0"/>
        <color theme="0"/>
      </font>
      <fill>
        <patternFill>
          <bgColor rgb="FF00B050"/>
        </patternFill>
      </fill>
    </dxf>
    <dxf>
      <font>
        <b val="0"/>
        <i val="0"/>
        <strike val="0"/>
        <color theme="1"/>
      </font>
      <fill>
        <patternFill patternType="gray0625">
          <fgColor auto="1"/>
          <bgColor theme="0" tint="-0.14993743705557422"/>
        </patternFill>
      </fill>
    </dxf>
    <dxf>
      <font>
        <b/>
        <i val="0"/>
        <color theme="0"/>
      </font>
      <fill>
        <patternFill>
          <bgColor rgb="FF00B050"/>
        </patternFill>
      </fill>
    </dxf>
    <dxf>
      <font>
        <color theme="1"/>
      </font>
      <fill>
        <patternFill patternType="gray0625">
          <bgColor theme="0" tint="-0.14996795556505021"/>
        </patternFill>
      </fill>
    </dxf>
    <dxf>
      <font>
        <b/>
        <i val="0"/>
        <color theme="0"/>
      </font>
      <fill>
        <patternFill>
          <bgColor rgb="FF00B050"/>
        </patternFill>
      </fill>
    </dxf>
    <dxf>
      <font>
        <b val="0"/>
        <i val="0"/>
        <strike val="0"/>
        <color theme="1"/>
      </font>
      <fill>
        <patternFill patternType="gray0625">
          <fgColor auto="1"/>
          <bgColor theme="0" tint="-0.14993743705557422"/>
        </patternFill>
      </fill>
    </dxf>
    <dxf>
      <font>
        <b/>
        <i val="0"/>
        <color theme="0"/>
      </font>
      <fill>
        <patternFill>
          <bgColor rgb="FF00B050"/>
        </patternFill>
      </fill>
    </dxf>
    <dxf>
      <font>
        <color theme="1"/>
      </font>
      <fill>
        <patternFill patternType="gray0625">
          <bgColor theme="0" tint="-0.14996795556505021"/>
        </patternFill>
      </fill>
    </dxf>
    <dxf>
      <font>
        <b/>
        <i val="0"/>
        <color theme="0"/>
      </font>
      <fill>
        <patternFill>
          <bgColor rgb="FF00B050"/>
        </patternFill>
      </fill>
    </dxf>
    <dxf>
      <font>
        <b val="0"/>
        <i val="0"/>
        <strike val="0"/>
        <color theme="1"/>
      </font>
      <fill>
        <patternFill patternType="gray0625">
          <fgColor auto="1"/>
          <bgColor theme="0" tint="-0.14993743705557422"/>
        </patternFill>
      </fill>
    </dxf>
    <dxf>
      <font>
        <b/>
        <i val="0"/>
        <color theme="0"/>
      </font>
      <fill>
        <patternFill>
          <bgColor rgb="FF00B050"/>
        </patternFill>
      </fill>
    </dxf>
    <dxf>
      <font>
        <color theme="1"/>
      </font>
      <fill>
        <patternFill patternType="gray0625">
          <bgColor theme="0" tint="-0.14996795556505021"/>
        </patternFill>
      </fill>
    </dxf>
    <dxf>
      <font>
        <b/>
        <i val="0"/>
        <color theme="0"/>
      </font>
      <fill>
        <patternFill>
          <bgColor rgb="FF00B050"/>
        </patternFill>
      </fill>
    </dxf>
    <dxf>
      <font>
        <b val="0"/>
        <i val="0"/>
        <strike val="0"/>
        <color theme="1"/>
      </font>
      <fill>
        <patternFill patternType="gray0625">
          <fgColor auto="1"/>
          <bgColor theme="0" tint="-0.14993743705557422"/>
        </patternFill>
      </fill>
    </dxf>
    <dxf>
      <font>
        <b/>
        <i val="0"/>
        <color theme="0"/>
      </font>
      <fill>
        <patternFill>
          <bgColor rgb="FF00B050"/>
        </patternFill>
      </fill>
    </dxf>
    <dxf>
      <font>
        <color theme="1"/>
      </font>
      <fill>
        <patternFill patternType="gray0625">
          <bgColor theme="0" tint="-0.14996795556505021"/>
        </patternFill>
      </fill>
    </dxf>
    <dxf>
      <font>
        <b/>
        <i val="0"/>
        <color theme="0"/>
      </font>
      <fill>
        <patternFill>
          <bgColor rgb="FF00B050"/>
        </patternFill>
      </fill>
    </dxf>
    <dxf>
      <font>
        <b val="0"/>
        <i val="0"/>
        <strike val="0"/>
        <color theme="1"/>
      </font>
      <fill>
        <patternFill patternType="gray0625">
          <fgColor auto="1"/>
          <bgColor theme="0" tint="-0.14993743705557422"/>
        </patternFill>
      </fill>
    </dxf>
    <dxf>
      <font>
        <b/>
        <i val="0"/>
        <color theme="0"/>
      </font>
      <fill>
        <patternFill>
          <bgColor rgb="FF00B050"/>
        </patternFill>
      </fill>
    </dxf>
    <dxf>
      <font>
        <color theme="1"/>
      </font>
      <fill>
        <patternFill patternType="gray0625">
          <bgColor theme="0" tint="-0.14996795556505021"/>
        </patternFill>
      </fill>
    </dxf>
    <dxf>
      <font>
        <b/>
        <i val="0"/>
        <color theme="0"/>
      </font>
      <fill>
        <patternFill>
          <bgColor rgb="FF00B050"/>
        </patternFill>
      </fill>
    </dxf>
    <dxf>
      <font>
        <color theme="1"/>
      </font>
      <fill>
        <patternFill patternType="gray0625">
          <bgColor theme="0" tint="-0.14996795556505021"/>
        </patternFill>
      </fill>
    </dxf>
    <dxf>
      <font>
        <b/>
        <i val="0"/>
        <color theme="0"/>
      </font>
      <fill>
        <patternFill>
          <bgColor rgb="FF00B050"/>
        </patternFill>
      </fill>
    </dxf>
    <dxf>
      <font>
        <b val="0"/>
        <i val="0"/>
        <strike val="0"/>
        <color theme="1"/>
      </font>
      <fill>
        <patternFill patternType="gray0625">
          <fgColor auto="1"/>
          <bgColor theme="0" tint="-0.14993743705557422"/>
        </patternFill>
      </fill>
    </dxf>
    <dxf>
      <font>
        <b/>
        <i val="0"/>
        <color theme="0"/>
      </font>
      <fill>
        <patternFill>
          <bgColor rgb="FF00B050"/>
        </patternFill>
      </fill>
    </dxf>
    <dxf>
      <font>
        <color theme="1"/>
      </font>
      <fill>
        <patternFill patternType="gray0625">
          <bgColor theme="0" tint="-0.14996795556505021"/>
        </patternFill>
      </fill>
    </dxf>
    <dxf>
      <font>
        <b/>
        <i val="0"/>
        <color theme="0"/>
      </font>
      <fill>
        <patternFill>
          <bgColor rgb="FF00B050"/>
        </patternFill>
      </fill>
    </dxf>
    <dxf>
      <font>
        <b val="0"/>
        <i val="0"/>
        <strike val="0"/>
        <color theme="1"/>
      </font>
      <fill>
        <patternFill patternType="gray0625">
          <fgColor auto="1"/>
          <bgColor theme="0" tint="-0.14993743705557422"/>
        </patternFill>
      </fill>
    </dxf>
    <dxf>
      <font>
        <b/>
        <i val="0"/>
        <color theme="0"/>
      </font>
      <fill>
        <patternFill>
          <bgColor rgb="FF00B050"/>
        </patternFill>
      </fill>
    </dxf>
    <dxf>
      <font>
        <color theme="1"/>
      </font>
      <fill>
        <patternFill patternType="gray0625">
          <bgColor theme="0" tint="-0.14996795556505021"/>
        </patternFill>
      </fill>
    </dxf>
    <dxf>
      <font>
        <b/>
        <i val="0"/>
        <color theme="0"/>
      </font>
      <fill>
        <patternFill>
          <bgColor rgb="FF00B050"/>
        </patternFill>
      </fill>
    </dxf>
    <dxf>
      <font>
        <b val="0"/>
        <i val="0"/>
        <strike val="0"/>
        <color theme="1"/>
      </font>
      <fill>
        <patternFill patternType="gray0625">
          <fgColor auto="1"/>
          <bgColor theme="0" tint="-0.14993743705557422"/>
        </patternFill>
      </fill>
    </dxf>
    <dxf>
      <font>
        <b/>
        <i val="0"/>
        <color theme="0"/>
      </font>
      <fill>
        <patternFill>
          <bgColor rgb="FF00B050"/>
        </patternFill>
      </fill>
    </dxf>
    <dxf>
      <font>
        <color theme="1"/>
      </font>
      <fill>
        <patternFill patternType="gray0625">
          <bgColor theme="0" tint="-0.14996795556505021"/>
        </patternFill>
      </fill>
    </dxf>
    <dxf>
      <font>
        <b/>
        <i val="0"/>
        <color theme="0"/>
      </font>
      <fill>
        <patternFill>
          <bgColor rgb="FF00B050"/>
        </patternFill>
      </fill>
    </dxf>
    <dxf>
      <font>
        <b val="0"/>
        <i val="0"/>
        <strike val="0"/>
        <color theme="1"/>
      </font>
      <fill>
        <patternFill patternType="gray0625">
          <fgColor auto="1"/>
          <bgColor theme="0" tint="-0.14993743705557422"/>
        </patternFill>
      </fill>
    </dxf>
    <dxf>
      <font>
        <b/>
        <i val="0"/>
        <color theme="0"/>
      </font>
      <fill>
        <patternFill>
          <bgColor rgb="FF00B050"/>
        </patternFill>
      </fill>
    </dxf>
    <dxf>
      <font>
        <color theme="1"/>
      </font>
      <fill>
        <patternFill patternType="gray0625">
          <bgColor theme="0" tint="-0.14996795556505021"/>
        </patternFill>
      </fill>
    </dxf>
    <dxf>
      <font>
        <b/>
        <i val="0"/>
        <color theme="0"/>
      </font>
      <fill>
        <patternFill>
          <bgColor rgb="FF00B050"/>
        </patternFill>
      </fill>
    </dxf>
    <dxf>
      <font>
        <b val="0"/>
        <i val="0"/>
        <strike val="0"/>
        <color theme="1"/>
      </font>
      <fill>
        <patternFill patternType="gray0625">
          <fgColor auto="1"/>
          <bgColor theme="0" tint="-0.14993743705557422"/>
        </patternFill>
      </fill>
    </dxf>
    <dxf>
      <font>
        <b/>
        <i val="0"/>
        <color theme="0"/>
      </font>
      <fill>
        <patternFill>
          <bgColor rgb="FF00B050"/>
        </patternFill>
      </fill>
    </dxf>
    <dxf>
      <font>
        <color theme="1"/>
      </font>
      <fill>
        <patternFill patternType="gray0625">
          <bgColor theme="0" tint="-0.14996795556505021"/>
        </patternFill>
      </fill>
    </dxf>
    <dxf>
      <font>
        <b/>
        <i val="0"/>
        <color theme="0"/>
      </font>
      <fill>
        <patternFill>
          <bgColor rgb="FF00B050"/>
        </patternFill>
      </fill>
    </dxf>
    <dxf>
      <font>
        <b val="0"/>
        <i val="0"/>
        <strike val="0"/>
        <color theme="1"/>
      </font>
      <fill>
        <patternFill patternType="gray0625">
          <fgColor auto="1"/>
          <bgColor theme="0" tint="-0.14993743705557422"/>
        </patternFill>
      </fill>
    </dxf>
    <dxf>
      <font>
        <b/>
        <i val="0"/>
        <color theme="0"/>
      </font>
      <fill>
        <patternFill>
          <bgColor rgb="FF00B050"/>
        </patternFill>
      </fill>
    </dxf>
  </dxfs>
  <tableStyles count="1" defaultTableStyle="TableStyleMedium2" defaultPivotStyle="PivotStyleLight16">
    <tableStyle name="Table Style 1" pivot="0" count="0" xr9:uid="{00000000-0011-0000-FFFF-FFFF00000000}"/>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D320"/>
      <rgbColor rgb="00FF00FF"/>
      <rgbColor rgb="0023FF23"/>
      <rgbColor rgb="00800000"/>
      <rgbColor rgb="00008000"/>
      <rgbColor rgb="00000080"/>
      <rgbColor rgb="00808000"/>
      <rgbColor rgb="00800080"/>
      <rgbColor rgb="00008080"/>
      <rgbColor rgb="00C0C0C0"/>
      <rgbColor rgb="00808080"/>
      <rgbColor rgb="00BFBFB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FF9966"/>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00"/>
      <color rgb="FF00FF00"/>
      <color rgb="FF00FFFF"/>
      <color rgb="FF008000"/>
      <color rgb="FF66FF66"/>
      <color rgb="FF99FF99"/>
      <color rgb="FFCCFF9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hyperlink" Target="https://razzball.com/projections-grey" TargetMode="External"/></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9</xdr:col>
      <xdr:colOff>733425</xdr:colOff>
      <xdr:row>0</xdr:row>
      <xdr:rowOff>0</xdr:rowOff>
    </xdr:from>
    <xdr:to>
      <xdr:col>12</xdr:col>
      <xdr:colOff>114257</xdr:colOff>
      <xdr:row>6</xdr:row>
      <xdr:rowOff>57150</xdr:rowOff>
    </xdr:to>
    <xdr:pic>
      <xdr:nvPicPr>
        <xdr:cNvPr id="3" name="Picture 2" descr="Fantasy Baseball Blog at Razzball.com">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91350" y="0"/>
          <a:ext cx="1628732" cy="1647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371475</xdr:colOff>
      <xdr:row>26</xdr:row>
      <xdr:rowOff>116417</xdr:rowOff>
    </xdr:from>
    <xdr:to>
      <xdr:col>4</xdr:col>
      <xdr:colOff>105833</xdr:colOff>
      <xdr:row>29</xdr:row>
      <xdr:rowOff>66675</xdr:rowOff>
    </xdr:to>
    <xdr:cxnSp macro="">
      <xdr:nvCxnSpPr>
        <xdr:cNvPr id="6" name="Straight Arrow Connector 5">
          <a:extLst>
            <a:ext uri="{FF2B5EF4-FFF2-40B4-BE49-F238E27FC236}">
              <a16:creationId xmlns:a16="http://schemas.microsoft.com/office/drawing/2014/main" id="{00000000-0008-0000-0000-000006000000}"/>
            </a:ext>
          </a:extLst>
        </xdr:cNvPr>
        <xdr:cNvCxnSpPr/>
      </xdr:nvCxnSpPr>
      <xdr:spPr bwMode="auto">
        <a:xfrm flipV="1">
          <a:off x="1295400" y="5402792"/>
          <a:ext cx="1258358" cy="493183"/>
        </a:xfrm>
        <a:prstGeom prst="straightConnector1">
          <a:avLst/>
        </a:prstGeom>
        <a:solidFill>
          <a:srgbClr val="090000"/>
        </a:solidFill>
        <a:ln w="57150" cap="flat" cmpd="sng" algn="ctr">
          <a:solidFill>
            <a:srgbClr val="4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264583</xdr:colOff>
      <xdr:row>20</xdr:row>
      <xdr:rowOff>10578</xdr:rowOff>
    </xdr:from>
    <xdr:to>
      <xdr:col>15</xdr:col>
      <xdr:colOff>269066</xdr:colOff>
      <xdr:row>186</xdr:row>
      <xdr:rowOff>95250</xdr:rowOff>
    </xdr:to>
    <xdr:sp macro="" textlink="">
      <xdr:nvSpPr>
        <xdr:cNvPr id="12" name="TextBox 11">
          <a:extLst>
            <a:ext uri="{FF2B5EF4-FFF2-40B4-BE49-F238E27FC236}">
              <a16:creationId xmlns:a16="http://schemas.microsoft.com/office/drawing/2014/main" id="{C94CFBB1-1F60-41E1-9ED7-DB08DB48B27E}"/>
            </a:ext>
          </a:extLst>
        </xdr:cNvPr>
        <xdr:cNvSpPr txBox="1"/>
      </xdr:nvSpPr>
      <xdr:spPr>
        <a:xfrm>
          <a:off x="2712508" y="4268253"/>
          <a:ext cx="8348383" cy="27078522"/>
        </a:xfrm>
        <a:prstGeom prst="rect">
          <a:avLst/>
        </a:prstGeom>
        <a:solidFill>
          <a:schemeClr val="bg1">
            <a:lumMod val="95000"/>
          </a:schemeClr>
        </a:solidFill>
        <a:ln w="285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600" b="1" u="none">
              <a:solidFill>
                <a:schemeClr val="dk1"/>
              </a:solidFill>
              <a:effectLst/>
              <a:latin typeface="+mn-lt"/>
              <a:ea typeface="+mn-ea"/>
              <a:cs typeface="+mn-cs"/>
            </a:rPr>
            <a:t>THIS VERSION: </a:t>
          </a:r>
          <a:r>
            <a:rPr lang="en-US" sz="1600" b="1" u="none">
              <a:solidFill>
                <a:srgbClr val="FF0000"/>
              </a:solidFill>
              <a:effectLst/>
              <a:latin typeface="+mn-lt"/>
              <a:ea typeface="+mn-ea"/>
              <a:cs typeface="+mn-cs"/>
            </a:rPr>
            <a:t>2019 v4</a:t>
          </a:r>
          <a:endParaRPr lang="en-US" sz="1600" b="1" u="none">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600" b="1" u="none">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600" b="1" u="none">
              <a:solidFill>
                <a:schemeClr val="dk1"/>
              </a:solidFill>
              <a:effectLst/>
              <a:latin typeface="+mn-lt"/>
              <a:ea typeface="+mn-ea"/>
              <a:cs typeface="+mn-cs"/>
            </a:rPr>
            <a:t>Notes on the Razzball</a:t>
          </a:r>
          <a:r>
            <a:rPr lang="en-US" sz="1600" b="1" u="none" baseline="0">
              <a:solidFill>
                <a:schemeClr val="dk1"/>
              </a:solidFill>
              <a:effectLst/>
              <a:latin typeface="+mn-lt"/>
              <a:ea typeface="+mn-ea"/>
              <a:cs typeface="+mn-cs"/>
            </a:rPr>
            <a:t> War Room 2019  ("Hot Rod" edition)</a:t>
          </a:r>
        </a:p>
        <a:p>
          <a:pPr marL="0" marR="0" indent="0" defTabSz="914400" eaLnBrk="1" fontAlgn="auto" latinLnBrk="0" hangingPunct="1">
            <a:lnSpc>
              <a:spcPct val="100000"/>
            </a:lnSpc>
            <a:spcBef>
              <a:spcPts val="0"/>
            </a:spcBef>
            <a:spcAft>
              <a:spcPts val="0"/>
            </a:spcAft>
            <a:buClrTx/>
            <a:buSzTx/>
            <a:buFontTx/>
            <a:buNone/>
            <a:tabLst/>
            <a:defRPr/>
          </a:pPr>
          <a:endParaRPr lang="en-US" sz="1100" b="1" u="sng"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u="none" baseline="0">
              <a:solidFill>
                <a:srgbClr val="FF0000"/>
              </a:solidFill>
              <a:effectLst/>
              <a:latin typeface="+mn-lt"/>
              <a:ea typeface="+mn-ea"/>
              <a:cs typeface="+mn-cs"/>
            </a:rPr>
            <a:t>REQUIRED FOR LATEST STATS: be sure to click "ENABLE CONTENT" above spreadsheet when excel  gives you a security warning </a:t>
          </a:r>
        </a:p>
        <a:p>
          <a:pPr marL="0" marR="0" indent="0" defTabSz="914400" eaLnBrk="1" fontAlgn="auto" latinLnBrk="0" hangingPunct="1">
            <a:lnSpc>
              <a:spcPct val="100000"/>
            </a:lnSpc>
            <a:spcBef>
              <a:spcPts val="0"/>
            </a:spcBef>
            <a:spcAft>
              <a:spcPts val="0"/>
            </a:spcAft>
            <a:buClrTx/>
            <a:buSzTx/>
            <a:buFontTx/>
            <a:buNone/>
            <a:tabLst/>
            <a:defRPr/>
          </a:pPr>
          <a:r>
            <a:rPr lang="en-US" sz="1100" b="1" u="none" baseline="0">
              <a:solidFill>
                <a:srgbClr val="FF0000"/>
              </a:solidFill>
              <a:effectLst/>
              <a:latin typeface="+mn-lt"/>
              <a:ea typeface="+mn-ea"/>
              <a:cs typeface="+mn-cs"/>
            </a:rPr>
            <a:t>AND IF EXCEL PROMPTS - </a:t>
          </a:r>
          <a:r>
            <a:rPr lang="en-US" sz="1100" b="1" u="sng" baseline="0">
              <a:solidFill>
                <a:srgbClr val="FF0000"/>
              </a:solidFill>
              <a:effectLst/>
              <a:latin typeface="+mn-lt"/>
              <a:ea typeface="+mn-ea"/>
              <a:cs typeface="+mn-cs"/>
            </a:rPr>
            <a:t>ENABLE MACROS </a:t>
          </a:r>
          <a:r>
            <a:rPr lang="en-US" sz="1100" b="1" u="none" baseline="0">
              <a:solidFill>
                <a:srgbClr val="FF0000"/>
              </a:solidFill>
              <a:effectLst/>
              <a:latin typeface="+mn-lt"/>
              <a:ea typeface="+mn-ea"/>
              <a:cs typeface="+mn-cs"/>
            </a:rPr>
            <a:t>(if you want the 'lock projections' button to work)</a:t>
          </a:r>
        </a:p>
        <a:p>
          <a:pPr eaLnBrk="1" fontAlgn="auto" latinLnBrk="0" hangingPunct="1"/>
          <a:r>
            <a:rPr lang="en-US" sz="1100" b="1" baseline="0">
              <a:solidFill>
                <a:schemeClr val="dk1"/>
              </a:solidFill>
              <a:effectLst/>
              <a:latin typeface="+mn-lt"/>
              <a:ea typeface="+mn-ea"/>
              <a:cs typeface="+mn-cs"/>
            </a:rPr>
            <a:t>If you don't want to do external data connections, you cannot refresh latest data. </a:t>
          </a:r>
          <a:endParaRPr lang="en-US">
            <a:effectLst/>
          </a:endParaRPr>
        </a:p>
        <a:p>
          <a:r>
            <a:rPr lang="en-US" sz="1100" b="1" baseline="0">
              <a:solidFill>
                <a:schemeClr val="dk1"/>
              </a:solidFill>
              <a:effectLst/>
              <a:latin typeface="+mn-lt"/>
              <a:ea typeface="+mn-ea"/>
              <a:cs typeface="+mn-cs"/>
            </a:rPr>
            <a:t>If you don't run macros, you can't do things like locking projections data. </a:t>
          </a:r>
          <a:endParaRPr lang="en-US" sz="1100" b="1" u="none" baseline="0">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u="none" baseline="0">
              <a:solidFill>
                <a:srgbClr val="FF0000"/>
              </a:solidFill>
              <a:effectLst/>
              <a:latin typeface="+mn-lt"/>
              <a:ea typeface="+mn-ea"/>
              <a:cs typeface="+mn-cs"/>
            </a:rPr>
            <a:t>It will look something like this:</a:t>
          </a:r>
        </a:p>
        <a:p>
          <a:pPr marL="0" marR="0" indent="0" defTabSz="914400" eaLnBrk="1" fontAlgn="auto" latinLnBrk="0" hangingPunct="1">
            <a:lnSpc>
              <a:spcPct val="100000"/>
            </a:lnSpc>
            <a:spcBef>
              <a:spcPts val="0"/>
            </a:spcBef>
            <a:spcAft>
              <a:spcPts val="0"/>
            </a:spcAft>
            <a:buClrTx/>
            <a:buSzTx/>
            <a:buFontTx/>
            <a:buNone/>
            <a:tabLst/>
            <a:defRPr/>
          </a:pPr>
          <a:endParaRPr lang="en-US" sz="1100" b="1">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1">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1">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1">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1">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1">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1" baseline="0">
            <a:solidFill>
              <a:srgbClr val="0000FF"/>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rgbClr val="0000FF"/>
              </a:solidFill>
              <a:effectLst/>
              <a:latin typeface="+mn-lt"/>
              <a:ea typeface="+mn-ea"/>
              <a:cs typeface="+mn-cs"/>
            </a:rPr>
            <a:t>If you want the absolutely freshest projections, REFRESH ALL (data --- queries&amp;connections) to grab the latest projections from Razzball (*updates Players tab only, not Dashboard*). </a:t>
          </a: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rgbClr val="0000FF"/>
              </a:solidFill>
              <a:effectLst/>
              <a:latin typeface="+mn-lt"/>
              <a:ea typeface="+mn-ea"/>
              <a:cs typeface="+mn-cs"/>
            </a:rPr>
            <a:t>--------------Current projections used here: current at Feb 25</a:t>
          </a: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rgbClr val="0000FF"/>
              </a:solidFill>
              <a:effectLst/>
              <a:latin typeface="+mn-lt"/>
              <a:ea typeface="+mn-ea"/>
              <a:cs typeface="+mn-cs"/>
            </a:rPr>
            <a:t>--------------Dashboard tiers used here: current at Feb 22</a:t>
          </a:r>
        </a:p>
        <a:p>
          <a:pPr marL="0" marR="0" indent="0" defTabSz="914400" eaLnBrk="1" fontAlgn="auto" latinLnBrk="0" hangingPunct="1">
            <a:lnSpc>
              <a:spcPct val="100000"/>
            </a:lnSpc>
            <a:spcBef>
              <a:spcPts val="0"/>
            </a:spcBef>
            <a:spcAft>
              <a:spcPts val="0"/>
            </a:spcAft>
            <a:buClrTx/>
            <a:buSzTx/>
            <a:buFontTx/>
            <a:buNone/>
            <a:tabLst/>
            <a:defRPr/>
          </a:pPr>
          <a:endParaRPr lang="en-US" sz="1100" b="1" baseline="0">
            <a:solidFill>
              <a:srgbClr val="0000FF"/>
            </a:solidFill>
            <a:effectLst/>
            <a:latin typeface="+mn-lt"/>
            <a:ea typeface="+mn-ea"/>
            <a:cs typeface="+mn-cs"/>
          </a:endParaRPr>
        </a:p>
        <a:p>
          <a:pPr eaLnBrk="1" fontAlgn="auto" latinLnBrk="0" hangingPunct="1"/>
          <a:r>
            <a:rPr lang="en-US" sz="1100" b="1" baseline="0">
              <a:solidFill>
                <a:srgbClr val="0000FF"/>
              </a:solidFill>
              <a:effectLst/>
              <a:latin typeface="+mn-lt"/>
              <a:ea typeface="+mn-ea"/>
              <a:cs typeface="+mn-cs"/>
            </a:rPr>
            <a:t>Then, HIGHLY RECOMMENDED (but not required):  </a:t>
          </a:r>
          <a:r>
            <a:rPr lang="en-US" sz="1100" b="0" i="0" baseline="0">
              <a:solidFill>
                <a:schemeClr val="dk1"/>
              </a:solidFill>
              <a:effectLst/>
              <a:latin typeface="+mn-lt"/>
              <a:ea typeface="+mn-ea"/>
              <a:cs typeface="+mn-cs"/>
            </a:rPr>
            <a:t>there is a button on "User Input" tab to LOCK PROJECTIONS DATA (so you can sort on Players tab without anything messing up during draft...just in case!) ***Need to have macros enabled for this to work.</a:t>
          </a: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1" baseline="0">
            <a:solidFill>
              <a:srgbClr val="FF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 </a:t>
          </a:r>
          <a:r>
            <a:rPr lang="en-US" sz="1100" b="1" baseline="0">
              <a:solidFill>
                <a:schemeClr val="dk1"/>
              </a:solidFill>
              <a:effectLst/>
              <a:latin typeface="+mn-lt"/>
              <a:ea typeface="+mn-ea"/>
              <a:cs typeface="+mn-cs"/>
            </a:rPr>
            <a:t>User-changeable fields on the User Input tab are all in YELLOW boxes like this:</a:t>
          </a:r>
          <a:endParaRPr lang="en-US">
            <a:effectLst/>
          </a:endParaRPr>
        </a:p>
        <a:p>
          <a:pPr eaLnBrk="1" fontAlgn="auto" latinLnBrk="0" hangingPunct="1"/>
          <a:endParaRPr lang="en-US" sz="1100" b="1">
            <a:solidFill>
              <a:schemeClr val="dk1"/>
            </a:solidFill>
            <a:effectLst/>
            <a:latin typeface="+mn-lt"/>
            <a:ea typeface="+mn-ea"/>
            <a:cs typeface="+mn-cs"/>
          </a:endParaRPr>
        </a:p>
        <a:p>
          <a:pPr eaLnBrk="1" fontAlgn="auto" latinLnBrk="0" hangingPunct="1"/>
          <a:r>
            <a:rPr lang="en-US" sz="1100" b="1">
              <a:solidFill>
                <a:schemeClr val="dk1"/>
              </a:solidFill>
              <a:effectLst/>
              <a:latin typeface="+mn-lt"/>
              <a:ea typeface="+mn-ea"/>
              <a:cs typeface="+mn-cs"/>
            </a:rPr>
            <a:t>- for auction usage:</a:t>
          </a:r>
          <a:r>
            <a:rPr lang="en-US" sz="1100" b="1" baseline="0">
              <a:solidFill>
                <a:schemeClr val="dk1"/>
              </a:solidFill>
              <a:effectLst/>
              <a:latin typeface="+mn-lt"/>
              <a:ea typeface="+mn-ea"/>
              <a:cs typeface="+mn-cs"/>
            </a:rPr>
            <a:t> click the '+' above columns 'J' and 'AM' to expose the salary input column</a:t>
          </a:r>
        </a:p>
        <a:p>
          <a:pPr eaLnBrk="1" fontAlgn="auto" latinLnBrk="0" hangingPunct="1"/>
          <a:r>
            <a:rPr lang="en-US">
              <a:effectLst/>
            </a:rPr>
            <a:t> (if you don't play points/OPS/etc</a:t>
          </a:r>
          <a:r>
            <a:rPr lang="en-US" baseline="0">
              <a:effectLst/>
            </a:rPr>
            <a:t> leagues, click the '-' to hide the ranking column for that type)</a:t>
          </a:r>
        </a:p>
        <a:p>
          <a:pPr eaLnBrk="1" fontAlgn="auto" latinLnBrk="0" hangingPunct="1"/>
          <a:endParaRPr lang="en-US">
            <a:effectLst/>
          </a:endParaRPr>
        </a:p>
        <a:p>
          <a:pPr eaLnBrk="1" fontAlgn="auto" latinLnBrk="0" hangingPunct="1"/>
          <a:r>
            <a:rPr lang="en-US" sz="1100" b="1" baseline="0">
              <a:solidFill>
                <a:schemeClr val="dk1"/>
              </a:solidFill>
              <a:effectLst/>
              <a:latin typeface="+mn-lt"/>
              <a:ea typeface="+mn-ea"/>
              <a:cs typeface="+mn-cs"/>
            </a:rPr>
            <a:t>- remember if you use CTRL-F for power searching on PLAYERS tab, you must choose LOOK IN: "VALUES", otherwise you will get a result that says no data found</a:t>
          </a:r>
          <a:endParaRPr lang="en-US">
            <a:effectLst/>
          </a:endParaRPr>
        </a:p>
        <a:p>
          <a:pPr eaLnBrk="1" fontAlgn="auto" latinLnBrk="0" hangingPunct="1"/>
          <a:r>
            <a:rPr lang="en-US" sz="1100" b="0" baseline="0">
              <a:solidFill>
                <a:schemeClr val="dk1"/>
              </a:solidFill>
              <a:effectLst/>
              <a:latin typeface="+mn-lt"/>
              <a:ea typeface="+mn-ea"/>
              <a:cs typeface="+mn-cs"/>
            </a:rPr>
            <a:t>- for power users, feel free to unhide the Import sheet, make your own rankings on a separate sheet, and then use VLOOKUP to grab them into the Import sheet.</a:t>
          </a:r>
        </a:p>
        <a:p>
          <a:pPr eaLnBrk="1" fontAlgn="auto" latinLnBrk="0" hangingPunct="1"/>
          <a:r>
            <a:rPr lang="en-US" sz="1100" b="0" baseline="0">
              <a:solidFill>
                <a:schemeClr val="dk1"/>
              </a:solidFill>
              <a:effectLst/>
              <a:latin typeface="+mn-lt"/>
              <a:ea typeface="+mn-ea"/>
              <a:cs typeface="+mn-cs"/>
            </a:rPr>
            <a:t>- use short team names for the User Input page (using the team abbreviations from ESPN is one good way to do this)</a:t>
          </a:r>
          <a:endParaRPr lang="en-US">
            <a:effectLst/>
          </a:endParaRPr>
        </a:p>
        <a:p>
          <a:pPr eaLnBrk="1" fontAlgn="auto" latinLnBrk="0" hangingPunct="1"/>
          <a:endParaRPr lang="en-US" sz="1100" b="0" baseline="0">
            <a:solidFill>
              <a:schemeClr val="dk1"/>
            </a:solidFill>
            <a:effectLst/>
            <a:latin typeface="+mn-lt"/>
            <a:ea typeface="+mn-ea"/>
            <a:cs typeface="+mn-cs"/>
          </a:endParaRPr>
        </a:p>
        <a:p>
          <a:pPr eaLnBrk="1" fontAlgn="auto" latinLnBrk="0" hangingPunct="1"/>
          <a:r>
            <a:rPr lang="en-US" sz="1100" b="0" baseline="0">
              <a:solidFill>
                <a:schemeClr val="dk1"/>
              </a:solidFill>
              <a:effectLst/>
              <a:latin typeface="+mn-lt"/>
              <a:ea typeface="+mn-ea"/>
              <a:cs typeface="+mn-cs"/>
            </a:rPr>
            <a:t>the pitcher columns on Players tab includes a K/9 number (highlighted green based on if it exceeds cutoff set by user at top - default 9), and an "Ace Index" number which is projected K/9 less BB/9, with the rule of thumb being that 7 or higher on this metric is terrific stuff (again user can adjust this, default 7)</a:t>
          </a:r>
          <a:endParaRPr lang="en-US">
            <a:effectLst/>
          </a:endParaRPr>
        </a:p>
        <a:p>
          <a:pPr lvl="0"/>
          <a:r>
            <a:rPr lang="en-CA" sz="1100">
              <a:solidFill>
                <a:schemeClr val="dk1"/>
              </a:solidFill>
              <a:effectLst/>
              <a:latin typeface="+mn-lt"/>
              <a:ea typeface="+mn-ea"/>
              <a:cs typeface="+mn-cs"/>
            </a:rPr>
            <a:t> </a:t>
          </a:r>
          <a:endParaRPr lang="en-US" sz="1100">
            <a:solidFill>
              <a:schemeClr val="dk1"/>
            </a:solidFill>
            <a:effectLst/>
            <a:latin typeface="+mn-lt"/>
            <a:ea typeface="+mn-ea"/>
            <a:cs typeface="+mn-cs"/>
          </a:endParaRPr>
        </a:p>
        <a:p>
          <a:pPr lvl="0"/>
          <a:r>
            <a:rPr lang="en-CA" sz="1100">
              <a:solidFill>
                <a:schemeClr val="dk1"/>
              </a:solidFill>
              <a:effectLst/>
              <a:latin typeface="+mn-lt"/>
              <a:ea typeface="+mn-ea"/>
              <a:cs typeface="+mn-cs"/>
            </a:rPr>
            <a:t>Up to 30 players may be drafted per team (allocations set by the user via the ‘User Input’ page).</a:t>
          </a:r>
        </a:p>
        <a:p>
          <a:pPr lvl="0"/>
          <a:endParaRPr lang="en-CA" sz="1100">
            <a:solidFill>
              <a:schemeClr val="dk1"/>
            </a:solidFill>
            <a:effectLst/>
            <a:latin typeface="+mn-lt"/>
            <a:ea typeface="+mn-ea"/>
            <a:cs typeface="+mn-cs"/>
          </a:endParaRPr>
        </a:p>
        <a:p>
          <a:pPr lvl="0"/>
          <a:r>
            <a:rPr lang="en-CA" sz="1100">
              <a:solidFill>
                <a:schemeClr val="dk1"/>
              </a:solidFill>
              <a:effectLst/>
              <a:latin typeface="+mn-lt"/>
              <a:ea typeface="+mn-ea"/>
              <a:cs typeface="+mn-cs"/>
            </a:rPr>
            <a:t>The spreadsheet is ‘unprotected’ so you can</a:t>
          </a:r>
          <a:r>
            <a:rPr lang="en-CA" sz="1100" baseline="0">
              <a:solidFill>
                <a:schemeClr val="dk1"/>
              </a:solidFill>
              <a:effectLst/>
              <a:latin typeface="+mn-lt"/>
              <a:ea typeface="+mn-ea"/>
              <a:cs typeface="+mn-cs"/>
            </a:rPr>
            <a:t> overlay </a:t>
          </a:r>
          <a:r>
            <a:rPr lang="en-CA" sz="1100">
              <a:solidFill>
                <a:schemeClr val="dk1"/>
              </a:solidFill>
              <a:effectLst/>
              <a:latin typeface="+mn-lt"/>
              <a:ea typeface="+mn-ea"/>
              <a:cs typeface="+mn-cs"/>
            </a:rPr>
            <a:t>your own projections if you like</a:t>
          </a:r>
          <a:r>
            <a:rPr lang="en-CA" sz="1100" baseline="0">
              <a:solidFill>
                <a:schemeClr val="dk1"/>
              </a:solidFill>
              <a:effectLst/>
              <a:latin typeface="+mn-lt"/>
              <a:ea typeface="+mn-ea"/>
              <a:cs typeface="+mn-cs"/>
            </a:rPr>
            <a:t> (just unhide the data tabs)</a:t>
          </a:r>
          <a:endParaRPr lang="en-US" sz="1100">
            <a:solidFill>
              <a:schemeClr val="dk1"/>
            </a:solidFill>
            <a:effectLst/>
            <a:latin typeface="+mn-lt"/>
            <a:ea typeface="+mn-ea"/>
            <a:cs typeface="+mn-cs"/>
          </a:endParaRPr>
        </a:p>
        <a:p>
          <a:pPr eaLnBrk="1" fontAlgn="auto" latinLnBrk="0" hangingPunct="1"/>
          <a:endParaRPr lang="en-US" sz="1100" b="1" u="sng"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NOTE: there is a button on "User Input" tab to LOCK PROJECTIONS DATA (so you can sort on Players tab without anything messing up during draft...just in case!) ***Need to have macros enabled for this to work.</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eaLnBrk="1" fontAlgn="auto" latinLnBrk="0" hangingPunct="1"/>
          <a:r>
            <a:rPr lang="en-US">
              <a:effectLst/>
            </a:rPr>
            <a:t>"So many columns on the players tab"....  </a:t>
          </a:r>
          <a:r>
            <a:rPr lang="en-US" sz="1100" b="0" i="0" baseline="0">
              <a:solidFill>
                <a:schemeClr val="dk1"/>
              </a:solidFill>
              <a:effectLst/>
              <a:latin typeface="+mn-lt"/>
              <a:ea typeface="+mn-ea"/>
              <a:cs typeface="+mn-cs"/>
            </a:rPr>
            <a:t>if you don't use them, hide them with "-" or right click column and choose 'HIDE'</a:t>
          </a:r>
          <a:endParaRPr lang="en-US">
            <a:effectLst/>
          </a:endParaRPr>
        </a:p>
        <a:p>
          <a:pPr eaLnBrk="1" fontAlgn="auto" latinLnBrk="0" hangingPunct="1"/>
          <a:r>
            <a:rPr lang="en-US" sz="1100" b="0" i="0" baseline="0">
              <a:solidFill>
                <a:schemeClr val="dk1"/>
              </a:solidFill>
              <a:effectLst/>
              <a:latin typeface="+mn-lt"/>
              <a:ea typeface="+mn-ea"/>
              <a:cs typeface="+mn-cs"/>
            </a:rPr>
            <a:t>(e.g. if you want just pure player name and rankings, or you play roto and don't use Points/OPS etc)</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 "user entry" fields at bottom of Hitter/Pitcher list (so you can add a guy not in Grey's rankings - e.g. Jason Vargas)</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eaLnBrk="1" fontAlgn="auto" latinLnBrk="0" hangingPunct="1"/>
          <a:endParaRPr lang="en-US" sz="1100" b="1" u="sng"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srgbClr val="FF0000"/>
              </a:solidFill>
              <a:effectLst/>
              <a:uLnTx/>
              <a:uFillTx/>
              <a:latin typeface="+mn-lt"/>
              <a:ea typeface="+mn-ea"/>
              <a:cs typeface="+mn-cs"/>
            </a:rPr>
            <a:t>Changelog - 2019</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600" b="1" i="0" u="sng"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0000"/>
              </a:solidFill>
              <a:effectLst/>
              <a:uLnTx/>
              <a:uFillTx/>
              <a:latin typeface="+mn-lt"/>
              <a:ea typeface="+mn-ea"/>
              <a:cs typeface="+mn-cs"/>
            </a:rPr>
            <a:t>KNOWN ISSUE : 3 players are in tiers but missing from grey data (so not in Players list): Tyler Austin, Jake Junis, Tyler Anderson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600" b="1" i="0" u="sng"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srgbClr val="FF0000"/>
              </a:solidFill>
              <a:effectLst/>
              <a:uLnTx/>
              <a:uFillTx/>
              <a:latin typeface="+mn-lt"/>
              <a:ea typeface="+mn-ea"/>
              <a:cs typeface="+mn-cs"/>
            </a:rPr>
            <a:t>version 4</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0000"/>
              </a:solidFill>
              <a:effectLst/>
              <a:uLnTx/>
              <a:uFillTx/>
              <a:latin typeface="+mn-lt"/>
              <a:ea typeface="+mn-ea"/>
              <a:cs typeface="+mn-cs"/>
            </a:rPr>
            <a:t>- fixed hiding columns in Players tab (to address error of moving off sheet)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600" b="1" i="0" u="sng"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srgbClr val="FF0000"/>
              </a:solidFill>
              <a:effectLst/>
              <a:uLnTx/>
              <a:uFillTx/>
              <a:latin typeface="+mn-lt"/>
              <a:ea typeface="+mn-ea"/>
              <a:cs typeface="+mn-cs"/>
            </a:rPr>
            <a:t>version 3</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0000"/>
              </a:solidFill>
              <a:effectLst/>
              <a:uLnTx/>
              <a:uFillTx/>
              <a:latin typeface="+mn-lt"/>
              <a:ea typeface="+mn-ea"/>
              <a:cs typeface="+mn-cs"/>
            </a:rPr>
            <a:t>- fixed forumlas for new sortable columns so they rank properly</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600" b="1" i="0" u="sng"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srgbClr val="FF0000"/>
              </a:solidFill>
              <a:effectLst/>
              <a:uLnTx/>
              <a:uFillTx/>
              <a:latin typeface="+mn-lt"/>
              <a:ea typeface="+mn-ea"/>
              <a:cs typeface="+mn-cs"/>
            </a:rPr>
            <a:t>version 2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0000"/>
              </a:solidFill>
              <a:effectLst/>
              <a:uLnTx/>
              <a:uFillTx/>
              <a:latin typeface="+mn-lt"/>
              <a:ea typeface="+mn-ea"/>
              <a:cs typeface="+mn-cs"/>
            </a:rPr>
            <a:t>- dashboard tiers updated to March 3 (except RP and prospects)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0000"/>
              </a:solidFill>
              <a:effectLst/>
              <a:uLnTx/>
              <a:uFillTx/>
              <a:latin typeface="+mn-lt"/>
              <a:ea typeface="+mn-ea"/>
              <a:cs typeface="+mn-cs"/>
            </a:rPr>
            <a:t>- Fixed Acuna Jr. not crossing off in Dashboard due to missing 'Jr" (same with Lourdes Gurriel Jr)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0000"/>
              </a:solidFill>
              <a:effectLst/>
              <a:uLnTx/>
              <a:uFillTx/>
              <a:latin typeface="+mn-lt"/>
              <a:ea typeface="+mn-ea"/>
              <a:cs typeface="+mn-cs"/>
            </a:rPr>
            <a:t>- Fixed Muncy eligibility in Dashboard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0000"/>
              </a:solidFill>
              <a:effectLst/>
              <a:uLnTx/>
              <a:uFillTx/>
              <a:latin typeface="+mn-lt"/>
              <a:ea typeface="+mn-ea"/>
              <a:cs typeface="+mn-cs"/>
            </a:rPr>
            <a:t>- expanded to 30 teams (click '+' to expand rows to see them on War Room page)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0000"/>
              </a:solidFill>
              <a:effectLst/>
              <a:uLnTx/>
              <a:uFillTx/>
              <a:latin typeface="+mn-lt"/>
              <a:ea typeface="+mn-ea"/>
              <a:cs typeface="+mn-cs"/>
            </a:rPr>
            <a:t>- ranking style description now updates for team count (1-10, 1-12, 1-30, etc)</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0000"/>
              </a:solidFill>
              <a:effectLst/>
              <a:uLnTx/>
              <a:uFillTx/>
              <a:latin typeface="+mn-lt"/>
              <a:ea typeface="+mn-ea"/>
              <a:cs typeface="+mn-cs"/>
            </a:rPr>
            <a:t>Added custom dynamic category sort on Players tab, columns I and AT, for:</a:t>
          </a:r>
          <a:br>
            <a:rPr kumimoji="0" lang="en-US" sz="1600" b="1" i="0" u="sng" strike="noStrike" kern="0" cap="none" spc="0" normalizeH="0" baseline="0" noProof="0">
              <a:ln>
                <a:noFill/>
              </a:ln>
              <a:solidFill>
                <a:srgbClr val="FF0000"/>
              </a:solidFill>
              <a:effectLst/>
              <a:uLnTx/>
              <a:uFillTx/>
              <a:latin typeface="+mn-lt"/>
              <a:ea typeface="+mn-ea"/>
              <a:cs typeface="+mn-cs"/>
            </a:rPr>
          </a:br>
          <a:r>
            <a:rPr lang="en-US" sz="1100" b="1" i="0" u="sng" strike="noStrike">
              <a:solidFill>
                <a:schemeClr val="dk1"/>
              </a:solidFill>
              <a:effectLst/>
              <a:latin typeface="+mn-lt"/>
              <a:ea typeface="+mn-ea"/>
              <a:cs typeface="+mn-cs"/>
            </a:rPr>
            <a:t>HITTERS</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solidFill>
                <a:schemeClr val="dk1"/>
              </a:solidFill>
              <a:effectLst/>
              <a:latin typeface="+mn-lt"/>
              <a:ea typeface="+mn-ea"/>
              <a:cs typeface="+mn-cs"/>
            </a:rPr>
            <a:t>G</a:t>
          </a:r>
          <a:r>
            <a:rPr lang="en-US" sz="1600"/>
            <a:t> </a:t>
          </a:r>
          <a:r>
            <a:rPr lang="en-US" sz="1100" b="0" i="0" u="none" strike="noStrike">
              <a:solidFill>
                <a:schemeClr val="dk1"/>
              </a:solidFill>
              <a:effectLst/>
              <a:latin typeface="+mn-lt"/>
              <a:ea typeface="+mn-ea"/>
              <a:cs typeface="+mn-cs"/>
            </a:rPr>
            <a:t>PA</a:t>
          </a:r>
          <a:r>
            <a:rPr lang="en-US" sz="1600"/>
            <a:t> </a:t>
          </a:r>
          <a:r>
            <a:rPr lang="en-US" sz="1100" b="0" i="0" u="none" strike="noStrike">
              <a:solidFill>
                <a:schemeClr val="dk1"/>
              </a:solidFill>
              <a:effectLst/>
              <a:latin typeface="+mn-lt"/>
              <a:ea typeface="+mn-ea"/>
              <a:cs typeface="+mn-cs"/>
            </a:rPr>
            <a:t>AB</a:t>
          </a:r>
          <a:r>
            <a:rPr lang="en-US" sz="1600"/>
            <a:t> </a:t>
          </a:r>
          <a:r>
            <a:rPr lang="en-US" sz="1100" b="0" i="0" u="none" strike="noStrike">
              <a:solidFill>
                <a:schemeClr val="dk1"/>
              </a:solidFill>
              <a:effectLst/>
              <a:latin typeface="+mn-lt"/>
              <a:ea typeface="+mn-ea"/>
              <a:cs typeface="+mn-cs"/>
            </a:rPr>
            <a:t>R</a:t>
          </a:r>
          <a:r>
            <a:rPr lang="en-US" sz="1600"/>
            <a:t> </a:t>
          </a:r>
          <a:r>
            <a:rPr lang="en-US" sz="1100" b="0" i="0" u="none" strike="noStrike">
              <a:solidFill>
                <a:schemeClr val="dk1"/>
              </a:solidFill>
              <a:effectLst/>
              <a:latin typeface="+mn-lt"/>
              <a:ea typeface="+mn-ea"/>
              <a:cs typeface="+mn-cs"/>
            </a:rPr>
            <a:t>HR</a:t>
          </a:r>
          <a:r>
            <a:rPr lang="en-US" sz="1600"/>
            <a:t> </a:t>
          </a:r>
          <a:r>
            <a:rPr lang="en-US" sz="1100" b="0" i="0" u="none" strike="noStrike">
              <a:solidFill>
                <a:schemeClr val="dk1"/>
              </a:solidFill>
              <a:effectLst/>
              <a:latin typeface="+mn-lt"/>
              <a:ea typeface="+mn-ea"/>
              <a:cs typeface="+mn-cs"/>
            </a:rPr>
            <a:t>RBI</a:t>
          </a:r>
          <a:r>
            <a:rPr lang="en-US" sz="1600"/>
            <a:t> </a:t>
          </a:r>
          <a:r>
            <a:rPr lang="en-US" sz="1100" b="0" i="0" u="none" strike="noStrike">
              <a:solidFill>
                <a:schemeClr val="dk1"/>
              </a:solidFill>
              <a:effectLst/>
              <a:latin typeface="+mn-lt"/>
              <a:ea typeface="+mn-ea"/>
              <a:cs typeface="+mn-cs"/>
            </a:rPr>
            <a:t>SB</a:t>
          </a:r>
          <a:r>
            <a:rPr lang="en-US" sz="1600"/>
            <a:t> </a:t>
          </a:r>
          <a:r>
            <a:rPr lang="en-US" sz="1100" b="0" i="0" u="none" strike="noStrike">
              <a:solidFill>
                <a:schemeClr val="dk1"/>
              </a:solidFill>
              <a:effectLst/>
              <a:latin typeface="+mn-lt"/>
              <a:ea typeface="+mn-ea"/>
              <a:cs typeface="+mn-cs"/>
            </a:rPr>
            <a:t>H</a:t>
          </a:r>
          <a:r>
            <a:rPr lang="en-US" sz="1600"/>
            <a:t> </a:t>
          </a:r>
          <a:r>
            <a:rPr lang="en-US" sz="1100" b="0" i="0" u="none" strike="noStrike">
              <a:solidFill>
                <a:schemeClr val="dk1"/>
              </a:solidFill>
              <a:effectLst/>
              <a:latin typeface="+mn-lt"/>
              <a:ea typeface="+mn-ea"/>
              <a:cs typeface="+mn-cs"/>
            </a:rPr>
            <a:t>1B</a:t>
          </a:r>
          <a:r>
            <a:rPr lang="en-US" sz="1600"/>
            <a:t> </a:t>
          </a:r>
          <a:r>
            <a:rPr lang="en-US" sz="1100" b="0" i="0" u="none" strike="noStrike">
              <a:solidFill>
                <a:schemeClr val="dk1"/>
              </a:solidFill>
              <a:effectLst/>
              <a:latin typeface="+mn-lt"/>
              <a:ea typeface="+mn-ea"/>
              <a:cs typeface="+mn-cs"/>
            </a:rPr>
            <a:t>2B</a:t>
          </a:r>
          <a:r>
            <a:rPr lang="en-US" sz="1600"/>
            <a:t> </a:t>
          </a:r>
          <a:r>
            <a:rPr lang="en-US" sz="1100" b="0" i="0" u="none" strike="noStrike">
              <a:solidFill>
                <a:schemeClr val="dk1"/>
              </a:solidFill>
              <a:effectLst/>
              <a:latin typeface="+mn-lt"/>
              <a:ea typeface="+mn-ea"/>
              <a:cs typeface="+mn-cs"/>
            </a:rPr>
            <a:t>3B</a:t>
          </a:r>
          <a:r>
            <a:rPr lang="en-US" sz="1600"/>
            <a:t> </a:t>
          </a:r>
          <a:r>
            <a:rPr lang="en-US" sz="1100" b="0" i="0" u="none" strike="noStrike">
              <a:solidFill>
                <a:schemeClr val="dk1"/>
              </a:solidFill>
              <a:effectLst/>
              <a:latin typeface="+mn-lt"/>
              <a:ea typeface="+mn-ea"/>
              <a:cs typeface="+mn-cs"/>
            </a:rPr>
            <a:t>TB</a:t>
          </a:r>
          <a:r>
            <a:rPr lang="en-US" sz="1600"/>
            <a:t> </a:t>
          </a:r>
          <a:r>
            <a:rPr lang="en-US" sz="1100" b="0" i="0" u="none" strike="noStrike">
              <a:solidFill>
                <a:schemeClr val="dk1"/>
              </a:solidFill>
              <a:effectLst/>
              <a:latin typeface="+mn-lt"/>
              <a:ea typeface="+mn-ea"/>
              <a:cs typeface="+mn-cs"/>
            </a:rPr>
            <a:t>SO</a:t>
          </a:r>
          <a:r>
            <a:rPr lang="en-US" sz="1600"/>
            <a:t> </a:t>
          </a:r>
          <a:r>
            <a:rPr lang="en-US" sz="1100" b="0" i="0" u="none" strike="noStrike">
              <a:solidFill>
                <a:schemeClr val="dk1"/>
              </a:solidFill>
              <a:effectLst/>
              <a:latin typeface="+mn-lt"/>
              <a:ea typeface="+mn-ea"/>
              <a:cs typeface="+mn-cs"/>
            </a:rPr>
            <a:t>BB</a:t>
          </a:r>
          <a:r>
            <a:rPr lang="en-US" sz="1600"/>
            <a:t> </a:t>
          </a:r>
          <a:r>
            <a:rPr lang="en-US" sz="1100" b="0" i="0" u="none" strike="noStrike">
              <a:solidFill>
                <a:schemeClr val="dk1"/>
              </a:solidFill>
              <a:effectLst/>
              <a:latin typeface="+mn-lt"/>
              <a:ea typeface="+mn-ea"/>
              <a:cs typeface="+mn-cs"/>
            </a:rPr>
            <a:t>HBP</a:t>
          </a:r>
          <a:r>
            <a:rPr lang="en-US" sz="1600"/>
            <a:t> </a:t>
          </a:r>
          <a:r>
            <a:rPr lang="en-US" sz="1100" b="0" i="0" u="none" strike="noStrike">
              <a:solidFill>
                <a:schemeClr val="dk1"/>
              </a:solidFill>
              <a:effectLst/>
              <a:latin typeface="+mn-lt"/>
              <a:ea typeface="+mn-ea"/>
              <a:cs typeface="+mn-cs"/>
            </a:rPr>
            <a:t>SF</a:t>
          </a:r>
          <a:r>
            <a:rPr lang="en-US" sz="1600"/>
            <a:t> </a:t>
          </a:r>
          <a:r>
            <a:rPr lang="en-US" sz="1100" b="0" i="0" u="none" strike="noStrike">
              <a:solidFill>
                <a:schemeClr val="dk1"/>
              </a:solidFill>
              <a:effectLst/>
              <a:latin typeface="+mn-lt"/>
              <a:ea typeface="+mn-ea"/>
              <a:cs typeface="+mn-cs"/>
            </a:rPr>
            <a:t>SH</a:t>
          </a:r>
          <a:r>
            <a:rPr lang="en-US" sz="1600"/>
            <a:t> </a:t>
          </a:r>
          <a:r>
            <a:rPr lang="en-US" sz="1100" b="0" i="0" u="none" strike="noStrike">
              <a:solidFill>
                <a:schemeClr val="dk1"/>
              </a:solidFill>
              <a:effectLst/>
              <a:latin typeface="+mn-lt"/>
              <a:ea typeface="+mn-ea"/>
              <a:cs typeface="+mn-cs"/>
            </a:rPr>
            <a:t>CS</a:t>
          </a:r>
          <a:r>
            <a:rPr lang="en-US" sz="1600"/>
            <a:t> </a:t>
          </a:r>
          <a:r>
            <a:rPr lang="en-US" sz="1100" b="0" i="0" u="none" strike="noStrike">
              <a:solidFill>
                <a:schemeClr val="dk1"/>
              </a:solidFill>
              <a:effectLst/>
              <a:latin typeface="+mn-lt"/>
              <a:ea typeface="+mn-ea"/>
              <a:cs typeface="+mn-cs"/>
            </a:rPr>
            <a:t>AVG</a:t>
          </a:r>
          <a:r>
            <a:rPr lang="en-US" sz="1600"/>
            <a:t> </a:t>
          </a:r>
          <a:r>
            <a:rPr lang="en-US" sz="1100" b="0" i="0" u="none" strike="noStrike">
              <a:solidFill>
                <a:schemeClr val="dk1"/>
              </a:solidFill>
              <a:effectLst/>
              <a:latin typeface="+mn-lt"/>
              <a:ea typeface="+mn-ea"/>
              <a:cs typeface="+mn-cs"/>
            </a:rPr>
            <a:t>OBP</a:t>
          </a:r>
          <a:r>
            <a:rPr lang="en-US" sz="1600"/>
            <a:t> </a:t>
          </a:r>
          <a:r>
            <a:rPr lang="en-US" sz="1100" b="0" i="0" u="none" strike="noStrike">
              <a:solidFill>
                <a:schemeClr val="dk1"/>
              </a:solidFill>
              <a:effectLst/>
              <a:latin typeface="+mn-lt"/>
              <a:ea typeface="+mn-ea"/>
              <a:cs typeface="+mn-cs"/>
            </a:rPr>
            <a:t>SLG</a:t>
          </a:r>
          <a:r>
            <a:rPr lang="en-US" sz="1600"/>
            <a:t> </a:t>
          </a:r>
          <a:r>
            <a:rPr lang="en-US" sz="1100" b="0" i="0" u="none" strike="noStrike">
              <a:solidFill>
                <a:schemeClr val="dk1"/>
              </a:solidFill>
              <a:effectLst/>
              <a:latin typeface="+mn-lt"/>
              <a:ea typeface="+mn-ea"/>
              <a:cs typeface="+mn-cs"/>
            </a:rPr>
            <a:t>OPS</a:t>
          </a:r>
          <a:r>
            <a:rPr lang="en-US" sz="1600"/>
            <a:t> </a:t>
          </a:r>
          <a:endParaRPr kumimoji="0" lang="en-US" sz="1600" b="1" i="0" u="sng"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u="sng" strike="noStrike">
              <a:solidFill>
                <a:schemeClr val="dk1"/>
              </a:solidFill>
              <a:effectLst/>
              <a:latin typeface="+mn-lt"/>
              <a:ea typeface="+mn-ea"/>
              <a:cs typeface="+mn-cs"/>
            </a:rPr>
            <a:t>PITCHERS</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solidFill>
                <a:schemeClr val="dk1"/>
              </a:solidFill>
              <a:effectLst/>
              <a:latin typeface="+mn-lt"/>
              <a:ea typeface="+mn-ea"/>
              <a:cs typeface="+mn-cs"/>
            </a:rPr>
            <a:t>$</a:t>
          </a:r>
          <a:r>
            <a:rPr lang="en-US" sz="1600"/>
            <a:t> </a:t>
          </a:r>
          <a:r>
            <a:rPr lang="en-US" sz="1100" b="0" i="0" u="none" strike="noStrike">
              <a:solidFill>
                <a:schemeClr val="dk1"/>
              </a:solidFill>
              <a:effectLst/>
              <a:latin typeface="+mn-lt"/>
              <a:ea typeface="+mn-ea"/>
              <a:cs typeface="+mn-cs"/>
            </a:rPr>
            <a:t>G</a:t>
          </a:r>
          <a:r>
            <a:rPr lang="en-US" sz="1600"/>
            <a:t> </a:t>
          </a:r>
          <a:r>
            <a:rPr lang="en-US" sz="1100" b="0" i="0" u="none" strike="noStrike">
              <a:solidFill>
                <a:schemeClr val="dk1"/>
              </a:solidFill>
              <a:effectLst/>
              <a:latin typeface="+mn-lt"/>
              <a:ea typeface="+mn-ea"/>
              <a:cs typeface="+mn-cs"/>
            </a:rPr>
            <a:t>GS</a:t>
          </a:r>
          <a:r>
            <a:rPr lang="en-US" sz="1600"/>
            <a:t> </a:t>
          </a:r>
          <a:r>
            <a:rPr lang="en-US" sz="1100" b="0" i="0" u="none" strike="noStrike">
              <a:solidFill>
                <a:schemeClr val="dk1"/>
              </a:solidFill>
              <a:effectLst/>
              <a:latin typeface="+mn-lt"/>
              <a:ea typeface="+mn-ea"/>
              <a:cs typeface="+mn-cs"/>
            </a:rPr>
            <a:t>QS</a:t>
          </a:r>
          <a:r>
            <a:rPr lang="en-US" sz="1600"/>
            <a:t> </a:t>
          </a:r>
          <a:r>
            <a:rPr lang="en-US" sz="1100" b="0" i="0" u="none" strike="noStrike">
              <a:solidFill>
                <a:schemeClr val="dk1"/>
              </a:solidFill>
              <a:effectLst/>
              <a:latin typeface="+mn-lt"/>
              <a:ea typeface="+mn-ea"/>
              <a:cs typeface="+mn-cs"/>
            </a:rPr>
            <a:t>TBF</a:t>
          </a:r>
          <a:r>
            <a:rPr lang="en-US" sz="1600"/>
            <a:t> </a:t>
          </a:r>
          <a:r>
            <a:rPr lang="en-US" sz="1100" b="0" i="0" u="none" strike="noStrike">
              <a:solidFill>
                <a:schemeClr val="dk1"/>
              </a:solidFill>
              <a:effectLst/>
              <a:latin typeface="+mn-lt"/>
              <a:ea typeface="+mn-ea"/>
              <a:cs typeface="+mn-cs"/>
            </a:rPr>
            <a:t>IP</a:t>
          </a:r>
          <a:r>
            <a:rPr lang="en-US" sz="1600"/>
            <a:t> </a:t>
          </a:r>
          <a:r>
            <a:rPr lang="en-US" sz="1100" b="0" i="0" u="none" strike="noStrike">
              <a:solidFill>
                <a:schemeClr val="dk1"/>
              </a:solidFill>
              <a:effectLst/>
              <a:latin typeface="+mn-lt"/>
              <a:ea typeface="+mn-ea"/>
              <a:cs typeface="+mn-cs"/>
            </a:rPr>
            <a:t>W</a:t>
          </a:r>
          <a:r>
            <a:rPr lang="en-US" sz="1600"/>
            <a:t> </a:t>
          </a:r>
          <a:r>
            <a:rPr lang="en-US" sz="1100" b="0" i="0" u="none" strike="noStrike">
              <a:solidFill>
                <a:schemeClr val="dk1"/>
              </a:solidFill>
              <a:effectLst/>
              <a:latin typeface="+mn-lt"/>
              <a:ea typeface="+mn-ea"/>
              <a:cs typeface="+mn-cs"/>
            </a:rPr>
            <a:t>L</a:t>
          </a:r>
          <a:r>
            <a:rPr lang="en-US" sz="1600"/>
            <a:t> </a:t>
          </a:r>
          <a:r>
            <a:rPr lang="en-US" sz="1100" b="0" i="0" u="none" strike="noStrike">
              <a:solidFill>
                <a:schemeClr val="dk1"/>
              </a:solidFill>
              <a:effectLst/>
              <a:latin typeface="+mn-lt"/>
              <a:ea typeface="+mn-ea"/>
              <a:cs typeface="+mn-cs"/>
            </a:rPr>
            <a:t>SV</a:t>
          </a:r>
          <a:r>
            <a:rPr lang="en-US" sz="1600"/>
            <a:t> </a:t>
          </a:r>
          <a:r>
            <a:rPr lang="en-US" sz="1100" b="0" i="0" u="none" strike="noStrike">
              <a:solidFill>
                <a:schemeClr val="dk1"/>
              </a:solidFill>
              <a:effectLst/>
              <a:latin typeface="+mn-lt"/>
              <a:ea typeface="+mn-ea"/>
              <a:cs typeface="+mn-cs"/>
            </a:rPr>
            <a:t>HLD</a:t>
          </a:r>
          <a:r>
            <a:rPr lang="en-US" sz="1600"/>
            <a:t> </a:t>
          </a:r>
          <a:r>
            <a:rPr lang="en-US" sz="1100" b="0" i="0" u="none" strike="noStrike">
              <a:solidFill>
                <a:schemeClr val="dk1"/>
              </a:solidFill>
              <a:effectLst/>
              <a:latin typeface="+mn-lt"/>
              <a:ea typeface="+mn-ea"/>
              <a:cs typeface="+mn-cs"/>
            </a:rPr>
            <a:t>H</a:t>
          </a:r>
          <a:r>
            <a:rPr lang="en-US" sz="1600"/>
            <a:t> </a:t>
          </a:r>
          <a:r>
            <a:rPr lang="en-US" sz="1100" b="0" i="0" u="none" strike="noStrike">
              <a:solidFill>
                <a:schemeClr val="dk1"/>
              </a:solidFill>
              <a:effectLst/>
              <a:latin typeface="+mn-lt"/>
              <a:ea typeface="+mn-ea"/>
              <a:cs typeface="+mn-cs"/>
            </a:rPr>
            <a:t>ER</a:t>
          </a:r>
          <a:r>
            <a:rPr lang="en-US" sz="1600"/>
            <a:t> </a:t>
          </a:r>
          <a:r>
            <a:rPr lang="en-US" sz="1100" b="0" i="0" u="none" strike="noStrike">
              <a:solidFill>
                <a:schemeClr val="dk1"/>
              </a:solidFill>
              <a:effectLst/>
              <a:latin typeface="+mn-lt"/>
              <a:ea typeface="+mn-ea"/>
              <a:cs typeface="+mn-cs"/>
            </a:rPr>
            <a:t>K</a:t>
          </a:r>
          <a:r>
            <a:rPr lang="en-US" sz="1600"/>
            <a:t> </a:t>
          </a:r>
          <a:r>
            <a:rPr lang="en-US" sz="1100" b="0" i="0" u="none" strike="noStrike">
              <a:solidFill>
                <a:schemeClr val="dk1"/>
              </a:solidFill>
              <a:effectLst/>
              <a:latin typeface="+mn-lt"/>
              <a:ea typeface="+mn-ea"/>
              <a:cs typeface="+mn-cs"/>
            </a:rPr>
            <a:t>BB</a:t>
          </a:r>
          <a:r>
            <a:rPr lang="en-US" sz="1600"/>
            <a:t> </a:t>
          </a:r>
          <a:r>
            <a:rPr lang="en-US" sz="1100" b="0" i="0" u="none" strike="noStrike">
              <a:solidFill>
                <a:schemeClr val="dk1"/>
              </a:solidFill>
              <a:effectLst/>
              <a:latin typeface="+mn-lt"/>
              <a:ea typeface="+mn-ea"/>
              <a:cs typeface="+mn-cs"/>
            </a:rPr>
            <a:t>HBP</a:t>
          </a:r>
          <a:r>
            <a:rPr lang="en-US" sz="1600"/>
            <a:t> </a:t>
          </a:r>
          <a:r>
            <a:rPr lang="en-US" sz="1100" b="0" i="0" u="none" strike="noStrike">
              <a:solidFill>
                <a:schemeClr val="dk1"/>
              </a:solidFill>
              <a:effectLst/>
              <a:latin typeface="+mn-lt"/>
              <a:ea typeface="+mn-ea"/>
              <a:cs typeface="+mn-cs"/>
            </a:rPr>
            <a:t>HR</a:t>
          </a:r>
          <a:r>
            <a:rPr lang="en-US" sz="1600"/>
            <a:t> </a:t>
          </a:r>
          <a:r>
            <a:rPr lang="en-US" sz="1100" b="0" i="0" u="none" strike="noStrike">
              <a:solidFill>
                <a:schemeClr val="dk1"/>
              </a:solidFill>
              <a:effectLst/>
              <a:latin typeface="+mn-lt"/>
              <a:ea typeface="+mn-ea"/>
              <a:cs typeface="+mn-cs"/>
            </a:rPr>
            <a:t>ERA</a:t>
          </a:r>
          <a:r>
            <a:rPr lang="en-US" sz="1600"/>
            <a:t> </a:t>
          </a:r>
          <a:r>
            <a:rPr lang="en-US" sz="1100" b="0" i="0" u="none" strike="noStrike">
              <a:solidFill>
                <a:schemeClr val="dk1"/>
              </a:solidFill>
              <a:effectLst/>
              <a:latin typeface="+mn-lt"/>
              <a:ea typeface="+mn-ea"/>
              <a:cs typeface="+mn-cs"/>
            </a:rPr>
            <a:t>SIERA</a:t>
          </a:r>
          <a:r>
            <a:rPr lang="en-US" sz="1600"/>
            <a:t> </a:t>
          </a:r>
          <a:r>
            <a:rPr lang="en-US" sz="1100" b="0" i="0" u="none" strike="noStrike">
              <a:solidFill>
                <a:schemeClr val="dk1"/>
              </a:solidFill>
              <a:effectLst/>
              <a:latin typeface="+mn-lt"/>
              <a:ea typeface="+mn-ea"/>
              <a:cs typeface="+mn-cs"/>
            </a:rPr>
            <a:t>WHIP</a:t>
          </a:r>
          <a:r>
            <a:rPr lang="en-US" sz="1600"/>
            <a:t> </a:t>
          </a:r>
          <a:r>
            <a:rPr lang="en-US" sz="1100" b="0" i="0" u="none" strike="noStrike">
              <a:solidFill>
                <a:schemeClr val="dk1"/>
              </a:solidFill>
              <a:effectLst/>
              <a:latin typeface="+mn-lt"/>
              <a:ea typeface="+mn-ea"/>
              <a:cs typeface="+mn-cs"/>
            </a:rPr>
            <a:t>GB%</a:t>
          </a:r>
          <a:r>
            <a:rPr lang="en-US" sz="1600"/>
            <a:t> </a:t>
          </a:r>
          <a:r>
            <a:rPr lang="en-US" sz="1100" b="0" i="0" u="none" strike="noStrike">
              <a:solidFill>
                <a:schemeClr val="dk1"/>
              </a:solidFill>
              <a:effectLst/>
              <a:latin typeface="+mn-lt"/>
              <a:ea typeface="+mn-ea"/>
              <a:cs typeface="+mn-cs"/>
            </a:rPr>
            <a:t>LD%</a:t>
          </a:r>
          <a:r>
            <a:rPr lang="en-US" sz="1600"/>
            <a:t> </a:t>
          </a:r>
          <a:r>
            <a:rPr lang="en-US" sz="1100" b="0" i="0" u="none" strike="noStrike">
              <a:solidFill>
                <a:schemeClr val="dk1"/>
              </a:solidFill>
              <a:effectLst/>
              <a:latin typeface="+mn-lt"/>
              <a:ea typeface="+mn-ea"/>
              <a:cs typeface="+mn-cs"/>
            </a:rPr>
            <a:t>FB%</a:t>
          </a:r>
          <a:r>
            <a:rPr lang="en-US" sz="1600"/>
            <a:t> </a:t>
          </a:r>
          <a:r>
            <a:rPr lang="en-US" sz="1100" b="0" i="0" u="none" strike="noStrike">
              <a:solidFill>
                <a:schemeClr val="dk1"/>
              </a:solidFill>
              <a:effectLst/>
              <a:latin typeface="+mn-lt"/>
              <a:ea typeface="+mn-ea"/>
              <a:cs typeface="+mn-cs"/>
            </a:rPr>
            <a:t>BABIP</a:t>
          </a:r>
          <a:r>
            <a:rPr lang="en-US" sz="1600"/>
            <a:t> </a:t>
          </a:r>
          <a:endParaRPr kumimoji="0" lang="en-US" sz="1600" b="1" i="0" u="sng"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600" b="1" i="0" u="sng"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FF0000"/>
              </a:solidFill>
              <a:effectLst/>
              <a:uLnTx/>
              <a:uFillTx/>
              <a:latin typeface="+mn-lt"/>
              <a:ea typeface="+mn-ea"/>
              <a:cs typeface="+mn-cs"/>
            </a:rPr>
            <a:t>LIMITATION: player lists are from Grey rankings but the HItter/Pitcher tabs are Steamer and have more players. so the rankings are correct for the players shown on Players but they may not start at '1' or be sequential.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600" b="1" i="0" u="sng"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srgbClr val="FF0000"/>
              </a:solidFill>
              <a:effectLst/>
              <a:uLnTx/>
              <a:uFillTx/>
              <a:latin typeface="+mn-lt"/>
              <a:ea typeface="+mn-ea"/>
              <a:cs typeface="+mn-cs"/>
            </a:rPr>
            <a:t>version 1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FF0000"/>
              </a:solidFill>
              <a:effectLst/>
              <a:uLnTx/>
              <a:uFillTx/>
              <a:latin typeface="+mn-lt"/>
              <a:ea typeface="+mn-ea"/>
              <a:cs typeface="+mn-cs"/>
            </a:rPr>
            <a:t>- made sortable column for prospect ranking 'all' (pitcher and hitter)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FF0000"/>
              </a:solidFill>
              <a:effectLst/>
              <a:uLnTx/>
              <a:uFillTx/>
              <a:latin typeface="+mn-lt"/>
              <a:ea typeface="+mn-ea"/>
              <a:cs typeface="+mn-cs"/>
            </a:rPr>
            <a:t>- made OBP rankings link to razz 6x6 OBP </a:t>
          </a:r>
          <a:r>
            <a:rPr kumimoji="0" lang="en-US" sz="900" b="0" i="0" u="none" strike="noStrike" kern="0" cap="none" spc="0" normalizeH="0" baseline="0" noProof="0">
              <a:ln>
                <a:noFill/>
              </a:ln>
              <a:solidFill>
                <a:srgbClr val="FF0000"/>
              </a:solidFill>
              <a:effectLst/>
              <a:uLnTx/>
              <a:uFillTx/>
              <a:latin typeface="+mn-lt"/>
              <a:ea typeface="+mn-ea"/>
              <a:cs typeface="+mn-cs"/>
            </a:rPr>
            <a:t>(</a:t>
          </a:r>
          <a:r>
            <a:rPr kumimoji="0" lang="en-US" sz="1000" b="0" i="0" u="none" strike="noStrike" kern="0" cap="none" spc="0" normalizeH="0" baseline="0" noProof="0">
              <a:ln>
                <a:noFill/>
              </a:ln>
              <a:solidFill>
                <a:srgbClr val="FF0000"/>
              </a:solidFill>
              <a:effectLst/>
              <a:uLnTx/>
              <a:uFillTx/>
              <a:latin typeface="+mn-lt"/>
              <a:ea typeface="+mn-ea"/>
              <a:cs typeface="+mn-cs"/>
            </a:rPr>
            <a:t>https://razzball.com/playerrater-preseason-espnmlb12-6X6OBP/) </a:t>
          </a:r>
          <a:endParaRPr kumimoji="0" lang="en-US" sz="12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FF0000"/>
              </a:solidFill>
              <a:effectLst/>
              <a:uLnTx/>
              <a:uFillTx/>
              <a:latin typeface="+mn-lt"/>
              <a:ea typeface="+mn-ea"/>
              <a:cs typeface="+mn-cs"/>
            </a:rPr>
            <a:t>Updated to 2019 data for: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FF0000"/>
              </a:solidFill>
              <a:effectLst/>
              <a:uLnTx/>
              <a:uFillTx/>
              <a:latin typeface="+mn-lt"/>
              <a:ea typeface="+mn-ea"/>
              <a:cs typeface="+mn-cs"/>
            </a:rPr>
            <a:t>- prospect data</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FF0000"/>
              </a:solidFill>
              <a:effectLst/>
              <a:uLnTx/>
              <a:uFillTx/>
              <a:latin typeface="+mn-lt"/>
              <a:ea typeface="+mn-ea"/>
              <a:cs typeface="+mn-cs"/>
            </a:rPr>
            <a:t>- dashboard tiers  (thanks Knuck!)</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rgbClr val="FF0000"/>
              </a:solidFill>
              <a:effectLst/>
              <a:uLnTx/>
              <a:uFillTx/>
              <a:latin typeface="+mn-lt"/>
              <a:ea typeface="+mn-ea"/>
              <a:cs typeface="+mn-cs"/>
            </a:rPr>
            <a:t>- grey projections</a:t>
          </a:r>
        </a:p>
        <a:p>
          <a:pPr marL="0" marR="0" lvl="0" indent="0" defTabSz="914400" eaLnBrk="1" fontAlgn="auto" latinLnBrk="0" hangingPunct="1">
            <a:lnSpc>
              <a:spcPct val="100000"/>
            </a:lnSpc>
            <a:spcBef>
              <a:spcPts val="0"/>
            </a:spcBef>
            <a:spcAft>
              <a:spcPts val="0"/>
            </a:spcAft>
            <a:buClrTx/>
            <a:buSzTx/>
            <a:buFontTx/>
            <a:buNone/>
            <a:tabLst/>
            <a:defRPr/>
          </a:pPr>
          <a:endParaRPr lang="en-US" sz="1600" b="0" baseline="0">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400">
              <a:solidFill>
                <a:srgbClr val="FF0000"/>
              </a:solidFill>
              <a:effectLst/>
            </a:rPr>
            <a:t>Assorted notes:</a:t>
          </a:r>
        </a:p>
        <a:p>
          <a:pPr marL="0" marR="0" lvl="0" indent="0" defTabSz="914400" eaLnBrk="1" fontAlgn="auto" latinLnBrk="0" hangingPunct="1">
            <a:lnSpc>
              <a:spcPct val="100000"/>
            </a:lnSpc>
            <a:spcBef>
              <a:spcPts val="0"/>
            </a:spcBef>
            <a:spcAft>
              <a:spcPts val="0"/>
            </a:spcAft>
            <a:buClrTx/>
            <a:buSzTx/>
            <a:buFontTx/>
            <a:buNone/>
            <a:tabLst/>
            <a:defRPr/>
          </a:pPr>
          <a:r>
            <a:rPr lang="en-US" sz="1400">
              <a:solidFill>
                <a:srgbClr val="FF0000"/>
              </a:solidFill>
              <a:effectLst/>
            </a:rPr>
            <a:t>-</a:t>
          </a:r>
          <a:r>
            <a:rPr lang="en-US" sz="1400" baseline="0">
              <a:solidFill>
                <a:srgbClr val="FF0000"/>
              </a:solidFill>
              <a:effectLst/>
            </a:rPr>
            <a:t> </a:t>
          </a:r>
          <a:r>
            <a:rPr lang="en-US" sz="1400">
              <a:solidFill>
                <a:srgbClr val="FF0000"/>
              </a:solidFill>
              <a:effectLst/>
            </a:rPr>
            <a:t> there are NO PROJECTIONS by Grey for some prospects  - to allow for future changes</a:t>
          </a:r>
          <a:r>
            <a:rPr lang="en-US" sz="1400" baseline="0">
              <a:solidFill>
                <a:srgbClr val="FF0000"/>
              </a:solidFill>
              <a:effectLst/>
            </a:rPr>
            <a:t> I did not delete any formulas for these prospects, so just ignore their 'zero' stats. I did set it up to include their position, team and ETA from the Top 100 </a:t>
          </a:r>
          <a:r>
            <a:rPr lang="en-US" sz="1400" baseline="0">
              <a:solidFill>
                <a:srgbClr val="FF0000"/>
              </a:solidFill>
              <a:effectLst/>
              <a:latin typeface="+mn-lt"/>
              <a:ea typeface="+mn-ea"/>
              <a:cs typeface="+mn-cs"/>
            </a:rPr>
            <a:t>Prospect list</a:t>
          </a:r>
          <a:r>
            <a:rPr lang="en-US" sz="1400" baseline="0">
              <a:solidFill>
                <a:srgbClr val="FF0000"/>
              </a:solidFill>
              <a:effectLst/>
            </a:rPr>
            <a:t>. </a:t>
          </a:r>
        </a:p>
        <a:p>
          <a:pPr marL="0" marR="0" indent="0" defTabSz="914400" eaLnBrk="1" fontAlgn="auto" latinLnBrk="0" hangingPunct="1">
            <a:lnSpc>
              <a:spcPct val="100000"/>
            </a:lnSpc>
            <a:spcBef>
              <a:spcPts val="0"/>
            </a:spcBef>
            <a:spcAft>
              <a:spcPts val="0"/>
            </a:spcAft>
            <a:buClrTx/>
            <a:buSzTx/>
            <a:buFontTx/>
            <a:buNone/>
            <a:tabLst/>
            <a:defRPr/>
          </a:pPr>
          <a:endParaRPr lang="en-US" sz="1100" b="0" u="none" baseline="0">
            <a:solidFill>
              <a:schemeClr val="dk1"/>
            </a:solidFill>
            <a:effectLst/>
            <a:latin typeface="+mn-lt"/>
            <a:ea typeface="+mn-ea"/>
            <a:cs typeface="+mn-cs"/>
          </a:endParaRPr>
        </a:p>
        <a:p>
          <a:pPr eaLnBrk="1" fontAlgn="auto" latinLnBrk="0" hangingPunct="1"/>
          <a:r>
            <a:rPr lang="en-US" sz="1100" b="1" u="sng" baseline="0">
              <a:solidFill>
                <a:schemeClr val="dk1"/>
              </a:solidFill>
              <a:effectLst/>
              <a:latin typeface="+mn-lt"/>
              <a:ea typeface="+mn-ea"/>
              <a:cs typeface="+mn-cs"/>
            </a:rPr>
            <a:t>Known issues:</a:t>
          </a:r>
          <a:br>
            <a:rPr lang="en-US" sz="1100" b="1" u="sng" baseline="0">
              <a:solidFill>
                <a:schemeClr val="dk1"/>
              </a:solidFill>
              <a:effectLst/>
              <a:latin typeface="+mn-lt"/>
              <a:ea typeface="+mn-ea"/>
              <a:cs typeface="+mn-cs"/>
            </a:rPr>
          </a:br>
          <a:r>
            <a:rPr lang="en-US" sz="1100" b="1" baseline="0">
              <a:solidFill>
                <a:schemeClr val="dk1"/>
              </a:solidFill>
              <a:effectLst/>
              <a:latin typeface="+mn-lt"/>
              <a:ea typeface="+mn-ea"/>
              <a:cs typeface="+mn-cs"/>
            </a:rPr>
            <a:t>- Does not work on some old version of excel (due to conditional formatting)</a:t>
          </a:r>
        </a:p>
        <a:p>
          <a:pPr eaLnBrk="1" fontAlgn="auto" latinLnBrk="0" hangingPunct="1"/>
          <a:r>
            <a:rPr lang="en-US" sz="1100" b="1" baseline="0">
              <a:solidFill>
                <a:schemeClr val="dk1"/>
              </a:solidFill>
              <a:effectLst/>
              <a:latin typeface="+mn-lt"/>
              <a:ea typeface="+mn-ea"/>
              <a:cs typeface="+mn-cs"/>
            </a:rPr>
            <a:t>- Does not work on some Mac excel versions either (possibly age of Excel there too)</a:t>
          </a:r>
          <a:endParaRPr lang="en-US" sz="1100" b="0" i="0" u="none" strike="noStrike">
            <a:solidFill>
              <a:schemeClr val="dk1"/>
            </a:solidFill>
            <a:effectLst/>
            <a:latin typeface="+mn-lt"/>
            <a:ea typeface="+mn-ea"/>
            <a:cs typeface="+mn-cs"/>
          </a:endParaRPr>
        </a:p>
        <a:p>
          <a:pPr eaLnBrk="1" fontAlgn="auto" latinLnBrk="0" hangingPunct="1"/>
          <a:r>
            <a:rPr lang="en-US"/>
            <a:t>TYLER AUSTIN missing from data as of Mar 3 2019</a:t>
          </a:r>
          <a:endParaRPr lang="en-US" sz="1100" b="1" baseline="0">
            <a:solidFill>
              <a:schemeClr val="dk1"/>
            </a:solidFill>
            <a:effectLst/>
            <a:latin typeface="+mn-lt"/>
            <a:ea typeface="+mn-ea"/>
            <a:cs typeface="+mn-cs"/>
          </a:endParaRPr>
        </a:p>
        <a:p>
          <a:pPr eaLnBrk="1" fontAlgn="auto" latinLnBrk="0" hangingPunct="1"/>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u="sng" baseline="0">
              <a:solidFill>
                <a:schemeClr val="dk1"/>
              </a:solidFill>
              <a:effectLst/>
              <a:latin typeface="+mn-lt"/>
              <a:ea typeface="+mn-ea"/>
              <a:cs typeface="+mn-cs"/>
            </a:rPr>
            <a:t>STILL TO FIX/INVESTIGATE:</a:t>
          </a:r>
        </a:p>
        <a:p>
          <a:pPr marL="0" marR="0" indent="0" defTabSz="914400" eaLnBrk="1" fontAlgn="auto" latinLnBrk="0" hangingPunct="1">
            <a:lnSpc>
              <a:spcPct val="100000"/>
            </a:lnSpc>
            <a:spcBef>
              <a:spcPts val="0"/>
            </a:spcBef>
            <a:spcAft>
              <a:spcPts val="0"/>
            </a:spcAft>
            <a:buClrTx/>
            <a:buSzTx/>
            <a:buFontTx/>
            <a:buNone/>
            <a:tabLst/>
            <a:defRPr/>
          </a:pPr>
          <a:r>
            <a:rPr lang="en-US" sz="1100" b="1" u="none" baseline="0">
              <a:solidFill>
                <a:schemeClr val="dk1"/>
              </a:solidFill>
              <a:effectLst/>
              <a:latin typeface="+mn-lt"/>
              <a:ea typeface="+mn-ea"/>
              <a:cs typeface="+mn-cs"/>
            </a:rPr>
            <a:t>TBD</a:t>
          </a:r>
        </a:p>
        <a:p>
          <a:pPr marL="0" marR="0" indent="0" defTabSz="914400" eaLnBrk="1" fontAlgn="auto" latinLnBrk="0" hangingPunct="1">
            <a:lnSpc>
              <a:spcPct val="100000"/>
            </a:lnSpc>
            <a:spcBef>
              <a:spcPts val="0"/>
            </a:spcBef>
            <a:spcAft>
              <a:spcPts val="0"/>
            </a:spcAft>
            <a:buClrTx/>
            <a:buSzTx/>
            <a:buFontTx/>
            <a:buNone/>
            <a:tabLst/>
            <a:defRPr/>
          </a:pPr>
          <a:endParaRPr lang="en-US" sz="1100" b="1" u="sng" baseline="0">
            <a:solidFill>
              <a:schemeClr val="dk1"/>
            </a:solidFill>
            <a:effectLst/>
            <a:latin typeface="+mn-lt"/>
            <a:ea typeface="+mn-ea"/>
            <a:cs typeface="+mn-cs"/>
          </a:endParaRPr>
        </a:p>
        <a:p>
          <a:r>
            <a:rPr lang="en-US" sz="1100" b="1" u="sng" baseline="0">
              <a:solidFill>
                <a:schemeClr val="dk1"/>
              </a:solidFill>
              <a:effectLst/>
              <a:latin typeface="+mn-lt"/>
              <a:ea typeface="+mn-ea"/>
              <a:cs typeface="+mn-cs"/>
            </a:rPr>
            <a:t>Existing Feature Requests</a:t>
          </a:r>
        </a:p>
        <a:p>
          <a:r>
            <a:rPr lang="en-US" sz="1100" b="1" u="none" baseline="0">
              <a:solidFill>
                <a:schemeClr val="dk1"/>
              </a:solidFill>
              <a:effectLst/>
              <a:latin typeface="+mn-lt"/>
              <a:ea typeface="+mn-ea"/>
              <a:cs typeface="+mn-cs"/>
            </a:rPr>
            <a:t>- expand to 30 teams</a:t>
          </a:r>
        </a:p>
        <a:p>
          <a:r>
            <a:rPr lang="en-US" sz="1100" b="1" u="none" baseline="0">
              <a:solidFill>
                <a:schemeClr val="dk1"/>
              </a:solidFill>
              <a:effectLst/>
              <a:latin typeface="+mn-lt"/>
              <a:ea typeface="+mn-ea"/>
              <a:cs typeface="+mn-cs"/>
            </a:rPr>
            <a:t>- reference Pitcher rankings on Ptcher tab from Import (not just all-plkayers, but pitcher-specific) to allow overwriting of $ data.</a:t>
          </a:r>
        </a:p>
        <a:p>
          <a:endParaRPr lang="en-US" sz="1100" b="1" u="none" baseline="0">
            <a:solidFill>
              <a:schemeClr val="dk1"/>
            </a:solidFill>
            <a:effectLst/>
            <a:latin typeface="+mn-lt"/>
            <a:ea typeface="+mn-ea"/>
            <a:cs typeface="+mn-cs"/>
          </a:endParaRPr>
        </a:p>
        <a:p>
          <a:r>
            <a:rPr lang="en-US" sz="1100" b="1" u="none" baseline="0">
              <a:solidFill>
                <a:schemeClr val="dk1"/>
              </a:solidFill>
              <a:effectLst/>
              <a:latin typeface="+mn-lt"/>
              <a:ea typeface="+mn-ea"/>
              <a:cs typeface="+mn-cs"/>
            </a:rPr>
            <a:t>- ADP data - highlighting value picks</a:t>
          </a:r>
        </a:p>
        <a:p>
          <a:r>
            <a:rPr lang="en-US" sz="1100" b="1" u="none" baseline="0">
              <a:solidFill>
                <a:schemeClr val="dk1"/>
              </a:solidFill>
              <a:effectLst/>
              <a:latin typeface="+mn-lt"/>
              <a:ea typeface="+mn-ea"/>
              <a:cs typeface="+mn-cs"/>
            </a:rPr>
            <a:t>- AL/NL only versions</a:t>
          </a:r>
        </a:p>
        <a:p>
          <a:r>
            <a:rPr lang="en-US"/>
            <a:t>- make a live-updating tab that is a live version of players taken so far, sorted by team... similar to what ESPN provides post-draft, of who took what on which team. Like</a:t>
          </a:r>
          <a:r>
            <a:rPr lang="en-US" baseline="0"/>
            <a:t> War Room page showing players drafted and $ bid, but by team for all teams</a:t>
          </a:r>
          <a:endParaRPr lang="en-US"/>
        </a:p>
        <a:p>
          <a:endParaRPr lang="en-US" sz="1100" b="1" u="sng" baseline="0">
            <a:solidFill>
              <a:schemeClr val="dk1"/>
            </a:solidFill>
            <a:effectLst/>
            <a:latin typeface="+mn-lt"/>
            <a:ea typeface="+mn-ea"/>
            <a:cs typeface="+mn-cs"/>
          </a:endParaRPr>
        </a:p>
        <a:p>
          <a:endParaRPr lang="en-US" sz="1100" b="0" baseline="0"/>
        </a:p>
        <a:p>
          <a:r>
            <a:rPr lang="en-US" sz="1100" b="0" baseline="0"/>
            <a:t>Hope it all works and nothing breaks!  have fun and enjoy!  Any feedback (or feature suggestions) please post as a comment to the Razzball war room website listed above.</a:t>
          </a:r>
        </a:p>
        <a:p>
          <a:endParaRPr lang="en-US" sz="1100" b="0" baseline="0"/>
        </a:p>
        <a:p>
          <a:endParaRPr lang="en-US" sz="1100" b="0"/>
        </a:p>
      </xdr:txBody>
    </xdr:sp>
    <xdr:clientData/>
  </xdr:twoCellAnchor>
  <xdr:twoCellAnchor editAs="oneCell">
    <xdr:from>
      <xdr:col>16</xdr:col>
      <xdr:colOff>709083</xdr:colOff>
      <xdr:row>11</xdr:row>
      <xdr:rowOff>52916</xdr:rowOff>
    </xdr:from>
    <xdr:to>
      <xdr:col>35</xdr:col>
      <xdr:colOff>678702</xdr:colOff>
      <xdr:row>39</xdr:row>
      <xdr:rowOff>35368</xdr:rowOff>
    </xdr:to>
    <xdr:pic>
      <xdr:nvPicPr>
        <xdr:cNvPr id="16" name="Picture 15">
          <a:extLst>
            <a:ext uri="{FF2B5EF4-FFF2-40B4-BE49-F238E27FC236}">
              <a16:creationId xmlns:a16="http://schemas.microsoft.com/office/drawing/2014/main" id="{6139BDEE-9E5E-4848-A603-6FBE3490B08B}"/>
            </a:ext>
          </a:extLst>
        </xdr:cNvPr>
        <xdr:cNvPicPr>
          <a:picLocks noChangeAspect="1"/>
        </xdr:cNvPicPr>
      </xdr:nvPicPr>
      <xdr:blipFill>
        <a:blip xmlns:r="http://schemas.openxmlformats.org/officeDocument/2006/relationships" r:embed="rId2"/>
        <a:stretch>
          <a:fillRect/>
        </a:stretch>
      </xdr:blipFill>
      <xdr:spPr>
        <a:xfrm>
          <a:off x="12255500" y="1735666"/>
          <a:ext cx="14447619" cy="4914286"/>
        </a:xfrm>
        <a:prstGeom prst="rect">
          <a:avLst/>
        </a:prstGeom>
      </xdr:spPr>
    </xdr:pic>
    <xdr:clientData/>
  </xdr:twoCellAnchor>
  <xdr:oneCellAnchor>
    <xdr:from>
      <xdr:col>15</xdr:col>
      <xdr:colOff>518583</xdr:colOff>
      <xdr:row>9</xdr:row>
      <xdr:rowOff>52918</xdr:rowOff>
    </xdr:from>
    <xdr:ext cx="1020023" cy="311496"/>
    <xdr:sp macro="" textlink="">
      <xdr:nvSpPr>
        <xdr:cNvPr id="17" name="TextBox 16">
          <a:extLst>
            <a:ext uri="{FF2B5EF4-FFF2-40B4-BE49-F238E27FC236}">
              <a16:creationId xmlns:a16="http://schemas.microsoft.com/office/drawing/2014/main" id="{FE536F93-EAB2-450B-BB0E-3BE2DED4401C}"/>
            </a:ext>
          </a:extLst>
        </xdr:cNvPr>
        <xdr:cNvSpPr txBox="1"/>
      </xdr:nvSpPr>
      <xdr:spPr>
        <a:xfrm>
          <a:off x="11303000" y="1555751"/>
          <a:ext cx="1020023"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400" b="1"/>
            <a:t>hitter rank </a:t>
          </a:r>
        </a:p>
      </xdr:txBody>
    </xdr:sp>
    <xdr:clientData/>
  </xdr:oneCellAnchor>
  <xdr:oneCellAnchor>
    <xdr:from>
      <xdr:col>17</xdr:col>
      <xdr:colOff>184150</xdr:colOff>
      <xdr:row>9</xdr:row>
      <xdr:rowOff>131233</xdr:rowOff>
    </xdr:from>
    <xdr:ext cx="954557" cy="311496"/>
    <xdr:sp macro="" textlink="">
      <xdr:nvSpPr>
        <xdr:cNvPr id="18" name="TextBox 17">
          <a:extLst>
            <a:ext uri="{FF2B5EF4-FFF2-40B4-BE49-F238E27FC236}">
              <a16:creationId xmlns:a16="http://schemas.microsoft.com/office/drawing/2014/main" id="{7253EFD4-EB97-4B1F-8C3C-3B6DACE8FF30}"/>
            </a:ext>
          </a:extLst>
        </xdr:cNvPr>
        <xdr:cNvSpPr txBox="1"/>
      </xdr:nvSpPr>
      <xdr:spPr>
        <a:xfrm>
          <a:off x="12492567" y="1634066"/>
          <a:ext cx="95455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400" b="1"/>
            <a:t>total rank </a:t>
          </a:r>
        </a:p>
      </xdr:txBody>
    </xdr:sp>
    <xdr:clientData/>
  </xdr:oneCellAnchor>
  <xdr:oneCellAnchor>
    <xdr:from>
      <xdr:col>24</xdr:col>
      <xdr:colOff>596900</xdr:colOff>
      <xdr:row>8</xdr:row>
      <xdr:rowOff>78317</xdr:rowOff>
    </xdr:from>
    <xdr:ext cx="1129284" cy="311496"/>
    <xdr:sp macro="" textlink="">
      <xdr:nvSpPr>
        <xdr:cNvPr id="19" name="TextBox 18">
          <a:extLst>
            <a:ext uri="{FF2B5EF4-FFF2-40B4-BE49-F238E27FC236}">
              <a16:creationId xmlns:a16="http://schemas.microsoft.com/office/drawing/2014/main" id="{9A788CD4-B674-42EF-B3F6-77AB6F7DB636}"/>
            </a:ext>
          </a:extLst>
        </xdr:cNvPr>
        <xdr:cNvSpPr txBox="1"/>
      </xdr:nvSpPr>
      <xdr:spPr>
        <a:xfrm>
          <a:off x="18239317" y="1390650"/>
          <a:ext cx="112928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400" b="1"/>
            <a:t>pitcher rank </a:t>
          </a:r>
        </a:p>
      </xdr:txBody>
    </xdr:sp>
    <xdr:clientData/>
  </xdr:oneCellAnchor>
  <xdr:oneCellAnchor>
    <xdr:from>
      <xdr:col>19</xdr:col>
      <xdr:colOff>438150</xdr:colOff>
      <xdr:row>7</xdr:row>
      <xdr:rowOff>35984</xdr:rowOff>
    </xdr:from>
    <xdr:ext cx="2937933" cy="968983"/>
    <xdr:sp macro="" textlink="">
      <xdr:nvSpPr>
        <xdr:cNvPr id="20" name="TextBox 19">
          <a:extLst>
            <a:ext uri="{FF2B5EF4-FFF2-40B4-BE49-F238E27FC236}">
              <a16:creationId xmlns:a16="http://schemas.microsoft.com/office/drawing/2014/main" id="{703577A7-29C2-46CC-BD97-92D6085F667B}"/>
            </a:ext>
          </a:extLst>
        </xdr:cNvPr>
        <xdr:cNvSpPr txBox="1"/>
      </xdr:nvSpPr>
      <xdr:spPr>
        <a:xfrm>
          <a:off x="14270567" y="1189567"/>
          <a:ext cx="2937933" cy="9689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1"/>
            <a:t>type</a:t>
          </a:r>
          <a:r>
            <a:rPr lang="en-US" sz="1400" b="1" baseline="0"/>
            <a:t> your team (and opponents' teams) in here; row will go green if your guy, grey if not</a:t>
          </a:r>
        </a:p>
        <a:p>
          <a:endParaRPr lang="en-US" sz="1400" b="1"/>
        </a:p>
      </xdr:txBody>
    </xdr:sp>
    <xdr:clientData/>
  </xdr:oneCellAnchor>
  <xdr:twoCellAnchor editAs="oneCell">
    <xdr:from>
      <xdr:col>16</xdr:col>
      <xdr:colOff>592667</xdr:colOff>
      <xdr:row>42</xdr:row>
      <xdr:rowOff>148167</xdr:rowOff>
    </xdr:from>
    <xdr:to>
      <xdr:col>30</xdr:col>
      <xdr:colOff>734191</xdr:colOff>
      <xdr:row>63</xdr:row>
      <xdr:rowOff>128703</xdr:rowOff>
    </xdr:to>
    <xdr:pic>
      <xdr:nvPicPr>
        <xdr:cNvPr id="21" name="Picture 20">
          <a:extLst>
            <a:ext uri="{FF2B5EF4-FFF2-40B4-BE49-F238E27FC236}">
              <a16:creationId xmlns:a16="http://schemas.microsoft.com/office/drawing/2014/main" id="{60862175-1B74-4352-9225-4F3D2EC42D21}"/>
            </a:ext>
          </a:extLst>
        </xdr:cNvPr>
        <xdr:cNvPicPr>
          <a:picLocks noChangeAspect="1"/>
        </xdr:cNvPicPr>
      </xdr:nvPicPr>
      <xdr:blipFill>
        <a:blip xmlns:r="http://schemas.openxmlformats.org/officeDocument/2006/relationships" r:embed="rId3"/>
        <a:stretch>
          <a:fillRect/>
        </a:stretch>
      </xdr:blipFill>
      <xdr:spPr>
        <a:xfrm>
          <a:off x="12139084" y="7408334"/>
          <a:ext cx="10809524" cy="3314286"/>
        </a:xfrm>
        <a:prstGeom prst="rect">
          <a:avLst/>
        </a:prstGeom>
      </xdr:spPr>
    </xdr:pic>
    <xdr:clientData/>
  </xdr:twoCellAnchor>
  <xdr:oneCellAnchor>
    <xdr:from>
      <xdr:col>16</xdr:col>
      <xdr:colOff>733425</xdr:colOff>
      <xdr:row>40</xdr:row>
      <xdr:rowOff>85725</xdr:rowOff>
    </xdr:from>
    <xdr:ext cx="12054416" cy="530658"/>
    <xdr:sp macro="" textlink="">
      <xdr:nvSpPr>
        <xdr:cNvPr id="22" name="TextBox 21">
          <a:extLst>
            <a:ext uri="{FF2B5EF4-FFF2-40B4-BE49-F238E27FC236}">
              <a16:creationId xmlns:a16="http://schemas.microsoft.com/office/drawing/2014/main" id="{D8B9F12C-AC55-4D27-95E4-D7479E9A6F22}"/>
            </a:ext>
          </a:extLst>
        </xdr:cNvPr>
        <xdr:cNvSpPr txBox="1"/>
      </xdr:nvSpPr>
      <xdr:spPr>
        <a:xfrm>
          <a:off x="12287250" y="7105650"/>
          <a:ext cx="12054416"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1"/>
            <a:t>once a team</a:t>
          </a:r>
          <a:r>
            <a:rPr lang="en-US" sz="1400" b="1" baseline="0"/>
            <a:t> is entered beside a player on the Players tab, the Dashboard will be updated to show that player as green (your team) or grey (other team)</a:t>
          </a:r>
        </a:p>
        <a:p>
          <a:endParaRPr lang="en-US" sz="1400" b="1"/>
        </a:p>
      </xdr:txBody>
    </xdr:sp>
    <xdr:clientData/>
  </xdr:oneCellAnchor>
  <xdr:twoCellAnchor>
    <xdr:from>
      <xdr:col>16</xdr:col>
      <xdr:colOff>275166</xdr:colOff>
      <xdr:row>11</xdr:row>
      <xdr:rowOff>105834</xdr:rowOff>
    </xdr:from>
    <xdr:to>
      <xdr:col>16</xdr:col>
      <xdr:colOff>645583</xdr:colOff>
      <xdr:row>13</xdr:row>
      <xdr:rowOff>137584</xdr:rowOff>
    </xdr:to>
    <xdr:cxnSp macro="">
      <xdr:nvCxnSpPr>
        <xdr:cNvPr id="24" name="Straight Arrow Connector 23">
          <a:extLst>
            <a:ext uri="{FF2B5EF4-FFF2-40B4-BE49-F238E27FC236}">
              <a16:creationId xmlns:a16="http://schemas.microsoft.com/office/drawing/2014/main" id="{B866B8A9-9CEC-4A1F-9DAA-7A331E010485}"/>
            </a:ext>
          </a:extLst>
        </xdr:cNvPr>
        <xdr:cNvCxnSpPr/>
      </xdr:nvCxnSpPr>
      <xdr:spPr bwMode="auto">
        <a:xfrm>
          <a:off x="11821583" y="1957917"/>
          <a:ext cx="370417" cy="381000"/>
        </a:xfrm>
        <a:prstGeom prst="straightConnector1">
          <a:avLst/>
        </a:prstGeom>
        <a:solidFill>
          <a:srgbClr val="090000"/>
        </a:solidFill>
        <a:ln w="9525" cap="flat" cmpd="sng" algn="ctr">
          <a:solidFill>
            <a:srgbClr val="4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17</xdr:col>
      <xdr:colOff>512233</xdr:colOff>
      <xdr:row>11</xdr:row>
      <xdr:rowOff>67734</xdr:rowOff>
    </xdr:from>
    <xdr:to>
      <xdr:col>17</xdr:col>
      <xdr:colOff>529166</xdr:colOff>
      <xdr:row>12</xdr:row>
      <xdr:rowOff>84667</xdr:rowOff>
    </xdr:to>
    <xdr:cxnSp macro="">
      <xdr:nvCxnSpPr>
        <xdr:cNvPr id="25" name="Straight Arrow Connector 24">
          <a:extLst>
            <a:ext uri="{FF2B5EF4-FFF2-40B4-BE49-F238E27FC236}">
              <a16:creationId xmlns:a16="http://schemas.microsoft.com/office/drawing/2014/main" id="{D2831797-464F-4CA2-9ACD-BB5A57DC6067}"/>
            </a:ext>
          </a:extLst>
        </xdr:cNvPr>
        <xdr:cNvCxnSpPr/>
      </xdr:nvCxnSpPr>
      <xdr:spPr bwMode="auto">
        <a:xfrm>
          <a:off x="12820650" y="1919817"/>
          <a:ext cx="16933" cy="207433"/>
        </a:xfrm>
        <a:prstGeom prst="straightConnector1">
          <a:avLst/>
        </a:prstGeom>
        <a:solidFill>
          <a:srgbClr val="090000"/>
        </a:solidFill>
        <a:ln w="9525" cap="flat" cmpd="sng" algn="ctr">
          <a:solidFill>
            <a:srgbClr val="4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25</xdr:col>
      <xdr:colOff>624416</xdr:colOff>
      <xdr:row>9</xdr:row>
      <xdr:rowOff>158750</xdr:rowOff>
    </xdr:from>
    <xdr:to>
      <xdr:col>26</xdr:col>
      <xdr:colOff>42333</xdr:colOff>
      <xdr:row>12</xdr:row>
      <xdr:rowOff>10584</xdr:rowOff>
    </xdr:to>
    <xdr:cxnSp macro="">
      <xdr:nvCxnSpPr>
        <xdr:cNvPr id="28" name="Straight Arrow Connector 27">
          <a:extLst>
            <a:ext uri="{FF2B5EF4-FFF2-40B4-BE49-F238E27FC236}">
              <a16:creationId xmlns:a16="http://schemas.microsoft.com/office/drawing/2014/main" id="{47D64934-C9A4-49F8-BCBD-D2D9FA360E11}"/>
            </a:ext>
          </a:extLst>
        </xdr:cNvPr>
        <xdr:cNvCxnSpPr/>
      </xdr:nvCxnSpPr>
      <xdr:spPr bwMode="auto">
        <a:xfrm>
          <a:off x="19028833" y="1661583"/>
          <a:ext cx="179917" cy="391584"/>
        </a:xfrm>
        <a:prstGeom prst="straightConnector1">
          <a:avLst/>
        </a:prstGeom>
        <a:solidFill>
          <a:srgbClr val="090000"/>
        </a:solidFill>
        <a:ln w="9525" cap="flat" cmpd="sng" algn="ctr">
          <a:solidFill>
            <a:srgbClr val="4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26</xdr:col>
      <xdr:colOff>61383</xdr:colOff>
      <xdr:row>9</xdr:row>
      <xdr:rowOff>40216</xdr:rowOff>
    </xdr:from>
    <xdr:ext cx="954557" cy="311496"/>
    <xdr:sp macro="" textlink="">
      <xdr:nvSpPr>
        <xdr:cNvPr id="31" name="TextBox 30">
          <a:extLst>
            <a:ext uri="{FF2B5EF4-FFF2-40B4-BE49-F238E27FC236}">
              <a16:creationId xmlns:a16="http://schemas.microsoft.com/office/drawing/2014/main" id="{54DEB2C8-9141-449A-B632-D31CBCE3D6E3}"/>
            </a:ext>
          </a:extLst>
        </xdr:cNvPr>
        <xdr:cNvSpPr txBox="1"/>
      </xdr:nvSpPr>
      <xdr:spPr>
        <a:xfrm>
          <a:off x="19227800" y="1543049"/>
          <a:ext cx="95455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400" b="1"/>
            <a:t>total rank </a:t>
          </a:r>
        </a:p>
      </xdr:txBody>
    </xdr:sp>
    <xdr:clientData/>
  </xdr:oneCellAnchor>
  <xdr:twoCellAnchor>
    <xdr:from>
      <xdr:col>26</xdr:col>
      <xdr:colOff>389466</xdr:colOff>
      <xdr:row>10</xdr:row>
      <xdr:rowOff>135467</xdr:rowOff>
    </xdr:from>
    <xdr:to>
      <xdr:col>26</xdr:col>
      <xdr:colOff>406399</xdr:colOff>
      <xdr:row>11</xdr:row>
      <xdr:rowOff>184150</xdr:rowOff>
    </xdr:to>
    <xdr:cxnSp macro="">
      <xdr:nvCxnSpPr>
        <xdr:cNvPr id="32" name="Straight Arrow Connector 31">
          <a:extLst>
            <a:ext uri="{FF2B5EF4-FFF2-40B4-BE49-F238E27FC236}">
              <a16:creationId xmlns:a16="http://schemas.microsoft.com/office/drawing/2014/main" id="{A99B1207-C7EF-4350-9DB5-919C9CD689BC}"/>
            </a:ext>
          </a:extLst>
        </xdr:cNvPr>
        <xdr:cNvCxnSpPr/>
      </xdr:nvCxnSpPr>
      <xdr:spPr bwMode="auto">
        <a:xfrm>
          <a:off x="19555883" y="1828800"/>
          <a:ext cx="16933" cy="207433"/>
        </a:xfrm>
        <a:prstGeom prst="straightConnector1">
          <a:avLst/>
        </a:prstGeom>
        <a:solidFill>
          <a:srgbClr val="090000"/>
        </a:solidFill>
        <a:ln w="9525" cap="flat" cmpd="sng" algn="ctr">
          <a:solidFill>
            <a:srgbClr val="4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28</xdr:col>
      <xdr:colOff>137582</xdr:colOff>
      <xdr:row>42</xdr:row>
      <xdr:rowOff>148166</xdr:rowOff>
    </xdr:from>
    <xdr:to>
      <xdr:col>28</xdr:col>
      <xdr:colOff>719666</xdr:colOff>
      <xdr:row>44</xdr:row>
      <xdr:rowOff>42332</xdr:rowOff>
    </xdr:to>
    <xdr:sp macro="" textlink="">
      <xdr:nvSpPr>
        <xdr:cNvPr id="7" name="TextBox 6">
          <a:extLst>
            <a:ext uri="{FF2B5EF4-FFF2-40B4-BE49-F238E27FC236}">
              <a16:creationId xmlns:a16="http://schemas.microsoft.com/office/drawing/2014/main" id="{EAC832B2-16C2-4ABD-A15F-BFE35570C0DC}"/>
            </a:ext>
          </a:extLst>
        </xdr:cNvPr>
        <xdr:cNvSpPr txBox="1"/>
      </xdr:nvSpPr>
      <xdr:spPr>
        <a:xfrm>
          <a:off x="20827999" y="7408333"/>
          <a:ext cx="582084" cy="211666"/>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DH</a:t>
          </a:r>
        </a:p>
      </xdr:txBody>
    </xdr:sp>
    <xdr:clientData/>
  </xdr:twoCellAnchor>
  <xdr:twoCellAnchor editAs="oneCell">
    <xdr:from>
      <xdr:col>4</xdr:col>
      <xdr:colOff>400050</xdr:colOff>
      <xdr:row>32</xdr:row>
      <xdr:rowOff>9525</xdr:rowOff>
    </xdr:from>
    <xdr:to>
      <xdr:col>13</xdr:col>
      <xdr:colOff>608721</xdr:colOff>
      <xdr:row>36</xdr:row>
      <xdr:rowOff>161825</xdr:rowOff>
    </xdr:to>
    <xdr:pic>
      <xdr:nvPicPr>
        <xdr:cNvPr id="4" name="Picture 3">
          <a:extLst>
            <a:ext uri="{FF2B5EF4-FFF2-40B4-BE49-F238E27FC236}">
              <a16:creationId xmlns:a16="http://schemas.microsoft.com/office/drawing/2014/main" id="{7202418B-EF6E-4846-B5CB-CA7EF7BDD15D}"/>
            </a:ext>
          </a:extLst>
        </xdr:cNvPr>
        <xdr:cNvPicPr>
          <a:picLocks noChangeAspect="1"/>
        </xdr:cNvPicPr>
      </xdr:nvPicPr>
      <xdr:blipFill>
        <a:blip xmlns:r="http://schemas.openxmlformats.org/officeDocument/2006/relationships" r:embed="rId4"/>
        <a:stretch>
          <a:fillRect/>
        </a:stretch>
      </xdr:blipFill>
      <xdr:spPr>
        <a:xfrm>
          <a:off x="2847975" y="6324600"/>
          <a:ext cx="7028571" cy="800000"/>
        </a:xfrm>
        <a:prstGeom prst="rect">
          <a:avLst/>
        </a:prstGeom>
      </xdr:spPr>
    </xdr:pic>
    <xdr:clientData/>
  </xdr:twoCellAnchor>
  <xdr:twoCellAnchor editAs="oneCell">
    <xdr:from>
      <xdr:col>4</xdr:col>
      <xdr:colOff>341842</xdr:colOff>
      <xdr:row>31</xdr:row>
      <xdr:rowOff>16933</xdr:rowOff>
    </xdr:from>
    <xdr:to>
      <xdr:col>12</xdr:col>
      <xdr:colOff>750609</xdr:colOff>
      <xdr:row>34</xdr:row>
      <xdr:rowOff>124808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5"/>
        <a:stretch>
          <a:fillRect/>
        </a:stretch>
      </xdr:blipFill>
      <xdr:spPr>
        <a:xfrm>
          <a:off x="2789767" y="6170083"/>
          <a:ext cx="6466667" cy="593650"/>
        </a:xfrm>
        <a:prstGeom prst="rect">
          <a:avLst/>
        </a:prstGeom>
      </xdr:spPr>
    </xdr:pic>
    <xdr:clientData/>
  </xdr:twoCellAnchor>
  <xdr:twoCellAnchor editAs="oneCell">
    <xdr:from>
      <xdr:col>10</xdr:col>
      <xdr:colOff>474133</xdr:colOff>
      <xdr:row>46</xdr:row>
      <xdr:rowOff>143929</xdr:rowOff>
    </xdr:from>
    <xdr:to>
      <xdr:col>11</xdr:col>
      <xdr:colOff>454995</xdr:colOff>
      <xdr:row>48</xdr:row>
      <xdr:rowOff>153412</xdr:rowOff>
    </xdr:to>
    <xdr:pic>
      <xdr:nvPicPr>
        <xdr:cNvPr id="2" name="Picture 1">
          <a:extLst>
            <a:ext uri="{FF2B5EF4-FFF2-40B4-BE49-F238E27FC236}">
              <a16:creationId xmlns:a16="http://schemas.microsoft.com/office/drawing/2014/main" id="{7E6C005F-F459-44E2-A609-9FA441A7F4D6}"/>
            </a:ext>
          </a:extLst>
        </xdr:cNvPr>
        <xdr:cNvPicPr>
          <a:picLocks noChangeAspect="1"/>
        </xdr:cNvPicPr>
      </xdr:nvPicPr>
      <xdr:blipFill>
        <a:blip xmlns:r="http://schemas.openxmlformats.org/officeDocument/2006/relationships" r:embed="rId6"/>
        <a:stretch>
          <a:fillRect/>
        </a:stretch>
      </xdr:blipFill>
      <xdr:spPr>
        <a:xfrm>
          <a:off x="7494058" y="8725954"/>
          <a:ext cx="704762" cy="3333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238125</xdr:colOff>
      <xdr:row>1</xdr:row>
      <xdr:rowOff>114300</xdr:rowOff>
    </xdr:from>
    <xdr:to>
      <xdr:col>20</xdr:col>
      <xdr:colOff>28575</xdr:colOff>
      <xdr:row>9</xdr:row>
      <xdr:rowOff>95250</xdr:rowOff>
    </xdr:to>
    <xdr:sp macro="" textlink="">
      <xdr:nvSpPr>
        <xdr:cNvPr id="2" name="TextBox 1">
          <a:extLst>
            <a:ext uri="{FF2B5EF4-FFF2-40B4-BE49-F238E27FC236}">
              <a16:creationId xmlns:a16="http://schemas.microsoft.com/office/drawing/2014/main" id="{4B8D4F1B-ACD3-4D8F-9AC6-480BFC925588}"/>
            </a:ext>
          </a:extLst>
        </xdr:cNvPr>
        <xdr:cNvSpPr txBox="1"/>
      </xdr:nvSpPr>
      <xdr:spPr>
        <a:xfrm>
          <a:off x="5381625" y="495300"/>
          <a:ext cx="7715250" cy="177165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000" b="1"/>
            <a:t>2019 data - not</a:t>
          </a:r>
          <a:r>
            <a:rPr lang="en-US" sz="5000" b="1" baseline="0"/>
            <a:t> yet updated</a:t>
          </a:r>
          <a:endParaRPr lang="en-US" sz="50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47625</xdr:colOff>
      <xdr:row>33</xdr:row>
      <xdr:rowOff>38100</xdr:rowOff>
    </xdr:from>
    <xdr:to>
      <xdr:col>9</xdr:col>
      <xdr:colOff>513789</xdr:colOff>
      <xdr:row>40</xdr:row>
      <xdr:rowOff>1681</xdr:rowOff>
    </xdr:to>
    <xdr:sp macro="[0]!LOCK_PROJECTIONS" textlink="">
      <xdr:nvSpPr>
        <xdr:cNvPr id="3" name="TextBox 2">
          <a:extLst>
            <a:ext uri="{FF2B5EF4-FFF2-40B4-BE49-F238E27FC236}">
              <a16:creationId xmlns:a16="http://schemas.microsoft.com/office/drawing/2014/main" id="{E5A70BF7-2FF4-4B47-90AD-563A79CD4E3A}"/>
            </a:ext>
          </a:extLst>
        </xdr:cNvPr>
        <xdr:cNvSpPr txBox="1"/>
      </xdr:nvSpPr>
      <xdr:spPr>
        <a:xfrm>
          <a:off x="5257800" y="5514975"/>
          <a:ext cx="2599764" cy="773206"/>
        </a:xfrm>
        <a:prstGeom prst="rect">
          <a:avLst/>
        </a:prstGeom>
        <a:solidFill>
          <a:srgbClr val="00FFFF"/>
        </a:solidFill>
        <a:ln w="9525" cmpd="sng">
          <a:solidFill>
            <a:schemeClr val="lt1">
              <a:shade val="50000"/>
            </a:schemeClr>
          </a:solidFill>
        </a:ln>
        <a:scene3d>
          <a:camera prst="orthographicFront"/>
          <a:lightRig rig="threePt" dir="t"/>
        </a:scene3d>
        <a:sp3d>
          <a:bevelT w="165100" prst="coolSlan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CLICK </a:t>
          </a:r>
          <a:r>
            <a:rPr lang="en-US" sz="1800" b="1" u="sng"/>
            <a:t>HERE</a:t>
          </a:r>
          <a:r>
            <a:rPr lang="en-US" sz="1800" b="1"/>
            <a:t> TO LOCK PROJECTIONS DATA</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87405</xdr:colOff>
      <xdr:row>70</xdr:row>
      <xdr:rowOff>81803</xdr:rowOff>
    </xdr:from>
    <xdr:to>
      <xdr:col>9</xdr:col>
      <xdr:colOff>524435</xdr:colOff>
      <xdr:row>73</xdr:row>
      <xdr:rowOff>129988</xdr:rowOff>
    </xdr:to>
    <xdr:sp macro="" textlink="">
      <xdr:nvSpPr>
        <xdr:cNvPr id="2" name="TextBox 1">
          <a:extLst>
            <a:ext uri="{FF2B5EF4-FFF2-40B4-BE49-F238E27FC236}">
              <a16:creationId xmlns:a16="http://schemas.microsoft.com/office/drawing/2014/main" id="{B8FF210D-D8A9-46A3-8CC6-54707BCAC53A}"/>
            </a:ext>
          </a:extLst>
        </xdr:cNvPr>
        <xdr:cNvSpPr txBox="1"/>
      </xdr:nvSpPr>
      <xdr:spPr>
        <a:xfrm>
          <a:off x="502023" y="11254068"/>
          <a:ext cx="3160059" cy="518832"/>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Dashboard tiers current</a:t>
          </a:r>
          <a:r>
            <a:rPr lang="en-US" sz="1100" b="1" baseline="0"/>
            <a:t> at March 3, 2019</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38101</xdr:colOff>
      <xdr:row>0</xdr:row>
      <xdr:rowOff>0</xdr:rowOff>
    </xdr:from>
    <xdr:to>
      <xdr:col>2</xdr:col>
      <xdr:colOff>104775</xdr:colOff>
      <xdr:row>9</xdr:row>
      <xdr:rowOff>36579</xdr:rowOff>
    </xdr:to>
    <xdr:pic>
      <xdr:nvPicPr>
        <xdr:cNvPr id="4" name="Picture 3" descr="Fantasy Baseball Blog at Razzball.com">
          <a:extLst>
            <a:ext uri="{FF2B5EF4-FFF2-40B4-BE49-F238E27FC236}">
              <a16:creationId xmlns:a16="http://schemas.microsoft.com/office/drawing/2014/main" id="{F3EFCF82-BAEE-41D5-B863-C85841ACF9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1" y="0"/>
          <a:ext cx="1495424" cy="1512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1038225</xdr:colOff>
      <xdr:row>0</xdr:row>
      <xdr:rowOff>57150</xdr:rowOff>
    </xdr:from>
    <xdr:to>
      <xdr:col>16</xdr:col>
      <xdr:colOff>1304925</xdr:colOff>
      <xdr:row>1</xdr:row>
      <xdr:rowOff>104775</xdr:rowOff>
    </xdr:to>
    <xdr:cxnSp macro="">
      <xdr:nvCxnSpPr>
        <xdr:cNvPr id="3" name="Straight Arrow Connector 2">
          <a:extLst>
            <a:ext uri="{FF2B5EF4-FFF2-40B4-BE49-F238E27FC236}">
              <a16:creationId xmlns:a16="http://schemas.microsoft.com/office/drawing/2014/main" id="{9032DE1F-ADC4-41D8-9336-ECC4BDA9EF14}"/>
            </a:ext>
          </a:extLst>
        </xdr:cNvPr>
        <xdr:cNvCxnSpPr/>
      </xdr:nvCxnSpPr>
      <xdr:spPr bwMode="auto">
        <a:xfrm flipV="1">
          <a:off x="10306050" y="57150"/>
          <a:ext cx="266700" cy="209550"/>
        </a:xfrm>
        <a:prstGeom prst="straightConnector1">
          <a:avLst/>
        </a:prstGeom>
        <a:solidFill>
          <a:srgbClr val="090000"/>
        </a:solidFill>
        <a:ln w="9525" cap="flat" cmpd="sng" algn="ctr">
          <a:solidFill>
            <a:srgbClr val="4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25</xdr:col>
      <xdr:colOff>981075</xdr:colOff>
      <xdr:row>0</xdr:row>
      <xdr:rowOff>76200</xdr:rowOff>
    </xdr:from>
    <xdr:to>
      <xdr:col>25</xdr:col>
      <xdr:colOff>1247775</xdr:colOff>
      <xdr:row>1</xdr:row>
      <xdr:rowOff>123825</xdr:rowOff>
    </xdr:to>
    <xdr:cxnSp macro="">
      <xdr:nvCxnSpPr>
        <xdr:cNvPr id="5" name="Straight Arrow Connector 4">
          <a:extLst>
            <a:ext uri="{FF2B5EF4-FFF2-40B4-BE49-F238E27FC236}">
              <a16:creationId xmlns:a16="http://schemas.microsoft.com/office/drawing/2014/main" id="{211E6F92-AA81-4C7C-A558-41FE964FA2F2}"/>
            </a:ext>
          </a:extLst>
        </xdr:cNvPr>
        <xdr:cNvCxnSpPr/>
      </xdr:nvCxnSpPr>
      <xdr:spPr bwMode="auto">
        <a:xfrm flipV="1">
          <a:off x="12030075" y="76200"/>
          <a:ext cx="266700" cy="209550"/>
        </a:xfrm>
        <a:prstGeom prst="straightConnector1">
          <a:avLst/>
        </a:prstGeom>
        <a:solidFill>
          <a:srgbClr val="090000"/>
        </a:solidFill>
        <a:ln w="9525" cap="flat" cmpd="sng" algn="ctr">
          <a:solidFill>
            <a:srgbClr val="4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66675</xdr:colOff>
      <xdr:row>557</xdr:row>
      <xdr:rowOff>123825</xdr:rowOff>
    </xdr:from>
    <xdr:to>
      <xdr:col>15</xdr:col>
      <xdr:colOff>200025</xdr:colOff>
      <xdr:row>570</xdr:row>
      <xdr:rowOff>85725</xdr:rowOff>
    </xdr:to>
    <xdr:sp macro="" textlink="">
      <xdr:nvSpPr>
        <xdr:cNvPr id="3" name="TextBox 2">
          <a:extLst>
            <a:ext uri="{FF2B5EF4-FFF2-40B4-BE49-F238E27FC236}">
              <a16:creationId xmlns:a16="http://schemas.microsoft.com/office/drawing/2014/main" id="{F637EDCC-6A12-4C38-88B3-FBA91FB2C911}"/>
            </a:ext>
          </a:extLst>
        </xdr:cNvPr>
        <xdr:cNvSpPr txBox="1"/>
      </xdr:nvSpPr>
      <xdr:spPr>
        <a:xfrm>
          <a:off x="1571625" y="91563825"/>
          <a:ext cx="5029200" cy="2066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updating each year:</a:t>
          </a:r>
        </a:p>
        <a:p>
          <a:r>
            <a:rPr lang="en-US" sz="1100">
              <a:solidFill>
                <a:srgbClr val="00B050"/>
              </a:solidFill>
            </a:rPr>
            <a:t>- refresh connection</a:t>
          </a:r>
          <a:r>
            <a:rPr lang="en-US" sz="1100" baseline="0">
              <a:solidFill>
                <a:srgbClr val="00B050"/>
              </a:solidFill>
            </a:rPr>
            <a:t> to get new Greys database</a:t>
          </a:r>
        </a:p>
        <a:p>
          <a:r>
            <a:rPr lang="en-US" sz="1100" baseline="0">
              <a:solidFill>
                <a:srgbClr val="00B050"/>
              </a:solidFill>
            </a:rPr>
            <a:t>- copy-paste prospect names into row B/D/E at bottom of Grey stats for Name, POS</a:t>
          </a:r>
        </a:p>
        <a:p>
          <a:r>
            <a:rPr lang="en-US" sz="1100" baseline="0">
              <a:solidFill>
                <a:srgbClr val="00B050"/>
              </a:solidFill>
            </a:rPr>
            <a:t>- delete the row of anyone highlighted in RED (as they are already in Grey stats)</a:t>
          </a:r>
        </a:p>
        <a:p>
          <a:r>
            <a:rPr lang="en-US" sz="1100" baseline="0">
              <a:solidFill>
                <a:srgbClr val="00B050"/>
              </a:solidFill>
            </a:rPr>
            <a:t>- fix column T with new formula (X + 1)</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 fix column A for prospects - first prospect in list start A1 as "1" (hard coded), then formula (X + 1) fill down column A for remainder after that</a:t>
          </a:r>
          <a:endParaRPr lang="en-US">
            <a:effectLst/>
          </a:endParaRPr>
        </a:p>
        <a:p>
          <a:r>
            <a:rPr lang="en-US" sz="1100"/>
            <a:t>- fix formulas</a:t>
          </a:r>
          <a:r>
            <a:rPr lang="en-US" sz="1100" baseline="0"/>
            <a:t> for AD - BB (since if it inserted rows, the formula will be missing)</a:t>
          </a:r>
        </a:p>
        <a:p>
          <a:endParaRPr lang="en-US" sz="1100" baseline="0"/>
        </a:p>
        <a:p>
          <a:r>
            <a:rPr lang="en-US" sz="1100" baseline="0"/>
            <a:t>LAST 2018 UPDATE: to row 534 craig stammen, prospects start row 535</a:t>
          </a:r>
        </a:p>
        <a:p>
          <a:r>
            <a:rPr lang="en-US" sz="1100" b="1" baseline="0"/>
            <a:t>Last 2019: to row 572, prospects start row 573 w Wander Franco</a:t>
          </a:r>
          <a:endParaRPr lang="en-US" sz="1100" b="1"/>
        </a:p>
      </xdr:txBody>
    </xdr:sp>
    <xdr:clientData/>
  </xdr:twoCellAnchor>
  <xdr:twoCellAnchor>
    <xdr:from>
      <xdr:col>0</xdr:col>
      <xdr:colOff>0</xdr:colOff>
      <xdr:row>0</xdr:row>
      <xdr:rowOff>0</xdr:rowOff>
    </xdr:from>
    <xdr:to>
      <xdr:col>3</xdr:col>
      <xdr:colOff>542925</xdr:colOff>
      <xdr:row>0</xdr:row>
      <xdr:rowOff>257175</xdr:rowOff>
    </xdr:to>
    <xdr:sp macro="" textlink="">
      <xdr:nvSpPr>
        <xdr:cNvPr id="2" name="TextBox 1">
          <a:hlinkClick xmlns:r="http://schemas.openxmlformats.org/officeDocument/2006/relationships" r:id="rId1"/>
          <a:extLst>
            <a:ext uri="{FF2B5EF4-FFF2-40B4-BE49-F238E27FC236}">
              <a16:creationId xmlns:a16="http://schemas.microsoft.com/office/drawing/2014/main" id="{A8E00239-3E5F-4BAF-818F-E3A7C507190B}"/>
            </a:ext>
          </a:extLst>
        </xdr:cNvPr>
        <xdr:cNvSpPr txBox="1"/>
      </xdr:nvSpPr>
      <xdr:spPr>
        <a:xfrm>
          <a:off x="0" y="0"/>
          <a:ext cx="241935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00FF"/>
              </a:solidFill>
            </a:rPr>
            <a:t>https://razzball.com/projections-grey</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41</xdr:col>
      <xdr:colOff>95250</xdr:colOff>
      <xdr:row>0</xdr:row>
      <xdr:rowOff>0</xdr:rowOff>
    </xdr:from>
    <xdr:to>
      <xdr:col>67</xdr:col>
      <xdr:colOff>131364</xdr:colOff>
      <xdr:row>188</xdr:row>
      <xdr:rowOff>21534</xdr:rowOff>
    </xdr:to>
    <xdr:pic>
      <xdr:nvPicPr>
        <xdr:cNvPr id="3" name="Picture 2">
          <a:extLst>
            <a:ext uri="{FF2B5EF4-FFF2-40B4-BE49-F238E27FC236}">
              <a16:creationId xmlns:a16="http://schemas.microsoft.com/office/drawing/2014/main" id="{F4C01913-39C6-4348-B51D-22E6285782B8}"/>
            </a:ext>
          </a:extLst>
        </xdr:cNvPr>
        <xdr:cNvPicPr>
          <a:picLocks noChangeAspect="1"/>
        </xdr:cNvPicPr>
      </xdr:nvPicPr>
      <xdr:blipFill rotWithShape="1">
        <a:blip xmlns:r="http://schemas.openxmlformats.org/officeDocument/2006/relationships" r:embed="rId1"/>
        <a:srcRect b="29496"/>
        <a:stretch/>
      </xdr:blipFill>
      <xdr:spPr>
        <a:xfrm>
          <a:off x="19335750" y="0"/>
          <a:ext cx="15885714" cy="3800475"/>
        </a:xfrm>
        <a:prstGeom prst="rect">
          <a:avLst/>
        </a:prstGeom>
      </xdr:spPr>
    </xdr:pic>
    <xdr:clientData/>
  </xdr:twoCellAnchor>
  <xdr:twoCellAnchor>
    <xdr:from>
      <xdr:col>38</xdr:col>
      <xdr:colOff>386603</xdr:colOff>
      <xdr:row>177</xdr:row>
      <xdr:rowOff>134471</xdr:rowOff>
    </xdr:from>
    <xdr:to>
      <xdr:col>46</xdr:col>
      <xdr:colOff>574861</xdr:colOff>
      <xdr:row>190</xdr:row>
      <xdr:rowOff>117102</xdr:rowOff>
    </xdr:to>
    <xdr:sp macro="" textlink="">
      <xdr:nvSpPr>
        <xdr:cNvPr id="4" name="TextBox 3">
          <a:extLst>
            <a:ext uri="{FF2B5EF4-FFF2-40B4-BE49-F238E27FC236}">
              <a16:creationId xmlns:a16="http://schemas.microsoft.com/office/drawing/2014/main" id="{D6212208-03D8-4078-A37E-451691AD96D8}"/>
            </a:ext>
          </a:extLst>
        </xdr:cNvPr>
        <xdr:cNvSpPr txBox="1"/>
      </xdr:nvSpPr>
      <xdr:spPr>
        <a:xfrm>
          <a:off x="17867779" y="2017059"/>
          <a:ext cx="5029200" cy="2066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Last 2019: </a:t>
          </a:r>
          <a:r>
            <a:rPr lang="en-US" sz="1100" b="1" baseline="0">
              <a:solidFill>
                <a:schemeClr val="dk1"/>
              </a:solidFill>
              <a:effectLst/>
              <a:latin typeface="+mn-lt"/>
              <a:ea typeface="+mn-ea"/>
              <a:cs typeface="+mn-cs"/>
            </a:rPr>
            <a:t>players </a:t>
          </a:r>
          <a:r>
            <a:rPr lang="en-US" sz="1100" b="1" baseline="0"/>
            <a:t>start row 182</a:t>
          </a:r>
          <a:endParaRPr lang="en-US" sz="1100" b="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40</xdr:col>
      <xdr:colOff>85725</xdr:colOff>
      <xdr:row>181</xdr:row>
      <xdr:rowOff>19050</xdr:rowOff>
    </xdr:from>
    <xdr:to>
      <xdr:col>48</xdr:col>
      <xdr:colOff>238125</xdr:colOff>
      <xdr:row>184</xdr:row>
      <xdr:rowOff>95250</xdr:rowOff>
    </xdr:to>
    <xdr:sp macro="" textlink="">
      <xdr:nvSpPr>
        <xdr:cNvPr id="2" name="TextBox 1">
          <a:extLst>
            <a:ext uri="{FF2B5EF4-FFF2-40B4-BE49-F238E27FC236}">
              <a16:creationId xmlns:a16="http://schemas.microsoft.com/office/drawing/2014/main" id="{D5B71686-EF2D-4489-BB54-8F59114298A3}"/>
            </a:ext>
          </a:extLst>
        </xdr:cNvPr>
        <xdr:cNvSpPr txBox="1"/>
      </xdr:nvSpPr>
      <xdr:spPr>
        <a:xfrm>
          <a:off x="11410950" y="542925"/>
          <a:ext cx="5029200" cy="561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Last 2019: </a:t>
          </a:r>
          <a:r>
            <a:rPr lang="en-US" sz="1100" b="1" baseline="0">
              <a:solidFill>
                <a:schemeClr val="dk1"/>
              </a:solidFill>
              <a:effectLst/>
              <a:latin typeface="+mn-lt"/>
              <a:ea typeface="+mn-ea"/>
              <a:cs typeface="+mn-cs"/>
            </a:rPr>
            <a:t>players</a:t>
          </a:r>
          <a:r>
            <a:rPr lang="en-US" sz="1100" b="1" baseline="0"/>
            <a:t> start row 183</a:t>
          </a:r>
          <a:endParaRPr lang="en-US" sz="11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39</xdr:col>
      <xdr:colOff>0</xdr:colOff>
      <xdr:row>171</xdr:row>
      <xdr:rowOff>0</xdr:rowOff>
    </xdr:from>
    <xdr:to>
      <xdr:col>47</xdr:col>
      <xdr:colOff>152400</xdr:colOff>
      <xdr:row>174</xdr:row>
      <xdr:rowOff>76200</xdr:rowOff>
    </xdr:to>
    <xdr:sp macro="" textlink="">
      <xdr:nvSpPr>
        <xdr:cNvPr id="2" name="TextBox 1">
          <a:extLst>
            <a:ext uri="{FF2B5EF4-FFF2-40B4-BE49-F238E27FC236}">
              <a16:creationId xmlns:a16="http://schemas.microsoft.com/office/drawing/2014/main" id="{90AE614F-0409-492F-88FB-3410938C65E3}"/>
            </a:ext>
          </a:extLst>
        </xdr:cNvPr>
        <xdr:cNvSpPr txBox="1"/>
      </xdr:nvSpPr>
      <xdr:spPr>
        <a:xfrm>
          <a:off x="17259300" y="1009650"/>
          <a:ext cx="5029200" cy="561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Last 2019: players start row 183</a:t>
          </a:r>
          <a:endParaRPr lang="en-US" sz="11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209550</xdr:colOff>
      <xdr:row>3</xdr:row>
      <xdr:rowOff>133350</xdr:rowOff>
    </xdr:to>
    <xdr:sp macro="" textlink="">
      <xdr:nvSpPr>
        <xdr:cNvPr id="2" name="TextBox 1">
          <a:extLst>
            <a:ext uri="{FF2B5EF4-FFF2-40B4-BE49-F238E27FC236}">
              <a16:creationId xmlns:a16="http://schemas.microsoft.com/office/drawing/2014/main" id="{6EBD06DF-A104-4276-8161-C9F4C4301B49}"/>
            </a:ext>
          </a:extLst>
        </xdr:cNvPr>
        <xdr:cNvSpPr txBox="1"/>
      </xdr:nvSpPr>
      <xdr:spPr>
        <a:xfrm>
          <a:off x="0" y="161925"/>
          <a:ext cx="15563850" cy="4572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b="1"/>
            <a:t>note hidden rows - fix data import,</a:t>
          </a:r>
          <a:r>
            <a:rPr lang="en-US" sz="2800" b="1" baseline="0"/>
            <a:t> check referencing formula on IMPORT for k/9</a:t>
          </a:r>
          <a:endParaRPr lang="en-US" sz="2800" b="1"/>
        </a:p>
      </xdr:txBody>
    </xdr:sp>
    <xdr:clientData/>
  </xdr:twoCellAnchor>
  <xdr:twoCellAnchor editAs="oneCell">
    <xdr:from>
      <xdr:col>47</xdr:col>
      <xdr:colOff>487136</xdr:colOff>
      <xdr:row>3</xdr:row>
      <xdr:rowOff>40821</xdr:rowOff>
    </xdr:from>
    <xdr:to>
      <xdr:col>74</xdr:col>
      <xdr:colOff>2085</xdr:colOff>
      <xdr:row>202</xdr:row>
      <xdr:rowOff>78400</xdr:rowOff>
    </xdr:to>
    <xdr:pic>
      <xdr:nvPicPr>
        <xdr:cNvPr id="5" name="Picture 4">
          <a:extLst>
            <a:ext uri="{FF2B5EF4-FFF2-40B4-BE49-F238E27FC236}">
              <a16:creationId xmlns:a16="http://schemas.microsoft.com/office/drawing/2014/main" id="{23041A7F-6FF2-4F3B-8723-A0BD7AB27D3A}"/>
            </a:ext>
          </a:extLst>
        </xdr:cNvPr>
        <xdr:cNvPicPr>
          <a:picLocks noChangeAspect="1"/>
        </xdr:cNvPicPr>
      </xdr:nvPicPr>
      <xdr:blipFill>
        <a:blip xmlns:r="http://schemas.openxmlformats.org/officeDocument/2006/relationships" r:embed="rId1"/>
        <a:stretch>
          <a:fillRect/>
        </a:stretch>
      </xdr:blipFill>
      <xdr:spPr>
        <a:xfrm>
          <a:off x="22544315" y="530678"/>
          <a:ext cx="16044906" cy="4208168"/>
        </a:xfrm>
        <a:prstGeom prst="rect">
          <a:avLst/>
        </a:prstGeom>
      </xdr:spPr>
    </xdr:pic>
    <xdr:clientData/>
  </xdr:twoCellAnchor>
  <xdr:twoCellAnchor>
    <xdr:from>
      <xdr:col>41</xdr:col>
      <xdr:colOff>0</xdr:colOff>
      <xdr:row>181</xdr:row>
      <xdr:rowOff>0</xdr:rowOff>
    </xdr:from>
    <xdr:to>
      <xdr:col>49</xdr:col>
      <xdr:colOff>130629</xdr:colOff>
      <xdr:row>193</xdr:row>
      <xdr:rowOff>107496</xdr:rowOff>
    </xdr:to>
    <xdr:sp macro="" textlink="">
      <xdr:nvSpPr>
        <xdr:cNvPr id="6" name="TextBox 5">
          <a:extLst>
            <a:ext uri="{FF2B5EF4-FFF2-40B4-BE49-F238E27FC236}">
              <a16:creationId xmlns:a16="http://schemas.microsoft.com/office/drawing/2014/main" id="{2E57A429-45BA-4A31-9117-F7C1BC107D6A}"/>
            </a:ext>
          </a:extLst>
        </xdr:cNvPr>
        <xdr:cNvSpPr txBox="1"/>
      </xdr:nvSpPr>
      <xdr:spPr>
        <a:xfrm>
          <a:off x="18383250" y="1183821"/>
          <a:ext cx="5029200" cy="2066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Last 2019: </a:t>
          </a:r>
          <a:r>
            <a:rPr lang="en-US" sz="1100" b="1" baseline="0">
              <a:solidFill>
                <a:schemeClr val="dk1"/>
              </a:solidFill>
              <a:effectLst/>
              <a:latin typeface="+mn-lt"/>
              <a:ea typeface="+mn-ea"/>
              <a:cs typeface="+mn-cs"/>
            </a:rPr>
            <a:t>players </a:t>
          </a:r>
          <a:r>
            <a:rPr lang="en-US" sz="1100" b="1" baseline="0"/>
            <a:t>start row 182</a:t>
          </a:r>
          <a:endParaRPr lang="en-US" sz="1100" b="1"/>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rojections-grey" growShrinkType="insertClear" connectionId="1" xr16:uid="{00000000-0016-0000-0600-000000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mlbhittingstats" connectionId="4" xr16:uid="{00000000-0016-0000-0800-000001000000}"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mlbhittingstats" connectionId="5" xr16:uid="{00000000-0016-0000-0A00-000003000000}"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mlbhittingstats" connectionId="6" xr16:uid="{00000000-0016-0000-0B00-000004000000}" autoFormatId="16"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mlbpitchingstats" connectionId="3" xr16:uid="{00000000-0016-0000-0900-000002000000}" autoFormatId="16" applyNumberFormats="0" applyBorderFormats="0" applyFontFormats="1" applyPatternFormats="1"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projections-grey" connectionId="2" xr16:uid="{00000000-0016-0000-1000-000006000000}" autoFormatId="16" applyNumberFormats="0" applyBorderFormats="0" applyFontFormats="1" applyPatternFormats="1"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AJ410" totalsRowShown="0" headerRowDxfId="103" dataDxfId="102" tableBorderDxfId="101" headerRowCellStyle="Normal 2">
  <autoFilter ref="A2:AJ410" xr:uid="{00000000-0009-0000-0100-000001000000}"/>
  <sortState xmlns:xlrd2="http://schemas.microsoft.com/office/spreadsheetml/2017/richdata2" ref="A3:AJ410">
    <sortCondition ref="A2:A410"/>
  </sortState>
  <tableColumns count="36">
    <tableColumn id="1" xr3:uid="{00000000-0010-0000-0000-000001000000}" name="Grey Hitter Rank" dataDxfId="100" dataCellStyle="Normal 2"/>
    <tableColumn id="2" xr3:uid="{00000000-0010-0000-0000-000002000000}" name="Grey Tot Rank" dataDxfId="99" dataCellStyle="Normal 2"/>
    <tableColumn id="22" xr3:uid="{DE39C084-44BC-47B5-962A-33499580B273}" name="            " dataDxfId="98" dataCellStyle="Normal 2"/>
    <tableColumn id="4" xr3:uid="{00000000-0010-0000-0000-000004000000}" name="Prospects-ALL" dataDxfId="97" dataCellStyle="Normal 2">
      <calculatedColumnFormula>IFERROR(VLOOKUP(N3,Import!$AN$3:$AR$677,4,FALSE),"")</calculatedColumnFormula>
    </tableColumn>
    <tableColumn id="5" xr3:uid="{00000000-0010-0000-0000-000005000000}" name="Prospects-HIT" dataDxfId="96" dataCellStyle="Normal 2">
      <calculatedColumnFormula>IFERROR(VLOOKUP(N3,Import!#REF!,13,FALSE),"")</calculatedColumnFormula>
    </tableColumn>
    <tableColumn id="20" xr3:uid="{00000000-0010-0000-0000-000014000000}" name="PTS_TOT_RANK" dataDxfId="95" dataCellStyle="Normal 2">
      <calculatedColumnFormula>IFERROR(VLOOKUP(N3,Import!$AT$3:$BG$677,8,FALSE),"")</calculatedColumnFormula>
    </tableColumn>
    <tableColumn id="30" xr3:uid="{32DEB66D-A792-4E84-B666-6FCB9B0324F0}" name="PTS_Total_PTS" dataDxfId="94" dataCellStyle="Normal 2">
      <calculatedColumnFormula>IFERROR(VLOOKUP($N3,Import!$AT$3:$BG$677,2,FALSE),"")</calculatedColumnFormula>
    </tableColumn>
    <tableColumn id="29" xr3:uid="{B3719E0E-5B9C-4765-B1F7-1BD4232691A0}" name="PTS_PPG" dataDxfId="93" dataCellStyle="Normal 2">
      <calculatedColumnFormula>IFERROR(VLOOKUP($N3,Import!$AT$3:$BG$677,3,FALSE),"")</calculatedColumnFormula>
    </tableColumn>
    <tableColumn id="36" xr3:uid="{F94682C8-4FAD-4DB4-BD25-D460B7E8D46C}" name="USER RANK HIT" dataDxfId="92" dataCellStyle="Normal 2">
      <calculatedColumnFormula>IFERROR(VLOOKUP($N3,Import!$AT$3:$BG$677,9,FALSE),"")</calculatedColumnFormula>
    </tableColumn>
    <tableColumn id="31" xr3:uid="{B65C5E40-28D2-47C1-9DAA-3B80E12D7BBD}" name="   " dataDxfId="91" dataCellStyle="Normal 2"/>
    <tableColumn id="21" xr3:uid="{92EC44D0-B0E2-411E-82CF-C5D1CDC24043}" name="OBP_RANK_6x6" dataDxfId="90" dataCellStyle="Normal 2">
      <calculatedColumnFormula>IFERROR(VLOOKUP(N3,Import!$AT$3:$BG$677,12,FALSE),"")</calculatedColumnFormula>
    </tableColumn>
    <tableColumn id="3" xr3:uid="{AA6906B0-F3EB-4130-B349-D7213D6E45C5}" name="OPS_RANK_6x6" dataDxfId="89" dataCellStyle="Normal 2">
      <calculatedColumnFormula>IFERROR(VLOOKUP(N3,Import!$AT$3:$BG$677,14,FALSE),"")</calculatedColumnFormula>
    </tableColumn>
    <tableColumn id="28" xr3:uid="{3732573D-FC91-41C1-A703-F99076734915}" name="    " dataDxfId="88" dataCellStyle="Normal 2"/>
    <tableColumn id="6" xr3:uid="{00000000-0010-0000-0000-000006000000}" name="Name " dataDxfId="87"/>
    <tableColumn id="7" xr3:uid="{00000000-0010-0000-0000-000007000000}" name="Owner" dataDxfId="86"/>
    <tableColumn id="8" xr3:uid="{00000000-0010-0000-0000-000008000000}" name="Sal" dataDxfId="85"/>
    <tableColumn id="9" xr3:uid="{00000000-0010-0000-0000-000009000000}" name="Team" dataDxfId="84"/>
    <tableColumn id="10" xr3:uid="{00000000-0010-0000-0000-00000A000000}" name="ESPN" dataDxfId="83"/>
    <tableColumn id="11" xr3:uid="{00000000-0010-0000-0000-00000B000000}" name="Yahoo" dataDxfId="82"/>
    <tableColumn id="12" xr3:uid="{00000000-0010-0000-0000-00000C000000}" name="$" dataDxfId="81"/>
    <tableColumn id="13" xr3:uid="{00000000-0010-0000-0000-00000D000000}" name="         " dataDxfId="80"/>
    <tableColumn id="14" xr3:uid="{00000000-0010-0000-0000-00000E000000}" name="AB" dataDxfId="79"/>
    <tableColumn id="15" xr3:uid="{00000000-0010-0000-0000-00000F000000}" name="R" dataDxfId="78"/>
    <tableColumn id="16" xr3:uid="{00000000-0010-0000-0000-000010000000}" name="HR" dataDxfId="77"/>
    <tableColumn id="17" xr3:uid="{00000000-0010-0000-0000-000011000000}" name="RBI" dataDxfId="76"/>
    <tableColumn id="18" xr3:uid="{00000000-0010-0000-0000-000012000000}" name="SB" dataDxfId="75"/>
    <tableColumn id="19" xr3:uid="{00000000-0010-0000-0000-000013000000}" name="AVG" dataDxfId="74"/>
    <tableColumn id="25" xr3:uid="{F4E9D1E0-378B-44B7-9029-C801DAD28955}" name=" " dataDxfId="73"/>
    <tableColumn id="23" xr3:uid="{8D82B337-81C5-4A28-95E5-44D50AAD2110}" name="OBP Calc" dataDxfId="72">
      <calculatedColumnFormula>AA3*V3</calculatedColumnFormula>
    </tableColumn>
    <tableColumn id="24" xr3:uid="{6B83AB06-910E-4A53-83DF-D0CFA369F041}" name="A" dataDxfId="71">
      <calculatedColumnFormula>IF(O3='User Input'!$C$1,1,0)</calculatedColumnFormula>
    </tableColumn>
    <tableColumn id="26" xr3:uid="{7580FD3B-4EFF-4D8D-B3F6-5F03D4F0B230}" name="B" dataDxfId="70">
      <calculatedColumnFormula>AD3+AE2</calculatedColumnFormula>
    </tableColumn>
    <tableColumn id="27" xr3:uid="{6EE1BF73-92EE-4BC7-8B7B-F75529054493}" name="C" dataDxfId="69">
      <calculatedColumnFormula>IF(AE3=AE2,0,AE3)</calculatedColumnFormula>
    </tableColumn>
    <tableColumn id="32" xr3:uid="{FF357587-38DB-4555-8DAA-C88EB11D944D}" name="WR Player" dataDxfId="68">
      <calculatedColumnFormula>N3</calculatedColumnFormula>
    </tableColumn>
    <tableColumn id="33" xr3:uid="{E3F34799-1D4A-4740-B69C-C0F1C564DBC2}" name="WR Sal" dataDxfId="67">
      <calculatedColumnFormula>P3</calculatedColumnFormula>
    </tableColumn>
    <tableColumn id="34" xr3:uid="{D722F220-EC4E-4EEF-AE18-9910DA333A29}" name="P S" dataDxfId="66">
      <calculatedColumnFormula>T3</calculatedColumnFormula>
    </tableColumn>
    <tableColumn id="35" xr3:uid="{3C44DF80-8641-477F-8B5C-42E527901D4B}" name="Hitter_x000a_ETA" dataDxfId="65">
      <calculatedColumnFormula>IFERROR(VLOOKUP($N3,Import!$B$3:$AL$676,35,FALSE),"")</calculatedColumnFormula>
    </tableColumn>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L2:BV386" totalsRowShown="0" headerRowDxfId="64" dataDxfId="63" tableBorderDxfId="62" headerRowCellStyle="Normal 2" dataCellStyle="Normal 2">
  <autoFilter ref="AL2:BV386" xr:uid="{00000000-0009-0000-0100-000002000000}"/>
  <sortState xmlns:xlrd2="http://schemas.microsoft.com/office/spreadsheetml/2017/richdata2" ref="AL3:BV386">
    <sortCondition ref="AQ2:AQ386"/>
  </sortState>
  <tableColumns count="37">
    <tableColumn id="1" xr3:uid="{00000000-0010-0000-0100-000001000000}" name="Grey Pitch Rank" dataDxfId="61" dataCellStyle="Normal 2"/>
    <tableColumn id="2" xr3:uid="{00000000-0010-0000-0100-000002000000}" name="Grey Tot Rank" dataDxfId="60" dataCellStyle="Normal 2"/>
    <tableColumn id="30" xr3:uid="{00000000-0010-0000-0100-00001E000000}" name="               " dataDxfId="59" dataCellStyle="Normal 2"/>
    <tableColumn id="5" xr3:uid="{00000000-0010-0000-0100-000005000000}" name="Prospects-ALL_" dataDxfId="58" dataCellStyle="Normal 2">
      <calculatedColumnFormula>IFERROR(VLOOKUP(AV3,Import!$AD$3:$AH$677,3,FALSE),"")</calculatedColumnFormula>
    </tableColumn>
    <tableColumn id="6" xr3:uid="{00000000-0010-0000-0100-000006000000}" name="Prospects-PITCH" dataDxfId="57" dataCellStyle="Normal 2">
      <calculatedColumnFormula>IFERROR(VLOOKUP(AV3,Import!$AD$3:$AH$677,5,FALSE),"")</calculatedColumnFormula>
    </tableColumn>
    <tableColumn id="3" xr3:uid="{00000000-0010-0000-0100-000003000000}" name="PTS_TOT_RANK" dataDxfId="56" dataCellStyle="Normal 2">
      <calculatedColumnFormula>IFERROR(VLOOKUP(AV3,Import!$AW$3:$BA$677,5,FALSE),"")</calculatedColumnFormula>
    </tableColumn>
    <tableColumn id="37" xr3:uid="{47DFF7DD-E4A8-4BB8-9C76-3A6BFBFA7A6C}" name="PTS_Total_PTS" dataDxfId="55" dataCellStyle="Normal 2">
      <calculatedColumnFormula>IFERROR(VLOOKUP($AV3,Import!$AW$3:$BG$677,2,FALSE),"")</calculatedColumnFormula>
    </tableColumn>
    <tableColumn id="38" xr3:uid="{D1D31248-8CB6-4AD2-AB88-50C5E519A1B5}" name="PTS_PPG" dataDxfId="54" dataCellStyle="Normal 2">
      <calculatedColumnFormula>IFERROR(VLOOKUP($AV3,Import!$AW$3:$BG$677,3,FALSE),"")</calculatedColumnFormula>
    </tableColumn>
    <tableColumn id="33" xr3:uid="{A0D7D3D2-9917-4F3E-8F4E-6B6D18E3C869}" name="USER RANK PITCH" dataDxfId="53" dataCellStyle="Normal 2">
      <calculatedColumnFormula>IFERROR(VLOOKUP($AV3,Import!$AW$3:$BG$677,7,FALSE),"")</calculatedColumnFormula>
    </tableColumn>
    <tableColumn id="39" xr3:uid="{AE4B2796-364E-43A1-B7BD-89595C4EE5C3}" name="          " dataDxfId="52" dataCellStyle="Normal 2"/>
    <tableColumn id="7" xr3:uid="{00000000-0010-0000-0100-000007000000}" name="Name" dataDxfId="51"/>
    <tableColumn id="8" xr3:uid="{00000000-0010-0000-0100-000008000000}" name="Owner" dataDxfId="50"/>
    <tableColumn id="9" xr3:uid="{00000000-0010-0000-0100-000009000000}" name="Salary" dataDxfId="49"/>
    <tableColumn id="10" xr3:uid="{00000000-0010-0000-0100-00000A000000}" name="Team" dataDxfId="48"/>
    <tableColumn id="11" xr3:uid="{00000000-0010-0000-0100-00000B000000}" name="ESPN" dataDxfId="47"/>
    <tableColumn id="12" xr3:uid="{00000000-0010-0000-0100-00000C000000}" name="Yahoo" dataDxfId="46"/>
    <tableColumn id="13" xr3:uid="{00000000-0010-0000-0100-00000D000000}" name="$ P" dataDxfId="45"/>
    <tableColumn id="14" xr3:uid="{00000000-0010-0000-0100-00000E000000}" name="     " dataDxfId="44" dataCellStyle="Comma"/>
    <tableColumn id="15" xr3:uid="{00000000-0010-0000-0100-00000F000000}" name="IP" dataDxfId="43"/>
    <tableColumn id="16" xr3:uid="{00000000-0010-0000-0100-000010000000}" name="ERA" dataDxfId="42"/>
    <tableColumn id="17" xr3:uid="{00000000-0010-0000-0100-000011000000}" name="WHIP" dataDxfId="41"/>
    <tableColumn id="18" xr3:uid="{00000000-0010-0000-0100-000012000000}" name="W" dataDxfId="40"/>
    <tableColumn id="19" xr3:uid="{00000000-0010-0000-0100-000013000000}" name="S" dataDxfId="39"/>
    <tableColumn id="20" xr3:uid="{00000000-0010-0000-0100-000014000000}" name="K" dataDxfId="38"/>
    <tableColumn id="35" xr3:uid="{D0E311AF-8EC4-497D-9AB5-B9B0CF27E00A}" name=" " dataDxfId="37"/>
    <tableColumn id="21" xr3:uid="{00000000-0010-0000-0100-000015000000}" name="ERA Calc" dataDxfId="36" dataCellStyle="Normal 2">
      <calculatedColumnFormula>BE3*BD3</calculatedColumnFormula>
    </tableColumn>
    <tableColumn id="22" xr3:uid="{00000000-0010-0000-0100-000016000000}" name="WHIP Calc" dataDxfId="35" dataCellStyle="Normal 2">
      <calculatedColumnFormula>BF3*BD3</calculatedColumnFormula>
    </tableColumn>
    <tableColumn id="23" xr3:uid="{00000000-0010-0000-0100-000017000000}" name="A10" dataDxfId="34" dataCellStyle="Normal 2">
      <calculatedColumnFormula>IF(AW3='User Input'!$C$1,1,0)</calculatedColumnFormula>
    </tableColumn>
    <tableColumn id="24" xr3:uid="{00000000-0010-0000-0100-000018000000}" name="B11" dataDxfId="33" dataCellStyle="Normal 2">
      <calculatedColumnFormula>BM3+BN2</calculatedColumnFormula>
    </tableColumn>
    <tableColumn id="25" xr3:uid="{00000000-0010-0000-0100-000019000000}" name="C12" dataDxfId="32" dataCellStyle="Normal 2">
      <calculatedColumnFormula>IF(BN3=BN2,0,BN3)</calculatedColumnFormula>
    </tableColumn>
    <tableColumn id="26" xr3:uid="{00000000-0010-0000-0100-00001A000000}" name="WR Player13" dataDxfId="31" dataCellStyle="Normal 2">
      <calculatedColumnFormula>AV3</calculatedColumnFormula>
    </tableColumn>
    <tableColumn id="27" xr3:uid="{00000000-0010-0000-0100-00001B000000}" name="WR Sal14" dataDxfId="30" dataCellStyle="Normal 2">
      <calculatedColumnFormula>AX3</calculatedColumnFormula>
    </tableColumn>
    <tableColumn id="28" xr3:uid="{00000000-0010-0000-0100-00001C000000}" name="P S15" dataDxfId="29" dataCellStyle="Normal 2">
      <calculatedColumnFormula>BC3</calculatedColumnFormula>
    </tableColumn>
    <tableColumn id="4" xr3:uid="{00000000-0010-0000-0100-000004000000}" name="Pitch_x000a_ETA" dataDxfId="28" dataCellStyle="Normal 2">
      <calculatedColumnFormula>IFERROR(VLOOKUP($AV3,Import!$B$3:$AL$676,35,FALSE),"")</calculatedColumnFormula>
    </tableColumn>
    <tableColumn id="31" xr3:uid="{00000000-0010-0000-0100-00001F000000}" name="K/9" dataDxfId="27" dataCellStyle="Normal 2">
      <calculatedColumnFormula>9*(Table2[[#This Row],[K]]/Table2[[#This Row],[IP]])</calculatedColumnFormula>
    </tableColumn>
    <tableColumn id="29" xr3:uid="{00000000-0010-0000-0100-00001D000000}" name="&quot;ACE STUFF&quot;_x000a_(K/9 - BB/9) " dataDxfId="26">
      <calculatedColumnFormula>IFERROR(VLOOKUP($AV3,PITCH!$B$7:$AJ$741,25,FALSE),"N/A")</calculatedColumnFormula>
    </tableColumn>
    <tableColumn id="32" xr3:uid="{2D2381ED-3E76-4A65-BD68-1689202E44E3}" name="&gt;7 is good per Grey" dataDxfId="25" dataCellStyle="Normal 2"/>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2:K108" totalsRowShown="0" headerRowDxfId="22">
  <autoFilter ref="A2:K108" xr:uid="{00000000-0009-0000-0100-000003000000}"/>
  <sortState xmlns:xlrd2="http://schemas.microsoft.com/office/spreadsheetml/2017/richdata2" ref="A3:K102">
    <sortCondition ref="B2:B102"/>
  </sortState>
  <tableColumns count="11">
    <tableColumn id="1" xr3:uid="{00000000-0010-0000-0200-000001000000}" name="NAME" dataDxfId="21"/>
    <tableColumn id="2" xr3:uid="{00000000-0010-0000-0200-000002000000}" name="RANK" dataDxfId="20"/>
    <tableColumn id="3" xr3:uid="{00000000-0010-0000-0200-000003000000}" name="POS"/>
    <tableColumn id="4" xr3:uid="{00000000-0010-0000-0200-000004000000}" name="ETA"/>
    <tableColumn id="5" xr3:uid="{00000000-0010-0000-0200-000005000000}" name="AGE"/>
    <tableColumn id="6" xr3:uid="{00000000-0010-0000-0200-000006000000}" name="TEAM"/>
    <tableColumn id="7" xr3:uid="{00000000-0010-0000-0200-000007000000}" name="Level"/>
    <tableColumn id="8" xr3:uid="{00000000-0010-0000-0200-000008000000}" name="Column1" dataDxfId="19"/>
    <tableColumn id="9" xr3:uid="{00000000-0010-0000-0200-000009000000}" name="Hitter/pitcher" dataDxfId="18">
      <calculatedColumnFormula>IF(C3="LHP","P",IF(C3="RHP","P",IF(C3=0,"","H")))</calculatedColumnFormula>
    </tableColumn>
    <tableColumn id="10" xr3:uid="{00000000-0010-0000-0200-00000A000000}" name="RAZZ Hitter rank">
      <calculatedColumnFormula>IF(I3="H",COUNTIF($I$3:$I3,"H"),"")</calculatedColumnFormula>
    </tableColumn>
    <tableColumn id="11" xr3:uid="{00000000-0010-0000-0200-00000B000000}" name="RAZZ Pitcher rank">
      <calculatedColumnFormula>IF(I3="P",COUNTIF($I$3:$I3,"P"),"")</calculatedColumnFormula>
    </tableColumn>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8A6407B-61F9-44EF-A9FC-81ACF3C29ECC}" name="Table38" displayName="Table38" ref="A2:K108" totalsRowShown="0" headerRowDxfId="17">
  <autoFilter ref="A2:K108" xr:uid="{00000000-0009-0000-0100-000003000000}">
    <filterColumn colId="2">
      <filters>
        <filter val="LHP"/>
        <filter val="RHP"/>
      </filters>
    </filterColumn>
  </autoFilter>
  <sortState xmlns:xlrd2="http://schemas.microsoft.com/office/spreadsheetml/2017/richdata2" ref="A3:K102">
    <sortCondition ref="B2:B102"/>
  </sortState>
  <tableColumns count="11">
    <tableColumn id="1" xr3:uid="{9FC1DAA1-74DA-4AF0-A01E-BAA63BDFF7E6}" name="NAME" dataDxfId="16"/>
    <tableColumn id="2" xr3:uid="{0A45BC7F-6AE3-4E67-BB7A-AD269F7A7A1C}" name="RANK" dataDxfId="15"/>
    <tableColumn id="3" xr3:uid="{A9B3922B-3C44-40A9-B0BD-16A8AB6AFE55}" name="POS"/>
    <tableColumn id="4" xr3:uid="{DE7F3B75-70BF-4B3C-B33E-EC51BA1D3F33}" name="ETA"/>
    <tableColumn id="5" xr3:uid="{3F979F27-CBA0-49EE-B377-807DF387CB6C}" name="AGE"/>
    <tableColumn id="6" xr3:uid="{DB633722-205A-4D67-82AD-20979DE301F5}" name="TEAM"/>
    <tableColumn id="7" xr3:uid="{4E16146C-BE2A-404A-A831-E0E983E72CDC}" name="Level"/>
    <tableColumn id="8" xr3:uid="{78A9D0F3-2EE9-4F03-9E9A-BBB1E1D821C8}" name="Column1" dataDxfId="14"/>
    <tableColumn id="9" xr3:uid="{E8E5CA0E-AFC6-4927-8881-7C86A4F2065A}" name="Hitter/pitcher" dataDxfId="13">
      <calculatedColumnFormula>IF(C3="LHP","P",IF(C3="RHP","P",IF(C3=0,"","H")))</calculatedColumnFormula>
    </tableColumn>
    <tableColumn id="10" xr3:uid="{96D673B5-BA2D-472A-B89B-C4D2350A6E1D}" name="RAZZ Hitter rank">
      <calculatedColumnFormula>IF(I3="H",COUNTIF($I$3:$I3,"H"),"")</calculatedColumnFormula>
    </tableColumn>
    <tableColumn id="11" xr3:uid="{1D03F0BE-99AE-40CE-B6BD-3E9EB6A2B0AC}" name="RAZZ Pitcher rank">
      <calculatedColumnFormula>IF(I3="P",COUNTIF($I$3:$I3,"P"),"")</calculatedColumnFormula>
    </tableColumn>
  </tableColumns>
  <tableStyleInfo name="Table Style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D70CB49-70A9-48EF-BD48-001A5DF9C320}" name="Table367" displayName="Table367" ref="A2:K108" totalsRowShown="0" headerRowDxfId="12">
  <autoFilter ref="A2:K108" xr:uid="{00000000-0009-0000-0100-000003000000}"/>
  <sortState xmlns:xlrd2="http://schemas.microsoft.com/office/spreadsheetml/2017/richdata2" ref="A3:K102">
    <sortCondition ref="B2:B102"/>
  </sortState>
  <tableColumns count="11">
    <tableColumn id="1" xr3:uid="{26CC96D5-C972-4802-8D09-781A03C454E9}" name="NAME" dataDxfId="11"/>
    <tableColumn id="2" xr3:uid="{B330487F-2959-438F-844F-0573C4E0C1C8}" name="RANK" dataDxfId="10"/>
    <tableColumn id="3" xr3:uid="{0BC7C592-DCC8-46AA-B93E-6BB3E0B92154}" name="POS"/>
    <tableColumn id="4" xr3:uid="{D850323F-5D51-4970-8AED-058A06122CC0}" name="ETA"/>
    <tableColumn id="5" xr3:uid="{77532C99-A73E-4BA6-9ED2-2A10BC4FD784}" name="AGE"/>
    <tableColumn id="6" xr3:uid="{3E9E7F44-E0B1-4026-A6E4-FB5F485D9238}" name="TEAM"/>
    <tableColumn id="7" xr3:uid="{90C8B330-50E2-4718-B9AA-D5E532A2CA84}" name="Level"/>
    <tableColumn id="8" xr3:uid="{A7EF3955-EA5D-4E34-A061-842443E831BD}" name="PROSPECTOR RALPH'S TAKE:" dataDxfId="9"/>
    <tableColumn id="9" xr3:uid="{AD29AB98-D20D-4AB4-B310-F28A431382D9}" name="Hitter/pitcher" dataDxfId="8">
      <calculatedColumnFormula>IF(C3="LHP","P",IF(C3="RHP","P",IF(C3=0,"","H")))</calculatedColumnFormula>
    </tableColumn>
    <tableColumn id="10" xr3:uid="{3B5DBA40-06A8-4DA2-A4D5-F252EEB372E6}" name="RAZZ Hitter rank">
      <calculatedColumnFormula>IF(I3="H",COUNTIF($I$3:$I3,"H"),"")</calculatedColumnFormula>
    </tableColumn>
    <tableColumn id="11" xr3:uid="{B926AE5A-DAC8-4B1F-88EB-E06C0B2A14E4}" name="RAZZ Pitcher rank">
      <calculatedColumnFormula>IF(I3="P",COUNTIF($I$3:$I3,"P"),"")</calculatedColumnFormula>
    </tableColumn>
  </tableColumns>
  <tableStyleInfo name="Table Style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0316F6F-FF9C-4E84-BCFA-27E6C10598BC}" name="Table35" displayName="Table35" ref="A2:K102" totalsRowShown="0" headerRowDxfId="7">
  <autoFilter ref="A2:K102" xr:uid="{00000000-0009-0000-0100-000003000000}"/>
  <sortState xmlns:xlrd2="http://schemas.microsoft.com/office/spreadsheetml/2017/richdata2" ref="A3:K102">
    <sortCondition ref="B2:B102"/>
  </sortState>
  <tableColumns count="11">
    <tableColumn id="1" xr3:uid="{44671CD3-5982-4948-B75D-B32A5C551D14}" name="NAME"/>
    <tableColumn id="2" xr3:uid="{9713298B-47D9-47CA-BDB3-DC804B6A4CC3}" name="RANK"/>
    <tableColumn id="3" xr3:uid="{F50F5E88-7A9C-4CDF-95A0-5F6253D8D049}" name="POS"/>
    <tableColumn id="4" xr3:uid="{C15CCAD3-229C-4DC2-A646-2C7533A0AFC4}" name="ETA"/>
    <tableColumn id="5" xr3:uid="{043A12EE-DECE-4AD9-814B-BA7FA8EEFEC3}" name="AGE"/>
    <tableColumn id="6" xr3:uid="{5326D930-1E14-4256-B307-0D4190165FEA}" name="TEAM"/>
    <tableColumn id="7" xr3:uid="{AF39B4C7-FCDD-4258-8870-AAC14898CF9C}" name="2016 Level"/>
    <tableColumn id="8" xr3:uid="{1E2CC298-4529-46C5-A241-81DEFAE344CE}" name="PROSPECTOR RALPH'S TAKE:" dataDxfId="6"/>
    <tableColumn id="9" xr3:uid="{121233A0-88D0-4374-A292-E91D5DA62301}" name="Hitter/pitcher" dataDxfId="5">
      <calculatedColumnFormula>IF(C3="LHP","P",IF(C3="RHP","P",IF(C3=0,"","H")))</calculatedColumnFormula>
    </tableColumn>
    <tableColumn id="10" xr3:uid="{E9D556CC-7240-4529-BB45-E75BF22ADEF9}" name="RAZZ Hitter rank">
      <calculatedColumnFormula>IF(I3="H",COUNTIF($I$3:$I3,"H"),"")</calculatedColumnFormula>
    </tableColumn>
    <tableColumn id="11" xr3:uid="{FDCAA68B-C12D-42F4-B2B0-74FEB4516FC3}" name="RAZZ Pitcher rank">
      <calculatedColumnFormula>IF(I3="P",COUNTIF($I$3:$I3,"P"),"")</calculatedColumnFormula>
    </tableColumn>
  </tableColumns>
  <tableStyleInfo name="Table Style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DBBCBFE-8782-4FEF-BB1D-E6A8CE305F6D}" name="Table36" displayName="Table36" ref="A2:K108" totalsRowShown="0" headerRowDxfId="4">
  <autoFilter ref="A2:K108" xr:uid="{00000000-0009-0000-0100-000003000000}">
    <filterColumn colId="2">
      <filters>
        <filter val="LHP"/>
        <filter val="RHP"/>
      </filters>
    </filterColumn>
    <filterColumn colId="3">
      <filters>
        <filter val="2020"/>
      </filters>
    </filterColumn>
  </autoFilter>
  <sortState xmlns:xlrd2="http://schemas.microsoft.com/office/spreadsheetml/2017/richdata2" ref="A3:K102">
    <sortCondition ref="B2:B102"/>
  </sortState>
  <tableColumns count="11">
    <tableColumn id="1" xr3:uid="{E8FB9919-AB0B-4D1A-B300-17A46F66A2E2}" name="NAME" dataDxfId="3"/>
    <tableColumn id="2" xr3:uid="{08588ABE-9EA1-43B5-BEAE-19145AD73F9E}" name="RANK" dataDxfId="2"/>
    <tableColumn id="3" xr3:uid="{CA8D7AA0-71B9-4E20-842E-D1465E404CE8}" name="POS"/>
    <tableColumn id="4" xr3:uid="{8D74C3F9-EC76-42AA-90BD-A16BDB910F0A}" name="ETA"/>
    <tableColumn id="5" xr3:uid="{3288298C-F8E1-40FA-9E3D-7262CA5245E6}" name="AGE"/>
    <tableColumn id="6" xr3:uid="{8AA6FB44-6970-4909-82CA-FA24888616BF}" name="TEAM"/>
    <tableColumn id="7" xr3:uid="{0FB88224-46DD-4CF9-92AE-8413EF405ECD}" name="Level"/>
    <tableColumn id="8" xr3:uid="{4D52D7FC-DA76-479F-9D02-D3F80EEA4611}" name="PROSPECTOR RALPH'S TAKE:" dataDxfId="1"/>
    <tableColumn id="9" xr3:uid="{A7BEB426-4968-4DB0-A2DB-5438AB01D6E0}" name="Hitter/pitcher" dataDxfId="0">
      <calculatedColumnFormula>IF(C3="LHP","P",IF(C3="RHP","P",IF(C3=0,"","H")))</calculatedColumnFormula>
    </tableColumn>
    <tableColumn id="10" xr3:uid="{006926F4-8737-40B2-B14F-B91AA899F006}" name="RAZZ Hitter rank">
      <calculatedColumnFormula>IF(I3="H",COUNTIF($I$3:$I3,"H"),"")</calculatedColumnFormula>
    </tableColumn>
    <tableColumn id="11" xr3:uid="{22BCB001-2A90-42D5-9C75-EE1E7D855A66}" name="RAZZ Pitcher rank">
      <calculatedColumnFormula>IF(I3="P",COUNTIF($I$3:$I3,"P"),"")</calculatedColumnFormula>
    </tableColumn>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razzball.com/2018-excel-fantasy-baseball-war-ro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razzball.com/restofseason-pitcherprojections" TargetMode="External"/><Relationship Id="rId4" Type="http://schemas.openxmlformats.org/officeDocument/2006/relationships/queryTable" Target="../queryTables/queryTable5.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razzball.com/2019-fantasy-baseball-draft-prep-pitchers-pairing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omments" Target="../comments2.xml"/><Relationship Id="rId4" Type="http://schemas.openxmlformats.org/officeDocument/2006/relationships/queryTable" Target="../queryTables/queryTable1.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razzball.com/steamer-hitter-projections/" TargetMode="External"/><Relationship Id="rId4" Type="http://schemas.openxmlformats.org/officeDocument/2006/relationships/queryTable" Target="../queryTables/queryTable2.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razzball.com/playerrater-preseason-espnmlb12-6X6OBP/" TargetMode="External"/><Relationship Id="rId1" Type="http://schemas.openxmlformats.org/officeDocument/2006/relationships/hyperlink" Target="https://razzball.com/playerrater-preseason-espnmlb12-5X5OBP/" TargetMode="External"/><Relationship Id="rId5" Type="http://schemas.openxmlformats.org/officeDocument/2006/relationships/queryTable" Target="../queryTables/queryTable3.xm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s://razzball.com/playerrater-preseason-espnmlb12-6X6OPS/" TargetMode="External"/><Relationship Id="rId4" Type="http://schemas.openxmlformats.org/officeDocument/2006/relationships/queryTable" Target="../queryTables/query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79998168889431442"/>
  </sheetPr>
  <dimension ref="A1:Q34"/>
  <sheetViews>
    <sheetView tabSelected="1" zoomScale="70" zoomScaleNormal="70" workbookViewId="0"/>
    <sheetView tabSelected="1" workbookViewId="1"/>
  </sheetViews>
  <sheetFormatPr defaultColWidth="11.42578125" defaultRowHeight="12.75" x14ac:dyDescent="0.2"/>
  <cols>
    <col min="1" max="1" width="2.42578125" customWidth="1"/>
    <col min="11" max="11" width="10.85546875" customWidth="1"/>
  </cols>
  <sheetData>
    <row r="1" spans="1:17" ht="46.5" customHeight="1" x14ac:dyDescent="0.5">
      <c r="A1" s="404" t="s">
        <v>2986</v>
      </c>
    </row>
    <row r="2" spans="1:17" ht="15" x14ac:dyDescent="0.25">
      <c r="A2" s="635" t="s">
        <v>69</v>
      </c>
      <c r="B2" s="635"/>
      <c r="C2" s="71"/>
    </row>
    <row r="3" spans="1:17" ht="25.5" x14ac:dyDescent="0.35">
      <c r="A3" s="87" t="s">
        <v>70</v>
      </c>
      <c r="B3" s="636" t="s">
        <v>71</v>
      </c>
      <c r="C3" s="636"/>
      <c r="D3" s="636"/>
      <c r="E3" s="636"/>
      <c r="F3" s="636"/>
      <c r="Q3" s="140" t="s">
        <v>2871</v>
      </c>
    </row>
    <row r="4" spans="1:17" x14ac:dyDescent="0.2">
      <c r="A4" s="87" t="s">
        <v>72</v>
      </c>
      <c r="B4" s="636" t="s">
        <v>73</v>
      </c>
      <c r="C4" s="636"/>
      <c r="D4" s="636"/>
      <c r="E4" s="636"/>
    </row>
    <row r="5" spans="1:17" x14ac:dyDescent="0.2">
      <c r="A5" s="87" t="s">
        <v>74</v>
      </c>
      <c r="B5" s="636" t="s">
        <v>75</v>
      </c>
      <c r="C5" s="636"/>
      <c r="D5" s="636"/>
      <c r="E5" s="636"/>
      <c r="F5" s="636"/>
      <c r="G5" s="636"/>
    </row>
    <row r="6" spans="1:17" x14ac:dyDescent="0.2">
      <c r="A6" s="87" t="s">
        <v>126</v>
      </c>
      <c r="B6" s="636" t="s">
        <v>76</v>
      </c>
      <c r="C6" s="636"/>
      <c r="Q6" t="s">
        <v>1220</v>
      </c>
    </row>
    <row r="7" spans="1:17" x14ac:dyDescent="0.2">
      <c r="A7" s="87" t="s">
        <v>127</v>
      </c>
      <c r="B7" s="636" t="s">
        <v>128</v>
      </c>
      <c r="C7" s="636"/>
      <c r="D7" s="636"/>
    </row>
    <row r="8" spans="1:17" x14ac:dyDescent="0.2">
      <c r="A8" s="87" t="s">
        <v>125</v>
      </c>
      <c r="B8" s="636" t="s">
        <v>129</v>
      </c>
      <c r="C8" s="636"/>
      <c r="D8" s="636"/>
      <c r="E8" s="636"/>
      <c r="F8" s="636"/>
    </row>
    <row r="9" spans="1:17" ht="15" x14ac:dyDescent="0.25">
      <c r="A9" s="71"/>
      <c r="B9" s="71"/>
      <c r="C9" s="71"/>
    </row>
    <row r="10" spans="1:17" ht="15" x14ac:dyDescent="0.25">
      <c r="A10" s="635" t="s">
        <v>77</v>
      </c>
      <c r="B10" s="635"/>
      <c r="C10" s="71"/>
    </row>
    <row r="11" spans="1:17" x14ac:dyDescent="0.2">
      <c r="A11" s="87" t="s">
        <v>78</v>
      </c>
      <c r="B11" s="636" t="s">
        <v>124</v>
      </c>
      <c r="C11" s="636"/>
      <c r="D11" s="636"/>
      <c r="E11" s="636"/>
      <c r="F11" s="636"/>
    </row>
    <row r="12" spans="1:17" ht="15" x14ac:dyDescent="0.25">
      <c r="A12" s="71"/>
      <c r="B12" s="636" t="s">
        <v>0</v>
      </c>
      <c r="C12" s="636"/>
      <c r="D12" s="636"/>
      <c r="E12" s="636"/>
      <c r="F12" s="636"/>
      <c r="G12" s="636"/>
      <c r="H12" s="636"/>
      <c r="I12" s="636"/>
    </row>
    <row r="13" spans="1:17" x14ac:dyDescent="0.2">
      <c r="A13" s="87" t="s">
        <v>72</v>
      </c>
      <c r="B13" s="636" t="s">
        <v>79</v>
      </c>
      <c r="C13" s="636"/>
      <c r="D13" s="636"/>
    </row>
    <row r="14" spans="1:17" x14ac:dyDescent="0.2">
      <c r="A14" s="87" t="s">
        <v>74</v>
      </c>
      <c r="B14" s="636" t="s">
        <v>80</v>
      </c>
      <c r="C14" s="636"/>
      <c r="D14" s="636"/>
      <c r="E14" s="636"/>
      <c r="F14" s="636"/>
    </row>
    <row r="15" spans="1:17" s="75" customFormat="1" ht="30.75" customHeight="1" x14ac:dyDescent="0.25">
      <c r="A15" s="74"/>
      <c r="B15" s="638" t="s">
        <v>1</v>
      </c>
      <c r="C15" s="638"/>
      <c r="D15" s="638"/>
      <c r="E15" s="638"/>
      <c r="F15" s="638"/>
      <c r="G15" s="638"/>
      <c r="H15" s="638"/>
      <c r="I15" s="638"/>
      <c r="J15" s="638"/>
      <c r="K15" s="638"/>
    </row>
    <row r="16" spans="1:17" ht="15" x14ac:dyDescent="0.25">
      <c r="A16" s="635" t="s">
        <v>81</v>
      </c>
      <c r="B16" s="635"/>
      <c r="C16" s="71"/>
    </row>
    <row r="17" spans="1:9" x14ac:dyDescent="0.2">
      <c r="A17" s="87" t="s">
        <v>78</v>
      </c>
      <c r="B17" s="637" t="s">
        <v>1218</v>
      </c>
      <c r="C17" s="636"/>
      <c r="D17" s="636"/>
      <c r="E17" s="636"/>
      <c r="F17" s="636"/>
      <c r="G17" s="636"/>
      <c r="H17" s="636"/>
      <c r="I17" s="636"/>
    </row>
    <row r="18" spans="1:9" ht="15" x14ac:dyDescent="0.25">
      <c r="A18" s="71"/>
      <c r="B18" s="71"/>
      <c r="C18" s="71"/>
    </row>
    <row r="19" spans="1:9" x14ac:dyDescent="0.2">
      <c r="A19" s="132" t="s">
        <v>1219</v>
      </c>
      <c r="B19" s="132"/>
      <c r="C19" s="132"/>
      <c r="D19" s="132"/>
      <c r="E19" s="132"/>
      <c r="F19" s="132"/>
      <c r="G19" s="216" t="s">
        <v>2898</v>
      </c>
      <c r="H19" s="132"/>
    </row>
    <row r="20" spans="1:9" ht="15" x14ac:dyDescent="0.25">
      <c r="A20" s="71"/>
      <c r="B20" s="71"/>
      <c r="C20" s="71"/>
    </row>
    <row r="21" spans="1:9" ht="15" x14ac:dyDescent="0.25">
      <c r="B21" s="133"/>
      <c r="C21" s="71"/>
    </row>
    <row r="22" spans="1:9" ht="15" x14ac:dyDescent="0.25">
      <c r="A22" s="222" t="s">
        <v>1211</v>
      </c>
      <c r="B22" s="133"/>
      <c r="C22" s="71"/>
    </row>
    <row r="23" spans="1:9" x14ac:dyDescent="0.2">
      <c r="A23" s="222" t="s">
        <v>1212</v>
      </c>
      <c r="B23" s="87"/>
      <c r="C23" s="87"/>
    </row>
    <row r="24" spans="1:9" x14ac:dyDescent="0.2">
      <c r="A24" s="222" t="s">
        <v>1213</v>
      </c>
      <c r="B24" s="222"/>
      <c r="C24" s="222"/>
    </row>
    <row r="25" spans="1:9" x14ac:dyDescent="0.2">
      <c r="A25" s="222" t="s">
        <v>1214</v>
      </c>
      <c r="B25" s="222"/>
      <c r="C25" s="222"/>
    </row>
    <row r="26" spans="1:9" x14ac:dyDescent="0.2">
      <c r="A26" s="222" t="s">
        <v>1215</v>
      </c>
      <c r="B26" s="222"/>
      <c r="C26" s="222"/>
    </row>
    <row r="27" spans="1:9" x14ac:dyDescent="0.2">
      <c r="A27" s="222" t="s">
        <v>1216</v>
      </c>
      <c r="B27" s="222"/>
      <c r="C27" s="222"/>
    </row>
    <row r="28" spans="1:9" ht="15" x14ac:dyDescent="0.25">
      <c r="A28" s="222" t="s">
        <v>1217</v>
      </c>
      <c r="B28" s="87"/>
      <c r="C28" s="71"/>
    </row>
    <row r="29" spans="1:9" ht="15" x14ac:dyDescent="0.25">
      <c r="A29" s="222" t="s">
        <v>2878</v>
      </c>
      <c r="B29" s="71"/>
      <c r="C29" s="71"/>
    </row>
    <row r="30" spans="1:9" x14ac:dyDescent="0.2">
      <c r="A30" s="222" t="s">
        <v>2985</v>
      </c>
      <c r="B30" s="87"/>
      <c r="C30" s="87"/>
    </row>
    <row r="31" spans="1:9" x14ac:dyDescent="0.2">
      <c r="A31" s="249" t="s">
        <v>2879</v>
      </c>
      <c r="B31" s="87"/>
      <c r="C31" s="87"/>
    </row>
    <row r="33" spans="1:3" x14ac:dyDescent="0.2">
      <c r="A33" s="637"/>
      <c r="B33" s="636"/>
      <c r="C33" s="636"/>
    </row>
    <row r="34" spans="1:3" x14ac:dyDescent="0.2">
      <c r="A34" s="637"/>
      <c r="B34" s="636"/>
      <c r="C34" s="636"/>
    </row>
  </sheetData>
  <mergeCells count="17">
    <mergeCell ref="B17:I17"/>
    <mergeCell ref="A33:C33"/>
    <mergeCell ref="A34:C34"/>
    <mergeCell ref="B5:G5"/>
    <mergeCell ref="B14:F14"/>
    <mergeCell ref="B15:K15"/>
    <mergeCell ref="A16:B16"/>
    <mergeCell ref="A2:B2"/>
    <mergeCell ref="B3:F3"/>
    <mergeCell ref="B4:E4"/>
    <mergeCell ref="B6:C6"/>
    <mergeCell ref="B13:D13"/>
    <mergeCell ref="B7:D7"/>
    <mergeCell ref="B8:F8"/>
    <mergeCell ref="A10:B10"/>
    <mergeCell ref="B11:F11"/>
    <mergeCell ref="B12:I12"/>
  </mergeCells>
  <phoneticPr fontId="30" type="noConversion"/>
  <hyperlinks>
    <hyperlink ref="G19" r:id="rId1" xr:uid="{0D0678F4-CFD7-4539-9601-241393F21771}"/>
  </hyperlinks>
  <pageMargins left="0.70000000000000007" right="0.70000000000000007" top="0.75" bottom="0.75" header="0.51180555555555562" footer="0.51180555555555562"/>
  <pageSetup firstPageNumber="0" orientation="portrait" horizontalDpi="300" verticalDpi="300" r:id="rId2"/>
  <headerFooter alignWithMargins="0"/>
  <drawing r:id="rId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3:AO1710"/>
  <sheetViews>
    <sheetView topLeftCell="E2" zoomScaleNormal="100" workbookViewId="0">
      <pane ySplit="180" topLeftCell="A182" activePane="bottomLeft" state="frozen"/>
      <selection activeCell="AA2" sqref="AA2"/>
      <selection pane="bottomLeft" activeCell="AA2" sqref="AA2"/>
    </sheetView>
    <sheetView topLeftCell="K1" workbookViewId="1">
      <selection activeCell="AE182" sqref="AE182:AE795"/>
    </sheetView>
  </sheetViews>
  <sheetFormatPr defaultRowHeight="12.75" outlineLevelRow="1" outlineLevelCol="1" x14ac:dyDescent="0.2"/>
  <cols>
    <col min="1" max="1" width="53.7109375" bestFit="1" customWidth="1"/>
    <col min="2" max="2" width="20.5703125" bestFit="1" customWidth="1"/>
    <col min="3" max="3" width="81.140625" bestFit="1" customWidth="1"/>
    <col min="4" max="4" width="74.85546875" bestFit="1" customWidth="1"/>
    <col min="5" max="5" width="19.85546875" bestFit="1" customWidth="1"/>
    <col min="6" max="6" width="5.5703125" bestFit="1" customWidth="1"/>
    <col min="7" max="7" width="3" bestFit="1" customWidth="1"/>
    <col min="8" max="9" width="3.7109375" bestFit="1" customWidth="1"/>
    <col min="10" max="10" width="4.42578125" bestFit="1" customWidth="1"/>
    <col min="11" max="11" width="6" bestFit="1" customWidth="1"/>
    <col min="12" max="13" width="3" bestFit="1" customWidth="1"/>
    <col min="14" max="14" width="3.5703125" bestFit="1" customWidth="1"/>
    <col min="15" max="15" width="4.5703125" bestFit="1" customWidth="1"/>
    <col min="16" max="18" width="4" bestFit="1" customWidth="1"/>
    <col min="19" max="19" width="3.5703125" bestFit="1" customWidth="1"/>
    <col min="20" max="20" width="4.85546875" bestFit="1" customWidth="1"/>
    <col min="21" max="21" width="3.5703125" bestFit="1" customWidth="1"/>
    <col min="22" max="22" width="5" bestFit="1" customWidth="1"/>
    <col min="23" max="23" width="6.5703125" bestFit="1" customWidth="1"/>
    <col min="24" max="24" width="5.85546875" bestFit="1" customWidth="1"/>
    <col min="25" max="25" width="5.42578125" bestFit="1" customWidth="1"/>
    <col min="26" max="26" width="5" bestFit="1" customWidth="1"/>
    <col min="27" max="27" width="5.140625" bestFit="1" customWidth="1"/>
    <col min="28" max="28" width="6.5703125" bestFit="1" customWidth="1"/>
    <col min="29" max="29" width="6.42578125" customWidth="1"/>
    <col min="30" max="32" width="9.140625" style="134"/>
    <col min="33" max="35" width="9.140625" style="134" customWidth="1" outlineLevel="1"/>
    <col min="36" max="36" width="9.140625" style="134"/>
    <col min="39" max="40" width="0" hidden="1" customWidth="1" outlineLevel="1"/>
    <col min="41" max="41" width="9.140625" collapsed="1"/>
  </cols>
  <sheetData>
    <row r="3" spans="1:40" ht="13.5" thickBot="1" x14ac:dyDescent="0.25">
      <c r="AD3" s="241" t="s">
        <v>3692</v>
      </c>
      <c r="AE3" s="241"/>
      <c r="AF3" s="241"/>
    </row>
    <row r="4" spans="1:40" x14ac:dyDescent="0.2">
      <c r="AC4" t="s">
        <v>3691</v>
      </c>
      <c r="AD4" s="134">
        <v>23</v>
      </c>
      <c r="AE4" s="134">
        <v>24</v>
      </c>
      <c r="AF4" s="134">
        <v>25</v>
      </c>
      <c r="AH4" s="591" t="s">
        <v>3712</v>
      </c>
      <c r="AI4" s="592"/>
    </row>
    <row r="5" spans="1:40" x14ac:dyDescent="0.2">
      <c r="A5" s="216" t="s">
        <v>2541</v>
      </c>
      <c r="B5">
        <v>1</v>
      </c>
      <c r="C5">
        <f>B5+1</f>
        <v>2</v>
      </c>
      <c r="D5">
        <f t="shared" ref="D5:W5" si="0">C5+1</f>
        <v>3</v>
      </c>
      <c r="E5">
        <f t="shared" si="0"/>
        <v>4</v>
      </c>
      <c r="F5">
        <f t="shared" si="0"/>
        <v>5</v>
      </c>
      <c r="G5">
        <f t="shared" si="0"/>
        <v>6</v>
      </c>
      <c r="H5">
        <f t="shared" si="0"/>
        <v>7</v>
      </c>
      <c r="I5">
        <f t="shared" si="0"/>
        <v>8</v>
      </c>
      <c r="J5">
        <f t="shared" si="0"/>
        <v>9</v>
      </c>
      <c r="K5">
        <f t="shared" si="0"/>
        <v>10</v>
      </c>
      <c r="L5">
        <f t="shared" si="0"/>
        <v>11</v>
      </c>
      <c r="M5">
        <f t="shared" si="0"/>
        <v>12</v>
      </c>
      <c r="N5">
        <f t="shared" si="0"/>
        <v>13</v>
      </c>
      <c r="O5">
        <f t="shared" si="0"/>
        <v>14</v>
      </c>
      <c r="P5">
        <f t="shared" si="0"/>
        <v>15</v>
      </c>
      <c r="Q5">
        <f t="shared" si="0"/>
        <v>16</v>
      </c>
      <c r="R5">
        <f t="shared" si="0"/>
        <v>17</v>
      </c>
      <c r="S5">
        <f t="shared" si="0"/>
        <v>18</v>
      </c>
      <c r="T5">
        <f t="shared" si="0"/>
        <v>19</v>
      </c>
      <c r="U5">
        <f t="shared" si="0"/>
        <v>20</v>
      </c>
      <c r="V5">
        <f t="shared" si="0"/>
        <v>21</v>
      </c>
      <c r="W5">
        <f t="shared" si="0"/>
        <v>22</v>
      </c>
      <c r="X5">
        <f t="shared" ref="X5" si="1">W5+1</f>
        <v>23</v>
      </c>
      <c r="Y5">
        <f t="shared" ref="Y5" si="2">X5+1</f>
        <v>24</v>
      </c>
      <c r="Z5">
        <f t="shared" ref="Z5" si="3">Y5+1</f>
        <v>25</v>
      </c>
      <c r="AA5">
        <f t="shared" ref="AA5" si="4">Z5+1</f>
        <v>26</v>
      </c>
      <c r="AB5">
        <f t="shared" ref="AB5" si="5">AA5+1</f>
        <v>27</v>
      </c>
      <c r="AC5">
        <f t="shared" ref="AC5" si="6">AB5+1</f>
        <v>28</v>
      </c>
      <c r="AD5" s="134">
        <f t="shared" ref="AD5" si="7">AC5+1</f>
        <v>29</v>
      </c>
      <c r="AE5" s="134">
        <f t="shared" ref="AE5" si="8">AD5+1</f>
        <v>30</v>
      </c>
      <c r="AF5" s="134">
        <f t="shared" ref="AF5" si="9">AE5+1</f>
        <v>31</v>
      </c>
      <c r="AG5" s="134">
        <f t="shared" ref="AG5" si="10">AF5+1</f>
        <v>32</v>
      </c>
      <c r="AH5" s="593">
        <f t="shared" ref="AH5" si="11">AG5+1</f>
        <v>33</v>
      </c>
      <c r="AI5" s="594">
        <f t="shared" ref="AI5" si="12">AH5+1</f>
        <v>34</v>
      </c>
      <c r="AJ5" s="134">
        <f t="shared" ref="AJ5" si="13">AI5+1</f>
        <v>35</v>
      </c>
      <c r="AK5" s="134">
        <f t="shared" ref="AK5" si="14">AJ5+1</f>
        <v>36</v>
      </c>
      <c r="AL5" s="134">
        <f t="shared" ref="AL5" si="15">AK5+1</f>
        <v>37</v>
      </c>
    </row>
    <row r="6" spans="1:40" ht="15.75" x14ac:dyDescent="0.25">
      <c r="A6" t="s">
        <v>689</v>
      </c>
      <c r="AH6" s="593"/>
      <c r="AI6" s="594"/>
      <c r="AJ6" s="515" t="s">
        <v>2650</v>
      </c>
      <c r="AK6" s="134" t="s">
        <v>1498</v>
      </c>
      <c r="AL6" s="208" t="s">
        <v>2868</v>
      </c>
      <c r="AM6" s="134" t="s">
        <v>2869</v>
      </c>
      <c r="AN6" s="134" t="s">
        <v>2870</v>
      </c>
    </row>
    <row r="7" spans="1:40" hidden="1" outlineLevel="1" x14ac:dyDescent="0.2">
      <c r="A7" t="s">
        <v>816</v>
      </c>
      <c r="AD7" s="134" t="e">
        <f>Q7*9/N7</f>
        <v>#DIV/0!</v>
      </c>
      <c r="AE7" s="134" t="e">
        <f>R7*9/N7</f>
        <v>#DIV/0!</v>
      </c>
      <c r="AF7" s="134" t="e">
        <f>AD7-AE7</f>
        <v>#DIV/0!</v>
      </c>
      <c r="AH7" s="593"/>
      <c r="AI7" s="594"/>
      <c r="AJ7" s="134">
        <v>7.4</v>
      </c>
      <c r="AL7" s="209" t="e">
        <f ca="1">RANK(AJ7,OFFSET($AJ$205,0,0,COUNTA(AJ:AJ)+1,1))</f>
        <v>#N/A</v>
      </c>
    </row>
    <row r="8" spans="1:40" hidden="1" outlineLevel="1" x14ac:dyDescent="0.2">
      <c r="A8" t="s">
        <v>817</v>
      </c>
      <c r="AD8" s="134" t="e">
        <f t="shared" ref="AD8:AD71" si="16">Q8*9/N8</f>
        <v>#DIV/0!</v>
      </c>
      <c r="AE8" s="134" t="e">
        <f t="shared" ref="AE8:AE71" si="17">R8*9/N8</f>
        <v>#DIV/0!</v>
      </c>
      <c r="AF8" s="134" t="e">
        <f t="shared" ref="AF8:AF71" si="18">AD8-AE8</f>
        <v>#DIV/0!</v>
      </c>
      <c r="AH8" s="593"/>
      <c r="AI8" s="594"/>
      <c r="AJ8" s="134">
        <v>7.4</v>
      </c>
    </row>
    <row r="9" spans="1:40" hidden="1" outlineLevel="1" x14ac:dyDescent="0.2">
      <c r="A9" t="s">
        <v>818</v>
      </c>
      <c r="AD9" s="134" t="e">
        <f t="shared" si="16"/>
        <v>#DIV/0!</v>
      </c>
      <c r="AE9" s="134" t="e">
        <f t="shared" si="17"/>
        <v>#DIV/0!</v>
      </c>
      <c r="AF9" s="134" t="e">
        <f t="shared" si="18"/>
        <v>#DIV/0!</v>
      </c>
      <c r="AH9" s="593"/>
      <c r="AI9" s="594"/>
      <c r="AJ9" s="134">
        <v>7.4</v>
      </c>
    </row>
    <row r="10" spans="1:40" hidden="1" outlineLevel="1" x14ac:dyDescent="0.2">
      <c r="A10" t="s">
        <v>819</v>
      </c>
      <c r="AD10" s="134" t="e">
        <f t="shared" si="16"/>
        <v>#DIV/0!</v>
      </c>
      <c r="AE10" s="134" t="e">
        <f t="shared" si="17"/>
        <v>#DIV/0!</v>
      </c>
      <c r="AF10" s="134" t="e">
        <f t="shared" si="18"/>
        <v>#DIV/0!</v>
      </c>
      <c r="AH10" s="593"/>
      <c r="AI10" s="594"/>
      <c r="AJ10" s="134">
        <v>7.4</v>
      </c>
    </row>
    <row r="11" spans="1:40" hidden="1" outlineLevel="1" x14ac:dyDescent="0.2">
      <c r="A11" t="s">
        <v>820</v>
      </c>
      <c r="AD11" s="134" t="e">
        <f t="shared" si="16"/>
        <v>#DIV/0!</v>
      </c>
      <c r="AE11" s="134" t="e">
        <f t="shared" si="17"/>
        <v>#DIV/0!</v>
      </c>
      <c r="AF11" s="134" t="e">
        <f t="shared" si="18"/>
        <v>#DIV/0!</v>
      </c>
      <c r="AH11" s="593"/>
      <c r="AI11" s="594"/>
      <c r="AJ11" s="134">
        <v>7.4</v>
      </c>
    </row>
    <row r="12" spans="1:40" hidden="1" outlineLevel="1" x14ac:dyDescent="0.2">
      <c r="A12" t="s">
        <v>821</v>
      </c>
      <c r="AD12" s="134" t="e">
        <f t="shared" si="16"/>
        <v>#DIV/0!</v>
      </c>
      <c r="AE12" s="134" t="e">
        <f t="shared" si="17"/>
        <v>#DIV/0!</v>
      </c>
      <c r="AF12" s="134" t="e">
        <f t="shared" si="18"/>
        <v>#DIV/0!</v>
      </c>
      <c r="AH12" s="593"/>
      <c r="AI12" s="594"/>
      <c r="AJ12" s="134">
        <v>7.4</v>
      </c>
    </row>
    <row r="13" spans="1:40" hidden="1" outlineLevel="1" x14ac:dyDescent="0.2">
      <c r="A13" t="s">
        <v>822</v>
      </c>
      <c r="AD13" s="134" t="e">
        <f t="shared" si="16"/>
        <v>#DIV/0!</v>
      </c>
      <c r="AE13" s="134" t="e">
        <f t="shared" si="17"/>
        <v>#DIV/0!</v>
      </c>
      <c r="AF13" s="134" t="e">
        <f t="shared" si="18"/>
        <v>#DIV/0!</v>
      </c>
      <c r="AH13" s="593"/>
      <c r="AI13" s="594"/>
      <c r="AJ13" s="134">
        <v>7.4</v>
      </c>
    </row>
    <row r="14" spans="1:40" hidden="1" outlineLevel="1" x14ac:dyDescent="0.2">
      <c r="A14" t="s">
        <v>823</v>
      </c>
      <c r="AD14" s="134" t="e">
        <f t="shared" si="16"/>
        <v>#DIV/0!</v>
      </c>
      <c r="AE14" s="134" t="e">
        <f t="shared" si="17"/>
        <v>#DIV/0!</v>
      </c>
      <c r="AF14" s="134" t="e">
        <f t="shared" si="18"/>
        <v>#DIV/0!</v>
      </c>
      <c r="AH14" s="593"/>
      <c r="AI14" s="594"/>
      <c r="AJ14" s="134">
        <v>7.4</v>
      </c>
    </row>
    <row r="15" spans="1:40" hidden="1" outlineLevel="1" x14ac:dyDescent="0.2">
      <c r="A15" t="s">
        <v>3462</v>
      </c>
      <c r="AD15" s="134" t="e">
        <f t="shared" si="16"/>
        <v>#DIV/0!</v>
      </c>
      <c r="AE15" s="134" t="e">
        <f t="shared" si="17"/>
        <v>#DIV/0!</v>
      </c>
      <c r="AF15" s="134" t="e">
        <f t="shared" si="18"/>
        <v>#DIV/0!</v>
      </c>
      <c r="AH15" s="593"/>
      <c r="AI15" s="594"/>
      <c r="AJ15" s="134">
        <v>7.4</v>
      </c>
    </row>
    <row r="16" spans="1:40" hidden="1" outlineLevel="1" x14ac:dyDescent="0.2">
      <c r="A16" t="s">
        <v>3463</v>
      </c>
      <c r="AD16" s="134" t="e">
        <f t="shared" si="16"/>
        <v>#DIV/0!</v>
      </c>
      <c r="AE16" s="134" t="e">
        <f t="shared" si="17"/>
        <v>#DIV/0!</v>
      </c>
      <c r="AF16" s="134" t="e">
        <f t="shared" si="18"/>
        <v>#DIV/0!</v>
      </c>
      <c r="AH16" s="593"/>
      <c r="AI16" s="594"/>
      <c r="AJ16" s="134">
        <v>7.4</v>
      </c>
    </row>
    <row r="17" spans="1:36" hidden="1" outlineLevel="1" x14ac:dyDescent="0.2">
      <c r="A17" t="s">
        <v>825</v>
      </c>
      <c r="AD17" s="134" t="e">
        <f t="shared" si="16"/>
        <v>#DIV/0!</v>
      </c>
      <c r="AE17" s="134" t="e">
        <f t="shared" si="17"/>
        <v>#DIV/0!</v>
      </c>
      <c r="AF17" s="134" t="e">
        <f t="shared" si="18"/>
        <v>#DIV/0!</v>
      </c>
      <c r="AH17" s="593"/>
      <c r="AI17" s="594"/>
      <c r="AJ17" s="134">
        <v>7.4</v>
      </c>
    </row>
    <row r="18" spans="1:36" hidden="1" outlineLevel="1" x14ac:dyDescent="0.2">
      <c r="A18" t="s">
        <v>2278</v>
      </c>
      <c r="AD18" s="134" t="e">
        <f t="shared" si="16"/>
        <v>#DIV/0!</v>
      </c>
      <c r="AE18" s="134" t="e">
        <f t="shared" si="17"/>
        <v>#DIV/0!</v>
      </c>
      <c r="AF18" s="134" t="e">
        <f t="shared" si="18"/>
        <v>#DIV/0!</v>
      </c>
      <c r="AH18" s="593"/>
      <c r="AI18" s="594"/>
      <c r="AJ18" s="134">
        <v>7.4</v>
      </c>
    </row>
    <row r="19" spans="1:36" hidden="1" outlineLevel="1" x14ac:dyDescent="0.2">
      <c r="A19" t="s">
        <v>826</v>
      </c>
      <c r="AD19" s="134" t="e">
        <f t="shared" si="16"/>
        <v>#DIV/0!</v>
      </c>
      <c r="AE19" s="134" t="e">
        <f t="shared" si="17"/>
        <v>#DIV/0!</v>
      </c>
      <c r="AF19" s="134" t="e">
        <f t="shared" si="18"/>
        <v>#DIV/0!</v>
      </c>
      <c r="AH19" s="593"/>
      <c r="AI19" s="594"/>
      <c r="AJ19" s="134">
        <v>7.4</v>
      </c>
    </row>
    <row r="20" spans="1:36" hidden="1" outlineLevel="1" x14ac:dyDescent="0.2">
      <c r="A20" t="s">
        <v>2279</v>
      </c>
      <c r="AD20" s="134" t="e">
        <f t="shared" si="16"/>
        <v>#DIV/0!</v>
      </c>
      <c r="AE20" s="134" t="e">
        <f t="shared" si="17"/>
        <v>#DIV/0!</v>
      </c>
      <c r="AF20" s="134" t="e">
        <f t="shared" si="18"/>
        <v>#DIV/0!</v>
      </c>
      <c r="AH20" s="593"/>
      <c r="AI20" s="594"/>
      <c r="AJ20" s="134">
        <v>7.4</v>
      </c>
    </row>
    <row r="21" spans="1:36" hidden="1" outlineLevel="1" x14ac:dyDescent="0.2">
      <c r="A21" t="s">
        <v>3464</v>
      </c>
      <c r="AD21" s="134" t="e">
        <f t="shared" si="16"/>
        <v>#DIV/0!</v>
      </c>
      <c r="AE21" s="134" t="e">
        <f t="shared" si="17"/>
        <v>#DIV/0!</v>
      </c>
      <c r="AF21" s="134" t="e">
        <f t="shared" si="18"/>
        <v>#DIV/0!</v>
      </c>
      <c r="AH21" s="593"/>
      <c r="AI21" s="594"/>
      <c r="AJ21" s="134">
        <v>7.4</v>
      </c>
    </row>
    <row r="22" spans="1:36" hidden="1" outlineLevel="1" x14ac:dyDescent="0.2">
      <c r="A22" t="s">
        <v>828</v>
      </c>
      <c r="AD22" s="134" t="e">
        <f t="shared" si="16"/>
        <v>#DIV/0!</v>
      </c>
      <c r="AE22" s="134" t="e">
        <f t="shared" si="17"/>
        <v>#DIV/0!</v>
      </c>
      <c r="AF22" s="134" t="e">
        <f t="shared" si="18"/>
        <v>#DIV/0!</v>
      </c>
      <c r="AH22" s="593"/>
      <c r="AI22" s="594"/>
      <c r="AJ22" s="134">
        <v>7.4</v>
      </c>
    </row>
    <row r="23" spans="1:36" hidden="1" outlineLevel="1" x14ac:dyDescent="0.2">
      <c r="A23" t="s">
        <v>22</v>
      </c>
      <c r="AD23" s="134" t="e">
        <f t="shared" si="16"/>
        <v>#DIV/0!</v>
      </c>
      <c r="AE23" s="134" t="e">
        <f t="shared" si="17"/>
        <v>#DIV/0!</v>
      </c>
      <c r="AF23" s="134" t="e">
        <f t="shared" si="18"/>
        <v>#DIV/0!</v>
      </c>
      <c r="AH23" s="593"/>
      <c r="AI23" s="594"/>
      <c r="AJ23" s="134">
        <v>7.4</v>
      </c>
    </row>
    <row r="24" spans="1:36" hidden="1" outlineLevel="1" x14ac:dyDescent="0.2">
      <c r="A24" t="s">
        <v>3465</v>
      </c>
      <c r="AD24" s="134" t="e">
        <f t="shared" si="16"/>
        <v>#DIV/0!</v>
      </c>
      <c r="AE24" s="134" t="e">
        <f t="shared" si="17"/>
        <v>#DIV/0!</v>
      </c>
      <c r="AF24" s="134" t="e">
        <f t="shared" si="18"/>
        <v>#DIV/0!</v>
      </c>
      <c r="AH24" s="593"/>
      <c r="AI24" s="594"/>
      <c r="AJ24" s="134">
        <v>7.4</v>
      </c>
    </row>
    <row r="25" spans="1:36" hidden="1" outlineLevel="1" x14ac:dyDescent="0.2">
      <c r="A25" t="s">
        <v>3466</v>
      </c>
      <c r="AD25" s="134" t="e">
        <f t="shared" si="16"/>
        <v>#DIV/0!</v>
      </c>
      <c r="AE25" s="134" t="e">
        <f t="shared" si="17"/>
        <v>#DIV/0!</v>
      </c>
      <c r="AF25" s="134" t="e">
        <f t="shared" si="18"/>
        <v>#DIV/0!</v>
      </c>
      <c r="AH25" s="593"/>
      <c r="AI25" s="594"/>
      <c r="AJ25" s="134">
        <v>7.4</v>
      </c>
    </row>
    <row r="26" spans="1:36" hidden="1" outlineLevel="1" x14ac:dyDescent="0.2">
      <c r="A26" t="s">
        <v>3467</v>
      </c>
      <c r="AD26" s="134" t="e">
        <f t="shared" si="16"/>
        <v>#DIV/0!</v>
      </c>
      <c r="AE26" s="134" t="e">
        <f t="shared" si="17"/>
        <v>#DIV/0!</v>
      </c>
      <c r="AF26" s="134" t="e">
        <f t="shared" si="18"/>
        <v>#DIV/0!</v>
      </c>
      <c r="AH26" s="593"/>
      <c r="AI26" s="594"/>
      <c r="AJ26" s="134">
        <v>7.4</v>
      </c>
    </row>
    <row r="27" spans="1:36" hidden="1" outlineLevel="1" x14ac:dyDescent="0.2">
      <c r="A27" t="s">
        <v>2280</v>
      </c>
      <c r="AD27" s="134" t="e">
        <f t="shared" si="16"/>
        <v>#DIV/0!</v>
      </c>
      <c r="AE27" s="134" t="e">
        <f t="shared" si="17"/>
        <v>#DIV/0!</v>
      </c>
      <c r="AF27" s="134" t="e">
        <f t="shared" si="18"/>
        <v>#DIV/0!</v>
      </c>
      <c r="AH27" s="593"/>
      <c r="AI27" s="594"/>
      <c r="AJ27" s="134">
        <v>7.4</v>
      </c>
    </row>
    <row r="28" spans="1:36" hidden="1" outlineLevel="1" x14ac:dyDescent="0.2">
      <c r="A28" t="s">
        <v>832</v>
      </c>
      <c r="AD28" s="134" t="e">
        <f t="shared" si="16"/>
        <v>#DIV/0!</v>
      </c>
      <c r="AE28" s="134" t="e">
        <f t="shared" si="17"/>
        <v>#DIV/0!</v>
      </c>
      <c r="AF28" s="134" t="e">
        <f t="shared" si="18"/>
        <v>#DIV/0!</v>
      </c>
      <c r="AH28" s="593"/>
      <c r="AI28" s="594"/>
      <c r="AJ28" s="134">
        <v>7.4</v>
      </c>
    </row>
    <row r="29" spans="1:36" hidden="1" outlineLevel="1" x14ac:dyDescent="0.2">
      <c r="A29" t="s">
        <v>831</v>
      </c>
      <c r="AD29" s="134" t="e">
        <f t="shared" si="16"/>
        <v>#DIV/0!</v>
      </c>
      <c r="AE29" s="134" t="e">
        <f t="shared" si="17"/>
        <v>#DIV/0!</v>
      </c>
      <c r="AF29" s="134" t="e">
        <f t="shared" si="18"/>
        <v>#DIV/0!</v>
      </c>
      <c r="AH29" s="593"/>
      <c r="AI29" s="594"/>
      <c r="AJ29" s="134">
        <v>7.4</v>
      </c>
    </row>
    <row r="30" spans="1:36" hidden="1" outlineLevel="1" x14ac:dyDescent="0.2">
      <c r="A30" t="s">
        <v>2281</v>
      </c>
      <c r="AD30" s="134" t="e">
        <f t="shared" si="16"/>
        <v>#DIV/0!</v>
      </c>
      <c r="AE30" s="134" t="e">
        <f t="shared" si="17"/>
        <v>#DIV/0!</v>
      </c>
      <c r="AF30" s="134" t="e">
        <f t="shared" si="18"/>
        <v>#DIV/0!</v>
      </c>
      <c r="AH30" s="593"/>
      <c r="AI30" s="594"/>
      <c r="AJ30" s="134">
        <v>7.4</v>
      </c>
    </row>
    <row r="31" spans="1:36" hidden="1" outlineLevel="1" x14ac:dyDescent="0.2">
      <c r="A31" t="s">
        <v>827</v>
      </c>
      <c r="AD31" s="134" t="e">
        <f t="shared" si="16"/>
        <v>#DIV/0!</v>
      </c>
      <c r="AE31" s="134" t="e">
        <f t="shared" si="17"/>
        <v>#DIV/0!</v>
      </c>
      <c r="AF31" s="134" t="e">
        <f t="shared" si="18"/>
        <v>#DIV/0!</v>
      </c>
      <c r="AH31" s="593"/>
      <c r="AI31" s="594"/>
      <c r="AJ31" s="134">
        <v>7.4</v>
      </c>
    </row>
    <row r="32" spans="1:36" hidden="1" outlineLevel="1" x14ac:dyDescent="0.2">
      <c r="A32" t="s">
        <v>830</v>
      </c>
      <c r="AD32" s="134" t="e">
        <f t="shared" si="16"/>
        <v>#DIV/0!</v>
      </c>
      <c r="AE32" s="134" t="e">
        <f t="shared" si="17"/>
        <v>#DIV/0!</v>
      </c>
      <c r="AF32" s="134" t="e">
        <f t="shared" si="18"/>
        <v>#DIV/0!</v>
      </c>
      <c r="AH32" s="593"/>
      <c r="AI32" s="594"/>
      <c r="AJ32" s="134">
        <v>7.4</v>
      </c>
    </row>
    <row r="33" spans="1:36" hidden="1" outlineLevel="1" x14ac:dyDescent="0.2">
      <c r="A33" t="s">
        <v>824</v>
      </c>
      <c r="AD33" s="134" t="e">
        <f t="shared" si="16"/>
        <v>#DIV/0!</v>
      </c>
      <c r="AE33" s="134" t="e">
        <f t="shared" si="17"/>
        <v>#DIV/0!</v>
      </c>
      <c r="AF33" s="134" t="e">
        <f t="shared" si="18"/>
        <v>#DIV/0!</v>
      </c>
      <c r="AH33" s="593"/>
      <c r="AI33" s="594"/>
      <c r="AJ33" s="134">
        <v>7.4</v>
      </c>
    </row>
    <row r="34" spans="1:36" hidden="1" outlineLevel="1" x14ac:dyDescent="0.2">
      <c r="A34" t="s">
        <v>3468</v>
      </c>
      <c r="AD34" s="134" t="e">
        <f t="shared" si="16"/>
        <v>#DIV/0!</v>
      </c>
      <c r="AE34" s="134" t="e">
        <f t="shared" si="17"/>
        <v>#DIV/0!</v>
      </c>
      <c r="AF34" s="134" t="e">
        <f t="shared" si="18"/>
        <v>#DIV/0!</v>
      </c>
      <c r="AH34" s="593"/>
      <c r="AI34" s="594"/>
      <c r="AJ34" s="134">
        <v>7.4</v>
      </c>
    </row>
    <row r="35" spans="1:36" hidden="1" outlineLevel="1" x14ac:dyDescent="0.2">
      <c r="A35" t="s">
        <v>2918</v>
      </c>
      <c r="AD35" s="134" t="e">
        <f t="shared" si="16"/>
        <v>#DIV/0!</v>
      </c>
      <c r="AE35" s="134" t="e">
        <f t="shared" si="17"/>
        <v>#DIV/0!</v>
      </c>
      <c r="AF35" s="134" t="e">
        <f t="shared" si="18"/>
        <v>#DIV/0!</v>
      </c>
      <c r="AH35" s="593"/>
      <c r="AI35" s="594"/>
      <c r="AJ35" s="134">
        <v>7.4</v>
      </c>
    </row>
    <row r="36" spans="1:36" hidden="1" outlineLevel="1" x14ac:dyDescent="0.2">
      <c r="A36" t="s">
        <v>835</v>
      </c>
      <c r="AD36" s="134" t="e">
        <f t="shared" si="16"/>
        <v>#DIV/0!</v>
      </c>
      <c r="AE36" s="134" t="e">
        <f t="shared" si="17"/>
        <v>#DIV/0!</v>
      </c>
      <c r="AF36" s="134" t="e">
        <f t="shared" si="18"/>
        <v>#DIV/0!</v>
      </c>
      <c r="AH36" s="593"/>
      <c r="AI36" s="594"/>
      <c r="AJ36" s="134">
        <v>7.4</v>
      </c>
    </row>
    <row r="37" spans="1:36" hidden="1" outlineLevel="1" x14ac:dyDescent="0.2">
      <c r="A37" t="s">
        <v>3469</v>
      </c>
      <c r="AD37" s="134" t="e">
        <f t="shared" si="16"/>
        <v>#DIV/0!</v>
      </c>
      <c r="AE37" s="134" t="e">
        <f t="shared" si="17"/>
        <v>#DIV/0!</v>
      </c>
      <c r="AF37" s="134" t="e">
        <f t="shared" si="18"/>
        <v>#DIV/0!</v>
      </c>
      <c r="AH37" s="593"/>
      <c r="AI37" s="594"/>
      <c r="AJ37" s="134">
        <v>7.4</v>
      </c>
    </row>
    <row r="38" spans="1:36" hidden="1" outlineLevel="1" x14ac:dyDescent="0.2">
      <c r="A38" t="s">
        <v>3470</v>
      </c>
      <c r="AD38" s="134" t="e">
        <f t="shared" si="16"/>
        <v>#DIV/0!</v>
      </c>
      <c r="AE38" s="134" t="e">
        <f t="shared" si="17"/>
        <v>#DIV/0!</v>
      </c>
      <c r="AF38" s="134" t="e">
        <f t="shared" si="18"/>
        <v>#DIV/0!</v>
      </c>
      <c r="AH38" s="593"/>
      <c r="AI38" s="594"/>
      <c r="AJ38" s="134">
        <v>7.4</v>
      </c>
    </row>
    <row r="39" spans="1:36" hidden="1" outlineLevel="1" x14ac:dyDescent="0.2">
      <c r="A39" t="s">
        <v>3471</v>
      </c>
      <c r="AD39" s="134" t="e">
        <f t="shared" si="16"/>
        <v>#DIV/0!</v>
      </c>
      <c r="AE39" s="134" t="e">
        <f t="shared" si="17"/>
        <v>#DIV/0!</v>
      </c>
      <c r="AF39" s="134" t="e">
        <f t="shared" si="18"/>
        <v>#DIV/0!</v>
      </c>
      <c r="AH39" s="593"/>
      <c r="AI39" s="594"/>
      <c r="AJ39" s="134">
        <v>7.4</v>
      </c>
    </row>
    <row r="40" spans="1:36" hidden="1" outlineLevel="1" x14ac:dyDescent="0.2">
      <c r="A40" t="s">
        <v>3472</v>
      </c>
      <c r="AD40" s="134" t="e">
        <f t="shared" si="16"/>
        <v>#DIV/0!</v>
      </c>
      <c r="AE40" s="134" t="e">
        <f t="shared" si="17"/>
        <v>#DIV/0!</v>
      </c>
      <c r="AF40" s="134" t="e">
        <f t="shared" si="18"/>
        <v>#DIV/0!</v>
      </c>
      <c r="AH40" s="593"/>
      <c r="AI40" s="594"/>
      <c r="AJ40" s="134">
        <v>7.4</v>
      </c>
    </row>
    <row r="41" spans="1:36" hidden="1" outlineLevel="1" x14ac:dyDescent="0.2">
      <c r="A41" t="s">
        <v>829</v>
      </c>
      <c r="AD41" s="134" t="e">
        <f t="shared" si="16"/>
        <v>#DIV/0!</v>
      </c>
      <c r="AE41" s="134" t="e">
        <f t="shared" si="17"/>
        <v>#DIV/0!</v>
      </c>
      <c r="AF41" s="134" t="e">
        <f t="shared" si="18"/>
        <v>#DIV/0!</v>
      </c>
      <c r="AH41" s="593"/>
      <c r="AI41" s="594"/>
      <c r="AJ41" s="134">
        <v>7.4</v>
      </c>
    </row>
    <row r="42" spans="1:36" hidden="1" outlineLevel="1" x14ac:dyDescent="0.2">
      <c r="A42" t="s">
        <v>2282</v>
      </c>
      <c r="AD42" s="134" t="e">
        <f t="shared" si="16"/>
        <v>#DIV/0!</v>
      </c>
      <c r="AE42" s="134" t="e">
        <f t="shared" si="17"/>
        <v>#DIV/0!</v>
      </c>
      <c r="AF42" s="134" t="e">
        <f t="shared" si="18"/>
        <v>#DIV/0!</v>
      </c>
      <c r="AH42" s="593"/>
      <c r="AI42" s="594"/>
      <c r="AJ42" s="134">
        <v>7.4</v>
      </c>
    </row>
    <row r="43" spans="1:36" hidden="1" outlineLevel="1" x14ac:dyDescent="0.2">
      <c r="A43" t="s">
        <v>2283</v>
      </c>
      <c r="AD43" s="134" t="e">
        <f t="shared" si="16"/>
        <v>#DIV/0!</v>
      </c>
      <c r="AE43" s="134" t="e">
        <f t="shared" si="17"/>
        <v>#DIV/0!</v>
      </c>
      <c r="AF43" s="134" t="e">
        <f t="shared" si="18"/>
        <v>#DIV/0!</v>
      </c>
      <c r="AH43" s="593"/>
      <c r="AI43" s="594"/>
      <c r="AJ43" s="134">
        <v>7.4</v>
      </c>
    </row>
    <row r="44" spans="1:36" hidden="1" outlineLevel="1" x14ac:dyDescent="0.2">
      <c r="A44" t="s">
        <v>2284</v>
      </c>
      <c r="AD44" s="134" t="e">
        <f t="shared" si="16"/>
        <v>#DIV/0!</v>
      </c>
      <c r="AE44" s="134" t="e">
        <f t="shared" si="17"/>
        <v>#DIV/0!</v>
      </c>
      <c r="AF44" s="134" t="e">
        <f t="shared" si="18"/>
        <v>#DIV/0!</v>
      </c>
      <c r="AH44" s="593"/>
      <c r="AI44" s="594"/>
      <c r="AJ44" s="134">
        <v>7.4</v>
      </c>
    </row>
    <row r="45" spans="1:36" hidden="1" outlineLevel="1" x14ac:dyDescent="0.2">
      <c r="A45" t="s">
        <v>3473</v>
      </c>
      <c r="AD45" s="134" t="e">
        <f t="shared" si="16"/>
        <v>#DIV/0!</v>
      </c>
      <c r="AE45" s="134" t="e">
        <f t="shared" si="17"/>
        <v>#DIV/0!</v>
      </c>
      <c r="AF45" s="134" t="e">
        <f t="shared" si="18"/>
        <v>#DIV/0!</v>
      </c>
      <c r="AH45" s="593"/>
      <c r="AI45" s="594"/>
      <c r="AJ45" s="134">
        <v>7.4</v>
      </c>
    </row>
    <row r="46" spans="1:36" hidden="1" outlineLevel="1" x14ac:dyDescent="0.2">
      <c r="A46" t="s">
        <v>3474</v>
      </c>
      <c r="AD46" s="134" t="e">
        <f t="shared" si="16"/>
        <v>#DIV/0!</v>
      </c>
      <c r="AE46" s="134" t="e">
        <f t="shared" si="17"/>
        <v>#DIV/0!</v>
      </c>
      <c r="AF46" s="134" t="e">
        <f t="shared" si="18"/>
        <v>#DIV/0!</v>
      </c>
      <c r="AH46" s="593"/>
      <c r="AI46" s="594"/>
      <c r="AJ46" s="134">
        <v>7.4</v>
      </c>
    </row>
    <row r="47" spans="1:36" hidden="1" outlineLevel="1" x14ac:dyDescent="0.2">
      <c r="A47" t="s">
        <v>3475</v>
      </c>
      <c r="AD47" s="134" t="e">
        <f t="shared" si="16"/>
        <v>#DIV/0!</v>
      </c>
      <c r="AE47" s="134" t="e">
        <f t="shared" si="17"/>
        <v>#DIV/0!</v>
      </c>
      <c r="AF47" s="134" t="e">
        <f t="shared" si="18"/>
        <v>#DIV/0!</v>
      </c>
      <c r="AH47" s="593"/>
      <c r="AI47" s="594"/>
      <c r="AJ47" s="134">
        <v>7.4</v>
      </c>
    </row>
    <row r="48" spans="1:36" hidden="1" outlineLevel="1" x14ac:dyDescent="0.2">
      <c r="A48" t="s">
        <v>3476</v>
      </c>
      <c r="AD48" s="134" t="e">
        <f t="shared" si="16"/>
        <v>#DIV/0!</v>
      </c>
      <c r="AE48" s="134" t="e">
        <f t="shared" si="17"/>
        <v>#DIV/0!</v>
      </c>
      <c r="AF48" s="134" t="e">
        <f t="shared" si="18"/>
        <v>#DIV/0!</v>
      </c>
      <c r="AH48" s="593"/>
      <c r="AI48" s="594"/>
      <c r="AJ48" s="134">
        <v>7.4</v>
      </c>
    </row>
    <row r="49" spans="1:36" hidden="1" outlineLevel="1" x14ac:dyDescent="0.2">
      <c r="A49" t="s">
        <v>3477</v>
      </c>
      <c r="AD49" s="134" t="e">
        <f t="shared" si="16"/>
        <v>#DIV/0!</v>
      </c>
      <c r="AE49" s="134" t="e">
        <f t="shared" si="17"/>
        <v>#DIV/0!</v>
      </c>
      <c r="AF49" s="134" t="e">
        <f t="shared" si="18"/>
        <v>#DIV/0!</v>
      </c>
      <c r="AH49" s="593"/>
      <c r="AI49" s="594"/>
      <c r="AJ49" s="134">
        <v>7.4</v>
      </c>
    </row>
    <row r="50" spans="1:36" hidden="1" outlineLevel="1" x14ac:dyDescent="0.2">
      <c r="A50" t="s">
        <v>3478</v>
      </c>
      <c r="AD50" s="134" t="e">
        <f t="shared" si="16"/>
        <v>#DIV/0!</v>
      </c>
      <c r="AE50" s="134" t="e">
        <f t="shared" si="17"/>
        <v>#DIV/0!</v>
      </c>
      <c r="AF50" s="134" t="e">
        <f t="shared" si="18"/>
        <v>#DIV/0!</v>
      </c>
      <c r="AH50" s="593"/>
      <c r="AI50" s="594"/>
      <c r="AJ50" s="134">
        <v>7.4</v>
      </c>
    </row>
    <row r="51" spans="1:36" hidden="1" outlineLevel="1" x14ac:dyDescent="0.2">
      <c r="A51" t="s">
        <v>2285</v>
      </c>
      <c r="AD51" s="134" t="e">
        <f t="shared" si="16"/>
        <v>#DIV/0!</v>
      </c>
      <c r="AE51" s="134" t="e">
        <f t="shared" si="17"/>
        <v>#DIV/0!</v>
      </c>
      <c r="AF51" s="134" t="e">
        <f t="shared" si="18"/>
        <v>#DIV/0!</v>
      </c>
      <c r="AH51" s="593"/>
      <c r="AI51" s="594"/>
      <c r="AJ51" s="134">
        <v>7.4</v>
      </c>
    </row>
    <row r="52" spans="1:36" hidden="1" outlineLevel="1" x14ac:dyDescent="0.2">
      <c r="A52" t="s">
        <v>2286</v>
      </c>
      <c r="AD52" s="134" t="e">
        <f t="shared" si="16"/>
        <v>#DIV/0!</v>
      </c>
      <c r="AE52" s="134" t="e">
        <f t="shared" si="17"/>
        <v>#DIV/0!</v>
      </c>
      <c r="AF52" s="134" t="e">
        <f t="shared" si="18"/>
        <v>#DIV/0!</v>
      </c>
      <c r="AH52" s="593"/>
      <c r="AI52" s="594"/>
      <c r="AJ52" s="134">
        <v>7.4</v>
      </c>
    </row>
    <row r="53" spans="1:36" hidden="1" outlineLevel="1" x14ac:dyDescent="0.2">
      <c r="A53" t="s">
        <v>834</v>
      </c>
      <c r="AD53" s="134" t="e">
        <f t="shared" si="16"/>
        <v>#DIV/0!</v>
      </c>
      <c r="AE53" s="134" t="e">
        <f t="shared" si="17"/>
        <v>#DIV/0!</v>
      </c>
      <c r="AF53" s="134" t="e">
        <f t="shared" si="18"/>
        <v>#DIV/0!</v>
      </c>
      <c r="AH53" s="593"/>
      <c r="AI53" s="594"/>
      <c r="AJ53" s="134">
        <v>7.4</v>
      </c>
    </row>
    <row r="54" spans="1:36" hidden="1" outlineLevel="1" x14ac:dyDescent="0.2">
      <c r="A54" t="s">
        <v>22</v>
      </c>
      <c r="AD54" s="134" t="e">
        <f t="shared" si="16"/>
        <v>#DIV/0!</v>
      </c>
      <c r="AE54" s="134" t="e">
        <f t="shared" si="17"/>
        <v>#DIV/0!</v>
      </c>
      <c r="AF54" s="134" t="e">
        <f t="shared" si="18"/>
        <v>#DIV/0!</v>
      </c>
      <c r="AH54" s="593"/>
      <c r="AI54" s="594"/>
      <c r="AJ54" s="134">
        <v>7.4</v>
      </c>
    </row>
    <row r="55" spans="1:36" hidden="1" outlineLevel="1" x14ac:dyDescent="0.2">
      <c r="A55" t="s">
        <v>3479</v>
      </c>
      <c r="AD55" s="134" t="e">
        <f t="shared" si="16"/>
        <v>#DIV/0!</v>
      </c>
      <c r="AE55" s="134" t="e">
        <f t="shared" si="17"/>
        <v>#DIV/0!</v>
      </c>
      <c r="AF55" s="134" t="e">
        <f t="shared" si="18"/>
        <v>#DIV/0!</v>
      </c>
      <c r="AH55" s="593"/>
      <c r="AI55" s="594"/>
      <c r="AJ55" s="134">
        <v>7.4</v>
      </c>
    </row>
    <row r="56" spans="1:36" hidden="1" outlineLevel="1" x14ac:dyDescent="0.2">
      <c r="A56" t="s">
        <v>3480</v>
      </c>
      <c r="AD56" s="134" t="e">
        <f t="shared" si="16"/>
        <v>#DIV/0!</v>
      </c>
      <c r="AE56" s="134" t="e">
        <f t="shared" si="17"/>
        <v>#DIV/0!</v>
      </c>
      <c r="AF56" s="134" t="e">
        <f t="shared" si="18"/>
        <v>#DIV/0!</v>
      </c>
      <c r="AH56" s="593"/>
      <c r="AI56" s="594"/>
      <c r="AJ56" s="134">
        <v>7.4</v>
      </c>
    </row>
    <row r="57" spans="1:36" hidden="1" outlineLevel="1" x14ac:dyDescent="0.2">
      <c r="A57" t="s">
        <v>834</v>
      </c>
      <c r="AD57" s="134" t="e">
        <f t="shared" si="16"/>
        <v>#DIV/0!</v>
      </c>
      <c r="AE57" s="134" t="e">
        <f t="shared" si="17"/>
        <v>#DIV/0!</v>
      </c>
      <c r="AF57" s="134" t="e">
        <f t="shared" si="18"/>
        <v>#DIV/0!</v>
      </c>
      <c r="AH57" s="593"/>
      <c r="AI57" s="594"/>
      <c r="AJ57" s="134">
        <v>7.4</v>
      </c>
    </row>
    <row r="58" spans="1:36" hidden="1" outlineLevel="1" x14ac:dyDescent="0.2">
      <c r="A58" t="s">
        <v>22</v>
      </c>
      <c r="AD58" s="134" t="e">
        <f t="shared" si="16"/>
        <v>#DIV/0!</v>
      </c>
      <c r="AE58" s="134" t="e">
        <f t="shared" si="17"/>
        <v>#DIV/0!</v>
      </c>
      <c r="AF58" s="134" t="e">
        <f t="shared" si="18"/>
        <v>#DIV/0!</v>
      </c>
      <c r="AH58" s="593"/>
      <c r="AI58" s="594"/>
      <c r="AJ58" s="134">
        <v>7.4</v>
      </c>
    </row>
    <row r="59" spans="1:36" hidden="1" outlineLevel="1" x14ac:dyDescent="0.2">
      <c r="A59" t="s">
        <v>3481</v>
      </c>
      <c r="AD59" s="134" t="e">
        <f t="shared" si="16"/>
        <v>#DIV/0!</v>
      </c>
      <c r="AE59" s="134" t="e">
        <f t="shared" si="17"/>
        <v>#DIV/0!</v>
      </c>
      <c r="AF59" s="134" t="e">
        <f t="shared" si="18"/>
        <v>#DIV/0!</v>
      </c>
      <c r="AH59" s="593"/>
      <c r="AI59" s="594"/>
      <c r="AJ59" s="134">
        <v>7.4</v>
      </c>
    </row>
    <row r="60" spans="1:36" hidden="1" outlineLevel="1" x14ac:dyDescent="0.2">
      <c r="A60" t="s">
        <v>834</v>
      </c>
      <c r="AD60" s="134" t="e">
        <f t="shared" si="16"/>
        <v>#DIV/0!</v>
      </c>
      <c r="AE60" s="134" t="e">
        <f t="shared" si="17"/>
        <v>#DIV/0!</v>
      </c>
      <c r="AF60" s="134" t="e">
        <f t="shared" si="18"/>
        <v>#DIV/0!</v>
      </c>
      <c r="AH60" s="593"/>
      <c r="AI60" s="594"/>
      <c r="AJ60" s="134">
        <v>7.4</v>
      </c>
    </row>
    <row r="61" spans="1:36" hidden="1" outlineLevel="1" x14ac:dyDescent="0.2">
      <c r="A61" t="s">
        <v>22</v>
      </c>
      <c r="AD61" s="134" t="e">
        <f t="shared" si="16"/>
        <v>#DIV/0!</v>
      </c>
      <c r="AE61" s="134" t="e">
        <f t="shared" si="17"/>
        <v>#DIV/0!</v>
      </c>
      <c r="AF61" s="134" t="e">
        <f t="shared" si="18"/>
        <v>#DIV/0!</v>
      </c>
      <c r="AH61" s="593"/>
      <c r="AI61" s="594"/>
      <c r="AJ61" s="134">
        <v>7.4</v>
      </c>
    </row>
    <row r="62" spans="1:36" hidden="1" outlineLevel="1" x14ac:dyDescent="0.2">
      <c r="A62" t="s">
        <v>3482</v>
      </c>
      <c r="AD62" s="134" t="e">
        <f t="shared" si="16"/>
        <v>#DIV/0!</v>
      </c>
      <c r="AE62" s="134" t="e">
        <f t="shared" si="17"/>
        <v>#DIV/0!</v>
      </c>
      <c r="AF62" s="134" t="e">
        <f t="shared" si="18"/>
        <v>#DIV/0!</v>
      </c>
      <c r="AH62" s="593"/>
      <c r="AI62" s="594"/>
      <c r="AJ62" s="134">
        <v>7.4</v>
      </c>
    </row>
    <row r="63" spans="1:36" hidden="1" outlineLevel="1" x14ac:dyDescent="0.2">
      <c r="A63" t="s">
        <v>834</v>
      </c>
      <c r="AD63" s="134" t="e">
        <f t="shared" si="16"/>
        <v>#DIV/0!</v>
      </c>
      <c r="AE63" s="134" t="e">
        <f t="shared" si="17"/>
        <v>#DIV/0!</v>
      </c>
      <c r="AF63" s="134" t="e">
        <f t="shared" si="18"/>
        <v>#DIV/0!</v>
      </c>
      <c r="AH63" s="593"/>
      <c r="AI63" s="594"/>
      <c r="AJ63" s="134">
        <v>7.4</v>
      </c>
    </row>
    <row r="64" spans="1:36" hidden="1" outlineLevel="1" x14ac:dyDescent="0.2">
      <c r="A64" t="s">
        <v>22</v>
      </c>
      <c r="AD64" s="134" t="e">
        <f t="shared" si="16"/>
        <v>#DIV/0!</v>
      </c>
      <c r="AE64" s="134" t="e">
        <f t="shared" si="17"/>
        <v>#DIV/0!</v>
      </c>
      <c r="AF64" s="134" t="e">
        <f t="shared" si="18"/>
        <v>#DIV/0!</v>
      </c>
      <c r="AH64" s="593"/>
      <c r="AI64" s="594"/>
      <c r="AJ64" s="134">
        <v>7.4</v>
      </c>
    </row>
    <row r="65" spans="1:36" hidden="1" outlineLevel="1" x14ac:dyDescent="0.2">
      <c r="A65" t="s">
        <v>940</v>
      </c>
      <c r="AD65" s="134" t="e">
        <f t="shared" si="16"/>
        <v>#DIV/0!</v>
      </c>
      <c r="AE65" s="134" t="e">
        <f t="shared" si="17"/>
        <v>#DIV/0!</v>
      </c>
      <c r="AF65" s="134" t="e">
        <f t="shared" si="18"/>
        <v>#DIV/0!</v>
      </c>
      <c r="AH65" s="593"/>
      <c r="AI65" s="594"/>
      <c r="AJ65" s="134">
        <v>7.4</v>
      </c>
    </row>
    <row r="66" spans="1:36" hidden="1" outlineLevel="1" x14ac:dyDescent="0.2">
      <c r="A66" t="s">
        <v>834</v>
      </c>
      <c r="AD66" s="134" t="e">
        <f t="shared" si="16"/>
        <v>#DIV/0!</v>
      </c>
      <c r="AE66" s="134" t="e">
        <f t="shared" si="17"/>
        <v>#DIV/0!</v>
      </c>
      <c r="AF66" s="134" t="e">
        <f t="shared" si="18"/>
        <v>#DIV/0!</v>
      </c>
      <c r="AH66" s="593"/>
      <c r="AI66" s="594"/>
      <c r="AJ66" s="134">
        <v>7.4</v>
      </c>
    </row>
    <row r="67" spans="1:36" hidden="1" outlineLevel="1" x14ac:dyDescent="0.2">
      <c r="A67" t="s">
        <v>22</v>
      </c>
      <c r="AD67" s="134" t="e">
        <f t="shared" si="16"/>
        <v>#DIV/0!</v>
      </c>
      <c r="AE67" s="134" t="e">
        <f t="shared" si="17"/>
        <v>#DIV/0!</v>
      </c>
      <c r="AF67" s="134" t="e">
        <f t="shared" si="18"/>
        <v>#DIV/0!</v>
      </c>
      <c r="AH67" s="593"/>
      <c r="AI67" s="594"/>
      <c r="AJ67" s="134">
        <v>7.4</v>
      </c>
    </row>
    <row r="68" spans="1:36" hidden="1" outlineLevel="1" x14ac:dyDescent="0.2">
      <c r="A68" t="s">
        <v>941</v>
      </c>
      <c r="AD68" s="134" t="e">
        <f t="shared" si="16"/>
        <v>#DIV/0!</v>
      </c>
      <c r="AE68" s="134" t="e">
        <f t="shared" si="17"/>
        <v>#DIV/0!</v>
      </c>
      <c r="AF68" s="134" t="e">
        <f t="shared" si="18"/>
        <v>#DIV/0!</v>
      </c>
      <c r="AH68" s="593"/>
      <c r="AI68" s="594"/>
      <c r="AJ68" s="134">
        <v>7.4</v>
      </c>
    </row>
    <row r="69" spans="1:36" hidden="1" outlineLevel="1" x14ac:dyDescent="0.2">
      <c r="A69" t="s">
        <v>834</v>
      </c>
      <c r="AD69" s="134" t="e">
        <f t="shared" si="16"/>
        <v>#DIV/0!</v>
      </c>
      <c r="AE69" s="134" t="e">
        <f t="shared" si="17"/>
        <v>#DIV/0!</v>
      </c>
      <c r="AF69" s="134" t="e">
        <f t="shared" si="18"/>
        <v>#DIV/0!</v>
      </c>
      <c r="AH69" s="593"/>
      <c r="AI69" s="594"/>
      <c r="AJ69" s="134">
        <v>7.4</v>
      </c>
    </row>
    <row r="70" spans="1:36" hidden="1" outlineLevel="1" x14ac:dyDescent="0.2">
      <c r="A70" t="s">
        <v>22</v>
      </c>
      <c r="AD70" s="134" t="e">
        <f t="shared" si="16"/>
        <v>#DIV/0!</v>
      </c>
      <c r="AE70" s="134" t="e">
        <f t="shared" si="17"/>
        <v>#DIV/0!</v>
      </c>
      <c r="AF70" s="134" t="e">
        <f t="shared" si="18"/>
        <v>#DIV/0!</v>
      </c>
      <c r="AH70" s="593"/>
      <c r="AI70" s="594"/>
      <c r="AJ70" s="134">
        <v>7.4</v>
      </c>
    </row>
    <row r="71" spans="1:36" hidden="1" outlineLevel="1" x14ac:dyDescent="0.2">
      <c r="A71" t="s">
        <v>2884</v>
      </c>
      <c r="AD71" s="134" t="e">
        <f t="shared" si="16"/>
        <v>#DIV/0!</v>
      </c>
      <c r="AE71" s="134" t="e">
        <f t="shared" si="17"/>
        <v>#DIV/0!</v>
      </c>
      <c r="AF71" s="134" t="e">
        <f t="shared" si="18"/>
        <v>#DIV/0!</v>
      </c>
      <c r="AH71" s="593"/>
      <c r="AI71" s="594"/>
      <c r="AJ71" s="134">
        <v>7.4</v>
      </c>
    </row>
    <row r="72" spans="1:36" hidden="1" outlineLevel="1" x14ac:dyDescent="0.2">
      <c r="A72" t="s">
        <v>2287</v>
      </c>
      <c r="AD72" s="134" t="e">
        <f t="shared" ref="AD72:AD135" si="19">Q72*9/N72</f>
        <v>#DIV/0!</v>
      </c>
      <c r="AE72" s="134" t="e">
        <f t="shared" ref="AE72:AE135" si="20">R72*9/N72</f>
        <v>#DIV/0!</v>
      </c>
      <c r="AF72" s="134" t="e">
        <f t="shared" ref="AF72:AF135" si="21">AD72-AE72</f>
        <v>#DIV/0!</v>
      </c>
      <c r="AH72" s="593"/>
      <c r="AI72" s="594"/>
      <c r="AJ72" s="134">
        <v>7.4</v>
      </c>
    </row>
    <row r="73" spans="1:36" hidden="1" outlineLevel="1" x14ac:dyDescent="0.2">
      <c r="A73" t="s">
        <v>2288</v>
      </c>
      <c r="AD73" s="134" t="e">
        <f t="shared" si="19"/>
        <v>#DIV/0!</v>
      </c>
      <c r="AE73" s="134" t="e">
        <f t="shared" si="20"/>
        <v>#DIV/0!</v>
      </c>
      <c r="AF73" s="134" t="e">
        <f t="shared" si="21"/>
        <v>#DIV/0!</v>
      </c>
      <c r="AH73" s="593"/>
      <c r="AI73" s="594"/>
      <c r="AJ73" s="134">
        <v>7.4</v>
      </c>
    </row>
    <row r="74" spans="1:36" hidden="1" outlineLevel="1" x14ac:dyDescent="0.2">
      <c r="A74" t="s">
        <v>2289</v>
      </c>
      <c r="AD74" s="134" t="e">
        <f t="shared" si="19"/>
        <v>#DIV/0!</v>
      </c>
      <c r="AE74" s="134" t="e">
        <f t="shared" si="20"/>
        <v>#DIV/0!</v>
      </c>
      <c r="AF74" s="134" t="e">
        <f t="shared" si="21"/>
        <v>#DIV/0!</v>
      </c>
      <c r="AH74" s="593"/>
      <c r="AI74" s="594"/>
      <c r="AJ74" s="134">
        <v>7.4</v>
      </c>
    </row>
    <row r="75" spans="1:36" hidden="1" outlineLevel="1" x14ac:dyDescent="0.2">
      <c r="A75" t="s">
        <v>2290</v>
      </c>
      <c r="AD75" s="134" t="e">
        <f t="shared" si="19"/>
        <v>#DIV/0!</v>
      </c>
      <c r="AE75" s="134" t="e">
        <f t="shared" si="20"/>
        <v>#DIV/0!</v>
      </c>
      <c r="AF75" s="134" t="e">
        <f t="shared" si="21"/>
        <v>#DIV/0!</v>
      </c>
      <c r="AH75" s="593"/>
      <c r="AI75" s="594"/>
      <c r="AJ75" s="134">
        <v>7.4</v>
      </c>
    </row>
    <row r="76" spans="1:36" hidden="1" outlineLevel="1" x14ac:dyDescent="0.2">
      <c r="A76" t="s">
        <v>2291</v>
      </c>
      <c r="AD76" s="134" t="e">
        <f t="shared" si="19"/>
        <v>#DIV/0!</v>
      </c>
      <c r="AE76" s="134" t="e">
        <f t="shared" si="20"/>
        <v>#DIV/0!</v>
      </c>
      <c r="AF76" s="134" t="e">
        <f t="shared" si="21"/>
        <v>#DIV/0!</v>
      </c>
      <c r="AH76" s="593"/>
      <c r="AI76" s="594"/>
      <c r="AJ76" s="134">
        <v>7.4</v>
      </c>
    </row>
    <row r="77" spans="1:36" hidden="1" outlineLevel="1" x14ac:dyDescent="0.2">
      <c r="A77" t="s">
        <v>2292</v>
      </c>
      <c r="AD77" s="134" t="e">
        <f t="shared" si="19"/>
        <v>#DIV/0!</v>
      </c>
      <c r="AE77" s="134" t="e">
        <f t="shared" si="20"/>
        <v>#DIV/0!</v>
      </c>
      <c r="AF77" s="134" t="e">
        <f t="shared" si="21"/>
        <v>#DIV/0!</v>
      </c>
      <c r="AH77" s="593"/>
      <c r="AI77" s="594"/>
      <c r="AJ77" s="134">
        <v>7.4</v>
      </c>
    </row>
    <row r="78" spans="1:36" hidden="1" outlineLevel="1" x14ac:dyDescent="0.2">
      <c r="A78" t="s">
        <v>2293</v>
      </c>
      <c r="AD78" s="134" t="e">
        <f t="shared" si="19"/>
        <v>#DIV/0!</v>
      </c>
      <c r="AE78" s="134" t="e">
        <f t="shared" si="20"/>
        <v>#DIV/0!</v>
      </c>
      <c r="AF78" s="134" t="e">
        <f t="shared" si="21"/>
        <v>#DIV/0!</v>
      </c>
      <c r="AH78" s="593"/>
      <c r="AI78" s="594"/>
      <c r="AJ78" s="134">
        <v>7.4</v>
      </c>
    </row>
    <row r="79" spans="1:36" hidden="1" outlineLevel="1" x14ac:dyDescent="0.2">
      <c r="A79" t="s">
        <v>2294</v>
      </c>
      <c r="AD79" s="134" t="e">
        <f t="shared" si="19"/>
        <v>#DIV/0!</v>
      </c>
      <c r="AE79" s="134" t="e">
        <f t="shared" si="20"/>
        <v>#DIV/0!</v>
      </c>
      <c r="AF79" s="134" t="e">
        <f t="shared" si="21"/>
        <v>#DIV/0!</v>
      </c>
      <c r="AH79" s="593"/>
      <c r="AI79" s="594"/>
      <c r="AJ79" s="134">
        <v>7.4</v>
      </c>
    </row>
    <row r="80" spans="1:36" hidden="1" outlineLevel="1" x14ac:dyDescent="0.2">
      <c r="A80" t="s">
        <v>2295</v>
      </c>
      <c r="AD80" s="134" t="e">
        <f t="shared" si="19"/>
        <v>#DIV/0!</v>
      </c>
      <c r="AE80" s="134" t="e">
        <f t="shared" si="20"/>
        <v>#DIV/0!</v>
      </c>
      <c r="AF80" s="134" t="e">
        <f t="shared" si="21"/>
        <v>#DIV/0!</v>
      </c>
      <c r="AH80" s="593"/>
      <c r="AI80" s="594"/>
      <c r="AJ80" s="134">
        <v>7.4</v>
      </c>
    </row>
    <row r="81" spans="1:36" hidden="1" outlineLevel="1" x14ac:dyDescent="0.2">
      <c r="A81" t="s">
        <v>2296</v>
      </c>
      <c r="AD81" s="134" t="e">
        <f t="shared" si="19"/>
        <v>#DIV/0!</v>
      </c>
      <c r="AE81" s="134" t="e">
        <f t="shared" si="20"/>
        <v>#DIV/0!</v>
      </c>
      <c r="AF81" s="134" t="e">
        <f t="shared" si="21"/>
        <v>#DIV/0!</v>
      </c>
      <c r="AH81" s="593"/>
      <c r="AI81" s="594"/>
      <c r="AJ81" s="134">
        <v>7.4</v>
      </c>
    </row>
    <row r="82" spans="1:36" hidden="1" outlineLevel="1" x14ac:dyDescent="0.2">
      <c r="A82" t="s">
        <v>2297</v>
      </c>
      <c r="AD82" s="134" t="e">
        <f t="shared" si="19"/>
        <v>#DIV/0!</v>
      </c>
      <c r="AE82" s="134" t="e">
        <f t="shared" si="20"/>
        <v>#DIV/0!</v>
      </c>
      <c r="AF82" s="134" t="e">
        <f t="shared" si="21"/>
        <v>#DIV/0!</v>
      </c>
      <c r="AH82" s="593"/>
      <c r="AI82" s="594"/>
      <c r="AJ82" s="134">
        <v>7.4</v>
      </c>
    </row>
    <row r="83" spans="1:36" hidden="1" outlineLevel="1" x14ac:dyDescent="0.2">
      <c r="A83" t="s">
        <v>2298</v>
      </c>
      <c r="AD83" s="134" t="e">
        <f t="shared" si="19"/>
        <v>#DIV/0!</v>
      </c>
      <c r="AE83" s="134" t="e">
        <f t="shared" si="20"/>
        <v>#DIV/0!</v>
      </c>
      <c r="AF83" s="134" t="e">
        <f t="shared" si="21"/>
        <v>#DIV/0!</v>
      </c>
      <c r="AH83" s="593"/>
      <c r="AI83" s="594"/>
      <c r="AJ83" s="134">
        <v>7.4</v>
      </c>
    </row>
    <row r="84" spans="1:36" hidden="1" outlineLevel="1" x14ac:dyDescent="0.2">
      <c r="A84" t="s">
        <v>2299</v>
      </c>
      <c r="AD84" s="134" t="e">
        <f t="shared" si="19"/>
        <v>#DIV/0!</v>
      </c>
      <c r="AE84" s="134" t="e">
        <f t="shared" si="20"/>
        <v>#DIV/0!</v>
      </c>
      <c r="AF84" s="134" t="e">
        <f t="shared" si="21"/>
        <v>#DIV/0!</v>
      </c>
      <c r="AH84" s="593"/>
      <c r="AI84" s="594"/>
      <c r="AJ84" s="134">
        <v>7.4</v>
      </c>
    </row>
    <row r="85" spans="1:36" hidden="1" outlineLevel="1" x14ac:dyDescent="0.2">
      <c r="A85" t="s">
        <v>2300</v>
      </c>
      <c r="AD85" s="134" t="e">
        <f t="shared" si="19"/>
        <v>#DIV/0!</v>
      </c>
      <c r="AE85" s="134" t="e">
        <f t="shared" si="20"/>
        <v>#DIV/0!</v>
      </c>
      <c r="AF85" s="134" t="e">
        <f t="shared" si="21"/>
        <v>#DIV/0!</v>
      </c>
      <c r="AH85" s="593"/>
      <c r="AI85" s="594"/>
      <c r="AJ85" s="134">
        <v>7.4</v>
      </c>
    </row>
    <row r="86" spans="1:36" hidden="1" outlineLevel="1" x14ac:dyDescent="0.2">
      <c r="A86" t="s">
        <v>2301</v>
      </c>
      <c r="AD86" s="134" t="e">
        <f t="shared" si="19"/>
        <v>#DIV/0!</v>
      </c>
      <c r="AE86" s="134" t="e">
        <f t="shared" si="20"/>
        <v>#DIV/0!</v>
      </c>
      <c r="AF86" s="134" t="e">
        <f t="shared" si="21"/>
        <v>#DIV/0!</v>
      </c>
      <c r="AH86" s="593"/>
      <c r="AI86" s="594"/>
      <c r="AJ86" s="134">
        <v>7.4</v>
      </c>
    </row>
    <row r="87" spans="1:36" hidden="1" outlineLevel="1" x14ac:dyDescent="0.2">
      <c r="A87" t="s">
        <v>2302</v>
      </c>
      <c r="AD87" s="134" t="e">
        <f t="shared" si="19"/>
        <v>#DIV/0!</v>
      </c>
      <c r="AE87" s="134" t="e">
        <f t="shared" si="20"/>
        <v>#DIV/0!</v>
      </c>
      <c r="AF87" s="134" t="e">
        <f t="shared" si="21"/>
        <v>#DIV/0!</v>
      </c>
      <c r="AH87" s="593"/>
      <c r="AI87" s="594"/>
      <c r="AJ87" s="134">
        <v>7.4</v>
      </c>
    </row>
    <row r="88" spans="1:36" hidden="1" outlineLevel="1" x14ac:dyDescent="0.2">
      <c r="A88" t="s">
        <v>2303</v>
      </c>
      <c r="AD88" s="134" t="e">
        <f t="shared" si="19"/>
        <v>#DIV/0!</v>
      </c>
      <c r="AE88" s="134" t="e">
        <f t="shared" si="20"/>
        <v>#DIV/0!</v>
      </c>
      <c r="AF88" s="134" t="e">
        <f t="shared" si="21"/>
        <v>#DIV/0!</v>
      </c>
      <c r="AH88" s="593"/>
      <c r="AI88" s="594"/>
      <c r="AJ88" s="134">
        <v>7.4</v>
      </c>
    </row>
    <row r="89" spans="1:36" hidden="1" outlineLevel="1" x14ac:dyDescent="0.2">
      <c r="A89" t="s">
        <v>2305</v>
      </c>
      <c r="AD89" s="134" t="e">
        <f t="shared" si="19"/>
        <v>#DIV/0!</v>
      </c>
      <c r="AE89" s="134" t="e">
        <f t="shared" si="20"/>
        <v>#DIV/0!</v>
      </c>
      <c r="AF89" s="134" t="e">
        <f t="shared" si="21"/>
        <v>#DIV/0!</v>
      </c>
      <c r="AH89" s="593"/>
      <c r="AI89" s="594"/>
      <c r="AJ89" s="134">
        <v>7.4</v>
      </c>
    </row>
    <row r="90" spans="1:36" hidden="1" outlineLevel="1" x14ac:dyDescent="0.2">
      <c r="A90" t="s">
        <v>2304</v>
      </c>
      <c r="AD90" s="134" t="e">
        <f t="shared" si="19"/>
        <v>#DIV/0!</v>
      </c>
      <c r="AE90" s="134" t="e">
        <f t="shared" si="20"/>
        <v>#DIV/0!</v>
      </c>
      <c r="AF90" s="134" t="e">
        <f t="shared" si="21"/>
        <v>#DIV/0!</v>
      </c>
      <c r="AH90" s="593"/>
      <c r="AI90" s="594"/>
      <c r="AJ90" s="134">
        <v>7.4</v>
      </c>
    </row>
    <row r="91" spans="1:36" hidden="1" outlineLevel="1" x14ac:dyDescent="0.2">
      <c r="A91" t="s">
        <v>2306</v>
      </c>
      <c r="AD91" s="134" t="e">
        <f t="shared" si="19"/>
        <v>#DIV/0!</v>
      </c>
      <c r="AE91" s="134" t="e">
        <f t="shared" si="20"/>
        <v>#DIV/0!</v>
      </c>
      <c r="AF91" s="134" t="e">
        <f t="shared" si="21"/>
        <v>#DIV/0!</v>
      </c>
      <c r="AH91" s="593"/>
      <c r="AI91" s="594"/>
      <c r="AJ91" s="134">
        <v>7.4</v>
      </c>
    </row>
    <row r="92" spans="1:36" hidden="1" outlineLevel="1" x14ac:dyDescent="0.2">
      <c r="A92" t="s">
        <v>2307</v>
      </c>
      <c r="AD92" s="134" t="e">
        <f t="shared" si="19"/>
        <v>#DIV/0!</v>
      </c>
      <c r="AE92" s="134" t="e">
        <f t="shared" si="20"/>
        <v>#DIV/0!</v>
      </c>
      <c r="AF92" s="134" t="e">
        <f t="shared" si="21"/>
        <v>#DIV/0!</v>
      </c>
      <c r="AH92" s="593"/>
      <c r="AI92" s="594"/>
      <c r="AJ92" s="134">
        <v>7.4</v>
      </c>
    </row>
    <row r="93" spans="1:36" hidden="1" outlineLevel="1" x14ac:dyDescent="0.2">
      <c r="A93" t="s">
        <v>2308</v>
      </c>
      <c r="AD93" s="134" t="e">
        <f t="shared" si="19"/>
        <v>#DIV/0!</v>
      </c>
      <c r="AE93" s="134" t="e">
        <f t="shared" si="20"/>
        <v>#DIV/0!</v>
      </c>
      <c r="AF93" s="134" t="e">
        <f t="shared" si="21"/>
        <v>#DIV/0!</v>
      </c>
      <c r="AH93" s="593"/>
      <c r="AI93" s="594"/>
      <c r="AJ93" s="134">
        <v>7.4</v>
      </c>
    </row>
    <row r="94" spans="1:36" hidden="1" outlineLevel="1" x14ac:dyDescent="0.2">
      <c r="A94" t="s">
        <v>2309</v>
      </c>
      <c r="AD94" s="134" t="e">
        <f t="shared" si="19"/>
        <v>#DIV/0!</v>
      </c>
      <c r="AE94" s="134" t="e">
        <f t="shared" si="20"/>
        <v>#DIV/0!</v>
      </c>
      <c r="AF94" s="134" t="e">
        <f t="shared" si="21"/>
        <v>#DIV/0!</v>
      </c>
      <c r="AH94" s="593"/>
      <c r="AI94" s="594"/>
      <c r="AJ94" s="134">
        <v>7.4</v>
      </c>
    </row>
    <row r="95" spans="1:36" hidden="1" outlineLevel="1" x14ac:dyDescent="0.2">
      <c r="A95" t="s">
        <v>2310</v>
      </c>
      <c r="AD95" s="134" t="e">
        <f t="shared" si="19"/>
        <v>#DIV/0!</v>
      </c>
      <c r="AE95" s="134" t="e">
        <f t="shared" si="20"/>
        <v>#DIV/0!</v>
      </c>
      <c r="AF95" s="134" t="e">
        <f t="shared" si="21"/>
        <v>#DIV/0!</v>
      </c>
      <c r="AH95" s="593"/>
      <c r="AI95" s="594"/>
      <c r="AJ95" s="134">
        <v>7.4</v>
      </c>
    </row>
    <row r="96" spans="1:36" hidden="1" outlineLevel="1" x14ac:dyDescent="0.2">
      <c r="A96" t="s">
        <v>2311</v>
      </c>
      <c r="AD96" s="134" t="e">
        <f t="shared" si="19"/>
        <v>#DIV/0!</v>
      </c>
      <c r="AE96" s="134" t="e">
        <f t="shared" si="20"/>
        <v>#DIV/0!</v>
      </c>
      <c r="AF96" s="134" t="e">
        <f t="shared" si="21"/>
        <v>#DIV/0!</v>
      </c>
      <c r="AH96" s="593"/>
      <c r="AI96" s="594"/>
      <c r="AJ96" s="134">
        <v>7.4</v>
      </c>
    </row>
    <row r="97" spans="1:36" hidden="1" outlineLevel="1" x14ac:dyDescent="0.2">
      <c r="A97" t="s">
        <v>2312</v>
      </c>
      <c r="AD97" s="134" t="e">
        <f t="shared" si="19"/>
        <v>#DIV/0!</v>
      </c>
      <c r="AE97" s="134" t="e">
        <f t="shared" si="20"/>
        <v>#DIV/0!</v>
      </c>
      <c r="AF97" s="134" t="e">
        <f t="shared" si="21"/>
        <v>#DIV/0!</v>
      </c>
      <c r="AH97" s="593"/>
      <c r="AI97" s="594"/>
      <c r="AJ97" s="134">
        <v>7.4</v>
      </c>
    </row>
    <row r="98" spans="1:36" hidden="1" outlineLevel="1" x14ac:dyDescent="0.2">
      <c r="A98" t="s">
        <v>2313</v>
      </c>
      <c r="AD98" s="134" t="e">
        <f t="shared" si="19"/>
        <v>#DIV/0!</v>
      </c>
      <c r="AE98" s="134" t="e">
        <f t="shared" si="20"/>
        <v>#DIV/0!</v>
      </c>
      <c r="AF98" s="134" t="e">
        <f t="shared" si="21"/>
        <v>#DIV/0!</v>
      </c>
      <c r="AH98" s="593"/>
      <c r="AI98" s="594"/>
      <c r="AJ98" s="134">
        <v>7.4</v>
      </c>
    </row>
    <row r="99" spans="1:36" hidden="1" outlineLevel="1" x14ac:dyDescent="0.2">
      <c r="A99" t="s">
        <v>2314</v>
      </c>
      <c r="AD99" s="134" t="e">
        <f t="shared" si="19"/>
        <v>#DIV/0!</v>
      </c>
      <c r="AE99" s="134" t="e">
        <f t="shared" si="20"/>
        <v>#DIV/0!</v>
      </c>
      <c r="AF99" s="134" t="e">
        <f t="shared" si="21"/>
        <v>#DIV/0!</v>
      </c>
      <c r="AH99" s="593"/>
      <c r="AI99" s="594"/>
      <c r="AJ99" s="134">
        <v>7.4</v>
      </c>
    </row>
    <row r="100" spans="1:36" hidden="1" outlineLevel="1" x14ac:dyDescent="0.2">
      <c r="A100" t="s">
        <v>2315</v>
      </c>
      <c r="AD100" s="134" t="e">
        <f t="shared" si="19"/>
        <v>#DIV/0!</v>
      </c>
      <c r="AE100" s="134" t="e">
        <f t="shared" si="20"/>
        <v>#DIV/0!</v>
      </c>
      <c r="AF100" s="134" t="e">
        <f t="shared" si="21"/>
        <v>#DIV/0!</v>
      </c>
      <c r="AH100" s="593"/>
      <c r="AI100" s="594"/>
      <c r="AJ100" s="134">
        <v>7.4</v>
      </c>
    </row>
    <row r="101" spans="1:36" hidden="1" outlineLevel="1" x14ac:dyDescent="0.2">
      <c r="A101" t="s">
        <v>2316</v>
      </c>
      <c r="AD101" s="134" t="e">
        <f t="shared" si="19"/>
        <v>#DIV/0!</v>
      </c>
      <c r="AE101" s="134" t="e">
        <f t="shared" si="20"/>
        <v>#DIV/0!</v>
      </c>
      <c r="AF101" s="134" t="e">
        <f t="shared" si="21"/>
        <v>#DIV/0!</v>
      </c>
      <c r="AH101" s="593"/>
      <c r="AI101" s="594"/>
      <c r="AJ101" s="134">
        <v>7.4</v>
      </c>
    </row>
    <row r="102" spans="1:36" hidden="1" outlineLevel="1" x14ac:dyDescent="0.2">
      <c r="A102" t="s">
        <v>2317</v>
      </c>
      <c r="AD102" s="134" t="e">
        <f t="shared" si="19"/>
        <v>#DIV/0!</v>
      </c>
      <c r="AE102" s="134" t="e">
        <f t="shared" si="20"/>
        <v>#DIV/0!</v>
      </c>
      <c r="AF102" s="134" t="e">
        <f t="shared" si="21"/>
        <v>#DIV/0!</v>
      </c>
      <c r="AH102" s="593"/>
      <c r="AI102" s="594"/>
      <c r="AJ102" s="134">
        <v>7.4</v>
      </c>
    </row>
    <row r="103" spans="1:36" hidden="1" outlineLevel="1" x14ac:dyDescent="0.2">
      <c r="A103" t="s">
        <v>2318</v>
      </c>
      <c r="AD103" s="134" t="e">
        <f t="shared" si="19"/>
        <v>#DIV/0!</v>
      </c>
      <c r="AE103" s="134" t="e">
        <f t="shared" si="20"/>
        <v>#DIV/0!</v>
      </c>
      <c r="AF103" s="134" t="e">
        <f t="shared" si="21"/>
        <v>#DIV/0!</v>
      </c>
      <c r="AH103" s="593"/>
      <c r="AI103" s="594"/>
      <c r="AJ103" s="134">
        <v>7.4</v>
      </c>
    </row>
    <row r="104" spans="1:36" hidden="1" outlineLevel="1" x14ac:dyDescent="0.2">
      <c r="A104" t="s">
        <v>2319</v>
      </c>
      <c r="AD104" s="134" t="e">
        <f t="shared" si="19"/>
        <v>#DIV/0!</v>
      </c>
      <c r="AE104" s="134" t="e">
        <f t="shared" si="20"/>
        <v>#DIV/0!</v>
      </c>
      <c r="AF104" s="134" t="e">
        <f t="shared" si="21"/>
        <v>#DIV/0!</v>
      </c>
      <c r="AH104" s="593"/>
      <c r="AI104" s="594"/>
      <c r="AJ104" s="134">
        <v>7.4</v>
      </c>
    </row>
    <row r="105" spans="1:36" hidden="1" outlineLevel="1" x14ac:dyDescent="0.2">
      <c r="A105" t="s">
        <v>2320</v>
      </c>
      <c r="AD105" s="134" t="e">
        <f t="shared" si="19"/>
        <v>#DIV/0!</v>
      </c>
      <c r="AE105" s="134" t="e">
        <f t="shared" si="20"/>
        <v>#DIV/0!</v>
      </c>
      <c r="AF105" s="134" t="e">
        <f t="shared" si="21"/>
        <v>#DIV/0!</v>
      </c>
      <c r="AH105" s="593"/>
      <c r="AI105" s="594"/>
      <c r="AJ105" s="134">
        <v>7.4</v>
      </c>
    </row>
    <row r="106" spans="1:36" hidden="1" outlineLevel="1" x14ac:dyDescent="0.2">
      <c r="A106" t="s">
        <v>2321</v>
      </c>
      <c r="AD106" s="134" t="e">
        <f t="shared" si="19"/>
        <v>#DIV/0!</v>
      </c>
      <c r="AE106" s="134" t="e">
        <f t="shared" si="20"/>
        <v>#DIV/0!</v>
      </c>
      <c r="AF106" s="134" t="e">
        <f t="shared" si="21"/>
        <v>#DIV/0!</v>
      </c>
      <c r="AH106" s="593"/>
      <c r="AI106" s="594"/>
      <c r="AJ106" s="134">
        <v>7.4</v>
      </c>
    </row>
    <row r="107" spans="1:36" hidden="1" outlineLevel="1" x14ac:dyDescent="0.2">
      <c r="A107" t="s">
        <v>2322</v>
      </c>
      <c r="AD107" s="134" t="e">
        <f t="shared" si="19"/>
        <v>#DIV/0!</v>
      </c>
      <c r="AE107" s="134" t="e">
        <f t="shared" si="20"/>
        <v>#DIV/0!</v>
      </c>
      <c r="AF107" s="134" t="e">
        <f t="shared" si="21"/>
        <v>#DIV/0!</v>
      </c>
      <c r="AH107" s="593"/>
      <c r="AI107" s="594"/>
      <c r="AJ107" s="134">
        <v>7.4</v>
      </c>
    </row>
    <row r="108" spans="1:36" hidden="1" outlineLevel="1" x14ac:dyDescent="0.2">
      <c r="A108" t="s">
        <v>2323</v>
      </c>
      <c r="AD108" s="134" t="e">
        <f t="shared" si="19"/>
        <v>#DIV/0!</v>
      </c>
      <c r="AE108" s="134" t="e">
        <f t="shared" si="20"/>
        <v>#DIV/0!</v>
      </c>
      <c r="AF108" s="134" t="e">
        <f t="shared" si="21"/>
        <v>#DIV/0!</v>
      </c>
      <c r="AH108" s="593"/>
      <c r="AI108" s="594"/>
      <c r="AJ108" s="134">
        <v>7.4</v>
      </c>
    </row>
    <row r="109" spans="1:36" hidden="1" outlineLevel="1" x14ac:dyDescent="0.2">
      <c r="A109" t="s">
        <v>836</v>
      </c>
      <c r="AD109" s="134" t="e">
        <f t="shared" si="19"/>
        <v>#DIV/0!</v>
      </c>
      <c r="AE109" s="134" t="e">
        <f t="shared" si="20"/>
        <v>#DIV/0!</v>
      </c>
      <c r="AF109" s="134" t="e">
        <f t="shared" si="21"/>
        <v>#DIV/0!</v>
      </c>
      <c r="AH109" s="593"/>
      <c r="AI109" s="594"/>
      <c r="AJ109" s="134">
        <v>7.4</v>
      </c>
    </row>
    <row r="110" spans="1:36" hidden="1" outlineLevel="1" collapsed="1" x14ac:dyDescent="0.2">
      <c r="A110" t="s">
        <v>2324</v>
      </c>
      <c r="AD110" s="134" t="e">
        <f>Q110*9/N110</f>
        <v>#DIV/0!</v>
      </c>
      <c r="AE110" s="134" t="e">
        <f>R110*9/N110</f>
        <v>#DIV/0!</v>
      </c>
      <c r="AF110" s="134" t="e">
        <f t="shared" si="21"/>
        <v>#DIV/0!</v>
      </c>
      <c r="AH110" s="593"/>
      <c r="AI110" s="594"/>
      <c r="AJ110" s="134">
        <v>7.4</v>
      </c>
    </row>
    <row r="111" spans="1:36" hidden="1" outlineLevel="1" x14ac:dyDescent="0.2">
      <c r="A111" t="s">
        <v>2325</v>
      </c>
      <c r="AD111" s="134" t="e">
        <f t="shared" si="19"/>
        <v>#DIV/0!</v>
      </c>
      <c r="AE111" s="134" t="e">
        <f t="shared" si="20"/>
        <v>#DIV/0!</v>
      </c>
      <c r="AF111" s="134" t="e">
        <f t="shared" si="21"/>
        <v>#DIV/0!</v>
      </c>
      <c r="AH111" s="593"/>
      <c r="AI111" s="594"/>
      <c r="AJ111" s="134">
        <v>7.4</v>
      </c>
    </row>
    <row r="112" spans="1:36" hidden="1" outlineLevel="1" x14ac:dyDescent="0.2">
      <c r="A112" t="s">
        <v>837</v>
      </c>
      <c r="AD112" s="134" t="e">
        <f t="shared" si="19"/>
        <v>#DIV/0!</v>
      </c>
      <c r="AE112" s="134" t="e">
        <f t="shared" si="20"/>
        <v>#DIV/0!</v>
      </c>
      <c r="AF112" s="134" t="e">
        <f t="shared" si="21"/>
        <v>#DIV/0!</v>
      </c>
      <c r="AH112" s="593"/>
      <c r="AI112" s="594"/>
      <c r="AJ112" s="134">
        <v>7.4</v>
      </c>
    </row>
    <row r="113" spans="1:36" hidden="1" outlineLevel="1" x14ac:dyDescent="0.2">
      <c r="A113" t="s">
        <v>2326</v>
      </c>
      <c r="AD113" s="134" t="e">
        <f t="shared" si="19"/>
        <v>#DIV/0!</v>
      </c>
      <c r="AE113" s="134" t="e">
        <f t="shared" si="20"/>
        <v>#DIV/0!</v>
      </c>
      <c r="AF113" s="134" t="e">
        <f t="shared" si="21"/>
        <v>#DIV/0!</v>
      </c>
      <c r="AH113" s="593"/>
      <c r="AI113" s="594"/>
      <c r="AJ113" s="134">
        <v>7.4</v>
      </c>
    </row>
    <row r="114" spans="1:36" hidden="1" outlineLevel="1" x14ac:dyDescent="0.2">
      <c r="A114" t="s">
        <v>3483</v>
      </c>
      <c r="AD114" s="134" t="e">
        <f t="shared" si="19"/>
        <v>#DIV/0!</v>
      </c>
      <c r="AE114" s="134" t="e">
        <f t="shared" si="20"/>
        <v>#DIV/0!</v>
      </c>
      <c r="AF114" s="134" t="e">
        <f t="shared" si="21"/>
        <v>#DIV/0!</v>
      </c>
      <c r="AH114" s="593"/>
      <c r="AI114" s="594"/>
      <c r="AJ114" s="134">
        <v>7.4</v>
      </c>
    </row>
    <row r="115" spans="1:36" hidden="1" outlineLevel="1" x14ac:dyDescent="0.2">
      <c r="A115" t="s">
        <v>1479</v>
      </c>
      <c r="AD115" s="134" t="e">
        <f t="shared" si="19"/>
        <v>#DIV/0!</v>
      </c>
      <c r="AE115" s="134" t="e">
        <f t="shared" si="20"/>
        <v>#DIV/0!</v>
      </c>
      <c r="AF115" s="134" t="e">
        <f t="shared" si="21"/>
        <v>#DIV/0!</v>
      </c>
      <c r="AH115" s="593"/>
      <c r="AI115" s="594"/>
      <c r="AJ115" s="134">
        <v>7.4</v>
      </c>
    </row>
    <row r="116" spans="1:36" hidden="1" outlineLevel="1" x14ac:dyDescent="0.2">
      <c r="A116" t="s">
        <v>2327</v>
      </c>
      <c r="AD116" s="134" t="e">
        <f t="shared" si="19"/>
        <v>#DIV/0!</v>
      </c>
      <c r="AE116" s="134" t="e">
        <f t="shared" si="20"/>
        <v>#DIV/0!</v>
      </c>
      <c r="AF116" s="134" t="e">
        <f t="shared" si="21"/>
        <v>#DIV/0!</v>
      </c>
      <c r="AH116" s="593"/>
      <c r="AI116" s="594"/>
      <c r="AJ116" s="134">
        <v>7.4</v>
      </c>
    </row>
    <row r="117" spans="1:36" hidden="1" outlineLevel="1" x14ac:dyDescent="0.2">
      <c r="A117" t="s">
        <v>2328</v>
      </c>
      <c r="AD117" s="134" t="e">
        <f t="shared" si="19"/>
        <v>#DIV/0!</v>
      </c>
      <c r="AE117" s="134" t="e">
        <f t="shared" si="20"/>
        <v>#DIV/0!</v>
      </c>
      <c r="AF117" s="134" t="e">
        <f t="shared" si="21"/>
        <v>#DIV/0!</v>
      </c>
      <c r="AH117" s="593"/>
      <c r="AI117" s="594"/>
      <c r="AJ117" s="134">
        <v>7.4</v>
      </c>
    </row>
    <row r="118" spans="1:36" hidden="1" outlineLevel="1" x14ac:dyDescent="0.2">
      <c r="A118" t="s">
        <v>2329</v>
      </c>
      <c r="AD118" s="134" t="e">
        <f t="shared" si="19"/>
        <v>#DIV/0!</v>
      </c>
      <c r="AE118" s="134" t="e">
        <f t="shared" si="20"/>
        <v>#DIV/0!</v>
      </c>
      <c r="AF118" s="134" t="e">
        <f t="shared" si="21"/>
        <v>#DIV/0!</v>
      </c>
      <c r="AH118" s="593"/>
      <c r="AI118" s="594"/>
      <c r="AJ118" s="134">
        <v>7.4</v>
      </c>
    </row>
    <row r="119" spans="1:36" hidden="1" outlineLevel="1" x14ac:dyDescent="0.2">
      <c r="A119" t="s">
        <v>2330</v>
      </c>
      <c r="AD119" s="134" t="e">
        <f t="shared" si="19"/>
        <v>#DIV/0!</v>
      </c>
      <c r="AE119" s="134" t="e">
        <f t="shared" si="20"/>
        <v>#DIV/0!</v>
      </c>
      <c r="AF119" s="134" t="e">
        <f t="shared" si="21"/>
        <v>#DIV/0!</v>
      </c>
      <c r="AH119" s="593"/>
      <c r="AI119" s="594"/>
      <c r="AJ119" s="134">
        <v>7.4</v>
      </c>
    </row>
    <row r="120" spans="1:36" hidden="1" outlineLevel="1" x14ac:dyDescent="0.2">
      <c r="A120" t="s">
        <v>2331</v>
      </c>
      <c r="AD120" s="134" t="e">
        <f t="shared" si="19"/>
        <v>#DIV/0!</v>
      </c>
      <c r="AE120" s="134" t="e">
        <f t="shared" si="20"/>
        <v>#DIV/0!</v>
      </c>
      <c r="AF120" s="134" t="e">
        <f t="shared" si="21"/>
        <v>#DIV/0!</v>
      </c>
      <c r="AH120" s="593"/>
      <c r="AI120" s="594"/>
      <c r="AJ120" s="134">
        <v>7.4</v>
      </c>
    </row>
    <row r="121" spans="1:36" hidden="1" outlineLevel="1" x14ac:dyDescent="0.2">
      <c r="A121" t="s">
        <v>837</v>
      </c>
      <c r="AH121" s="593"/>
      <c r="AI121" s="594"/>
      <c r="AJ121" s="134">
        <v>7.4</v>
      </c>
    </row>
    <row r="122" spans="1:36" hidden="1" outlineLevel="1" x14ac:dyDescent="0.2">
      <c r="A122" t="s">
        <v>2332</v>
      </c>
      <c r="AD122" s="134" t="e">
        <f>Q122*9/N122</f>
        <v>#DIV/0!</v>
      </c>
      <c r="AE122" s="134" t="e">
        <f>R122*9/N122</f>
        <v>#DIV/0!</v>
      </c>
      <c r="AF122" s="134" t="e">
        <f>AD122-AE122</f>
        <v>#DIV/0!</v>
      </c>
      <c r="AH122" s="593"/>
      <c r="AI122" s="594"/>
      <c r="AJ122" s="134">
        <v>7.4</v>
      </c>
    </row>
    <row r="123" spans="1:36" hidden="1" outlineLevel="1" x14ac:dyDescent="0.2">
      <c r="A123" t="s">
        <v>2333</v>
      </c>
      <c r="AD123" s="134" t="e">
        <f t="shared" si="19"/>
        <v>#DIV/0!</v>
      </c>
      <c r="AE123" s="134" t="e">
        <f t="shared" si="20"/>
        <v>#DIV/0!</v>
      </c>
      <c r="AF123" s="134" t="e">
        <f t="shared" si="21"/>
        <v>#DIV/0!</v>
      </c>
      <c r="AH123" s="593"/>
      <c r="AI123" s="594"/>
      <c r="AJ123" s="134">
        <v>7.4</v>
      </c>
    </row>
    <row r="124" spans="1:36" hidden="1" outlineLevel="1" x14ac:dyDescent="0.2">
      <c r="A124" t="s">
        <v>2334</v>
      </c>
      <c r="AD124" s="134" t="e">
        <f t="shared" si="19"/>
        <v>#DIV/0!</v>
      </c>
      <c r="AE124" s="134" t="e">
        <f t="shared" si="20"/>
        <v>#DIV/0!</v>
      </c>
      <c r="AF124" s="134" t="e">
        <f t="shared" si="21"/>
        <v>#DIV/0!</v>
      </c>
      <c r="AH124" s="593"/>
      <c r="AI124" s="594"/>
      <c r="AJ124" s="134">
        <v>7.4</v>
      </c>
    </row>
    <row r="125" spans="1:36" hidden="1" outlineLevel="1" x14ac:dyDescent="0.2">
      <c r="A125" t="s">
        <v>2335</v>
      </c>
      <c r="AD125" s="134" t="e">
        <f t="shared" si="19"/>
        <v>#DIV/0!</v>
      </c>
      <c r="AE125" s="134" t="e">
        <f t="shared" si="20"/>
        <v>#DIV/0!</v>
      </c>
      <c r="AF125" s="134" t="e">
        <f t="shared" si="21"/>
        <v>#DIV/0!</v>
      </c>
      <c r="AH125" s="593"/>
      <c r="AI125" s="594"/>
      <c r="AJ125" s="134">
        <v>7.4</v>
      </c>
    </row>
    <row r="126" spans="1:36" hidden="1" outlineLevel="1" x14ac:dyDescent="0.2">
      <c r="A126" t="s">
        <v>1478</v>
      </c>
      <c r="AD126" s="134" t="e">
        <f t="shared" si="19"/>
        <v>#DIV/0!</v>
      </c>
      <c r="AE126" s="134" t="e">
        <f t="shared" si="20"/>
        <v>#DIV/0!</v>
      </c>
      <c r="AF126" s="134" t="e">
        <f t="shared" si="21"/>
        <v>#DIV/0!</v>
      </c>
      <c r="AH126" s="593"/>
      <c r="AI126" s="594"/>
      <c r="AJ126" s="134">
        <v>7.4</v>
      </c>
    </row>
    <row r="127" spans="1:36" hidden="1" outlineLevel="1" x14ac:dyDescent="0.2">
      <c r="A127" t="s">
        <v>2336</v>
      </c>
      <c r="AD127" s="134" t="e">
        <f t="shared" si="19"/>
        <v>#DIV/0!</v>
      </c>
      <c r="AE127" s="134" t="e">
        <f t="shared" si="20"/>
        <v>#DIV/0!</v>
      </c>
      <c r="AF127" s="134" t="e">
        <f t="shared" si="21"/>
        <v>#DIV/0!</v>
      </c>
      <c r="AH127" s="593"/>
      <c r="AI127" s="594"/>
      <c r="AJ127" s="134">
        <v>7.4</v>
      </c>
    </row>
    <row r="128" spans="1:36" hidden="1" outlineLevel="1" x14ac:dyDescent="0.2">
      <c r="A128" t="s">
        <v>942</v>
      </c>
      <c r="AD128" s="134" t="e">
        <f t="shared" si="19"/>
        <v>#DIV/0!</v>
      </c>
      <c r="AE128" s="134" t="e">
        <f t="shared" si="20"/>
        <v>#DIV/0!</v>
      </c>
      <c r="AF128" s="134" t="e">
        <f t="shared" si="21"/>
        <v>#DIV/0!</v>
      </c>
      <c r="AH128" s="593"/>
      <c r="AI128" s="594"/>
      <c r="AJ128" s="134">
        <v>7.4</v>
      </c>
    </row>
    <row r="129" spans="1:36" hidden="1" outlineLevel="1" x14ac:dyDescent="0.2">
      <c r="A129" t="s">
        <v>943</v>
      </c>
      <c r="AD129" s="134" t="e">
        <f t="shared" si="19"/>
        <v>#DIV/0!</v>
      </c>
      <c r="AE129" s="134" t="e">
        <f t="shared" si="20"/>
        <v>#DIV/0!</v>
      </c>
      <c r="AF129" s="134" t="e">
        <f t="shared" si="21"/>
        <v>#DIV/0!</v>
      </c>
      <c r="AH129" s="593"/>
      <c r="AI129" s="594"/>
      <c r="AJ129" s="134">
        <v>7.4</v>
      </c>
    </row>
    <row r="130" spans="1:36" hidden="1" outlineLevel="1" x14ac:dyDescent="0.2">
      <c r="A130" t="s">
        <v>944</v>
      </c>
      <c r="AD130" s="134" t="e">
        <f t="shared" si="19"/>
        <v>#DIV/0!</v>
      </c>
      <c r="AE130" s="134" t="e">
        <f t="shared" si="20"/>
        <v>#DIV/0!</v>
      </c>
      <c r="AF130" s="134" t="e">
        <f t="shared" si="21"/>
        <v>#DIV/0!</v>
      </c>
      <c r="AH130" s="593"/>
      <c r="AI130" s="594"/>
      <c r="AJ130" s="134">
        <v>7.4</v>
      </c>
    </row>
    <row r="131" spans="1:36" hidden="1" outlineLevel="1" x14ac:dyDescent="0.2">
      <c r="A131" t="s">
        <v>2337</v>
      </c>
      <c r="AD131" s="134" t="e">
        <f t="shared" si="19"/>
        <v>#DIV/0!</v>
      </c>
      <c r="AE131" s="134" t="e">
        <f t="shared" si="20"/>
        <v>#DIV/0!</v>
      </c>
      <c r="AF131" s="134" t="e">
        <f t="shared" si="21"/>
        <v>#DIV/0!</v>
      </c>
      <c r="AH131" s="593"/>
      <c r="AI131" s="594"/>
      <c r="AJ131" s="134">
        <v>7.4</v>
      </c>
    </row>
    <row r="132" spans="1:36" hidden="1" outlineLevel="1" x14ac:dyDescent="0.2">
      <c r="A132" t="s">
        <v>2338</v>
      </c>
      <c r="AD132" s="134" t="e">
        <f t="shared" si="19"/>
        <v>#DIV/0!</v>
      </c>
      <c r="AE132" s="134" t="e">
        <f t="shared" si="20"/>
        <v>#DIV/0!</v>
      </c>
      <c r="AF132" s="134" t="e">
        <f t="shared" si="21"/>
        <v>#DIV/0!</v>
      </c>
      <c r="AH132" s="593"/>
      <c r="AI132" s="594"/>
      <c r="AJ132" s="134">
        <v>7.4</v>
      </c>
    </row>
    <row r="133" spans="1:36" hidden="1" outlineLevel="1" x14ac:dyDescent="0.2">
      <c r="A133" t="s">
        <v>2339</v>
      </c>
      <c r="AD133" s="134" t="e">
        <f t="shared" si="19"/>
        <v>#DIV/0!</v>
      </c>
      <c r="AE133" s="134" t="e">
        <f t="shared" si="20"/>
        <v>#DIV/0!</v>
      </c>
      <c r="AF133" s="134" t="e">
        <f t="shared" si="21"/>
        <v>#DIV/0!</v>
      </c>
      <c r="AH133" s="593"/>
      <c r="AI133" s="594"/>
      <c r="AJ133" s="134">
        <v>7.4</v>
      </c>
    </row>
    <row r="134" spans="1:36" hidden="1" outlineLevel="1" x14ac:dyDescent="0.2">
      <c r="A134" t="s">
        <v>2340</v>
      </c>
      <c r="AD134" s="134" t="e">
        <f t="shared" si="19"/>
        <v>#DIV/0!</v>
      </c>
      <c r="AE134" s="134" t="e">
        <f t="shared" si="20"/>
        <v>#DIV/0!</v>
      </c>
      <c r="AF134" s="134" t="e">
        <f t="shared" si="21"/>
        <v>#DIV/0!</v>
      </c>
      <c r="AH134" s="593"/>
      <c r="AI134" s="594"/>
      <c r="AJ134" s="134">
        <v>7.4</v>
      </c>
    </row>
    <row r="135" spans="1:36" hidden="1" outlineLevel="1" x14ac:dyDescent="0.2">
      <c r="A135" t="s">
        <v>2341</v>
      </c>
      <c r="AD135" s="134" t="e">
        <f t="shared" si="19"/>
        <v>#DIV/0!</v>
      </c>
      <c r="AE135" s="134" t="e">
        <f t="shared" si="20"/>
        <v>#DIV/0!</v>
      </c>
      <c r="AF135" s="134" t="e">
        <f t="shared" si="21"/>
        <v>#DIV/0!</v>
      </c>
      <c r="AH135" s="593"/>
      <c r="AI135" s="594"/>
      <c r="AJ135" s="134">
        <v>7.4</v>
      </c>
    </row>
    <row r="136" spans="1:36" hidden="1" outlineLevel="1" x14ac:dyDescent="0.2">
      <c r="A136" t="s">
        <v>2342</v>
      </c>
      <c r="AD136" s="134" t="e">
        <f t="shared" ref="AD136:AD180" si="22">Q136*9/N136</f>
        <v>#DIV/0!</v>
      </c>
      <c r="AE136" s="134" t="e">
        <f t="shared" ref="AE136:AE180" si="23">R136*9/N136</f>
        <v>#DIV/0!</v>
      </c>
      <c r="AF136" s="134" t="e">
        <f t="shared" ref="AF136:AF180" si="24">AD136-AE136</f>
        <v>#DIV/0!</v>
      </c>
      <c r="AH136" s="593"/>
      <c r="AI136" s="594"/>
      <c r="AJ136" s="134">
        <v>7.4</v>
      </c>
    </row>
    <row r="137" spans="1:36" hidden="1" outlineLevel="1" x14ac:dyDescent="0.2">
      <c r="A137" t="s">
        <v>3484</v>
      </c>
      <c r="AD137" s="134" t="e">
        <f t="shared" si="22"/>
        <v>#DIV/0!</v>
      </c>
      <c r="AE137" s="134" t="e">
        <f t="shared" si="23"/>
        <v>#DIV/0!</v>
      </c>
      <c r="AF137" s="134" t="e">
        <f t="shared" si="24"/>
        <v>#DIV/0!</v>
      </c>
      <c r="AH137" s="593"/>
      <c r="AI137" s="594"/>
      <c r="AJ137" s="134">
        <v>7.4</v>
      </c>
    </row>
    <row r="138" spans="1:36" hidden="1" outlineLevel="1" x14ac:dyDescent="0.2">
      <c r="A138" t="s">
        <v>2343</v>
      </c>
      <c r="AD138" s="134" t="e">
        <f t="shared" si="22"/>
        <v>#DIV/0!</v>
      </c>
      <c r="AE138" s="134" t="e">
        <f t="shared" si="23"/>
        <v>#DIV/0!</v>
      </c>
      <c r="AF138" s="134" t="e">
        <f t="shared" si="24"/>
        <v>#DIV/0!</v>
      </c>
      <c r="AH138" s="593"/>
      <c r="AI138" s="594"/>
      <c r="AJ138" s="134">
        <v>7.4</v>
      </c>
    </row>
    <row r="139" spans="1:36" hidden="1" outlineLevel="1" x14ac:dyDescent="0.2">
      <c r="A139" t="s">
        <v>2344</v>
      </c>
      <c r="AD139" s="134" t="e">
        <f t="shared" si="22"/>
        <v>#DIV/0!</v>
      </c>
      <c r="AE139" s="134" t="e">
        <f t="shared" si="23"/>
        <v>#DIV/0!</v>
      </c>
      <c r="AF139" s="134" t="e">
        <f t="shared" si="24"/>
        <v>#DIV/0!</v>
      </c>
      <c r="AH139" s="593"/>
      <c r="AI139" s="594"/>
      <c r="AJ139" s="134">
        <v>7.4</v>
      </c>
    </row>
    <row r="140" spans="1:36" hidden="1" outlineLevel="1" x14ac:dyDescent="0.2">
      <c r="A140" t="s">
        <v>2345</v>
      </c>
      <c r="AD140" s="134" t="e">
        <f t="shared" si="22"/>
        <v>#DIV/0!</v>
      </c>
      <c r="AE140" s="134" t="e">
        <f t="shared" si="23"/>
        <v>#DIV/0!</v>
      </c>
      <c r="AF140" s="134" t="e">
        <f t="shared" si="24"/>
        <v>#DIV/0!</v>
      </c>
      <c r="AH140" s="593"/>
      <c r="AI140" s="594"/>
      <c r="AJ140" s="134">
        <v>7.4</v>
      </c>
    </row>
    <row r="141" spans="1:36" hidden="1" outlineLevel="1" x14ac:dyDescent="0.2">
      <c r="A141" t="s">
        <v>945</v>
      </c>
      <c r="AD141" s="134" t="e">
        <f t="shared" si="22"/>
        <v>#DIV/0!</v>
      </c>
      <c r="AE141" s="134" t="e">
        <f t="shared" si="23"/>
        <v>#DIV/0!</v>
      </c>
      <c r="AF141" s="134" t="e">
        <f t="shared" si="24"/>
        <v>#DIV/0!</v>
      </c>
      <c r="AH141" s="593"/>
      <c r="AI141" s="594"/>
      <c r="AJ141" s="134">
        <v>7.4</v>
      </c>
    </row>
    <row r="142" spans="1:36" hidden="1" outlineLevel="1" x14ac:dyDescent="0.2">
      <c r="A142" t="s">
        <v>946</v>
      </c>
      <c r="AD142" s="134" t="e">
        <f t="shared" si="22"/>
        <v>#DIV/0!</v>
      </c>
      <c r="AE142" s="134" t="e">
        <f t="shared" si="23"/>
        <v>#DIV/0!</v>
      </c>
      <c r="AF142" s="134" t="e">
        <f t="shared" si="24"/>
        <v>#DIV/0!</v>
      </c>
      <c r="AH142" s="593"/>
      <c r="AI142" s="594"/>
      <c r="AJ142" s="134">
        <v>7.4</v>
      </c>
    </row>
    <row r="143" spans="1:36" hidden="1" outlineLevel="1" x14ac:dyDescent="0.2">
      <c r="A143" t="s">
        <v>947</v>
      </c>
      <c r="AD143" s="134" t="e">
        <f t="shared" si="22"/>
        <v>#DIV/0!</v>
      </c>
      <c r="AE143" s="134" t="e">
        <f t="shared" si="23"/>
        <v>#DIV/0!</v>
      </c>
      <c r="AF143" s="134" t="e">
        <f t="shared" si="24"/>
        <v>#DIV/0!</v>
      </c>
      <c r="AH143" s="593"/>
      <c r="AI143" s="594"/>
      <c r="AJ143" s="134">
        <v>7.4</v>
      </c>
    </row>
    <row r="144" spans="1:36" hidden="1" outlineLevel="1" x14ac:dyDescent="0.2">
      <c r="A144" t="s">
        <v>948</v>
      </c>
      <c r="AD144" s="134" t="e">
        <f t="shared" si="22"/>
        <v>#DIV/0!</v>
      </c>
      <c r="AE144" s="134" t="e">
        <f t="shared" si="23"/>
        <v>#DIV/0!</v>
      </c>
      <c r="AF144" s="134" t="e">
        <f t="shared" si="24"/>
        <v>#DIV/0!</v>
      </c>
      <c r="AH144" s="593"/>
      <c r="AI144" s="594"/>
      <c r="AJ144" s="134">
        <v>7.4</v>
      </c>
    </row>
    <row r="145" spans="1:36" hidden="1" outlineLevel="1" x14ac:dyDescent="0.2">
      <c r="A145" t="s">
        <v>949</v>
      </c>
      <c r="AD145" s="134" t="e">
        <f t="shared" si="22"/>
        <v>#DIV/0!</v>
      </c>
      <c r="AE145" s="134" t="e">
        <f t="shared" si="23"/>
        <v>#DIV/0!</v>
      </c>
      <c r="AF145" s="134" t="e">
        <f t="shared" si="24"/>
        <v>#DIV/0!</v>
      </c>
      <c r="AH145" s="593"/>
      <c r="AI145" s="594"/>
      <c r="AJ145" s="134">
        <v>7.4</v>
      </c>
    </row>
    <row r="146" spans="1:36" hidden="1" outlineLevel="1" x14ac:dyDescent="0.2">
      <c r="A146" t="s">
        <v>2346</v>
      </c>
      <c r="AD146" s="134" t="e">
        <f t="shared" si="22"/>
        <v>#DIV/0!</v>
      </c>
      <c r="AE146" s="134" t="e">
        <f t="shared" si="23"/>
        <v>#DIV/0!</v>
      </c>
      <c r="AF146" s="134" t="e">
        <f t="shared" si="24"/>
        <v>#DIV/0!</v>
      </c>
      <c r="AH146" s="593"/>
      <c r="AI146" s="594"/>
      <c r="AJ146" s="134">
        <v>7.4</v>
      </c>
    </row>
    <row r="147" spans="1:36" hidden="1" outlineLevel="1" x14ac:dyDescent="0.2">
      <c r="A147" t="s">
        <v>2347</v>
      </c>
      <c r="AD147" s="134" t="e">
        <f t="shared" si="22"/>
        <v>#DIV/0!</v>
      </c>
      <c r="AE147" s="134" t="e">
        <f t="shared" si="23"/>
        <v>#DIV/0!</v>
      </c>
      <c r="AF147" s="134" t="e">
        <f t="shared" si="24"/>
        <v>#DIV/0!</v>
      </c>
      <c r="AH147" s="593"/>
      <c r="AI147" s="594"/>
      <c r="AJ147" s="134">
        <v>7.4</v>
      </c>
    </row>
    <row r="148" spans="1:36" hidden="1" outlineLevel="1" x14ac:dyDescent="0.2">
      <c r="A148" t="s">
        <v>834</v>
      </c>
      <c r="AD148" s="134" t="e">
        <f t="shared" si="22"/>
        <v>#DIV/0!</v>
      </c>
      <c r="AE148" s="134" t="e">
        <f t="shared" si="23"/>
        <v>#DIV/0!</v>
      </c>
      <c r="AF148" s="134" t="e">
        <f t="shared" si="24"/>
        <v>#DIV/0!</v>
      </c>
      <c r="AH148" s="593"/>
      <c r="AI148" s="594"/>
      <c r="AJ148" s="134">
        <v>7.4</v>
      </c>
    </row>
    <row r="149" spans="1:36" hidden="1" outlineLevel="1" x14ac:dyDescent="0.2">
      <c r="A149" t="s">
        <v>2348</v>
      </c>
      <c r="AD149" s="134" t="e">
        <f t="shared" si="22"/>
        <v>#DIV/0!</v>
      </c>
      <c r="AE149" s="134" t="e">
        <f t="shared" si="23"/>
        <v>#DIV/0!</v>
      </c>
      <c r="AF149" s="134" t="e">
        <f t="shared" si="24"/>
        <v>#DIV/0!</v>
      </c>
      <c r="AH149" s="593"/>
      <c r="AI149" s="594"/>
      <c r="AJ149" s="134">
        <v>7.4</v>
      </c>
    </row>
    <row r="150" spans="1:36" hidden="1" outlineLevel="1" x14ac:dyDescent="0.2">
      <c r="A150" t="s">
        <v>3485</v>
      </c>
      <c r="AD150" s="134" t="e">
        <f t="shared" si="22"/>
        <v>#DIV/0!</v>
      </c>
      <c r="AE150" s="134" t="e">
        <f t="shared" si="23"/>
        <v>#DIV/0!</v>
      </c>
      <c r="AF150" s="134" t="e">
        <f t="shared" si="24"/>
        <v>#DIV/0!</v>
      </c>
      <c r="AH150" s="593"/>
      <c r="AI150" s="594"/>
      <c r="AJ150" s="134">
        <v>7.4</v>
      </c>
    </row>
    <row r="151" spans="1:36" hidden="1" outlineLevel="1" x14ac:dyDescent="0.2">
      <c r="A151" t="s">
        <v>827</v>
      </c>
      <c r="AD151" s="134" t="e">
        <f t="shared" si="22"/>
        <v>#DIV/0!</v>
      </c>
      <c r="AE151" s="134" t="e">
        <f t="shared" si="23"/>
        <v>#DIV/0!</v>
      </c>
      <c r="AF151" s="134" t="e">
        <f t="shared" si="24"/>
        <v>#DIV/0!</v>
      </c>
      <c r="AH151" s="593"/>
      <c r="AI151" s="594"/>
      <c r="AJ151" s="134">
        <v>7.4</v>
      </c>
    </row>
    <row r="152" spans="1:36" hidden="1" outlineLevel="1" x14ac:dyDescent="0.2">
      <c r="A152" t="s">
        <v>840</v>
      </c>
      <c r="AD152" s="134" t="e">
        <f t="shared" si="22"/>
        <v>#DIV/0!</v>
      </c>
      <c r="AE152" s="134" t="e">
        <f t="shared" si="23"/>
        <v>#DIV/0!</v>
      </c>
      <c r="AF152" s="134" t="e">
        <f t="shared" si="24"/>
        <v>#DIV/0!</v>
      </c>
      <c r="AH152" s="593"/>
      <c r="AI152" s="594"/>
      <c r="AJ152" s="134">
        <v>7.4</v>
      </c>
    </row>
    <row r="153" spans="1:36" hidden="1" outlineLevel="1" x14ac:dyDescent="0.2">
      <c r="A153" t="s">
        <v>2349</v>
      </c>
      <c r="AD153" s="134" t="e">
        <f t="shared" si="22"/>
        <v>#DIV/0!</v>
      </c>
      <c r="AE153" s="134" t="e">
        <f t="shared" si="23"/>
        <v>#DIV/0!</v>
      </c>
      <c r="AF153" s="134" t="e">
        <f t="shared" si="24"/>
        <v>#DIV/0!</v>
      </c>
      <c r="AH153" s="593"/>
      <c r="AI153" s="594"/>
      <c r="AJ153" s="134">
        <v>7.4</v>
      </c>
    </row>
    <row r="154" spans="1:36" hidden="1" outlineLevel="1" x14ac:dyDescent="0.2">
      <c r="A154" t="s">
        <v>838</v>
      </c>
      <c r="AD154" s="134" t="e">
        <f t="shared" si="22"/>
        <v>#DIV/0!</v>
      </c>
      <c r="AE154" s="134" t="e">
        <f t="shared" si="23"/>
        <v>#DIV/0!</v>
      </c>
      <c r="AF154" s="134" t="e">
        <f t="shared" si="24"/>
        <v>#DIV/0!</v>
      </c>
      <c r="AH154" s="593"/>
      <c r="AI154" s="594"/>
      <c r="AJ154" s="134">
        <v>7.4</v>
      </c>
    </row>
    <row r="155" spans="1:36" hidden="1" outlineLevel="1" x14ac:dyDescent="0.2">
      <c r="A155" t="s">
        <v>841</v>
      </c>
      <c r="AD155" s="134" t="e">
        <f t="shared" si="22"/>
        <v>#DIV/0!</v>
      </c>
      <c r="AE155" s="134" t="e">
        <f t="shared" si="23"/>
        <v>#DIV/0!</v>
      </c>
      <c r="AF155" s="134" t="e">
        <f t="shared" si="24"/>
        <v>#DIV/0!</v>
      </c>
      <c r="AH155" s="593"/>
      <c r="AI155" s="594"/>
      <c r="AJ155" s="134">
        <v>7.4</v>
      </c>
    </row>
    <row r="156" spans="1:36" hidden="1" outlineLevel="1" x14ac:dyDescent="0.2">
      <c r="A156" t="s">
        <v>842</v>
      </c>
      <c r="AD156" s="134" t="e">
        <f t="shared" si="22"/>
        <v>#DIV/0!</v>
      </c>
      <c r="AE156" s="134" t="e">
        <f t="shared" si="23"/>
        <v>#DIV/0!</v>
      </c>
      <c r="AF156" s="134" t="e">
        <f t="shared" si="24"/>
        <v>#DIV/0!</v>
      </c>
      <c r="AH156" s="593"/>
      <c r="AI156" s="594"/>
      <c r="AJ156" s="134">
        <v>7.4</v>
      </c>
    </row>
    <row r="157" spans="1:36" hidden="1" outlineLevel="1" x14ac:dyDescent="0.2">
      <c r="A157" t="s">
        <v>2350</v>
      </c>
      <c r="AD157" s="134" t="e">
        <f t="shared" si="22"/>
        <v>#DIV/0!</v>
      </c>
      <c r="AE157" s="134" t="e">
        <f t="shared" si="23"/>
        <v>#DIV/0!</v>
      </c>
      <c r="AF157" s="134" t="e">
        <f t="shared" si="24"/>
        <v>#DIV/0!</v>
      </c>
      <c r="AH157" s="593"/>
      <c r="AI157" s="594"/>
      <c r="AJ157" s="134">
        <v>7.4</v>
      </c>
    </row>
    <row r="158" spans="1:36" hidden="1" outlineLevel="1" x14ac:dyDescent="0.2">
      <c r="A158" t="s">
        <v>3486</v>
      </c>
      <c r="AD158" s="134" t="e">
        <f t="shared" si="22"/>
        <v>#DIV/0!</v>
      </c>
      <c r="AE158" s="134" t="e">
        <f t="shared" si="23"/>
        <v>#DIV/0!</v>
      </c>
      <c r="AF158" s="134" t="e">
        <f t="shared" si="24"/>
        <v>#DIV/0!</v>
      </c>
      <c r="AH158" s="593"/>
      <c r="AI158" s="594"/>
      <c r="AJ158" s="134">
        <v>7.4</v>
      </c>
    </row>
    <row r="159" spans="1:36" hidden="1" outlineLevel="1" x14ac:dyDescent="0.2">
      <c r="A159" t="s">
        <v>839</v>
      </c>
      <c r="AD159" s="134" t="e">
        <f t="shared" si="22"/>
        <v>#DIV/0!</v>
      </c>
      <c r="AE159" s="134" t="e">
        <f t="shared" si="23"/>
        <v>#DIV/0!</v>
      </c>
      <c r="AF159" s="134" t="e">
        <f t="shared" si="24"/>
        <v>#DIV/0!</v>
      </c>
      <c r="AH159" s="593"/>
      <c r="AI159" s="594"/>
      <c r="AJ159" s="134">
        <v>7.4</v>
      </c>
    </row>
    <row r="160" spans="1:36" hidden="1" outlineLevel="1" x14ac:dyDescent="0.2">
      <c r="A160" t="s">
        <v>2351</v>
      </c>
      <c r="AD160" s="134" t="e">
        <f t="shared" si="22"/>
        <v>#DIV/0!</v>
      </c>
      <c r="AE160" s="134" t="e">
        <f t="shared" si="23"/>
        <v>#DIV/0!</v>
      </c>
      <c r="AF160" s="134" t="e">
        <f t="shared" si="24"/>
        <v>#DIV/0!</v>
      </c>
      <c r="AH160" s="593"/>
      <c r="AI160" s="594"/>
      <c r="AJ160" s="134">
        <v>7.4</v>
      </c>
    </row>
    <row r="161" spans="1:36" hidden="1" outlineLevel="1" x14ac:dyDescent="0.2">
      <c r="A161" t="s">
        <v>843</v>
      </c>
      <c r="AD161" s="134" t="e">
        <f t="shared" si="22"/>
        <v>#DIV/0!</v>
      </c>
      <c r="AE161" s="134" t="e">
        <f t="shared" si="23"/>
        <v>#DIV/0!</v>
      </c>
      <c r="AF161" s="134" t="e">
        <f t="shared" si="24"/>
        <v>#DIV/0!</v>
      </c>
      <c r="AH161" s="593"/>
      <c r="AI161" s="594"/>
      <c r="AJ161" s="134">
        <v>7.4</v>
      </c>
    </row>
    <row r="162" spans="1:36" hidden="1" outlineLevel="1" x14ac:dyDescent="0.2">
      <c r="A162" t="s">
        <v>844</v>
      </c>
      <c r="AD162" s="134" t="e">
        <f t="shared" si="22"/>
        <v>#DIV/0!</v>
      </c>
      <c r="AE162" s="134" t="e">
        <f t="shared" si="23"/>
        <v>#DIV/0!</v>
      </c>
      <c r="AF162" s="134" t="e">
        <f t="shared" si="24"/>
        <v>#DIV/0!</v>
      </c>
      <c r="AH162" s="593"/>
      <c r="AI162" s="594"/>
      <c r="AJ162" s="134">
        <v>7.4</v>
      </c>
    </row>
    <row r="163" spans="1:36" hidden="1" outlineLevel="1" x14ac:dyDescent="0.2">
      <c r="A163" t="s">
        <v>845</v>
      </c>
      <c r="AD163" s="134" t="e">
        <f t="shared" si="22"/>
        <v>#DIV/0!</v>
      </c>
      <c r="AE163" s="134" t="e">
        <f t="shared" si="23"/>
        <v>#DIV/0!</v>
      </c>
      <c r="AF163" s="134" t="e">
        <f t="shared" si="24"/>
        <v>#DIV/0!</v>
      </c>
      <c r="AH163" s="593"/>
      <c r="AI163" s="594"/>
      <c r="AJ163" s="134">
        <v>7.4</v>
      </c>
    </row>
    <row r="164" spans="1:36" hidden="1" outlineLevel="1" x14ac:dyDescent="0.2">
      <c r="A164" t="s">
        <v>3487</v>
      </c>
      <c r="AD164" s="134" t="e">
        <f t="shared" si="22"/>
        <v>#DIV/0!</v>
      </c>
      <c r="AE164" s="134" t="e">
        <f t="shared" si="23"/>
        <v>#DIV/0!</v>
      </c>
      <c r="AF164" s="134" t="e">
        <f t="shared" si="24"/>
        <v>#DIV/0!</v>
      </c>
      <c r="AH164" s="593"/>
      <c r="AI164" s="594"/>
      <c r="AJ164" s="134">
        <v>7.4</v>
      </c>
    </row>
    <row r="165" spans="1:36" hidden="1" outlineLevel="1" x14ac:dyDescent="0.2">
      <c r="A165" t="s">
        <v>3488</v>
      </c>
      <c r="AD165" s="134" t="e">
        <f t="shared" si="22"/>
        <v>#DIV/0!</v>
      </c>
      <c r="AE165" s="134" t="e">
        <f t="shared" si="23"/>
        <v>#DIV/0!</v>
      </c>
      <c r="AF165" s="134" t="e">
        <f t="shared" si="24"/>
        <v>#DIV/0!</v>
      </c>
      <c r="AH165" s="593"/>
      <c r="AI165" s="594"/>
      <c r="AJ165" s="134">
        <v>7.4</v>
      </c>
    </row>
    <row r="166" spans="1:36" hidden="1" outlineLevel="1" x14ac:dyDescent="0.2">
      <c r="A166" t="s">
        <v>3489</v>
      </c>
      <c r="AD166" s="134" t="e">
        <f t="shared" si="22"/>
        <v>#DIV/0!</v>
      </c>
      <c r="AE166" s="134" t="e">
        <f t="shared" si="23"/>
        <v>#DIV/0!</v>
      </c>
      <c r="AF166" s="134" t="e">
        <f t="shared" si="24"/>
        <v>#DIV/0!</v>
      </c>
      <c r="AH166" s="593"/>
      <c r="AI166" s="594"/>
      <c r="AJ166" s="134">
        <v>7.4</v>
      </c>
    </row>
    <row r="167" spans="1:36" hidden="1" outlineLevel="1" x14ac:dyDescent="0.2">
      <c r="A167" t="s">
        <v>3490</v>
      </c>
      <c r="AD167" s="134" t="e">
        <f t="shared" si="22"/>
        <v>#DIV/0!</v>
      </c>
      <c r="AE167" s="134" t="e">
        <f t="shared" si="23"/>
        <v>#DIV/0!</v>
      </c>
      <c r="AF167" s="134" t="e">
        <f t="shared" si="24"/>
        <v>#DIV/0!</v>
      </c>
      <c r="AH167" s="593"/>
      <c r="AI167" s="594"/>
      <c r="AJ167" s="134">
        <v>7.4</v>
      </c>
    </row>
    <row r="168" spans="1:36" hidden="1" outlineLevel="1" x14ac:dyDescent="0.2">
      <c r="A168" t="s">
        <v>3491</v>
      </c>
      <c r="AD168" s="134" t="e">
        <f t="shared" si="22"/>
        <v>#DIV/0!</v>
      </c>
      <c r="AE168" s="134" t="e">
        <f t="shared" si="23"/>
        <v>#DIV/0!</v>
      </c>
      <c r="AF168" s="134" t="e">
        <f t="shared" si="24"/>
        <v>#DIV/0!</v>
      </c>
      <c r="AH168" s="593"/>
      <c r="AI168" s="594"/>
      <c r="AJ168" s="134">
        <v>7.4</v>
      </c>
    </row>
    <row r="169" spans="1:36" hidden="1" outlineLevel="1" x14ac:dyDescent="0.2">
      <c r="A169" t="s">
        <v>950</v>
      </c>
      <c r="AD169" s="134" t="e">
        <f t="shared" si="22"/>
        <v>#DIV/0!</v>
      </c>
      <c r="AE169" s="134" t="e">
        <f t="shared" si="23"/>
        <v>#DIV/0!</v>
      </c>
      <c r="AF169" s="134" t="e">
        <f t="shared" si="24"/>
        <v>#DIV/0!</v>
      </c>
      <c r="AH169" s="593"/>
      <c r="AI169" s="594"/>
      <c r="AJ169" s="134">
        <v>7.4</v>
      </c>
    </row>
    <row r="170" spans="1:36" hidden="1" outlineLevel="1" x14ac:dyDescent="0.2">
      <c r="A170" t="s">
        <v>3492</v>
      </c>
      <c r="AD170" s="134" t="e">
        <f t="shared" si="22"/>
        <v>#DIV/0!</v>
      </c>
      <c r="AE170" s="134" t="e">
        <f t="shared" si="23"/>
        <v>#DIV/0!</v>
      </c>
      <c r="AF170" s="134" t="e">
        <f t="shared" si="24"/>
        <v>#DIV/0!</v>
      </c>
      <c r="AH170" s="593"/>
      <c r="AI170" s="594"/>
      <c r="AJ170" s="134">
        <v>7.4</v>
      </c>
    </row>
    <row r="171" spans="1:36" hidden="1" outlineLevel="1" x14ac:dyDescent="0.2">
      <c r="A171" t="s">
        <v>3700</v>
      </c>
      <c r="AD171" s="134" t="e">
        <f t="shared" si="22"/>
        <v>#DIV/0!</v>
      </c>
      <c r="AE171" s="134" t="e">
        <f t="shared" si="23"/>
        <v>#DIV/0!</v>
      </c>
      <c r="AF171" s="134" t="e">
        <f t="shared" si="24"/>
        <v>#DIV/0!</v>
      </c>
      <c r="AH171" s="593"/>
      <c r="AI171" s="594"/>
      <c r="AJ171" s="134">
        <v>7.4</v>
      </c>
    </row>
    <row r="172" spans="1:36" hidden="1" outlineLevel="1" x14ac:dyDescent="0.2">
      <c r="A172" t="s">
        <v>1041</v>
      </c>
      <c r="AD172" s="134" t="e">
        <f t="shared" si="22"/>
        <v>#DIV/0!</v>
      </c>
      <c r="AE172" s="134" t="e">
        <f t="shared" si="23"/>
        <v>#DIV/0!</v>
      </c>
      <c r="AF172" s="134" t="e">
        <f t="shared" si="24"/>
        <v>#DIV/0!</v>
      </c>
      <c r="AH172" s="593"/>
      <c r="AI172" s="594"/>
      <c r="AJ172" s="134">
        <v>7.4</v>
      </c>
    </row>
    <row r="173" spans="1:36" hidden="1" outlineLevel="1" x14ac:dyDescent="0.2">
      <c r="AD173" s="134" t="e">
        <f t="shared" si="22"/>
        <v>#DIV/0!</v>
      </c>
      <c r="AE173" s="134" t="e">
        <f t="shared" si="23"/>
        <v>#DIV/0!</v>
      </c>
      <c r="AF173" s="134" t="e">
        <f t="shared" si="24"/>
        <v>#DIV/0!</v>
      </c>
      <c r="AH173" s="593"/>
      <c r="AI173" s="594"/>
      <c r="AJ173" s="134">
        <v>7.4</v>
      </c>
    </row>
    <row r="174" spans="1:36" hidden="1" outlineLevel="1" x14ac:dyDescent="0.2">
      <c r="A174" t="s">
        <v>3594</v>
      </c>
      <c r="AD174" s="134" t="e">
        <f t="shared" si="22"/>
        <v>#DIV/0!</v>
      </c>
      <c r="AE174" s="134" t="e">
        <f t="shared" si="23"/>
        <v>#DIV/0!</v>
      </c>
      <c r="AF174" s="134" t="e">
        <f t="shared" si="24"/>
        <v>#DIV/0!</v>
      </c>
      <c r="AH174" s="593"/>
      <c r="AI174" s="594"/>
      <c r="AJ174" s="134">
        <v>7.4</v>
      </c>
    </row>
    <row r="175" spans="1:36" hidden="1" outlineLevel="1" x14ac:dyDescent="0.2">
      <c r="A175" t="s">
        <v>846</v>
      </c>
      <c r="B175" t="s">
        <v>833</v>
      </c>
      <c r="C175" t="s">
        <v>847</v>
      </c>
      <c r="D175" t="s">
        <v>848</v>
      </c>
      <c r="E175" t="s">
        <v>849</v>
      </c>
      <c r="AD175" s="134" t="e">
        <f t="shared" si="22"/>
        <v>#DIV/0!</v>
      </c>
      <c r="AE175" s="134" t="e">
        <f t="shared" si="23"/>
        <v>#DIV/0!</v>
      </c>
      <c r="AF175" s="134" t="e">
        <f t="shared" si="24"/>
        <v>#DIV/0!</v>
      </c>
      <c r="AH175" s="593"/>
      <c r="AI175" s="594"/>
      <c r="AJ175" s="134">
        <v>7.4</v>
      </c>
    </row>
    <row r="176" spans="1:36" hidden="1" outlineLevel="1" x14ac:dyDescent="0.2">
      <c r="A176" t="s">
        <v>850</v>
      </c>
      <c r="B176" t="s">
        <v>3595</v>
      </c>
      <c r="C176" t="s">
        <v>3596</v>
      </c>
      <c r="D176" t="s">
        <v>3596</v>
      </c>
      <c r="E176" t="s">
        <v>2656</v>
      </c>
      <c r="AD176" s="134" t="e">
        <f t="shared" si="22"/>
        <v>#DIV/0!</v>
      </c>
      <c r="AE176" s="134" t="e">
        <f t="shared" si="23"/>
        <v>#DIV/0!</v>
      </c>
      <c r="AF176" s="134" t="e">
        <f t="shared" si="24"/>
        <v>#DIV/0!</v>
      </c>
      <c r="AH176" s="593"/>
      <c r="AI176" s="594"/>
      <c r="AJ176" s="134">
        <v>7.4</v>
      </c>
    </row>
    <row r="177" spans="1:40" hidden="1" outlineLevel="1" x14ac:dyDescent="0.2">
      <c r="A177" t="s">
        <v>851</v>
      </c>
      <c r="B177" t="s">
        <v>3595</v>
      </c>
      <c r="C177" t="s">
        <v>3597</v>
      </c>
      <c r="D177" t="s">
        <v>3596</v>
      </c>
      <c r="E177" t="s">
        <v>2656</v>
      </c>
      <c r="AD177" s="134" t="e">
        <f t="shared" si="22"/>
        <v>#DIV/0!</v>
      </c>
      <c r="AE177" s="134" t="e">
        <f t="shared" si="23"/>
        <v>#DIV/0!</v>
      </c>
      <c r="AF177" s="134" t="e">
        <f t="shared" si="24"/>
        <v>#DIV/0!</v>
      </c>
      <c r="AH177" s="593"/>
      <c r="AI177" s="594"/>
      <c r="AJ177" s="134">
        <v>7.4</v>
      </c>
    </row>
    <row r="178" spans="1:40" hidden="1" outlineLevel="1" x14ac:dyDescent="0.2">
      <c r="A178" t="s">
        <v>3598</v>
      </c>
      <c r="AD178" s="134" t="e">
        <f t="shared" si="22"/>
        <v>#DIV/0!</v>
      </c>
      <c r="AE178" s="134" t="e">
        <f t="shared" si="23"/>
        <v>#DIV/0!</v>
      </c>
      <c r="AF178" s="134" t="e">
        <f t="shared" si="24"/>
        <v>#DIV/0!</v>
      </c>
      <c r="AH178" s="593"/>
      <c r="AI178" s="594"/>
      <c r="AJ178" s="134">
        <v>7.4</v>
      </c>
    </row>
    <row r="179" spans="1:40" hidden="1" outlineLevel="1" x14ac:dyDescent="0.2">
      <c r="A179" t="s">
        <v>951</v>
      </c>
      <c r="B179" t="s">
        <v>952</v>
      </c>
      <c r="C179" t="s">
        <v>953</v>
      </c>
      <c r="D179" t="s">
        <v>954</v>
      </c>
      <c r="AD179" s="134" t="e">
        <f t="shared" si="22"/>
        <v>#DIV/0!</v>
      </c>
      <c r="AE179" s="134" t="e">
        <f t="shared" si="23"/>
        <v>#DIV/0!</v>
      </c>
      <c r="AF179" s="134" t="e">
        <f t="shared" si="24"/>
        <v>#DIV/0!</v>
      </c>
      <c r="AH179" s="593"/>
      <c r="AI179" s="594"/>
      <c r="AJ179" s="134">
        <v>7.4</v>
      </c>
    </row>
    <row r="180" spans="1:40" hidden="1" outlineLevel="1" x14ac:dyDescent="0.2">
      <c r="A180" t="s">
        <v>955</v>
      </c>
      <c r="AD180" s="134" t="e">
        <f t="shared" si="22"/>
        <v>#DIV/0!</v>
      </c>
      <c r="AE180" s="134" t="e">
        <f t="shared" si="23"/>
        <v>#DIV/0!</v>
      </c>
      <c r="AF180" s="134" t="e">
        <f t="shared" si="24"/>
        <v>#DIV/0!</v>
      </c>
      <c r="AH180" s="593"/>
      <c r="AI180" s="594"/>
      <c r="AJ180" s="134">
        <v>7.4</v>
      </c>
    </row>
    <row r="181" spans="1:40" ht="16.5" collapsed="1" thickBot="1" x14ac:dyDescent="0.3">
      <c r="A181" t="s">
        <v>23</v>
      </c>
      <c r="B181" t="s">
        <v>85</v>
      </c>
      <c r="C181" t="s">
        <v>88</v>
      </c>
      <c r="D181" t="s">
        <v>142</v>
      </c>
      <c r="E181" t="s">
        <v>679</v>
      </c>
      <c r="F181" t="s">
        <v>144</v>
      </c>
      <c r="G181" t="s">
        <v>680</v>
      </c>
      <c r="H181" t="s">
        <v>681</v>
      </c>
      <c r="I181" t="s">
        <v>682</v>
      </c>
      <c r="J181" t="s">
        <v>3599</v>
      </c>
      <c r="K181" t="s">
        <v>102</v>
      </c>
      <c r="L181" t="s">
        <v>105</v>
      </c>
      <c r="M181" t="s">
        <v>683</v>
      </c>
      <c r="N181" t="s">
        <v>145</v>
      </c>
      <c r="O181" t="s">
        <v>684</v>
      </c>
      <c r="P181" t="s">
        <v>420</v>
      </c>
      <c r="Q181" t="s">
        <v>685</v>
      </c>
      <c r="R181" t="s">
        <v>107</v>
      </c>
      <c r="S181" t="s">
        <v>686</v>
      </c>
      <c r="T181" t="s">
        <v>853</v>
      </c>
      <c r="U181" t="s">
        <v>90</v>
      </c>
      <c r="V181" t="s">
        <v>103</v>
      </c>
      <c r="W181" t="s">
        <v>2352</v>
      </c>
      <c r="X181" t="s">
        <v>104</v>
      </c>
      <c r="Y181" t="s">
        <v>2353</v>
      </c>
      <c r="Z181" t="s">
        <v>2354</v>
      </c>
      <c r="AA181" t="s">
        <v>2355</v>
      </c>
      <c r="AB181" t="s">
        <v>687</v>
      </c>
      <c r="AC181" t="s">
        <v>690</v>
      </c>
      <c r="AD181" s="134" t="s">
        <v>688</v>
      </c>
      <c r="AE181" s="134" t="s">
        <v>710</v>
      </c>
      <c r="AF181" s="134" t="s">
        <v>711</v>
      </c>
      <c r="AH181" s="595" t="str">
        <f>Players!AT1</f>
        <v>QS</v>
      </c>
      <c r="AI181" s="596" t="s">
        <v>815</v>
      </c>
      <c r="AL181" s="209"/>
      <c r="AM181" s="209" t="e">
        <f ca="1">RANK(V181,OFFSET($V$205,0,0,COUNTA(V:V)+1,1))</f>
        <v>#VALUE!</v>
      </c>
      <c r="AN181" s="209" t="e">
        <f ca="1">RANK(U181,OFFSET($U$205,0,0,COUNTA(U:U)+1,1))</f>
        <v>#VALUE!</v>
      </c>
    </row>
    <row r="182" spans="1:40" x14ac:dyDescent="0.2">
      <c r="B182" t="s">
        <v>189</v>
      </c>
      <c r="C182" t="s">
        <v>137</v>
      </c>
      <c r="D182" t="s">
        <v>111</v>
      </c>
      <c r="E182" t="s">
        <v>111</v>
      </c>
      <c r="F182">
        <v>35.4</v>
      </c>
      <c r="G182">
        <v>29</v>
      </c>
      <c r="H182">
        <v>29</v>
      </c>
      <c r="I182">
        <v>20</v>
      </c>
      <c r="J182">
        <v>719</v>
      </c>
      <c r="K182">
        <v>181</v>
      </c>
      <c r="L182">
        <v>15</v>
      </c>
      <c r="M182">
        <v>6</v>
      </c>
      <c r="N182">
        <v>0</v>
      </c>
      <c r="O182">
        <v>0</v>
      </c>
      <c r="P182">
        <v>135</v>
      </c>
      <c r="Q182">
        <v>56</v>
      </c>
      <c r="R182">
        <v>246</v>
      </c>
      <c r="S182">
        <v>41</v>
      </c>
      <c r="T182">
        <v>10</v>
      </c>
      <c r="U182">
        <v>19</v>
      </c>
      <c r="V182">
        <v>2.77</v>
      </c>
      <c r="W182">
        <v>2.2999999999999998</v>
      </c>
      <c r="X182">
        <v>0.97</v>
      </c>
      <c r="Y182">
        <v>41</v>
      </c>
      <c r="Z182">
        <v>21</v>
      </c>
      <c r="AA182">
        <v>38</v>
      </c>
      <c r="AB182">
        <v>0.28699999999999998</v>
      </c>
      <c r="AC182">
        <v>0</v>
      </c>
      <c r="AD182" s="134">
        <f t="shared" ref="AD182:AD245" si="25">R182*9/K182</f>
        <v>12.232044198895027</v>
      </c>
      <c r="AE182" s="134">
        <f t="shared" ref="AE182:AE245" si="26">S182*9/K182</f>
        <v>2.0386740331491713</v>
      </c>
      <c r="AF182" s="134">
        <f t="shared" ref="AF182:AF245" si="27">AD182-AE182</f>
        <v>10.193370165745856</v>
      </c>
      <c r="AH182" s="209">
        <f>INDEX(F182:AF967,0,MATCH(AH$181,F$181:AF$181,0))</f>
        <v>20</v>
      </c>
      <c r="AI182" s="209">
        <f ca="1">RANK(AH182,OFFSET($AH$182,0,0,COUNTA(AH:AH)+1,1))</f>
        <v>3</v>
      </c>
      <c r="AJ182" s="134">
        <f>(K182*'User Input'!$K$6)+(L182*'User Input'!$K$2)+(M182*'User Input'!$K$3)+(N182*'User Input'!$K$4)+(R182*'User Input'!$K$7)+(S182*'User Input'!$K$8)+(P182*'User Input'!$K$10)+(Q182*'User Input'!$K$9)+(O182*'User Input'!$K$11)+(I182*'User Input'!$K$12)</f>
        <v>569</v>
      </c>
      <c r="AK182">
        <f t="shared" ref="AK182:AK205" si="28">IF(E182="SP",IF(AND(ABS(G182-H182)&lt;3,H182&gt;9),AJ182/H182,0),AJ182/G182)</f>
        <v>19.620689655172413</v>
      </c>
      <c r="AL182" s="209">
        <f ca="1">RANK(AJ182,OFFSET($AJ$182,0,0,COUNTA(AJ:AJ)+1,1))</f>
        <v>3</v>
      </c>
      <c r="AM182" s="209">
        <f t="shared" ref="AM182:AM245" ca="1" si="29">RANK(V182,OFFSET($V$182,0,0,COUNTA(V:V)+1,1))</f>
        <v>784</v>
      </c>
      <c r="AN182" s="209">
        <f t="shared" ref="AN182:AN245" ca="1" si="30">RANK(U182,OFFSET($U$182,0,0,COUNTA(U:U)+1,1))</f>
        <v>79</v>
      </c>
    </row>
    <row r="183" spans="1:40" x14ac:dyDescent="0.2">
      <c r="B183" t="s">
        <v>171</v>
      </c>
      <c r="C183" t="s">
        <v>714</v>
      </c>
      <c r="D183" t="s">
        <v>111</v>
      </c>
      <c r="E183" t="s">
        <v>111</v>
      </c>
      <c r="F183">
        <v>34.9</v>
      </c>
      <c r="G183">
        <v>31</v>
      </c>
      <c r="H183">
        <v>31</v>
      </c>
      <c r="I183">
        <v>21</v>
      </c>
      <c r="J183">
        <v>836</v>
      </c>
      <c r="K183">
        <v>206.4</v>
      </c>
      <c r="L183">
        <v>15</v>
      </c>
      <c r="M183">
        <v>8</v>
      </c>
      <c r="N183">
        <v>0</v>
      </c>
      <c r="O183">
        <v>0</v>
      </c>
      <c r="P183">
        <v>161</v>
      </c>
      <c r="Q183">
        <v>72</v>
      </c>
      <c r="R183">
        <v>269</v>
      </c>
      <c r="S183">
        <v>53</v>
      </c>
      <c r="T183">
        <v>9</v>
      </c>
      <c r="U183">
        <v>25</v>
      </c>
      <c r="V183">
        <v>3.14</v>
      </c>
      <c r="W183">
        <v>2.61</v>
      </c>
      <c r="X183">
        <v>1.04</v>
      </c>
      <c r="Y183">
        <v>35</v>
      </c>
      <c r="Z183">
        <v>21</v>
      </c>
      <c r="AA183">
        <v>44</v>
      </c>
      <c r="AB183">
        <v>0.28299999999999997</v>
      </c>
      <c r="AC183">
        <v>0</v>
      </c>
      <c r="AD183" s="134">
        <f t="shared" si="25"/>
        <v>11.729651162790697</v>
      </c>
      <c r="AE183" s="134">
        <f t="shared" si="26"/>
        <v>2.3110465116279069</v>
      </c>
      <c r="AF183" s="134">
        <f t="shared" si="27"/>
        <v>9.4186046511627897</v>
      </c>
      <c r="AH183" s="209">
        <f t="shared" ref="AH183:AH246" si="31">INDEX(F183:AF968,0,MATCH(AH$181,F$181:AF$181,0))</f>
        <v>21</v>
      </c>
      <c r="AI183" s="209">
        <f t="shared" ref="AI183:AI246" ca="1" si="32">RANK(AH183,OFFSET($AH$182,0,0,COUNTA(AH:AH)+1,1))</f>
        <v>2</v>
      </c>
      <c r="AJ183" s="134">
        <f>(K183*'User Input'!$K$6)+(L183*'User Input'!$K$2)+(M183*'User Input'!$K$3)+(N183*'User Input'!$K$4)+(R183*'User Input'!$K$7)+(S183*'User Input'!$K$8)+(P183*'User Input'!$K$10)+(Q183*'User Input'!$K$9)+(O183*'User Input'!$K$11)+(I183*'User Input'!$K$12)</f>
        <v>595.70000000000005</v>
      </c>
      <c r="AK183">
        <f t="shared" si="28"/>
        <v>19.216129032258067</v>
      </c>
      <c r="AL183" s="209">
        <f t="shared" ref="AL183:AL246" ca="1" si="33">RANK(AJ183,OFFSET($AJ$182,0,0,COUNTA(AJ:AJ)+1,1))</f>
        <v>1</v>
      </c>
      <c r="AM183" s="209">
        <f t="shared" ca="1" si="29"/>
        <v>770</v>
      </c>
      <c r="AN183" s="209">
        <f t="shared" ca="1" si="30"/>
        <v>16</v>
      </c>
    </row>
    <row r="184" spans="1:40" x14ac:dyDescent="0.2">
      <c r="B184" t="s">
        <v>354</v>
      </c>
      <c r="C184" t="s">
        <v>718</v>
      </c>
      <c r="D184" t="s">
        <v>111</v>
      </c>
      <c r="E184" t="s">
        <v>111</v>
      </c>
      <c r="F184">
        <v>32.9</v>
      </c>
      <c r="G184">
        <v>31</v>
      </c>
      <c r="H184">
        <v>31</v>
      </c>
      <c r="I184">
        <v>22</v>
      </c>
      <c r="J184">
        <v>845</v>
      </c>
      <c r="K184">
        <v>209.4</v>
      </c>
      <c r="L184">
        <v>14</v>
      </c>
      <c r="M184">
        <v>10</v>
      </c>
      <c r="N184">
        <v>0</v>
      </c>
      <c r="O184">
        <v>0</v>
      </c>
      <c r="P184">
        <v>170</v>
      </c>
      <c r="Q184">
        <v>68</v>
      </c>
      <c r="R184">
        <v>254</v>
      </c>
      <c r="S184">
        <v>52</v>
      </c>
      <c r="T184">
        <v>6</v>
      </c>
      <c r="U184">
        <v>21</v>
      </c>
      <c r="V184">
        <v>2.93</v>
      </c>
      <c r="W184">
        <v>2.71</v>
      </c>
      <c r="X184">
        <v>1.06</v>
      </c>
      <c r="Y184">
        <v>46</v>
      </c>
      <c r="Z184">
        <v>20</v>
      </c>
      <c r="AA184">
        <v>34</v>
      </c>
      <c r="AB184">
        <v>0.29099999999999998</v>
      </c>
      <c r="AC184">
        <v>0</v>
      </c>
      <c r="AD184" s="134">
        <f t="shared" si="25"/>
        <v>10.916905444126074</v>
      </c>
      <c r="AE184" s="134">
        <f t="shared" si="26"/>
        <v>2.2349570200573066</v>
      </c>
      <c r="AF184" s="134">
        <f t="shared" si="27"/>
        <v>8.6819484240687679</v>
      </c>
      <c r="AH184" s="209">
        <f t="shared" si="31"/>
        <v>22</v>
      </c>
      <c r="AI184" s="209">
        <f t="shared" ca="1" si="32"/>
        <v>1</v>
      </c>
      <c r="AJ184" s="134">
        <f>(K184*'User Input'!$K$6)+(L184*'User Input'!$K$2)+(M184*'User Input'!$K$3)+(N184*'User Input'!$K$4)+(R184*'User Input'!$K$7)+(S184*'User Input'!$K$8)+(P184*'User Input'!$K$10)+(Q184*'User Input'!$K$9)+(O184*'User Input'!$K$11)+(I184*'User Input'!$K$12)</f>
        <v>579.20000000000005</v>
      </c>
      <c r="AK184">
        <f t="shared" si="28"/>
        <v>18.683870967741935</v>
      </c>
      <c r="AL184" s="209">
        <f t="shared" ca="1" si="33"/>
        <v>2</v>
      </c>
      <c r="AM184" s="209">
        <f t="shared" ca="1" si="29"/>
        <v>781</v>
      </c>
      <c r="AN184" s="209">
        <f t="shared" ca="1" si="30"/>
        <v>59</v>
      </c>
    </row>
    <row r="185" spans="1:40" x14ac:dyDescent="0.2">
      <c r="B185" t="s">
        <v>183</v>
      </c>
      <c r="C185" t="s">
        <v>134</v>
      </c>
      <c r="D185" t="s">
        <v>111</v>
      </c>
      <c r="E185" t="s">
        <v>111</v>
      </c>
      <c r="F185">
        <v>27.9</v>
      </c>
      <c r="G185">
        <v>31</v>
      </c>
      <c r="H185">
        <v>31</v>
      </c>
      <c r="I185">
        <v>19</v>
      </c>
      <c r="J185">
        <v>776</v>
      </c>
      <c r="K185">
        <v>191</v>
      </c>
      <c r="L185">
        <v>14</v>
      </c>
      <c r="M185">
        <v>8</v>
      </c>
      <c r="N185">
        <v>0</v>
      </c>
      <c r="O185">
        <v>0</v>
      </c>
      <c r="P185">
        <v>156</v>
      </c>
      <c r="Q185">
        <v>72</v>
      </c>
      <c r="R185">
        <v>236</v>
      </c>
      <c r="S185">
        <v>48</v>
      </c>
      <c r="T185">
        <v>7</v>
      </c>
      <c r="U185">
        <v>26</v>
      </c>
      <c r="V185">
        <v>3.37</v>
      </c>
      <c r="W185">
        <v>2.82</v>
      </c>
      <c r="X185">
        <v>1.07</v>
      </c>
      <c r="Y185">
        <v>33</v>
      </c>
      <c r="Z185">
        <v>20</v>
      </c>
      <c r="AA185">
        <v>47</v>
      </c>
      <c r="AB185">
        <v>0.28299999999999997</v>
      </c>
      <c r="AC185">
        <v>0</v>
      </c>
      <c r="AD185" s="134">
        <f t="shared" si="25"/>
        <v>11.120418848167539</v>
      </c>
      <c r="AE185" s="134">
        <f t="shared" si="26"/>
        <v>2.261780104712042</v>
      </c>
      <c r="AF185" s="134">
        <f t="shared" si="27"/>
        <v>8.8586387434554972</v>
      </c>
      <c r="AH185" s="209">
        <f t="shared" si="31"/>
        <v>19</v>
      </c>
      <c r="AI185" s="209">
        <f t="shared" ca="1" si="32"/>
        <v>5</v>
      </c>
      <c r="AJ185" s="134">
        <f>(K185*'User Input'!$K$6)+(L185*'User Input'!$K$2)+(M185*'User Input'!$K$3)+(N185*'User Input'!$K$4)+(R185*'User Input'!$K$7)+(S185*'User Input'!$K$8)+(P185*'User Input'!$K$10)+(Q185*'User Input'!$K$9)+(O185*'User Input'!$K$11)+(I185*'User Input'!$K$12)</f>
        <v>530</v>
      </c>
      <c r="AK185">
        <f t="shared" si="28"/>
        <v>17.096774193548388</v>
      </c>
      <c r="AL185" s="209">
        <f t="shared" ca="1" si="33"/>
        <v>4</v>
      </c>
      <c r="AM185" s="209">
        <f t="shared" ca="1" si="29"/>
        <v>749</v>
      </c>
      <c r="AN185" s="209">
        <f t="shared" ca="1" si="30"/>
        <v>12</v>
      </c>
    </row>
    <row r="186" spans="1:40" x14ac:dyDescent="0.2">
      <c r="B186" t="s">
        <v>221</v>
      </c>
      <c r="C186" t="s">
        <v>134</v>
      </c>
      <c r="D186" t="s">
        <v>111</v>
      </c>
      <c r="E186" t="s">
        <v>111</v>
      </c>
      <c r="F186">
        <v>25.1</v>
      </c>
      <c r="G186">
        <v>31</v>
      </c>
      <c r="H186">
        <v>31</v>
      </c>
      <c r="I186">
        <v>19</v>
      </c>
      <c r="J186">
        <v>797</v>
      </c>
      <c r="K186">
        <v>194</v>
      </c>
      <c r="L186">
        <v>14</v>
      </c>
      <c r="M186">
        <v>9</v>
      </c>
      <c r="N186">
        <v>0</v>
      </c>
      <c r="O186">
        <v>0</v>
      </c>
      <c r="P186">
        <v>162</v>
      </c>
      <c r="Q186">
        <v>75</v>
      </c>
      <c r="R186">
        <v>232</v>
      </c>
      <c r="S186">
        <v>58</v>
      </c>
      <c r="T186">
        <v>7</v>
      </c>
      <c r="U186">
        <v>23</v>
      </c>
      <c r="V186">
        <v>3.48</v>
      </c>
      <c r="W186">
        <v>2.98</v>
      </c>
      <c r="X186">
        <v>1.1299999999999999</v>
      </c>
      <c r="Y186">
        <v>41</v>
      </c>
      <c r="Z186">
        <v>20</v>
      </c>
      <c r="AA186">
        <v>39</v>
      </c>
      <c r="AB186">
        <v>0.29099999999999998</v>
      </c>
      <c r="AC186">
        <v>0</v>
      </c>
      <c r="AD186" s="134">
        <f t="shared" si="25"/>
        <v>10.762886597938145</v>
      </c>
      <c r="AE186" s="134">
        <f t="shared" si="26"/>
        <v>2.6907216494845363</v>
      </c>
      <c r="AF186" s="134">
        <f t="shared" si="27"/>
        <v>8.072164948453608</v>
      </c>
      <c r="AH186" s="209">
        <f t="shared" si="31"/>
        <v>19</v>
      </c>
      <c r="AI186" s="209">
        <f t="shared" ca="1" si="32"/>
        <v>5</v>
      </c>
      <c r="AJ186" s="134">
        <f>(K186*'User Input'!$K$6)+(L186*'User Input'!$K$2)+(M186*'User Input'!$K$3)+(N186*'User Input'!$K$4)+(R186*'User Input'!$K$7)+(S186*'User Input'!$K$8)+(P186*'User Input'!$K$10)+(Q186*'User Input'!$K$9)+(O186*'User Input'!$K$11)+(I186*'User Input'!$K$12)</f>
        <v>513</v>
      </c>
      <c r="AK186">
        <f t="shared" si="28"/>
        <v>16.548387096774192</v>
      </c>
      <c r="AL186" s="209">
        <f t="shared" ca="1" si="33"/>
        <v>6</v>
      </c>
      <c r="AM186" s="209">
        <f t="shared" ca="1" si="29"/>
        <v>731</v>
      </c>
      <c r="AN186" s="209">
        <f t="shared" ca="1" si="30"/>
        <v>36</v>
      </c>
    </row>
    <row r="187" spans="1:40" x14ac:dyDescent="0.2">
      <c r="B187" t="s">
        <v>957</v>
      </c>
      <c r="C187" t="s">
        <v>718</v>
      </c>
      <c r="D187" t="s">
        <v>9</v>
      </c>
      <c r="E187" t="s">
        <v>9</v>
      </c>
      <c r="F187">
        <v>24.1</v>
      </c>
      <c r="G187">
        <v>65</v>
      </c>
      <c r="H187">
        <v>0</v>
      </c>
      <c r="I187">
        <v>0</v>
      </c>
      <c r="J187">
        <v>259</v>
      </c>
      <c r="K187">
        <v>64.8</v>
      </c>
      <c r="L187">
        <v>4</v>
      </c>
      <c r="M187">
        <v>3</v>
      </c>
      <c r="N187">
        <v>35</v>
      </c>
      <c r="O187">
        <v>0</v>
      </c>
      <c r="P187">
        <v>43</v>
      </c>
      <c r="Q187">
        <v>18</v>
      </c>
      <c r="R187">
        <v>97</v>
      </c>
      <c r="S187">
        <v>22</v>
      </c>
      <c r="T187">
        <v>3</v>
      </c>
      <c r="U187">
        <v>5</v>
      </c>
      <c r="V187">
        <v>2.4500000000000002</v>
      </c>
      <c r="W187">
        <v>2.11</v>
      </c>
      <c r="X187">
        <v>1</v>
      </c>
      <c r="Y187">
        <v>46</v>
      </c>
      <c r="Z187">
        <v>20</v>
      </c>
      <c r="AA187">
        <v>34</v>
      </c>
      <c r="AB187">
        <v>0.28599999999999998</v>
      </c>
      <c r="AC187">
        <v>0</v>
      </c>
      <c r="AD187" s="134">
        <f t="shared" si="25"/>
        <v>13.472222222222223</v>
      </c>
      <c r="AE187" s="134">
        <f t="shared" si="26"/>
        <v>3.0555555555555558</v>
      </c>
      <c r="AF187" s="134">
        <f t="shared" si="27"/>
        <v>10.416666666666668</v>
      </c>
      <c r="AH187" s="209">
        <f t="shared" si="31"/>
        <v>0</v>
      </c>
      <c r="AI187" s="209">
        <f t="shared" ca="1" si="32"/>
        <v>347</v>
      </c>
      <c r="AJ187" s="134">
        <f>(K187*'User Input'!$K$6)+(L187*'User Input'!$K$2)+(M187*'User Input'!$K$3)+(N187*'User Input'!$K$4)+(R187*'User Input'!$K$7)+(S187*'User Input'!$K$8)+(P187*'User Input'!$K$10)+(Q187*'User Input'!$K$9)+(O187*'User Input'!$K$11)+(I187*'User Input'!$K$12)</f>
        <v>417.9</v>
      </c>
      <c r="AK187">
        <f t="shared" si="28"/>
        <v>6.4292307692307693</v>
      </c>
      <c r="AL187" s="209">
        <f t="shared" ca="1" si="33"/>
        <v>18</v>
      </c>
      <c r="AM187" s="209">
        <f t="shared" ca="1" si="29"/>
        <v>786</v>
      </c>
      <c r="AN187" s="209">
        <f t="shared" ca="1" si="30"/>
        <v>395</v>
      </c>
    </row>
    <row r="188" spans="1:40" x14ac:dyDescent="0.2">
      <c r="B188" t="s">
        <v>268</v>
      </c>
      <c r="C188" t="s">
        <v>131</v>
      </c>
      <c r="D188" t="s">
        <v>111</v>
      </c>
      <c r="E188" t="s">
        <v>111</v>
      </c>
      <c r="F188">
        <v>23.8</v>
      </c>
      <c r="G188">
        <v>31</v>
      </c>
      <c r="H188">
        <v>31</v>
      </c>
      <c r="I188">
        <v>20</v>
      </c>
      <c r="J188">
        <v>817</v>
      </c>
      <c r="K188">
        <v>200.2</v>
      </c>
      <c r="L188">
        <v>14</v>
      </c>
      <c r="M188">
        <v>9</v>
      </c>
      <c r="N188">
        <v>0</v>
      </c>
      <c r="O188">
        <v>0</v>
      </c>
      <c r="P188">
        <v>181</v>
      </c>
      <c r="Q188">
        <v>77</v>
      </c>
      <c r="R188">
        <v>211</v>
      </c>
      <c r="S188">
        <v>42</v>
      </c>
      <c r="T188">
        <v>6</v>
      </c>
      <c r="U188">
        <v>25</v>
      </c>
      <c r="V188">
        <v>3.46</v>
      </c>
      <c r="W188">
        <v>3.04</v>
      </c>
      <c r="X188">
        <v>1.1200000000000001</v>
      </c>
      <c r="Y188">
        <v>44</v>
      </c>
      <c r="Z188">
        <v>21</v>
      </c>
      <c r="AA188">
        <v>35</v>
      </c>
      <c r="AB188">
        <v>0.29399999999999998</v>
      </c>
      <c r="AC188">
        <v>0</v>
      </c>
      <c r="AD188" s="134">
        <f t="shared" si="25"/>
        <v>9.4855144855144857</v>
      </c>
      <c r="AE188" s="134">
        <f t="shared" si="26"/>
        <v>1.8881118881118881</v>
      </c>
      <c r="AF188" s="134">
        <f t="shared" si="27"/>
        <v>7.5974025974025974</v>
      </c>
      <c r="AH188" s="209">
        <f t="shared" si="31"/>
        <v>20</v>
      </c>
      <c r="AI188" s="209">
        <f t="shared" ca="1" si="32"/>
        <v>3</v>
      </c>
      <c r="AJ188" s="134">
        <f>(K188*'User Input'!$K$6)+(L188*'User Input'!$K$2)+(M188*'User Input'!$K$3)+(N188*'User Input'!$K$4)+(R188*'User Input'!$K$7)+(S188*'User Input'!$K$8)+(P188*'User Input'!$K$10)+(Q188*'User Input'!$K$9)+(O188*'User Input'!$K$11)+(I188*'User Input'!$K$12)</f>
        <v>519.09999999999991</v>
      </c>
      <c r="AK188">
        <f t="shared" si="28"/>
        <v>16.745161290322578</v>
      </c>
      <c r="AL188" s="209">
        <f t="shared" ca="1" si="33"/>
        <v>5</v>
      </c>
      <c r="AM188" s="209">
        <f t="shared" ca="1" si="29"/>
        <v>733</v>
      </c>
      <c r="AN188" s="209">
        <f t="shared" ca="1" si="30"/>
        <v>16</v>
      </c>
    </row>
    <row r="189" spans="1:40" x14ac:dyDescent="0.2">
      <c r="B189" t="s">
        <v>332</v>
      </c>
      <c r="C189" t="s">
        <v>131</v>
      </c>
      <c r="D189" t="s">
        <v>111</v>
      </c>
      <c r="E189" t="s">
        <v>111</v>
      </c>
      <c r="F189">
        <v>22.7</v>
      </c>
      <c r="G189">
        <v>31</v>
      </c>
      <c r="H189">
        <v>31</v>
      </c>
      <c r="I189">
        <v>19</v>
      </c>
      <c r="J189">
        <v>783</v>
      </c>
      <c r="K189">
        <v>191</v>
      </c>
      <c r="L189">
        <v>14</v>
      </c>
      <c r="M189">
        <v>9</v>
      </c>
      <c r="N189">
        <v>0</v>
      </c>
      <c r="O189">
        <v>0</v>
      </c>
      <c r="P189">
        <v>170</v>
      </c>
      <c r="Q189">
        <v>72</v>
      </c>
      <c r="R189">
        <v>208</v>
      </c>
      <c r="S189">
        <v>46</v>
      </c>
      <c r="T189">
        <v>7</v>
      </c>
      <c r="U189">
        <v>22</v>
      </c>
      <c r="V189">
        <v>3.41</v>
      </c>
      <c r="W189">
        <v>3.01</v>
      </c>
      <c r="X189">
        <v>1.1299999999999999</v>
      </c>
      <c r="Y189">
        <v>47</v>
      </c>
      <c r="Z189">
        <v>21</v>
      </c>
      <c r="AA189">
        <v>33</v>
      </c>
      <c r="AB189">
        <v>0.29599999999999999</v>
      </c>
      <c r="AC189">
        <v>0</v>
      </c>
      <c r="AD189" s="134">
        <f t="shared" si="25"/>
        <v>9.8010471204188487</v>
      </c>
      <c r="AE189" s="134">
        <f t="shared" si="26"/>
        <v>2.167539267015707</v>
      </c>
      <c r="AF189" s="134">
        <f t="shared" si="27"/>
        <v>7.6335078534031418</v>
      </c>
      <c r="AH189" s="209">
        <f t="shared" si="31"/>
        <v>19</v>
      </c>
      <c r="AI189" s="209">
        <f t="shared" ca="1" si="32"/>
        <v>5</v>
      </c>
      <c r="AJ189" s="134">
        <f>(K189*'User Input'!$K$6)+(L189*'User Input'!$K$2)+(M189*'User Input'!$K$3)+(N189*'User Input'!$K$4)+(R189*'User Input'!$K$7)+(S189*'User Input'!$K$8)+(P189*'User Input'!$K$10)+(Q189*'User Input'!$K$9)+(O189*'User Input'!$K$11)+(I189*'User Input'!$K$12)</f>
        <v>499</v>
      </c>
      <c r="AK189">
        <f t="shared" si="28"/>
        <v>16.096774193548388</v>
      </c>
      <c r="AL189" s="209">
        <f t="shared" ca="1" si="33"/>
        <v>7</v>
      </c>
      <c r="AM189" s="209">
        <f t="shared" ca="1" si="29"/>
        <v>743</v>
      </c>
      <c r="AN189" s="209">
        <f t="shared" ca="1" si="30"/>
        <v>49</v>
      </c>
    </row>
    <row r="190" spans="1:40" x14ac:dyDescent="0.2">
      <c r="B190" t="s">
        <v>211</v>
      </c>
      <c r="C190" t="s">
        <v>340</v>
      </c>
      <c r="D190" t="s">
        <v>9</v>
      </c>
      <c r="E190" t="s">
        <v>9</v>
      </c>
      <c r="F190">
        <v>22.1</v>
      </c>
      <c r="G190">
        <v>65</v>
      </c>
      <c r="H190">
        <v>0</v>
      </c>
      <c r="I190">
        <v>0</v>
      </c>
      <c r="J190">
        <v>264</v>
      </c>
      <c r="K190">
        <v>64.8</v>
      </c>
      <c r="L190">
        <v>4</v>
      </c>
      <c r="M190">
        <v>3</v>
      </c>
      <c r="N190">
        <v>35</v>
      </c>
      <c r="O190">
        <v>0</v>
      </c>
      <c r="P190">
        <v>44</v>
      </c>
      <c r="Q190">
        <v>20</v>
      </c>
      <c r="R190">
        <v>98</v>
      </c>
      <c r="S190">
        <v>26</v>
      </c>
      <c r="T190">
        <v>3</v>
      </c>
      <c r="U190">
        <v>6</v>
      </c>
      <c r="V190">
        <v>2.81</v>
      </c>
      <c r="W190">
        <v>2.33</v>
      </c>
      <c r="X190">
        <v>1.07</v>
      </c>
      <c r="Y190">
        <v>38</v>
      </c>
      <c r="Z190">
        <v>21</v>
      </c>
      <c r="AA190">
        <v>41</v>
      </c>
      <c r="AB190">
        <v>0.28399999999999997</v>
      </c>
      <c r="AC190">
        <v>0</v>
      </c>
      <c r="AD190" s="134">
        <f t="shared" si="25"/>
        <v>13.611111111111112</v>
      </c>
      <c r="AE190" s="134">
        <f t="shared" si="26"/>
        <v>3.6111111111111112</v>
      </c>
      <c r="AF190" s="134">
        <f t="shared" si="27"/>
        <v>10.000000000000002</v>
      </c>
      <c r="AH190" s="209">
        <f t="shared" si="31"/>
        <v>0</v>
      </c>
      <c r="AI190" s="209">
        <f t="shared" ca="1" si="32"/>
        <v>347</v>
      </c>
      <c r="AJ190" s="134">
        <f>(K190*'User Input'!$K$6)+(L190*'User Input'!$K$2)+(M190*'User Input'!$K$3)+(N190*'User Input'!$K$4)+(R190*'User Input'!$K$7)+(S190*'User Input'!$K$8)+(P190*'User Input'!$K$10)+(Q190*'User Input'!$K$9)+(O190*'User Input'!$K$11)+(I190*'User Input'!$K$12)</f>
        <v>411.4</v>
      </c>
      <c r="AK190">
        <f t="shared" si="28"/>
        <v>6.3292307692307688</v>
      </c>
      <c r="AL190" s="209">
        <f t="shared" ca="1" si="33"/>
        <v>23</v>
      </c>
      <c r="AM190" s="209">
        <f t="shared" ca="1" si="29"/>
        <v>783</v>
      </c>
      <c r="AN190" s="209">
        <f t="shared" ca="1" si="30"/>
        <v>331</v>
      </c>
    </row>
    <row r="191" spans="1:40" x14ac:dyDescent="0.2">
      <c r="B191" t="s">
        <v>751</v>
      </c>
      <c r="C191" t="s">
        <v>2</v>
      </c>
      <c r="D191" t="s">
        <v>111</v>
      </c>
      <c r="E191" t="s">
        <v>111</v>
      </c>
      <c r="F191">
        <v>21.6</v>
      </c>
      <c r="G191">
        <v>31</v>
      </c>
      <c r="H191">
        <v>31</v>
      </c>
      <c r="I191">
        <v>19</v>
      </c>
      <c r="J191">
        <v>753</v>
      </c>
      <c r="K191">
        <v>181.7</v>
      </c>
      <c r="L191">
        <v>13</v>
      </c>
      <c r="M191">
        <v>9</v>
      </c>
      <c r="N191">
        <v>0</v>
      </c>
      <c r="O191">
        <v>0</v>
      </c>
      <c r="P191">
        <v>145</v>
      </c>
      <c r="Q191">
        <v>65</v>
      </c>
      <c r="R191">
        <v>222</v>
      </c>
      <c r="S191">
        <v>73</v>
      </c>
      <c r="T191">
        <v>4</v>
      </c>
      <c r="U191">
        <v>19</v>
      </c>
      <c r="V191">
        <v>3.24</v>
      </c>
      <c r="W191">
        <v>3.21</v>
      </c>
      <c r="X191">
        <v>1.2</v>
      </c>
      <c r="Y191">
        <v>43</v>
      </c>
      <c r="Z191">
        <v>21</v>
      </c>
      <c r="AA191">
        <v>36</v>
      </c>
      <c r="AB191">
        <v>0.28899999999999998</v>
      </c>
      <c r="AC191">
        <v>0</v>
      </c>
      <c r="AD191" s="134">
        <f t="shared" si="25"/>
        <v>10.996147495872318</v>
      </c>
      <c r="AE191" s="134">
        <f t="shared" si="26"/>
        <v>3.615850302696753</v>
      </c>
      <c r="AF191" s="134">
        <f t="shared" si="27"/>
        <v>7.380297193175565</v>
      </c>
      <c r="AH191" s="209">
        <f t="shared" si="31"/>
        <v>19</v>
      </c>
      <c r="AI191" s="209">
        <f t="shared" ca="1" si="32"/>
        <v>5</v>
      </c>
      <c r="AJ191" s="134">
        <f>(K191*'User Input'!$K$6)+(L191*'User Input'!$K$2)+(M191*'User Input'!$K$3)+(N191*'User Input'!$K$4)+(R191*'User Input'!$K$7)+(S191*'User Input'!$K$8)+(P191*'User Input'!$K$10)+(Q191*'User Input'!$K$9)+(O191*'User Input'!$K$11)+(I191*'User Input'!$K$12)</f>
        <v>476.09999999999991</v>
      </c>
      <c r="AK191">
        <f t="shared" si="28"/>
        <v>15.35806451612903</v>
      </c>
      <c r="AL191" s="209">
        <f t="shared" ca="1" si="33"/>
        <v>10</v>
      </c>
      <c r="AM191" s="209">
        <f t="shared" ca="1" si="29"/>
        <v>764</v>
      </c>
      <c r="AN191" s="209">
        <f t="shared" ca="1" si="30"/>
        <v>79</v>
      </c>
    </row>
    <row r="192" spans="1:40" x14ac:dyDescent="0.2">
      <c r="B192" t="s">
        <v>376</v>
      </c>
      <c r="C192" t="s">
        <v>131</v>
      </c>
      <c r="D192" t="s">
        <v>111</v>
      </c>
      <c r="E192" t="s">
        <v>111</v>
      </c>
      <c r="F192">
        <v>20.8</v>
      </c>
      <c r="G192">
        <v>31</v>
      </c>
      <c r="H192">
        <v>31</v>
      </c>
      <c r="I192">
        <v>19</v>
      </c>
      <c r="J192">
        <v>809</v>
      </c>
      <c r="K192">
        <v>194</v>
      </c>
      <c r="L192">
        <v>14</v>
      </c>
      <c r="M192">
        <v>9</v>
      </c>
      <c r="N192">
        <v>0</v>
      </c>
      <c r="O192">
        <v>0</v>
      </c>
      <c r="P192">
        <v>168</v>
      </c>
      <c r="Q192">
        <v>77</v>
      </c>
      <c r="R192">
        <v>219</v>
      </c>
      <c r="S192">
        <v>66</v>
      </c>
      <c r="T192">
        <v>8</v>
      </c>
      <c r="U192">
        <v>22</v>
      </c>
      <c r="V192">
        <v>3.56</v>
      </c>
      <c r="W192">
        <v>3.27</v>
      </c>
      <c r="X192">
        <v>1.2</v>
      </c>
      <c r="Y192">
        <v>44</v>
      </c>
      <c r="Z192">
        <v>21</v>
      </c>
      <c r="AA192">
        <v>35</v>
      </c>
      <c r="AB192">
        <v>0.29399999999999998</v>
      </c>
      <c r="AC192">
        <v>0</v>
      </c>
      <c r="AD192" s="134">
        <f t="shared" si="25"/>
        <v>10.159793814432989</v>
      </c>
      <c r="AE192" s="134">
        <f t="shared" si="26"/>
        <v>3.0618556701030926</v>
      </c>
      <c r="AF192" s="134">
        <f t="shared" si="27"/>
        <v>7.0979381443298966</v>
      </c>
      <c r="AH192" s="209">
        <f t="shared" si="31"/>
        <v>19</v>
      </c>
      <c r="AI192" s="209">
        <f t="shared" ca="1" si="32"/>
        <v>5</v>
      </c>
      <c r="AJ192" s="134">
        <f>(K192*'User Input'!$K$6)+(L192*'User Input'!$K$2)+(M192*'User Input'!$K$3)+(N192*'User Input'!$K$4)+(R192*'User Input'!$K$7)+(S192*'User Input'!$K$8)+(P192*'User Input'!$K$10)+(Q192*'User Input'!$K$9)+(O192*'User Input'!$K$11)+(I192*'User Input'!$K$12)</f>
        <v>490.5</v>
      </c>
      <c r="AK192">
        <f t="shared" si="28"/>
        <v>15.82258064516129</v>
      </c>
      <c r="AL192" s="209">
        <f t="shared" ca="1" si="33"/>
        <v>8</v>
      </c>
      <c r="AM192" s="209">
        <f t="shared" ca="1" si="29"/>
        <v>711</v>
      </c>
      <c r="AN192" s="209">
        <f t="shared" ca="1" si="30"/>
        <v>49</v>
      </c>
    </row>
    <row r="193" spans="2:40" x14ac:dyDescent="0.2">
      <c r="B193" t="s">
        <v>445</v>
      </c>
      <c r="C193" t="s">
        <v>719</v>
      </c>
      <c r="D193" t="s">
        <v>111</v>
      </c>
      <c r="E193" t="s">
        <v>111</v>
      </c>
      <c r="F193">
        <v>20.8</v>
      </c>
      <c r="G193">
        <v>31</v>
      </c>
      <c r="H193">
        <v>31</v>
      </c>
      <c r="I193">
        <v>18</v>
      </c>
      <c r="J193">
        <v>733</v>
      </c>
      <c r="K193">
        <v>178.6</v>
      </c>
      <c r="L193">
        <v>13</v>
      </c>
      <c r="M193">
        <v>8</v>
      </c>
      <c r="N193">
        <v>0</v>
      </c>
      <c r="O193">
        <v>0</v>
      </c>
      <c r="P193">
        <v>155</v>
      </c>
      <c r="Q193">
        <v>69</v>
      </c>
      <c r="R193">
        <v>202</v>
      </c>
      <c r="S193">
        <v>49</v>
      </c>
      <c r="T193">
        <v>6</v>
      </c>
      <c r="U193">
        <v>23</v>
      </c>
      <c r="V193">
        <v>3.45</v>
      </c>
      <c r="W193">
        <v>3.02</v>
      </c>
      <c r="X193">
        <v>1.1399999999999999</v>
      </c>
      <c r="Y193">
        <v>46</v>
      </c>
      <c r="Z193">
        <v>20</v>
      </c>
      <c r="AA193">
        <v>34</v>
      </c>
      <c r="AB193">
        <v>0.29199999999999998</v>
      </c>
      <c r="AC193">
        <v>0</v>
      </c>
      <c r="AD193" s="134">
        <f t="shared" si="25"/>
        <v>10.179171332586787</v>
      </c>
      <c r="AE193" s="134">
        <f t="shared" si="26"/>
        <v>2.4692049272116461</v>
      </c>
      <c r="AF193" s="134">
        <f t="shared" si="27"/>
        <v>7.7099664053751411</v>
      </c>
      <c r="AH193" s="209">
        <f t="shared" si="31"/>
        <v>18</v>
      </c>
      <c r="AI193" s="209">
        <f t="shared" ca="1" si="32"/>
        <v>12</v>
      </c>
      <c r="AJ193" s="134">
        <f>(K193*'User Input'!$K$6)+(L193*'User Input'!$K$2)+(M193*'User Input'!$K$3)+(N193*'User Input'!$K$4)+(R193*'User Input'!$K$7)+(S193*'User Input'!$K$8)+(P193*'User Input'!$K$10)+(Q193*'User Input'!$K$9)+(O193*'User Input'!$K$11)+(I193*'User Input'!$K$12)</f>
        <v>468.79999999999995</v>
      </c>
      <c r="AK193">
        <f t="shared" si="28"/>
        <v>15.122580645161289</v>
      </c>
      <c r="AL193" s="209">
        <f t="shared" ca="1" si="33"/>
        <v>11</v>
      </c>
      <c r="AM193" s="209">
        <f t="shared" ca="1" si="29"/>
        <v>735</v>
      </c>
      <c r="AN193" s="209">
        <f t="shared" ca="1" si="30"/>
        <v>36</v>
      </c>
    </row>
    <row r="194" spans="2:40" x14ac:dyDescent="0.2">
      <c r="B194" t="s">
        <v>213</v>
      </c>
      <c r="C194" t="s">
        <v>715</v>
      </c>
      <c r="D194" t="s">
        <v>9</v>
      </c>
      <c r="E194" t="s">
        <v>9</v>
      </c>
      <c r="F194">
        <v>20.2</v>
      </c>
      <c r="G194">
        <v>65</v>
      </c>
      <c r="H194">
        <v>0</v>
      </c>
      <c r="I194">
        <v>0</v>
      </c>
      <c r="J194">
        <v>290</v>
      </c>
      <c r="K194">
        <v>71.3</v>
      </c>
      <c r="L194">
        <v>4</v>
      </c>
      <c r="M194">
        <v>3</v>
      </c>
      <c r="N194">
        <v>35</v>
      </c>
      <c r="O194">
        <v>0</v>
      </c>
      <c r="P194">
        <v>58</v>
      </c>
      <c r="Q194">
        <v>26</v>
      </c>
      <c r="R194">
        <v>85</v>
      </c>
      <c r="S194">
        <v>18</v>
      </c>
      <c r="T194">
        <v>3</v>
      </c>
      <c r="U194">
        <v>9</v>
      </c>
      <c r="V194">
        <v>3.32</v>
      </c>
      <c r="W194">
        <v>2.66</v>
      </c>
      <c r="X194">
        <v>1.06</v>
      </c>
      <c r="Y194">
        <v>37</v>
      </c>
      <c r="Z194">
        <v>20</v>
      </c>
      <c r="AA194">
        <v>43</v>
      </c>
      <c r="AB194">
        <v>0.27800000000000002</v>
      </c>
      <c r="AC194">
        <v>0</v>
      </c>
      <c r="AD194" s="134">
        <f t="shared" si="25"/>
        <v>10.729312762973352</v>
      </c>
      <c r="AE194" s="134">
        <f t="shared" si="26"/>
        <v>2.2720897615708275</v>
      </c>
      <c r="AF194" s="134">
        <f t="shared" si="27"/>
        <v>8.4572230014025251</v>
      </c>
      <c r="AH194" s="209">
        <f t="shared" si="31"/>
        <v>0</v>
      </c>
      <c r="AI194" s="209">
        <f t="shared" ca="1" si="32"/>
        <v>347</v>
      </c>
      <c r="AJ194" s="134">
        <f>(K194*'User Input'!$K$6)+(L194*'User Input'!$K$2)+(M194*'User Input'!$K$3)+(N194*'User Input'!$K$4)+(R194*'User Input'!$K$7)+(S194*'User Input'!$K$8)+(P194*'User Input'!$K$10)+(Q194*'User Input'!$K$9)+(O194*'User Input'!$K$11)+(I194*'User Input'!$K$12)</f>
        <v>412.4</v>
      </c>
      <c r="AK194">
        <f t="shared" si="28"/>
        <v>6.3446153846153841</v>
      </c>
      <c r="AL194" s="209">
        <f t="shared" ca="1" si="33"/>
        <v>21</v>
      </c>
      <c r="AM194" s="209">
        <f t="shared" ca="1" si="29"/>
        <v>756</v>
      </c>
      <c r="AN194" s="209">
        <f t="shared" ca="1" si="30"/>
        <v>188</v>
      </c>
    </row>
    <row r="195" spans="2:40" x14ac:dyDescent="0.2">
      <c r="B195" t="s">
        <v>459</v>
      </c>
      <c r="C195" t="s">
        <v>139</v>
      </c>
      <c r="D195" t="s">
        <v>111</v>
      </c>
      <c r="E195" t="s">
        <v>111</v>
      </c>
      <c r="F195">
        <v>19.600000000000001</v>
      </c>
      <c r="G195">
        <v>31</v>
      </c>
      <c r="H195">
        <v>31</v>
      </c>
      <c r="I195">
        <v>19</v>
      </c>
      <c r="J195">
        <v>820</v>
      </c>
      <c r="K195">
        <v>197.1</v>
      </c>
      <c r="L195">
        <v>13</v>
      </c>
      <c r="M195">
        <v>10</v>
      </c>
      <c r="N195">
        <v>0</v>
      </c>
      <c r="O195">
        <v>0</v>
      </c>
      <c r="P195">
        <v>178</v>
      </c>
      <c r="Q195">
        <v>78</v>
      </c>
      <c r="R195">
        <v>214</v>
      </c>
      <c r="S195">
        <v>57</v>
      </c>
      <c r="T195">
        <v>7</v>
      </c>
      <c r="U195">
        <v>23</v>
      </c>
      <c r="V195">
        <v>3.56</v>
      </c>
      <c r="W195">
        <v>3.13</v>
      </c>
      <c r="X195">
        <v>1.19</v>
      </c>
      <c r="Y195">
        <v>50</v>
      </c>
      <c r="Z195">
        <v>20</v>
      </c>
      <c r="AA195">
        <v>31</v>
      </c>
      <c r="AB195">
        <v>0.29799999999999999</v>
      </c>
      <c r="AC195">
        <v>0</v>
      </c>
      <c r="AD195" s="134">
        <f t="shared" si="25"/>
        <v>9.7716894977168955</v>
      </c>
      <c r="AE195" s="134">
        <f t="shared" si="26"/>
        <v>2.6027397260273974</v>
      </c>
      <c r="AF195" s="134">
        <f t="shared" si="27"/>
        <v>7.1689497716894977</v>
      </c>
      <c r="AH195" s="209">
        <f t="shared" si="31"/>
        <v>19</v>
      </c>
      <c r="AI195" s="209">
        <f t="shared" ca="1" si="32"/>
        <v>5</v>
      </c>
      <c r="AJ195" s="134">
        <f>(K195*'User Input'!$K$6)+(L195*'User Input'!$K$2)+(M195*'User Input'!$K$3)+(N195*'User Input'!$K$4)+(R195*'User Input'!$K$7)+(S195*'User Input'!$K$8)+(P195*'User Input'!$K$10)+(Q195*'User Input'!$K$9)+(O195*'User Input'!$K$11)+(I195*'User Input'!$K$12)</f>
        <v>483.29999999999995</v>
      </c>
      <c r="AK195">
        <f t="shared" si="28"/>
        <v>15.590322580645159</v>
      </c>
      <c r="AL195" s="209">
        <f t="shared" ca="1" si="33"/>
        <v>9</v>
      </c>
      <c r="AM195" s="209">
        <f t="shared" ca="1" si="29"/>
        <v>711</v>
      </c>
      <c r="AN195" s="209">
        <f t="shared" ca="1" si="30"/>
        <v>36</v>
      </c>
    </row>
    <row r="196" spans="2:40" x14ac:dyDescent="0.2">
      <c r="B196" t="s">
        <v>653</v>
      </c>
      <c r="C196" t="s">
        <v>140</v>
      </c>
      <c r="D196" t="s">
        <v>9</v>
      </c>
      <c r="E196" t="s">
        <v>9</v>
      </c>
      <c r="F196">
        <v>19.5</v>
      </c>
      <c r="G196">
        <v>65</v>
      </c>
      <c r="H196">
        <v>0</v>
      </c>
      <c r="I196">
        <v>0</v>
      </c>
      <c r="J196">
        <v>323</v>
      </c>
      <c r="K196">
        <v>77.8</v>
      </c>
      <c r="L196">
        <v>4</v>
      </c>
      <c r="M196">
        <v>3</v>
      </c>
      <c r="N196">
        <v>35</v>
      </c>
      <c r="O196">
        <v>0</v>
      </c>
      <c r="P196">
        <v>66</v>
      </c>
      <c r="Q196">
        <v>27</v>
      </c>
      <c r="R196">
        <v>87</v>
      </c>
      <c r="S196">
        <v>28</v>
      </c>
      <c r="T196">
        <v>3</v>
      </c>
      <c r="U196">
        <v>6</v>
      </c>
      <c r="V196">
        <v>3.1</v>
      </c>
      <c r="W196">
        <v>2.94</v>
      </c>
      <c r="X196">
        <v>1.21</v>
      </c>
      <c r="Y196">
        <v>53</v>
      </c>
      <c r="Z196">
        <v>20</v>
      </c>
      <c r="AA196">
        <v>27</v>
      </c>
      <c r="AB196">
        <v>0.30299999999999999</v>
      </c>
      <c r="AC196">
        <v>0</v>
      </c>
      <c r="AD196" s="134">
        <f t="shared" si="25"/>
        <v>10.064267352185091</v>
      </c>
      <c r="AE196" s="134">
        <f t="shared" si="26"/>
        <v>3.2390745501285347</v>
      </c>
      <c r="AF196" s="134">
        <f t="shared" si="27"/>
        <v>6.8251928020565558</v>
      </c>
      <c r="AH196" s="209">
        <f t="shared" si="31"/>
        <v>0</v>
      </c>
      <c r="AI196" s="209">
        <f t="shared" ca="1" si="32"/>
        <v>347</v>
      </c>
      <c r="AJ196" s="134">
        <f>(K196*'User Input'!$K$6)+(L196*'User Input'!$K$2)+(M196*'User Input'!$K$3)+(N196*'User Input'!$K$4)+(R196*'User Input'!$K$7)+(S196*'User Input'!$K$8)+(P196*'User Input'!$K$10)+(Q196*'User Input'!$K$9)+(O196*'User Input'!$K$11)+(I196*'User Input'!$K$12)</f>
        <v>413.9</v>
      </c>
      <c r="AK196">
        <f t="shared" si="28"/>
        <v>6.3676923076923071</v>
      </c>
      <c r="AL196" s="209">
        <f t="shared" ca="1" si="33"/>
        <v>20</v>
      </c>
      <c r="AM196" s="209">
        <f t="shared" ca="1" si="29"/>
        <v>773</v>
      </c>
      <c r="AN196" s="209">
        <f t="shared" ca="1" si="30"/>
        <v>331</v>
      </c>
    </row>
    <row r="197" spans="2:40" x14ac:dyDescent="0.2">
      <c r="B197" t="s">
        <v>238</v>
      </c>
      <c r="C197" t="s">
        <v>714</v>
      </c>
      <c r="D197" t="s">
        <v>111</v>
      </c>
      <c r="E197" t="s">
        <v>111</v>
      </c>
      <c r="F197">
        <v>18.399999999999999</v>
      </c>
      <c r="G197">
        <v>31</v>
      </c>
      <c r="H197">
        <v>31</v>
      </c>
      <c r="I197">
        <v>19</v>
      </c>
      <c r="J197">
        <v>784</v>
      </c>
      <c r="K197">
        <v>187.9</v>
      </c>
      <c r="L197">
        <v>13</v>
      </c>
      <c r="M197">
        <v>9</v>
      </c>
      <c r="N197">
        <v>0</v>
      </c>
      <c r="O197">
        <v>0</v>
      </c>
      <c r="P197">
        <v>173</v>
      </c>
      <c r="Q197">
        <v>72</v>
      </c>
      <c r="R197">
        <v>195</v>
      </c>
      <c r="S197">
        <v>55</v>
      </c>
      <c r="T197">
        <v>6</v>
      </c>
      <c r="U197">
        <v>20</v>
      </c>
      <c r="V197">
        <v>3.43</v>
      </c>
      <c r="W197">
        <v>3.24</v>
      </c>
      <c r="X197">
        <v>1.21</v>
      </c>
      <c r="Y197">
        <v>50</v>
      </c>
      <c r="Z197">
        <v>21</v>
      </c>
      <c r="AA197">
        <v>30</v>
      </c>
      <c r="AB197">
        <v>0.30099999999999999</v>
      </c>
      <c r="AC197">
        <v>0</v>
      </c>
      <c r="AD197" s="134">
        <f t="shared" si="25"/>
        <v>9.3400745077168708</v>
      </c>
      <c r="AE197" s="134">
        <f t="shared" si="26"/>
        <v>2.6343799893560402</v>
      </c>
      <c r="AF197" s="134">
        <f t="shared" si="27"/>
        <v>6.705694518360831</v>
      </c>
      <c r="AH197" s="209">
        <f t="shared" si="31"/>
        <v>19</v>
      </c>
      <c r="AI197" s="209">
        <f t="shared" ca="1" si="32"/>
        <v>5</v>
      </c>
      <c r="AJ197" s="134">
        <f>(K197*'User Input'!$K$6)+(L197*'User Input'!$K$2)+(M197*'User Input'!$K$3)+(N197*'User Input'!$K$4)+(R197*'User Input'!$K$7)+(S197*'User Input'!$K$8)+(P197*'User Input'!$K$10)+(Q197*'User Input'!$K$9)+(O197*'User Input'!$K$11)+(I197*'User Input'!$K$12)</f>
        <v>464.20000000000005</v>
      </c>
      <c r="AK197">
        <f t="shared" si="28"/>
        <v>14.974193548387099</v>
      </c>
      <c r="AL197" s="209">
        <f t="shared" ca="1" si="33"/>
        <v>12</v>
      </c>
      <c r="AM197" s="209">
        <f t="shared" ca="1" si="29"/>
        <v>742</v>
      </c>
      <c r="AN197" s="209">
        <f t="shared" ca="1" si="30"/>
        <v>69</v>
      </c>
    </row>
    <row r="198" spans="2:40" x14ac:dyDescent="0.2">
      <c r="B198" t="s">
        <v>212</v>
      </c>
      <c r="C198" t="s">
        <v>719</v>
      </c>
      <c r="D198" t="s">
        <v>9</v>
      </c>
      <c r="E198" t="s">
        <v>9</v>
      </c>
      <c r="F198">
        <v>18</v>
      </c>
      <c r="G198">
        <v>60</v>
      </c>
      <c r="H198">
        <v>0</v>
      </c>
      <c r="I198">
        <v>0</v>
      </c>
      <c r="J198">
        <v>221</v>
      </c>
      <c r="K198">
        <v>53.9</v>
      </c>
      <c r="L198">
        <v>3</v>
      </c>
      <c r="M198">
        <v>2</v>
      </c>
      <c r="N198">
        <v>35</v>
      </c>
      <c r="O198">
        <v>0</v>
      </c>
      <c r="P198">
        <v>36</v>
      </c>
      <c r="Q198">
        <v>17</v>
      </c>
      <c r="R198">
        <v>80</v>
      </c>
      <c r="S198">
        <v>24</v>
      </c>
      <c r="T198">
        <v>2</v>
      </c>
      <c r="U198">
        <v>5</v>
      </c>
      <c r="V198">
        <v>2.76</v>
      </c>
      <c r="W198">
        <v>2.52</v>
      </c>
      <c r="X198">
        <v>1.1200000000000001</v>
      </c>
      <c r="Y198">
        <v>43</v>
      </c>
      <c r="Z198">
        <v>20</v>
      </c>
      <c r="AA198">
        <v>37</v>
      </c>
      <c r="AB198">
        <v>0.28299999999999997</v>
      </c>
      <c r="AC198">
        <v>0</v>
      </c>
      <c r="AD198" s="134">
        <f t="shared" si="25"/>
        <v>13.358070500927644</v>
      </c>
      <c r="AE198" s="134">
        <f t="shared" si="26"/>
        <v>4.0074211502782928</v>
      </c>
      <c r="AF198" s="134">
        <f t="shared" si="27"/>
        <v>9.350649350649352</v>
      </c>
      <c r="AH198" s="209">
        <f t="shared" si="31"/>
        <v>0</v>
      </c>
      <c r="AI198" s="209">
        <f t="shared" ca="1" si="32"/>
        <v>347</v>
      </c>
      <c r="AJ198" s="134">
        <f>(K198*'User Input'!$K$6)+(L198*'User Input'!$K$2)+(M198*'User Input'!$K$3)+(N198*'User Input'!$K$4)+(R198*'User Input'!$K$7)+(S198*'User Input'!$K$8)+(P198*'User Input'!$K$10)+(Q198*'User Input'!$K$9)+(O198*'User Input'!$K$11)+(I198*'User Input'!$K$12)</f>
        <v>380.7</v>
      </c>
      <c r="AK198">
        <f t="shared" si="28"/>
        <v>6.3449999999999998</v>
      </c>
      <c r="AL198" s="209">
        <f t="shared" ca="1" si="33"/>
        <v>40</v>
      </c>
      <c r="AM198" s="209">
        <f t="shared" ca="1" si="29"/>
        <v>785</v>
      </c>
      <c r="AN198" s="209">
        <f t="shared" ca="1" si="30"/>
        <v>395</v>
      </c>
    </row>
    <row r="199" spans="2:40" x14ac:dyDescent="0.2">
      <c r="B199" t="s">
        <v>2192</v>
      </c>
      <c r="C199" t="s">
        <v>715</v>
      </c>
      <c r="D199" t="s">
        <v>111</v>
      </c>
      <c r="E199" t="s">
        <v>111</v>
      </c>
      <c r="F199">
        <v>17.100000000000001</v>
      </c>
      <c r="G199">
        <v>28</v>
      </c>
      <c r="H199">
        <v>28</v>
      </c>
      <c r="I199">
        <v>17</v>
      </c>
      <c r="J199">
        <v>673</v>
      </c>
      <c r="K199">
        <v>162.30000000000001</v>
      </c>
      <c r="L199">
        <v>12</v>
      </c>
      <c r="M199">
        <v>8</v>
      </c>
      <c r="N199">
        <v>0</v>
      </c>
      <c r="O199">
        <v>0</v>
      </c>
      <c r="P199">
        <v>137</v>
      </c>
      <c r="Q199">
        <v>59</v>
      </c>
      <c r="R199">
        <v>186</v>
      </c>
      <c r="S199">
        <v>54</v>
      </c>
      <c r="T199">
        <v>6</v>
      </c>
      <c r="U199">
        <v>16</v>
      </c>
      <c r="V199">
        <v>3.26</v>
      </c>
      <c r="W199">
        <v>3.11</v>
      </c>
      <c r="X199">
        <v>1.18</v>
      </c>
      <c r="Y199">
        <v>50</v>
      </c>
      <c r="Z199">
        <v>20</v>
      </c>
      <c r="AA199">
        <v>31</v>
      </c>
      <c r="AB199">
        <v>0.29399999999999998</v>
      </c>
      <c r="AC199">
        <v>0</v>
      </c>
      <c r="AD199" s="134">
        <f t="shared" si="25"/>
        <v>10.314232902033272</v>
      </c>
      <c r="AE199" s="134">
        <f t="shared" si="26"/>
        <v>2.9944547134935302</v>
      </c>
      <c r="AF199" s="134">
        <f t="shared" si="27"/>
        <v>7.3197781885397415</v>
      </c>
      <c r="AH199" s="209">
        <f t="shared" si="31"/>
        <v>17</v>
      </c>
      <c r="AI199" s="209">
        <f t="shared" ca="1" si="32"/>
        <v>17</v>
      </c>
      <c r="AJ199" s="134">
        <f>(K199*'User Input'!$K$6)+(L199*'User Input'!$K$2)+(M199*'User Input'!$K$3)+(N199*'User Input'!$K$4)+(R199*'User Input'!$K$7)+(S199*'User Input'!$K$8)+(P199*'User Input'!$K$10)+(Q199*'User Input'!$K$9)+(O199*'User Input'!$K$11)+(I199*'User Input'!$K$12)</f>
        <v>424.90000000000009</v>
      </c>
      <c r="AK199">
        <f t="shared" si="28"/>
        <v>15.175000000000002</v>
      </c>
      <c r="AL199" s="209">
        <f t="shared" ca="1" si="33"/>
        <v>16</v>
      </c>
      <c r="AM199" s="209">
        <f t="shared" ca="1" si="29"/>
        <v>761</v>
      </c>
      <c r="AN199" s="209">
        <f t="shared" ca="1" si="30"/>
        <v>114</v>
      </c>
    </row>
    <row r="200" spans="2:40" x14ac:dyDescent="0.2">
      <c r="B200" t="s">
        <v>373</v>
      </c>
      <c r="C200" t="s">
        <v>719</v>
      </c>
      <c r="D200" t="s">
        <v>111</v>
      </c>
      <c r="E200" t="s">
        <v>111</v>
      </c>
      <c r="F200">
        <v>16.7</v>
      </c>
      <c r="G200">
        <v>28</v>
      </c>
      <c r="H200">
        <v>28</v>
      </c>
      <c r="I200">
        <v>16</v>
      </c>
      <c r="J200">
        <v>648</v>
      </c>
      <c r="K200">
        <v>157.9</v>
      </c>
      <c r="L200">
        <v>12</v>
      </c>
      <c r="M200">
        <v>7</v>
      </c>
      <c r="N200">
        <v>0</v>
      </c>
      <c r="O200">
        <v>0</v>
      </c>
      <c r="P200">
        <v>137</v>
      </c>
      <c r="Q200">
        <v>61</v>
      </c>
      <c r="R200">
        <v>181</v>
      </c>
      <c r="S200">
        <v>45</v>
      </c>
      <c r="T200">
        <v>4</v>
      </c>
      <c r="U200">
        <v>21</v>
      </c>
      <c r="V200">
        <v>3.46</v>
      </c>
      <c r="W200">
        <v>3.03</v>
      </c>
      <c r="X200">
        <v>1.1499999999999999</v>
      </c>
      <c r="Y200">
        <v>44</v>
      </c>
      <c r="Z200">
        <v>20</v>
      </c>
      <c r="AA200">
        <v>36</v>
      </c>
      <c r="AB200">
        <v>0.29199999999999998</v>
      </c>
      <c r="AC200">
        <v>0</v>
      </c>
      <c r="AD200" s="134">
        <f t="shared" si="25"/>
        <v>10.316656111462951</v>
      </c>
      <c r="AE200" s="134">
        <f t="shared" si="26"/>
        <v>2.5649145028499047</v>
      </c>
      <c r="AF200" s="134">
        <f t="shared" si="27"/>
        <v>7.7517416086130462</v>
      </c>
      <c r="AH200" s="209">
        <f t="shared" si="31"/>
        <v>16</v>
      </c>
      <c r="AI200" s="209">
        <f t="shared" ca="1" si="32"/>
        <v>26</v>
      </c>
      <c r="AJ200" s="134">
        <f>(K200*'User Input'!$K$6)+(L200*'User Input'!$K$2)+(M200*'User Input'!$K$3)+(N200*'User Input'!$K$4)+(R200*'User Input'!$K$7)+(S200*'User Input'!$K$8)+(P200*'User Input'!$K$10)+(Q200*'User Input'!$K$9)+(O200*'User Input'!$K$11)+(I200*'User Input'!$K$12)</f>
        <v>418.20000000000005</v>
      </c>
      <c r="AK200">
        <f t="shared" si="28"/>
        <v>14.935714285714287</v>
      </c>
      <c r="AL200" s="209">
        <f t="shared" ca="1" si="33"/>
        <v>17</v>
      </c>
      <c r="AM200" s="209">
        <f t="shared" ca="1" si="29"/>
        <v>733</v>
      </c>
      <c r="AN200" s="209">
        <f t="shared" ca="1" si="30"/>
        <v>59</v>
      </c>
    </row>
    <row r="201" spans="2:40" x14ac:dyDescent="0.2">
      <c r="B201" t="s">
        <v>401</v>
      </c>
      <c r="C201" t="s">
        <v>718</v>
      </c>
      <c r="D201" t="s">
        <v>111</v>
      </c>
      <c r="E201" t="s">
        <v>111</v>
      </c>
      <c r="F201">
        <v>16.399999999999999</v>
      </c>
      <c r="G201">
        <v>29</v>
      </c>
      <c r="H201">
        <v>29</v>
      </c>
      <c r="I201">
        <v>18</v>
      </c>
      <c r="J201">
        <v>749</v>
      </c>
      <c r="K201">
        <v>181</v>
      </c>
      <c r="L201">
        <v>11</v>
      </c>
      <c r="M201">
        <v>10</v>
      </c>
      <c r="N201">
        <v>0</v>
      </c>
      <c r="O201">
        <v>0</v>
      </c>
      <c r="P201">
        <v>165</v>
      </c>
      <c r="Q201">
        <v>71</v>
      </c>
      <c r="R201">
        <v>188</v>
      </c>
      <c r="S201">
        <v>47</v>
      </c>
      <c r="T201">
        <v>6</v>
      </c>
      <c r="U201">
        <v>18</v>
      </c>
      <c r="V201">
        <v>3.5</v>
      </c>
      <c r="W201">
        <v>3.13</v>
      </c>
      <c r="X201">
        <v>1.17</v>
      </c>
      <c r="Y201">
        <v>50</v>
      </c>
      <c r="Z201">
        <v>20</v>
      </c>
      <c r="AA201">
        <v>30</v>
      </c>
      <c r="AB201">
        <v>0.3</v>
      </c>
      <c r="AC201">
        <v>0</v>
      </c>
      <c r="AD201" s="134">
        <f t="shared" si="25"/>
        <v>9.3480662983425411</v>
      </c>
      <c r="AE201" s="134">
        <f t="shared" si="26"/>
        <v>2.3370165745856353</v>
      </c>
      <c r="AF201" s="134">
        <f t="shared" si="27"/>
        <v>7.0110497237569058</v>
      </c>
      <c r="AH201" s="209">
        <f t="shared" si="31"/>
        <v>18</v>
      </c>
      <c r="AI201" s="209">
        <f t="shared" ca="1" si="32"/>
        <v>12</v>
      </c>
      <c r="AJ201" s="134">
        <f>(K201*'User Input'!$K$6)+(L201*'User Input'!$K$2)+(M201*'User Input'!$K$3)+(N201*'User Input'!$K$4)+(R201*'User Input'!$K$7)+(S201*'User Input'!$K$8)+(P201*'User Input'!$K$10)+(Q201*'User Input'!$K$9)+(O201*'User Input'!$K$11)+(I201*'User Input'!$K$12)</f>
        <v>435</v>
      </c>
      <c r="AK201">
        <f t="shared" si="28"/>
        <v>15</v>
      </c>
      <c r="AL201" s="209">
        <f t="shared" ca="1" si="33"/>
        <v>13</v>
      </c>
      <c r="AM201" s="209">
        <f t="shared" ca="1" si="29"/>
        <v>727</v>
      </c>
      <c r="AN201" s="209">
        <f t="shared" ca="1" si="30"/>
        <v>91</v>
      </c>
    </row>
    <row r="202" spans="2:40" x14ac:dyDescent="0.2">
      <c r="B202" t="s">
        <v>3429</v>
      </c>
      <c r="C202" t="s">
        <v>8</v>
      </c>
      <c r="D202" t="s">
        <v>9</v>
      </c>
      <c r="E202" t="s">
        <v>9</v>
      </c>
      <c r="F202">
        <v>16.100000000000001</v>
      </c>
      <c r="G202">
        <v>65</v>
      </c>
      <c r="H202">
        <v>0</v>
      </c>
      <c r="I202">
        <v>0</v>
      </c>
      <c r="J202">
        <v>268</v>
      </c>
      <c r="K202">
        <v>64.8</v>
      </c>
      <c r="L202">
        <v>4</v>
      </c>
      <c r="M202">
        <v>3</v>
      </c>
      <c r="N202">
        <v>30</v>
      </c>
      <c r="O202">
        <v>0</v>
      </c>
      <c r="P202">
        <v>52</v>
      </c>
      <c r="Q202">
        <v>21</v>
      </c>
      <c r="R202">
        <v>82</v>
      </c>
      <c r="S202">
        <v>23</v>
      </c>
      <c r="T202">
        <v>3</v>
      </c>
      <c r="U202">
        <v>5</v>
      </c>
      <c r="V202">
        <v>2.94</v>
      </c>
      <c r="W202">
        <v>2.74</v>
      </c>
      <c r="X202">
        <v>1.1599999999999999</v>
      </c>
      <c r="Y202">
        <v>46</v>
      </c>
      <c r="Z202">
        <v>21</v>
      </c>
      <c r="AA202">
        <v>32</v>
      </c>
      <c r="AB202">
        <v>0.3</v>
      </c>
      <c r="AC202">
        <v>0</v>
      </c>
      <c r="AD202" s="134">
        <f t="shared" si="25"/>
        <v>11.388888888888889</v>
      </c>
      <c r="AE202" s="134">
        <f t="shared" si="26"/>
        <v>3.1944444444444446</v>
      </c>
      <c r="AF202" s="134">
        <f t="shared" si="27"/>
        <v>8.1944444444444446</v>
      </c>
      <c r="AH202" s="209">
        <f t="shared" si="31"/>
        <v>0</v>
      </c>
      <c r="AI202" s="209">
        <f t="shared" ca="1" si="32"/>
        <v>347</v>
      </c>
      <c r="AJ202" s="134">
        <f>(K202*'User Input'!$K$6)+(L202*'User Input'!$K$2)+(M202*'User Input'!$K$3)+(N202*'User Input'!$K$4)+(R202*'User Input'!$K$7)+(S202*'User Input'!$K$8)+(P202*'User Input'!$K$10)+(Q202*'User Input'!$K$9)+(O202*'User Input'!$K$11)+(I202*'User Input'!$K$12)</f>
        <v>362.4</v>
      </c>
      <c r="AK202">
        <f t="shared" si="28"/>
        <v>5.5753846153846149</v>
      </c>
      <c r="AL202" s="209">
        <f t="shared" ca="1" si="33"/>
        <v>47</v>
      </c>
      <c r="AM202" s="209">
        <f t="shared" ca="1" si="29"/>
        <v>780</v>
      </c>
      <c r="AN202" s="209">
        <f t="shared" ca="1" si="30"/>
        <v>395</v>
      </c>
    </row>
    <row r="203" spans="2:40" x14ac:dyDescent="0.2">
      <c r="B203" t="s">
        <v>983</v>
      </c>
      <c r="C203" t="s">
        <v>120</v>
      </c>
      <c r="D203" t="s">
        <v>111</v>
      </c>
      <c r="E203" t="s">
        <v>111</v>
      </c>
      <c r="F203">
        <v>14.6</v>
      </c>
      <c r="G203">
        <v>31</v>
      </c>
      <c r="H203">
        <v>31</v>
      </c>
      <c r="I203">
        <v>17</v>
      </c>
      <c r="J203">
        <v>767</v>
      </c>
      <c r="K203">
        <v>181.7</v>
      </c>
      <c r="L203">
        <v>12</v>
      </c>
      <c r="M203">
        <v>9</v>
      </c>
      <c r="N203">
        <v>0</v>
      </c>
      <c r="O203">
        <v>0</v>
      </c>
      <c r="P203">
        <v>172</v>
      </c>
      <c r="Q203">
        <v>78</v>
      </c>
      <c r="R203">
        <v>198</v>
      </c>
      <c r="S203">
        <v>55</v>
      </c>
      <c r="T203">
        <v>8</v>
      </c>
      <c r="U203">
        <v>23</v>
      </c>
      <c r="V203">
        <v>3.88</v>
      </c>
      <c r="W203">
        <v>3.22</v>
      </c>
      <c r="X203">
        <v>1.24</v>
      </c>
      <c r="Y203">
        <v>47</v>
      </c>
      <c r="Z203">
        <v>22</v>
      </c>
      <c r="AA203">
        <v>32</v>
      </c>
      <c r="AB203">
        <v>0.307</v>
      </c>
      <c r="AC203">
        <v>0</v>
      </c>
      <c r="AD203" s="134">
        <f t="shared" si="25"/>
        <v>9.8073747936158515</v>
      </c>
      <c r="AE203" s="134">
        <f t="shared" si="26"/>
        <v>2.7242707760044031</v>
      </c>
      <c r="AF203" s="134">
        <f t="shared" si="27"/>
        <v>7.0831040176114488</v>
      </c>
      <c r="AH203" s="209">
        <f t="shared" si="31"/>
        <v>17</v>
      </c>
      <c r="AI203" s="209">
        <f t="shared" ca="1" si="32"/>
        <v>17</v>
      </c>
      <c r="AJ203" s="134">
        <f>(K203*'User Input'!$K$6)+(L203*'User Input'!$K$2)+(M203*'User Input'!$K$3)+(N203*'User Input'!$K$4)+(R203*'User Input'!$K$7)+(S203*'User Input'!$K$8)+(P203*'User Input'!$K$10)+(Q203*'User Input'!$K$9)+(O203*'User Input'!$K$11)+(I203*'User Input'!$K$12)</f>
        <v>429.09999999999991</v>
      </c>
      <c r="AK203">
        <f t="shared" si="28"/>
        <v>13.841935483870964</v>
      </c>
      <c r="AL203" s="209">
        <f t="shared" ca="1" si="33"/>
        <v>14</v>
      </c>
      <c r="AM203" s="209">
        <f t="shared" ca="1" si="29"/>
        <v>600</v>
      </c>
      <c r="AN203" s="209">
        <f t="shared" ca="1" si="30"/>
        <v>36</v>
      </c>
    </row>
    <row r="204" spans="2:40" x14ac:dyDescent="0.2">
      <c r="B204" t="s">
        <v>663</v>
      </c>
      <c r="C204" t="s">
        <v>131</v>
      </c>
      <c r="D204" t="s">
        <v>9</v>
      </c>
      <c r="E204" t="s">
        <v>9</v>
      </c>
      <c r="F204">
        <v>14</v>
      </c>
      <c r="G204">
        <v>65</v>
      </c>
      <c r="H204">
        <v>0</v>
      </c>
      <c r="I204">
        <v>0</v>
      </c>
      <c r="J204">
        <v>270</v>
      </c>
      <c r="K204">
        <v>64.8</v>
      </c>
      <c r="L204">
        <v>4</v>
      </c>
      <c r="M204">
        <v>3</v>
      </c>
      <c r="N204">
        <v>30</v>
      </c>
      <c r="O204">
        <v>0</v>
      </c>
      <c r="P204">
        <v>54</v>
      </c>
      <c r="Q204">
        <v>25</v>
      </c>
      <c r="R204">
        <v>78</v>
      </c>
      <c r="S204">
        <v>24</v>
      </c>
      <c r="T204">
        <v>3</v>
      </c>
      <c r="U204">
        <v>7</v>
      </c>
      <c r="V204">
        <v>3.41</v>
      </c>
      <c r="W204">
        <v>2.98</v>
      </c>
      <c r="X204">
        <v>1.2</v>
      </c>
      <c r="Y204">
        <v>43</v>
      </c>
      <c r="Z204">
        <v>21</v>
      </c>
      <c r="AA204">
        <v>36</v>
      </c>
      <c r="AB204">
        <v>0.29299999999999998</v>
      </c>
      <c r="AC204">
        <v>0</v>
      </c>
      <c r="AD204" s="134">
        <f t="shared" si="25"/>
        <v>10.833333333333334</v>
      </c>
      <c r="AE204" s="134">
        <f t="shared" si="26"/>
        <v>3.3333333333333335</v>
      </c>
      <c r="AF204" s="134">
        <f t="shared" si="27"/>
        <v>7.5</v>
      </c>
      <c r="AH204" s="209">
        <f t="shared" si="31"/>
        <v>0</v>
      </c>
      <c r="AI204" s="209">
        <f t="shared" ca="1" si="32"/>
        <v>347</v>
      </c>
      <c r="AJ204" s="134">
        <f>(K204*'User Input'!$K$6)+(L204*'User Input'!$K$2)+(M204*'User Input'!$K$3)+(N204*'User Input'!$K$4)+(R204*'User Input'!$K$7)+(S204*'User Input'!$K$8)+(P204*'User Input'!$K$10)+(Q204*'User Input'!$K$9)+(O204*'User Input'!$K$11)+(I204*'User Input'!$K$12)</f>
        <v>353.4</v>
      </c>
      <c r="AK204">
        <f t="shared" si="28"/>
        <v>5.436923076923077</v>
      </c>
      <c r="AL204" s="209">
        <f t="shared" ca="1" si="33"/>
        <v>51</v>
      </c>
      <c r="AM204" s="209">
        <f t="shared" ca="1" si="29"/>
        <v>743</v>
      </c>
      <c r="AN204" s="209">
        <f t="shared" ca="1" si="30"/>
        <v>270</v>
      </c>
    </row>
    <row r="205" spans="2:40" x14ac:dyDescent="0.2">
      <c r="B205" t="s">
        <v>163</v>
      </c>
      <c r="C205" t="s">
        <v>715</v>
      </c>
      <c r="D205" t="s">
        <v>111</v>
      </c>
      <c r="E205" t="s">
        <v>111</v>
      </c>
      <c r="F205">
        <v>13.9</v>
      </c>
      <c r="G205">
        <v>25</v>
      </c>
      <c r="H205">
        <v>25</v>
      </c>
      <c r="I205">
        <v>16</v>
      </c>
      <c r="J205">
        <v>618</v>
      </c>
      <c r="K205">
        <v>151.30000000000001</v>
      </c>
      <c r="L205">
        <v>11</v>
      </c>
      <c r="M205">
        <v>7</v>
      </c>
      <c r="N205">
        <v>0</v>
      </c>
      <c r="O205">
        <v>0</v>
      </c>
      <c r="P205">
        <v>140</v>
      </c>
      <c r="Q205">
        <v>54</v>
      </c>
      <c r="R205">
        <v>147</v>
      </c>
      <c r="S205">
        <v>30</v>
      </c>
      <c r="T205">
        <v>4</v>
      </c>
      <c r="U205">
        <v>17</v>
      </c>
      <c r="V205">
        <v>3.23</v>
      </c>
      <c r="W205">
        <v>3.13</v>
      </c>
      <c r="X205">
        <v>1.1200000000000001</v>
      </c>
      <c r="Y205">
        <v>49</v>
      </c>
      <c r="Z205">
        <v>20</v>
      </c>
      <c r="AA205">
        <v>32</v>
      </c>
      <c r="AB205">
        <v>0.29199999999999998</v>
      </c>
      <c r="AC205">
        <v>0</v>
      </c>
      <c r="AD205" s="134">
        <f t="shared" si="25"/>
        <v>8.7442167878387309</v>
      </c>
      <c r="AE205" s="134">
        <f t="shared" si="26"/>
        <v>1.7845340383344348</v>
      </c>
      <c r="AF205" s="134">
        <f t="shared" si="27"/>
        <v>6.9596827495042959</v>
      </c>
      <c r="AH205" s="209">
        <f t="shared" si="31"/>
        <v>16</v>
      </c>
      <c r="AI205" s="209">
        <f t="shared" ca="1" si="32"/>
        <v>26</v>
      </c>
      <c r="AJ205" s="134">
        <f>(K205*'User Input'!$K$6)+(L205*'User Input'!$K$2)+(M205*'User Input'!$K$3)+(N205*'User Input'!$K$4)+(R205*'User Input'!$K$7)+(S205*'User Input'!$K$8)+(P205*'User Input'!$K$10)+(Q205*'User Input'!$K$9)+(O205*'User Input'!$K$11)+(I205*'User Input'!$K$12)</f>
        <v>393.40000000000009</v>
      </c>
      <c r="AK205">
        <f t="shared" si="28"/>
        <v>15.736000000000004</v>
      </c>
      <c r="AL205" s="209">
        <f t="shared" ca="1" si="33"/>
        <v>33</v>
      </c>
      <c r="AM205" s="209">
        <f t="shared" ca="1" si="29"/>
        <v>765</v>
      </c>
      <c r="AN205" s="209">
        <f t="shared" ca="1" si="30"/>
        <v>103</v>
      </c>
    </row>
    <row r="206" spans="2:40" x14ac:dyDescent="0.2">
      <c r="B206" t="s">
        <v>441</v>
      </c>
      <c r="C206" t="s">
        <v>122</v>
      </c>
      <c r="D206" t="s">
        <v>9</v>
      </c>
      <c r="E206" t="s">
        <v>9</v>
      </c>
      <c r="F206">
        <v>13.7</v>
      </c>
      <c r="G206">
        <v>65</v>
      </c>
      <c r="H206">
        <v>0</v>
      </c>
      <c r="I206">
        <v>0</v>
      </c>
      <c r="J206">
        <v>300</v>
      </c>
      <c r="K206">
        <v>71.3</v>
      </c>
      <c r="L206">
        <v>4</v>
      </c>
      <c r="M206">
        <v>3</v>
      </c>
      <c r="N206">
        <v>30</v>
      </c>
      <c r="O206">
        <v>0</v>
      </c>
      <c r="P206">
        <v>62</v>
      </c>
      <c r="Q206">
        <v>29</v>
      </c>
      <c r="R206">
        <v>82</v>
      </c>
      <c r="S206">
        <v>25</v>
      </c>
      <c r="T206">
        <v>3</v>
      </c>
      <c r="U206">
        <v>9</v>
      </c>
      <c r="V206">
        <v>3.66</v>
      </c>
      <c r="W206">
        <v>3.07</v>
      </c>
      <c r="X206">
        <v>1.22</v>
      </c>
      <c r="Y206">
        <v>43</v>
      </c>
      <c r="Z206">
        <v>20</v>
      </c>
      <c r="AA206">
        <v>37</v>
      </c>
      <c r="AB206">
        <v>0.29299999999999998</v>
      </c>
      <c r="AC206">
        <v>0</v>
      </c>
      <c r="AD206" s="134">
        <f t="shared" si="25"/>
        <v>10.350631136044882</v>
      </c>
      <c r="AE206" s="134">
        <f t="shared" si="26"/>
        <v>3.1556802244039273</v>
      </c>
      <c r="AF206" s="134">
        <f t="shared" si="27"/>
        <v>7.1949509116409551</v>
      </c>
      <c r="AH206" s="209">
        <f t="shared" si="31"/>
        <v>0</v>
      </c>
      <c r="AI206" s="209">
        <f t="shared" ca="1" si="32"/>
        <v>347</v>
      </c>
      <c r="AJ206" s="134">
        <f>(K206*'User Input'!$K$6)+(L206*'User Input'!$K$2)+(M206*'User Input'!$K$3)+(N206*'User Input'!$K$4)+(R206*'User Input'!$K$7)+(S206*'User Input'!$K$8)+(P206*'User Input'!$K$10)+(Q206*'User Input'!$K$9)+(O206*'User Input'!$K$11)+(I206*'User Input'!$K$12)</f>
        <v>361.9</v>
      </c>
      <c r="AK206">
        <f>IF(E206="SP",IF(AND(ABS(G206-H206)&lt;3,H206&gt;9),AJ206/H206,0),AJ206/G206)</f>
        <v>5.5676923076923073</v>
      </c>
      <c r="AL206" s="209">
        <f t="shared" ca="1" si="33"/>
        <v>48</v>
      </c>
      <c r="AM206" s="209">
        <f t="shared" ca="1" si="29"/>
        <v>685</v>
      </c>
      <c r="AN206" s="209">
        <f t="shared" ca="1" si="30"/>
        <v>188</v>
      </c>
    </row>
    <row r="207" spans="2:40" x14ac:dyDescent="0.2">
      <c r="B207" t="s">
        <v>454</v>
      </c>
      <c r="C207" t="s">
        <v>134</v>
      </c>
      <c r="D207" t="s">
        <v>9</v>
      </c>
      <c r="E207" t="s">
        <v>9</v>
      </c>
      <c r="F207">
        <v>13.6</v>
      </c>
      <c r="G207">
        <v>65</v>
      </c>
      <c r="H207">
        <v>0</v>
      </c>
      <c r="I207">
        <v>0</v>
      </c>
      <c r="J207">
        <v>267</v>
      </c>
      <c r="K207">
        <v>64.8</v>
      </c>
      <c r="L207">
        <v>4</v>
      </c>
      <c r="M207">
        <v>3</v>
      </c>
      <c r="N207">
        <v>30</v>
      </c>
      <c r="O207">
        <v>0</v>
      </c>
      <c r="P207">
        <v>57</v>
      </c>
      <c r="Q207">
        <v>26</v>
      </c>
      <c r="R207">
        <v>72</v>
      </c>
      <c r="S207">
        <v>17</v>
      </c>
      <c r="T207">
        <v>3</v>
      </c>
      <c r="U207">
        <v>8</v>
      </c>
      <c r="V207">
        <v>3.54</v>
      </c>
      <c r="W207">
        <v>2.95</v>
      </c>
      <c r="X207">
        <v>1.1399999999999999</v>
      </c>
      <c r="Y207">
        <v>40</v>
      </c>
      <c r="Z207">
        <v>20</v>
      </c>
      <c r="AA207">
        <v>40</v>
      </c>
      <c r="AB207">
        <v>0.28999999999999998</v>
      </c>
      <c r="AC207">
        <v>0</v>
      </c>
      <c r="AD207" s="134">
        <f t="shared" si="25"/>
        <v>10</v>
      </c>
      <c r="AE207" s="134">
        <f t="shared" si="26"/>
        <v>2.3611111111111112</v>
      </c>
      <c r="AF207" s="134">
        <f t="shared" si="27"/>
        <v>7.6388888888888893</v>
      </c>
      <c r="AH207" s="209">
        <f t="shared" si="31"/>
        <v>0</v>
      </c>
      <c r="AI207" s="209">
        <f t="shared" ca="1" si="32"/>
        <v>347</v>
      </c>
      <c r="AJ207" s="134">
        <f>(K207*'User Input'!$K$6)+(L207*'User Input'!$K$2)+(M207*'User Input'!$K$3)+(N207*'User Input'!$K$4)+(R207*'User Input'!$K$7)+(S207*'User Input'!$K$8)+(P207*'User Input'!$K$10)+(Q207*'User Input'!$K$9)+(O207*'User Input'!$K$11)+(I207*'User Input'!$K$12)</f>
        <v>353.4</v>
      </c>
      <c r="AK207">
        <f t="shared" ref="AK207:AK270" si="34">IF(E207="SP",IF(AND(ABS(G207-H207)&lt;3,H207&gt;9),AJ207/H207,0),AJ207/G207)</f>
        <v>5.436923076923077</v>
      </c>
      <c r="AL207" s="209">
        <f t="shared" ca="1" si="33"/>
        <v>51</v>
      </c>
      <c r="AM207" s="209">
        <f t="shared" ca="1" si="29"/>
        <v>719</v>
      </c>
      <c r="AN207" s="209">
        <f t="shared" ca="1" si="30"/>
        <v>218</v>
      </c>
    </row>
    <row r="208" spans="2:40" x14ac:dyDescent="0.2">
      <c r="B208" t="s">
        <v>644</v>
      </c>
      <c r="C208" t="s">
        <v>141</v>
      </c>
      <c r="D208" t="s">
        <v>9</v>
      </c>
      <c r="E208" t="s">
        <v>9</v>
      </c>
      <c r="F208">
        <v>13.5</v>
      </c>
      <c r="G208">
        <v>65</v>
      </c>
      <c r="H208">
        <v>0</v>
      </c>
      <c r="I208">
        <v>0</v>
      </c>
      <c r="J208">
        <v>268</v>
      </c>
      <c r="K208">
        <v>64.8</v>
      </c>
      <c r="L208">
        <v>3</v>
      </c>
      <c r="M208">
        <v>3</v>
      </c>
      <c r="N208">
        <v>25</v>
      </c>
      <c r="O208">
        <v>3</v>
      </c>
      <c r="P208">
        <v>51</v>
      </c>
      <c r="Q208">
        <v>23</v>
      </c>
      <c r="R208">
        <v>83</v>
      </c>
      <c r="S208">
        <v>22</v>
      </c>
      <c r="T208">
        <v>3</v>
      </c>
      <c r="U208">
        <v>7</v>
      </c>
      <c r="V208">
        <v>3.25</v>
      </c>
      <c r="W208">
        <v>2.7</v>
      </c>
      <c r="X208">
        <v>1.1299999999999999</v>
      </c>
      <c r="Y208">
        <v>40</v>
      </c>
      <c r="Z208">
        <v>20</v>
      </c>
      <c r="AA208">
        <v>39</v>
      </c>
      <c r="AB208">
        <v>0.28599999999999998</v>
      </c>
      <c r="AC208">
        <v>0</v>
      </c>
      <c r="AD208" s="134">
        <f t="shared" si="25"/>
        <v>11.527777777777779</v>
      </c>
      <c r="AE208" s="134">
        <f t="shared" si="26"/>
        <v>3.0555555555555558</v>
      </c>
      <c r="AF208" s="134">
        <f t="shared" si="27"/>
        <v>8.4722222222222232</v>
      </c>
      <c r="AH208" s="209">
        <f t="shared" si="31"/>
        <v>0</v>
      </c>
      <c r="AI208" s="209">
        <f t="shared" ca="1" si="32"/>
        <v>347</v>
      </c>
      <c r="AJ208" s="134">
        <f>(K208*'User Input'!$K$6)+(L208*'User Input'!$K$2)+(M208*'User Input'!$K$3)+(N208*'User Input'!$K$4)+(R208*'User Input'!$K$7)+(S208*'User Input'!$K$8)+(P208*'User Input'!$K$10)+(Q208*'User Input'!$K$9)+(O208*'User Input'!$K$11)+(I208*'User Input'!$K$12)</f>
        <v>320.89999999999998</v>
      </c>
      <c r="AK208">
        <f t="shared" si="34"/>
        <v>4.936923076923077</v>
      </c>
      <c r="AL208" s="209">
        <f t="shared" ca="1" si="33"/>
        <v>70</v>
      </c>
      <c r="AM208" s="209">
        <f t="shared" ca="1" si="29"/>
        <v>762</v>
      </c>
      <c r="AN208" s="209">
        <f t="shared" ca="1" si="30"/>
        <v>270</v>
      </c>
    </row>
    <row r="209" spans="2:40" x14ac:dyDescent="0.2">
      <c r="B209" t="s">
        <v>176</v>
      </c>
      <c r="C209" t="s">
        <v>714</v>
      </c>
      <c r="D209" t="s">
        <v>111</v>
      </c>
      <c r="E209" t="s">
        <v>111</v>
      </c>
      <c r="F209">
        <v>13.5</v>
      </c>
      <c r="G209">
        <v>28</v>
      </c>
      <c r="H209">
        <v>28</v>
      </c>
      <c r="I209">
        <v>16</v>
      </c>
      <c r="J209">
        <v>683</v>
      </c>
      <c r="K209">
        <v>163.4</v>
      </c>
      <c r="L209">
        <v>11</v>
      </c>
      <c r="M209">
        <v>8</v>
      </c>
      <c r="N209">
        <v>0</v>
      </c>
      <c r="O209">
        <v>0</v>
      </c>
      <c r="P209">
        <v>149</v>
      </c>
      <c r="Q209">
        <v>67</v>
      </c>
      <c r="R209">
        <v>176</v>
      </c>
      <c r="S209">
        <v>47</v>
      </c>
      <c r="T209">
        <v>7</v>
      </c>
      <c r="U209">
        <v>20</v>
      </c>
      <c r="V209">
        <v>3.66</v>
      </c>
      <c r="W209">
        <v>3.24</v>
      </c>
      <c r="X209">
        <v>1.19</v>
      </c>
      <c r="Y209">
        <v>44</v>
      </c>
      <c r="Z209">
        <v>21</v>
      </c>
      <c r="AA209">
        <v>35</v>
      </c>
      <c r="AB209">
        <v>0.29599999999999999</v>
      </c>
      <c r="AC209">
        <v>0</v>
      </c>
      <c r="AD209" s="134">
        <f t="shared" si="25"/>
        <v>9.6940024479804165</v>
      </c>
      <c r="AE209" s="134">
        <f t="shared" si="26"/>
        <v>2.5887392900856794</v>
      </c>
      <c r="AF209" s="134">
        <f t="shared" si="27"/>
        <v>7.1052631578947372</v>
      </c>
      <c r="AH209" s="209">
        <f t="shared" si="31"/>
        <v>16</v>
      </c>
      <c r="AI209" s="209">
        <f t="shared" ca="1" si="32"/>
        <v>26</v>
      </c>
      <c r="AJ209" s="134">
        <f>(K209*'User Input'!$K$6)+(L209*'User Input'!$K$2)+(M209*'User Input'!$K$3)+(N209*'User Input'!$K$4)+(R209*'User Input'!$K$7)+(S209*'User Input'!$K$8)+(P209*'User Input'!$K$10)+(Q209*'User Input'!$K$9)+(O209*'User Input'!$K$11)+(I209*'User Input'!$K$12)</f>
        <v>400.20000000000005</v>
      </c>
      <c r="AK209">
        <f t="shared" si="34"/>
        <v>14.292857142857144</v>
      </c>
      <c r="AL209" s="209">
        <f t="shared" ca="1" si="33"/>
        <v>29</v>
      </c>
      <c r="AM209" s="209">
        <f t="shared" ca="1" si="29"/>
        <v>685</v>
      </c>
      <c r="AN209" s="209">
        <f t="shared" ca="1" si="30"/>
        <v>69</v>
      </c>
    </row>
    <row r="210" spans="2:40" x14ac:dyDescent="0.2">
      <c r="B210" t="s">
        <v>1276</v>
      </c>
      <c r="C210" t="s">
        <v>113</v>
      </c>
      <c r="D210" t="s">
        <v>9</v>
      </c>
      <c r="E210" t="s">
        <v>9</v>
      </c>
      <c r="F210">
        <v>13.3</v>
      </c>
      <c r="G210">
        <v>60</v>
      </c>
      <c r="H210">
        <v>0</v>
      </c>
      <c r="I210">
        <v>0</v>
      </c>
      <c r="J210">
        <v>296</v>
      </c>
      <c r="K210">
        <v>71.900000000000006</v>
      </c>
      <c r="L210">
        <v>4</v>
      </c>
      <c r="M210">
        <v>3</v>
      </c>
      <c r="N210">
        <v>12</v>
      </c>
      <c r="O210">
        <v>13</v>
      </c>
      <c r="P210">
        <v>49</v>
      </c>
      <c r="Q210">
        <v>24</v>
      </c>
      <c r="R210">
        <v>109</v>
      </c>
      <c r="S210">
        <v>31</v>
      </c>
      <c r="T210">
        <v>3</v>
      </c>
      <c r="U210">
        <v>8</v>
      </c>
      <c r="V210">
        <v>2.96</v>
      </c>
      <c r="W210">
        <v>2.4500000000000002</v>
      </c>
      <c r="X210">
        <v>1.1200000000000001</v>
      </c>
      <c r="Y210">
        <v>37</v>
      </c>
      <c r="Z210">
        <v>21</v>
      </c>
      <c r="AA210">
        <v>42</v>
      </c>
      <c r="AB210">
        <v>0.28199999999999997</v>
      </c>
      <c r="AC210">
        <v>0</v>
      </c>
      <c r="AD210" s="134">
        <f t="shared" si="25"/>
        <v>13.64394993045897</v>
      </c>
      <c r="AE210" s="134">
        <f t="shared" si="26"/>
        <v>3.8803894297635604</v>
      </c>
      <c r="AF210" s="134">
        <f t="shared" si="27"/>
        <v>9.7635605006954087</v>
      </c>
      <c r="AH210" s="209">
        <f t="shared" si="31"/>
        <v>0</v>
      </c>
      <c r="AI210" s="209">
        <f t="shared" ca="1" si="32"/>
        <v>347</v>
      </c>
      <c r="AJ210" s="134">
        <f>(K210*'User Input'!$K$6)+(L210*'User Input'!$K$2)+(M210*'User Input'!$K$3)+(N210*'User Input'!$K$4)+(R210*'User Input'!$K$7)+(S210*'User Input'!$K$8)+(P210*'User Input'!$K$10)+(Q210*'User Input'!$K$9)+(O210*'User Input'!$K$11)+(I210*'User Input'!$K$12)</f>
        <v>263.20000000000005</v>
      </c>
      <c r="AK210">
        <f t="shared" si="34"/>
        <v>4.3866666666666676</v>
      </c>
      <c r="AL210" s="209">
        <f t="shared" ca="1" si="33"/>
        <v>110</v>
      </c>
      <c r="AM210" s="209">
        <f t="shared" ca="1" si="29"/>
        <v>778</v>
      </c>
      <c r="AN210" s="209">
        <f t="shared" ca="1" si="30"/>
        <v>218</v>
      </c>
    </row>
    <row r="211" spans="2:40" x14ac:dyDescent="0.2">
      <c r="B211" t="s">
        <v>200</v>
      </c>
      <c r="C211" t="s">
        <v>339</v>
      </c>
      <c r="D211" t="s">
        <v>111</v>
      </c>
      <c r="E211" t="s">
        <v>111</v>
      </c>
      <c r="F211">
        <v>12.8</v>
      </c>
      <c r="G211">
        <v>31</v>
      </c>
      <c r="H211">
        <v>31</v>
      </c>
      <c r="I211">
        <v>18</v>
      </c>
      <c r="J211">
        <v>812</v>
      </c>
      <c r="K211">
        <v>194</v>
      </c>
      <c r="L211">
        <v>11</v>
      </c>
      <c r="M211">
        <v>11</v>
      </c>
      <c r="N211">
        <v>0</v>
      </c>
      <c r="O211">
        <v>0</v>
      </c>
      <c r="P211">
        <v>190</v>
      </c>
      <c r="Q211">
        <v>83</v>
      </c>
      <c r="R211">
        <v>182</v>
      </c>
      <c r="S211">
        <v>47</v>
      </c>
      <c r="T211">
        <v>5</v>
      </c>
      <c r="U211">
        <v>25</v>
      </c>
      <c r="V211">
        <v>3.85</v>
      </c>
      <c r="W211">
        <v>3.46</v>
      </c>
      <c r="X211">
        <v>1.22</v>
      </c>
      <c r="Y211">
        <v>46</v>
      </c>
      <c r="Z211">
        <v>21</v>
      </c>
      <c r="AA211">
        <v>33</v>
      </c>
      <c r="AB211">
        <v>0.29799999999999999</v>
      </c>
      <c r="AC211">
        <v>0</v>
      </c>
      <c r="AD211" s="134">
        <f t="shared" si="25"/>
        <v>8.4432989690721651</v>
      </c>
      <c r="AE211" s="134">
        <f t="shared" si="26"/>
        <v>2.1804123711340204</v>
      </c>
      <c r="AF211" s="134">
        <f t="shared" si="27"/>
        <v>6.2628865979381452</v>
      </c>
      <c r="AH211" s="209">
        <f t="shared" si="31"/>
        <v>18</v>
      </c>
      <c r="AI211" s="209">
        <f t="shared" ca="1" si="32"/>
        <v>12</v>
      </c>
      <c r="AJ211" s="134">
        <f>(K211*'User Input'!$K$6)+(L211*'User Input'!$K$2)+(M211*'User Input'!$K$3)+(N211*'User Input'!$K$4)+(R211*'User Input'!$K$7)+(S211*'User Input'!$K$8)+(P211*'User Input'!$K$10)+(Q211*'User Input'!$K$9)+(O211*'User Input'!$K$11)+(I211*'User Input'!$K$12)</f>
        <v>429</v>
      </c>
      <c r="AK211">
        <f t="shared" si="34"/>
        <v>13.838709677419354</v>
      </c>
      <c r="AL211" s="209">
        <f t="shared" ca="1" si="33"/>
        <v>15</v>
      </c>
      <c r="AM211" s="209">
        <f t="shared" ca="1" si="29"/>
        <v>619</v>
      </c>
      <c r="AN211" s="209">
        <f t="shared" ca="1" si="30"/>
        <v>16</v>
      </c>
    </row>
    <row r="212" spans="2:40" x14ac:dyDescent="0.2">
      <c r="B212" t="s">
        <v>255</v>
      </c>
      <c r="C212" t="s">
        <v>8</v>
      </c>
      <c r="D212" t="s">
        <v>111</v>
      </c>
      <c r="E212" t="s">
        <v>111</v>
      </c>
      <c r="F212">
        <v>12.4</v>
      </c>
      <c r="G212">
        <v>31</v>
      </c>
      <c r="H212">
        <v>31</v>
      </c>
      <c r="I212">
        <v>17</v>
      </c>
      <c r="J212">
        <v>711</v>
      </c>
      <c r="K212">
        <v>169.4</v>
      </c>
      <c r="L212">
        <v>11</v>
      </c>
      <c r="M212">
        <v>9</v>
      </c>
      <c r="N212">
        <v>0</v>
      </c>
      <c r="O212">
        <v>0</v>
      </c>
      <c r="P212">
        <v>157</v>
      </c>
      <c r="Q212">
        <v>69</v>
      </c>
      <c r="R212">
        <v>180</v>
      </c>
      <c r="S212">
        <v>52</v>
      </c>
      <c r="T212">
        <v>5</v>
      </c>
      <c r="U212">
        <v>19</v>
      </c>
      <c r="V212">
        <v>3.65</v>
      </c>
      <c r="W212">
        <v>3.29</v>
      </c>
      <c r="X212">
        <v>1.23</v>
      </c>
      <c r="Y212">
        <v>47</v>
      </c>
      <c r="Z212">
        <v>21</v>
      </c>
      <c r="AA212">
        <v>32</v>
      </c>
      <c r="AB212">
        <v>0.30399999999999999</v>
      </c>
      <c r="AC212">
        <v>0</v>
      </c>
      <c r="AD212" s="134">
        <f t="shared" si="25"/>
        <v>9.5631641086186541</v>
      </c>
      <c r="AE212" s="134">
        <f t="shared" si="26"/>
        <v>2.7626918536009444</v>
      </c>
      <c r="AF212" s="134">
        <f t="shared" si="27"/>
        <v>6.8004722550177092</v>
      </c>
      <c r="AH212" s="209">
        <f t="shared" si="31"/>
        <v>17</v>
      </c>
      <c r="AI212" s="209">
        <f t="shared" ca="1" si="32"/>
        <v>17</v>
      </c>
      <c r="AJ212" s="134">
        <f>(K212*'User Input'!$K$6)+(L212*'User Input'!$K$2)+(M212*'User Input'!$K$3)+(N212*'User Input'!$K$4)+(R212*'User Input'!$K$7)+(S212*'User Input'!$K$8)+(P212*'User Input'!$K$10)+(Q212*'User Input'!$K$9)+(O212*'User Input'!$K$11)+(I212*'User Input'!$K$12)</f>
        <v>403.20000000000005</v>
      </c>
      <c r="AK212">
        <f t="shared" si="34"/>
        <v>13.006451612903227</v>
      </c>
      <c r="AL212" s="209">
        <f t="shared" ca="1" si="33"/>
        <v>26</v>
      </c>
      <c r="AM212" s="209">
        <f t="shared" ca="1" si="29"/>
        <v>693</v>
      </c>
      <c r="AN212" s="209">
        <f t="shared" ca="1" si="30"/>
        <v>79</v>
      </c>
    </row>
    <row r="213" spans="2:40" x14ac:dyDescent="0.2">
      <c r="B213" t="s">
        <v>199</v>
      </c>
      <c r="C213" t="s">
        <v>137</v>
      </c>
      <c r="D213" t="s">
        <v>111</v>
      </c>
      <c r="E213" t="s">
        <v>111</v>
      </c>
      <c r="F213">
        <v>12</v>
      </c>
      <c r="G213">
        <v>31</v>
      </c>
      <c r="H213">
        <v>31</v>
      </c>
      <c r="I213">
        <v>16</v>
      </c>
      <c r="J213">
        <v>739</v>
      </c>
      <c r="K213">
        <v>175.6</v>
      </c>
      <c r="L213">
        <v>12</v>
      </c>
      <c r="M213">
        <v>8</v>
      </c>
      <c r="N213">
        <v>0</v>
      </c>
      <c r="O213">
        <v>0</v>
      </c>
      <c r="P213">
        <v>166</v>
      </c>
      <c r="Q213">
        <v>77</v>
      </c>
      <c r="R213">
        <v>169</v>
      </c>
      <c r="S213">
        <v>51</v>
      </c>
      <c r="T213">
        <v>7</v>
      </c>
      <c r="U213">
        <v>24</v>
      </c>
      <c r="V213">
        <v>3.95</v>
      </c>
      <c r="W213">
        <v>3.61</v>
      </c>
      <c r="X213">
        <v>1.23</v>
      </c>
      <c r="Y213">
        <v>41</v>
      </c>
      <c r="Z213">
        <v>21</v>
      </c>
      <c r="AA213">
        <v>38</v>
      </c>
      <c r="AB213">
        <v>0.29099999999999998</v>
      </c>
      <c r="AC213">
        <v>0</v>
      </c>
      <c r="AD213" s="134">
        <f t="shared" si="25"/>
        <v>8.6617312072892947</v>
      </c>
      <c r="AE213" s="134">
        <f t="shared" si="26"/>
        <v>2.6138952164009113</v>
      </c>
      <c r="AF213" s="134">
        <f t="shared" si="27"/>
        <v>6.0478359908883839</v>
      </c>
      <c r="AH213" s="209">
        <f t="shared" si="31"/>
        <v>16</v>
      </c>
      <c r="AI213" s="209">
        <f t="shared" ca="1" si="32"/>
        <v>26</v>
      </c>
      <c r="AJ213" s="134">
        <f>(K213*'User Input'!$K$6)+(L213*'User Input'!$K$2)+(M213*'User Input'!$K$3)+(N213*'User Input'!$K$4)+(R213*'User Input'!$K$7)+(S213*'User Input'!$K$8)+(P213*'User Input'!$K$10)+(Q213*'User Input'!$K$9)+(O213*'User Input'!$K$11)+(I213*'User Input'!$K$12)</f>
        <v>409.29999999999995</v>
      </c>
      <c r="AK213">
        <f t="shared" si="34"/>
        <v>13.203225806451611</v>
      </c>
      <c r="AL213" s="209">
        <f t="shared" ca="1" si="33"/>
        <v>24</v>
      </c>
      <c r="AM213" s="209">
        <f t="shared" ca="1" si="29"/>
        <v>567</v>
      </c>
      <c r="AN213" s="209">
        <f t="shared" ca="1" si="30"/>
        <v>27</v>
      </c>
    </row>
    <row r="214" spans="2:40" x14ac:dyDescent="0.2">
      <c r="B214" t="s">
        <v>975</v>
      </c>
      <c r="C214" t="s">
        <v>131</v>
      </c>
      <c r="D214" t="s">
        <v>111</v>
      </c>
      <c r="E214" t="s">
        <v>111</v>
      </c>
      <c r="F214">
        <v>11.9</v>
      </c>
      <c r="G214">
        <v>29</v>
      </c>
      <c r="H214">
        <v>29</v>
      </c>
      <c r="I214">
        <v>17</v>
      </c>
      <c r="J214">
        <v>769</v>
      </c>
      <c r="K214">
        <v>181</v>
      </c>
      <c r="L214">
        <v>12</v>
      </c>
      <c r="M214">
        <v>10</v>
      </c>
      <c r="N214">
        <v>0</v>
      </c>
      <c r="O214">
        <v>0</v>
      </c>
      <c r="P214">
        <v>162</v>
      </c>
      <c r="Q214">
        <v>80</v>
      </c>
      <c r="R214">
        <v>191</v>
      </c>
      <c r="S214">
        <v>70</v>
      </c>
      <c r="T214">
        <v>5</v>
      </c>
      <c r="U214">
        <v>25</v>
      </c>
      <c r="V214">
        <v>4</v>
      </c>
      <c r="W214">
        <v>3.67</v>
      </c>
      <c r="X214">
        <v>1.29</v>
      </c>
      <c r="Y214">
        <v>40</v>
      </c>
      <c r="Z214">
        <v>21</v>
      </c>
      <c r="AA214">
        <v>39</v>
      </c>
      <c r="AB214">
        <v>0.28899999999999998</v>
      </c>
      <c r="AC214">
        <v>0</v>
      </c>
      <c r="AD214" s="134">
        <f t="shared" si="25"/>
        <v>9.4972375690607738</v>
      </c>
      <c r="AE214" s="134">
        <f t="shared" si="26"/>
        <v>3.4806629834254146</v>
      </c>
      <c r="AF214" s="134">
        <f t="shared" si="27"/>
        <v>6.0165745856353592</v>
      </c>
      <c r="AH214" s="209">
        <f t="shared" si="31"/>
        <v>17</v>
      </c>
      <c r="AI214" s="209">
        <f t="shared" ca="1" si="32"/>
        <v>17</v>
      </c>
      <c r="AJ214" s="134">
        <f>(K214*'User Input'!$K$6)+(L214*'User Input'!$K$2)+(M214*'User Input'!$K$3)+(N214*'User Input'!$K$4)+(R214*'User Input'!$K$7)+(S214*'User Input'!$K$8)+(P214*'User Input'!$K$10)+(Q214*'User Input'!$K$9)+(O214*'User Input'!$K$11)+(I214*'User Input'!$K$12)</f>
        <v>411.5</v>
      </c>
      <c r="AK214">
        <f t="shared" si="34"/>
        <v>14.189655172413794</v>
      </c>
      <c r="AL214" s="209">
        <f t="shared" ca="1" si="33"/>
        <v>22</v>
      </c>
      <c r="AM214" s="209">
        <f t="shared" ca="1" si="29"/>
        <v>540</v>
      </c>
      <c r="AN214" s="209">
        <f t="shared" ca="1" si="30"/>
        <v>16</v>
      </c>
    </row>
    <row r="215" spans="2:40" x14ac:dyDescent="0.2">
      <c r="B215" t="s">
        <v>534</v>
      </c>
      <c r="C215" t="s">
        <v>718</v>
      </c>
      <c r="D215" t="s">
        <v>111</v>
      </c>
      <c r="E215" t="s">
        <v>111</v>
      </c>
      <c r="F215">
        <v>11.7</v>
      </c>
      <c r="G215">
        <v>29</v>
      </c>
      <c r="H215">
        <v>29</v>
      </c>
      <c r="I215">
        <v>17</v>
      </c>
      <c r="J215">
        <v>779</v>
      </c>
      <c r="K215">
        <v>184</v>
      </c>
      <c r="L215">
        <v>11</v>
      </c>
      <c r="M215">
        <v>11</v>
      </c>
      <c r="N215">
        <v>0</v>
      </c>
      <c r="O215">
        <v>0</v>
      </c>
      <c r="P215">
        <v>170</v>
      </c>
      <c r="Q215">
        <v>79</v>
      </c>
      <c r="R215">
        <v>185</v>
      </c>
      <c r="S215">
        <v>61</v>
      </c>
      <c r="T215">
        <v>8</v>
      </c>
      <c r="U215">
        <v>22</v>
      </c>
      <c r="V215">
        <v>3.85</v>
      </c>
      <c r="W215">
        <v>3.55</v>
      </c>
      <c r="X215">
        <v>1.26</v>
      </c>
      <c r="Y215">
        <v>46</v>
      </c>
      <c r="Z215">
        <v>20</v>
      </c>
      <c r="AA215">
        <v>34</v>
      </c>
      <c r="AB215">
        <v>0.29499999999999998</v>
      </c>
      <c r="AC215">
        <v>0</v>
      </c>
      <c r="AD215" s="134">
        <f t="shared" si="25"/>
        <v>9.0489130434782616</v>
      </c>
      <c r="AE215" s="134">
        <f t="shared" si="26"/>
        <v>2.9836956521739131</v>
      </c>
      <c r="AF215" s="134">
        <f t="shared" si="27"/>
        <v>6.0652173913043486</v>
      </c>
      <c r="AH215" s="209">
        <f t="shared" si="31"/>
        <v>17</v>
      </c>
      <c r="AI215" s="209">
        <f t="shared" ca="1" si="32"/>
        <v>17</v>
      </c>
      <c r="AJ215" s="134">
        <f>(K215*'User Input'!$K$6)+(L215*'User Input'!$K$2)+(M215*'User Input'!$K$3)+(N215*'User Input'!$K$4)+(R215*'User Input'!$K$7)+(S215*'User Input'!$K$8)+(P215*'User Input'!$K$10)+(Q215*'User Input'!$K$9)+(O215*'User Input'!$K$11)+(I215*'User Input'!$K$12)</f>
        <v>407.5</v>
      </c>
      <c r="AK215">
        <f t="shared" si="34"/>
        <v>14.051724137931034</v>
      </c>
      <c r="AL215" s="209">
        <f t="shared" ca="1" si="33"/>
        <v>25</v>
      </c>
      <c r="AM215" s="209">
        <f t="shared" ca="1" si="29"/>
        <v>619</v>
      </c>
      <c r="AN215" s="209">
        <f t="shared" ca="1" si="30"/>
        <v>49</v>
      </c>
    </row>
    <row r="216" spans="2:40" x14ac:dyDescent="0.2">
      <c r="B216" t="s">
        <v>2203</v>
      </c>
      <c r="C216" t="s">
        <v>132</v>
      </c>
      <c r="D216" t="s">
        <v>111</v>
      </c>
      <c r="E216" t="s">
        <v>111</v>
      </c>
      <c r="F216">
        <v>11.4</v>
      </c>
      <c r="G216">
        <v>29</v>
      </c>
      <c r="H216">
        <v>29</v>
      </c>
      <c r="I216">
        <v>15</v>
      </c>
      <c r="J216">
        <v>666</v>
      </c>
      <c r="K216">
        <v>157.69999999999999</v>
      </c>
      <c r="L216">
        <v>11</v>
      </c>
      <c r="M216">
        <v>8</v>
      </c>
      <c r="N216">
        <v>0</v>
      </c>
      <c r="O216">
        <v>0</v>
      </c>
      <c r="P216">
        <v>138</v>
      </c>
      <c r="Q216">
        <v>65</v>
      </c>
      <c r="R216">
        <v>173</v>
      </c>
      <c r="S216">
        <v>57</v>
      </c>
      <c r="T216">
        <v>7</v>
      </c>
      <c r="U216">
        <v>19</v>
      </c>
      <c r="V216">
        <v>3.69</v>
      </c>
      <c r="W216">
        <v>3.45</v>
      </c>
      <c r="X216">
        <v>1.24</v>
      </c>
      <c r="Y216">
        <v>43</v>
      </c>
      <c r="Z216">
        <v>21</v>
      </c>
      <c r="AA216">
        <v>36</v>
      </c>
      <c r="AB216">
        <v>0.28999999999999998</v>
      </c>
      <c r="AC216">
        <v>0</v>
      </c>
      <c r="AD216" s="134">
        <f t="shared" si="25"/>
        <v>9.8731769181991123</v>
      </c>
      <c r="AE216" s="134">
        <f t="shared" si="26"/>
        <v>3.2530120481927711</v>
      </c>
      <c r="AF216" s="134">
        <f t="shared" si="27"/>
        <v>6.6201648700063416</v>
      </c>
      <c r="AH216" s="209">
        <f t="shared" si="31"/>
        <v>15</v>
      </c>
      <c r="AI216" s="209">
        <f t="shared" ca="1" si="32"/>
        <v>40</v>
      </c>
      <c r="AJ216" s="134">
        <f>(K216*'User Input'!$K$6)+(L216*'User Input'!$K$2)+(M216*'User Input'!$K$3)+(N216*'User Input'!$K$4)+(R216*'User Input'!$K$7)+(S216*'User Input'!$K$8)+(P216*'User Input'!$K$10)+(Q216*'User Input'!$K$9)+(O216*'User Input'!$K$11)+(I216*'User Input'!$K$12)</f>
        <v>381.59999999999991</v>
      </c>
      <c r="AK216">
        <f t="shared" si="34"/>
        <v>13.158620689655169</v>
      </c>
      <c r="AL216" s="209">
        <f t="shared" ca="1" si="33"/>
        <v>39</v>
      </c>
      <c r="AM216" s="209">
        <f t="shared" ca="1" si="29"/>
        <v>675</v>
      </c>
      <c r="AN216" s="209">
        <f t="shared" ca="1" si="30"/>
        <v>79</v>
      </c>
    </row>
    <row r="217" spans="2:40" x14ac:dyDescent="0.2">
      <c r="B217" t="s">
        <v>405</v>
      </c>
      <c r="C217" t="s">
        <v>714</v>
      </c>
      <c r="D217" t="s">
        <v>9</v>
      </c>
      <c r="E217" t="s">
        <v>9</v>
      </c>
      <c r="F217">
        <v>11.2</v>
      </c>
      <c r="G217">
        <v>58</v>
      </c>
      <c r="H217">
        <v>0</v>
      </c>
      <c r="I217">
        <v>0</v>
      </c>
      <c r="J217">
        <v>240</v>
      </c>
      <c r="K217">
        <v>58.3</v>
      </c>
      <c r="L217">
        <v>3</v>
      </c>
      <c r="M217">
        <v>3</v>
      </c>
      <c r="N217">
        <v>25</v>
      </c>
      <c r="O217">
        <v>3</v>
      </c>
      <c r="P217">
        <v>48</v>
      </c>
      <c r="Q217">
        <v>22</v>
      </c>
      <c r="R217">
        <v>70</v>
      </c>
      <c r="S217">
        <v>17</v>
      </c>
      <c r="T217">
        <v>2</v>
      </c>
      <c r="U217">
        <v>7</v>
      </c>
      <c r="V217">
        <v>3.35</v>
      </c>
      <c r="W217">
        <v>2.81</v>
      </c>
      <c r="X217">
        <v>1.1100000000000001</v>
      </c>
      <c r="Y217">
        <v>35</v>
      </c>
      <c r="Z217">
        <v>21</v>
      </c>
      <c r="AA217">
        <v>45</v>
      </c>
      <c r="AB217">
        <v>0.28100000000000003</v>
      </c>
      <c r="AC217">
        <v>0</v>
      </c>
      <c r="AD217" s="134">
        <f t="shared" si="25"/>
        <v>10.806174957118355</v>
      </c>
      <c r="AE217" s="134">
        <f t="shared" si="26"/>
        <v>2.6243567753001718</v>
      </c>
      <c r="AF217" s="134">
        <f t="shared" si="27"/>
        <v>8.1818181818181834</v>
      </c>
      <c r="AH217" s="209">
        <f t="shared" si="31"/>
        <v>0</v>
      </c>
      <c r="AI217" s="209">
        <f t="shared" ca="1" si="32"/>
        <v>347</v>
      </c>
      <c r="AJ217" s="134">
        <f>(K217*'User Input'!$K$6)+(L217*'User Input'!$K$2)+(M217*'User Input'!$K$3)+(N217*'User Input'!$K$4)+(R217*'User Input'!$K$7)+(S217*'User Input'!$K$8)+(P217*'User Input'!$K$10)+(Q217*'User Input'!$K$9)+(O217*'User Input'!$K$11)+(I217*'User Input'!$K$12)</f>
        <v>303.89999999999998</v>
      </c>
      <c r="AK217">
        <f t="shared" si="34"/>
        <v>5.2396551724137925</v>
      </c>
      <c r="AL217" s="209">
        <f t="shared" ca="1" si="33"/>
        <v>84</v>
      </c>
      <c r="AM217" s="209">
        <f t="shared" ca="1" si="29"/>
        <v>752</v>
      </c>
      <c r="AN217" s="209">
        <f t="shared" ca="1" si="30"/>
        <v>270</v>
      </c>
    </row>
    <row r="218" spans="2:40" x14ac:dyDescent="0.2">
      <c r="B218" t="s">
        <v>522</v>
      </c>
      <c r="C218" t="s">
        <v>339</v>
      </c>
      <c r="D218" t="s">
        <v>111</v>
      </c>
      <c r="E218" t="s">
        <v>111</v>
      </c>
      <c r="F218">
        <v>11.1</v>
      </c>
      <c r="G218">
        <v>29</v>
      </c>
      <c r="H218">
        <v>29</v>
      </c>
      <c r="I218">
        <v>15</v>
      </c>
      <c r="J218">
        <v>646</v>
      </c>
      <c r="K218">
        <v>151.80000000000001</v>
      </c>
      <c r="L218">
        <v>10</v>
      </c>
      <c r="M218">
        <v>9</v>
      </c>
      <c r="N218">
        <v>0</v>
      </c>
      <c r="O218">
        <v>0</v>
      </c>
      <c r="P218">
        <v>125</v>
      </c>
      <c r="Q218">
        <v>62</v>
      </c>
      <c r="R218">
        <v>191</v>
      </c>
      <c r="S218">
        <v>68</v>
      </c>
      <c r="T218">
        <v>6</v>
      </c>
      <c r="U218">
        <v>18</v>
      </c>
      <c r="V218">
        <v>3.68</v>
      </c>
      <c r="W218">
        <v>3.33</v>
      </c>
      <c r="X218">
        <v>1.27</v>
      </c>
      <c r="Y218">
        <v>42</v>
      </c>
      <c r="Z218">
        <v>21</v>
      </c>
      <c r="AA218">
        <v>37</v>
      </c>
      <c r="AB218">
        <v>0.29499999999999998</v>
      </c>
      <c r="AC218">
        <v>0</v>
      </c>
      <c r="AD218" s="134">
        <f t="shared" si="25"/>
        <v>11.324110671936758</v>
      </c>
      <c r="AE218" s="134">
        <f t="shared" si="26"/>
        <v>4.0316205533596836</v>
      </c>
      <c r="AF218" s="134">
        <f t="shared" si="27"/>
        <v>7.2924901185770743</v>
      </c>
      <c r="AH218" s="209">
        <f t="shared" si="31"/>
        <v>15</v>
      </c>
      <c r="AI218" s="209">
        <f t="shared" ca="1" si="32"/>
        <v>40</v>
      </c>
      <c r="AJ218" s="134">
        <f>(K218*'User Input'!$K$6)+(L218*'User Input'!$K$2)+(M218*'User Input'!$K$3)+(N218*'User Input'!$K$4)+(R218*'User Input'!$K$7)+(S218*'User Input'!$K$8)+(P218*'User Input'!$K$10)+(Q218*'User Input'!$K$9)+(O218*'User Input'!$K$11)+(I218*'User Input'!$K$12)</f>
        <v>365.90000000000009</v>
      </c>
      <c r="AK218">
        <f t="shared" si="34"/>
        <v>12.617241379310348</v>
      </c>
      <c r="AL218" s="209">
        <f t="shared" ca="1" si="33"/>
        <v>44</v>
      </c>
      <c r="AM218" s="209">
        <f t="shared" ca="1" si="29"/>
        <v>682</v>
      </c>
      <c r="AN218" s="209">
        <f t="shared" ca="1" si="30"/>
        <v>91</v>
      </c>
    </row>
    <row r="219" spans="2:40" x14ac:dyDescent="0.2">
      <c r="B219" t="s">
        <v>2456</v>
      </c>
      <c r="C219" t="s">
        <v>131</v>
      </c>
      <c r="D219" t="s">
        <v>111</v>
      </c>
      <c r="E219" t="s">
        <v>111</v>
      </c>
      <c r="F219">
        <v>11</v>
      </c>
      <c r="G219">
        <v>29</v>
      </c>
      <c r="H219">
        <v>29</v>
      </c>
      <c r="I219">
        <v>16</v>
      </c>
      <c r="J219">
        <v>702</v>
      </c>
      <c r="K219">
        <v>169.4</v>
      </c>
      <c r="L219">
        <v>12</v>
      </c>
      <c r="M219">
        <v>9</v>
      </c>
      <c r="N219">
        <v>0</v>
      </c>
      <c r="O219">
        <v>0</v>
      </c>
      <c r="P219">
        <v>168</v>
      </c>
      <c r="Q219">
        <v>73</v>
      </c>
      <c r="R219">
        <v>151</v>
      </c>
      <c r="S219">
        <v>34</v>
      </c>
      <c r="T219">
        <v>5</v>
      </c>
      <c r="U219">
        <v>22</v>
      </c>
      <c r="V219">
        <v>3.86</v>
      </c>
      <c r="W219">
        <v>3.42</v>
      </c>
      <c r="X219">
        <v>1.19</v>
      </c>
      <c r="Y219">
        <v>47</v>
      </c>
      <c r="Z219">
        <v>21</v>
      </c>
      <c r="AA219">
        <v>33</v>
      </c>
      <c r="AB219">
        <v>0.29699999999999999</v>
      </c>
      <c r="AC219">
        <v>0</v>
      </c>
      <c r="AD219" s="134">
        <f t="shared" si="25"/>
        <v>8.0224321133412033</v>
      </c>
      <c r="AE219" s="134">
        <f t="shared" si="26"/>
        <v>1.806375442739079</v>
      </c>
      <c r="AF219" s="134">
        <f t="shared" si="27"/>
        <v>6.2160566706021241</v>
      </c>
      <c r="AH219" s="209">
        <f t="shared" si="31"/>
        <v>16</v>
      </c>
      <c r="AI219" s="209">
        <f t="shared" ca="1" si="32"/>
        <v>26</v>
      </c>
      <c r="AJ219" s="134">
        <f>(K219*'User Input'!$K$6)+(L219*'User Input'!$K$2)+(M219*'User Input'!$K$3)+(N219*'User Input'!$K$4)+(R219*'User Input'!$K$7)+(S219*'User Input'!$K$8)+(P219*'User Input'!$K$10)+(Q219*'User Input'!$K$9)+(O219*'User Input'!$K$11)+(I219*'User Input'!$K$12)</f>
        <v>395.70000000000005</v>
      </c>
      <c r="AK219">
        <f t="shared" si="34"/>
        <v>13.644827586206898</v>
      </c>
      <c r="AL219" s="209">
        <f t="shared" ca="1" si="33"/>
        <v>31</v>
      </c>
      <c r="AM219" s="209">
        <f t="shared" ca="1" si="29"/>
        <v>611</v>
      </c>
      <c r="AN219" s="209">
        <f t="shared" ca="1" si="30"/>
        <v>49</v>
      </c>
    </row>
    <row r="220" spans="2:40" x14ac:dyDescent="0.2">
      <c r="B220" t="s">
        <v>425</v>
      </c>
      <c r="C220" t="s">
        <v>7</v>
      </c>
      <c r="D220" t="s">
        <v>9</v>
      </c>
      <c r="E220" t="s">
        <v>9</v>
      </c>
      <c r="F220">
        <v>10.7</v>
      </c>
      <c r="G220">
        <v>65</v>
      </c>
      <c r="H220">
        <v>0</v>
      </c>
      <c r="I220">
        <v>0</v>
      </c>
      <c r="J220">
        <v>243</v>
      </c>
      <c r="K220">
        <v>58.3</v>
      </c>
      <c r="L220">
        <v>3</v>
      </c>
      <c r="M220">
        <v>3</v>
      </c>
      <c r="N220">
        <v>30</v>
      </c>
      <c r="O220">
        <v>0</v>
      </c>
      <c r="P220">
        <v>51</v>
      </c>
      <c r="Q220">
        <v>23</v>
      </c>
      <c r="R220">
        <v>65</v>
      </c>
      <c r="S220">
        <v>19</v>
      </c>
      <c r="T220">
        <v>2</v>
      </c>
      <c r="U220">
        <v>7</v>
      </c>
      <c r="V220">
        <v>3.61</v>
      </c>
      <c r="W220">
        <v>3.06</v>
      </c>
      <c r="X220">
        <v>1.2</v>
      </c>
      <c r="Y220">
        <v>43</v>
      </c>
      <c r="Z220">
        <v>20</v>
      </c>
      <c r="AA220">
        <v>37</v>
      </c>
      <c r="AB220">
        <v>0.29599999999999999</v>
      </c>
      <c r="AC220">
        <v>0</v>
      </c>
      <c r="AD220" s="134">
        <f t="shared" si="25"/>
        <v>10.034305317324186</v>
      </c>
      <c r="AE220" s="134">
        <f t="shared" si="26"/>
        <v>2.933104631217839</v>
      </c>
      <c r="AF220" s="134">
        <f t="shared" si="27"/>
        <v>7.1012006861063472</v>
      </c>
      <c r="AH220" s="209">
        <f t="shared" si="31"/>
        <v>0</v>
      </c>
      <c r="AI220" s="209">
        <f t="shared" ca="1" si="32"/>
        <v>347</v>
      </c>
      <c r="AJ220" s="134">
        <f>(K220*'User Input'!$K$6)+(L220*'User Input'!$K$2)+(M220*'User Input'!$K$3)+(N220*'User Input'!$K$4)+(R220*'User Input'!$K$7)+(S220*'User Input'!$K$8)+(P220*'User Input'!$K$10)+(Q220*'User Input'!$K$9)+(O220*'User Input'!$K$11)+(I220*'User Input'!$K$12)</f>
        <v>330.4</v>
      </c>
      <c r="AK220">
        <f t="shared" si="34"/>
        <v>5.0830769230769226</v>
      </c>
      <c r="AL220" s="209">
        <f t="shared" ca="1" si="33"/>
        <v>63</v>
      </c>
      <c r="AM220" s="209">
        <f t="shared" ca="1" si="29"/>
        <v>700</v>
      </c>
      <c r="AN220" s="209">
        <f t="shared" ca="1" si="30"/>
        <v>270</v>
      </c>
    </row>
    <row r="221" spans="2:40" x14ac:dyDescent="0.2">
      <c r="B221" t="s">
        <v>531</v>
      </c>
      <c r="C221" t="s">
        <v>8</v>
      </c>
      <c r="D221" t="s">
        <v>111</v>
      </c>
      <c r="E221" t="s">
        <v>111</v>
      </c>
      <c r="F221">
        <v>10.4</v>
      </c>
      <c r="G221">
        <v>31</v>
      </c>
      <c r="H221">
        <v>31</v>
      </c>
      <c r="I221">
        <v>17</v>
      </c>
      <c r="J221">
        <v>781</v>
      </c>
      <c r="K221">
        <v>184.8</v>
      </c>
      <c r="L221">
        <v>11</v>
      </c>
      <c r="M221">
        <v>11</v>
      </c>
      <c r="N221">
        <v>0</v>
      </c>
      <c r="O221">
        <v>0</v>
      </c>
      <c r="P221">
        <v>184</v>
      </c>
      <c r="Q221">
        <v>80</v>
      </c>
      <c r="R221">
        <v>174</v>
      </c>
      <c r="S221">
        <v>49</v>
      </c>
      <c r="T221">
        <v>6</v>
      </c>
      <c r="U221">
        <v>21</v>
      </c>
      <c r="V221">
        <v>3.9</v>
      </c>
      <c r="W221">
        <v>3.48</v>
      </c>
      <c r="X221">
        <v>1.26</v>
      </c>
      <c r="Y221">
        <v>48</v>
      </c>
      <c r="Z221">
        <v>21</v>
      </c>
      <c r="AA221">
        <v>31</v>
      </c>
      <c r="AB221">
        <v>0.308</v>
      </c>
      <c r="AC221">
        <v>0</v>
      </c>
      <c r="AD221" s="134">
        <f t="shared" si="25"/>
        <v>8.4740259740259738</v>
      </c>
      <c r="AE221" s="134">
        <f t="shared" si="26"/>
        <v>2.3863636363636362</v>
      </c>
      <c r="AF221" s="134">
        <f t="shared" si="27"/>
        <v>6.0876623376623371</v>
      </c>
      <c r="AH221" s="209">
        <f t="shared" si="31"/>
        <v>17</v>
      </c>
      <c r="AI221" s="209">
        <f t="shared" ca="1" si="32"/>
        <v>17</v>
      </c>
      <c r="AJ221" s="134">
        <f>(K221*'User Input'!$K$6)+(L221*'User Input'!$K$2)+(M221*'User Input'!$K$3)+(N221*'User Input'!$K$4)+(R221*'User Input'!$K$7)+(S221*'User Input'!$K$8)+(P221*'User Input'!$K$10)+(Q221*'User Input'!$K$9)+(O221*'User Input'!$K$11)+(I221*'User Input'!$K$12)</f>
        <v>401.40000000000009</v>
      </c>
      <c r="AK221">
        <f t="shared" si="34"/>
        <v>12.948387096774196</v>
      </c>
      <c r="AL221" s="209">
        <f t="shared" ca="1" si="33"/>
        <v>27</v>
      </c>
      <c r="AM221" s="209">
        <f t="shared" ca="1" si="29"/>
        <v>591</v>
      </c>
      <c r="AN221" s="209">
        <f t="shared" ca="1" si="30"/>
        <v>59</v>
      </c>
    </row>
    <row r="222" spans="2:40" x14ac:dyDescent="0.2">
      <c r="B222" t="s">
        <v>421</v>
      </c>
      <c r="C222" t="s">
        <v>135</v>
      </c>
      <c r="D222" t="s">
        <v>111</v>
      </c>
      <c r="E222" t="s">
        <v>111</v>
      </c>
      <c r="F222">
        <v>10.199999999999999</v>
      </c>
      <c r="G222">
        <v>31</v>
      </c>
      <c r="H222">
        <v>31</v>
      </c>
      <c r="I222">
        <v>16</v>
      </c>
      <c r="J222">
        <v>750</v>
      </c>
      <c r="K222">
        <v>175.6</v>
      </c>
      <c r="L222">
        <v>11</v>
      </c>
      <c r="M222">
        <v>10</v>
      </c>
      <c r="N222">
        <v>0</v>
      </c>
      <c r="O222">
        <v>0</v>
      </c>
      <c r="P222">
        <v>162</v>
      </c>
      <c r="Q222">
        <v>79</v>
      </c>
      <c r="R222">
        <v>185</v>
      </c>
      <c r="S222">
        <v>63</v>
      </c>
      <c r="T222">
        <v>8</v>
      </c>
      <c r="U222">
        <v>23</v>
      </c>
      <c r="V222">
        <v>4.0199999999999996</v>
      </c>
      <c r="W222">
        <v>3.59</v>
      </c>
      <c r="X222">
        <v>1.28</v>
      </c>
      <c r="Y222">
        <v>41</v>
      </c>
      <c r="Z222">
        <v>21</v>
      </c>
      <c r="AA222">
        <v>38</v>
      </c>
      <c r="AB222">
        <v>0.29399999999999998</v>
      </c>
      <c r="AC222">
        <v>0</v>
      </c>
      <c r="AD222" s="134">
        <f t="shared" si="25"/>
        <v>9.4817767653758551</v>
      </c>
      <c r="AE222" s="134">
        <f t="shared" si="26"/>
        <v>3.2289293849658316</v>
      </c>
      <c r="AF222" s="134">
        <f t="shared" si="27"/>
        <v>6.2528473804100235</v>
      </c>
      <c r="AH222" s="209">
        <f t="shared" si="31"/>
        <v>16</v>
      </c>
      <c r="AI222" s="209">
        <f t="shared" ca="1" si="32"/>
        <v>26</v>
      </c>
      <c r="AJ222" s="134">
        <f>(K222*'User Input'!$K$6)+(L222*'User Input'!$K$2)+(M222*'User Input'!$K$3)+(N222*'User Input'!$K$4)+(R222*'User Input'!$K$7)+(S222*'User Input'!$K$8)+(P222*'User Input'!$K$10)+(Q222*'User Input'!$K$9)+(O222*'User Input'!$K$11)+(I222*'User Input'!$K$12)</f>
        <v>390.29999999999995</v>
      </c>
      <c r="AK222">
        <f t="shared" si="34"/>
        <v>12.590322580645159</v>
      </c>
      <c r="AL222" s="209">
        <f t="shared" ca="1" si="33"/>
        <v>34</v>
      </c>
      <c r="AM222" s="209">
        <f t="shared" ca="1" si="29"/>
        <v>526</v>
      </c>
      <c r="AN222" s="209">
        <f t="shared" ca="1" si="30"/>
        <v>36</v>
      </c>
    </row>
    <row r="223" spans="2:40" x14ac:dyDescent="0.2">
      <c r="B223" t="s">
        <v>470</v>
      </c>
      <c r="C223" t="s">
        <v>715</v>
      </c>
      <c r="D223" t="s">
        <v>111</v>
      </c>
      <c r="E223" t="s">
        <v>111</v>
      </c>
      <c r="F223">
        <v>10</v>
      </c>
      <c r="G223">
        <v>25</v>
      </c>
      <c r="H223">
        <v>25</v>
      </c>
      <c r="I223">
        <v>14</v>
      </c>
      <c r="J223">
        <v>581</v>
      </c>
      <c r="K223">
        <v>138.9</v>
      </c>
      <c r="L223">
        <v>10</v>
      </c>
      <c r="M223">
        <v>7</v>
      </c>
      <c r="N223">
        <v>0</v>
      </c>
      <c r="O223">
        <v>0</v>
      </c>
      <c r="P223">
        <v>120</v>
      </c>
      <c r="Q223">
        <v>56</v>
      </c>
      <c r="R223">
        <v>152</v>
      </c>
      <c r="S223">
        <v>44</v>
      </c>
      <c r="T223">
        <v>7</v>
      </c>
      <c r="U223">
        <v>18</v>
      </c>
      <c r="V223">
        <v>3.61</v>
      </c>
      <c r="W223">
        <v>3.33</v>
      </c>
      <c r="X223">
        <v>1.18</v>
      </c>
      <c r="Y223">
        <v>41</v>
      </c>
      <c r="Z223">
        <v>20</v>
      </c>
      <c r="AA223">
        <v>39</v>
      </c>
      <c r="AB223">
        <v>0.28299999999999997</v>
      </c>
      <c r="AC223">
        <v>0</v>
      </c>
      <c r="AD223" s="134">
        <f t="shared" si="25"/>
        <v>9.8488120950323967</v>
      </c>
      <c r="AE223" s="134">
        <f t="shared" si="26"/>
        <v>2.8509719222462202</v>
      </c>
      <c r="AF223" s="134">
        <f t="shared" si="27"/>
        <v>6.9978401727861765</v>
      </c>
      <c r="AH223" s="209">
        <f t="shared" si="31"/>
        <v>14</v>
      </c>
      <c r="AI223" s="209">
        <f t="shared" ca="1" si="32"/>
        <v>53</v>
      </c>
      <c r="AJ223" s="134">
        <f>(K223*'User Input'!$K$6)+(L223*'User Input'!$K$2)+(M223*'User Input'!$K$3)+(N223*'User Input'!$K$4)+(R223*'User Input'!$K$7)+(S223*'User Input'!$K$8)+(P223*'User Input'!$K$10)+(Q223*'User Input'!$K$9)+(O223*'User Input'!$K$11)+(I223*'User Input'!$K$12)</f>
        <v>349.70000000000005</v>
      </c>
      <c r="AK223">
        <f t="shared" si="34"/>
        <v>13.988000000000001</v>
      </c>
      <c r="AL223" s="209">
        <f t="shared" ca="1" si="33"/>
        <v>53</v>
      </c>
      <c r="AM223" s="209">
        <f t="shared" ca="1" si="29"/>
        <v>700</v>
      </c>
      <c r="AN223" s="209">
        <f t="shared" ca="1" si="30"/>
        <v>91</v>
      </c>
    </row>
    <row r="224" spans="2:40" x14ac:dyDescent="0.2">
      <c r="B224" t="s">
        <v>1002</v>
      </c>
      <c r="C224" t="s">
        <v>121</v>
      </c>
      <c r="D224" t="s">
        <v>9</v>
      </c>
      <c r="E224" t="s">
        <v>9</v>
      </c>
      <c r="F224">
        <v>9.9</v>
      </c>
      <c r="G224">
        <v>65</v>
      </c>
      <c r="H224">
        <v>0</v>
      </c>
      <c r="I224">
        <v>0</v>
      </c>
      <c r="J224">
        <v>279</v>
      </c>
      <c r="K224">
        <v>64.8</v>
      </c>
      <c r="L224">
        <v>3</v>
      </c>
      <c r="M224">
        <v>3</v>
      </c>
      <c r="N224">
        <v>25</v>
      </c>
      <c r="O224">
        <v>3</v>
      </c>
      <c r="P224">
        <v>49</v>
      </c>
      <c r="Q224">
        <v>26</v>
      </c>
      <c r="R224">
        <v>86</v>
      </c>
      <c r="S224">
        <v>37</v>
      </c>
      <c r="T224">
        <v>3</v>
      </c>
      <c r="U224">
        <v>7</v>
      </c>
      <c r="V224">
        <v>3.64</v>
      </c>
      <c r="W224">
        <v>3.42</v>
      </c>
      <c r="X224">
        <v>1.33</v>
      </c>
      <c r="Y224">
        <v>36</v>
      </c>
      <c r="Z224">
        <v>21</v>
      </c>
      <c r="AA224">
        <v>43</v>
      </c>
      <c r="AB224">
        <v>0.28299999999999997</v>
      </c>
      <c r="AC224">
        <v>0</v>
      </c>
      <c r="AD224" s="134">
        <f t="shared" si="25"/>
        <v>11.944444444444445</v>
      </c>
      <c r="AE224" s="134">
        <f t="shared" si="26"/>
        <v>5.1388888888888893</v>
      </c>
      <c r="AF224" s="134">
        <f t="shared" si="27"/>
        <v>6.8055555555555554</v>
      </c>
      <c r="AH224" s="209">
        <f t="shared" si="31"/>
        <v>0</v>
      </c>
      <c r="AI224" s="209">
        <f t="shared" ca="1" si="32"/>
        <v>347</v>
      </c>
      <c r="AJ224" s="134">
        <f>(K224*'User Input'!$K$6)+(L224*'User Input'!$K$2)+(M224*'User Input'!$K$3)+(N224*'User Input'!$K$4)+(R224*'User Input'!$K$7)+(S224*'User Input'!$K$8)+(P224*'User Input'!$K$10)+(Q224*'User Input'!$K$9)+(O224*'User Input'!$K$11)+(I224*'User Input'!$K$12)</f>
        <v>306.39999999999998</v>
      </c>
      <c r="AK224">
        <f t="shared" si="34"/>
        <v>4.7138461538461538</v>
      </c>
      <c r="AL224" s="209">
        <f t="shared" ca="1" si="33"/>
        <v>80</v>
      </c>
      <c r="AM224" s="209">
        <f t="shared" ca="1" si="29"/>
        <v>694</v>
      </c>
      <c r="AN224" s="209">
        <f t="shared" ca="1" si="30"/>
        <v>270</v>
      </c>
    </row>
    <row r="225" spans="2:40" x14ac:dyDescent="0.2">
      <c r="B225" t="s">
        <v>2250</v>
      </c>
      <c r="C225" t="s">
        <v>132</v>
      </c>
      <c r="D225" t="s">
        <v>111</v>
      </c>
      <c r="E225" t="s">
        <v>111</v>
      </c>
      <c r="F225">
        <v>9.6999999999999993</v>
      </c>
      <c r="G225">
        <v>31</v>
      </c>
      <c r="H225">
        <v>31</v>
      </c>
      <c r="I225">
        <v>18</v>
      </c>
      <c r="J225">
        <v>817</v>
      </c>
      <c r="K225">
        <v>194</v>
      </c>
      <c r="L225">
        <v>12</v>
      </c>
      <c r="M225">
        <v>11</v>
      </c>
      <c r="N225">
        <v>0</v>
      </c>
      <c r="O225">
        <v>0</v>
      </c>
      <c r="P225">
        <v>204</v>
      </c>
      <c r="Q225">
        <v>87</v>
      </c>
      <c r="R225">
        <v>157</v>
      </c>
      <c r="S225">
        <v>37</v>
      </c>
      <c r="T225">
        <v>8</v>
      </c>
      <c r="U225">
        <v>25</v>
      </c>
      <c r="V225">
        <v>4.04</v>
      </c>
      <c r="W225">
        <v>3.56</v>
      </c>
      <c r="X225">
        <v>1.24</v>
      </c>
      <c r="Y225">
        <v>49</v>
      </c>
      <c r="Z225">
        <v>21</v>
      </c>
      <c r="AA225">
        <v>30</v>
      </c>
      <c r="AB225">
        <v>0.30199999999999999</v>
      </c>
      <c r="AC225">
        <v>0</v>
      </c>
      <c r="AD225" s="134">
        <f t="shared" si="25"/>
        <v>7.2835051546391751</v>
      </c>
      <c r="AE225" s="134">
        <f t="shared" si="26"/>
        <v>1.7164948453608246</v>
      </c>
      <c r="AF225" s="134">
        <f t="shared" si="27"/>
        <v>5.5670103092783503</v>
      </c>
      <c r="AH225" s="209">
        <f t="shared" si="31"/>
        <v>18</v>
      </c>
      <c r="AI225" s="209">
        <f t="shared" ca="1" si="32"/>
        <v>12</v>
      </c>
      <c r="AJ225" s="134">
        <f>(K225*'User Input'!$K$6)+(L225*'User Input'!$K$2)+(M225*'User Input'!$K$3)+(N225*'User Input'!$K$4)+(R225*'User Input'!$K$7)+(S225*'User Input'!$K$8)+(P225*'User Input'!$K$10)+(Q225*'User Input'!$K$9)+(O225*'User Input'!$K$11)+(I225*'User Input'!$K$12)</f>
        <v>415.5</v>
      </c>
      <c r="AK225">
        <f t="shared" si="34"/>
        <v>13.403225806451612</v>
      </c>
      <c r="AL225" s="209">
        <f t="shared" ca="1" si="33"/>
        <v>19</v>
      </c>
      <c r="AM225" s="209">
        <f t="shared" ca="1" si="29"/>
        <v>511</v>
      </c>
      <c r="AN225" s="209">
        <f t="shared" ca="1" si="30"/>
        <v>16</v>
      </c>
    </row>
    <row r="226" spans="2:40" x14ac:dyDescent="0.2">
      <c r="B226" t="s">
        <v>235</v>
      </c>
      <c r="C226" t="s">
        <v>716</v>
      </c>
      <c r="D226" t="s">
        <v>111</v>
      </c>
      <c r="E226" t="s">
        <v>111</v>
      </c>
      <c r="F226">
        <v>9.6</v>
      </c>
      <c r="G226">
        <v>29</v>
      </c>
      <c r="H226">
        <v>29</v>
      </c>
      <c r="I226">
        <v>16</v>
      </c>
      <c r="J226">
        <v>750</v>
      </c>
      <c r="K226">
        <v>175.2</v>
      </c>
      <c r="L226">
        <v>11</v>
      </c>
      <c r="M226">
        <v>9</v>
      </c>
      <c r="N226">
        <v>0</v>
      </c>
      <c r="O226">
        <v>0</v>
      </c>
      <c r="P226">
        <v>165</v>
      </c>
      <c r="Q226">
        <v>77</v>
      </c>
      <c r="R226">
        <v>174</v>
      </c>
      <c r="S226">
        <v>62</v>
      </c>
      <c r="T226">
        <v>10</v>
      </c>
      <c r="U226">
        <v>21</v>
      </c>
      <c r="V226">
        <v>3.96</v>
      </c>
      <c r="W226">
        <v>3.6</v>
      </c>
      <c r="X226">
        <v>1.29</v>
      </c>
      <c r="Y226">
        <v>48</v>
      </c>
      <c r="Z226">
        <v>21</v>
      </c>
      <c r="AA226">
        <v>31</v>
      </c>
      <c r="AB226">
        <v>0.29899999999999999</v>
      </c>
      <c r="AC226">
        <v>0</v>
      </c>
      <c r="AD226" s="134">
        <f t="shared" si="25"/>
        <v>8.9383561643835616</v>
      </c>
      <c r="AE226" s="134">
        <f t="shared" si="26"/>
        <v>3.1849315068493151</v>
      </c>
      <c r="AF226" s="134">
        <f t="shared" si="27"/>
        <v>5.7534246575342465</v>
      </c>
      <c r="AH226" s="209">
        <f t="shared" si="31"/>
        <v>16</v>
      </c>
      <c r="AI226" s="209">
        <f t="shared" ca="1" si="32"/>
        <v>26</v>
      </c>
      <c r="AJ226" s="134">
        <f>(K226*'User Input'!$K$6)+(L226*'User Input'!$K$2)+(M226*'User Input'!$K$3)+(N226*'User Input'!$K$4)+(R226*'User Input'!$K$7)+(S226*'User Input'!$K$8)+(P226*'User Input'!$K$10)+(Q226*'User Input'!$K$9)+(O226*'User Input'!$K$11)+(I226*'User Input'!$K$12)</f>
        <v>388.59999999999991</v>
      </c>
      <c r="AK226">
        <f t="shared" si="34"/>
        <v>13.399999999999997</v>
      </c>
      <c r="AL226" s="209">
        <f t="shared" ca="1" si="33"/>
        <v>36</v>
      </c>
      <c r="AM226" s="209">
        <f t="shared" ca="1" si="29"/>
        <v>561</v>
      </c>
      <c r="AN226" s="209">
        <f t="shared" ca="1" si="30"/>
        <v>59</v>
      </c>
    </row>
    <row r="227" spans="2:40" x14ac:dyDescent="0.2">
      <c r="B227" t="s">
        <v>602</v>
      </c>
      <c r="C227" t="s">
        <v>2</v>
      </c>
      <c r="D227" t="s">
        <v>111</v>
      </c>
      <c r="E227" t="s">
        <v>111</v>
      </c>
      <c r="F227">
        <v>9.5</v>
      </c>
      <c r="G227">
        <v>26</v>
      </c>
      <c r="H227">
        <v>26</v>
      </c>
      <c r="I227">
        <v>14</v>
      </c>
      <c r="J227">
        <v>600</v>
      </c>
      <c r="K227">
        <v>142.5</v>
      </c>
      <c r="L227">
        <v>9</v>
      </c>
      <c r="M227">
        <v>8</v>
      </c>
      <c r="N227">
        <v>0</v>
      </c>
      <c r="O227">
        <v>0</v>
      </c>
      <c r="P227">
        <v>124</v>
      </c>
      <c r="Q227">
        <v>55</v>
      </c>
      <c r="R227">
        <v>158</v>
      </c>
      <c r="S227">
        <v>52</v>
      </c>
      <c r="T227">
        <v>9</v>
      </c>
      <c r="U227">
        <v>14</v>
      </c>
      <c r="V227">
        <v>3.5</v>
      </c>
      <c r="W227">
        <v>3.32</v>
      </c>
      <c r="X227">
        <v>1.23</v>
      </c>
      <c r="Y227">
        <v>49</v>
      </c>
      <c r="Z227">
        <v>21</v>
      </c>
      <c r="AA227">
        <v>30</v>
      </c>
      <c r="AB227">
        <v>0.29799999999999999</v>
      </c>
      <c r="AC227">
        <v>0</v>
      </c>
      <c r="AD227" s="134">
        <f t="shared" si="25"/>
        <v>9.9789473684210535</v>
      </c>
      <c r="AE227" s="134">
        <f t="shared" si="26"/>
        <v>3.2842105263157895</v>
      </c>
      <c r="AF227" s="134">
        <f t="shared" si="27"/>
        <v>6.6947368421052644</v>
      </c>
      <c r="AH227" s="209">
        <f t="shared" si="31"/>
        <v>14</v>
      </c>
      <c r="AI227" s="209">
        <f t="shared" ca="1" si="32"/>
        <v>53</v>
      </c>
      <c r="AJ227" s="134">
        <f>(K227*'User Input'!$K$6)+(L227*'User Input'!$K$2)+(M227*'User Input'!$K$3)+(N227*'User Input'!$K$4)+(R227*'User Input'!$K$7)+(S227*'User Input'!$K$8)+(P227*'User Input'!$K$10)+(Q227*'User Input'!$K$9)+(O227*'User Input'!$K$11)+(I227*'User Input'!$K$12)</f>
        <v>340.5</v>
      </c>
      <c r="AK227">
        <f t="shared" si="34"/>
        <v>13.096153846153847</v>
      </c>
      <c r="AL227" s="209">
        <f t="shared" ca="1" si="33"/>
        <v>59</v>
      </c>
      <c r="AM227" s="209">
        <f t="shared" ca="1" si="29"/>
        <v>727</v>
      </c>
      <c r="AN227" s="209">
        <f t="shared" ca="1" si="30"/>
        <v>134</v>
      </c>
    </row>
    <row r="228" spans="2:40" x14ac:dyDescent="0.2">
      <c r="B228" t="s">
        <v>375</v>
      </c>
      <c r="C228" t="s">
        <v>123</v>
      </c>
      <c r="D228" t="s">
        <v>111</v>
      </c>
      <c r="E228" t="s">
        <v>111</v>
      </c>
      <c r="F228">
        <v>9.5</v>
      </c>
      <c r="G228">
        <v>28</v>
      </c>
      <c r="H228">
        <v>28</v>
      </c>
      <c r="I228">
        <v>15</v>
      </c>
      <c r="J228">
        <v>692</v>
      </c>
      <c r="K228">
        <v>165</v>
      </c>
      <c r="L228">
        <v>11</v>
      </c>
      <c r="M228">
        <v>9</v>
      </c>
      <c r="N228">
        <v>0</v>
      </c>
      <c r="O228">
        <v>0</v>
      </c>
      <c r="P228">
        <v>155</v>
      </c>
      <c r="Q228">
        <v>73</v>
      </c>
      <c r="R228">
        <v>158</v>
      </c>
      <c r="S228">
        <v>46</v>
      </c>
      <c r="T228">
        <v>7</v>
      </c>
      <c r="U228">
        <v>24</v>
      </c>
      <c r="V228">
        <v>3.97</v>
      </c>
      <c r="W228">
        <v>3.58</v>
      </c>
      <c r="X228">
        <v>1.22</v>
      </c>
      <c r="Y228">
        <v>42</v>
      </c>
      <c r="Z228">
        <v>20</v>
      </c>
      <c r="AA228">
        <v>38</v>
      </c>
      <c r="AB228">
        <v>0.28699999999999998</v>
      </c>
      <c r="AC228">
        <v>0</v>
      </c>
      <c r="AD228" s="134">
        <f t="shared" si="25"/>
        <v>8.6181818181818191</v>
      </c>
      <c r="AE228" s="134">
        <f t="shared" si="26"/>
        <v>2.5090909090909093</v>
      </c>
      <c r="AF228" s="134">
        <f t="shared" si="27"/>
        <v>6.1090909090909093</v>
      </c>
      <c r="AH228" s="209">
        <f t="shared" si="31"/>
        <v>15</v>
      </c>
      <c r="AI228" s="209">
        <f t="shared" ca="1" si="32"/>
        <v>40</v>
      </c>
      <c r="AJ228" s="134">
        <f>(K228*'User Input'!$K$6)+(L228*'User Input'!$K$2)+(M228*'User Input'!$K$3)+(N228*'User Input'!$K$4)+(R228*'User Input'!$K$7)+(S228*'User Input'!$K$8)+(P228*'User Input'!$K$10)+(Q228*'User Input'!$K$9)+(O228*'User Input'!$K$11)+(I228*'User Input'!$K$12)</f>
        <v>377</v>
      </c>
      <c r="AK228">
        <f t="shared" si="34"/>
        <v>13.464285714285714</v>
      </c>
      <c r="AL228" s="209">
        <f t="shared" ca="1" si="33"/>
        <v>41</v>
      </c>
      <c r="AM228" s="209">
        <f t="shared" ca="1" si="29"/>
        <v>554</v>
      </c>
      <c r="AN228" s="209">
        <f t="shared" ca="1" si="30"/>
        <v>27</v>
      </c>
    </row>
    <row r="229" spans="2:40" x14ac:dyDescent="0.2">
      <c r="B229" t="s">
        <v>473</v>
      </c>
      <c r="C229" t="s">
        <v>136</v>
      </c>
      <c r="D229" t="s">
        <v>111</v>
      </c>
      <c r="E229" t="s">
        <v>111</v>
      </c>
      <c r="F229">
        <v>9.1999999999999993</v>
      </c>
      <c r="G229">
        <v>31</v>
      </c>
      <c r="H229">
        <v>31</v>
      </c>
      <c r="I229">
        <v>16</v>
      </c>
      <c r="J229">
        <v>790</v>
      </c>
      <c r="K229">
        <v>184.8</v>
      </c>
      <c r="L229">
        <v>12</v>
      </c>
      <c r="M229">
        <v>10</v>
      </c>
      <c r="N229">
        <v>0</v>
      </c>
      <c r="O229">
        <v>0</v>
      </c>
      <c r="P229">
        <v>176</v>
      </c>
      <c r="Q229">
        <v>88</v>
      </c>
      <c r="R229">
        <v>184</v>
      </c>
      <c r="S229">
        <v>63</v>
      </c>
      <c r="T229">
        <v>10</v>
      </c>
      <c r="U229">
        <v>26</v>
      </c>
      <c r="V229">
        <v>4.2699999999999996</v>
      </c>
      <c r="W229">
        <v>3.7</v>
      </c>
      <c r="X229">
        <v>1.29</v>
      </c>
      <c r="Y229">
        <v>40</v>
      </c>
      <c r="Z229">
        <v>21</v>
      </c>
      <c r="AA229">
        <v>39</v>
      </c>
      <c r="AB229">
        <v>0.29399999999999998</v>
      </c>
      <c r="AC229">
        <v>0</v>
      </c>
      <c r="AD229" s="134">
        <f t="shared" si="25"/>
        <v>8.9610389610389607</v>
      </c>
      <c r="AE229" s="134">
        <f t="shared" si="26"/>
        <v>3.0681818181818179</v>
      </c>
      <c r="AF229" s="134">
        <f t="shared" si="27"/>
        <v>5.8928571428571423</v>
      </c>
      <c r="AH229" s="209">
        <f t="shared" si="31"/>
        <v>16</v>
      </c>
      <c r="AI229" s="209">
        <f t="shared" ca="1" si="32"/>
        <v>26</v>
      </c>
      <c r="AJ229" s="134">
        <f>(K229*'User Input'!$K$6)+(L229*'User Input'!$K$2)+(M229*'User Input'!$K$3)+(N229*'User Input'!$K$4)+(R229*'User Input'!$K$7)+(S229*'User Input'!$K$8)+(P229*'User Input'!$K$10)+(Q229*'User Input'!$K$9)+(O229*'User Input'!$K$11)+(I229*'User Input'!$K$12)</f>
        <v>401.40000000000009</v>
      </c>
      <c r="AK229">
        <f t="shared" si="34"/>
        <v>12.948387096774196</v>
      </c>
      <c r="AL229" s="209">
        <f t="shared" ca="1" si="33"/>
        <v>27</v>
      </c>
      <c r="AM229" s="209">
        <f t="shared" ca="1" si="29"/>
        <v>386</v>
      </c>
      <c r="AN229" s="209">
        <f t="shared" ca="1" si="30"/>
        <v>12</v>
      </c>
    </row>
    <row r="230" spans="2:40" x14ac:dyDescent="0.2">
      <c r="B230" t="s">
        <v>228</v>
      </c>
      <c r="C230" t="s">
        <v>139</v>
      </c>
      <c r="D230" t="s">
        <v>9</v>
      </c>
      <c r="E230" t="s">
        <v>9</v>
      </c>
      <c r="F230">
        <v>9.1</v>
      </c>
      <c r="G230">
        <v>65</v>
      </c>
      <c r="H230">
        <v>0</v>
      </c>
      <c r="I230">
        <v>0</v>
      </c>
      <c r="J230">
        <v>268</v>
      </c>
      <c r="K230">
        <v>64.8</v>
      </c>
      <c r="L230">
        <v>4</v>
      </c>
      <c r="M230">
        <v>3</v>
      </c>
      <c r="N230">
        <v>15</v>
      </c>
      <c r="O230">
        <v>6</v>
      </c>
      <c r="P230">
        <v>51</v>
      </c>
      <c r="Q230">
        <v>23</v>
      </c>
      <c r="R230">
        <v>86</v>
      </c>
      <c r="S230">
        <v>25</v>
      </c>
      <c r="T230">
        <v>2</v>
      </c>
      <c r="U230">
        <v>7</v>
      </c>
      <c r="V230">
        <v>3.22</v>
      </c>
      <c r="W230">
        <v>2.69</v>
      </c>
      <c r="X230">
        <v>1.1599999999999999</v>
      </c>
      <c r="Y230">
        <v>46</v>
      </c>
      <c r="Z230">
        <v>20</v>
      </c>
      <c r="AA230">
        <v>34</v>
      </c>
      <c r="AB230">
        <v>0.29399999999999998</v>
      </c>
      <c r="AC230">
        <v>0</v>
      </c>
      <c r="AD230" s="134">
        <f t="shared" si="25"/>
        <v>11.944444444444445</v>
      </c>
      <c r="AE230" s="134">
        <f t="shared" si="26"/>
        <v>3.4722222222222223</v>
      </c>
      <c r="AF230" s="134">
        <f t="shared" si="27"/>
        <v>8.4722222222222214</v>
      </c>
      <c r="AH230" s="209">
        <f t="shared" si="31"/>
        <v>0</v>
      </c>
      <c r="AI230" s="209">
        <f t="shared" ca="1" si="32"/>
        <v>347</v>
      </c>
      <c r="AJ230" s="134">
        <f>(K230*'User Input'!$K$6)+(L230*'User Input'!$K$2)+(M230*'User Input'!$K$3)+(N230*'User Input'!$K$4)+(R230*'User Input'!$K$7)+(S230*'User Input'!$K$8)+(P230*'User Input'!$K$10)+(Q230*'User Input'!$K$9)+(O230*'User Input'!$K$11)+(I230*'User Input'!$K$12)</f>
        <v>256.39999999999998</v>
      </c>
      <c r="AK230">
        <f t="shared" si="34"/>
        <v>3.9446153846153842</v>
      </c>
      <c r="AL230" s="209">
        <f t="shared" ca="1" si="33"/>
        <v>115</v>
      </c>
      <c r="AM230" s="209">
        <f t="shared" ca="1" si="29"/>
        <v>766</v>
      </c>
      <c r="AN230" s="209">
        <f t="shared" ca="1" si="30"/>
        <v>270</v>
      </c>
    </row>
    <row r="231" spans="2:40" x14ac:dyDescent="0.2">
      <c r="B231" t="s">
        <v>500</v>
      </c>
      <c r="C231" t="s">
        <v>719</v>
      </c>
      <c r="D231" t="s">
        <v>111</v>
      </c>
      <c r="E231" t="s">
        <v>111</v>
      </c>
      <c r="F231">
        <v>8.9</v>
      </c>
      <c r="G231">
        <v>29</v>
      </c>
      <c r="H231">
        <v>29</v>
      </c>
      <c r="I231">
        <v>15</v>
      </c>
      <c r="J231">
        <v>690</v>
      </c>
      <c r="K231">
        <v>163.5</v>
      </c>
      <c r="L231">
        <v>11</v>
      </c>
      <c r="M231">
        <v>9</v>
      </c>
      <c r="N231">
        <v>0</v>
      </c>
      <c r="O231">
        <v>0</v>
      </c>
      <c r="P231">
        <v>154</v>
      </c>
      <c r="Q231">
        <v>75</v>
      </c>
      <c r="R231">
        <v>164</v>
      </c>
      <c r="S231">
        <v>51</v>
      </c>
      <c r="T231">
        <v>6</v>
      </c>
      <c r="U231">
        <v>25</v>
      </c>
      <c r="V231">
        <v>4.0999999999999996</v>
      </c>
      <c r="W231">
        <v>3.57</v>
      </c>
      <c r="X231">
        <v>1.26</v>
      </c>
      <c r="Y231">
        <v>42</v>
      </c>
      <c r="Z231">
        <v>20</v>
      </c>
      <c r="AA231">
        <v>38</v>
      </c>
      <c r="AB231">
        <v>0.29099999999999998</v>
      </c>
      <c r="AC231">
        <v>0</v>
      </c>
      <c r="AD231" s="134">
        <f t="shared" si="25"/>
        <v>9.0275229357798157</v>
      </c>
      <c r="AE231" s="134">
        <f t="shared" si="26"/>
        <v>2.8073394495412844</v>
      </c>
      <c r="AF231" s="134">
        <f t="shared" si="27"/>
        <v>6.2201834862385308</v>
      </c>
      <c r="AH231" s="209">
        <f t="shared" si="31"/>
        <v>15</v>
      </c>
      <c r="AI231" s="209">
        <f t="shared" ca="1" si="32"/>
        <v>40</v>
      </c>
      <c r="AJ231" s="134">
        <f>(K231*'User Input'!$K$6)+(L231*'User Input'!$K$2)+(M231*'User Input'!$K$3)+(N231*'User Input'!$K$4)+(R231*'User Input'!$K$7)+(S231*'User Input'!$K$8)+(P231*'User Input'!$K$10)+(Q231*'User Input'!$K$9)+(O231*'User Input'!$K$11)+(I231*'User Input'!$K$12)</f>
        <v>369.5</v>
      </c>
      <c r="AK231">
        <f t="shared" si="34"/>
        <v>12.741379310344827</v>
      </c>
      <c r="AL231" s="209">
        <f t="shared" ca="1" si="33"/>
        <v>43</v>
      </c>
      <c r="AM231" s="209">
        <f t="shared" ca="1" si="29"/>
        <v>483</v>
      </c>
      <c r="AN231" s="209">
        <f t="shared" ca="1" si="30"/>
        <v>16</v>
      </c>
    </row>
    <row r="232" spans="2:40" x14ac:dyDescent="0.2">
      <c r="B232" t="s">
        <v>223</v>
      </c>
      <c r="C232" t="s">
        <v>719</v>
      </c>
      <c r="D232" t="s">
        <v>111</v>
      </c>
      <c r="E232" t="s">
        <v>111</v>
      </c>
      <c r="F232">
        <v>8.6999999999999993</v>
      </c>
      <c r="G232">
        <v>26</v>
      </c>
      <c r="H232">
        <v>26</v>
      </c>
      <c r="I232">
        <v>14</v>
      </c>
      <c r="J232">
        <v>625</v>
      </c>
      <c r="K232">
        <v>150.19999999999999</v>
      </c>
      <c r="L232">
        <v>10</v>
      </c>
      <c r="M232">
        <v>8</v>
      </c>
      <c r="N232">
        <v>0</v>
      </c>
      <c r="O232">
        <v>0</v>
      </c>
      <c r="P232">
        <v>145</v>
      </c>
      <c r="Q232">
        <v>66</v>
      </c>
      <c r="R232">
        <v>145</v>
      </c>
      <c r="S232">
        <v>35</v>
      </c>
      <c r="T232">
        <v>5</v>
      </c>
      <c r="U232">
        <v>23</v>
      </c>
      <c r="V232">
        <v>3.93</v>
      </c>
      <c r="W232">
        <v>3.33</v>
      </c>
      <c r="X232">
        <v>1.2</v>
      </c>
      <c r="Y232">
        <v>47</v>
      </c>
      <c r="Z232">
        <v>20</v>
      </c>
      <c r="AA232">
        <v>33</v>
      </c>
      <c r="AB232">
        <v>0.29299999999999998</v>
      </c>
      <c r="AC232">
        <v>0</v>
      </c>
      <c r="AD232" s="134">
        <f t="shared" si="25"/>
        <v>8.6884154460719056</v>
      </c>
      <c r="AE232" s="134">
        <f t="shared" si="26"/>
        <v>2.0972037283621838</v>
      </c>
      <c r="AF232" s="134">
        <f t="shared" si="27"/>
        <v>6.5912117177097223</v>
      </c>
      <c r="AH232" s="209">
        <f t="shared" si="31"/>
        <v>14</v>
      </c>
      <c r="AI232" s="209">
        <f t="shared" ca="1" si="32"/>
        <v>53</v>
      </c>
      <c r="AJ232" s="134">
        <f>(K232*'User Input'!$K$6)+(L232*'User Input'!$K$2)+(M232*'User Input'!$K$3)+(N232*'User Input'!$K$4)+(R232*'User Input'!$K$7)+(S232*'User Input'!$K$8)+(P232*'User Input'!$K$10)+(Q232*'User Input'!$K$9)+(O232*'User Input'!$K$11)+(I232*'User Input'!$K$12)</f>
        <v>349.09999999999991</v>
      </c>
      <c r="AK232">
        <f t="shared" si="34"/>
        <v>13.426923076923073</v>
      </c>
      <c r="AL232" s="209">
        <f t="shared" ca="1" si="33"/>
        <v>54</v>
      </c>
      <c r="AM232" s="209">
        <f t="shared" ca="1" si="29"/>
        <v>575</v>
      </c>
      <c r="AN232" s="209">
        <f t="shared" ca="1" si="30"/>
        <v>36</v>
      </c>
    </row>
    <row r="233" spans="2:40" x14ac:dyDescent="0.2">
      <c r="B233" t="s">
        <v>239</v>
      </c>
      <c r="C233" t="s">
        <v>137</v>
      </c>
      <c r="D233" t="s">
        <v>111</v>
      </c>
      <c r="E233" t="s">
        <v>111</v>
      </c>
      <c r="F233">
        <v>8.4</v>
      </c>
      <c r="G233">
        <v>31</v>
      </c>
      <c r="H233">
        <v>31</v>
      </c>
      <c r="I233">
        <v>16</v>
      </c>
      <c r="J233">
        <v>742</v>
      </c>
      <c r="K233">
        <v>175.6</v>
      </c>
      <c r="L233">
        <v>12</v>
      </c>
      <c r="M233">
        <v>9</v>
      </c>
      <c r="N233">
        <v>0</v>
      </c>
      <c r="O233">
        <v>0</v>
      </c>
      <c r="P233">
        <v>176</v>
      </c>
      <c r="Q233">
        <v>83</v>
      </c>
      <c r="R233">
        <v>155</v>
      </c>
      <c r="S233">
        <v>42</v>
      </c>
      <c r="T233">
        <v>9</v>
      </c>
      <c r="U233">
        <v>25</v>
      </c>
      <c r="V233">
        <v>4.25</v>
      </c>
      <c r="W233">
        <v>3.68</v>
      </c>
      <c r="X233">
        <v>1.24</v>
      </c>
      <c r="Y233">
        <v>42</v>
      </c>
      <c r="Z233">
        <v>21</v>
      </c>
      <c r="AA233">
        <v>37</v>
      </c>
      <c r="AB233">
        <v>0.29699999999999999</v>
      </c>
      <c r="AC233">
        <v>0</v>
      </c>
      <c r="AD233" s="134">
        <f t="shared" si="25"/>
        <v>7.9441913439635536</v>
      </c>
      <c r="AE233" s="134">
        <f t="shared" si="26"/>
        <v>2.1526195899772209</v>
      </c>
      <c r="AF233" s="134">
        <f t="shared" si="27"/>
        <v>5.7915717539863323</v>
      </c>
      <c r="AH233" s="209">
        <f t="shared" si="31"/>
        <v>16</v>
      </c>
      <c r="AI233" s="209">
        <f t="shared" ca="1" si="32"/>
        <v>26</v>
      </c>
      <c r="AJ233" s="134">
        <f>(K233*'User Input'!$K$6)+(L233*'User Input'!$K$2)+(M233*'User Input'!$K$3)+(N233*'User Input'!$K$4)+(R233*'User Input'!$K$7)+(S233*'User Input'!$K$8)+(P233*'User Input'!$K$10)+(Q233*'User Input'!$K$9)+(O233*'User Input'!$K$11)+(I233*'User Input'!$K$12)</f>
        <v>390.29999999999995</v>
      </c>
      <c r="AK233">
        <f t="shared" si="34"/>
        <v>12.590322580645159</v>
      </c>
      <c r="AL233" s="209">
        <f t="shared" ca="1" si="33"/>
        <v>34</v>
      </c>
      <c r="AM233" s="209">
        <f t="shared" ca="1" si="29"/>
        <v>396</v>
      </c>
      <c r="AN233" s="209">
        <f t="shared" ca="1" si="30"/>
        <v>16</v>
      </c>
    </row>
    <row r="234" spans="2:40" x14ac:dyDescent="0.2">
      <c r="B234" t="s">
        <v>182</v>
      </c>
      <c r="C234" t="s">
        <v>130</v>
      </c>
      <c r="D234" t="s">
        <v>111</v>
      </c>
      <c r="E234" t="s">
        <v>111</v>
      </c>
      <c r="F234">
        <v>8.3000000000000007</v>
      </c>
      <c r="G234">
        <v>29</v>
      </c>
      <c r="H234">
        <v>29</v>
      </c>
      <c r="I234">
        <v>17</v>
      </c>
      <c r="J234">
        <v>766</v>
      </c>
      <c r="K234">
        <v>181</v>
      </c>
      <c r="L234">
        <v>10</v>
      </c>
      <c r="M234">
        <v>11</v>
      </c>
      <c r="N234">
        <v>0</v>
      </c>
      <c r="O234">
        <v>0</v>
      </c>
      <c r="P234">
        <v>175</v>
      </c>
      <c r="Q234">
        <v>79</v>
      </c>
      <c r="R234">
        <v>163</v>
      </c>
      <c r="S234">
        <v>51</v>
      </c>
      <c r="T234">
        <v>7</v>
      </c>
      <c r="U234">
        <v>24</v>
      </c>
      <c r="V234">
        <v>3.94</v>
      </c>
      <c r="W234">
        <v>3.77</v>
      </c>
      <c r="X234">
        <v>1.25</v>
      </c>
      <c r="Y234">
        <v>42</v>
      </c>
      <c r="Z234">
        <v>20</v>
      </c>
      <c r="AA234">
        <v>38</v>
      </c>
      <c r="AB234">
        <v>0.28999999999999998</v>
      </c>
      <c r="AC234">
        <v>0</v>
      </c>
      <c r="AD234" s="134">
        <f t="shared" si="25"/>
        <v>8.1049723756906076</v>
      </c>
      <c r="AE234" s="134">
        <f t="shared" si="26"/>
        <v>2.5359116022099446</v>
      </c>
      <c r="AF234" s="134">
        <f t="shared" si="27"/>
        <v>5.569060773480663</v>
      </c>
      <c r="AH234" s="209">
        <f t="shared" si="31"/>
        <v>17</v>
      </c>
      <c r="AI234" s="209">
        <f t="shared" ca="1" si="32"/>
        <v>17</v>
      </c>
      <c r="AJ234" s="134">
        <f>(K234*'User Input'!$K$6)+(L234*'User Input'!$K$2)+(M234*'User Input'!$K$3)+(N234*'User Input'!$K$4)+(R234*'User Input'!$K$7)+(S234*'User Input'!$K$8)+(P234*'User Input'!$K$10)+(Q234*'User Input'!$K$9)+(O234*'User Input'!$K$11)+(I234*'User Input'!$K$12)</f>
        <v>385.5</v>
      </c>
      <c r="AK234">
        <f t="shared" si="34"/>
        <v>13.293103448275861</v>
      </c>
      <c r="AL234" s="209">
        <f t="shared" ca="1" si="33"/>
        <v>37</v>
      </c>
      <c r="AM234" s="209">
        <f t="shared" ca="1" si="29"/>
        <v>573</v>
      </c>
      <c r="AN234" s="209">
        <f t="shared" ca="1" si="30"/>
        <v>27</v>
      </c>
    </row>
    <row r="235" spans="2:40" x14ac:dyDescent="0.2">
      <c r="B235" t="s">
        <v>306</v>
      </c>
      <c r="C235" t="s">
        <v>716</v>
      </c>
      <c r="D235" t="s">
        <v>111</v>
      </c>
      <c r="E235" t="s">
        <v>111</v>
      </c>
      <c r="F235">
        <v>8.3000000000000007</v>
      </c>
      <c r="G235">
        <v>31</v>
      </c>
      <c r="H235">
        <v>31</v>
      </c>
      <c r="I235">
        <v>16</v>
      </c>
      <c r="J235">
        <v>709</v>
      </c>
      <c r="K235">
        <v>166.3</v>
      </c>
      <c r="L235">
        <v>11</v>
      </c>
      <c r="M235">
        <v>9</v>
      </c>
      <c r="N235">
        <v>0</v>
      </c>
      <c r="O235">
        <v>0</v>
      </c>
      <c r="P235">
        <v>160</v>
      </c>
      <c r="Q235">
        <v>72</v>
      </c>
      <c r="R235">
        <v>157</v>
      </c>
      <c r="S235">
        <v>55</v>
      </c>
      <c r="T235">
        <v>6</v>
      </c>
      <c r="U235">
        <v>20</v>
      </c>
      <c r="V235">
        <v>3.88</v>
      </c>
      <c r="W235">
        <v>3.73</v>
      </c>
      <c r="X235">
        <v>1.29</v>
      </c>
      <c r="Y235">
        <v>45</v>
      </c>
      <c r="Z235">
        <v>21</v>
      </c>
      <c r="AA235">
        <v>34</v>
      </c>
      <c r="AB235">
        <v>0.29599999999999999</v>
      </c>
      <c r="AC235">
        <v>0</v>
      </c>
      <c r="AD235" s="134">
        <f t="shared" si="25"/>
        <v>8.4966927239927834</v>
      </c>
      <c r="AE235" s="134">
        <f t="shared" si="26"/>
        <v>2.9765484064942873</v>
      </c>
      <c r="AF235" s="134">
        <f t="shared" si="27"/>
        <v>5.5201443174984961</v>
      </c>
      <c r="AH235" s="209">
        <f t="shared" si="31"/>
        <v>16</v>
      </c>
      <c r="AI235" s="209">
        <f t="shared" ca="1" si="32"/>
        <v>26</v>
      </c>
      <c r="AJ235" s="134">
        <f>(K235*'User Input'!$K$6)+(L235*'User Input'!$K$2)+(M235*'User Input'!$K$3)+(N235*'User Input'!$K$4)+(R235*'User Input'!$K$7)+(S235*'User Input'!$K$8)+(P235*'User Input'!$K$10)+(Q235*'User Input'!$K$9)+(O235*'User Input'!$K$11)+(I235*'User Input'!$K$12)</f>
        <v>370.40000000000009</v>
      </c>
      <c r="AK235">
        <f t="shared" si="34"/>
        <v>11.948387096774196</v>
      </c>
      <c r="AL235" s="209">
        <f t="shared" ca="1" si="33"/>
        <v>42</v>
      </c>
      <c r="AM235" s="209">
        <f t="shared" ca="1" si="29"/>
        <v>600</v>
      </c>
      <c r="AN235" s="209">
        <f t="shared" ca="1" si="30"/>
        <v>69</v>
      </c>
    </row>
    <row r="236" spans="2:40" x14ac:dyDescent="0.2">
      <c r="B236" t="s">
        <v>455</v>
      </c>
      <c r="C236" t="s">
        <v>716</v>
      </c>
      <c r="D236" t="s">
        <v>111</v>
      </c>
      <c r="E236" t="s">
        <v>111</v>
      </c>
      <c r="F236">
        <v>8.1</v>
      </c>
      <c r="G236">
        <v>31</v>
      </c>
      <c r="H236">
        <v>31</v>
      </c>
      <c r="I236">
        <v>17</v>
      </c>
      <c r="J236">
        <v>785</v>
      </c>
      <c r="K236">
        <v>184.8</v>
      </c>
      <c r="L236">
        <v>12</v>
      </c>
      <c r="M236">
        <v>10</v>
      </c>
      <c r="N236">
        <v>0</v>
      </c>
      <c r="O236">
        <v>0</v>
      </c>
      <c r="P236">
        <v>188</v>
      </c>
      <c r="Q236">
        <v>83</v>
      </c>
      <c r="R236">
        <v>154</v>
      </c>
      <c r="S236">
        <v>48</v>
      </c>
      <c r="T236">
        <v>7</v>
      </c>
      <c r="U236">
        <v>23</v>
      </c>
      <c r="V236">
        <v>4.04</v>
      </c>
      <c r="W236">
        <v>3.75</v>
      </c>
      <c r="X236">
        <v>1.28</v>
      </c>
      <c r="Y236">
        <v>48</v>
      </c>
      <c r="Z236">
        <v>21</v>
      </c>
      <c r="AA236">
        <v>32</v>
      </c>
      <c r="AB236">
        <v>0.29899999999999999</v>
      </c>
      <c r="AC236">
        <v>0</v>
      </c>
      <c r="AD236" s="134">
        <f t="shared" si="25"/>
        <v>7.4999999999999991</v>
      </c>
      <c r="AE236" s="134">
        <f t="shared" si="26"/>
        <v>2.3376623376623376</v>
      </c>
      <c r="AF236" s="134">
        <f t="shared" si="27"/>
        <v>5.1623376623376611</v>
      </c>
      <c r="AH236" s="209">
        <f t="shared" si="31"/>
        <v>17</v>
      </c>
      <c r="AI236" s="209">
        <f t="shared" ca="1" si="32"/>
        <v>17</v>
      </c>
      <c r="AJ236" s="134">
        <f>(K236*'User Input'!$K$6)+(L236*'User Input'!$K$2)+(M236*'User Input'!$K$3)+(N236*'User Input'!$K$4)+(R236*'User Input'!$K$7)+(S236*'User Input'!$K$8)+(P236*'User Input'!$K$10)+(Q236*'User Input'!$K$9)+(O236*'User Input'!$K$11)+(I236*'User Input'!$K$12)</f>
        <v>397.40000000000009</v>
      </c>
      <c r="AK236">
        <f t="shared" si="34"/>
        <v>12.81935483870968</v>
      </c>
      <c r="AL236" s="209">
        <f t="shared" ca="1" si="33"/>
        <v>30</v>
      </c>
      <c r="AM236" s="209">
        <f t="shared" ca="1" si="29"/>
        <v>511</v>
      </c>
      <c r="AN236" s="209">
        <f t="shared" ca="1" si="30"/>
        <v>36</v>
      </c>
    </row>
    <row r="237" spans="2:40" x14ac:dyDescent="0.2">
      <c r="B237" t="s">
        <v>368</v>
      </c>
      <c r="C237" t="s">
        <v>340</v>
      </c>
      <c r="D237" t="s">
        <v>111</v>
      </c>
      <c r="E237" t="s">
        <v>111</v>
      </c>
      <c r="F237">
        <v>7.8</v>
      </c>
      <c r="G237">
        <v>31</v>
      </c>
      <c r="H237">
        <v>31</v>
      </c>
      <c r="I237">
        <v>18</v>
      </c>
      <c r="J237">
        <v>783</v>
      </c>
      <c r="K237">
        <v>184.8</v>
      </c>
      <c r="L237">
        <v>12</v>
      </c>
      <c r="M237">
        <v>10</v>
      </c>
      <c r="N237">
        <v>0</v>
      </c>
      <c r="O237">
        <v>0</v>
      </c>
      <c r="P237">
        <v>189</v>
      </c>
      <c r="Q237">
        <v>76</v>
      </c>
      <c r="R237">
        <v>145</v>
      </c>
      <c r="S237">
        <v>55</v>
      </c>
      <c r="T237">
        <v>4</v>
      </c>
      <c r="U237">
        <v>17</v>
      </c>
      <c r="V237">
        <v>3.69</v>
      </c>
      <c r="W237">
        <v>3.58</v>
      </c>
      <c r="X237">
        <v>1.32</v>
      </c>
      <c r="Y237">
        <v>57</v>
      </c>
      <c r="Z237">
        <v>21</v>
      </c>
      <c r="AA237">
        <v>22</v>
      </c>
      <c r="AB237">
        <v>0.30599999999999999</v>
      </c>
      <c r="AC237">
        <v>0</v>
      </c>
      <c r="AD237" s="134">
        <f t="shared" si="25"/>
        <v>7.0616883116883109</v>
      </c>
      <c r="AE237" s="134">
        <f t="shared" si="26"/>
        <v>2.6785714285714284</v>
      </c>
      <c r="AF237" s="134">
        <f t="shared" si="27"/>
        <v>4.3831168831168821</v>
      </c>
      <c r="AH237" s="209">
        <f t="shared" si="31"/>
        <v>18</v>
      </c>
      <c r="AI237" s="209">
        <f t="shared" ca="1" si="32"/>
        <v>12</v>
      </c>
      <c r="AJ237" s="134">
        <f>(K237*'User Input'!$K$6)+(L237*'User Input'!$K$2)+(M237*'User Input'!$K$3)+(N237*'User Input'!$K$4)+(R237*'User Input'!$K$7)+(S237*'User Input'!$K$8)+(P237*'User Input'!$K$10)+(Q237*'User Input'!$K$9)+(O237*'User Input'!$K$11)+(I237*'User Input'!$K$12)</f>
        <v>394.90000000000009</v>
      </c>
      <c r="AK237">
        <f t="shared" si="34"/>
        <v>12.738709677419358</v>
      </c>
      <c r="AL237" s="209">
        <f t="shared" ca="1" si="33"/>
        <v>32</v>
      </c>
      <c r="AM237" s="209">
        <f t="shared" ca="1" si="29"/>
        <v>675</v>
      </c>
      <c r="AN237" s="209">
        <f t="shared" ca="1" si="30"/>
        <v>103</v>
      </c>
    </row>
    <row r="238" spans="2:40" x14ac:dyDescent="0.2">
      <c r="B238" t="s">
        <v>466</v>
      </c>
      <c r="C238" t="s">
        <v>715</v>
      </c>
      <c r="D238" t="s">
        <v>111</v>
      </c>
      <c r="E238" t="s">
        <v>111</v>
      </c>
      <c r="F238">
        <v>7.8</v>
      </c>
      <c r="G238">
        <v>26</v>
      </c>
      <c r="H238">
        <v>26</v>
      </c>
      <c r="I238">
        <v>13</v>
      </c>
      <c r="J238">
        <v>587</v>
      </c>
      <c r="K238">
        <v>139.9</v>
      </c>
      <c r="L238">
        <v>9</v>
      </c>
      <c r="M238">
        <v>8</v>
      </c>
      <c r="N238">
        <v>0</v>
      </c>
      <c r="O238">
        <v>0</v>
      </c>
      <c r="P238">
        <v>127</v>
      </c>
      <c r="Q238">
        <v>60</v>
      </c>
      <c r="R238">
        <v>147</v>
      </c>
      <c r="S238">
        <v>42</v>
      </c>
      <c r="T238">
        <v>6</v>
      </c>
      <c r="U238">
        <v>20</v>
      </c>
      <c r="V238">
        <v>3.87</v>
      </c>
      <c r="W238">
        <v>3.39</v>
      </c>
      <c r="X238">
        <v>1.2</v>
      </c>
      <c r="Y238">
        <v>42</v>
      </c>
      <c r="Z238">
        <v>20</v>
      </c>
      <c r="AA238">
        <v>38</v>
      </c>
      <c r="AB238">
        <v>0.28699999999999998</v>
      </c>
      <c r="AC238">
        <v>0</v>
      </c>
      <c r="AD238" s="134">
        <f t="shared" si="25"/>
        <v>9.4567548248749098</v>
      </c>
      <c r="AE238" s="134">
        <f t="shared" si="26"/>
        <v>2.7019299499642599</v>
      </c>
      <c r="AF238" s="134">
        <f t="shared" si="27"/>
        <v>6.7548248749106499</v>
      </c>
      <c r="AH238" s="209">
        <f t="shared" si="31"/>
        <v>13</v>
      </c>
      <c r="AI238" s="209">
        <f t="shared" ca="1" si="32"/>
        <v>66</v>
      </c>
      <c r="AJ238" s="134">
        <f>(K238*'User Input'!$K$6)+(L238*'User Input'!$K$2)+(M238*'User Input'!$K$3)+(N238*'User Input'!$K$4)+(R238*'User Input'!$K$7)+(S238*'User Input'!$K$8)+(P238*'User Input'!$K$10)+(Q238*'User Input'!$K$9)+(O238*'User Input'!$K$11)+(I238*'User Input'!$K$12)</f>
        <v>326.20000000000005</v>
      </c>
      <c r="AK238">
        <f t="shared" si="34"/>
        <v>12.546153846153848</v>
      </c>
      <c r="AL238" s="209">
        <f t="shared" ca="1" si="33"/>
        <v>66</v>
      </c>
      <c r="AM238" s="209">
        <f t="shared" ca="1" si="29"/>
        <v>607</v>
      </c>
      <c r="AN238" s="209">
        <f t="shared" ca="1" si="30"/>
        <v>69</v>
      </c>
    </row>
    <row r="239" spans="2:40" x14ac:dyDescent="0.2">
      <c r="B239" t="s">
        <v>440</v>
      </c>
      <c r="C239" t="s">
        <v>716</v>
      </c>
      <c r="D239" t="s">
        <v>111</v>
      </c>
      <c r="E239" t="s">
        <v>111</v>
      </c>
      <c r="F239">
        <v>7.7</v>
      </c>
      <c r="G239">
        <v>26</v>
      </c>
      <c r="H239">
        <v>26</v>
      </c>
      <c r="I239">
        <v>13</v>
      </c>
      <c r="J239">
        <v>549</v>
      </c>
      <c r="K239">
        <v>131</v>
      </c>
      <c r="L239">
        <v>9</v>
      </c>
      <c r="M239">
        <v>7</v>
      </c>
      <c r="N239">
        <v>0</v>
      </c>
      <c r="O239">
        <v>0</v>
      </c>
      <c r="P239">
        <v>114</v>
      </c>
      <c r="Q239">
        <v>55</v>
      </c>
      <c r="R239">
        <v>148</v>
      </c>
      <c r="S239">
        <v>44</v>
      </c>
      <c r="T239">
        <v>5</v>
      </c>
      <c r="U239">
        <v>16</v>
      </c>
      <c r="V239">
        <v>3.76</v>
      </c>
      <c r="W239">
        <v>3.28</v>
      </c>
      <c r="X239">
        <v>1.21</v>
      </c>
      <c r="Y239">
        <v>42</v>
      </c>
      <c r="Z239">
        <v>21</v>
      </c>
      <c r="AA239">
        <v>37</v>
      </c>
      <c r="AB239">
        <v>0.29099999999999998</v>
      </c>
      <c r="AC239">
        <v>0</v>
      </c>
      <c r="AD239" s="134">
        <f t="shared" si="25"/>
        <v>10.16793893129771</v>
      </c>
      <c r="AE239" s="134">
        <f t="shared" si="26"/>
        <v>3.0229007633587788</v>
      </c>
      <c r="AF239" s="134">
        <f t="shared" si="27"/>
        <v>7.1450381679389317</v>
      </c>
      <c r="AH239" s="209">
        <f t="shared" si="31"/>
        <v>13</v>
      </c>
      <c r="AI239" s="209">
        <f t="shared" ca="1" si="32"/>
        <v>66</v>
      </c>
      <c r="AJ239" s="134">
        <f>(K239*'User Input'!$K$6)+(L239*'User Input'!$K$2)+(M239*'User Input'!$K$3)+(N239*'User Input'!$K$4)+(R239*'User Input'!$K$7)+(S239*'User Input'!$K$8)+(P239*'User Input'!$K$10)+(Q239*'User Input'!$K$9)+(O239*'User Input'!$K$11)+(I239*'User Input'!$K$12)</f>
        <v>321</v>
      </c>
      <c r="AK239">
        <f t="shared" si="34"/>
        <v>12.346153846153847</v>
      </c>
      <c r="AL239" s="209">
        <f t="shared" ca="1" si="33"/>
        <v>69</v>
      </c>
      <c r="AM239" s="209">
        <f t="shared" ca="1" si="29"/>
        <v>654</v>
      </c>
      <c r="AN239" s="209">
        <f t="shared" ca="1" si="30"/>
        <v>114</v>
      </c>
    </row>
    <row r="240" spans="2:40" x14ac:dyDescent="0.2">
      <c r="B240" t="s">
        <v>471</v>
      </c>
      <c r="C240" t="s">
        <v>113</v>
      </c>
      <c r="D240" t="s">
        <v>9</v>
      </c>
      <c r="E240" t="s">
        <v>9</v>
      </c>
      <c r="F240">
        <v>7.7</v>
      </c>
      <c r="G240">
        <v>60</v>
      </c>
      <c r="H240">
        <v>0</v>
      </c>
      <c r="I240">
        <v>0</v>
      </c>
      <c r="J240">
        <v>248</v>
      </c>
      <c r="K240">
        <v>59.9</v>
      </c>
      <c r="L240">
        <v>3</v>
      </c>
      <c r="M240">
        <v>3</v>
      </c>
      <c r="N240">
        <v>12</v>
      </c>
      <c r="O240">
        <v>12</v>
      </c>
      <c r="P240">
        <v>44</v>
      </c>
      <c r="Q240">
        <v>20</v>
      </c>
      <c r="R240">
        <v>85</v>
      </c>
      <c r="S240">
        <v>26</v>
      </c>
      <c r="T240">
        <v>2</v>
      </c>
      <c r="U240">
        <v>6</v>
      </c>
      <c r="V240">
        <v>3.06</v>
      </c>
      <c r="W240">
        <v>2.65</v>
      </c>
      <c r="X240">
        <v>1.1599999999999999</v>
      </c>
      <c r="Y240">
        <v>44</v>
      </c>
      <c r="Z240">
        <v>21</v>
      </c>
      <c r="AA240">
        <v>35</v>
      </c>
      <c r="AB240">
        <v>0.29199999999999998</v>
      </c>
      <c r="AC240">
        <v>0</v>
      </c>
      <c r="AD240" s="134">
        <f t="shared" si="25"/>
        <v>12.771285475792988</v>
      </c>
      <c r="AE240" s="134">
        <f t="shared" si="26"/>
        <v>3.9065108514190316</v>
      </c>
      <c r="AF240" s="134">
        <f t="shared" si="27"/>
        <v>8.8647746243739558</v>
      </c>
      <c r="AH240" s="209">
        <f t="shared" si="31"/>
        <v>0</v>
      </c>
      <c r="AI240" s="209">
        <f t="shared" ca="1" si="32"/>
        <v>347</v>
      </c>
      <c r="AJ240" s="134">
        <f>(K240*'User Input'!$K$6)+(L240*'User Input'!$K$2)+(M240*'User Input'!$K$3)+(N240*'User Input'!$K$4)+(R240*'User Input'!$K$7)+(S240*'User Input'!$K$8)+(P240*'User Input'!$K$10)+(Q240*'User Input'!$K$9)+(O240*'User Input'!$K$11)+(I240*'User Input'!$K$12)</f>
        <v>222.2</v>
      </c>
      <c r="AK240">
        <f t="shared" si="34"/>
        <v>3.7033333333333331</v>
      </c>
      <c r="AL240" s="209">
        <f t="shared" ca="1" si="33"/>
        <v>142</v>
      </c>
      <c r="AM240" s="209">
        <f t="shared" ca="1" si="29"/>
        <v>776</v>
      </c>
      <c r="AN240" s="209">
        <f t="shared" ca="1" si="30"/>
        <v>331</v>
      </c>
    </row>
    <row r="241" spans="2:40" x14ac:dyDescent="0.2">
      <c r="B241" t="s">
        <v>1471</v>
      </c>
      <c r="C241" t="s">
        <v>122</v>
      </c>
      <c r="D241" t="s">
        <v>111</v>
      </c>
      <c r="E241" t="s">
        <v>111</v>
      </c>
      <c r="F241">
        <v>7.7</v>
      </c>
      <c r="G241">
        <v>29</v>
      </c>
      <c r="H241">
        <v>29</v>
      </c>
      <c r="I241">
        <v>15</v>
      </c>
      <c r="J241">
        <v>679</v>
      </c>
      <c r="K241">
        <v>160.6</v>
      </c>
      <c r="L241">
        <v>10</v>
      </c>
      <c r="M241">
        <v>9</v>
      </c>
      <c r="N241">
        <v>0</v>
      </c>
      <c r="O241">
        <v>0</v>
      </c>
      <c r="P241">
        <v>153</v>
      </c>
      <c r="Q241">
        <v>71</v>
      </c>
      <c r="R241">
        <v>159</v>
      </c>
      <c r="S241">
        <v>49</v>
      </c>
      <c r="T241">
        <v>6</v>
      </c>
      <c r="U241">
        <v>22</v>
      </c>
      <c r="V241">
        <v>3.99</v>
      </c>
      <c r="W241">
        <v>3.48</v>
      </c>
      <c r="X241">
        <v>1.26</v>
      </c>
      <c r="Y241">
        <v>47</v>
      </c>
      <c r="Z241">
        <v>20</v>
      </c>
      <c r="AA241">
        <v>33</v>
      </c>
      <c r="AB241">
        <v>0.29599999999999999</v>
      </c>
      <c r="AC241">
        <v>0</v>
      </c>
      <c r="AD241" s="134">
        <f t="shared" si="25"/>
        <v>8.910336239103362</v>
      </c>
      <c r="AE241" s="134">
        <f t="shared" si="26"/>
        <v>2.7459526774595271</v>
      </c>
      <c r="AF241" s="134">
        <f t="shared" si="27"/>
        <v>6.1643835616438345</v>
      </c>
      <c r="AH241" s="209">
        <f t="shared" si="31"/>
        <v>15</v>
      </c>
      <c r="AI241" s="209">
        <f t="shared" ca="1" si="32"/>
        <v>40</v>
      </c>
      <c r="AJ241" s="134">
        <f>(K241*'User Input'!$K$6)+(L241*'User Input'!$K$2)+(M241*'User Input'!$K$3)+(N241*'User Input'!$K$4)+(R241*'User Input'!$K$7)+(S241*'User Input'!$K$8)+(P241*'User Input'!$K$10)+(Q241*'User Input'!$K$9)+(O241*'User Input'!$K$11)+(I241*'User Input'!$K$12)</f>
        <v>358.29999999999995</v>
      </c>
      <c r="AK241">
        <f t="shared" si="34"/>
        <v>12.355172413793102</v>
      </c>
      <c r="AL241" s="209">
        <f t="shared" ca="1" si="33"/>
        <v>49</v>
      </c>
      <c r="AM241" s="209">
        <f t="shared" ca="1" si="29"/>
        <v>546</v>
      </c>
      <c r="AN241" s="209">
        <f t="shared" ca="1" si="30"/>
        <v>49</v>
      </c>
    </row>
    <row r="242" spans="2:40" x14ac:dyDescent="0.2">
      <c r="B242" t="s">
        <v>395</v>
      </c>
      <c r="C242" t="s">
        <v>120</v>
      </c>
      <c r="D242" t="s">
        <v>9</v>
      </c>
      <c r="E242" t="s">
        <v>9</v>
      </c>
      <c r="F242">
        <v>7.5</v>
      </c>
      <c r="G242">
        <v>60</v>
      </c>
      <c r="H242">
        <v>0</v>
      </c>
      <c r="I242">
        <v>0</v>
      </c>
      <c r="J242">
        <v>232</v>
      </c>
      <c r="K242">
        <v>53.9</v>
      </c>
      <c r="L242">
        <v>3</v>
      </c>
      <c r="M242">
        <v>2</v>
      </c>
      <c r="N242">
        <v>30</v>
      </c>
      <c r="O242">
        <v>0</v>
      </c>
      <c r="P242">
        <v>49</v>
      </c>
      <c r="Q242">
        <v>24</v>
      </c>
      <c r="R242">
        <v>61</v>
      </c>
      <c r="S242">
        <v>23</v>
      </c>
      <c r="T242">
        <v>2</v>
      </c>
      <c r="U242">
        <v>6</v>
      </c>
      <c r="V242">
        <v>3.97</v>
      </c>
      <c r="W242">
        <v>3.37</v>
      </c>
      <c r="X242">
        <v>1.32</v>
      </c>
      <c r="Y242">
        <v>43</v>
      </c>
      <c r="Z242">
        <v>22</v>
      </c>
      <c r="AA242">
        <v>36</v>
      </c>
      <c r="AB242">
        <v>0.30199999999999999</v>
      </c>
      <c r="AC242">
        <v>0</v>
      </c>
      <c r="AD242" s="134">
        <f t="shared" si="25"/>
        <v>10.185528756957329</v>
      </c>
      <c r="AE242" s="134">
        <f t="shared" si="26"/>
        <v>3.8404452690166977</v>
      </c>
      <c r="AF242" s="134">
        <f t="shared" si="27"/>
        <v>6.3450834879406308</v>
      </c>
      <c r="AH242" s="209">
        <f t="shared" si="31"/>
        <v>0</v>
      </c>
      <c r="AI242" s="209">
        <f t="shared" ca="1" si="32"/>
        <v>347</v>
      </c>
      <c r="AJ242" s="134">
        <f>(K242*'User Input'!$K$6)+(L242*'User Input'!$K$2)+(M242*'User Input'!$K$3)+(N242*'User Input'!$K$4)+(R242*'User Input'!$K$7)+(S242*'User Input'!$K$8)+(P242*'User Input'!$K$10)+(Q242*'User Input'!$K$9)+(O242*'User Input'!$K$11)+(I242*'User Input'!$K$12)</f>
        <v>317.2</v>
      </c>
      <c r="AK242">
        <f t="shared" si="34"/>
        <v>5.2866666666666662</v>
      </c>
      <c r="AL242" s="209">
        <f t="shared" ca="1" si="33"/>
        <v>72</v>
      </c>
      <c r="AM242" s="209">
        <f t="shared" ca="1" si="29"/>
        <v>554</v>
      </c>
      <c r="AN242" s="209">
        <f t="shared" ca="1" si="30"/>
        <v>331</v>
      </c>
    </row>
    <row r="243" spans="2:40" x14ac:dyDescent="0.2">
      <c r="B243" t="s">
        <v>358</v>
      </c>
      <c r="C243" t="s">
        <v>123</v>
      </c>
      <c r="D243" t="s">
        <v>9</v>
      </c>
      <c r="E243" t="s">
        <v>9</v>
      </c>
      <c r="F243">
        <v>7.5</v>
      </c>
      <c r="G243">
        <v>65</v>
      </c>
      <c r="H243">
        <v>0</v>
      </c>
      <c r="I243">
        <v>0</v>
      </c>
      <c r="J243">
        <v>247</v>
      </c>
      <c r="K243">
        <v>58.3</v>
      </c>
      <c r="L243">
        <v>3</v>
      </c>
      <c r="M243">
        <v>3</v>
      </c>
      <c r="N243">
        <v>25</v>
      </c>
      <c r="O243">
        <v>3</v>
      </c>
      <c r="P243">
        <v>50</v>
      </c>
      <c r="Q243">
        <v>25</v>
      </c>
      <c r="R243">
        <v>65</v>
      </c>
      <c r="S243">
        <v>23</v>
      </c>
      <c r="T243">
        <v>2</v>
      </c>
      <c r="U243">
        <v>8</v>
      </c>
      <c r="V243">
        <v>3.83</v>
      </c>
      <c r="W243">
        <v>3.36</v>
      </c>
      <c r="X243">
        <v>1.25</v>
      </c>
      <c r="Y243">
        <v>36</v>
      </c>
      <c r="Z243">
        <v>20</v>
      </c>
      <c r="AA243">
        <v>44</v>
      </c>
      <c r="AB243">
        <v>0.28299999999999997</v>
      </c>
      <c r="AC243">
        <v>0</v>
      </c>
      <c r="AD243" s="134">
        <f t="shared" si="25"/>
        <v>10.034305317324186</v>
      </c>
      <c r="AE243" s="134">
        <f t="shared" si="26"/>
        <v>3.5506003430531736</v>
      </c>
      <c r="AF243" s="134">
        <f t="shared" si="27"/>
        <v>6.4837049742710127</v>
      </c>
      <c r="AH243" s="209">
        <f t="shared" si="31"/>
        <v>0</v>
      </c>
      <c r="AI243" s="209">
        <f t="shared" ca="1" si="32"/>
        <v>347</v>
      </c>
      <c r="AJ243" s="134">
        <f>(K243*'User Input'!$K$6)+(L243*'User Input'!$K$2)+(M243*'User Input'!$K$3)+(N243*'User Input'!$K$4)+(R243*'User Input'!$K$7)+(S243*'User Input'!$K$8)+(P243*'User Input'!$K$10)+(Q243*'User Input'!$K$9)+(O243*'User Input'!$K$11)+(I243*'User Input'!$K$12)</f>
        <v>290.39999999999998</v>
      </c>
      <c r="AK243">
        <f t="shared" si="34"/>
        <v>4.4676923076923076</v>
      </c>
      <c r="AL243" s="209">
        <f t="shared" ca="1" si="33"/>
        <v>93</v>
      </c>
      <c r="AM243" s="209">
        <f t="shared" ca="1" si="29"/>
        <v>628</v>
      </c>
      <c r="AN243" s="209">
        <f t="shared" ca="1" si="30"/>
        <v>218</v>
      </c>
    </row>
    <row r="244" spans="2:40" x14ac:dyDescent="0.2">
      <c r="B244" t="s">
        <v>1441</v>
      </c>
      <c r="C244" t="s">
        <v>139</v>
      </c>
      <c r="D244" t="s">
        <v>111</v>
      </c>
      <c r="E244" t="s">
        <v>111</v>
      </c>
      <c r="F244">
        <v>7.2</v>
      </c>
      <c r="G244">
        <v>29</v>
      </c>
      <c r="H244">
        <v>29</v>
      </c>
      <c r="I244">
        <v>14</v>
      </c>
      <c r="J244">
        <v>631</v>
      </c>
      <c r="K244">
        <v>148.9</v>
      </c>
      <c r="L244">
        <v>10</v>
      </c>
      <c r="M244">
        <v>9</v>
      </c>
      <c r="N244">
        <v>0</v>
      </c>
      <c r="O244">
        <v>0</v>
      </c>
      <c r="P244">
        <v>137</v>
      </c>
      <c r="Q244">
        <v>66</v>
      </c>
      <c r="R244">
        <v>160</v>
      </c>
      <c r="S244">
        <v>50</v>
      </c>
      <c r="T244">
        <v>6</v>
      </c>
      <c r="U244">
        <v>21</v>
      </c>
      <c r="V244">
        <v>4</v>
      </c>
      <c r="W244">
        <v>3.41</v>
      </c>
      <c r="X244">
        <v>1.26</v>
      </c>
      <c r="Y244">
        <v>45</v>
      </c>
      <c r="Z244">
        <v>20</v>
      </c>
      <c r="AA244">
        <v>35</v>
      </c>
      <c r="AB244">
        <v>0.29499999999999998</v>
      </c>
      <c r="AC244">
        <v>0</v>
      </c>
      <c r="AD244" s="134">
        <f t="shared" si="25"/>
        <v>9.6709200805910012</v>
      </c>
      <c r="AE244" s="134">
        <f t="shared" si="26"/>
        <v>3.0221625251846875</v>
      </c>
      <c r="AF244" s="134">
        <f t="shared" si="27"/>
        <v>6.6487575554063136</v>
      </c>
      <c r="AH244" s="209">
        <f t="shared" si="31"/>
        <v>14</v>
      </c>
      <c r="AI244" s="209">
        <f t="shared" ca="1" si="32"/>
        <v>53</v>
      </c>
      <c r="AJ244" s="134">
        <f>(K244*'User Input'!$K$6)+(L244*'User Input'!$K$2)+(M244*'User Input'!$K$3)+(N244*'User Input'!$K$4)+(R244*'User Input'!$K$7)+(S244*'User Input'!$K$8)+(P244*'User Input'!$K$10)+(Q244*'User Input'!$K$9)+(O244*'User Input'!$K$11)+(I244*'User Input'!$K$12)</f>
        <v>340.70000000000005</v>
      </c>
      <c r="AK244">
        <f t="shared" si="34"/>
        <v>11.748275862068967</v>
      </c>
      <c r="AL244" s="209">
        <f t="shared" ca="1" si="33"/>
        <v>58</v>
      </c>
      <c r="AM244" s="209">
        <f t="shared" ca="1" si="29"/>
        <v>540</v>
      </c>
      <c r="AN244" s="209">
        <f t="shared" ca="1" si="30"/>
        <v>59</v>
      </c>
    </row>
    <row r="245" spans="2:40" x14ac:dyDescent="0.2">
      <c r="B245" t="s">
        <v>3428</v>
      </c>
      <c r="C245" t="s">
        <v>141</v>
      </c>
      <c r="D245" t="s">
        <v>111</v>
      </c>
      <c r="E245" t="s">
        <v>111</v>
      </c>
      <c r="F245">
        <v>7.1</v>
      </c>
      <c r="G245">
        <v>29</v>
      </c>
      <c r="H245">
        <v>29</v>
      </c>
      <c r="I245">
        <v>15</v>
      </c>
      <c r="J245">
        <v>643</v>
      </c>
      <c r="K245">
        <v>151.80000000000001</v>
      </c>
      <c r="L245">
        <v>9</v>
      </c>
      <c r="M245">
        <v>9</v>
      </c>
      <c r="N245">
        <v>0</v>
      </c>
      <c r="O245">
        <v>0</v>
      </c>
      <c r="P245">
        <v>141</v>
      </c>
      <c r="Q245">
        <v>63</v>
      </c>
      <c r="R245">
        <v>154</v>
      </c>
      <c r="S245">
        <v>52</v>
      </c>
      <c r="T245">
        <v>6</v>
      </c>
      <c r="U245">
        <v>18</v>
      </c>
      <c r="V245">
        <v>3.76</v>
      </c>
      <c r="W245">
        <v>3.56</v>
      </c>
      <c r="X245">
        <v>1.27</v>
      </c>
      <c r="Y245">
        <v>46</v>
      </c>
      <c r="Z245">
        <v>20</v>
      </c>
      <c r="AA245">
        <v>34</v>
      </c>
      <c r="AB245">
        <v>0.29499999999999998</v>
      </c>
      <c r="AC245">
        <v>0</v>
      </c>
      <c r="AD245" s="134">
        <f t="shared" si="25"/>
        <v>9.1304347826086953</v>
      </c>
      <c r="AE245" s="134">
        <f t="shared" si="26"/>
        <v>3.0830039525691699</v>
      </c>
      <c r="AF245" s="134">
        <f t="shared" si="27"/>
        <v>6.0474308300395254</v>
      </c>
      <c r="AH245" s="209">
        <f t="shared" si="31"/>
        <v>15</v>
      </c>
      <c r="AI245" s="209">
        <f t="shared" ca="1" si="32"/>
        <v>40</v>
      </c>
      <c r="AJ245" s="134">
        <f>(K245*'User Input'!$K$6)+(L245*'User Input'!$K$2)+(M245*'User Input'!$K$3)+(N245*'User Input'!$K$4)+(R245*'User Input'!$K$7)+(S245*'User Input'!$K$8)+(P245*'User Input'!$K$10)+(Q245*'User Input'!$K$9)+(O245*'User Input'!$K$11)+(I245*'User Input'!$K$12)</f>
        <v>339.40000000000009</v>
      </c>
      <c r="AK245">
        <f t="shared" si="34"/>
        <v>11.703448275862073</v>
      </c>
      <c r="AL245" s="209">
        <f t="shared" ca="1" si="33"/>
        <v>60</v>
      </c>
      <c r="AM245" s="209">
        <f t="shared" ca="1" si="29"/>
        <v>654</v>
      </c>
      <c r="AN245" s="209">
        <f t="shared" ca="1" si="30"/>
        <v>91</v>
      </c>
    </row>
    <row r="246" spans="2:40" x14ac:dyDescent="0.2">
      <c r="B246" t="s">
        <v>423</v>
      </c>
      <c r="C246" t="s">
        <v>130</v>
      </c>
      <c r="D246" t="s">
        <v>9</v>
      </c>
      <c r="E246" t="s">
        <v>9</v>
      </c>
      <c r="F246">
        <v>6.8</v>
      </c>
      <c r="G246">
        <v>65</v>
      </c>
      <c r="H246">
        <v>0</v>
      </c>
      <c r="I246">
        <v>0</v>
      </c>
      <c r="J246">
        <v>269</v>
      </c>
      <c r="K246">
        <v>64.8</v>
      </c>
      <c r="L246">
        <v>3</v>
      </c>
      <c r="M246">
        <v>3</v>
      </c>
      <c r="N246">
        <v>12</v>
      </c>
      <c r="O246">
        <v>10</v>
      </c>
      <c r="P246">
        <v>52</v>
      </c>
      <c r="Q246">
        <v>22</v>
      </c>
      <c r="R246">
        <v>78</v>
      </c>
      <c r="S246">
        <v>24</v>
      </c>
      <c r="T246">
        <v>2</v>
      </c>
      <c r="U246">
        <v>6</v>
      </c>
      <c r="V246">
        <v>3.1</v>
      </c>
      <c r="W246">
        <v>2.99</v>
      </c>
      <c r="X246">
        <v>1.17</v>
      </c>
      <c r="Y246">
        <v>43</v>
      </c>
      <c r="Z246">
        <v>20</v>
      </c>
      <c r="AA246">
        <v>37</v>
      </c>
      <c r="AB246">
        <v>0.28799999999999998</v>
      </c>
      <c r="AC246">
        <v>0</v>
      </c>
      <c r="AD246" s="134">
        <f t="shared" ref="AD246:AD309" si="35">R246*9/K246</f>
        <v>10.833333333333334</v>
      </c>
      <c r="AE246" s="134">
        <f t="shared" ref="AE246:AE309" si="36">S246*9/K246</f>
        <v>3.3333333333333335</v>
      </c>
      <c r="AF246" s="134">
        <f t="shared" ref="AF246:AF309" si="37">AD246-AE246</f>
        <v>7.5</v>
      </c>
      <c r="AH246" s="209">
        <f t="shared" si="31"/>
        <v>0</v>
      </c>
      <c r="AI246" s="209">
        <f t="shared" ca="1" si="32"/>
        <v>347</v>
      </c>
      <c r="AJ246" s="134">
        <f>(K246*'User Input'!$K$6)+(L246*'User Input'!$K$2)+(M246*'User Input'!$K$3)+(N246*'User Input'!$K$4)+(R246*'User Input'!$K$7)+(S246*'User Input'!$K$8)+(P246*'User Input'!$K$10)+(Q246*'User Input'!$K$9)+(O246*'User Input'!$K$11)+(I246*'User Input'!$K$12)</f>
        <v>225.39999999999998</v>
      </c>
      <c r="AK246">
        <f t="shared" si="34"/>
        <v>3.4676923076923072</v>
      </c>
      <c r="AL246" s="209">
        <f t="shared" ca="1" si="33"/>
        <v>138</v>
      </c>
      <c r="AM246" s="209">
        <f t="shared" ref="AM246:AM309" ca="1" si="38">RANK(V246,OFFSET($V$182,0,0,COUNTA(V:V)+1,1))</f>
        <v>773</v>
      </c>
      <c r="AN246" s="209">
        <f t="shared" ref="AN246:AN309" ca="1" si="39">RANK(U246,OFFSET($U$182,0,0,COUNTA(U:U)+1,1))</f>
        <v>331</v>
      </c>
    </row>
    <row r="247" spans="2:40" x14ac:dyDescent="0.2">
      <c r="B247" t="s">
        <v>2492</v>
      </c>
      <c r="C247" t="s">
        <v>139</v>
      </c>
      <c r="D247" t="s">
        <v>9</v>
      </c>
      <c r="E247" t="s">
        <v>9</v>
      </c>
      <c r="F247">
        <v>6.3</v>
      </c>
      <c r="G247">
        <v>65</v>
      </c>
      <c r="H247">
        <v>0</v>
      </c>
      <c r="I247">
        <v>0</v>
      </c>
      <c r="J247">
        <v>301</v>
      </c>
      <c r="K247">
        <v>71.3</v>
      </c>
      <c r="L247">
        <v>4</v>
      </c>
      <c r="M247">
        <v>3</v>
      </c>
      <c r="N247">
        <v>10</v>
      </c>
      <c r="O247">
        <v>13</v>
      </c>
      <c r="P247">
        <v>57</v>
      </c>
      <c r="Q247">
        <v>27</v>
      </c>
      <c r="R247">
        <v>89</v>
      </c>
      <c r="S247">
        <v>31</v>
      </c>
      <c r="T247">
        <v>3</v>
      </c>
      <c r="U247">
        <v>7</v>
      </c>
      <c r="V247">
        <v>3.37</v>
      </c>
      <c r="W247">
        <v>3.04</v>
      </c>
      <c r="X247">
        <v>1.24</v>
      </c>
      <c r="Y247">
        <v>48</v>
      </c>
      <c r="Z247">
        <v>20</v>
      </c>
      <c r="AA247">
        <v>32</v>
      </c>
      <c r="AB247">
        <v>0.29499999999999998</v>
      </c>
      <c r="AC247">
        <v>0</v>
      </c>
      <c r="AD247" s="134">
        <f t="shared" si="35"/>
        <v>11.234221598877982</v>
      </c>
      <c r="AE247" s="134">
        <f t="shared" si="36"/>
        <v>3.9130434782608696</v>
      </c>
      <c r="AF247" s="134">
        <f t="shared" si="37"/>
        <v>7.3211781206171125</v>
      </c>
      <c r="AH247" s="209">
        <f t="shared" ref="AH247:AH310" si="40">INDEX(F247:AF1032,0,MATCH(AH$181,F$181:AF$181,0))</f>
        <v>0</v>
      </c>
      <c r="AI247" s="209">
        <f t="shared" ref="AI247:AI310" ca="1" si="41">RANK(AH247,OFFSET($AH$182,0,0,COUNTA(AH:AH)+1,1))</f>
        <v>347</v>
      </c>
      <c r="AJ247" s="134">
        <f>(K247*'User Input'!$K$6)+(L247*'User Input'!$K$2)+(M247*'User Input'!$K$3)+(N247*'User Input'!$K$4)+(R247*'User Input'!$K$7)+(S247*'User Input'!$K$8)+(P247*'User Input'!$K$10)+(Q247*'User Input'!$K$9)+(O247*'User Input'!$K$11)+(I247*'User Input'!$K$12)</f>
        <v>226.39999999999998</v>
      </c>
      <c r="AK247">
        <f t="shared" si="34"/>
        <v>3.4830769230769225</v>
      </c>
      <c r="AL247" s="209">
        <f t="shared" ref="AL247:AL310" ca="1" si="42">RANK(AJ247,OFFSET($AJ$182,0,0,COUNTA(AJ:AJ)+1,1))</f>
        <v>137</v>
      </c>
      <c r="AM247" s="209">
        <f t="shared" ca="1" si="38"/>
        <v>749</v>
      </c>
      <c r="AN247" s="209">
        <f t="shared" ca="1" si="39"/>
        <v>270</v>
      </c>
    </row>
    <row r="248" spans="2:40" x14ac:dyDescent="0.2">
      <c r="B248" t="s">
        <v>460</v>
      </c>
      <c r="C248" t="s">
        <v>137</v>
      </c>
      <c r="D248" t="s">
        <v>111</v>
      </c>
      <c r="E248" t="s">
        <v>111</v>
      </c>
      <c r="F248">
        <v>6.2</v>
      </c>
      <c r="G248">
        <v>26</v>
      </c>
      <c r="H248">
        <v>26</v>
      </c>
      <c r="I248">
        <v>13</v>
      </c>
      <c r="J248">
        <v>594</v>
      </c>
      <c r="K248">
        <v>139.9</v>
      </c>
      <c r="L248">
        <v>10</v>
      </c>
      <c r="M248">
        <v>7</v>
      </c>
      <c r="N248">
        <v>0</v>
      </c>
      <c r="O248">
        <v>0</v>
      </c>
      <c r="P248">
        <v>128</v>
      </c>
      <c r="Q248">
        <v>63</v>
      </c>
      <c r="R248">
        <v>146</v>
      </c>
      <c r="S248">
        <v>49</v>
      </c>
      <c r="T248">
        <v>5</v>
      </c>
      <c r="U248">
        <v>19</v>
      </c>
      <c r="V248">
        <v>4.03</v>
      </c>
      <c r="W248">
        <v>3.62</v>
      </c>
      <c r="X248">
        <v>1.27</v>
      </c>
      <c r="Y248">
        <v>38</v>
      </c>
      <c r="Z248">
        <v>21</v>
      </c>
      <c r="AA248">
        <v>41</v>
      </c>
      <c r="AB248">
        <v>0.29099999999999998</v>
      </c>
      <c r="AC248">
        <v>0</v>
      </c>
      <c r="AD248" s="134">
        <f t="shared" si="35"/>
        <v>9.39242315939957</v>
      </c>
      <c r="AE248" s="134">
        <f t="shared" si="36"/>
        <v>3.1522516082916368</v>
      </c>
      <c r="AF248" s="134">
        <f t="shared" si="37"/>
        <v>6.2401715511079328</v>
      </c>
      <c r="AH248" s="209">
        <f t="shared" si="40"/>
        <v>13</v>
      </c>
      <c r="AI248" s="209">
        <f t="shared" ca="1" si="41"/>
        <v>66</v>
      </c>
      <c r="AJ248" s="134">
        <f>(K248*'User Input'!$K$6)+(L248*'User Input'!$K$2)+(M248*'User Input'!$K$3)+(N248*'User Input'!$K$4)+(R248*'User Input'!$K$7)+(S248*'User Input'!$K$8)+(P248*'User Input'!$K$10)+(Q248*'User Input'!$K$9)+(O248*'User Input'!$K$11)+(I248*'User Input'!$K$12)</f>
        <v>326.70000000000005</v>
      </c>
      <c r="AK248">
        <f t="shared" si="34"/>
        <v>12.565384615384618</v>
      </c>
      <c r="AL248" s="209">
        <f t="shared" ca="1" si="42"/>
        <v>65</v>
      </c>
      <c r="AM248" s="209">
        <f t="shared" ca="1" si="38"/>
        <v>516</v>
      </c>
      <c r="AN248" s="209">
        <f t="shared" ca="1" si="39"/>
        <v>79</v>
      </c>
    </row>
    <row r="249" spans="2:40" x14ac:dyDescent="0.2">
      <c r="B249" t="s">
        <v>623</v>
      </c>
      <c r="C249" t="s">
        <v>137</v>
      </c>
      <c r="D249" t="s">
        <v>9</v>
      </c>
      <c r="E249" t="s">
        <v>9</v>
      </c>
      <c r="F249">
        <v>5.8</v>
      </c>
      <c r="G249">
        <v>65</v>
      </c>
      <c r="H249">
        <v>0</v>
      </c>
      <c r="I249">
        <v>0</v>
      </c>
      <c r="J249">
        <v>270</v>
      </c>
      <c r="K249">
        <v>64.8</v>
      </c>
      <c r="L249">
        <v>4</v>
      </c>
      <c r="M249">
        <v>3</v>
      </c>
      <c r="N249">
        <v>10</v>
      </c>
      <c r="O249">
        <v>14</v>
      </c>
      <c r="P249">
        <v>51</v>
      </c>
      <c r="Q249">
        <v>24</v>
      </c>
      <c r="R249">
        <v>82</v>
      </c>
      <c r="S249">
        <v>27</v>
      </c>
      <c r="T249">
        <v>2</v>
      </c>
      <c r="U249">
        <v>6</v>
      </c>
      <c r="V249">
        <v>3.28</v>
      </c>
      <c r="W249">
        <v>2.98</v>
      </c>
      <c r="X249">
        <v>1.21</v>
      </c>
      <c r="Y249">
        <v>45</v>
      </c>
      <c r="Z249">
        <v>21</v>
      </c>
      <c r="AA249">
        <v>34</v>
      </c>
      <c r="AB249">
        <v>0.29599999999999999</v>
      </c>
      <c r="AC249">
        <v>0</v>
      </c>
      <c r="AD249" s="134">
        <f t="shared" si="35"/>
        <v>11.388888888888889</v>
      </c>
      <c r="AE249" s="134">
        <f t="shared" si="36"/>
        <v>3.75</v>
      </c>
      <c r="AF249" s="134">
        <f t="shared" si="37"/>
        <v>7.6388888888888893</v>
      </c>
      <c r="AH249" s="209">
        <f t="shared" si="40"/>
        <v>0</v>
      </c>
      <c r="AI249" s="209">
        <f t="shared" ca="1" si="41"/>
        <v>347</v>
      </c>
      <c r="AJ249" s="134">
        <f>(K249*'User Input'!$K$6)+(L249*'User Input'!$K$2)+(M249*'User Input'!$K$3)+(N249*'User Input'!$K$4)+(R249*'User Input'!$K$7)+(S249*'User Input'!$K$8)+(P249*'User Input'!$K$10)+(Q249*'User Input'!$K$9)+(O249*'User Input'!$K$11)+(I249*'User Input'!$K$12)</f>
        <v>216.39999999999998</v>
      </c>
      <c r="AK249">
        <f t="shared" si="34"/>
        <v>3.3292307692307688</v>
      </c>
      <c r="AL249" s="209">
        <f t="shared" ca="1" si="42"/>
        <v>146</v>
      </c>
      <c r="AM249" s="209">
        <f t="shared" ca="1" si="38"/>
        <v>758</v>
      </c>
      <c r="AN249" s="209">
        <f t="shared" ca="1" si="39"/>
        <v>331</v>
      </c>
    </row>
    <row r="250" spans="2:40" x14ac:dyDescent="0.2">
      <c r="B250" t="s">
        <v>571</v>
      </c>
      <c r="C250" t="s">
        <v>119</v>
      </c>
      <c r="D250" t="s">
        <v>9</v>
      </c>
      <c r="E250" t="s">
        <v>9</v>
      </c>
      <c r="F250">
        <v>5.6</v>
      </c>
      <c r="G250">
        <v>65</v>
      </c>
      <c r="H250">
        <v>0</v>
      </c>
      <c r="I250">
        <v>0</v>
      </c>
      <c r="J250">
        <v>305</v>
      </c>
      <c r="K250">
        <v>71.3</v>
      </c>
      <c r="L250">
        <v>3</v>
      </c>
      <c r="M250">
        <v>4</v>
      </c>
      <c r="N250">
        <v>20</v>
      </c>
      <c r="O250">
        <v>3</v>
      </c>
      <c r="P250">
        <v>64</v>
      </c>
      <c r="Q250">
        <v>32</v>
      </c>
      <c r="R250">
        <v>76</v>
      </c>
      <c r="S250">
        <v>28</v>
      </c>
      <c r="T250">
        <v>3</v>
      </c>
      <c r="U250">
        <v>10</v>
      </c>
      <c r="V250">
        <v>4.04</v>
      </c>
      <c r="W250">
        <v>3.49</v>
      </c>
      <c r="X250">
        <v>1.3</v>
      </c>
      <c r="Y250">
        <v>40</v>
      </c>
      <c r="Z250">
        <v>21</v>
      </c>
      <c r="AA250">
        <v>40</v>
      </c>
      <c r="AB250">
        <v>0.29099999999999998</v>
      </c>
      <c r="AC250">
        <v>0</v>
      </c>
      <c r="AD250" s="134">
        <f t="shared" si="35"/>
        <v>9.5932678821879378</v>
      </c>
      <c r="AE250" s="134">
        <f t="shared" si="36"/>
        <v>3.5343618513323984</v>
      </c>
      <c r="AF250" s="134">
        <f t="shared" si="37"/>
        <v>6.0589060308555389</v>
      </c>
      <c r="AH250" s="209">
        <f t="shared" si="40"/>
        <v>0</v>
      </c>
      <c r="AI250" s="209">
        <f t="shared" ca="1" si="41"/>
        <v>347</v>
      </c>
      <c r="AJ250" s="134">
        <f>(K250*'User Input'!$K$6)+(L250*'User Input'!$K$2)+(M250*'User Input'!$K$3)+(N250*'User Input'!$K$4)+(R250*'User Input'!$K$7)+(S250*'User Input'!$K$8)+(P250*'User Input'!$K$10)+(Q250*'User Input'!$K$9)+(O250*'User Input'!$K$11)+(I250*'User Input'!$K$12)</f>
        <v>268.89999999999998</v>
      </c>
      <c r="AK250">
        <f t="shared" si="34"/>
        <v>4.1369230769230763</v>
      </c>
      <c r="AL250" s="209">
        <f t="shared" ca="1" si="42"/>
        <v>106</v>
      </c>
      <c r="AM250" s="209">
        <f t="shared" ca="1" si="38"/>
        <v>511</v>
      </c>
      <c r="AN250" s="209">
        <f t="shared" ca="1" si="39"/>
        <v>178</v>
      </c>
    </row>
    <row r="251" spans="2:40" x14ac:dyDescent="0.2">
      <c r="B251" t="s">
        <v>293</v>
      </c>
      <c r="C251" t="s">
        <v>135</v>
      </c>
      <c r="D251" t="s">
        <v>111</v>
      </c>
      <c r="E251" t="s">
        <v>111</v>
      </c>
      <c r="F251">
        <v>5.4</v>
      </c>
      <c r="G251">
        <v>29</v>
      </c>
      <c r="H251">
        <v>29</v>
      </c>
      <c r="I251">
        <v>16</v>
      </c>
      <c r="J251">
        <v>736</v>
      </c>
      <c r="K251">
        <v>172.3</v>
      </c>
      <c r="L251">
        <v>11</v>
      </c>
      <c r="M251">
        <v>10</v>
      </c>
      <c r="N251">
        <v>0</v>
      </c>
      <c r="O251">
        <v>0</v>
      </c>
      <c r="P251">
        <v>174</v>
      </c>
      <c r="Q251">
        <v>80</v>
      </c>
      <c r="R251">
        <v>151</v>
      </c>
      <c r="S251">
        <v>51</v>
      </c>
      <c r="T251">
        <v>6</v>
      </c>
      <c r="U251">
        <v>22</v>
      </c>
      <c r="V251">
        <v>4.1500000000000004</v>
      </c>
      <c r="W251">
        <v>3.78</v>
      </c>
      <c r="X251">
        <v>1.3</v>
      </c>
      <c r="Y251">
        <v>46</v>
      </c>
      <c r="Z251">
        <v>21</v>
      </c>
      <c r="AA251">
        <v>33</v>
      </c>
      <c r="AB251">
        <v>0.3</v>
      </c>
      <c r="AC251">
        <v>0</v>
      </c>
      <c r="AD251" s="134">
        <f t="shared" si="35"/>
        <v>7.8874056877539171</v>
      </c>
      <c r="AE251" s="134">
        <f t="shared" si="36"/>
        <v>2.663958212420197</v>
      </c>
      <c r="AF251" s="134">
        <f t="shared" si="37"/>
        <v>5.2234474753337201</v>
      </c>
      <c r="AH251" s="209">
        <f t="shared" si="40"/>
        <v>16</v>
      </c>
      <c r="AI251" s="209">
        <f t="shared" ca="1" si="41"/>
        <v>26</v>
      </c>
      <c r="AJ251" s="134">
        <f>(K251*'User Input'!$K$6)+(L251*'User Input'!$K$2)+(M251*'User Input'!$K$3)+(N251*'User Input'!$K$4)+(R251*'User Input'!$K$7)+(S251*'User Input'!$K$8)+(P251*'User Input'!$K$10)+(Q251*'User Input'!$K$9)+(O251*'User Input'!$K$11)+(I251*'User Input'!$K$12)</f>
        <v>362.40000000000009</v>
      </c>
      <c r="AK251">
        <f t="shared" si="34"/>
        <v>12.496551724137934</v>
      </c>
      <c r="AL251" s="209">
        <f t="shared" ca="1" si="42"/>
        <v>46</v>
      </c>
      <c r="AM251" s="209">
        <f t="shared" ca="1" si="38"/>
        <v>444</v>
      </c>
      <c r="AN251" s="209">
        <f t="shared" ca="1" si="39"/>
        <v>49</v>
      </c>
    </row>
    <row r="252" spans="2:40" x14ac:dyDescent="0.2">
      <c r="B252" t="s">
        <v>414</v>
      </c>
      <c r="C252" t="s">
        <v>136</v>
      </c>
      <c r="D252" t="s">
        <v>111</v>
      </c>
      <c r="E252" t="s">
        <v>111</v>
      </c>
      <c r="F252">
        <v>4.5999999999999996</v>
      </c>
      <c r="G252">
        <v>31</v>
      </c>
      <c r="H252">
        <v>31</v>
      </c>
      <c r="I252">
        <v>17</v>
      </c>
      <c r="J252">
        <v>811</v>
      </c>
      <c r="K252">
        <v>187.9</v>
      </c>
      <c r="L252">
        <v>12</v>
      </c>
      <c r="M252">
        <v>10</v>
      </c>
      <c r="N252">
        <v>0</v>
      </c>
      <c r="O252">
        <v>0</v>
      </c>
      <c r="P252">
        <v>190</v>
      </c>
      <c r="Q252">
        <v>88</v>
      </c>
      <c r="R252">
        <v>162</v>
      </c>
      <c r="S252">
        <v>70</v>
      </c>
      <c r="T252">
        <v>6</v>
      </c>
      <c r="U252">
        <v>22</v>
      </c>
      <c r="V252">
        <v>4.22</v>
      </c>
      <c r="W252">
        <v>3.95</v>
      </c>
      <c r="X252">
        <v>1.39</v>
      </c>
      <c r="Y252">
        <v>50</v>
      </c>
      <c r="Z252">
        <v>21</v>
      </c>
      <c r="AA252">
        <v>29</v>
      </c>
      <c r="AB252">
        <v>0.30499999999999999</v>
      </c>
      <c r="AC252">
        <v>0</v>
      </c>
      <c r="AD252" s="134">
        <f t="shared" si="35"/>
        <v>7.7594465141032458</v>
      </c>
      <c r="AE252" s="134">
        <f t="shared" si="36"/>
        <v>3.352847259180415</v>
      </c>
      <c r="AF252" s="134">
        <f t="shared" si="37"/>
        <v>4.4065992549228312</v>
      </c>
      <c r="AH252" s="209">
        <f t="shared" si="40"/>
        <v>17</v>
      </c>
      <c r="AI252" s="209">
        <f t="shared" ca="1" si="41"/>
        <v>17</v>
      </c>
      <c r="AJ252" s="134">
        <f>(K252*'User Input'!$K$6)+(L252*'User Input'!$K$2)+(M252*'User Input'!$K$3)+(N252*'User Input'!$K$4)+(R252*'User Input'!$K$7)+(S252*'User Input'!$K$8)+(P252*'User Input'!$K$10)+(Q252*'User Input'!$K$9)+(O252*'User Input'!$K$11)+(I252*'User Input'!$K$12)</f>
        <v>381.70000000000005</v>
      </c>
      <c r="AK252">
        <f t="shared" si="34"/>
        <v>12.312903225806453</v>
      </c>
      <c r="AL252" s="209">
        <f t="shared" ca="1" si="42"/>
        <v>38</v>
      </c>
      <c r="AM252" s="209">
        <f t="shared" ca="1" si="38"/>
        <v>413</v>
      </c>
      <c r="AN252" s="209">
        <f t="shared" ca="1" si="39"/>
        <v>49</v>
      </c>
    </row>
    <row r="253" spans="2:40" x14ac:dyDescent="0.2">
      <c r="B253" t="s">
        <v>3698</v>
      </c>
      <c r="C253" t="s">
        <v>133</v>
      </c>
      <c r="D253" t="s">
        <v>111</v>
      </c>
      <c r="E253" t="s">
        <v>111</v>
      </c>
      <c r="F253">
        <v>4.5999999999999996</v>
      </c>
      <c r="G253">
        <v>31</v>
      </c>
      <c r="H253">
        <v>31</v>
      </c>
      <c r="I253">
        <v>16</v>
      </c>
      <c r="J253">
        <v>774</v>
      </c>
      <c r="K253">
        <v>181.7</v>
      </c>
      <c r="L253">
        <v>10</v>
      </c>
      <c r="M253">
        <v>12</v>
      </c>
      <c r="N253">
        <v>0</v>
      </c>
      <c r="O253">
        <v>0</v>
      </c>
      <c r="P253">
        <v>182</v>
      </c>
      <c r="Q253">
        <v>89</v>
      </c>
      <c r="R253">
        <v>158</v>
      </c>
      <c r="S253">
        <v>48</v>
      </c>
      <c r="T253">
        <v>11</v>
      </c>
      <c r="U253">
        <v>27</v>
      </c>
      <c r="V253">
        <v>4.3899999999999997</v>
      </c>
      <c r="W253">
        <v>3.85</v>
      </c>
      <c r="X253">
        <v>1.27</v>
      </c>
      <c r="Y253">
        <v>41</v>
      </c>
      <c r="Z253">
        <v>21</v>
      </c>
      <c r="AA253">
        <v>39</v>
      </c>
      <c r="AB253">
        <v>0.29299999999999998</v>
      </c>
      <c r="AC253">
        <v>0</v>
      </c>
      <c r="AD253" s="134">
        <f t="shared" si="35"/>
        <v>7.8260869565217392</v>
      </c>
      <c r="AE253" s="134">
        <f t="shared" si="36"/>
        <v>2.3775454045129334</v>
      </c>
      <c r="AF253" s="134">
        <f t="shared" si="37"/>
        <v>5.4485415520088054</v>
      </c>
      <c r="AH253" s="209">
        <f t="shared" si="40"/>
        <v>16</v>
      </c>
      <c r="AI253" s="209">
        <f t="shared" ca="1" si="41"/>
        <v>26</v>
      </c>
      <c r="AJ253" s="134">
        <f>(K253*'User Input'!$K$6)+(L253*'User Input'!$K$2)+(M253*'User Input'!$K$3)+(N253*'User Input'!$K$4)+(R253*'User Input'!$K$7)+(S253*'User Input'!$K$8)+(P253*'User Input'!$K$10)+(Q253*'User Input'!$K$9)+(O253*'User Input'!$K$11)+(I253*'User Input'!$K$12)</f>
        <v>363.09999999999991</v>
      </c>
      <c r="AK253">
        <f t="shared" si="34"/>
        <v>11.712903225806448</v>
      </c>
      <c r="AL253" s="209">
        <f t="shared" ca="1" si="42"/>
        <v>45</v>
      </c>
      <c r="AM253" s="209">
        <f t="shared" ca="1" si="38"/>
        <v>301</v>
      </c>
      <c r="AN253" s="209">
        <f t="shared" ca="1" si="39"/>
        <v>6</v>
      </c>
    </row>
    <row r="254" spans="2:40" x14ac:dyDescent="0.2">
      <c r="B254" t="s">
        <v>1461</v>
      </c>
      <c r="C254" t="s">
        <v>2</v>
      </c>
      <c r="D254" t="s">
        <v>9</v>
      </c>
      <c r="E254" t="s">
        <v>9</v>
      </c>
      <c r="F254">
        <v>4.5999999999999996</v>
      </c>
      <c r="G254">
        <v>65</v>
      </c>
      <c r="H254">
        <v>0</v>
      </c>
      <c r="I254">
        <v>0</v>
      </c>
      <c r="J254">
        <v>247</v>
      </c>
      <c r="K254">
        <v>58.3</v>
      </c>
      <c r="L254">
        <v>3</v>
      </c>
      <c r="M254">
        <v>3</v>
      </c>
      <c r="N254">
        <v>15</v>
      </c>
      <c r="O254">
        <v>14</v>
      </c>
      <c r="P254">
        <v>46</v>
      </c>
      <c r="Q254">
        <v>21</v>
      </c>
      <c r="R254">
        <v>72</v>
      </c>
      <c r="S254">
        <v>30</v>
      </c>
      <c r="T254">
        <v>2</v>
      </c>
      <c r="U254">
        <v>5</v>
      </c>
      <c r="V254">
        <v>3.16</v>
      </c>
      <c r="W254">
        <v>3.35</v>
      </c>
      <c r="X254">
        <v>1.31</v>
      </c>
      <c r="Y254">
        <v>49</v>
      </c>
      <c r="Z254">
        <v>21</v>
      </c>
      <c r="AA254">
        <v>31</v>
      </c>
      <c r="AB254">
        <v>0.29599999999999999</v>
      </c>
      <c r="AC254">
        <v>0</v>
      </c>
      <c r="AD254" s="134">
        <f t="shared" si="35"/>
        <v>11.114922813036021</v>
      </c>
      <c r="AE254" s="134">
        <f t="shared" si="36"/>
        <v>4.6312178387650089</v>
      </c>
      <c r="AF254" s="134">
        <f t="shared" si="37"/>
        <v>6.4837049742710118</v>
      </c>
      <c r="AH254" s="209">
        <f t="shared" si="40"/>
        <v>0</v>
      </c>
      <c r="AI254" s="209">
        <f t="shared" ca="1" si="41"/>
        <v>347</v>
      </c>
      <c r="AJ254" s="134">
        <f>(K254*'User Input'!$K$6)+(L254*'User Input'!$K$2)+(M254*'User Input'!$K$3)+(N254*'User Input'!$K$4)+(R254*'User Input'!$K$7)+(S254*'User Input'!$K$8)+(P254*'User Input'!$K$10)+(Q254*'User Input'!$K$9)+(O254*'User Input'!$K$11)+(I254*'User Input'!$K$12)</f>
        <v>224.89999999999998</v>
      </c>
      <c r="AK254">
        <f t="shared" si="34"/>
        <v>3.4599999999999995</v>
      </c>
      <c r="AL254" s="209">
        <f t="shared" ca="1" si="42"/>
        <v>140</v>
      </c>
      <c r="AM254" s="209">
        <f t="shared" ca="1" si="38"/>
        <v>768</v>
      </c>
      <c r="AN254" s="209">
        <f t="shared" ca="1" si="39"/>
        <v>395</v>
      </c>
    </row>
    <row r="255" spans="2:40" x14ac:dyDescent="0.2">
      <c r="B255" t="s">
        <v>357</v>
      </c>
      <c r="C255" t="s">
        <v>719</v>
      </c>
      <c r="D255" t="s">
        <v>9</v>
      </c>
      <c r="E255" t="s">
        <v>9</v>
      </c>
      <c r="F255">
        <v>4.4000000000000004</v>
      </c>
      <c r="G255">
        <v>55</v>
      </c>
      <c r="H255">
        <v>0</v>
      </c>
      <c r="I255">
        <v>0</v>
      </c>
      <c r="J255">
        <v>226</v>
      </c>
      <c r="K255">
        <v>55.1</v>
      </c>
      <c r="L255">
        <v>3</v>
      </c>
      <c r="M255">
        <v>2</v>
      </c>
      <c r="N255">
        <v>4</v>
      </c>
      <c r="O255">
        <v>16</v>
      </c>
      <c r="P255">
        <v>37</v>
      </c>
      <c r="Q255">
        <v>17</v>
      </c>
      <c r="R255">
        <v>82</v>
      </c>
      <c r="S255">
        <v>24</v>
      </c>
      <c r="T255">
        <v>3</v>
      </c>
      <c r="U255">
        <v>5</v>
      </c>
      <c r="V255">
        <v>2.85</v>
      </c>
      <c r="W255">
        <v>2.4900000000000002</v>
      </c>
      <c r="X255">
        <v>1.1100000000000001</v>
      </c>
      <c r="Y255">
        <v>46</v>
      </c>
      <c r="Z255">
        <v>20</v>
      </c>
      <c r="AA255">
        <v>34</v>
      </c>
      <c r="AB255">
        <v>0.28799999999999998</v>
      </c>
      <c r="AC255">
        <v>0</v>
      </c>
      <c r="AD255" s="134">
        <f t="shared" si="35"/>
        <v>13.393829401088929</v>
      </c>
      <c r="AE255" s="134">
        <f t="shared" si="36"/>
        <v>3.9201451905626135</v>
      </c>
      <c r="AF255" s="134">
        <f t="shared" si="37"/>
        <v>9.473684210526315</v>
      </c>
      <c r="AH255" s="209">
        <f t="shared" si="40"/>
        <v>0</v>
      </c>
      <c r="AI255" s="209">
        <f t="shared" ca="1" si="41"/>
        <v>347</v>
      </c>
      <c r="AJ255" s="134">
        <f>(K255*'User Input'!$K$6)+(L255*'User Input'!$K$2)+(M255*'User Input'!$K$3)+(N255*'User Input'!$K$4)+(R255*'User Input'!$K$7)+(S255*'User Input'!$K$8)+(P255*'User Input'!$K$10)+(Q255*'User Input'!$K$9)+(O255*'User Input'!$K$11)+(I255*'User Input'!$K$12)</f>
        <v>167.3</v>
      </c>
      <c r="AK255">
        <f t="shared" si="34"/>
        <v>3.041818181818182</v>
      </c>
      <c r="AL255" s="209">
        <f t="shared" ca="1" si="42"/>
        <v>187</v>
      </c>
      <c r="AM255" s="209">
        <f t="shared" ca="1" si="38"/>
        <v>782</v>
      </c>
      <c r="AN255" s="209">
        <f t="shared" ca="1" si="39"/>
        <v>395</v>
      </c>
    </row>
    <row r="256" spans="2:40" x14ac:dyDescent="0.2">
      <c r="B256" t="s">
        <v>937</v>
      </c>
      <c r="C256" t="s">
        <v>8</v>
      </c>
      <c r="D256" t="s">
        <v>111</v>
      </c>
      <c r="E256" t="s">
        <v>111</v>
      </c>
      <c r="F256">
        <v>4.4000000000000004</v>
      </c>
      <c r="G256">
        <v>26</v>
      </c>
      <c r="H256">
        <v>26</v>
      </c>
      <c r="I256">
        <v>15</v>
      </c>
      <c r="J256">
        <v>671</v>
      </c>
      <c r="K256">
        <v>158</v>
      </c>
      <c r="L256">
        <v>9</v>
      </c>
      <c r="M256">
        <v>10</v>
      </c>
      <c r="N256">
        <v>0</v>
      </c>
      <c r="O256">
        <v>0</v>
      </c>
      <c r="P256">
        <v>162</v>
      </c>
      <c r="Q256">
        <v>71</v>
      </c>
      <c r="R256">
        <v>138</v>
      </c>
      <c r="S256">
        <v>39</v>
      </c>
      <c r="T256">
        <v>7</v>
      </c>
      <c r="U256">
        <v>19</v>
      </c>
      <c r="V256">
        <v>4.03</v>
      </c>
      <c r="W256">
        <v>3.65</v>
      </c>
      <c r="X256">
        <v>1.27</v>
      </c>
      <c r="Y256">
        <v>46</v>
      </c>
      <c r="Z256">
        <v>21</v>
      </c>
      <c r="AA256">
        <v>33</v>
      </c>
      <c r="AB256">
        <v>0.30399999999999999</v>
      </c>
      <c r="AC256">
        <v>0</v>
      </c>
      <c r="AD256" s="134">
        <f t="shared" si="35"/>
        <v>7.8607594936708862</v>
      </c>
      <c r="AE256" s="134">
        <f t="shared" si="36"/>
        <v>2.221518987341772</v>
      </c>
      <c r="AF256" s="134">
        <f t="shared" si="37"/>
        <v>5.6392405063291147</v>
      </c>
      <c r="AH256" s="209">
        <f t="shared" si="40"/>
        <v>15</v>
      </c>
      <c r="AI256" s="209">
        <f t="shared" ca="1" si="41"/>
        <v>40</v>
      </c>
      <c r="AJ256" s="134">
        <f>(K256*'User Input'!$K$6)+(L256*'User Input'!$K$2)+(M256*'User Input'!$K$3)+(N256*'User Input'!$K$4)+(R256*'User Input'!$K$7)+(S256*'User Input'!$K$8)+(P256*'User Input'!$K$10)+(Q256*'User Input'!$K$9)+(O256*'User Input'!$K$11)+(I256*'User Input'!$K$12)</f>
        <v>329</v>
      </c>
      <c r="AK256">
        <f t="shared" si="34"/>
        <v>12.653846153846153</v>
      </c>
      <c r="AL256" s="209">
        <f t="shared" ca="1" si="42"/>
        <v>64</v>
      </c>
      <c r="AM256" s="209">
        <f t="shared" ca="1" si="38"/>
        <v>516</v>
      </c>
      <c r="AN256" s="209">
        <f t="shared" ca="1" si="39"/>
        <v>79</v>
      </c>
    </row>
    <row r="257" spans="2:40" x14ac:dyDescent="0.2">
      <c r="B257" t="s">
        <v>310</v>
      </c>
      <c r="C257" t="s">
        <v>137</v>
      </c>
      <c r="D257" t="s">
        <v>111</v>
      </c>
      <c r="E257" t="s">
        <v>111</v>
      </c>
      <c r="F257">
        <v>4.3</v>
      </c>
      <c r="G257">
        <v>26</v>
      </c>
      <c r="H257">
        <v>26</v>
      </c>
      <c r="I257">
        <v>13</v>
      </c>
      <c r="J257">
        <v>566</v>
      </c>
      <c r="K257">
        <v>134.69999999999999</v>
      </c>
      <c r="L257">
        <v>10</v>
      </c>
      <c r="M257">
        <v>7</v>
      </c>
      <c r="N257">
        <v>0</v>
      </c>
      <c r="O257">
        <v>0</v>
      </c>
      <c r="P257">
        <v>134</v>
      </c>
      <c r="Q257">
        <v>59</v>
      </c>
      <c r="R257">
        <v>119</v>
      </c>
      <c r="S257">
        <v>35</v>
      </c>
      <c r="T257">
        <v>4</v>
      </c>
      <c r="U257">
        <v>16</v>
      </c>
      <c r="V257">
        <v>3.92</v>
      </c>
      <c r="W257">
        <v>3.67</v>
      </c>
      <c r="X257">
        <v>1.25</v>
      </c>
      <c r="Y257">
        <v>45</v>
      </c>
      <c r="Z257">
        <v>21</v>
      </c>
      <c r="AA257">
        <v>34</v>
      </c>
      <c r="AB257">
        <v>0.29799999999999999</v>
      </c>
      <c r="AC257">
        <v>0</v>
      </c>
      <c r="AD257" s="134">
        <f t="shared" si="35"/>
        <v>7.9510022271714931</v>
      </c>
      <c r="AE257" s="134">
        <f t="shared" si="36"/>
        <v>2.338530066815145</v>
      </c>
      <c r="AF257" s="134">
        <f t="shared" si="37"/>
        <v>5.6124721603563481</v>
      </c>
      <c r="AH257" s="209">
        <f t="shared" si="40"/>
        <v>13</v>
      </c>
      <c r="AI257" s="209">
        <f t="shared" ca="1" si="41"/>
        <v>66</v>
      </c>
      <c r="AJ257" s="134">
        <f>(K257*'User Input'!$K$6)+(L257*'User Input'!$K$2)+(M257*'User Input'!$K$3)+(N257*'User Input'!$K$4)+(R257*'User Input'!$K$7)+(S257*'User Input'!$K$8)+(P257*'User Input'!$K$10)+(Q257*'User Input'!$K$9)+(O257*'User Input'!$K$11)+(I257*'User Input'!$K$12)</f>
        <v>309.59999999999997</v>
      </c>
      <c r="AK257">
        <f t="shared" si="34"/>
        <v>11.907692307692306</v>
      </c>
      <c r="AL257" s="209">
        <f t="shared" ca="1" si="42"/>
        <v>77</v>
      </c>
      <c r="AM257" s="209">
        <f t="shared" ca="1" si="38"/>
        <v>581</v>
      </c>
      <c r="AN257" s="209">
        <f t="shared" ca="1" si="39"/>
        <v>114</v>
      </c>
    </row>
    <row r="258" spans="2:40" x14ac:dyDescent="0.2">
      <c r="B258" t="s">
        <v>670</v>
      </c>
      <c r="C258" t="s">
        <v>117</v>
      </c>
      <c r="D258" t="s">
        <v>111</v>
      </c>
      <c r="E258" t="s">
        <v>111</v>
      </c>
      <c r="F258">
        <v>4.2</v>
      </c>
      <c r="G258">
        <v>29</v>
      </c>
      <c r="H258">
        <v>29</v>
      </c>
      <c r="I258">
        <v>15</v>
      </c>
      <c r="J258">
        <v>706</v>
      </c>
      <c r="K258">
        <v>166.4</v>
      </c>
      <c r="L258">
        <v>10</v>
      </c>
      <c r="M258">
        <v>10</v>
      </c>
      <c r="N258">
        <v>0</v>
      </c>
      <c r="O258">
        <v>0</v>
      </c>
      <c r="P258">
        <v>170</v>
      </c>
      <c r="Q258">
        <v>76</v>
      </c>
      <c r="R258">
        <v>137</v>
      </c>
      <c r="S258">
        <v>43</v>
      </c>
      <c r="T258">
        <v>7</v>
      </c>
      <c r="U258">
        <v>23</v>
      </c>
      <c r="V258">
        <v>4.09</v>
      </c>
      <c r="W258">
        <v>3.85</v>
      </c>
      <c r="X258">
        <v>1.28</v>
      </c>
      <c r="Y258">
        <v>46</v>
      </c>
      <c r="Z258">
        <v>20</v>
      </c>
      <c r="AA258">
        <v>35</v>
      </c>
      <c r="AB258">
        <v>0.29699999999999999</v>
      </c>
      <c r="AC258">
        <v>0</v>
      </c>
      <c r="AD258" s="134">
        <f t="shared" si="35"/>
        <v>7.4098557692307692</v>
      </c>
      <c r="AE258" s="134">
        <f t="shared" si="36"/>
        <v>2.3257211538461537</v>
      </c>
      <c r="AF258" s="134">
        <f t="shared" si="37"/>
        <v>5.084134615384615</v>
      </c>
      <c r="AH258" s="209">
        <f t="shared" si="40"/>
        <v>15</v>
      </c>
      <c r="AI258" s="209">
        <f t="shared" ca="1" si="41"/>
        <v>40</v>
      </c>
      <c r="AJ258" s="134">
        <f>(K258*'User Input'!$K$6)+(L258*'User Input'!$K$2)+(M258*'User Input'!$K$3)+(N258*'User Input'!$K$4)+(R258*'User Input'!$K$7)+(S258*'User Input'!$K$8)+(P258*'User Input'!$K$10)+(Q258*'User Input'!$K$9)+(O258*'User Input'!$K$11)+(I258*'User Input'!$K$12)</f>
        <v>343.70000000000005</v>
      </c>
      <c r="AK258">
        <f t="shared" si="34"/>
        <v>11.851724137931036</v>
      </c>
      <c r="AL258" s="209">
        <f t="shared" ca="1" si="42"/>
        <v>57</v>
      </c>
      <c r="AM258" s="209">
        <f t="shared" ca="1" si="38"/>
        <v>485</v>
      </c>
      <c r="AN258" s="209">
        <f t="shared" ca="1" si="39"/>
        <v>36</v>
      </c>
    </row>
    <row r="259" spans="2:40" x14ac:dyDescent="0.2">
      <c r="B259" t="s">
        <v>347</v>
      </c>
      <c r="C259" t="s">
        <v>139</v>
      </c>
      <c r="D259" t="s">
        <v>111</v>
      </c>
      <c r="E259" t="s">
        <v>111</v>
      </c>
      <c r="F259">
        <v>4.0999999999999996</v>
      </c>
      <c r="G259">
        <v>31</v>
      </c>
      <c r="H259">
        <v>31</v>
      </c>
      <c r="I259">
        <v>15</v>
      </c>
      <c r="J259">
        <v>741</v>
      </c>
      <c r="K259">
        <v>172.5</v>
      </c>
      <c r="L259">
        <v>10</v>
      </c>
      <c r="M259">
        <v>10</v>
      </c>
      <c r="N259">
        <v>0</v>
      </c>
      <c r="O259">
        <v>0</v>
      </c>
      <c r="P259">
        <v>172</v>
      </c>
      <c r="Q259">
        <v>81</v>
      </c>
      <c r="R259">
        <v>155</v>
      </c>
      <c r="S259">
        <v>58</v>
      </c>
      <c r="T259">
        <v>7</v>
      </c>
      <c r="U259">
        <v>22</v>
      </c>
      <c r="V259">
        <v>4.24</v>
      </c>
      <c r="W259">
        <v>3.77</v>
      </c>
      <c r="X259">
        <v>1.33</v>
      </c>
      <c r="Y259">
        <v>50</v>
      </c>
      <c r="Z259">
        <v>20</v>
      </c>
      <c r="AA259">
        <v>30</v>
      </c>
      <c r="AB259">
        <v>0.3</v>
      </c>
      <c r="AC259">
        <v>0</v>
      </c>
      <c r="AD259" s="134">
        <f t="shared" si="35"/>
        <v>8.0869565217391308</v>
      </c>
      <c r="AE259" s="134">
        <f t="shared" si="36"/>
        <v>3.026086956521739</v>
      </c>
      <c r="AF259" s="134">
        <f t="shared" si="37"/>
        <v>5.0608695652173914</v>
      </c>
      <c r="AH259" s="209">
        <f t="shared" si="40"/>
        <v>15</v>
      </c>
      <c r="AI259" s="209">
        <f t="shared" ca="1" si="41"/>
        <v>40</v>
      </c>
      <c r="AJ259" s="134">
        <f>(K259*'User Input'!$K$6)+(L259*'User Input'!$K$2)+(M259*'User Input'!$K$3)+(N259*'User Input'!$K$4)+(R259*'User Input'!$K$7)+(S259*'User Input'!$K$8)+(P259*'User Input'!$K$10)+(Q259*'User Input'!$K$9)+(O259*'User Input'!$K$11)+(I259*'User Input'!$K$12)</f>
        <v>349</v>
      </c>
      <c r="AK259">
        <f t="shared" si="34"/>
        <v>11.258064516129032</v>
      </c>
      <c r="AL259" s="209">
        <f t="shared" ca="1" si="42"/>
        <v>55</v>
      </c>
      <c r="AM259" s="209">
        <f t="shared" ca="1" si="38"/>
        <v>404</v>
      </c>
      <c r="AN259" s="209">
        <f t="shared" ca="1" si="39"/>
        <v>49</v>
      </c>
    </row>
    <row r="260" spans="2:40" x14ac:dyDescent="0.2">
      <c r="B260" t="s">
        <v>222</v>
      </c>
      <c r="C260" t="s">
        <v>122</v>
      </c>
      <c r="D260" t="s">
        <v>111</v>
      </c>
      <c r="E260" t="s">
        <v>111</v>
      </c>
      <c r="F260">
        <v>4.0999999999999996</v>
      </c>
      <c r="G260">
        <v>28</v>
      </c>
      <c r="H260">
        <v>28</v>
      </c>
      <c r="I260">
        <v>14</v>
      </c>
      <c r="J260">
        <v>624</v>
      </c>
      <c r="K260">
        <v>145.80000000000001</v>
      </c>
      <c r="L260">
        <v>10</v>
      </c>
      <c r="M260">
        <v>8</v>
      </c>
      <c r="N260">
        <v>0</v>
      </c>
      <c r="O260">
        <v>0</v>
      </c>
      <c r="P260">
        <v>141</v>
      </c>
      <c r="Q260">
        <v>63</v>
      </c>
      <c r="R260">
        <v>141</v>
      </c>
      <c r="S260">
        <v>54</v>
      </c>
      <c r="T260">
        <v>5</v>
      </c>
      <c r="U260">
        <v>16</v>
      </c>
      <c r="V260">
        <v>3.88</v>
      </c>
      <c r="W260">
        <v>3.56</v>
      </c>
      <c r="X260">
        <v>1.33</v>
      </c>
      <c r="Y260">
        <v>54</v>
      </c>
      <c r="Z260">
        <v>20</v>
      </c>
      <c r="AA260">
        <v>26</v>
      </c>
      <c r="AB260">
        <v>0.30499999999999999</v>
      </c>
      <c r="AC260">
        <v>0</v>
      </c>
      <c r="AD260" s="134">
        <f t="shared" si="35"/>
        <v>8.7037037037037024</v>
      </c>
      <c r="AE260" s="134">
        <f t="shared" si="36"/>
        <v>3.333333333333333</v>
      </c>
      <c r="AF260" s="134">
        <f t="shared" si="37"/>
        <v>5.3703703703703694</v>
      </c>
      <c r="AH260" s="209">
        <f t="shared" si="40"/>
        <v>14</v>
      </c>
      <c r="AI260" s="209">
        <f t="shared" ca="1" si="41"/>
        <v>53</v>
      </c>
      <c r="AJ260" s="134">
        <f>(K260*'User Input'!$K$6)+(L260*'User Input'!$K$2)+(M260*'User Input'!$K$3)+(N260*'User Input'!$K$4)+(R260*'User Input'!$K$7)+(S260*'User Input'!$K$8)+(P260*'User Input'!$K$10)+(Q260*'User Input'!$K$9)+(O260*'User Input'!$K$11)+(I260*'User Input'!$K$12)</f>
        <v>321.90000000000009</v>
      </c>
      <c r="AK260">
        <f t="shared" si="34"/>
        <v>11.496428571428575</v>
      </c>
      <c r="AL260" s="209">
        <f t="shared" ca="1" si="42"/>
        <v>68</v>
      </c>
      <c r="AM260" s="209">
        <f t="shared" ca="1" si="38"/>
        <v>600</v>
      </c>
      <c r="AN260" s="209">
        <f t="shared" ca="1" si="39"/>
        <v>114</v>
      </c>
    </row>
    <row r="261" spans="2:40" x14ac:dyDescent="0.2">
      <c r="B261" t="s">
        <v>256</v>
      </c>
      <c r="C261" t="s">
        <v>715</v>
      </c>
      <c r="D261" t="s">
        <v>111</v>
      </c>
      <c r="E261" t="s">
        <v>111</v>
      </c>
      <c r="F261">
        <v>4.0999999999999996</v>
      </c>
      <c r="G261">
        <v>23</v>
      </c>
      <c r="H261">
        <v>23</v>
      </c>
      <c r="I261">
        <v>12</v>
      </c>
      <c r="J261">
        <v>503</v>
      </c>
      <c r="K261">
        <v>120.3</v>
      </c>
      <c r="L261">
        <v>8</v>
      </c>
      <c r="M261">
        <v>7</v>
      </c>
      <c r="N261">
        <v>0</v>
      </c>
      <c r="O261">
        <v>0</v>
      </c>
      <c r="P261">
        <v>113</v>
      </c>
      <c r="Q261">
        <v>49</v>
      </c>
      <c r="R261">
        <v>115</v>
      </c>
      <c r="S261">
        <v>32</v>
      </c>
      <c r="T261">
        <v>4</v>
      </c>
      <c r="U261">
        <v>15</v>
      </c>
      <c r="V261">
        <v>3.66</v>
      </c>
      <c r="W261">
        <v>3.46</v>
      </c>
      <c r="X261">
        <v>1.21</v>
      </c>
      <c r="Y261">
        <v>46</v>
      </c>
      <c r="Z261">
        <v>20</v>
      </c>
      <c r="AA261">
        <v>34</v>
      </c>
      <c r="AB261">
        <v>0.29199999999999998</v>
      </c>
      <c r="AC261">
        <v>0</v>
      </c>
      <c r="AD261" s="134">
        <f t="shared" si="35"/>
        <v>8.6034912718204488</v>
      </c>
      <c r="AE261" s="134">
        <f t="shared" si="36"/>
        <v>2.3940149625935163</v>
      </c>
      <c r="AF261" s="134">
        <f t="shared" si="37"/>
        <v>6.2094763092269325</v>
      </c>
      <c r="AH261" s="209">
        <f t="shared" si="40"/>
        <v>12</v>
      </c>
      <c r="AI261" s="209">
        <f t="shared" ca="1" si="41"/>
        <v>85</v>
      </c>
      <c r="AJ261" s="134">
        <f>(K261*'User Input'!$K$6)+(L261*'User Input'!$K$2)+(M261*'User Input'!$K$3)+(N261*'User Input'!$K$4)+(R261*'User Input'!$K$7)+(S261*'User Input'!$K$8)+(P261*'User Input'!$K$10)+(Q261*'User Input'!$K$9)+(O261*'User Input'!$K$11)+(I261*'User Input'!$K$12)</f>
        <v>281.39999999999998</v>
      </c>
      <c r="AK261">
        <f t="shared" si="34"/>
        <v>12.234782608695651</v>
      </c>
      <c r="AL261" s="209">
        <f t="shared" ca="1" si="42"/>
        <v>97</v>
      </c>
      <c r="AM261" s="209">
        <f t="shared" ca="1" si="38"/>
        <v>685</v>
      </c>
      <c r="AN261" s="209">
        <f t="shared" ca="1" si="39"/>
        <v>128</v>
      </c>
    </row>
    <row r="262" spans="2:40" x14ac:dyDescent="0.2">
      <c r="B262" t="s">
        <v>735</v>
      </c>
      <c r="C262" t="s">
        <v>120</v>
      </c>
      <c r="D262" t="s">
        <v>111</v>
      </c>
      <c r="E262" t="s">
        <v>111</v>
      </c>
      <c r="F262">
        <v>4.0999999999999996</v>
      </c>
      <c r="G262">
        <v>26</v>
      </c>
      <c r="H262">
        <v>26</v>
      </c>
      <c r="I262">
        <v>13</v>
      </c>
      <c r="J262">
        <v>620</v>
      </c>
      <c r="K262">
        <v>145</v>
      </c>
      <c r="L262">
        <v>10</v>
      </c>
      <c r="M262">
        <v>8</v>
      </c>
      <c r="N262">
        <v>0</v>
      </c>
      <c r="O262">
        <v>0</v>
      </c>
      <c r="P262">
        <v>144</v>
      </c>
      <c r="Q262">
        <v>67</v>
      </c>
      <c r="R262">
        <v>145</v>
      </c>
      <c r="S262">
        <v>46</v>
      </c>
      <c r="T262">
        <v>6</v>
      </c>
      <c r="U262">
        <v>19</v>
      </c>
      <c r="V262">
        <v>4.1900000000000004</v>
      </c>
      <c r="W262">
        <v>3.5</v>
      </c>
      <c r="X262">
        <v>1.31</v>
      </c>
      <c r="Y262">
        <v>47</v>
      </c>
      <c r="Z262">
        <v>22</v>
      </c>
      <c r="AA262">
        <v>31</v>
      </c>
      <c r="AB262">
        <v>0.308</v>
      </c>
      <c r="AC262">
        <v>0</v>
      </c>
      <c r="AD262" s="134">
        <f t="shared" si="35"/>
        <v>9</v>
      </c>
      <c r="AE262" s="134">
        <f t="shared" si="36"/>
        <v>2.8551724137931034</v>
      </c>
      <c r="AF262" s="134">
        <f t="shared" si="37"/>
        <v>6.1448275862068966</v>
      </c>
      <c r="AH262" s="209">
        <f t="shared" si="40"/>
        <v>13</v>
      </c>
      <c r="AI262" s="209">
        <f t="shared" ca="1" si="41"/>
        <v>66</v>
      </c>
      <c r="AJ262" s="134">
        <f>(K262*'User Input'!$K$6)+(L262*'User Input'!$K$2)+(M262*'User Input'!$K$3)+(N262*'User Input'!$K$4)+(R262*'User Input'!$K$7)+(S262*'User Input'!$K$8)+(P262*'User Input'!$K$10)+(Q262*'User Input'!$K$9)+(O262*'User Input'!$K$11)+(I262*'User Input'!$K$12)</f>
        <v>319.5</v>
      </c>
      <c r="AK262">
        <f t="shared" si="34"/>
        <v>12.288461538461538</v>
      </c>
      <c r="AL262" s="209">
        <f t="shared" ca="1" si="42"/>
        <v>71</v>
      </c>
      <c r="AM262" s="209">
        <f t="shared" ca="1" si="38"/>
        <v>432</v>
      </c>
      <c r="AN262" s="209">
        <f t="shared" ca="1" si="39"/>
        <v>79</v>
      </c>
    </row>
    <row r="263" spans="2:40" x14ac:dyDescent="0.2">
      <c r="B263" t="s">
        <v>2377</v>
      </c>
      <c r="C263" t="s">
        <v>2</v>
      </c>
      <c r="D263" t="s">
        <v>9</v>
      </c>
      <c r="E263" t="s">
        <v>9</v>
      </c>
      <c r="F263">
        <v>4.0999999999999996</v>
      </c>
      <c r="G263">
        <v>57</v>
      </c>
      <c r="H263">
        <v>0</v>
      </c>
      <c r="I263">
        <v>0</v>
      </c>
      <c r="J263">
        <v>281</v>
      </c>
      <c r="K263">
        <v>68</v>
      </c>
      <c r="L263">
        <v>4</v>
      </c>
      <c r="M263">
        <v>3</v>
      </c>
      <c r="N263">
        <v>3</v>
      </c>
      <c r="O263">
        <v>12</v>
      </c>
      <c r="P263">
        <v>54</v>
      </c>
      <c r="Q263">
        <v>24</v>
      </c>
      <c r="R263">
        <v>83</v>
      </c>
      <c r="S263">
        <v>25</v>
      </c>
      <c r="T263">
        <v>3</v>
      </c>
      <c r="U263">
        <v>7</v>
      </c>
      <c r="V263">
        <v>3.12</v>
      </c>
      <c r="W263">
        <v>2.88</v>
      </c>
      <c r="X263">
        <v>1.1599999999999999</v>
      </c>
      <c r="Y263">
        <v>45</v>
      </c>
      <c r="Z263">
        <v>21</v>
      </c>
      <c r="AA263">
        <v>34</v>
      </c>
      <c r="AB263">
        <v>0.29199999999999998</v>
      </c>
      <c r="AC263">
        <v>0</v>
      </c>
      <c r="AD263" s="134">
        <f t="shared" si="35"/>
        <v>10.985294117647058</v>
      </c>
      <c r="AE263" s="134">
        <f t="shared" si="36"/>
        <v>3.3088235294117645</v>
      </c>
      <c r="AF263" s="134">
        <f t="shared" si="37"/>
        <v>7.6764705882352935</v>
      </c>
      <c r="AH263" s="209">
        <f t="shared" si="40"/>
        <v>0</v>
      </c>
      <c r="AI263" s="209">
        <f t="shared" ca="1" si="41"/>
        <v>347</v>
      </c>
      <c r="AJ263" s="134">
        <f>(K263*'User Input'!$K$6)+(L263*'User Input'!$K$2)+(M263*'User Input'!$K$3)+(N263*'User Input'!$K$4)+(R263*'User Input'!$K$7)+(S263*'User Input'!$K$8)+(P263*'User Input'!$K$10)+(Q263*'User Input'!$K$9)+(O263*'User Input'!$K$11)+(I263*'User Input'!$K$12)</f>
        <v>176.5</v>
      </c>
      <c r="AK263">
        <f t="shared" si="34"/>
        <v>3.0964912280701755</v>
      </c>
      <c r="AL263" s="209">
        <f t="shared" ca="1" si="42"/>
        <v>178</v>
      </c>
      <c r="AM263" s="209">
        <f t="shared" ca="1" si="38"/>
        <v>771</v>
      </c>
      <c r="AN263" s="209">
        <f t="shared" ca="1" si="39"/>
        <v>270</v>
      </c>
    </row>
    <row r="264" spans="2:40" x14ac:dyDescent="0.2">
      <c r="B264" t="s">
        <v>237</v>
      </c>
      <c r="C264" t="s">
        <v>716</v>
      </c>
      <c r="D264" t="s">
        <v>111</v>
      </c>
      <c r="E264" t="s">
        <v>111</v>
      </c>
      <c r="F264">
        <v>4</v>
      </c>
      <c r="G264">
        <v>31</v>
      </c>
      <c r="H264">
        <v>31</v>
      </c>
      <c r="I264">
        <v>15</v>
      </c>
      <c r="J264">
        <v>757</v>
      </c>
      <c r="K264">
        <v>175.6</v>
      </c>
      <c r="L264">
        <v>11</v>
      </c>
      <c r="M264">
        <v>10</v>
      </c>
      <c r="N264">
        <v>0</v>
      </c>
      <c r="O264">
        <v>0</v>
      </c>
      <c r="P264">
        <v>175</v>
      </c>
      <c r="Q264">
        <v>85</v>
      </c>
      <c r="R264">
        <v>156</v>
      </c>
      <c r="S264">
        <v>60</v>
      </c>
      <c r="T264">
        <v>6</v>
      </c>
      <c r="U264">
        <v>24</v>
      </c>
      <c r="V264">
        <v>4.3499999999999996</v>
      </c>
      <c r="W264">
        <v>3.95</v>
      </c>
      <c r="X264">
        <v>1.34</v>
      </c>
      <c r="Y264">
        <v>44</v>
      </c>
      <c r="Z264">
        <v>21</v>
      </c>
      <c r="AA264">
        <v>35</v>
      </c>
      <c r="AB264">
        <v>0.29599999999999999</v>
      </c>
      <c r="AC264">
        <v>0</v>
      </c>
      <c r="AD264" s="134">
        <f t="shared" si="35"/>
        <v>7.9954441913439638</v>
      </c>
      <c r="AE264" s="134">
        <f t="shared" si="36"/>
        <v>3.0751708428246016</v>
      </c>
      <c r="AF264" s="134">
        <f t="shared" si="37"/>
        <v>4.9202733485193626</v>
      </c>
      <c r="AH264" s="209">
        <f t="shared" si="40"/>
        <v>15</v>
      </c>
      <c r="AI264" s="209">
        <f t="shared" ca="1" si="41"/>
        <v>40</v>
      </c>
      <c r="AJ264" s="134">
        <f>(K264*'User Input'!$K$6)+(L264*'User Input'!$K$2)+(M264*'User Input'!$K$3)+(N264*'User Input'!$K$4)+(R264*'User Input'!$K$7)+(S264*'User Input'!$K$8)+(P264*'User Input'!$K$10)+(Q264*'User Input'!$K$9)+(O264*'User Input'!$K$11)+(I264*'User Input'!$K$12)</f>
        <v>356.79999999999995</v>
      </c>
      <c r="AK264">
        <f t="shared" si="34"/>
        <v>11.509677419354837</v>
      </c>
      <c r="AL264" s="209">
        <f t="shared" ca="1" si="42"/>
        <v>50</v>
      </c>
      <c r="AM264" s="209">
        <f t="shared" ca="1" si="38"/>
        <v>326</v>
      </c>
      <c r="AN264" s="209">
        <f t="shared" ca="1" si="39"/>
        <v>27</v>
      </c>
    </row>
    <row r="265" spans="2:40" x14ac:dyDescent="0.2">
      <c r="B265" t="s">
        <v>506</v>
      </c>
      <c r="C265" t="s">
        <v>716</v>
      </c>
      <c r="D265" t="s">
        <v>9</v>
      </c>
      <c r="E265" t="s">
        <v>9</v>
      </c>
      <c r="F265">
        <v>3.6</v>
      </c>
      <c r="G265">
        <v>65</v>
      </c>
      <c r="H265">
        <v>0</v>
      </c>
      <c r="I265">
        <v>0</v>
      </c>
      <c r="J265">
        <v>277</v>
      </c>
      <c r="K265">
        <v>64.8</v>
      </c>
      <c r="L265">
        <v>3</v>
      </c>
      <c r="M265">
        <v>3</v>
      </c>
      <c r="N265">
        <v>15</v>
      </c>
      <c r="O265">
        <v>13</v>
      </c>
      <c r="P265">
        <v>58</v>
      </c>
      <c r="Q265">
        <v>26</v>
      </c>
      <c r="R265">
        <v>68</v>
      </c>
      <c r="S265">
        <v>26</v>
      </c>
      <c r="T265">
        <v>3</v>
      </c>
      <c r="U265">
        <v>7</v>
      </c>
      <c r="V265">
        <v>3.66</v>
      </c>
      <c r="W265">
        <v>3.41</v>
      </c>
      <c r="X265">
        <v>1.3</v>
      </c>
      <c r="Y265">
        <v>49</v>
      </c>
      <c r="Z265">
        <v>21</v>
      </c>
      <c r="AA265">
        <v>31</v>
      </c>
      <c r="AB265">
        <v>0.29699999999999999</v>
      </c>
      <c r="AC265">
        <v>0</v>
      </c>
      <c r="AD265" s="134">
        <f t="shared" si="35"/>
        <v>9.4444444444444446</v>
      </c>
      <c r="AE265" s="134">
        <f t="shared" si="36"/>
        <v>3.6111111111111112</v>
      </c>
      <c r="AF265" s="134">
        <f t="shared" si="37"/>
        <v>5.8333333333333339</v>
      </c>
      <c r="AH265" s="209">
        <f t="shared" si="40"/>
        <v>0</v>
      </c>
      <c r="AI265" s="209">
        <f t="shared" ca="1" si="41"/>
        <v>347</v>
      </c>
      <c r="AJ265" s="134">
        <f>(K265*'User Input'!$K$6)+(L265*'User Input'!$K$2)+(M265*'User Input'!$K$3)+(N265*'User Input'!$K$4)+(R265*'User Input'!$K$7)+(S265*'User Input'!$K$8)+(P265*'User Input'!$K$10)+(Q265*'User Input'!$K$9)+(O265*'User Input'!$K$11)+(I265*'User Input'!$K$12)</f>
        <v>229.39999999999998</v>
      </c>
      <c r="AK265">
        <f t="shared" si="34"/>
        <v>3.5292307692307689</v>
      </c>
      <c r="AL265" s="209">
        <f t="shared" ca="1" si="42"/>
        <v>133</v>
      </c>
      <c r="AM265" s="209">
        <f t="shared" ca="1" si="38"/>
        <v>685</v>
      </c>
      <c r="AN265" s="209">
        <f t="shared" ca="1" si="39"/>
        <v>270</v>
      </c>
    </row>
    <row r="266" spans="2:40" x14ac:dyDescent="0.2">
      <c r="B266" t="s">
        <v>963</v>
      </c>
      <c r="C266" t="s">
        <v>715</v>
      </c>
      <c r="D266" t="s">
        <v>111</v>
      </c>
      <c r="E266" t="s">
        <v>111</v>
      </c>
      <c r="F266">
        <v>3.6</v>
      </c>
      <c r="G266">
        <v>34</v>
      </c>
      <c r="H266">
        <v>18</v>
      </c>
      <c r="I266">
        <v>9</v>
      </c>
      <c r="J266">
        <v>463</v>
      </c>
      <c r="K266">
        <v>111.8</v>
      </c>
      <c r="L266">
        <v>7</v>
      </c>
      <c r="M266">
        <v>6</v>
      </c>
      <c r="N266">
        <v>0</v>
      </c>
      <c r="O266">
        <v>3</v>
      </c>
      <c r="P266">
        <v>104</v>
      </c>
      <c r="Q266">
        <v>44</v>
      </c>
      <c r="R266">
        <v>111</v>
      </c>
      <c r="S266">
        <v>28</v>
      </c>
      <c r="T266">
        <v>3</v>
      </c>
      <c r="U266">
        <v>14</v>
      </c>
      <c r="V266">
        <v>3.55</v>
      </c>
      <c r="W266">
        <v>3.22</v>
      </c>
      <c r="X266">
        <v>1.18</v>
      </c>
      <c r="Y266">
        <v>48</v>
      </c>
      <c r="Z266">
        <v>20</v>
      </c>
      <c r="AA266">
        <v>32</v>
      </c>
      <c r="AB266">
        <v>0.29299999999999998</v>
      </c>
      <c r="AC266">
        <v>0</v>
      </c>
      <c r="AD266" s="134">
        <f t="shared" si="35"/>
        <v>8.9355992844364938</v>
      </c>
      <c r="AE266" s="134">
        <f t="shared" si="36"/>
        <v>2.2540250447227193</v>
      </c>
      <c r="AF266" s="134">
        <f t="shared" si="37"/>
        <v>6.6815742397137745</v>
      </c>
      <c r="AH266" s="209">
        <f t="shared" si="40"/>
        <v>9</v>
      </c>
      <c r="AI266" s="209">
        <f t="shared" ca="1" si="41"/>
        <v>127</v>
      </c>
      <c r="AJ266" s="134">
        <f>(K266*'User Input'!$K$6)+(L266*'User Input'!$K$2)+(M266*'User Input'!$K$3)+(N266*'User Input'!$K$4)+(R266*'User Input'!$K$7)+(S266*'User Input'!$K$8)+(P266*'User Input'!$K$10)+(Q266*'User Input'!$K$9)+(O266*'User Input'!$K$11)+(I266*'User Input'!$K$12)</f>
        <v>260.89999999999998</v>
      </c>
      <c r="AK266">
        <f t="shared" si="34"/>
        <v>0</v>
      </c>
      <c r="AL266" s="209">
        <f t="shared" ca="1" si="42"/>
        <v>112</v>
      </c>
      <c r="AM266" s="209">
        <f t="shared" ca="1" si="38"/>
        <v>717</v>
      </c>
      <c r="AN266" s="209">
        <f t="shared" ca="1" si="39"/>
        <v>134</v>
      </c>
    </row>
    <row r="267" spans="2:40" x14ac:dyDescent="0.2">
      <c r="B267" t="s">
        <v>380</v>
      </c>
      <c r="C267" t="s">
        <v>132</v>
      </c>
      <c r="D267" t="s">
        <v>9</v>
      </c>
      <c r="E267" t="s">
        <v>9</v>
      </c>
      <c r="F267">
        <v>3.5</v>
      </c>
      <c r="G267">
        <v>57</v>
      </c>
      <c r="H267">
        <v>0</v>
      </c>
      <c r="I267">
        <v>0</v>
      </c>
      <c r="J267">
        <v>210</v>
      </c>
      <c r="K267">
        <v>51</v>
      </c>
      <c r="L267">
        <v>3</v>
      </c>
      <c r="M267">
        <v>2</v>
      </c>
      <c r="N267">
        <v>10</v>
      </c>
      <c r="O267">
        <v>14</v>
      </c>
      <c r="P267">
        <v>40</v>
      </c>
      <c r="Q267">
        <v>17</v>
      </c>
      <c r="R267">
        <v>65</v>
      </c>
      <c r="S267">
        <v>18</v>
      </c>
      <c r="T267">
        <v>3</v>
      </c>
      <c r="U267">
        <v>4</v>
      </c>
      <c r="V267">
        <v>2.95</v>
      </c>
      <c r="W267">
        <v>2.67</v>
      </c>
      <c r="X267">
        <v>1.1399999999999999</v>
      </c>
      <c r="Y267">
        <v>48</v>
      </c>
      <c r="Z267">
        <v>21</v>
      </c>
      <c r="AA267">
        <v>32</v>
      </c>
      <c r="AB267">
        <v>0.29699999999999999</v>
      </c>
      <c r="AC267">
        <v>0</v>
      </c>
      <c r="AD267" s="134">
        <f t="shared" si="35"/>
        <v>11.470588235294118</v>
      </c>
      <c r="AE267" s="134">
        <f t="shared" si="36"/>
        <v>3.1764705882352939</v>
      </c>
      <c r="AF267" s="134">
        <f t="shared" si="37"/>
        <v>8.2941176470588243</v>
      </c>
      <c r="AH267" s="209">
        <f t="shared" si="40"/>
        <v>0</v>
      </c>
      <c r="AI267" s="209">
        <f t="shared" ca="1" si="41"/>
        <v>347</v>
      </c>
      <c r="AJ267" s="134">
        <f>(K267*'User Input'!$K$6)+(L267*'User Input'!$K$2)+(M267*'User Input'!$K$3)+(N267*'User Input'!$K$4)+(R267*'User Input'!$K$7)+(S267*'User Input'!$K$8)+(P267*'User Input'!$K$10)+(Q267*'User Input'!$K$9)+(O267*'User Input'!$K$11)+(I267*'User Input'!$K$12)</f>
        <v>191.5</v>
      </c>
      <c r="AK267">
        <f t="shared" si="34"/>
        <v>3.3596491228070176</v>
      </c>
      <c r="AL267" s="209">
        <f t="shared" ca="1" si="42"/>
        <v>161</v>
      </c>
      <c r="AM267" s="209">
        <f t="shared" ca="1" si="38"/>
        <v>779</v>
      </c>
      <c r="AN267" s="209">
        <f t="shared" ca="1" si="39"/>
        <v>466</v>
      </c>
    </row>
    <row r="268" spans="2:40" x14ac:dyDescent="0.2">
      <c r="B268" t="s">
        <v>929</v>
      </c>
      <c r="C268" t="s">
        <v>123</v>
      </c>
      <c r="D268" t="s">
        <v>111</v>
      </c>
      <c r="E268" t="s">
        <v>111</v>
      </c>
      <c r="F268">
        <v>3.5</v>
      </c>
      <c r="G268">
        <v>26</v>
      </c>
      <c r="H268">
        <v>26</v>
      </c>
      <c r="I268">
        <v>13</v>
      </c>
      <c r="J268">
        <v>578</v>
      </c>
      <c r="K268">
        <v>136.19999999999999</v>
      </c>
      <c r="L268">
        <v>9</v>
      </c>
      <c r="M268">
        <v>7</v>
      </c>
      <c r="N268">
        <v>0</v>
      </c>
      <c r="O268">
        <v>0</v>
      </c>
      <c r="P268">
        <v>129</v>
      </c>
      <c r="Q268">
        <v>60</v>
      </c>
      <c r="R268">
        <v>128</v>
      </c>
      <c r="S268">
        <v>46</v>
      </c>
      <c r="T268">
        <v>6</v>
      </c>
      <c r="U268">
        <v>18</v>
      </c>
      <c r="V268">
        <v>3.97</v>
      </c>
      <c r="W268">
        <v>3.78</v>
      </c>
      <c r="X268">
        <v>1.28</v>
      </c>
      <c r="Y268">
        <v>44</v>
      </c>
      <c r="Z268">
        <v>20</v>
      </c>
      <c r="AA268">
        <v>36</v>
      </c>
      <c r="AB268">
        <v>0.29099999999999998</v>
      </c>
      <c r="AC268">
        <v>0</v>
      </c>
      <c r="AD268" s="134">
        <f t="shared" si="35"/>
        <v>8.4581497797356828</v>
      </c>
      <c r="AE268" s="134">
        <f t="shared" si="36"/>
        <v>3.0396475770925111</v>
      </c>
      <c r="AF268" s="134">
        <f t="shared" si="37"/>
        <v>5.4185022026431717</v>
      </c>
      <c r="AH268" s="209">
        <f t="shared" si="40"/>
        <v>13</v>
      </c>
      <c r="AI268" s="209">
        <f t="shared" ca="1" si="41"/>
        <v>66</v>
      </c>
      <c r="AJ268" s="134">
        <f>(K268*'User Input'!$K$6)+(L268*'User Input'!$K$2)+(M268*'User Input'!$K$3)+(N268*'User Input'!$K$4)+(R268*'User Input'!$K$7)+(S268*'User Input'!$K$8)+(P268*'User Input'!$K$10)+(Q268*'User Input'!$K$9)+(O268*'User Input'!$K$11)+(I268*'User Input'!$K$12)</f>
        <v>304.59999999999997</v>
      </c>
      <c r="AK268">
        <f t="shared" si="34"/>
        <v>11.715384615384615</v>
      </c>
      <c r="AL268" s="209">
        <f t="shared" ca="1" si="42"/>
        <v>83</v>
      </c>
      <c r="AM268" s="209">
        <f t="shared" ca="1" si="38"/>
        <v>554</v>
      </c>
      <c r="AN268" s="209">
        <f t="shared" ca="1" si="39"/>
        <v>91</v>
      </c>
    </row>
    <row r="269" spans="2:40" x14ac:dyDescent="0.2">
      <c r="B269" t="s">
        <v>936</v>
      </c>
      <c r="C269" t="s">
        <v>719</v>
      </c>
      <c r="D269" t="s">
        <v>9</v>
      </c>
      <c r="E269" t="s">
        <v>9</v>
      </c>
      <c r="F269">
        <v>3.5</v>
      </c>
      <c r="G269">
        <v>55</v>
      </c>
      <c r="H269">
        <v>0</v>
      </c>
      <c r="I269">
        <v>0</v>
      </c>
      <c r="J269">
        <v>269</v>
      </c>
      <c r="K269">
        <v>66.099999999999994</v>
      </c>
      <c r="L269">
        <v>4</v>
      </c>
      <c r="M269">
        <v>3</v>
      </c>
      <c r="N269">
        <v>0</v>
      </c>
      <c r="O269">
        <v>12</v>
      </c>
      <c r="P269">
        <v>53</v>
      </c>
      <c r="Q269">
        <v>24</v>
      </c>
      <c r="R269">
        <v>83</v>
      </c>
      <c r="S269">
        <v>19</v>
      </c>
      <c r="T269">
        <v>2</v>
      </c>
      <c r="U269">
        <v>9</v>
      </c>
      <c r="V269">
        <v>3.32</v>
      </c>
      <c r="W269">
        <v>2.59</v>
      </c>
      <c r="X269">
        <v>1.0900000000000001</v>
      </c>
      <c r="Y269">
        <v>39</v>
      </c>
      <c r="Z269">
        <v>20</v>
      </c>
      <c r="AA269">
        <v>41</v>
      </c>
      <c r="AB269">
        <v>0.28499999999999998</v>
      </c>
      <c r="AC269">
        <v>0</v>
      </c>
      <c r="AD269" s="134">
        <f t="shared" si="35"/>
        <v>11.30105900151286</v>
      </c>
      <c r="AE269" s="134">
        <f t="shared" si="36"/>
        <v>2.5869894099848718</v>
      </c>
      <c r="AF269" s="134">
        <f t="shared" si="37"/>
        <v>8.7140695915279878</v>
      </c>
      <c r="AH269" s="209">
        <f t="shared" si="40"/>
        <v>0</v>
      </c>
      <c r="AI269" s="209">
        <f t="shared" ca="1" si="41"/>
        <v>347</v>
      </c>
      <c r="AJ269" s="134">
        <f>(K269*'User Input'!$K$6)+(L269*'User Input'!$K$2)+(M269*'User Input'!$K$3)+(N269*'User Input'!$K$4)+(R269*'User Input'!$K$7)+(S269*'User Input'!$K$8)+(P269*'User Input'!$K$10)+(Q269*'User Input'!$K$9)+(O269*'User Input'!$K$11)+(I269*'User Input'!$K$12)</f>
        <v>156.79999999999998</v>
      </c>
      <c r="AK269">
        <f t="shared" si="34"/>
        <v>2.8509090909090906</v>
      </c>
      <c r="AL269" s="209">
        <f t="shared" ca="1" si="42"/>
        <v>207</v>
      </c>
      <c r="AM269" s="209">
        <f t="shared" ca="1" si="38"/>
        <v>756</v>
      </c>
      <c r="AN269" s="209">
        <f t="shared" ca="1" si="39"/>
        <v>188</v>
      </c>
    </row>
    <row r="270" spans="2:40" x14ac:dyDescent="0.2">
      <c r="B270" t="s">
        <v>464</v>
      </c>
      <c r="C270" t="s">
        <v>135</v>
      </c>
      <c r="D270" t="s">
        <v>9</v>
      </c>
      <c r="E270" t="s">
        <v>9</v>
      </c>
      <c r="F270">
        <v>3.1</v>
      </c>
      <c r="G270">
        <v>65</v>
      </c>
      <c r="H270">
        <v>0</v>
      </c>
      <c r="I270">
        <v>0</v>
      </c>
      <c r="J270">
        <v>278</v>
      </c>
      <c r="K270">
        <v>64.8</v>
      </c>
      <c r="L270">
        <v>3</v>
      </c>
      <c r="M270">
        <v>3</v>
      </c>
      <c r="N270">
        <v>15</v>
      </c>
      <c r="O270">
        <v>10</v>
      </c>
      <c r="P270">
        <v>58</v>
      </c>
      <c r="Q270">
        <v>28</v>
      </c>
      <c r="R270">
        <v>71</v>
      </c>
      <c r="S270">
        <v>27</v>
      </c>
      <c r="T270">
        <v>3</v>
      </c>
      <c r="U270">
        <v>8</v>
      </c>
      <c r="V270">
        <v>3.92</v>
      </c>
      <c r="W270">
        <v>3.45</v>
      </c>
      <c r="X270">
        <v>1.3</v>
      </c>
      <c r="Y270">
        <v>40</v>
      </c>
      <c r="Z270">
        <v>21</v>
      </c>
      <c r="AA270">
        <v>39</v>
      </c>
      <c r="AB270">
        <v>0.29399999999999998</v>
      </c>
      <c r="AC270">
        <v>0</v>
      </c>
      <c r="AD270" s="134">
        <f t="shared" si="35"/>
        <v>9.8611111111111107</v>
      </c>
      <c r="AE270" s="134">
        <f t="shared" si="36"/>
        <v>3.75</v>
      </c>
      <c r="AF270" s="134">
        <f t="shared" si="37"/>
        <v>6.1111111111111107</v>
      </c>
      <c r="AH270" s="209">
        <f t="shared" si="40"/>
        <v>0</v>
      </c>
      <c r="AI270" s="209">
        <f t="shared" ca="1" si="41"/>
        <v>347</v>
      </c>
      <c r="AJ270" s="134">
        <f>(K270*'User Input'!$K$6)+(L270*'User Input'!$K$2)+(M270*'User Input'!$K$3)+(N270*'User Input'!$K$4)+(R270*'User Input'!$K$7)+(S270*'User Input'!$K$8)+(P270*'User Input'!$K$10)+(Q270*'User Input'!$K$9)+(O270*'User Input'!$K$11)+(I270*'User Input'!$K$12)</f>
        <v>227.89999999999998</v>
      </c>
      <c r="AK270">
        <f t="shared" si="34"/>
        <v>3.506153846153846</v>
      </c>
      <c r="AL270" s="209">
        <f t="shared" ca="1" si="42"/>
        <v>136</v>
      </c>
      <c r="AM270" s="209">
        <f t="shared" ca="1" si="38"/>
        <v>581</v>
      </c>
      <c r="AN270" s="209">
        <f t="shared" ca="1" si="39"/>
        <v>218</v>
      </c>
    </row>
    <row r="271" spans="2:40" x14ac:dyDescent="0.2">
      <c r="B271" t="s">
        <v>979</v>
      </c>
      <c r="C271" t="s">
        <v>339</v>
      </c>
      <c r="D271" t="s">
        <v>111</v>
      </c>
      <c r="E271" t="s">
        <v>111</v>
      </c>
      <c r="F271">
        <v>3.1</v>
      </c>
      <c r="G271">
        <v>31</v>
      </c>
      <c r="H271">
        <v>31</v>
      </c>
      <c r="I271">
        <v>15</v>
      </c>
      <c r="J271">
        <v>736</v>
      </c>
      <c r="K271">
        <v>169.4</v>
      </c>
      <c r="L271">
        <v>10</v>
      </c>
      <c r="M271">
        <v>11</v>
      </c>
      <c r="N271">
        <v>0</v>
      </c>
      <c r="O271">
        <v>0</v>
      </c>
      <c r="P271">
        <v>166</v>
      </c>
      <c r="Q271">
        <v>78</v>
      </c>
      <c r="R271">
        <v>160</v>
      </c>
      <c r="S271">
        <v>69</v>
      </c>
      <c r="T271">
        <v>8</v>
      </c>
      <c r="U271">
        <v>18</v>
      </c>
      <c r="V271">
        <v>4.1500000000000004</v>
      </c>
      <c r="W271">
        <v>3.83</v>
      </c>
      <c r="X271">
        <v>1.38</v>
      </c>
      <c r="Y271">
        <v>51</v>
      </c>
      <c r="Z271">
        <v>21</v>
      </c>
      <c r="AA271">
        <v>28</v>
      </c>
      <c r="AB271">
        <v>0.307</v>
      </c>
      <c r="AC271">
        <v>0</v>
      </c>
      <c r="AD271" s="134">
        <f t="shared" si="35"/>
        <v>8.5005903187721366</v>
      </c>
      <c r="AE271" s="134">
        <f t="shared" si="36"/>
        <v>3.665879574970484</v>
      </c>
      <c r="AF271" s="134">
        <f t="shared" si="37"/>
        <v>4.8347107438016526</v>
      </c>
      <c r="AH271" s="209">
        <f t="shared" si="40"/>
        <v>15</v>
      </c>
      <c r="AI271" s="209">
        <f t="shared" ca="1" si="41"/>
        <v>40</v>
      </c>
      <c r="AJ271" s="134">
        <f>(K271*'User Input'!$K$6)+(L271*'User Input'!$K$2)+(M271*'User Input'!$K$3)+(N271*'User Input'!$K$4)+(R271*'User Input'!$K$7)+(S271*'User Input'!$K$8)+(P271*'User Input'!$K$10)+(Q271*'User Input'!$K$9)+(O271*'User Input'!$K$11)+(I271*'User Input'!$K$12)</f>
        <v>335.20000000000005</v>
      </c>
      <c r="AK271">
        <f t="shared" ref="AK271:AK334" si="43">IF(E271="SP",IF(AND(ABS(G271-H271)&lt;3,H271&gt;9),AJ271/H271,0),AJ271/G271)</f>
        <v>10.812903225806453</v>
      </c>
      <c r="AL271" s="209">
        <f t="shared" ca="1" si="42"/>
        <v>61</v>
      </c>
      <c r="AM271" s="209">
        <f t="shared" ca="1" si="38"/>
        <v>444</v>
      </c>
      <c r="AN271" s="209">
        <f t="shared" ca="1" si="39"/>
        <v>91</v>
      </c>
    </row>
    <row r="272" spans="2:40" x14ac:dyDescent="0.2">
      <c r="B272" t="s">
        <v>438</v>
      </c>
      <c r="C272" t="s">
        <v>718</v>
      </c>
      <c r="D272" t="s">
        <v>111</v>
      </c>
      <c r="E272" t="s">
        <v>111</v>
      </c>
      <c r="F272">
        <v>2.9</v>
      </c>
      <c r="G272">
        <v>28</v>
      </c>
      <c r="H272">
        <v>28</v>
      </c>
      <c r="I272">
        <v>13</v>
      </c>
      <c r="J272">
        <v>603</v>
      </c>
      <c r="K272">
        <v>141.30000000000001</v>
      </c>
      <c r="L272">
        <v>8</v>
      </c>
      <c r="M272">
        <v>9</v>
      </c>
      <c r="N272">
        <v>0</v>
      </c>
      <c r="O272">
        <v>0</v>
      </c>
      <c r="P272">
        <v>135</v>
      </c>
      <c r="Q272">
        <v>63</v>
      </c>
      <c r="R272">
        <v>135</v>
      </c>
      <c r="S272">
        <v>47</v>
      </c>
      <c r="T272">
        <v>6</v>
      </c>
      <c r="U272">
        <v>18</v>
      </c>
      <c r="V272">
        <v>4.03</v>
      </c>
      <c r="W272">
        <v>3.68</v>
      </c>
      <c r="X272">
        <v>1.29</v>
      </c>
      <c r="Y272">
        <v>47</v>
      </c>
      <c r="Z272">
        <v>20</v>
      </c>
      <c r="AA272">
        <v>33</v>
      </c>
      <c r="AB272">
        <v>0.29599999999999999</v>
      </c>
      <c r="AC272">
        <v>0</v>
      </c>
      <c r="AD272" s="134">
        <f t="shared" si="35"/>
        <v>8.598726114649681</v>
      </c>
      <c r="AE272" s="134">
        <f t="shared" si="36"/>
        <v>2.9936305732484074</v>
      </c>
      <c r="AF272" s="134">
        <f t="shared" si="37"/>
        <v>5.6050955414012735</v>
      </c>
      <c r="AH272" s="209">
        <f t="shared" si="40"/>
        <v>13</v>
      </c>
      <c r="AI272" s="209">
        <f t="shared" ca="1" si="41"/>
        <v>66</v>
      </c>
      <c r="AJ272" s="134">
        <f>(K272*'User Input'!$K$6)+(L272*'User Input'!$K$2)+(M272*'User Input'!$K$3)+(N272*'User Input'!$K$4)+(R272*'User Input'!$K$7)+(S272*'User Input'!$K$8)+(P272*'User Input'!$K$10)+(Q272*'User Input'!$K$9)+(O272*'User Input'!$K$11)+(I272*'User Input'!$K$12)</f>
        <v>296.40000000000003</v>
      </c>
      <c r="AK272">
        <f t="shared" si="43"/>
        <v>10.585714285714287</v>
      </c>
      <c r="AL272" s="209">
        <f t="shared" ca="1" si="42"/>
        <v>87</v>
      </c>
      <c r="AM272" s="209">
        <f t="shared" ca="1" si="38"/>
        <v>516</v>
      </c>
      <c r="AN272" s="209">
        <f t="shared" ca="1" si="39"/>
        <v>91</v>
      </c>
    </row>
    <row r="273" spans="2:40" x14ac:dyDescent="0.2">
      <c r="B273" t="s">
        <v>311</v>
      </c>
      <c r="C273" t="s">
        <v>122</v>
      </c>
      <c r="D273" t="s">
        <v>111</v>
      </c>
      <c r="E273" t="s">
        <v>111</v>
      </c>
      <c r="F273">
        <v>2.9</v>
      </c>
      <c r="G273">
        <v>26</v>
      </c>
      <c r="H273">
        <v>26</v>
      </c>
      <c r="I273">
        <v>13</v>
      </c>
      <c r="J273">
        <v>616</v>
      </c>
      <c r="K273">
        <v>144.1</v>
      </c>
      <c r="L273">
        <v>9</v>
      </c>
      <c r="M273">
        <v>8</v>
      </c>
      <c r="N273">
        <v>0</v>
      </c>
      <c r="O273">
        <v>0</v>
      </c>
      <c r="P273">
        <v>144</v>
      </c>
      <c r="Q273">
        <v>64</v>
      </c>
      <c r="R273">
        <v>131</v>
      </c>
      <c r="S273">
        <v>45</v>
      </c>
      <c r="T273">
        <v>6</v>
      </c>
      <c r="U273">
        <v>18</v>
      </c>
      <c r="V273">
        <v>3.99</v>
      </c>
      <c r="W273">
        <v>3.66</v>
      </c>
      <c r="X273">
        <v>1.31</v>
      </c>
      <c r="Y273">
        <v>50</v>
      </c>
      <c r="Z273">
        <v>20</v>
      </c>
      <c r="AA273">
        <v>30</v>
      </c>
      <c r="AB273">
        <v>0.30299999999999999</v>
      </c>
      <c r="AC273">
        <v>0</v>
      </c>
      <c r="AD273" s="134">
        <f t="shared" si="35"/>
        <v>8.1818181818181817</v>
      </c>
      <c r="AE273" s="134">
        <f t="shared" si="36"/>
        <v>2.8105482303955589</v>
      </c>
      <c r="AF273" s="134">
        <f t="shared" si="37"/>
        <v>5.3712699514226223</v>
      </c>
      <c r="AH273" s="209">
        <f t="shared" si="40"/>
        <v>13</v>
      </c>
      <c r="AI273" s="209">
        <f t="shared" ca="1" si="41"/>
        <v>66</v>
      </c>
      <c r="AJ273" s="134">
        <f>(K273*'User Input'!$K$6)+(L273*'User Input'!$K$2)+(M273*'User Input'!$K$3)+(N273*'User Input'!$K$4)+(R273*'User Input'!$K$7)+(S273*'User Input'!$K$8)+(P273*'User Input'!$K$10)+(Q273*'User Input'!$K$9)+(O273*'User Input'!$K$11)+(I273*'User Input'!$K$12)</f>
        <v>306.79999999999995</v>
      </c>
      <c r="AK273">
        <f t="shared" si="43"/>
        <v>11.799999999999999</v>
      </c>
      <c r="AL273" s="209">
        <f t="shared" ca="1" si="42"/>
        <v>79</v>
      </c>
      <c r="AM273" s="209">
        <f t="shared" ca="1" si="38"/>
        <v>546</v>
      </c>
      <c r="AN273" s="209">
        <f t="shared" ca="1" si="39"/>
        <v>91</v>
      </c>
    </row>
    <row r="274" spans="2:40" x14ac:dyDescent="0.2">
      <c r="B274" t="s">
        <v>544</v>
      </c>
      <c r="C274" t="s">
        <v>8</v>
      </c>
      <c r="D274" t="s">
        <v>9</v>
      </c>
      <c r="E274" t="s">
        <v>9</v>
      </c>
      <c r="F274">
        <v>2.7</v>
      </c>
      <c r="G274">
        <v>65</v>
      </c>
      <c r="H274">
        <v>0</v>
      </c>
      <c r="I274">
        <v>0</v>
      </c>
      <c r="J274">
        <v>270</v>
      </c>
      <c r="K274">
        <v>64.8</v>
      </c>
      <c r="L274">
        <v>3</v>
      </c>
      <c r="M274">
        <v>3</v>
      </c>
      <c r="N274">
        <v>3</v>
      </c>
      <c r="O274">
        <v>16</v>
      </c>
      <c r="P274">
        <v>52</v>
      </c>
      <c r="Q274">
        <v>23</v>
      </c>
      <c r="R274">
        <v>82</v>
      </c>
      <c r="S274">
        <v>25</v>
      </c>
      <c r="T274">
        <v>2</v>
      </c>
      <c r="U274">
        <v>6</v>
      </c>
      <c r="V274">
        <v>3.25</v>
      </c>
      <c r="W274">
        <v>2.86</v>
      </c>
      <c r="X274">
        <v>1.19</v>
      </c>
      <c r="Y274">
        <v>42</v>
      </c>
      <c r="Z274">
        <v>21</v>
      </c>
      <c r="AA274">
        <v>37</v>
      </c>
      <c r="AB274">
        <v>0.29699999999999999</v>
      </c>
      <c r="AC274">
        <v>0</v>
      </c>
      <c r="AD274" s="134">
        <f t="shared" si="35"/>
        <v>11.388888888888889</v>
      </c>
      <c r="AE274" s="134">
        <f t="shared" si="36"/>
        <v>3.4722222222222223</v>
      </c>
      <c r="AF274" s="134">
        <f t="shared" si="37"/>
        <v>7.916666666666667</v>
      </c>
      <c r="AH274" s="209">
        <f t="shared" si="40"/>
        <v>0</v>
      </c>
      <c r="AI274" s="209">
        <f t="shared" ca="1" si="41"/>
        <v>347</v>
      </c>
      <c r="AJ274" s="134">
        <f>(K274*'User Input'!$K$6)+(L274*'User Input'!$K$2)+(M274*'User Input'!$K$3)+(N274*'User Input'!$K$4)+(R274*'User Input'!$K$7)+(S274*'User Input'!$K$8)+(P274*'User Input'!$K$10)+(Q274*'User Input'!$K$9)+(O274*'User Input'!$K$11)+(I274*'User Input'!$K$12)</f>
        <v>162.39999999999998</v>
      </c>
      <c r="AK274">
        <f t="shared" si="43"/>
        <v>2.4984615384615383</v>
      </c>
      <c r="AL274" s="209">
        <f t="shared" ca="1" si="42"/>
        <v>195</v>
      </c>
      <c r="AM274" s="209">
        <f t="shared" ca="1" si="38"/>
        <v>762</v>
      </c>
      <c r="AN274" s="209">
        <f t="shared" ca="1" si="39"/>
        <v>331</v>
      </c>
    </row>
    <row r="275" spans="2:40" x14ac:dyDescent="0.2">
      <c r="B275" t="s">
        <v>2371</v>
      </c>
      <c r="C275" t="s">
        <v>135</v>
      </c>
      <c r="D275" t="s">
        <v>9</v>
      </c>
      <c r="E275" t="s">
        <v>9</v>
      </c>
      <c r="F275">
        <v>2.7</v>
      </c>
      <c r="G275">
        <v>65</v>
      </c>
      <c r="H275">
        <v>0</v>
      </c>
      <c r="I275">
        <v>0</v>
      </c>
      <c r="J275">
        <v>245</v>
      </c>
      <c r="K275">
        <v>58.3</v>
      </c>
      <c r="L275">
        <v>3</v>
      </c>
      <c r="M275">
        <v>3</v>
      </c>
      <c r="N275">
        <v>10</v>
      </c>
      <c r="O275">
        <v>13</v>
      </c>
      <c r="P275">
        <v>48</v>
      </c>
      <c r="Q275">
        <v>22</v>
      </c>
      <c r="R275">
        <v>70</v>
      </c>
      <c r="S275">
        <v>23</v>
      </c>
      <c r="T275">
        <v>2</v>
      </c>
      <c r="U275">
        <v>6</v>
      </c>
      <c r="V275">
        <v>3.4</v>
      </c>
      <c r="W275">
        <v>3.1</v>
      </c>
      <c r="X275">
        <v>1.23</v>
      </c>
      <c r="Y275">
        <v>42</v>
      </c>
      <c r="Z275">
        <v>21</v>
      </c>
      <c r="AA275">
        <v>37</v>
      </c>
      <c r="AB275">
        <v>0.29199999999999998</v>
      </c>
      <c r="AC275">
        <v>0</v>
      </c>
      <c r="AD275" s="134">
        <f t="shared" si="35"/>
        <v>10.806174957118355</v>
      </c>
      <c r="AE275" s="134">
        <f t="shared" si="36"/>
        <v>3.5506003430531736</v>
      </c>
      <c r="AF275" s="134">
        <f t="shared" si="37"/>
        <v>7.2555746140651811</v>
      </c>
      <c r="AH275" s="209">
        <f t="shared" si="40"/>
        <v>0</v>
      </c>
      <c r="AI275" s="209">
        <f t="shared" ca="1" si="41"/>
        <v>347</v>
      </c>
      <c r="AJ275" s="134">
        <f>(K275*'User Input'!$K$6)+(L275*'User Input'!$K$2)+(M275*'User Input'!$K$3)+(N275*'User Input'!$K$4)+(R275*'User Input'!$K$7)+(S275*'User Input'!$K$8)+(P275*'User Input'!$K$10)+(Q275*'User Input'!$K$9)+(O275*'User Input'!$K$11)+(I275*'User Input'!$K$12)</f>
        <v>192.89999999999998</v>
      </c>
      <c r="AK275">
        <f t="shared" si="43"/>
        <v>2.9676923076923072</v>
      </c>
      <c r="AL275" s="209">
        <f t="shared" ca="1" si="42"/>
        <v>159</v>
      </c>
      <c r="AM275" s="209">
        <f t="shared" ca="1" si="38"/>
        <v>745</v>
      </c>
      <c r="AN275" s="209">
        <f t="shared" ca="1" si="39"/>
        <v>331</v>
      </c>
    </row>
    <row r="276" spans="2:40" x14ac:dyDescent="0.2">
      <c r="B276" t="s">
        <v>356</v>
      </c>
      <c r="C276" t="s">
        <v>134</v>
      </c>
      <c r="D276" t="s">
        <v>111</v>
      </c>
      <c r="E276" t="s">
        <v>111</v>
      </c>
      <c r="F276">
        <v>2.5</v>
      </c>
      <c r="G276">
        <v>28</v>
      </c>
      <c r="H276">
        <v>28</v>
      </c>
      <c r="I276">
        <v>13</v>
      </c>
      <c r="J276">
        <v>610</v>
      </c>
      <c r="K276">
        <v>143</v>
      </c>
      <c r="L276">
        <v>9</v>
      </c>
      <c r="M276">
        <v>8</v>
      </c>
      <c r="N276">
        <v>0</v>
      </c>
      <c r="O276">
        <v>0</v>
      </c>
      <c r="P276">
        <v>139</v>
      </c>
      <c r="Q276">
        <v>68</v>
      </c>
      <c r="R276">
        <v>134</v>
      </c>
      <c r="S276">
        <v>46</v>
      </c>
      <c r="T276">
        <v>6</v>
      </c>
      <c r="U276">
        <v>21</v>
      </c>
      <c r="V276">
        <v>4.29</v>
      </c>
      <c r="W276">
        <v>3.79</v>
      </c>
      <c r="X276">
        <v>1.29</v>
      </c>
      <c r="Y276">
        <v>41</v>
      </c>
      <c r="Z276">
        <v>20</v>
      </c>
      <c r="AA276">
        <v>39</v>
      </c>
      <c r="AB276">
        <v>0.29399999999999998</v>
      </c>
      <c r="AC276">
        <v>0</v>
      </c>
      <c r="AD276" s="134">
        <f t="shared" si="35"/>
        <v>8.4335664335664333</v>
      </c>
      <c r="AE276" s="134">
        <f t="shared" si="36"/>
        <v>2.895104895104895</v>
      </c>
      <c r="AF276" s="134">
        <f t="shared" si="37"/>
        <v>5.5384615384615383</v>
      </c>
      <c r="AH276" s="209">
        <f t="shared" si="40"/>
        <v>13</v>
      </c>
      <c r="AI276" s="209">
        <f t="shared" ca="1" si="41"/>
        <v>66</v>
      </c>
      <c r="AJ276" s="134">
        <f>(K276*'User Input'!$K$6)+(L276*'User Input'!$K$2)+(M276*'User Input'!$K$3)+(N276*'User Input'!$K$4)+(R276*'User Input'!$K$7)+(S276*'User Input'!$K$8)+(P276*'User Input'!$K$10)+(Q276*'User Input'!$K$9)+(O276*'User Input'!$K$11)+(I276*'User Input'!$K$12)</f>
        <v>305</v>
      </c>
      <c r="AK276">
        <f t="shared" si="43"/>
        <v>10.892857142857142</v>
      </c>
      <c r="AL276" s="209">
        <f t="shared" ca="1" si="42"/>
        <v>82</v>
      </c>
      <c r="AM276" s="209">
        <f t="shared" ca="1" si="38"/>
        <v>375</v>
      </c>
      <c r="AN276" s="209">
        <f t="shared" ca="1" si="39"/>
        <v>59</v>
      </c>
    </row>
    <row r="277" spans="2:40" x14ac:dyDescent="0.2">
      <c r="B277" t="s">
        <v>2521</v>
      </c>
      <c r="C277" t="s">
        <v>132</v>
      </c>
      <c r="D277" t="s">
        <v>9</v>
      </c>
      <c r="E277" t="s">
        <v>9</v>
      </c>
      <c r="F277">
        <v>2.5</v>
      </c>
      <c r="G277">
        <v>65</v>
      </c>
      <c r="H277">
        <v>0</v>
      </c>
      <c r="I277">
        <v>0</v>
      </c>
      <c r="J277">
        <v>312</v>
      </c>
      <c r="K277">
        <v>71.3</v>
      </c>
      <c r="L277">
        <v>4</v>
      </c>
      <c r="M277">
        <v>3</v>
      </c>
      <c r="N277">
        <v>15</v>
      </c>
      <c r="O277">
        <v>13</v>
      </c>
      <c r="P277">
        <v>64</v>
      </c>
      <c r="Q277">
        <v>30</v>
      </c>
      <c r="R277">
        <v>73</v>
      </c>
      <c r="S277">
        <v>37</v>
      </c>
      <c r="T277">
        <v>4</v>
      </c>
      <c r="U277">
        <v>6</v>
      </c>
      <c r="V277">
        <v>3.74</v>
      </c>
      <c r="W277">
        <v>3.74</v>
      </c>
      <c r="X277">
        <v>1.42</v>
      </c>
      <c r="Y277">
        <v>54</v>
      </c>
      <c r="Z277">
        <v>21</v>
      </c>
      <c r="AA277">
        <v>26</v>
      </c>
      <c r="AB277">
        <v>0.30399999999999999</v>
      </c>
      <c r="AC277">
        <v>0</v>
      </c>
      <c r="AD277" s="134">
        <f t="shared" si="35"/>
        <v>9.2145862552594675</v>
      </c>
      <c r="AE277" s="134">
        <f t="shared" si="36"/>
        <v>4.6704067321178124</v>
      </c>
      <c r="AF277" s="134">
        <f t="shared" si="37"/>
        <v>4.5441795231416551</v>
      </c>
      <c r="AH277" s="209">
        <f t="shared" si="40"/>
        <v>0</v>
      </c>
      <c r="AI277" s="209">
        <f t="shared" ca="1" si="41"/>
        <v>347</v>
      </c>
      <c r="AJ277" s="134">
        <f>(K277*'User Input'!$K$6)+(L277*'User Input'!$K$2)+(M277*'User Input'!$K$3)+(N277*'User Input'!$K$4)+(R277*'User Input'!$K$7)+(S277*'User Input'!$K$8)+(P277*'User Input'!$K$10)+(Q277*'User Input'!$K$9)+(O277*'User Input'!$K$11)+(I277*'User Input'!$K$12)</f>
        <v>237.39999999999998</v>
      </c>
      <c r="AK277">
        <f t="shared" si="43"/>
        <v>3.652307692307692</v>
      </c>
      <c r="AL277" s="209">
        <f t="shared" ca="1" si="42"/>
        <v>129</v>
      </c>
      <c r="AM277" s="209">
        <f t="shared" ca="1" si="38"/>
        <v>658</v>
      </c>
      <c r="AN277" s="209">
        <f t="shared" ca="1" si="39"/>
        <v>331</v>
      </c>
    </row>
    <row r="278" spans="2:40" x14ac:dyDescent="0.2">
      <c r="B278" t="s">
        <v>190</v>
      </c>
      <c r="C278" t="s">
        <v>714</v>
      </c>
      <c r="D278" t="s">
        <v>111</v>
      </c>
      <c r="E278" t="s">
        <v>111</v>
      </c>
      <c r="F278">
        <v>2.1</v>
      </c>
      <c r="G278">
        <v>26</v>
      </c>
      <c r="H278">
        <v>26</v>
      </c>
      <c r="I278">
        <v>13</v>
      </c>
      <c r="J278">
        <v>610</v>
      </c>
      <c r="K278">
        <v>142.5</v>
      </c>
      <c r="L278">
        <v>9</v>
      </c>
      <c r="M278">
        <v>9</v>
      </c>
      <c r="N278">
        <v>0</v>
      </c>
      <c r="O278">
        <v>0</v>
      </c>
      <c r="P278">
        <v>139</v>
      </c>
      <c r="Q278">
        <v>68</v>
      </c>
      <c r="R278">
        <v>135</v>
      </c>
      <c r="S278">
        <v>47</v>
      </c>
      <c r="T278">
        <v>5</v>
      </c>
      <c r="U278">
        <v>20</v>
      </c>
      <c r="V278">
        <v>4.3</v>
      </c>
      <c r="W278">
        <v>3.79</v>
      </c>
      <c r="X278">
        <v>1.31</v>
      </c>
      <c r="Y278">
        <v>42</v>
      </c>
      <c r="Z278">
        <v>21</v>
      </c>
      <c r="AA278">
        <v>37</v>
      </c>
      <c r="AB278">
        <v>0.29499999999999998</v>
      </c>
      <c r="AC278">
        <v>0</v>
      </c>
      <c r="AD278" s="134">
        <f t="shared" si="35"/>
        <v>8.526315789473685</v>
      </c>
      <c r="AE278" s="134">
        <f t="shared" si="36"/>
        <v>2.9684210526315788</v>
      </c>
      <c r="AF278" s="134">
        <f t="shared" si="37"/>
        <v>5.5578947368421066</v>
      </c>
      <c r="AH278" s="209">
        <f t="shared" si="40"/>
        <v>13</v>
      </c>
      <c r="AI278" s="209">
        <f t="shared" ca="1" si="41"/>
        <v>66</v>
      </c>
      <c r="AJ278" s="134">
        <f>(K278*'User Input'!$K$6)+(L278*'User Input'!$K$2)+(M278*'User Input'!$K$3)+(N278*'User Input'!$K$4)+(R278*'User Input'!$K$7)+(S278*'User Input'!$K$8)+(P278*'User Input'!$K$10)+(Q278*'User Input'!$K$9)+(O278*'User Input'!$K$11)+(I278*'User Input'!$K$12)</f>
        <v>298</v>
      </c>
      <c r="AK278">
        <f t="shared" si="43"/>
        <v>11.461538461538462</v>
      </c>
      <c r="AL278" s="209">
        <f t="shared" ca="1" si="42"/>
        <v>86</v>
      </c>
      <c r="AM278" s="209">
        <f t="shared" ca="1" si="38"/>
        <v>366</v>
      </c>
      <c r="AN278" s="209">
        <f t="shared" ca="1" si="39"/>
        <v>69</v>
      </c>
    </row>
    <row r="279" spans="2:40" x14ac:dyDescent="0.2">
      <c r="B279" t="s">
        <v>768</v>
      </c>
      <c r="C279" t="s">
        <v>135</v>
      </c>
      <c r="D279" t="s">
        <v>111</v>
      </c>
      <c r="E279" t="s">
        <v>111</v>
      </c>
      <c r="F279">
        <v>2</v>
      </c>
      <c r="G279">
        <v>29</v>
      </c>
      <c r="H279">
        <v>29</v>
      </c>
      <c r="I279">
        <v>14</v>
      </c>
      <c r="J279">
        <v>691</v>
      </c>
      <c r="K279">
        <v>157.69999999999999</v>
      </c>
      <c r="L279">
        <v>10</v>
      </c>
      <c r="M279">
        <v>9</v>
      </c>
      <c r="N279">
        <v>0</v>
      </c>
      <c r="O279">
        <v>0</v>
      </c>
      <c r="P279">
        <v>146</v>
      </c>
      <c r="Q279">
        <v>74</v>
      </c>
      <c r="R279">
        <v>160</v>
      </c>
      <c r="S279">
        <v>78</v>
      </c>
      <c r="T279">
        <v>6</v>
      </c>
      <c r="U279">
        <v>19</v>
      </c>
      <c r="V279">
        <v>4.22</v>
      </c>
      <c r="W279">
        <v>4.12</v>
      </c>
      <c r="X279">
        <v>1.42</v>
      </c>
      <c r="Y279">
        <v>44</v>
      </c>
      <c r="Z279">
        <v>21</v>
      </c>
      <c r="AA279">
        <v>35</v>
      </c>
      <c r="AB279">
        <v>0.29499999999999998</v>
      </c>
      <c r="AC279">
        <v>0</v>
      </c>
      <c r="AD279" s="134">
        <f t="shared" si="35"/>
        <v>9.1312618896639197</v>
      </c>
      <c r="AE279" s="134">
        <f t="shared" si="36"/>
        <v>4.4514901712111605</v>
      </c>
      <c r="AF279" s="134">
        <f t="shared" si="37"/>
        <v>4.6797717184527592</v>
      </c>
      <c r="AH279" s="209">
        <f t="shared" si="40"/>
        <v>14</v>
      </c>
      <c r="AI279" s="209">
        <f t="shared" ca="1" si="41"/>
        <v>53</v>
      </c>
      <c r="AJ279" s="134">
        <f>(K279*'User Input'!$K$6)+(L279*'User Input'!$K$2)+(M279*'User Input'!$K$3)+(N279*'User Input'!$K$4)+(R279*'User Input'!$K$7)+(S279*'User Input'!$K$8)+(P279*'User Input'!$K$10)+(Q279*'User Input'!$K$9)+(O279*'User Input'!$K$11)+(I279*'User Input'!$K$12)</f>
        <v>322.09999999999991</v>
      </c>
      <c r="AK279">
        <f t="shared" si="43"/>
        <v>11.106896551724136</v>
      </c>
      <c r="AL279" s="209">
        <f t="shared" ca="1" si="42"/>
        <v>67</v>
      </c>
      <c r="AM279" s="209">
        <f t="shared" ca="1" si="38"/>
        <v>413</v>
      </c>
      <c r="AN279" s="209">
        <f t="shared" ca="1" si="39"/>
        <v>79</v>
      </c>
    </row>
    <row r="280" spans="2:40" x14ac:dyDescent="0.2">
      <c r="B280" t="s">
        <v>3435</v>
      </c>
      <c r="C280" t="s">
        <v>714</v>
      </c>
      <c r="D280" t="s">
        <v>9</v>
      </c>
      <c r="E280" t="s">
        <v>9</v>
      </c>
      <c r="F280">
        <v>1.9</v>
      </c>
      <c r="G280">
        <v>65</v>
      </c>
      <c r="H280">
        <v>0</v>
      </c>
      <c r="I280">
        <v>0</v>
      </c>
      <c r="J280">
        <v>271</v>
      </c>
      <c r="K280">
        <v>64.8</v>
      </c>
      <c r="L280">
        <v>4</v>
      </c>
      <c r="M280">
        <v>3</v>
      </c>
      <c r="N280">
        <v>0</v>
      </c>
      <c r="O280">
        <v>13</v>
      </c>
      <c r="P280">
        <v>50</v>
      </c>
      <c r="Q280">
        <v>22</v>
      </c>
      <c r="R280">
        <v>84</v>
      </c>
      <c r="S280">
        <v>28</v>
      </c>
      <c r="T280">
        <v>3</v>
      </c>
      <c r="U280">
        <v>6</v>
      </c>
      <c r="V280">
        <v>3.11</v>
      </c>
      <c r="W280">
        <v>2.96</v>
      </c>
      <c r="X280">
        <v>1.21</v>
      </c>
      <c r="Y280">
        <v>45</v>
      </c>
      <c r="Z280">
        <v>21</v>
      </c>
      <c r="AA280">
        <v>34</v>
      </c>
      <c r="AB280">
        <v>0.29399999999999998</v>
      </c>
      <c r="AC280">
        <v>0</v>
      </c>
      <c r="AD280" s="134">
        <f t="shared" si="35"/>
        <v>11.666666666666668</v>
      </c>
      <c r="AE280" s="134">
        <f t="shared" si="36"/>
        <v>3.8888888888888888</v>
      </c>
      <c r="AF280" s="134">
        <f t="shared" si="37"/>
        <v>7.7777777777777786</v>
      </c>
      <c r="AH280" s="209">
        <f t="shared" si="40"/>
        <v>0</v>
      </c>
      <c r="AI280" s="209">
        <f t="shared" ca="1" si="41"/>
        <v>347</v>
      </c>
      <c r="AJ280" s="134">
        <f>(K280*'User Input'!$K$6)+(L280*'User Input'!$K$2)+(M280*'User Input'!$K$3)+(N280*'User Input'!$K$4)+(R280*'User Input'!$K$7)+(S280*'User Input'!$K$8)+(P280*'User Input'!$K$10)+(Q280*'User Input'!$K$9)+(O280*'User Input'!$K$11)+(I280*'User Input'!$K$12)</f>
        <v>149.39999999999998</v>
      </c>
      <c r="AK280">
        <f t="shared" si="43"/>
        <v>2.2984615384615381</v>
      </c>
      <c r="AL280" s="209">
        <f t="shared" ca="1" si="42"/>
        <v>218</v>
      </c>
      <c r="AM280" s="209">
        <f t="shared" ca="1" si="38"/>
        <v>772</v>
      </c>
      <c r="AN280" s="209">
        <f t="shared" ca="1" si="39"/>
        <v>331</v>
      </c>
    </row>
    <row r="281" spans="2:40" x14ac:dyDescent="0.2">
      <c r="B281" t="s">
        <v>530</v>
      </c>
      <c r="C281" t="s">
        <v>339</v>
      </c>
      <c r="D281" t="s">
        <v>9</v>
      </c>
      <c r="E281" t="s">
        <v>9</v>
      </c>
      <c r="F281">
        <v>1.5</v>
      </c>
      <c r="G281">
        <v>65</v>
      </c>
      <c r="H281">
        <v>0</v>
      </c>
      <c r="I281">
        <v>0</v>
      </c>
      <c r="J281">
        <v>245</v>
      </c>
      <c r="K281">
        <v>58.3</v>
      </c>
      <c r="L281">
        <v>3</v>
      </c>
      <c r="M281">
        <v>3</v>
      </c>
      <c r="N281">
        <v>10</v>
      </c>
      <c r="O281">
        <v>14</v>
      </c>
      <c r="P281">
        <v>52</v>
      </c>
      <c r="Q281">
        <v>23</v>
      </c>
      <c r="R281">
        <v>65</v>
      </c>
      <c r="S281">
        <v>20</v>
      </c>
      <c r="T281">
        <v>2</v>
      </c>
      <c r="U281">
        <v>6</v>
      </c>
      <c r="V281">
        <v>3.51</v>
      </c>
      <c r="W281">
        <v>3.09</v>
      </c>
      <c r="X281">
        <v>1.24</v>
      </c>
      <c r="Y281">
        <v>48</v>
      </c>
      <c r="Z281">
        <v>21</v>
      </c>
      <c r="AA281">
        <v>31</v>
      </c>
      <c r="AB281">
        <v>0.30299999999999999</v>
      </c>
      <c r="AC281">
        <v>0</v>
      </c>
      <c r="AD281" s="134">
        <f t="shared" si="35"/>
        <v>10.034305317324186</v>
      </c>
      <c r="AE281" s="134">
        <f t="shared" si="36"/>
        <v>3.0874785591766725</v>
      </c>
      <c r="AF281" s="134">
        <f t="shared" si="37"/>
        <v>6.9468267581475143</v>
      </c>
      <c r="AH281" s="209">
        <f t="shared" si="40"/>
        <v>0</v>
      </c>
      <c r="AI281" s="209">
        <f t="shared" ca="1" si="41"/>
        <v>347</v>
      </c>
      <c r="AJ281" s="134">
        <f>(K281*'User Input'!$K$6)+(L281*'User Input'!$K$2)+(M281*'User Input'!$K$3)+(N281*'User Input'!$K$4)+(R281*'User Input'!$K$7)+(S281*'User Input'!$K$8)+(P281*'User Input'!$K$10)+(Q281*'User Input'!$K$9)+(O281*'User Input'!$K$11)+(I281*'User Input'!$K$12)</f>
        <v>188.39999999999998</v>
      </c>
      <c r="AK281">
        <f t="shared" si="43"/>
        <v>2.8984615384615382</v>
      </c>
      <c r="AL281" s="209">
        <f t="shared" ca="1" si="42"/>
        <v>163</v>
      </c>
      <c r="AM281" s="209">
        <f t="shared" ca="1" si="38"/>
        <v>724</v>
      </c>
      <c r="AN281" s="209">
        <f t="shared" ca="1" si="39"/>
        <v>331</v>
      </c>
    </row>
    <row r="282" spans="2:40" x14ac:dyDescent="0.2">
      <c r="B282" t="s">
        <v>529</v>
      </c>
      <c r="C282" t="s">
        <v>2</v>
      </c>
      <c r="D282" t="s">
        <v>111</v>
      </c>
      <c r="E282" t="s">
        <v>111</v>
      </c>
      <c r="F282">
        <v>1.5</v>
      </c>
      <c r="G282">
        <v>23</v>
      </c>
      <c r="H282">
        <v>23</v>
      </c>
      <c r="I282">
        <v>11</v>
      </c>
      <c r="J282">
        <v>497</v>
      </c>
      <c r="K282">
        <v>115.8</v>
      </c>
      <c r="L282">
        <v>7</v>
      </c>
      <c r="M282">
        <v>7</v>
      </c>
      <c r="N282">
        <v>0</v>
      </c>
      <c r="O282">
        <v>0</v>
      </c>
      <c r="P282">
        <v>97</v>
      </c>
      <c r="Q282">
        <v>50</v>
      </c>
      <c r="R282">
        <v>136</v>
      </c>
      <c r="S282">
        <v>59</v>
      </c>
      <c r="T282">
        <v>4</v>
      </c>
      <c r="U282">
        <v>13</v>
      </c>
      <c r="V282">
        <v>3.92</v>
      </c>
      <c r="W282">
        <v>3.72</v>
      </c>
      <c r="X282">
        <v>1.34</v>
      </c>
      <c r="Y282">
        <v>44</v>
      </c>
      <c r="Z282">
        <v>21</v>
      </c>
      <c r="AA282">
        <v>36</v>
      </c>
      <c r="AB282">
        <v>0.29199999999999998</v>
      </c>
      <c r="AC282">
        <v>0</v>
      </c>
      <c r="AD282" s="134">
        <f t="shared" si="35"/>
        <v>10.569948186528498</v>
      </c>
      <c r="AE282" s="134">
        <f t="shared" si="36"/>
        <v>4.5854922279792749</v>
      </c>
      <c r="AF282" s="134">
        <f t="shared" si="37"/>
        <v>5.9844559585492227</v>
      </c>
      <c r="AH282" s="209">
        <f t="shared" si="40"/>
        <v>11</v>
      </c>
      <c r="AI282" s="209">
        <f t="shared" ca="1" si="41"/>
        <v>100</v>
      </c>
      <c r="AJ282" s="134">
        <f>(K282*'User Input'!$K$6)+(L282*'User Input'!$K$2)+(M282*'User Input'!$K$3)+(N282*'User Input'!$K$4)+(R282*'User Input'!$K$7)+(S282*'User Input'!$K$8)+(P282*'User Input'!$K$10)+(Q282*'User Input'!$K$9)+(O282*'User Input'!$K$11)+(I282*'User Input'!$K$12)</f>
        <v>256.39999999999998</v>
      </c>
      <c r="AK282">
        <f t="shared" si="43"/>
        <v>11.14782608695652</v>
      </c>
      <c r="AL282" s="209">
        <f t="shared" ca="1" si="42"/>
        <v>115</v>
      </c>
      <c r="AM282" s="209">
        <f t="shared" ca="1" si="38"/>
        <v>581</v>
      </c>
      <c r="AN282" s="209">
        <f t="shared" ca="1" si="39"/>
        <v>141</v>
      </c>
    </row>
    <row r="283" spans="2:40" x14ac:dyDescent="0.2">
      <c r="B283" t="s">
        <v>410</v>
      </c>
      <c r="C283" t="s">
        <v>115</v>
      </c>
      <c r="D283" t="s">
        <v>9</v>
      </c>
      <c r="E283" t="s">
        <v>9</v>
      </c>
      <c r="F283">
        <v>1.4</v>
      </c>
      <c r="G283">
        <v>60</v>
      </c>
      <c r="H283">
        <v>0</v>
      </c>
      <c r="I283">
        <v>0</v>
      </c>
      <c r="J283">
        <v>258</v>
      </c>
      <c r="K283">
        <v>59.9</v>
      </c>
      <c r="L283">
        <v>3</v>
      </c>
      <c r="M283">
        <v>3</v>
      </c>
      <c r="N283">
        <v>20</v>
      </c>
      <c r="O283">
        <v>3</v>
      </c>
      <c r="P283">
        <v>59</v>
      </c>
      <c r="Q283">
        <v>28</v>
      </c>
      <c r="R283">
        <v>57</v>
      </c>
      <c r="S283">
        <v>22</v>
      </c>
      <c r="T283">
        <v>3</v>
      </c>
      <c r="U283">
        <v>8</v>
      </c>
      <c r="V283">
        <v>4.25</v>
      </c>
      <c r="W283">
        <v>3.66</v>
      </c>
      <c r="X283">
        <v>1.35</v>
      </c>
      <c r="Y283">
        <v>44</v>
      </c>
      <c r="Z283">
        <v>21</v>
      </c>
      <c r="AA283">
        <v>36</v>
      </c>
      <c r="AB283">
        <v>0.30199999999999999</v>
      </c>
      <c r="AC283">
        <v>0</v>
      </c>
      <c r="AD283" s="134">
        <f t="shared" si="35"/>
        <v>8.5642737896494161</v>
      </c>
      <c r="AE283" s="134">
        <f t="shared" si="36"/>
        <v>3.30550918196995</v>
      </c>
      <c r="AF283" s="134">
        <f t="shared" si="37"/>
        <v>5.2587646076794661</v>
      </c>
      <c r="AH283" s="209">
        <f t="shared" si="40"/>
        <v>0</v>
      </c>
      <c r="AI283" s="209">
        <f t="shared" ca="1" si="41"/>
        <v>347</v>
      </c>
      <c r="AJ283" s="134">
        <f>(K283*'User Input'!$K$6)+(L283*'User Input'!$K$2)+(M283*'User Input'!$K$3)+(N283*'User Input'!$K$4)+(R283*'User Input'!$K$7)+(S283*'User Input'!$K$8)+(P283*'User Input'!$K$10)+(Q283*'User Input'!$K$9)+(O283*'User Input'!$K$11)+(I283*'User Input'!$K$12)</f>
        <v>245.2</v>
      </c>
      <c r="AK283">
        <f t="shared" si="43"/>
        <v>4.0866666666666669</v>
      </c>
      <c r="AL283" s="209">
        <f t="shared" ca="1" si="42"/>
        <v>124</v>
      </c>
      <c r="AM283" s="209">
        <f t="shared" ca="1" si="38"/>
        <v>396</v>
      </c>
      <c r="AN283" s="209">
        <f t="shared" ca="1" si="39"/>
        <v>218</v>
      </c>
    </row>
    <row r="284" spans="2:40" x14ac:dyDescent="0.2">
      <c r="B284" t="s">
        <v>3394</v>
      </c>
      <c r="C284" t="s">
        <v>117</v>
      </c>
      <c r="D284" t="s">
        <v>111</v>
      </c>
      <c r="E284" t="s">
        <v>111</v>
      </c>
      <c r="F284">
        <v>1.4</v>
      </c>
      <c r="G284">
        <v>28</v>
      </c>
      <c r="H284">
        <v>28</v>
      </c>
      <c r="I284">
        <v>13</v>
      </c>
      <c r="J284">
        <v>674</v>
      </c>
      <c r="K284">
        <v>156.80000000000001</v>
      </c>
      <c r="L284">
        <v>9</v>
      </c>
      <c r="M284">
        <v>10</v>
      </c>
      <c r="N284">
        <v>0</v>
      </c>
      <c r="O284">
        <v>0</v>
      </c>
      <c r="P284">
        <v>154</v>
      </c>
      <c r="Q284">
        <v>79</v>
      </c>
      <c r="R284">
        <v>156</v>
      </c>
      <c r="S284">
        <v>57</v>
      </c>
      <c r="T284">
        <v>5</v>
      </c>
      <c r="U284">
        <v>27</v>
      </c>
      <c r="V284">
        <v>4.51</v>
      </c>
      <c r="W284">
        <v>3.75</v>
      </c>
      <c r="X284">
        <v>1.34</v>
      </c>
      <c r="Y284">
        <v>43</v>
      </c>
      <c r="Z284">
        <v>20</v>
      </c>
      <c r="AA284">
        <v>38</v>
      </c>
      <c r="AB284">
        <v>0.29599999999999999</v>
      </c>
      <c r="AC284">
        <v>0</v>
      </c>
      <c r="AD284" s="134">
        <f t="shared" si="35"/>
        <v>8.954081632653061</v>
      </c>
      <c r="AE284" s="134">
        <f t="shared" si="36"/>
        <v>3.2716836734693877</v>
      </c>
      <c r="AF284" s="134">
        <f t="shared" si="37"/>
        <v>5.6823979591836729</v>
      </c>
      <c r="AH284" s="209">
        <f t="shared" si="40"/>
        <v>13</v>
      </c>
      <c r="AI284" s="209">
        <f t="shared" ca="1" si="41"/>
        <v>66</v>
      </c>
      <c r="AJ284" s="134">
        <f>(K284*'User Input'!$K$6)+(L284*'User Input'!$K$2)+(M284*'User Input'!$K$3)+(N284*'User Input'!$K$4)+(R284*'User Input'!$K$7)+(S284*'User Input'!$K$8)+(P284*'User Input'!$K$10)+(Q284*'User Input'!$K$9)+(O284*'User Input'!$K$11)+(I284*'User Input'!$K$12)</f>
        <v>310.40000000000009</v>
      </c>
      <c r="AK284">
        <f t="shared" si="43"/>
        <v>11.085714285714289</v>
      </c>
      <c r="AL284" s="209">
        <f t="shared" ca="1" si="42"/>
        <v>76</v>
      </c>
      <c r="AM284" s="209">
        <f t="shared" ca="1" si="38"/>
        <v>249</v>
      </c>
      <c r="AN284" s="209">
        <f t="shared" ca="1" si="39"/>
        <v>6</v>
      </c>
    </row>
    <row r="285" spans="2:40" x14ac:dyDescent="0.2">
      <c r="B285" t="s">
        <v>407</v>
      </c>
      <c r="C285" t="s">
        <v>122</v>
      </c>
      <c r="D285" t="s">
        <v>111</v>
      </c>
      <c r="E285" t="s">
        <v>111</v>
      </c>
      <c r="F285">
        <v>1.3</v>
      </c>
      <c r="G285">
        <v>29</v>
      </c>
      <c r="H285">
        <v>29</v>
      </c>
      <c r="I285">
        <v>15</v>
      </c>
      <c r="J285">
        <v>760</v>
      </c>
      <c r="K285">
        <v>175.2</v>
      </c>
      <c r="L285">
        <v>10</v>
      </c>
      <c r="M285">
        <v>11</v>
      </c>
      <c r="N285">
        <v>0</v>
      </c>
      <c r="O285">
        <v>0</v>
      </c>
      <c r="P285">
        <v>181</v>
      </c>
      <c r="Q285">
        <v>89</v>
      </c>
      <c r="R285">
        <v>151</v>
      </c>
      <c r="S285">
        <v>56</v>
      </c>
      <c r="T285">
        <v>8</v>
      </c>
      <c r="U285">
        <v>26</v>
      </c>
      <c r="V285">
        <v>4.55</v>
      </c>
      <c r="W285">
        <v>3.98</v>
      </c>
      <c r="X285">
        <v>1.36</v>
      </c>
      <c r="Y285">
        <v>45</v>
      </c>
      <c r="Z285">
        <v>20</v>
      </c>
      <c r="AA285">
        <v>35</v>
      </c>
      <c r="AB285">
        <v>0.29899999999999999</v>
      </c>
      <c r="AC285">
        <v>0</v>
      </c>
      <c r="AD285" s="134">
        <f t="shared" si="35"/>
        <v>7.7568493150684938</v>
      </c>
      <c r="AE285" s="134">
        <f t="shared" si="36"/>
        <v>2.8767123287671237</v>
      </c>
      <c r="AF285" s="134">
        <f t="shared" si="37"/>
        <v>4.8801369863013697</v>
      </c>
      <c r="AH285" s="209">
        <f t="shared" si="40"/>
        <v>15</v>
      </c>
      <c r="AI285" s="209">
        <f t="shared" ca="1" si="41"/>
        <v>40</v>
      </c>
      <c r="AJ285" s="134">
        <f>(K285*'User Input'!$K$6)+(L285*'User Input'!$K$2)+(M285*'User Input'!$K$3)+(N285*'User Input'!$K$4)+(R285*'User Input'!$K$7)+(S285*'User Input'!$K$8)+(P285*'User Input'!$K$10)+(Q285*'User Input'!$K$9)+(O285*'User Input'!$K$11)+(I285*'User Input'!$K$12)</f>
        <v>335.09999999999991</v>
      </c>
      <c r="AK285">
        <f t="shared" si="43"/>
        <v>11.5551724137931</v>
      </c>
      <c r="AL285" s="209">
        <f t="shared" ca="1" si="42"/>
        <v>62</v>
      </c>
      <c r="AM285" s="209">
        <f t="shared" ca="1" si="38"/>
        <v>236</v>
      </c>
      <c r="AN285" s="209">
        <f t="shared" ca="1" si="39"/>
        <v>12</v>
      </c>
    </row>
    <row r="286" spans="2:40" x14ac:dyDescent="0.2">
      <c r="B286" t="s">
        <v>1056</v>
      </c>
      <c r="C286" t="s">
        <v>121</v>
      </c>
      <c r="D286" t="s">
        <v>111</v>
      </c>
      <c r="E286" t="s">
        <v>111</v>
      </c>
      <c r="F286">
        <v>1.1000000000000001</v>
      </c>
      <c r="G286">
        <v>29</v>
      </c>
      <c r="H286">
        <v>29</v>
      </c>
      <c r="I286">
        <v>14</v>
      </c>
      <c r="J286">
        <v>704</v>
      </c>
      <c r="K286">
        <v>163.5</v>
      </c>
      <c r="L286">
        <v>9</v>
      </c>
      <c r="M286">
        <v>10</v>
      </c>
      <c r="N286">
        <v>0</v>
      </c>
      <c r="O286">
        <v>0</v>
      </c>
      <c r="P286">
        <v>165</v>
      </c>
      <c r="Q286">
        <v>84</v>
      </c>
      <c r="R286">
        <v>146</v>
      </c>
      <c r="S286">
        <v>53</v>
      </c>
      <c r="T286">
        <v>7</v>
      </c>
      <c r="U286">
        <v>27</v>
      </c>
      <c r="V286">
        <v>4.59</v>
      </c>
      <c r="W286">
        <v>3.98</v>
      </c>
      <c r="X286">
        <v>1.33</v>
      </c>
      <c r="Y286">
        <v>37</v>
      </c>
      <c r="Z286">
        <v>21</v>
      </c>
      <c r="AA286">
        <v>42</v>
      </c>
      <c r="AB286">
        <v>0.29199999999999998</v>
      </c>
      <c r="AC286">
        <v>0</v>
      </c>
      <c r="AD286" s="134">
        <f t="shared" si="35"/>
        <v>8.0366972477064227</v>
      </c>
      <c r="AE286" s="134">
        <f t="shared" si="36"/>
        <v>2.9174311926605503</v>
      </c>
      <c r="AF286" s="134">
        <f t="shared" si="37"/>
        <v>5.1192660550458724</v>
      </c>
      <c r="AH286" s="209">
        <f t="shared" si="40"/>
        <v>14</v>
      </c>
      <c r="AI286" s="209">
        <f t="shared" ca="1" si="41"/>
        <v>53</v>
      </c>
      <c r="AJ286" s="134">
        <f>(K286*'User Input'!$K$6)+(L286*'User Input'!$K$2)+(M286*'User Input'!$K$3)+(N286*'User Input'!$K$4)+(R286*'User Input'!$K$7)+(S286*'User Input'!$K$8)+(P286*'User Input'!$K$10)+(Q286*'User Input'!$K$9)+(O286*'User Input'!$K$11)+(I286*'User Input'!$K$12)</f>
        <v>316.5</v>
      </c>
      <c r="AK286">
        <f t="shared" si="43"/>
        <v>10.913793103448276</v>
      </c>
      <c r="AL286" s="209">
        <f t="shared" ca="1" si="42"/>
        <v>73</v>
      </c>
      <c r="AM286" s="209">
        <f t="shared" ca="1" si="38"/>
        <v>221</v>
      </c>
      <c r="AN286" s="209">
        <f t="shared" ca="1" si="39"/>
        <v>6</v>
      </c>
    </row>
    <row r="287" spans="2:40" x14ac:dyDescent="0.2">
      <c r="B287" t="s">
        <v>1449</v>
      </c>
      <c r="C287" t="s">
        <v>2</v>
      </c>
      <c r="D287" t="s">
        <v>9</v>
      </c>
      <c r="E287" t="s">
        <v>9</v>
      </c>
      <c r="F287">
        <v>1</v>
      </c>
      <c r="G287">
        <v>65</v>
      </c>
      <c r="H287">
        <v>0</v>
      </c>
      <c r="I287">
        <v>0</v>
      </c>
      <c r="J287">
        <v>243</v>
      </c>
      <c r="K287">
        <v>58.3</v>
      </c>
      <c r="L287">
        <v>3</v>
      </c>
      <c r="M287">
        <v>3</v>
      </c>
      <c r="N287">
        <v>3</v>
      </c>
      <c r="O287">
        <v>10</v>
      </c>
      <c r="P287">
        <v>45</v>
      </c>
      <c r="Q287">
        <v>21</v>
      </c>
      <c r="R287">
        <v>75</v>
      </c>
      <c r="S287">
        <v>25</v>
      </c>
      <c r="T287">
        <v>2</v>
      </c>
      <c r="U287">
        <v>6</v>
      </c>
      <c r="V287">
        <v>3.28</v>
      </c>
      <c r="W287">
        <v>2.98</v>
      </c>
      <c r="X287">
        <v>1.2</v>
      </c>
      <c r="Y287">
        <v>38</v>
      </c>
      <c r="Z287">
        <v>21</v>
      </c>
      <c r="AA287">
        <v>41</v>
      </c>
      <c r="AB287">
        <v>0.28499999999999998</v>
      </c>
      <c r="AC287">
        <v>0</v>
      </c>
      <c r="AD287" s="134">
        <f t="shared" si="35"/>
        <v>11.578044596912521</v>
      </c>
      <c r="AE287" s="134">
        <f t="shared" si="36"/>
        <v>3.8593481989708405</v>
      </c>
      <c r="AF287" s="134">
        <f t="shared" si="37"/>
        <v>7.7186963979416809</v>
      </c>
      <c r="AH287" s="209">
        <f t="shared" si="40"/>
        <v>0</v>
      </c>
      <c r="AI287" s="209">
        <f t="shared" ca="1" si="41"/>
        <v>347</v>
      </c>
      <c r="AJ287" s="134">
        <f>(K287*'User Input'!$K$6)+(L287*'User Input'!$K$2)+(M287*'User Input'!$K$3)+(N287*'User Input'!$K$4)+(R287*'User Input'!$K$7)+(S287*'User Input'!$K$8)+(P287*'User Input'!$K$10)+(Q287*'User Input'!$K$9)+(O287*'User Input'!$K$11)+(I287*'User Input'!$K$12)</f>
        <v>148.39999999999998</v>
      </c>
      <c r="AK287">
        <f t="shared" si="43"/>
        <v>2.2830769230769228</v>
      </c>
      <c r="AL287" s="209">
        <f t="shared" ca="1" si="42"/>
        <v>220</v>
      </c>
      <c r="AM287" s="209">
        <f t="shared" ca="1" si="38"/>
        <v>758</v>
      </c>
      <c r="AN287" s="209">
        <f t="shared" ca="1" si="39"/>
        <v>331</v>
      </c>
    </row>
    <row r="288" spans="2:40" x14ac:dyDescent="0.2">
      <c r="B288" t="s">
        <v>1463</v>
      </c>
      <c r="C288" t="s">
        <v>2</v>
      </c>
      <c r="D288" t="s">
        <v>9</v>
      </c>
      <c r="E288" t="s">
        <v>9</v>
      </c>
      <c r="F288">
        <v>1</v>
      </c>
      <c r="G288">
        <v>36</v>
      </c>
      <c r="H288">
        <v>0</v>
      </c>
      <c r="I288">
        <v>0</v>
      </c>
      <c r="J288">
        <v>343</v>
      </c>
      <c r="K288">
        <v>81.900000000000006</v>
      </c>
      <c r="L288">
        <v>4</v>
      </c>
      <c r="M288">
        <v>4</v>
      </c>
      <c r="N288">
        <v>4</v>
      </c>
      <c r="O288">
        <v>4</v>
      </c>
      <c r="P288">
        <v>81</v>
      </c>
      <c r="Q288">
        <v>35</v>
      </c>
      <c r="R288">
        <v>71</v>
      </c>
      <c r="S288">
        <v>20</v>
      </c>
      <c r="T288">
        <v>3</v>
      </c>
      <c r="U288">
        <v>10</v>
      </c>
      <c r="V288">
        <v>3.79</v>
      </c>
      <c r="W288">
        <v>3.42</v>
      </c>
      <c r="X288">
        <v>1.23</v>
      </c>
      <c r="Y288">
        <v>46</v>
      </c>
      <c r="Z288">
        <v>21</v>
      </c>
      <c r="AA288">
        <v>33</v>
      </c>
      <c r="AB288">
        <v>0.29799999999999999</v>
      </c>
      <c r="AC288">
        <v>0</v>
      </c>
      <c r="AD288" s="134">
        <f t="shared" si="35"/>
        <v>7.802197802197802</v>
      </c>
      <c r="AE288" s="134">
        <f t="shared" si="36"/>
        <v>2.1978021978021975</v>
      </c>
      <c r="AF288" s="134">
        <f t="shared" si="37"/>
        <v>5.604395604395604</v>
      </c>
      <c r="AH288" s="209">
        <f t="shared" si="40"/>
        <v>0</v>
      </c>
      <c r="AI288" s="209">
        <f t="shared" ca="1" si="41"/>
        <v>347</v>
      </c>
      <c r="AJ288" s="134">
        <f>(K288*'User Input'!$K$6)+(L288*'User Input'!$K$2)+(M288*'User Input'!$K$3)+(N288*'User Input'!$K$4)+(R288*'User Input'!$K$7)+(S288*'User Input'!$K$8)+(P288*'User Input'!$K$10)+(Q288*'User Input'!$K$9)+(O288*'User Input'!$K$11)+(I288*'User Input'!$K$12)</f>
        <v>181.20000000000005</v>
      </c>
      <c r="AK288">
        <f t="shared" si="43"/>
        <v>5.033333333333335</v>
      </c>
      <c r="AL288" s="209">
        <f t="shared" ca="1" si="42"/>
        <v>173</v>
      </c>
      <c r="AM288" s="209">
        <f t="shared" ca="1" si="38"/>
        <v>646</v>
      </c>
      <c r="AN288" s="209">
        <f t="shared" ca="1" si="39"/>
        <v>178</v>
      </c>
    </row>
    <row r="289" spans="2:40" x14ac:dyDescent="0.2">
      <c r="B289" t="s">
        <v>3405</v>
      </c>
      <c r="C289" t="s">
        <v>134</v>
      </c>
      <c r="D289" t="s">
        <v>111</v>
      </c>
      <c r="E289" t="s">
        <v>111</v>
      </c>
      <c r="F289">
        <v>1</v>
      </c>
      <c r="G289">
        <v>21</v>
      </c>
      <c r="H289">
        <v>21</v>
      </c>
      <c r="I289">
        <v>10</v>
      </c>
      <c r="J289">
        <v>460</v>
      </c>
      <c r="K289">
        <v>107.6</v>
      </c>
      <c r="L289">
        <v>7</v>
      </c>
      <c r="M289">
        <v>6</v>
      </c>
      <c r="N289">
        <v>0</v>
      </c>
      <c r="O289">
        <v>0</v>
      </c>
      <c r="P289">
        <v>94</v>
      </c>
      <c r="Q289">
        <v>47</v>
      </c>
      <c r="R289">
        <v>122</v>
      </c>
      <c r="S289">
        <v>46</v>
      </c>
      <c r="T289">
        <v>5</v>
      </c>
      <c r="U289">
        <v>13</v>
      </c>
      <c r="V289">
        <v>3.96</v>
      </c>
      <c r="W289">
        <v>3.58</v>
      </c>
      <c r="X289">
        <v>1.3</v>
      </c>
      <c r="Y289">
        <v>43</v>
      </c>
      <c r="Z289">
        <v>20</v>
      </c>
      <c r="AA289">
        <v>37</v>
      </c>
      <c r="AB289">
        <v>0.29399999999999998</v>
      </c>
      <c r="AC289">
        <v>0</v>
      </c>
      <c r="AD289" s="134">
        <f t="shared" si="35"/>
        <v>10.204460966542751</v>
      </c>
      <c r="AE289" s="134">
        <f t="shared" si="36"/>
        <v>3.8475836431226766</v>
      </c>
      <c r="AF289" s="134">
        <f t="shared" si="37"/>
        <v>6.3568773234200737</v>
      </c>
      <c r="AH289" s="209">
        <f t="shared" si="40"/>
        <v>10</v>
      </c>
      <c r="AI289" s="209">
        <f t="shared" ca="1" si="41"/>
        <v>111</v>
      </c>
      <c r="AJ289" s="134">
        <f>(K289*'User Input'!$K$6)+(L289*'User Input'!$K$2)+(M289*'User Input'!$K$3)+(N289*'User Input'!$K$4)+(R289*'User Input'!$K$7)+(S289*'User Input'!$K$8)+(P289*'User Input'!$K$10)+(Q289*'User Input'!$K$9)+(O289*'User Input'!$K$11)+(I289*'User Input'!$K$12)</f>
        <v>245.79999999999995</v>
      </c>
      <c r="AK289">
        <f t="shared" si="43"/>
        <v>11.704761904761902</v>
      </c>
      <c r="AL289" s="209">
        <f t="shared" ca="1" si="42"/>
        <v>123</v>
      </c>
      <c r="AM289" s="209">
        <f t="shared" ca="1" si="38"/>
        <v>561</v>
      </c>
      <c r="AN289" s="209">
        <f t="shared" ca="1" si="39"/>
        <v>141</v>
      </c>
    </row>
    <row r="290" spans="2:40" x14ac:dyDescent="0.2">
      <c r="B290" t="s">
        <v>374</v>
      </c>
      <c r="C290" t="s">
        <v>113</v>
      </c>
      <c r="D290" t="s">
        <v>111</v>
      </c>
      <c r="E290" t="s">
        <v>111</v>
      </c>
      <c r="F290">
        <v>0.9</v>
      </c>
      <c r="G290">
        <v>26</v>
      </c>
      <c r="H290">
        <v>26</v>
      </c>
      <c r="I290">
        <v>12</v>
      </c>
      <c r="J290">
        <v>580</v>
      </c>
      <c r="K290">
        <v>134.69999999999999</v>
      </c>
      <c r="L290">
        <v>8</v>
      </c>
      <c r="M290">
        <v>8</v>
      </c>
      <c r="N290">
        <v>0</v>
      </c>
      <c r="O290">
        <v>0</v>
      </c>
      <c r="P290">
        <v>131</v>
      </c>
      <c r="Q290">
        <v>63</v>
      </c>
      <c r="R290">
        <v>130</v>
      </c>
      <c r="S290">
        <v>47</v>
      </c>
      <c r="T290">
        <v>8</v>
      </c>
      <c r="U290">
        <v>17</v>
      </c>
      <c r="V290">
        <v>4.21</v>
      </c>
      <c r="W290">
        <v>3.67</v>
      </c>
      <c r="X290">
        <v>1.32</v>
      </c>
      <c r="Y290">
        <v>48</v>
      </c>
      <c r="Z290">
        <v>21</v>
      </c>
      <c r="AA290">
        <v>31</v>
      </c>
      <c r="AB290">
        <v>0.30299999999999999</v>
      </c>
      <c r="AC290">
        <v>0</v>
      </c>
      <c r="AD290" s="134">
        <f t="shared" si="35"/>
        <v>8.6859688195991094</v>
      </c>
      <c r="AE290" s="134">
        <f t="shared" si="36"/>
        <v>3.1403118040089089</v>
      </c>
      <c r="AF290" s="134">
        <f t="shared" si="37"/>
        <v>5.5456570155902005</v>
      </c>
      <c r="AH290" s="209">
        <f t="shared" si="40"/>
        <v>12</v>
      </c>
      <c r="AI290" s="209">
        <f t="shared" ca="1" si="41"/>
        <v>85</v>
      </c>
      <c r="AJ290" s="134">
        <f>(K290*'User Input'!$K$6)+(L290*'User Input'!$K$2)+(M290*'User Input'!$K$3)+(N290*'User Input'!$K$4)+(R290*'User Input'!$K$7)+(S290*'User Input'!$K$8)+(P290*'User Input'!$K$10)+(Q290*'User Input'!$K$9)+(O290*'User Input'!$K$11)+(I290*'User Input'!$K$12)</f>
        <v>280.09999999999997</v>
      </c>
      <c r="AK290">
        <f t="shared" si="43"/>
        <v>10.773076923076921</v>
      </c>
      <c r="AL290" s="209">
        <f t="shared" ca="1" si="42"/>
        <v>98</v>
      </c>
      <c r="AM290" s="209">
        <f t="shared" ca="1" si="38"/>
        <v>419</v>
      </c>
      <c r="AN290" s="209">
        <f t="shared" ca="1" si="39"/>
        <v>103</v>
      </c>
    </row>
    <row r="291" spans="2:40" x14ac:dyDescent="0.2">
      <c r="B291" t="s">
        <v>2416</v>
      </c>
      <c r="C291" t="s">
        <v>137</v>
      </c>
      <c r="D291" t="s">
        <v>9</v>
      </c>
      <c r="E291" t="s">
        <v>9</v>
      </c>
      <c r="F291">
        <v>0.8</v>
      </c>
      <c r="G291">
        <v>65</v>
      </c>
      <c r="H291">
        <v>0</v>
      </c>
      <c r="I291">
        <v>0</v>
      </c>
      <c r="J291">
        <v>274</v>
      </c>
      <c r="K291">
        <v>64.8</v>
      </c>
      <c r="L291">
        <v>4</v>
      </c>
      <c r="M291">
        <v>3</v>
      </c>
      <c r="N291">
        <v>10</v>
      </c>
      <c r="O291">
        <v>14</v>
      </c>
      <c r="P291">
        <v>60</v>
      </c>
      <c r="Q291">
        <v>28</v>
      </c>
      <c r="R291">
        <v>63</v>
      </c>
      <c r="S291">
        <v>22</v>
      </c>
      <c r="T291">
        <v>2</v>
      </c>
      <c r="U291">
        <v>8</v>
      </c>
      <c r="V291">
        <v>3.95</v>
      </c>
      <c r="W291">
        <v>3.52</v>
      </c>
      <c r="X291">
        <v>1.27</v>
      </c>
      <c r="Y291">
        <v>40</v>
      </c>
      <c r="Z291">
        <v>21</v>
      </c>
      <c r="AA291">
        <v>39</v>
      </c>
      <c r="AB291">
        <v>0.28999999999999998</v>
      </c>
      <c r="AC291">
        <v>0</v>
      </c>
      <c r="AD291" s="134">
        <f t="shared" si="35"/>
        <v>8.75</v>
      </c>
      <c r="AE291" s="134">
        <f t="shared" si="36"/>
        <v>3.0555555555555558</v>
      </c>
      <c r="AF291" s="134">
        <f t="shared" si="37"/>
        <v>5.6944444444444446</v>
      </c>
      <c r="AH291" s="209">
        <f t="shared" si="40"/>
        <v>0</v>
      </c>
      <c r="AI291" s="209">
        <f t="shared" ca="1" si="41"/>
        <v>347</v>
      </c>
      <c r="AJ291" s="134">
        <f>(K291*'User Input'!$K$6)+(L291*'User Input'!$K$2)+(M291*'User Input'!$K$3)+(N291*'User Input'!$K$4)+(R291*'User Input'!$K$7)+(S291*'User Input'!$K$8)+(P291*'User Input'!$K$10)+(Q291*'User Input'!$K$9)+(O291*'User Input'!$K$11)+(I291*'User Input'!$K$12)</f>
        <v>198.89999999999998</v>
      </c>
      <c r="AK291">
        <f t="shared" si="43"/>
        <v>3.0599999999999996</v>
      </c>
      <c r="AL291" s="209">
        <f t="shared" ca="1" si="42"/>
        <v>156</v>
      </c>
      <c r="AM291" s="209">
        <f t="shared" ca="1" si="38"/>
        <v>567</v>
      </c>
      <c r="AN291" s="209">
        <f t="shared" ca="1" si="39"/>
        <v>218</v>
      </c>
    </row>
    <row r="292" spans="2:40" x14ac:dyDescent="0.2">
      <c r="B292" t="s">
        <v>933</v>
      </c>
      <c r="C292" t="s">
        <v>339</v>
      </c>
      <c r="D292" t="s">
        <v>111</v>
      </c>
      <c r="E292" t="s">
        <v>111</v>
      </c>
      <c r="F292">
        <v>0.8</v>
      </c>
      <c r="G292">
        <v>26</v>
      </c>
      <c r="H292">
        <v>26</v>
      </c>
      <c r="I292">
        <v>12</v>
      </c>
      <c r="J292">
        <v>577</v>
      </c>
      <c r="K292">
        <v>134.69999999999999</v>
      </c>
      <c r="L292">
        <v>8</v>
      </c>
      <c r="M292">
        <v>9</v>
      </c>
      <c r="N292">
        <v>0</v>
      </c>
      <c r="O292">
        <v>0</v>
      </c>
      <c r="P292">
        <v>131</v>
      </c>
      <c r="Q292">
        <v>63</v>
      </c>
      <c r="R292">
        <v>130</v>
      </c>
      <c r="S292">
        <v>46</v>
      </c>
      <c r="T292">
        <v>4</v>
      </c>
      <c r="U292">
        <v>18</v>
      </c>
      <c r="V292">
        <v>4.21</v>
      </c>
      <c r="W292">
        <v>3.75</v>
      </c>
      <c r="X292">
        <v>1.31</v>
      </c>
      <c r="Y292">
        <v>43</v>
      </c>
      <c r="Z292">
        <v>21</v>
      </c>
      <c r="AA292">
        <v>36</v>
      </c>
      <c r="AB292">
        <v>0.29599999999999999</v>
      </c>
      <c r="AC292">
        <v>0</v>
      </c>
      <c r="AD292" s="134">
        <f t="shared" si="35"/>
        <v>8.6859688195991094</v>
      </c>
      <c r="AE292" s="134">
        <f t="shared" si="36"/>
        <v>3.0734966592427622</v>
      </c>
      <c r="AF292" s="134">
        <f t="shared" si="37"/>
        <v>5.6124721603563472</v>
      </c>
      <c r="AH292" s="209">
        <f t="shared" si="40"/>
        <v>12</v>
      </c>
      <c r="AI292" s="209">
        <f t="shared" ca="1" si="41"/>
        <v>85</v>
      </c>
      <c r="AJ292" s="134">
        <f>(K292*'User Input'!$K$6)+(L292*'User Input'!$K$2)+(M292*'User Input'!$K$3)+(N292*'User Input'!$K$4)+(R292*'User Input'!$K$7)+(S292*'User Input'!$K$8)+(P292*'User Input'!$K$10)+(Q292*'User Input'!$K$9)+(O292*'User Input'!$K$11)+(I292*'User Input'!$K$12)</f>
        <v>276.09999999999997</v>
      </c>
      <c r="AK292">
        <f t="shared" si="43"/>
        <v>10.619230769230768</v>
      </c>
      <c r="AL292" s="209">
        <f t="shared" ca="1" si="42"/>
        <v>100</v>
      </c>
      <c r="AM292" s="209">
        <f t="shared" ca="1" si="38"/>
        <v>419</v>
      </c>
      <c r="AN292" s="209">
        <f t="shared" ca="1" si="39"/>
        <v>91</v>
      </c>
    </row>
    <row r="293" spans="2:40" x14ac:dyDescent="0.2">
      <c r="B293" t="s">
        <v>2358</v>
      </c>
      <c r="C293" t="s">
        <v>138</v>
      </c>
      <c r="D293" t="s">
        <v>9</v>
      </c>
      <c r="E293" t="s">
        <v>9</v>
      </c>
      <c r="F293">
        <v>0.8</v>
      </c>
      <c r="G293">
        <v>65</v>
      </c>
      <c r="H293">
        <v>0</v>
      </c>
      <c r="I293">
        <v>0</v>
      </c>
      <c r="J293">
        <v>247</v>
      </c>
      <c r="K293">
        <v>58.3</v>
      </c>
      <c r="L293">
        <v>3</v>
      </c>
      <c r="M293">
        <v>3</v>
      </c>
      <c r="N293">
        <v>10</v>
      </c>
      <c r="O293">
        <v>13</v>
      </c>
      <c r="P293">
        <v>49</v>
      </c>
      <c r="Q293">
        <v>23</v>
      </c>
      <c r="R293">
        <v>66</v>
      </c>
      <c r="S293">
        <v>24</v>
      </c>
      <c r="T293">
        <v>2</v>
      </c>
      <c r="U293">
        <v>6</v>
      </c>
      <c r="V293">
        <v>3.56</v>
      </c>
      <c r="W293">
        <v>3.34</v>
      </c>
      <c r="X293">
        <v>1.26</v>
      </c>
      <c r="Y293">
        <v>42</v>
      </c>
      <c r="Z293">
        <v>20</v>
      </c>
      <c r="AA293">
        <v>38</v>
      </c>
      <c r="AB293">
        <v>0.28899999999999998</v>
      </c>
      <c r="AC293">
        <v>0</v>
      </c>
      <c r="AD293" s="134">
        <f t="shared" si="35"/>
        <v>10.188679245283019</v>
      </c>
      <c r="AE293" s="134">
        <f t="shared" si="36"/>
        <v>3.704974271012007</v>
      </c>
      <c r="AF293" s="134">
        <f t="shared" si="37"/>
        <v>6.4837049742710118</v>
      </c>
      <c r="AH293" s="209">
        <f t="shared" si="40"/>
        <v>0</v>
      </c>
      <c r="AI293" s="209">
        <f t="shared" ca="1" si="41"/>
        <v>347</v>
      </c>
      <c r="AJ293" s="134">
        <f>(K293*'User Input'!$K$6)+(L293*'User Input'!$K$2)+(M293*'User Input'!$K$3)+(N293*'User Input'!$K$4)+(R293*'User Input'!$K$7)+(S293*'User Input'!$K$8)+(P293*'User Input'!$K$10)+(Q293*'User Input'!$K$9)+(O293*'User Input'!$K$11)+(I293*'User Input'!$K$12)</f>
        <v>187.89999999999998</v>
      </c>
      <c r="AK293">
        <f t="shared" si="43"/>
        <v>2.8907692307692305</v>
      </c>
      <c r="AL293" s="209">
        <f t="shared" ca="1" si="42"/>
        <v>166</v>
      </c>
      <c r="AM293" s="209">
        <f t="shared" ca="1" si="38"/>
        <v>711</v>
      </c>
      <c r="AN293" s="209">
        <f t="shared" ca="1" si="39"/>
        <v>331</v>
      </c>
    </row>
    <row r="294" spans="2:40" x14ac:dyDescent="0.2">
      <c r="B294" t="s">
        <v>535</v>
      </c>
      <c r="C294" t="s">
        <v>122</v>
      </c>
      <c r="D294" t="s">
        <v>111</v>
      </c>
      <c r="E294" t="s">
        <v>111</v>
      </c>
      <c r="F294">
        <v>0.5</v>
      </c>
      <c r="G294">
        <v>24</v>
      </c>
      <c r="H294">
        <v>24</v>
      </c>
      <c r="I294">
        <v>12</v>
      </c>
      <c r="J294">
        <v>570</v>
      </c>
      <c r="K294">
        <v>133.69999999999999</v>
      </c>
      <c r="L294">
        <v>8</v>
      </c>
      <c r="M294">
        <v>8</v>
      </c>
      <c r="N294">
        <v>0</v>
      </c>
      <c r="O294">
        <v>0</v>
      </c>
      <c r="P294">
        <v>135</v>
      </c>
      <c r="Q294">
        <v>64</v>
      </c>
      <c r="R294">
        <v>124</v>
      </c>
      <c r="S294">
        <v>37</v>
      </c>
      <c r="T294">
        <v>4</v>
      </c>
      <c r="U294">
        <v>20</v>
      </c>
      <c r="V294">
        <v>4.33</v>
      </c>
      <c r="W294">
        <v>3.66</v>
      </c>
      <c r="X294">
        <v>1.29</v>
      </c>
      <c r="Y294">
        <v>44</v>
      </c>
      <c r="Z294">
        <v>20</v>
      </c>
      <c r="AA294">
        <v>36</v>
      </c>
      <c r="AB294">
        <v>0.29799999999999999</v>
      </c>
      <c r="AC294">
        <v>0</v>
      </c>
      <c r="AD294" s="134">
        <f t="shared" si="35"/>
        <v>8.3470456245325355</v>
      </c>
      <c r="AE294" s="134">
        <f t="shared" si="36"/>
        <v>2.4906507105459985</v>
      </c>
      <c r="AF294" s="134">
        <f t="shared" si="37"/>
        <v>5.856394913986537</v>
      </c>
      <c r="AH294" s="209">
        <f t="shared" si="40"/>
        <v>12</v>
      </c>
      <c r="AI294" s="209">
        <f t="shared" ca="1" si="41"/>
        <v>85</v>
      </c>
      <c r="AJ294" s="134">
        <f>(K294*'User Input'!$K$6)+(L294*'User Input'!$K$2)+(M294*'User Input'!$K$3)+(N294*'User Input'!$K$4)+(R294*'User Input'!$K$7)+(S294*'User Input'!$K$8)+(P294*'User Input'!$K$10)+(Q294*'User Input'!$K$9)+(O294*'User Input'!$K$11)+(I294*'User Input'!$K$12)</f>
        <v>279.09999999999997</v>
      </c>
      <c r="AK294">
        <f t="shared" si="43"/>
        <v>11.629166666666665</v>
      </c>
      <c r="AL294" s="209">
        <f t="shared" ca="1" si="42"/>
        <v>99</v>
      </c>
      <c r="AM294" s="209">
        <f t="shared" ca="1" si="38"/>
        <v>344</v>
      </c>
      <c r="AN294" s="209">
        <f t="shared" ca="1" si="39"/>
        <v>69</v>
      </c>
    </row>
    <row r="295" spans="2:40" x14ac:dyDescent="0.2">
      <c r="B295" t="s">
        <v>3437</v>
      </c>
      <c r="C295" t="s">
        <v>136</v>
      </c>
      <c r="D295" t="s">
        <v>111</v>
      </c>
      <c r="E295" t="s">
        <v>111</v>
      </c>
      <c r="F295">
        <v>0.4</v>
      </c>
      <c r="G295">
        <v>23</v>
      </c>
      <c r="H295">
        <v>23</v>
      </c>
      <c r="I295">
        <v>11</v>
      </c>
      <c r="J295">
        <v>506</v>
      </c>
      <c r="K295">
        <v>120.1</v>
      </c>
      <c r="L295">
        <v>8</v>
      </c>
      <c r="M295">
        <v>7</v>
      </c>
      <c r="N295">
        <v>0</v>
      </c>
      <c r="O295">
        <v>0</v>
      </c>
      <c r="P295">
        <v>121</v>
      </c>
      <c r="Q295">
        <v>55</v>
      </c>
      <c r="R295">
        <v>109</v>
      </c>
      <c r="S295">
        <v>31</v>
      </c>
      <c r="T295">
        <v>4</v>
      </c>
      <c r="U295">
        <v>17</v>
      </c>
      <c r="V295">
        <v>4.1100000000000003</v>
      </c>
      <c r="W295">
        <v>3.6</v>
      </c>
      <c r="X295">
        <v>1.26</v>
      </c>
      <c r="Y295">
        <v>45</v>
      </c>
      <c r="Z295">
        <v>21</v>
      </c>
      <c r="AA295">
        <v>34</v>
      </c>
      <c r="AB295">
        <v>0.3</v>
      </c>
      <c r="AC295">
        <v>0</v>
      </c>
      <c r="AD295" s="134">
        <f t="shared" si="35"/>
        <v>8.1681931723563697</v>
      </c>
      <c r="AE295" s="134">
        <f t="shared" si="36"/>
        <v>2.3230641132389676</v>
      </c>
      <c r="AF295" s="134">
        <f t="shared" si="37"/>
        <v>5.8451290591174025</v>
      </c>
      <c r="AH295" s="209">
        <f t="shared" si="40"/>
        <v>11</v>
      </c>
      <c r="AI295" s="209">
        <f t="shared" ca="1" si="41"/>
        <v>100</v>
      </c>
      <c r="AJ295" s="134">
        <f>(K295*'User Input'!$K$6)+(L295*'User Input'!$K$2)+(M295*'User Input'!$K$3)+(N295*'User Input'!$K$4)+(R295*'User Input'!$K$7)+(S295*'User Input'!$K$8)+(P295*'User Input'!$K$10)+(Q295*'User Input'!$K$9)+(O295*'User Input'!$K$11)+(I295*'User Input'!$K$12)</f>
        <v>261.79999999999995</v>
      </c>
      <c r="AK295">
        <f t="shared" si="43"/>
        <v>11.382608695652172</v>
      </c>
      <c r="AL295" s="209">
        <f t="shared" ca="1" si="42"/>
        <v>111</v>
      </c>
      <c r="AM295" s="209">
        <f t="shared" ca="1" si="38"/>
        <v>477</v>
      </c>
      <c r="AN295" s="209">
        <f t="shared" ca="1" si="39"/>
        <v>103</v>
      </c>
    </row>
    <row r="296" spans="2:40" x14ac:dyDescent="0.2">
      <c r="B296" t="s">
        <v>959</v>
      </c>
      <c r="C296" t="s">
        <v>120</v>
      </c>
      <c r="D296" t="s">
        <v>111</v>
      </c>
      <c r="E296" t="s">
        <v>111</v>
      </c>
      <c r="F296">
        <v>0.4</v>
      </c>
      <c r="G296">
        <v>28</v>
      </c>
      <c r="H296">
        <v>28</v>
      </c>
      <c r="I296">
        <v>13</v>
      </c>
      <c r="J296">
        <v>656</v>
      </c>
      <c r="K296">
        <v>151.30000000000001</v>
      </c>
      <c r="L296">
        <v>9</v>
      </c>
      <c r="M296">
        <v>9</v>
      </c>
      <c r="N296">
        <v>0</v>
      </c>
      <c r="O296">
        <v>0</v>
      </c>
      <c r="P296">
        <v>155</v>
      </c>
      <c r="Q296">
        <v>77</v>
      </c>
      <c r="R296">
        <v>141</v>
      </c>
      <c r="S296">
        <v>51</v>
      </c>
      <c r="T296">
        <v>5</v>
      </c>
      <c r="U296">
        <v>24</v>
      </c>
      <c r="V296">
        <v>4.58</v>
      </c>
      <c r="W296">
        <v>3.86</v>
      </c>
      <c r="X296">
        <v>1.36</v>
      </c>
      <c r="Y296">
        <v>42</v>
      </c>
      <c r="Z296">
        <v>22</v>
      </c>
      <c r="AA296">
        <v>36</v>
      </c>
      <c r="AB296">
        <v>0.30099999999999999</v>
      </c>
      <c r="AC296">
        <v>0</v>
      </c>
      <c r="AD296" s="134">
        <f t="shared" si="35"/>
        <v>8.3873099801718443</v>
      </c>
      <c r="AE296" s="134">
        <f t="shared" si="36"/>
        <v>3.0337078651685392</v>
      </c>
      <c r="AF296" s="134">
        <f t="shared" si="37"/>
        <v>5.3536021150033051</v>
      </c>
      <c r="AH296" s="209">
        <f t="shared" si="40"/>
        <v>13</v>
      </c>
      <c r="AI296" s="209">
        <f t="shared" ca="1" si="41"/>
        <v>66</v>
      </c>
      <c r="AJ296" s="134">
        <f>(K296*'User Input'!$K$6)+(L296*'User Input'!$K$2)+(M296*'User Input'!$K$3)+(N296*'User Input'!$K$4)+(R296*'User Input'!$K$7)+(S296*'User Input'!$K$8)+(P296*'User Input'!$K$10)+(Q296*'User Input'!$K$9)+(O296*'User Input'!$K$11)+(I296*'User Input'!$K$12)</f>
        <v>298.40000000000009</v>
      </c>
      <c r="AK296">
        <f t="shared" si="43"/>
        <v>10.65714285714286</v>
      </c>
      <c r="AL296" s="209">
        <f t="shared" ca="1" si="42"/>
        <v>85</v>
      </c>
      <c r="AM296" s="209">
        <f t="shared" ca="1" si="38"/>
        <v>225</v>
      </c>
      <c r="AN296" s="209">
        <f t="shared" ca="1" si="39"/>
        <v>27</v>
      </c>
    </row>
    <row r="297" spans="2:40" x14ac:dyDescent="0.2">
      <c r="B297" t="s">
        <v>1518</v>
      </c>
      <c r="C297" t="s">
        <v>139</v>
      </c>
      <c r="D297" t="s">
        <v>111</v>
      </c>
      <c r="E297" t="s">
        <v>111</v>
      </c>
      <c r="F297">
        <v>0.3</v>
      </c>
      <c r="G297">
        <v>26</v>
      </c>
      <c r="H297">
        <v>26</v>
      </c>
      <c r="I297">
        <v>11</v>
      </c>
      <c r="J297">
        <v>559</v>
      </c>
      <c r="K297">
        <v>129.5</v>
      </c>
      <c r="L297">
        <v>8</v>
      </c>
      <c r="M297">
        <v>8</v>
      </c>
      <c r="N297">
        <v>0</v>
      </c>
      <c r="O297">
        <v>0</v>
      </c>
      <c r="P297">
        <v>122</v>
      </c>
      <c r="Q297">
        <v>63</v>
      </c>
      <c r="R297">
        <v>134</v>
      </c>
      <c r="S297">
        <v>50</v>
      </c>
      <c r="T297">
        <v>5</v>
      </c>
      <c r="U297">
        <v>21</v>
      </c>
      <c r="V297">
        <v>4.4000000000000004</v>
      </c>
      <c r="W297">
        <v>3.75</v>
      </c>
      <c r="X297">
        <v>1.33</v>
      </c>
      <c r="Y297">
        <v>40</v>
      </c>
      <c r="Z297">
        <v>20</v>
      </c>
      <c r="AA297">
        <v>41</v>
      </c>
      <c r="AB297">
        <v>0.28999999999999998</v>
      </c>
      <c r="AC297">
        <v>0</v>
      </c>
      <c r="AD297" s="134">
        <f t="shared" si="35"/>
        <v>9.3127413127413128</v>
      </c>
      <c r="AE297" s="134">
        <f t="shared" si="36"/>
        <v>3.4749034749034751</v>
      </c>
      <c r="AF297" s="134">
        <f t="shared" si="37"/>
        <v>5.8378378378378377</v>
      </c>
      <c r="AH297" s="209">
        <f t="shared" si="40"/>
        <v>11</v>
      </c>
      <c r="AI297" s="209">
        <f t="shared" ca="1" si="41"/>
        <v>100</v>
      </c>
      <c r="AJ297" s="134">
        <f>(K297*'User Input'!$K$6)+(L297*'User Input'!$K$2)+(M297*'User Input'!$K$3)+(N297*'User Input'!$K$4)+(R297*'User Input'!$K$7)+(S297*'User Input'!$K$8)+(P297*'User Input'!$K$10)+(Q297*'User Input'!$K$9)+(O297*'User Input'!$K$11)+(I297*'User Input'!$K$12)</f>
        <v>269.5</v>
      </c>
      <c r="AK297">
        <f t="shared" si="43"/>
        <v>10.365384615384615</v>
      </c>
      <c r="AL297" s="209">
        <f t="shared" ca="1" si="42"/>
        <v>105</v>
      </c>
      <c r="AM297" s="209">
        <f t="shared" ca="1" si="38"/>
        <v>290</v>
      </c>
      <c r="AN297" s="209">
        <f t="shared" ca="1" si="39"/>
        <v>59</v>
      </c>
    </row>
    <row r="298" spans="2:40" x14ac:dyDescent="0.2">
      <c r="B298" t="s">
        <v>437</v>
      </c>
      <c r="C298" t="s">
        <v>718</v>
      </c>
      <c r="D298" t="s">
        <v>9</v>
      </c>
      <c r="E298" t="s">
        <v>9</v>
      </c>
      <c r="F298">
        <v>0.2</v>
      </c>
      <c r="G298">
        <v>65</v>
      </c>
      <c r="H298">
        <v>0</v>
      </c>
      <c r="I298">
        <v>0</v>
      </c>
      <c r="J298">
        <v>273</v>
      </c>
      <c r="K298">
        <v>64.8</v>
      </c>
      <c r="L298">
        <v>3</v>
      </c>
      <c r="M298">
        <v>3</v>
      </c>
      <c r="N298">
        <v>3</v>
      </c>
      <c r="O298">
        <v>16</v>
      </c>
      <c r="P298">
        <v>56</v>
      </c>
      <c r="Q298">
        <v>24</v>
      </c>
      <c r="R298">
        <v>72</v>
      </c>
      <c r="S298">
        <v>26</v>
      </c>
      <c r="T298">
        <v>2</v>
      </c>
      <c r="U298">
        <v>5</v>
      </c>
      <c r="V298">
        <v>3.28</v>
      </c>
      <c r="W298">
        <v>3.15</v>
      </c>
      <c r="X298">
        <v>1.26</v>
      </c>
      <c r="Y298">
        <v>52</v>
      </c>
      <c r="Z298">
        <v>20</v>
      </c>
      <c r="AA298">
        <v>28</v>
      </c>
      <c r="AB298">
        <v>0.3</v>
      </c>
      <c r="AC298">
        <v>0</v>
      </c>
      <c r="AD298" s="134">
        <f t="shared" si="35"/>
        <v>10</v>
      </c>
      <c r="AE298" s="134">
        <f t="shared" si="36"/>
        <v>3.6111111111111112</v>
      </c>
      <c r="AF298" s="134">
        <f t="shared" si="37"/>
        <v>6.3888888888888893</v>
      </c>
      <c r="AH298" s="209">
        <f t="shared" si="40"/>
        <v>0</v>
      </c>
      <c r="AI298" s="209">
        <f t="shared" ca="1" si="41"/>
        <v>347</v>
      </c>
      <c r="AJ298" s="134">
        <f>(K298*'User Input'!$K$6)+(L298*'User Input'!$K$2)+(M298*'User Input'!$K$3)+(N298*'User Input'!$K$4)+(R298*'User Input'!$K$7)+(S298*'User Input'!$K$8)+(P298*'User Input'!$K$10)+(Q298*'User Input'!$K$9)+(O298*'User Input'!$K$11)+(I298*'User Input'!$K$12)</f>
        <v>151.39999999999998</v>
      </c>
      <c r="AK298">
        <f t="shared" si="43"/>
        <v>2.3292307692307688</v>
      </c>
      <c r="AL298" s="209">
        <f t="shared" ca="1" si="42"/>
        <v>214</v>
      </c>
      <c r="AM298" s="209">
        <f t="shared" ca="1" si="38"/>
        <v>758</v>
      </c>
      <c r="AN298" s="209">
        <f t="shared" ca="1" si="39"/>
        <v>395</v>
      </c>
    </row>
    <row r="299" spans="2:40" x14ac:dyDescent="0.2">
      <c r="B299" t="s">
        <v>593</v>
      </c>
      <c r="C299" t="s">
        <v>134</v>
      </c>
      <c r="D299" t="s">
        <v>9</v>
      </c>
      <c r="E299" t="s">
        <v>9</v>
      </c>
      <c r="F299">
        <v>0.2</v>
      </c>
      <c r="G299">
        <v>65</v>
      </c>
      <c r="H299">
        <v>0</v>
      </c>
      <c r="I299">
        <v>0</v>
      </c>
      <c r="J299">
        <v>242</v>
      </c>
      <c r="K299">
        <v>58.3</v>
      </c>
      <c r="L299">
        <v>3</v>
      </c>
      <c r="M299">
        <v>2</v>
      </c>
      <c r="N299">
        <v>2</v>
      </c>
      <c r="O299">
        <v>17</v>
      </c>
      <c r="P299">
        <v>49</v>
      </c>
      <c r="Q299">
        <v>22</v>
      </c>
      <c r="R299">
        <v>70</v>
      </c>
      <c r="S299">
        <v>20</v>
      </c>
      <c r="T299">
        <v>2</v>
      </c>
      <c r="U299">
        <v>6</v>
      </c>
      <c r="V299">
        <v>3.34</v>
      </c>
      <c r="W299">
        <v>2.89</v>
      </c>
      <c r="X299">
        <v>1.19</v>
      </c>
      <c r="Y299">
        <v>46</v>
      </c>
      <c r="Z299">
        <v>20</v>
      </c>
      <c r="AA299">
        <v>34</v>
      </c>
      <c r="AB299">
        <v>0.29899999999999999</v>
      </c>
      <c r="AC299">
        <v>0</v>
      </c>
      <c r="AD299" s="134">
        <f t="shared" si="35"/>
        <v>10.806174957118355</v>
      </c>
      <c r="AE299" s="134">
        <f t="shared" si="36"/>
        <v>3.0874785591766725</v>
      </c>
      <c r="AF299" s="134">
        <f t="shared" si="37"/>
        <v>7.7186963979416827</v>
      </c>
      <c r="AH299" s="209">
        <f t="shared" si="40"/>
        <v>0</v>
      </c>
      <c r="AI299" s="209">
        <f t="shared" ca="1" si="41"/>
        <v>347</v>
      </c>
      <c r="AJ299" s="134">
        <f>(K299*'User Input'!$K$6)+(L299*'User Input'!$K$2)+(M299*'User Input'!$K$3)+(N299*'User Input'!$K$4)+(R299*'User Input'!$K$7)+(S299*'User Input'!$K$8)+(P299*'User Input'!$K$10)+(Q299*'User Input'!$K$9)+(O299*'User Input'!$K$11)+(I299*'User Input'!$K$12)</f>
        <v>143.89999999999998</v>
      </c>
      <c r="AK299">
        <f t="shared" si="43"/>
        <v>2.2138461538461534</v>
      </c>
      <c r="AL299" s="209">
        <f t="shared" ca="1" si="42"/>
        <v>225</v>
      </c>
      <c r="AM299" s="209">
        <f t="shared" ca="1" si="38"/>
        <v>755</v>
      </c>
      <c r="AN299" s="209">
        <f t="shared" ca="1" si="39"/>
        <v>331</v>
      </c>
    </row>
    <row r="300" spans="2:40" x14ac:dyDescent="0.2">
      <c r="B300" t="s">
        <v>446</v>
      </c>
      <c r="C300" t="s">
        <v>7</v>
      </c>
      <c r="D300" t="s">
        <v>111</v>
      </c>
      <c r="E300" t="s">
        <v>111</v>
      </c>
      <c r="F300">
        <v>0</v>
      </c>
      <c r="G300">
        <v>29</v>
      </c>
      <c r="H300">
        <v>29</v>
      </c>
      <c r="I300">
        <v>15</v>
      </c>
      <c r="J300">
        <v>703</v>
      </c>
      <c r="K300">
        <v>163.5</v>
      </c>
      <c r="L300">
        <v>10</v>
      </c>
      <c r="M300">
        <v>10</v>
      </c>
      <c r="N300">
        <v>0</v>
      </c>
      <c r="O300">
        <v>0</v>
      </c>
      <c r="P300">
        <v>173</v>
      </c>
      <c r="Q300">
        <v>75</v>
      </c>
      <c r="R300">
        <v>124</v>
      </c>
      <c r="S300">
        <v>53</v>
      </c>
      <c r="T300">
        <v>5</v>
      </c>
      <c r="U300">
        <v>17</v>
      </c>
      <c r="V300">
        <v>4.1399999999999997</v>
      </c>
      <c r="W300">
        <v>3.75</v>
      </c>
      <c r="X300">
        <v>1.38</v>
      </c>
      <c r="Y300">
        <v>57</v>
      </c>
      <c r="Z300">
        <v>21</v>
      </c>
      <c r="AA300">
        <v>23</v>
      </c>
      <c r="AB300">
        <v>0.311</v>
      </c>
      <c r="AC300">
        <v>0</v>
      </c>
      <c r="AD300" s="134">
        <f t="shared" si="35"/>
        <v>6.8256880733944953</v>
      </c>
      <c r="AE300" s="134">
        <f t="shared" si="36"/>
        <v>2.9174311926605503</v>
      </c>
      <c r="AF300" s="134">
        <f t="shared" si="37"/>
        <v>3.9082568807339451</v>
      </c>
      <c r="AH300" s="209">
        <f t="shared" si="40"/>
        <v>15</v>
      </c>
      <c r="AI300" s="209">
        <f t="shared" ca="1" si="41"/>
        <v>40</v>
      </c>
      <c r="AJ300" s="134">
        <f>(K300*'User Input'!$K$6)+(L300*'User Input'!$K$2)+(M300*'User Input'!$K$3)+(N300*'User Input'!$K$4)+(R300*'User Input'!$K$7)+(S300*'User Input'!$K$8)+(P300*'User Input'!$K$10)+(Q300*'User Input'!$K$9)+(O300*'User Input'!$K$11)+(I300*'User Input'!$K$12)</f>
        <v>316.5</v>
      </c>
      <c r="AK300">
        <f t="shared" si="43"/>
        <v>10.913793103448276</v>
      </c>
      <c r="AL300" s="209">
        <f t="shared" ca="1" si="42"/>
        <v>73</v>
      </c>
      <c r="AM300" s="209">
        <f t="shared" ca="1" si="38"/>
        <v>454</v>
      </c>
      <c r="AN300" s="209">
        <f t="shared" ca="1" si="39"/>
        <v>103</v>
      </c>
    </row>
    <row r="301" spans="2:40" x14ac:dyDescent="0.2">
      <c r="B301" t="s">
        <v>2368</v>
      </c>
      <c r="C301" t="s">
        <v>120</v>
      </c>
      <c r="D301" t="s">
        <v>111</v>
      </c>
      <c r="E301" t="s">
        <v>111</v>
      </c>
      <c r="F301">
        <v>0</v>
      </c>
      <c r="G301">
        <v>31</v>
      </c>
      <c r="H301">
        <v>31</v>
      </c>
      <c r="I301">
        <v>16</v>
      </c>
      <c r="J301">
        <v>824</v>
      </c>
      <c r="K301">
        <v>187.9</v>
      </c>
      <c r="L301">
        <v>11</v>
      </c>
      <c r="M301">
        <v>11</v>
      </c>
      <c r="N301">
        <v>0</v>
      </c>
      <c r="O301">
        <v>0</v>
      </c>
      <c r="P301">
        <v>200</v>
      </c>
      <c r="Q301">
        <v>97</v>
      </c>
      <c r="R301">
        <v>157</v>
      </c>
      <c r="S301">
        <v>69</v>
      </c>
      <c r="T301">
        <v>7</v>
      </c>
      <c r="U301">
        <v>25</v>
      </c>
      <c r="V301">
        <v>4.62</v>
      </c>
      <c r="W301">
        <v>4.1100000000000003</v>
      </c>
      <c r="X301">
        <v>1.43</v>
      </c>
      <c r="Y301">
        <v>47</v>
      </c>
      <c r="Z301">
        <v>22</v>
      </c>
      <c r="AA301">
        <v>31</v>
      </c>
      <c r="AB301">
        <v>0.308</v>
      </c>
      <c r="AC301">
        <v>0</v>
      </c>
      <c r="AD301" s="134">
        <f t="shared" si="35"/>
        <v>7.5199574241617881</v>
      </c>
      <c r="AE301" s="134">
        <f t="shared" si="36"/>
        <v>3.3049494411921234</v>
      </c>
      <c r="AF301" s="134">
        <f t="shared" si="37"/>
        <v>4.2150079829696647</v>
      </c>
      <c r="AH301" s="209">
        <f t="shared" si="40"/>
        <v>16</v>
      </c>
      <c r="AI301" s="209">
        <f t="shared" ca="1" si="41"/>
        <v>26</v>
      </c>
      <c r="AJ301" s="134">
        <f>(K301*'User Input'!$K$6)+(L301*'User Input'!$K$2)+(M301*'User Input'!$K$3)+(N301*'User Input'!$K$4)+(R301*'User Input'!$K$7)+(S301*'User Input'!$K$8)+(P301*'User Input'!$K$10)+(Q301*'User Input'!$K$9)+(O301*'User Input'!$K$11)+(I301*'User Input'!$K$12)</f>
        <v>346.20000000000005</v>
      </c>
      <c r="AK301">
        <f t="shared" si="43"/>
        <v>11.167741935483873</v>
      </c>
      <c r="AL301" s="209">
        <f t="shared" ca="1" si="42"/>
        <v>56</v>
      </c>
      <c r="AM301" s="209">
        <f t="shared" ca="1" si="38"/>
        <v>209</v>
      </c>
      <c r="AN301" s="209">
        <f t="shared" ca="1" si="39"/>
        <v>16</v>
      </c>
    </row>
    <row r="302" spans="2:40" x14ac:dyDescent="0.2">
      <c r="B302" t="s">
        <v>1486</v>
      </c>
      <c r="C302" t="s">
        <v>141</v>
      </c>
      <c r="D302" t="s">
        <v>9</v>
      </c>
      <c r="E302" t="s">
        <v>9</v>
      </c>
      <c r="F302">
        <v>-0.1</v>
      </c>
      <c r="G302">
        <v>65</v>
      </c>
      <c r="H302">
        <v>0</v>
      </c>
      <c r="I302">
        <v>0</v>
      </c>
      <c r="J302">
        <v>300</v>
      </c>
      <c r="K302">
        <v>71.3</v>
      </c>
      <c r="L302">
        <v>4</v>
      </c>
      <c r="M302">
        <v>3</v>
      </c>
      <c r="N302">
        <v>3</v>
      </c>
      <c r="O302">
        <v>14</v>
      </c>
      <c r="P302">
        <v>66</v>
      </c>
      <c r="Q302">
        <v>29</v>
      </c>
      <c r="R302">
        <v>71</v>
      </c>
      <c r="S302">
        <v>23</v>
      </c>
      <c r="T302">
        <v>3</v>
      </c>
      <c r="U302">
        <v>7</v>
      </c>
      <c r="V302">
        <v>3.6</v>
      </c>
      <c r="W302">
        <v>3.25</v>
      </c>
      <c r="X302">
        <v>1.25</v>
      </c>
      <c r="Y302">
        <v>49</v>
      </c>
      <c r="Z302">
        <v>20</v>
      </c>
      <c r="AA302">
        <v>31</v>
      </c>
      <c r="AB302">
        <v>0.3</v>
      </c>
      <c r="AC302">
        <v>0</v>
      </c>
      <c r="AD302" s="134">
        <f t="shared" si="35"/>
        <v>8.9621318373071528</v>
      </c>
      <c r="AE302" s="134">
        <f t="shared" si="36"/>
        <v>2.903225806451613</v>
      </c>
      <c r="AF302" s="134">
        <f t="shared" si="37"/>
        <v>6.0589060308555398</v>
      </c>
      <c r="AH302" s="209">
        <f t="shared" si="40"/>
        <v>0</v>
      </c>
      <c r="AI302" s="209">
        <f t="shared" ca="1" si="41"/>
        <v>347</v>
      </c>
      <c r="AJ302" s="134">
        <f>(K302*'User Input'!$K$6)+(L302*'User Input'!$K$2)+(M302*'User Input'!$K$3)+(N302*'User Input'!$K$4)+(R302*'User Input'!$K$7)+(S302*'User Input'!$K$8)+(P302*'User Input'!$K$10)+(Q302*'User Input'!$K$9)+(O302*'User Input'!$K$11)+(I302*'User Input'!$K$12)</f>
        <v>165.39999999999998</v>
      </c>
      <c r="AK302">
        <f t="shared" si="43"/>
        <v>2.5446153846153843</v>
      </c>
      <c r="AL302" s="209">
        <f t="shared" ca="1" si="42"/>
        <v>189</v>
      </c>
      <c r="AM302" s="209">
        <f t="shared" ca="1" si="38"/>
        <v>704</v>
      </c>
      <c r="AN302" s="209">
        <f t="shared" ca="1" si="39"/>
        <v>270</v>
      </c>
    </row>
    <row r="303" spans="2:40" x14ac:dyDescent="0.2">
      <c r="B303" t="s">
        <v>776</v>
      </c>
      <c r="C303" t="s">
        <v>115</v>
      </c>
      <c r="D303" t="s">
        <v>111</v>
      </c>
      <c r="E303" t="s">
        <v>111</v>
      </c>
      <c r="F303">
        <v>-0.1</v>
      </c>
      <c r="G303">
        <v>29</v>
      </c>
      <c r="H303">
        <v>29</v>
      </c>
      <c r="I303">
        <v>14</v>
      </c>
      <c r="J303">
        <v>678</v>
      </c>
      <c r="K303">
        <v>157.69999999999999</v>
      </c>
      <c r="L303">
        <v>9</v>
      </c>
      <c r="M303">
        <v>10</v>
      </c>
      <c r="N303">
        <v>0</v>
      </c>
      <c r="O303">
        <v>0</v>
      </c>
      <c r="P303">
        <v>163</v>
      </c>
      <c r="Q303">
        <v>77</v>
      </c>
      <c r="R303">
        <v>133</v>
      </c>
      <c r="S303">
        <v>49</v>
      </c>
      <c r="T303">
        <v>7</v>
      </c>
      <c r="U303">
        <v>21</v>
      </c>
      <c r="V303">
        <v>4.38</v>
      </c>
      <c r="W303">
        <v>3.93</v>
      </c>
      <c r="X303">
        <v>1.34</v>
      </c>
      <c r="Y303">
        <v>46</v>
      </c>
      <c r="Z303">
        <v>21</v>
      </c>
      <c r="AA303">
        <v>33</v>
      </c>
      <c r="AB303">
        <v>0.30299999999999999</v>
      </c>
      <c r="AC303">
        <v>0</v>
      </c>
      <c r="AD303" s="134">
        <f t="shared" si="35"/>
        <v>7.5903614457831328</v>
      </c>
      <c r="AE303" s="134">
        <f t="shared" si="36"/>
        <v>2.7964489537095751</v>
      </c>
      <c r="AF303" s="134">
        <f t="shared" si="37"/>
        <v>4.7939124920735576</v>
      </c>
      <c r="AH303" s="209">
        <f t="shared" si="40"/>
        <v>14</v>
      </c>
      <c r="AI303" s="209">
        <f t="shared" ca="1" si="41"/>
        <v>53</v>
      </c>
      <c r="AJ303" s="134">
        <f>(K303*'User Input'!$K$6)+(L303*'User Input'!$K$2)+(M303*'User Input'!$K$3)+(N303*'User Input'!$K$4)+(R303*'User Input'!$K$7)+(S303*'User Input'!$K$8)+(P303*'User Input'!$K$10)+(Q303*'User Input'!$K$9)+(O303*'User Input'!$K$11)+(I303*'User Input'!$K$12)</f>
        <v>305.59999999999991</v>
      </c>
      <c r="AK303">
        <f t="shared" si="43"/>
        <v>10.537931034482755</v>
      </c>
      <c r="AL303" s="209">
        <f t="shared" ca="1" si="42"/>
        <v>81</v>
      </c>
      <c r="AM303" s="209">
        <f t="shared" ca="1" si="38"/>
        <v>306</v>
      </c>
      <c r="AN303" s="209">
        <f t="shared" ca="1" si="39"/>
        <v>59</v>
      </c>
    </row>
    <row r="304" spans="2:40" x14ac:dyDescent="0.2">
      <c r="B304" t="s">
        <v>960</v>
      </c>
      <c r="C304" t="s">
        <v>718</v>
      </c>
      <c r="D304" t="s">
        <v>9</v>
      </c>
      <c r="E304" t="s">
        <v>9</v>
      </c>
      <c r="F304">
        <v>-0.2</v>
      </c>
      <c r="G304">
        <v>55</v>
      </c>
      <c r="H304">
        <v>0</v>
      </c>
      <c r="I304">
        <v>0</v>
      </c>
      <c r="J304">
        <v>276</v>
      </c>
      <c r="K304">
        <v>66.099999999999994</v>
      </c>
      <c r="L304">
        <v>3</v>
      </c>
      <c r="M304">
        <v>3</v>
      </c>
      <c r="N304">
        <v>3</v>
      </c>
      <c r="O304">
        <v>17</v>
      </c>
      <c r="P304">
        <v>61</v>
      </c>
      <c r="Q304">
        <v>26</v>
      </c>
      <c r="R304">
        <v>67</v>
      </c>
      <c r="S304">
        <v>18</v>
      </c>
      <c r="T304">
        <v>2</v>
      </c>
      <c r="U304">
        <v>8</v>
      </c>
      <c r="V304">
        <v>3.57</v>
      </c>
      <c r="W304">
        <v>3.14</v>
      </c>
      <c r="X304">
        <v>1.19</v>
      </c>
      <c r="Y304">
        <v>45</v>
      </c>
      <c r="Z304">
        <v>20</v>
      </c>
      <c r="AA304">
        <v>35</v>
      </c>
      <c r="AB304">
        <v>0.29599999999999999</v>
      </c>
      <c r="AC304">
        <v>0</v>
      </c>
      <c r="AD304" s="134">
        <f t="shared" si="35"/>
        <v>9.1225416036308626</v>
      </c>
      <c r="AE304" s="134">
        <f t="shared" si="36"/>
        <v>2.450832072617247</v>
      </c>
      <c r="AF304" s="134">
        <f t="shared" si="37"/>
        <v>6.6717095310136152</v>
      </c>
      <c r="AH304" s="209">
        <f t="shared" si="40"/>
        <v>0</v>
      </c>
      <c r="AI304" s="209">
        <f t="shared" ca="1" si="41"/>
        <v>347</v>
      </c>
      <c r="AJ304" s="134">
        <f>(K304*'User Input'!$K$6)+(L304*'User Input'!$K$2)+(M304*'User Input'!$K$3)+(N304*'User Input'!$K$4)+(R304*'User Input'!$K$7)+(S304*'User Input'!$K$8)+(P304*'User Input'!$K$10)+(Q304*'User Input'!$K$9)+(O304*'User Input'!$K$11)+(I304*'User Input'!$K$12)</f>
        <v>153.79999999999995</v>
      </c>
      <c r="AK304">
        <f t="shared" si="43"/>
        <v>2.7963636363636355</v>
      </c>
      <c r="AL304" s="209">
        <f t="shared" ca="1" si="42"/>
        <v>211</v>
      </c>
      <c r="AM304" s="209">
        <f t="shared" ca="1" si="38"/>
        <v>708</v>
      </c>
      <c r="AN304" s="209">
        <f t="shared" ca="1" si="39"/>
        <v>218</v>
      </c>
    </row>
    <row r="305" spans="2:40" x14ac:dyDescent="0.2">
      <c r="B305" t="s">
        <v>526</v>
      </c>
      <c r="C305" t="s">
        <v>119</v>
      </c>
      <c r="D305" t="s">
        <v>111</v>
      </c>
      <c r="E305" t="s">
        <v>111</v>
      </c>
      <c r="F305">
        <v>-0.3</v>
      </c>
      <c r="G305">
        <v>31</v>
      </c>
      <c r="H305">
        <v>31</v>
      </c>
      <c r="I305">
        <v>14</v>
      </c>
      <c r="J305">
        <v>731</v>
      </c>
      <c r="K305">
        <v>169.4</v>
      </c>
      <c r="L305">
        <v>8</v>
      </c>
      <c r="M305">
        <v>12</v>
      </c>
      <c r="N305">
        <v>0</v>
      </c>
      <c r="O305">
        <v>0</v>
      </c>
      <c r="P305">
        <v>171</v>
      </c>
      <c r="Q305">
        <v>92</v>
      </c>
      <c r="R305">
        <v>161</v>
      </c>
      <c r="S305">
        <v>55</v>
      </c>
      <c r="T305">
        <v>7</v>
      </c>
      <c r="U305">
        <v>32</v>
      </c>
      <c r="V305">
        <v>4.8600000000000003</v>
      </c>
      <c r="W305">
        <v>3.89</v>
      </c>
      <c r="X305">
        <v>1.33</v>
      </c>
      <c r="Y305">
        <v>35</v>
      </c>
      <c r="Z305">
        <v>21</v>
      </c>
      <c r="AA305">
        <v>45</v>
      </c>
      <c r="AB305">
        <v>0.29099999999999998</v>
      </c>
      <c r="AC305">
        <v>0</v>
      </c>
      <c r="AD305" s="134">
        <f t="shared" si="35"/>
        <v>8.5537190082644621</v>
      </c>
      <c r="AE305" s="134">
        <f t="shared" si="36"/>
        <v>2.9220779220779218</v>
      </c>
      <c r="AF305" s="134">
        <f t="shared" si="37"/>
        <v>5.6316410861865407</v>
      </c>
      <c r="AH305" s="209">
        <f t="shared" si="40"/>
        <v>14</v>
      </c>
      <c r="AI305" s="209">
        <f t="shared" ca="1" si="41"/>
        <v>53</v>
      </c>
      <c r="AJ305" s="134">
        <f>(K305*'User Input'!$K$6)+(L305*'User Input'!$K$2)+(M305*'User Input'!$K$3)+(N305*'User Input'!$K$4)+(R305*'User Input'!$K$7)+(S305*'User Input'!$K$8)+(P305*'User Input'!$K$10)+(Q305*'User Input'!$K$9)+(O305*'User Input'!$K$11)+(I305*'User Input'!$K$12)</f>
        <v>308.70000000000005</v>
      </c>
      <c r="AK305">
        <f t="shared" si="43"/>
        <v>9.9580645161290331</v>
      </c>
      <c r="AL305" s="209">
        <f t="shared" ca="1" si="42"/>
        <v>78</v>
      </c>
      <c r="AM305" s="209">
        <f t="shared" ca="1" si="38"/>
        <v>109</v>
      </c>
      <c r="AN305" s="209">
        <f t="shared" ca="1" si="39"/>
        <v>1</v>
      </c>
    </row>
    <row r="306" spans="2:40" x14ac:dyDescent="0.2">
      <c r="B306" t="s">
        <v>331</v>
      </c>
      <c r="C306" t="s">
        <v>133</v>
      </c>
      <c r="D306" t="s">
        <v>111</v>
      </c>
      <c r="E306" t="s">
        <v>111</v>
      </c>
      <c r="F306">
        <v>-0.4</v>
      </c>
      <c r="G306">
        <v>28</v>
      </c>
      <c r="H306">
        <v>28</v>
      </c>
      <c r="I306">
        <v>13</v>
      </c>
      <c r="J306">
        <v>656</v>
      </c>
      <c r="K306">
        <v>152.4</v>
      </c>
      <c r="L306">
        <v>8</v>
      </c>
      <c r="M306">
        <v>10</v>
      </c>
      <c r="N306">
        <v>0</v>
      </c>
      <c r="O306">
        <v>0</v>
      </c>
      <c r="P306">
        <v>149</v>
      </c>
      <c r="Q306">
        <v>74</v>
      </c>
      <c r="R306">
        <v>133</v>
      </c>
      <c r="S306">
        <v>54</v>
      </c>
      <c r="T306">
        <v>6</v>
      </c>
      <c r="U306">
        <v>22</v>
      </c>
      <c r="V306">
        <v>4.3600000000000003</v>
      </c>
      <c r="W306">
        <v>4.1399999999999997</v>
      </c>
      <c r="X306">
        <v>1.33</v>
      </c>
      <c r="Y306">
        <v>37</v>
      </c>
      <c r="Z306">
        <v>21</v>
      </c>
      <c r="AA306">
        <v>42</v>
      </c>
      <c r="AB306">
        <v>0.28799999999999998</v>
      </c>
      <c r="AC306">
        <v>0</v>
      </c>
      <c r="AD306" s="134">
        <f t="shared" si="35"/>
        <v>7.8543307086614167</v>
      </c>
      <c r="AE306" s="134">
        <f t="shared" si="36"/>
        <v>3.1889763779527556</v>
      </c>
      <c r="AF306" s="134">
        <f t="shared" si="37"/>
        <v>4.6653543307086611</v>
      </c>
      <c r="AH306" s="209">
        <f t="shared" si="40"/>
        <v>13</v>
      </c>
      <c r="AI306" s="209">
        <f t="shared" ca="1" si="41"/>
        <v>66</v>
      </c>
      <c r="AJ306" s="134">
        <f>(K306*'User Input'!$K$6)+(L306*'User Input'!$K$2)+(M306*'User Input'!$K$3)+(N306*'User Input'!$K$4)+(R306*'User Input'!$K$7)+(S306*'User Input'!$K$8)+(P306*'User Input'!$K$10)+(Q306*'User Input'!$K$9)+(O306*'User Input'!$K$11)+(I306*'User Input'!$K$12)</f>
        <v>291.70000000000005</v>
      </c>
      <c r="AK306">
        <f t="shared" si="43"/>
        <v>10.417857142857144</v>
      </c>
      <c r="AL306" s="209">
        <f t="shared" ca="1" si="42"/>
        <v>91</v>
      </c>
      <c r="AM306" s="209">
        <f t="shared" ca="1" si="38"/>
        <v>321</v>
      </c>
      <c r="AN306" s="209">
        <f t="shared" ca="1" si="39"/>
        <v>49</v>
      </c>
    </row>
    <row r="307" spans="2:40" x14ac:dyDescent="0.2">
      <c r="B307" t="s">
        <v>594</v>
      </c>
      <c r="C307" t="s">
        <v>715</v>
      </c>
      <c r="D307" t="s">
        <v>9</v>
      </c>
      <c r="E307" t="s">
        <v>9</v>
      </c>
      <c r="F307">
        <v>-0.4</v>
      </c>
      <c r="G307">
        <v>65</v>
      </c>
      <c r="H307">
        <v>0</v>
      </c>
      <c r="I307">
        <v>0</v>
      </c>
      <c r="J307">
        <v>244</v>
      </c>
      <c r="K307">
        <v>58.3</v>
      </c>
      <c r="L307">
        <v>3</v>
      </c>
      <c r="M307">
        <v>3</v>
      </c>
      <c r="N307">
        <v>3</v>
      </c>
      <c r="O307">
        <v>19</v>
      </c>
      <c r="P307">
        <v>50</v>
      </c>
      <c r="Q307">
        <v>21</v>
      </c>
      <c r="R307">
        <v>65</v>
      </c>
      <c r="S307">
        <v>22</v>
      </c>
      <c r="T307">
        <v>2</v>
      </c>
      <c r="U307">
        <v>5</v>
      </c>
      <c r="V307">
        <v>3.21</v>
      </c>
      <c r="W307">
        <v>3.06</v>
      </c>
      <c r="X307">
        <v>1.22</v>
      </c>
      <c r="Y307">
        <v>52</v>
      </c>
      <c r="Z307">
        <v>20</v>
      </c>
      <c r="AA307">
        <v>28</v>
      </c>
      <c r="AB307">
        <v>0.29599999999999999</v>
      </c>
      <c r="AC307">
        <v>0</v>
      </c>
      <c r="AD307" s="134">
        <f t="shared" si="35"/>
        <v>10.034305317324186</v>
      </c>
      <c r="AE307" s="134">
        <f t="shared" si="36"/>
        <v>3.3962264150943398</v>
      </c>
      <c r="AF307" s="134">
        <f t="shared" si="37"/>
        <v>6.6380789022298465</v>
      </c>
      <c r="AH307" s="209">
        <f t="shared" si="40"/>
        <v>0</v>
      </c>
      <c r="AI307" s="209">
        <f t="shared" ca="1" si="41"/>
        <v>347</v>
      </c>
      <c r="AJ307" s="134">
        <f>(K307*'User Input'!$K$6)+(L307*'User Input'!$K$2)+(M307*'User Input'!$K$3)+(N307*'User Input'!$K$4)+(R307*'User Input'!$K$7)+(S307*'User Input'!$K$8)+(P307*'User Input'!$K$10)+(Q307*'User Input'!$K$9)+(O307*'User Input'!$K$11)+(I307*'User Input'!$K$12)</f>
        <v>141.39999999999998</v>
      </c>
      <c r="AK307">
        <f t="shared" si="43"/>
        <v>2.175384615384615</v>
      </c>
      <c r="AL307" s="209">
        <f t="shared" ca="1" si="42"/>
        <v>232</v>
      </c>
      <c r="AM307" s="209">
        <f t="shared" ca="1" si="38"/>
        <v>767</v>
      </c>
      <c r="AN307" s="209">
        <f t="shared" ca="1" si="39"/>
        <v>395</v>
      </c>
    </row>
    <row r="308" spans="2:40" x14ac:dyDescent="0.2">
      <c r="B308" t="s">
        <v>2403</v>
      </c>
      <c r="C308" t="s">
        <v>140</v>
      </c>
      <c r="D308" t="s">
        <v>9</v>
      </c>
      <c r="E308" t="s">
        <v>9</v>
      </c>
      <c r="F308">
        <v>-0.4</v>
      </c>
      <c r="G308">
        <v>62</v>
      </c>
      <c r="H308">
        <v>0</v>
      </c>
      <c r="I308">
        <v>0</v>
      </c>
      <c r="J308">
        <v>288</v>
      </c>
      <c r="K308">
        <v>67.8</v>
      </c>
      <c r="L308">
        <v>4</v>
      </c>
      <c r="M308">
        <v>3</v>
      </c>
      <c r="N308">
        <v>4</v>
      </c>
      <c r="O308">
        <v>15</v>
      </c>
      <c r="P308">
        <v>60</v>
      </c>
      <c r="Q308">
        <v>27</v>
      </c>
      <c r="R308">
        <v>72</v>
      </c>
      <c r="S308">
        <v>28</v>
      </c>
      <c r="T308">
        <v>3</v>
      </c>
      <c r="U308">
        <v>7</v>
      </c>
      <c r="V308">
        <v>3.64</v>
      </c>
      <c r="W308">
        <v>3.43</v>
      </c>
      <c r="X308">
        <v>1.3</v>
      </c>
      <c r="Y308">
        <v>48</v>
      </c>
      <c r="Z308">
        <v>20</v>
      </c>
      <c r="AA308">
        <v>32</v>
      </c>
      <c r="AB308">
        <v>0.29699999999999999</v>
      </c>
      <c r="AC308">
        <v>0</v>
      </c>
      <c r="AD308" s="134">
        <f t="shared" si="35"/>
        <v>9.557522123893806</v>
      </c>
      <c r="AE308" s="134">
        <f t="shared" si="36"/>
        <v>3.7168141592920354</v>
      </c>
      <c r="AF308" s="134">
        <f t="shared" si="37"/>
        <v>5.840707964601771</v>
      </c>
      <c r="AH308" s="209">
        <f t="shared" si="40"/>
        <v>0</v>
      </c>
      <c r="AI308" s="209">
        <f t="shared" ca="1" si="41"/>
        <v>347</v>
      </c>
      <c r="AJ308" s="134">
        <f>(K308*'User Input'!$K$6)+(L308*'User Input'!$K$2)+(M308*'User Input'!$K$3)+(N308*'User Input'!$K$4)+(R308*'User Input'!$K$7)+(S308*'User Input'!$K$8)+(P308*'User Input'!$K$10)+(Q308*'User Input'!$K$9)+(O308*'User Input'!$K$11)+(I308*'User Input'!$K$12)</f>
        <v>165.39999999999998</v>
      </c>
      <c r="AK308">
        <f t="shared" si="43"/>
        <v>2.6677419354838707</v>
      </c>
      <c r="AL308" s="209">
        <f t="shared" ca="1" si="42"/>
        <v>189</v>
      </c>
      <c r="AM308" s="209">
        <f t="shared" ca="1" si="38"/>
        <v>694</v>
      </c>
      <c r="AN308" s="209">
        <f t="shared" ca="1" si="39"/>
        <v>270</v>
      </c>
    </row>
    <row r="309" spans="2:40" x14ac:dyDescent="0.2">
      <c r="B309" t="s">
        <v>1519</v>
      </c>
      <c r="C309" t="s">
        <v>141</v>
      </c>
      <c r="D309" t="s">
        <v>9</v>
      </c>
      <c r="E309" t="s">
        <v>9</v>
      </c>
      <c r="F309">
        <v>-0.5</v>
      </c>
      <c r="G309">
        <v>57</v>
      </c>
      <c r="H309">
        <v>0</v>
      </c>
      <c r="I309">
        <v>0</v>
      </c>
      <c r="J309">
        <v>262</v>
      </c>
      <c r="K309">
        <v>62.4</v>
      </c>
      <c r="L309">
        <v>3</v>
      </c>
      <c r="M309">
        <v>3</v>
      </c>
      <c r="N309">
        <v>0</v>
      </c>
      <c r="O309">
        <v>10</v>
      </c>
      <c r="P309">
        <v>52</v>
      </c>
      <c r="Q309">
        <v>23</v>
      </c>
      <c r="R309">
        <v>74</v>
      </c>
      <c r="S309">
        <v>23</v>
      </c>
      <c r="T309">
        <v>3</v>
      </c>
      <c r="U309">
        <v>7</v>
      </c>
      <c r="V309">
        <v>3.38</v>
      </c>
      <c r="W309">
        <v>3.08</v>
      </c>
      <c r="X309">
        <v>1.2</v>
      </c>
      <c r="Y309">
        <v>41</v>
      </c>
      <c r="Z309">
        <v>20</v>
      </c>
      <c r="AA309">
        <v>39</v>
      </c>
      <c r="AB309">
        <v>0.28699999999999998</v>
      </c>
      <c r="AC309">
        <v>0</v>
      </c>
      <c r="AD309" s="134">
        <f t="shared" si="35"/>
        <v>10.673076923076923</v>
      </c>
      <c r="AE309" s="134">
        <f t="shared" si="36"/>
        <v>3.3173076923076925</v>
      </c>
      <c r="AF309" s="134">
        <f t="shared" si="37"/>
        <v>7.3557692307692308</v>
      </c>
      <c r="AH309" s="209">
        <f t="shared" si="40"/>
        <v>0</v>
      </c>
      <c r="AI309" s="209">
        <f t="shared" ca="1" si="41"/>
        <v>347</v>
      </c>
      <c r="AJ309" s="134">
        <f>(K309*'User Input'!$K$6)+(L309*'User Input'!$K$2)+(M309*'User Input'!$K$3)+(N309*'User Input'!$K$4)+(R309*'User Input'!$K$7)+(S309*'User Input'!$K$8)+(P309*'User Input'!$K$10)+(Q309*'User Input'!$K$9)+(O309*'User Input'!$K$11)+(I309*'User Input'!$K$12)</f>
        <v>132.19999999999999</v>
      </c>
      <c r="AK309">
        <f t="shared" si="43"/>
        <v>2.3192982456140347</v>
      </c>
      <c r="AL309" s="209">
        <f t="shared" ca="1" si="42"/>
        <v>244</v>
      </c>
      <c r="AM309" s="209">
        <f t="shared" ca="1" si="38"/>
        <v>746</v>
      </c>
      <c r="AN309" s="209">
        <f t="shared" ca="1" si="39"/>
        <v>270</v>
      </c>
    </row>
    <row r="310" spans="2:40" x14ac:dyDescent="0.2">
      <c r="B310" t="s">
        <v>2475</v>
      </c>
      <c r="C310" t="s">
        <v>715</v>
      </c>
      <c r="D310" t="s">
        <v>9</v>
      </c>
      <c r="E310" t="s">
        <v>9</v>
      </c>
      <c r="F310">
        <v>-0.5</v>
      </c>
      <c r="G310">
        <v>44</v>
      </c>
      <c r="H310">
        <v>3</v>
      </c>
      <c r="I310">
        <v>2</v>
      </c>
      <c r="J310">
        <v>283</v>
      </c>
      <c r="K310">
        <v>67.099999999999994</v>
      </c>
      <c r="L310">
        <v>4</v>
      </c>
      <c r="M310">
        <v>3</v>
      </c>
      <c r="N310">
        <v>0</v>
      </c>
      <c r="O310">
        <v>8</v>
      </c>
      <c r="P310">
        <v>58</v>
      </c>
      <c r="Q310">
        <v>26</v>
      </c>
      <c r="R310">
        <v>72</v>
      </c>
      <c r="S310">
        <v>25</v>
      </c>
      <c r="T310">
        <v>3</v>
      </c>
      <c r="U310">
        <v>8</v>
      </c>
      <c r="V310">
        <v>3.53</v>
      </c>
      <c r="W310">
        <v>3.39</v>
      </c>
      <c r="X310">
        <v>1.24</v>
      </c>
      <c r="Y310">
        <v>46</v>
      </c>
      <c r="Z310">
        <v>20</v>
      </c>
      <c r="AA310">
        <v>35</v>
      </c>
      <c r="AB310">
        <v>0.28599999999999998</v>
      </c>
      <c r="AC310">
        <v>0</v>
      </c>
      <c r="AD310" s="134">
        <f t="shared" ref="AD310:AD373" si="44">R310*9/K310</f>
        <v>9.6572280178837566</v>
      </c>
      <c r="AE310" s="134">
        <f t="shared" ref="AE310:AE373" si="45">S310*9/K310</f>
        <v>3.3532041728763042</v>
      </c>
      <c r="AF310" s="134">
        <f t="shared" ref="AF310:AF373" si="46">AD310-AE310</f>
        <v>6.3040238450074524</v>
      </c>
      <c r="AH310" s="209">
        <f t="shared" si="40"/>
        <v>2</v>
      </c>
      <c r="AI310" s="209">
        <f t="shared" ca="1" si="41"/>
        <v>212</v>
      </c>
      <c r="AJ310" s="134">
        <f>(K310*'User Input'!$K$6)+(L310*'User Input'!$K$2)+(M310*'User Input'!$K$3)+(N310*'User Input'!$K$4)+(R310*'User Input'!$K$7)+(S310*'User Input'!$K$8)+(P310*'User Input'!$K$10)+(Q310*'User Input'!$K$9)+(O310*'User Input'!$K$11)+(I310*'User Input'!$K$12)</f>
        <v>147.29999999999998</v>
      </c>
      <c r="AK310">
        <f t="shared" si="43"/>
        <v>3.3477272727272722</v>
      </c>
      <c r="AL310" s="209">
        <f t="shared" ca="1" si="42"/>
        <v>222</v>
      </c>
      <c r="AM310" s="209">
        <f t="shared" ref="AM310:AM373" ca="1" si="47">RANK(V310,OFFSET($V$182,0,0,COUNTA(V:V)+1,1))</f>
        <v>721</v>
      </c>
      <c r="AN310" s="209">
        <f t="shared" ref="AN310:AN373" ca="1" si="48">RANK(U310,OFFSET($U$182,0,0,COUNTA(U:U)+1,1))</f>
        <v>218</v>
      </c>
    </row>
    <row r="311" spans="2:40" x14ac:dyDescent="0.2">
      <c r="B311" t="s">
        <v>999</v>
      </c>
      <c r="C311" t="s">
        <v>136</v>
      </c>
      <c r="D311" t="s">
        <v>9</v>
      </c>
      <c r="E311" t="s">
        <v>9</v>
      </c>
      <c r="F311">
        <v>-0.7</v>
      </c>
      <c r="G311">
        <v>60</v>
      </c>
      <c r="H311">
        <v>0</v>
      </c>
      <c r="I311">
        <v>0</v>
      </c>
      <c r="J311">
        <v>256</v>
      </c>
      <c r="K311">
        <v>59.9</v>
      </c>
      <c r="L311">
        <v>3</v>
      </c>
      <c r="M311">
        <v>3</v>
      </c>
      <c r="N311">
        <v>12</v>
      </c>
      <c r="O311">
        <v>12</v>
      </c>
      <c r="P311">
        <v>57</v>
      </c>
      <c r="Q311">
        <v>28</v>
      </c>
      <c r="R311">
        <v>59</v>
      </c>
      <c r="S311">
        <v>21</v>
      </c>
      <c r="T311">
        <v>2</v>
      </c>
      <c r="U311">
        <v>9</v>
      </c>
      <c r="V311">
        <v>4.2300000000000004</v>
      </c>
      <c r="W311">
        <v>3.54</v>
      </c>
      <c r="X311">
        <v>1.3</v>
      </c>
      <c r="Y311">
        <v>40</v>
      </c>
      <c r="Z311">
        <v>21</v>
      </c>
      <c r="AA311">
        <v>40</v>
      </c>
      <c r="AB311">
        <v>0.29399999999999998</v>
      </c>
      <c r="AC311">
        <v>0</v>
      </c>
      <c r="AD311" s="134">
        <f t="shared" si="44"/>
        <v>8.8647746243739576</v>
      </c>
      <c r="AE311" s="134">
        <f t="shared" si="45"/>
        <v>3.1552587646076797</v>
      </c>
      <c r="AF311" s="134">
        <f t="shared" si="46"/>
        <v>5.7095158597662774</v>
      </c>
      <c r="AH311" s="209">
        <f t="shared" ref="AH311:AH374" si="49">INDEX(F311:AF1096,0,MATCH(AH$181,F$181:AF$181,0))</f>
        <v>0</v>
      </c>
      <c r="AI311" s="209">
        <f t="shared" ref="AI311:AI374" ca="1" si="50">RANK(AH311,OFFSET($AH$182,0,0,COUNTA(AH:AH)+1,1))</f>
        <v>347</v>
      </c>
      <c r="AJ311" s="134">
        <f>(K311*'User Input'!$K$6)+(L311*'User Input'!$K$2)+(M311*'User Input'!$K$3)+(N311*'User Input'!$K$4)+(R311*'User Input'!$K$7)+(S311*'User Input'!$K$8)+(P311*'User Input'!$K$10)+(Q311*'User Input'!$K$9)+(O311*'User Input'!$K$11)+(I311*'User Input'!$K$12)</f>
        <v>193.2</v>
      </c>
      <c r="AK311">
        <f t="shared" si="43"/>
        <v>3.2199999999999998</v>
      </c>
      <c r="AL311" s="209">
        <f t="shared" ref="AL311:AL374" ca="1" si="51">RANK(AJ311,OFFSET($AJ$182,0,0,COUNTA(AJ:AJ)+1,1))</f>
        <v>158</v>
      </c>
      <c r="AM311" s="209">
        <f t="shared" ca="1" si="47"/>
        <v>409</v>
      </c>
      <c r="AN311" s="209">
        <f t="shared" ca="1" si="48"/>
        <v>188</v>
      </c>
    </row>
    <row r="312" spans="2:40" x14ac:dyDescent="0.2">
      <c r="B312" t="s">
        <v>411</v>
      </c>
      <c r="C312" t="s">
        <v>810</v>
      </c>
      <c r="D312" t="s">
        <v>9</v>
      </c>
      <c r="E312" t="s">
        <v>9</v>
      </c>
      <c r="F312">
        <v>-0.9</v>
      </c>
      <c r="G312">
        <v>57</v>
      </c>
      <c r="H312">
        <v>0</v>
      </c>
      <c r="I312">
        <v>0</v>
      </c>
      <c r="J312">
        <v>240</v>
      </c>
      <c r="K312">
        <v>56.7</v>
      </c>
      <c r="L312">
        <v>3</v>
      </c>
      <c r="M312">
        <v>3</v>
      </c>
      <c r="N312">
        <v>10</v>
      </c>
      <c r="O312">
        <v>11</v>
      </c>
      <c r="P312">
        <v>53</v>
      </c>
      <c r="Q312">
        <v>24</v>
      </c>
      <c r="R312">
        <v>57</v>
      </c>
      <c r="S312">
        <v>20</v>
      </c>
      <c r="T312">
        <v>2</v>
      </c>
      <c r="U312">
        <v>7</v>
      </c>
      <c r="V312">
        <v>3.81</v>
      </c>
      <c r="W312">
        <v>3.39</v>
      </c>
      <c r="X312">
        <v>1.28</v>
      </c>
      <c r="Y312">
        <v>45</v>
      </c>
      <c r="Z312">
        <v>20</v>
      </c>
      <c r="AA312">
        <v>35</v>
      </c>
      <c r="AB312">
        <v>0.29699999999999999</v>
      </c>
      <c r="AC312">
        <v>0</v>
      </c>
      <c r="AD312" s="134">
        <f t="shared" si="44"/>
        <v>9.0476190476190474</v>
      </c>
      <c r="AE312" s="134">
        <f t="shared" si="45"/>
        <v>3.1746031746031744</v>
      </c>
      <c r="AF312" s="134">
        <f t="shared" si="46"/>
        <v>5.8730158730158735</v>
      </c>
      <c r="AH312" s="209">
        <f t="shared" si="49"/>
        <v>0</v>
      </c>
      <c r="AI312" s="209">
        <f t="shared" ca="1" si="50"/>
        <v>347</v>
      </c>
      <c r="AJ312" s="134">
        <f>(K312*'User Input'!$K$6)+(L312*'User Input'!$K$2)+(M312*'User Input'!$K$3)+(N312*'User Input'!$K$4)+(R312*'User Input'!$K$7)+(S312*'User Input'!$K$8)+(P312*'User Input'!$K$10)+(Q312*'User Input'!$K$9)+(O312*'User Input'!$K$11)+(I312*'User Input'!$K$12)</f>
        <v>177.60000000000002</v>
      </c>
      <c r="AK312">
        <f t="shared" si="43"/>
        <v>3.1157894736842109</v>
      </c>
      <c r="AL312" s="209">
        <f t="shared" ca="1" si="51"/>
        <v>177</v>
      </c>
      <c r="AM312" s="209">
        <f t="shared" ca="1" si="47"/>
        <v>634</v>
      </c>
      <c r="AN312" s="209">
        <f t="shared" ca="1" si="48"/>
        <v>270</v>
      </c>
    </row>
    <row r="313" spans="2:40" x14ac:dyDescent="0.2">
      <c r="B313" t="s">
        <v>1013</v>
      </c>
      <c r="C313" t="s">
        <v>131</v>
      </c>
      <c r="D313" t="s">
        <v>9</v>
      </c>
      <c r="E313" t="s">
        <v>9</v>
      </c>
      <c r="F313">
        <v>-1.1000000000000001</v>
      </c>
      <c r="G313">
        <v>41</v>
      </c>
      <c r="H313">
        <v>5</v>
      </c>
      <c r="I313">
        <v>2</v>
      </c>
      <c r="J313">
        <v>375</v>
      </c>
      <c r="K313">
        <v>88.5</v>
      </c>
      <c r="L313">
        <v>4</v>
      </c>
      <c r="M313">
        <v>4</v>
      </c>
      <c r="N313">
        <v>1</v>
      </c>
      <c r="O313">
        <v>4</v>
      </c>
      <c r="P313">
        <v>85</v>
      </c>
      <c r="Q313">
        <v>44</v>
      </c>
      <c r="R313">
        <v>82</v>
      </c>
      <c r="S313">
        <v>25</v>
      </c>
      <c r="T313">
        <v>2</v>
      </c>
      <c r="U313">
        <v>17</v>
      </c>
      <c r="V313">
        <v>4.47</v>
      </c>
      <c r="W313">
        <v>3.77</v>
      </c>
      <c r="X313">
        <v>1.25</v>
      </c>
      <c r="Y313">
        <v>29</v>
      </c>
      <c r="Z313">
        <v>21</v>
      </c>
      <c r="AA313">
        <v>50</v>
      </c>
      <c r="AB313">
        <v>0.27600000000000002</v>
      </c>
      <c r="AC313">
        <v>0</v>
      </c>
      <c r="AD313" s="134">
        <f t="shared" si="44"/>
        <v>8.3389830508474585</v>
      </c>
      <c r="AE313" s="134">
        <f t="shared" si="45"/>
        <v>2.5423728813559321</v>
      </c>
      <c r="AF313" s="134">
        <f t="shared" si="46"/>
        <v>5.796610169491526</v>
      </c>
      <c r="AH313" s="209">
        <f t="shared" si="49"/>
        <v>2</v>
      </c>
      <c r="AI313" s="209">
        <f t="shared" ca="1" si="50"/>
        <v>212</v>
      </c>
      <c r="AJ313" s="134">
        <f>(K313*'User Input'!$K$6)+(L313*'User Input'!$K$2)+(M313*'User Input'!$K$3)+(N313*'User Input'!$K$4)+(R313*'User Input'!$K$7)+(S313*'User Input'!$K$8)+(P313*'User Input'!$K$10)+(Q313*'User Input'!$K$9)+(O313*'User Input'!$K$11)+(I313*'User Input'!$K$12)</f>
        <v>173.5</v>
      </c>
      <c r="AK313">
        <f t="shared" si="43"/>
        <v>4.2317073170731705</v>
      </c>
      <c r="AL313" s="209">
        <f t="shared" ca="1" si="51"/>
        <v>181</v>
      </c>
      <c r="AM313" s="209">
        <f t="shared" ca="1" si="47"/>
        <v>262</v>
      </c>
      <c r="AN313" s="209">
        <f t="shared" ca="1" si="48"/>
        <v>103</v>
      </c>
    </row>
    <row r="314" spans="2:40" x14ac:dyDescent="0.2">
      <c r="B314" t="s">
        <v>2408</v>
      </c>
      <c r="C314" t="s">
        <v>123</v>
      </c>
      <c r="D314" t="s">
        <v>9</v>
      </c>
      <c r="E314" t="s">
        <v>9</v>
      </c>
      <c r="F314">
        <v>-1.1000000000000001</v>
      </c>
      <c r="G314">
        <v>65</v>
      </c>
      <c r="H314">
        <v>0</v>
      </c>
      <c r="I314">
        <v>0</v>
      </c>
      <c r="J314">
        <v>276</v>
      </c>
      <c r="K314">
        <v>64.8</v>
      </c>
      <c r="L314">
        <v>3</v>
      </c>
      <c r="M314">
        <v>3</v>
      </c>
      <c r="N314">
        <v>5</v>
      </c>
      <c r="O314">
        <v>16</v>
      </c>
      <c r="P314">
        <v>56</v>
      </c>
      <c r="Q314">
        <v>27</v>
      </c>
      <c r="R314">
        <v>68</v>
      </c>
      <c r="S314">
        <v>29</v>
      </c>
      <c r="T314">
        <v>3</v>
      </c>
      <c r="U314">
        <v>7</v>
      </c>
      <c r="V314">
        <v>3.71</v>
      </c>
      <c r="W314">
        <v>3.6</v>
      </c>
      <c r="X314">
        <v>1.3</v>
      </c>
      <c r="Y314">
        <v>46</v>
      </c>
      <c r="Z314">
        <v>20</v>
      </c>
      <c r="AA314">
        <v>34</v>
      </c>
      <c r="AB314">
        <v>0.28699999999999998</v>
      </c>
      <c r="AC314">
        <v>0</v>
      </c>
      <c r="AD314" s="134">
        <f t="shared" si="44"/>
        <v>9.4444444444444446</v>
      </c>
      <c r="AE314" s="134">
        <f t="shared" si="45"/>
        <v>4.0277777777777777</v>
      </c>
      <c r="AF314" s="134">
        <f t="shared" si="46"/>
        <v>5.416666666666667</v>
      </c>
      <c r="AH314" s="209">
        <f t="shared" si="49"/>
        <v>0</v>
      </c>
      <c r="AI314" s="209">
        <f t="shared" ca="1" si="50"/>
        <v>347</v>
      </c>
      <c r="AJ314" s="134">
        <f>(K314*'User Input'!$K$6)+(L314*'User Input'!$K$2)+(M314*'User Input'!$K$3)+(N314*'User Input'!$K$4)+(R314*'User Input'!$K$7)+(S314*'User Input'!$K$8)+(P314*'User Input'!$K$10)+(Q314*'User Input'!$K$9)+(O314*'User Input'!$K$11)+(I314*'User Input'!$K$12)</f>
        <v>157.39999999999998</v>
      </c>
      <c r="AK314">
        <f t="shared" si="43"/>
        <v>2.4215384615384612</v>
      </c>
      <c r="AL314" s="209">
        <f t="shared" ca="1" si="51"/>
        <v>204</v>
      </c>
      <c r="AM314" s="209">
        <f t="shared" ca="1" si="47"/>
        <v>668</v>
      </c>
      <c r="AN314" s="209">
        <f t="shared" ca="1" si="48"/>
        <v>270</v>
      </c>
    </row>
    <row r="315" spans="2:40" x14ac:dyDescent="0.2">
      <c r="B315" t="s">
        <v>472</v>
      </c>
      <c r="C315" t="s">
        <v>113</v>
      </c>
      <c r="D315" t="s">
        <v>9</v>
      </c>
      <c r="E315" t="s">
        <v>9</v>
      </c>
      <c r="F315">
        <v>-1.2</v>
      </c>
      <c r="G315">
        <v>57</v>
      </c>
      <c r="H315">
        <v>0</v>
      </c>
      <c r="I315">
        <v>0</v>
      </c>
      <c r="J315">
        <v>241</v>
      </c>
      <c r="K315">
        <v>56.7</v>
      </c>
      <c r="L315">
        <v>3</v>
      </c>
      <c r="M315">
        <v>3</v>
      </c>
      <c r="N315">
        <v>7</v>
      </c>
      <c r="O315">
        <v>12</v>
      </c>
      <c r="P315">
        <v>52</v>
      </c>
      <c r="Q315">
        <v>22</v>
      </c>
      <c r="R315">
        <v>60</v>
      </c>
      <c r="S315">
        <v>22</v>
      </c>
      <c r="T315">
        <v>2</v>
      </c>
      <c r="U315">
        <v>5</v>
      </c>
      <c r="V315">
        <v>3.45</v>
      </c>
      <c r="W315">
        <v>3.17</v>
      </c>
      <c r="X315">
        <v>1.3</v>
      </c>
      <c r="Y315">
        <v>55</v>
      </c>
      <c r="Z315">
        <v>21</v>
      </c>
      <c r="AA315">
        <v>24</v>
      </c>
      <c r="AB315">
        <v>0.307</v>
      </c>
      <c r="AC315">
        <v>0</v>
      </c>
      <c r="AD315" s="134">
        <f t="shared" si="44"/>
        <v>9.5238095238095237</v>
      </c>
      <c r="AE315" s="134">
        <f t="shared" si="45"/>
        <v>3.4920634920634921</v>
      </c>
      <c r="AF315" s="134">
        <f t="shared" si="46"/>
        <v>6.0317460317460316</v>
      </c>
      <c r="AH315" s="209">
        <f t="shared" si="49"/>
        <v>0</v>
      </c>
      <c r="AI315" s="209">
        <f t="shared" ca="1" si="50"/>
        <v>347</v>
      </c>
      <c r="AJ315" s="134">
        <f>(K315*'User Input'!$K$6)+(L315*'User Input'!$K$2)+(M315*'User Input'!$K$3)+(N315*'User Input'!$K$4)+(R315*'User Input'!$K$7)+(S315*'User Input'!$K$8)+(P315*'User Input'!$K$10)+(Q315*'User Input'!$K$9)+(O315*'User Input'!$K$11)+(I315*'User Input'!$K$12)</f>
        <v>159.10000000000002</v>
      </c>
      <c r="AK315">
        <f t="shared" si="43"/>
        <v>2.7912280701754391</v>
      </c>
      <c r="AL315" s="209">
        <f t="shared" ca="1" si="51"/>
        <v>198</v>
      </c>
      <c r="AM315" s="209">
        <f t="shared" ca="1" si="47"/>
        <v>735</v>
      </c>
      <c r="AN315" s="209">
        <f t="shared" ca="1" si="48"/>
        <v>395</v>
      </c>
    </row>
    <row r="316" spans="2:40" x14ac:dyDescent="0.2">
      <c r="B316" t="s">
        <v>2418</v>
      </c>
      <c r="C316" t="s">
        <v>123</v>
      </c>
      <c r="D316" t="s">
        <v>9</v>
      </c>
      <c r="E316" t="s">
        <v>9</v>
      </c>
      <c r="F316">
        <v>-1.2</v>
      </c>
      <c r="G316">
        <v>44</v>
      </c>
      <c r="H316">
        <v>3</v>
      </c>
      <c r="I316">
        <v>1</v>
      </c>
      <c r="J316">
        <v>375</v>
      </c>
      <c r="K316">
        <v>87.3</v>
      </c>
      <c r="L316">
        <v>5</v>
      </c>
      <c r="M316">
        <v>4</v>
      </c>
      <c r="N316">
        <v>0</v>
      </c>
      <c r="O316">
        <v>4</v>
      </c>
      <c r="P316">
        <v>82</v>
      </c>
      <c r="Q316">
        <v>39</v>
      </c>
      <c r="R316">
        <v>81</v>
      </c>
      <c r="S316">
        <v>36</v>
      </c>
      <c r="T316">
        <v>4</v>
      </c>
      <c r="U316">
        <v>11</v>
      </c>
      <c r="V316">
        <v>4.0199999999999996</v>
      </c>
      <c r="W316">
        <v>3.87</v>
      </c>
      <c r="X316">
        <v>1.35</v>
      </c>
      <c r="Y316">
        <v>46</v>
      </c>
      <c r="Z316">
        <v>20</v>
      </c>
      <c r="AA316">
        <v>34</v>
      </c>
      <c r="AB316">
        <v>0.29199999999999998</v>
      </c>
      <c r="AC316">
        <v>0</v>
      </c>
      <c r="AD316" s="134">
        <f t="shared" si="44"/>
        <v>8.3505154639175263</v>
      </c>
      <c r="AE316" s="134">
        <f t="shared" si="45"/>
        <v>3.7113402061855671</v>
      </c>
      <c r="AF316" s="134">
        <f t="shared" si="46"/>
        <v>4.6391752577319592</v>
      </c>
      <c r="AH316" s="209">
        <f t="shared" si="49"/>
        <v>1</v>
      </c>
      <c r="AI316" s="209">
        <f t="shared" ca="1" si="50"/>
        <v>241</v>
      </c>
      <c r="AJ316" s="134">
        <f>(K316*'User Input'!$K$6)+(L316*'User Input'!$K$2)+(M316*'User Input'!$K$3)+(N316*'User Input'!$K$4)+(R316*'User Input'!$K$7)+(S316*'User Input'!$K$8)+(P316*'User Input'!$K$10)+(Q316*'User Input'!$K$9)+(O316*'User Input'!$K$11)+(I316*'User Input'!$K$12)</f>
        <v>163.39999999999998</v>
      </c>
      <c r="AK316">
        <f t="shared" si="43"/>
        <v>3.713636363636363</v>
      </c>
      <c r="AL316" s="209">
        <f t="shared" ca="1" si="51"/>
        <v>193</v>
      </c>
      <c r="AM316" s="209">
        <f t="shared" ca="1" si="47"/>
        <v>526</v>
      </c>
      <c r="AN316" s="209">
        <f t="shared" ca="1" si="48"/>
        <v>161</v>
      </c>
    </row>
    <row r="317" spans="2:40" x14ac:dyDescent="0.2">
      <c r="B317" t="s">
        <v>743</v>
      </c>
      <c r="C317" t="s">
        <v>132</v>
      </c>
      <c r="D317" t="s">
        <v>111</v>
      </c>
      <c r="E317" t="s">
        <v>111</v>
      </c>
      <c r="F317">
        <v>-1.3</v>
      </c>
      <c r="G317">
        <v>18</v>
      </c>
      <c r="H317">
        <v>18</v>
      </c>
      <c r="I317">
        <v>9</v>
      </c>
      <c r="J317">
        <v>388</v>
      </c>
      <c r="K317">
        <v>91</v>
      </c>
      <c r="L317">
        <v>6</v>
      </c>
      <c r="M317">
        <v>5</v>
      </c>
      <c r="N317">
        <v>0</v>
      </c>
      <c r="O317">
        <v>0</v>
      </c>
      <c r="P317">
        <v>78</v>
      </c>
      <c r="Q317">
        <v>39</v>
      </c>
      <c r="R317">
        <v>103</v>
      </c>
      <c r="S317">
        <v>39</v>
      </c>
      <c r="T317">
        <v>4</v>
      </c>
      <c r="U317">
        <v>11</v>
      </c>
      <c r="V317">
        <v>3.81</v>
      </c>
      <c r="W317">
        <v>3.6</v>
      </c>
      <c r="X317">
        <v>1.28</v>
      </c>
      <c r="Y317">
        <v>41</v>
      </c>
      <c r="Z317">
        <v>21</v>
      </c>
      <c r="AA317">
        <v>39</v>
      </c>
      <c r="AB317">
        <v>0.28799999999999998</v>
      </c>
      <c r="AC317">
        <v>0</v>
      </c>
      <c r="AD317" s="134">
        <f t="shared" si="44"/>
        <v>10.186813186813186</v>
      </c>
      <c r="AE317" s="134">
        <f t="shared" si="45"/>
        <v>3.8571428571428572</v>
      </c>
      <c r="AF317" s="134">
        <f t="shared" si="46"/>
        <v>6.3296703296703285</v>
      </c>
      <c r="AH317" s="209">
        <f t="shared" si="49"/>
        <v>9</v>
      </c>
      <c r="AI317" s="209">
        <f t="shared" ca="1" si="50"/>
        <v>127</v>
      </c>
      <c r="AJ317" s="134">
        <f>(K317*'User Input'!$K$6)+(L317*'User Input'!$K$2)+(M317*'User Input'!$K$3)+(N317*'User Input'!$K$4)+(R317*'User Input'!$K$7)+(S317*'User Input'!$K$8)+(P317*'User Input'!$K$10)+(Q317*'User Input'!$K$9)+(O317*'User Input'!$K$11)+(I317*'User Input'!$K$12)</f>
        <v>212.5</v>
      </c>
      <c r="AK317">
        <f t="shared" si="43"/>
        <v>11.805555555555555</v>
      </c>
      <c r="AL317" s="209">
        <f t="shared" ca="1" si="51"/>
        <v>149</v>
      </c>
      <c r="AM317" s="209">
        <f t="shared" ca="1" si="47"/>
        <v>634</v>
      </c>
      <c r="AN317" s="209">
        <f t="shared" ca="1" si="48"/>
        <v>161</v>
      </c>
    </row>
    <row r="318" spans="2:40" x14ac:dyDescent="0.2">
      <c r="B318" t="s">
        <v>2356</v>
      </c>
      <c r="C318" t="s">
        <v>136</v>
      </c>
      <c r="D318" t="s">
        <v>9</v>
      </c>
      <c r="E318" t="s">
        <v>9</v>
      </c>
      <c r="F318">
        <v>-1.3</v>
      </c>
      <c r="G318">
        <v>65</v>
      </c>
      <c r="H318">
        <v>0</v>
      </c>
      <c r="I318">
        <v>0</v>
      </c>
      <c r="J318">
        <v>276</v>
      </c>
      <c r="K318">
        <v>64.8</v>
      </c>
      <c r="L318">
        <v>3</v>
      </c>
      <c r="M318">
        <v>3</v>
      </c>
      <c r="N318">
        <v>10</v>
      </c>
      <c r="O318">
        <v>13</v>
      </c>
      <c r="P318">
        <v>64</v>
      </c>
      <c r="Q318">
        <v>29</v>
      </c>
      <c r="R318">
        <v>58</v>
      </c>
      <c r="S318">
        <v>22</v>
      </c>
      <c r="T318">
        <v>3</v>
      </c>
      <c r="U318">
        <v>8</v>
      </c>
      <c r="V318">
        <v>4.0599999999999996</v>
      </c>
      <c r="W318">
        <v>3.56</v>
      </c>
      <c r="X318">
        <v>1.32</v>
      </c>
      <c r="Y318">
        <v>49</v>
      </c>
      <c r="Z318">
        <v>21</v>
      </c>
      <c r="AA318">
        <v>31</v>
      </c>
      <c r="AB318">
        <v>0.30099999999999999</v>
      </c>
      <c r="AC318">
        <v>0</v>
      </c>
      <c r="AD318" s="134">
        <f t="shared" si="44"/>
        <v>8.0555555555555554</v>
      </c>
      <c r="AE318" s="134">
        <f t="shared" si="45"/>
        <v>3.0555555555555558</v>
      </c>
      <c r="AF318" s="134">
        <f t="shared" si="46"/>
        <v>5</v>
      </c>
      <c r="AH318" s="209">
        <f t="shared" si="49"/>
        <v>0</v>
      </c>
      <c r="AI318" s="209">
        <f t="shared" ca="1" si="50"/>
        <v>347</v>
      </c>
      <c r="AJ318" s="134">
        <f>(K318*'User Input'!$K$6)+(L318*'User Input'!$K$2)+(M318*'User Input'!$K$3)+(N318*'User Input'!$K$4)+(R318*'User Input'!$K$7)+(S318*'User Input'!$K$8)+(P318*'User Input'!$K$10)+(Q318*'User Input'!$K$9)+(O318*'User Input'!$K$11)+(I318*'User Input'!$K$12)</f>
        <v>184.39999999999998</v>
      </c>
      <c r="AK318">
        <f t="shared" si="43"/>
        <v>2.8369230769230764</v>
      </c>
      <c r="AL318" s="209">
        <f t="shared" ca="1" si="51"/>
        <v>170</v>
      </c>
      <c r="AM318" s="209">
        <f t="shared" ca="1" si="47"/>
        <v>501</v>
      </c>
      <c r="AN318" s="209">
        <f t="shared" ca="1" si="48"/>
        <v>218</v>
      </c>
    </row>
    <row r="319" spans="2:40" x14ac:dyDescent="0.2">
      <c r="B319" t="s">
        <v>271</v>
      </c>
      <c r="C319" t="s">
        <v>130</v>
      </c>
      <c r="D319" t="s">
        <v>111</v>
      </c>
      <c r="E319" t="s">
        <v>111</v>
      </c>
      <c r="F319">
        <v>-1.4</v>
      </c>
      <c r="G319">
        <v>25</v>
      </c>
      <c r="H319">
        <v>25</v>
      </c>
      <c r="I319">
        <v>12</v>
      </c>
      <c r="J319">
        <v>598</v>
      </c>
      <c r="K319">
        <v>139.69999999999999</v>
      </c>
      <c r="L319">
        <v>7</v>
      </c>
      <c r="M319">
        <v>9</v>
      </c>
      <c r="N319">
        <v>0</v>
      </c>
      <c r="O319">
        <v>0</v>
      </c>
      <c r="P319">
        <v>142</v>
      </c>
      <c r="Q319">
        <v>66</v>
      </c>
      <c r="R319">
        <v>113</v>
      </c>
      <c r="S319">
        <v>40</v>
      </c>
      <c r="T319">
        <v>5</v>
      </c>
      <c r="U319">
        <v>19</v>
      </c>
      <c r="V319">
        <v>4.28</v>
      </c>
      <c r="W319">
        <v>4.04</v>
      </c>
      <c r="X319">
        <v>1.3</v>
      </c>
      <c r="Y319">
        <v>42</v>
      </c>
      <c r="Z319">
        <v>20</v>
      </c>
      <c r="AA319">
        <v>38</v>
      </c>
      <c r="AB319">
        <v>0.29199999999999998</v>
      </c>
      <c r="AC319">
        <v>0</v>
      </c>
      <c r="AD319" s="134">
        <f t="shared" si="44"/>
        <v>7.2798854688618473</v>
      </c>
      <c r="AE319" s="134">
        <f t="shared" si="45"/>
        <v>2.5769506084466718</v>
      </c>
      <c r="AF319" s="134">
        <f t="shared" si="46"/>
        <v>4.7029348604151755</v>
      </c>
      <c r="AH319" s="209">
        <f t="shared" si="49"/>
        <v>12</v>
      </c>
      <c r="AI319" s="209">
        <f t="shared" ca="1" si="50"/>
        <v>85</v>
      </c>
      <c r="AJ319" s="134">
        <f>(K319*'User Input'!$K$6)+(L319*'User Input'!$K$2)+(M319*'User Input'!$K$3)+(N319*'User Input'!$K$4)+(R319*'User Input'!$K$7)+(S319*'User Input'!$K$8)+(P319*'User Input'!$K$10)+(Q319*'User Input'!$K$9)+(O319*'User Input'!$K$11)+(I319*'User Input'!$K$12)</f>
        <v>267.59999999999997</v>
      </c>
      <c r="AK319">
        <f t="shared" si="43"/>
        <v>10.703999999999999</v>
      </c>
      <c r="AL319" s="209">
        <f t="shared" ca="1" si="51"/>
        <v>108</v>
      </c>
      <c r="AM319" s="209">
        <f t="shared" ca="1" si="47"/>
        <v>383</v>
      </c>
      <c r="AN319" s="209">
        <f t="shared" ca="1" si="48"/>
        <v>79</v>
      </c>
    </row>
    <row r="320" spans="2:40" x14ac:dyDescent="0.2">
      <c r="B320" t="s">
        <v>2487</v>
      </c>
      <c r="C320" t="s">
        <v>130</v>
      </c>
      <c r="D320" t="s">
        <v>111</v>
      </c>
      <c r="E320" t="s">
        <v>111</v>
      </c>
      <c r="F320">
        <v>-1.4</v>
      </c>
      <c r="G320">
        <v>28</v>
      </c>
      <c r="H320">
        <v>28</v>
      </c>
      <c r="I320">
        <v>14</v>
      </c>
      <c r="J320">
        <v>704</v>
      </c>
      <c r="K320">
        <v>162.30000000000001</v>
      </c>
      <c r="L320">
        <v>8</v>
      </c>
      <c r="M320">
        <v>11</v>
      </c>
      <c r="N320">
        <v>0</v>
      </c>
      <c r="O320">
        <v>0</v>
      </c>
      <c r="P320">
        <v>163</v>
      </c>
      <c r="Q320">
        <v>80</v>
      </c>
      <c r="R320">
        <v>126</v>
      </c>
      <c r="S320">
        <v>55</v>
      </c>
      <c r="T320">
        <v>8</v>
      </c>
      <c r="U320">
        <v>22</v>
      </c>
      <c r="V320">
        <v>4.45</v>
      </c>
      <c r="W320">
        <v>4.32</v>
      </c>
      <c r="X320">
        <v>1.34</v>
      </c>
      <c r="Y320">
        <v>41</v>
      </c>
      <c r="Z320">
        <v>20</v>
      </c>
      <c r="AA320">
        <v>39</v>
      </c>
      <c r="AB320">
        <v>0.28599999999999998</v>
      </c>
      <c r="AC320">
        <v>0</v>
      </c>
      <c r="AD320" s="134">
        <f t="shared" si="44"/>
        <v>6.9870609981515708</v>
      </c>
      <c r="AE320" s="134">
        <f t="shared" si="45"/>
        <v>3.0499075785582255</v>
      </c>
      <c r="AF320" s="134">
        <f t="shared" si="46"/>
        <v>3.9371534195933453</v>
      </c>
      <c r="AH320" s="209">
        <f t="shared" si="49"/>
        <v>14</v>
      </c>
      <c r="AI320" s="209">
        <f t="shared" ca="1" si="50"/>
        <v>53</v>
      </c>
      <c r="AJ320" s="134">
        <f>(K320*'User Input'!$K$6)+(L320*'User Input'!$K$2)+(M320*'User Input'!$K$3)+(N320*'User Input'!$K$4)+(R320*'User Input'!$K$7)+(S320*'User Input'!$K$8)+(P320*'User Input'!$K$10)+(Q320*'User Input'!$K$9)+(O320*'User Input'!$K$11)+(I320*'User Input'!$K$12)</f>
        <v>294.90000000000009</v>
      </c>
      <c r="AK320">
        <f t="shared" si="43"/>
        <v>10.53214285714286</v>
      </c>
      <c r="AL320" s="209">
        <f t="shared" ca="1" si="51"/>
        <v>88</v>
      </c>
      <c r="AM320" s="209">
        <f t="shared" ca="1" si="47"/>
        <v>270</v>
      </c>
      <c r="AN320" s="209">
        <f t="shared" ca="1" si="48"/>
        <v>49</v>
      </c>
    </row>
    <row r="321" spans="2:40" x14ac:dyDescent="0.2">
      <c r="B321" t="s">
        <v>523</v>
      </c>
      <c r="C321" t="s">
        <v>130</v>
      </c>
      <c r="D321" t="s">
        <v>111</v>
      </c>
      <c r="E321" t="s">
        <v>111</v>
      </c>
      <c r="F321">
        <v>-1.6</v>
      </c>
      <c r="G321">
        <v>24</v>
      </c>
      <c r="H321">
        <v>24</v>
      </c>
      <c r="I321">
        <v>12</v>
      </c>
      <c r="J321">
        <v>569</v>
      </c>
      <c r="K321">
        <v>131.19999999999999</v>
      </c>
      <c r="L321">
        <v>7</v>
      </c>
      <c r="M321">
        <v>9</v>
      </c>
      <c r="N321">
        <v>0</v>
      </c>
      <c r="O321">
        <v>0</v>
      </c>
      <c r="P321">
        <v>126</v>
      </c>
      <c r="Q321">
        <v>60</v>
      </c>
      <c r="R321">
        <v>118</v>
      </c>
      <c r="S321">
        <v>52</v>
      </c>
      <c r="T321">
        <v>5</v>
      </c>
      <c r="U321">
        <v>16</v>
      </c>
      <c r="V321">
        <v>4.13</v>
      </c>
      <c r="W321">
        <v>4.13</v>
      </c>
      <c r="X321">
        <v>1.36</v>
      </c>
      <c r="Y321">
        <v>42</v>
      </c>
      <c r="Z321">
        <v>20</v>
      </c>
      <c r="AA321">
        <v>38</v>
      </c>
      <c r="AB321">
        <v>0.29099999999999998</v>
      </c>
      <c r="AC321">
        <v>0</v>
      </c>
      <c r="AD321" s="134">
        <f t="shared" si="44"/>
        <v>8.0945121951219523</v>
      </c>
      <c r="AE321" s="134">
        <f t="shared" si="45"/>
        <v>3.5670731707317076</v>
      </c>
      <c r="AF321" s="134">
        <f t="shared" si="46"/>
        <v>4.5274390243902447</v>
      </c>
      <c r="AH321" s="209">
        <f t="shared" si="49"/>
        <v>12</v>
      </c>
      <c r="AI321" s="209">
        <f t="shared" ca="1" si="50"/>
        <v>85</v>
      </c>
      <c r="AJ321" s="134">
        <f>(K321*'User Input'!$K$6)+(L321*'User Input'!$K$2)+(M321*'User Input'!$K$3)+(N321*'User Input'!$K$4)+(R321*'User Input'!$K$7)+(S321*'User Input'!$K$8)+(P321*'User Input'!$K$10)+(Q321*'User Input'!$K$9)+(O321*'User Input'!$K$11)+(I321*'User Input'!$K$12)</f>
        <v>254.59999999999997</v>
      </c>
      <c r="AK321">
        <f t="shared" si="43"/>
        <v>10.608333333333333</v>
      </c>
      <c r="AL321" s="209">
        <f t="shared" ca="1" si="51"/>
        <v>118</v>
      </c>
      <c r="AM321" s="209">
        <f t="shared" ca="1" si="47"/>
        <v>460</v>
      </c>
      <c r="AN321" s="209">
        <f t="shared" ca="1" si="48"/>
        <v>114</v>
      </c>
    </row>
    <row r="322" spans="2:40" x14ac:dyDescent="0.2">
      <c r="B322" t="s">
        <v>1049</v>
      </c>
      <c r="C322" t="s">
        <v>138</v>
      </c>
      <c r="D322" t="s">
        <v>111</v>
      </c>
      <c r="E322" t="s">
        <v>111</v>
      </c>
      <c r="F322">
        <v>-1.6</v>
      </c>
      <c r="G322">
        <v>23</v>
      </c>
      <c r="H322">
        <v>23</v>
      </c>
      <c r="I322">
        <v>10</v>
      </c>
      <c r="J322">
        <v>468</v>
      </c>
      <c r="K322">
        <v>109</v>
      </c>
      <c r="L322">
        <v>6</v>
      </c>
      <c r="M322">
        <v>8</v>
      </c>
      <c r="N322">
        <v>0</v>
      </c>
      <c r="O322">
        <v>0</v>
      </c>
      <c r="P322">
        <v>97</v>
      </c>
      <c r="Q322">
        <v>49</v>
      </c>
      <c r="R322">
        <v>112</v>
      </c>
      <c r="S322">
        <v>44</v>
      </c>
      <c r="T322">
        <v>5</v>
      </c>
      <c r="U322">
        <v>15</v>
      </c>
      <c r="V322">
        <v>4.01</v>
      </c>
      <c r="W322">
        <v>3.84</v>
      </c>
      <c r="X322">
        <v>1.3</v>
      </c>
      <c r="Y322">
        <v>37</v>
      </c>
      <c r="Z322">
        <v>20</v>
      </c>
      <c r="AA322">
        <v>43</v>
      </c>
      <c r="AB322">
        <v>0.28299999999999997</v>
      </c>
      <c r="AC322">
        <v>0</v>
      </c>
      <c r="AD322" s="134">
        <f t="shared" si="44"/>
        <v>9.2477064220183482</v>
      </c>
      <c r="AE322" s="134">
        <f t="shared" si="45"/>
        <v>3.6330275229357798</v>
      </c>
      <c r="AF322" s="134">
        <f t="shared" si="46"/>
        <v>5.614678899082568</v>
      </c>
      <c r="AH322" s="209">
        <f t="shared" si="49"/>
        <v>10</v>
      </c>
      <c r="AI322" s="209">
        <f t="shared" ca="1" si="50"/>
        <v>111</v>
      </c>
      <c r="AJ322" s="134">
        <f>(K322*'User Input'!$K$6)+(L322*'User Input'!$K$2)+(M322*'User Input'!$K$3)+(N322*'User Input'!$K$4)+(R322*'User Input'!$K$7)+(S322*'User Input'!$K$8)+(P322*'User Input'!$K$10)+(Q322*'User Input'!$K$9)+(O322*'User Input'!$K$11)+(I322*'User Input'!$K$12)</f>
        <v>225</v>
      </c>
      <c r="AK322">
        <f t="shared" si="43"/>
        <v>9.7826086956521738</v>
      </c>
      <c r="AL322" s="209">
        <f t="shared" ca="1" si="51"/>
        <v>139</v>
      </c>
      <c r="AM322" s="209">
        <f t="shared" ca="1" si="47"/>
        <v>531</v>
      </c>
      <c r="AN322" s="209">
        <f t="shared" ca="1" si="48"/>
        <v>128</v>
      </c>
    </row>
    <row r="323" spans="2:40" x14ac:dyDescent="0.2">
      <c r="B323" t="s">
        <v>2457</v>
      </c>
      <c r="C323" t="s">
        <v>138</v>
      </c>
      <c r="D323" t="s">
        <v>111</v>
      </c>
      <c r="E323" t="s">
        <v>111</v>
      </c>
      <c r="F323">
        <v>-1.6</v>
      </c>
      <c r="G323">
        <v>25</v>
      </c>
      <c r="H323">
        <v>25</v>
      </c>
      <c r="I323">
        <v>11</v>
      </c>
      <c r="J323">
        <v>540</v>
      </c>
      <c r="K323">
        <v>125.5</v>
      </c>
      <c r="L323">
        <v>7</v>
      </c>
      <c r="M323">
        <v>9</v>
      </c>
      <c r="N323">
        <v>0</v>
      </c>
      <c r="O323">
        <v>0</v>
      </c>
      <c r="P323">
        <v>122</v>
      </c>
      <c r="Q323">
        <v>58</v>
      </c>
      <c r="R323">
        <v>115</v>
      </c>
      <c r="S323">
        <v>44</v>
      </c>
      <c r="T323">
        <v>6</v>
      </c>
      <c r="U323">
        <v>16</v>
      </c>
      <c r="V323">
        <v>4.12</v>
      </c>
      <c r="W323">
        <v>3.9</v>
      </c>
      <c r="X323">
        <v>1.32</v>
      </c>
      <c r="Y323">
        <v>44</v>
      </c>
      <c r="Z323">
        <v>20</v>
      </c>
      <c r="AA323">
        <v>36</v>
      </c>
      <c r="AB323">
        <v>0.29499999999999998</v>
      </c>
      <c r="AC323">
        <v>0</v>
      </c>
      <c r="AD323" s="134">
        <f t="shared" si="44"/>
        <v>8.2470119521912348</v>
      </c>
      <c r="AE323" s="134">
        <f t="shared" si="45"/>
        <v>3.1553784860557768</v>
      </c>
      <c r="AF323" s="134">
        <f t="shared" si="46"/>
        <v>5.0916334661354581</v>
      </c>
      <c r="AH323" s="209">
        <f t="shared" si="49"/>
        <v>11</v>
      </c>
      <c r="AI323" s="209">
        <f t="shared" ca="1" si="50"/>
        <v>100</v>
      </c>
      <c r="AJ323" s="134">
        <f>(K323*'User Input'!$K$6)+(L323*'User Input'!$K$2)+(M323*'User Input'!$K$3)+(N323*'User Input'!$K$4)+(R323*'User Input'!$K$7)+(S323*'User Input'!$K$8)+(P323*'User Input'!$K$10)+(Q323*'User Input'!$K$9)+(O323*'User Input'!$K$11)+(I323*'User Input'!$K$12)</f>
        <v>247</v>
      </c>
      <c r="AK323">
        <f t="shared" si="43"/>
        <v>9.8800000000000008</v>
      </c>
      <c r="AL323" s="209">
        <f t="shared" ca="1" si="51"/>
        <v>121</v>
      </c>
      <c r="AM323" s="209">
        <f t="shared" ca="1" si="47"/>
        <v>468</v>
      </c>
      <c r="AN323" s="209">
        <f t="shared" ca="1" si="48"/>
        <v>114</v>
      </c>
    </row>
    <row r="324" spans="2:40" x14ac:dyDescent="0.2">
      <c r="B324" t="s">
        <v>2269</v>
      </c>
      <c r="C324" t="s">
        <v>115</v>
      </c>
      <c r="D324" t="s">
        <v>111</v>
      </c>
      <c r="E324" t="s">
        <v>111</v>
      </c>
      <c r="F324">
        <v>-1.7</v>
      </c>
      <c r="G324">
        <v>29</v>
      </c>
      <c r="H324">
        <v>29</v>
      </c>
      <c r="I324">
        <v>13</v>
      </c>
      <c r="J324">
        <v>696</v>
      </c>
      <c r="K324">
        <v>160.6</v>
      </c>
      <c r="L324">
        <v>8</v>
      </c>
      <c r="M324">
        <v>11</v>
      </c>
      <c r="N324">
        <v>0</v>
      </c>
      <c r="O324">
        <v>0</v>
      </c>
      <c r="P324">
        <v>163</v>
      </c>
      <c r="Q324">
        <v>86</v>
      </c>
      <c r="R324">
        <v>141</v>
      </c>
      <c r="S324">
        <v>54</v>
      </c>
      <c r="T324">
        <v>7</v>
      </c>
      <c r="U324">
        <v>28</v>
      </c>
      <c r="V324">
        <v>4.82</v>
      </c>
      <c r="W324">
        <v>4.1399999999999997</v>
      </c>
      <c r="X324">
        <v>1.35</v>
      </c>
      <c r="Y324">
        <v>34</v>
      </c>
      <c r="Z324">
        <v>21</v>
      </c>
      <c r="AA324">
        <v>45</v>
      </c>
      <c r="AB324">
        <v>0.28899999999999998</v>
      </c>
      <c r="AC324">
        <v>0</v>
      </c>
      <c r="AD324" s="134">
        <f t="shared" si="44"/>
        <v>7.9016189290161893</v>
      </c>
      <c r="AE324" s="134">
        <f t="shared" si="45"/>
        <v>3.0261519302615194</v>
      </c>
      <c r="AF324" s="134">
        <f t="shared" si="46"/>
        <v>4.8754669987546695</v>
      </c>
      <c r="AH324" s="209">
        <f t="shared" si="49"/>
        <v>13</v>
      </c>
      <c r="AI324" s="209">
        <f t="shared" ca="1" si="50"/>
        <v>66</v>
      </c>
      <c r="AJ324" s="134">
        <f>(K324*'User Input'!$K$6)+(L324*'User Input'!$K$2)+(M324*'User Input'!$K$3)+(N324*'User Input'!$K$4)+(R324*'User Input'!$K$7)+(S324*'User Input'!$K$8)+(P324*'User Input'!$K$10)+(Q324*'User Input'!$K$9)+(O324*'User Input'!$K$11)+(I324*'User Input'!$K$12)</f>
        <v>289.29999999999995</v>
      </c>
      <c r="AK324">
        <f t="shared" si="43"/>
        <v>9.9758620689655153</v>
      </c>
      <c r="AL324" s="209">
        <f t="shared" ca="1" si="51"/>
        <v>94</v>
      </c>
      <c r="AM324" s="209">
        <f t="shared" ca="1" si="47"/>
        <v>120</v>
      </c>
      <c r="AN324" s="209">
        <f t="shared" ca="1" si="48"/>
        <v>5</v>
      </c>
    </row>
    <row r="325" spans="2:40" x14ac:dyDescent="0.2">
      <c r="B325" t="s">
        <v>1481</v>
      </c>
      <c r="C325" t="s">
        <v>2</v>
      </c>
      <c r="D325" t="s">
        <v>9</v>
      </c>
      <c r="E325" t="s">
        <v>9</v>
      </c>
      <c r="F325">
        <v>-1.7</v>
      </c>
      <c r="G325">
        <v>41</v>
      </c>
      <c r="H325">
        <v>0</v>
      </c>
      <c r="I325">
        <v>0</v>
      </c>
      <c r="J325">
        <v>271</v>
      </c>
      <c r="K325">
        <v>64.8</v>
      </c>
      <c r="L325">
        <v>4</v>
      </c>
      <c r="M325">
        <v>3</v>
      </c>
      <c r="N325">
        <v>0</v>
      </c>
      <c r="O325">
        <v>4</v>
      </c>
      <c r="P325">
        <v>57</v>
      </c>
      <c r="Q325">
        <v>28</v>
      </c>
      <c r="R325">
        <v>70</v>
      </c>
      <c r="S325">
        <v>21</v>
      </c>
      <c r="T325">
        <v>2</v>
      </c>
      <c r="U325">
        <v>9</v>
      </c>
      <c r="V325">
        <v>3.84</v>
      </c>
      <c r="W325">
        <v>3.29</v>
      </c>
      <c r="X325">
        <v>1.21</v>
      </c>
      <c r="Y325">
        <v>37</v>
      </c>
      <c r="Z325">
        <v>21</v>
      </c>
      <c r="AA325">
        <v>42</v>
      </c>
      <c r="AB325">
        <v>0.28599999999999998</v>
      </c>
      <c r="AC325">
        <v>0</v>
      </c>
      <c r="AD325" s="134">
        <f t="shared" si="44"/>
        <v>9.7222222222222232</v>
      </c>
      <c r="AE325" s="134">
        <f t="shared" si="45"/>
        <v>2.916666666666667</v>
      </c>
      <c r="AF325" s="134">
        <f t="shared" si="46"/>
        <v>6.8055555555555562</v>
      </c>
      <c r="AH325" s="209">
        <f t="shared" si="49"/>
        <v>0</v>
      </c>
      <c r="AI325" s="209">
        <f t="shared" ca="1" si="50"/>
        <v>347</v>
      </c>
      <c r="AJ325" s="134">
        <f>(K325*'User Input'!$K$6)+(L325*'User Input'!$K$2)+(M325*'User Input'!$K$3)+(N325*'User Input'!$K$4)+(R325*'User Input'!$K$7)+(S325*'User Input'!$K$8)+(P325*'User Input'!$K$10)+(Q325*'User Input'!$K$9)+(O325*'User Input'!$K$11)+(I325*'User Input'!$K$12)</f>
        <v>136.39999999999998</v>
      </c>
      <c r="AK325">
        <f t="shared" si="43"/>
        <v>3.3268292682926823</v>
      </c>
      <c r="AL325" s="209">
        <f t="shared" ca="1" si="51"/>
        <v>237</v>
      </c>
      <c r="AM325" s="209">
        <f t="shared" ca="1" si="47"/>
        <v>626</v>
      </c>
      <c r="AN325" s="209">
        <f t="shared" ca="1" si="48"/>
        <v>188</v>
      </c>
    </row>
    <row r="326" spans="2:40" x14ac:dyDescent="0.2">
      <c r="B326" t="s">
        <v>3697</v>
      </c>
      <c r="C326" t="s">
        <v>719</v>
      </c>
      <c r="D326" t="s">
        <v>9</v>
      </c>
      <c r="E326" t="s">
        <v>9</v>
      </c>
      <c r="F326">
        <v>-1.8</v>
      </c>
      <c r="G326">
        <v>65</v>
      </c>
      <c r="H326">
        <v>0</v>
      </c>
      <c r="I326">
        <v>0</v>
      </c>
      <c r="J326">
        <v>274</v>
      </c>
      <c r="K326">
        <v>64.8</v>
      </c>
      <c r="L326">
        <v>4</v>
      </c>
      <c r="M326">
        <v>3</v>
      </c>
      <c r="N326">
        <v>2</v>
      </c>
      <c r="O326">
        <v>19</v>
      </c>
      <c r="P326">
        <v>60</v>
      </c>
      <c r="Q326">
        <v>23</v>
      </c>
      <c r="R326">
        <v>62</v>
      </c>
      <c r="S326">
        <v>27</v>
      </c>
      <c r="T326">
        <v>2</v>
      </c>
      <c r="U326">
        <v>4</v>
      </c>
      <c r="V326">
        <v>3.15</v>
      </c>
      <c r="W326">
        <v>3.13</v>
      </c>
      <c r="X326">
        <v>1.33</v>
      </c>
      <c r="Y326">
        <v>63</v>
      </c>
      <c r="Z326">
        <v>20</v>
      </c>
      <c r="AA326">
        <v>17</v>
      </c>
      <c r="AB326">
        <v>0.309</v>
      </c>
      <c r="AC326">
        <v>0</v>
      </c>
      <c r="AD326" s="134">
        <f t="shared" si="44"/>
        <v>8.6111111111111107</v>
      </c>
      <c r="AE326" s="134">
        <f t="shared" si="45"/>
        <v>3.75</v>
      </c>
      <c r="AF326" s="134">
        <f t="shared" si="46"/>
        <v>4.8611111111111107</v>
      </c>
      <c r="AH326" s="209">
        <f t="shared" si="49"/>
        <v>0</v>
      </c>
      <c r="AI326" s="209">
        <f t="shared" ca="1" si="50"/>
        <v>347</v>
      </c>
      <c r="AJ326" s="134">
        <f>(K326*'User Input'!$K$6)+(L326*'User Input'!$K$2)+(M326*'User Input'!$K$3)+(N326*'User Input'!$K$4)+(R326*'User Input'!$K$7)+(S326*'User Input'!$K$8)+(P326*'User Input'!$K$10)+(Q326*'User Input'!$K$9)+(O326*'User Input'!$K$11)+(I326*'User Input'!$K$12)</f>
        <v>142.39999999999998</v>
      </c>
      <c r="AK326">
        <f t="shared" si="43"/>
        <v>2.1907692307692304</v>
      </c>
      <c r="AL326" s="209">
        <f t="shared" ca="1" si="51"/>
        <v>228</v>
      </c>
      <c r="AM326" s="209">
        <f t="shared" ca="1" si="47"/>
        <v>769</v>
      </c>
      <c r="AN326" s="209">
        <f t="shared" ca="1" si="48"/>
        <v>466</v>
      </c>
    </row>
    <row r="327" spans="2:40" x14ac:dyDescent="0.2">
      <c r="B327" t="s">
        <v>227</v>
      </c>
      <c r="C327" t="s">
        <v>132</v>
      </c>
      <c r="D327" t="s">
        <v>111</v>
      </c>
      <c r="E327" t="s">
        <v>111</v>
      </c>
      <c r="F327">
        <v>-1.8</v>
      </c>
      <c r="G327">
        <v>23</v>
      </c>
      <c r="H327">
        <v>23</v>
      </c>
      <c r="I327">
        <v>11</v>
      </c>
      <c r="J327">
        <v>548</v>
      </c>
      <c r="K327">
        <v>127.1</v>
      </c>
      <c r="L327">
        <v>8</v>
      </c>
      <c r="M327">
        <v>8</v>
      </c>
      <c r="N327">
        <v>0</v>
      </c>
      <c r="O327">
        <v>0</v>
      </c>
      <c r="P327">
        <v>127</v>
      </c>
      <c r="Q327">
        <v>59</v>
      </c>
      <c r="R327">
        <v>111</v>
      </c>
      <c r="S327">
        <v>45</v>
      </c>
      <c r="T327">
        <v>4</v>
      </c>
      <c r="U327">
        <v>16</v>
      </c>
      <c r="V327">
        <v>4.2</v>
      </c>
      <c r="W327">
        <v>3.98</v>
      </c>
      <c r="X327">
        <v>1.35</v>
      </c>
      <c r="Y327">
        <v>47</v>
      </c>
      <c r="Z327">
        <v>21</v>
      </c>
      <c r="AA327">
        <v>33</v>
      </c>
      <c r="AB327">
        <v>0.29899999999999999</v>
      </c>
      <c r="AC327">
        <v>0</v>
      </c>
      <c r="AD327" s="134">
        <f t="shared" si="44"/>
        <v>7.8599527930763182</v>
      </c>
      <c r="AE327" s="134">
        <f t="shared" si="45"/>
        <v>3.1864673485444532</v>
      </c>
      <c r="AF327" s="134">
        <f t="shared" si="46"/>
        <v>4.673485444531865</v>
      </c>
      <c r="AH327" s="209">
        <f t="shared" si="49"/>
        <v>11</v>
      </c>
      <c r="AI327" s="209">
        <f t="shared" ca="1" si="50"/>
        <v>100</v>
      </c>
      <c r="AJ327" s="134">
        <f>(K327*'User Input'!$K$6)+(L327*'User Input'!$K$2)+(M327*'User Input'!$K$3)+(N327*'User Input'!$K$4)+(R327*'User Input'!$K$7)+(S327*'User Input'!$K$8)+(P327*'User Input'!$K$10)+(Q327*'User Input'!$K$9)+(O327*'User Input'!$K$11)+(I327*'User Input'!$K$12)</f>
        <v>254.79999999999995</v>
      </c>
      <c r="AK327">
        <f t="shared" si="43"/>
        <v>11.078260869565215</v>
      </c>
      <c r="AL327" s="209">
        <f t="shared" ca="1" si="51"/>
        <v>117</v>
      </c>
      <c r="AM327" s="209">
        <f t="shared" ca="1" si="47"/>
        <v>428</v>
      </c>
      <c r="AN327" s="209">
        <f t="shared" ca="1" si="48"/>
        <v>114</v>
      </c>
    </row>
    <row r="328" spans="2:40" x14ac:dyDescent="0.2">
      <c r="B328" t="s">
        <v>980</v>
      </c>
      <c r="C328" t="s">
        <v>139</v>
      </c>
      <c r="D328" t="s">
        <v>111</v>
      </c>
      <c r="E328" t="s">
        <v>111</v>
      </c>
      <c r="F328">
        <v>-2</v>
      </c>
      <c r="G328">
        <v>26</v>
      </c>
      <c r="H328">
        <v>26</v>
      </c>
      <c r="I328">
        <v>12</v>
      </c>
      <c r="J328">
        <v>591</v>
      </c>
      <c r="K328">
        <v>137.30000000000001</v>
      </c>
      <c r="L328">
        <v>8</v>
      </c>
      <c r="M328">
        <v>9</v>
      </c>
      <c r="N328">
        <v>0</v>
      </c>
      <c r="O328">
        <v>0</v>
      </c>
      <c r="P328">
        <v>141</v>
      </c>
      <c r="Q328">
        <v>70</v>
      </c>
      <c r="R328">
        <v>121</v>
      </c>
      <c r="S328">
        <v>40</v>
      </c>
      <c r="T328">
        <v>6</v>
      </c>
      <c r="U328">
        <v>23</v>
      </c>
      <c r="V328">
        <v>4.6100000000000003</v>
      </c>
      <c r="W328">
        <v>3.87</v>
      </c>
      <c r="X328">
        <v>1.32</v>
      </c>
      <c r="Y328">
        <v>42</v>
      </c>
      <c r="Z328">
        <v>20</v>
      </c>
      <c r="AA328">
        <v>38</v>
      </c>
      <c r="AB328">
        <v>0.29499999999999998</v>
      </c>
      <c r="AC328">
        <v>0</v>
      </c>
      <c r="AD328" s="134">
        <f t="shared" si="44"/>
        <v>7.9315367807720314</v>
      </c>
      <c r="AE328" s="134">
        <f t="shared" si="45"/>
        <v>2.6219956300072833</v>
      </c>
      <c r="AF328" s="134">
        <f t="shared" si="46"/>
        <v>5.3095411507647476</v>
      </c>
      <c r="AH328" s="209">
        <f t="shared" si="49"/>
        <v>12</v>
      </c>
      <c r="AI328" s="209">
        <f t="shared" ca="1" si="50"/>
        <v>85</v>
      </c>
      <c r="AJ328" s="134">
        <f>(K328*'User Input'!$K$6)+(L328*'User Input'!$K$2)+(M328*'User Input'!$K$3)+(N328*'User Input'!$K$4)+(R328*'User Input'!$K$7)+(S328*'User Input'!$K$8)+(P328*'User Input'!$K$10)+(Q328*'User Input'!$K$9)+(O328*'User Input'!$K$11)+(I328*'User Input'!$K$12)</f>
        <v>268.40000000000003</v>
      </c>
      <c r="AK328">
        <f t="shared" si="43"/>
        <v>10.323076923076924</v>
      </c>
      <c r="AL328" s="209">
        <f t="shared" ca="1" si="51"/>
        <v>107</v>
      </c>
      <c r="AM328" s="209">
        <f t="shared" ca="1" si="47"/>
        <v>215</v>
      </c>
      <c r="AN328" s="209">
        <f t="shared" ca="1" si="48"/>
        <v>36</v>
      </c>
    </row>
    <row r="329" spans="2:40" x14ac:dyDescent="0.2">
      <c r="B329" t="s">
        <v>2361</v>
      </c>
      <c r="C329" t="s">
        <v>132</v>
      </c>
      <c r="D329" t="s">
        <v>9</v>
      </c>
      <c r="E329" t="s">
        <v>9</v>
      </c>
      <c r="F329">
        <v>-2</v>
      </c>
      <c r="G329">
        <v>55</v>
      </c>
      <c r="H329">
        <v>0</v>
      </c>
      <c r="I329">
        <v>0</v>
      </c>
      <c r="J329">
        <v>255</v>
      </c>
      <c r="K329">
        <v>60.6</v>
      </c>
      <c r="L329">
        <v>3</v>
      </c>
      <c r="M329">
        <v>3</v>
      </c>
      <c r="N329">
        <v>2</v>
      </c>
      <c r="O329">
        <v>6</v>
      </c>
      <c r="P329">
        <v>53</v>
      </c>
      <c r="Q329">
        <v>26</v>
      </c>
      <c r="R329">
        <v>66</v>
      </c>
      <c r="S329">
        <v>20</v>
      </c>
      <c r="T329">
        <v>3</v>
      </c>
      <c r="U329">
        <v>8</v>
      </c>
      <c r="V329">
        <v>3.85</v>
      </c>
      <c r="W329">
        <v>3.27</v>
      </c>
      <c r="X329">
        <v>1.2</v>
      </c>
      <c r="Y329">
        <v>35</v>
      </c>
      <c r="Z329">
        <v>21</v>
      </c>
      <c r="AA329">
        <v>45</v>
      </c>
      <c r="AB329">
        <v>0.28399999999999997</v>
      </c>
      <c r="AC329">
        <v>0</v>
      </c>
      <c r="AD329" s="134">
        <f t="shared" si="44"/>
        <v>9.8019801980198018</v>
      </c>
      <c r="AE329" s="134">
        <f t="shared" si="45"/>
        <v>2.9702970297029703</v>
      </c>
      <c r="AF329" s="134">
        <f t="shared" si="46"/>
        <v>6.8316831683168315</v>
      </c>
      <c r="AH329" s="209">
        <f t="shared" si="49"/>
        <v>0</v>
      </c>
      <c r="AI329" s="209">
        <f t="shared" ca="1" si="50"/>
        <v>347</v>
      </c>
      <c r="AJ329" s="134">
        <f>(K329*'User Input'!$K$6)+(L329*'User Input'!$K$2)+(M329*'User Input'!$K$3)+(N329*'User Input'!$K$4)+(R329*'User Input'!$K$7)+(S329*'User Input'!$K$8)+(P329*'User Input'!$K$10)+(Q329*'User Input'!$K$9)+(O329*'User Input'!$K$11)+(I329*'User Input'!$K$12)</f>
        <v>135.80000000000001</v>
      </c>
      <c r="AK329">
        <f t="shared" si="43"/>
        <v>2.4690909090909092</v>
      </c>
      <c r="AL329" s="209">
        <f t="shared" ca="1" si="51"/>
        <v>238</v>
      </c>
      <c r="AM329" s="209">
        <f t="shared" ca="1" si="47"/>
        <v>619</v>
      </c>
      <c r="AN329" s="209">
        <f t="shared" ca="1" si="48"/>
        <v>218</v>
      </c>
    </row>
    <row r="330" spans="2:40" x14ac:dyDescent="0.2">
      <c r="B330" t="s">
        <v>377</v>
      </c>
      <c r="C330" t="s">
        <v>134</v>
      </c>
      <c r="D330" t="s">
        <v>9</v>
      </c>
      <c r="E330" t="s">
        <v>9</v>
      </c>
      <c r="F330">
        <v>-2.2999999999999998</v>
      </c>
      <c r="G330">
        <v>62</v>
      </c>
      <c r="H330">
        <v>0</v>
      </c>
      <c r="I330">
        <v>0</v>
      </c>
      <c r="J330">
        <v>231</v>
      </c>
      <c r="K330">
        <v>55.4</v>
      </c>
      <c r="L330">
        <v>3</v>
      </c>
      <c r="M330">
        <v>2</v>
      </c>
      <c r="N330">
        <v>2</v>
      </c>
      <c r="O330">
        <v>15</v>
      </c>
      <c r="P330">
        <v>49</v>
      </c>
      <c r="Q330">
        <v>22</v>
      </c>
      <c r="R330">
        <v>62</v>
      </c>
      <c r="S330">
        <v>18</v>
      </c>
      <c r="T330">
        <v>2</v>
      </c>
      <c r="U330">
        <v>6</v>
      </c>
      <c r="V330">
        <v>3.6</v>
      </c>
      <c r="W330">
        <v>3.06</v>
      </c>
      <c r="X330">
        <v>1.21</v>
      </c>
      <c r="Y330">
        <v>45</v>
      </c>
      <c r="Z330">
        <v>20</v>
      </c>
      <c r="AA330">
        <v>35</v>
      </c>
      <c r="AB330">
        <v>0.29799999999999999</v>
      </c>
      <c r="AC330">
        <v>0</v>
      </c>
      <c r="AD330" s="134">
        <f t="shared" si="44"/>
        <v>10.072202166064983</v>
      </c>
      <c r="AE330" s="134">
        <f t="shared" si="45"/>
        <v>2.9241877256317692</v>
      </c>
      <c r="AF330" s="134">
        <f t="shared" si="46"/>
        <v>7.1480144404332133</v>
      </c>
      <c r="AH330" s="209">
        <f t="shared" si="49"/>
        <v>0</v>
      </c>
      <c r="AI330" s="209">
        <f t="shared" ca="1" si="50"/>
        <v>347</v>
      </c>
      <c r="AJ330" s="134">
        <f>(K330*'User Input'!$K$6)+(L330*'User Input'!$K$2)+(M330*'User Input'!$K$3)+(N330*'User Input'!$K$4)+(R330*'User Input'!$K$7)+(S330*'User Input'!$K$8)+(P330*'User Input'!$K$10)+(Q330*'User Input'!$K$9)+(O330*'User Input'!$K$11)+(I330*'User Input'!$K$12)</f>
        <v>133.19999999999999</v>
      </c>
      <c r="AK330">
        <f t="shared" si="43"/>
        <v>2.1483870967741932</v>
      </c>
      <c r="AL330" s="209">
        <f t="shared" ca="1" si="51"/>
        <v>242</v>
      </c>
      <c r="AM330" s="209">
        <f t="shared" ca="1" si="47"/>
        <v>704</v>
      </c>
      <c r="AN330" s="209">
        <f t="shared" ca="1" si="48"/>
        <v>331</v>
      </c>
    </row>
    <row r="331" spans="2:40" x14ac:dyDescent="0.2">
      <c r="B331" t="s">
        <v>1480</v>
      </c>
      <c r="C331" t="s">
        <v>115</v>
      </c>
      <c r="D331" t="s">
        <v>9</v>
      </c>
      <c r="E331" t="s">
        <v>9</v>
      </c>
      <c r="F331">
        <v>-2.2999999999999998</v>
      </c>
      <c r="G331">
        <v>65</v>
      </c>
      <c r="H331">
        <v>0</v>
      </c>
      <c r="I331">
        <v>0</v>
      </c>
      <c r="J331">
        <v>248</v>
      </c>
      <c r="K331">
        <v>58.3</v>
      </c>
      <c r="L331">
        <v>3</v>
      </c>
      <c r="M331">
        <v>3</v>
      </c>
      <c r="N331">
        <v>5</v>
      </c>
      <c r="O331">
        <v>16</v>
      </c>
      <c r="P331">
        <v>51</v>
      </c>
      <c r="Q331">
        <v>26</v>
      </c>
      <c r="R331">
        <v>66</v>
      </c>
      <c r="S331">
        <v>24</v>
      </c>
      <c r="T331">
        <v>2</v>
      </c>
      <c r="U331">
        <v>8</v>
      </c>
      <c r="V331">
        <v>3.97</v>
      </c>
      <c r="W331">
        <v>3.37</v>
      </c>
      <c r="X331">
        <v>1.28</v>
      </c>
      <c r="Y331">
        <v>37</v>
      </c>
      <c r="Z331">
        <v>21</v>
      </c>
      <c r="AA331">
        <v>42</v>
      </c>
      <c r="AB331">
        <v>0.28999999999999998</v>
      </c>
      <c r="AC331">
        <v>0</v>
      </c>
      <c r="AD331" s="134">
        <f t="shared" si="44"/>
        <v>10.188679245283019</v>
      </c>
      <c r="AE331" s="134">
        <f t="shared" si="45"/>
        <v>3.704974271012007</v>
      </c>
      <c r="AF331" s="134">
        <f t="shared" si="46"/>
        <v>6.4837049742710118</v>
      </c>
      <c r="AH331" s="209">
        <f t="shared" si="49"/>
        <v>0</v>
      </c>
      <c r="AI331" s="209">
        <f t="shared" ca="1" si="50"/>
        <v>347</v>
      </c>
      <c r="AJ331" s="134">
        <f>(K331*'User Input'!$K$6)+(L331*'User Input'!$K$2)+(M331*'User Input'!$K$3)+(N331*'User Input'!$K$4)+(R331*'User Input'!$K$7)+(S331*'User Input'!$K$8)+(P331*'User Input'!$K$10)+(Q331*'User Input'!$K$9)+(O331*'User Input'!$K$11)+(I331*'User Input'!$K$12)</f>
        <v>147.89999999999998</v>
      </c>
      <c r="AK331">
        <f t="shared" si="43"/>
        <v>2.2753846153846151</v>
      </c>
      <c r="AL331" s="209">
        <f t="shared" ca="1" si="51"/>
        <v>221</v>
      </c>
      <c r="AM331" s="209">
        <f t="shared" ca="1" si="47"/>
        <v>554</v>
      </c>
      <c r="AN331" s="209">
        <f t="shared" ca="1" si="48"/>
        <v>218</v>
      </c>
    </row>
    <row r="332" spans="2:40" x14ac:dyDescent="0.2">
      <c r="B332" t="s">
        <v>559</v>
      </c>
      <c r="C332" t="s">
        <v>136</v>
      </c>
      <c r="D332" t="s">
        <v>9</v>
      </c>
      <c r="E332" t="s">
        <v>9</v>
      </c>
      <c r="F332">
        <v>-2.4</v>
      </c>
      <c r="G332">
        <v>57</v>
      </c>
      <c r="H332">
        <v>0</v>
      </c>
      <c r="I332">
        <v>0</v>
      </c>
      <c r="J332">
        <v>264</v>
      </c>
      <c r="K332">
        <v>62.4</v>
      </c>
      <c r="L332">
        <v>3</v>
      </c>
      <c r="M332">
        <v>3</v>
      </c>
      <c r="N332">
        <v>3</v>
      </c>
      <c r="O332">
        <v>14</v>
      </c>
      <c r="P332">
        <v>57</v>
      </c>
      <c r="Q332">
        <v>28</v>
      </c>
      <c r="R332">
        <v>67</v>
      </c>
      <c r="S332">
        <v>22</v>
      </c>
      <c r="T332">
        <v>3</v>
      </c>
      <c r="U332">
        <v>9</v>
      </c>
      <c r="V332">
        <v>4</v>
      </c>
      <c r="W332">
        <v>3.35</v>
      </c>
      <c r="X332">
        <v>1.26</v>
      </c>
      <c r="Y332">
        <v>38</v>
      </c>
      <c r="Z332">
        <v>21</v>
      </c>
      <c r="AA332">
        <v>41</v>
      </c>
      <c r="AB332">
        <v>0.29199999999999998</v>
      </c>
      <c r="AC332">
        <v>0</v>
      </c>
      <c r="AD332" s="134">
        <f t="shared" si="44"/>
        <v>9.6634615384615383</v>
      </c>
      <c r="AE332" s="134">
        <f t="shared" si="45"/>
        <v>3.1730769230769234</v>
      </c>
      <c r="AF332" s="134">
        <f t="shared" si="46"/>
        <v>6.490384615384615</v>
      </c>
      <c r="AH332" s="209">
        <f t="shared" si="49"/>
        <v>0</v>
      </c>
      <c r="AI332" s="209">
        <f t="shared" ca="1" si="50"/>
        <v>347</v>
      </c>
      <c r="AJ332" s="134">
        <f>(K332*'User Input'!$K$6)+(L332*'User Input'!$K$2)+(M332*'User Input'!$K$3)+(N332*'User Input'!$K$4)+(R332*'User Input'!$K$7)+(S332*'User Input'!$K$8)+(P332*'User Input'!$K$10)+(Q332*'User Input'!$K$9)+(O332*'User Input'!$K$11)+(I332*'User Input'!$K$12)</f>
        <v>140.69999999999999</v>
      </c>
      <c r="AK332">
        <f t="shared" si="43"/>
        <v>2.4684210526315788</v>
      </c>
      <c r="AL332" s="209">
        <f t="shared" ca="1" si="51"/>
        <v>234</v>
      </c>
      <c r="AM332" s="209">
        <f t="shared" ca="1" si="47"/>
        <v>540</v>
      </c>
      <c r="AN332" s="209">
        <f t="shared" ca="1" si="48"/>
        <v>188</v>
      </c>
    </row>
    <row r="333" spans="2:40" x14ac:dyDescent="0.2">
      <c r="B333" t="s">
        <v>665</v>
      </c>
      <c r="C333" t="s">
        <v>134</v>
      </c>
      <c r="D333" t="s">
        <v>111</v>
      </c>
      <c r="E333" t="s">
        <v>111</v>
      </c>
      <c r="F333">
        <v>-2.5</v>
      </c>
      <c r="G333">
        <v>29</v>
      </c>
      <c r="H333">
        <v>13</v>
      </c>
      <c r="I333">
        <v>6</v>
      </c>
      <c r="J333">
        <v>348</v>
      </c>
      <c r="K333">
        <v>82.8</v>
      </c>
      <c r="L333">
        <v>5</v>
      </c>
      <c r="M333">
        <v>4</v>
      </c>
      <c r="N333">
        <v>0</v>
      </c>
      <c r="O333">
        <v>3</v>
      </c>
      <c r="P333">
        <v>72</v>
      </c>
      <c r="Q333">
        <v>35</v>
      </c>
      <c r="R333">
        <v>95</v>
      </c>
      <c r="S333">
        <v>30</v>
      </c>
      <c r="T333">
        <v>3</v>
      </c>
      <c r="U333">
        <v>11</v>
      </c>
      <c r="V333">
        <v>3.81</v>
      </c>
      <c r="W333">
        <v>3.21</v>
      </c>
      <c r="X333">
        <v>1.23</v>
      </c>
      <c r="Y333">
        <v>41</v>
      </c>
      <c r="Z333">
        <v>20</v>
      </c>
      <c r="AA333">
        <v>39</v>
      </c>
      <c r="AB333">
        <v>0.29299999999999998</v>
      </c>
      <c r="AC333">
        <v>0</v>
      </c>
      <c r="AD333" s="134">
        <f t="shared" si="44"/>
        <v>10.32608695652174</v>
      </c>
      <c r="AE333" s="134">
        <f t="shared" si="45"/>
        <v>3.2608695652173916</v>
      </c>
      <c r="AF333" s="134">
        <f t="shared" si="46"/>
        <v>7.0652173913043486</v>
      </c>
      <c r="AH333" s="209">
        <f t="shared" si="49"/>
        <v>6</v>
      </c>
      <c r="AI333" s="209">
        <f t="shared" ca="1" si="50"/>
        <v>158</v>
      </c>
      <c r="AJ333" s="134">
        <f>(K333*'User Input'!$K$6)+(L333*'User Input'!$K$2)+(M333*'User Input'!$K$3)+(N333*'User Input'!$K$4)+(R333*'User Input'!$K$7)+(S333*'User Input'!$K$8)+(P333*'User Input'!$K$10)+(Q333*'User Input'!$K$9)+(O333*'User Input'!$K$11)+(I333*'User Input'!$K$12)</f>
        <v>191.89999999999998</v>
      </c>
      <c r="AK333">
        <f t="shared" si="43"/>
        <v>0</v>
      </c>
      <c r="AL333" s="209">
        <f t="shared" ca="1" si="51"/>
        <v>160</v>
      </c>
      <c r="AM333" s="209">
        <f t="shared" ca="1" si="47"/>
        <v>634</v>
      </c>
      <c r="AN333" s="209">
        <f t="shared" ca="1" si="48"/>
        <v>161</v>
      </c>
    </row>
    <row r="334" spans="2:40" x14ac:dyDescent="0.2">
      <c r="B334" t="s">
        <v>353</v>
      </c>
      <c r="C334" t="s">
        <v>140</v>
      </c>
      <c r="D334" t="s">
        <v>111</v>
      </c>
      <c r="E334" t="s">
        <v>111</v>
      </c>
      <c r="F334">
        <v>-2.5</v>
      </c>
      <c r="G334">
        <v>26</v>
      </c>
      <c r="H334">
        <v>26</v>
      </c>
      <c r="I334">
        <v>12</v>
      </c>
      <c r="J334">
        <v>625</v>
      </c>
      <c r="K334">
        <v>145</v>
      </c>
      <c r="L334">
        <v>8</v>
      </c>
      <c r="M334">
        <v>9</v>
      </c>
      <c r="N334">
        <v>0</v>
      </c>
      <c r="O334">
        <v>0</v>
      </c>
      <c r="P334">
        <v>150</v>
      </c>
      <c r="Q334">
        <v>76</v>
      </c>
      <c r="R334">
        <v>119</v>
      </c>
      <c r="S334">
        <v>43</v>
      </c>
      <c r="T334">
        <v>7</v>
      </c>
      <c r="U334">
        <v>23</v>
      </c>
      <c r="V334">
        <v>4.7</v>
      </c>
      <c r="W334">
        <v>4.0999999999999996</v>
      </c>
      <c r="X334">
        <v>1.33</v>
      </c>
      <c r="Y334">
        <v>40</v>
      </c>
      <c r="Z334">
        <v>20</v>
      </c>
      <c r="AA334">
        <v>40</v>
      </c>
      <c r="AB334">
        <v>0.29199999999999998</v>
      </c>
      <c r="AC334">
        <v>0</v>
      </c>
      <c r="AD334" s="134">
        <f t="shared" si="44"/>
        <v>7.386206896551724</v>
      </c>
      <c r="AE334" s="134">
        <f t="shared" si="45"/>
        <v>2.6689655172413791</v>
      </c>
      <c r="AF334" s="134">
        <f t="shared" si="46"/>
        <v>4.7172413793103445</v>
      </c>
      <c r="AH334" s="209">
        <f t="shared" si="49"/>
        <v>12</v>
      </c>
      <c r="AI334" s="209">
        <f t="shared" ca="1" si="50"/>
        <v>85</v>
      </c>
      <c r="AJ334" s="134">
        <f>(K334*'User Input'!$K$6)+(L334*'User Input'!$K$2)+(M334*'User Input'!$K$3)+(N334*'User Input'!$K$4)+(R334*'User Input'!$K$7)+(S334*'User Input'!$K$8)+(P334*'User Input'!$K$10)+(Q334*'User Input'!$K$9)+(O334*'User Input'!$K$11)+(I334*'User Input'!$K$12)</f>
        <v>272.5</v>
      </c>
      <c r="AK334">
        <f t="shared" si="43"/>
        <v>10.48076923076923</v>
      </c>
      <c r="AL334" s="209">
        <f t="shared" ca="1" si="51"/>
        <v>104</v>
      </c>
      <c r="AM334" s="209">
        <f t="shared" ca="1" si="47"/>
        <v>166</v>
      </c>
      <c r="AN334" s="209">
        <f t="shared" ca="1" si="48"/>
        <v>36</v>
      </c>
    </row>
    <row r="335" spans="2:40" x14ac:dyDescent="0.2">
      <c r="B335" t="s">
        <v>385</v>
      </c>
      <c r="C335" t="s">
        <v>133</v>
      </c>
      <c r="D335" t="s">
        <v>9</v>
      </c>
      <c r="E335" t="s">
        <v>9</v>
      </c>
      <c r="F335">
        <v>-2.5</v>
      </c>
      <c r="G335">
        <v>57</v>
      </c>
      <c r="H335">
        <v>0</v>
      </c>
      <c r="I335">
        <v>0</v>
      </c>
      <c r="J335">
        <v>223</v>
      </c>
      <c r="K335">
        <v>51</v>
      </c>
      <c r="L335">
        <v>2</v>
      </c>
      <c r="M335">
        <v>3</v>
      </c>
      <c r="N335">
        <v>15</v>
      </c>
      <c r="O335">
        <v>6</v>
      </c>
      <c r="P335">
        <v>46</v>
      </c>
      <c r="Q335">
        <v>24</v>
      </c>
      <c r="R335">
        <v>52</v>
      </c>
      <c r="S335">
        <v>25</v>
      </c>
      <c r="T335">
        <v>2</v>
      </c>
      <c r="U335">
        <v>7</v>
      </c>
      <c r="V335">
        <v>4.3099999999999996</v>
      </c>
      <c r="W335">
        <v>3.93</v>
      </c>
      <c r="X335">
        <v>1.4</v>
      </c>
      <c r="Y335">
        <v>40</v>
      </c>
      <c r="Z335">
        <v>21</v>
      </c>
      <c r="AA335">
        <v>39</v>
      </c>
      <c r="AB335">
        <v>0.28899999999999998</v>
      </c>
      <c r="AC335">
        <v>0</v>
      </c>
      <c r="AD335" s="134">
        <f t="shared" si="44"/>
        <v>9.1764705882352935</v>
      </c>
      <c r="AE335" s="134">
        <f t="shared" si="45"/>
        <v>4.4117647058823533</v>
      </c>
      <c r="AF335" s="134">
        <f t="shared" si="46"/>
        <v>4.7647058823529402</v>
      </c>
      <c r="AH335" s="209">
        <f t="shared" si="49"/>
        <v>0</v>
      </c>
      <c r="AI335" s="209">
        <f t="shared" ca="1" si="50"/>
        <v>347</v>
      </c>
      <c r="AJ335" s="134">
        <f>(K335*'User Input'!$K$6)+(L335*'User Input'!$K$2)+(M335*'User Input'!$K$3)+(N335*'User Input'!$K$4)+(R335*'User Input'!$K$7)+(S335*'User Input'!$K$8)+(P335*'User Input'!$K$10)+(Q335*'User Input'!$K$9)+(O335*'User Input'!$K$11)+(I335*'User Input'!$K$12)</f>
        <v>188</v>
      </c>
      <c r="AK335">
        <f t="shared" ref="AK335:AK398" si="52">IF(E335="SP",IF(AND(ABS(G335-H335)&lt;3,H335&gt;9),AJ335/H335,0),AJ335/G335)</f>
        <v>3.2982456140350878</v>
      </c>
      <c r="AL335" s="209">
        <f t="shared" ca="1" si="51"/>
        <v>164</v>
      </c>
      <c r="AM335" s="209">
        <f t="shared" ca="1" si="47"/>
        <v>357</v>
      </c>
      <c r="AN335" s="209">
        <f t="shared" ca="1" si="48"/>
        <v>270</v>
      </c>
    </row>
    <row r="336" spans="2:40" x14ac:dyDescent="0.2">
      <c r="B336" t="s">
        <v>330</v>
      </c>
      <c r="C336" t="s">
        <v>138</v>
      </c>
      <c r="D336" t="s">
        <v>111</v>
      </c>
      <c r="E336" t="s">
        <v>111</v>
      </c>
      <c r="F336">
        <v>-2.5</v>
      </c>
      <c r="G336">
        <v>28</v>
      </c>
      <c r="H336">
        <v>28</v>
      </c>
      <c r="I336">
        <v>12</v>
      </c>
      <c r="J336">
        <v>603</v>
      </c>
      <c r="K336">
        <v>140.30000000000001</v>
      </c>
      <c r="L336">
        <v>7</v>
      </c>
      <c r="M336">
        <v>10</v>
      </c>
      <c r="N336">
        <v>0</v>
      </c>
      <c r="O336">
        <v>0</v>
      </c>
      <c r="P336">
        <v>142</v>
      </c>
      <c r="Q336">
        <v>68</v>
      </c>
      <c r="R336">
        <v>116</v>
      </c>
      <c r="S336">
        <v>44</v>
      </c>
      <c r="T336">
        <v>4</v>
      </c>
      <c r="U336">
        <v>20</v>
      </c>
      <c r="V336">
        <v>4.3499999999999996</v>
      </c>
      <c r="W336">
        <v>4.1100000000000003</v>
      </c>
      <c r="X336">
        <v>1.32</v>
      </c>
      <c r="Y336">
        <v>40</v>
      </c>
      <c r="Z336">
        <v>20</v>
      </c>
      <c r="AA336">
        <v>40</v>
      </c>
      <c r="AB336">
        <v>0.28999999999999998</v>
      </c>
      <c r="AC336">
        <v>0</v>
      </c>
      <c r="AD336" s="134">
        <f t="shared" si="44"/>
        <v>7.4411974340698501</v>
      </c>
      <c r="AE336" s="134">
        <f t="shared" si="45"/>
        <v>2.8225231646471842</v>
      </c>
      <c r="AF336" s="134">
        <f t="shared" si="46"/>
        <v>4.6186742694226659</v>
      </c>
      <c r="AH336" s="209">
        <f t="shared" si="49"/>
        <v>12</v>
      </c>
      <c r="AI336" s="209">
        <f t="shared" ca="1" si="50"/>
        <v>85</v>
      </c>
      <c r="AJ336" s="134">
        <f>(K336*'User Input'!$K$6)+(L336*'User Input'!$K$2)+(M336*'User Input'!$K$3)+(N336*'User Input'!$K$4)+(R336*'User Input'!$K$7)+(S336*'User Input'!$K$8)+(P336*'User Input'!$K$10)+(Q336*'User Input'!$K$9)+(O336*'User Input'!$K$11)+(I336*'User Input'!$K$12)</f>
        <v>259.90000000000003</v>
      </c>
      <c r="AK336">
        <f t="shared" si="52"/>
        <v>9.2821428571428584</v>
      </c>
      <c r="AL336" s="209">
        <f t="shared" ca="1" si="51"/>
        <v>113</v>
      </c>
      <c r="AM336" s="209">
        <f t="shared" ca="1" si="47"/>
        <v>326</v>
      </c>
      <c r="AN336" s="209">
        <f t="shared" ca="1" si="48"/>
        <v>69</v>
      </c>
    </row>
    <row r="337" spans="2:40" x14ac:dyDescent="0.2">
      <c r="B337" t="s">
        <v>585</v>
      </c>
      <c r="C337" t="s">
        <v>719</v>
      </c>
      <c r="D337" t="s">
        <v>9</v>
      </c>
      <c r="E337" t="s">
        <v>9</v>
      </c>
      <c r="F337">
        <v>-2.7</v>
      </c>
      <c r="G337">
        <v>57</v>
      </c>
      <c r="H337">
        <v>0</v>
      </c>
      <c r="I337">
        <v>0</v>
      </c>
      <c r="J337">
        <v>242</v>
      </c>
      <c r="K337">
        <v>56.7</v>
      </c>
      <c r="L337">
        <v>3</v>
      </c>
      <c r="M337">
        <v>3</v>
      </c>
      <c r="N337">
        <v>2</v>
      </c>
      <c r="O337">
        <v>14</v>
      </c>
      <c r="P337">
        <v>46</v>
      </c>
      <c r="Q337">
        <v>24</v>
      </c>
      <c r="R337">
        <v>71</v>
      </c>
      <c r="S337">
        <v>27</v>
      </c>
      <c r="T337">
        <v>3</v>
      </c>
      <c r="U337">
        <v>7</v>
      </c>
      <c r="V337">
        <v>3.86</v>
      </c>
      <c r="W337">
        <v>3.26</v>
      </c>
      <c r="X337">
        <v>1.29</v>
      </c>
      <c r="Y337">
        <v>41</v>
      </c>
      <c r="Z337">
        <v>20</v>
      </c>
      <c r="AA337">
        <v>39</v>
      </c>
      <c r="AB337">
        <v>0.28999999999999998</v>
      </c>
      <c r="AC337">
        <v>0</v>
      </c>
      <c r="AD337" s="134">
        <f t="shared" si="44"/>
        <v>11.269841269841269</v>
      </c>
      <c r="AE337" s="134">
        <f t="shared" si="45"/>
        <v>4.2857142857142856</v>
      </c>
      <c r="AF337" s="134">
        <f t="shared" si="46"/>
        <v>6.9841269841269833</v>
      </c>
      <c r="AH337" s="209">
        <f t="shared" si="49"/>
        <v>0</v>
      </c>
      <c r="AI337" s="209">
        <f t="shared" ca="1" si="50"/>
        <v>347</v>
      </c>
      <c r="AJ337" s="134">
        <f>(K337*'User Input'!$K$6)+(L337*'User Input'!$K$2)+(M337*'User Input'!$K$3)+(N337*'User Input'!$K$4)+(R337*'User Input'!$K$7)+(S337*'User Input'!$K$8)+(P337*'User Input'!$K$10)+(Q337*'User Input'!$K$9)+(O337*'User Input'!$K$11)+(I337*'User Input'!$K$12)</f>
        <v>128.60000000000002</v>
      </c>
      <c r="AK337">
        <f t="shared" si="52"/>
        <v>2.2561403508771933</v>
      </c>
      <c r="AL337" s="209">
        <f t="shared" ca="1" si="51"/>
        <v>247</v>
      </c>
      <c r="AM337" s="209">
        <f t="shared" ca="1" si="47"/>
        <v>611</v>
      </c>
      <c r="AN337" s="209">
        <f t="shared" ca="1" si="48"/>
        <v>270</v>
      </c>
    </row>
    <row r="338" spans="2:40" x14ac:dyDescent="0.2">
      <c r="B338" t="s">
        <v>245</v>
      </c>
      <c r="C338" t="s">
        <v>138</v>
      </c>
      <c r="D338" t="s">
        <v>9</v>
      </c>
      <c r="E338" t="s">
        <v>9</v>
      </c>
      <c r="F338">
        <v>-2.8</v>
      </c>
      <c r="G338">
        <v>57</v>
      </c>
      <c r="H338">
        <v>0</v>
      </c>
      <c r="I338">
        <v>0</v>
      </c>
      <c r="J338">
        <v>215</v>
      </c>
      <c r="K338">
        <v>51</v>
      </c>
      <c r="L338">
        <v>2</v>
      </c>
      <c r="M338">
        <v>3</v>
      </c>
      <c r="N338">
        <v>8</v>
      </c>
      <c r="O338">
        <v>11</v>
      </c>
      <c r="P338">
        <v>46</v>
      </c>
      <c r="Q338">
        <v>22</v>
      </c>
      <c r="R338">
        <v>52</v>
      </c>
      <c r="S338">
        <v>17</v>
      </c>
      <c r="T338">
        <v>2</v>
      </c>
      <c r="U338">
        <v>7</v>
      </c>
      <c r="V338">
        <v>3.85</v>
      </c>
      <c r="W338">
        <v>3.39</v>
      </c>
      <c r="X338">
        <v>1.23</v>
      </c>
      <c r="Y338">
        <v>40</v>
      </c>
      <c r="Z338">
        <v>20</v>
      </c>
      <c r="AA338">
        <v>40</v>
      </c>
      <c r="AB338">
        <v>0.28799999999999998</v>
      </c>
      <c r="AC338">
        <v>0</v>
      </c>
      <c r="AD338" s="134">
        <f t="shared" si="44"/>
        <v>9.1764705882352935</v>
      </c>
      <c r="AE338" s="134">
        <f t="shared" si="45"/>
        <v>3</v>
      </c>
      <c r="AF338" s="134">
        <f t="shared" si="46"/>
        <v>6.1764705882352935</v>
      </c>
      <c r="AH338" s="209">
        <f t="shared" si="49"/>
        <v>0</v>
      </c>
      <c r="AI338" s="209">
        <f t="shared" ca="1" si="50"/>
        <v>347</v>
      </c>
      <c r="AJ338" s="134">
        <f>(K338*'User Input'!$K$6)+(L338*'User Input'!$K$2)+(M338*'User Input'!$K$3)+(N338*'User Input'!$K$4)+(R338*'User Input'!$K$7)+(S338*'User Input'!$K$8)+(P338*'User Input'!$K$10)+(Q338*'User Input'!$K$9)+(O338*'User Input'!$K$11)+(I338*'User Input'!$K$12)</f>
        <v>149</v>
      </c>
      <c r="AK338">
        <f t="shared" si="52"/>
        <v>2.6140350877192984</v>
      </c>
      <c r="AL338" s="209">
        <f t="shared" ca="1" si="51"/>
        <v>219</v>
      </c>
      <c r="AM338" s="209">
        <f t="shared" ca="1" si="47"/>
        <v>619</v>
      </c>
      <c r="AN338" s="209">
        <f t="shared" ca="1" si="48"/>
        <v>270</v>
      </c>
    </row>
    <row r="339" spans="2:40" x14ac:dyDescent="0.2">
      <c r="B339" t="s">
        <v>660</v>
      </c>
      <c r="C339" t="s">
        <v>141</v>
      </c>
      <c r="D339" t="s">
        <v>111</v>
      </c>
      <c r="E339" t="s">
        <v>111</v>
      </c>
      <c r="F339">
        <v>-2.8</v>
      </c>
      <c r="G339">
        <v>23</v>
      </c>
      <c r="H339">
        <v>23</v>
      </c>
      <c r="I339">
        <v>10</v>
      </c>
      <c r="J339">
        <v>472</v>
      </c>
      <c r="K339">
        <v>111.2</v>
      </c>
      <c r="L339">
        <v>7</v>
      </c>
      <c r="M339">
        <v>7</v>
      </c>
      <c r="N339">
        <v>0</v>
      </c>
      <c r="O339">
        <v>0</v>
      </c>
      <c r="P339">
        <v>115</v>
      </c>
      <c r="Q339">
        <v>50</v>
      </c>
      <c r="R339">
        <v>89</v>
      </c>
      <c r="S339">
        <v>27</v>
      </c>
      <c r="T339">
        <v>4</v>
      </c>
      <c r="U339">
        <v>14</v>
      </c>
      <c r="V339">
        <v>4.03</v>
      </c>
      <c r="W339">
        <v>3.82</v>
      </c>
      <c r="X339">
        <v>1.28</v>
      </c>
      <c r="Y339">
        <v>47</v>
      </c>
      <c r="Z339">
        <v>20</v>
      </c>
      <c r="AA339">
        <v>33</v>
      </c>
      <c r="AB339">
        <v>0.29799999999999999</v>
      </c>
      <c r="AC339">
        <v>0</v>
      </c>
      <c r="AD339" s="134">
        <f t="shared" si="44"/>
        <v>7.2032374100719423</v>
      </c>
      <c r="AE339" s="134">
        <f t="shared" si="45"/>
        <v>2.185251798561151</v>
      </c>
      <c r="AF339" s="134">
        <f t="shared" si="46"/>
        <v>5.0179856115107917</v>
      </c>
      <c r="AH339" s="209">
        <f t="shared" si="49"/>
        <v>10</v>
      </c>
      <c r="AI339" s="209">
        <f t="shared" ca="1" si="50"/>
        <v>111</v>
      </c>
      <c r="AJ339" s="134">
        <f>(K339*'User Input'!$K$6)+(L339*'User Input'!$K$2)+(M339*'User Input'!$K$3)+(N339*'User Input'!$K$4)+(R339*'User Input'!$K$7)+(S339*'User Input'!$K$8)+(P339*'User Input'!$K$10)+(Q339*'User Input'!$K$9)+(O339*'User Input'!$K$11)+(I339*'User Input'!$K$12)</f>
        <v>230.10000000000002</v>
      </c>
      <c r="AK339">
        <f t="shared" si="52"/>
        <v>10.004347826086958</v>
      </c>
      <c r="AL339" s="209">
        <f t="shared" ca="1" si="51"/>
        <v>132</v>
      </c>
      <c r="AM339" s="209">
        <f t="shared" ca="1" si="47"/>
        <v>516</v>
      </c>
      <c r="AN339" s="209">
        <f t="shared" ca="1" si="48"/>
        <v>134</v>
      </c>
    </row>
    <row r="340" spans="2:40" x14ac:dyDescent="0.2">
      <c r="B340" t="s">
        <v>2453</v>
      </c>
      <c r="C340" t="s">
        <v>141</v>
      </c>
      <c r="D340" t="s">
        <v>111</v>
      </c>
      <c r="E340" t="s">
        <v>111</v>
      </c>
      <c r="F340">
        <v>-2.8</v>
      </c>
      <c r="G340">
        <v>24</v>
      </c>
      <c r="H340">
        <v>24</v>
      </c>
      <c r="I340">
        <v>11</v>
      </c>
      <c r="J340">
        <v>528</v>
      </c>
      <c r="K340">
        <v>121.5</v>
      </c>
      <c r="L340">
        <v>7</v>
      </c>
      <c r="M340">
        <v>8</v>
      </c>
      <c r="N340">
        <v>0</v>
      </c>
      <c r="O340">
        <v>0</v>
      </c>
      <c r="P340">
        <v>118</v>
      </c>
      <c r="Q340">
        <v>57</v>
      </c>
      <c r="R340">
        <v>111</v>
      </c>
      <c r="S340">
        <v>48</v>
      </c>
      <c r="T340">
        <v>5</v>
      </c>
      <c r="U340">
        <v>17</v>
      </c>
      <c r="V340">
        <v>4.2300000000000004</v>
      </c>
      <c r="W340">
        <v>4.1100000000000003</v>
      </c>
      <c r="X340">
        <v>1.36</v>
      </c>
      <c r="Y340">
        <v>42</v>
      </c>
      <c r="Z340">
        <v>20</v>
      </c>
      <c r="AA340">
        <v>38</v>
      </c>
      <c r="AB340">
        <v>0.28999999999999998</v>
      </c>
      <c r="AC340">
        <v>0</v>
      </c>
      <c r="AD340" s="134">
        <f t="shared" si="44"/>
        <v>8.2222222222222214</v>
      </c>
      <c r="AE340" s="134">
        <f t="shared" si="45"/>
        <v>3.5555555555555554</v>
      </c>
      <c r="AF340" s="134">
        <f t="shared" si="46"/>
        <v>4.6666666666666661</v>
      </c>
      <c r="AH340" s="209">
        <f t="shared" si="49"/>
        <v>11</v>
      </c>
      <c r="AI340" s="209">
        <f t="shared" ca="1" si="50"/>
        <v>100</v>
      </c>
      <c r="AJ340" s="134">
        <f>(K340*'User Input'!$K$6)+(L340*'User Input'!$K$2)+(M340*'User Input'!$K$3)+(N340*'User Input'!$K$4)+(R340*'User Input'!$K$7)+(S340*'User Input'!$K$8)+(P340*'User Input'!$K$10)+(Q340*'User Input'!$K$9)+(O340*'User Input'!$K$11)+(I340*'User Input'!$K$12)</f>
        <v>239</v>
      </c>
      <c r="AK340">
        <f t="shared" si="52"/>
        <v>9.9583333333333339</v>
      </c>
      <c r="AL340" s="209">
        <f t="shared" ca="1" si="51"/>
        <v>127</v>
      </c>
      <c r="AM340" s="209">
        <f t="shared" ca="1" si="47"/>
        <v>409</v>
      </c>
      <c r="AN340" s="209">
        <f t="shared" ca="1" si="48"/>
        <v>103</v>
      </c>
    </row>
    <row r="341" spans="2:40" x14ac:dyDescent="0.2">
      <c r="B341" t="s">
        <v>928</v>
      </c>
      <c r="C341" t="s">
        <v>716</v>
      </c>
      <c r="D341" t="s">
        <v>9</v>
      </c>
      <c r="E341" t="s">
        <v>9</v>
      </c>
      <c r="F341">
        <v>-2.9</v>
      </c>
      <c r="G341">
        <v>57</v>
      </c>
      <c r="H341">
        <v>2</v>
      </c>
      <c r="I341">
        <v>1</v>
      </c>
      <c r="J341">
        <v>368</v>
      </c>
      <c r="K341">
        <v>85.3</v>
      </c>
      <c r="L341">
        <v>5</v>
      </c>
      <c r="M341">
        <v>4</v>
      </c>
      <c r="N341">
        <v>0</v>
      </c>
      <c r="O341">
        <v>6</v>
      </c>
      <c r="P341">
        <v>86</v>
      </c>
      <c r="Q341">
        <v>37</v>
      </c>
      <c r="R341">
        <v>71</v>
      </c>
      <c r="S341">
        <v>29</v>
      </c>
      <c r="T341">
        <v>5</v>
      </c>
      <c r="U341">
        <v>9</v>
      </c>
      <c r="V341">
        <v>3.9</v>
      </c>
      <c r="W341">
        <v>3.67</v>
      </c>
      <c r="X341">
        <v>1.35</v>
      </c>
      <c r="Y341">
        <v>53</v>
      </c>
      <c r="Z341">
        <v>21</v>
      </c>
      <c r="AA341">
        <v>27</v>
      </c>
      <c r="AB341">
        <v>0.30399999999999999</v>
      </c>
      <c r="AC341">
        <v>0</v>
      </c>
      <c r="AD341" s="134">
        <f t="shared" si="44"/>
        <v>7.4912075029308323</v>
      </c>
      <c r="AE341" s="134">
        <f t="shared" si="45"/>
        <v>3.0597889800703402</v>
      </c>
      <c r="AF341" s="134">
        <f t="shared" si="46"/>
        <v>4.4314185228604916</v>
      </c>
      <c r="AH341" s="209">
        <f t="shared" si="49"/>
        <v>1</v>
      </c>
      <c r="AI341" s="209">
        <f t="shared" ca="1" si="50"/>
        <v>241</v>
      </c>
      <c r="AJ341" s="134">
        <f>(K341*'User Input'!$K$6)+(L341*'User Input'!$K$2)+(M341*'User Input'!$K$3)+(N341*'User Input'!$K$4)+(R341*'User Input'!$K$7)+(S341*'User Input'!$K$8)+(P341*'User Input'!$K$10)+(Q341*'User Input'!$K$9)+(O341*'User Input'!$K$11)+(I341*'User Input'!$K$12)</f>
        <v>157.39999999999998</v>
      </c>
      <c r="AK341">
        <f t="shared" si="52"/>
        <v>2.7614035087719295</v>
      </c>
      <c r="AL341" s="209">
        <f t="shared" ca="1" si="51"/>
        <v>204</v>
      </c>
      <c r="AM341" s="209">
        <f t="shared" ca="1" si="47"/>
        <v>591</v>
      </c>
      <c r="AN341" s="209">
        <f t="shared" ca="1" si="48"/>
        <v>188</v>
      </c>
    </row>
    <row r="342" spans="2:40" x14ac:dyDescent="0.2">
      <c r="B342" t="s">
        <v>664</v>
      </c>
      <c r="C342" t="s">
        <v>123</v>
      </c>
      <c r="D342" t="s">
        <v>111</v>
      </c>
      <c r="E342" t="s">
        <v>111</v>
      </c>
      <c r="F342">
        <v>-2.9</v>
      </c>
      <c r="G342">
        <v>21</v>
      </c>
      <c r="H342">
        <v>21</v>
      </c>
      <c r="I342">
        <v>10</v>
      </c>
      <c r="J342">
        <v>482</v>
      </c>
      <c r="K342">
        <v>111.8</v>
      </c>
      <c r="L342">
        <v>7</v>
      </c>
      <c r="M342">
        <v>6</v>
      </c>
      <c r="N342">
        <v>0</v>
      </c>
      <c r="O342">
        <v>0</v>
      </c>
      <c r="P342">
        <v>107</v>
      </c>
      <c r="Q342">
        <v>51</v>
      </c>
      <c r="R342">
        <v>102</v>
      </c>
      <c r="S342">
        <v>47</v>
      </c>
      <c r="T342">
        <v>5</v>
      </c>
      <c r="U342">
        <v>13</v>
      </c>
      <c r="V342">
        <v>4.1100000000000003</v>
      </c>
      <c r="W342">
        <v>3.95</v>
      </c>
      <c r="X342">
        <v>1.37</v>
      </c>
      <c r="Y342">
        <v>51</v>
      </c>
      <c r="Z342">
        <v>20</v>
      </c>
      <c r="AA342">
        <v>29</v>
      </c>
      <c r="AB342">
        <v>0.29899999999999999</v>
      </c>
      <c r="AC342">
        <v>0</v>
      </c>
      <c r="AD342" s="134">
        <f t="shared" si="44"/>
        <v>8.2110912343470481</v>
      </c>
      <c r="AE342" s="134">
        <f t="shared" si="45"/>
        <v>3.7835420393559929</v>
      </c>
      <c r="AF342" s="134">
        <f t="shared" si="46"/>
        <v>4.4275491949910553</v>
      </c>
      <c r="AH342" s="209">
        <f t="shared" si="49"/>
        <v>10</v>
      </c>
      <c r="AI342" s="209">
        <f t="shared" ca="1" si="50"/>
        <v>111</v>
      </c>
      <c r="AJ342" s="134">
        <f>(K342*'User Input'!$K$6)+(L342*'User Input'!$K$2)+(M342*'User Input'!$K$3)+(N342*'User Input'!$K$4)+(R342*'User Input'!$K$7)+(S342*'User Input'!$K$8)+(P342*'User Input'!$K$10)+(Q342*'User Input'!$K$9)+(O342*'User Input'!$K$11)+(I342*'User Input'!$K$12)</f>
        <v>230.39999999999998</v>
      </c>
      <c r="AK342">
        <f t="shared" si="52"/>
        <v>10.97142857142857</v>
      </c>
      <c r="AL342" s="209">
        <f t="shared" ca="1" si="51"/>
        <v>131</v>
      </c>
      <c r="AM342" s="209">
        <f t="shared" ca="1" si="47"/>
        <v>477</v>
      </c>
      <c r="AN342" s="209">
        <f t="shared" ca="1" si="48"/>
        <v>141</v>
      </c>
    </row>
    <row r="343" spans="2:40" x14ac:dyDescent="0.2">
      <c r="B343" t="s">
        <v>658</v>
      </c>
      <c r="C343" t="s">
        <v>113</v>
      </c>
      <c r="D343" t="s">
        <v>111</v>
      </c>
      <c r="E343" t="s">
        <v>111</v>
      </c>
      <c r="F343">
        <v>-3</v>
      </c>
      <c r="G343">
        <v>31</v>
      </c>
      <c r="H343">
        <v>31</v>
      </c>
      <c r="I343">
        <v>14</v>
      </c>
      <c r="J343">
        <v>732</v>
      </c>
      <c r="K343">
        <v>166.3</v>
      </c>
      <c r="L343">
        <v>9</v>
      </c>
      <c r="M343">
        <v>11</v>
      </c>
      <c r="N343">
        <v>0</v>
      </c>
      <c r="O343">
        <v>0</v>
      </c>
      <c r="P343">
        <v>174</v>
      </c>
      <c r="Q343">
        <v>87</v>
      </c>
      <c r="R343">
        <v>138</v>
      </c>
      <c r="S343">
        <v>64</v>
      </c>
      <c r="T343">
        <v>9</v>
      </c>
      <c r="U343">
        <v>24</v>
      </c>
      <c r="V343">
        <v>4.7</v>
      </c>
      <c r="W343">
        <v>4.21</v>
      </c>
      <c r="X343">
        <v>1.43</v>
      </c>
      <c r="Y343">
        <v>46</v>
      </c>
      <c r="Z343">
        <v>21</v>
      </c>
      <c r="AA343">
        <v>34</v>
      </c>
      <c r="AB343">
        <v>0.30099999999999999</v>
      </c>
      <c r="AC343">
        <v>0</v>
      </c>
      <c r="AD343" s="134">
        <f t="shared" si="44"/>
        <v>7.4684305472038481</v>
      </c>
      <c r="AE343" s="134">
        <f t="shared" si="45"/>
        <v>3.4636199639206251</v>
      </c>
      <c r="AF343" s="134">
        <f t="shared" si="46"/>
        <v>4.0048105832832235</v>
      </c>
      <c r="AH343" s="209">
        <f t="shared" si="49"/>
        <v>14</v>
      </c>
      <c r="AI343" s="209">
        <f t="shared" ca="1" si="50"/>
        <v>53</v>
      </c>
      <c r="AJ343" s="134">
        <f>(K343*'User Input'!$K$6)+(L343*'User Input'!$K$2)+(M343*'User Input'!$K$3)+(N343*'User Input'!$K$4)+(R343*'User Input'!$K$7)+(S343*'User Input'!$K$8)+(P343*'User Input'!$K$10)+(Q343*'User Input'!$K$9)+(O343*'User Input'!$K$11)+(I343*'User Input'!$K$12)</f>
        <v>292.90000000000009</v>
      </c>
      <c r="AK343">
        <f t="shared" si="52"/>
        <v>9.4483870967741961</v>
      </c>
      <c r="AL343" s="209">
        <f t="shared" ca="1" si="51"/>
        <v>90</v>
      </c>
      <c r="AM343" s="209">
        <f t="shared" ca="1" si="47"/>
        <v>166</v>
      </c>
      <c r="AN343" s="209">
        <f t="shared" ca="1" si="48"/>
        <v>27</v>
      </c>
    </row>
    <row r="344" spans="2:40" x14ac:dyDescent="0.2">
      <c r="B344" t="s">
        <v>315</v>
      </c>
      <c r="C344" t="s">
        <v>132</v>
      </c>
      <c r="D344" t="s">
        <v>111</v>
      </c>
      <c r="E344" t="s">
        <v>111</v>
      </c>
      <c r="F344">
        <v>-3</v>
      </c>
      <c r="G344">
        <v>19</v>
      </c>
      <c r="H344">
        <v>19</v>
      </c>
      <c r="I344">
        <v>10</v>
      </c>
      <c r="J344">
        <v>459</v>
      </c>
      <c r="K344">
        <v>106.4</v>
      </c>
      <c r="L344">
        <v>7</v>
      </c>
      <c r="M344">
        <v>6</v>
      </c>
      <c r="N344">
        <v>0</v>
      </c>
      <c r="O344">
        <v>0</v>
      </c>
      <c r="P344">
        <v>102</v>
      </c>
      <c r="Q344">
        <v>47</v>
      </c>
      <c r="R344">
        <v>100</v>
      </c>
      <c r="S344">
        <v>41</v>
      </c>
      <c r="T344">
        <v>5</v>
      </c>
      <c r="U344">
        <v>11</v>
      </c>
      <c r="V344">
        <v>3.97</v>
      </c>
      <c r="W344">
        <v>3.81</v>
      </c>
      <c r="X344">
        <v>1.35</v>
      </c>
      <c r="Y344">
        <v>50</v>
      </c>
      <c r="Z344">
        <v>21</v>
      </c>
      <c r="AA344">
        <v>30</v>
      </c>
      <c r="AB344">
        <v>0.30199999999999999</v>
      </c>
      <c r="AC344">
        <v>0</v>
      </c>
      <c r="AD344" s="134">
        <f t="shared" si="44"/>
        <v>8.458646616541353</v>
      </c>
      <c r="AE344" s="134">
        <f t="shared" si="45"/>
        <v>3.4680451127819545</v>
      </c>
      <c r="AF344" s="134">
        <f t="shared" si="46"/>
        <v>4.9906015037593985</v>
      </c>
      <c r="AH344" s="209">
        <f t="shared" si="49"/>
        <v>10</v>
      </c>
      <c r="AI344" s="209">
        <f t="shared" ca="1" si="50"/>
        <v>111</v>
      </c>
      <c r="AJ344" s="134">
        <f>(K344*'User Input'!$K$6)+(L344*'User Input'!$K$2)+(M344*'User Input'!$K$3)+(N344*'User Input'!$K$4)+(R344*'User Input'!$K$7)+(S344*'User Input'!$K$8)+(P344*'User Input'!$K$10)+(Q344*'User Input'!$K$9)+(O344*'User Input'!$K$11)+(I344*'User Input'!$K$12)</f>
        <v>228.20000000000005</v>
      </c>
      <c r="AK344">
        <f t="shared" si="52"/>
        <v>12.010526315789477</v>
      </c>
      <c r="AL344" s="209">
        <f t="shared" ca="1" si="51"/>
        <v>135</v>
      </c>
      <c r="AM344" s="209">
        <f t="shared" ca="1" si="47"/>
        <v>554</v>
      </c>
      <c r="AN344" s="209">
        <f t="shared" ca="1" si="48"/>
        <v>161</v>
      </c>
    </row>
    <row r="345" spans="2:40" x14ac:dyDescent="0.2">
      <c r="B345" t="s">
        <v>2422</v>
      </c>
      <c r="C345" t="s">
        <v>8</v>
      </c>
      <c r="D345" t="s">
        <v>9</v>
      </c>
      <c r="E345" t="s">
        <v>9</v>
      </c>
      <c r="F345">
        <v>-3</v>
      </c>
      <c r="G345">
        <v>55</v>
      </c>
      <c r="H345">
        <v>0</v>
      </c>
      <c r="I345">
        <v>0</v>
      </c>
      <c r="J345">
        <v>256</v>
      </c>
      <c r="K345">
        <v>60.6</v>
      </c>
      <c r="L345">
        <v>3</v>
      </c>
      <c r="M345">
        <v>3</v>
      </c>
      <c r="N345">
        <v>0</v>
      </c>
      <c r="O345">
        <v>11</v>
      </c>
      <c r="P345">
        <v>54</v>
      </c>
      <c r="Q345">
        <v>26</v>
      </c>
      <c r="R345">
        <v>67</v>
      </c>
      <c r="S345">
        <v>21</v>
      </c>
      <c r="T345">
        <v>3</v>
      </c>
      <c r="U345">
        <v>8</v>
      </c>
      <c r="V345">
        <v>3.79</v>
      </c>
      <c r="W345">
        <v>3.23</v>
      </c>
      <c r="X345">
        <v>1.22</v>
      </c>
      <c r="Y345">
        <v>36</v>
      </c>
      <c r="Z345">
        <v>21</v>
      </c>
      <c r="AA345">
        <v>42</v>
      </c>
      <c r="AB345">
        <v>0.29099999999999998</v>
      </c>
      <c r="AC345">
        <v>0</v>
      </c>
      <c r="AD345" s="134">
        <f t="shared" si="44"/>
        <v>9.9504950495049496</v>
      </c>
      <c r="AE345" s="134">
        <f t="shared" si="45"/>
        <v>3.1188118811881189</v>
      </c>
      <c r="AF345" s="134">
        <f t="shared" si="46"/>
        <v>6.8316831683168306</v>
      </c>
      <c r="AH345" s="209">
        <f t="shared" si="49"/>
        <v>0</v>
      </c>
      <c r="AI345" s="209">
        <f t="shared" ca="1" si="50"/>
        <v>347</v>
      </c>
      <c r="AJ345" s="134">
        <f>(K345*'User Input'!$K$6)+(L345*'User Input'!$K$2)+(M345*'User Input'!$K$3)+(N345*'User Input'!$K$4)+(R345*'User Input'!$K$7)+(S345*'User Input'!$K$8)+(P345*'User Input'!$K$10)+(Q345*'User Input'!$K$9)+(O345*'User Input'!$K$11)+(I345*'User Input'!$K$12)</f>
        <v>120.30000000000001</v>
      </c>
      <c r="AK345">
        <f t="shared" si="52"/>
        <v>2.1872727272727275</v>
      </c>
      <c r="AL345" s="209">
        <f t="shared" ca="1" si="51"/>
        <v>275</v>
      </c>
      <c r="AM345" s="209">
        <f t="shared" ca="1" si="47"/>
        <v>646</v>
      </c>
      <c r="AN345" s="209">
        <f t="shared" ca="1" si="48"/>
        <v>218</v>
      </c>
    </row>
    <row r="346" spans="2:40" x14ac:dyDescent="0.2">
      <c r="B346" t="s">
        <v>551</v>
      </c>
      <c r="C346" t="s">
        <v>810</v>
      </c>
      <c r="D346" t="s">
        <v>9</v>
      </c>
      <c r="E346" t="s">
        <v>9</v>
      </c>
      <c r="F346">
        <v>-3.1</v>
      </c>
      <c r="G346">
        <v>57</v>
      </c>
      <c r="H346">
        <v>0</v>
      </c>
      <c r="I346">
        <v>0</v>
      </c>
      <c r="J346">
        <v>217</v>
      </c>
      <c r="K346">
        <v>51</v>
      </c>
      <c r="L346">
        <v>2</v>
      </c>
      <c r="M346">
        <v>3</v>
      </c>
      <c r="N346">
        <v>10</v>
      </c>
      <c r="O346">
        <v>11</v>
      </c>
      <c r="P346">
        <v>49</v>
      </c>
      <c r="Q346">
        <v>23</v>
      </c>
      <c r="R346">
        <v>50</v>
      </c>
      <c r="S346">
        <v>17</v>
      </c>
      <c r="T346">
        <v>2</v>
      </c>
      <c r="U346">
        <v>7</v>
      </c>
      <c r="V346">
        <v>4.08</v>
      </c>
      <c r="W346">
        <v>3.49</v>
      </c>
      <c r="X346">
        <v>1.29</v>
      </c>
      <c r="Y346">
        <v>43</v>
      </c>
      <c r="Z346">
        <v>20</v>
      </c>
      <c r="AA346">
        <v>37</v>
      </c>
      <c r="AB346">
        <v>0.29599999999999999</v>
      </c>
      <c r="AC346">
        <v>0</v>
      </c>
      <c r="AD346" s="134">
        <f t="shared" si="44"/>
        <v>8.8235294117647065</v>
      </c>
      <c r="AE346" s="134">
        <f t="shared" si="45"/>
        <v>3</v>
      </c>
      <c r="AF346" s="134">
        <f t="shared" si="46"/>
        <v>5.8235294117647065</v>
      </c>
      <c r="AH346" s="209">
        <f t="shared" si="49"/>
        <v>0</v>
      </c>
      <c r="AI346" s="209">
        <f t="shared" ca="1" si="50"/>
        <v>347</v>
      </c>
      <c r="AJ346" s="134">
        <f>(K346*'User Input'!$K$6)+(L346*'User Input'!$K$2)+(M346*'User Input'!$K$3)+(N346*'User Input'!$K$4)+(R346*'User Input'!$K$7)+(S346*'User Input'!$K$8)+(P346*'User Input'!$K$10)+(Q346*'User Input'!$K$9)+(O346*'User Input'!$K$11)+(I346*'User Input'!$K$12)</f>
        <v>158</v>
      </c>
      <c r="AK346">
        <f t="shared" si="52"/>
        <v>2.7719298245614037</v>
      </c>
      <c r="AL346" s="209">
        <f t="shared" ca="1" si="51"/>
        <v>201</v>
      </c>
      <c r="AM346" s="209">
        <f t="shared" ca="1" si="47"/>
        <v>488</v>
      </c>
      <c r="AN346" s="209">
        <f t="shared" ca="1" si="48"/>
        <v>270</v>
      </c>
    </row>
    <row r="347" spans="2:40" x14ac:dyDescent="0.2">
      <c r="B347" t="s">
        <v>636</v>
      </c>
      <c r="C347" t="s">
        <v>117</v>
      </c>
      <c r="D347" t="s">
        <v>9</v>
      </c>
      <c r="E347" t="s">
        <v>9</v>
      </c>
      <c r="F347">
        <v>-3.1</v>
      </c>
      <c r="G347">
        <v>57</v>
      </c>
      <c r="H347">
        <v>0</v>
      </c>
      <c r="I347">
        <v>0</v>
      </c>
      <c r="J347">
        <v>216</v>
      </c>
      <c r="K347">
        <v>51</v>
      </c>
      <c r="L347">
        <v>3</v>
      </c>
      <c r="M347">
        <v>2</v>
      </c>
      <c r="N347">
        <v>8</v>
      </c>
      <c r="O347">
        <v>12</v>
      </c>
      <c r="P347">
        <v>47</v>
      </c>
      <c r="Q347">
        <v>22</v>
      </c>
      <c r="R347">
        <v>52</v>
      </c>
      <c r="S347">
        <v>18</v>
      </c>
      <c r="T347">
        <v>2</v>
      </c>
      <c r="U347">
        <v>7</v>
      </c>
      <c r="V347">
        <v>3.89</v>
      </c>
      <c r="W347">
        <v>3.46</v>
      </c>
      <c r="X347">
        <v>1.28</v>
      </c>
      <c r="Y347">
        <v>42</v>
      </c>
      <c r="Z347">
        <v>20</v>
      </c>
      <c r="AA347">
        <v>39</v>
      </c>
      <c r="AB347">
        <v>0.29399999999999998</v>
      </c>
      <c r="AC347">
        <v>0</v>
      </c>
      <c r="AD347" s="134">
        <f t="shared" si="44"/>
        <v>9.1764705882352935</v>
      </c>
      <c r="AE347" s="134">
        <f t="shared" si="45"/>
        <v>3.1764705882352939</v>
      </c>
      <c r="AF347" s="134">
        <f t="shared" si="46"/>
        <v>6</v>
      </c>
      <c r="AH347" s="209">
        <f t="shared" si="49"/>
        <v>0</v>
      </c>
      <c r="AI347" s="209">
        <f t="shared" ca="1" si="50"/>
        <v>347</v>
      </c>
      <c r="AJ347" s="134">
        <f>(K347*'User Input'!$K$6)+(L347*'User Input'!$K$2)+(M347*'User Input'!$K$3)+(N347*'User Input'!$K$4)+(R347*'User Input'!$K$7)+(S347*'User Input'!$K$8)+(P347*'User Input'!$K$10)+(Q347*'User Input'!$K$9)+(O347*'User Input'!$K$11)+(I347*'User Input'!$K$12)</f>
        <v>159</v>
      </c>
      <c r="AK347">
        <f t="shared" si="52"/>
        <v>2.7894736842105261</v>
      </c>
      <c r="AL347" s="209">
        <f t="shared" ca="1" si="51"/>
        <v>200</v>
      </c>
      <c r="AM347" s="209">
        <f t="shared" ca="1" si="47"/>
        <v>597</v>
      </c>
      <c r="AN347" s="209">
        <f t="shared" ca="1" si="48"/>
        <v>270</v>
      </c>
    </row>
    <row r="348" spans="2:40" x14ac:dyDescent="0.2">
      <c r="B348" t="s">
        <v>349</v>
      </c>
      <c r="C348" t="s">
        <v>123</v>
      </c>
      <c r="D348" t="s">
        <v>111</v>
      </c>
      <c r="E348" t="s">
        <v>111</v>
      </c>
      <c r="F348">
        <v>-3.1</v>
      </c>
      <c r="G348">
        <v>28</v>
      </c>
      <c r="H348">
        <v>28</v>
      </c>
      <c r="I348">
        <v>12</v>
      </c>
      <c r="J348">
        <v>629</v>
      </c>
      <c r="K348">
        <v>145.80000000000001</v>
      </c>
      <c r="L348">
        <v>9</v>
      </c>
      <c r="M348">
        <v>9</v>
      </c>
      <c r="N348">
        <v>0</v>
      </c>
      <c r="O348">
        <v>0</v>
      </c>
      <c r="P348">
        <v>154</v>
      </c>
      <c r="Q348">
        <v>76</v>
      </c>
      <c r="R348">
        <v>110</v>
      </c>
      <c r="S348">
        <v>42</v>
      </c>
      <c r="T348">
        <v>6</v>
      </c>
      <c r="U348">
        <v>24</v>
      </c>
      <c r="V348">
        <v>4.71</v>
      </c>
      <c r="W348">
        <v>4.26</v>
      </c>
      <c r="X348">
        <v>1.34</v>
      </c>
      <c r="Y348">
        <v>41</v>
      </c>
      <c r="Z348">
        <v>20</v>
      </c>
      <c r="AA348">
        <v>40</v>
      </c>
      <c r="AB348">
        <v>0.28999999999999998</v>
      </c>
      <c r="AC348">
        <v>0</v>
      </c>
      <c r="AD348" s="134">
        <f t="shared" si="44"/>
        <v>6.7901234567901225</v>
      </c>
      <c r="AE348" s="134">
        <f t="shared" si="45"/>
        <v>2.5925925925925926</v>
      </c>
      <c r="AF348" s="134">
        <f t="shared" si="46"/>
        <v>4.19753086419753</v>
      </c>
      <c r="AH348" s="209">
        <f t="shared" si="49"/>
        <v>12</v>
      </c>
      <c r="AI348" s="209">
        <f t="shared" ca="1" si="50"/>
        <v>85</v>
      </c>
      <c r="AJ348" s="134">
        <f>(K348*'User Input'!$K$6)+(L348*'User Input'!$K$2)+(M348*'User Input'!$K$3)+(N348*'User Input'!$K$4)+(R348*'User Input'!$K$7)+(S348*'User Input'!$K$8)+(P348*'User Input'!$K$10)+(Q348*'User Input'!$K$9)+(O348*'User Input'!$K$11)+(I348*'User Input'!$K$12)</f>
        <v>274.40000000000003</v>
      </c>
      <c r="AK348">
        <f t="shared" si="52"/>
        <v>9.8000000000000007</v>
      </c>
      <c r="AL348" s="209">
        <f t="shared" ca="1" si="51"/>
        <v>102</v>
      </c>
      <c r="AM348" s="209">
        <f t="shared" ca="1" si="47"/>
        <v>163</v>
      </c>
      <c r="AN348" s="209">
        <f t="shared" ca="1" si="48"/>
        <v>27</v>
      </c>
    </row>
    <row r="349" spans="2:40" x14ac:dyDescent="0.2">
      <c r="B349" t="s">
        <v>314</v>
      </c>
      <c r="C349" t="s">
        <v>136</v>
      </c>
      <c r="D349" t="s">
        <v>111</v>
      </c>
      <c r="E349" t="s">
        <v>111</v>
      </c>
      <c r="F349">
        <v>-3.2</v>
      </c>
      <c r="G349">
        <v>29</v>
      </c>
      <c r="H349">
        <v>29</v>
      </c>
      <c r="I349">
        <v>12</v>
      </c>
      <c r="J349">
        <v>650</v>
      </c>
      <c r="K349">
        <v>148.9</v>
      </c>
      <c r="L349">
        <v>9</v>
      </c>
      <c r="M349">
        <v>10</v>
      </c>
      <c r="N349">
        <v>0</v>
      </c>
      <c r="O349">
        <v>0</v>
      </c>
      <c r="P349">
        <v>150</v>
      </c>
      <c r="Q349">
        <v>82</v>
      </c>
      <c r="R349">
        <v>133</v>
      </c>
      <c r="S349">
        <v>56</v>
      </c>
      <c r="T349">
        <v>5</v>
      </c>
      <c r="U349">
        <v>27</v>
      </c>
      <c r="V349">
        <v>4.95</v>
      </c>
      <c r="W349">
        <v>4.26</v>
      </c>
      <c r="X349">
        <v>1.39</v>
      </c>
      <c r="Y349">
        <v>33</v>
      </c>
      <c r="Z349">
        <v>21</v>
      </c>
      <c r="AA349">
        <v>46</v>
      </c>
      <c r="AB349">
        <v>0.28799999999999998</v>
      </c>
      <c r="AC349">
        <v>0</v>
      </c>
      <c r="AD349" s="134">
        <f t="shared" si="44"/>
        <v>8.0389523169912689</v>
      </c>
      <c r="AE349" s="134">
        <f t="shared" si="45"/>
        <v>3.38482202820685</v>
      </c>
      <c r="AF349" s="134">
        <f t="shared" si="46"/>
        <v>4.6541302887844189</v>
      </c>
      <c r="AH349" s="209">
        <f t="shared" si="49"/>
        <v>12</v>
      </c>
      <c r="AI349" s="209">
        <f t="shared" ca="1" si="50"/>
        <v>85</v>
      </c>
      <c r="AJ349" s="134">
        <f>(K349*'User Input'!$K$6)+(L349*'User Input'!$K$2)+(M349*'User Input'!$K$3)+(N349*'User Input'!$K$4)+(R349*'User Input'!$K$7)+(S349*'User Input'!$K$8)+(P349*'User Input'!$K$10)+(Q349*'User Input'!$K$9)+(O349*'User Input'!$K$11)+(I349*'User Input'!$K$12)</f>
        <v>274.20000000000005</v>
      </c>
      <c r="AK349">
        <f t="shared" si="52"/>
        <v>9.4551724137931057</v>
      </c>
      <c r="AL349" s="209">
        <f t="shared" ca="1" si="51"/>
        <v>103</v>
      </c>
      <c r="AM349" s="209">
        <f t="shared" ca="1" si="47"/>
        <v>90</v>
      </c>
      <c r="AN349" s="209">
        <f t="shared" ca="1" si="48"/>
        <v>6</v>
      </c>
    </row>
    <row r="350" spans="2:40" x14ac:dyDescent="0.2">
      <c r="B350" t="s">
        <v>439</v>
      </c>
      <c r="C350" t="s">
        <v>810</v>
      </c>
      <c r="D350" t="s">
        <v>111</v>
      </c>
      <c r="E350" t="s">
        <v>111</v>
      </c>
      <c r="F350">
        <v>-3.4</v>
      </c>
      <c r="G350">
        <v>26</v>
      </c>
      <c r="H350">
        <v>26</v>
      </c>
      <c r="I350">
        <v>13</v>
      </c>
      <c r="J350">
        <v>694</v>
      </c>
      <c r="K350">
        <v>158</v>
      </c>
      <c r="L350">
        <v>8</v>
      </c>
      <c r="M350">
        <v>10</v>
      </c>
      <c r="N350">
        <v>0</v>
      </c>
      <c r="O350">
        <v>0</v>
      </c>
      <c r="P350">
        <v>157</v>
      </c>
      <c r="Q350">
        <v>82</v>
      </c>
      <c r="R350">
        <v>143</v>
      </c>
      <c r="S350">
        <v>68</v>
      </c>
      <c r="T350">
        <v>8</v>
      </c>
      <c r="U350">
        <v>23</v>
      </c>
      <c r="V350">
        <v>4.68</v>
      </c>
      <c r="W350">
        <v>4.2300000000000004</v>
      </c>
      <c r="X350">
        <v>1.42</v>
      </c>
      <c r="Y350">
        <v>43</v>
      </c>
      <c r="Z350">
        <v>20</v>
      </c>
      <c r="AA350">
        <v>37</v>
      </c>
      <c r="AB350">
        <v>0.29599999999999999</v>
      </c>
      <c r="AC350">
        <v>0</v>
      </c>
      <c r="AD350" s="134">
        <f t="shared" si="44"/>
        <v>8.1455696202531644</v>
      </c>
      <c r="AE350" s="134">
        <f t="shared" si="45"/>
        <v>3.8734177215189876</v>
      </c>
      <c r="AF350" s="134">
        <f t="shared" si="46"/>
        <v>4.2721518987341769</v>
      </c>
      <c r="AH350" s="209">
        <f t="shared" si="49"/>
        <v>13</v>
      </c>
      <c r="AI350" s="209">
        <f t="shared" ca="1" si="50"/>
        <v>66</v>
      </c>
      <c r="AJ350" s="134">
        <f>(K350*'User Input'!$K$6)+(L350*'User Input'!$K$2)+(M350*'User Input'!$K$3)+(N350*'User Input'!$K$4)+(R350*'User Input'!$K$7)+(S350*'User Input'!$K$8)+(P350*'User Input'!$K$10)+(Q350*'User Input'!$K$9)+(O350*'User Input'!$K$11)+(I350*'User Input'!$K$12)</f>
        <v>283.5</v>
      </c>
      <c r="AK350">
        <f t="shared" si="52"/>
        <v>10.903846153846153</v>
      </c>
      <c r="AL350" s="209">
        <f t="shared" ca="1" si="51"/>
        <v>95</v>
      </c>
      <c r="AM350" s="209">
        <f t="shared" ca="1" si="47"/>
        <v>175</v>
      </c>
      <c r="AN350" s="209">
        <f t="shared" ca="1" si="48"/>
        <v>36</v>
      </c>
    </row>
    <row r="351" spans="2:40" x14ac:dyDescent="0.2">
      <c r="B351" t="s">
        <v>1489</v>
      </c>
      <c r="C351" t="s">
        <v>130</v>
      </c>
      <c r="D351" t="s">
        <v>111</v>
      </c>
      <c r="E351" t="s">
        <v>111</v>
      </c>
      <c r="F351">
        <v>-3.4</v>
      </c>
      <c r="G351">
        <v>19</v>
      </c>
      <c r="H351">
        <v>19</v>
      </c>
      <c r="I351">
        <v>10</v>
      </c>
      <c r="J351">
        <v>455</v>
      </c>
      <c r="K351">
        <v>106.7</v>
      </c>
      <c r="L351">
        <v>6</v>
      </c>
      <c r="M351">
        <v>7</v>
      </c>
      <c r="N351">
        <v>0</v>
      </c>
      <c r="O351">
        <v>0</v>
      </c>
      <c r="P351">
        <v>106</v>
      </c>
      <c r="Q351">
        <v>46</v>
      </c>
      <c r="R351">
        <v>88</v>
      </c>
      <c r="S351">
        <v>34</v>
      </c>
      <c r="T351">
        <v>4</v>
      </c>
      <c r="U351">
        <v>12</v>
      </c>
      <c r="V351">
        <v>3.86</v>
      </c>
      <c r="W351">
        <v>3.89</v>
      </c>
      <c r="X351">
        <v>1.31</v>
      </c>
      <c r="Y351">
        <v>50</v>
      </c>
      <c r="Z351">
        <v>20</v>
      </c>
      <c r="AA351">
        <v>30</v>
      </c>
      <c r="AB351">
        <v>0.29799999999999999</v>
      </c>
      <c r="AC351">
        <v>0</v>
      </c>
      <c r="AD351" s="134">
        <f t="shared" si="44"/>
        <v>7.4226804123711334</v>
      </c>
      <c r="AE351" s="134">
        <f t="shared" si="45"/>
        <v>2.867853795688847</v>
      </c>
      <c r="AF351" s="134">
        <f t="shared" si="46"/>
        <v>4.5548266166822859</v>
      </c>
      <c r="AH351" s="209">
        <f t="shared" si="49"/>
        <v>10</v>
      </c>
      <c r="AI351" s="209">
        <f t="shared" ca="1" si="50"/>
        <v>111</v>
      </c>
      <c r="AJ351" s="134">
        <f>(K351*'User Input'!$K$6)+(L351*'User Input'!$K$2)+(M351*'User Input'!$K$3)+(N351*'User Input'!$K$4)+(R351*'User Input'!$K$7)+(S351*'User Input'!$K$8)+(P351*'User Input'!$K$10)+(Q351*'User Input'!$K$9)+(O351*'User Input'!$K$11)+(I351*'User Input'!$K$12)</f>
        <v>215.10000000000002</v>
      </c>
      <c r="AK351">
        <f t="shared" si="52"/>
        <v>11.321052631578949</v>
      </c>
      <c r="AL351" s="209">
        <f t="shared" ca="1" si="51"/>
        <v>148</v>
      </c>
      <c r="AM351" s="209">
        <f t="shared" ca="1" si="47"/>
        <v>611</v>
      </c>
      <c r="AN351" s="209">
        <f t="shared" ca="1" si="48"/>
        <v>150</v>
      </c>
    </row>
    <row r="352" spans="2:40" x14ac:dyDescent="0.2">
      <c r="B352" t="s">
        <v>504</v>
      </c>
      <c r="C352" t="s">
        <v>122</v>
      </c>
      <c r="D352" t="s">
        <v>9</v>
      </c>
      <c r="E352" t="s">
        <v>9</v>
      </c>
      <c r="F352">
        <v>-3.5</v>
      </c>
      <c r="G352">
        <v>45</v>
      </c>
      <c r="H352">
        <v>0</v>
      </c>
      <c r="I352">
        <v>0</v>
      </c>
      <c r="J352">
        <v>286</v>
      </c>
      <c r="K352">
        <v>68.099999999999994</v>
      </c>
      <c r="L352">
        <v>3</v>
      </c>
      <c r="M352">
        <v>3</v>
      </c>
      <c r="N352">
        <v>0</v>
      </c>
      <c r="O352">
        <v>5</v>
      </c>
      <c r="P352">
        <v>67</v>
      </c>
      <c r="Q352">
        <v>31</v>
      </c>
      <c r="R352">
        <v>64</v>
      </c>
      <c r="S352">
        <v>16</v>
      </c>
      <c r="T352">
        <v>2</v>
      </c>
      <c r="U352">
        <v>10</v>
      </c>
      <c r="V352">
        <v>4.1399999999999997</v>
      </c>
      <c r="W352">
        <v>3.35</v>
      </c>
      <c r="X352">
        <v>1.22</v>
      </c>
      <c r="Y352">
        <v>41</v>
      </c>
      <c r="Z352">
        <v>20</v>
      </c>
      <c r="AA352">
        <v>39</v>
      </c>
      <c r="AB352">
        <v>0.29199999999999998</v>
      </c>
      <c r="AC352">
        <v>0</v>
      </c>
      <c r="AD352" s="134">
        <f t="shared" si="44"/>
        <v>8.4581497797356828</v>
      </c>
      <c r="AE352" s="134">
        <f t="shared" si="45"/>
        <v>2.1145374449339207</v>
      </c>
      <c r="AF352" s="134">
        <f t="shared" si="46"/>
        <v>6.3436123348017617</v>
      </c>
      <c r="AH352" s="209">
        <f t="shared" si="49"/>
        <v>0</v>
      </c>
      <c r="AI352" s="209">
        <f t="shared" ca="1" si="50"/>
        <v>347</v>
      </c>
      <c r="AJ352" s="134">
        <f>(K352*'User Input'!$K$6)+(L352*'User Input'!$K$2)+(M352*'User Input'!$K$3)+(N352*'User Input'!$K$4)+(R352*'User Input'!$K$7)+(S352*'User Input'!$K$8)+(P352*'User Input'!$K$10)+(Q352*'User Input'!$K$9)+(O352*'User Input'!$K$11)+(I352*'User Input'!$K$12)</f>
        <v>128.29999999999998</v>
      </c>
      <c r="AK352">
        <f t="shared" si="52"/>
        <v>2.8511111111111109</v>
      </c>
      <c r="AL352" s="209">
        <f t="shared" ca="1" si="51"/>
        <v>249</v>
      </c>
      <c r="AM352" s="209">
        <f t="shared" ca="1" si="47"/>
        <v>454</v>
      </c>
      <c r="AN352" s="209">
        <f t="shared" ca="1" si="48"/>
        <v>178</v>
      </c>
    </row>
    <row r="353" spans="2:40" x14ac:dyDescent="0.2">
      <c r="B353" t="s">
        <v>335</v>
      </c>
      <c r="C353" t="s">
        <v>135</v>
      </c>
      <c r="D353" t="s">
        <v>9</v>
      </c>
      <c r="E353" t="s">
        <v>9</v>
      </c>
      <c r="F353">
        <v>-3.6</v>
      </c>
      <c r="G353">
        <v>55</v>
      </c>
      <c r="H353">
        <v>0</v>
      </c>
      <c r="I353">
        <v>0</v>
      </c>
      <c r="J353">
        <v>233</v>
      </c>
      <c r="K353">
        <v>55.1</v>
      </c>
      <c r="L353">
        <v>3</v>
      </c>
      <c r="M353">
        <v>3</v>
      </c>
      <c r="N353">
        <v>0</v>
      </c>
      <c r="O353">
        <v>11</v>
      </c>
      <c r="P353">
        <v>48</v>
      </c>
      <c r="Q353">
        <v>22</v>
      </c>
      <c r="R353">
        <v>62</v>
      </c>
      <c r="S353">
        <v>20</v>
      </c>
      <c r="T353">
        <v>3</v>
      </c>
      <c r="U353">
        <v>6</v>
      </c>
      <c r="V353">
        <v>3.66</v>
      </c>
      <c r="W353">
        <v>3.19</v>
      </c>
      <c r="X353">
        <v>1.23</v>
      </c>
      <c r="Y353">
        <v>42</v>
      </c>
      <c r="Z353">
        <v>21</v>
      </c>
      <c r="AA353">
        <v>37</v>
      </c>
      <c r="AB353">
        <v>0.29099999999999998</v>
      </c>
      <c r="AC353">
        <v>0</v>
      </c>
      <c r="AD353" s="134">
        <f t="shared" si="44"/>
        <v>10.127041742286751</v>
      </c>
      <c r="AE353" s="134">
        <f t="shared" si="45"/>
        <v>3.2667876588021776</v>
      </c>
      <c r="AF353" s="134">
        <f t="shared" si="46"/>
        <v>6.8602540834845733</v>
      </c>
      <c r="AH353" s="209">
        <f t="shared" si="49"/>
        <v>0</v>
      </c>
      <c r="AI353" s="209">
        <f t="shared" ca="1" si="50"/>
        <v>347</v>
      </c>
      <c r="AJ353" s="134">
        <f>(K353*'User Input'!$K$6)+(L353*'User Input'!$K$2)+(M353*'User Input'!$K$3)+(N353*'User Input'!$K$4)+(R353*'User Input'!$K$7)+(S353*'User Input'!$K$8)+(P353*'User Input'!$K$10)+(Q353*'User Input'!$K$9)+(O353*'User Input'!$K$11)+(I353*'User Input'!$K$12)</f>
        <v>112.30000000000001</v>
      </c>
      <c r="AK353">
        <f t="shared" si="52"/>
        <v>2.041818181818182</v>
      </c>
      <c r="AL353" s="209">
        <f t="shared" ca="1" si="51"/>
        <v>298</v>
      </c>
      <c r="AM353" s="209">
        <f t="shared" ca="1" si="47"/>
        <v>685</v>
      </c>
      <c r="AN353" s="209">
        <f t="shared" ca="1" si="48"/>
        <v>331</v>
      </c>
    </row>
    <row r="354" spans="2:40" x14ac:dyDescent="0.2">
      <c r="B354" t="s">
        <v>457</v>
      </c>
      <c r="C354" t="s">
        <v>117</v>
      </c>
      <c r="D354" t="s">
        <v>111</v>
      </c>
      <c r="E354" t="s">
        <v>111</v>
      </c>
      <c r="F354">
        <v>-3.6</v>
      </c>
      <c r="G354">
        <v>31</v>
      </c>
      <c r="H354">
        <v>31</v>
      </c>
      <c r="I354">
        <v>16</v>
      </c>
      <c r="J354">
        <v>796</v>
      </c>
      <c r="K354">
        <v>184.8</v>
      </c>
      <c r="L354">
        <v>9</v>
      </c>
      <c r="M354">
        <v>12</v>
      </c>
      <c r="N354">
        <v>0</v>
      </c>
      <c r="O354">
        <v>0</v>
      </c>
      <c r="P354">
        <v>212</v>
      </c>
      <c r="Q354">
        <v>95</v>
      </c>
      <c r="R354">
        <v>114</v>
      </c>
      <c r="S354">
        <v>40</v>
      </c>
      <c r="T354">
        <v>7</v>
      </c>
      <c r="U354">
        <v>27</v>
      </c>
      <c r="V354">
        <v>4.62</v>
      </c>
      <c r="W354">
        <v>4.16</v>
      </c>
      <c r="X354">
        <v>1.37</v>
      </c>
      <c r="Y354">
        <v>50</v>
      </c>
      <c r="Z354">
        <v>20</v>
      </c>
      <c r="AA354">
        <v>30</v>
      </c>
      <c r="AB354">
        <v>0.30499999999999999</v>
      </c>
      <c r="AC354">
        <v>0</v>
      </c>
      <c r="AD354" s="134">
        <f t="shared" si="44"/>
        <v>5.5519480519480515</v>
      </c>
      <c r="AE354" s="134">
        <f t="shared" si="45"/>
        <v>1.948051948051948</v>
      </c>
      <c r="AF354" s="134">
        <f t="shared" si="46"/>
        <v>3.6038961038961035</v>
      </c>
      <c r="AH354" s="209">
        <f t="shared" si="49"/>
        <v>16</v>
      </c>
      <c r="AI354" s="209">
        <f t="shared" ca="1" si="50"/>
        <v>26</v>
      </c>
      <c r="AJ354" s="134">
        <f>(K354*'User Input'!$K$6)+(L354*'User Input'!$K$2)+(M354*'User Input'!$K$3)+(N354*'User Input'!$K$4)+(R354*'User Input'!$K$7)+(S354*'User Input'!$K$8)+(P354*'User Input'!$K$10)+(Q354*'User Input'!$K$9)+(O354*'User Input'!$K$11)+(I354*'User Input'!$K$12)</f>
        <v>315.40000000000009</v>
      </c>
      <c r="AK354">
        <f t="shared" si="52"/>
        <v>10.1741935483871</v>
      </c>
      <c r="AL354" s="209">
        <f t="shared" ca="1" si="51"/>
        <v>75</v>
      </c>
      <c r="AM354" s="209">
        <f t="shared" ca="1" si="47"/>
        <v>209</v>
      </c>
      <c r="AN354" s="209">
        <f t="shared" ca="1" si="48"/>
        <v>6</v>
      </c>
    </row>
    <row r="355" spans="2:40" x14ac:dyDescent="0.2">
      <c r="B355" t="s">
        <v>3600</v>
      </c>
      <c r="C355" t="s">
        <v>718</v>
      </c>
      <c r="D355" t="s">
        <v>9</v>
      </c>
      <c r="E355" t="s">
        <v>9</v>
      </c>
      <c r="F355">
        <v>-3.6</v>
      </c>
      <c r="G355">
        <v>31</v>
      </c>
      <c r="H355">
        <v>0</v>
      </c>
      <c r="I355">
        <v>0</v>
      </c>
      <c r="J355">
        <v>232</v>
      </c>
      <c r="K355">
        <v>55.4</v>
      </c>
      <c r="L355">
        <v>3</v>
      </c>
      <c r="M355">
        <v>3</v>
      </c>
      <c r="N355">
        <v>0</v>
      </c>
      <c r="O355">
        <v>3</v>
      </c>
      <c r="P355">
        <v>49</v>
      </c>
      <c r="Q355">
        <v>22</v>
      </c>
      <c r="R355">
        <v>59</v>
      </c>
      <c r="S355">
        <v>18</v>
      </c>
      <c r="T355">
        <v>2</v>
      </c>
      <c r="U355">
        <v>6</v>
      </c>
      <c r="V355">
        <v>3.51</v>
      </c>
      <c r="W355">
        <v>3.14</v>
      </c>
      <c r="X355">
        <v>1.2</v>
      </c>
      <c r="Y355">
        <v>46</v>
      </c>
      <c r="Z355">
        <v>20</v>
      </c>
      <c r="AA355">
        <v>34</v>
      </c>
      <c r="AB355">
        <v>0.29299999999999998</v>
      </c>
      <c r="AC355">
        <v>0</v>
      </c>
      <c r="AD355" s="134">
        <f t="shared" si="44"/>
        <v>9.5848375451263532</v>
      </c>
      <c r="AE355" s="134">
        <f t="shared" si="45"/>
        <v>2.9241877256317692</v>
      </c>
      <c r="AF355" s="134">
        <f t="shared" si="46"/>
        <v>6.6606498194945836</v>
      </c>
      <c r="AH355" s="209">
        <f t="shared" si="49"/>
        <v>0</v>
      </c>
      <c r="AI355" s="209">
        <f t="shared" ca="1" si="50"/>
        <v>347</v>
      </c>
      <c r="AJ355" s="134">
        <f>(K355*'User Input'!$K$6)+(L355*'User Input'!$K$2)+(M355*'User Input'!$K$3)+(N355*'User Input'!$K$4)+(R355*'User Input'!$K$7)+(S355*'User Input'!$K$8)+(P355*'User Input'!$K$10)+(Q355*'User Input'!$K$9)+(O355*'User Input'!$K$11)+(I355*'User Input'!$K$12)</f>
        <v>112.69999999999999</v>
      </c>
      <c r="AK355">
        <f t="shared" si="52"/>
        <v>3.6354838709677417</v>
      </c>
      <c r="AL355" s="209">
        <f t="shared" ca="1" si="51"/>
        <v>297</v>
      </c>
      <c r="AM355" s="209">
        <f t="shared" ca="1" si="47"/>
        <v>724</v>
      </c>
      <c r="AN355" s="209">
        <f t="shared" ca="1" si="48"/>
        <v>331</v>
      </c>
    </row>
    <row r="356" spans="2:40" x14ac:dyDescent="0.2">
      <c r="B356" t="s">
        <v>397</v>
      </c>
      <c r="C356" t="s">
        <v>130</v>
      </c>
      <c r="D356" t="s">
        <v>9</v>
      </c>
      <c r="E356" t="s">
        <v>9</v>
      </c>
      <c r="F356">
        <v>-3.7</v>
      </c>
      <c r="G356">
        <v>65</v>
      </c>
      <c r="H356">
        <v>0</v>
      </c>
      <c r="I356">
        <v>0</v>
      </c>
      <c r="J356">
        <v>245</v>
      </c>
      <c r="K356">
        <v>58.3</v>
      </c>
      <c r="L356">
        <v>3</v>
      </c>
      <c r="M356">
        <v>3</v>
      </c>
      <c r="N356">
        <v>0</v>
      </c>
      <c r="O356">
        <v>17</v>
      </c>
      <c r="P356">
        <v>52</v>
      </c>
      <c r="Q356">
        <v>22</v>
      </c>
      <c r="R356">
        <v>57</v>
      </c>
      <c r="S356">
        <v>19</v>
      </c>
      <c r="T356">
        <v>3</v>
      </c>
      <c r="U356">
        <v>6</v>
      </c>
      <c r="V356">
        <v>3.45</v>
      </c>
      <c r="W356">
        <v>3.38</v>
      </c>
      <c r="X356">
        <v>1.22</v>
      </c>
      <c r="Y356">
        <v>46</v>
      </c>
      <c r="Z356">
        <v>20</v>
      </c>
      <c r="AA356">
        <v>34</v>
      </c>
      <c r="AB356">
        <v>0.28999999999999998</v>
      </c>
      <c r="AC356">
        <v>0</v>
      </c>
      <c r="AD356" s="134">
        <f t="shared" si="44"/>
        <v>8.7993138936535171</v>
      </c>
      <c r="AE356" s="134">
        <f t="shared" si="45"/>
        <v>2.933104631217839</v>
      </c>
      <c r="AF356" s="134">
        <f t="shared" si="46"/>
        <v>5.8662092624356781</v>
      </c>
      <c r="AH356" s="209">
        <f t="shared" si="49"/>
        <v>0</v>
      </c>
      <c r="AI356" s="209">
        <f t="shared" ca="1" si="50"/>
        <v>347</v>
      </c>
      <c r="AJ356" s="134">
        <f>(K356*'User Input'!$K$6)+(L356*'User Input'!$K$2)+(M356*'User Input'!$K$3)+(N356*'User Input'!$K$4)+(R356*'User Input'!$K$7)+(S356*'User Input'!$K$8)+(P356*'User Input'!$K$10)+(Q356*'User Input'!$K$9)+(O356*'User Input'!$K$11)+(I356*'User Input'!$K$12)</f>
        <v>116.39999999999998</v>
      </c>
      <c r="AK356">
        <f t="shared" si="52"/>
        <v>1.7907692307692304</v>
      </c>
      <c r="AL356" s="209">
        <f t="shared" ca="1" si="51"/>
        <v>288</v>
      </c>
      <c r="AM356" s="209">
        <f t="shared" ca="1" si="47"/>
        <v>735</v>
      </c>
      <c r="AN356" s="209">
        <f t="shared" ca="1" si="48"/>
        <v>331</v>
      </c>
    </row>
    <row r="357" spans="2:40" x14ac:dyDescent="0.2">
      <c r="B357" t="s">
        <v>225</v>
      </c>
      <c r="C357" t="s">
        <v>339</v>
      </c>
      <c r="D357" t="s">
        <v>9</v>
      </c>
      <c r="E357" t="s">
        <v>9</v>
      </c>
      <c r="F357">
        <v>-3.7</v>
      </c>
      <c r="G357">
        <v>57</v>
      </c>
      <c r="H357">
        <v>0</v>
      </c>
      <c r="I357">
        <v>0</v>
      </c>
      <c r="J357">
        <v>200</v>
      </c>
      <c r="K357">
        <v>45.4</v>
      </c>
      <c r="L357">
        <v>2</v>
      </c>
      <c r="M357">
        <v>2</v>
      </c>
      <c r="N357">
        <v>15</v>
      </c>
      <c r="O357">
        <v>8</v>
      </c>
      <c r="P357">
        <v>42</v>
      </c>
      <c r="Q357">
        <v>22</v>
      </c>
      <c r="R357">
        <v>47</v>
      </c>
      <c r="S357">
        <v>24</v>
      </c>
      <c r="T357">
        <v>2</v>
      </c>
      <c r="U357">
        <v>5</v>
      </c>
      <c r="V357">
        <v>4.3</v>
      </c>
      <c r="W357">
        <v>3.99</v>
      </c>
      <c r="X357">
        <v>1.44</v>
      </c>
      <c r="Y357">
        <v>43</v>
      </c>
      <c r="Z357">
        <v>21</v>
      </c>
      <c r="AA357">
        <v>36</v>
      </c>
      <c r="AB357">
        <v>0.29699999999999999</v>
      </c>
      <c r="AC357">
        <v>0</v>
      </c>
      <c r="AD357" s="134">
        <f t="shared" si="44"/>
        <v>9.3171806167400888</v>
      </c>
      <c r="AE357" s="134">
        <f t="shared" si="45"/>
        <v>4.7577092511013221</v>
      </c>
      <c r="AF357" s="134">
        <f t="shared" si="46"/>
        <v>4.5594713656387666</v>
      </c>
      <c r="AH357" s="209">
        <f t="shared" si="49"/>
        <v>0</v>
      </c>
      <c r="AI357" s="209">
        <f t="shared" ca="1" si="50"/>
        <v>347</v>
      </c>
      <c r="AJ357" s="134">
        <f>(K357*'User Input'!$K$6)+(L357*'User Input'!$K$2)+(M357*'User Input'!$K$3)+(N357*'User Input'!$K$4)+(R357*'User Input'!$K$7)+(S357*'User Input'!$K$8)+(P357*'User Input'!$K$10)+(Q357*'User Input'!$K$9)+(O357*'User Input'!$K$11)+(I357*'User Input'!$K$12)</f>
        <v>180.7</v>
      </c>
      <c r="AK357">
        <f t="shared" si="52"/>
        <v>3.1701754385964911</v>
      </c>
      <c r="AL357" s="209">
        <f t="shared" ca="1" si="51"/>
        <v>174</v>
      </c>
      <c r="AM357" s="209">
        <f t="shared" ca="1" si="47"/>
        <v>366</v>
      </c>
      <c r="AN357" s="209">
        <f t="shared" ca="1" si="48"/>
        <v>395</v>
      </c>
    </row>
    <row r="358" spans="2:40" x14ac:dyDescent="0.2">
      <c r="B358" t="s">
        <v>316</v>
      </c>
      <c r="C358" t="s">
        <v>716</v>
      </c>
      <c r="D358" t="s">
        <v>9</v>
      </c>
      <c r="E358" t="s">
        <v>9</v>
      </c>
      <c r="F358">
        <v>-3.7</v>
      </c>
      <c r="G358">
        <v>39</v>
      </c>
      <c r="H358">
        <v>0</v>
      </c>
      <c r="I358">
        <v>0</v>
      </c>
      <c r="J358">
        <v>148</v>
      </c>
      <c r="K358">
        <v>35.299999999999997</v>
      </c>
      <c r="L358">
        <v>2</v>
      </c>
      <c r="M358">
        <v>2</v>
      </c>
      <c r="N358">
        <v>10</v>
      </c>
      <c r="O358">
        <v>8</v>
      </c>
      <c r="P358">
        <v>31</v>
      </c>
      <c r="Q358">
        <v>14</v>
      </c>
      <c r="R358">
        <v>38</v>
      </c>
      <c r="S358">
        <v>11</v>
      </c>
      <c r="T358">
        <v>1</v>
      </c>
      <c r="U358">
        <v>4</v>
      </c>
      <c r="V358">
        <v>3.45</v>
      </c>
      <c r="W358">
        <v>3.13</v>
      </c>
      <c r="X358">
        <v>1.21</v>
      </c>
      <c r="Y358">
        <v>48</v>
      </c>
      <c r="Z358">
        <v>21</v>
      </c>
      <c r="AA358">
        <v>32</v>
      </c>
      <c r="AB358">
        <v>0.29599999999999999</v>
      </c>
      <c r="AC358">
        <v>0</v>
      </c>
      <c r="AD358" s="134">
        <f t="shared" si="44"/>
        <v>9.6883852691218131</v>
      </c>
      <c r="AE358" s="134">
        <f t="shared" si="45"/>
        <v>2.8045325779036832</v>
      </c>
      <c r="AF358" s="134">
        <f t="shared" si="46"/>
        <v>6.8838526912181299</v>
      </c>
      <c r="AH358" s="209">
        <f t="shared" si="49"/>
        <v>0</v>
      </c>
      <c r="AI358" s="209">
        <f t="shared" ca="1" si="50"/>
        <v>347</v>
      </c>
      <c r="AJ358" s="134">
        <f>(K358*'User Input'!$K$6)+(L358*'User Input'!$K$2)+(M358*'User Input'!$K$3)+(N358*'User Input'!$K$4)+(R358*'User Input'!$K$7)+(S358*'User Input'!$K$8)+(P358*'User Input'!$K$10)+(Q358*'User Input'!$K$9)+(O358*'User Input'!$K$11)+(I358*'User Input'!$K$12)</f>
        <v>142.89999999999998</v>
      </c>
      <c r="AK358">
        <f t="shared" si="52"/>
        <v>3.6641025641025635</v>
      </c>
      <c r="AL358" s="209">
        <f t="shared" ca="1" si="51"/>
        <v>226</v>
      </c>
      <c r="AM358" s="209">
        <f t="shared" ca="1" si="47"/>
        <v>735</v>
      </c>
      <c r="AN358" s="209">
        <f t="shared" ca="1" si="48"/>
        <v>466</v>
      </c>
    </row>
    <row r="359" spans="2:40" x14ac:dyDescent="0.2">
      <c r="B359" t="s">
        <v>621</v>
      </c>
      <c r="C359" t="s">
        <v>117</v>
      </c>
      <c r="D359" t="s">
        <v>9</v>
      </c>
      <c r="E359" t="s">
        <v>9</v>
      </c>
      <c r="F359">
        <v>-3.7</v>
      </c>
      <c r="G359">
        <v>57</v>
      </c>
      <c r="H359">
        <v>0</v>
      </c>
      <c r="I359">
        <v>0</v>
      </c>
      <c r="J359">
        <v>269</v>
      </c>
      <c r="K359">
        <v>62.4</v>
      </c>
      <c r="L359">
        <v>3</v>
      </c>
      <c r="M359">
        <v>3</v>
      </c>
      <c r="N359">
        <v>3</v>
      </c>
      <c r="O359">
        <v>13</v>
      </c>
      <c r="P359">
        <v>55</v>
      </c>
      <c r="Q359">
        <v>28</v>
      </c>
      <c r="R359">
        <v>69</v>
      </c>
      <c r="S359">
        <v>29</v>
      </c>
      <c r="T359">
        <v>3</v>
      </c>
      <c r="U359">
        <v>8</v>
      </c>
      <c r="V359">
        <v>4.03</v>
      </c>
      <c r="W359">
        <v>3.61</v>
      </c>
      <c r="X359">
        <v>1.33</v>
      </c>
      <c r="Y359">
        <v>39</v>
      </c>
      <c r="Z359">
        <v>20</v>
      </c>
      <c r="AA359">
        <v>41</v>
      </c>
      <c r="AB359">
        <v>0.28999999999999998</v>
      </c>
      <c r="AC359">
        <v>0</v>
      </c>
      <c r="AD359" s="134">
        <f t="shared" si="44"/>
        <v>9.9519230769230766</v>
      </c>
      <c r="AE359" s="134">
        <f t="shared" si="45"/>
        <v>4.1826923076923075</v>
      </c>
      <c r="AF359" s="134">
        <f t="shared" si="46"/>
        <v>5.7692307692307692</v>
      </c>
      <c r="AH359" s="209">
        <f t="shared" si="49"/>
        <v>0</v>
      </c>
      <c r="AI359" s="209">
        <f t="shared" ca="1" si="50"/>
        <v>347</v>
      </c>
      <c r="AJ359" s="134">
        <f>(K359*'User Input'!$K$6)+(L359*'User Input'!$K$2)+(M359*'User Input'!$K$3)+(N359*'User Input'!$K$4)+(R359*'User Input'!$K$7)+(S359*'User Input'!$K$8)+(P359*'User Input'!$K$10)+(Q359*'User Input'!$K$9)+(O359*'User Input'!$K$11)+(I359*'User Input'!$K$12)</f>
        <v>136.69999999999999</v>
      </c>
      <c r="AK359">
        <f t="shared" si="52"/>
        <v>2.3982456140350874</v>
      </c>
      <c r="AL359" s="209">
        <f t="shared" ca="1" si="51"/>
        <v>236</v>
      </c>
      <c r="AM359" s="209">
        <f t="shared" ca="1" si="47"/>
        <v>516</v>
      </c>
      <c r="AN359" s="209">
        <f t="shared" ca="1" si="48"/>
        <v>218</v>
      </c>
    </row>
    <row r="360" spans="2:40" x14ac:dyDescent="0.2">
      <c r="B360" t="s">
        <v>1061</v>
      </c>
      <c r="C360" t="s">
        <v>120</v>
      </c>
      <c r="D360" t="s">
        <v>111</v>
      </c>
      <c r="E360" t="s">
        <v>111</v>
      </c>
      <c r="F360">
        <v>-3.7</v>
      </c>
      <c r="G360">
        <v>29</v>
      </c>
      <c r="H360">
        <v>29</v>
      </c>
      <c r="I360">
        <v>13</v>
      </c>
      <c r="J360">
        <v>720</v>
      </c>
      <c r="K360">
        <v>163.5</v>
      </c>
      <c r="L360">
        <v>10</v>
      </c>
      <c r="M360">
        <v>10</v>
      </c>
      <c r="N360">
        <v>0</v>
      </c>
      <c r="O360">
        <v>0</v>
      </c>
      <c r="P360">
        <v>176</v>
      </c>
      <c r="Q360">
        <v>87</v>
      </c>
      <c r="R360">
        <v>135</v>
      </c>
      <c r="S360">
        <v>60</v>
      </c>
      <c r="T360">
        <v>6</v>
      </c>
      <c r="U360">
        <v>23</v>
      </c>
      <c r="V360">
        <v>4.8099999999999996</v>
      </c>
      <c r="W360">
        <v>4.12</v>
      </c>
      <c r="X360">
        <v>1.44</v>
      </c>
      <c r="Y360">
        <v>47</v>
      </c>
      <c r="Z360">
        <v>22</v>
      </c>
      <c r="AA360">
        <v>31</v>
      </c>
      <c r="AB360">
        <v>0.309</v>
      </c>
      <c r="AC360">
        <v>0</v>
      </c>
      <c r="AD360" s="134">
        <f t="shared" si="44"/>
        <v>7.431192660550459</v>
      </c>
      <c r="AE360" s="134">
        <f t="shared" si="45"/>
        <v>3.3027522935779818</v>
      </c>
      <c r="AF360" s="134">
        <f t="shared" si="46"/>
        <v>4.1284403669724767</v>
      </c>
      <c r="AH360" s="209">
        <f t="shared" si="49"/>
        <v>13</v>
      </c>
      <c r="AI360" s="209">
        <f t="shared" ca="1" si="50"/>
        <v>66</v>
      </c>
      <c r="AJ360" s="134">
        <f>(K360*'User Input'!$K$6)+(L360*'User Input'!$K$2)+(M360*'User Input'!$K$3)+(N360*'User Input'!$K$4)+(R360*'User Input'!$K$7)+(S360*'User Input'!$K$8)+(P360*'User Input'!$K$10)+(Q360*'User Input'!$K$9)+(O360*'User Input'!$K$11)+(I360*'User Input'!$K$12)</f>
        <v>294</v>
      </c>
      <c r="AK360">
        <f t="shared" si="52"/>
        <v>10.137931034482758</v>
      </c>
      <c r="AL360" s="209">
        <f t="shared" ca="1" si="51"/>
        <v>89</v>
      </c>
      <c r="AM360" s="209">
        <f t="shared" ca="1" si="47"/>
        <v>124</v>
      </c>
      <c r="AN360" s="209">
        <f t="shared" ca="1" si="48"/>
        <v>36</v>
      </c>
    </row>
    <row r="361" spans="2:40" x14ac:dyDescent="0.2">
      <c r="B361" t="s">
        <v>267</v>
      </c>
      <c r="C361" t="s">
        <v>121</v>
      </c>
      <c r="D361" t="s">
        <v>111</v>
      </c>
      <c r="E361" t="s">
        <v>111</v>
      </c>
      <c r="F361">
        <v>-3.8</v>
      </c>
      <c r="G361">
        <v>26</v>
      </c>
      <c r="H361">
        <v>26</v>
      </c>
      <c r="I361">
        <v>11</v>
      </c>
      <c r="J361">
        <v>579</v>
      </c>
      <c r="K361">
        <v>132.1</v>
      </c>
      <c r="L361">
        <v>8</v>
      </c>
      <c r="M361">
        <v>8</v>
      </c>
      <c r="N361">
        <v>0</v>
      </c>
      <c r="O361">
        <v>0</v>
      </c>
      <c r="P361">
        <v>131</v>
      </c>
      <c r="Q361">
        <v>66</v>
      </c>
      <c r="R361">
        <v>120</v>
      </c>
      <c r="S361">
        <v>59</v>
      </c>
      <c r="T361">
        <v>6</v>
      </c>
      <c r="U361">
        <v>17</v>
      </c>
      <c r="V361">
        <v>4.47</v>
      </c>
      <c r="W361">
        <v>4.21</v>
      </c>
      <c r="X361">
        <v>1.43</v>
      </c>
      <c r="Y361">
        <v>45</v>
      </c>
      <c r="Z361">
        <v>21</v>
      </c>
      <c r="AA361">
        <v>35</v>
      </c>
      <c r="AB361">
        <v>0.30099999999999999</v>
      </c>
      <c r="AC361">
        <v>0</v>
      </c>
      <c r="AD361" s="134">
        <f t="shared" si="44"/>
        <v>8.1756245268735803</v>
      </c>
      <c r="AE361" s="134">
        <f t="shared" si="45"/>
        <v>4.0196820590461773</v>
      </c>
      <c r="AF361" s="134">
        <f t="shared" si="46"/>
        <v>4.1559424678274031</v>
      </c>
      <c r="AH361" s="209">
        <f t="shared" si="49"/>
        <v>11</v>
      </c>
      <c r="AI361" s="209">
        <f t="shared" ca="1" si="50"/>
        <v>100</v>
      </c>
      <c r="AJ361" s="134">
        <f>(K361*'User Input'!$K$6)+(L361*'User Input'!$K$2)+(M361*'User Input'!$K$3)+(N361*'User Input'!$K$4)+(R361*'User Input'!$K$7)+(S361*'User Input'!$K$8)+(P361*'User Input'!$K$10)+(Q361*'User Input'!$K$9)+(O361*'User Input'!$K$11)+(I361*'User Input'!$K$12)</f>
        <v>249.29999999999995</v>
      </c>
      <c r="AK361">
        <f t="shared" si="52"/>
        <v>9.5884615384615373</v>
      </c>
      <c r="AL361" s="209">
        <f t="shared" ca="1" si="51"/>
        <v>120</v>
      </c>
      <c r="AM361" s="209">
        <f t="shared" ca="1" si="47"/>
        <v>262</v>
      </c>
      <c r="AN361" s="209">
        <f t="shared" ca="1" si="48"/>
        <v>103</v>
      </c>
    </row>
    <row r="362" spans="2:40" x14ac:dyDescent="0.2">
      <c r="B362" t="s">
        <v>195</v>
      </c>
      <c r="C362" t="s">
        <v>135</v>
      </c>
      <c r="D362" t="s">
        <v>111</v>
      </c>
      <c r="E362" t="s">
        <v>111</v>
      </c>
      <c r="F362">
        <v>-3.8</v>
      </c>
      <c r="G362">
        <v>28</v>
      </c>
      <c r="H362">
        <v>28</v>
      </c>
      <c r="I362">
        <v>13</v>
      </c>
      <c r="J362">
        <v>691</v>
      </c>
      <c r="K362">
        <v>156.80000000000001</v>
      </c>
      <c r="L362">
        <v>9</v>
      </c>
      <c r="M362">
        <v>10</v>
      </c>
      <c r="N362">
        <v>0</v>
      </c>
      <c r="O362">
        <v>0</v>
      </c>
      <c r="P362">
        <v>160</v>
      </c>
      <c r="Q362">
        <v>84</v>
      </c>
      <c r="R362">
        <v>136</v>
      </c>
      <c r="S362">
        <v>63</v>
      </c>
      <c r="T362">
        <v>7</v>
      </c>
      <c r="U362">
        <v>25</v>
      </c>
      <c r="V362">
        <v>4.8499999999999996</v>
      </c>
      <c r="W362">
        <v>4.3</v>
      </c>
      <c r="X362">
        <v>1.42</v>
      </c>
      <c r="Y362">
        <v>39</v>
      </c>
      <c r="Z362">
        <v>21</v>
      </c>
      <c r="AA362">
        <v>40</v>
      </c>
      <c r="AB362">
        <v>0.29199999999999998</v>
      </c>
      <c r="AC362">
        <v>0</v>
      </c>
      <c r="AD362" s="134">
        <f t="shared" si="44"/>
        <v>7.8061224489795915</v>
      </c>
      <c r="AE362" s="134">
        <f t="shared" si="45"/>
        <v>3.6160714285714284</v>
      </c>
      <c r="AF362" s="134">
        <f t="shared" si="46"/>
        <v>4.1900510204081627</v>
      </c>
      <c r="AH362" s="209">
        <f t="shared" si="49"/>
        <v>13</v>
      </c>
      <c r="AI362" s="209">
        <f t="shared" ca="1" si="50"/>
        <v>66</v>
      </c>
      <c r="AJ362" s="134">
        <f>(K362*'User Input'!$K$6)+(L362*'User Input'!$K$2)+(M362*'User Input'!$K$3)+(N362*'User Input'!$K$4)+(R362*'User Input'!$K$7)+(S362*'User Input'!$K$8)+(P362*'User Input'!$K$10)+(Q362*'User Input'!$K$9)+(O362*'User Input'!$K$11)+(I362*'User Input'!$K$12)</f>
        <v>283.40000000000009</v>
      </c>
      <c r="AK362">
        <f t="shared" si="52"/>
        <v>10.121428571428575</v>
      </c>
      <c r="AL362" s="209">
        <f t="shared" ca="1" si="51"/>
        <v>96</v>
      </c>
      <c r="AM362" s="209">
        <f t="shared" ca="1" si="47"/>
        <v>111</v>
      </c>
      <c r="AN362" s="209">
        <f t="shared" ca="1" si="48"/>
        <v>16</v>
      </c>
    </row>
    <row r="363" spans="2:40" x14ac:dyDescent="0.2">
      <c r="B363" t="s">
        <v>3601</v>
      </c>
      <c r="C363" t="s">
        <v>121</v>
      </c>
      <c r="D363" t="s">
        <v>9</v>
      </c>
      <c r="E363" t="s">
        <v>9</v>
      </c>
      <c r="F363">
        <v>-3.8</v>
      </c>
      <c r="G363">
        <v>41</v>
      </c>
      <c r="H363">
        <v>0</v>
      </c>
      <c r="I363">
        <v>0</v>
      </c>
      <c r="J363">
        <v>297</v>
      </c>
      <c r="K363">
        <v>68.900000000000006</v>
      </c>
      <c r="L363">
        <v>3</v>
      </c>
      <c r="M363">
        <v>3</v>
      </c>
      <c r="N363">
        <v>0</v>
      </c>
      <c r="O363">
        <v>5</v>
      </c>
      <c r="P363">
        <v>62</v>
      </c>
      <c r="Q363">
        <v>31</v>
      </c>
      <c r="R363">
        <v>74</v>
      </c>
      <c r="S363">
        <v>30</v>
      </c>
      <c r="T363">
        <v>3</v>
      </c>
      <c r="U363">
        <v>9</v>
      </c>
      <c r="V363">
        <v>4.03</v>
      </c>
      <c r="W363">
        <v>3.62</v>
      </c>
      <c r="X363">
        <v>1.33</v>
      </c>
      <c r="Y363">
        <v>38</v>
      </c>
      <c r="Z363">
        <v>21</v>
      </c>
      <c r="AA363">
        <v>41</v>
      </c>
      <c r="AB363">
        <v>0.28999999999999998</v>
      </c>
      <c r="AC363">
        <v>0</v>
      </c>
      <c r="AD363" s="134">
        <f t="shared" si="44"/>
        <v>9.6661828737300421</v>
      </c>
      <c r="AE363" s="134">
        <f t="shared" si="45"/>
        <v>3.9187227866473147</v>
      </c>
      <c r="AF363" s="134">
        <f t="shared" si="46"/>
        <v>5.747460087082727</v>
      </c>
      <c r="AH363" s="209">
        <f t="shared" si="49"/>
        <v>0</v>
      </c>
      <c r="AI363" s="209">
        <f t="shared" ca="1" si="50"/>
        <v>347</v>
      </c>
      <c r="AJ363" s="134">
        <f>(K363*'User Input'!$K$6)+(L363*'User Input'!$K$2)+(M363*'User Input'!$K$3)+(N363*'User Input'!$K$4)+(R363*'User Input'!$K$7)+(S363*'User Input'!$K$8)+(P363*'User Input'!$K$10)+(Q363*'User Input'!$K$9)+(O363*'User Input'!$K$11)+(I363*'User Input'!$K$12)</f>
        <v>126.70000000000002</v>
      </c>
      <c r="AK363">
        <f t="shared" si="52"/>
        <v>3.0902439024390249</v>
      </c>
      <c r="AL363" s="209">
        <f t="shared" ca="1" si="51"/>
        <v>256</v>
      </c>
      <c r="AM363" s="209">
        <f t="shared" ca="1" si="47"/>
        <v>516</v>
      </c>
      <c r="AN363" s="209">
        <f t="shared" ca="1" si="48"/>
        <v>188</v>
      </c>
    </row>
    <row r="364" spans="2:40" x14ac:dyDescent="0.2">
      <c r="B364" t="s">
        <v>2442</v>
      </c>
      <c r="C364" t="s">
        <v>134</v>
      </c>
      <c r="D364" t="s">
        <v>9</v>
      </c>
      <c r="E364" t="s">
        <v>9</v>
      </c>
      <c r="F364">
        <v>-3.8</v>
      </c>
      <c r="G364">
        <v>45</v>
      </c>
      <c r="H364">
        <v>0</v>
      </c>
      <c r="I364">
        <v>0</v>
      </c>
      <c r="J364">
        <v>272</v>
      </c>
      <c r="K364">
        <v>63.6</v>
      </c>
      <c r="L364">
        <v>3</v>
      </c>
      <c r="M364">
        <v>3</v>
      </c>
      <c r="N364">
        <v>0</v>
      </c>
      <c r="O364">
        <v>5</v>
      </c>
      <c r="P364">
        <v>57</v>
      </c>
      <c r="Q364">
        <v>27</v>
      </c>
      <c r="R364">
        <v>68</v>
      </c>
      <c r="S364">
        <v>27</v>
      </c>
      <c r="T364">
        <v>2</v>
      </c>
      <c r="U364">
        <v>8</v>
      </c>
      <c r="V364">
        <v>3.82</v>
      </c>
      <c r="W364">
        <v>3.5</v>
      </c>
      <c r="X364">
        <v>1.32</v>
      </c>
      <c r="Y364">
        <v>45</v>
      </c>
      <c r="Z364">
        <v>20</v>
      </c>
      <c r="AA364">
        <v>35</v>
      </c>
      <c r="AB364">
        <v>0.29599999999999999</v>
      </c>
      <c r="AC364">
        <v>0</v>
      </c>
      <c r="AD364" s="134">
        <f t="shared" si="44"/>
        <v>9.6226415094339615</v>
      </c>
      <c r="AE364" s="134">
        <f t="shared" si="45"/>
        <v>3.8207547169811318</v>
      </c>
      <c r="AF364" s="134">
        <f t="shared" si="46"/>
        <v>5.8018867924528301</v>
      </c>
      <c r="AH364" s="209">
        <f t="shared" si="49"/>
        <v>0</v>
      </c>
      <c r="AI364" s="209">
        <f t="shared" ca="1" si="50"/>
        <v>347</v>
      </c>
      <c r="AJ364" s="134">
        <f>(K364*'User Input'!$K$6)+(L364*'User Input'!$K$2)+(M364*'User Input'!$K$3)+(N364*'User Input'!$K$4)+(R364*'User Input'!$K$7)+(S364*'User Input'!$K$8)+(P364*'User Input'!$K$10)+(Q364*'User Input'!$K$9)+(O364*'User Input'!$K$11)+(I364*'User Input'!$K$12)</f>
        <v>119.80000000000001</v>
      </c>
      <c r="AK364">
        <f t="shared" si="52"/>
        <v>2.6622222222222223</v>
      </c>
      <c r="AL364" s="209">
        <f t="shared" ca="1" si="51"/>
        <v>278</v>
      </c>
      <c r="AM364" s="209">
        <f t="shared" ca="1" si="47"/>
        <v>631</v>
      </c>
      <c r="AN364" s="209">
        <f t="shared" ca="1" si="48"/>
        <v>218</v>
      </c>
    </row>
    <row r="365" spans="2:40" x14ac:dyDescent="0.2">
      <c r="B365" t="s">
        <v>501</v>
      </c>
      <c r="C365" t="s">
        <v>134</v>
      </c>
      <c r="D365" t="s">
        <v>9</v>
      </c>
      <c r="E365" t="s">
        <v>9</v>
      </c>
      <c r="F365">
        <v>-3.9</v>
      </c>
      <c r="G365">
        <v>62</v>
      </c>
      <c r="H365">
        <v>0</v>
      </c>
      <c r="I365">
        <v>0</v>
      </c>
      <c r="J365">
        <v>231</v>
      </c>
      <c r="K365">
        <v>55.4</v>
      </c>
      <c r="L365">
        <v>3</v>
      </c>
      <c r="M365">
        <v>2</v>
      </c>
      <c r="N365">
        <v>0</v>
      </c>
      <c r="O365">
        <v>16</v>
      </c>
      <c r="P365">
        <v>51</v>
      </c>
      <c r="Q365">
        <v>22</v>
      </c>
      <c r="R365">
        <v>58</v>
      </c>
      <c r="S365">
        <v>17</v>
      </c>
      <c r="T365">
        <v>2</v>
      </c>
      <c r="U365">
        <v>6</v>
      </c>
      <c r="V365">
        <v>3.61</v>
      </c>
      <c r="W365">
        <v>3.11</v>
      </c>
      <c r="X365">
        <v>1.23</v>
      </c>
      <c r="Y365">
        <v>48</v>
      </c>
      <c r="Z365">
        <v>20</v>
      </c>
      <c r="AA365">
        <v>32</v>
      </c>
      <c r="AB365">
        <v>0.30099999999999999</v>
      </c>
      <c r="AC365">
        <v>0</v>
      </c>
      <c r="AD365" s="134">
        <f t="shared" si="44"/>
        <v>9.4223826714801451</v>
      </c>
      <c r="AE365" s="134">
        <f t="shared" si="45"/>
        <v>2.7617328519855597</v>
      </c>
      <c r="AF365" s="134">
        <f t="shared" si="46"/>
        <v>6.6606498194945853</v>
      </c>
      <c r="AH365" s="209">
        <f t="shared" si="49"/>
        <v>0</v>
      </c>
      <c r="AI365" s="209">
        <f t="shared" ca="1" si="50"/>
        <v>347</v>
      </c>
      <c r="AJ365" s="134">
        <f>(K365*'User Input'!$K$6)+(L365*'User Input'!$K$2)+(M365*'User Input'!$K$3)+(N365*'User Input'!$K$4)+(R365*'User Input'!$K$7)+(S365*'User Input'!$K$8)+(P365*'User Input'!$K$10)+(Q365*'User Input'!$K$9)+(O365*'User Input'!$K$11)+(I365*'User Input'!$K$12)</f>
        <v>116.19999999999999</v>
      </c>
      <c r="AK365">
        <f t="shared" si="52"/>
        <v>1.8741935483870966</v>
      </c>
      <c r="AL365" s="209">
        <f t="shared" ca="1" si="51"/>
        <v>290</v>
      </c>
      <c r="AM365" s="209">
        <f t="shared" ca="1" si="47"/>
        <v>700</v>
      </c>
      <c r="AN365" s="209">
        <f t="shared" ca="1" si="48"/>
        <v>331</v>
      </c>
    </row>
    <row r="366" spans="2:40" x14ac:dyDescent="0.2">
      <c r="B366" t="s">
        <v>563</v>
      </c>
      <c r="C366" t="s">
        <v>715</v>
      </c>
      <c r="D366" t="s">
        <v>9</v>
      </c>
      <c r="E366" t="s">
        <v>9</v>
      </c>
      <c r="F366">
        <v>-3.9</v>
      </c>
      <c r="G366">
        <v>57</v>
      </c>
      <c r="H366">
        <v>0</v>
      </c>
      <c r="I366">
        <v>0</v>
      </c>
      <c r="J366">
        <v>240</v>
      </c>
      <c r="K366">
        <v>56.7</v>
      </c>
      <c r="L366">
        <v>3</v>
      </c>
      <c r="M366">
        <v>3</v>
      </c>
      <c r="N366">
        <v>2</v>
      </c>
      <c r="O366">
        <v>11</v>
      </c>
      <c r="P366">
        <v>50</v>
      </c>
      <c r="Q366">
        <v>24</v>
      </c>
      <c r="R366">
        <v>59</v>
      </c>
      <c r="S366">
        <v>21</v>
      </c>
      <c r="T366">
        <v>2</v>
      </c>
      <c r="U366">
        <v>8</v>
      </c>
      <c r="V366">
        <v>3.88</v>
      </c>
      <c r="W366">
        <v>3.47</v>
      </c>
      <c r="X366">
        <v>1.25</v>
      </c>
      <c r="Y366">
        <v>39</v>
      </c>
      <c r="Z366">
        <v>20</v>
      </c>
      <c r="AA366">
        <v>41</v>
      </c>
      <c r="AB366">
        <v>0.28199999999999997</v>
      </c>
      <c r="AC366">
        <v>0</v>
      </c>
      <c r="AD366" s="134">
        <f t="shared" si="44"/>
        <v>9.3650793650793638</v>
      </c>
      <c r="AE366" s="134">
        <f t="shared" si="45"/>
        <v>3.333333333333333</v>
      </c>
      <c r="AF366" s="134">
        <f t="shared" si="46"/>
        <v>6.0317460317460307</v>
      </c>
      <c r="AH366" s="209">
        <f t="shared" si="49"/>
        <v>0</v>
      </c>
      <c r="AI366" s="209">
        <f t="shared" ca="1" si="50"/>
        <v>347</v>
      </c>
      <c r="AJ366" s="134">
        <f>(K366*'User Input'!$K$6)+(L366*'User Input'!$K$2)+(M366*'User Input'!$K$3)+(N366*'User Input'!$K$4)+(R366*'User Input'!$K$7)+(S366*'User Input'!$K$8)+(P366*'User Input'!$K$10)+(Q366*'User Input'!$K$9)+(O366*'User Input'!$K$11)+(I366*'User Input'!$K$12)</f>
        <v>124.60000000000002</v>
      </c>
      <c r="AK366">
        <f t="shared" si="52"/>
        <v>2.1859649122807023</v>
      </c>
      <c r="AL366" s="209">
        <f t="shared" ca="1" si="51"/>
        <v>262</v>
      </c>
      <c r="AM366" s="209">
        <f t="shared" ca="1" si="47"/>
        <v>600</v>
      </c>
      <c r="AN366" s="209">
        <f t="shared" ca="1" si="48"/>
        <v>218</v>
      </c>
    </row>
    <row r="367" spans="2:40" x14ac:dyDescent="0.2">
      <c r="B367" t="s">
        <v>233</v>
      </c>
      <c r="C367" t="s">
        <v>131</v>
      </c>
      <c r="D367" t="s">
        <v>111</v>
      </c>
      <c r="E367" t="s">
        <v>111</v>
      </c>
      <c r="F367">
        <v>-3.9</v>
      </c>
      <c r="G367">
        <v>37</v>
      </c>
      <c r="H367">
        <v>7</v>
      </c>
      <c r="I367">
        <v>3</v>
      </c>
      <c r="J367">
        <v>269</v>
      </c>
      <c r="K367">
        <v>64.599999999999994</v>
      </c>
      <c r="L367">
        <v>4</v>
      </c>
      <c r="M367">
        <v>3</v>
      </c>
      <c r="N367">
        <v>0</v>
      </c>
      <c r="O367">
        <v>3</v>
      </c>
      <c r="P367">
        <v>54</v>
      </c>
      <c r="Q367">
        <v>25</v>
      </c>
      <c r="R367">
        <v>78</v>
      </c>
      <c r="S367">
        <v>23</v>
      </c>
      <c r="T367">
        <v>2</v>
      </c>
      <c r="U367">
        <v>8</v>
      </c>
      <c r="V367">
        <v>3.49</v>
      </c>
      <c r="W367">
        <v>3.09</v>
      </c>
      <c r="X367">
        <v>1.19</v>
      </c>
      <c r="Y367">
        <v>41</v>
      </c>
      <c r="Z367">
        <v>21</v>
      </c>
      <c r="AA367">
        <v>38</v>
      </c>
      <c r="AB367">
        <v>0.28999999999999998</v>
      </c>
      <c r="AC367">
        <v>0</v>
      </c>
      <c r="AD367" s="134">
        <f t="shared" si="44"/>
        <v>10.866873065015481</v>
      </c>
      <c r="AE367" s="134">
        <f t="shared" si="45"/>
        <v>3.2043343653250775</v>
      </c>
      <c r="AF367" s="134">
        <f t="shared" si="46"/>
        <v>7.662538699690403</v>
      </c>
      <c r="AH367" s="209">
        <f t="shared" si="49"/>
        <v>3</v>
      </c>
      <c r="AI367" s="209">
        <f t="shared" ca="1" si="50"/>
        <v>195</v>
      </c>
      <c r="AJ367" s="134">
        <f>(K367*'User Input'!$K$6)+(L367*'User Input'!$K$2)+(M367*'User Input'!$K$3)+(N367*'User Input'!$K$4)+(R367*'User Input'!$K$7)+(S367*'User Input'!$K$8)+(P367*'User Input'!$K$10)+(Q367*'User Input'!$K$9)+(O367*'User Input'!$K$11)+(I367*'User Input'!$K$12)</f>
        <v>152.79999999999998</v>
      </c>
      <c r="AK367">
        <f t="shared" si="52"/>
        <v>0</v>
      </c>
      <c r="AL367" s="209">
        <f t="shared" ca="1" si="51"/>
        <v>213</v>
      </c>
      <c r="AM367" s="209">
        <f t="shared" ca="1" si="47"/>
        <v>729</v>
      </c>
      <c r="AN367" s="209">
        <f t="shared" ca="1" si="48"/>
        <v>218</v>
      </c>
    </row>
    <row r="368" spans="2:40" x14ac:dyDescent="0.2">
      <c r="B368" t="s">
        <v>675</v>
      </c>
      <c r="C368" t="s">
        <v>138</v>
      </c>
      <c r="D368" t="s">
        <v>111</v>
      </c>
      <c r="E368" t="s">
        <v>111</v>
      </c>
      <c r="F368">
        <v>-3.9</v>
      </c>
      <c r="G368">
        <v>28</v>
      </c>
      <c r="H368">
        <v>28</v>
      </c>
      <c r="I368">
        <v>13</v>
      </c>
      <c r="J368">
        <v>672</v>
      </c>
      <c r="K368">
        <v>154</v>
      </c>
      <c r="L368">
        <v>7</v>
      </c>
      <c r="M368">
        <v>11</v>
      </c>
      <c r="N368">
        <v>0</v>
      </c>
      <c r="O368">
        <v>0</v>
      </c>
      <c r="P368">
        <v>159</v>
      </c>
      <c r="Q368">
        <v>76</v>
      </c>
      <c r="R368">
        <v>121</v>
      </c>
      <c r="S368">
        <v>54</v>
      </c>
      <c r="T368">
        <v>9</v>
      </c>
      <c r="U368">
        <v>20</v>
      </c>
      <c r="V368">
        <v>4.42</v>
      </c>
      <c r="W368">
        <v>4.2300000000000004</v>
      </c>
      <c r="X368">
        <v>1.38</v>
      </c>
      <c r="Y368">
        <v>46</v>
      </c>
      <c r="Z368">
        <v>20</v>
      </c>
      <c r="AA368">
        <v>34</v>
      </c>
      <c r="AB368">
        <v>0.29699999999999999</v>
      </c>
      <c r="AC368">
        <v>0</v>
      </c>
      <c r="AD368" s="134">
        <f t="shared" si="44"/>
        <v>7.0714285714285712</v>
      </c>
      <c r="AE368" s="134">
        <f t="shared" si="45"/>
        <v>3.1558441558441559</v>
      </c>
      <c r="AF368" s="134">
        <f t="shared" si="46"/>
        <v>3.9155844155844153</v>
      </c>
      <c r="AH368" s="209">
        <f t="shared" si="49"/>
        <v>13</v>
      </c>
      <c r="AI368" s="209">
        <f t="shared" ca="1" si="50"/>
        <v>66</v>
      </c>
      <c r="AJ368" s="134">
        <f>(K368*'User Input'!$K$6)+(L368*'User Input'!$K$2)+(M368*'User Input'!$K$3)+(N368*'User Input'!$K$4)+(R368*'User Input'!$K$7)+(S368*'User Input'!$K$8)+(P368*'User Input'!$K$10)+(Q368*'User Input'!$K$9)+(O368*'User Input'!$K$11)+(I368*'User Input'!$K$12)</f>
        <v>266.5</v>
      </c>
      <c r="AK368">
        <f t="shared" si="52"/>
        <v>9.5178571428571423</v>
      </c>
      <c r="AL368" s="209">
        <f t="shared" ca="1" si="51"/>
        <v>109</v>
      </c>
      <c r="AM368" s="209">
        <f t="shared" ca="1" si="47"/>
        <v>282</v>
      </c>
      <c r="AN368" s="209">
        <f t="shared" ca="1" si="48"/>
        <v>69</v>
      </c>
    </row>
    <row r="369" spans="2:40" x14ac:dyDescent="0.2">
      <c r="B369" t="s">
        <v>2481</v>
      </c>
      <c r="C369" t="s">
        <v>141</v>
      </c>
      <c r="D369" t="s">
        <v>111</v>
      </c>
      <c r="E369" t="s">
        <v>111</v>
      </c>
      <c r="F369">
        <v>-3.9</v>
      </c>
      <c r="G369">
        <v>13</v>
      </c>
      <c r="H369">
        <v>13</v>
      </c>
      <c r="I369">
        <v>7</v>
      </c>
      <c r="J369">
        <v>280</v>
      </c>
      <c r="K369">
        <v>67.599999999999994</v>
      </c>
      <c r="L369">
        <v>4</v>
      </c>
      <c r="M369">
        <v>4</v>
      </c>
      <c r="N369">
        <v>0</v>
      </c>
      <c r="O369">
        <v>0</v>
      </c>
      <c r="P369">
        <v>61</v>
      </c>
      <c r="Q369">
        <v>26</v>
      </c>
      <c r="R369">
        <v>70</v>
      </c>
      <c r="S369">
        <v>17</v>
      </c>
      <c r="T369">
        <v>3</v>
      </c>
      <c r="U369">
        <v>8</v>
      </c>
      <c r="V369">
        <v>3.51</v>
      </c>
      <c r="W369">
        <v>3.21</v>
      </c>
      <c r="X369">
        <v>1.1499999999999999</v>
      </c>
      <c r="Y369">
        <v>46</v>
      </c>
      <c r="Z369">
        <v>20</v>
      </c>
      <c r="AA369">
        <v>34</v>
      </c>
      <c r="AB369">
        <v>0.29199999999999998</v>
      </c>
      <c r="AC369">
        <v>0</v>
      </c>
      <c r="AD369" s="134">
        <f t="shared" si="44"/>
        <v>9.3195266272189361</v>
      </c>
      <c r="AE369" s="134">
        <f t="shared" si="45"/>
        <v>2.2633136094674557</v>
      </c>
      <c r="AF369" s="134">
        <f t="shared" si="46"/>
        <v>7.0562130177514799</v>
      </c>
      <c r="AH369" s="209">
        <f t="shared" si="49"/>
        <v>7</v>
      </c>
      <c r="AI369" s="209">
        <f t="shared" ca="1" si="50"/>
        <v>146</v>
      </c>
      <c r="AJ369" s="134">
        <f>(K369*'User Input'!$K$6)+(L369*'User Input'!$K$2)+(M369*'User Input'!$K$3)+(N369*'User Input'!$K$4)+(R369*'User Input'!$K$7)+(S369*'User Input'!$K$8)+(P369*'User Input'!$K$10)+(Q369*'User Input'!$K$9)+(O369*'User Input'!$K$11)+(I369*'User Input'!$K$12)</f>
        <v>162.79999999999998</v>
      </c>
      <c r="AK369">
        <f t="shared" si="52"/>
        <v>12.523076923076921</v>
      </c>
      <c r="AL369" s="209">
        <f t="shared" ca="1" si="51"/>
        <v>194</v>
      </c>
      <c r="AM369" s="209">
        <f t="shared" ca="1" si="47"/>
        <v>724</v>
      </c>
      <c r="AN369" s="209">
        <f t="shared" ca="1" si="48"/>
        <v>218</v>
      </c>
    </row>
    <row r="370" spans="2:40" x14ac:dyDescent="0.2">
      <c r="B370" t="s">
        <v>536</v>
      </c>
      <c r="C370" t="s">
        <v>122</v>
      </c>
      <c r="D370" t="s">
        <v>9</v>
      </c>
      <c r="E370" t="s">
        <v>9</v>
      </c>
      <c r="F370">
        <v>-4</v>
      </c>
      <c r="G370">
        <v>57</v>
      </c>
      <c r="H370">
        <v>0</v>
      </c>
      <c r="I370">
        <v>0</v>
      </c>
      <c r="J370">
        <v>399</v>
      </c>
      <c r="K370">
        <v>90.7</v>
      </c>
      <c r="L370">
        <v>4</v>
      </c>
      <c r="M370">
        <v>5</v>
      </c>
      <c r="N370">
        <v>5</v>
      </c>
      <c r="O370">
        <v>11</v>
      </c>
      <c r="P370">
        <v>94</v>
      </c>
      <c r="Q370">
        <v>45</v>
      </c>
      <c r="R370">
        <v>76</v>
      </c>
      <c r="S370">
        <v>38</v>
      </c>
      <c r="T370">
        <v>4</v>
      </c>
      <c r="U370">
        <v>11</v>
      </c>
      <c r="V370">
        <v>4.45</v>
      </c>
      <c r="W370">
        <v>3.96</v>
      </c>
      <c r="X370">
        <v>1.44</v>
      </c>
      <c r="Y370">
        <v>51</v>
      </c>
      <c r="Z370">
        <v>20</v>
      </c>
      <c r="AA370">
        <v>29</v>
      </c>
      <c r="AB370">
        <v>0.30499999999999999</v>
      </c>
      <c r="AC370">
        <v>0</v>
      </c>
      <c r="AD370" s="134">
        <f t="shared" si="44"/>
        <v>7.5413450937155453</v>
      </c>
      <c r="AE370" s="134">
        <f t="shared" si="45"/>
        <v>3.7706725468577726</v>
      </c>
      <c r="AF370" s="134">
        <f t="shared" si="46"/>
        <v>3.7706725468577726</v>
      </c>
      <c r="AH370" s="209">
        <f t="shared" si="49"/>
        <v>0</v>
      </c>
      <c r="AI370" s="209">
        <f t="shared" ca="1" si="50"/>
        <v>347</v>
      </c>
      <c r="AJ370" s="134">
        <f>(K370*'User Input'!$K$6)+(L370*'User Input'!$K$2)+(M370*'User Input'!$K$3)+(N370*'User Input'!$K$4)+(R370*'User Input'!$K$7)+(S370*'User Input'!$K$8)+(P370*'User Input'!$K$10)+(Q370*'User Input'!$K$9)+(O370*'User Input'!$K$11)+(I370*'User Input'!$K$12)</f>
        <v>171.10000000000002</v>
      </c>
      <c r="AK370">
        <f t="shared" si="52"/>
        <v>3.0017543859649125</v>
      </c>
      <c r="AL370" s="209">
        <f t="shared" ca="1" si="51"/>
        <v>183</v>
      </c>
      <c r="AM370" s="209">
        <f t="shared" ca="1" si="47"/>
        <v>270</v>
      </c>
      <c r="AN370" s="209">
        <f t="shared" ca="1" si="48"/>
        <v>161</v>
      </c>
    </row>
    <row r="371" spans="2:40" x14ac:dyDescent="0.2">
      <c r="B371" t="s">
        <v>266</v>
      </c>
      <c r="C371" t="s">
        <v>719</v>
      </c>
      <c r="D371" t="s">
        <v>111</v>
      </c>
      <c r="E371" t="s">
        <v>111</v>
      </c>
      <c r="F371">
        <v>-4.0999999999999996</v>
      </c>
      <c r="G371">
        <v>23</v>
      </c>
      <c r="H371">
        <v>23</v>
      </c>
      <c r="I371">
        <v>10</v>
      </c>
      <c r="J371">
        <v>520</v>
      </c>
      <c r="K371">
        <v>120.1</v>
      </c>
      <c r="L371">
        <v>8</v>
      </c>
      <c r="M371">
        <v>7</v>
      </c>
      <c r="N371">
        <v>0</v>
      </c>
      <c r="O371">
        <v>0</v>
      </c>
      <c r="P371">
        <v>124</v>
      </c>
      <c r="Q371">
        <v>61</v>
      </c>
      <c r="R371">
        <v>102</v>
      </c>
      <c r="S371">
        <v>41</v>
      </c>
      <c r="T371">
        <v>6</v>
      </c>
      <c r="U371">
        <v>19</v>
      </c>
      <c r="V371">
        <v>4.55</v>
      </c>
      <c r="W371">
        <v>4.0199999999999996</v>
      </c>
      <c r="X371">
        <v>1.37</v>
      </c>
      <c r="Y371">
        <v>46</v>
      </c>
      <c r="Z371">
        <v>20</v>
      </c>
      <c r="AA371">
        <v>34</v>
      </c>
      <c r="AB371">
        <v>0.29799999999999999</v>
      </c>
      <c r="AC371">
        <v>0</v>
      </c>
      <c r="AD371" s="134">
        <f t="shared" si="44"/>
        <v>7.6436303080766033</v>
      </c>
      <c r="AE371" s="134">
        <f t="shared" si="45"/>
        <v>3.0724396336386346</v>
      </c>
      <c r="AF371" s="134">
        <f t="shared" si="46"/>
        <v>4.5711906744379682</v>
      </c>
      <c r="AH371" s="209">
        <f t="shared" si="49"/>
        <v>10</v>
      </c>
      <c r="AI371" s="209">
        <f t="shared" ca="1" si="50"/>
        <v>111</v>
      </c>
      <c r="AJ371" s="134">
        <f>(K371*'User Input'!$K$6)+(L371*'User Input'!$K$2)+(M371*'User Input'!$K$3)+(N371*'User Input'!$K$4)+(R371*'User Input'!$K$7)+(S371*'User Input'!$K$8)+(P371*'User Input'!$K$10)+(Q371*'User Input'!$K$9)+(O371*'User Input'!$K$11)+(I371*'User Input'!$K$12)</f>
        <v>236.29999999999995</v>
      </c>
      <c r="AK371">
        <f t="shared" si="52"/>
        <v>10.27391304347826</v>
      </c>
      <c r="AL371" s="209">
        <f t="shared" ca="1" si="51"/>
        <v>130</v>
      </c>
      <c r="AM371" s="209">
        <f t="shared" ca="1" si="47"/>
        <v>236</v>
      </c>
      <c r="AN371" s="209">
        <f t="shared" ca="1" si="48"/>
        <v>79</v>
      </c>
    </row>
    <row r="372" spans="2:40" x14ac:dyDescent="0.2">
      <c r="B372" t="s">
        <v>292</v>
      </c>
      <c r="C372" t="s">
        <v>140</v>
      </c>
      <c r="D372" t="s">
        <v>9</v>
      </c>
      <c r="E372" t="s">
        <v>9</v>
      </c>
      <c r="F372">
        <v>-4.0999999999999996</v>
      </c>
      <c r="G372">
        <v>65</v>
      </c>
      <c r="H372">
        <v>0</v>
      </c>
      <c r="I372">
        <v>0</v>
      </c>
      <c r="J372">
        <v>246</v>
      </c>
      <c r="K372">
        <v>58.3</v>
      </c>
      <c r="L372">
        <v>3</v>
      </c>
      <c r="M372">
        <v>3</v>
      </c>
      <c r="N372">
        <v>0</v>
      </c>
      <c r="O372">
        <v>16</v>
      </c>
      <c r="P372">
        <v>53</v>
      </c>
      <c r="Q372">
        <v>24</v>
      </c>
      <c r="R372">
        <v>59</v>
      </c>
      <c r="S372">
        <v>20</v>
      </c>
      <c r="T372">
        <v>2</v>
      </c>
      <c r="U372">
        <v>7</v>
      </c>
      <c r="V372">
        <v>3.69</v>
      </c>
      <c r="W372">
        <v>3.42</v>
      </c>
      <c r="X372">
        <v>1.25</v>
      </c>
      <c r="Y372">
        <v>44</v>
      </c>
      <c r="Z372">
        <v>20</v>
      </c>
      <c r="AA372">
        <v>36</v>
      </c>
      <c r="AB372">
        <v>0.29199999999999998</v>
      </c>
      <c r="AC372">
        <v>0</v>
      </c>
      <c r="AD372" s="134">
        <f t="shared" si="44"/>
        <v>9.1080617495711849</v>
      </c>
      <c r="AE372" s="134">
        <f t="shared" si="45"/>
        <v>3.0874785591766725</v>
      </c>
      <c r="AF372" s="134">
        <f t="shared" si="46"/>
        <v>6.0205831903945128</v>
      </c>
      <c r="AH372" s="209">
        <f t="shared" si="49"/>
        <v>0</v>
      </c>
      <c r="AI372" s="209">
        <f t="shared" ca="1" si="50"/>
        <v>347</v>
      </c>
      <c r="AJ372" s="134">
        <f>(K372*'User Input'!$K$6)+(L372*'User Input'!$K$2)+(M372*'User Input'!$K$3)+(N372*'User Input'!$K$4)+(R372*'User Input'!$K$7)+(S372*'User Input'!$K$8)+(P372*'User Input'!$K$10)+(Q372*'User Input'!$K$9)+(O372*'User Input'!$K$11)+(I372*'User Input'!$K$12)</f>
        <v>113.39999999999998</v>
      </c>
      <c r="AK372">
        <f t="shared" si="52"/>
        <v>1.7446153846153842</v>
      </c>
      <c r="AL372" s="209">
        <f t="shared" ca="1" si="51"/>
        <v>295</v>
      </c>
      <c r="AM372" s="209">
        <f t="shared" ca="1" si="47"/>
        <v>675</v>
      </c>
      <c r="AN372" s="209">
        <f t="shared" ca="1" si="48"/>
        <v>270</v>
      </c>
    </row>
    <row r="373" spans="2:40" x14ac:dyDescent="0.2">
      <c r="B373" t="s">
        <v>797</v>
      </c>
      <c r="C373" t="s">
        <v>810</v>
      </c>
      <c r="D373" t="s">
        <v>111</v>
      </c>
      <c r="E373" t="s">
        <v>111</v>
      </c>
      <c r="F373">
        <v>-4.2</v>
      </c>
      <c r="G373">
        <v>29</v>
      </c>
      <c r="H373">
        <v>29</v>
      </c>
      <c r="I373">
        <v>14</v>
      </c>
      <c r="J373">
        <v>757</v>
      </c>
      <c r="K373">
        <v>172.3</v>
      </c>
      <c r="L373">
        <v>8</v>
      </c>
      <c r="M373">
        <v>12</v>
      </c>
      <c r="N373">
        <v>0</v>
      </c>
      <c r="O373">
        <v>0</v>
      </c>
      <c r="P373">
        <v>172</v>
      </c>
      <c r="Q373">
        <v>96</v>
      </c>
      <c r="R373">
        <v>150</v>
      </c>
      <c r="S373">
        <v>71</v>
      </c>
      <c r="T373">
        <v>7</v>
      </c>
      <c r="U373">
        <v>31</v>
      </c>
      <c r="V373">
        <v>5.0199999999999996</v>
      </c>
      <c r="W373">
        <v>4.3899999999999997</v>
      </c>
      <c r="X373">
        <v>1.41</v>
      </c>
      <c r="Y373">
        <v>35</v>
      </c>
      <c r="Z373">
        <v>20</v>
      </c>
      <c r="AA373">
        <v>45</v>
      </c>
      <c r="AB373">
        <v>0.28399999999999997</v>
      </c>
      <c r="AC373">
        <v>0</v>
      </c>
      <c r="AD373" s="134">
        <f t="shared" si="44"/>
        <v>7.8351712130005797</v>
      </c>
      <c r="AE373" s="134">
        <f t="shared" si="45"/>
        <v>3.7086477074869411</v>
      </c>
      <c r="AF373" s="134">
        <f t="shared" si="46"/>
        <v>4.1265235055136387</v>
      </c>
      <c r="AH373" s="209">
        <f t="shared" si="49"/>
        <v>14</v>
      </c>
      <c r="AI373" s="209">
        <f t="shared" ca="1" si="50"/>
        <v>53</v>
      </c>
      <c r="AJ373" s="134">
        <f>(K373*'User Input'!$K$6)+(L373*'User Input'!$K$2)+(M373*'User Input'!$K$3)+(N373*'User Input'!$K$4)+(R373*'User Input'!$K$7)+(S373*'User Input'!$K$8)+(P373*'User Input'!$K$10)+(Q373*'User Input'!$K$9)+(O373*'User Input'!$K$11)+(I373*'User Input'!$K$12)</f>
        <v>290.90000000000009</v>
      </c>
      <c r="AK373">
        <f t="shared" si="52"/>
        <v>10.031034482758624</v>
      </c>
      <c r="AL373" s="209">
        <f t="shared" ca="1" si="51"/>
        <v>92</v>
      </c>
      <c r="AM373" s="209">
        <f t="shared" ca="1" si="47"/>
        <v>81</v>
      </c>
      <c r="AN373" s="209">
        <f t="shared" ca="1" si="48"/>
        <v>2</v>
      </c>
    </row>
    <row r="374" spans="2:40" x14ac:dyDescent="0.2">
      <c r="B374" t="s">
        <v>2357</v>
      </c>
      <c r="C374" t="s">
        <v>141</v>
      </c>
      <c r="D374" t="s">
        <v>9</v>
      </c>
      <c r="E374" t="s">
        <v>9</v>
      </c>
      <c r="F374">
        <v>-4.3</v>
      </c>
      <c r="G374">
        <v>55</v>
      </c>
      <c r="H374">
        <v>0</v>
      </c>
      <c r="I374">
        <v>0</v>
      </c>
      <c r="J374">
        <v>260</v>
      </c>
      <c r="K374">
        <v>60.6</v>
      </c>
      <c r="L374">
        <v>3</v>
      </c>
      <c r="M374">
        <v>3</v>
      </c>
      <c r="N374">
        <v>2</v>
      </c>
      <c r="O374">
        <v>11</v>
      </c>
      <c r="P374">
        <v>55</v>
      </c>
      <c r="Q374">
        <v>27</v>
      </c>
      <c r="R374">
        <v>63</v>
      </c>
      <c r="S374">
        <v>24</v>
      </c>
      <c r="T374">
        <v>2</v>
      </c>
      <c r="U374">
        <v>8</v>
      </c>
      <c r="V374">
        <v>3.96</v>
      </c>
      <c r="W374">
        <v>3.55</v>
      </c>
      <c r="X374">
        <v>1.3</v>
      </c>
      <c r="Y374">
        <v>41</v>
      </c>
      <c r="Z374">
        <v>20</v>
      </c>
      <c r="AA374">
        <v>39</v>
      </c>
      <c r="AB374">
        <v>0.28999999999999998</v>
      </c>
      <c r="AC374">
        <v>0</v>
      </c>
      <c r="AD374" s="134">
        <f t="shared" ref="AD374:AD437" si="53">R374*9/K374</f>
        <v>9.3564356435643568</v>
      </c>
      <c r="AE374" s="134">
        <f t="shared" ref="AE374:AE437" si="54">S374*9/K374</f>
        <v>3.5643564356435644</v>
      </c>
      <c r="AF374" s="134">
        <f t="shared" ref="AF374:AF437" si="55">AD374-AE374</f>
        <v>5.7920792079207928</v>
      </c>
      <c r="AH374" s="209">
        <f t="shared" si="49"/>
        <v>0</v>
      </c>
      <c r="AI374" s="209">
        <f t="shared" ca="1" si="50"/>
        <v>347</v>
      </c>
      <c r="AJ374" s="134">
        <f>(K374*'User Input'!$K$6)+(L374*'User Input'!$K$2)+(M374*'User Input'!$K$3)+(N374*'User Input'!$K$4)+(R374*'User Input'!$K$7)+(S374*'User Input'!$K$8)+(P374*'User Input'!$K$10)+(Q374*'User Input'!$K$9)+(O374*'User Input'!$K$11)+(I374*'User Input'!$K$12)</f>
        <v>127.30000000000001</v>
      </c>
      <c r="AK374">
        <f t="shared" si="52"/>
        <v>2.3145454545454549</v>
      </c>
      <c r="AL374" s="209">
        <f t="shared" ca="1" si="51"/>
        <v>253</v>
      </c>
      <c r="AM374" s="209">
        <f t="shared" ref="AM374:AM437" ca="1" si="56">RANK(V374,OFFSET($V$182,0,0,COUNTA(V:V)+1,1))</f>
        <v>561</v>
      </c>
      <c r="AN374" s="209">
        <f t="shared" ref="AN374:AN437" ca="1" si="57">RANK(U374,OFFSET($U$182,0,0,COUNTA(U:U)+1,1))</f>
        <v>218</v>
      </c>
    </row>
    <row r="375" spans="2:40" x14ac:dyDescent="0.2">
      <c r="B375" t="s">
        <v>610</v>
      </c>
      <c r="C375" t="s">
        <v>339</v>
      </c>
      <c r="D375" t="s">
        <v>9</v>
      </c>
      <c r="E375" t="s">
        <v>9</v>
      </c>
      <c r="F375">
        <v>-4.4000000000000004</v>
      </c>
      <c r="G375">
        <v>55</v>
      </c>
      <c r="H375">
        <v>0</v>
      </c>
      <c r="I375">
        <v>0</v>
      </c>
      <c r="J375">
        <v>234</v>
      </c>
      <c r="K375">
        <v>55.1</v>
      </c>
      <c r="L375">
        <v>3</v>
      </c>
      <c r="M375">
        <v>3</v>
      </c>
      <c r="N375">
        <v>0</v>
      </c>
      <c r="O375">
        <v>6</v>
      </c>
      <c r="P375">
        <v>47</v>
      </c>
      <c r="Q375">
        <v>24</v>
      </c>
      <c r="R375">
        <v>64</v>
      </c>
      <c r="S375">
        <v>21</v>
      </c>
      <c r="T375">
        <v>3</v>
      </c>
      <c r="U375">
        <v>7</v>
      </c>
      <c r="V375">
        <v>3.87</v>
      </c>
      <c r="W375">
        <v>3.22</v>
      </c>
      <c r="X375">
        <v>1.24</v>
      </c>
      <c r="Y375">
        <v>37</v>
      </c>
      <c r="Z375">
        <v>21</v>
      </c>
      <c r="AA375">
        <v>42</v>
      </c>
      <c r="AB375">
        <v>0.28799999999999998</v>
      </c>
      <c r="AC375">
        <v>0</v>
      </c>
      <c r="AD375" s="134">
        <f t="shared" si="53"/>
        <v>10.453720508166969</v>
      </c>
      <c r="AE375" s="134">
        <f t="shared" si="54"/>
        <v>3.4301270417422867</v>
      </c>
      <c r="AF375" s="134">
        <f t="shared" si="55"/>
        <v>7.023593466424682</v>
      </c>
      <c r="AH375" s="209">
        <f t="shared" ref="AH375:AH438" si="58">INDEX(F375:AF1160,0,MATCH(AH$181,F$181:AF$181,0))</f>
        <v>0</v>
      </c>
      <c r="AI375" s="209">
        <f t="shared" ref="AI375:AI438" ca="1" si="59">RANK(AH375,OFFSET($AH$182,0,0,COUNTA(AH:AH)+1,1))</f>
        <v>347</v>
      </c>
      <c r="AJ375" s="134">
        <f>(K375*'User Input'!$K$6)+(L375*'User Input'!$K$2)+(M375*'User Input'!$K$3)+(N375*'User Input'!$K$4)+(R375*'User Input'!$K$7)+(S375*'User Input'!$K$8)+(P375*'User Input'!$K$10)+(Q375*'User Input'!$K$9)+(O375*'User Input'!$K$11)+(I375*'User Input'!$K$12)</f>
        <v>111.30000000000001</v>
      </c>
      <c r="AK375">
        <f t="shared" si="52"/>
        <v>2.0236363636363639</v>
      </c>
      <c r="AL375" s="209">
        <f t="shared" ref="AL375:AL438" ca="1" si="60">RANK(AJ375,OFFSET($AJ$182,0,0,COUNTA(AJ:AJ)+1,1))</f>
        <v>302</v>
      </c>
      <c r="AM375" s="209">
        <f t="shared" ca="1" si="56"/>
        <v>607</v>
      </c>
      <c r="AN375" s="209">
        <f t="shared" ca="1" si="57"/>
        <v>270</v>
      </c>
    </row>
    <row r="376" spans="2:40" x14ac:dyDescent="0.2">
      <c r="B376" t="s">
        <v>554</v>
      </c>
      <c r="C376" t="s">
        <v>117</v>
      </c>
      <c r="D376" t="s">
        <v>9</v>
      </c>
      <c r="E376" t="s">
        <v>9</v>
      </c>
      <c r="F376">
        <v>-4.5</v>
      </c>
      <c r="G376">
        <v>57</v>
      </c>
      <c r="H376">
        <v>0</v>
      </c>
      <c r="I376">
        <v>0</v>
      </c>
      <c r="J376">
        <v>223</v>
      </c>
      <c r="K376">
        <v>51</v>
      </c>
      <c r="L376">
        <v>2</v>
      </c>
      <c r="M376">
        <v>3</v>
      </c>
      <c r="N376">
        <v>15</v>
      </c>
      <c r="O376">
        <v>6</v>
      </c>
      <c r="P376">
        <v>52</v>
      </c>
      <c r="Q376">
        <v>26</v>
      </c>
      <c r="R376">
        <v>43</v>
      </c>
      <c r="S376">
        <v>21</v>
      </c>
      <c r="T376">
        <v>2</v>
      </c>
      <c r="U376">
        <v>8</v>
      </c>
      <c r="V376">
        <v>4.6500000000000004</v>
      </c>
      <c r="W376">
        <v>4.1500000000000004</v>
      </c>
      <c r="X376">
        <v>1.41</v>
      </c>
      <c r="Y376">
        <v>39</v>
      </c>
      <c r="Z376">
        <v>20</v>
      </c>
      <c r="AA376">
        <v>41</v>
      </c>
      <c r="AB376">
        <v>0.29299999999999998</v>
      </c>
      <c r="AC376">
        <v>0</v>
      </c>
      <c r="AD376" s="134">
        <f t="shared" si="53"/>
        <v>7.5882352941176467</v>
      </c>
      <c r="AE376" s="134">
        <f t="shared" si="54"/>
        <v>3.7058823529411766</v>
      </c>
      <c r="AF376" s="134">
        <f t="shared" si="55"/>
        <v>3.8823529411764701</v>
      </c>
      <c r="AH376" s="209">
        <f t="shared" si="58"/>
        <v>0</v>
      </c>
      <c r="AI376" s="209">
        <f t="shared" ca="1" si="59"/>
        <v>347</v>
      </c>
      <c r="AJ376" s="134">
        <f>(K376*'User Input'!$K$6)+(L376*'User Input'!$K$2)+(M376*'User Input'!$K$3)+(N376*'User Input'!$K$4)+(R376*'User Input'!$K$7)+(S376*'User Input'!$K$8)+(P376*'User Input'!$K$10)+(Q376*'User Input'!$K$9)+(O376*'User Input'!$K$11)+(I376*'User Input'!$K$12)</f>
        <v>179.5</v>
      </c>
      <c r="AK376">
        <f t="shared" si="52"/>
        <v>3.1491228070175437</v>
      </c>
      <c r="AL376" s="209">
        <f t="shared" ca="1" si="60"/>
        <v>176</v>
      </c>
      <c r="AM376" s="209">
        <f t="shared" ca="1" si="56"/>
        <v>193</v>
      </c>
      <c r="AN376" s="209">
        <f t="shared" ca="1" si="57"/>
        <v>218</v>
      </c>
    </row>
    <row r="377" spans="2:40" x14ac:dyDescent="0.2">
      <c r="B377" t="s">
        <v>574</v>
      </c>
      <c r="C377" t="s">
        <v>714</v>
      </c>
      <c r="D377" t="s">
        <v>9</v>
      </c>
      <c r="E377" t="s">
        <v>9</v>
      </c>
      <c r="F377">
        <v>-4.5</v>
      </c>
      <c r="G377">
        <v>55</v>
      </c>
      <c r="H377">
        <v>0</v>
      </c>
      <c r="I377">
        <v>0</v>
      </c>
      <c r="J377">
        <v>234</v>
      </c>
      <c r="K377">
        <v>55.1</v>
      </c>
      <c r="L377">
        <v>3</v>
      </c>
      <c r="M377">
        <v>3</v>
      </c>
      <c r="N377">
        <v>2</v>
      </c>
      <c r="O377">
        <v>14</v>
      </c>
      <c r="P377">
        <v>50</v>
      </c>
      <c r="Q377">
        <v>25</v>
      </c>
      <c r="R377">
        <v>59</v>
      </c>
      <c r="S377">
        <v>19</v>
      </c>
      <c r="T377">
        <v>2</v>
      </c>
      <c r="U377">
        <v>8</v>
      </c>
      <c r="V377">
        <v>4.01</v>
      </c>
      <c r="W377">
        <v>3.38</v>
      </c>
      <c r="X377">
        <v>1.26</v>
      </c>
      <c r="Y377">
        <v>37</v>
      </c>
      <c r="Z377">
        <v>21</v>
      </c>
      <c r="AA377">
        <v>42</v>
      </c>
      <c r="AB377">
        <v>0.28899999999999998</v>
      </c>
      <c r="AC377">
        <v>0</v>
      </c>
      <c r="AD377" s="134">
        <f t="shared" si="53"/>
        <v>9.6370235934664237</v>
      </c>
      <c r="AE377" s="134">
        <f t="shared" si="54"/>
        <v>3.103448275862069</v>
      </c>
      <c r="AF377" s="134">
        <f t="shared" si="55"/>
        <v>6.5335753176043543</v>
      </c>
      <c r="AH377" s="209">
        <f t="shared" si="58"/>
        <v>0</v>
      </c>
      <c r="AI377" s="209">
        <f t="shared" ca="1" si="59"/>
        <v>347</v>
      </c>
      <c r="AJ377" s="134">
        <f>(K377*'User Input'!$K$6)+(L377*'User Input'!$K$2)+(M377*'User Input'!$K$3)+(N377*'User Input'!$K$4)+(R377*'User Input'!$K$7)+(S377*'User Input'!$K$8)+(P377*'User Input'!$K$10)+(Q377*'User Input'!$K$9)+(O377*'User Input'!$K$11)+(I377*'User Input'!$K$12)</f>
        <v>120.80000000000001</v>
      </c>
      <c r="AK377">
        <f t="shared" si="52"/>
        <v>2.1963636363636367</v>
      </c>
      <c r="AL377" s="209">
        <f t="shared" ca="1" si="60"/>
        <v>273</v>
      </c>
      <c r="AM377" s="209">
        <f t="shared" ca="1" si="56"/>
        <v>531</v>
      </c>
      <c r="AN377" s="209">
        <f t="shared" ca="1" si="57"/>
        <v>218</v>
      </c>
    </row>
    <row r="378" spans="2:40" x14ac:dyDescent="0.2">
      <c r="B378" t="s">
        <v>589</v>
      </c>
      <c r="C378" t="s">
        <v>810</v>
      </c>
      <c r="D378" t="s">
        <v>9</v>
      </c>
      <c r="E378" t="s">
        <v>9</v>
      </c>
      <c r="F378">
        <v>-4.5999999999999996</v>
      </c>
      <c r="G378">
        <v>57</v>
      </c>
      <c r="H378">
        <v>0</v>
      </c>
      <c r="I378">
        <v>0</v>
      </c>
      <c r="J378">
        <v>216</v>
      </c>
      <c r="K378">
        <v>51</v>
      </c>
      <c r="L378">
        <v>3</v>
      </c>
      <c r="M378">
        <v>2</v>
      </c>
      <c r="N378">
        <v>2</v>
      </c>
      <c r="O378">
        <v>14</v>
      </c>
      <c r="P378">
        <v>45</v>
      </c>
      <c r="Q378">
        <v>21</v>
      </c>
      <c r="R378">
        <v>57</v>
      </c>
      <c r="S378">
        <v>20</v>
      </c>
      <c r="T378">
        <v>2</v>
      </c>
      <c r="U378">
        <v>6</v>
      </c>
      <c r="V378">
        <v>3.77</v>
      </c>
      <c r="W378">
        <v>3.26</v>
      </c>
      <c r="X378">
        <v>1.26</v>
      </c>
      <c r="Y378">
        <v>43</v>
      </c>
      <c r="Z378">
        <v>20</v>
      </c>
      <c r="AA378">
        <v>37</v>
      </c>
      <c r="AB378">
        <v>0.29299999999999998</v>
      </c>
      <c r="AC378">
        <v>0</v>
      </c>
      <c r="AD378" s="134">
        <f t="shared" si="53"/>
        <v>10.058823529411764</v>
      </c>
      <c r="AE378" s="134">
        <f t="shared" si="54"/>
        <v>3.5294117647058822</v>
      </c>
      <c r="AF378" s="134">
        <f t="shared" si="55"/>
        <v>6.5294117647058822</v>
      </c>
      <c r="AH378" s="209">
        <f t="shared" si="58"/>
        <v>0</v>
      </c>
      <c r="AI378" s="209">
        <f t="shared" ca="1" si="59"/>
        <v>347</v>
      </c>
      <c r="AJ378" s="134">
        <f>(K378*'User Input'!$K$6)+(L378*'User Input'!$K$2)+(M378*'User Input'!$K$3)+(N378*'User Input'!$K$4)+(R378*'User Input'!$K$7)+(S378*'User Input'!$K$8)+(P378*'User Input'!$K$10)+(Q378*'User Input'!$K$9)+(O378*'User Input'!$K$11)+(I378*'User Input'!$K$12)</f>
        <v>120.5</v>
      </c>
      <c r="AK378">
        <f t="shared" si="52"/>
        <v>2.1140350877192984</v>
      </c>
      <c r="AL378" s="209">
        <f t="shared" ca="1" si="60"/>
        <v>274</v>
      </c>
      <c r="AM378" s="209">
        <f t="shared" ca="1" si="56"/>
        <v>650</v>
      </c>
      <c r="AN378" s="209">
        <f t="shared" ca="1" si="57"/>
        <v>331</v>
      </c>
    </row>
    <row r="379" spans="2:40" x14ac:dyDescent="0.2">
      <c r="B379" t="s">
        <v>295</v>
      </c>
      <c r="C379" t="s">
        <v>130</v>
      </c>
      <c r="D379" t="s">
        <v>9</v>
      </c>
      <c r="E379" t="s">
        <v>9</v>
      </c>
      <c r="F379">
        <v>-4.7</v>
      </c>
      <c r="G379">
        <v>57</v>
      </c>
      <c r="H379">
        <v>0</v>
      </c>
      <c r="I379">
        <v>0</v>
      </c>
      <c r="J379">
        <v>240</v>
      </c>
      <c r="K379">
        <v>56.7</v>
      </c>
      <c r="L379">
        <v>3</v>
      </c>
      <c r="M379">
        <v>3</v>
      </c>
      <c r="N379">
        <v>3</v>
      </c>
      <c r="O379">
        <v>14</v>
      </c>
      <c r="P379">
        <v>55</v>
      </c>
      <c r="Q379">
        <v>22</v>
      </c>
      <c r="R379">
        <v>49</v>
      </c>
      <c r="S379">
        <v>18</v>
      </c>
      <c r="T379">
        <v>2</v>
      </c>
      <c r="U379">
        <v>5</v>
      </c>
      <c r="V379">
        <v>3.54</v>
      </c>
      <c r="W379">
        <v>3.46</v>
      </c>
      <c r="X379">
        <v>1.28</v>
      </c>
      <c r="Y379">
        <v>53</v>
      </c>
      <c r="Z379">
        <v>20</v>
      </c>
      <c r="AA379">
        <v>27</v>
      </c>
      <c r="AB379">
        <v>0.30099999999999999</v>
      </c>
      <c r="AC379">
        <v>0</v>
      </c>
      <c r="AD379" s="134">
        <f t="shared" si="53"/>
        <v>7.7777777777777777</v>
      </c>
      <c r="AE379" s="134">
        <f t="shared" si="54"/>
        <v>2.8571428571428572</v>
      </c>
      <c r="AF379" s="134">
        <f t="shared" si="55"/>
        <v>4.9206349206349209</v>
      </c>
      <c r="AH379" s="209">
        <f t="shared" si="58"/>
        <v>0</v>
      </c>
      <c r="AI379" s="209">
        <f t="shared" ca="1" si="59"/>
        <v>347</v>
      </c>
      <c r="AJ379" s="134">
        <f>(K379*'User Input'!$K$6)+(L379*'User Input'!$K$2)+(M379*'User Input'!$K$3)+(N379*'User Input'!$K$4)+(R379*'User Input'!$K$7)+(S379*'User Input'!$K$8)+(P379*'User Input'!$K$10)+(Q379*'User Input'!$K$9)+(O379*'User Input'!$K$11)+(I379*'User Input'!$K$12)</f>
        <v>126.60000000000002</v>
      </c>
      <c r="AK379">
        <f t="shared" si="52"/>
        <v>2.2210526315789476</v>
      </c>
      <c r="AL379" s="209">
        <f t="shared" ca="1" si="60"/>
        <v>257</v>
      </c>
      <c r="AM379" s="209">
        <f t="shared" ca="1" si="56"/>
        <v>719</v>
      </c>
      <c r="AN379" s="209">
        <f t="shared" ca="1" si="57"/>
        <v>395</v>
      </c>
    </row>
    <row r="380" spans="2:40" x14ac:dyDescent="0.2">
      <c r="B380" t="s">
        <v>546</v>
      </c>
      <c r="C380" t="s">
        <v>716</v>
      </c>
      <c r="D380" t="s">
        <v>9</v>
      </c>
      <c r="E380" t="s">
        <v>9</v>
      </c>
      <c r="F380">
        <v>-4.8</v>
      </c>
      <c r="G380">
        <v>62</v>
      </c>
      <c r="H380">
        <v>0</v>
      </c>
      <c r="I380">
        <v>0</v>
      </c>
      <c r="J380">
        <v>237</v>
      </c>
      <c r="K380">
        <v>55.4</v>
      </c>
      <c r="L380">
        <v>3</v>
      </c>
      <c r="M380">
        <v>3</v>
      </c>
      <c r="N380">
        <v>3</v>
      </c>
      <c r="O380">
        <v>15</v>
      </c>
      <c r="P380">
        <v>51</v>
      </c>
      <c r="Q380">
        <v>24</v>
      </c>
      <c r="R380">
        <v>56</v>
      </c>
      <c r="S380">
        <v>23</v>
      </c>
      <c r="T380">
        <v>2</v>
      </c>
      <c r="U380">
        <v>6</v>
      </c>
      <c r="V380">
        <v>3.88</v>
      </c>
      <c r="W380">
        <v>3.61</v>
      </c>
      <c r="X380">
        <v>1.33</v>
      </c>
      <c r="Y380">
        <v>45</v>
      </c>
      <c r="Z380">
        <v>21</v>
      </c>
      <c r="AA380">
        <v>34</v>
      </c>
      <c r="AB380">
        <v>0.29499999999999998</v>
      </c>
      <c r="AC380">
        <v>0</v>
      </c>
      <c r="AD380" s="134">
        <f t="shared" si="53"/>
        <v>9.0974729241877252</v>
      </c>
      <c r="AE380" s="134">
        <f t="shared" si="54"/>
        <v>3.7364620938628161</v>
      </c>
      <c r="AF380" s="134">
        <f t="shared" si="55"/>
        <v>5.3610108303249095</v>
      </c>
      <c r="AH380" s="209">
        <f t="shared" si="58"/>
        <v>0</v>
      </c>
      <c r="AI380" s="209">
        <f t="shared" ca="1" si="59"/>
        <v>347</v>
      </c>
      <c r="AJ380" s="134">
        <f>(K380*'User Input'!$K$6)+(L380*'User Input'!$K$2)+(M380*'User Input'!$K$3)+(N380*'User Input'!$K$4)+(R380*'User Input'!$K$7)+(S380*'User Input'!$K$8)+(P380*'User Input'!$K$10)+(Q380*'User Input'!$K$9)+(O380*'User Input'!$K$11)+(I380*'User Input'!$K$12)</f>
        <v>123.19999999999999</v>
      </c>
      <c r="AK380">
        <f t="shared" si="52"/>
        <v>1.9870967741935481</v>
      </c>
      <c r="AL380" s="209">
        <f t="shared" ca="1" si="60"/>
        <v>266</v>
      </c>
      <c r="AM380" s="209">
        <f t="shared" ca="1" si="56"/>
        <v>600</v>
      </c>
      <c r="AN380" s="209">
        <f t="shared" ca="1" si="57"/>
        <v>331</v>
      </c>
    </row>
    <row r="381" spans="2:40" x14ac:dyDescent="0.2">
      <c r="B381" t="s">
        <v>625</v>
      </c>
      <c r="C381" t="s">
        <v>137</v>
      </c>
      <c r="D381" t="s">
        <v>9</v>
      </c>
      <c r="E381" t="s">
        <v>9</v>
      </c>
      <c r="F381">
        <v>-4.8</v>
      </c>
      <c r="G381">
        <v>39</v>
      </c>
      <c r="H381">
        <v>3</v>
      </c>
      <c r="I381">
        <v>2</v>
      </c>
      <c r="J381">
        <v>362</v>
      </c>
      <c r="K381">
        <v>83.3</v>
      </c>
      <c r="L381">
        <v>5</v>
      </c>
      <c r="M381">
        <v>4</v>
      </c>
      <c r="N381">
        <v>1</v>
      </c>
      <c r="O381">
        <v>5</v>
      </c>
      <c r="P381">
        <v>85</v>
      </c>
      <c r="Q381">
        <v>41</v>
      </c>
      <c r="R381">
        <v>68</v>
      </c>
      <c r="S381">
        <v>30</v>
      </c>
      <c r="T381">
        <v>4</v>
      </c>
      <c r="U381">
        <v>11</v>
      </c>
      <c r="V381">
        <v>4.47</v>
      </c>
      <c r="W381">
        <v>4.13</v>
      </c>
      <c r="X381">
        <v>1.38</v>
      </c>
      <c r="Y381">
        <v>43</v>
      </c>
      <c r="Z381">
        <v>21</v>
      </c>
      <c r="AA381">
        <v>36</v>
      </c>
      <c r="AB381">
        <v>0.29499999999999998</v>
      </c>
      <c r="AC381">
        <v>0</v>
      </c>
      <c r="AD381" s="134">
        <f t="shared" si="53"/>
        <v>7.3469387755102042</v>
      </c>
      <c r="AE381" s="134">
        <f t="shared" si="54"/>
        <v>3.2412965186074429</v>
      </c>
      <c r="AF381" s="134">
        <f t="shared" si="55"/>
        <v>4.1056422569027617</v>
      </c>
      <c r="AH381" s="209">
        <f t="shared" si="58"/>
        <v>2</v>
      </c>
      <c r="AI381" s="209">
        <f t="shared" ca="1" si="59"/>
        <v>212</v>
      </c>
      <c r="AJ381" s="134">
        <f>(K381*'User Input'!$K$6)+(L381*'User Input'!$K$2)+(M381*'User Input'!$K$3)+(N381*'User Input'!$K$4)+(R381*'User Input'!$K$7)+(S381*'User Input'!$K$8)+(P381*'User Input'!$K$10)+(Q381*'User Input'!$K$9)+(O381*'User Input'!$K$11)+(I381*'User Input'!$K$12)</f>
        <v>155.89999999999998</v>
      </c>
      <c r="AK381">
        <f t="shared" si="52"/>
        <v>3.997435897435897</v>
      </c>
      <c r="AL381" s="209">
        <f t="shared" ca="1" si="60"/>
        <v>208</v>
      </c>
      <c r="AM381" s="209">
        <f t="shared" ca="1" si="56"/>
        <v>262</v>
      </c>
      <c r="AN381" s="209">
        <f t="shared" ca="1" si="57"/>
        <v>161</v>
      </c>
    </row>
    <row r="382" spans="2:40" x14ac:dyDescent="0.2">
      <c r="B382" t="s">
        <v>1023</v>
      </c>
      <c r="C382" t="s">
        <v>140</v>
      </c>
      <c r="D382" t="s">
        <v>9</v>
      </c>
      <c r="E382" t="s">
        <v>9</v>
      </c>
      <c r="F382">
        <v>-4.8</v>
      </c>
      <c r="G382">
        <v>49</v>
      </c>
      <c r="H382">
        <v>0</v>
      </c>
      <c r="I382">
        <v>0</v>
      </c>
      <c r="J382">
        <v>272</v>
      </c>
      <c r="K382">
        <v>63.2</v>
      </c>
      <c r="L382">
        <v>3</v>
      </c>
      <c r="M382">
        <v>3</v>
      </c>
      <c r="N382">
        <v>0</v>
      </c>
      <c r="O382">
        <v>5</v>
      </c>
      <c r="P382">
        <v>56</v>
      </c>
      <c r="Q382">
        <v>28</v>
      </c>
      <c r="R382">
        <v>67</v>
      </c>
      <c r="S382">
        <v>29</v>
      </c>
      <c r="T382">
        <v>2</v>
      </c>
      <c r="U382">
        <v>8</v>
      </c>
      <c r="V382">
        <v>4.0199999999999996</v>
      </c>
      <c r="W382">
        <v>3.67</v>
      </c>
      <c r="X382">
        <v>1.33</v>
      </c>
      <c r="Y382">
        <v>40</v>
      </c>
      <c r="Z382">
        <v>20</v>
      </c>
      <c r="AA382">
        <v>40</v>
      </c>
      <c r="AB382">
        <v>0.28899999999999998</v>
      </c>
      <c r="AC382">
        <v>0</v>
      </c>
      <c r="AD382" s="134">
        <f t="shared" si="53"/>
        <v>9.5411392405063289</v>
      </c>
      <c r="AE382" s="134">
        <f t="shared" si="54"/>
        <v>4.1297468354430382</v>
      </c>
      <c r="AF382" s="134">
        <f t="shared" si="55"/>
        <v>5.4113924050632907</v>
      </c>
      <c r="AH382" s="209">
        <f t="shared" si="58"/>
        <v>0</v>
      </c>
      <c r="AI382" s="209">
        <f t="shared" ca="1" si="59"/>
        <v>347</v>
      </c>
      <c r="AJ382" s="134">
        <f>(K382*'User Input'!$K$6)+(L382*'User Input'!$K$2)+(M382*'User Input'!$K$3)+(N382*'User Input'!$K$4)+(R382*'User Input'!$K$7)+(S382*'User Input'!$K$8)+(P382*'User Input'!$K$10)+(Q382*'User Input'!$K$9)+(O382*'User Input'!$K$11)+(I382*'User Input'!$K$12)</f>
        <v>116.10000000000002</v>
      </c>
      <c r="AK382">
        <f t="shared" si="52"/>
        <v>2.3693877551020415</v>
      </c>
      <c r="AL382" s="209">
        <f t="shared" ca="1" si="60"/>
        <v>291</v>
      </c>
      <c r="AM382" s="209">
        <f t="shared" ca="1" si="56"/>
        <v>526</v>
      </c>
      <c r="AN382" s="209">
        <f t="shared" ca="1" si="57"/>
        <v>218</v>
      </c>
    </row>
    <row r="383" spans="2:40" x14ac:dyDescent="0.2">
      <c r="B383" t="s">
        <v>2401</v>
      </c>
      <c r="C383" t="s">
        <v>141</v>
      </c>
      <c r="D383" t="s">
        <v>9</v>
      </c>
      <c r="E383" t="s">
        <v>9</v>
      </c>
      <c r="F383">
        <v>-4.8</v>
      </c>
      <c r="G383">
        <v>49</v>
      </c>
      <c r="H383">
        <v>0</v>
      </c>
      <c r="I383">
        <v>0</v>
      </c>
      <c r="J383">
        <v>206</v>
      </c>
      <c r="K383">
        <v>48.6</v>
      </c>
      <c r="L383">
        <v>3</v>
      </c>
      <c r="M383">
        <v>2</v>
      </c>
      <c r="N383">
        <v>0</v>
      </c>
      <c r="O383">
        <v>10</v>
      </c>
      <c r="P383">
        <v>40</v>
      </c>
      <c r="Q383">
        <v>19</v>
      </c>
      <c r="R383">
        <v>59</v>
      </c>
      <c r="S383">
        <v>22</v>
      </c>
      <c r="T383">
        <v>2</v>
      </c>
      <c r="U383">
        <v>5</v>
      </c>
      <c r="V383">
        <v>3.47</v>
      </c>
      <c r="W383">
        <v>3.26</v>
      </c>
      <c r="X383">
        <v>1.26</v>
      </c>
      <c r="Y383">
        <v>42</v>
      </c>
      <c r="Z383">
        <v>20</v>
      </c>
      <c r="AA383">
        <v>38</v>
      </c>
      <c r="AB383">
        <v>0.28799999999999998</v>
      </c>
      <c r="AC383">
        <v>0</v>
      </c>
      <c r="AD383" s="134">
        <f t="shared" si="53"/>
        <v>10.925925925925926</v>
      </c>
      <c r="AE383" s="134">
        <f t="shared" si="54"/>
        <v>4.0740740740740735</v>
      </c>
      <c r="AF383" s="134">
        <f t="shared" si="55"/>
        <v>6.8518518518518521</v>
      </c>
      <c r="AH383" s="209">
        <f t="shared" si="58"/>
        <v>0</v>
      </c>
      <c r="AI383" s="209">
        <f t="shared" ca="1" si="59"/>
        <v>347</v>
      </c>
      <c r="AJ383" s="134">
        <f>(K383*'User Input'!$K$6)+(L383*'User Input'!$K$2)+(M383*'User Input'!$K$3)+(N383*'User Input'!$K$4)+(R383*'User Input'!$K$7)+(S383*'User Input'!$K$8)+(P383*'User Input'!$K$10)+(Q383*'User Input'!$K$9)+(O383*'User Input'!$K$11)+(I383*'User Input'!$K$12)</f>
        <v>105.30000000000001</v>
      </c>
      <c r="AK383">
        <f t="shared" si="52"/>
        <v>2.1489795918367349</v>
      </c>
      <c r="AL383" s="209">
        <f t="shared" ca="1" si="60"/>
        <v>312</v>
      </c>
      <c r="AM383" s="209">
        <f t="shared" ca="1" si="56"/>
        <v>732</v>
      </c>
      <c r="AN383" s="209">
        <f t="shared" ca="1" si="57"/>
        <v>395</v>
      </c>
    </row>
    <row r="384" spans="2:40" x14ac:dyDescent="0.2">
      <c r="B384" t="s">
        <v>274</v>
      </c>
      <c r="C384" t="s">
        <v>716</v>
      </c>
      <c r="D384" t="s">
        <v>9</v>
      </c>
      <c r="E384" t="s">
        <v>9</v>
      </c>
      <c r="F384">
        <v>-4.9000000000000004</v>
      </c>
      <c r="G384">
        <v>65</v>
      </c>
      <c r="H384">
        <v>0</v>
      </c>
      <c r="I384">
        <v>0</v>
      </c>
      <c r="J384">
        <v>251</v>
      </c>
      <c r="K384">
        <v>58.3</v>
      </c>
      <c r="L384">
        <v>3</v>
      </c>
      <c r="M384">
        <v>3</v>
      </c>
      <c r="N384">
        <v>2</v>
      </c>
      <c r="O384">
        <v>16</v>
      </c>
      <c r="P384">
        <v>54</v>
      </c>
      <c r="Q384">
        <v>25</v>
      </c>
      <c r="R384">
        <v>59</v>
      </c>
      <c r="S384">
        <v>24</v>
      </c>
      <c r="T384">
        <v>3</v>
      </c>
      <c r="U384">
        <v>7</v>
      </c>
      <c r="V384">
        <v>3.92</v>
      </c>
      <c r="W384">
        <v>3.58</v>
      </c>
      <c r="X384">
        <v>1.33</v>
      </c>
      <c r="Y384">
        <v>46</v>
      </c>
      <c r="Z384">
        <v>21</v>
      </c>
      <c r="AA384">
        <v>33</v>
      </c>
      <c r="AB384">
        <v>0.29699999999999999</v>
      </c>
      <c r="AC384">
        <v>0</v>
      </c>
      <c r="AD384" s="134">
        <f t="shared" si="53"/>
        <v>9.1080617495711849</v>
      </c>
      <c r="AE384" s="134">
        <f t="shared" si="54"/>
        <v>3.704974271012007</v>
      </c>
      <c r="AF384" s="134">
        <f t="shared" si="55"/>
        <v>5.4030874785591774</v>
      </c>
      <c r="AH384" s="209">
        <f t="shared" si="58"/>
        <v>0</v>
      </c>
      <c r="AI384" s="209">
        <f t="shared" ca="1" si="59"/>
        <v>347</v>
      </c>
      <c r="AJ384" s="134">
        <f>(K384*'User Input'!$K$6)+(L384*'User Input'!$K$2)+(M384*'User Input'!$K$3)+(N384*'User Input'!$K$4)+(R384*'User Input'!$K$7)+(S384*'User Input'!$K$8)+(P384*'User Input'!$K$10)+(Q384*'User Input'!$K$9)+(O384*'User Input'!$K$11)+(I384*'User Input'!$K$12)</f>
        <v>121.39999999999998</v>
      </c>
      <c r="AK384">
        <f t="shared" si="52"/>
        <v>1.8676923076923073</v>
      </c>
      <c r="AL384" s="209">
        <f t="shared" ca="1" si="60"/>
        <v>271</v>
      </c>
      <c r="AM384" s="209">
        <f t="shared" ca="1" si="56"/>
        <v>581</v>
      </c>
      <c r="AN384" s="209">
        <f t="shared" ca="1" si="57"/>
        <v>270</v>
      </c>
    </row>
    <row r="385" spans="2:40" x14ac:dyDescent="0.2">
      <c r="B385" t="s">
        <v>601</v>
      </c>
      <c r="C385" t="s">
        <v>7</v>
      </c>
      <c r="D385" t="s">
        <v>9</v>
      </c>
      <c r="E385" t="s">
        <v>9</v>
      </c>
      <c r="F385">
        <v>-4.9000000000000004</v>
      </c>
      <c r="G385">
        <v>65</v>
      </c>
      <c r="H385">
        <v>0</v>
      </c>
      <c r="I385">
        <v>0</v>
      </c>
      <c r="J385">
        <v>251</v>
      </c>
      <c r="K385">
        <v>58.3</v>
      </c>
      <c r="L385">
        <v>3</v>
      </c>
      <c r="M385">
        <v>3</v>
      </c>
      <c r="N385">
        <v>4</v>
      </c>
      <c r="O385">
        <v>16</v>
      </c>
      <c r="P385">
        <v>54</v>
      </c>
      <c r="Q385">
        <v>27</v>
      </c>
      <c r="R385">
        <v>59</v>
      </c>
      <c r="S385">
        <v>23</v>
      </c>
      <c r="T385">
        <v>3</v>
      </c>
      <c r="U385">
        <v>8</v>
      </c>
      <c r="V385">
        <v>4.2</v>
      </c>
      <c r="W385">
        <v>3.62</v>
      </c>
      <c r="X385">
        <v>1.32</v>
      </c>
      <c r="Y385">
        <v>43</v>
      </c>
      <c r="Z385">
        <v>20</v>
      </c>
      <c r="AA385">
        <v>37</v>
      </c>
      <c r="AB385">
        <v>0.29299999999999998</v>
      </c>
      <c r="AC385">
        <v>0</v>
      </c>
      <c r="AD385" s="134">
        <f t="shared" si="53"/>
        <v>9.1080617495711849</v>
      </c>
      <c r="AE385" s="134">
        <f t="shared" si="54"/>
        <v>3.5506003430531736</v>
      </c>
      <c r="AF385" s="134">
        <f t="shared" si="55"/>
        <v>5.5574614065180112</v>
      </c>
      <c r="AH385" s="209">
        <f t="shared" si="58"/>
        <v>0</v>
      </c>
      <c r="AI385" s="209">
        <f t="shared" ca="1" si="59"/>
        <v>347</v>
      </c>
      <c r="AJ385" s="134">
        <f>(K385*'User Input'!$K$6)+(L385*'User Input'!$K$2)+(M385*'User Input'!$K$3)+(N385*'User Input'!$K$4)+(R385*'User Input'!$K$7)+(S385*'User Input'!$K$8)+(P385*'User Input'!$K$10)+(Q385*'User Input'!$K$9)+(O385*'User Input'!$K$11)+(I385*'User Input'!$K$12)</f>
        <v>134.39999999999998</v>
      </c>
      <c r="AK385">
        <f t="shared" si="52"/>
        <v>2.0676923076923073</v>
      </c>
      <c r="AL385" s="209">
        <f t="shared" ca="1" si="60"/>
        <v>239</v>
      </c>
      <c r="AM385" s="209">
        <f t="shared" ca="1" si="56"/>
        <v>428</v>
      </c>
      <c r="AN385" s="209">
        <f t="shared" ca="1" si="57"/>
        <v>218</v>
      </c>
    </row>
    <row r="386" spans="2:40" x14ac:dyDescent="0.2">
      <c r="B386" t="s">
        <v>587</v>
      </c>
      <c r="C386" t="s">
        <v>139</v>
      </c>
      <c r="D386" t="s">
        <v>9</v>
      </c>
      <c r="E386" t="s">
        <v>9</v>
      </c>
      <c r="F386">
        <v>-4.9000000000000004</v>
      </c>
      <c r="G386">
        <v>49</v>
      </c>
      <c r="H386">
        <v>0</v>
      </c>
      <c r="I386">
        <v>0</v>
      </c>
      <c r="J386">
        <v>183</v>
      </c>
      <c r="K386">
        <v>43.7</v>
      </c>
      <c r="L386">
        <v>2</v>
      </c>
      <c r="M386">
        <v>2</v>
      </c>
      <c r="N386">
        <v>0</v>
      </c>
      <c r="O386">
        <v>9</v>
      </c>
      <c r="P386">
        <v>36</v>
      </c>
      <c r="Q386">
        <v>18</v>
      </c>
      <c r="R386">
        <v>56</v>
      </c>
      <c r="S386">
        <v>16</v>
      </c>
      <c r="T386">
        <v>2</v>
      </c>
      <c r="U386">
        <v>6</v>
      </c>
      <c r="V386">
        <v>3.62</v>
      </c>
      <c r="W386">
        <v>2.82</v>
      </c>
      <c r="X386">
        <v>1.18</v>
      </c>
      <c r="Y386">
        <v>39</v>
      </c>
      <c r="Z386">
        <v>20</v>
      </c>
      <c r="AA386">
        <v>41</v>
      </c>
      <c r="AB386">
        <v>0.28699999999999998</v>
      </c>
      <c r="AC386">
        <v>0</v>
      </c>
      <c r="AD386" s="134">
        <f t="shared" si="53"/>
        <v>11.533180778032035</v>
      </c>
      <c r="AE386" s="134">
        <f t="shared" si="54"/>
        <v>3.2951945080091529</v>
      </c>
      <c r="AF386" s="134">
        <f t="shared" si="55"/>
        <v>8.2379862700228816</v>
      </c>
      <c r="AH386" s="209">
        <f t="shared" si="58"/>
        <v>0</v>
      </c>
      <c r="AI386" s="209">
        <f t="shared" ca="1" si="59"/>
        <v>347</v>
      </c>
      <c r="AJ386" s="134">
        <f>(K386*'User Input'!$K$6)+(L386*'User Input'!$K$2)+(M386*'User Input'!$K$3)+(N386*'User Input'!$K$4)+(R386*'User Input'!$K$7)+(S386*'User Input'!$K$8)+(P386*'User Input'!$K$10)+(Q386*'User Input'!$K$9)+(O386*'User Input'!$K$11)+(I386*'User Input'!$K$12)</f>
        <v>93.100000000000023</v>
      </c>
      <c r="AK386">
        <f t="shared" si="52"/>
        <v>1.9000000000000004</v>
      </c>
      <c r="AL386" s="209">
        <f t="shared" ca="1" si="60"/>
        <v>354</v>
      </c>
      <c r="AM386" s="209">
        <f t="shared" ca="1" si="56"/>
        <v>699</v>
      </c>
      <c r="AN386" s="209">
        <f t="shared" ca="1" si="57"/>
        <v>331</v>
      </c>
    </row>
    <row r="387" spans="2:40" x14ac:dyDescent="0.2">
      <c r="B387" t="s">
        <v>270</v>
      </c>
      <c r="C387" t="s">
        <v>121</v>
      </c>
      <c r="D387" t="s">
        <v>111</v>
      </c>
      <c r="E387" t="s">
        <v>111</v>
      </c>
      <c r="F387">
        <v>-5.0999999999999996</v>
      </c>
      <c r="G387">
        <v>23</v>
      </c>
      <c r="H387">
        <v>23</v>
      </c>
      <c r="I387">
        <v>10</v>
      </c>
      <c r="J387">
        <v>509</v>
      </c>
      <c r="K387">
        <v>118</v>
      </c>
      <c r="L387">
        <v>7</v>
      </c>
      <c r="M387">
        <v>8</v>
      </c>
      <c r="N387">
        <v>0</v>
      </c>
      <c r="O387">
        <v>0</v>
      </c>
      <c r="P387">
        <v>119</v>
      </c>
      <c r="Q387">
        <v>63</v>
      </c>
      <c r="R387">
        <v>104</v>
      </c>
      <c r="S387">
        <v>39</v>
      </c>
      <c r="T387">
        <v>4</v>
      </c>
      <c r="U387">
        <v>21</v>
      </c>
      <c r="V387">
        <v>4.78</v>
      </c>
      <c r="W387">
        <v>4.1100000000000003</v>
      </c>
      <c r="X387">
        <v>1.34</v>
      </c>
      <c r="Y387">
        <v>34</v>
      </c>
      <c r="Z387">
        <v>21</v>
      </c>
      <c r="AA387">
        <v>45</v>
      </c>
      <c r="AB387">
        <v>0.28699999999999998</v>
      </c>
      <c r="AC387">
        <v>0</v>
      </c>
      <c r="AD387" s="134">
        <f t="shared" si="53"/>
        <v>7.9322033898305087</v>
      </c>
      <c r="AE387" s="134">
        <f t="shared" si="54"/>
        <v>2.9745762711864407</v>
      </c>
      <c r="AF387" s="134">
        <f t="shared" si="55"/>
        <v>4.9576271186440675</v>
      </c>
      <c r="AH387" s="209">
        <f t="shared" si="58"/>
        <v>10</v>
      </c>
      <c r="AI387" s="209">
        <f t="shared" ca="1" si="59"/>
        <v>111</v>
      </c>
      <c r="AJ387" s="134">
        <f>(K387*'User Input'!$K$6)+(L387*'User Input'!$K$2)+(M387*'User Input'!$K$3)+(N387*'User Input'!$K$4)+(R387*'User Input'!$K$7)+(S387*'User Input'!$K$8)+(P387*'User Input'!$K$10)+(Q387*'User Input'!$K$9)+(O387*'User Input'!$K$11)+(I387*'User Input'!$K$12)</f>
        <v>224</v>
      </c>
      <c r="AK387">
        <f t="shared" si="52"/>
        <v>9.7391304347826093</v>
      </c>
      <c r="AL387" s="209">
        <f t="shared" ca="1" si="60"/>
        <v>141</v>
      </c>
      <c r="AM387" s="209">
        <f t="shared" ca="1" si="56"/>
        <v>135</v>
      </c>
      <c r="AN387" s="209">
        <f t="shared" ca="1" si="57"/>
        <v>59</v>
      </c>
    </row>
    <row r="388" spans="2:40" x14ac:dyDescent="0.2">
      <c r="B388" t="s">
        <v>939</v>
      </c>
      <c r="C388" t="s">
        <v>8</v>
      </c>
      <c r="D388" t="s">
        <v>9</v>
      </c>
      <c r="E388" t="s">
        <v>9</v>
      </c>
      <c r="F388">
        <v>-5.0999999999999996</v>
      </c>
      <c r="G388">
        <v>45</v>
      </c>
      <c r="H388">
        <v>0</v>
      </c>
      <c r="I388">
        <v>0</v>
      </c>
      <c r="J388">
        <v>318</v>
      </c>
      <c r="K388">
        <v>72.599999999999994</v>
      </c>
      <c r="L388">
        <v>4</v>
      </c>
      <c r="M388">
        <v>4</v>
      </c>
      <c r="N388">
        <v>0</v>
      </c>
      <c r="O388">
        <v>5</v>
      </c>
      <c r="P388">
        <v>68</v>
      </c>
      <c r="Q388">
        <v>32</v>
      </c>
      <c r="R388">
        <v>71</v>
      </c>
      <c r="S388">
        <v>33</v>
      </c>
      <c r="T388">
        <v>4</v>
      </c>
      <c r="U388">
        <v>8</v>
      </c>
      <c r="V388">
        <v>3.98</v>
      </c>
      <c r="W388">
        <v>3.85</v>
      </c>
      <c r="X388">
        <v>1.4</v>
      </c>
      <c r="Y388">
        <v>45</v>
      </c>
      <c r="Z388">
        <v>21</v>
      </c>
      <c r="AA388">
        <v>33</v>
      </c>
      <c r="AB388">
        <v>0.30099999999999999</v>
      </c>
      <c r="AC388">
        <v>0</v>
      </c>
      <c r="AD388" s="134">
        <f t="shared" si="53"/>
        <v>8.8016528925619841</v>
      </c>
      <c r="AE388" s="134">
        <f t="shared" si="54"/>
        <v>4.0909090909090908</v>
      </c>
      <c r="AF388" s="134">
        <f t="shared" si="55"/>
        <v>4.7107438016528933</v>
      </c>
      <c r="AH388" s="209">
        <f t="shared" si="58"/>
        <v>0</v>
      </c>
      <c r="AI388" s="209">
        <f t="shared" ca="1" si="59"/>
        <v>347</v>
      </c>
      <c r="AJ388" s="134">
        <f>(K388*'User Input'!$K$6)+(L388*'User Input'!$K$2)+(M388*'User Input'!$K$3)+(N388*'User Input'!$K$4)+(R388*'User Input'!$K$7)+(S388*'User Input'!$K$8)+(P388*'User Input'!$K$10)+(Q388*'User Input'!$K$9)+(O388*'User Input'!$K$11)+(I388*'User Input'!$K$12)</f>
        <v>128.29999999999995</v>
      </c>
      <c r="AK388">
        <f t="shared" si="52"/>
        <v>2.85111111111111</v>
      </c>
      <c r="AL388" s="209">
        <f t="shared" ca="1" si="60"/>
        <v>250</v>
      </c>
      <c r="AM388" s="209">
        <f t="shared" ca="1" si="56"/>
        <v>548</v>
      </c>
      <c r="AN388" s="209">
        <f t="shared" ca="1" si="57"/>
        <v>218</v>
      </c>
    </row>
    <row r="389" spans="2:40" x14ac:dyDescent="0.2">
      <c r="B389" t="s">
        <v>984</v>
      </c>
      <c r="C389" t="s">
        <v>7</v>
      </c>
      <c r="D389" t="s">
        <v>9</v>
      </c>
      <c r="E389" t="s">
        <v>9</v>
      </c>
      <c r="F389">
        <v>-5.0999999999999996</v>
      </c>
      <c r="G389">
        <v>55</v>
      </c>
      <c r="H389">
        <v>0</v>
      </c>
      <c r="I389">
        <v>0</v>
      </c>
      <c r="J389">
        <v>232</v>
      </c>
      <c r="K389">
        <v>55.1</v>
      </c>
      <c r="L389">
        <v>3</v>
      </c>
      <c r="M389">
        <v>3</v>
      </c>
      <c r="N389">
        <v>0</v>
      </c>
      <c r="O389">
        <v>6</v>
      </c>
      <c r="P389">
        <v>50</v>
      </c>
      <c r="Q389">
        <v>25</v>
      </c>
      <c r="R389">
        <v>59</v>
      </c>
      <c r="S389">
        <v>18</v>
      </c>
      <c r="T389">
        <v>2</v>
      </c>
      <c r="U389">
        <v>8</v>
      </c>
      <c r="V389">
        <v>4</v>
      </c>
      <c r="W389">
        <v>3.26</v>
      </c>
      <c r="X389">
        <v>1.24</v>
      </c>
      <c r="Y389">
        <v>38</v>
      </c>
      <c r="Z389">
        <v>20</v>
      </c>
      <c r="AA389">
        <v>41</v>
      </c>
      <c r="AB389">
        <v>0.29099999999999998</v>
      </c>
      <c r="AC389">
        <v>0</v>
      </c>
      <c r="AD389" s="134">
        <f t="shared" si="53"/>
        <v>9.6370235934664237</v>
      </c>
      <c r="AE389" s="134">
        <f t="shared" si="54"/>
        <v>2.9401088929219599</v>
      </c>
      <c r="AF389" s="134">
        <f t="shared" si="55"/>
        <v>6.6969147005444638</v>
      </c>
      <c r="AH389" s="209">
        <f t="shared" si="58"/>
        <v>0</v>
      </c>
      <c r="AI389" s="209">
        <f t="shared" ca="1" si="59"/>
        <v>347</v>
      </c>
      <c r="AJ389" s="134">
        <f>(K389*'User Input'!$K$6)+(L389*'User Input'!$K$2)+(M389*'User Input'!$K$3)+(N389*'User Input'!$K$4)+(R389*'User Input'!$K$7)+(S389*'User Input'!$K$8)+(P389*'User Input'!$K$10)+(Q389*'User Input'!$K$9)+(O389*'User Input'!$K$11)+(I389*'User Input'!$K$12)</f>
        <v>107.80000000000001</v>
      </c>
      <c r="AK389">
        <f t="shared" si="52"/>
        <v>1.9600000000000002</v>
      </c>
      <c r="AL389" s="209">
        <f t="shared" ca="1" si="60"/>
        <v>307</v>
      </c>
      <c r="AM389" s="209">
        <f t="shared" ca="1" si="56"/>
        <v>540</v>
      </c>
      <c r="AN389" s="209">
        <f t="shared" ca="1" si="57"/>
        <v>218</v>
      </c>
    </row>
    <row r="390" spans="2:40" x14ac:dyDescent="0.2">
      <c r="B390" t="s">
        <v>1014</v>
      </c>
      <c r="C390" t="s">
        <v>715</v>
      </c>
      <c r="D390" t="s">
        <v>9</v>
      </c>
      <c r="E390" t="s">
        <v>9</v>
      </c>
      <c r="F390">
        <v>-5.2</v>
      </c>
      <c r="G390">
        <v>55</v>
      </c>
      <c r="H390">
        <v>0</v>
      </c>
      <c r="I390">
        <v>0</v>
      </c>
      <c r="J390">
        <v>281</v>
      </c>
      <c r="K390">
        <v>66.099999999999994</v>
      </c>
      <c r="L390">
        <v>3</v>
      </c>
      <c r="M390">
        <v>3</v>
      </c>
      <c r="N390">
        <v>0</v>
      </c>
      <c r="O390">
        <v>7</v>
      </c>
      <c r="P390">
        <v>66</v>
      </c>
      <c r="Q390">
        <v>28</v>
      </c>
      <c r="R390">
        <v>54</v>
      </c>
      <c r="S390">
        <v>21</v>
      </c>
      <c r="T390">
        <v>2</v>
      </c>
      <c r="U390">
        <v>7</v>
      </c>
      <c r="V390">
        <v>3.75</v>
      </c>
      <c r="W390">
        <v>3.55</v>
      </c>
      <c r="X390">
        <v>1.3</v>
      </c>
      <c r="Y390">
        <v>54</v>
      </c>
      <c r="Z390">
        <v>20</v>
      </c>
      <c r="AA390">
        <v>27</v>
      </c>
      <c r="AB390">
        <v>0.29799999999999999</v>
      </c>
      <c r="AC390">
        <v>0</v>
      </c>
      <c r="AD390" s="134">
        <f t="shared" si="53"/>
        <v>7.3524962178517406</v>
      </c>
      <c r="AE390" s="134">
        <f t="shared" si="54"/>
        <v>2.8593040847201214</v>
      </c>
      <c r="AF390" s="134">
        <f t="shared" si="55"/>
        <v>4.4931921331316191</v>
      </c>
      <c r="AH390" s="209">
        <f t="shared" si="58"/>
        <v>0</v>
      </c>
      <c r="AI390" s="209">
        <f t="shared" ca="1" si="59"/>
        <v>347</v>
      </c>
      <c r="AJ390" s="134">
        <f>(K390*'User Input'!$K$6)+(L390*'User Input'!$K$2)+(M390*'User Input'!$K$3)+(N390*'User Input'!$K$4)+(R390*'User Input'!$K$7)+(S390*'User Input'!$K$8)+(P390*'User Input'!$K$10)+(Q390*'User Input'!$K$9)+(O390*'User Input'!$K$11)+(I390*'User Input'!$K$12)</f>
        <v>116.29999999999998</v>
      </c>
      <c r="AK390">
        <f t="shared" si="52"/>
        <v>2.1145454545454543</v>
      </c>
      <c r="AL390" s="209">
        <f t="shared" ca="1" si="60"/>
        <v>289</v>
      </c>
      <c r="AM390" s="209">
        <f t="shared" ca="1" si="56"/>
        <v>657</v>
      </c>
      <c r="AN390" s="209">
        <f t="shared" ca="1" si="57"/>
        <v>270</v>
      </c>
    </row>
    <row r="391" spans="2:40" x14ac:dyDescent="0.2">
      <c r="B391" t="s">
        <v>1462</v>
      </c>
      <c r="C391" t="s">
        <v>2</v>
      </c>
      <c r="D391" t="s">
        <v>9</v>
      </c>
      <c r="E391" t="s">
        <v>9</v>
      </c>
      <c r="F391">
        <v>-5.2</v>
      </c>
      <c r="G391">
        <v>26</v>
      </c>
      <c r="H391">
        <v>2</v>
      </c>
      <c r="I391">
        <v>1</v>
      </c>
      <c r="J391">
        <v>219</v>
      </c>
      <c r="K391">
        <v>51.7</v>
      </c>
      <c r="L391">
        <v>3</v>
      </c>
      <c r="M391">
        <v>3</v>
      </c>
      <c r="N391">
        <v>0</v>
      </c>
      <c r="O391">
        <v>2</v>
      </c>
      <c r="P391">
        <v>45</v>
      </c>
      <c r="Q391">
        <v>21</v>
      </c>
      <c r="R391">
        <v>55</v>
      </c>
      <c r="S391">
        <v>20</v>
      </c>
      <c r="T391">
        <v>2</v>
      </c>
      <c r="U391">
        <v>6</v>
      </c>
      <c r="V391">
        <v>3.69</v>
      </c>
      <c r="W391">
        <v>3.51</v>
      </c>
      <c r="X391">
        <v>1.27</v>
      </c>
      <c r="Y391">
        <v>41</v>
      </c>
      <c r="Z391">
        <v>21</v>
      </c>
      <c r="AA391">
        <v>39</v>
      </c>
      <c r="AB391">
        <v>0.28899999999999998</v>
      </c>
      <c r="AC391">
        <v>0</v>
      </c>
      <c r="AD391" s="134">
        <f t="shared" si="53"/>
        <v>9.5744680851063819</v>
      </c>
      <c r="AE391" s="134">
        <f t="shared" si="54"/>
        <v>3.4816247582205029</v>
      </c>
      <c r="AF391" s="134">
        <f t="shared" si="55"/>
        <v>6.0928433268858786</v>
      </c>
      <c r="AH391" s="209">
        <f t="shared" si="58"/>
        <v>1</v>
      </c>
      <c r="AI391" s="209">
        <f t="shared" ca="1" si="59"/>
        <v>241</v>
      </c>
      <c r="AJ391" s="134">
        <f>(K391*'User Input'!$K$6)+(L391*'User Input'!$K$2)+(M391*'User Input'!$K$3)+(N391*'User Input'!$K$4)+(R391*'User Input'!$K$7)+(S391*'User Input'!$K$8)+(P391*'User Input'!$K$10)+(Q391*'User Input'!$K$9)+(O391*'User Input'!$K$11)+(I391*'User Input'!$K$12)</f>
        <v>105.60000000000002</v>
      </c>
      <c r="AK391">
        <f t="shared" si="52"/>
        <v>4.0615384615384622</v>
      </c>
      <c r="AL391" s="209">
        <f t="shared" ca="1" si="60"/>
        <v>311</v>
      </c>
      <c r="AM391" s="209">
        <f t="shared" ca="1" si="56"/>
        <v>675</v>
      </c>
      <c r="AN391" s="209">
        <f t="shared" ca="1" si="57"/>
        <v>331</v>
      </c>
    </row>
    <row r="392" spans="2:40" x14ac:dyDescent="0.2">
      <c r="B392" t="s">
        <v>400</v>
      </c>
      <c r="C392" t="s">
        <v>140</v>
      </c>
      <c r="D392" t="s">
        <v>9</v>
      </c>
      <c r="E392" t="s">
        <v>9</v>
      </c>
      <c r="F392">
        <v>-5.3</v>
      </c>
      <c r="G392">
        <v>55</v>
      </c>
      <c r="H392">
        <v>0</v>
      </c>
      <c r="I392">
        <v>0</v>
      </c>
      <c r="J392">
        <v>304</v>
      </c>
      <c r="K392">
        <v>71.599999999999994</v>
      </c>
      <c r="L392">
        <v>4</v>
      </c>
      <c r="M392">
        <v>4</v>
      </c>
      <c r="N392">
        <v>0</v>
      </c>
      <c r="O392">
        <v>12</v>
      </c>
      <c r="P392">
        <v>72</v>
      </c>
      <c r="Q392">
        <v>35</v>
      </c>
      <c r="R392">
        <v>62</v>
      </c>
      <c r="S392">
        <v>20</v>
      </c>
      <c r="T392">
        <v>2</v>
      </c>
      <c r="U392">
        <v>11</v>
      </c>
      <c r="V392">
        <v>4.41</v>
      </c>
      <c r="W392">
        <v>3.77</v>
      </c>
      <c r="X392">
        <v>1.28</v>
      </c>
      <c r="Y392">
        <v>35</v>
      </c>
      <c r="Z392">
        <v>20</v>
      </c>
      <c r="AA392">
        <v>44</v>
      </c>
      <c r="AB392">
        <v>0.28799999999999998</v>
      </c>
      <c r="AC392">
        <v>0</v>
      </c>
      <c r="AD392" s="134">
        <f t="shared" si="53"/>
        <v>7.7932960893854757</v>
      </c>
      <c r="AE392" s="134">
        <f t="shared" si="54"/>
        <v>2.5139664804469275</v>
      </c>
      <c r="AF392" s="134">
        <f t="shared" si="55"/>
        <v>5.2793296089385482</v>
      </c>
      <c r="AH392" s="209">
        <f t="shared" si="58"/>
        <v>0</v>
      </c>
      <c r="AI392" s="209">
        <f t="shared" ca="1" si="59"/>
        <v>347</v>
      </c>
      <c r="AJ392" s="134">
        <f>(K392*'User Input'!$K$6)+(L392*'User Input'!$K$2)+(M392*'User Input'!$K$3)+(N392*'User Input'!$K$4)+(R392*'User Input'!$K$7)+(S392*'User Input'!$K$8)+(P392*'User Input'!$K$10)+(Q392*'User Input'!$K$9)+(O392*'User Input'!$K$11)+(I392*'User Input'!$K$12)</f>
        <v>126.79999999999998</v>
      </c>
      <c r="AK392">
        <f t="shared" si="52"/>
        <v>2.3054545454545452</v>
      </c>
      <c r="AL392" s="209">
        <f t="shared" ca="1" si="60"/>
        <v>255</v>
      </c>
      <c r="AM392" s="209">
        <f t="shared" ca="1" si="56"/>
        <v>285</v>
      </c>
      <c r="AN392" s="209">
        <f t="shared" ca="1" si="57"/>
        <v>161</v>
      </c>
    </row>
    <row r="393" spans="2:40" x14ac:dyDescent="0.2">
      <c r="B393" t="s">
        <v>1042</v>
      </c>
      <c r="C393" t="s">
        <v>134</v>
      </c>
      <c r="D393" t="s">
        <v>9</v>
      </c>
      <c r="E393" t="s">
        <v>9</v>
      </c>
      <c r="F393">
        <v>-5.3</v>
      </c>
      <c r="G393">
        <v>54</v>
      </c>
      <c r="H393">
        <v>0</v>
      </c>
      <c r="I393">
        <v>0</v>
      </c>
      <c r="J393">
        <v>202</v>
      </c>
      <c r="K393">
        <v>48.2</v>
      </c>
      <c r="L393">
        <v>3</v>
      </c>
      <c r="M393">
        <v>2</v>
      </c>
      <c r="N393">
        <v>0</v>
      </c>
      <c r="O393">
        <v>16</v>
      </c>
      <c r="P393">
        <v>43</v>
      </c>
      <c r="Q393">
        <v>21</v>
      </c>
      <c r="R393">
        <v>53</v>
      </c>
      <c r="S393">
        <v>15</v>
      </c>
      <c r="T393">
        <v>2</v>
      </c>
      <c r="U393">
        <v>7</v>
      </c>
      <c r="V393">
        <v>3.83</v>
      </c>
      <c r="W393">
        <v>3.14</v>
      </c>
      <c r="X393">
        <v>1.2</v>
      </c>
      <c r="Y393">
        <v>38</v>
      </c>
      <c r="Z393">
        <v>20</v>
      </c>
      <c r="AA393">
        <v>42</v>
      </c>
      <c r="AB393">
        <v>0.28999999999999998</v>
      </c>
      <c r="AC393">
        <v>0</v>
      </c>
      <c r="AD393" s="134">
        <f t="shared" si="53"/>
        <v>9.8962655601659737</v>
      </c>
      <c r="AE393" s="134">
        <f t="shared" si="54"/>
        <v>2.800829875518672</v>
      </c>
      <c r="AF393" s="134">
        <f t="shared" si="55"/>
        <v>7.0954356846473017</v>
      </c>
      <c r="AH393" s="209">
        <f t="shared" si="58"/>
        <v>0</v>
      </c>
      <c r="AI393" s="209">
        <f t="shared" ca="1" si="59"/>
        <v>347</v>
      </c>
      <c r="AJ393" s="134">
        <f>(K393*'User Input'!$K$6)+(L393*'User Input'!$K$2)+(M393*'User Input'!$K$3)+(N393*'User Input'!$K$4)+(R393*'User Input'!$K$7)+(S393*'User Input'!$K$8)+(P393*'User Input'!$K$10)+(Q393*'User Input'!$K$9)+(O393*'User Input'!$K$11)+(I393*'User Input'!$K$12)</f>
        <v>103.10000000000002</v>
      </c>
      <c r="AK393">
        <f t="shared" si="52"/>
        <v>1.9092592592592597</v>
      </c>
      <c r="AL393" s="209">
        <f t="shared" ca="1" si="60"/>
        <v>321</v>
      </c>
      <c r="AM393" s="209">
        <f t="shared" ca="1" si="56"/>
        <v>628</v>
      </c>
      <c r="AN393" s="209">
        <f t="shared" ca="1" si="57"/>
        <v>270</v>
      </c>
    </row>
    <row r="394" spans="2:40" x14ac:dyDescent="0.2">
      <c r="B394" t="s">
        <v>1440</v>
      </c>
      <c r="C394" t="s">
        <v>132</v>
      </c>
      <c r="D394" t="s">
        <v>9</v>
      </c>
      <c r="E394" t="s">
        <v>9</v>
      </c>
      <c r="F394">
        <v>-5.3</v>
      </c>
      <c r="G394">
        <v>24</v>
      </c>
      <c r="H394">
        <v>0</v>
      </c>
      <c r="I394">
        <v>0</v>
      </c>
      <c r="J394">
        <v>183</v>
      </c>
      <c r="K394">
        <v>43.7</v>
      </c>
      <c r="L394">
        <v>2</v>
      </c>
      <c r="M394">
        <v>2</v>
      </c>
      <c r="N394">
        <v>1</v>
      </c>
      <c r="O394">
        <v>2</v>
      </c>
      <c r="P394">
        <v>38</v>
      </c>
      <c r="Q394">
        <v>17</v>
      </c>
      <c r="R394">
        <v>50</v>
      </c>
      <c r="S394">
        <v>15</v>
      </c>
      <c r="T394">
        <v>2</v>
      </c>
      <c r="U394">
        <v>5</v>
      </c>
      <c r="V394">
        <v>3.56</v>
      </c>
      <c r="W394">
        <v>3.08</v>
      </c>
      <c r="X394">
        <v>1.19</v>
      </c>
      <c r="Y394">
        <v>39</v>
      </c>
      <c r="Z394">
        <v>21</v>
      </c>
      <c r="AA394">
        <v>40</v>
      </c>
      <c r="AB394">
        <v>0.28999999999999998</v>
      </c>
      <c r="AC394">
        <v>0</v>
      </c>
      <c r="AD394" s="134">
        <f t="shared" si="53"/>
        <v>10.297482837528603</v>
      </c>
      <c r="AE394" s="134">
        <f t="shared" si="54"/>
        <v>3.0892448512585808</v>
      </c>
      <c r="AF394" s="134">
        <f t="shared" si="55"/>
        <v>7.2082379862700225</v>
      </c>
      <c r="AH394" s="209">
        <f t="shared" si="58"/>
        <v>0</v>
      </c>
      <c r="AI394" s="209">
        <f t="shared" ca="1" si="59"/>
        <v>347</v>
      </c>
      <c r="AJ394" s="134">
        <f>(K394*'User Input'!$K$6)+(L394*'User Input'!$K$2)+(M394*'User Input'!$K$3)+(N394*'User Input'!$K$4)+(R394*'User Input'!$K$7)+(S394*'User Input'!$K$8)+(P394*'User Input'!$K$10)+(Q394*'User Input'!$K$9)+(O394*'User Input'!$K$11)+(I394*'User Input'!$K$12)</f>
        <v>97.100000000000023</v>
      </c>
      <c r="AK394">
        <f t="shared" si="52"/>
        <v>4.0458333333333343</v>
      </c>
      <c r="AL394" s="209">
        <f t="shared" ca="1" si="60"/>
        <v>345</v>
      </c>
      <c r="AM394" s="209">
        <f t="shared" ca="1" si="56"/>
        <v>711</v>
      </c>
      <c r="AN394" s="209">
        <f t="shared" ca="1" si="57"/>
        <v>395</v>
      </c>
    </row>
    <row r="395" spans="2:40" x14ac:dyDescent="0.2">
      <c r="B395" t="s">
        <v>289</v>
      </c>
      <c r="C395" t="s">
        <v>133</v>
      </c>
      <c r="D395" t="s">
        <v>9</v>
      </c>
      <c r="E395" t="s">
        <v>9</v>
      </c>
      <c r="F395">
        <v>-5.4</v>
      </c>
      <c r="G395">
        <v>65</v>
      </c>
      <c r="H395">
        <v>0</v>
      </c>
      <c r="I395">
        <v>0</v>
      </c>
      <c r="J395">
        <v>253</v>
      </c>
      <c r="K395">
        <v>58.3</v>
      </c>
      <c r="L395">
        <v>3</v>
      </c>
      <c r="M395">
        <v>3</v>
      </c>
      <c r="N395">
        <v>8</v>
      </c>
      <c r="O395">
        <v>14</v>
      </c>
      <c r="P395">
        <v>57</v>
      </c>
      <c r="Q395">
        <v>28</v>
      </c>
      <c r="R395">
        <v>52</v>
      </c>
      <c r="S395">
        <v>25</v>
      </c>
      <c r="T395">
        <v>2</v>
      </c>
      <c r="U395">
        <v>7</v>
      </c>
      <c r="V395">
        <v>4.25</v>
      </c>
      <c r="W395">
        <v>3.97</v>
      </c>
      <c r="X395">
        <v>1.41</v>
      </c>
      <c r="Y395">
        <v>46</v>
      </c>
      <c r="Z395">
        <v>21</v>
      </c>
      <c r="AA395">
        <v>33</v>
      </c>
      <c r="AB395">
        <v>0.3</v>
      </c>
      <c r="AC395">
        <v>0</v>
      </c>
      <c r="AD395" s="134">
        <f t="shared" si="53"/>
        <v>8.0274442538593487</v>
      </c>
      <c r="AE395" s="134">
        <f t="shared" si="54"/>
        <v>3.8593481989708405</v>
      </c>
      <c r="AF395" s="134">
        <f t="shared" si="55"/>
        <v>4.1680960548885082</v>
      </c>
      <c r="AH395" s="209">
        <f t="shared" si="58"/>
        <v>0</v>
      </c>
      <c r="AI395" s="209">
        <f t="shared" ca="1" si="59"/>
        <v>347</v>
      </c>
      <c r="AJ395" s="134">
        <f>(K395*'User Input'!$K$6)+(L395*'User Input'!$K$2)+(M395*'User Input'!$K$3)+(N395*'User Input'!$K$4)+(R395*'User Input'!$K$7)+(S395*'User Input'!$K$8)+(P395*'User Input'!$K$10)+(Q395*'User Input'!$K$9)+(O395*'User Input'!$K$11)+(I395*'User Input'!$K$12)</f>
        <v>152.89999999999998</v>
      </c>
      <c r="AK395">
        <f t="shared" si="52"/>
        <v>2.3523076923076918</v>
      </c>
      <c r="AL395" s="209">
        <f t="shared" ca="1" si="60"/>
        <v>212</v>
      </c>
      <c r="AM395" s="209">
        <f t="shared" ca="1" si="56"/>
        <v>396</v>
      </c>
      <c r="AN395" s="209">
        <f t="shared" ca="1" si="57"/>
        <v>270</v>
      </c>
    </row>
    <row r="396" spans="2:40" x14ac:dyDescent="0.2">
      <c r="B396" t="s">
        <v>800</v>
      </c>
      <c r="C396" t="s">
        <v>122</v>
      </c>
      <c r="D396" t="s">
        <v>9</v>
      </c>
      <c r="E396" t="s">
        <v>9</v>
      </c>
      <c r="F396">
        <v>-5.4</v>
      </c>
      <c r="G396">
        <v>55</v>
      </c>
      <c r="H396">
        <v>0</v>
      </c>
      <c r="I396">
        <v>0</v>
      </c>
      <c r="J396">
        <v>236</v>
      </c>
      <c r="K396">
        <v>55.1</v>
      </c>
      <c r="L396">
        <v>3</v>
      </c>
      <c r="M396">
        <v>3</v>
      </c>
      <c r="N396">
        <v>0</v>
      </c>
      <c r="O396">
        <v>17</v>
      </c>
      <c r="P396">
        <v>49</v>
      </c>
      <c r="Q396">
        <v>24</v>
      </c>
      <c r="R396">
        <v>61</v>
      </c>
      <c r="S396">
        <v>23</v>
      </c>
      <c r="T396">
        <v>2</v>
      </c>
      <c r="U396">
        <v>7</v>
      </c>
      <c r="V396">
        <v>3.9</v>
      </c>
      <c r="W396">
        <v>3.38</v>
      </c>
      <c r="X396">
        <v>1.3</v>
      </c>
      <c r="Y396">
        <v>43</v>
      </c>
      <c r="Z396">
        <v>20</v>
      </c>
      <c r="AA396">
        <v>37</v>
      </c>
      <c r="AB396">
        <v>0.29299999999999998</v>
      </c>
      <c r="AC396">
        <v>0</v>
      </c>
      <c r="AD396" s="134">
        <f t="shared" si="53"/>
        <v>9.9637023593466427</v>
      </c>
      <c r="AE396" s="134">
        <f t="shared" si="54"/>
        <v>3.7568058076225044</v>
      </c>
      <c r="AF396" s="134">
        <f t="shared" si="55"/>
        <v>6.2068965517241388</v>
      </c>
      <c r="AH396" s="209">
        <f t="shared" si="58"/>
        <v>0</v>
      </c>
      <c r="AI396" s="209">
        <f t="shared" ca="1" si="59"/>
        <v>347</v>
      </c>
      <c r="AJ396" s="134">
        <f>(K396*'User Input'!$K$6)+(L396*'User Input'!$K$2)+(M396*'User Input'!$K$3)+(N396*'User Input'!$K$4)+(R396*'User Input'!$K$7)+(S396*'User Input'!$K$8)+(P396*'User Input'!$K$10)+(Q396*'User Input'!$K$9)+(O396*'User Input'!$K$11)+(I396*'User Input'!$K$12)</f>
        <v>105.80000000000001</v>
      </c>
      <c r="AK396">
        <f t="shared" si="52"/>
        <v>1.9236363636363638</v>
      </c>
      <c r="AL396" s="209">
        <f t="shared" ca="1" si="60"/>
        <v>310</v>
      </c>
      <c r="AM396" s="209">
        <f t="shared" ca="1" si="56"/>
        <v>591</v>
      </c>
      <c r="AN396" s="209">
        <f t="shared" ca="1" si="57"/>
        <v>270</v>
      </c>
    </row>
    <row r="397" spans="2:40" x14ac:dyDescent="0.2">
      <c r="B397" t="s">
        <v>1010</v>
      </c>
      <c r="C397" t="s">
        <v>138</v>
      </c>
      <c r="D397" t="s">
        <v>9</v>
      </c>
      <c r="E397" t="s">
        <v>9</v>
      </c>
      <c r="F397">
        <v>-5.5</v>
      </c>
      <c r="G397">
        <v>55</v>
      </c>
      <c r="H397">
        <v>0</v>
      </c>
      <c r="I397">
        <v>0</v>
      </c>
      <c r="J397">
        <v>239</v>
      </c>
      <c r="K397">
        <v>55.1</v>
      </c>
      <c r="L397">
        <v>3</v>
      </c>
      <c r="M397">
        <v>3</v>
      </c>
      <c r="N397">
        <v>3</v>
      </c>
      <c r="O397">
        <v>12</v>
      </c>
      <c r="P397">
        <v>48</v>
      </c>
      <c r="Q397">
        <v>24</v>
      </c>
      <c r="R397">
        <v>60</v>
      </c>
      <c r="S397">
        <v>28</v>
      </c>
      <c r="T397">
        <v>2</v>
      </c>
      <c r="U397">
        <v>6</v>
      </c>
      <c r="V397">
        <v>3.86</v>
      </c>
      <c r="W397">
        <v>3.74</v>
      </c>
      <c r="X397">
        <v>1.37</v>
      </c>
      <c r="Y397">
        <v>44</v>
      </c>
      <c r="Z397">
        <v>20</v>
      </c>
      <c r="AA397">
        <v>36</v>
      </c>
      <c r="AB397">
        <v>0.29399999999999998</v>
      </c>
      <c r="AC397">
        <v>0</v>
      </c>
      <c r="AD397" s="134">
        <f t="shared" si="53"/>
        <v>9.8003629764065341</v>
      </c>
      <c r="AE397" s="134">
        <f t="shared" si="54"/>
        <v>4.5735027223230489</v>
      </c>
      <c r="AF397" s="134">
        <f t="shared" si="55"/>
        <v>5.2268602540834852</v>
      </c>
      <c r="AH397" s="209">
        <f t="shared" si="58"/>
        <v>0</v>
      </c>
      <c r="AI397" s="209">
        <f t="shared" ca="1" si="59"/>
        <v>347</v>
      </c>
      <c r="AJ397" s="134">
        <f>(K397*'User Input'!$K$6)+(L397*'User Input'!$K$2)+(M397*'User Input'!$K$3)+(N397*'User Input'!$K$4)+(R397*'User Input'!$K$7)+(S397*'User Input'!$K$8)+(P397*'User Input'!$K$10)+(Q397*'User Input'!$K$9)+(O397*'User Input'!$K$11)+(I397*'User Input'!$K$12)</f>
        <v>122.30000000000001</v>
      </c>
      <c r="AK397">
        <f t="shared" si="52"/>
        <v>2.2236363636363636</v>
      </c>
      <c r="AL397" s="209">
        <f t="shared" ca="1" si="60"/>
        <v>270</v>
      </c>
      <c r="AM397" s="209">
        <f t="shared" ca="1" si="56"/>
        <v>611</v>
      </c>
      <c r="AN397" s="209">
        <f t="shared" ca="1" si="57"/>
        <v>331</v>
      </c>
    </row>
    <row r="398" spans="2:40" x14ac:dyDescent="0.2">
      <c r="B398" t="s">
        <v>934</v>
      </c>
      <c r="C398" t="s">
        <v>113</v>
      </c>
      <c r="D398" t="s">
        <v>111</v>
      </c>
      <c r="E398" t="s">
        <v>111</v>
      </c>
      <c r="F398">
        <v>-5.5</v>
      </c>
      <c r="G398">
        <v>28</v>
      </c>
      <c r="H398">
        <v>28</v>
      </c>
      <c r="I398">
        <v>12</v>
      </c>
      <c r="J398">
        <v>613</v>
      </c>
      <c r="K398">
        <v>140.30000000000001</v>
      </c>
      <c r="L398">
        <v>8</v>
      </c>
      <c r="M398">
        <v>9</v>
      </c>
      <c r="N398">
        <v>0</v>
      </c>
      <c r="O398">
        <v>0</v>
      </c>
      <c r="P398">
        <v>152</v>
      </c>
      <c r="Q398">
        <v>72</v>
      </c>
      <c r="R398">
        <v>106</v>
      </c>
      <c r="S398">
        <v>45</v>
      </c>
      <c r="T398">
        <v>6</v>
      </c>
      <c r="U398">
        <v>20</v>
      </c>
      <c r="V398">
        <v>4.62</v>
      </c>
      <c r="W398">
        <v>4.1500000000000004</v>
      </c>
      <c r="X398">
        <v>1.41</v>
      </c>
      <c r="Y398">
        <v>49</v>
      </c>
      <c r="Z398">
        <v>21</v>
      </c>
      <c r="AA398">
        <v>31</v>
      </c>
      <c r="AB398">
        <v>0.30399999999999999</v>
      </c>
      <c r="AC398">
        <v>0</v>
      </c>
      <c r="AD398" s="134">
        <f t="shared" si="53"/>
        <v>6.7997148966500349</v>
      </c>
      <c r="AE398" s="134">
        <f t="shared" si="54"/>
        <v>2.8866714183891657</v>
      </c>
      <c r="AF398" s="134">
        <f t="shared" si="55"/>
        <v>3.9130434782608692</v>
      </c>
      <c r="AH398" s="209">
        <f t="shared" si="58"/>
        <v>12</v>
      </c>
      <c r="AI398" s="209">
        <f t="shared" ca="1" si="59"/>
        <v>85</v>
      </c>
      <c r="AJ398" s="134">
        <f>(K398*'User Input'!$K$6)+(L398*'User Input'!$K$2)+(M398*'User Input'!$K$3)+(N398*'User Input'!$K$4)+(R398*'User Input'!$K$7)+(S398*'User Input'!$K$8)+(P398*'User Input'!$K$10)+(Q398*'User Input'!$K$9)+(O398*'User Input'!$K$11)+(I398*'User Input'!$K$12)</f>
        <v>251.90000000000003</v>
      </c>
      <c r="AK398">
        <f t="shared" si="52"/>
        <v>8.9964285714285719</v>
      </c>
      <c r="AL398" s="209">
        <f t="shared" ca="1" si="60"/>
        <v>119</v>
      </c>
      <c r="AM398" s="209">
        <f t="shared" ca="1" si="56"/>
        <v>209</v>
      </c>
      <c r="AN398" s="209">
        <f t="shared" ca="1" si="57"/>
        <v>69</v>
      </c>
    </row>
    <row r="399" spans="2:40" x14ac:dyDescent="0.2">
      <c r="B399" t="s">
        <v>3602</v>
      </c>
      <c r="C399" t="s">
        <v>141</v>
      </c>
      <c r="D399" t="s">
        <v>9</v>
      </c>
      <c r="E399" t="s">
        <v>9</v>
      </c>
      <c r="F399">
        <v>-5.5</v>
      </c>
      <c r="G399">
        <v>55</v>
      </c>
      <c r="H399">
        <v>0</v>
      </c>
      <c r="I399">
        <v>0</v>
      </c>
      <c r="J399">
        <v>213</v>
      </c>
      <c r="K399">
        <v>49.6</v>
      </c>
      <c r="L399">
        <v>3</v>
      </c>
      <c r="M399">
        <v>2</v>
      </c>
      <c r="N399">
        <v>0</v>
      </c>
      <c r="O399">
        <v>11</v>
      </c>
      <c r="P399">
        <v>41</v>
      </c>
      <c r="Q399">
        <v>20</v>
      </c>
      <c r="R399">
        <v>60</v>
      </c>
      <c r="S399">
        <v>25</v>
      </c>
      <c r="T399">
        <v>3</v>
      </c>
      <c r="U399">
        <v>5</v>
      </c>
      <c r="V399">
        <v>3.56</v>
      </c>
      <c r="W399">
        <v>3.41</v>
      </c>
      <c r="X399">
        <v>1.32</v>
      </c>
      <c r="Y399">
        <v>46</v>
      </c>
      <c r="Z399">
        <v>20</v>
      </c>
      <c r="AA399">
        <v>33</v>
      </c>
      <c r="AB399">
        <v>0.29399999999999998</v>
      </c>
      <c r="AC399">
        <v>0</v>
      </c>
      <c r="AD399" s="134">
        <f t="shared" si="53"/>
        <v>10.887096774193548</v>
      </c>
      <c r="AE399" s="134">
        <f t="shared" si="54"/>
        <v>4.536290322580645</v>
      </c>
      <c r="AF399" s="134">
        <f t="shared" si="55"/>
        <v>6.350806451612903</v>
      </c>
      <c r="AH399" s="209">
        <f t="shared" si="58"/>
        <v>0</v>
      </c>
      <c r="AI399" s="209">
        <f t="shared" ca="1" si="59"/>
        <v>347</v>
      </c>
      <c r="AJ399" s="134">
        <f>(K399*'User Input'!$K$6)+(L399*'User Input'!$K$2)+(M399*'User Input'!$K$3)+(N399*'User Input'!$K$4)+(R399*'User Input'!$K$7)+(S399*'User Input'!$K$8)+(P399*'User Input'!$K$10)+(Q399*'User Input'!$K$9)+(O399*'User Input'!$K$11)+(I399*'User Input'!$K$12)</f>
        <v>103.80000000000001</v>
      </c>
      <c r="AK399">
        <f t="shared" ref="AK399:AK462" si="61">IF(E399="SP",IF(AND(ABS(G399-H399)&lt;3,H399&gt;9),AJ399/H399,0),AJ399/G399)</f>
        <v>1.8872727272727274</v>
      </c>
      <c r="AL399" s="209">
        <f t="shared" ca="1" si="60"/>
        <v>316</v>
      </c>
      <c r="AM399" s="209">
        <f t="shared" ca="1" si="56"/>
        <v>711</v>
      </c>
      <c r="AN399" s="209">
        <f t="shared" ca="1" si="57"/>
        <v>395</v>
      </c>
    </row>
    <row r="400" spans="2:40" x14ac:dyDescent="0.2">
      <c r="B400" t="s">
        <v>533</v>
      </c>
      <c r="C400" t="s">
        <v>121</v>
      </c>
      <c r="D400" t="s">
        <v>9</v>
      </c>
      <c r="E400" t="s">
        <v>9</v>
      </c>
      <c r="F400">
        <v>-5.6</v>
      </c>
      <c r="G400">
        <v>57</v>
      </c>
      <c r="H400">
        <v>0</v>
      </c>
      <c r="I400">
        <v>0</v>
      </c>
      <c r="J400">
        <v>264</v>
      </c>
      <c r="K400">
        <v>62.4</v>
      </c>
      <c r="L400">
        <v>3</v>
      </c>
      <c r="M400">
        <v>3</v>
      </c>
      <c r="N400">
        <v>0</v>
      </c>
      <c r="O400">
        <v>12</v>
      </c>
      <c r="P400">
        <v>62</v>
      </c>
      <c r="Q400">
        <v>29</v>
      </c>
      <c r="R400">
        <v>58</v>
      </c>
      <c r="S400">
        <v>18</v>
      </c>
      <c r="T400">
        <v>2</v>
      </c>
      <c r="U400">
        <v>9</v>
      </c>
      <c r="V400">
        <v>4.1399999999999997</v>
      </c>
      <c r="W400">
        <v>3.48</v>
      </c>
      <c r="X400">
        <v>1.28</v>
      </c>
      <c r="Y400">
        <v>42</v>
      </c>
      <c r="Z400">
        <v>21</v>
      </c>
      <c r="AA400">
        <v>37</v>
      </c>
      <c r="AB400">
        <v>0.29899999999999999</v>
      </c>
      <c r="AC400">
        <v>0</v>
      </c>
      <c r="AD400" s="134">
        <f t="shared" si="53"/>
        <v>8.365384615384615</v>
      </c>
      <c r="AE400" s="134">
        <f t="shared" si="54"/>
        <v>2.5961538461538463</v>
      </c>
      <c r="AF400" s="134">
        <f t="shared" si="55"/>
        <v>5.7692307692307683</v>
      </c>
      <c r="AH400" s="209">
        <f t="shared" si="58"/>
        <v>0</v>
      </c>
      <c r="AI400" s="209">
        <f t="shared" ca="1" si="59"/>
        <v>347</v>
      </c>
      <c r="AJ400" s="134">
        <f>(K400*'User Input'!$K$6)+(L400*'User Input'!$K$2)+(M400*'User Input'!$K$3)+(N400*'User Input'!$K$4)+(R400*'User Input'!$K$7)+(S400*'User Input'!$K$8)+(P400*'User Input'!$K$10)+(Q400*'User Input'!$K$9)+(O400*'User Input'!$K$11)+(I400*'User Input'!$K$12)</f>
        <v>113.19999999999999</v>
      </c>
      <c r="AK400">
        <f t="shared" si="61"/>
        <v>1.9859649122807015</v>
      </c>
      <c r="AL400" s="209">
        <f t="shared" ca="1" si="60"/>
        <v>296</v>
      </c>
      <c r="AM400" s="209">
        <f t="shared" ca="1" si="56"/>
        <v>454</v>
      </c>
      <c r="AN400" s="209">
        <f t="shared" ca="1" si="57"/>
        <v>188</v>
      </c>
    </row>
    <row r="401" spans="2:40" x14ac:dyDescent="0.2">
      <c r="B401" t="s">
        <v>413</v>
      </c>
      <c r="C401" t="s">
        <v>113</v>
      </c>
      <c r="D401" t="s">
        <v>111</v>
      </c>
      <c r="E401" t="s">
        <v>111</v>
      </c>
      <c r="F401">
        <v>-5.6</v>
      </c>
      <c r="G401">
        <v>26</v>
      </c>
      <c r="H401">
        <v>26</v>
      </c>
      <c r="I401">
        <v>11</v>
      </c>
      <c r="J401">
        <v>602</v>
      </c>
      <c r="K401">
        <v>137.30000000000001</v>
      </c>
      <c r="L401">
        <v>7</v>
      </c>
      <c r="M401">
        <v>9</v>
      </c>
      <c r="N401">
        <v>0</v>
      </c>
      <c r="O401">
        <v>0</v>
      </c>
      <c r="P401">
        <v>143</v>
      </c>
      <c r="Q401">
        <v>76</v>
      </c>
      <c r="R401">
        <v>118</v>
      </c>
      <c r="S401">
        <v>48</v>
      </c>
      <c r="T401">
        <v>6</v>
      </c>
      <c r="U401">
        <v>25</v>
      </c>
      <c r="V401">
        <v>4.99</v>
      </c>
      <c r="W401">
        <v>4.16</v>
      </c>
      <c r="X401">
        <v>1.39</v>
      </c>
      <c r="Y401">
        <v>38</v>
      </c>
      <c r="Z401">
        <v>21</v>
      </c>
      <c r="AA401">
        <v>41</v>
      </c>
      <c r="AB401">
        <v>0.29199999999999998</v>
      </c>
      <c r="AC401">
        <v>0</v>
      </c>
      <c r="AD401" s="134">
        <f t="shared" si="53"/>
        <v>7.7348871085214848</v>
      </c>
      <c r="AE401" s="134">
        <f t="shared" si="54"/>
        <v>3.1463947560087395</v>
      </c>
      <c r="AF401" s="134">
        <f t="shared" si="55"/>
        <v>4.5884923525127448</v>
      </c>
      <c r="AH401" s="209">
        <f t="shared" si="58"/>
        <v>11</v>
      </c>
      <c r="AI401" s="209">
        <f t="shared" ca="1" si="59"/>
        <v>100</v>
      </c>
      <c r="AJ401" s="134">
        <f>(K401*'User Input'!$K$6)+(L401*'User Input'!$K$2)+(M401*'User Input'!$K$3)+(N401*'User Input'!$K$4)+(R401*'User Input'!$K$7)+(S401*'User Input'!$K$8)+(P401*'User Input'!$K$10)+(Q401*'User Input'!$K$9)+(O401*'User Input'!$K$11)+(I401*'User Input'!$K$12)</f>
        <v>240.90000000000003</v>
      </c>
      <c r="AK401">
        <f t="shared" si="61"/>
        <v>9.2653846153846171</v>
      </c>
      <c r="AL401" s="209">
        <f t="shared" ca="1" si="60"/>
        <v>126</v>
      </c>
      <c r="AM401" s="209">
        <f t="shared" ca="1" si="56"/>
        <v>83</v>
      </c>
      <c r="AN401" s="209">
        <f t="shared" ca="1" si="57"/>
        <v>16</v>
      </c>
    </row>
    <row r="402" spans="2:40" x14ac:dyDescent="0.2">
      <c r="B402" t="s">
        <v>645</v>
      </c>
      <c r="C402" t="s">
        <v>123</v>
      </c>
      <c r="D402" t="s">
        <v>9</v>
      </c>
      <c r="E402" t="s">
        <v>9</v>
      </c>
      <c r="F402">
        <v>-5.6</v>
      </c>
      <c r="G402">
        <v>65</v>
      </c>
      <c r="H402">
        <v>0</v>
      </c>
      <c r="I402">
        <v>0</v>
      </c>
      <c r="J402">
        <v>251</v>
      </c>
      <c r="K402">
        <v>58.3</v>
      </c>
      <c r="L402">
        <v>3</v>
      </c>
      <c r="M402">
        <v>3</v>
      </c>
      <c r="N402">
        <v>3</v>
      </c>
      <c r="O402">
        <v>13</v>
      </c>
      <c r="P402">
        <v>55</v>
      </c>
      <c r="Q402">
        <v>26</v>
      </c>
      <c r="R402">
        <v>55</v>
      </c>
      <c r="S402">
        <v>24</v>
      </c>
      <c r="T402">
        <v>2</v>
      </c>
      <c r="U402">
        <v>7</v>
      </c>
      <c r="V402">
        <v>4.05</v>
      </c>
      <c r="W402">
        <v>3.82</v>
      </c>
      <c r="X402">
        <v>1.35</v>
      </c>
      <c r="Y402">
        <v>45</v>
      </c>
      <c r="Z402">
        <v>20</v>
      </c>
      <c r="AA402">
        <v>36</v>
      </c>
      <c r="AB402">
        <v>0.29299999999999998</v>
      </c>
      <c r="AC402">
        <v>0</v>
      </c>
      <c r="AD402" s="134">
        <f t="shared" si="53"/>
        <v>8.4905660377358494</v>
      </c>
      <c r="AE402" s="134">
        <f t="shared" si="54"/>
        <v>3.704974271012007</v>
      </c>
      <c r="AF402" s="134">
        <f t="shared" si="55"/>
        <v>4.7855917667238419</v>
      </c>
      <c r="AH402" s="209">
        <f t="shared" si="58"/>
        <v>0</v>
      </c>
      <c r="AI402" s="209">
        <f t="shared" ca="1" si="59"/>
        <v>347</v>
      </c>
      <c r="AJ402" s="134">
        <f>(K402*'User Input'!$K$6)+(L402*'User Input'!$K$2)+(M402*'User Input'!$K$3)+(N402*'User Input'!$K$4)+(R402*'User Input'!$K$7)+(S402*'User Input'!$K$8)+(P402*'User Input'!$K$10)+(Q402*'User Input'!$K$9)+(O402*'User Input'!$K$11)+(I402*'User Input'!$K$12)</f>
        <v>124.39999999999998</v>
      </c>
      <c r="AK402">
        <f t="shared" si="61"/>
        <v>1.9138461538461535</v>
      </c>
      <c r="AL402" s="209">
        <f t="shared" ca="1" si="60"/>
        <v>263</v>
      </c>
      <c r="AM402" s="209">
        <f t="shared" ca="1" si="56"/>
        <v>505</v>
      </c>
      <c r="AN402" s="209">
        <f t="shared" ca="1" si="57"/>
        <v>270</v>
      </c>
    </row>
    <row r="403" spans="2:40" x14ac:dyDescent="0.2">
      <c r="B403" t="s">
        <v>2465</v>
      </c>
      <c r="C403" t="s">
        <v>132</v>
      </c>
      <c r="D403" t="s">
        <v>9</v>
      </c>
      <c r="E403" t="s">
        <v>9</v>
      </c>
      <c r="F403">
        <v>-5.6</v>
      </c>
      <c r="G403">
        <v>58</v>
      </c>
      <c r="H403">
        <v>3</v>
      </c>
      <c r="I403">
        <v>2</v>
      </c>
      <c r="J403">
        <v>337</v>
      </c>
      <c r="K403">
        <v>77.3</v>
      </c>
      <c r="L403">
        <v>4</v>
      </c>
      <c r="M403">
        <v>4</v>
      </c>
      <c r="N403">
        <v>0</v>
      </c>
      <c r="O403">
        <v>11</v>
      </c>
      <c r="P403">
        <v>79</v>
      </c>
      <c r="Q403">
        <v>34</v>
      </c>
      <c r="R403">
        <v>63</v>
      </c>
      <c r="S403">
        <v>30</v>
      </c>
      <c r="T403">
        <v>4</v>
      </c>
      <c r="U403">
        <v>7</v>
      </c>
      <c r="V403">
        <v>4.01</v>
      </c>
      <c r="W403">
        <v>3.81</v>
      </c>
      <c r="X403">
        <v>1.41</v>
      </c>
      <c r="Y403">
        <v>55</v>
      </c>
      <c r="Z403">
        <v>21</v>
      </c>
      <c r="AA403">
        <v>25</v>
      </c>
      <c r="AB403">
        <v>0.307</v>
      </c>
      <c r="AC403">
        <v>0</v>
      </c>
      <c r="AD403" s="134">
        <f t="shared" si="53"/>
        <v>7.3350582147477361</v>
      </c>
      <c r="AE403" s="134">
        <f t="shared" si="54"/>
        <v>3.492884864165589</v>
      </c>
      <c r="AF403" s="134">
        <f t="shared" si="55"/>
        <v>3.8421733505821472</v>
      </c>
      <c r="AH403" s="209">
        <f t="shared" si="58"/>
        <v>2</v>
      </c>
      <c r="AI403" s="209">
        <f t="shared" ca="1" si="59"/>
        <v>212</v>
      </c>
      <c r="AJ403" s="134">
        <f>(K403*'User Input'!$K$6)+(L403*'User Input'!$K$2)+(M403*'User Input'!$K$3)+(N403*'User Input'!$K$4)+(R403*'User Input'!$K$7)+(S403*'User Input'!$K$8)+(P403*'User Input'!$K$10)+(Q403*'User Input'!$K$9)+(O403*'User Input'!$K$11)+(I403*'User Input'!$K$12)</f>
        <v>134.39999999999998</v>
      </c>
      <c r="AK403">
        <f t="shared" si="61"/>
        <v>2.3172413793103446</v>
      </c>
      <c r="AL403" s="209">
        <f t="shared" ca="1" si="60"/>
        <v>239</v>
      </c>
      <c r="AM403" s="209">
        <f t="shared" ca="1" si="56"/>
        <v>531</v>
      </c>
      <c r="AN403" s="209">
        <f t="shared" ca="1" si="57"/>
        <v>270</v>
      </c>
    </row>
    <row r="404" spans="2:40" x14ac:dyDescent="0.2">
      <c r="B404" t="s">
        <v>972</v>
      </c>
      <c r="C404" t="s">
        <v>136</v>
      </c>
      <c r="D404" t="s">
        <v>9</v>
      </c>
      <c r="E404" t="s">
        <v>9</v>
      </c>
      <c r="F404">
        <v>-5.7</v>
      </c>
      <c r="G404">
        <v>55</v>
      </c>
      <c r="H404">
        <v>0</v>
      </c>
      <c r="I404">
        <v>0</v>
      </c>
      <c r="J404">
        <v>209</v>
      </c>
      <c r="K404">
        <v>49.6</v>
      </c>
      <c r="L404">
        <v>3</v>
      </c>
      <c r="M404">
        <v>2</v>
      </c>
      <c r="N404">
        <v>0</v>
      </c>
      <c r="O404">
        <v>14</v>
      </c>
      <c r="P404">
        <v>45</v>
      </c>
      <c r="Q404">
        <v>20</v>
      </c>
      <c r="R404">
        <v>52</v>
      </c>
      <c r="S404">
        <v>17</v>
      </c>
      <c r="T404">
        <v>2</v>
      </c>
      <c r="U404">
        <v>6</v>
      </c>
      <c r="V404">
        <v>3.64</v>
      </c>
      <c r="W404">
        <v>3.26</v>
      </c>
      <c r="X404">
        <v>1.25</v>
      </c>
      <c r="Y404">
        <v>46</v>
      </c>
      <c r="Z404">
        <v>21</v>
      </c>
      <c r="AA404">
        <v>33</v>
      </c>
      <c r="AB404">
        <v>0.3</v>
      </c>
      <c r="AC404">
        <v>0</v>
      </c>
      <c r="AD404" s="134">
        <f t="shared" si="53"/>
        <v>9.435483870967742</v>
      </c>
      <c r="AE404" s="134">
        <f t="shared" si="54"/>
        <v>3.0846774193548385</v>
      </c>
      <c r="AF404" s="134">
        <f t="shared" si="55"/>
        <v>6.3508064516129039</v>
      </c>
      <c r="AH404" s="209">
        <f t="shared" si="58"/>
        <v>0</v>
      </c>
      <c r="AI404" s="209">
        <f t="shared" ca="1" si="59"/>
        <v>347</v>
      </c>
      <c r="AJ404" s="134">
        <f>(K404*'User Input'!$K$6)+(L404*'User Input'!$K$2)+(M404*'User Input'!$K$3)+(N404*'User Input'!$K$4)+(R404*'User Input'!$K$7)+(S404*'User Input'!$K$8)+(P404*'User Input'!$K$10)+(Q404*'User Input'!$K$9)+(O404*'User Input'!$K$11)+(I404*'User Input'!$K$12)</f>
        <v>103.80000000000001</v>
      </c>
      <c r="AK404">
        <f t="shared" si="61"/>
        <v>1.8872727272727274</v>
      </c>
      <c r="AL404" s="209">
        <f t="shared" ca="1" si="60"/>
        <v>316</v>
      </c>
      <c r="AM404" s="209">
        <f t="shared" ca="1" si="56"/>
        <v>694</v>
      </c>
      <c r="AN404" s="209">
        <f t="shared" ca="1" si="57"/>
        <v>331</v>
      </c>
    </row>
    <row r="405" spans="2:40" x14ac:dyDescent="0.2">
      <c r="B405" t="s">
        <v>932</v>
      </c>
      <c r="C405" t="s">
        <v>718</v>
      </c>
      <c r="D405" t="s">
        <v>9</v>
      </c>
      <c r="E405" t="s">
        <v>9</v>
      </c>
      <c r="F405">
        <v>-5.7</v>
      </c>
      <c r="G405">
        <v>55</v>
      </c>
      <c r="H405">
        <v>0</v>
      </c>
      <c r="I405">
        <v>0</v>
      </c>
      <c r="J405">
        <v>283</v>
      </c>
      <c r="K405">
        <v>66.099999999999994</v>
      </c>
      <c r="L405">
        <v>3</v>
      </c>
      <c r="M405">
        <v>3</v>
      </c>
      <c r="N405">
        <v>0</v>
      </c>
      <c r="O405">
        <v>14</v>
      </c>
      <c r="P405">
        <v>66</v>
      </c>
      <c r="Q405">
        <v>29</v>
      </c>
      <c r="R405">
        <v>57</v>
      </c>
      <c r="S405">
        <v>21</v>
      </c>
      <c r="T405">
        <v>3</v>
      </c>
      <c r="U405">
        <v>7</v>
      </c>
      <c r="V405">
        <v>3.9</v>
      </c>
      <c r="W405">
        <v>3.59</v>
      </c>
      <c r="X405">
        <v>1.32</v>
      </c>
      <c r="Y405">
        <v>50</v>
      </c>
      <c r="Z405">
        <v>20</v>
      </c>
      <c r="AA405">
        <v>30</v>
      </c>
      <c r="AB405">
        <v>0.30099999999999999</v>
      </c>
      <c r="AC405">
        <v>0</v>
      </c>
      <c r="AD405" s="134">
        <f t="shared" si="53"/>
        <v>7.7609682299546146</v>
      </c>
      <c r="AE405" s="134">
        <f t="shared" si="54"/>
        <v>2.8593040847201214</v>
      </c>
      <c r="AF405" s="134">
        <f t="shared" si="55"/>
        <v>4.9016641452344931</v>
      </c>
      <c r="AH405" s="209">
        <f t="shared" si="58"/>
        <v>0</v>
      </c>
      <c r="AI405" s="209">
        <f t="shared" ca="1" si="59"/>
        <v>347</v>
      </c>
      <c r="AJ405" s="134">
        <f>(K405*'User Input'!$K$6)+(L405*'User Input'!$K$2)+(M405*'User Input'!$K$3)+(N405*'User Input'!$K$4)+(R405*'User Input'!$K$7)+(S405*'User Input'!$K$8)+(P405*'User Input'!$K$10)+(Q405*'User Input'!$K$9)+(O405*'User Input'!$K$11)+(I405*'User Input'!$K$12)</f>
        <v>116.79999999999998</v>
      </c>
      <c r="AK405">
        <f t="shared" si="61"/>
        <v>2.1236363636363635</v>
      </c>
      <c r="AL405" s="209">
        <f t="shared" ca="1" si="60"/>
        <v>287</v>
      </c>
      <c r="AM405" s="209">
        <f t="shared" ca="1" si="56"/>
        <v>591</v>
      </c>
      <c r="AN405" s="209">
        <f t="shared" ca="1" si="57"/>
        <v>270</v>
      </c>
    </row>
    <row r="406" spans="2:40" x14ac:dyDescent="0.2">
      <c r="B406" t="s">
        <v>2406</v>
      </c>
      <c r="C406" t="s">
        <v>810</v>
      </c>
      <c r="D406" t="s">
        <v>9</v>
      </c>
      <c r="E406" t="s">
        <v>9</v>
      </c>
      <c r="F406">
        <v>-5.7</v>
      </c>
      <c r="G406">
        <v>55</v>
      </c>
      <c r="H406">
        <v>0</v>
      </c>
      <c r="I406">
        <v>0</v>
      </c>
      <c r="J406">
        <v>211</v>
      </c>
      <c r="K406">
        <v>49.6</v>
      </c>
      <c r="L406">
        <v>3</v>
      </c>
      <c r="M406">
        <v>2</v>
      </c>
      <c r="N406">
        <v>0</v>
      </c>
      <c r="O406">
        <v>14</v>
      </c>
      <c r="P406">
        <v>42</v>
      </c>
      <c r="Q406">
        <v>20</v>
      </c>
      <c r="R406">
        <v>58</v>
      </c>
      <c r="S406">
        <v>23</v>
      </c>
      <c r="T406">
        <v>2</v>
      </c>
      <c r="U406">
        <v>5</v>
      </c>
      <c r="V406">
        <v>3.57</v>
      </c>
      <c r="W406">
        <v>3.36</v>
      </c>
      <c r="X406">
        <v>1.31</v>
      </c>
      <c r="Y406">
        <v>47</v>
      </c>
      <c r="Z406">
        <v>20</v>
      </c>
      <c r="AA406">
        <v>33</v>
      </c>
      <c r="AB406">
        <v>0.29799999999999999</v>
      </c>
      <c r="AC406">
        <v>0</v>
      </c>
      <c r="AD406" s="134">
        <f t="shared" si="53"/>
        <v>10.524193548387096</v>
      </c>
      <c r="AE406" s="134">
        <f t="shared" si="54"/>
        <v>4.1733870967741931</v>
      </c>
      <c r="AF406" s="134">
        <f t="shared" si="55"/>
        <v>6.350806451612903</v>
      </c>
      <c r="AH406" s="209">
        <f t="shared" si="58"/>
        <v>0</v>
      </c>
      <c r="AI406" s="209">
        <f t="shared" ca="1" si="59"/>
        <v>347</v>
      </c>
      <c r="AJ406" s="134">
        <f>(K406*'User Input'!$K$6)+(L406*'User Input'!$K$2)+(M406*'User Input'!$K$3)+(N406*'User Input'!$K$4)+(R406*'User Input'!$K$7)+(S406*'User Input'!$K$8)+(P406*'User Input'!$K$10)+(Q406*'User Input'!$K$9)+(O406*'User Input'!$K$11)+(I406*'User Input'!$K$12)</f>
        <v>103.80000000000001</v>
      </c>
      <c r="AK406">
        <f t="shared" si="61"/>
        <v>1.8872727272727274</v>
      </c>
      <c r="AL406" s="209">
        <f t="shared" ca="1" si="60"/>
        <v>316</v>
      </c>
      <c r="AM406" s="209">
        <f t="shared" ca="1" si="56"/>
        <v>708</v>
      </c>
      <c r="AN406" s="209">
        <f t="shared" ca="1" si="57"/>
        <v>395</v>
      </c>
    </row>
    <row r="407" spans="2:40" x14ac:dyDescent="0.2">
      <c r="B407" t="s">
        <v>463</v>
      </c>
      <c r="C407" t="s">
        <v>122</v>
      </c>
      <c r="D407" t="s">
        <v>9</v>
      </c>
      <c r="E407" t="s">
        <v>9</v>
      </c>
      <c r="F407">
        <v>-5.9</v>
      </c>
      <c r="G407">
        <v>55</v>
      </c>
      <c r="H407">
        <v>0</v>
      </c>
      <c r="I407">
        <v>0</v>
      </c>
      <c r="J407">
        <v>260</v>
      </c>
      <c r="K407">
        <v>60.6</v>
      </c>
      <c r="L407">
        <v>3</v>
      </c>
      <c r="M407">
        <v>3</v>
      </c>
      <c r="N407">
        <v>0</v>
      </c>
      <c r="O407">
        <v>11</v>
      </c>
      <c r="P407">
        <v>58</v>
      </c>
      <c r="Q407">
        <v>29</v>
      </c>
      <c r="R407">
        <v>61</v>
      </c>
      <c r="S407">
        <v>21</v>
      </c>
      <c r="T407">
        <v>3</v>
      </c>
      <c r="U407">
        <v>9</v>
      </c>
      <c r="V407">
        <v>4.25</v>
      </c>
      <c r="W407">
        <v>3.48</v>
      </c>
      <c r="X407">
        <v>1.29</v>
      </c>
      <c r="Y407">
        <v>39</v>
      </c>
      <c r="Z407">
        <v>20</v>
      </c>
      <c r="AA407">
        <v>41</v>
      </c>
      <c r="AB407">
        <v>0.29299999999999998</v>
      </c>
      <c r="AC407">
        <v>0</v>
      </c>
      <c r="AD407" s="134">
        <f t="shared" si="53"/>
        <v>9.0594059405940595</v>
      </c>
      <c r="AE407" s="134">
        <f t="shared" si="54"/>
        <v>3.1188118811881189</v>
      </c>
      <c r="AF407" s="134">
        <f t="shared" si="55"/>
        <v>5.9405940594059405</v>
      </c>
      <c r="AH407" s="209">
        <f t="shared" si="58"/>
        <v>0</v>
      </c>
      <c r="AI407" s="209">
        <f t="shared" ca="1" si="59"/>
        <v>347</v>
      </c>
      <c r="AJ407" s="134">
        <f>(K407*'User Input'!$K$6)+(L407*'User Input'!$K$2)+(M407*'User Input'!$K$3)+(N407*'User Input'!$K$4)+(R407*'User Input'!$K$7)+(S407*'User Input'!$K$8)+(P407*'User Input'!$K$10)+(Q407*'User Input'!$K$9)+(O407*'User Input'!$K$11)+(I407*'User Input'!$K$12)</f>
        <v>110.30000000000001</v>
      </c>
      <c r="AK407">
        <f t="shared" si="61"/>
        <v>2.0054545454545458</v>
      </c>
      <c r="AL407" s="209">
        <f t="shared" ca="1" si="60"/>
        <v>304</v>
      </c>
      <c r="AM407" s="209">
        <f t="shared" ca="1" si="56"/>
        <v>396</v>
      </c>
      <c r="AN407" s="209">
        <f t="shared" ca="1" si="57"/>
        <v>188</v>
      </c>
    </row>
    <row r="408" spans="2:40" x14ac:dyDescent="0.2">
      <c r="B408" t="s">
        <v>3439</v>
      </c>
      <c r="C408" t="s">
        <v>715</v>
      </c>
      <c r="D408" t="s">
        <v>111</v>
      </c>
      <c r="E408" t="s">
        <v>111</v>
      </c>
      <c r="F408">
        <v>-5.9</v>
      </c>
      <c r="G408">
        <v>13</v>
      </c>
      <c r="H408">
        <v>13</v>
      </c>
      <c r="I408">
        <v>7</v>
      </c>
      <c r="J408">
        <v>289</v>
      </c>
      <c r="K408">
        <v>67.599999999999994</v>
      </c>
      <c r="L408">
        <v>5</v>
      </c>
      <c r="M408">
        <v>4</v>
      </c>
      <c r="N408">
        <v>0</v>
      </c>
      <c r="O408">
        <v>0</v>
      </c>
      <c r="P408">
        <v>60</v>
      </c>
      <c r="Q408">
        <v>28</v>
      </c>
      <c r="R408">
        <v>70</v>
      </c>
      <c r="S408">
        <v>28</v>
      </c>
      <c r="T408">
        <v>3</v>
      </c>
      <c r="U408">
        <v>8</v>
      </c>
      <c r="V408">
        <v>3.69</v>
      </c>
      <c r="W408">
        <v>3.74</v>
      </c>
      <c r="X408">
        <v>1.3</v>
      </c>
      <c r="Y408">
        <v>46</v>
      </c>
      <c r="Z408">
        <v>20</v>
      </c>
      <c r="AA408">
        <v>34</v>
      </c>
      <c r="AB408">
        <v>0.28999999999999998</v>
      </c>
      <c r="AC408">
        <v>0</v>
      </c>
      <c r="AD408" s="134">
        <f t="shared" si="53"/>
        <v>9.3195266272189361</v>
      </c>
      <c r="AE408" s="134">
        <f t="shared" si="54"/>
        <v>3.7278106508875744</v>
      </c>
      <c r="AF408" s="134">
        <f t="shared" si="55"/>
        <v>5.5917159763313613</v>
      </c>
      <c r="AH408" s="209">
        <f t="shared" si="58"/>
        <v>7</v>
      </c>
      <c r="AI408" s="209">
        <f t="shared" ca="1" si="59"/>
        <v>146</v>
      </c>
      <c r="AJ408" s="134">
        <f>(K408*'User Input'!$K$6)+(L408*'User Input'!$K$2)+(M408*'User Input'!$K$3)+(N408*'User Input'!$K$4)+(R408*'User Input'!$K$7)+(S408*'User Input'!$K$8)+(P408*'User Input'!$K$10)+(Q408*'User Input'!$K$9)+(O408*'User Input'!$K$11)+(I408*'User Input'!$K$12)</f>
        <v>157.79999999999998</v>
      </c>
      <c r="AK408">
        <f t="shared" si="61"/>
        <v>12.138461538461538</v>
      </c>
      <c r="AL408" s="209">
        <f t="shared" ca="1" si="60"/>
        <v>203</v>
      </c>
      <c r="AM408" s="209">
        <f t="shared" ca="1" si="56"/>
        <v>675</v>
      </c>
      <c r="AN408" s="209">
        <f t="shared" ca="1" si="57"/>
        <v>218</v>
      </c>
    </row>
    <row r="409" spans="2:40" x14ac:dyDescent="0.2">
      <c r="B409" t="s">
        <v>3384</v>
      </c>
      <c r="C409" t="s">
        <v>140</v>
      </c>
      <c r="D409" t="s">
        <v>111</v>
      </c>
      <c r="E409" t="s">
        <v>111</v>
      </c>
      <c r="F409">
        <v>-5.9</v>
      </c>
      <c r="G409">
        <v>17</v>
      </c>
      <c r="H409">
        <v>17</v>
      </c>
      <c r="I409">
        <v>8</v>
      </c>
      <c r="J409">
        <v>382</v>
      </c>
      <c r="K409">
        <v>88.9</v>
      </c>
      <c r="L409">
        <v>6</v>
      </c>
      <c r="M409">
        <v>5</v>
      </c>
      <c r="N409">
        <v>0</v>
      </c>
      <c r="O409">
        <v>0</v>
      </c>
      <c r="P409">
        <v>87</v>
      </c>
      <c r="Q409">
        <v>42</v>
      </c>
      <c r="R409">
        <v>79</v>
      </c>
      <c r="S409">
        <v>32</v>
      </c>
      <c r="T409">
        <v>4</v>
      </c>
      <c r="U409">
        <v>12</v>
      </c>
      <c r="V409">
        <v>4.21</v>
      </c>
      <c r="W409">
        <v>4.03</v>
      </c>
      <c r="X409">
        <v>1.33</v>
      </c>
      <c r="Y409">
        <v>43</v>
      </c>
      <c r="Z409">
        <v>20</v>
      </c>
      <c r="AA409">
        <v>36</v>
      </c>
      <c r="AB409">
        <v>0.29199999999999998</v>
      </c>
      <c r="AC409">
        <v>0</v>
      </c>
      <c r="AD409" s="134">
        <f t="shared" si="53"/>
        <v>7.9977502812148478</v>
      </c>
      <c r="AE409" s="134">
        <f t="shared" si="54"/>
        <v>3.2395950506186724</v>
      </c>
      <c r="AF409" s="134">
        <f t="shared" si="55"/>
        <v>4.7581552305961754</v>
      </c>
      <c r="AH409" s="209">
        <f t="shared" si="58"/>
        <v>8</v>
      </c>
      <c r="AI409" s="209">
        <f t="shared" ca="1" si="59"/>
        <v>134</v>
      </c>
      <c r="AJ409" s="134">
        <f>(K409*'User Input'!$K$6)+(L409*'User Input'!$K$2)+(M409*'User Input'!$K$3)+(N409*'User Input'!$K$4)+(R409*'User Input'!$K$7)+(S409*'User Input'!$K$8)+(P409*'User Input'!$K$10)+(Q409*'User Input'!$K$9)+(O409*'User Input'!$K$11)+(I409*'User Input'!$K$12)</f>
        <v>186.20000000000005</v>
      </c>
      <c r="AK409">
        <f t="shared" si="61"/>
        <v>10.95294117647059</v>
      </c>
      <c r="AL409" s="209">
        <f t="shared" ca="1" si="60"/>
        <v>168</v>
      </c>
      <c r="AM409" s="209">
        <f t="shared" ca="1" si="56"/>
        <v>419</v>
      </c>
      <c r="AN409" s="209">
        <f t="shared" ca="1" si="57"/>
        <v>150</v>
      </c>
    </row>
    <row r="410" spans="2:40" x14ac:dyDescent="0.2">
      <c r="B410" t="s">
        <v>576</v>
      </c>
      <c r="C410" t="s">
        <v>139</v>
      </c>
      <c r="D410" t="s">
        <v>9</v>
      </c>
      <c r="E410" t="s">
        <v>9</v>
      </c>
      <c r="F410">
        <v>-6</v>
      </c>
      <c r="G410">
        <v>55</v>
      </c>
      <c r="H410">
        <v>0</v>
      </c>
      <c r="I410">
        <v>0</v>
      </c>
      <c r="J410">
        <v>233</v>
      </c>
      <c r="K410">
        <v>55.1</v>
      </c>
      <c r="L410">
        <v>3</v>
      </c>
      <c r="M410">
        <v>3</v>
      </c>
      <c r="N410">
        <v>0</v>
      </c>
      <c r="O410">
        <v>11</v>
      </c>
      <c r="P410">
        <v>53</v>
      </c>
      <c r="Q410">
        <v>24</v>
      </c>
      <c r="R410">
        <v>53</v>
      </c>
      <c r="S410">
        <v>16</v>
      </c>
      <c r="T410">
        <v>2</v>
      </c>
      <c r="U410">
        <v>7</v>
      </c>
      <c r="V410">
        <v>3.85</v>
      </c>
      <c r="W410">
        <v>3.3</v>
      </c>
      <c r="X410">
        <v>1.26</v>
      </c>
      <c r="Y410">
        <v>49</v>
      </c>
      <c r="Z410">
        <v>20</v>
      </c>
      <c r="AA410">
        <v>31</v>
      </c>
      <c r="AB410">
        <v>0.29899999999999999</v>
      </c>
      <c r="AC410">
        <v>0</v>
      </c>
      <c r="AD410" s="134">
        <f t="shared" si="53"/>
        <v>8.6569872958257719</v>
      </c>
      <c r="AE410" s="134">
        <f t="shared" si="54"/>
        <v>2.6134301270417422</v>
      </c>
      <c r="AF410" s="134">
        <f t="shared" si="55"/>
        <v>6.0435571687840302</v>
      </c>
      <c r="AH410" s="209">
        <f t="shared" si="58"/>
        <v>0</v>
      </c>
      <c r="AI410" s="209">
        <f t="shared" ca="1" si="59"/>
        <v>347</v>
      </c>
      <c r="AJ410" s="134">
        <f>(K410*'User Input'!$K$6)+(L410*'User Input'!$K$2)+(M410*'User Input'!$K$3)+(N410*'User Input'!$K$4)+(R410*'User Input'!$K$7)+(S410*'User Input'!$K$8)+(P410*'User Input'!$K$10)+(Q410*'User Input'!$K$9)+(O410*'User Input'!$K$11)+(I410*'User Input'!$K$12)</f>
        <v>104.80000000000001</v>
      </c>
      <c r="AK410">
        <f t="shared" si="61"/>
        <v>1.9054545454545457</v>
      </c>
      <c r="AL410" s="209">
        <f t="shared" ca="1" si="60"/>
        <v>313</v>
      </c>
      <c r="AM410" s="209">
        <f t="shared" ca="1" si="56"/>
        <v>619</v>
      </c>
      <c r="AN410" s="209">
        <f t="shared" ca="1" si="57"/>
        <v>270</v>
      </c>
    </row>
    <row r="411" spans="2:40" x14ac:dyDescent="0.2">
      <c r="B411" t="s">
        <v>674</v>
      </c>
      <c r="C411" t="s">
        <v>340</v>
      </c>
      <c r="D411" t="s">
        <v>9</v>
      </c>
      <c r="E411" t="s">
        <v>9</v>
      </c>
      <c r="F411">
        <v>-6</v>
      </c>
      <c r="G411">
        <v>55</v>
      </c>
      <c r="H411">
        <v>0</v>
      </c>
      <c r="I411">
        <v>0</v>
      </c>
      <c r="J411">
        <v>212</v>
      </c>
      <c r="K411">
        <v>49.6</v>
      </c>
      <c r="L411">
        <v>3</v>
      </c>
      <c r="M411">
        <v>2</v>
      </c>
      <c r="N411">
        <v>2</v>
      </c>
      <c r="O411">
        <v>11</v>
      </c>
      <c r="P411">
        <v>45</v>
      </c>
      <c r="Q411">
        <v>22</v>
      </c>
      <c r="R411">
        <v>52</v>
      </c>
      <c r="S411">
        <v>19</v>
      </c>
      <c r="T411">
        <v>2</v>
      </c>
      <c r="U411">
        <v>6</v>
      </c>
      <c r="V411">
        <v>3.9</v>
      </c>
      <c r="W411">
        <v>3.41</v>
      </c>
      <c r="X411">
        <v>1.3</v>
      </c>
      <c r="Y411">
        <v>45</v>
      </c>
      <c r="Z411">
        <v>21</v>
      </c>
      <c r="AA411">
        <v>35</v>
      </c>
      <c r="AB411">
        <v>0.29799999999999999</v>
      </c>
      <c r="AC411">
        <v>0</v>
      </c>
      <c r="AD411" s="134">
        <f t="shared" si="53"/>
        <v>9.435483870967742</v>
      </c>
      <c r="AE411" s="134">
        <f t="shared" si="54"/>
        <v>3.44758064516129</v>
      </c>
      <c r="AF411" s="134">
        <f t="shared" si="55"/>
        <v>5.987903225806452</v>
      </c>
      <c r="AH411" s="209">
        <f t="shared" si="58"/>
        <v>0</v>
      </c>
      <c r="AI411" s="209">
        <f t="shared" ca="1" si="59"/>
        <v>347</v>
      </c>
      <c r="AJ411" s="134">
        <f>(K411*'User Input'!$K$6)+(L411*'User Input'!$K$2)+(M411*'User Input'!$K$3)+(N411*'User Input'!$K$4)+(R411*'User Input'!$K$7)+(S411*'User Input'!$K$8)+(P411*'User Input'!$K$10)+(Q411*'User Input'!$K$9)+(O411*'User Input'!$K$11)+(I411*'User Input'!$K$12)</f>
        <v>113.80000000000001</v>
      </c>
      <c r="AK411">
        <f t="shared" si="61"/>
        <v>2.0690909090909093</v>
      </c>
      <c r="AL411" s="209">
        <f t="shared" ca="1" si="60"/>
        <v>294</v>
      </c>
      <c r="AM411" s="209">
        <f t="shared" ca="1" si="56"/>
        <v>591</v>
      </c>
      <c r="AN411" s="209">
        <f t="shared" ca="1" si="57"/>
        <v>331</v>
      </c>
    </row>
    <row r="412" spans="2:40" x14ac:dyDescent="0.2">
      <c r="B412" t="s">
        <v>973</v>
      </c>
      <c r="C412" t="s">
        <v>716</v>
      </c>
      <c r="D412" t="s">
        <v>9</v>
      </c>
      <c r="E412" t="s">
        <v>9</v>
      </c>
      <c r="F412">
        <v>-6</v>
      </c>
      <c r="G412">
        <v>55</v>
      </c>
      <c r="H412">
        <v>0</v>
      </c>
      <c r="I412">
        <v>0</v>
      </c>
      <c r="J412">
        <v>215</v>
      </c>
      <c r="K412">
        <v>49.6</v>
      </c>
      <c r="L412">
        <v>3</v>
      </c>
      <c r="M412">
        <v>2</v>
      </c>
      <c r="N412">
        <v>0</v>
      </c>
      <c r="O412">
        <v>17</v>
      </c>
      <c r="P412">
        <v>40</v>
      </c>
      <c r="Q412">
        <v>21</v>
      </c>
      <c r="R412">
        <v>61</v>
      </c>
      <c r="S412">
        <v>27</v>
      </c>
      <c r="T412">
        <v>2</v>
      </c>
      <c r="U412">
        <v>5</v>
      </c>
      <c r="V412">
        <v>3.8</v>
      </c>
      <c r="W412">
        <v>3.53</v>
      </c>
      <c r="X412">
        <v>1.35</v>
      </c>
      <c r="Y412">
        <v>41</v>
      </c>
      <c r="Z412">
        <v>21</v>
      </c>
      <c r="AA412">
        <v>38</v>
      </c>
      <c r="AB412">
        <v>0.28899999999999998</v>
      </c>
      <c r="AC412">
        <v>0</v>
      </c>
      <c r="AD412" s="134">
        <f t="shared" si="53"/>
        <v>11.068548387096774</v>
      </c>
      <c r="AE412" s="134">
        <f t="shared" si="54"/>
        <v>4.899193548387097</v>
      </c>
      <c r="AF412" s="134">
        <f t="shared" si="55"/>
        <v>6.169354838709677</v>
      </c>
      <c r="AH412" s="209">
        <f t="shared" si="58"/>
        <v>0</v>
      </c>
      <c r="AI412" s="209">
        <f t="shared" ca="1" si="59"/>
        <v>347</v>
      </c>
      <c r="AJ412" s="134">
        <f>(K412*'User Input'!$K$6)+(L412*'User Input'!$K$2)+(M412*'User Input'!$K$3)+(N412*'User Input'!$K$4)+(R412*'User Input'!$K$7)+(S412*'User Input'!$K$8)+(P412*'User Input'!$K$10)+(Q412*'User Input'!$K$9)+(O412*'User Input'!$K$11)+(I412*'User Input'!$K$12)</f>
        <v>102.30000000000001</v>
      </c>
      <c r="AK412">
        <f t="shared" si="61"/>
        <v>1.86</v>
      </c>
      <c r="AL412" s="209">
        <f t="shared" ca="1" si="60"/>
        <v>325</v>
      </c>
      <c r="AM412" s="209">
        <f t="shared" ca="1" si="56"/>
        <v>643</v>
      </c>
      <c r="AN412" s="209">
        <f t="shared" ca="1" si="57"/>
        <v>395</v>
      </c>
    </row>
    <row r="413" spans="2:40" x14ac:dyDescent="0.2">
      <c r="B413" t="s">
        <v>503</v>
      </c>
      <c r="C413" t="s">
        <v>138</v>
      </c>
      <c r="D413" t="s">
        <v>9</v>
      </c>
      <c r="E413" t="s">
        <v>9</v>
      </c>
      <c r="F413">
        <v>-6.1</v>
      </c>
      <c r="G413">
        <v>57</v>
      </c>
      <c r="H413">
        <v>0</v>
      </c>
      <c r="I413">
        <v>0</v>
      </c>
      <c r="J413">
        <v>244</v>
      </c>
      <c r="K413">
        <v>56.7</v>
      </c>
      <c r="L413">
        <v>3</v>
      </c>
      <c r="M413">
        <v>3</v>
      </c>
      <c r="N413">
        <v>4</v>
      </c>
      <c r="O413">
        <v>12</v>
      </c>
      <c r="P413">
        <v>55</v>
      </c>
      <c r="Q413">
        <v>26</v>
      </c>
      <c r="R413">
        <v>50</v>
      </c>
      <c r="S413">
        <v>20</v>
      </c>
      <c r="T413">
        <v>3</v>
      </c>
      <c r="U413">
        <v>7</v>
      </c>
      <c r="V413">
        <v>4.05</v>
      </c>
      <c r="W413">
        <v>3.89</v>
      </c>
      <c r="X413">
        <v>1.32</v>
      </c>
      <c r="Y413">
        <v>41</v>
      </c>
      <c r="Z413">
        <v>20</v>
      </c>
      <c r="AA413">
        <v>39</v>
      </c>
      <c r="AB413">
        <v>0.28899999999999998</v>
      </c>
      <c r="AC413">
        <v>0</v>
      </c>
      <c r="AD413" s="134">
        <f t="shared" si="53"/>
        <v>7.9365079365079358</v>
      </c>
      <c r="AE413" s="134">
        <f t="shared" si="54"/>
        <v>3.1746031746031744</v>
      </c>
      <c r="AF413" s="134">
        <f t="shared" si="55"/>
        <v>4.761904761904761</v>
      </c>
      <c r="AH413" s="209">
        <f t="shared" si="58"/>
        <v>0</v>
      </c>
      <c r="AI413" s="209">
        <f t="shared" ca="1" si="59"/>
        <v>347</v>
      </c>
      <c r="AJ413" s="134">
        <f>(K413*'User Input'!$K$6)+(L413*'User Input'!$K$2)+(M413*'User Input'!$K$3)+(N413*'User Input'!$K$4)+(R413*'User Input'!$K$7)+(S413*'User Input'!$K$8)+(P413*'User Input'!$K$10)+(Q413*'User Input'!$K$9)+(O413*'User Input'!$K$11)+(I413*'User Input'!$K$12)</f>
        <v>128.10000000000002</v>
      </c>
      <c r="AK413">
        <f t="shared" si="61"/>
        <v>2.2473684210526321</v>
      </c>
      <c r="AL413" s="209">
        <f t="shared" ca="1" si="60"/>
        <v>251</v>
      </c>
      <c r="AM413" s="209">
        <f t="shared" ca="1" si="56"/>
        <v>505</v>
      </c>
      <c r="AN413" s="209">
        <f t="shared" ca="1" si="57"/>
        <v>270</v>
      </c>
    </row>
    <row r="414" spans="2:40" x14ac:dyDescent="0.2">
      <c r="B414" t="s">
        <v>2421</v>
      </c>
      <c r="C414" t="s">
        <v>2</v>
      </c>
      <c r="D414" t="s">
        <v>9</v>
      </c>
      <c r="E414" t="s">
        <v>9</v>
      </c>
      <c r="F414">
        <v>-6.1</v>
      </c>
      <c r="G414">
        <v>55</v>
      </c>
      <c r="H414">
        <v>0</v>
      </c>
      <c r="I414">
        <v>0</v>
      </c>
      <c r="J414">
        <v>261</v>
      </c>
      <c r="K414">
        <v>60.6</v>
      </c>
      <c r="L414">
        <v>3</v>
      </c>
      <c r="M414">
        <v>3</v>
      </c>
      <c r="N414">
        <v>2</v>
      </c>
      <c r="O414">
        <v>11</v>
      </c>
      <c r="P414">
        <v>59</v>
      </c>
      <c r="Q414">
        <v>25</v>
      </c>
      <c r="R414">
        <v>51</v>
      </c>
      <c r="S414">
        <v>24</v>
      </c>
      <c r="T414">
        <v>3</v>
      </c>
      <c r="U414">
        <v>5</v>
      </c>
      <c r="V414">
        <v>3.69</v>
      </c>
      <c r="W414">
        <v>3.72</v>
      </c>
      <c r="X414">
        <v>1.37</v>
      </c>
      <c r="Y414">
        <v>55</v>
      </c>
      <c r="Z414">
        <v>21</v>
      </c>
      <c r="AA414">
        <v>25</v>
      </c>
      <c r="AB414">
        <v>0.30299999999999999</v>
      </c>
      <c r="AC414">
        <v>0</v>
      </c>
      <c r="AD414" s="134">
        <f t="shared" si="53"/>
        <v>7.5742574257425739</v>
      </c>
      <c r="AE414" s="134">
        <f t="shared" si="54"/>
        <v>3.5643564356435644</v>
      </c>
      <c r="AF414" s="134">
        <f t="shared" si="55"/>
        <v>4.009900990099009</v>
      </c>
      <c r="AH414" s="209">
        <f t="shared" si="58"/>
        <v>0</v>
      </c>
      <c r="AI414" s="209">
        <f t="shared" ca="1" si="59"/>
        <v>347</v>
      </c>
      <c r="AJ414" s="134">
        <f>(K414*'User Input'!$K$6)+(L414*'User Input'!$K$2)+(M414*'User Input'!$K$3)+(N414*'User Input'!$K$4)+(R414*'User Input'!$K$7)+(S414*'User Input'!$K$8)+(P414*'User Input'!$K$10)+(Q414*'User Input'!$K$9)+(O414*'User Input'!$K$11)+(I414*'User Input'!$K$12)</f>
        <v>119.30000000000001</v>
      </c>
      <c r="AK414">
        <f t="shared" si="61"/>
        <v>2.1690909090909094</v>
      </c>
      <c r="AL414" s="209">
        <f t="shared" ca="1" si="60"/>
        <v>280</v>
      </c>
      <c r="AM414" s="209">
        <f t="shared" ca="1" si="56"/>
        <v>675</v>
      </c>
      <c r="AN414" s="209">
        <f t="shared" ca="1" si="57"/>
        <v>395</v>
      </c>
    </row>
    <row r="415" spans="2:40" x14ac:dyDescent="0.2">
      <c r="B415" t="s">
        <v>313</v>
      </c>
      <c r="C415" t="s">
        <v>138</v>
      </c>
      <c r="D415" t="s">
        <v>111</v>
      </c>
      <c r="E415" t="s">
        <v>111</v>
      </c>
      <c r="F415">
        <v>-6.2</v>
      </c>
      <c r="G415">
        <v>28</v>
      </c>
      <c r="H415">
        <v>28</v>
      </c>
      <c r="I415">
        <v>12</v>
      </c>
      <c r="J415">
        <v>641</v>
      </c>
      <c r="K415">
        <v>145.80000000000001</v>
      </c>
      <c r="L415">
        <v>7</v>
      </c>
      <c r="M415">
        <v>11</v>
      </c>
      <c r="N415">
        <v>0</v>
      </c>
      <c r="O415">
        <v>0</v>
      </c>
      <c r="P415">
        <v>148</v>
      </c>
      <c r="Q415">
        <v>79</v>
      </c>
      <c r="R415">
        <v>123</v>
      </c>
      <c r="S415">
        <v>55</v>
      </c>
      <c r="T415">
        <v>7</v>
      </c>
      <c r="U415">
        <v>24</v>
      </c>
      <c r="V415">
        <v>4.8499999999999996</v>
      </c>
      <c r="W415">
        <v>4.37</v>
      </c>
      <c r="X415">
        <v>1.4</v>
      </c>
      <c r="Y415">
        <v>35</v>
      </c>
      <c r="Z415">
        <v>20</v>
      </c>
      <c r="AA415">
        <v>45</v>
      </c>
      <c r="AB415">
        <v>0.28699999999999998</v>
      </c>
      <c r="AC415">
        <v>0</v>
      </c>
      <c r="AD415" s="134">
        <f t="shared" si="53"/>
        <v>7.5925925925925917</v>
      </c>
      <c r="AE415" s="134">
        <f t="shared" si="54"/>
        <v>3.3950617283950613</v>
      </c>
      <c r="AF415" s="134">
        <f t="shared" si="55"/>
        <v>4.19753086419753</v>
      </c>
      <c r="AH415" s="209">
        <f t="shared" si="58"/>
        <v>12</v>
      </c>
      <c r="AI415" s="209">
        <f t="shared" ca="1" si="59"/>
        <v>85</v>
      </c>
      <c r="AJ415" s="134">
        <f>(K415*'User Input'!$K$6)+(L415*'User Input'!$K$2)+(M415*'User Input'!$K$3)+(N415*'User Input'!$K$4)+(R415*'User Input'!$K$7)+(S415*'User Input'!$K$8)+(P415*'User Input'!$K$10)+(Q415*'User Input'!$K$9)+(O415*'User Input'!$K$11)+(I415*'User Input'!$K$12)</f>
        <v>246.90000000000003</v>
      </c>
      <c r="AK415">
        <f t="shared" si="61"/>
        <v>8.8178571428571448</v>
      </c>
      <c r="AL415" s="209">
        <f t="shared" ca="1" si="60"/>
        <v>122</v>
      </c>
      <c r="AM415" s="209">
        <f t="shared" ca="1" si="56"/>
        <v>111</v>
      </c>
      <c r="AN415" s="209">
        <f t="shared" ca="1" si="57"/>
        <v>27</v>
      </c>
    </row>
    <row r="416" spans="2:40" x14ac:dyDescent="0.2">
      <c r="B416" t="s">
        <v>2376</v>
      </c>
      <c r="C416" t="s">
        <v>141</v>
      </c>
      <c r="D416" t="s">
        <v>9</v>
      </c>
      <c r="E416" t="s">
        <v>9</v>
      </c>
      <c r="F416">
        <v>-6.2</v>
      </c>
      <c r="G416">
        <v>31</v>
      </c>
      <c r="H416">
        <v>0</v>
      </c>
      <c r="I416">
        <v>0</v>
      </c>
      <c r="J416">
        <v>183</v>
      </c>
      <c r="K416">
        <v>43.1</v>
      </c>
      <c r="L416">
        <v>2</v>
      </c>
      <c r="M416">
        <v>2</v>
      </c>
      <c r="N416">
        <v>0</v>
      </c>
      <c r="O416">
        <v>3</v>
      </c>
      <c r="P416">
        <v>35</v>
      </c>
      <c r="Q416">
        <v>17</v>
      </c>
      <c r="R416">
        <v>52</v>
      </c>
      <c r="S416">
        <v>20</v>
      </c>
      <c r="T416">
        <v>2</v>
      </c>
      <c r="U416">
        <v>5</v>
      </c>
      <c r="V416">
        <v>3.44</v>
      </c>
      <c r="W416">
        <v>3.3</v>
      </c>
      <c r="X416">
        <v>1.27</v>
      </c>
      <c r="Y416">
        <v>42</v>
      </c>
      <c r="Z416">
        <v>20</v>
      </c>
      <c r="AA416">
        <v>37</v>
      </c>
      <c r="AB416">
        <v>0.28799999999999998</v>
      </c>
      <c r="AC416">
        <v>0</v>
      </c>
      <c r="AD416" s="134">
        <f t="shared" si="53"/>
        <v>10.8584686774942</v>
      </c>
      <c r="AE416" s="134">
        <f t="shared" si="54"/>
        <v>4.1763341067285378</v>
      </c>
      <c r="AF416" s="134">
        <f t="shared" si="55"/>
        <v>6.6821345707656619</v>
      </c>
      <c r="AH416" s="209">
        <f t="shared" si="58"/>
        <v>0</v>
      </c>
      <c r="AI416" s="209">
        <f t="shared" ca="1" si="59"/>
        <v>347</v>
      </c>
      <c r="AJ416" s="134">
        <f>(K416*'User Input'!$K$6)+(L416*'User Input'!$K$2)+(M416*'User Input'!$K$3)+(N416*'User Input'!$K$4)+(R416*'User Input'!$K$7)+(S416*'User Input'!$K$8)+(P416*'User Input'!$K$10)+(Q416*'User Input'!$K$9)+(O416*'User Input'!$K$11)+(I416*'User Input'!$K$12)</f>
        <v>87.300000000000011</v>
      </c>
      <c r="AK416">
        <f t="shared" si="61"/>
        <v>2.8161290322580648</v>
      </c>
      <c r="AL416" s="209">
        <f t="shared" ca="1" si="60"/>
        <v>373</v>
      </c>
      <c r="AM416" s="209">
        <f t="shared" ca="1" si="56"/>
        <v>740</v>
      </c>
      <c r="AN416" s="209">
        <f t="shared" ca="1" si="57"/>
        <v>395</v>
      </c>
    </row>
    <row r="417" spans="2:40" x14ac:dyDescent="0.2">
      <c r="B417" t="s">
        <v>643</v>
      </c>
      <c r="C417" t="s">
        <v>718</v>
      </c>
      <c r="D417" t="s">
        <v>111</v>
      </c>
      <c r="E417" t="s">
        <v>111</v>
      </c>
      <c r="F417">
        <v>-6.3</v>
      </c>
      <c r="G417">
        <v>19</v>
      </c>
      <c r="H417">
        <v>19</v>
      </c>
      <c r="I417">
        <v>9</v>
      </c>
      <c r="J417">
        <v>418</v>
      </c>
      <c r="K417">
        <v>97</v>
      </c>
      <c r="L417">
        <v>6</v>
      </c>
      <c r="M417">
        <v>7</v>
      </c>
      <c r="N417">
        <v>0</v>
      </c>
      <c r="O417">
        <v>0</v>
      </c>
      <c r="P417">
        <v>98</v>
      </c>
      <c r="Q417">
        <v>47</v>
      </c>
      <c r="R417">
        <v>82</v>
      </c>
      <c r="S417">
        <v>31</v>
      </c>
      <c r="T417">
        <v>4</v>
      </c>
      <c r="U417">
        <v>14</v>
      </c>
      <c r="V417">
        <v>4.37</v>
      </c>
      <c r="W417">
        <v>4.07</v>
      </c>
      <c r="X417">
        <v>1.33</v>
      </c>
      <c r="Y417">
        <v>42</v>
      </c>
      <c r="Z417">
        <v>20</v>
      </c>
      <c r="AA417">
        <v>38</v>
      </c>
      <c r="AB417">
        <v>0.29099999999999998</v>
      </c>
      <c r="AC417">
        <v>0</v>
      </c>
      <c r="AD417" s="134">
        <f t="shared" si="53"/>
        <v>7.608247422680412</v>
      </c>
      <c r="AE417" s="134">
        <f t="shared" si="54"/>
        <v>2.8762886597938144</v>
      </c>
      <c r="AF417" s="134">
        <f t="shared" si="55"/>
        <v>4.7319587628865971</v>
      </c>
      <c r="AH417" s="209">
        <f t="shared" si="58"/>
        <v>9</v>
      </c>
      <c r="AI417" s="209">
        <f t="shared" ca="1" si="59"/>
        <v>127</v>
      </c>
      <c r="AJ417" s="134">
        <f>(K417*'User Input'!$K$6)+(L417*'User Input'!$K$2)+(M417*'User Input'!$K$3)+(N417*'User Input'!$K$4)+(R417*'User Input'!$K$7)+(S417*'User Input'!$K$8)+(P417*'User Input'!$K$10)+(Q417*'User Input'!$K$9)+(O417*'User Input'!$K$11)+(I417*'User Input'!$K$12)</f>
        <v>190</v>
      </c>
      <c r="AK417">
        <f t="shared" si="61"/>
        <v>10</v>
      </c>
      <c r="AL417" s="209">
        <f t="shared" ca="1" si="60"/>
        <v>162</v>
      </c>
      <c r="AM417" s="209">
        <f t="shared" ca="1" si="56"/>
        <v>315</v>
      </c>
      <c r="AN417" s="209">
        <f t="shared" ca="1" si="57"/>
        <v>134</v>
      </c>
    </row>
    <row r="418" spans="2:40" x14ac:dyDescent="0.2">
      <c r="B418" t="s">
        <v>578</v>
      </c>
      <c r="C418" t="s">
        <v>122</v>
      </c>
      <c r="D418" t="s">
        <v>9</v>
      </c>
      <c r="E418" t="s">
        <v>9</v>
      </c>
      <c r="F418">
        <v>-6.3</v>
      </c>
      <c r="G418">
        <v>65</v>
      </c>
      <c r="H418">
        <v>0</v>
      </c>
      <c r="I418">
        <v>0</v>
      </c>
      <c r="J418">
        <v>311</v>
      </c>
      <c r="K418">
        <v>71.3</v>
      </c>
      <c r="L418">
        <v>4</v>
      </c>
      <c r="M418">
        <v>3</v>
      </c>
      <c r="N418">
        <v>3</v>
      </c>
      <c r="O418">
        <v>16</v>
      </c>
      <c r="P418">
        <v>74</v>
      </c>
      <c r="Q418">
        <v>33</v>
      </c>
      <c r="R418">
        <v>57</v>
      </c>
      <c r="S418">
        <v>27</v>
      </c>
      <c r="T418">
        <v>4</v>
      </c>
      <c r="U418">
        <v>7</v>
      </c>
      <c r="V418">
        <v>4.12</v>
      </c>
      <c r="W418">
        <v>3.69</v>
      </c>
      <c r="X418">
        <v>1.42</v>
      </c>
      <c r="Y418">
        <v>57</v>
      </c>
      <c r="Z418">
        <v>20</v>
      </c>
      <c r="AA418">
        <v>23</v>
      </c>
      <c r="AB418">
        <v>0.309</v>
      </c>
      <c r="AC418">
        <v>0</v>
      </c>
      <c r="AD418" s="134">
        <f t="shared" si="53"/>
        <v>7.1949509116409542</v>
      </c>
      <c r="AE418" s="134">
        <f t="shared" si="54"/>
        <v>3.4081346423562415</v>
      </c>
      <c r="AF418" s="134">
        <f t="shared" si="55"/>
        <v>3.7868162692847127</v>
      </c>
      <c r="AH418" s="209">
        <f t="shared" si="58"/>
        <v>0</v>
      </c>
      <c r="AI418" s="209">
        <f t="shared" ca="1" si="59"/>
        <v>347</v>
      </c>
      <c r="AJ418" s="134">
        <f>(K418*'User Input'!$K$6)+(L418*'User Input'!$K$2)+(M418*'User Input'!$K$3)+(N418*'User Input'!$K$4)+(R418*'User Input'!$K$7)+(S418*'User Input'!$K$8)+(P418*'User Input'!$K$10)+(Q418*'User Input'!$K$9)+(O418*'User Input'!$K$11)+(I418*'User Input'!$K$12)</f>
        <v>142.39999999999998</v>
      </c>
      <c r="AK418">
        <f t="shared" si="61"/>
        <v>2.1907692307692304</v>
      </c>
      <c r="AL418" s="209">
        <f t="shared" ca="1" si="60"/>
        <v>228</v>
      </c>
      <c r="AM418" s="209">
        <f t="shared" ca="1" si="56"/>
        <v>468</v>
      </c>
      <c r="AN418" s="209">
        <f t="shared" ca="1" si="57"/>
        <v>270</v>
      </c>
    </row>
    <row r="419" spans="2:40" x14ac:dyDescent="0.2">
      <c r="B419" t="s">
        <v>1003</v>
      </c>
      <c r="C419" t="s">
        <v>130</v>
      </c>
      <c r="D419" t="s">
        <v>111</v>
      </c>
      <c r="E419" t="s">
        <v>111</v>
      </c>
      <c r="F419">
        <v>-6.3</v>
      </c>
      <c r="G419">
        <v>29</v>
      </c>
      <c r="H419">
        <v>13</v>
      </c>
      <c r="I419">
        <v>6</v>
      </c>
      <c r="J419">
        <v>420</v>
      </c>
      <c r="K419">
        <v>97.7</v>
      </c>
      <c r="L419">
        <v>5</v>
      </c>
      <c r="M419">
        <v>6</v>
      </c>
      <c r="N419">
        <v>0</v>
      </c>
      <c r="O419">
        <v>2</v>
      </c>
      <c r="P419">
        <v>97</v>
      </c>
      <c r="Q419">
        <v>44</v>
      </c>
      <c r="R419">
        <v>82</v>
      </c>
      <c r="S419">
        <v>34</v>
      </c>
      <c r="T419">
        <v>3</v>
      </c>
      <c r="U419">
        <v>11</v>
      </c>
      <c r="V419">
        <v>4.07</v>
      </c>
      <c r="W419">
        <v>3.98</v>
      </c>
      <c r="X419">
        <v>1.34</v>
      </c>
      <c r="Y419">
        <v>46</v>
      </c>
      <c r="Z419">
        <v>20</v>
      </c>
      <c r="AA419">
        <v>34</v>
      </c>
      <c r="AB419">
        <v>0.29599999999999999</v>
      </c>
      <c r="AC419">
        <v>0</v>
      </c>
      <c r="AD419" s="134">
        <f t="shared" si="53"/>
        <v>7.5537359263050154</v>
      </c>
      <c r="AE419" s="134">
        <f t="shared" si="54"/>
        <v>3.1320368474923233</v>
      </c>
      <c r="AF419" s="134">
        <f t="shared" si="55"/>
        <v>4.4216990788126918</v>
      </c>
      <c r="AH419" s="209">
        <f t="shared" si="58"/>
        <v>6</v>
      </c>
      <c r="AI419" s="209">
        <f t="shared" ca="1" si="59"/>
        <v>158</v>
      </c>
      <c r="AJ419" s="134">
        <f>(K419*'User Input'!$K$6)+(L419*'User Input'!$K$2)+(M419*'User Input'!$K$3)+(N419*'User Input'!$K$4)+(R419*'User Input'!$K$7)+(S419*'User Input'!$K$8)+(P419*'User Input'!$K$10)+(Q419*'User Input'!$K$9)+(O419*'User Input'!$K$11)+(I419*'User Input'!$K$12)</f>
        <v>182.10000000000002</v>
      </c>
      <c r="AK419">
        <f t="shared" si="61"/>
        <v>0</v>
      </c>
      <c r="AL419" s="209">
        <f t="shared" ca="1" si="60"/>
        <v>172</v>
      </c>
      <c r="AM419" s="209">
        <f t="shared" ca="1" si="56"/>
        <v>492</v>
      </c>
      <c r="AN419" s="209">
        <f t="shared" ca="1" si="57"/>
        <v>161</v>
      </c>
    </row>
    <row r="420" spans="2:40" x14ac:dyDescent="0.2">
      <c r="B420" t="s">
        <v>1445</v>
      </c>
      <c r="C420" t="s">
        <v>339</v>
      </c>
      <c r="D420" t="s">
        <v>9</v>
      </c>
      <c r="E420" t="s">
        <v>9</v>
      </c>
      <c r="F420">
        <v>-6.3</v>
      </c>
      <c r="G420">
        <v>45</v>
      </c>
      <c r="H420">
        <v>0</v>
      </c>
      <c r="I420">
        <v>0</v>
      </c>
      <c r="J420">
        <v>214</v>
      </c>
      <c r="K420">
        <v>49.9</v>
      </c>
      <c r="L420">
        <v>2</v>
      </c>
      <c r="M420">
        <v>2</v>
      </c>
      <c r="N420">
        <v>0</v>
      </c>
      <c r="O420">
        <v>5</v>
      </c>
      <c r="P420">
        <v>43</v>
      </c>
      <c r="Q420">
        <v>22</v>
      </c>
      <c r="R420">
        <v>57</v>
      </c>
      <c r="S420">
        <v>22</v>
      </c>
      <c r="T420">
        <v>2</v>
      </c>
      <c r="U420">
        <v>6</v>
      </c>
      <c r="V420">
        <v>3.88</v>
      </c>
      <c r="W420">
        <v>3.4</v>
      </c>
      <c r="X420">
        <v>1.3</v>
      </c>
      <c r="Y420">
        <v>40</v>
      </c>
      <c r="Z420">
        <v>21</v>
      </c>
      <c r="AA420">
        <v>39</v>
      </c>
      <c r="AB420">
        <v>0.29099999999999998</v>
      </c>
      <c r="AC420">
        <v>0</v>
      </c>
      <c r="AD420" s="134">
        <f t="shared" si="53"/>
        <v>10.280561122244489</v>
      </c>
      <c r="AE420" s="134">
        <f t="shared" si="54"/>
        <v>3.9679358717434869</v>
      </c>
      <c r="AF420" s="134">
        <f t="shared" si="55"/>
        <v>6.3126252505010019</v>
      </c>
      <c r="AH420" s="209">
        <f t="shared" si="58"/>
        <v>0</v>
      </c>
      <c r="AI420" s="209">
        <f t="shared" ca="1" si="59"/>
        <v>347</v>
      </c>
      <c r="AJ420" s="134">
        <f>(K420*'User Input'!$K$6)+(L420*'User Input'!$K$2)+(M420*'User Input'!$K$3)+(N420*'User Input'!$K$4)+(R420*'User Input'!$K$7)+(S420*'User Input'!$K$8)+(P420*'User Input'!$K$10)+(Q420*'User Input'!$K$9)+(O420*'User Input'!$K$11)+(I420*'User Input'!$K$12)</f>
        <v>95.199999999999989</v>
      </c>
      <c r="AK420">
        <f t="shared" si="61"/>
        <v>2.1155555555555554</v>
      </c>
      <c r="AL420" s="209">
        <f t="shared" ca="1" si="60"/>
        <v>350</v>
      </c>
      <c r="AM420" s="209">
        <f t="shared" ca="1" si="56"/>
        <v>600</v>
      </c>
      <c r="AN420" s="209">
        <f t="shared" ca="1" si="57"/>
        <v>331</v>
      </c>
    </row>
    <row r="421" spans="2:40" x14ac:dyDescent="0.2">
      <c r="B421" t="s">
        <v>964</v>
      </c>
      <c r="C421" t="s">
        <v>117</v>
      </c>
      <c r="D421" t="s">
        <v>111</v>
      </c>
      <c r="E421" t="s">
        <v>111</v>
      </c>
      <c r="F421">
        <v>-6.4</v>
      </c>
      <c r="G421">
        <v>23</v>
      </c>
      <c r="H421">
        <v>23</v>
      </c>
      <c r="I421">
        <v>10</v>
      </c>
      <c r="J421">
        <v>540</v>
      </c>
      <c r="K421">
        <v>124.9</v>
      </c>
      <c r="L421">
        <v>7</v>
      </c>
      <c r="M421">
        <v>9</v>
      </c>
      <c r="N421">
        <v>0</v>
      </c>
      <c r="O421">
        <v>0</v>
      </c>
      <c r="P421">
        <v>133</v>
      </c>
      <c r="Q421">
        <v>66</v>
      </c>
      <c r="R421">
        <v>96</v>
      </c>
      <c r="S421">
        <v>37</v>
      </c>
      <c r="T421">
        <v>4</v>
      </c>
      <c r="U421">
        <v>21</v>
      </c>
      <c r="V421">
        <v>4.7300000000000004</v>
      </c>
      <c r="W421">
        <v>4.28</v>
      </c>
      <c r="X421">
        <v>1.36</v>
      </c>
      <c r="Y421">
        <v>39</v>
      </c>
      <c r="Z421">
        <v>20</v>
      </c>
      <c r="AA421">
        <v>41</v>
      </c>
      <c r="AB421">
        <v>0.29299999999999998</v>
      </c>
      <c r="AC421">
        <v>0</v>
      </c>
      <c r="AD421" s="134">
        <f t="shared" si="53"/>
        <v>6.9175340272217767</v>
      </c>
      <c r="AE421" s="134">
        <f t="shared" si="54"/>
        <v>2.6661329063250601</v>
      </c>
      <c r="AF421" s="134">
        <f t="shared" si="55"/>
        <v>4.2514011208967162</v>
      </c>
      <c r="AH421" s="209">
        <f t="shared" si="58"/>
        <v>10</v>
      </c>
      <c r="AI421" s="209">
        <f t="shared" ca="1" si="59"/>
        <v>111</v>
      </c>
      <c r="AJ421" s="134">
        <f>(K421*'User Input'!$K$6)+(L421*'User Input'!$K$2)+(M421*'User Input'!$K$3)+(N421*'User Input'!$K$4)+(R421*'User Input'!$K$7)+(S421*'User Input'!$K$8)+(P421*'User Input'!$K$10)+(Q421*'User Input'!$K$9)+(O421*'User Input'!$K$11)+(I421*'User Input'!$K$12)</f>
        <v>220.70000000000005</v>
      </c>
      <c r="AK421">
        <f t="shared" si="61"/>
        <v>9.5956521739130451</v>
      </c>
      <c r="AL421" s="209">
        <f t="shared" ca="1" si="60"/>
        <v>143</v>
      </c>
      <c r="AM421" s="209">
        <f t="shared" ca="1" si="56"/>
        <v>149</v>
      </c>
      <c r="AN421" s="209">
        <f t="shared" ca="1" si="57"/>
        <v>59</v>
      </c>
    </row>
    <row r="422" spans="2:40" x14ac:dyDescent="0.2">
      <c r="B422" t="s">
        <v>2364</v>
      </c>
      <c r="C422" t="s">
        <v>135</v>
      </c>
      <c r="D422" t="s">
        <v>9</v>
      </c>
      <c r="E422" t="s">
        <v>9</v>
      </c>
      <c r="F422">
        <v>-6.4</v>
      </c>
      <c r="G422">
        <v>57</v>
      </c>
      <c r="H422">
        <v>0</v>
      </c>
      <c r="I422">
        <v>0</v>
      </c>
      <c r="J422">
        <v>218</v>
      </c>
      <c r="K422">
        <v>51</v>
      </c>
      <c r="L422">
        <v>3</v>
      </c>
      <c r="M422">
        <v>2</v>
      </c>
      <c r="N422">
        <v>0</v>
      </c>
      <c r="O422">
        <v>15</v>
      </c>
      <c r="P422">
        <v>47</v>
      </c>
      <c r="Q422">
        <v>22</v>
      </c>
      <c r="R422">
        <v>54</v>
      </c>
      <c r="S422">
        <v>19</v>
      </c>
      <c r="T422">
        <v>2</v>
      </c>
      <c r="U422">
        <v>6</v>
      </c>
      <c r="V422">
        <v>3.92</v>
      </c>
      <c r="W422">
        <v>3.42</v>
      </c>
      <c r="X422">
        <v>1.29</v>
      </c>
      <c r="Y422">
        <v>42</v>
      </c>
      <c r="Z422">
        <v>21</v>
      </c>
      <c r="AA422">
        <v>37</v>
      </c>
      <c r="AB422">
        <v>0.29599999999999999</v>
      </c>
      <c r="AC422">
        <v>0</v>
      </c>
      <c r="AD422" s="134">
        <f t="shared" si="53"/>
        <v>9.5294117647058822</v>
      </c>
      <c r="AE422" s="134">
        <f t="shared" si="54"/>
        <v>3.3529411764705883</v>
      </c>
      <c r="AF422" s="134">
        <f t="shared" si="55"/>
        <v>6.1764705882352935</v>
      </c>
      <c r="AH422" s="209">
        <f t="shared" si="58"/>
        <v>0</v>
      </c>
      <c r="AI422" s="209">
        <f t="shared" ca="1" si="59"/>
        <v>347</v>
      </c>
      <c r="AJ422" s="134">
        <f>(K422*'User Input'!$K$6)+(L422*'User Input'!$K$2)+(M422*'User Input'!$K$3)+(N422*'User Input'!$K$4)+(R422*'User Input'!$K$7)+(S422*'User Input'!$K$8)+(P422*'User Input'!$K$10)+(Q422*'User Input'!$K$9)+(O422*'User Input'!$K$11)+(I422*'User Input'!$K$12)</f>
        <v>103</v>
      </c>
      <c r="AK422">
        <f t="shared" si="61"/>
        <v>1.8070175438596492</v>
      </c>
      <c r="AL422" s="209">
        <f t="shared" ca="1" si="60"/>
        <v>323</v>
      </c>
      <c r="AM422" s="209">
        <f t="shared" ca="1" si="56"/>
        <v>581</v>
      </c>
      <c r="AN422" s="209">
        <f t="shared" ca="1" si="57"/>
        <v>331</v>
      </c>
    </row>
    <row r="423" spans="2:40" x14ac:dyDescent="0.2">
      <c r="B423" t="s">
        <v>3603</v>
      </c>
      <c r="C423" t="s">
        <v>123</v>
      </c>
      <c r="D423" t="s">
        <v>9</v>
      </c>
      <c r="E423" t="s">
        <v>9</v>
      </c>
      <c r="F423">
        <v>-6.4</v>
      </c>
      <c r="G423">
        <v>55</v>
      </c>
      <c r="H423">
        <v>0</v>
      </c>
      <c r="I423">
        <v>0</v>
      </c>
      <c r="J423">
        <v>240</v>
      </c>
      <c r="K423">
        <v>55.1</v>
      </c>
      <c r="L423">
        <v>3</v>
      </c>
      <c r="M423">
        <v>3</v>
      </c>
      <c r="N423">
        <v>3</v>
      </c>
      <c r="O423">
        <v>14</v>
      </c>
      <c r="P423">
        <v>50</v>
      </c>
      <c r="Q423">
        <v>25</v>
      </c>
      <c r="R423">
        <v>54</v>
      </c>
      <c r="S423">
        <v>27</v>
      </c>
      <c r="T423">
        <v>3</v>
      </c>
      <c r="U423">
        <v>7</v>
      </c>
      <c r="V423">
        <v>4.01</v>
      </c>
      <c r="W423">
        <v>3.98</v>
      </c>
      <c r="X423">
        <v>1.39</v>
      </c>
      <c r="Y423">
        <v>45</v>
      </c>
      <c r="Z423">
        <v>20</v>
      </c>
      <c r="AA423">
        <v>35</v>
      </c>
      <c r="AB423">
        <v>0.28699999999999998</v>
      </c>
      <c r="AC423">
        <v>0</v>
      </c>
      <c r="AD423" s="134">
        <f t="shared" si="53"/>
        <v>8.8203266787658805</v>
      </c>
      <c r="AE423" s="134">
        <f t="shared" si="54"/>
        <v>4.4101633393829403</v>
      </c>
      <c r="AF423" s="134">
        <f t="shared" si="55"/>
        <v>4.4101633393829403</v>
      </c>
      <c r="AH423" s="209">
        <f t="shared" si="58"/>
        <v>0</v>
      </c>
      <c r="AI423" s="209">
        <f t="shared" ca="1" si="59"/>
        <v>347</v>
      </c>
      <c r="AJ423" s="134">
        <f>(K423*'User Input'!$K$6)+(L423*'User Input'!$K$2)+(M423*'User Input'!$K$3)+(N423*'User Input'!$K$4)+(R423*'User Input'!$K$7)+(S423*'User Input'!$K$8)+(P423*'User Input'!$K$10)+(Q423*'User Input'!$K$9)+(O423*'User Input'!$K$11)+(I423*'User Input'!$K$12)</f>
        <v>117.30000000000001</v>
      </c>
      <c r="AK423">
        <f t="shared" si="61"/>
        <v>2.1327272727272728</v>
      </c>
      <c r="AL423" s="209">
        <f t="shared" ca="1" si="60"/>
        <v>285</v>
      </c>
      <c r="AM423" s="209">
        <f t="shared" ca="1" si="56"/>
        <v>531</v>
      </c>
      <c r="AN423" s="209">
        <f t="shared" ca="1" si="57"/>
        <v>270</v>
      </c>
    </row>
    <row r="424" spans="2:40" x14ac:dyDescent="0.2">
      <c r="B424" t="s">
        <v>637</v>
      </c>
      <c r="C424" t="s">
        <v>715</v>
      </c>
      <c r="D424" t="s">
        <v>9</v>
      </c>
      <c r="E424" t="s">
        <v>9</v>
      </c>
      <c r="F424">
        <v>-6.5</v>
      </c>
      <c r="G424">
        <v>45</v>
      </c>
      <c r="H424">
        <v>0</v>
      </c>
      <c r="I424">
        <v>0</v>
      </c>
      <c r="J424">
        <v>173</v>
      </c>
      <c r="K424">
        <v>40.9</v>
      </c>
      <c r="L424">
        <v>2</v>
      </c>
      <c r="M424">
        <v>2</v>
      </c>
      <c r="N424">
        <v>3</v>
      </c>
      <c r="O424">
        <v>13</v>
      </c>
      <c r="P424">
        <v>38</v>
      </c>
      <c r="Q424">
        <v>14</v>
      </c>
      <c r="R424">
        <v>38</v>
      </c>
      <c r="S424">
        <v>16</v>
      </c>
      <c r="T424">
        <v>1</v>
      </c>
      <c r="U424">
        <v>3</v>
      </c>
      <c r="V424">
        <v>3.09</v>
      </c>
      <c r="W424">
        <v>3.12</v>
      </c>
      <c r="X424">
        <v>1.31</v>
      </c>
      <c r="Y424">
        <v>63</v>
      </c>
      <c r="Z424">
        <v>20</v>
      </c>
      <c r="AA424">
        <v>17</v>
      </c>
      <c r="AB424">
        <v>0.30599999999999999</v>
      </c>
      <c r="AC424">
        <v>0</v>
      </c>
      <c r="AD424" s="134">
        <f t="shared" si="53"/>
        <v>8.3618581907090466</v>
      </c>
      <c r="AE424" s="134">
        <f t="shared" si="54"/>
        <v>3.5207823960880198</v>
      </c>
      <c r="AF424" s="134">
        <f t="shared" si="55"/>
        <v>4.8410757946210268</v>
      </c>
      <c r="AH424" s="209">
        <f t="shared" si="58"/>
        <v>0</v>
      </c>
      <c r="AI424" s="209">
        <f t="shared" ca="1" si="59"/>
        <v>347</v>
      </c>
      <c r="AJ424" s="134">
        <f>(K424*'User Input'!$K$6)+(L424*'User Input'!$K$2)+(M424*'User Input'!$K$3)+(N424*'User Input'!$K$4)+(R424*'User Input'!$K$7)+(S424*'User Input'!$K$8)+(P424*'User Input'!$K$10)+(Q424*'User Input'!$K$9)+(O424*'User Input'!$K$11)+(I424*'User Input'!$K$12)</f>
        <v>98.699999999999989</v>
      </c>
      <c r="AK424">
        <f t="shared" si="61"/>
        <v>2.1933333333333329</v>
      </c>
      <c r="AL424" s="209">
        <f t="shared" ca="1" si="60"/>
        <v>337</v>
      </c>
      <c r="AM424" s="209">
        <f t="shared" ca="1" si="56"/>
        <v>775</v>
      </c>
      <c r="AN424" s="209">
        <f t="shared" ca="1" si="57"/>
        <v>541</v>
      </c>
    </row>
    <row r="425" spans="2:40" x14ac:dyDescent="0.2">
      <c r="B425" t="s">
        <v>1016</v>
      </c>
      <c r="C425" t="s">
        <v>136</v>
      </c>
      <c r="D425" t="s">
        <v>9</v>
      </c>
      <c r="E425" t="s">
        <v>9</v>
      </c>
      <c r="F425">
        <v>-6.5</v>
      </c>
      <c r="G425">
        <v>34</v>
      </c>
      <c r="H425">
        <v>2</v>
      </c>
      <c r="I425">
        <v>1</v>
      </c>
      <c r="J425">
        <v>285</v>
      </c>
      <c r="K425">
        <v>66</v>
      </c>
      <c r="L425">
        <v>4</v>
      </c>
      <c r="M425">
        <v>4</v>
      </c>
      <c r="N425">
        <v>0</v>
      </c>
      <c r="O425">
        <v>3</v>
      </c>
      <c r="P425">
        <v>66</v>
      </c>
      <c r="Q425">
        <v>32</v>
      </c>
      <c r="R425">
        <v>58</v>
      </c>
      <c r="S425">
        <v>23</v>
      </c>
      <c r="T425">
        <v>3</v>
      </c>
      <c r="U425">
        <v>10</v>
      </c>
      <c r="V425">
        <v>4.4000000000000004</v>
      </c>
      <c r="W425">
        <v>4.01</v>
      </c>
      <c r="X425">
        <v>1.35</v>
      </c>
      <c r="Y425">
        <v>40</v>
      </c>
      <c r="Z425">
        <v>21</v>
      </c>
      <c r="AA425">
        <v>39</v>
      </c>
      <c r="AB425">
        <v>0.29299999999999998</v>
      </c>
      <c r="AC425">
        <v>0</v>
      </c>
      <c r="AD425" s="134">
        <f t="shared" si="53"/>
        <v>7.9090909090909092</v>
      </c>
      <c r="AE425" s="134">
        <f t="shared" si="54"/>
        <v>3.1363636363636362</v>
      </c>
      <c r="AF425" s="134">
        <f t="shared" si="55"/>
        <v>4.7727272727272734</v>
      </c>
      <c r="AH425" s="209">
        <f t="shared" si="58"/>
        <v>1</v>
      </c>
      <c r="AI425" s="209">
        <f t="shared" ca="1" si="59"/>
        <v>241</v>
      </c>
      <c r="AJ425" s="134">
        <f>(K425*'User Input'!$K$6)+(L425*'User Input'!$K$2)+(M425*'User Input'!$K$3)+(N425*'User Input'!$K$4)+(R425*'User Input'!$K$7)+(S425*'User Input'!$K$8)+(P425*'User Input'!$K$10)+(Q425*'User Input'!$K$9)+(O425*'User Input'!$K$11)+(I425*'User Input'!$K$12)</f>
        <v>117</v>
      </c>
      <c r="AK425">
        <f t="shared" si="61"/>
        <v>3.4411764705882355</v>
      </c>
      <c r="AL425" s="209">
        <f t="shared" ca="1" si="60"/>
        <v>286</v>
      </c>
      <c r="AM425" s="209">
        <f t="shared" ca="1" si="56"/>
        <v>290</v>
      </c>
      <c r="AN425" s="209">
        <f t="shared" ca="1" si="57"/>
        <v>178</v>
      </c>
    </row>
    <row r="426" spans="2:40" x14ac:dyDescent="0.2">
      <c r="B426" t="s">
        <v>956</v>
      </c>
      <c r="C426" t="s">
        <v>120</v>
      </c>
      <c r="D426" t="s">
        <v>9</v>
      </c>
      <c r="E426" t="s">
        <v>9</v>
      </c>
      <c r="F426">
        <v>-6.5</v>
      </c>
      <c r="G426">
        <v>60</v>
      </c>
      <c r="H426">
        <v>0</v>
      </c>
      <c r="I426">
        <v>0</v>
      </c>
      <c r="J426">
        <v>232</v>
      </c>
      <c r="K426">
        <v>53.9</v>
      </c>
      <c r="L426">
        <v>3</v>
      </c>
      <c r="M426">
        <v>3</v>
      </c>
      <c r="N426">
        <v>3</v>
      </c>
      <c r="O426">
        <v>15</v>
      </c>
      <c r="P426">
        <v>53</v>
      </c>
      <c r="Q426">
        <v>27</v>
      </c>
      <c r="R426">
        <v>54</v>
      </c>
      <c r="S426">
        <v>17</v>
      </c>
      <c r="T426">
        <v>2</v>
      </c>
      <c r="U426">
        <v>9</v>
      </c>
      <c r="V426">
        <v>4.57</v>
      </c>
      <c r="W426">
        <v>3.47</v>
      </c>
      <c r="X426">
        <v>1.3</v>
      </c>
      <c r="Y426">
        <v>35</v>
      </c>
      <c r="Z426">
        <v>22</v>
      </c>
      <c r="AA426">
        <v>43</v>
      </c>
      <c r="AB426">
        <v>0.29599999999999999</v>
      </c>
      <c r="AC426">
        <v>0</v>
      </c>
      <c r="AD426" s="134">
        <f t="shared" si="53"/>
        <v>9.01669758812616</v>
      </c>
      <c r="AE426" s="134">
        <f t="shared" si="54"/>
        <v>2.8385899814471243</v>
      </c>
      <c r="AF426" s="134">
        <f t="shared" si="55"/>
        <v>6.1781076066790357</v>
      </c>
      <c r="AH426" s="209">
        <f t="shared" si="58"/>
        <v>0</v>
      </c>
      <c r="AI426" s="209">
        <f t="shared" ca="1" si="59"/>
        <v>347</v>
      </c>
      <c r="AJ426" s="134">
        <f>(K426*'User Input'!$K$6)+(L426*'User Input'!$K$2)+(M426*'User Input'!$K$3)+(N426*'User Input'!$K$4)+(R426*'User Input'!$K$7)+(S426*'User Input'!$K$8)+(P426*'User Input'!$K$10)+(Q426*'User Input'!$K$9)+(O426*'User Input'!$K$11)+(I426*'User Input'!$K$12)</f>
        <v>118.69999999999999</v>
      </c>
      <c r="AK426">
        <f t="shared" si="61"/>
        <v>1.9783333333333331</v>
      </c>
      <c r="AL426" s="209">
        <f t="shared" ca="1" si="60"/>
        <v>282</v>
      </c>
      <c r="AM426" s="209">
        <f t="shared" ca="1" si="56"/>
        <v>229</v>
      </c>
      <c r="AN426" s="209">
        <f t="shared" ca="1" si="57"/>
        <v>188</v>
      </c>
    </row>
    <row r="427" spans="2:40" x14ac:dyDescent="0.2">
      <c r="B427" t="s">
        <v>615</v>
      </c>
      <c r="C427" t="s">
        <v>131</v>
      </c>
      <c r="D427" t="s">
        <v>9</v>
      </c>
      <c r="E427" t="s">
        <v>9</v>
      </c>
      <c r="F427">
        <v>-6.6</v>
      </c>
      <c r="G427">
        <v>55</v>
      </c>
      <c r="H427">
        <v>0</v>
      </c>
      <c r="I427">
        <v>0</v>
      </c>
      <c r="J427">
        <v>212</v>
      </c>
      <c r="K427">
        <v>49.6</v>
      </c>
      <c r="L427">
        <v>3</v>
      </c>
      <c r="M427">
        <v>2</v>
      </c>
      <c r="N427">
        <v>0</v>
      </c>
      <c r="O427">
        <v>11</v>
      </c>
      <c r="P427">
        <v>42</v>
      </c>
      <c r="Q427">
        <v>23</v>
      </c>
      <c r="R427">
        <v>58</v>
      </c>
      <c r="S427">
        <v>22</v>
      </c>
      <c r="T427">
        <v>2</v>
      </c>
      <c r="U427">
        <v>7</v>
      </c>
      <c r="V427">
        <v>4.1900000000000004</v>
      </c>
      <c r="W427">
        <v>3.46</v>
      </c>
      <c r="X427">
        <v>1.29</v>
      </c>
      <c r="Y427">
        <v>32</v>
      </c>
      <c r="Z427">
        <v>21</v>
      </c>
      <c r="AA427">
        <v>48</v>
      </c>
      <c r="AB427">
        <v>0.28000000000000003</v>
      </c>
      <c r="AC427">
        <v>0</v>
      </c>
      <c r="AD427" s="134">
        <f t="shared" si="53"/>
        <v>10.524193548387096</v>
      </c>
      <c r="AE427" s="134">
        <f t="shared" si="54"/>
        <v>3.9919354838709675</v>
      </c>
      <c r="AF427" s="134">
        <f t="shared" si="55"/>
        <v>6.5322580645161281</v>
      </c>
      <c r="AH427" s="209">
        <f t="shared" si="58"/>
        <v>0</v>
      </c>
      <c r="AI427" s="209">
        <f t="shared" ca="1" si="59"/>
        <v>347</v>
      </c>
      <c r="AJ427" s="134">
        <f>(K427*'User Input'!$K$6)+(L427*'User Input'!$K$2)+(M427*'User Input'!$K$3)+(N427*'User Input'!$K$4)+(R427*'User Input'!$K$7)+(S427*'User Input'!$K$8)+(P427*'User Input'!$K$10)+(Q427*'User Input'!$K$9)+(O427*'User Input'!$K$11)+(I427*'User Input'!$K$12)</f>
        <v>101.80000000000001</v>
      </c>
      <c r="AK427">
        <f t="shared" si="61"/>
        <v>1.8509090909090911</v>
      </c>
      <c r="AL427" s="209">
        <f t="shared" ca="1" si="60"/>
        <v>327</v>
      </c>
      <c r="AM427" s="209">
        <f t="shared" ca="1" si="56"/>
        <v>432</v>
      </c>
      <c r="AN427" s="209">
        <f t="shared" ca="1" si="57"/>
        <v>270</v>
      </c>
    </row>
    <row r="428" spans="2:40" x14ac:dyDescent="0.2">
      <c r="B428" t="s">
        <v>3604</v>
      </c>
      <c r="C428" t="s">
        <v>119</v>
      </c>
      <c r="D428" t="s">
        <v>9</v>
      </c>
      <c r="E428" t="s">
        <v>9</v>
      </c>
      <c r="F428">
        <v>-6.6</v>
      </c>
      <c r="G428">
        <v>55</v>
      </c>
      <c r="H428">
        <v>0</v>
      </c>
      <c r="I428">
        <v>0</v>
      </c>
      <c r="J428">
        <v>265</v>
      </c>
      <c r="K428">
        <v>60.6</v>
      </c>
      <c r="L428">
        <v>3</v>
      </c>
      <c r="M428">
        <v>3</v>
      </c>
      <c r="N428">
        <v>2</v>
      </c>
      <c r="O428">
        <v>12</v>
      </c>
      <c r="P428">
        <v>57</v>
      </c>
      <c r="Q428">
        <v>27</v>
      </c>
      <c r="R428">
        <v>60</v>
      </c>
      <c r="S428">
        <v>29</v>
      </c>
      <c r="T428">
        <v>3</v>
      </c>
      <c r="U428">
        <v>7</v>
      </c>
      <c r="V428">
        <v>4.05</v>
      </c>
      <c r="W428">
        <v>3.81</v>
      </c>
      <c r="X428">
        <v>1.42</v>
      </c>
      <c r="Y428">
        <v>49</v>
      </c>
      <c r="Z428">
        <v>21</v>
      </c>
      <c r="AA428">
        <v>31</v>
      </c>
      <c r="AB428">
        <v>0.30299999999999999</v>
      </c>
      <c r="AC428">
        <v>0</v>
      </c>
      <c r="AD428" s="134">
        <f t="shared" si="53"/>
        <v>8.9108910891089099</v>
      </c>
      <c r="AE428" s="134">
        <f t="shared" si="54"/>
        <v>4.3069306930693072</v>
      </c>
      <c r="AF428" s="134">
        <f t="shared" si="55"/>
        <v>4.6039603960396027</v>
      </c>
      <c r="AH428" s="209">
        <f t="shared" si="58"/>
        <v>0</v>
      </c>
      <c r="AI428" s="209">
        <f t="shared" ca="1" si="59"/>
        <v>347</v>
      </c>
      <c r="AJ428" s="134">
        <f>(K428*'User Input'!$K$6)+(L428*'User Input'!$K$2)+(M428*'User Input'!$K$3)+(N428*'User Input'!$K$4)+(R428*'User Input'!$K$7)+(S428*'User Input'!$K$8)+(P428*'User Input'!$K$10)+(Q428*'User Input'!$K$9)+(O428*'User Input'!$K$11)+(I428*'User Input'!$K$12)</f>
        <v>118.80000000000001</v>
      </c>
      <c r="AK428">
        <f t="shared" si="61"/>
        <v>2.16</v>
      </c>
      <c r="AL428" s="209">
        <f t="shared" ca="1" si="60"/>
        <v>281</v>
      </c>
      <c r="AM428" s="209">
        <f t="shared" ca="1" si="56"/>
        <v>505</v>
      </c>
      <c r="AN428" s="209">
        <f t="shared" ca="1" si="57"/>
        <v>270</v>
      </c>
    </row>
    <row r="429" spans="2:40" x14ac:dyDescent="0.2">
      <c r="B429" t="s">
        <v>1447</v>
      </c>
      <c r="C429" t="s">
        <v>130</v>
      </c>
      <c r="D429" t="s">
        <v>9</v>
      </c>
      <c r="E429" t="s">
        <v>9</v>
      </c>
      <c r="F429">
        <v>-6.6</v>
      </c>
      <c r="G429">
        <v>45</v>
      </c>
      <c r="H429">
        <v>0</v>
      </c>
      <c r="I429">
        <v>0</v>
      </c>
      <c r="J429">
        <v>174</v>
      </c>
      <c r="K429">
        <v>40.9</v>
      </c>
      <c r="L429">
        <v>2</v>
      </c>
      <c r="M429">
        <v>2</v>
      </c>
      <c r="N429">
        <v>1</v>
      </c>
      <c r="O429">
        <v>8</v>
      </c>
      <c r="P429">
        <v>32</v>
      </c>
      <c r="Q429">
        <v>16</v>
      </c>
      <c r="R429">
        <v>50</v>
      </c>
      <c r="S429">
        <v>21</v>
      </c>
      <c r="T429">
        <v>1</v>
      </c>
      <c r="U429">
        <v>4</v>
      </c>
      <c r="V429">
        <v>3.44</v>
      </c>
      <c r="W429">
        <v>3.44</v>
      </c>
      <c r="X429">
        <v>1.29</v>
      </c>
      <c r="Y429">
        <v>41</v>
      </c>
      <c r="Z429">
        <v>20</v>
      </c>
      <c r="AA429">
        <v>39</v>
      </c>
      <c r="AB429">
        <v>0.28299999999999997</v>
      </c>
      <c r="AC429">
        <v>0</v>
      </c>
      <c r="AD429" s="134">
        <f t="shared" si="53"/>
        <v>11.002444987775062</v>
      </c>
      <c r="AE429" s="134">
        <f t="shared" si="54"/>
        <v>4.6210268948655262</v>
      </c>
      <c r="AF429" s="134">
        <f t="shared" si="55"/>
        <v>6.3814180929095361</v>
      </c>
      <c r="AH429" s="209">
        <f t="shared" si="58"/>
        <v>0</v>
      </c>
      <c r="AI429" s="209">
        <f t="shared" ca="1" si="59"/>
        <v>347</v>
      </c>
      <c r="AJ429" s="134">
        <f>(K429*'User Input'!$K$6)+(L429*'User Input'!$K$2)+(M429*'User Input'!$K$3)+(N429*'User Input'!$K$4)+(R429*'User Input'!$K$7)+(S429*'User Input'!$K$8)+(P429*'User Input'!$K$10)+(Q429*'User Input'!$K$9)+(O429*'User Input'!$K$11)+(I429*'User Input'!$K$12)</f>
        <v>89.699999999999989</v>
      </c>
      <c r="AK429">
        <f t="shared" si="61"/>
        <v>1.9933333333333332</v>
      </c>
      <c r="AL429" s="209">
        <f t="shared" ca="1" si="60"/>
        <v>362</v>
      </c>
      <c r="AM429" s="209">
        <f t="shared" ca="1" si="56"/>
        <v>740</v>
      </c>
      <c r="AN429" s="209">
        <f t="shared" ca="1" si="57"/>
        <v>466</v>
      </c>
    </row>
    <row r="430" spans="2:40" x14ac:dyDescent="0.2">
      <c r="B430" t="s">
        <v>352</v>
      </c>
      <c r="C430" t="s">
        <v>7</v>
      </c>
      <c r="D430" t="s">
        <v>111</v>
      </c>
      <c r="E430" t="s">
        <v>111</v>
      </c>
      <c r="F430">
        <v>-6.7</v>
      </c>
      <c r="G430">
        <v>19</v>
      </c>
      <c r="H430">
        <v>19</v>
      </c>
      <c r="I430">
        <v>8</v>
      </c>
      <c r="J430">
        <v>408</v>
      </c>
      <c r="K430">
        <v>95.1</v>
      </c>
      <c r="L430">
        <v>5</v>
      </c>
      <c r="M430">
        <v>6</v>
      </c>
      <c r="N430">
        <v>0</v>
      </c>
      <c r="O430">
        <v>0</v>
      </c>
      <c r="P430">
        <v>97</v>
      </c>
      <c r="Q430">
        <v>49</v>
      </c>
      <c r="R430">
        <v>85</v>
      </c>
      <c r="S430">
        <v>28</v>
      </c>
      <c r="T430">
        <v>4</v>
      </c>
      <c r="U430">
        <v>16</v>
      </c>
      <c r="V430">
        <v>4.6500000000000004</v>
      </c>
      <c r="W430">
        <v>3.87</v>
      </c>
      <c r="X430">
        <v>1.32</v>
      </c>
      <c r="Y430">
        <v>40</v>
      </c>
      <c r="Z430">
        <v>20</v>
      </c>
      <c r="AA430">
        <v>40</v>
      </c>
      <c r="AB430">
        <v>0.29499999999999998</v>
      </c>
      <c r="AC430">
        <v>0</v>
      </c>
      <c r="AD430" s="134">
        <f t="shared" si="53"/>
        <v>8.0441640378548893</v>
      </c>
      <c r="AE430" s="134">
        <f t="shared" si="54"/>
        <v>2.6498422712933754</v>
      </c>
      <c r="AF430" s="134">
        <f t="shared" si="55"/>
        <v>5.3943217665615144</v>
      </c>
      <c r="AH430" s="209">
        <f t="shared" si="58"/>
        <v>8</v>
      </c>
      <c r="AI430" s="209">
        <f t="shared" ca="1" si="59"/>
        <v>134</v>
      </c>
      <c r="AJ430" s="134">
        <f>(K430*'User Input'!$K$6)+(L430*'User Input'!$K$2)+(M430*'User Input'!$K$3)+(N430*'User Input'!$K$4)+(R430*'User Input'!$K$7)+(S430*'User Input'!$K$8)+(P430*'User Input'!$K$10)+(Q430*'User Input'!$K$9)+(O430*'User Input'!$K$11)+(I430*'User Input'!$K$12)</f>
        <v>182.79999999999995</v>
      </c>
      <c r="AK430">
        <f t="shared" si="61"/>
        <v>9.6210526315789444</v>
      </c>
      <c r="AL430" s="209">
        <f t="shared" ca="1" si="60"/>
        <v>171</v>
      </c>
      <c r="AM430" s="209">
        <f t="shared" ca="1" si="56"/>
        <v>193</v>
      </c>
      <c r="AN430" s="209">
        <f t="shared" ca="1" si="57"/>
        <v>114</v>
      </c>
    </row>
    <row r="431" spans="2:40" x14ac:dyDescent="0.2">
      <c r="B431" t="s">
        <v>547</v>
      </c>
      <c r="C431" t="s">
        <v>130</v>
      </c>
      <c r="D431" t="s">
        <v>9</v>
      </c>
      <c r="E431" t="s">
        <v>9</v>
      </c>
      <c r="F431">
        <v>-6.7</v>
      </c>
      <c r="G431">
        <v>55</v>
      </c>
      <c r="H431">
        <v>0</v>
      </c>
      <c r="I431">
        <v>0</v>
      </c>
      <c r="J431">
        <v>237</v>
      </c>
      <c r="K431">
        <v>55.1</v>
      </c>
      <c r="L431">
        <v>3</v>
      </c>
      <c r="M431">
        <v>3</v>
      </c>
      <c r="N431">
        <v>3</v>
      </c>
      <c r="O431">
        <v>11</v>
      </c>
      <c r="P431">
        <v>55</v>
      </c>
      <c r="Q431">
        <v>23</v>
      </c>
      <c r="R431">
        <v>45</v>
      </c>
      <c r="S431">
        <v>21</v>
      </c>
      <c r="T431">
        <v>2</v>
      </c>
      <c r="U431">
        <v>4</v>
      </c>
      <c r="V431">
        <v>3.68</v>
      </c>
      <c r="W431">
        <v>3.54</v>
      </c>
      <c r="X431">
        <v>1.36</v>
      </c>
      <c r="Y431">
        <v>58</v>
      </c>
      <c r="Z431">
        <v>20</v>
      </c>
      <c r="AA431">
        <v>22</v>
      </c>
      <c r="AB431">
        <v>0.30599999999999999</v>
      </c>
      <c r="AC431">
        <v>0</v>
      </c>
      <c r="AD431" s="134">
        <f t="shared" si="53"/>
        <v>7.3502722323049001</v>
      </c>
      <c r="AE431" s="134">
        <f t="shared" si="54"/>
        <v>3.4301270417422867</v>
      </c>
      <c r="AF431" s="134">
        <f t="shared" si="55"/>
        <v>3.9201451905626135</v>
      </c>
      <c r="AH431" s="209">
        <f t="shared" si="58"/>
        <v>0</v>
      </c>
      <c r="AI431" s="209">
        <f t="shared" ca="1" si="59"/>
        <v>347</v>
      </c>
      <c r="AJ431" s="134">
        <f>(K431*'User Input'!$K$6)+(L431*'User Input'!$K$2)+(M431*'User Input'!$K$3)+(N431*'User Input'!$K$4)+(R431*'User Input'!$K$7)+(S431*'User Input'!$K$8)+(P431*'User Input'!$K$10)+(Q431*'User Input'!$K$9)+(O431*'User Input'!$K$11)+(I431*'User Input'!$K$12)</f>
        <v>115.80000000000001</v>
      </c>
      <c r="AK431">
        <f t="shared" si="61"/>
        <v>2.1054545454545455</v>
      </c>
      <c r="AL431" s="209">
        <f t="shared" ca="1" si="60"/>
        <v>292</v>
      </c>
      <c r="AM431" s="209">
        <f t="shared" ca="1" si="56"/>
        <v>682</v>
      </c>
      <c r="AN431" s="209">
        <f t="shared" ca="1" si="57"/>
        <v>466</v>
      </c>
    </row>
    <row r="432" spans="2:40" x14ac:dyDescent="0.2">
      <c r="B432" t="s">
        <v>1057</v>
      </c>
      <c r="C432" t="s">
        <v>113</v>
      </c>
      <c r="D432" t="s">
        <v>111</v>
      </c>
      <c r="E432" t="s">
        <v>111</v>
      </c>
      <c r="F432">
        <v>-6.7</v>
      </c>
      <c r="G432">
        <v>19</v>
      </c>
      <c r="H432">
        <v>19</v>
      </c>
      <c r="I432">
        <v>8</v>
      </c>
      <c r="J432">
        <v>423</v>
      </c>
      <c r="K432">
        <v>97</v>
      </c>
      <c r="L432">
        <v>6</v>
      </c>
      <c r="M432">
        <v>6</v>
      </c>
      <c r="N432">
        <v>0</v>
      </c>
      <c r="O432">
        <v>0</v>
      </c>
      <c r="P432">
        <v>97</v>
      </c>
      <c r="Q432">
        <v>48</v>
      </c>
      <c r="R432">
        <v>88</v>
      </c>
      <c r="S432">
        <v>38</v>
      </c>
      <c r="T432">
        <v>5</v>
      </c>
      <c r="U432">
        <v>13</v>
      </c>
      <c r="V432">
        <v>4.45</v>
      </c>
      <c r="W432">
        <v>4.01</v>
      </c>
      <c r="X432">
        <v>1.39</v>
      </c>
      <c r="Y432">
        <v>47</v>
      </c>
      <c r="Z432">
        <v>21</v>
      </c>
      <c r="AA432">
        <v>32</v>
      </c>
      <c r="AB432">
        <v>0.29899999999999999</v>
      </c>
      <c r="AC432">
        <v>0</v>
      </c>
      <c r="AD432" s="134">
        <f t="shared" si="53"/>
        <v>8.1649484536082468</v>
      </c>
      <c r="AE432" s="134">
        <f t="shared" si="54"/>
        <v>3.5257731958762886</v>
      </c>
      <c r="AF432" s="134">
        <f t="shared" si="55"/>
        <v>4.6391752577319583</v>
      </c>
      <c r="AH432" s="209">
        <f t="shared" si="58"/>
        <v>8</v>
      </c>
      <c r="AI432" s="209">
        <f t="shared" ca="1" si="59"/>
        <v>134</v>
      </c>
      <c r="AJ432" s="134">
        <f>(K432*'User Input'!$K$6)+(L432*'User Input'!$K$2)+(M432*'User Input'!$K$3)+(N432*'User Input'!$K$4)+(R432*'User Input'!$K$7)+(S432*'User Input'!$K$8)+(P432*'User Input'!$K$10)+(Q432*'User Input'!$K$9)+(O432*'User Input'!$K$11)+(I432*'User Input'!$K$12)</f>
        <v>188</v>
      </c>
      <c r="AK432">
        <f t="shared" si="61"/>
        <v>9.8947368421052637</v>
      </c>
      <c r="AL432" s="209">
        <f t="shared" ca="1" si="60"/>
        <v>164</v>
      </c>
      <c r="AM432" s="209">
        <f t="shared" ca="1" si="56"/>
        <v>270</v>
      </c>
      <c r="AN432" s="209">
        <f t="shared" ca="1" si="57"/>
        <v>141</v>
      </c>
    </row>
    <row r="433" spans="2:40" x14ac:dyDescent="0.2">
      <c r="B433" t="s">
        <v>2394</v>
      </c>
      <c r="C433" t="s">
        <v>7</v>
      </c>
      <c r="D433" t="s">
        <v>9</v>
      </c>
      <c r="E433" t="s">
        <v>9</v>
      </c>
      <c r="F433">
        <v>-6.7</v>
      </c>
      <c r="G433">
        <v>55</v>
      </c>
      <c r="H433">
        <v>0</v>
      </c>
      <c r="I433">
        <v>0</v>
      </c>
      <c r="J433">
        <v>237</v>
      </c>
      <c r="K433">
        <v>55.1</v>
      </c>
      <c r="L433">
        <v>3</v>
      </c>
      <c r="M433">
        <v>3</v>
      </c>
      <c r="N433">
        <v>0</v>
      </c>
      <c r="O433">
        <v>11</v>
      </c>
      <c r="P433">
        <v>50</v>
      </c>
      <c r="Q433">
        <v>25</v>
      </c>
      <c r="R433">
        <v>58</v>
      </c>
      <c r="S433">
        <v>24</v>
      </c>
      <c r="T433">
        <v>2</v>
      </c>
      <c r="U433">
        <v>7</v>
      </c>
      <c r="V433">
        <v>4.01</v>
      </c>
      <c r="W433">
        <v>3.65</v>
      </c>
      <c r="X433">
        <v>1.34</v>
      </c>
      <c r="Y433">
        <v>43</v>
      </c>
      <c r="Z433">
        <v>21</v>
      </c>
      <c r="AA433">
        <v>37</v>
      </c>
      <c r="AB433">
        <v>0.29299999999999998</v>
      </c>
      <c r="AC433">
        <v>0</v>
      </c>
      <c r="AD433" s="134">
        <f t="shared" si="53"/>
        <v>9.473684210526315</v>
      </c>
      <c r="AE433" s="134">
        <f t="shared" si="54"/>
        <v>3.9201451905626135</v>
      </c>
      <c r="AF433" s="134">
        <f t="shared" si="55"/>
        <v>5.5535390199637016</v>
      </c>
      <c r="AH433" s="209">
        <f t="shared" si="58"/>
        <v>0</v>
      </c>
      <c r="AI433" s="209">
        <f t="shared" ca="1" si="59"/>
        <v>347</v>
      </c>
      <c r="AJ433" s="134">
        <f>(K433*'User Input'!$K$6)+(L433*'User Input'!$K$2)+(M433*'User Input'!$K$3)+(N433*'User Input'!$K$4)+(R433*'User Input'!$K$7)+(S433*'User Input'!$K$8)+(P433*'User Input'!$K$10)+(Q433*'User Input'!$K$9)+(O433*'User Input'!$K$11)+(I433*'User Input'!$K$12)</f>
        <v>101.30000000000001</v>
      </c>
      <c r="AK433">
        <f t="shared" si="61"/>
        <v>1.841818181818182</v>
      </c>
      <c r="AL433" s="209">
        <f t="shared" ca="1" si="60"/>
        <v>328</v>
      </c>
      <c r="AM433" s="209">
        <f t="shared" ca="1" si="56"/>
        <v>531</v>
      </c>
      <c r="AN433" s="209">
        <f t="shared" ca="1" si="57"/>
        <v>270</v>
      </c>
    </row>
    <row r="434" spans="2:40" x14ac:dyDescent="0.2">
      <c r="B434" t="s">
        <v>3449</v>
      </c>
      <c r="C434" t="s">
        <v>131</v>
      </c>
      <c r="D434" t="s">
        <v>9</v>
      </c>
      <c r="E434" t="s">
        <v>9</v>
      </c>
      <c r="F434">
        <v>-6.7</v>
      </c>
      <c r="G434">
        <v>65</v>
      </c>
      <c r="H434">
        <v>0</v>
      </c>
      <c r="I434">
        <v>0</v>
      </c>
      <c r="J434">
        <v>279</v>
      </c>
      <c r="K434">
        <v>64.8</v>
      </c>
      <c r="L434">
        <v>3</v>
      </c>
      <c r="M434">
        <v>3</v>
      </c>
      <c r="N434">
        <v>3</v>
      </c>
      <c r="O434">
        <v>16</v>
      </c>
      <c r="P434">
        <v>68</v>
      </c>
      <c r="Q434">
        <v>31</v>
      </c>
      <c r="R434">
        <v>49</v>
      </c>
      <c r="S434">
        <v>20</v>
      </c>
      <c r="T434">
        <v>3</v>
      </c>
      <c r="U434">
        <v>8</v>
      </c>
      <c r="V434">
        <v>4.24</v>
      </c>
      <c r="W434">
        <v>3.86</v>
      </c>
      <c r="X434">
        <v>1.35</v>
      </c>
      <c r="Y434">
        <v>50</v>
      </c>
      <c r="Z434">
        <v>21</v>
      </c>
      <c r="AA434">
        <v>30</v>
      </c>
      <c r="AB434">
        <v>0.3</v>
      </c>
      <c r="AC434">
        <v>0</v>
      </c>
      <c r="AD434" s="134">
        <f t="shared" si="53"/>
        <v>6.8055555555555562</v>
      </c>
      <c r="AE434" s="134">
        <f t="shared" si="54"/>
        <v>2.7777777777777777</v>
      </c>
      <c r="AF434" s="134">
        <f t="shared" si="55"/>
        <v>4.0277777777777786</v>
      </c>
      <c r="AH434" s="209">
        <f t="shared" si="58"/>
        <v>0</v>
      </c>
      <c r="AI434" s="209">
        <f t="shared" ca="1" si="59"/>
        <v>347</v>
      </c>
      <c r="AJ434" s="134">
        <f>(K434*'User Input'!$K$6)+(L434*'User Input'!$K$2)+(M434*'User Input'!$K$3)+(N434*'User Input'!$K$4)+(R434*'User Input'!$K$7)+(S434*'User Input'!$K$8)+(P434*'User Input'!$K$10)+(Q434*'User Input'!$K$9)+(O434*'User Input'!$K$11)+(I434*'User Input'!$K$12)</f>
        <v>126.89999999999998</v>
      </c>
      <c r="AK434">
        <f t="shared" si="61"/>
        <v>1.9523076923076919</v>
      </c>
      <c r="AL434" s="209">
        <f t="shared" ca="1" si="60"/>
        <v>254</v>
      </c>
      <c r="AM434" s="209">
        <f t="shared" ca="1" si="56"/>
        <v>404</v>
      </c>
      <c r="AN434" s="209">
        <f t="shared" ca="1" si="57"/>
        <v>218</v>
      </c>
    </row>
    <row r="435" spans="2:40" x14ac:dyDescent="0.2">
      <c r="B435" t="s">
        <v>191</v>
      </c>
      <c r="C435" t="s">
        <v>119</v>
      </c>
      <c r="D435" t="s">
        <v>111</v>
      </c>
      <c r="E435" t="s">
        <v>111</v>
      </c>
      <c r="F435">
        <v>-6.8</v>
      </c>
      <c r="G435">
        <v>31</v>
      </c>
      <c r="H435">
        <v>31</v>
      </c>
      <c r="I435">
        <v>14</v>
      </c>
      <c r="J435">
        <v>752</v>
      </c>
      <c r="K435">
        <v>172.5</v>
      </c>
      <c r="L435">
        <v>8</v>
      </c>
      <c r="M435">
        <v>12</v>
      </c>
      <c r="N435">
        <v>0</v>
      </c>
      <c r="O435">
        <v>0</v>
      </c>
      <c r="P435">
        <v>196</v>
      </c>
      <c r="Q435">
        <v>94</v>
      </c>
      <c r="R435">
        <v>118</v>
      </c>
      <c r="S435">
        <v>49</v>
      </c>
      <c r="T435">
        <v>6</v>
      </c>
      <c r="U435">
        <v>27</v>
      </c>
      <c r="V435">
        <v>4.88</v>
      </c>
      <c r="W435">
        <v>4.25</v>
      </c>
      <c r="X435">
        <v>1.42</v>
      </c>
      <c r="Y435">
        <v>48</v>
      </c>
      <c r="Z435">
        <v>21</v>
      </c>
      <c r="AA435">
        <v>32</v>
      </c>
      <c r="AB435">
        <v>0.30599999999999999</v>
      </c>
      <c r="AC435">
        <v>0</v>
      </c>
      <c r="AD435" s="134">
        <f t="shared" si="53"/>
        <v>6.1565217391304348</v>
      </c>
      <c r="AE435" s="134">
        <f t="shared" si="54"/>
        <v>2.5565217391304347</v>
      </c>
      <c r="AF435" s="134">
        <f t="shared" si="55"/>
        <v>3.6</v>
      </c>
      <c r="AH435" s="209">
        <f t="shared" si="58"/>
        <v>14</v>
      </c>
      <c r="AI435" s="209">
        <f t="shared" ca="1" si="59"/>
        <v>53</v>
      </c>
      <c r="AJ435" s="134">
        <f>(K435*'User Input'!$K$6)+(L435*'User Input'!$K$2)+(M435*'User Input'!$K$3)+(N435*'User Input'!$K$4)+(R435*'User Input'!$K$7)+(S435*'User Input'!$K$8)+(P435*'User Input'!$K$10)+(Q435*'User Input'!$K$9)+(O435*'User Input'!$K$11)+(I435*'User Input'!$K$12)</f>
        <v>275.5</v>
      </c>
      <c r="AK435">
        <f t="shared" si="61"/>
        <v>8.887096774193548</v>
      </c>
      <c r="AL435" s="209">
        <f t="shared" ca="1" si="60"/>
        <v>101</v>
      </c>
      <c r="AM435" s="209">
        <f t="shared" ca="1" si="56"/>
        <v>102</v>
      </c>
      <c r="AN435" s="209">
        <f t="shared" ca="1" si="57"/>
        <v>6</v>
      </c>
    </row>
    <row r="436" spans="2:40" x14ac:dyDescent="0.2">
      <c r="B436" t="s">
        <v>607</v>
      </c>
      <c r="C436" t="s">
        <v>137</v>
      </c>
      <c r="D436" t="s">
        <v>9</v>
      </c>
      <c r="E436" t="s">
        <v>9</v>
      </c>
      <c r="F436">
        <v>-6.8</v>
      </c>
      <c r="G436">
        <v>55</v>
      </c>
      <c r="H436">
        <v>0</v>
      </c>
      <c r="I436">
        <v>0</v>
      </c>
      <c r="J436">
        <v>211</v>
      </c>
      <c r="K436">
        <v>49.6</v>
      </c>
      <c r="L436">
        <v>3</v>
      </c>
      <c r="M436">
        <v>2</v>
      </c>
      <c r="N436">
        <v>0</v>
      </c>
      <c r="O436">
        <v>14</v>
      </c>
      <c r="P436">
        <v>45</v>
      </c>
      <c r="Q436">
        <v>22</v>
      </c>
      <c r="R436">
        <v>52</v>
      </c>
      <c r="S436">
        <v>19</v>
      </c>
      <c r="T436">
        <v>2</v>
      </c>
      <c r="U436">
        <v>7</v>
      </c>
      <c r="V436">
        <v>4.0599999999999996</v>
      </c>
      <c r="W436">
        <v>3.47</v>
      </c>
      <c r="X436">
        <v>1.28</v>
      </c>
      <c r="Y436">
        <v>38</v>
      </c>
      <c r="Z436">
        <v>21</v>
      </c>
      <c r="AA436">
        <v>41</v>
      </c>
      <c r="AB436">
        <v>0.29099999999999998</v>
      </c>
      <c r="AC436">
        <v>0</v>
      </c>
      <c r="AD436" s="134">
        <f t="shared" si="53"/>
        <v>9.435483870967742</v>
      </c>
      <c r="AE436" s="134">
        <f t="shared" si="54"/>
        <v>3.44758064516129</v>
      </c>
      <c r="AF436" s="134">
        <f t="shared" si="55"/>
        <v>5.987903225806452</v>
      </c>
      <c r="AH436" s="209">
        <f t="shared" si="58"/>
        <v>0</v>
      </c>
      <c r="AI436" s="209">
        <f t="shared" ca="1" si="59"/>
        <v>347</v>
      </c>
      <c r="AJ436" s="134">
        <f>(K436*'User Input'!$K$6)+(L436*'User Input'!$K$2)+(M436*'User Input'!$K$3)+(N436*'User Input'!$K$4)+(R436*'User Input'!$K$7)+(S436*'User Input'!$K$8)+(P436*'User Input'!$K$10)+(Q436*'User Input'!$K$9)+(O436*'User Input'!$K$11)+(I436*'User Input'!$K$12)</f>
        <v>99.800000000000011</v>
      </c>
      <c r="AK436">
        <f t="shared" si="61"/>
        <v>1.8145454545454547</v>
      </c>
      <c r="AL436" s="209">
        <f t="shared" ca="1" si="60"/>
        <v>332</v>
      </c>
      <c r="AM436" s="209">
        <f t="shared" ca="1" si="56"/>
        <v>501</v>
      </c>
      <c r="AN436" s="209">
        <f t="shared" ca="1" si="57"/>
        <v>270</v>
      </c>
    </row>
    <row r="437" spans="2:40" x14ac:dyDescent="0.2">
      <c r="B437" t="s">
        <v>557</v>
      </c>
      <c r="C437" t="s">
        <v>123</v>
      </c>
      <c r="D437" t="s">
        <v>9</v>
      </c>
      <c r="E437" t="s">
        <v>9</v>
      </c>
      <c r="F437">
        <v>-6.8</v>
      </c>
      <c r="G437">
        <v>55</v>
      </c>
      <c r="H437">
        <v>0</v>
      </c>
      <c r="I437">
        <v>0</v>
      </c>
      <c r="J437">
        <v>239</v>
      </c>
      <c r="K437">
        <v>55.1</v>
      </c>
      <c r="L437">
        <v>3</v>
      </c>
      <c r="M437">
        <v>3</v>
      </c>
      <c r="N437">
        <v>2</v>
      </c>
      <c r="O437">
        <v>8</v>
      </c>
      <c r="P437">
        <v>50</v>
      </c>
      <c r="Q437">
        <v>27</v>
      </c>
      <c r="R437">
        <v>56</v>
      </c>
      <c r="S437">
        <v>25</v>
      </c>
      <c r="T437">
        <v>2</v>
      </c>
      <c r="U437">
        <v>8</v>
      </c>
      <c r="V437">
        <v>4.32</v>
      </c>
      <c r="W437">
        <v>3.86</v>
      </c>
      <c r="X437">
        <v>1.35</v>
      </c>
      <c r="Y437">
        <v>36</v>
      </c>
      <c r="Z437">
        <v>20</v>
      </c>
      <c r="AA437">
        <v>44</v>
      </c>
      <c r="AB437">
        <v>0.28100000000000003</v>
      </c>
      <c r="AC437">
        <v>0</v>
      </c>
      <c r="AD437" s="134">
        <f t="shared" si="53"/>
        <v>9.1470054446460978</v>
      </c>
      <c r="AE437" s="134">
        <f t="shared" si="54"/>
        <v>4.0834845735027221</v>
      </c>
      <c r="AF437" s="134">
        <f t="shared" si="55"/>
        <v>5.0635208711433757</v>
      </c>
      <c r="AH437" s="209">
        <f t="shared" si="58"/>
        <v>0</v>
      </c>
      <c r="AI437" s="209">
        <f t="shared" ca="1" si="59"/>
        <v>347</v>
      </c>
      <c r="AJ437" s="134">
        <f>(K437*'User Input'!$K$6)+(L437*'User Input'!$K$2)+(M437*'User Input'!$K$3)+(N437*'User Input'!$K$4)+(R437*'User Input'!$K$7)+(S437*'User Input'!$K$8)+(P437*'User Input'!$K$10)+(Q437*'User Input'!$K$9)+(O437*'User Input'!$K$11)+(I437*'User Input'!$K$12)</f>
        <v>111.30000000000001</v>
      </c>
      <c r="AK437">
        <f t="shared" si="61"/>
        <v>2.0236363636363639</v>
      </c>
      <c r="AL437" s="209">
        <f t="shared" ca="1" si="60"/>
        <v>302</v>
      </c>
      <c r="AM437" s="209">
        <f t="shared" ca="1" si="56"/>
        <v>350</v>
      </c>
      <c r="AN437" s="209">
        <f t="shared" ca="1" si="57"/>
        <v>218</v>
      </c>
    </row>
    <row r="438" spans="2:40" x14ac:dyDescent="0.2">
      <c r="B438" t="s">
        <v>1015</v>
      </c>
      <c r="C438" t="s">
        <v>8</v>
      </c>
      <c r="D438" t="s">
        <v>111</v>
      </c>
      <c r="E438" t="s">
        <v>111</v>
      </c>
      <c r="F438">
        <v>-6.8</v>
      </c>
      <c r="G438">
        <v>26</v>
      </c>
      <c r="H438">
        <v>26</v>
      </c>
      <c r="I438">
        <v>12</v>
      </c>
      <c r="J438">
        <v>627</v>
      </c>
      <c r="K438">
        <v>142.5</v>
      </c>
      <c r="L438">
        <v>8</v>
      </c>
      <c r="M438">
        <v>10</v>
      </c>
      <c r="N438">
        <v>0</v>
      </c>
      <c r="O438">
        <v>0</v>
      </c>
      <c r="P438">
        <v>156</v>
      </c>
      <c r="Q438">
        <v>75</v>
      </c>
      <c r="R438">
        <v>108</v>
      </c>
      <c r="S438">
        <v>49</v>
      </c>
      <c r="T438">
        <v>6</v>
      </c>
      <c r="U438">
        <v>19</v>
      </c>
      <c r="V438">
        <v>4.72</v>
      </c>
      <c r="W438">
        <v>4.32</v>
      </c>
      <c r="X438">
        <v>1.44</v>
      </c>
      <c r="Y438">
        <v>45</v>
      </c>
      <c r="Z438">
        <v>21</v>
      </c>
      <c r="AA438">
        <v>34</v>
      </c>
      <c r="AB438">
        <v>0.307</v>
      </c>
      <c r="AC438">
        <v>0</v>
      </c>
      <c r="AD438" s="134">
        <f t="shared" ref="AD438:AD501" si="62">R438*9/K438</f>
        <v>6.8210526315789473</v>
      </c>
      <c r="AE438" s="134">
        <f t="shared" ref="AE438:AE501" si="63">S438*9/K438</f>
        <v>3.094736842105263</v>
      </c>
      <c r="AF438" s="134">
        <f t="shared" ref="AF438:AF501" si="64">AD438-AE438</f>
        <v>3.7263157894736842</v>
      </c>
      <c r="AH438" s="209">
        <f t="shared" si="58"/>
        <v>12</v>
      </c>
      <c r="AI438" s="209">
        <f t="shared" ca="1" si="59"/>
        <v>85</v>
      </c>
      <c r="AJ438" s="134">
        <f>(K438*'User Input'!$K$6)+(L438*'User Input'!$K$2)+(M438*'User Input'!$K$3)+(N438*'User Input'!$K$4)+(R438*'User Input'!$K$7)+(S438*'User Input'!$K$8)+(P438*'User Input'!$K$10)+(Q438*'User Input'!$K$9)+(O438*'User Input'!$K$11)+(I438*'User Input'!$K$12)</f>
        <v>243.5</v>
      </c>
      <c r="AK438">
        <f t="shared" si="61"/>
        <v>9.365384615384615</v>
      </c>
      <c r="AL438" s="209">
        <f t="shared" ca="1" si="60"/>
        <v>125</v>
      </c>
      <c r="AM438" s="209">
        <f t="shared" ref="AM438:AM501" ca="1" si="65">RANK(V438,OFFSET($V$182,0,0,COUNTA(V:V)+1,1))</f>
        <v>159</v>
      </c>
      <c r="AN438" s="209">
        <f t="shared" ref="AN438:AN501" ca="1" si="66">RANK(U438,OFFSET($U$182,0,0,COUNTA(U:U)+1,1))</f>
        <v>79</v>
      </c>
    </row>
    <row r="439" spans="2:40" x14ac:dyDescent="0.2">
      <c r="B439" t="s">
        <v>177</v>
      </c>
      <c r="C439" t="s">
        <v>132</v>
      </c>
      <c r="D439" t="s">
        <v>111</v>
      </c>
      <c r="E439" t="s">
        <v>111</v>
      </c>
      <c r="F439">
        <v>-6.9</v>
      </c>
      <c r="G439">
        <v>18</v>
      </c>
      <c r="H439">
        <v>18</v>
      </c>
      <c r="I439">
        <v>8</v>
      </c>
      <c r="J439">
        <v>384</v>
      </c>
      <c r="K439">
        <v>89</v>
      </c>
      <c r="L439">
        <v>5</v>
      </c>
      <c r="M439">
        <v>5</v>
      </c>
      <c r="N439">
        <v>0</v>
      </c>
      <c r="O439">
        <v>0</v>
      </c>
      <c r="P439">
        <v>91</v>
      </c>
      <c r="Q439">
        <v>42</v>
      </c>
      <c r="R439">
        <v>73</v>
      </c>
      <c r="S439">
        <v>29</v>
      </c>
      <c r="T439">
        <v>3</v>
      </c>
      <c r="U439">
        <v>11</v>
      </c>
      <c r="V439">
        <v>4.21</v>
      </c>
      <c r="W439">
        <v>4.01</v>
      </c>
      <c r="X439">
        <v>1.35</v>
      </c>
      <c r="Y439">
        <v>47</v>
      </c>
      <c r="Z439">
        <v>21</v>
      </c>
      <c r="AA439">
        <v>32</v>
      </c>
      <c r="AB439">
        <v>0.3</v>
      </c>
      <c r="AC439">
        <v>0</v>
      </c>
      <c r="AD439" s="134">
        <f t="shared" si="62"/>
        <v>7.382022471910112</v>
      </c>
      <c r="AE439" s="134">
        <f t="shared" si="63"/>
        <v>2.9325842696629212</v>
      </c>
      <c r="AF439" s="134">
        <f t="shared" si="64"/>
        <v>4.4494382022471903</v>
      </c>
      <c r="AH439" s="209">
        <f t="shared" ref="AH439:AH502" si="67">INDEX(F439:AF1224,0,MATCH(AH$181,F$181:AF$181,0))</f>
        <v>8</v>
      </c>
      <c r="AI439" s="209">
        <f t="shared" ref="AI439:AI502" ca="1" si="68">RANK(AH439,OFFSET($AH$182,0,0,COUNTA(AH:AH)+1,1))</f>
        <v>134</v>
      </c>
      <c r="AJ439" s="134">
        <f>(K439*'User Input'!$K$6)+(L439*'User Input'!$K$2)+(M439*'User Input'!$K$3)+(N439*'User Input'!$K$4)+(R439*'User Input'!$K$7)+(S439*'User Input'!$K$8)+(P439*'User Input'!$K$10)+(Q439*'User Input'!$K$9)+(O439*'User Input'!$K$11)+(I439*'User Input'!$K$12)</f>
        <v>175.5</v>
      </c>
      <c r="AK439">
        <f t="shared" si="61"/>
        <v>9.75</v>
      </c>
      <c r="AL439" s="209">
        <f t="shared" ref="AL439:AL502" ca="1" si="69">RANK(AJ439,OFFSET($AJ$182,0,0,COUNTA(AJ:AJ)+1,1))</f>
        <v>180</v>
      </c>
      <c r="AM439" s="209">
        <f t="shared" ca="1" si="65"/>
        <v>419</v>
      </c>
      <c r="AN439" s="209">
        <f t="shared" ca="1" si="66"/>
        <v>161</v>
      </c>
    </row>
    <row r="440" spans="2:40" x14ac:dyDescent="0.2">
      <c r="B440" t="s">
        <v>666</v>
      </c>
      <c r="C440" t="s">
        <v>8</v>
      </c>
      <c r="D440" t="s">
        <v>9</v>
      </c>
      <c r="E440" t="s">
        <v>9</v>
      </c>
      <c r="F440">
        <v>-6.9</v>
      </c>
      <c r="G440">
        <v>39</v>
      </c>
      <c r="H440">
        <v>3</v>
      </c>
      <c r="I440">
        <v>2</v>
      </c>
      <c r="J440">
        <v>314</v>
      </c>
      <c r="K440">
        <v>72.3</v>
      </c>
      <c r="L440">
        <v>4</v>
      </c>
      <c r="M440">
        <v>4</v>
      </c>
      <c r="N440">
        <v>0</v>
      </c>
      <c r="O440">
        <v>4</v>
      </c>
      <c r="P440">
        <v>75</v>
      </c>
      <c r="Q440">
        <v>35</v>
      </c>
      <c r="R440">
        <v>62</v>
      </c>
      <c r="S440">
        <v>24</v>
      </c>
      <c r="T440">
        <v>3</v>
      </c>
      <c r="U440">
        <v>9</v>
      </c>
      <c r="V440">
        <v>4.34</v>
      </c>
      <c r="W440">
        <v>3.86</v>
      </c>
      <c r="X440">
        <v>1.38</v>
      </c>
      <c r="Y440">
        <v>46</v>
      </c>
      <c r="Z440">
        <v>21</v>
      </c>
      <c r="AA440">
        <v>32</v>
      </c>
      <c r="AB440">
        <v>0.308</v>
      </c>
      <c r="AC440">
        <v>0</v>
      </c>
      <c r="AD440" s="134">
        <f t="shared" si="62"/>
        <v>7.7178423236514524</v>
      </c>
      <c r="AE440" s="134">
        <f t="shared" si="63"/>
        <v>2.9875518672199171</v>
      </c>
      <c r="AF440" s="134">
        <f t="shared" si="64"/>
        <v>4.7302904564315353</v>
      </c>
      <c r="AH440" s="209">
        <f t="shared" si="67"/>
        <v>2</v>
      </c>
      <c r="AI440" s="209">
        <f t="shared" ca="1" si="68"/>
        <v>212</v>
      </c>
      <c r="AJ440" s="134">
        <f>(K440*'User Input'!$K$6)+(L440*'User Input'!$K$2)+(M440*'User Input'!$K$3)+(N440*'User Input'!$K$4)+(R440*'User Input'!$K$7)+(S440*'User Input'!$K$8)+(P440*'User Input'!$K$10)+(Q440*'User Input'!$K$9)+(O440*'User Input'!$K$11)+(I440*'User Input'!$K$12)</f>
        <v>127.89999999999998</v>
      </c>
      <c r="AK440">
        <f t="shared" si="61"/>
        <v>3.2794871794871789</v>
      </c>
      <c r="AL440" s="209">
        <f t="shared" ca="1" si="69"/>
        <v>252</v>
      </c>
      <c r="AM440" s="209">
        <f t="shared" ca="1" si="65"/>
        <v>336</v>
      </c>
      <c r="AN440" s="209">
        <f t="shared" ca="1" si="66"/>
        <v>188</v>
      </c>
    </row>
    <row r="441" spans="2:40" x14ac:dyDescent="0.2">
      <c r="B441" t="s">
        <v>2417</v>
      </c>
      <c r="C441" t="s">
        <v>130</v>
      </c>
      <c r="D441" t="s">
        <v>9</v>
      </c>
      <c r="E441" t="s">
        <v>9</v>
      </c>
      <c r="F441">
        <v>-6.9</v>
      </c>
      <c r="G441">
        <v>36</v>
      </c>
      <c r="H441">
        <v>0</v>
      </c>
      <c r="I441">
        <v>0</v>
      </c>
      <c r="J441">
        <v>134</v>
      </c>
      <c r="K441">
        <v>32</v>
      </c>
      <c r="L441">
        <v>2</v>
      </c>
      <c r="M441">
        <v>1</v>
      </c>
      <c r="N441">
        <v>0</v>
      </c>
      <c r="O441">
        <v>4</v>
      </c>
      <c r="P441">
        <v>23</v>
      </c>
      <c r="Q441">
        <v>11</v>
      </c>
      <c r="R441">
        <v>45</v>
      </c>
      <c r="S441">
        <v>15</v>
      </c>
      <c r="T441">
        <v>1</v>
      </c>
      <c r="U441">
        <v>3</v>
      </c>
      <c r="V441">
        <v>3.03</v>
      </c>
      <c r="W441">
        <v>2.89</v>
      </c>
      <c r="X441">
        <v>1.19</v>
      </c>
      <c r="Y441">
        <v>39</v>
      </c>
      <c r="Z441">
        <v>20</v>
      </c>
      <c r="AA441">
        <v>41</v>
      </c>
      <c r="AB441">
        <v>0.28299999999999997</v>
      </c>
      <c r="AC441">
        <v>0</v>
      </c>
      <c r="AD441" s="134">
        <f t="shared" si="62"/>
        <v>12.65625</v>
      </c>
      <c r="AE441" s="134">
        <f t="shared" si="63"/>
        <v>4.21875</v>
      </c>
      <c r="AF441" s="134">
        <f t="shared" si="64"/>
        <v>8.4375</v>
      </c>
      <c r="AH441" s="209">
        <f t="shared" si="67"/>
        <v>0</v>
      </c>
      <c r="AI441" s="209">
        <f t="shared" ca="1" si="68"/>
        <v>347</v>
      </c>
      <c r="AJ441" s="134">
        <f>(K441*'User Input'!$K$6)+(L441*'User Input'!$K$2)+(M441*'User Input'!$K$3)+(N441*'User Input'!$K$4)+(R441*'User Input'!$K$7)+(S441*'User Input'!$K$8)+(P441*'User Input'!$K$10)+(Q441*'User Input'!$K$9)+(O441*'User Input'!$K$11)+(I441*'User Input'!$K$12)</f>
        <v>78.5</v>
      </c>
      <c r="AK441">
        <f t="shared" si="61"/>
        <v>2.1805555555555554</v>
      </c>
      <c r="AL441" s="209">
        <f t="shared" ca="1" si="69"/>
        <v>388</v>
      </c>
      <c r="AM441" s="209">
        <f t="shared" ca="1" si="65"/>
        <v>777</v>
      </c>
      <c r="AN441" s="209">
        <f t="shared" ca="1" si="66"/>
        <v>541</v>
      </c>
    </row>
    <row r="442" spans="2:40" x14ac:dyDescent="0.2">
      <c r="B442" t="s">
        <v>2396</v>
      </c>
      <c r="C442" t="s">
        <v>140</v>
      </c>
      <c r="D442" t="s">
        <v>111</v>
      </c>
      <c r="E442" t="s">
        <v>111</v>
      </c>
      <c r="F442">
        <v>-6.9</v>
      </c>
      <c r="G442">
        <v>21</v>
      </c>
      <c r="H442">
        <v>21</v>
      </c>
      <c r="I442">
        <v>10</v>
      </c>
      <c r="J442">
        <v>534</v>
      </c>
      <c r="K442">
        <v>122.4</v>
      </c>
      <c r="L442">
        <v>7</v>
      </c>
      <c r="M442">
        <v>8</v>
      </c>
      <c r="N442">
        <v>0</v>
      </c>
      <c r="O442">
        <v>0</v>
      </c>
      <c r="P442">
        <v>127</v>
      </c>
      <c r="Q442">
        <v>64</v>
      </c>
      <c r="R442">
        <v>97</v>
      </c>
      <c r="S442">
        <v>47</v>
      </c>
      <c r="T442">
        <v>5</v>
      </c>
      <c r="U442">
        <v>17</v>
      </c>
      <c r="V442">
        <v>4.67</v>
      </c>
      <c r="W442">
        <v>4.3099999999999996</v>
      </c>
      <c r="X442">
        <v>1.42</v>
      </c>
      <c r="Y442">
        <v>45</v>
      </c>
      <c r="Z442">
        <v>20</v>
      </c>
      <c r="AA442">
        <v>35</v>
      </c>
      <c r="AB442">
        <v>0.29799999999999999</v>
      </c>
      <c r="AC442">
        <v>0</v>
      </c>
      <c r="AD442" s="134">
        <f t="shared" si="62"/>
        <v>7.1323529411764701</v>
      </c>
      <c r="AE442" s="134">
        <f t="shared" si="63"/>
        <v>3.4558823529411762</v>
      </c>
      <c r="AF442" s="134">
        <f t="shared" si="64"/>
        <v>3.6764705882352939</v>
      </c>
      <c r="AH442" s="209">
        <f t="shared" si="67"/>
        <v>10</v>
      </c>
      <c r="AI442" s="209">
        <f t="shared" ca="1" si="68"/>
        <v>111</v>
      </c>
      <c r="AJ442" s="134">
        <f>(K442*'User Input'!$K$6)+(L442*'User Input'!$K$2)+(M442*'User Input'!$K$3)+(N442*'User Input'!$K$4)+(R442*'User Input'!$K$7)+(S442*'User Input'!$K$8)+(P442*'User Input'!$K$10)+(Q442*'User Input'!$K$9)+(O442*'User Input'!$K$11)+(I442*'User Input'!$K$12)</f>
        <v>216.70000000000005</v>
      </c>
      <c r="AK442">
        <f t="shared" si="61"/>
        <v>10.319047619047621</v>
      </c>
      <c r="AL442" s="209">
        <f t="shared" ca="1" si="69"/>
        <v>145</v>
      </c>
      <c r="AM442" s="209">
        <f t="shared" ca="1" si="65"/>
        <v>184</v>
      </c>
      <c r="AN442" s="209">
        <f t="shared" ca="1" si="66"/>
        <v>103</v>
      </c>
    </row>
    <row r="443" spans="2:40" x14ac:dyDescent="0.2">
      <c r="B443" t="s">
        <v>2509</v>
      </c>
      <c r="C443" t="s">
        <v>135</v>
      </c>
      <c r="D443" t="s">
        <v>111</v>
      </c>
      <c r="E443" t="s">
        <v>111</v>
      </c>
      <c r="F443">
        <v>-6.9</v>
      </c>
      <c r="G443">
        <v>18</v>
      </c>
      <c r="H443">
        <v>18</v>
      </c>
      <c r="I443">
        <v>8</v>
      </c>
      <c r="J443">
        <v>425</v>
      </c>
      <c r="K443">
        <v>96.1</v>
      </c>
      <c r="L443">
        <v>6</v>
      </c>
      <c r="M443">
        <v>6</v>
      </c>
      <c r="N443">
        <v>0</v>
      </c>
      <c r="O443">
        <v>0</v>
      </c>
      <c r="P443">
        <v>89</v>
      </c>
      <c r="Q443">
        <v>48</v>
      </c>
      <c r="R443">
        <v>96</v>
      </c>
      <c r="S443">
        <v>49</v>
      </c>
      <c r="T443">
        <v>5</v>
      </c>
      <c r="U443">
        <v>13</v>
      </c>
      <c r="V443">
        <v>4.45</v>
      </c>
      <c r="W443">
        <v>4.2300000000000004</v>
      </c>
      <c r="X443">
        <v>1.44</v>
      </c>
      <c r="Y443">
        <v>43</v>
      </c>
      <c r="Z443">
        <v>21</v>
      </c>
      <c r="AA443">
        <v>36</v>
      </c>
      <c r="AB443">
        <v>0.29199999999999998</v>
      </c>
      <c r="AC443">
        <v>0</v>
      </c>
      <c r="AD443" s="134">
        <f t="shared" si="62"/>
        <v>8.9906347554630592</v>
      </c>
      <c r="AE443" s="134">
        <f t="shared" si="63"/>
        <v>4.5889698231009364</v>
      </c>
      <c r="AF443" s="134">
        <f t="shared" si="64"/>
        <v>4.4016649323621229</v>
      </c>
      <c r="AH443" s="209">
        <f t="shared" si="67"/>
        <v>8</v>
      </c>
      <c r="AI443" s="209">
        <f t="shared" ca="1" si="68"/>
        <v>134</v>
      </c>
      <c r="AJ443" s="134">
        <f>(K443*'User Input'!$K$6)+(L443*'User Input'!$K$2)+(M443*'User Input'!$K$3)+(N443*'User Input'!$K$4)+(R443*'User Input'!$K$7)+(S443*'User Input'!$K$8)+(P443*'User Input'!$K$10)+(Q443*'User Input'!$K$9)+(O443*'User Input'!$K$11)+(I443*'User Input'!$K$12)</f>
        <v>186.29999999999995</v>
      </c>
      <c r="AK443">
        <f t="shared" si="61"/>
        <v>10.349999999999998</v>
      </c>
      <c r="AL443" s="209">
        <f t="shared" ca="1" si="69"/>
        <v>167</v>
      </c>
      <c r="AM443" s="209">
        <f t="shared" ca="1" si="65"/>
        <v>270</v>
      </c>
      <c r="AN443" s="209">
        <f t="shared" ca="1" si="66"/>
        <v>141</v>
      </c>
    </row>
    <row r="444" spans="2:40" x14ac:dyDescent="0.2">
      <c r="B444" t="s">
        <v>652</v>
      </c>
      <c r="C444" t="s">
        <v>339</v>
      </c>
      <c r="D444" t="s">
        <v>111</v>
      </c>
      <c r="E444" t="s">
        <v>111</v>
      </c>
      <c r="F444">
        <v>-7</v>
      </c>
      <c r="G444">
        <v>29</v>
      </c>
      <c r="H444">
        <v>13</v>
      </c>
      <c r="I444">
        <v>5</v>
      </c>
      <c r="J444">
        <v>394</v>
      </c>
      <c r="K444">
        <v>91.6</v>
      </c>
      <c r="L444">
        <v>5</v>
      </c>
      <c r="M444">
        <v>6</v>
      </c>
      <c r="N444">
        <v>0</v>
      </c>
      <c r="O444">
        <v>2</v>
      </c>
      <c r="P444">
        <v>94</v>
      </c>
      <c r="Q444">
        <v>45</v>
      </c>
      <c r="R444">
        <v>80</v>
      </c>
      <c r="S444">
        <v>29</v>
      </c>
      <c r="T444">
        <v>3</v>
      </c>
      <c r="U444">
        <v>12</v>
      </c>
      <c r="V444">
        <v>4.3899999999999997</v>
      </c>
      <c r="W444">
        <v>3.85</v>
      </c>
      <c r="X444">
        <v>1.34</v>
      </c>
      <c r="Y444">
        <v>46</v>
      </c>
      <c r="Z444">
        <v>21</v>
      </c>
      <c r="AA444">
        <v>33</v>
      </c>
      <c r="AB444">
        <v>0.30199999999999999</v>
      </c>
      <c r="AC444">
        <v>0</v>
      </c>
      <c r="AD444" s="134">
        <f t="shared" si="62"/>
        <v>7.860262008733625</v>
      </c>
      <c r="AE444" s="134">
        <f t="shared" si="63"/>
        <v>2.8493449781659392</v>
      </c>
      <c r="AF444" s="134">
        <f t="shared" si="64"/>
        <v>5.0109170305676862</v>
      </c>
      <c r="AH444" s="209">
        <f t="shared" si="67"/>
        <v>5</v>
      </c>
      <c r="AI444" s="209">
        <f t="shared" ca="1" si="68"/>
        <v>171</v>
      </c>
      <c r="AJ444" s="134">
        <f>(K444*'User Input'!$K$6)+(L444*'User Input'!$K$2)+(M444*'User Input'!$K$3)+(N444*'User Input'!$K$4)+(R444*'User Input'!$K$7)+(S444*'User Input'!$K$8)+(P444*'User Input'!$K$10)+(Q444*'User Input'!$K$9)+(O444*'User Input'!$K$11)+(I444*'User Input'!$K$12)</f>
        <v>166.79999999999995</v>
      </c>
      <c r="AK444">
        <f t="shared" si="61"/>
        <v>0</v>
      </c>
      <c r="AL444" s="209">
        <f t="shared" ca="1" si="69"/>
        <v>188</v>
      </c>
      <c r="AM444" s="209">
        <f t="shared" ca="1" si="65"/>
        <v>301</v>
      </c>
      <c r="AN444" s="209">
        <f t="shared" ca="1" si="66"/>
        <v>150</v>
      </c>
    </row>
    <row r="445" spans="2:40" x14ac:dyDescent="0.2">
      <c r="B445" t="s">
        <v>1348</v>
      </c>
      <c r="C445" t="s">
        <v>714</v>
      </c>
      <c r="D445" t="s">
        <v>111</v>
      </c>
      <c r="E445" t="s">
        <v>111</v>
      </c>
      <c r="F445">
        <v>-7</v>
      </c>
      <c r="G445">
        <v>16</v>
      </c>
      <c r="H445">
        <v>16</v>
      </c>
      <c r="I445">
        <v>7</v>
      </c>
      <c r="J445">
        <v>335</v>
      </c>
      <c r="K445">
        <v>77.8</v>
      </c>
      <c r="L445">
        <v>5</v>
      </c>
      <c r="M445">
        <v>5</v>
      </c>
      <c r="N445">
        <v>0</v>
      </c>
      <c r="O445">
        <v>0</v>
      </c>
      <c r="P445">
        <v>78</v>
      </c>
      <c r="Q445">
        <v>35</v>
      </c>
      <c r="R445">
        <v>69</v>
      </c>
      <c r="S445">
        <v>28</v>
      </c>
      <c r="T445">
        <v>3</v>
      </c>
      <c r="U445">
        <v>9</v>
      </c>
      <c r="V445">
        <v>4.04</v>
      </c>
      <c r="W445">
        <v>3.81</v>
      </c>
      <c r="X445">
        <v>1.35</v>
      </c>
      <c r="Y445">
        <v>51</v>
      </c>
      <c r="Z445">
        <v>21</v>
      </c>
      <c r="AA445">
        <v>28</v>
      </c>
      <c r="AB445">
        <v>0.30399999999999999</v>
      </c>
      <c r="AC445">
        <v>0</v>
      </c>
      <c r="AD445" s="134">
        <f t="shared" si="62"/>
        <v>7.982005141388175</v>
      </c>
      <c r="AE445" s="134">
        <f t="shared" si="63"/>
        <v>3.2390745501285347</v>
      </c>
      <c r="AF445" s="134">
        <f t="shared" si="64"/>
        <v>4.7429305912596398</v>
      </c>
      <c r="AH445" s="209">
        <f t="shared" si="67"/>
        <v>7</v>
      </c>
      <c r="AI445" s="209">
        <f t="shared" ca="1" si="68"/>
        <v>146</v>
      </c>
      <c r="AJ445" s="134">
        <f>(K445*'User Input'!$K$6)+(L445*'User Input'!$K$2)+(M445*'User Input'!$K$3)+(N445*'User Input'!$K$4)+(R445*'User Input'!$K$7)+(S445*'User Input'!$K$8)+(P445*'User Input'!$K$10)+(Q445*'User Input'!$K$9)+(O445*'User Input'!$K$11)+(I445*'User Input'!$K$12)</f>
        <v>157.89999999999998</v>
      </c>
      <c r="AK445">
        <f t="shared" si="61"/>
        <v>9.8687499999999986</v>
      </c>
      <c r="AL445" s="209">
        <f t="shared" ca="1" si="69"/>
        <v>202</v>
      </c>
      <c r="AM445" s="209">
        <f t="shared" ca="1" si="65"/>
        <v>511</v>
      </c>
      <c r="AN445" s="209">
        <f t="shared" ca="1" si="66"/>
        <v>188</v>
      </c>
    </row>
    <row r="446" spans="2:40" x14ac:dyDescent="0.2">
      <c r="B446" t="s">
        <v>2452</v>
      </c>
      <c r="C446" t="s">
        <v>133</v>
      </c>
      <c r="D446" t="s">
        <v>111</v>
      </c>
      <c r="E446" t="s">
        <v>111</v>
      </c>
      <c r="F446">
        <v>-7</v>
      </c>
      <c r="G446">
        <v>26</v>
      </c>
      <c r="H446">
        <v>26</v>
      </c>
      <c r="I446">
        <v>13</v>
      </c>
      <c r="J446">
        <v>670</v>
      </c>
      <c r="K446">
        <v>152.80000000000001</v>
      </c>
      <c r="L446">
        <v>8</v>
      </c>
      <c r="M446">
        <v>10</v>
      </c>
      <c r="N446">
        <v>0</v>
      </c>
      <c r="O446">
        <v>0</v>
      </c>
      <c r="P446">
        <v>162</v>
      </c>
      <c r="Q446">
        <v>78</v>
      </c>
      <c r="R446">
        <v>108</v>
      </c>
      <c r="S446">
        <v>60</v>
      </c>
      <c r="T446">
        <v>5</v>
      </c>
      <c r="U446">
        <v>18</v>
      </c>
      <c r="V446">
        <v>4.58</v>
      </c>
      <c r="W446">
        <v>4.47</v>
      </c>
      <c r="X446">
        <v>1.46</v>
      </c>
      <c r="Y446">
        <v>49</v>
      </c>
      <c r="Z446">
        <v>21</v>
      </c>
      <c r="AA446">
        <v>30</v>
      </c>
      <c r="AB446">
        <v>0.30099999999999999</v>
      </c>
      <c r="AC446">
        <v>0</v>
      </c>
      <c r="AD446" s="134">
        <f t="shared" si="62"/>
        <v>6.3612565445026172</v>
      </c>
      <c r="AE446" s="134">
        <f t="shared" si="63"/>
        <v>3.5340314136125652</v>
      </c>
      <c r="AF446" s="134">
        <f t="shared" si="64"/>
        <v>2.827225130890052</v>
      </c>
      <c r="AH446" s="209">
        <f t="shared" si="67"/>
        <v>13</v>
      </c>
      <c r="AI446" s="209">
        <f t="shared" ca="1" si="68"/>
        <v>66</v>
      </c>
      <c r="AJ446" s="134">
        <f>(K446*'User Input'!$K$6)+(L446*'User Input'!$K$2)+(M446*'User Input'!$K$3)+(N446*'User Input'!$K$4)+(R446*'User Input'!$K$7)+(S446*'User Input'!$K$8)+(P446*'User Input'!$K$10)+(Q446*'User Input'!$K$9)+(O446*'User Input'!$K$11)+(I446*'User Input'!$K$12)</f>
        <v>257.40000000000009</v>
      </c>
      <c r="AK446">
        <f t="shared" si="61"/>
        <v>9.9000000000000039</v>
      </c>
      <c r="AL446" s="209">
        <f t="shared" ca="1" si="69"/>
        <v>114</v>
      </c>
      <c r="AM446" s="209">
        <f t="shared" ca="1" si="65"/>
        <v>225</v>
      </c>
      <c r="AN446" s="209">
        <f t="shared" ca="1" si="66"/>
        <v>91</v>
      </c>
    </row>
    <row r="447" spans="2:40" x14ac:dyDescent="0.2">
      <c r="B447" t="s">
        <v>550</v>
      </c>
      <c r="C447" t="s">
        <v>718</v>
      </c>
      <c r="D447" t="s">
        <v>9</v>
      </c>
      <c r="E447" t="s">
        <v>9</v>
      </c>
      <c r="F447">
        <v>-7.1</v>
      </c>
      <c r="G447">
        <v>49</v>
      </c>
      <c r="H447">
        <v>0</v>
      </c>
      <c r="I447">
        <v>0</v>
      </c>
      <c r="J447">
        <v>165</v>
      </c>
      <c r="K447">
        <v>38.9</v>
      </c>
      <c r="L447">
        <v>2</v>
      </c>
      <c r="M447">
        <v>2</v>
      </c>
      <c r="N447">
        <v>0</v>
      </c>
      <c r="O447">
        <v>11</v>
      </c>
      <c r="P447">
        <v>31</v>
      </c>
      <c r="Q447">
        <v>15</v>
      </c>
      <c r="R447">
        <v>47</v>
      </c>
      <c r="S447">
        <v>18</v>
      </c>
      <c r="T447">
        <v>1</v>
      </c>
      <c r="U447">
        <v>4</v>
      </c>
      <c r="V447">
        <v>3.38</v>
      </c>
      <c r="W447">
        <v>3.27</v>
      </c>
      <c r="X447">
        <v>1.27</v>
      </c>
      <c r="Y447">
        <v>44</v>
      </c>
      <c r="Z447">
        <v>20</v>
      </c>
      <c r="AA447">
        <v>36</v>
      </c>
      <c r="AB447">
        <v>0.28999999999999998</v>
      </c>
      <c r="AC447">
        <v>0</v>
      </c>
      <c r="AD447" s="134">
        <f t="shared" si="62"/>
        <v>10.874035989717225</v>
      </c>
      <c r="AE447" s="134">
        <f t="shared" si="63"/>
        <v>4.1645244215938302</v>
      </c>
      <c r="AF447" s="134">
        <f t="shared" si="64"/>
        <v>6.7095115681233946</v>
      </c>
      <c r="AH447" s="209">
        <f t="shared" si="67"/>
        <v>0</v>
      </c>
      <c r="AI447" s="209">
        <f t="shared" ca="1" si="68"/>
        <v>347</v>
      </c>
      <c r="AJ447" s="134">
        <f>(K447*'User Input'!$K$6)+(L447*'User Input'!$K$2)+(M447*'User Input'!$K$3)+(N447*'User Input'!$K$4)+(R447*'User Input'!$K$7)+(S447*'User Input'!$K$8)+(P447*'User Input'!$K$10)+(Q447*'User Input'!$K$9)+(O447*'User Input'!$K$11)+(I447*'User Input'!$K$12)</f>
        <v>80.199999999999989</v>
      </c>
      <c r="AK447">
        <f t="shared" si="61"/>
        <v>1.6367346938775509</v>
      </c>
      <c r="AL447" s="209">
        <f t="shared" ca="1" si="69"/>
        <v>384</v>
      </c>
      <c r="AM447" s="209">
        <f t="shared" ca="1" si="65"/>
        <v>746</v>
      </c>
      <c r="AN447" s="209">
        <f t="shared" ca="1" si="66"/>
        <v>466</v>
      </c>
    </row>
    <row r="448" spans="2:40" x14ac:dyDescent="0.2">
      <c r="B448" t="s">
        <v>527</v>
      </c>
      <c r="C448" t="s">
        <v>122</v>
      </c>
      <c r="D448" t="s">
        <v>9</v>
      </c>
      <c r="E448" t="s">
        <v>9</v>
      </c>
      <c r="F448">
        <v>-7.1</v>
      </c>
      <c r="G448">
        <v>49</v>
      </c>
      <c r="H448">
        <v>0</v>
      </c>
      <c r="I448">
        <v>0</v>
      </c>
      <c r="J448">
        <v>210</v>
      </c>
      <c r="K448">
        <v>48.6</v>
      </c>
      <c r="L448">
        <v>3</v>
      </c>
      <c r="M448">
        <v>2</v>
      </c>
      <c r="N448">
        <v>0</v>
      </c>
      <c r="O448">
        <v>5</v>
      </c>
      <c r="P448">
        <v>41</v>
      </c>
      <c r="Q448">
        <v>22</v>
      </c>
      <c r="R448">
        <v>57</v>
      </c>
      <c r="S448">
        <v>24</v>
      </c>
      <c r="T448">
        <v>2</v>
      </c>
      <c r="U448">
        <v>7</v>
      </c>
      <c r="V448">
        <v>4.07</v>
      </c>
      <c r="W448">
        <v>3.59</v>
      </c>
      <c r="X448">
        <v>1.35</v>
      </c>
      <c r="Y448">
        <v>38</v>
      </c>
      <c r="Z448">
        <v>20</v>
      </c>
      <c r="AA448">
        <v>42</v>
      </c>
      <c r="AB448">
        <v>0.28499999999999998</v>
      </c>
      <c r="AC448">
        <v>0</v>
      </c>
      <c r="AD448" s="134">
        <f t="shared" si="62"/>
        <v>10.555555555555555</v>
      </c>
      <c r="AE448" s="134">
        <f t="shared" si="63"/>
        <v>4.4444444444444446</v>
      </c>
      <c r="AF448" s="134">
        <f t="shared" si="64"/>
        <v>6.1111111111111107</v>
      </c>
      <c r="AH448" s="209">
        <f t="shared" si="67"/>
        <v>0</v>
      </c>
      <c r="AI448" s="209">
        <f t="shared" ca="1" si="68"/>
        <v>347</v>
      </c>
      <c r="AJ448" s="134">
        <f>(K448*'User Input'!$K$6)+(L448*'User Input'!$K$2)+(M448*'User Input'!$K$3)+(N448*'User Input'!$K$4)+(R448*'User Input'!$K$7)+(S448*'User Input'!$K$8)+(P448*'User Input'!$K$10)+(Q448*'User Input'!$K$9)+(O448*'User Input'!$K$11)+(I448*'User Input'!$K$12)</f>
        <v>98.300000000000011</v>
      </c>
      <c r="AK448">
        <f t="shared" si="61"/>
        <v>2.0061224489795921</v>
      </c>
      <c r="AL448" s="209">
        <f t="shared" ca="1" si="69"/>
        <v>340</v>
      </c>
      <c r="AM448" s="209">
        <f t="shared" ca="1" si="65"/>
        <v>492</v>
      </c>
      <c r="AN448" s="209">
        <f t="shared" ca="1" si="66"/>
        <v>270</v>
      </c>
    </row>
    <row r="449" spans="2:40" x14ac:dyDescent="0.2">
      <c r="B449" t="s">
        <v>619</v>
      </c>
      <c r="C449" t="s">
        <v>120</v>
      </c>
      <c r="D449" t="s">
        <v>9</v>
      </c>
      <c r="E449" t="s">
        <v>9</v>
      </c>
      <c r="F449">
        <v>-7.1</v>
      </c>
      <c r="G449">
        <v>55</v>
      </c>
      <c r="H449">
        <v>0</v>
      </c>
      <c r="I449">
        <v>0</v>
      </c>
      <c r="J449">
        <v>237</v>
      </c>
      <c r="K449">
        <v>55.1</v>
      </c>
      <c r="L449">
        <v>3</v>
      </c>
      <c r="M449">
        <v>3</v>
      </c>
      <c r="N449">
        <v>0</v>
      </c>
      <c r="O449">
        <v>13</v>
      </c>
      <c r="P449">
        <v>54</v>
      </c>
      <c r="Q449">
        <v>24</v>
      </c>
      <c r="R449">
        <v>54</v>
      </c>
      <c r="S449">
        <v>20</v>
      </c>
      <c r="T449">
        <v>2</v>
      </c>
      <c r="U449">
        <v>6</v>
      </c>
      <c r="V449">
        <v>3.97</v>
      </c>
      <c r="W449">
        <v>3.38</v>
      </c>
      <c r="X449">
        <v>1.35</v>
      </c>
      <c r="Y449">
        <v>52</v>
      </c>
      <c r="Z449">
        <v>22</v>
      </c>
      <c r="AA449">
        <v>26</v>
      </c>
      <c r="AB449">
        <v>0.311</v>
      </c>
      <c r="AC449">
        <v>0</v>
      </c>
      <c r="AD449" s="134">
        <f t="shared" si="62"/>
        <v>8.8203266787658805</v>
      </c>
      <c r="AE449" s="134">
        <f t="shared" si="63"/>
        <v>3.2667876588021776</v>
      </c>
      <c r="AF449" s="134">
        <f t="shared" si="64"/>
        <v>5.5535390199637025</v>
      </c>
      <c r="AH449" s="209">
        <f t="shared" si="67"/>
        <v>0</v>
      </c>
      <c r="AI449" s="209">
        <f t="shared" ca="1" si="68"/>
        <v>347</v>
      </c>
      <c r="AJ449" s="134">
        <f>(K449*'User Input'!$K$6)+(L449*'User Input'!$K$2)+(M449*'User Input'!$K$3)+(N449*'User Input'!$K$4)+(R449*'User Input'!$K$7)+(S449*'User Input'!$K$8)+(P449*'User Input'!$K$10)+(Q449*'User Input'!$K$9)+(O449*'User Input'!$K$11)+(I449*'User Input'!$K$12)</f>
        <v>100.30000000000001</v>
      </c>
      <c r="AK449">
        <f t="shared" si="61"/>
        <v>1.8236363636363639</v>
      </c>
      <c r="AL449" s="209">
        <f t="shared" ca="1" si="69"/>
        <v>331</v>
      </c>
      <c r="AM449" s="209">
        <f t="shared" ca="1" si="65"/>
        <v>554</v>
      </c>
      <c r="AN449" s="209">
        <f t="shared" ca="1" si="66"/>
        <v>331</v>
      </c>
    </row>
    <row r="450" spans="2:40" x14ac:dyDescent="0.2">
      <c r="B450" t="s">
        <v>486</v>
      </c>
      <c r="C450" t="s">
        <v>340</v>
      </c>
      <c r="D450" t="s">
        <v>9</v>
      </c>
      <c r="E450" t="s">
        <v>9</v>
      </c>
      <c r="F450">
        <v>-7.2</v>
      </c>
      <c r="G450">
        <v>49</v>
      </c>
      <c r="H450">
        <v>0</v>
      </c>
      <c r="I450">
        <v>0</v>
      </c>
      <c r="J450">
        <v>184</v>
      </c>
      <c r="K450">
        <v>43.7</v>
      </c>
      <c r="L450">
        <v>2</v>
      </c>
      <c r="M450">
        <v>2</v>
      </c>
      <c r="N450">
        <v>0</v>
      </c>
      <c r="O450">
        <v>10</v>
      </c>
      <c r="P450">
        <v>40</v>
      </c>
      <c r="Q450">
        <v>18</v>
      </c>
      <c r="R450">
        <v>44</v>
      </c>
      <c r="S450">
        <v>14</v>
      </c>
      <c r="T450">
        <v>2</v>
      </c>
      <c r="U450">
        <v>5</v>
      </c>
      <c r="V450">
        <v>3.69</v>
      </c>
      <c r="W450">
        <v>3.22</v>
      </c>
      <c r="X450">
        <v>1.23</v>
      </c>
      <c r="Y450">
        <v>47</v>
      </c>
      <c r="Z450">
        <v>21</v>
      </c>
      <c r="AA450">
        <v>32</v>
      </c>
      <c r="AB450">
        <v>0.29799999999999999</v>
      </c>
      <c r="AC450">
        <v>0</v>
      </c>
      <c r="AD450" s="134">
        <f t="shared" si="62"/>
        <v>9.0617848970251718</v>
      </c>
      <c r="AE450" s="134">
        <f t="shared" si="63"/>
        <v>2.8832951945080088</v>
      </c>
      <c r="AF450" s="134">
        <f t="shared" si="64"/>
        <v>6.1784897025171635</v>
      </c>
      <c r="AH450" s="209">
        <f t="shared" si="67"/>
        <v>0</v>
      </c>
      <c r="AI450" s="209">
        <f t="shared" ca="1" si="68"/>
        <v>347</v>
      </c>
      <c r="AJ450" s="134">
        <f>(K450*'User Input'!$K$6)+(L450*'User Input'!$K$2)+(M450*'User Input'!$K$3)+(N450*'User Input'!$K$4)+(R450*'User Input'!$K$7)+(S450*'User Input'!$K$8)+(P450*'User Input'!$K$10)+(Q450*'User Input'!$K$9)+(O450*'User Input'!$K$11)+(I450*'User Input'!$K$12)</f>
        <v>85.100000000000023</v>
      </c>
      <c r="AK450">
        <f t="shared" si="61"/>
        <v>1.7367346938775514</v>
      </c>
      <c r="AL450" s="209">
        <f t="shared" ca="1" si="69"/>
        <v>377</v>
      </c>
      <c r="AM450" s="209">
        <f t="shared" ca="1" si="65"/>
        <v>675</v>
      </c>
      <c r="AN450" s="209">
        <f t="shared" ca="1" si="66"/>
        <v>395</v>
      </c>
    </row>
    <row r="451" spans="2:40" x14ac:dyDescent="0.2">
      <c r="B451" t="s">
        <v>2432</v>
      </c>
      <c r="C451" t="s">
        <v>137</v>
      </c>
      <c r="D451" t="s">
        <v>9</v>
      </c>
      <c r="E451" t="s">
        <v>9</v>
      </c>
      <c r="F451">
        <v>-7.2</v>
      </c>
      <c r="G451">
        <v>44</v>
      </c>
      <c r="H451">
        <v>3</v>
      </c>
      <c r="I451">
        <v>1</v>
      </c>
      <c r="J451">
        <v>306</v>
      </c>
      <c r="K451">
        <v>71.099999999999994</v>
      </c>
      <c r="L451">
        <v>4</v>
      </c>
      <c r="M451">
        <v>4</v>
      </c>
      <c r="N451">
        <v>0</v>
      </c>
      <c r="O451">
        <v>4</v>
      </c>
      <c r="P451">
        <v>76</v>
      </c>
      <c r="Q451">
        <v>35</v>
      </c>
      <c r="R451">
        <v>52</v>
      </c>
      <c r="S451">
        <v>21</v>
      </c>
      <c r="T451">
        <v>3</v>
      </c>
      <c r="U451">
        <v>9</v>
      </c>
      <c r="V451">
        <v>4.41</v>
      </c>
      <c r="W451">
        <v>4.03</v>
      </c>
      <c r="X451">
        <v>1.35</v>
      </c>
      <c r="Y451">
        <v>46</v>
      </c>
      <c r="Z451">
        <v>21</v>
      </c>
      <c r="AA451">
        <v>33</v>
      </c>
      <c r="AB451">
        <v>0.3</v>
      </c>
      <c r="AC451">
        <v>0</v>
      </c>
      <c r="AD451" s="134">
        <f t="shared" si="62"/>
        <v>6.5822784810126587</v>
      </c>
      <c r="AE451" s="134">
        <f t="shared" si="63"/>
        <v>2.6582278481012662</v>
      </c>
      <c r="AF451" s="134">
        <f t="shared" si="64"/>
        <v>3.9240506329113924</v>
      </c>
      <c r="AH451" s="209">
        <f t="shared" si="67"/>
        <v>1</v>
      </c>
      <c r="AI451" s="209">
        <f t="shared" ca="1" si="68"/>
        <v>241</v>
      </c>
      <c r="AJ451" s="134">
        <f>(K451*'User Input'!$K$6)+(L451*'User Input'!$K$2)+(M451*'User Input'!$K$3)+(N451*'User Input'!$K$4)+(R451*'User Input'!$K$7)+(S451*'User Input'!$K$8)+(P451*'User Input'!$K$10)+(Q451*'User Input'!$K$9)+(O451*'User Input'!$K$11)+(I451*'User Input'!$K$12)</f>
        <v>118.29999999999998</v>
      </c>
      <c r="AK451">
        <f t="shared" si="61"/>
        <v>2.688636363636363</v>
      </c>
      <c r="AL451" s="209">
        <f t="shared" ca="1" si="69"/>
        <v>283</v>
      </c>
      <c r="AM451" s="209">
        <f t="shared" ca="1" si="65"/>
        <v>285</v>
      </c>
      <c r="AN451" s="209">
        <f t="shared" ca="1" si="66"/>
        <v>188</v>
      </c>
    </row>
    <row r="452" spans="2:40" x14ac:dyDescent="0.2">
      <c r="B452" t="s">
        <v>2478</v>
      </c>
      <c r="C452" t="s">
        <v>7</v>
      </c>
      <c r="D452" t="s">
        <v>9</v>
      </c>
      <c r="E452" t="s">
        <v>9</v>
      </c>
      <c r="F452">
        <v>-7.2</v>
      </c>
      <c r="G452">
        <v>39</v>
      </c>
      <c r="H452">
        <v>3</v>
      </c>
      <c r="I452">
        <v>2</v>
      </c>
      <c r="J452">
        <v>220</v>
      </c>
      <c r="K452">
        <v>52.2</v>
      </c>
      <c r="L452">
        <v>3</v>
      </c>
      <c r="M452">
        <v>3</v>
      </c>
      <c r="N452">
        <v>0</v>
      </c>
      <c r="O452">
        <v>4</v>
      </c>
      <c r="P452">
        <v>52</v>
      </c>
      <c r="Q452">
        <v>24</v>
      </c>
      <c r="R452">
        <v>47</v>
      </c>
      <c r="S452">
        <v>13</v>
      </c>
      <c r="T452">
        <v>2</v>
      </c>
      <c r="U452">
        <v>8</v>
      </c>
      <c r="V452">
        <v>4.2</v>
      </c>
      <c r="W452">
        <v>3.55</v>
      </c>
      <c r="X452">
        <v>1.25</v>
      </c>
      <c r="Y452">
        <v>43</v>
      </c>
      <c r="Z452">
        <v>20</v>
      </c>
      <c r="AA452">
        <v>37</v>
      </c>
      <c r="AB452">
        <v>0.29499999999999998</v>
      </c>
      <c r="AC452">
        <v>0</v>
      </c>
      <c r="AD452" s="134">
        <f t="shared" si="62"/>
        <v>8.1034482758620694</v>
      </c>
      <c r="AE452" s="134">
        <f t="shared" si="63"/>
        <v>2.2413793103448274</v>
      </c>
      <c r="AF452" s="134">
        <f t="shared" si="64"/>
        <v>5.862068965517242</v>
      </c>
      <c r="AH452" s="209">
        <f t="shared" si="67"/>
        <v>2</v>
      </c>
      <c r="AI452" s="209">
        <f t="shared" ca="1" si="68"/>
        <v>212</v>
      </c>
      <c r="AJ452" s="134">
        <f>(K452*'User Input'!$K$6)+(L452*'User Input'!$K$2)+(M452*'User Input'!$K$3)+(N452*'User Input'!$K$4)+(R452*'User Input'!$K$7)+(S452*'User Input'!$K$8)+(P452*'User Input'!$K$10)+(Q452*'User Input'!$K$9)+(O452*'User Input'!$K$11)+(I452*'User Input'!$K$12)</f>
        <v>103.10000000000002</v>
      </c>
      <c r="AK452">
        <f t="shared" si="61"/>
        <v>2.643589743589744</v>
      </c>
      <c r="AL452" s="209">
        <f t="shared" ca="1" si="69"/>
        <v>321</v>
      </c>
      <c r="AM452" s="209">
        <f t="shared" ca="1" si="65"/>
        <v>428</v>
      </c>
      <c r="AN452" s="209">
        <f t="shared" ca="1" si="66"/>
        <v>218</v>
      </c>
    </row>
    <row r="453" spans="2:40" x14ac:dyDescent="0.2">
      <c r="B453" t="s">
        <v>345</v>
      </c>
      <c r="C453" t="s">
        <v>133</v>
      </c>
      <c r="D453" t="s">
        <v>111</v>
      </c>
      <c r="E453" t="s">
        <v>111</v>
      </c>
      <c r="F453">
        <v>-7.3</v>
      </c>
      <c r="G453">
        <v>24</v>
      </c>
      <c r="H453">
        <v>24</v>
      </c>
      <c r="I453">
        <v>10</v>
      </c>
      <c r="J453">
        <v>573</v>
      </c>
      <c r="K453">
        <v>131.19999999999999</v>
      </c>
      <c r="L453">
        <v>6</v>
      </c>
      <c r="M453">
        <v>10</v>
      </c>
      <c r="N453">
        <v>0</v>
      </c>
      <c r="O453">
        <v>0</v>
      </c>
      <c r="P453">
        <v>135</v>
      </c>
      <c r="Q453">
        <v>73</v>
      </c>
      <c r="R453">
        <v>110</v>
      </c>
      <c r="S453">
        <v>47</v>
      </c>
      <c r="T453">
        <v>5</v>
      </c>
      <c r="U453">
        <v>24</v>
      </c>
      <c r="V453">
        <v>5.03</v>
      </c>
      <c r="W453">
        <v>4.33</v>
      </c>
      <c r="X453">
        <v>1.39</v>
      </c>
      <c r="Y453">
        <v>34</v>
      </c>
      <c r="Z453">
        <v>21</v>
      </c>
      <c r="AA453">
        <v>45</v>
      </c>
      <c r="AB453">
        <v>0.28799999999999998</v>
      </c>
      <c r="AC453">
        <v>0</v>
      </c>
      <c r="AD453" s="134">
        <f t="shared" si="62"/>
        <v>7.5457317073170742</v>
      </c>
      <c r="AE453" s="134">
        <f t="shared" si="63"/>
        <v>3.224085365853659</v>
      </c>
      <c r="AF453" s="134">
        <f t="shared" si="64"/>
        <v>4.3216463414634152</v>
      </c>
      <c r="AH453" s="209">
        <f t="shared" si="67"/>
        <v>10</v>
      </c>
      <c r="AI453" s="209">
        <f t="shared" ca="1" si="68"/>
        <v>111</v>
      </c>
      <c r="AJ453" s="134">
        <f>(K453*'User Input'!$K$6)+(L453*'User Input'!$K$2)+(M453*'User Input'!$K$3)+(N453*'User Input'!$K$4)+(R453*'User Input'!$K$7)+(S453*'User Input'!$K$8)+(P453*'User Input'!$K$10)+(Q453*'User Input'!$K$9)+(O453*'User Input'!$K$11)+(I453*'User Input'!$K$12)</f>
        <v>215.59999999999997</v>
      </c>
      <c r="AK453">
        <f t="shared" si="61"/>
        <v>8.9833333333333325</v>
      </c>
      <c r="AL453" s="209">
        <f t="shared" ca="1" si="69"/>
        <v>147</v>
      </c>
      <c r="AM453" s="209">
        <f t="shared" ca="1" si="65"/>
        <v>77</v>
      </c>
      <c r="AN453" s="209">
        <f t="shared" ca="1" si="66"/>
        <v>27</v>
      </c>
    </row>
    <row r="454" spans="2:40" x14ac:dyDescent="0.2">
      <c r="B454" t="s">
        <v>591</v>
      </c>
      <c r="C454" t="s">
        <v>2</v>
      </c>
      <c r="D454" t="s">
        <v>9</v>
      </c>
      <c r="E454" t="s">
        <v>9</v>
      </c>
      <c r="F454">
        <v>-7.3</v>
      </c>
      <c r="G454">
        <v>55</v>
      </c>
      <c r="H454">
        <v>0</v>
      </c>
      <c r="I454">
        <v>0</v>
      </c>
      <c r="J454">
        <v>187</v>
      </c>
      <c r="K454">
        <v>44.1</v>
      </c>
      <c r="L454">
        <v>2</v>
      </c>
      <c r="M454">
        <v>2</v>
      </c>
      <c r="N454">
        <v>1</v>
      </c>
      <c r="O454">
        <v>14</v>
      </c>
      <c r="P454">
        <v>40</v>
      </c>
      <c r="Q454">
        <v>18</v>
      </c>
      <c r="R454">
        <v>45</v>
      </c>
      <c r="S454">
        <v>17</v>
      </c>
      <c r="T454">
        <v>2</v>
      </c>
      <c r="U454">
        <v>5</v>
      </c>
      <c r="V454">
        <v>3.72</v>
      </c>
      <c r="W454">
        <v>3.44</v>
      </c>
      <c r="X454">
        <v>1.28</v>
      </c>
      <c r="Y454">
        <v>47</v>
      </c>
      <c r="Z454">
        <v>21</v>
      </c>
      <c r="AA454">
        <v>33</v>
      </c>
      <c r="AB454">
        <v>0.29599999999999999</v>
      </c>
      <c r="AC454">
        <v>0</v>
      </c>
      <c r="AD454" s="134">
        <f t="shared" si="62"/>
        <v>9.1836734693877542</v>
      </c>
      <c r="AE454" s="134">
        <f t="shared" si="63"/>
        <v>3.4693877551020407</v>
      </c>
      <c r="AF454" s="134">
        <f t="shared" si="64"/>
        <v>5.7142857142857135</v>
      </c>
      <c r="AH454" s="209">
        <f t="shared" si="67"/>
        <v>0</v>
      </c>
      <c r="AI454" s="209">
        <f t="shared" ca="1" si="68"/>
        <v>347</v>
      </c>
      <c r="AJ454" s="134">
        <f>(K454*'User Input'!$K$6)+(L454*'User Input'!$K$2)+(M454*'User Input'!$K$3)+(N454*'User Input'!$K$4)+(R454*'User Input'!$K$7)+(S454*'User Input'!$K$8)+(P454*'User Input'!$K$10)+(Q454*'User Input'!$K$9)+(O454*'User Input'!$K$11)+(I454*'User Input'!$K$12)</f>
        <v>90.800000000000011</v>
      </c>
      <c r="AK454">
        <f t="shared" si="61"/>
        <v>1.6509090909090911</v>
      </c>
      <c r="AL454" s="209">
        <f t="shared" ca="1" si="69"/>
        <v>360</v>
      </c>
      <c r="AM454" s="209">
        <f t="shared" ca="1" si="65"/>
        <v>665</v>
      </c>
      <c r="AN454" s="209">
        <f t="shared" ca="1" si="66"/>
        <v>395</v>
      </c>
    </row>
    <row r="455" spans="2:40" x14ac:dyDescent="0.2">
      <c r="B455" t="s">
        <v>1064</v>
      </c>
      <c r="C455" t="s">
        <v>138</v>
      </c>
      <c r="D455" t="s">
        <v>9</v>
      </c>
      <c r="E455" t="s">
        <v>9</v>
      </c>
      <c r="F455">
        <v>-7.3</v>
      </c>
      <c r="G455">
        <v>55</v>
      </c>
      <c r="H455">
        <v>0</v>
      </c>
      <c r="I455">
        <v>0</v>
      </c>
      <c r="J455">
        <v>361</v>
      </c>
      <c r="K455">
        <v>82.7</v>
      </c>
      <c r="L455">
        <v>4</v>
      </c>
      <c r="M455">
        <v>5</v>
      </c>
      <c r="N455">
        <v>0</v>
      </c>
      <c r="O455">
        <v>6</v>
      </c>
      <c r="P455">
        <v>85</v>
      </c>
      <c r="Q455">
        <v>40</v>
      </c>
      <c r="R455">
        <v>65</v>
      </c>
      <c r="S455">
        <v>30</v>
      </c>
      <c r="T455">
        <v>3</v>
      </c>
      <c r="U455">
        <v>11</v>
      </c>
      <c r="V455">
        <v>4.37</v>
      </c>
      <c r="W455">
        <v>4.17</v>
      </c>
      <c r="X455">
        <v>1.39</v>
      </c>
      <c r="Y455">
        <v>42</v>
      </c>
      <c r="Z455">
        <v>20</v>
      </c>
      <c r="AA455">
        <v>38</v>
      </c>
      <c r="AB455">
        <v>0.29199999999999998</v>
      </c>
      <c r="AC455">
        <v>0</v>
      </c>
      <c r="AD455" s="134">
        <f t="shared" si="62"/>
        <v>7.0737605804111245</v>
      </c>
      <c r="AE455" s="134">
        <f t="shared" si="63"/>
        <v>3.2648125755743651</v>
      </c>
      <c r="AF455" s="134">
        <f t="shared" si="64"/>
        <v>3.8089480048367594</v>
      </c>
      <c r="AH455" s="209">
        <f t="shared" si="67"/>
        <v>0</v>
      </c>
      <c r="AI455" s="209">
        <f t="shared" ca="1" si="68"/>
        <v>347</v>
      </c>
      <c r="AJ455" s="134">
        <f>(K455*'User Input'!$K$6)+(L455*'User Input'!$K$2)+(M455*'User Input'!$K$3)+(N455*'User Input'!$K$4)+(R455*'User Input'!$K$7)+(S455*'User Input'!$K$8)+(P455*'User Input'!$K$10)+(Q455*'User Input'!$K$9)+(O455*'User Input'!$K$11)+(I455*'User Input'!$K$12)</f>
        <v>128.60000000000002</v>
      </c>
      <c r="AK455">
        <f t="shared" si="61"/>
        <v>2.3381818181818188</v>
      </c>
      <c r="AL455" s="209">
        <f t="shared" ca="1" si="69"/>
        <v>247</v>
      </c>
      <c r="AM455" s="209">
        <f t="shared" ca="1" si="65"/>
        <v>315</v>
      </c>
      <c r="AN455" s="209">
        <f t="shared" ca="1" si="66"/>
        <v>161</v>
      </c>
    </row>
    <row r="456" spans="2:40" x14ac:dyDescent="0.2">
      <c r="B456" t="s">
        <v>2402</v>
      </c>
      <c r="C456" t="s">
        <v>119</v>
      </c>
      <c r="D456" t="s">
        <v>9</v>
      </c>
      <c r="E456" t="s">
        <v>9</v>
      </c>
      <c r="F456">
        <v>-7.3</v>
      </c>
      <c r="G456">
        <v>45</v>
      </c>
      <c r="H456">
        <v>0</v>
      </c>
      <c r="I456">
        <v>0</v>
      </c>
      <c r="J456">
        <v>197</v>
      </c>
      <c r="K456">
        <v>45.4</v>
      </c>
      <c r="L456">
        <v>2</v>
      </c>
      <c r="M456">
        <v>2</v>
      </c>
      <c r="N456">
        <v>0</v>
      </c>
      <c r="O456">
        <v>5</v>
      </c>
      <c r="P456">
        <v>37</v>
      </c>
      <c r="Q456">
        <v>18</v>
      </c>
      <c r="R456">
        <v>57</v>
      </c>
      <c r="S456">
        <v>27</v>
      </c>
      <c r="T456">
        <v>2</v>
      </c>
      <c r="U456">
        <v>5</v>
      </c>
      <c r="V456">
        <v>3.6</v>
      </c>
      <c r="W456">
        <v>3.61</v>
      </c>
      <c r="X456">
        <v>1.41</v>
      </c>
      <c r="Y456">
        <v>48</v>
      </c>
      <c r="Z456">
        <v>21</v>
      </c>
      <c r="AA456">
        <v>32</v>
      </c>
      <c r="AB456">
        <v>0.30099999999999999</v>
      </c>
      <c r="AC456">
        <v>0</v>
      </c>
      <c r="AD456" s="134">
        <f t="shared" si="62"/>
        <v>11.299559471365638</v>
      </c>
      <c r="AE456" s="134">
        <f t="shared" si="63"/>
        <v>5.3524229074889869</v>
      </c>
      <c r="AF456" s="134">
        <f t="shared" si="64"/>
        <v>5.9471365638766516</v>
      </c>
      <c r="AH456" s="209">
        <f t="shared" si="67"/>
        <v>0</v>
      </c>
      <c r="AI456" s="209">
        <f t="shared" ca="1" si="68"/>
        <v>347</v>
      </c>
      <c r="AJ456" s="134">
        <f>(K456*'User Input'!$K$6)+(L456*'User Input'!$K$2)+(M456*'User Input'!$K$3)+(N456*'User Input'!$K$4)+(R456*'User Input'!$K$7)+(S456*'User Input'!$K$8)+(P456*'User Input'!$K$10)+(Q456*'User Input'!$K$9)+(O456*'User Input'!$K$11)+(I456*'User Input'!$K$12)</f>
        <v>86.699999999999989</v>
      </c>
      <c r="AK456">
        <f t="shared" si="61"/>
        <v>1.9266666666666663</v>
      </c>
      <c r="AL456" s="209">
        <f t="shared" ca="1" si="69"/>
        <v>374</v>
      </c>
      <c r="AM456" s="209">
        <f t="shared" ca="1" si="65"/>
        <v>704</v>
      </c>
      <c r="AN456" s="209">
        <f t="shared" ca="1" si="66"/>
        <v>395</v>
      </c>
    </row>
    <row r="457" spans="2:40" x14ac:dyDescent="0.2">
      <c r="B457" t="s">
        <v>1054</v>
      </c>
      <c r="C457" t="s">
        <v>135</v>
      </c>
      <c r="D457" t="s">
        <v>9</v>
      </c>
      <c r="E457" t="s">
        <v>9</v>
      </c>
      <c r="F457">
        <v>-7.4</v>
      </c>
      <c r="G457">
        <v>41</v>
      </c>
      <c r="H457">
        <v>0</v>
      </c>
      <c r="I457">
        <v>0</v>
      </c>
      <c r="J457">
        <v>191</v>
      </c>
      <c r="K457">
        <v>44.6</v>
      </c>
      <c r="L457">
        <v>2</v>
      </c>
      <c r="M457">
        <v>2</v>
      </c>
      <c r="N457">
        <v>0</v>
      </c>
      <c r="O457">
        <v>8</v>
      </c>
      <c r="P457">
        <v>40</v>
      </c>
      <c r="Q457">
        <v>18</v>
      </c>
      <c r="R457">
        <v>48</v>
      </c>
      <c r="S457">
        <v>20</v>
      </c>
      <c r="T457">
        <v>2</v>
      </c>
      <c r="U457">
        <v>4</v>
      </c>
      <c r="V457">
        <v>3.55</v>
      </c>
      <c r="W457">
        <v>3.45</v>
      </c>
      <c r="X457">
        <v>1.33</v>
      </c>
      <c r="Y457">
        <v>49</v>
      </c>
      <c r="Z457">
        <v>21</v>
      </c>
      <c r="AA457">
        <v>30</v>
      </c>
      <c r="AB457">
        <v>0.29899999999999999</v>
      </c>
      <c r="AC457">
        <v>0</v>
      </c>
      <c r="AD457" s="134">
        <f t="shared" si="62"/>
        <v>9.6860986547085197</v>
      </c>
      <c r="AE457" s="134">
        <f t="shared" si="63"/>
        <v>4.0358744394618835</v>
      </c>
      <c r="AF457" s="134">
        <f t="shared" si="64"/>
        <v>5.6502242152466362</v>
      </c>
      <c r="AH457" s="209">
        <f t="shared" si="67"/>
        <v>0</v>
      </c>
      <c r="AI457" s="209">
        <f t="shared" ca="1" si="68"/>
        <v>347</v>
      </c>
      <c r="AJ457" s="134">
        <f>(K457*'User Input'!$K$6)+(L457*'User Input'!$K$2)+(M457*'User Input'!$K$3)+(N457*'User Input'!$K$4)+(R457*'User Input'!$K$7)+(S457*'User Input'!$K$8)+(P457*'User Input'!$K$10)+(Q457*'User Input'!$K$9)+(O457*'User Input'!$K$11)+(I457*'User Input'!$K$12)</f>
        <v>83.800000000000011</v>
      </c>
      <c r="AK457">
        <f t="shared" si="61"/>
        <v>2.0439024390243907</v>
      </c>
      <c r="AL457" s="209">
        <f t="shared" ca="1" si="69"/>
        <v>380</v>
      </c>
      <c r="AM457" s="209">
        <f t="shared" ca="1" si="65"/>
        <v>717</v>
      </c>
      <c r="AN457" s="209">
        <f t="shared" ca="1" si="66"/>
        <v>466</v>
      </c>
    </row>
    <row r="458" spans="2:40" x14ac:dyDescent="0.2">
      <c r="B458" t="s">
        <v>3605</v>
      </c>
      <c r="C458" t="s">
        <v>141</v>
      </c>
      <c r="D458" t="s">
        <v>9</v>
      </c>
      <c r="E458" t="s">
        <v>9</v>
      </c>
      <c r="F458">
        <v>-7.4</v>
      </c>
      <c r="G458">
        <v>41</v>
      </c>
      <c r="H458">
        <v>0</v>
      </c>
      <c r="I458">
        <v>0</v>
      </c>
      <c r="J458">
        <v>209</v>
      </c>
      <c r="K458">
        <v>48.6</v>
      </c>
      <c r="L458">
        <v>2</v>
      </c>
      <c r="M458">
        <v>2</v>
      </c>
      <c r="N458">
        <v>0</v>
      </c>
      <c r="O458">
        <v>5</v>
      </c>
      <c r="P458">
        <v>44</v>
      </c>
      <c r="Q458">
        <v>20</v>
      </c>
      <c r="R458">
        <v>50</v>
      </c>
      <c r="S458">
        <v>21</v>
      </c>
      <c r="T458">
        <v>2</v>
      </c>
      <c r="U458">
        <v>5</v>
      </c>
      <c r="V458">
        <v>3.71</v>
      </c>
      <c r="W458">
        <v>3.56</v>
      </c>
      <c r="X458">
        <v>1.33</v>
      </c>
      <c r="Y458">
        <v>49</v>
      </c>
      <c r="Z458">
        <v>20</v>
      </c>
      <c r="AA458">
        <v>31</v>
      </c>
      <c r="AB458">
        <v>0.29899999999999999</v>
      </c>
      <c r="AC458">
        <v>0</v>
      </c>
      <c r="AD458" s="134">
        <f t="shared" si="62"/>
        <v>9.2592592592592595</v>
      </c>
      <c r="AE458" s="134">
        <f t="shared" si="63"/>
        <v>3.8888888888888888</v>
      </c>
      <c r="AF458" s="134">
        <f t="shared" si="64"/>
        <v>5.3703703703703702</v>
      </c>
      <c r="AH458" s="209">
        <f t="shared" si="67"/>
        <v>0</v>
      </c>
      <c r="AI458" s="209">
        <f t="shared" ca="1" si="68"/>
        <v>347</v>
      </c>
      <c r="AJ458" s="134">
        <f>(K458*'User Input'!$K$6)+(L458*'User Input'!$K$2)+(M458*'User Input'!$K$3)+(N458*'User Input'!$K$4)+(R458*'User Input'!$K$7)+(S458*'User Input'!$K$8)+(P458*'User Input'!$K$10)+(Q458*'User Input'!$K$9)+(O458*'User Input'!$K$11)+(I458*'User Input'!$K$12)</f>
        <v>89.800000000000011</v>
      </c>
      <c r="AK458">
        <f t="shared" si="61"/>
        <v>2.1902439024390246</v>
      </c>
      <c r="AL458" s="209">
        <f t="shared" ca="1" si="69"/>
        <v>361</v>
      </c>
      <c r="AM458" s="209">
        <f t="shared" ca="1" si="65"/>
        <v>668</v>
      </c>
      <c r="AN458" s="209">
        <f t="shared" ca="1" si="66"/>
        <v>395</v>
      </c>
    </row>
    <row r="459" spans="2:40" x14ac:dyDescent="0.2">
      <c r="B459" t="s">
        <v>657</v>
      </c>
      <c r="C459" t="s">
        <v>810</v>
      </c>
      <c r="D459" t="s">
        <v>111</v>
      </c>
      <c r="E459" t="s">
        <v>111</v>
      </c>
      <c r="F459">
        <v>-7.5</v>
      </c>
      <c r="G459">
        <v>26</v>
      </c>
      <c r="H459">
        <v>26</v>
      </c>
      <c r="I459">
        <v>11</v>
      </c>
      <c r="J459">
        <v>629</v>
      </c>
      <c r="K459">
        <v>145</v>
      </c>
      <c r="L459">
        <v>7</v>
      </c>
      <c r="M459">
        <v>10</v>
      </c>
      <c r="N459">
        <v>0</v>
      </c>
      <c r="O459">
        <v>0</v>
      </c>
      <c r="P459">
        <v>164</v>
      </c>
      <c r="Q459">
        <v>81</v>
      </c>
      <c r="R459">
        <v>103</v>
      </c>
      <c r="S459">
        <v>36</v>
      </c>
      <c r="T459">
        <v>6</v>
      </c>
      <c r="U459">
        <v>26</v>
      </c>
      <c r="V459">
        <v>5.01</v>
      </c>
      <c r="W459">
        <v>4.18</v>
      </c>
      <c r="X459">
        <v>1.38</v>
      </c>
      <c r="Y459">
        <v>45</v>
      </c>
      <c r="Z459">
        <v>20</v>
      </c>
      <c r="AA459">
        <v>35</v>
      </c>
      <c r="AB459">
        <v>0.30199999999999999</v>
      </c>
      <c r="AC459">
        <v>0</v>
      </c>
      <c r="AD459" s="134">
        <f t="shared" si="62"/>
        <v>6.3931034482758617</v>
      </c>
      <c r="AE459" s="134">
        <f t="shared" si="63"/>
        <v>2.2344827586206897</v>
      </c>
      <c r="AF459" s="134">
        <f t="shared" si="64"/>
        <v>4.1586206896551721</v>
      </c>
      <c r="AH459" s="209">
        <f t="shared" si="67"/>
        <v>11</v>
      </c>
      <c r="AI459" s="209">
        <f t="shared" ca="1" si="68"/>
        <v>100</v>
      </c>
      <c r="AJ459" s="134">
        <f>(K459*'User Input'!$K$6)+(L459*'User Input'!$K$2)+(M459*'User Input'!$K$3)+(N459*'User Input'!$K$4)+(R459*'User Input'!$K$7)+(S459*'User Input'!$K$8)+(P459*'User Input'!$K$10)+(Q459*'User Input'!$K$9)+(O459*'User Input'!$K$11)+(I459*'User Input'!$K$12)</f>
        <v>237.5</v>
      </c>
      <c r="AK459">
        <f t="shared" si="61"/>
        <v>9.134615384615385</v>
      </c>
      <c r="AL459" s="209">
        <f t="shared" ca="1" si="69"/>
        <v>128</v>
      </c>
      <c r="AM459" s="209">
        <f t="shared" ca="1" si="65"/>
        <v>82</v>
      </c>
      <c r="AN459" s="209">
        <f t="shared" ca="1" si="66"/>
        <v>12</v>
      </c>
    </row>
    <row r="460" spans="2:40" x14ac:dyDescent="0.2">
      <c r="B460" t="s">
        <v>1051</v>
      </c>
      <c r="C460" t="s">
        <v>714</v>
      </c>
      <c r="D460" t="s">
        <v>9</v>
      </c>
      <c r="E460" t="s">
        <v>9</v>
      </c>
      <c r="F460">
        <v>-7.5</v>
      </c>
      <c r="G460">
        <v>32</v>
      </c>
      <c r="H460">
        <v>2</v>
      </c>
      <c r="I460">
        <v>1</v>
      </c>
      <c r="J460">
        <v>230</v>
      </c>
      <c r="K460">
        <v>53.7</v>
      </c>
      <c r="L460">
        <v>3</v>
      </c>
      <c r="M460">
        <v>3</v>
      </c>
      <c r="N460">
        <v>0</v>
      </c>
      <c r="O460">
        <v>3</v>
      </c>
      <c r="P460">
        <v>52</v>
      </c>
      <c r="Q460">
        <v>25</v>
      </c>
      <c r="R460">
        <v>49</v>
      </c>
      <c r="S460">
        <v>19</v>
      </c>
      <c r="T460">
        <v>2</v>
      </c>
      <c r="U460">
        <v>7</v>
      </c>
      <c r="V460">
        <v>4.0999999999999996</v>
      </c>
      <c r="W460">
        <v>3.75</v>
      </c>
      <c r="X460">
        <v>1.32</v>
      </c>
      <c r="Y460">
        <v>44</v>
      </c>
      <c r="Z460">
        <v>21</v>
      </c>
      <c r="AA460">
        <v>36</v>
      </c>
      <c r="AB460">
        <v>0.29299999999999998</v>
      </c>
      <c r="AC460">
        <v>0</v>
      </c>
      <c r="AD460" s="134">
        <f t="shared" si="62"/>
        <v>8.2122905027932962</v>
      </c>
      <c r="AE460" s="134">
        <f t="shared" si="63"/>
        <v>3.1843575418994412</v>
      </c>
      <c r="AF460" s="134">
        <f t="shared" si="64"/>
        <v>5.027932960893855</v>
      </c>
      <c r="AH460" s="209">
        <f t="shared" si="67"/>
        <v>1</v>
      </c>
      <c r="AI460" s="209">
        <f t="shared" ca="1" si="68"/>
        <v>241</v>
      </c>
      <c r="AJ460" s="134">
        <f>(K460*'User Input'!$K$6)+(L460*'User Input'!$K$2)+(M460*'User Input'!$K$3)+(N460*'User Input'!$K$4)+(R460*'User Input'!$K$7)+(S460*'User Input'!$K$8)+(P460*'User Input'!$K$10)+(Q460*'User Input'!$K$9)+(O460*'User Input'!$K$11)+(I460*'User Input'!$K$12)</f>
        <v>98.600000000000023</v>
      </c>
      <c r="AK460">
        <f t="shared" si="61"/>
        <v>3.0812500000000007</v>
      </c>
      <c r="AL460" s="209">
        <f t="shared" ca="1" si="69"/>
        <v>339</v>
      </c>
      <c r="AM460" s="209">
        <f t="shared" ca="1" si="65"/>
        <v>483</v>
      </c>
      <c r="AN460" s="209">
        <f t="shared" ca="1" si="66"/>
        <v>270</v>
      </c>
    </row>
    <row r="461" spans="2:40" x14ac:dyDescent="0.2">
      <c r="B461" t="s">
        <v>3436</v>
      </c>
      <c r="C461" t="s">
        <v>339</v>
      </c>
      <c r="D461" t="s">
        <v>9</v>
      </c>
      <c r="E461" t="s">
        <v>9</v>
      </c>
      <c r="F461">
        <v>-7.5</v>
      </c>
      <c r="G461">
        <v>65</v>
      </c>
      <c r="H461">
        <v>0</v>
      </c>
      <c r="I461">
        <v>0</v>
      </c>
      <c r="J461">
        <v>254</v>
      </c>
      <c r="K461">
        <v>58.3</v>
      </c>
      <c r="L461">
        <v>3</v>
      </c>
      <c r="M461">
        <v>3</v>
      </c>
      <c r="N461">
        <v>3</v>
      </c>
      <c r="O461">
        <v>16</v>
      </c>
      <c r="P461">
        <v>59</v>
      </c>
      <c r="Q461">
        <v>28</v>
      </c>
      <c r="R461">
        <v>53</v>
      </c>
      <c r="S461">
        <v>22</v>
      </c>
      <c r="T461">
        <v>2</v>
      </c>
      <c r="U461">
        <v>8</v>
      </c>
      <c r="V461">
        <v>4.38</v>
      </c>
      <c r="W461">
        <v>3.77</v>
      </c>
      <c r="X461">
        <v>1.39</v>
      </c>
      <c r="Y461">
        <v>46</v>
      </c>
      <c r="Z461">
        <v>21</v>
      </c>
      <c r="AA461">
        <v>33</v>
      </c>
      <c r="AB461">
        <v>0.30299999999999999</v>
      </c>
      <c r="AC461">
        <v>0</v>
      </c>
      <c r="AD461" s="134">
        <f t="shared" si="62"/>
        <v>8.1818181818181817</v>
      </c>
      <c r="AE461" s="134">
        <f t="shared" si="63"/>
        <v>3.3962264150943398</v>
      </c>
      <c r="AF461" s="134">
        <f t="shared" si="64"/>
        <v>4.7855917667238419</v>
      </c>
      <c r="AH461" s="209">
        <f t="shared" si="67"/>
        <v>0</v>
      </c>
      <c r="AI461" s="209">
        <f t="shared" ca="1" si="68"/>
        <v>347</v>
      </c>
      <c r="AJ461" s="134">
        <f>(K461*'User Input'!$K$6)+(L461*'User Input'!$K$2)+(M461*'User Input'!$K$3)+(N461*'User Input'!$K$4)+(R461*'User Input'!$K$7)+(S461*'User Input'!$K$8)+(P461*'User Input'!$K$10)+(Q461*'User Input'!$K$9)+(O461*'User Input'!$K$11)+(I461*'User Input'!$K$12)</f>
        <v>119.39999999999998</v>
      </c>
      <c r="AK461">
        <f t="shared" si="61"/>
        <v>1.8369230769230767</v>
      </c>
      <c r="AL461" s="209">
        <f t="shared" ca="1" si="69"/>
        <v>279</v>
      </c>
      <c r="AM461" s="209">
        <f t="shared" ca="1" si="65"/>
        <v>306</v>
      </c>
      <c r="AN461" s="209">
        <f t="shared" ca="1" si="66"/>
        <v>218</v>
      </c>
    </row>
    <row r="462" spans="2:40" x14ac:dyDescent="0.2">
      <c r="B462" t="s">
        <v>651</v>
      </c>
      <c r="C462" t="s">
        <v>140</v>
      </c>
      <c r="D462" t="s">
        <v>111</v>
      </c>
      <c r="E462" t="s">
        <v>111</v>
      </c>
      <c r="F462">
        <v>-7.6</v>
      </c>
      <c r="G462">
        <v>21</v>
      </c>
      <c r="H462">
        <v>21</v>
      </c>
      <c r="I462">
        <v>9</v>
      </c>
      <c r="J462">
        <v>480</v>
      </c>
      <c r="K462">
        <v>109.7</v>
      </c>
      <c r="L462">
        <v>6</v>
      </c>
      <c r="M462">
        <v>7</v>
      </c>
      <c r="N462">
        <v>0</v>
      </c>
      <c r="O462">
        <v>0</v>
      </c>
      <c r="P462">
        <v>112</v>
      </c>
      <c r="Q462">
        <v>56</v>
      </c>
      <c r="R462">
        <v>87</v>
      </c>
      <c r="S462">
        <v>41</v>
      </c>
      <c r="T462">
        <v>6</v>
      </c>
      <c r="U462">
        <v>15</v>
      </c>
      <c r="V462">
        <v>4.63</v>
      </c>
      <c r="W462">
        <v>4.3099999999999996</v>
      </c>
      <c r="X462">
        <v>1.4</v>
      </c>
      <c r="Y462">
        <v>43</v>
      </c>
      <c r="Z462">
        <v>20</v>
      </c>
      <c r="AA462">
        <v>36</v>
      </c>
      <c r="AB462">
        <v>0.29499999999999998</v>
      </c>
      <c r="AC462">
        <v>0</v>
      </c>
      <c r="AD462" s="134">
        <f t="shared" si="62"/>
        <v>7.1376481312670919</v>
      </c>
      <c r="AE462" s="134">
        <f t="shared" si="63"/>
        <v>3.3637192342752962</v>
      </c>
      <c r="AF462" s="134">
        <f t="shared" si="64"/>
        <v>3.7739288969917957</v>
      </c>
      <c r="AH462" s="209">
        <f t="shared" si="67"/>
        <v>9</v>
      </c>
      <c r="AI462" s="209">
        <f t="shared" ca="1" si="68"/>
        <v>127</v>
      </c>
      <c r="AJ462" s="134">
        <f>(K462*'User Input'!$K$6)+(L462*'User Input'!$K$2)+(M462*'User Input'!$K$3)+(N462*'User Input'!$K$4)+(R462*'User Input'!$K$7)+(S462*'User Input'!$K$8)+(P462*'User Input'!$K$10)+(Q462*'User Input'!$K$9)+(O462*'User Input'!$K$11)+(I462*'User Input'!$K$12)</f>
        <v>197.60000000000002</v>
      </c>
      <c r="AK462">
        <f t="shared" si="61"/>
        <v>9.4095238095238098</v>
      </c>
      <c r="AL462" s="209">
        <f t="shared" ca="1" si="69"/>
        <v>157</v>
      </c>
      <c r="AM462" s="209">
        <f t="shared" ca="1" si="65"/>
        <v>205</v>
      </c>
      <c r="AN462" s="209">
        <f t="shared" ca="1" si="66"/>
        <v>128</v>
      </c>
    </row>
    <row r="463" spans="2:40" x14ac:dyDescent="0.2">
      <c r="B463" t="s">
        <v>590</v>
      </c>
      <c r="C463" t="s">
        <v>714</v>
      </c>
      <c r="D463" t="s">
        <v>9</v>
      </c>
      <c r="E463" t="s">
        <v>9</v>
      </c>
      <c r="F463">
        <v>-7.6</v>
      </c>
      <c r="G463">
        <v>55</v>
      </c>
      <c r="H463">
        <v>0</v>
      </c>
      <c r="I463">
        <v>0</v>
      </c>
      <c r="J463">
        <v>218</v>
      </c>
      <c r="K463">
        <v>49.6</v>
      </c>
      <c r="L463">
        <v>3</v>
      </c>
      <c r="M463">
        <v>2</v>
      </c>
      <c r="N463">
        <v>2</v>
      </c>
      <c r="O463">
        <v>11</v>
      </c>
      <c r="P463">
        <v>44</v>
      </c>
      <c r="Q463">
        <v>22</v>
      </c>
      <c r="R463">
        <v>53</v>
      </c>
      <c r="S463">
        <v>26</v>
      </c>
      <c r="T463">
        <v>2</v>
      </c>
      <c r="U463">
        <v>5</v>
      </c>
      <c r="V463">
        <v>4.04</v>
      </c>
      <c r="W463">
        <v>3.88</v>
      </c>
      <c r="X463">
        <v>1.42</v>
      </c>
      <c r="Y463">
        <v>45</v>
      </c>
      <c r="Z463">
        <v>21</v>
      </c>
      <c r="AA463">
        <v>34</v>
      </c>
      <c r="AB463">
        <v>0.29699999999999999</v>
      </c>
      <c r="AC463">
        <v>0</v>
      </c>
      <c r="AD463" s="134">
        <f t="shared" si="62"/>
        <v>9.616935483870968</v>
      </c>
      <c r="AE463" s="134">
        <f t="shared" si="63"/>
        <v>4.717741935483871</v>
      </c>
      <c r="AF463" s="134">
        <f t="shared" si="64"/>
        <v>4.899193548387097</v>
      </c>
      <c r="AH463" s="209">
        <f t="shared" si="67"/>
        <v>0</v>
      </c>
      <c r="AI463" s="209">
        <f t="shared" ca="1" si="68"/>
        <v>347</v>
      </c>
      <c r="AJ463" s="134">
        <f>(K463*'User Input'!$K$6)+(L463*'User Input'!$K$2)+(M463*'User Input'!$K$3)+(N463*'User Input'!$K$4)+(R463*'User Input'!$K$7)+(S463*'User Input'!$K$8)+(P463*'User Input'!$K$10)+(Q463*'User Input'!$K$9)+(O463*'User Input'!$K$11)+(I463*'User Input'!$K$12)</f>
        <v>108.30000000000001</v>
      </c>
      <c r="AK463">
        <f t="shared" ref="AK463:AK526" si="70">IF(E463="SP",IF(AND(ABS(G463-H463)&lt;3,H463&gt;9),AJ463/H463,0),AJ463/G463)</f>
        <v>1.9690909090909092</v>
      </c>
      <c r="AL463" s="209">
        <f t="shared" ca="1" si="69"/>
        <v>306</v>
      </c>
      <c r="AM463" s="209">
        <f t="shared" ca="1" si="65"/>
        <v>511</v>
      </c>
      <c r="AN463" s="209">
        <f t="shared" ca="1" si="66"/>
        <v>395</v>
      </c>
    </row>
    <row r="464" spans="2:40" x14ac:dyDescent="0.2">
      <c r="B464" t="s">
        <v>988</v>
      </c>
      <c r="C464" t="s">
        <v>140</v>
      </c>
      <c r="D464" t="s">
        <v>111</v>
      </c>
      <c r="E464" t="s">
        <v>111</v>
      </c>
      <c r="F464">
        <v>-7.6</v>
      </c>
      <c r="G464">
        <v>23</v>
      </c>
      <c r="H464">
        <v>23</v>
      </c>
      <c r="I464">
        <v>10</v>
      </c>
      <c r="J464">
        <v>554</v>
      </c>
      <c r="K464">
        <v>127.1</v>
      </c>
      <c r="L464">
        <v>7</v>
      </c>
      <c r="M464">
        <v>8</v>
      </c>
      <c r="N464">
        <v>0</v>
      </c>
      <c r="O464">
        <v>0</v>
      </c>
      <c r="P464">
        <v>138</v>
      </c>
      <c r="Q464">
        <v>69</v>
      </c>
      <c r="R464">
        <v>90</v>
      </c>
      <c r="S464">
        <v>39</v>
      </c>
      <c r="T464">
        <v>5</v>
      </c>
      <c r="U464">
        <v>20</v>
      </c>
      <c r="V464">
        <v>4.88</v>
      </c>
      <c r="W464">
        <v>4.4400000000000004</v>
      </c>
      <c r="X464">
        <v>1.39</v>
      </c>
      <c r="Y464">
        <v>41</v>
      </c>
      <c r="Z464">
        <v>20</v>
      </c>
      <c r="AA464">
        <v>38</v>
      </c>
      <c r="AB464">
        <v>0.29499999999999998</v>
      </c>
      <c r="AC464">
        <v>0</v>
      </c>
      <c r="AD464" s="134">
        <f t="shared" si="62"/>
        <v>6.3729346970889065</v>
      </c>
      <c r="AE464" s="134">
        <f t="shared" si="63"/>
        <v>2.7616050354051929</v>
      </c>
      <c r="AF464" s="134">
        <f t="shared" si="64"/>
        <v>3.6113296616837136</v>
      </c>
      <c r="AH464" s="209">
        <f t="shared" si="67"/>
        <v>10</v>
      </c>
      <c r="AI464" s="209">
        <f t="shared" ca="1" si="68"/>
        <v>111</v>
      </c>
      <c r="AJ464" s="134">
        <f>(K464*'User Input'!$K$6)+(L464*'User Input'!$K$2)+(M464*'User Input'!$K$3)+(N464*'User Input'!$K$4)+(R464*'User Input'!$K$7)+(S464*'User Input'!$K$8)+(P464*'User Input'!$K$10)+(Q464*'User Input'!$K$9)+(O464*'User Input'!$K$11)+(I464*'User Input'!$K$12)</f>
        <v>219.29999999999995</v>
      </c>
      <c r="AK464">
        <f t="shared" si="70"/>
        <v>9.5347826086956502</v>
      </c>
      <c r="AL464" s="209">
        <f t="shared" ca="1" si="69"/>
        <v>144</v>
      </c>
      <c r="AM464" s="209">
        <f t="shared" ca="1" si="65"/>
        <v>102</v>
      </c>
      <c r="AN464" s="209">
        <f t="shared" ca="1" si="66"/>
        <v>69</v>
      </c>
    </row>
    <row r="465" spans="2:40" x14ac:dyDescent="0.2">
      <c r="B465" t="s">
        <v>573</v>
      </c>
      <c r="C465" t="s">
        <v>113</v>
      </c>
      <c r="D465" t="s">
        <v>9</v>
      </c>
      <c r="E465" t="s">
        <v>9</v>
      </c>
      <c r="F465">
        <v>-7.8</v>
      </c>
      <c r="G465">
        <v>55</v>
      </c>
      <c r="H465">
        <v>0</v>
      </c>
      <c r="I465">
        <v>0</v>
      </c>
      <c r="J465">
        <v>238</v>
      </c>
      <c r="K465">
        <v>55.1</v>
      </c>
      <c r="L465">
        <v>3</v>
      </c>
      <c r="M465">
        <v>3</v>
      </c>
      <c r="N465">
        <v>1</v>
      </c>
      <c r="O465">
        <v>11</v>
      </c>
      <c r="P465">
        <v>55</v>
      </c>
      <c r="Q465">
        <v>26</v>
      </c>
      <c r="R465">
        <v>50</v>
      </c>
      <c r="S465">
        <v>19</v>
      </c>
      <c r="T465">
        <v>3</v>
      </c>
      <c r="U465">
        <v>7</v>
      </c>
      <c r="V465">
        <v>4.25</v>
      </c>
      <c r="W465">
        <v>3.63</v>
      </c>
      <c r="X465">
        <v>1.35</v>
      </c>
      <c r="Y465">
        <v>48</v>
      </c>
      <c r="Z465">
        <v>21</v>
      </c>
      <c r="AA465">
        <v>31</v>
      </c>
      <c r="AB465">
        <v>0.30199999999999999</v>
      </c>
      <c r="AC465">
        <v>0</v>
      </c>
      <c r="AD465" s="134">
        <f t="shared" si="62"/>
        <v>8.1669691470054442</v>
      </c>
      <c r="AE465" s="134">
        <f t="shared" si="63"/>
        <v>3.103448275862069</v>
      </c>
      <c r="AF465" s="134">
        <f t="shared" si="64"/>
        <v>5.0635208711433748</v>
      </c>
      <c r="AH465" s="209">
        <f t="shared" si="67"/>
        <v>0</v>
      </c>
      <c r="AI465" s="209">
        <f t="shared" ca="1" si="68"/>
        <v>347</v>
      </c>
      <c r="AJ465" s="134">
        <f>(K465*'User Input'!$K$6)+(L465*'User Input'!$K$2)+(M465*'User Input'!$K$3)+(N465*'User Input'!$K$4)+(R465*'User Input'!$K$7)+(S465*'User Input'!$K$8)+(P465*'User Input'!$K$10)+(Q465*'User Input'!$K$9)+(O465*'User Input'!$K$11)+(I465*'User Input'!$K$12)</f>
        <v>103.30000000000001</v>
      </c>
      <c r="AK465">
        <f t="shared" si="70"/>
        <v>1.8781818181818184</v>
      </c>
      <c r="AL465" s="209">
        <f t="shared" ca="1" si="69"/>
        <v>319</v>
      </c>
      <c r="AM465" s="209">
        <f t="shared" ca="1" si="65"/>
        <v>396</v>
      </c>
      <c r="AN465" s="209">
        <f t="shared" ca="1" si="66"/>
        <v>270</v>
      </c>
    </row>
    <row r="466" spans="2:40" x14ac:dyDescent="0.2">
      <c r="B466" t="s">
        <v>205</v>
      </c>
      <c r="C466" t="s">
        <v>115</v>
      </c>
      <c r="D466" t="s">
        <v>111</v>
      </c>
      <c r="E466" t="s">
        <v>111</v>
      </c>
      <c r="F466">
        <v>-7.8</v>
      </c>
      <c r="G466">
        <v>26</v>
      </c>
      <c r="H466">
        <v>26</v>
      </c>
      <c r="I466">
        <v>11</v>
      </c>
      <c r="J466">
        <v>604</v>
      </c>
      <c r="K466">
        <v>138.9</v>
      </c>
      <c r="L466">
        <v>7</v>
      </c>
      <c r="M466">
        <v>10</v>
      </c>
      <c r="N466">
        <v>0</v>
      </c>
      <c r="O466">
        <v>0</v>
      </c>
      <c r="P466">
        <v>155</v>
      </c>
      <c r="Q466">
        <v>79</v>
      </c>
      <c r="R466">
        <v>100</v>
      </c>
      <c r="S466">
        <v>36</v>
      </c>
      <c r="T466">
        <v>5</v>
      </c>
      <c r="U466">
        <v>25</v>
      </c>
      <c r="V466">
        <v>5.09</v>
      </c>
      <c r="W466">
        <v>4.34</v>
      </c>
      <c r="X466">
        <v>1.38</v>
      </c>
      <c r="Y466">
        <v>38</v>
      </c>
      <c r="Z466">
        <v>21</v>
      </c>
      <c r="AA466">
        <v>42</v>
      </c>
      <c r="AB466">
        <v>0.29699999999999999</v>
      </c>
      <c r="AC466">
        <v>0</v>
      </c>
      <c r="AD466" s="134">
        <f t="shared" si="62"/>
        <v>6.4794816414686824</v>
      </c>
      <c r="AE466" s="134">
        <f t="shared" si="63"/>
        <v>2.3326133909287257</v>
      </c>
      <c r="AF466" s="134">
        <f t="shared" si="64"/>
        <v>4.1468682505399563</v>
      </c>
      <c r="AH466" s="209">
        <f t="shared" si="67"/>
        <v>11</v>
      </c>
      <c r="AI466" s="209">
        <f t="shared" ca="1" si="68"/>
        <v>100</v>
      </c>
      <c r="AJ466" s="134">
        <f>(K466*'User Input'!$K$6)+(L466*'User Input'!$K$2)+(M466*'User Input'!$K$3)+(N466*'User Input'!$K$4)+(R466*'User Input'!$K$7)+(S466*'User Input'!$K$8)+(P466*'User Input'!$K$10)+(Q466*'User Input'!$K$9)+(O466*'User Input'!$K$11)+(I466*'User Input'!$K$12)</f>
        <v>228.70000000000005</v>
      </c>
      <c r="AK466">
        <f t="shared" si="70"/>
        <v>8.7961538461538478</v>
      </c>
      <c r="AL466" s="209">
        <f t="shared" ca="1" si="69"/>
        <v>134</v>
      </c>
      <c r="AM466" s="209">
        <f t="shared" ca="1" si="65"/>
        <v>66</v>
      </c>
      <c r="AN466" s="209">
        <f t="shared" ca="1" si="66"/>
        <v>16</v>
      </c>
    </row>
    <row r="467" spans="2:40" x14ac:dyDescent="0.2">
      <c r="B467" t="s">
        <v>642</v>
      </c>
      <c r="C467" t="s">
        <v>113</v>
      </c>
      <c r="D467" t="s">
        <v>111</v>
      </c>
      <c r="E467" t="s">
        <v>111</v>
      </c>
      <c r="F467">
        <v>-7.8</v>
      </c>
      <c r="G467">
        <v>29</v>
      </c>
      <c r="H467">
        <v>5</v>
      </c>
      <c r="I467">
        <v>2</v>
      </c>
      <c r="J467">
        <v>263</v>
      </c>
      <c r="K467">
        <v>61.9</v>
      </c>
      <c r="L467">
        <v>3</v>
      </c>
      <c r="M467">
        <v>3</v>
      </c>
      <c r="N467">
        <v>0</v>
      </c>
      <c r="O467">
        <v>5</v>
      </c>
      <c r="P467">
        <v>57</v>
      </c>
      <c r="Q467">
        <v>27</v>
      </c>
      <c r="R467">
        <v>66</v>
      </c>
      <c r="S467">
        <v>22</v>
      </c>
      <c r="T467">
        <v>2</v>
      </c>
      <c r="U467">
        <v>8</v>
      </c>
      <c r="V467">
        <v>3.89</v>
      </c>
      <c r="W467">
        <v>3.3</v>
      </c>
      <c r="X467">
        <v>1.26</v>
      </c>
      <c r="Y467">
        <v>42</v>
      </c>
      <c r="Z467">
        <v>21</v>
      </c>
      <c r="AA467">
        <v>37</v>
      </c>
      <c r="AB467">
        <v>0.29399999999999998</v>
      </c>
      <c r="AC467">
        <v>0</v>
      </c>
      <c r="AD467" s="134">
        <f t="shared" si="62"/>
        <v>9.5961227786752836</v>
      </c>
      <c r="AE467" s="134">
        <f t="shared" si="63"/>
        <v>3.1987075928917608</v>
      </c>
      <c r="AF467" s="134">
        <f t="shared" si="64"/>
        <v>6.3974151857835224</v>
      </c>
      <c r="AH467" s="209">
        <f t="shared" si="67"/>
        <v>2</v>
      </c>
      <c r="AI467" s="209">
        <f t="shared" ca="1" si="68"/>
        <v>212</v>
      </c>
      <c r="AJ467" s="134">
        <f>(K467*'User Input'!$K$6)+(L467*'User Input'!$K$2)+(M467*'User Input'!$K$3)+(N467*'User Input'!$K$4)+(R467*'User Input'!$K$7)+(S467*'User Input'!$K$8)+(P467*'User Input'!$K$10)+(Q467*'User Input'!$K$9)+(O467*'User Input'!$K$11)+(I467*'User Input'!$K$12)</f>
        <v>124.69999999999999</v>
      </c>
      <c r="AK467">
        <f t="shared" si="70"/>
        <v>0</v>
      </c>
      <c r="AL467" s="209">
        <f t="shared" ca="1" si="69"/>
        <v>261</v>
      </c>
      <c r="AM467" s="209">
        <f t="shared" ca="1" si="65"/>
        <v>597</v>
      </c>
      <c r="AN467" s="209">
        <f t="shared" ca="1" si="66"/>
        <v>218</v>
      </c>
    </row>
    <row r="468" spans="2:40" x14ac:dyDescent="0.2">
      <c r="B468" t="s">
        <v>599</v>
      </c>
      <c r="C468" t="s">
        <v>117</v>
      </c>
      <c r="D468" t="s">
        <v>9</v>
      </c>
      <c r="E468" t="s">
        <v>9</v>
      </c>
      <c r="F468">
        <v>-7.8</v>
      </c>
      <c r="G468">
        <v>41</v>
      </c>
      <c r="H468">
        <v>0</v>
      </c>
      <c r="I468">
        <v>0</v>
      </c>
      <c r="J468">
        <v>263</v>
      </c>
      <c r="K468">
        <v>60.8</v>
      </c>
      <c r="L468">
        <v>3</v>
      </c>
      <c r="M468">
        <v>3</v>
      </c>
      <c r="N468">
        <v>0</v>
      </c>
      <c r="O468">
        <v>4</v>
      </c>
      <c r="P468">
        <v>59</v>
      </c>
      <c r="Q468">
        <v>29</v>
      </c>
      <c r="R468">
        <v>54</v>
      </c>
      <c r="S468">
        <v>23</v>
      </c>
      <c r="T468">
        <v>3</v>
      </c>
      <c r="U468">
        <v>9</v>
      </c>
      <c r="V468">
        <v>4.29</v>
      </c>
      <c r="W468">
        <v>3.95</v>
      </c>
      <c r="X468">
        <v>1.35</v>
      </c>
      <c r="Y468">
        <v>41</v>
      </c>
      <c r="Z468">
        <v>20</v>
      </c>
      <c r="AA468">
        <v>39</v>
      </c>
      <c r="AB468">
        <v>0.28999999999999998</v>
      </c>
      <c r="AC468">
        <v>0</v>
      </c>
      <c r="AD468" s="134">
        <f t="shared" si="62"/>
        <v>7.9934210526315796</v>
      </c>
      <c r="AE468" s="134">
        <f t="shared" si="63"/>
        <v>3.4046052631578947</v>
      </c>
      <c r="AF468" s="134">
        <f t="shared" si="64"/>
        <v>4.588815789473685</v>
      </c>
      <c r="AH468" s="209">
        <f t="shared" si="67"/>
        <v>0</v>
      </c>
      <c r="AI468" s="209">
        <f t="shared" ca="1" si="68"/>
        <v>347</v>
      </c>
      <c r="AJ468" s="134">
        <f>(K468*'User Input'!$K$6)+(L468*'User Input'!$K$2)+(M468*'User Input'!$K$3)+(N468*'User Input'!$K$4)+(R468*'User Input'!$K$7)+(S468*'User Input'!$K$8)+(P468*'User Input'!$K$10)+(Q468*'User Input'!$K$9)+(O468*'User Input'!$K$11)+(I468*'User Input'!$K$12)</f>
        <v>104.39999999999998</v>
      </c>
      <c r="AK468">
        <f t="shared" si="70"/>
        <v>2.5463414634146337</v>
      </c>
      <c r="AL468" s="209">
        <f t="shared" ca="1" si="69"/>
        <v>314</v>
      </c>
      <c r="AM468" s="209">
        <f t="shared" ca="1" si="65"/>
        <v>375</v>
      </c>
      <c r="AN468" s="209">
        <f t="shared" ca="1" si="66"/>
        <v>188</v>
      </c>
    </row>
    <row r="469" spans="2:40" x14ac:dyDescent="0.2">
      <c r="B469" t="s">
        <v>458</v>
      </c>
      <c r="C469" t="s">
        <v>714</v>
      </c>
      <c r="D469" t="s">
        <v>111</v>
      </c>
      <c r="E469" t="s">
        <v>111</v>
      </c>
      <c r="F469">
        <v>-7.8</v>
      </c>
      <c r="G469">
        <v>17</v>
      </c>
      <c r="H469">
        <v>17</v>
      </c>
      <c r="I469">
        <v>8</v>
      </c>
      <c r="J469">
        <v>392</v>
      </c>
      <c r="K469">
        <v>90.6</v>
      </c>
      <c r="L469">
        <v>5</v>
      </c>
      <c r="M469">
        <v>6</v>
      </c>
      <c r="N469">
        <v>0</v>
      </c>
      <c r="O469">
        <v>0</v>
      </c>
      <c r="P469">
        <v>95</v>
      </c>
      <c r="Q469">
        <v>46</v>
      </c>
      <c r="R469">
        <v>74</v>
      </c>
      <c r="S469">
        <v>28</v>
      </c>
      <c r="T469">
        <v>4</v>
      </c>
      <c r="U469">
        <v>14</v>
      </c>
      <c r="V469">
        <v>4.59</v>
      </c>
      <c r="W469">
        <v>4.09</v>
      </c>
      <c r="X469">
        <v>1.35</v>
      </c>
      <c r="Y469">
        <v>42</v>
      </c>
      <c r="Z469">
        <v>21</v>
      </c>
      <c r="AA469">
        <v>37</v>
      </c>
      <c r="AB469">
        <v>0.29599999999999999</v>
      </c>
      <c r="AC469">
        <v>0</v>
      </c>
      <c r="AD469" s="134">
        <f t="shared" si="62"/>
        <v>7.3509933774834444</v>
      </c>
      <c r="AE469" s="134">
        <f t="shared" si="63"/>
        <v>2.7814569536423841</v>
      </c>
      <c r="AF469" s="134">
        <f t="shared" si="64"/>
        <v>4.5695364238410603</v>
      </c>
      <c r="AH469" s="209">
        <f t="shared" si="67"/>
        <v>8</v>
      </c>
      <c r="AI469" s="209">
        <f t="shared" ca="1" si="68"/>
        <v>134</v>
      </c>
      <c r="AJ469" s="134">
        <f>(K469*'User Input'!$K$6)+(L469*'User Input'!$K$2)+(M469*'User Input'!$K$3)+(N469*'User Input'!$K$4)+(R469*'User Input'!$K$7)+(S469*'User Input'!$K$8)+(P469*'User Input'!$K$10)+(Q469*'User Input'!$K$9)+(O469*'User Input'!$K$11)+(I469*'User Input'!$K$12)</f>
        <v>168.79999999999995</v>
      </c>
      <c r="AK469">
        <f t="shared" si="70"/>
        <v>9.9294117647058791</v>
      </c>
      <c r="AL469" s="209">
        <f t="shared" ca="1" si="69"/>
        <v>185</v>
      </c>
      <c r="AM469" s="209">
        <f t="shared" ca="1" si="65"/>
        <v>221</v>
      </c>
      <c r="AN469" s="209">
        <f t="shared" ca="1" si="66"/>
        <v>134</v>
      </c>
    </row>
    <row r="470" spans="2:40" x14ac:dyDescent="0.2">
      <c r="B470" t="s">
        <v>2455</v>
      </c>
      <c r="C470" t="s">
        <v>141</v>
      </c>
      <c r="D470" t="s">
        <v>111</v>
      </c>
      <c r="E470" t="s">
        <v>111</v>
      </c>
      <c r="F470">
        <v>-7.8</v>
      </c>
      <c r="G470">
        <v>18</v>
      </c>
      <c r="H470">
        <v>18</v>
      </c>
      <c r="I470">
        <v>8</v>
      </c>
      <c r="J470">
        <v>386</v>
      </c>
      <c r="K470">
        <v>89</v>
      </c>
      <c r="L470">
        <v>5</v>
      </c>
      <c r="M470">
        <v>6</v>
      </c>
      <c r="N470">
        <v>0</v>
      </c>
      <c r="O470">
        <v>0</v>
      </c>
      <c r="P470">
        <v>90</v>
      </c>
      <c r="Q470">
        <v>43</v>
      </c>
      <c r="R470">
        <v>75</v>
      </c>
      <c r="S470">
        <v>32</v>
      </c>
      <c r="T470">
        <v>4</v>
      </c>
      <c r="U470">
        <v>12</v>
      </c>
      <c r="V470">
        <v>4.38</v>
      </c>
      <c r="W470">
        <v>4.09</v>
      </c>
      <c r="X470">
        <v>1.36</v>
      </c>
      <c r="Y470">
        <v>46</v>
      </c>
      <c r="Z470">
        <v>20</v>
      </c>
      <c r="AA470">
        <v>33</v>
      </c>
      <c r="AB470">
        <v>0.29499999999999998</v>
      </c>
      <c r="AC470">
        <v>0</v>
      </c>
      <c r="AD470" s="134">
        <f t="shared" si="62"/>
        <v>7.584269662921348</v>
      </c>
      <c r="AE470" s="134">
        <f t="shared" si="63"/>
        <v>3.2359550561797752</v>
      </c>
      <c r="AF470" s="134">
        <f t="shared" si="64"/>
        <v>4.3483146067415728</v>
      </c>
      <c r="AH470" s="209">
        <f t="shared" si="67"/>
        <v>8</v>
      </c>
      <c r="AI470" s="209">
        <f t="shared" ca="1" si="68"/>
        <v>134</v>
      </c>
      <c r="AJ470" s="134">
        <f>(K470*'User Input'!$K$6)+(L470*'User Input'!$K$2)+(M470*'User Input'!$K$3)+(N470*'User Input'!$K$4)+(R470*'User Input'!$K$7)+(S470*'User Input'!$K$8)+(P470*'User Input'!$K$10)+(Q470*'User Input'!$K$9)+(O470*'User Input'!$K$11)+(I470*'User Input'!$K$12)</f>
        <v>168.5</v>
      </c>
      <c r="AK470">
        <f t="shared" si="70"/>
        <v>9.3611111111111107</v>
      </c>
      <c r="AL470" s="209">
        <f t="shared" ca="1" si="69"/>
        <v>186</v>
      </c>
      <c r="AM470" s="209">
        <f t="shared" ca="1" si="65"/>
        <v>306</v>
      </c>
      <c r="AN470" s="209">
        <f t="shared" ca="1" si="66"/>
        <v>150</v>
      </c>
    </row>
    <row r="471" spans="2:40" x14ac:dyDescent="0.2">
      <c r="B471" t="s">
        <v>633</v>
      </c>
      <c r="C471" t="s">
        <v>123</v>
      </c>
      <c r="D471" t="s">
        <v>9</v>
      </c>
      <c r="E471" t="s">
        <v>9</v>
      </c>
      <c r="F471">
        <v>-7.9</v>
      </c>
      <c r="G471">
        <v>36</v>
      </c>
      <c r="H471">
        <v>0</v>
      </c>
      <c r="I471">
        <v>0</v>
      </c>
      <c r="J471">
        <v>182</v>
      </c>
      <c r="K471">
        <v>42.7</v>
      </c>
      <c r="L471">
        <v>2</v>
      </c>
      <c r="M471">
        <v>2</v>
      </c>
      <c r="N471">
        <v>1</v>
      </c>
      <c r="O471">
        <v>4</v>
      </c>
      <c r="P471">
        <v>39</v>
      </c>
      <c r="Q471">
        <v>19</v>
      </c>
      <c r="R471">
        <v>43</v>
      </c>
      <c r="S471">
        <v>16</v>
      </c>
      <c r="T471">
        <v>2</v>
      </c>
      <c r="U471">
        <v>6</v>
      </c>
      <c r="V471">
        <v>4.01</v>
      </c>
      <c r="W471">
        <v>3.57</v>
      </c>
      <c r="X471">
        <v>1.29</v>
      </c>
      <c r="Y471">
        <v>41</v>
      </c>
      <c r="Z471">
        <v>20</v>
      </c>
      <c r="AA471">
        <v>39</v>
      </c>
      <c r="AB471">
        <v>0.28599999999999998</v>
      </c>
      <c r="AC471">
        <v>0</v>
      </c>
      <c r="AD471" s="134">
        <f t="shared" si="62"/>
        <v>9.063231850117095</v>
      </c>
      <c r="AE471" s="134">
        <f t="shared" si="63"/>
        <v>3.3723653395784541</v>
      </c>
      <c r="AF471" s="134">
        <f t="shared" si="64"/>
        <v>5.6908665105386405</v>
      </c>
      <c r="AH471" s="209">
        <f t="shared" si="67"/>
        <v>0</v>
      </c>
      <c r="AI471" s="209">
        <f t="shared" ca="1" si="68"/>
        <v>347</v>
      </c>
      <c r="AJ471" s="134">
        <f>(K471*'User Input'!$K$6)+(L471*'User Input'!$K$2)+(M471*'User Input'!$K$3)+(N471*'User Input'!$K$4)+(R471*'User Input'!$K$7)+(S471*'User Input'!$K$8)+(P471*'User Input'!$K$10)+(Q471*'User Input'!$K$9)+(O471*'User Input'!$K$11)+(I471*'User Input'!$K$12)</f>
        <v>86.600000000000023</v>
      </c>
      <c r="AK471">
        <f t="shared" si="70"/>
        <v>2.4055555555555563</v>
      </c>
      <c r="AL471" s="209">
        <f t="shared" ca="1" si="69"/>
        <v>375</v>
      </c>
      <c r="AM471" s="209">
        <f t="shared" ca="1" si="65"/>
        <v>531</v>
      </c>
      <c r="AN471" s="209">
        <f t="shared" ca="1" si="66"/>
        <v>331</v>
      </c>
    </row>
    <row r="472" spans="2:40" x14ac:dyDescent="0.2">
      <c r="B472" t="s">
        <v>656</v>
      </c>
      <c r="C472" t="s">
        <v>115</v>
      </c>
      <c r="D472" t="s">
        <v>9</v>
      </c>
      <c r="E472" t="s">
        <v>9</v>
      </c>
      <c r="F472">
        <v>-7.9</v>
      </c>
      <c r="G472">
        <v>49</v>
      </c>
      <c r="H472">
        <v>0</v>
      </c>
      <c r="I472">
        <v>0</v>
      </c>
      <c r="J472">
        <v>230</v>
      </c>
      <c r="K472">
        <v>53.5</v>
      </c>
      <c r="L472">
        <v>3</v>
      </c>
      <c r="M472">
        <v>3</v>
      </c>
      <c r="N472">
        <v>0</v>
      </c>
      <c r="O472">
        <v>10</v>
      </c>
      <c r="P472">
        <v>52</v>
      </c>
      <c r="Q472">
        <v>25</v>
      </c>
      <c r="R472">
        <v>51</v>
      </c>
      <c r="S472">
        <v>20</v>
      </c>
      <c r="T472">
        <v>2</v>
      </c>
      <c r="U472">
        <v>7</v>
      </c>
      <c r="V472">
        <v>4.16</v>
      </c>
      <c r="W472">
        <v>3.64</v>
      </c>
      <c r="X472">
        <v>1.34</v>
      </c>
      <c r="Y472">
        <v>45</v>
      </c>
      <c r="Z472">
        <v>21</v>
      </c>
      <c r="AA472">
        <v>34</v>
      </c>
      <c r="AB472">
        <v>0.3</v>
      </c>
      <c r="AC472">
        <v>0</v>
      </c>
      <c r="AD472" s="134">
        <f t="shared" si="62"/>
        <v>8.5794392523364493</v>
      </c>
      <c r="AE472" s="134">
        <f t="shared" si="63"/>
        <v>3.3644859813084111</v>
      </c>
      <c r="AF472" s="134">
        <f t="shared" si="64"/>
        <v>5.2149532710280386</v>
      </c>
      <c r="AH472" s="209">
        <f t="shared" si="67"/>
        <v>0</v>
      </c>
      <c r="AI472" s="209">
        <f t="shared" ca="1" si="68"/>
        <v>347</v>
      </c>
      <c r="AJ472" s="134">
        <f>(K472*'User Input'!$K$6)+(L472*'User Input'!$K$2)+(M472*'User Input'!$K$3)+(N472*'User Input'!$K$4)+(R472*'User Input'!$K$7)+(S472*'User Input'!$K$8)+(P472*'User Input'!$K$10)+(Q472*'User Input'!$K$9)+(O472*'User Input'!$K$11)+(I472*'User Input'!$K$12)</f>
        <v>95</v>
      </c>
      <c r="AK472">
        <f t="shared" si="70"/>
        <v>1.9387755102040816</v>
      </c>
      <c r="AL472" s="209">
        <f t="shared" ca="1" si="69"/>
        <v>351</v>
      </c>
      <c r="AM472" s="209">
        <f t="shared" ca="1" si="65"/>
        <v>441</v>
      </c>
      <c r="AN472" s="209">
        <f t="shared" ca="1" si="66"/>
        <v>270</v>
      </c>
    </row>
    <row r="473" spans="2:40" x14ac:dyDescent="0.2">
      <c r="B473" t="s">
        <v>1011</v>
      </c>
      <c r="C473" t="s">
        <v>719</v>
      </c>
      <c r="D473" t="s">
        <v>9</v>
      </c>
      <c r="E473" t="s">
        <v>9</v>
      </c>
      <c r="F473">
        <v>-7.9</v>
      </c>
      <c r="G473">
        <v>45</v>
      </c>
      <c r="H473">
        <v>0</v>
      </c>
      <c r="I473">
        <v>0</v>
      </c>
      <c r="J473">
        <v>213</v>
      </c>
      <c r="K473">
        <v>49.9</v>
      </c>
      <c r="L473">
        <v>3</v>
      </c>
      <c r="M473">
        <v>2</v>
      </c>
      <c r="N473">
        <v>0</v>
      </c>
      <c r="O473">
        <v>5</v>
      </c>
      <c r="P473">
        <v>47</v>
      </c>
      <c r="Q473">
        <v>24</v>
      </c>
      <c r="R473">
        <v>49</v>
      </c>
      <c r="S473">
        <v>17</v>
      </c>
      <c r="T473">
        <v>2</v>
      </c>
      <c r="U473">
        <v>8</v>
      </c>
      <c r="V473">
        <v>4.32</v>
      </c>
      <c r="W473">
        <v>3.59</v>
      </c>
      <c r="X473">
        <v>1.28</v>
      </c>
      <c r="Y473">
        <v>37</v>
      </c>
      <c r="Z473">
        <v>20</v>
      </c>
      <c r="AA473">
        <v>43</v>
      </c>
      <c r="AB473">
        <v>0.28599999999999998</v>
      </c>
      <c r="AC473">
        <v>0</v>
      </c>
      <c r="AD473" s="134">
        <f t="shared" si="62"/>
        <v>8.837675350701403</v>
      </c>
      <c r="AE473" s="134">
        <f t="shared" si="63"/>
        <v>3.0661322645290583</v>
      </c>
      <c r="AF473" s="134">
        <f t="shared" si="64"/>
        <v>5.7715430861723451</v>
      </c>
      <c r="AH473" s="209">
        <f t="shared" si="67"/>
        <v>0</v>
      </c>
      <c r="AI473" s="209">
        <f t="shared" ca="1" si="68"/>
        <v>347</v>
      </c>
      <c r="AJ473" s="134">
        <f>(K473*'User Input'!$K$6)+(L473*'User Input'!$K$2)+(M473*'User Input'!$K$3)+(N473*'User Input'!$K$4)+(R473*'User Input'!$K$7)+(S473*'User Input'!$K$8)+(P473*'User Input'!$K$10)+(Q473*'User Input'!$K$9)+(O473*'User Input'!$K$11)+(I473*'User Input'!$K$12)</f>
        <v>97.199999999999989</v>
      </c>
      <c r="AK473">
        <f t="shared" si="70"/>
        <v>2.1599999999999997</v>
      </c>
      <c r="AL473" s="209">
        <f t="shared" ca="1" si="69"/>
        <v>344</v>
      </c>
      <c r="AM473" s="209">
        <f t="shared" ca="1" si="65"/>
        <v>350</v>
      </c>
      <c r="AN473" s="209">
        <f t="shared" ca="1" si="66"/>
        <v>218</v>
      </c>
    </row>
    <row r="474" spans="2:40" x14ac:dyDescent="0.2">
      <c r="B474" t="s">
        <v>782</v>
      </c>
      <c r="C474" t="s">
        <v>2</v>
      </c>
      <c r="D474" t="s">
        <v>111</v>
      </c>
      <c r="E474" t="s">
        <v>111</v>
      </c>
      <c r="F474">
        <v>-7.9</v>
      </c>
      <c r="G474">
        <v>12</v>
      </c>
      <c r="H474">
        <v>12</v>
      </c>
      <c r="I474">
        <v>6</v>
      </c>
      <c r="J474">
        <v>255</v>
      </c>
      <c r="K474">
        <v>60.3</v>
      </c>
      <c r="L474">
        <v>4</v>
      </c>
      <c r="M474">
        <v>4</v>
      </c>
      <c r="N474">
        <v>0</v>
      </c>
      <c r="O474">
        <v>0</v>
      </c>
      <c r="P474">
        <v>56</v>
      </c>
      <c r="Q474">
        <v>28</v>
      </c>
      <c r="R474">
        <v>60</v>
      </c>
      <c r="S474">
        <v>20</v>
      </c>
      <c r="T474">
        <v>2</v>
      </c>
      <c r="U474">
        <v>9</v>
      </c>
      <c r="V474">
        <v>4.1100000000000003</v>
      </c>
      <c r="W474">
        <v>3.67</v>
      </c>
      <c r="X474">
        <v>1.25</v>
      </c>
      <c r="Y474">
        <v>38</v>
      </c>
      <c r="Z474">
        <v>21</v>
      </c>
      <c r="AA474">
        <v>42</v>
      </c>
      <c r="AB474">
        <v>0.28599999999999998</v>
      </c>
      <c r="AC474">
        <v>0</v>
      </c>
      <c r="AD474" s="134">
        <f t="shared" si="62"/>
        <v>8.9552238805970159</v>
      </c>
      <c r="AE474" s="134">
        <f t="shared" si="63"/>
        <v>2.9850746268656718</v>
      </c>
      <c r="AF474" s="134">
        <f t="shared" si="64"/>
        <v>5.9701492537313445</v>
      </c>
      <c r="AH474" s="209">
        <f t="shared" si="67"/>
        <v>6</v>
      </c>
      <c r="AI474" s="209">
        <f t="shared" ca="1" si="68"/>
        <v>158</v>
      </c>
      <c r="AJ474" s="134">
        <f>(K474*'User Input'!$K$6)+(L474*'User Input'!$K$2)+(M474*'User Input'!$K$3)+(N474*'User Input'!$K$4)+(R474*'User Input'!$K$7)+(S474*'User Input'!$K$8)+(P474*'User Input'!$K$10)+(Q474*'User Input'!$K$9)+(O474*'User Input'!$K$11)+(I474*'User Input'!$K$12)</f>
        <v>132.89999999999998</v>
      </c>
      <c r="AK474">
        <f t="shared" si="70"/>
        <v>11.074999999999998</v>
      </c>
      <c r="AL474" s="209">
        <f t="shared" ca="1" si="69"/>
        <v>243</v>
      </c>
      <c r="AM474" s="209">
        <f t="shared" ca="1" si="65"/>
        <v>477</v>
      </c>
      <c r="AN474" s="209">
        <f t="shared" ca="1" si="66"/>
        <v>188</v>
      </c>
    </row>
    <row r="475" spans="2:40" x14ac:dyDescent="0.2">
      <c r="B475" t="s">
        <v>2390</v>
      </c>
      <c r="C475" t="s">
        <v>121</v>
      </c>
      <c r="D475" t="s">
        <v>9</v>
      </c>
      <c r="E475" t="s">
        <v>9</v>
      </c>
      <c r="F475">
        <v>-8</v>
      </c>
      <c r="G475">
        <v>55</v>
      </c>
      <c r="H475">
        <v>0</v>
      </c>
      <c r="I475">
        <v>0</v>
      </c>
      <c r="J475">
        <v>211</v>
      </c>
      <c r="K475">
        <v>49.6</v>
      </c>
      <c r="L475">
        <v>3</v>
      </c>
      <c r="M475">
        <v>2</v>
      </c>
      <c r="N475">
        <v>0</v>
      </c>
      <c r="O475">
        <v>11</v>
      </c>
      <c r="P475">
        <v>49</v>
      </c>
      <c r="Q475">
        <v>22</v>
      </c>
      <c r="R475">
        <v>46</v>
      </c>
      <c r="S475">
        <v>15</v>
      </c>
      <c r="T475">
        <v>2</v>
      </c>
      <c r="U475">
        <v>6</v>
      </c>
      <c r="V475">
        <v>4.07</v>
      </c>
      <c r="W475">
        <v>3.5</v>
      </c>
      <c r="X475">
        <v>1.3</v>
      </c>
      <c r="Y475">
        <v>46</v>
      </c>
      <c r="Z475">
        <v>21</v>
      </c>
      <c r="AA475">
        <v>33</v>
      </c>
      <c r="AB475">
        <v>0.30299999999999999</v>
      </c>
      <c r="AC475">
        <v>0</v>
      </c>
      <c r="AD475" s="134">
        <f t="shared" si="62"/>
        <v>8.3467741935483861</v>
      </c>
      <c r="AE475" s="134">
        <f t="shared" si="63"/>
        <v>2.721774193548387</v>
      </c>
      <c r="AF475" s="134">
        <f t="shared" si="64"/>
        <v>5.6249999999999991</v>
      </c>
      <c r="AH475" s="209">
        <f t="shared" si="67"/>
        <v>0</v>
      </c>
      <c r="AI475" s="209">
        <f t="shared" ca="1" si="68"/>
        <v>347</v>
      </c>
      <c r="AJ475" s="134">
        <f>(K475*'User Input'!$K$6)+(L475*'User Input'!$K$2)+(M475*'User Input'!$K$3)+(N475*'User Input'!$K$4)+(R475*'User Input'!$K$7)+(S475*'User Input'!$K$8)+(P475*'User Input'!$K$10)+(Q475*'User Input'!$K$9)+(O475*'User Input'!$K$11)+(I475*'User Input'!$K$12)</f>
        <v>96.800000000000011</v>
      </c>
      <c r="AK475">
        <f t="shared" si="70"/>
        <v>1.7600000000000002</v>
      </c>
      <c r="AL475" s="209">
        <f t="shared" ca="1" si="69"/>
        <v>346</v>
      </c>
      <c r="AM475" s="209">
        <f t="shared" ca="1" si="65"/>
        <v>492</v>
      </c>
      <c r="AN475" s="209">
        <f t="shared" ca="1" si="66"/>
        <v>331</v>
      </c>
    </row>
    <row r="476" spans="2:40" x14ac:dyDescent="0.2">
      <c r="B476" t="s">
        <v>2431</v>
      </c>
      <c r="C476" t="s">
        <v>113</v>
      </c>
      <c r="D476" t="s">
        <v>111</v>
      </c>
      <c r="E476" t="s">
        <v>111</v>
      </c>
      <c r="F476">
        <v>-8</v>
      </c>
      <c r="G476">
        <v>13</v>
      </c>
      <c r="H476">
        <v>13</v>
      </c>
      <c r="I476">
        <v>6</v>
      </c>
      <c r="J476">
        <v>302</v>
      </c>
      <c r="K476">
        <v>68.900000000000006</v>
      </c>
      <c r="L476">
        <v>4</v>
      </c>
      <c r="M476">
        <v>4</v>
      </c>
      <c r="N476">
        <v>0</v>
      </c>
      <c r="O476">
        <v>0</v>
      </c>
      <c r="P476">
        <v>60</v>
      </c>
      <c r="Q476">
        <v>34</v>
      </c>
      <c r="R476">
        <v>80</v>
      </c>
      <c r="S476">
        <v>36</v>
      </c>
      <c r="T476">
        <v>3</v>
      </c>
      <c r="U476">
        <v>10</v>
      </c>
      <c r="V476">
        <v>4.4000000000000004</v>
      </c>
      <c r="W476">
        <v>3.87</v>
      </c>
      <c r="X476">
        <v>1.4</v>
      </c>
      <c r="Y476">
        <v>38</v>
      </c>
      <c r="Z476">
        <v>21</v>
      </c>
      <c r="AA476">
        <v>41</v>
      </c>
      <c r="AB476">
        <v>0.29099999999999998</v>
      </c>
      <c r="AC476">
        <v>0</v>
      </c>
      <c r="AD476" s="134">
        <f t="shared" si="62"/>
        <v>10.449927431059505</v>
      </c>
      <c r="AE476" s="134">
        <f t="shared" si="63"/>
        <v>4.7024673439767772</v>
      </c>
      <c r="AF476" s="134">
        <f t="shared" si="64"/>
        <v>5.7474600870827279</v>
      </c>
      <c r="AH476" s="209">
        <f t="shared" si="67"/>
        <v>6</v>
      </c>
      <c r="AI476" s="209">
        <f t="shared" ca="1" si="68"/>
        <v>158</v>
      </c>
      <c r="AJ476" s="134">
        <f>(K476*'User Input'!$K$6)+(L476*'User Input'!$K$2)+(M476*'User Input'!$K$3)+(N476*'User Input'!$K$4)+(R476*'User Input'!$K$7)+(S476*'User Input'!$K$8)+(P476*'User Input'!$K$10)+(Q476*'User Input'!$K$9)+(O476*'User Input'!$K$11)+(I476*'User Input'!$K$12)</f>
        <v>142.70000000000002</v>
      </c>
      <c r="AK476">
        <f t="shared" si="70"/>
        <v>10.976923076923079</v>
      </c>
      <c r="AL476" s="209">
        <f t="shared" ca="1" si="69"/>
        <v>227</v>
      </c>
      <c r="AM476" s="209">
        <f t="shared" ca="1" si="65"/>
        <v>290</v>
      </c>
      <c r="AN476" s="209">
        <f t="shared" ca="1" si="66"/>
        <v>178</v>
      </c>
    </row>
    <row r="477" spans="2:40" x14ac:dyDescent="0.2">
      <c r="B477" t="s">
        <v>2248</v>
      </c>
      <c r="C477" t="s">
        <v>141</v>
      </c>
      <c r="D477" t="s">
        <v>111</v>
      </c>
      <c r="E477" t="s">
        <v>111</v>
      </c>
      <c r="F477">
        <v>-8</v>
      </c>
      <c r="G477">
        <v>11</v>
      </c>
      <c r="H477">
        <v>11</v>
      </c>
      <c r="I477">
        <v>6</v>
      </c>
      <c r="J477">
        <v>253</v>
      </c>
      <c r="K477">
        <v>58.8</v>
      </c>
      <c r="L477">
        <v>4</v>
      </c>
      <c r="M477">
        <v>4</v>
      </c>
      <c r="N477">
        <v>0</v>
      </c>
      <c r="O477">
        <v>0</v>
      </c>
      <c r="P477">
        <v>51</v>
      </c>
      <c r="Q477">
        <v>26</v>
      </c>
      <c r="R477">
        <v>65</v>
      </c>
      <c r="S477">
        <v>26</v>
      </c>
      <c r="T477">
        <v>3</v>
      </c>
      <c r="U477">
        <v>7</v>
      </c>
      <c r="V477">
        <v>3.98</v>
      </c>
      <c r="W477">
        <v>3.69</v>
      </c>
      <c r="X477">
        <v>1.31</v>
      </c>
      <c r="Y477">
        <v>41</v>
      </c>
      <c r="Z477">
        <v>20</v>
      </c>
      <c r="AA477">
        <v>39</v>
      </c>
      <c r="AB477">
        <v>0.28899999999999998</v>
      </c>
      <c r="AC477">
        <v>0</v>
      </c>
      <c r="AD477" s="134">
        <f t="shared" si="62"/>
        <v>9.9489795918367356</v>
      </c>
      <c r="AE477" s="134">
        <f t="shared" si="63"/>
        <v>3.9795918367346941</v>
      </c>
      <c r="AF477" s="134">
        <f t="shared" si="64"/>
        <v>5.9693877551020416</v>
      </c>
      <c r="AH477" s="209">
        <f t="shared" si="67"/>
        <v>6</v>
      </c>
      <c r="AI477" s="209">
        <f t="shared" ca="1" si="68"/>
        <v>158</v>
      </c>
      <c r="AJ477" s="134">
        <f>(K477*'User Input'!$K$6)+(L477*'User Input'!$K$2)+(M477*'User Input'!$K$3)+(N477*'User Input'!$K$4)+(R477*'User Input'!$K$7)+(S477*'User Input'!$K$8)+(P477*'User Input'!$K$10)+(Q477*'User Input'!$K$9)+(O477*'User Input'!$K$11)+(I477*'User Input'!$K$12)</f>
        <v>131.89999999999998</v>
      </c>
      <c r="AK477">
        <f t="shared" si="70"/>
        <v>11.990909090909089</v>
      </c>
      <c r="AL477" s="209">
        <f t="shared" ca="1" si="69"/>
        <v>245</v>
      </c>
      <c r="AM477" s="209">
        <f t="shared" ca="1" si="65"/>
        <v>548</v>
      </c>
      <c r="AN477" s="209">
        <f t="shared" ca="1" si="66"/>
        <v>270</v>
      </c>
    </row>
    <row r="478" spans="2:40" x14ac:dyDescent="0.2">
      <c r="B478" t="s">
        <v>291</v>
      </c>
      <c r="C478" t="s">
        <v>718</v>
      </c>
      <c r="D478" t="s">
        <v>9</v>
      </c>
      <c r="E478" t="s">
        <v>9</v>
      </c>
      <c r="F478">
        <v>-8.1</v>
      </c>
      <c r="G478">
        <v>36</v>
      </c>
      <c r="H478">
        <v>3</v>
      </c>
      <c r="I478">
        <v>1</v>
      </c>
      <c r="J478">
        <v>309</v>
      </c>
      <c r="K478">
        <v>69.8</v>
      </c>
      <c r="L478">
        <v>4</v>
      </c>
      <c r="M478">
        <v>5</v>
      </c>
      <c r="N478">
        <v>0</v>
      </c>
      <c r="O478">
        <v>3</v>
      </c>
      <c r="P478">
        <v>67</v>
      </c>
      <c r="Q478">
        <v>37</v>
      </c>
      <c r="R478">
        <v>66</v>
      </c>
      <c r="S478">
        <v>33</v>
      </c>
      <c r="T478">
        <v>3</v>
      </c>
      <c r="U478">
        <v>11</v>
      </c>
      <c r="V478">
        <v>4.72</v>
      </c>
      <c r="W478">
        <v>4.37</v>
      </c>
      <c r="X478">
        <v>1.43</v>
      </c>
      <c r="Y478">
        <v>34</v>
      </c>
      <c r="Z478">
        <v>20</v>
      </c>
      <c r="AA478">
        <v>46</v>
      </c>
      <c r="AB478">
        <v>0.28299999999999997</v>
      </c>
      <c r="AC478">
        <v>0</v>
      </c>
      <c r="AD478" s="134">
        <f t="shared" si="62"/>
        <v>8.5100286532951301</v>
      </c>
      <c r="AE478" s="134">
        <f t="shared" si="63"/>
        <v>4.2550143266475651</v>
      </c>
      <c r="AF478" s="134">
        <f t="shared" si="64"/>
        <v>4.2550143266475651</v>
      </c>
      <c r="AH478" s="209">
        <f t="shared" si="67"/>
        <v>1</v>
      </c>
      <c r="AI478" s="209">
        <f t="shared" ca="1" si="68"/>
        <v>241</v>
      </c>
      <c r="AJ478" s="134">
        <f>(K478*'User Input'!$K$6)+(L478*'User Input'!$K$2)+(M478*'User Input'!$K$3)+(N478*'User Input'!$K$4)+(R478*'User Input'!$K$7)+(S478*'User Input'!$K$8)+(P478*'User Input'!$K$10)+(Q478*'User Input'!$K$9)+(O478*'User Input'!$K$11)+(I478*'User Input'!$K$12)</f>
        <v>111.39999999999998</v>
      </c>
      <c r="AK478">
        <f t="shared" si="70"/>
        <v>3.0944444444444437</v>
      </c>
      <c r="AL478" s="209">
        <f t="shared" ca="1" si="69"/>
        <v>301</v>
      </c>
      <c r="AM478" s="209">
        <f t="shared" ca="1" si="65"/>
        <v>159</v>
      </c>
      <c r="AN478" s="209">
        <f t="shared" ca="1" si="66"/>
        <v>161</v>
      </c>
    </row>
    <row r="479" spans="2:40" x14ac:dyDescent="0.2">
      <c r="B479" t="s">
        <v>1050</v>
      </c>
      <c r="C479" t="s">
        <v>715</v>
      </c>
      <c r="D479" t="s">
        <v>9</v>
      </c>
      <c r="E479" t="s">
        <v>9</v>
      </c>
      <c r="F479">
        <v>-8.1999999999999993</v>
      </c>
      <c r="G479">
        <v>24</v>
      </c>
      <c r="H479">
        <v>0</v>
      </c>
      <c r="I479">
        <v>0</v>
      </c>
      <c r="J479">
        <v>144</v>
      </c>
      <c r="K479">
        <v>34</v>
      </c>
      <c r="L479">
        <v>2</v>
      </c>
      <c r="M479">
        <v>2</v>
      </c>
      <c r="N479">
        <v>0</v>
      </c>
      <c r="O479">
        <v>3</v>
      </c>
      <c r="P479">
        <v>27</v>
      </c>
      <c r="Q479">
        <v>13</v>
      </c>
      <c r="R479">
        <v>42</v>
      </c>
      <c r="S479">
        <v>16</v>
      </c>
      <c r="T479">
        <v>1</v>
      </c>
      <c r="U479">
        <v>4</v>
      </c>
      <c r="V479">
        <v>3.45</v>
      </c>
      <c r="W479">
        <v>3.26</v>
      </c>
      <c r="X479">
        <v>1.26</v>
      </c>
      <c r="Y479">
        <v>43</v>
      </c>
      <c r="Z479">
        <v>20</v>
      </c>
      <c r="AA479">
        <v>37</v>
      </c>
      <c r="AB479">
        <v>0.28499999999999998</v>
      </c>
      <c r="AC479">
        <v>0</v>
      </c>
      <c r="AD479" s="134">
        <f t="shared" si="62"/>
        <v>11.117647058823529</v>
      </c>
      <c r="AE479" s="134">
        <f t="shared" si="63"/>
        <v>4.2352941176470589</v>
      </c>
      <c r="AF479" s="134">
        <f t="shared" si="64"/>
        <v>6.8823529411764701</v>
      </c>
      <c r="AH479" s="209">
        <f t="shared" si="67"/>
        <v>0</v>
      </c>
      <c r="AI479" s="209">
        <f t="shared" ca="1" si="68"/>
        <v>347</v>
      </c>
      <c r="AJ479" s="134">
        <f>(K479*'User Input'!$K$6)+(L479*'User Input'!$K$2)+(M479*'User Input'!$K$3)+(N479*'User Input'!$K$4)+(R479*'User Input'!$K$7)+(S479*'User Input'!$K$8)+(P479*'User Input'!$K$10)+(Q479*'User Input'!$K$9)+(O479*'User Input'!$K$11)+(I479*'User Input'!$K$12)</f>
        <v>71</v>
      </c>
      <c r="AK479">
        <f t="shared" si="70"/>
        <v>2.9583333333333335</v>
      </c>
      <c r="AL479" s="209">
        <f t="shared" ca="1" si="69"/>
        <v>420</v>
      </c>
      <c r="AM479" s="209">
        <f t="shared" ca="1" si="65"/>
        <v>735</v>
      </c>
      <c r="AN479" s="209">
        <f t="shared" ca="1" si="66"/>
        <v>466</v>
      </c>
    </row>
    <row r="480" spans="2:40" x14ac:dyDescent="0.2">
      <c r="B480" t="s">
        <v>1065</v>
      </c>
      <c r="C480" t="s">
        <v>8</v>
      </c>
      <c r="D480" t="s">
        <v>9</v>
      </c>
      <c r="E480" t="s">
        <v>9</v>
      </c>
      <c r="F480">
        <v>-8.3000000000000007</v>
      </c>
      <c r="G480">
        <v>55</v>
      </c>
      <c r="H480">
        <v>0</v>
      </c>
      <c r="I480">
        <v>0</v>
      </c>
      <c r="J480">
        <v>216</v>
      </c>
      <c r="K480">
        <v>49.6</v>
      </c>
      <c r="L480">
        <v>2</v>
      </c>
      <c r="M480">
        <v>2</v>
      </c>
      <c r="N480">
        <v>0</v>
      </c>
      <c r="O480">
        <v>14</v>
      </c>
      <c r="P480">
        <v>46</v>
      </c>
      <c r="Q480">
        <v>22</v>
      </c>
      <c r="R480">
        <v>51</v>
      </c>
      <c r="S480">
        <v>22</v>
      </c>
      <c r="T480">
        <v>3</v>
      </c>
      <c r="U480">
        <v>5</v>
      </c>
      <c r="V480">
        <v>4.05</v>
      </c>
      <c r="W480">
        <v>3.73</v>
      </c>
      <c r="X480">
        <v>1.37</v>
      </c>
      <c r="Y480">
        <v>43</v>
      </c>
      <c r="Z480">
        <v>21</v>
      </c>
      <c r="AA480">
        <v>36</v>
      </c>
      <c r="AB480">
        <v>0.3</v>
      </c>
      <c r="AC480">
        <v>0</v>
      </c>
      <c r="AD480" s="134">
        <f t="shared" si="62"/>
        <v>9.254032258064516</v>
      </c>
      <c r="AE480" s="134">
        <f t="shared" si="63"/>
        <v>3.9919354838709675</v>
      </c>
      <c r="AF480" s="134">
        <f t="shared" si="64"/>
        <v>5.262096774193548</v>
      </c>
      <c r="AH480" s="209">
        <f t="shared" si="67"/>
        <v>0</v>
      </c>
      <c r="AI480" s="209">
        <f t="shared" ca="1" si="68"/>
        <v>347</v>
      </c>
      <c r="AJ480" s="134">
        <f>(K480*'User Input'!$K$6)+(L480*'User Input'!$K$2)+(M480*'User Input'!$K$3)+(N480*'User Input'!$K$4)+(R480*'User Input'!$K$7)+(S480*'User Input'!$K$8)+(P480*'User Input'!$K$10)+(Q480*'User Input'!$K$9)+(O480*'User Input'!$K$11)+(I480*'User Input'!$K$12)</f>
        <v>88.300000000000011</v>
      </c>
      <c r="AK480">
        <f t="shared" si="70"/>
        <v>1.6054545454545457</v>
      </c>
      <c r="AL480" s="209">
        <f t="shared" ca="1" si="69"/>
        <v>369</v>
      </c>
      <c r="AM480" s="209">
        <f t="shared" ca="1" si="65"/>
        <v>505</v>
      </c>
      <c r="AN480" s="209">
        <f t="shared" ca="1" si="66"/>
        <v>395</v>
      </c>
    </row>
    <row r="481" spans="2:40" x14ac:dyDescent="0.2">
      <c r="B481" t="s">
        <v>990</v>
      </c>
      <c r="C481" t="s">
        <v>714</v>
      </c>
      <c r="D481" t="s">
        <v>9</v>
      </c>
      <c r="E481" t="s">
        <v>9</v>
      </c>
      <c r="F481">
        <v>-8.3000000000000007</v>
      </c>
      <c r="G481">
        <v>49</v>
      </c>
      <c r="H481">
        <v>0</v>
      </c>
      <c r="I481">
        <v>0</v>
      </c>
      <c r="J481">
        <v>168</v>
      </c>
      <c r="K481">
        <v>38.9</v>
      </c>
      <c r="L481">
        <v>2</v>
      </c>
      <c r="M481">
        <v>2</v>
      </c>
      <c r="N481">
        <v>5</v>
      </c>
      <c r="O481">
        <v>12</v>
      </c>
      <c r="P481">
        <v>37</v>
      </c>
      <c r="Q481">
        <v>18</v>
      </c>
      <c r="R481">
        <v>37</v>
      </c>
      <c r="S481">
        <v>16</v>
      </c>
      <c r="T481">
        <v>1</v>
      </c>
      <c r="U481">
        <v>5</v>
      </c>
      <c r="V481">
        <v>4.08</v>
      </c>
      <c r="W481">
        <v>3.78</v>
      </c>
      <c r="X481">
        <v>1.37</v>
      </c>
      <c r="Y481">
        <v>45</v>
      </c>
      <c r="Z481">
        <v>21</v>
      </c>
      <c r="AA481">
        <v>34</v>
      </c>
      <c r="AB481">
        <v>0.29799999999999999</v>
      </c>
      <c r="AC481">
        <v>0</v>
      </c>
      <c r="AD481" s="134">
        <f t="shared" si="62"/>
        <v>8.5604113110539846</v>
      </c>
      <c r="AE481" s="134">
        <f t="shared" si="63"/>
        <v>3.7017994858611827</v>
      </c>
      <c r="AF481" s="134">
        <f t="shared" si="64"/>
        <v>4.8586118251928019</v>
      </c>
      <c r="AH481" s="209">
        <f t="shared" si="67"/>
        <v>0</v>
      </c>
      <c r="AI481" s="209">
        <f t="shared" ca="1" si="68"/>
        <v>347</v>
      </c>
      <c r="AJ481" s="134">
        <f>(K481*'User Input'!$K$6)+(L481*'User Input'!$K$2)+(M481*'User Input'!$K$3)+(N481*'User Input'!$K$4)+(R481*'User Input'!$K$7)+(S481*'User Input'!$K$8)+(P481*'User Input'!$K$10)+(Q481*'User Input'!$K$9)+(O481*'User Input'!$K$11)+(I481*'User Input'!$K$12)</f>
        <v>103.19999999999999</v>
      </c>
      <c r="AK481">
        <f t="shared" si="70"/>
        <v>2.1061224489795918</v>
      </c>
      <c r="AL481" s="209">
        <f t="shared" ca="1" si="69"/>
        <v>320</v>
      </c>
      <c r="AM481" s="209">
        <f t="shared" ca="1" si="65"/>
        <v>488</v>
      </c>
      <c r="AN481" s="209">
        <f t="shared" ca="1" si="66"/>
        <v>395</v>
      </c>
    </row>
    <row r="482" spans="2:40" x14ac:dyDescent="0.2">
      <c r="B482" t="s">
        <v>3442</v>
      </c>
      <c r="C482" t="s">
        <v>134</v>
      </c>
      <c r="D482" t="s">
        <v>111</v>
      </c>
      <c r="E482" t="s">
        <v>111</v>
      </c>
      <c r="F482">
        <v>-8.3000000000000007</v>
      </c>
      <c r="G482">
        <v>31</v>
      </c>
      <c r="H482">
        <v>7</v>
      </c>
      <c r="I482">
        <v>3</v>
      </c>
      <c r="J482">
        <v>331</v>
      </c>
      <c r="K482">
        <v>75.599999999999994</v>
      </c>
      <c r="L482">
        <v>5</v>
      </c>
      <c r="M482">
        <v>4</v>
      </c>
      <c r="N482">
        <v>0</v>
      </c>
      <c r="O482">
        <v>2</v>
      </c>
      <c r="P482">
        <v>73</v>
      </c>
      <c r="Q482">
        <v>34</v>
      </c>
      <c r="R482">
        <v>68</v>
      </c>
      <c r="S482">
        <v>36</v>
      </c>
      <c r="T482">
        <v>4</v>
      </c>
      <c r="U482">
        <v>8</v>
      </c>
      <c r="V482">
        <v>4.07</v>
      </c>
      <c r="W482">
        <v>4.0599999999999996</v>
      </c>
      <c r="X482">
        <v>1.44</v>
      </c>
      <c r="Y482">
        <v>54</v>
      </c>
      <c r="Z482">
        <v>20</v>
      </c>
      <c r="AA482">
        <v>26</v>
      </c>
      <c r="AB482">
        <v>0.30599999999999999</v>
      </c>
      <c r="AC482">
        <v>0</v>
      </c>
      <c r="AD482" s="134">
        <f t="shared" si="62"/>
        <v>8.0952380952380967</v>
      </c>
      <c r="AE482" s="134">
        <f t="shared" si="63"/>
        <v>4.2857142857142865</v>
      </c>
      <c r="AF482" s="134">
        <f t="shared" si="64"/>
        <v>3.8095238095238102</v>
      </c>
      <c r="AH482" s="209">
        <f t="shared" si="67"/>
        <v>3</v>
      </c>
      <c r="AI482" s="209">
        <f t="shared" ca="1" si="68"/>
        <v>195</v>
      </c>
      <c r="AJ482" s="134">
        <f>(K482*'User Input'!$K$6)+(L482*'User Input'!$K$2)+(M482*'User Input'!$K$3)+(N482*'User Input'!$K$4)+(R482*'User Input'!$K$7)+(S482*'User Input'!$K$8)+(P482*'User Input'!$K$10)+(Q482*'User Input'!$K$9)+(O482*'User Input'!$K$11)+(I482*'User Input'!$K$12)</f>
        <v>141.79999999999995</v>
      </c>
      <c r="AK482">
        <f t="shared" si="70"/>
        <v>0</v>
      </c>
      <c r="AL482" s="209">
        <f t="shared" ca="1" si="69"/>
        <v>230</v>
      </c>
      <c r="AM482" s="209">
        <f t="shared" ca="1" si="65"/>
        <v>492</v>
      </c>
      <c r="AN482" s="209">
        <f t="shared" ca="1" si="66"/>
        <v>218</v>
      </c>
    </row>
    <row r="483" spans="2:40" x14ac:dyDescent="0.2">
      <c r="B483" t="s">
        <v>2191</v>
      </c>
      <c r="C483" t="s">
        <v>134</v>
      </c>
      <c r="D483" t="s">
        <v>111</v>
      </c>
      <c r="E483" t="s">
        <v>111</v>
      </c>
      <c r="F483">
        <v>-8.3000000000000007</v>
      </c>
      <c r="G483">
        <v>15</v>
      </c>
      <c r="H483">
        <v>15</v>
      </c>
      <c r="I483">
        <v>6</v>
      </c>
      <c r="J483">
        <v>330</v>
      </c>
      <c r="K483">
        <v>75.900000000000006</v>
      </c>
      <c r="L483">
        <v>5</v>
      </c>
      <c r="M483">
        <v>5</v>
      </c>
      <c r="N483">
        <v>0</v>
      </c>
      <c r="O483">
        <v>0</v>
      </c>
      <c r="P483">
        <v>71</v>
      </c>
      <c r="Q483">
        <v>39</v>
      </c>
      <c r="R483">
        <v>76</v>
      </c>
      <c r="S483">
        <v>33</v>
      </c>
      <c r="T483">
        <v>3</v>
      </c>
      <c r="U483">
        <v>12</v>
      </c>
      <c r="V483">
        <v>4.59</v>
      </c>
      <c r="W483">
        <v>4.03</v>
      </c>
      <c r="X483">
        <v>1.38</v>
      </c>
      <c r="Y483">
        <v>39</v>
      </c>
      <c r="Z483">
        <v>20</v>
      </c>
      <c r="AA483">
        <v>41</v>
      </c>
      <c r="AB483">
        <v>0.28899999999999998</v>
      </c>
      <c r="AC483">
        <v>0</v>
      </c>
      <c r="AD483" s="134">
        <f t="shared" si="62"/>
        <v>9.0118577075098809</v>
      </c>
      <c r="AE483" s="134">
        <f t="shared" si="63"/>
        <v>3.9130434782608692</v>
      </c>
      <c r="AF483" s="134">
        <f t="shared" si="64"/>
        <v>5.0988142292490117</v>
      </c>
      <c r="AH483" s="209">
        <f t="shared" si="67"/>
        <v>6</v>
      </c>
      <c r="AI483" s="209">
        <f t="shared" ca="1" si="68"/>
        <v>158</v>
      </c>
      <c r="AJ483" s="134">
        <f>(K483*'User Input'!$K$6)+(L483*'User Input'!$K$2)+(M483*'User Input'!$K$3)+(N483*'User Input'!$K$4)+(R483*'User Input'!$K$7)+(S483*'User Input'!$K$8)+(P483*'User Input'!$K$10)+(Q483*'User Input'!$K$9)+(O483*'User Input'!$K$11)+(I483*'User Input'!$K$12)</f>
        <v>150.70000000000005</v>
      </c>
      <c r="AK483">
        <f t="shared" si="70"/>
        <v>10.04666666666667</v>
      </c>
      <c r="AL483" s="209">
        <f t="shared" ca="1" si="69"/>
        <v>215</v>
      </c>
      <c r="AM483" s="209">
        <f t="shared" ca="1" si="65"/>
        <v>221</v>
      </c>
      <c r="AN483" s="209">
        <f t="shared" ca="1" si="66"/>
        <v>150</v>
      </c>
    </row>
    <row r="484" spans="2:40" x14ac:dyDescent="0.2">
      <c r="B484" t="s">
        <v>170</v>
      </c>
      <c r="C484" t="s">
        <v>117</v>
      </c>
      <c r="D484" t="s">
        <v>111</v>
      </c>
      <c r="E484" t="s">
        <v>111</v>
      </c>
      <c r="F484">
        <v>-8.4</v>
      </c>
      <c r="G484">
        <v>23</v>
      </c>
      <c r="H484">
        <v>23</v>
      </c>
      <c r="I484">
        <v>10</v>
      </c>
      <c r="J484">
        <v>528</v>
      </c>
      <c r="K484">
        <v>120.3</v>
      </c>
      <c r="L484">
        <v>6</v>
      </c>
      <c r="M484">
        <v>8</v>
      </c>
      <c r="N484">
        <v>0</v>
      </c>
      <c r="O484">
        <v>0</v>
      </c>
      <c r="P484">
        <v>129</v>
      </c>
      <c r="Q484">
        <v>64</v>
      </c>
      <c r="R484">
        <v>94</v>
      </c>
      <c r="S484">
        <v>44</v>
      </c>
      <c r="T484">
        <v>7</v>
      </c>
      <c r="U484">
        <v>18</v>
      </c>
      <c r="V484">
        <v>4.8099999999999996</v>
      </c>
      <c r="W484">
        <v>4.22</v>
      </c>
      <c r="X484">
        <v>1.43</v>
      </c>
      <c r="Y484">
        <v>48</v>
      </c>
      <c r="Z484">
        <v>20</v>
      </c>
      <c r="AA484">
        <v>32</v>
      </c>
      <c r="AB484">
        <v>0.30299999999999999</v>
      </c>
      <c r="AC484">
        <v>0</v>
      </c>
      <c r="AD484" s="134">
        <f t="shared" si="62"/>
        <v>7.0324189526184542</v>
      </c>
      <c r="AE484" s="134">
        <f t="shared" si="63"/>
        <v>3.2917705735660849</v>
      </c>
      <c r="AF484" s="134">
        <f t="shared" si="64"/>
        <v>3.7406483790523692</v>
      </c>
      <c r="AH484" s="209">
        <f t="shared" si="67"/>
        <v>10</v>
      </c>
      <c r="AI484" s="209">
        <f t="shared" ca="1" si="68"/>
        <v>111</v>
      </c>
      <c r="AJ484" s="134">
        <f>(K484*'User Input'!$K$6)+(L484*'User Input'!$K$2)+(M484*'User Input'!$K$3)+(N484*'User Input'!$K$4)+(R484*'User Input'!$K$7)+(S484*'User Input'!$K$8)+(P484*'User Input'!$K$10)+(Q484*'User Input'!$K$9)+(O484*'User Input'!$K$11)+(I484*'User Input'!$K$12)</f>
        <v>202.89999999999998</v>
      </c>
      <c r="AK484">
        <f t="shared" si="70"/>
        <v>8.8217391304347821</v>
      </c>
      <c r="AL484" s="209">
        <f t="shared" ca="1" si="69"/>
        <v>153</v>
      </c>
      <c r="AM484" s="209">
        <f t="shared" ca="1" si="65"/>
        <v>124</v>
      </c>
      <c r="AN484" s="209">
        <f t="shared" ca="1" si="66"/>
        <v>91</v>
      </c>
    </row>
    <row r="485" spans="2:40" x14ac:dyDescent="0.2">
      <c r="B485" t="s">
        <v>415</v>
      </c>
      <c r="C485" t="s">
        <v>130</v>
      </c>
      <c r="D485" t="s">
        <v>111</v>
      </c>
      <c r="E485" t="s">
        <v>111</v>
      </c>
      <c r="F485">
        <v>-8.4</v>
      </c>
      <c r="G485">
        <v>29</v>
      </c>
      <c r="H485">
        <v>13</v>
      </c>
      <c r="I485">
        <v>6</v>
      </c>
      <c r="J485">
        <v>391</v>
      </c>
      <c r="K485">
        <v>89.3</v>
      </c>
      <c r="L485">
        <v>5</v>
      </c>
      <c r="M485">
        <v>6</v>
      </c>
      <c r="N485">
        <v>0</v>
      </c>
      <c r="O485">
        <v>2</v>
      </c>
      <c r="P485">
        <v>87</v>
      </c>
      <c r="Q485">
        <v>42</v>
      </c>
      <c r="R485">
        <v>77</v>
      </c>
      <c r="S485">
        <v>41</v>
      </c>
      <c r="T485">
        <v>3</v>
      </c>
      <c r="U485">
        <v>11</v>
      </c>
      <c r="V485">
        <v>4.2699999999999996</v>
      </c>
      <c r="W485">
        <v>4.3600000000000003</v>
      </c>
      <c r="X485">
        <v>1.43</v>
      </c>
      <c r="Y485">
        <v>45</v>
      </c>
      <c r="Z485">
        <v>20</v>
      </c>
      <c r="AA485">
        <v>35</v>
      </c>
      <c r="AB485">
        <v>0.29299999999999998</v>
      </c>
      <c r="AC485">
        <v>0</v>
      </c>
      <c r="AD485" s="134">
        <f t="shared" si="62"/>
        <v>7.7603583426651737</v>
      </c>
      <c r="AE485" s="134">
        <f t="shared" si="63"/>
        <v>4.1321388577827545</v>
      </c>
      <c r="AF485" s="134">
        <f t="shared" si="64"/>
        <v>3.6282194848824192</v>
      </c>
      <c r="AH485" s="209">
        <f t="shared" si="67"/>
        <v>6</v>
      </c>
      <c r="AI485" s="209">
        <f t="shared" ca="1" si="68"/>
        <v>158</v>
      </c>
      <c r="AJ485" s="134">
        <f>(K485*'User Input'!$K$6)+(L485*'User Input'!$K$2)+(M485*'User Input'!$K$3)+(N485*'User Input'!$K$4)+(R485*'User Input'!$K$7)+(S485*'User Input'!$K$8)+(P485*'User Input'!$K$10)+(Q485*'User Input'!$K$9)+(O485*'User Input'!$K$11)+(I485*'User Input'!$K$12)</f>
        <v>159.39999999999998</v>
      </c>
      <c r="AK485">
        <f t="shared" si="70"/>
        <v>0</v>
      </c>
      <c r="AL485" s="209">
        <f t="shared" ca="1" si="69"/>
        <v>197</v>
      </c>
      <c r="AM485" s="209">
        <f t="shared" ca="1" si="65"/>
        <v>386</v>
      </c>
      <c r="AN485" s="209">
        <f t="shared" ca="1" si="66"/>
        <v>161</v>
      </c>
    </row>
    <row r="486" spans="2:40" x14ac:dyDescent="0.2">
      <c r="B486" t="s">
        <v>981</v>
      </c>
      <c r="C486" t="s">
        <v>132</v>
      </c>
      <c r="D486" t="s">
        <v>111</v>
      </c>
      <c r="E486" t="s">
        <v>111</v>
      </c>
      <c r="F486">
        <v>-8.4</v>
      </c>
      <c r="G486">
        <v>31</v>
      </c>
      <c r="H486">
        <v>7</v>
      </c>
      <c r="I486">
        <v>3</v>
      </c>
      <c r="J486">
        <v>333</v>
      </c>
      <c r="K486">
        <v>76.900000000000006</v>
      </c>
      <c r="L486">
        <v>4</v>
      </c>
      <c r="M486">
        <v>4</v>
      </c>
      <c r="N486">
        <v>0</v>
      </c>
      <c r="O486">
        <v>2</v>
      </c>
      <c r="P486">
        <v>75</v>
      </c>
      <c r="Q486">
        <v>36</v>
      </c>
      <c r="R486">
        <v>70</v>
      </c>
      <c r="S486">
        <v>30</v>
      </c>
      <c r="T486">
        <v>3</v>
      </c>
      <c r="U486">
        <v>9</v>
      </c>
      <c r="V486">
        <v>4.18</v>
      </c>
      <c r="W486">
        <v>3.96</v>
      </c>
      <c r="X486">
        <v>1.37</v>
      </c>
      <c r="Y486">
        <v>46</v>
      </c>
      <c r="Z486">
        <v>21</v>
      </c>
      <c r="AA486">
        <v>34</v>
      </c>
      <c r="AB486">
        <v>0.29699999999999999</v>
      </c>
      <c r="AC486">
        <v>0</v>
      </c>
      <c r="AD486" s="134">
        <f t="shared" si="62"/>
        <v>8.1924577373211953</v>
      </c>
      <c r="AE486" s="134">
        <f t="shared" si="63"/>
        <v>3.5110533159947983</v>
      </c>
      <c r="AF486" s="134">
        <f t="shared" si="64"/>
        <v>4.6814044213263966</v>
      </c>
      <c r="AH486" s="209">
        <f t="shared" si="67"/>
        <v>3</v>
      </c>
      <c r="AI486" s="209">
        <f t="shared" ca="1" si="68"/>
        <v>195</v>
      </c>
      <c r="AJ486" s="134">
        <f>(K486*'User Input'!$K$6)+(L486*'User Input'!$K$2)+(M486*'User Input'!$K$3)+(N486*'User Input'!$K$4)+(R486*'User Input'!$K$7)+(S486*'User Input'!$K$8)+(P486*'User Input'!$K$10)+(Q486*'User Input'!$K$9)+(O486*'User Input'!$K$11)+(I486*'User Input'!$K$12)</f>
        <v>141.70000000000005</v>
      </c>
      <c r="AK486">
        <f t="shared" si="70"/>
        <v>0</v>
      </c>
      <c r="AL486" s="209">
        <f t="shared" ca="1" si="69"/>
        <v>231</v>
      </c>
      <c r="AM486" s="209">
        <f t="shared" ca="1" si="65"/>
        <v>437</v>
      </c>
      <c r="AN486" s="209">
        <f t="shared" ca="1" si="66"/>
        <v>188</v>
      </c>
    </row>
    <row r="487" spans="2:40" x14ac:dyDescent="0.2">
      <c r="B487" t="s">
        <v>1490</v>
      </c>
      <c r="C487" t="s">
        <v>7</v>
      </c>
      <c r="D487" t="s">
        <v>111</v>
      </c>
      <c r="E487" t="s">
        <v>111</v>
      </c>
      <c r="F487">
        <v>-8.4</v>
      </c>
      <c r="G487">
        <v>34</v>
      </c>
      <c r="H487">
        <v>10</v>
      </c>
      <c r="I487">
        <v>4</v>
      </c>
      <c r="J487">
        <v>396</v>
      </c>
      <c r="K487">
        <v>92.2</v>
      </c>
      <c r="L487">
        <v>5</v>
      </c>
      <c r="M487">
        <v>6</v>
      </c>
      <c r="N487">
        <v>0</v>
      </c>
      <c r="O487">
        <v>2</v>
      </c>
      <c r="P487">
        <v>99</v>
      </c>
      <c r="Q487">
        <v>47</v>
      </c>
      <c r="R487">
        <v>73</v>
      </c>
      <c r="S487">
        <v>25</v>
      </c>
      <c r="T487">
        <v>4</v>
      </c>
      <c r="U487">
        <v>13</v>
      </c>
      <c r="V487">
        <v>4.5999999999999996</v>
      </c>
      <c r="W487">
        <v>3.87</v>
      </c>
      <c r="X487">
        <v>1.34</v>
      </c>
      <c r="Y487">
        <v>47</v>
      </c>
      <c r="Z487">
        <v>20</v>
      </c>
      <c r="AA487">
        <v>33</v>
      </c>
      <c r="AB487">
        <v>0.30299999999999999</v>
      </c>
      <c r="AC487">
        <v>0</v>
      </c>
      <c r="AD487" s="134">
        <f t="shared" si="62"/>
        <v>7.1258134490238607</v>
      </c>
      <c r="AE487" s="134">
        <f t="shared" si="63"/>
        <v>2.4403470715835138</v>
      </c>
      <c r="AF487" s="134">
        <f t="shared" si="64"/>
        <v>4.6854663774403473</v>
      </c>
      <c r="AH487" s="209">
        <f t="shared" si="67"/>
        <v>4</v>
      </c>
      <c r="AI487" s="209">
        <f t="shared" ca="1" si="68"/>
        <v>184</v>
      </c>
      <c r="AJ487" s="134">
        <f>(K487*'User Input'!$K$6)+(L487*'User Input'!$K$2)+(M487*'User Input'!$K$3)+(N487*'User Input'!$K$4)+(R487*'User Input'!$K$7)+(S487*'User Input'!$K$8)+(P487*'User Input'!$K$10)+(Q487*'User Input'!$K$9)+(O487*'User Input'!$K$11)+(I487*'User Input'!$K$12)</f>
        <v>159.10000000000002</v>
      </c>
      <c r="AK487">
        <f t="shared" si="70"/>
        <v>0</v>
      </c>
      <c r="AL487" s="209">
        <f t="shared" ca="1" si="69"/>
        <v>198</v>
      </c>
      <c r="AM487" s="209">
        <f t="shared" ca="1" si="65"/>
        <v>220</v>
      </c>
      <c r="AN487" s="209">
        <f t="shared" ca="1" si="66"/>
        <v>141</v>
      </c>
    </row>
    <row r="488" spans="2:40" x14ac:dyDescent="0.2">
      <c r="B488" t="s">
        <v>638</v>
      </c>
      <c r="C488" t="s">
        <v>719</v>
      </c>
      <c r="D488" t="s">
        <v>9</v>
      </c>
      <c r="E488" t="s">
        <v>9</v>
      </c>
      <c r="F488">
        <v>-8.5</v>
      </c>
      <c r="G488">
        <v>41</v>
      </c>
      <c r="H488">
        <v>0</v>
      </c>
      <c r="I488">
        <v>0</v>
      </c>
      <c r="J488">
        <v>174</v>
      </c>
      <c r="K488">
        <v>40.5</v>
      </c>
      <c r="L488">
        <v>2</v>
      </c>
      <c r="M488">
        <v>2</v>
      </c>
      <c r="N488">
        <v>0</v>
      </c>
      <c r="O488">
        <v>4</v>
      </c>
      <c r="P488">
        <v>35</v>
      </c>
      <c r="Q488">
        <v>18</v>
      </c>
      <c r="R488">
        <v>46</v>
      </c>
      <c r="S488">
        <v>19</v>
      </c>
      <c r="T488">
        <v>1</v>
      </c>
      <c r="U488">
        <v>5</v>
      </c>
      <c r="V488">
        <v>3.94</v>
      </c>
      <c r="W488">
        <v>3.48</v>
      </c>
      <c r="X488">
        <v>1.33</v>
      </c>
      <c r="Y488">
        <v>43</v>
      </c>
      <c r="Z488">
        <v>20</v>
      </c>
      <c r="AA488">
        <v>37</v>
      </c>
      <c r="AB488">
        <v>0.29099999999999998</v>
      </c>
      <c r="AC488">
        <v>0</v>
      </c>
      <c r="AD488" s="134">
        <f t="shared" si="62"/>
        <v>10.222222222222221</v>
      </c>
      <c r="AE488" s="134">
        <f t="shared" si="63"/>
        <v>4.2222222222222223</v>
      </c>
      <c r="AF488" s="134">
        <f t="shared" si="64"/>
        <v>5.9999999999999991</v>
      </c>
      <c r="AH488" s="209">
        <f t="shared" si="67"/>
        <v>0</v>
      </c>
      <c r="AI488" s="209">
        <f t="shared" ca="1" si="68"/>
        <v>347</v>
      </c>
      <c r="AJ488" s="134">
        <f>(K488*'User Input'!$K$6)+(L488*'User Input'!$K$2)+(M488*'User Input'!$K$3)+(N488*'User Input'!$K$4)+(R488*'User Input'!$K$7)+(S488*'User Input'!$K$8)+(P488*'User Input'!$K$10)+(Q488*'User Input'!$K$9)+(O488*'User Input'!$K$11)+(I488*'User Input'!$K$12)</f>
        <v>76.5</v>
      </c>
      <c r="AK488">
        <f t="shared" si="70"/>
        <v>1.8658536585365855</v>
      </c>
      <c r="AL488" s="209">
        <f t="shared" ca="1" si="69"/>
        <v>395</v>
      </c>
      <c r="AM488" s="209">
        <f t="shared" ca="1" si="65"/>
        <v>573</v>
      </c>
      <c r="AN488" s="209">
        <f t="shared" ca="1" si="66"/>
        <v>395</v>
      </c>
    </row>
    <row r="489" spans="2:40" x14ac:dyDescent="0.2">
      <c r="B489" t="s">
        <v>572</v>
      </c>
      <c r="C489" t="s">
        <v>122</v>
      </c>
      <c r="D489" t="s">
        <v>9</v>
      </c>
      <c r="E489" t="s">
        <v>9</v>
      </c>
      <c r="F489">
        <v>-8.6</v>
      </c>
      <c r="G489">
        <v>62</v>
      </c>
      <c r="H489">
        <v>0</v>
      </c>
      <c r="I489">
        <v>0</v>
      </c>
      <c r="J489">
        <v>187</v>
      </c>
      <c r="K489">
        <v>43.1</v>
      </c>
      <c r="L489">
        <v>2</v>
      </c>
      <c r="M489">
        <v>2</v>
      </c>
      <c r="N489">
        <v>1</v>
      </c>
      <c r="O489">
        <v>15</v>
      </c>
      <c r="P489">
        <v>41</v>
      </c>
      <c r="Q489">
        <v>18</v>
      </c>
      <c r="R489">
        <v>42</v>
      </c>
      <c r="S489">
        <v>19</v>
      </c>
      <c r="T489">
        <v>2</v>
      </c>
      <c r="U489">
        <v>4</v>
      </c>
      <c r="V489">
        <v>3.71</v>
      </c>
      <c r="W489">
        <v>3.54</v>
      </c>
      <c r="X489">
        <v>1.37</v>
      </c>
      <c r="Y489">
        <v>55</v>
      </c>
      <c r="Z489">
        <v>20</v>
      </c>
      <c r="AA489">
        <v>25</v>
      </c>
      <c r="AB489">
        <v>0.30399999999999999</v>
      </c>
      <c r="AC489">
        <v>0</v>
      </c>
      <c r="AD489" s="134">
        <f t="shared" si="62"/>
        <v>8.7703016241299299</v>
      </c>
      <c r="AE489" s="134">
        <f t="shared" si="63"/>
        <v>3.9675174013921111</v>
      </c>
      <c r="AF489" s="134">
        <f t="shared" si="64"/>
        <v>4.8027842227378184</v>
      </c>
      <c r="AH489" s="209">
        <f t="shared" si="67"/>
        <v>0</v>
      </c>
      <c r="AI489" s="209">
        <f t="shared" ca="1" si="68"/>
        <v>347</v>
      </c>
      <c r="AJ489" s="134">
        <f>(K489*'User Input'!$K$6)+(L489*'User Input'!$K$2)+(M489*'User Input'!$K$3)+(N489*'User Input'!$K$4)+(R489*'User Input'!$K$7)+(S489*'User Input'!$K$8)+(P489*'User Input'!$K$10)+(Q489*'User Input'!$K$9)+(O489*'User Input'!$K$11)+(I489*'User Input'!$K$12)</f>
        <v>83.300000000000011</v>
      </c>
      <c r="AK489">
        <f t="shared" si="70"/>
        <v>1.3435483870967744</v>
      </c>
      <c r="AL489" s="209">
        <f t="shared" ca="1" si="69"/>
        <v>381</v>
      </c>
      <c r="AM489" s="209">
        <f t="shared" ca="1" si="65"/>
        <v>668</v>
      </c>
      <c r="AN489" s="209">
        <f t="shared" ca="1" si="66"/>
        <v>466</v>
      </c>
    </row>
    <row r="490" spans="2:40" x14ac:dyDescent="0.2">
      <c r="B490" t="s">
        <v>631</v>
      </c>
      <c r="C490" t="s">
        <v>131</v>
      </c>
      <c r="D490" t="s">
        <v>9</v>
      </c>
      <c r="E490" t="s">
        <v>9</v>
      </c>
      <c r="F490">
        <v>-8.6999999999999993</v>
      </c>
      <c r="G490">
        <v>41</v>
      </c>
      <c r="H490">
        <v>0</v>
      </c>
      <c r="I490">
        <v>0</v>
      </c>
      <c r="J490">
        <v>174</v>
      </c>
      <c r="K490">
        <v>40.5</v>
      </c>
      <c r="L490">
        <v>2</v>
      </c>
      <c r="M490">
        <v>2</v>
      </c>
      <c r="N490">
        <v>0</v>
      </c>
      <c r="O490">
        <v>4</v>
      </c>
      <c r="P490">
        <v>35</v>
      </c>
      <c r="Q490">
        <v>18</v>
      </c>
      <c r="R490">
        <v>45</v>
      </c>
      <c r="S490">
        <v>18</v>
      </c>
      <c r="T490">
        <v>1</v>
      </c>
      <c r="U490">
        <v>5</v>
      </c>
      <c r="V490">
        <v>4.03</v>
      </c>
      <c r="W490">
        <v>3.53</v>
      </c>
      <c r="X490">
        <v>1.32</v>
      </c>
      <c r="Y490">
        <v>39</v>
      </c>
      <c r="Z490">
        <v>21</v>
      </c>
      <c r="AA490">
        <v>41</v>
      </c>
      <c r="AB490">
        <v>0.28899999999999998</v>
      </c>
      <c r="AC490">
        <v>0</v>
      </c>
      <c r="AD490" s="134">
        <f t="shared" si="62"/>
        <v>10</v>
      </c>
      <c r="AE490" s="134">
        <f t="shared" si="63"/>
        <v>4</v>
      </c>
      <c r="AF490" s="134">
        <f t="shared" si="64"/>
        <v>6</v>
      </c>
      <c r="AH490" s="209">
        <f t="shared" si="67"/>
        <v>0</v>
      </c>
      <c r="AI490" s="209">
        <f t="shared" ca="1" si="68"/>
        <v>347</v>
      </c>
      <c r="AJ490" s="134">
        <f>(K490*'User Input'!$K$6)+(L490*'User Input'!$K$2)+(M490*'User Input'!$K$3)+(N490*'User Input'!$K$4)+(R490*'User Input'!$K$7)+(S490*'User Input'!$K$8)+(P490*'User Input'!$K$10)+(Q490*'User Input'!$K$9)+(O490*'User Input'!$K$11)+(I490*'User Input'!$K$12)</f>
        <v>77</v>
      </c>
      <c r="AK490">
        <f t="shared" si="70"/>
        <v>1.8780487804878048</v>
      </c>
      <c r="AL490" s="209">
        <f t="shared" ca="1" si="69"/>
        <v>394</v>
      </c>
      <c r="AM490" s="209">
        <f t="shared" ca="1" si="65"/>
        <v>516</v>
      </c>
      <c r="AN490" s="209">
        <f t="shared" ca="1" si="66"/>
        <v>395</v>
      </c>
    </row>
    <row r="491" spans="2:40" x14ac:dyDescent="0.2">
      <c r="B491" t="s">
        <v>1009</v>
      </c>
      <c r="C491" t="s">
        <v>133</v>
      </c>
      <c r="D491" t="s">
        <v>9</v>
      </c>
      <c r="E491" t="s">
        <v>9</v>
      </c>
      <c r="F491">
        <v>-8.6999999999999993</v>
      </c>
      <c r="G491">
        <v>65</v>
      </c>
      <c r="H491">
        <v>0</v>
      </c>
      <c r="I491">
        <v>0</v>
      </c>
      <c r="J491">
        <v>311</v>
      </c>
      <c r="K491">
        <v>71.3</v>
      </c>
      <c r="L491">
        <v>3</v>
      </c>
      <c r="M491">
        <v>4</v>
      </c>
      <c r="N491">
        <v>3</v>
      </c>
      <c r="O491">
        <v>15</v>
      </c>
      <c r="P491">
        <v>77</v>
      </c>
      <c r="Q491">
        <v>34</v>
      </c>
      <c r="R491">
        <v>47</v>
      </c>
      <c r="S491">
        <v>26</v>
      </c>
      <c r="T491">
        <v>2</v>
      </c>
      <c r="U491">
        <v>8</v>
      </c>
      <c r="V491">
        <v>4.3</v>
      </c>
      <c r="W491">
        <v>4.1100000000000003</v>
      </c>
      <c r="X491">
        <v>1.44</v>
      </c>
      <c r="Y491">
        <v>53</v>
      </c>
      <c r="Z491">
        <v>21</v>
      </c>
      <c r="AA491">
        <v>26</v>
      </c>
      <c r="AB491">
        <v>0.30399999999999999</v>
      </c>
      <c r="AC491">
        <v>0</v>
      </c>
      <c r="AD491" s="134">
        <f t="shared" si="62"/>
        <v>5.9326788218793833</v>
      </c>
      <c r="AE491" s="134">
        <f t="shared" si="63"/>
        <v>3.2819074333800842</v>
      </c>
      <c r="AF491" s="134">
        <f t="shared" si="64"/>
        <v>2.6507713884992992</v>
      </c>
      <c r="AH491" s="209">
        <f t="shared" si="67"/>
        <v>0</v>
      </c>
      <c r="AI491" s="209">
        <f t="shared" ca="1" si="68"/>
        <v>347</v>
      </c>
      <c r="AJ491" s="134">
        <f>(K491*'User Input'!$K$6)+(L491*'User Input'!$K$2)+(M491*'User Input'!$K$3)+(N491*'User Input'!$K$4)+(R491*'User Input'!$K$7)+(S491*'User Input'!$K$8)+(P491*'User Input'!$K$10)+(Q491*'User Input'!$K$9)+(O491*'User Input'!$K$11)+(I491*'User Input'!$K$12)</f>
        <v>122.39999999999998</v>
      </c>
      <c r="AK491">
        <f t="shared" si="70"/>
        <v>1.8830769230769226</v>
      </c>
      <c r="AL491" s="209">
        <f t="shared" ca="1" si="69"/>
        <v>269</v>
      </c>
      <c r="AM491" s="209">
        <f t="shared" ca="1" si="65"/>
        <v>366</v>
      </c>
      <c r="AN491" s="209">
        <f t="shared" ca="1" si="66"/>
        <v>218</v>
      </c>
    </row>
    <row r="492" spans="2:40" x14ac:dyDescent="0.2">
      <c r="B492" t="s">
        <v>3607</v>
      </c>
      <c r="C492" t="s">
        <v>718</v>
      </c>
      <c r="D492" t="s">
        <v>9</v>
      </c>
      <c r="E492" t="s">
        <v>9</v>
      </c>
      <c r="F492">
        <v>-8.6999999999999993</v>
      </c>
      <c r="G492">
        <v>36</v>
      </c>
      <c r="H492">
        <v>0</v>
      </c>
      <c r="I492">
        <v>0</v>
      </c>
      <c r="J492">
        <v>182</v>
      </c>
      <c r="K492">
        <v>42.7</v>
      </c>
      <c r="L492">
        <v>2</v>
      </c>
      <c r="M492">
        <v>2</v>
      </c>
      <c r="N492">
        <v>0</v>
      </c>
      <c r="O492">
        <v>5</v>
      </c>
      <c r="P492">
        <v>40</v>
      </c>
      <c r="Q492">
        <v>20</v>
      </c>
      <c r="R492">
        <v>43</v>
      </c>
      <c r="S492">
        <v>14</v>
      </c>
      <c r="T492">
        <v>2</v>
      </c>
      <c r="U492">
        <v>6</v>
      </c>
      <c r="V492">
        <v>4.1399999999999997</v>
      </c>
      <c r="W492">
        <v>3.51</v>
      </c>
      <c r="X492">
        <v>1.26</v>
      </c>
      <c r="Y492">
        <v>36</v>
      </c>
      <c r="Z492">
        <v>20</v>
      </c>
      <c r="AA492">
        <v>44</v>
      </c>
      <c r="AB492">
        <v>0.28499999999999998</v>
      </c>
      <c r="AC492">
        <v>0</v>
      </c>
      <c r="AD492" s="134">
        <f t="shared" si="62"/>
        <v>9.063231850117095</v>
      </c>
      <c r="AE492" s="134">
        <f t="shared" si="63"/>
        <v>2.9508196721311473</v>
      </c>
      <c r="AF492" s="134">
        <f t="shared" si="64"/>
        <v>6.1124121779859477</v>
      </c>
      <c r="AH492" s="209">
        <f t="shared" si="67"/>
        <v>0</v>
      </c>
      <c r="AI492" s="209">
        <f t="shared" ca="1" si="68"/>
        <v>347</v>
      </c>
      <c r="AJ492" s="134">
        <f>(K492*'User Input'!$K$6)+(L492*'User Input'!$K$2)+(M492*'User Input'!$K$3)+(N492*'User Input'!$K$4)+(R492*'User Input'!$K$7)+(S492*'User Input'!$K$8)+(P492*'User Input'!$K$10)+(Q492*'User Input'!$K$9)+(O492*'User Input'!$K$11)+(I492*'User Input'!$K$12)</f>
        <v>79.600000000000023</v>
      </c>
      <c r="AK492">
        <f t="shared" si="70"/>
        <v>2.2111111111111117</v>
      </c>
      <c r="AL492" s="209">
        <f t="shared" ca="1" si="69"/>
        <v>385</v>
      </c>
      <c r="AM492" s="209">
        <f t="shared" ca="1" si="65"/>
        <v>454</v>
      </c>
      <c r="AN492" s="209">
        <f t="shared" ca="1" si="66"/>
        <v>331</v>
      </c>
    </row>
    <row r="493" spans="2:40" x14ac:dyDescent="0.2">
      <c r="B493" t="s">
        <v>2426</v>
      </c>
      <c r="C493" t="s">
        <v>2</v>
      </c>
      <c r="D493" t="s">
        <v>111</v>
      </c>
      <c r="E493" t="s">
        <v>111</v>
      </c>
      <c r="F493">
        <v>-8.6999999999999993</v>
      </c>
      <c r="G493">
        <v>16</v>
      </c>
      <c r="H493">
        <v>16</v>
      </c>
      <c r="I493">
        <v>7</v>
      </c>
      <c r="J493">
        <v>318</v>
      </c>
      <c r="K493">
        <v>74.5</v>
      </c>
      <c r="L493">
        <v>4</v>
      </c>
      <c r="M493">
        <v>5</v>
      </c>
      <c r="N493">
        <v>0</v>
      </c>
      <c r="O493">
        <v>0</v>
      </c>
      <c r="P493">
        <v>76</v>
      </c>
      <c r="Q493">
        <v>35</v>
      </c>
      <c r="R493">
        <v>59</v>
      </c>
      <c r="S493">
        <v>22</v>
      </c>
      <c r="T493">
        <v>3</v>
      </c>
      <c r="U493">
        <v>10</v>
      </c>
      <c r="V493">
        <v>4.2699999999999996</v>
      </c>
      <c r="W493">
        <v>4</v>
      </c>
      <c r="X493">
        <v>1.32</v>
      </c>
      <c r="Y493">
        <v>46</v>
      </c>
      <c r="Z493">
        <v>21</v>
      </c>
      <c r="AA493">
        <v>34</v>
      </c>
      <c r="AB493">
        <v>0.29499999999999998</v>
      </c>
      <c r="AC493">
        <v>0</v>
      </c>
      <c r="AD493" s="134">
        <f t="shared" si="62"/>
        <v>7.1275167785234901</v>
      </c>
      <c r="AE493" s="134">
        <f t="shared" si="63"/>
        <v>2.6577181208053693</v>
      </c>
      <c r="AF493" s="134">
        <f t="shared" si="64"/>
        <v>4.4697986577181208</v>
      </c>
      <c r="AH493" s="209">
        <f t="shared" si="67"/>
        <v>7</v>
      </c>
      <c r="AI493" s="209">
        <f t="shared" ca="1" si="68"/>
        <v>146</v>
      </c>
      <c r="AJ493" s="134">
        <f>(K493*'User Input'!$K$6)+(L493*'User Input'!$K$2)+(M493*'User Input'!$K$3)+(N493*'User Input'!$K$4)+(R493*'User Input'!$K$7)+(S493*'User Input'!$K$8)+(P493*'User Input'!$K$10)+(Q493*'User Input'!$K$9)+(O493*'User Input'!$K$11)+(I493*'User Input'!$K$12)</f>
        <v>144</v>
      </c>
      <c r="AK493">
        <f t="shared" si="70"/>
        <v>9</v>
      </c>
      <c r="AL493" s="209">
        <f t="shared" ca="1" si="69"/>
        <v>224</v>
      </c>
      <c r="AM493" s="209">
        <f t="shared" ca="1" si="65"/>
        <v>386</v>
      </c>
      <c r="AN493" s="209">
        <f t="shared" ca="1" si="66"/>
        <v>178</v>
      </c>
    </row>
    <row r="494" spans="2:40" x14ac:dyDescent="0.2">
      <c r="B494" t="s">
        <v>3606</v>
      </c>
      <c r="C494" t="s">
        <v>135</v>
      </c>
      <c r="D494" t="s">
        <v>9</v>
      </c>
      <c r="E494" t="s">
        <v>9</v>
      </c>
      <c r="F494">
        <v>-8.6999999999999993</v>
      </c>
      <c r="G494">
        <v>26</v>
      </c>
      <c r="H494">
        <v>2</v>
      </c>
      <c r="I494">
        <v>1</v>
      </c>
      <c r="J494">
        <v>225</v>
      </c>
      <c r="K494">
        <v>52.1</v>
      </c>
      <c r="L494">
        <v>3</v>
      </c>
      <c r="M494">
        <v>3</v>
      </c>
      <c r="N494">
        <v>0</v>
      </c>
      <c r="O494">
        <v>2</v>
      </c>
      <c r="P494">
        <v>52</v>
      </c>
      <c r="Q494">
        <v>24</v>
      </c>
      <c r="R494">
        <v>45</v>
      </c>
      <c r="S494">
        <v>19</v>
      </c>
      <c r="T494">
        <v>2</v>
      </c>
      <c r="U494">
        <v>6</v>
      </c>
      <c r="V494">
        <v>4.16</v>
      </c>
      <c r="W494">
        <v>3.85</v>
      </c>
      <c r="X494">
        <v>1.36</v>
      </c>
      <c r="Y494">
        <v>49</v>
      </c>
      <c r="Z494">
        <v>21</v>
      </c>
      <c r="AA494">
        <v>30</v>
      </c>
      <c r="AB494">
        <v>0.3</v>
      </c>
      <c r="AC494">
        <v>0</v>
      </c>
      <c r="AD494" s="134">
        <f t="shared" si="62"/>
        <v>7.773512476007677</v>
      </c>
      <c r="AE494" s="134">
        <f t="shared" si="63"/>
        <v>3.2821497120921306</v>
      </c>
      <c r="AF494" s="134">
        <f t="shared" si="64"/>
        <v>4.4913627639155465</v>
      </c>
      <c r="AH494" s="209">
        <f t="shared" si="67"/>
        <v>1</v>
      </c>
      <c r="AI494" s="209">
        <f t="shared" ca="1" si="68"/>
        <v>241</v>
      </c>
      <c r="AJ494" s="134">
        <f>(K494*'User Input'!$K$6)+(L494*'User Input'!$K$2)+(M494*'User Input'!$K$3)+(N494*'User Input'!$K$4)+(R494*'User Input'!$K$7)+(S494*'User Input'!$K$8)+(P494*'User Input'!$K$10)+(Q494*'User Input'!$K$9)+(O494*'User Input'!$K$11)+(I494*'User Input'!$K$12)</f>
        <v>92.800000000000011</v>
      </c>
      <c r="AK494">
        <f t="shared" si="70"/>
        <v>3.5692307692307699</v>
      </c>
      <c r="AL494" s="209">
        <f t="shared" ca="1" si="69"/>
        <v>355</v>
      </c>
      <c r="AM494" s="209">
        <f t="shared" ca="1" si="65"/>
        <v>441</v>
      </c>
      <c r="AN494" s="209">
        <f t="shared" ca="1" si="66"/>
        <v>331</v>
      </c>
    </row>
    <row r="495" spans="2:40" x14ac:dyDescent="0.2">
      <c r="B495" t="s">
        <v>2224</v>
      </c>
      <c r="C495" t="s">
        <v>113</v>
      </c>
      <c r="D495" t="s">
        <v>111</v>
      </c>
      <c r="E495" t="s">
        <v>111</v>
      </c>
      <c r="F495">
        <v>-8.6999999999999993</v>
      </c>
      <c r="G495">
        <v>16</v>
      </c>
      <c r="H495">
        <v>16</v>
      </c>
      <c r="I495">
        <v>7</v>
      </c>
      <c r="J495">
        <v>368</v>
      </c>
      <c r="K495">
        <v>84.2</v>
      </c>
      <c r="L495">
        <v>5</v>
      </c>
      <c r="M495">
        <v>5</v>
      </c>
      <c r="N495">
        <v>0</v>
      </c>
      <c r="O495">
        <v>0</v>
      </c>
      <c r="P495">
        <v>84</v>
      </c>
      <c r="Q495">
        <v>42</v>
      </c>
      <c r="R495">
        <v>76</v>
      </c>
      <c r="S495">
        <v>34</v>
      </c>
      <c r="T495">
        <v>4</v>
      </c>
      <c r="U495">
        <v>12</v>
      </c>
      <c r="V495">
        <v>4.53</v>
      </c>
      <c r="W495">
        <v>4.05</v>
      </c>
      <c r="X495">
        <v>1.41</v>
      </c>
      <c r="Y495">
        <v>47</v>
      </c>
      <c r="Z495">
        <v>21</v>
      </c>
      <c r="AA495">
        <v>32</v>
      </c>
      <c r="AB495">
        <v>0.3</v>
      </c>
      <c r="AC495">
        <v>0</v>
      </c>
      <c r="AD495" s="134">
        <f t="shared" si="62"/>
        <v>8.1235154394299283</v>
      </c>
      <c r="AE495" s="134">
        <f t="shared" si="63"/>
        <v>3.6342042755344415</v>
      </c>
      <c r="AF495" s="134">
        <f t="shared" si="64"/>
        <v>4.4893111638954863</v>
      </c>
      <c r="AH495" s="209">
        <f t="shared" si="67"/>
        <v>7</v>
      </c>
      <c r="AI495" s="209">
        <f t="shared" ca="1" si="68"/>
        <v>146</v>
      </c>
      <c r="AJ495" s="134">
        <f>(K495*'User Input'!$K$6)+(L495*'User Input'!$K$2)+(M495*'User Input'!$K$3)+(N495*'User Input'!$K$4)+(R495*'User Input'!$K$7)+(S495*'User Input'!$K$8)+(P495*'User Input'!$K$10)+(Q495*'User Input'!$K$9)+(O495*'User Input'!$K$11)+(I495*'User Input'!$K$12)</f>
        <v>161.60000000000002</v>
      </c>
      <c r="AK495">
        <f t="shared" si="70"/>
        <v>10.100000000000001</v>
      </c>
      <c r="AL495" s="209">
        <f t="shared" ca="1" si="69"/>
        <v>196</v>
      </c>
      <c r="AM495" s="209">
        <f t="shared" ca="1" si="65"/>
        <v>244</v>
      </c>
      <c r="AN495" s="209">
        <f t="shared" ca="1" si="66"/>
        <v>150</v>
      </c>
    </row>
    <row r="496" spans="2:40" x14ac:dyDescent="0.2">
      <c r="B496" t="s">
        <v>648</v>
      </c>
      <c r="C496" t="s">
        <v>8</v>
      </c>
      <c r="D496" t="s">
        <v>9</v>
      </c>
      <c r="E496" t="s">
        <v>9</v>
      </c>
      <c r="F496">
        <v>-8.8000000000000007</v>
      </c>
      <c r="G496">
        <v>41</v>
      </c>
      <c r="H496">
        <v>0</v>
      </c>
      <c r="I496">
        <v>0</v>
      </c>
      <c r="J496">
        <v>174</v>
      </c>
      <c r="K496">
        <v>40.5</v>
      </c>
      <c r="L496">
        <v>2</v>
      </c>
      <c r="M496">
        <v>2</v>
      </c>
      <c r="N496">
        <v>0</v>
      </c>
      <c r="O496">
        <v>8</v>
      </c>
      <c r="P496">
        <v>37</v>
      </c>
      <c r="Q496">
        <v>18</v>
      </c>
      <c r="R496">
        <v>44</v>
      </c>
      <c r="S496">
        <v>17</v>
      </c>
      <c r="T496">
        <v>1</v>
      </c>
      <c r="U496">
        <v>5</v>
      </c>
      <c r="V496">
        <v>3.95</v>
      </c>
      <c r="W496">
        <v>3.45</v>
      </c>
      <c r="X496">
        <v>1.31</v>
      </c>
      <c r="Y496">
        <v>40</v>
      </c>
      <c r="Z496">
        <v>21</v>
      </c>
      <c r="AA496">
        <v>38</v>
      </c>
      <c r="AB496">
        <v>0.29799999999999999</v>
      </c>
      <c r="AC496">
        <v>0</v>
      </c>
      <c r="AD496" s="134">
        <f t="shared" si="62"/>
        <v>9.7777777777777786</v>
      </c>
      <c r="AE496" s="134">
        <f t="shared" si="63"/>
        <v>3.7777777777777777</v>
      </c>
      <c r="AF496" s="134">
        <f t="shared" si="64"/>
        <v>6.0000000000000009</v>
      </c>
      <c r="AH496" s="209">
        <f t="shared" si="67"/>
        <v>0</v>
      </c>
      <c r="AI496" s="209">
        <f t="shared" ca="1" si="68"/>
        <v>347</v>
      </c>
      <c r="AJ496" s="134">
        <f>(K496*'User Input'!$K$6)+(L496*'User Input'!$K$2)+(M496*'User Input'!$K$3)+(N496*'User Input'!$K$4)+(R496*'User Input'!$K$7)+(S496*'User Input'!$K$8)+(P496*'User Input'!$K$10)+(Q496*'User Input'!$K$9)+(O496*'User Input'!$K$11)+(I496*'User Input'!$K$12)</f>
        <v>75.5</v>
      </c>
      <c r="AK496">
        <f t="shared" si="70"/>
        <v>1.8414634146341464</v>
      </c>
      <c r="AL496" s="209">
        <f t="shared" ca="1" si="69"/>
        <v>401</v>
      </c>
      <c r="AM496" s="209">
        <f t="shared" ca="1" si="65"/>
        <v>567</v>
      </c>
      <c r="AN496" s="209">
        <f t="shared" ca="1" si="66"/>
        <v>395</v>
      </c>
    </row>
    <row r="497" spans="2:40" x14ac:dyDescent="0.2">
      <c r="B497" t="s">
        <v>650</v>
      </c>
      <c r="C497" t="s">
        <v>131</v>
      </c>
      <c r="D497" t="s">
        <v>9</v>
      </c>
      <c r="E497" t="s">
        <v>9</v>
      </c>
      <c r="F497">
        <v>-8.9</v>
      </c>
      <c r="G497">
        <v>45</v>
      </c>
      <c r="H497">
        <v>0</v>
      </c>
      <c r="I497">
        <v>0</v>
      </c>
      <c r="J497">
        <v>192</v>
      </c>
      <c r="K497">
        <v>45.4</v>
      </c>
      <c r="L497">
        <v>2</v>
      </c>
      <c r="M497">
        <v>2</v>
      </c>
      <c r="N497">
        <v>1</v>
      </c>
      <c r="O497">
        <v>5</v>
      </c>
      <c r="P497">
        <v>49</v>
      </c>
      <c r="Q497">
        <v>19</v>
      </c>
      <c r="R497">
        <v>33</v>
      </c>
      <c r="S497">
        <v>10</v>
      </c>
      <c r="T497">
        <v>2</v>
      </c>
      <c r="U497">
        <v>5</v>
      </c>
      <c r="V497">
        <v>3.81</v>
      </c>
      <c r="W497">
        <v>3.38</v>
      </c>
      <c r="X497">
        <v>1.3</v>
      </c>
      <c r="Y497">
        <v>56</v>
      </c>
      <c r="Z497">
        <v>21</v>
      </c>
      <c r="AA497">
        <v>23</v>
      </c>
      <c r="AB497">
        <v>0.308</v>
      </c>
      <c r="AC497">
        <v>0</v>
      </c>
      <c r="AD497" s="134">
        <f t="shared" si="62"/>
        <v>6.5418502202643172</v>
      </c>
      <c r="AE497" s="134">
        <f t="shared" si="63"/>
        <v>1.9823788546255507</v>
      </c>
      <c r="AF497" s="134">
        <f t="shared" si="64"/>
        <v>4.5594713656387666</v>
      </c>
      <c r="AH497" s="209">
        <f t="shared" si="67"/>
        <v>0</v>
      </c>
      <c r="AI497" s="209">
        <f t="shared" ca="1" si="68"/>
        <v>347</v>
      </c>
      <c r="AJ497" s="134">
        <f>(K497*'User Input'!$K$6)+(L497*'User Input'!$K$2)+(M497*'User Input'!$K$3)+(N497*'User Input'!$K$4)+(R497*'User Input'!$K$7)+(S497*'User Input'!$K$8)+(P497*'User Input'!$K$10)+(Q497*'User Input'!$K$9)+(O497*'User Input'!$K$11)+(I497*'User Input'!$K$12)</f>
        <v>85.699999999999989</v>
      </c>
      <c r="AK497">
        <f t="shared" si="70"/>
        <v>1.9044444444444442</v>
      </c>
      <c r="AL497" s="209">
        <f t="shared" ca="1" si="69"/>
        <v>376</v>
      </c>
      <c r="AM497" s="209">
        <f t="shared" ca="1" si="65"/>
        <v>634</v>
      </c>
      <c r="AN497" s="209">
        <f t="shared" ca="1" si="66"/>
        <v>395</v>
      </c>
    </row>
    <row r="498" spans="2:40" x14ac:dyDescent="0.2">
      <c r="B498" t="s">
        <v>614</v>
      </c>
      <c r="C498" t="s">
        <v>137</v>
      </c>
      <c r="D498" t="s">
        <v>9</v>
      </c>
      <c r="E498" t="s">
        <v>9</v>
      </c>
      <c r="F498">
        <v>-8.9</v>
      </c>
      <c r="G498">
        <v>55</v>
      </c>
      <c r="H498">
        <v>0</v>
      </c>
      <c r="I498">
        <v>0</v>
      </c>
      <c r="J498">
        <v>242</v>
      </c>
      <c r="K498">
        <v>55.1</v>
      </c>
      <c r="L498">
        <v>3</v>
      </c>
      <c r="M498">
        <v>3</v>
      </c>
      <c r="N498">
        <v>3</v>
      </c>
      <c r="O498">
        <v>12</v>
      </c>
      <c r="P498">
        <v>55</v>
      </c>
      <c r="Q498">
        <v>30</v>
      </c>
      <c r="R498">
        <v>50</v>
      </c>
      <c r="S498">
        <v>23</v>
      </c>
      <c r="T498">
        <v>2</v>
      </c>
      <c r="U498">
        <v>9</v>
      </c>
      <c r="V498">
        <v>4.8099999999999996</v>
      </c>
      <c r="W498">
        <v>4.1100000000000003</v>
      </c>
      <c r="X498">
        <v>1.41</v>
      </c>
      <c r="Y498">
        <v>35</v>
      </c>
      <c r="Z498">
        <v>21</v>
      </c>
      <c r="AA498">
        <v>44</v>
      </c>
      <c r="AB498">
        <v>0.28899999999999998</v>
      </c>
      <c r="AC498">
        <v>0</v>
      </c>
      <c r="AD498" s="134">
        <f t="shared" si="62"/>
        <v>8.1669691470054442</v>
      </c>
      <c r="AE498" s="134">
        <f t="shared" si="63"/>
        <v>3.7568058076225044</v>
      </c>
      <c r="AF498" s="134">
        <f t="shared" si="64"/>
        <v>4.4101633393829403</v>
      </c>
      <c r="AH498" s="209">
        <f t="shared" si="67"/>
        <v>0</v>
      </c>
      <c r="AI498" s="209">
        <f t="shared" ca="1" si="68"/>
        <v>347</v>
      </c>
      <c r="AJ498" s="134">
        <f>(K498*'User Input'!$K$6)+(L498*'User Input'!$K$2)+(M498*'User Input'!$K$3)+(N498*'User Input'!$K$4)+(R498*'User Input'!$K$7)+(S498*'User Input'!$K$8)+(P498*'User Input'!$K$10)+(Q498*'User Input'!$K$9)+(O498*'User Input'!$K$11)+(I498*'User Input'!$K$12)</f>
        <v>109.30000000000001</v>
      </c>
      <c r="AK498">
        <f t="shared" si="70"/>
        <v>1.9872727272727275</v>
      </c>
      <c r="AL498" s="209">
        <f t="shared" ca="1" si="69"/>
        <v>305</v>
      </c>
      <c r="AM498" s="209">
        <f t="shared" ca="1" si="65"/>
        <v>124</v>
      </c>
      <c r="AN498" s="209">
        <f t="shared" ca="1" si="66"/>
        <v>188</v>
      </c>
    </row>
    <row r="499" spans="2:40" x14ac:dyDescent="0.2">
      <c r="B499" t="s">
        <v>3608</v>
      </c>
      <c r="C499" t="s">
        <v>137</v>
      </c>
      <c r="D499" t="s">
        <v>9</v>
      </c>
      <c r="E499" t="s">
        <v>9</v>
      </c>
      <c r="F499">
        <v>-8.9</v>
      </c>
      <c r="G499">
        <v>31</v>
      </c>
      <c r="H499">
        <v>0</v>
      </c>
      <c r="I499">
        <v>0</v>
      </c>
      <c r="J499">
        <v>240</v>
      </c>
      <c r="K499">
        <v>55.4</v>
      </c>
      <c r="L499">
        <v>3</v>
      </c>
      <c r="M499">
        <v>3</v>
      </c>
      <c r="N499">
        <v>1</v>
      </c>
      <c r="O499">
        <v>4</v>
      </c>
      <c r="P499">
        <v>56</v>
      </c>
      <c r="Q499">
        <v>26</v>
      </c>
      <c r="R499">
        <v>44</v>
      </c>
      <c r="S499">
        <v>21</v>
      </c>
      <c r="T499">
        <v>3</v>
      </c>
      <c r="U499">
        <v>6</v>
      </c>
      <c r="V499">
        <v>4.25</v>
      </c>
      <c r="W499">
        <v>3.98</v>
      </c>
      <c r="X499">
        <v>1.4</v>
      </c>
      <c r="Y499">
        <v>49</v>
      </c>
      <c r="Z499">
        <v>21</v>
      </c>
      <c r="AA499">
        <v>30</v>
      </c>
      <c r="AB499">
        <v>0.3</v>
      </c>
      <c r="AC499">
        <v>0</v>
      </c>
      <c r="AD499" s="134">
        <f t="shared" si="62"/>
        <v>7.1480144404332133</v>
      </c>
      <c r="AE499" s="134">
        <f t="shared" si="63"/>
        <v>3.4115523465703972</v>
      </c>
      <c r="AF499" s="134">
        <f t="shared" si="64"/>
        <v>3.7364620938628161</v>
      </c>
      <c r="AH499" s="209">
        <f t="shared" si="67"/>
        <v>0</v>
      </c>
      <c r="AI499" s="209">
        <f t="shared" ca="1" si="68"/>
        <v>347</v>
      </c>
      <c r="AJ499" s="134">
        <f>(K499*'User Input'!$K$6)+(L499*'User Input'!$K$2)+(M499*'User Input'!$K$3)+(N499*'User Input'!$K$4)+(R499*'User Input'!$K$7)+(S499*'User Input'!$K$8)+(P499*'User Input'!$K$10)+(Q499*'User Input'!$K$9)+(O499*'User Input'!$K$11)+(I499*'User Input'!$K$12)</f>
        <v>98.199999999999989</v>
      </c>
      <c r="AK499">
        <f t="shared" si="70"/>
        <v>3.1677419354838707</v>
      </c>
      <c r="AL499" s="209">
        <f t="shared" ca="1" si="69"/>
        <v>341</v>
      </c>
      <c r="AM499" s="209">
        <f t="shared" ca="1" si="65"/>
        <v>396</v>
      </c>
      <c r="AN499" s="209">
        <f t="shared" ca="1" si="66"/>
        <v>331</v>
      </c>
    </row>
    <row r="500" spans="2:40" x14ac:dyDescent="0.2">
      <c r="B500" t="s">
        <v>1470</v>
      </c>
      <c r="C500" t="s">
        <v>7</v>
      </c>
      <c r="D500" t="s">
        <v>111</v>
      </c>
      <c r="E500" t="s">
        <v>111</v>
      </c>
      <c r="F500">
        <v>-8.9</v>
      </c>
      <c r="G500">
        <v>18</v>
      </c>
      <c r="H500">
        <v>18</v>
      </c>
      <c r="I500">
        <v>7</v>
      </c>
      <c r="J500">
        <v>374</v>
      </c>
      <c r="K500">
        <v>85.4</v>
      </c>
      <c r="L500">
        <v>5</v>
      </c>
      <c r="M500">
        <v>6</v>
      </c>
      <c r="N500">
        <v>0</v>
      </c>
      <c r="O500">
        <v>0</v>
      </c>
      <c r="P500">
        <v>82</v>
      </c>
      <c r="Q500">
        <v>45</v>
      </c>
      <c r="R500">
        <v>82</v>
      </c>
      <c r="S500">
        <v>39</v>
      </c>
      <c r="T500">
        <v>4</v>
      </c>
      <c r="U500">
        <v>13</v>
      </c>
      <c r="V500">
        <v>4.7300000000000004</v>
      </c>
      <c r="W500">
        <v>4.1500000000000004</v>
      </c>
      <c r="X500">
        <v>1.42</v>
      </c>
      <c r="Y500">
        <v>41</v>
      </c>
      <c r="Z500">
        <v>20</v>
      </c>
      <c r="AA500">
        <v>38</v>
      </c>
      <c r="AB500">
        <v>0.29399999999999998</v>
      </c>
      <c r="AC500">
        <v>0</v>
      </c>
      <c r="AD500" s="134">
        <f t="shared" si="62"/>
        <v>8.6416861826697886</v>
      </c>
      <c r="AE500" s="134">
        <f t="shared" si="63"/>
        <v>4.1100702576112411</v>
      </c>
      <c r="AF500" s="134">
        <f t="shared" si="64"/>
        <v>4.5316159250585475</v>
      </c>
      <c r="AH500" s="209">
        <f t="shared" si="67"/>
        <v>7</v>
      </c>
      <c r="AI500" s="209">
        <f t="shared" ca="1" si="68"/>
        <v>146</v>
      </c>
      <c r="AJ500" s="134">
        <f>(K500*'User Input'!$K$6)+(L500*'User Input'!$K$2)+(M500*'User Input'!$K$3)+(N500*'User Input'!$K$4)+(R500*'User Input'!$K$7)+(S500*'User Input'!$K$8)+(P500*'User Input'!$K$10)+(Q500*'User Input'!$K$9)+(O500*'User Input'!$K$11)+(I500*'User Input'!$K$12)</f>
        <v>157.20000000000005</v>
      </c>
      <c r="AK500">
        <f t="shared" si="70"/>
        <v>8.7333333333333361</v>
      </c>
      <c r="AL500" s="209">
        <f t="shared" ca="1" si="69"/>
        <v>206</v>
      </c>
      <c r="AM500" s="209">
        <f t="shared" ca="1" si="65"/>
        <v>149</v>
      </c>
      <c r="AN500" s="209">
        <f t="shared" ca="1" si="66"/>
        <v>141</v>
      </c>
    </row>
    <row r="501" spans="2:40" x14ac:dyDescent="0.2">
      <c r="B501" t="s">
        <v>626</v>
      </c>
      <c r="C501" t="s">
        <v>714</v>
      </c>
      <c r="D501" t="s">
        <v>9</v>
      </c>
      <c r="E501" t="s">
        <v>9</v>
      </c>
      <c r="F501">
        <v>-9</v>
      </c>
      <c r="G501">
        <v>45</v>
      </c>
      <c r="H501">
        <v>0</v>
      </c>
      <c r="I501">
        <v>0</v>
      </c>
      <c r="J501">
        <v>215</v>
      </c>
      <c r="K501">
        <v>49.9</v>
      </c>
      <c r="L501">
        <v>3</v>
      </c>
      <c r="M501">
        <v>2</v>
      </c>
      <c r="N501">
        <v>0</v>
      </c>
      <c r="O501">
        <v>6</v>
      </c>
      <c r="P501">
        <v>51</v>
      </c>
      <c r="Q501">
        <v>21</v>
      </c>
      <c r="R501">
        <v>41</v>
      </c>
      <c r="S501">
        <v>17</v>
      </c>
      <c r="T501">
        <v>2</v>
      </c>
      <c r="U501">
        <v>5</v>
      </c>
      <c r="V501">
        <v>3.87</v>
      </c>
      <c r="W501">
        <v>3.67</v>
      </c>
      <c r="X501">
        <v>1.36</v>
      </c>
      <c r="Y501">
        <v>52</v>
      </c>
      <c r="Z501">
        <v>21</v>
      </c>
      <c r="AA501">
        <v>27</v>
      </c>
      <c r="AB501">
        <v>0.307</v>
      </c>
      <c r="AC501">
        <v>0</v>
      </c>
      <c r="AD501" s="134">
        <f t="shared" si="62"/>
        <v>7.3947895791583171</v>
      </c>
      <c r="AE501" s="134">
        <f t="shared" si="63"/>
        <v>3.0661322645290583</v>
      </c>
      <c r="AF501" s="134">
        <f t="shared" si="64"/>
        <v>4.3286573146292593</v>
      </c>
      <c r="AH501" s="209">
        <f t="shared" si="67"/>
        <v>0</v>
      </c>
      <c r="AI501" s="209">
        <f t="shared" ca="1" si="68"/>
        <v>347</v>
      </c>
      <c r="AJ501" s="134">
        <f>(K501*'User Input'!$K$6)+(L501*'User Input'!$K$2)+(M501*'User Input'!$K$3)+(N501*'User Input'!$K$4)+(R501*'User Input'!$K$7)+(S501*'User Input'!$K$8)+(P501*'User Input'!$K$10)+(Q501*'User Input'!$K$9)+(O501*'User Input'!$K$11)+(I501*'User Input'!$K$12)</f>
        <v>92.199999999999989</v>
      </c>
      <c r="AK501">
        <f t="shared" si="70"/>
        <v>2.0488888888888885</v>
      </c>
      <c r="AL501" s="209">
        <f t="shared" ca="1" si="69"/>
        <v>357</v>
      </c>
      <c r="AM501" s="209">
        <f t="shared" ca="1" si="65"/>
        <v>607</v>
      </c>
      <c r="AN501" s="209">
        <f t="shared" ca="1" si="66"/>
        <v>395</v>
      </c>
    </row>
    <row r="502" spans="2:40" x14ac:dyDescent="0.2">
      <c r="B502" t="s">
        <v>632</v>
      </c>
      <c r="C502" t="s">
        <v>113</v>
      </c>
      <c r="D502" t="s">
        <v>9</v>
      </c>
      <c r="E502" t="s">
        <v>9</v>
      </c>
      <c r="F502">
        <v>-9</v>
      </c>
      <c r="G502">
        <v>28</v>
      </c>
      <c r="H502">
        <v>3</v>
      </c>
      <c r="I502">
        <v>1</v>
      </c>
      <c r="J502">
        <v>263</v>
      </c>
      <c r="K502">
        <v>60.4</v>
      </c>
      <c r="L502">
        <v>3</v>
      </c>
      <c r="M502">
        <v>3</v>
      </c>
      <c r="N502">
        <v>0</v>
      </c>
      <c r="O502">
        <v>2</v>
      </c>
      <c r="P502">
        <v>63</v>
      </c>
      <c r="Q502">
        <v>29</v>
      </c>
      <c r="R502">
        <v>49</v>
      </c>
      <c r="S502">
        <v>22</v>
      </c>
      <c r="T502">
        <v>3</v>
      </c>
      <c r="U502">
        <v>7</v>
      </c>
      <c r="V502">
        <v>4.3899999999999997</v>
      </c>
      <c r="W502">
        <v>3.92</v>
      </c>
      <c r="X502">
        <v>1.41</v>
      </c>
      <c r="Y502">
        <v>51</v>
      </c>
      <c r="Z502">
        <v>21</v>
      </c>
      <c r="AA502">
        <v>29</v>
      </c>
      <c r="AB502">
        <v>0.30399999999999999</v>
      </c>
      <c r="AC502">
        <v>0</v>
      </c>
      <c r="AD502" s="134">
        <f t="shared" ref="AD502:AD565" si="71">R502*9/K502</f>
        <v>7.3013245033112586</v>
      </c>
      <c r="AE502" s="134">
        <f t="shared" ref="AE502:AE565" si="72">S502*9/K502</f>
        <v>3.2781456953642385</v>
      </c>
      <c r="AF502" s="134">
        <f t="shared" ref="AF502:AF565" si="73">AD502-AE502</f>
        <v>4.0231788079470201</v>
      </c>
      <c r="AH502" s="209">
        <f t="shared" si="67"/>
        <v>1</v>
      </c>
      <c r="AI502" s="209">
        <f t="shared" ca="1" si="68"/>
        <v>241</v>
      </c>
      <c r="AJ502" s="134">
        <f>(K502*'User Input'!$K$6)+(L502*'User Input'!$K$2)+(M502*'User Input'!$K$3)+(N502*'User Input'!$K$4)+(R502*'User Input'!$K$7)+(S502*'User Input'!$K$8)+(P502*'User Input'!$K$10)+(Q502*'User Input'!$K$9)+(O502*'User Input'!$K$11)+(I502*'User Input'!$K$12)</f>
        <v>100.69999999999999</v>
      </c>
      <c r="AK502">
        <f t="shared" si="70"/>
        <v>3.5964285714285711</v>
      </c>
      <c r="AL502" s="209">
        <f t="shared" ca="1" si="69"/>
        <v>329</v>
      </c>
      <c r="AM502" s="209">
        <f t="shared" ref="AM502:AM565" ca="1" si="74">RANK(V502,OFFSET($V$182,0,0,COUNTA(V:V)+1,1))</f>
        <v>301</v>
      </c>
      <c r="AN502" s="209">
        <f t="shared" ref="AN502:AN565" ca="1" si="75">RANK(U502,OFFSET($U$182,0,0,COUNTA(U:U)+1,1))</f>
        <v>270</v>
      </c>
    </row>
    <row r="503" spans="2:40" x14ac:dyDescent="0.2">
      <c r="B503" t="s">
        <v>676</v>
      </c>
      <c r="C503" t="s">
        <v>115</v>
      </c>
      <c r="D503" t="s">
        <v>9</v>
      </c>
      <c r="E503" t="s">
        <v>9</v>
      </c>
      <c r="F503">
        <v>-9</v>
      </c>
      <c r="G503">
        <v>55</v>
      </c>
      <c r="H503">
        <v>0</v>
      </c>
      <c r="I503">
        <v>0</v>
      </c>
      <c r="J503">
        <v>239</v>
      </c>
      <c r="K503">
        <v>55.1</v>
      </c>
      <c r="L503">
        <v>3</v>
      </c>
      <c r="M503">
        <v>3</v>
      </c>
      <c r="N503">
        <v>0</v>
      </c>
      <c r="O503">
        <v>6</v>
      </c>
      <c r="P503">
        <v>54</v>
      </c>
      <c r="Q503">
        <v>27</v>
      </c>
      <c r="R503">
        <v>51</v>
      </c>
      <c r="S503">
        <v>21</v>
      </c>
      <c r="T503">
        <v>2</v>
      </c>
      <c r="U503">
        <v>8</v>
      </c>
      <c r="V503">
        <v>4.4400000000000004</v>
      </c>
      <c r="W503">
        <v>3.85</v>
      </c>
      <c r="X503">
        <v>1.37</v>
      </c>
      <c r="Y503">
        <v>41</v>
      </c>
      <c r="Z503">
        <v>21</v>
      </c>
      <c r="AA503">
        <v>39</v>
      </c>
      <c r="AB503">
        <v>0.29599999999999999</v>
      </c>
      <c r="AC503">
        <v>0</v>
      </c>
      <c r="AD503" s="134">
        <f t="shared" si="71"/>
        <v>8.3303085299455528</v>
      </c>
      <c r="AE503" s="134">
        <f t="shared" si="72"/>
        <v>3.4301270417422867</v>
      </c>
      <c r="AF503" s="134">
        <f t="shared" si="73"/>
        <v>4.9001814882032662</v>
      </c>
      <c r="AH503" s="209">
        <f t="shared" ref="AH503:AH566" si="76">INDEX(F503:AF1288,0,MATCH(AH$181,F$181:AF$181,0))</f>
        <v>0</v>
      </c>
      <c r="AI503" s="209">
        <f t="shared" ref="AI503:AI566" ca="1" si="77">RANK(AH503,OFFSET($AH$182,0,0,COUNTA(AH:AH)+1,1))</f>
        <v>347</v>
      </c>
      <c r="AJ503" s="134">
        <f>(K503*'User Input'!$K$6)+(L503*'User Input'!$K$2)+(M503*'User Input'!$K$3)+(N503*'User Input'!$K$4)+(R503*'User Input'!$K$7)+(S503*'User Input'!$K$8)+(P503*'User Input'!$K$10)+(Q503*'User Input'!$K$9)+(O503*'User Input'!$K$11)+(I503*'User Input'!$K$12)</f>
        <v>94.800000000000011</v>
      </c>
      <c r="AK503">
        <f t="shared" si="70"/>
        <v>1.7236363636363639</v>
      </c>
      <c r="AL503" s="209">
        <f t="shared" ref="AL503:AL566" ca="1" si="78">RANK(AJ503,OFFSET($AJ$182,0,0,COUNTA(AJ:AJ)+1,1))</f>
        <v>352</v>
      </c>
      <c r="AM503" s="209">
        <f t="shared" ca="1" si="74"/>
        <v>275</v>
      </c>
      <c r="AN503" s="209">
        <f t="shared" ca="1" si="75"/>
        <v>218</v>
      </c>
    </row>
    <row r="504" spans="2:40" x14ac:dyDescent="0.2">
      <c r="B504" t="s">
        <v>3609</v>
      </c>
      <c r="C504" t="s">
        <v>718</v>
      </c>
      <c r="D504" t="s">
        <v>9</v>
      </c>
      <c r="E504" t="s">
        <v>9</v>
      </c>
      <c r="F504">
        <v>-9</v>
      </c>
      <c r="G504">
        <v>36</v>
      </c>
      <c r="H504">
        <v>3</v>
      </c>
      <c r="I504">
        <v>2</v>
      </c>
      <c r="J504">
        <v>210</v>
      </c>
      <c r="K504">
        <v>49</v>
      </c>
      <c r="L504">
        <v>3</v>
      </c>
      <c r="M504">
        <v>3</v>
      </c>
      <c r="N504">
        <v>0</v>
      </c>
      <c r="O504">
        <v>3</v>
      </c>
      <c r="P504">
        <v>50</v>
      </c>
      <c r="Q504">
        <v>23</v>
      </c>
      <c r="R504">
        <v>40</v>
      </c>
      <c r="S504">
        <v>15</v>
      </c>
      <c r="T504">
        <v>2</v>
      </c>
      <c r="U504">
        <v>6</v>
      </c>
      <c r="V504">
        <v>4.22</v>
      </c>
      <c r="W504">
        <v>3.88</v>
      </c>
      <c r="X504">
        <v>1.32</v>
      </c>
      <c r="Y504">
        <v>48</v>
      </c>
      <c r="Z504">
        <v>20</v>
      </c>
      <c r="AA504">
        <v>32</v>
      </c>
      <c r="AB504">
        <v>0.29599999999999999</v>
      </c>
      <c r="AC504">
        <v>0</v>
      </c>
      <c r="AD504" s="134">
        <f t="shared" si="71"/>
        <v>7.3469387755102042</v>
      </c>
      <c r="AE504" s="134">
        <f t="shared" si="72"/>
        <v>2.7551020408163267</v>
      </c>
      <c r="AF504" s="134">
        <f t="shared" si="73"/>
        <v>4.591836734693878</v>
      </c>
      <c r="AH504" s="209">
        <f t="shared" si="76"/>
        <v>2</v>
      </c>
      <c r="AI504" s="209">
        <f t="shared" ca="1" si="77"/>
        <v>212</v>
      </c>
      <c r="AJ504" s="134">
        <f>(K504*'User Input'!$K$6)+(L504*'User Input'!$K$2)+(M504*'User Input'!$K$3)+(N504*'User Input'!$K$4)+(R504*'User Input'!$K$7)+(S504*'User Input'!$K$8)+(P504*'User Input'!$K$10)+(Q504*'User Input'!$K$9)+(O504*'User Input'!$K$11)+(I504*'User Input'!$K$12)</f>
        <v>91</v>
      </c>
      <c r="AK504">
        <f t="shared" si="70"/>
        <v>2.5277777777777777</v>
      </c>
      <c r="AL504" s="209">
        <f t="shared" ca="1" si="78"/>
        <v>359</v>
      </c>
      <c r="AM504" s="209">
        <f t="shared" ca="1" si="74"/>
        <v>413</v>
      </c>
      <c r="AN504" s="209">
        <f t="shared" ca="1" si="75"/>
        <v>331</v>
      </c>
    </row>
    <row r="505" spans="2:40" x14ac:dyDescent="0.2">
      <c r="B505" t="s">
        <v>561</v>
      </c>
      <c r="C505" t="s">
        <v>715</v>
      </c>
      <c r="D505" t="s">
        <v>9</v>
      </c>
      <c r="E505" t="s">
        <v>9</v>
      </c>
      <c r="F505">
        <v>-9.1</v>
      </c>
      <c r="G505">
        <v>41</v>
      </c>
      <c r="H505">
        <v>0</v>
      </c>
      <c r="I505">
        <v>0</v>
      </c>
      <c r="J505">
        <v>154</v>
      </c>
      <c r="K505">
        <v>36.5</v>
      </c>
      <c r="L505">
        <v>2</v>
      </c>
      <c r="M505">
        <v>2</v>
      </c>
      <c r="N505">
        <v>0</v>
      </c>
      <c r="O505">
        <v>7</v>
      </c>
      <c r="P505">
        <v>33</v>
      </c>
      <c r="Q505">
        <v>16</v>
      </c>
      <c r="R505">
        <v>36</v>
      </c>
      <c r="S505">
        <v>12</v>
      </c>
      <c r="T505">
        <v>1</v>
      </c>
      <c r="U505">
        <v>5</v>
      </c>
      <c r="V505">
        <v>3.96</v>
      </c>
      <c r="W505">
        <v>3.5</v>
      </c>
      <c r="X505">
        <v>1.23</v>
      </c>
      <c r="Y505">
        <v>35</v>
      </c>
      <c r="Z505">
        <v>20</v>
      </c>
      <c r="AA505">
        <v>45</v>
      </c>
      <c r="AB505">
        <v>0.27900000000000003</v>
      </c>
      <c r="AC505">
        <v>0</v>
      </c>
      <c r="AD505" s="134">
        <f t="shared" si="71"/>
        <v>8.8767123287671232</v>
      </c>
      <c r="AE505" s="134">
        <f t="shared" si="72"/>
        <v>2.9589041095890409</v>
      </c>
      <c r="AF505" s="134">
        <f t="shared" si="73"/>
        <v>5.9178082191780828</v>
      </c>
      <c r="AH505" s="209">
        <f t="shared" si="76"/>
        <v>0</v>
      </c>
      <c r="AI505" s="209">
        <f t="shared" ca="1" si="77"/>
        <v>347</v>
      </c>
      <c r="AJ505" s="134">
        <f>(K505*'User Input'!$K$6)+(L505*'User Input'!$K$2)+(M505*'User Input'!$K$3)+(N505*'User Input'!$K$4)+(R505*'User Input'!$K$7)+(S505*'User Input'!$K$8)+(P505*'User Input'!$K$10)+(Q505*'User Input'!$K$9)+(O505*'User Input'!$K$11)+(I505*'User Input'!$K$12)</f>
        <v>70.5</v>
      </c>
      <c r="AK505">
        <f t="shared" si="70"/>
        <v>1.7195121951219512</v>
      </c>
      <c r="AL505" s="209">
        <f t="shared" ca="1" si="78"/>
        <v>424</v>
      </c>
      <c r="AM505" s="209">
        <f t="shared" ca="1" si="74"/>
        <v>561</v>
      </c>
      <c r="AN505" s="209">
        <f t="shared" ca="1" si="75"/>
        <v>395</v>
      </c>
    </row>
    <row r="506" spans="2:40" x14ac:dyDescent="0.2">
      <c r="B506" t="s">
        <v>1062</v>
      </c>
      <c r="C506" t="s">
        <v>8</v>
      </c>
      <c r="D506" t="s">
        <v>111</v>
      </c>
      <c r="E506" t="s">
        <v>111</v>
      </c>
      <c r="F506">
        <v>-9.1</v>
      </c>
      <c r="G506">
        <v>16</v>
      </c>
      <c r="H506">
        <v>16</v>
      </c>
      <c r="I506">
        <v>7</v>
      </c>
      <c r="J506">
        <v>352</v>
      </c>
      <c r="K506">
        <v>81</v>
      </c>
      <c r="L506">
        <v>4</v>
      </c>
      <c r="M506">
        <v>5</v>
      </c>
      <c r="N506">
        <v>0</v>
      </c>
      <c r="O506">
        <v>0</v>
      </c>
      <c r="P506">
        <v>85</v>
      </c>
      <c r="Q506">
        <v>41</v>
      </c>
      <c r="R506">
        <v>68</v>
      </c>
      <c r="S506">
        <v>25</v>
      </c>
      <c r="T506">
        <v>4</v>
      </c>
      <c r="U506">
        <v>12</v>
      </c>
      <c r="V506">
        <v>4.5599999999999996</v>
      </c>
      <c r="W506">
        <v>4</v>
      </c>
      <c r="X506">
        <v>1.36</v>
      </c>
      <c r="Y506">
        <v>42</v>
      </c>
      <c r="Z506">
        <v>21</v>
      </c>
      <c r="AA506">
        <v>37</v>
      </c>
      <c r="AB506">
        <v>0.30099999999999999</v>
      </c>
      <c r="AC506">
        <v>0</v>
      </c>
      <c r="AD506" s="134">
        <f t="shared" si="71"/>
        <v>7.5555555555555554</v>
      </c>
      <c r="AE506" s="134">
        <f t="shared" si="72"/>
        <v>2.7777777777777777</v>
      </c>
      <c r="AF506" s="134">
        <f t="shared" si="73"/>
        <v>4.7777777777777777</v>
      </c>
      <c r="AH506" s="209">
        <f t="shared" si="76"/>
        <v>7</v>
      </c>
      <c r="AI506" s="209">
        <f t="shared" ca="1" si="77"/>
        <v>146</v>
      </c>
      <c r="AJ506" s="134">
        <f>(K506*'User Input'!$K$6)+(L506*'User Input'!$K$2)+(M506*'User Input'!$K$3)+(N506*'User Input'!$K$4)+(R506*'User Input'!$K$7)+(S506*'User Input'!$K$8)+(P506*'User Input'!$K$10)+(Q506*'User Input'!$K$9)+(O506*'User Input'!$K$11)+(I506*'User Input'!$K$12)</f>
        <v>150</v>
      </c>
      <c r="AK506">
        <f t="shared" si="70"/>
        <v>9.375</v>
      </c>
      <c r="AL506" s="209">
        <f t="shared" ca="1" si="78"/>
        <v>216</v>
      </c>
      <c r="AM506" s="209">
        <f t="shared" ca="1" si="74"/>
        <v>232</v>
      </c>
      <c r="AN506" s="209">
        <f t="shared" ca="1" si="75"/>
        <v>150</v>
      </c>
    </row>
    <row r="507" spans="2:40" x14ac:dyDescent="0.2">
      <c r="B507" t="s">
        <v>419</v>
      </c>
      <c r="C507" t="s">
        <v>134</v>
      </c>
      <c r="D507" t="s">
        <v>111</v>
      </c>
      <c r="E507" t="s">
        <v>111</v>
      </c>
      <c r="F507">
        <v>-9.1999999999999993</v>
      </c>
      <c r="G507">
        <v>18</v>
      </c>
      <c r="H507">
        <v>18</v>
      </c>
      <c r="I507">
        <v>8</v>
      </c>
      <c r="J507">
        <v>398</v>
      </c>
      <c r="K507">
        <v>90.8</v>
      </c>
      <c r="L507">
        <v>6</v>
      </c>
      <c r="M507">
        <v>6</v>
      </c>
      <c r="N507">
        <v>0</v>
      </c>
      <c r="O507">
        <v>0</v>
      </c>
      <c r="P507">
        <v>97</v>
      </c>
      <c r="Q507">
        <v>46</v>
      </c>
      <c r="R507">
        <v>69</v>
      </c>
      <c r="S507">
        <v>35</v>
      </c>
      <c r="T507">
        <v>4</v>
      </c>
      <c r="U507">
        <v>12</v>
      </c>
      <c r="V507">
        <v>4.54</v>
      </c>
      <c r="W507">
        <v>4.28</v>
      </c>
      <c r="X507">
        <v>1.44</v>
      </c>
      <c r="Y507">
        <v>49</v>
      </c>
      <c r="Z507">
        <v>20</v>
      </c>
      <c r="AA507">
        <v>31</v>
      </c>
      <c r="AB507">
        <v>0.30399999999999999</v>
      </c>
      <c r="AC507">
        <v>0</v>
      </c>
      <c r="AD507" s="134">
        <f t="shared" si="71"/>
        <v>6.8392070484581504</v>
      </c>
      <c r="AE507" s="134">
        <f t="shared" si="72"/>
        <v>3.4691629955947136</v>
      </c>
      <c r="AF507" s="134">
        <f t="shared" si="73"/>
        <v>3.3700440528634368</v>
      </c>
      <c r="AH507" s="209">
        <f t="shared" si="76"/>
        <v>8</v>
      </c>
      <c r="AI507" s="209">
        <f t="shared" ca="1" si="77"/>
        <v>134</v>
      </c>
      <c r="AJ507" s="134">
        <f>(K507*'User Input'!$K$6)+(L507*'User Input'!$K$2)+(M507*'User Input'!$K$3)+(N507*'User Input'!$K$4)+(R507*'User Input'!$K$7)+(S507*'User Input'!$K$8)+(P507*'User Input'!$K$10)+(Q507*'User Input'!$K$9)+(O507*'User Input'!$K$11)+(I507*'User Input'!$K$12)</f>
        <v>164.89999999999998</v>
      </c>
      <c r="AK507">
        <f t="shared" si="70"/>
        <v>9.1611111111111097</v>
      </c>
      <c r="AL507" s="209">
        <f t="shared" ca="1" si="78"/>
        <v>191</v>
      </c>
      <c r="AM507" s="209">
        <f t="shared" ca="1" si="74"/>
        <v>240</v>
      </c>
      <c r="AN507" s="209">
        <f t="shared" ca="1" si="75"/>
        <v>150</v>
      </c>
    </row>
    <row r="508" spans="2:40" x14ac:dyDescent="0.2">
      <c r="B508" t="s">
        <v>978</v>
      </c>
      <c r="C508" t="s">
        <v>135</v>
      </c>
      <c r="D508" t="s">
        <v>9</v>
      </c>
      <c r="E508" t="s">
        <v>9</v>
      </c>
      <c r="F508">
        <v>-9.1999999999999993</v>
      </c>
      <c r="G508">
        <v>32</v>
      </c>
      <c r="H508">
        <v>0</v>
      </c>
      <c r="I508">
        <v>0</v>
      </c>
      <c r="J508">
        <v>137</v>
      </c>
      <c r="K508">
        <v>32.4</v>
      </c>
      <c r="L508">
        <v>2</v>
      </c>
      <c r="M508">
        <v>2</v>
      </c>
      <c r="N508">
        <v>0</v>
      </c>
      <c r="O508">
        <v>5</v>
      </c>
      <c r="P508">
        <v>28</v>
      </c>
      <c r="Q508">
        <v>14</v>
      </c>
      <c r="R508">
        <v>37</v>
      </c>
      <c r="S508">
        <v>12</v>
      </c>
      <c r="T508">
        <v>1</v>
      </c>
      <c r="U508">
        <v>4</v>
      </c>
      <c r="V508">
        <v>3.76</v>
      </c>
      <c r="W508">
        <v>3.22</v>
      </c>
      <c r="X508">
        <v>1.24</v>
      </c>
      <c r="Y508">
        <v>37</v>
      </c>
      <c r="Z508">
        <v>21</v>
      </c>
      <c r="AA508">
        <v>42</v>
      </c>
      <c r="AB508">
        <v>0.28799999999999998</v>
      </c>
      <c r="AC508">
        <v>0</v>
      </c>
      <c r="AD508" s="134">
        <f t="shared" si="71"/>
        <v>10.277777777777779</v>
      </c>
      <c r="AE508" s="134">
        <f t="shared" si="72"/>
        <v>3.3333333333333335</v>
      </c>
      <c r="AF508" s="134">
        <f t="shared" si="73"/>
        <v>6.9444444444444446</v>
      </c>
      <c r="AH508" s="209">
        <f t="shared" si="76"/>
        <v>0</v>
      </c>
      <c r="AI508" s="209">
        <f t="shared" ca="1" si="77"/>
        <v>347</v>
      </c>
      <c r="AJ508" s="134">
        <f>(K508*'User Input'!$K$6)+(L508*'User Input'!$K$2)+(M508*'User Input'!$K$3)+(N508*'User Input'!$K$4)+(R508*'User Input'!$K$7)+(S508*'User Input'!$K$8)+(P508*'User Input'!$K$10)+(Q508*'User Input'!$K$9)+(O508*'User Input'!$K$11)+(I508*'User Input'!$K$12)</f>
        <v>65.699999999999989</v>
      </c>
      <c r="AK508">
        <f t="shared" si="70"/>
        <v>2.0531249999999996</v>
      </c>
      <c r="AL508" s="209">
        <f t="shared" ca="1" si="78"/>
        <v>443</v>
      </c>
      <c r="AM508" s="209">
        <f t="shared" ca="1" si="74"/>
        <v>654</v>
      </c>
      <c r="AN508" s="209">
        <f t="shared" ca="1" si="75"/>
        <v>466</v>
      </c>
    </row>
    <row r="509" spans="2:40" x14ac:dyDescent="0.2">
      <c r="B509" t="s">
        <v>2239</v>
      </c>
      <c r="C509" t="s">
        <v>134</v>
      </c>
      <c r="D509" t="s">
        <v>9</v>
      </c>
      <c r="E509" t="s">
        <v>9</v>
      </c>
      <c r="F509">
        <v>-9.1999999999999993</v>
      </c>
      <c r="G509">
        <v>32</v>
      </c>
      <c r="H509">
        <v>0</v>
      </c>
      <c r="I509">
        <v>0</v>
      </c>
      <c r="J509">
        <v>123</v>
      </c>
      <c r="K509">
        <v>29.2</v>
      </c>
      <c r="L509">
        <v>2</v>
      </c>
      <c r="M509">
        <v>1</v>
      </c>
      <c r="N509">
        <v>0</v>
      </c>
      <c r="O509">
        <v>6</v>
      </c>
      <c r="P509">
        <v>26</v>
      </c>
      <c r="Q509">
        <v>11</v>
      </c>
      <c r="R509">
        <v>32</v>
      </c>
      <c r="S509">
        <v>11</v>
      </c>
      <c r="T509">
        <v>1</v>
      </c>
      <c r="U509">
        <v>3</v>
      </c>
      <c r="V509">
        <v>3.52</v>
      </c>
      <c r="W509">
        <v>3.32</v>
      </c>
      <c r="X509">
        <v>1.27</v>
      </c>
      <c r="Y509">
        <v>53</v>
      </c>
      <c r="Z509">
        <v>20</v>
      </c>
      <c r="AA509">
        <v>27</v>
      </c>
      <c r="AB509">
        <v>0.30499999999999999</v>
      </c>
      <c r="AC509">
        <v>0</v>
      </c>
      <c r="AD509" s="134">
        <f t="shared" si="71"/>
        <v>9.8630136986301373</v>
      </c>
      <c r="AE509" s="134">
        <f t="shared" si="72"/>
        <v>3.3904109589041096</v>
      </c>
      <c r="AF509" s="134">
        <f t="shared" si="73"/>
        <v>6.4726027397260282</v>
      </c>
      <c r="AH509" s="209">
        <f t="shared" si="76"/>
        <v>0</v>
      </c>
      <c r="AI509" s="209">
        <f t="shared" ca="1" si="77"/>
        <v>347</v>
      </c>
      <c r="AJ509" s="134">
        <f>(K509*'User Input'!$K$6)+(L509*'User Input'!$K$2)+(M509*'User Input'!$K$3)+(N509*'User Input'!$K$4)+(R509*'User Input'!$K$7)+(S509*'User Input'!$K$8)+(P509*'User Input'!$K$10)+(Q509*'User Input'!$K$9)+(O509*'User Input'!$K$11)+(I509*'User Input'!$K$12)</f>
        <v>64.599999999999994</v>
      </c>
      <c r="AK509">
        <f t="shared" si="70"/>
        <v>2.0187499999999998</v>
      </c>
      <c r="AL509" s="209">
        <f t="shared" ca="1" si="78"/>
        <v>448</v>
      </c>
      <c r="AM509" s="209">
        <f t="shared" ca="1" si="74"/>
        <v>722</v>
      </c>
      <c r="AN509" s="209">
        <f t="shared" ca="1" si="75"/>
        <v>541</v>
      </c>
    </row>
    <row r="510" spans="2:40" x14ac:dyDescent="0.2">
      <c r="B510" t="s">
        <v>2374</v>
      </c>
      <c r="C510" t="s">
        <v>113</v>
      </c>
      <c r="D510" t="s">
        <v>9</v>
      </c>
      <c r="E510" t="s">
        <v>9</v>
      </c>
      <c r="F510">
        <v>-9.1999999999999993</v>
      </c>
      <c r="G510">
        <v>26</v>
      </c>
      <c r="H510">
        <v>2</v>
      </c>
      <c r="I510">
        <v>1</v>
      </c>
      <c r="J510">
        <v>223</v>
      </c>
      <c r="K510">
        <v>51.7</v>
      </c>
      <c r="L510">
        <v>3</v>
      </c>
      <c r="M510">
        <v>3</v>
      </c>
      <c r="N510">
        <v>0</v>
      </c>
      <c r="O510">
        <v>2</v>
      </c>
      <c r="P510">
        <v>52</v>
      </c>
      <c r="Q510">
        <v>27</v>
      </c>
      <c r="R510">
        <v>47</v>
      </c>
      <c r="S510">
        <v>16</v>
      </c>
      <c r="T510">
        <v>2</v>
      </c>
      <c r="U510">
        <v>9</v>
      </c>
      <c r="V510">
        <v>4.6500000000000004</v>
      </c>
      <c r="W510">
        <v>3.83</v>
      </c>
      <c r="X510">
        <v>1.32</v>
      </c>
      <c r="Y510">
        <v>38</v>
      </c>
      <c r="Z510">
        <v>21</v>
      </c>
      <c r="AA510">
        <v>41</v>
      </c>
      <c r="AB510">
        <v>0.28899999999999998</v>
      </c>
      <c r="AC510">
        <v>0</v>
      </c>
      <c r="AD510" s="134">
        <f t="shared" si="71"/>
        <v>8.1818181818181817</v>
      </c>
      <c r="AE510" s="134">
        <f t="shared" si="72"/>
        <v>2.7852998065764023</v>
      </c>
      <c r="AF510" s="134">
        <f t="shared" si="73"/>
        <v>5.3965183752417794</v>
      </c>
      <c r="AH510" s="209">
        <f t="shared" si="76"/>
        <v>1</v>
      </c>
      <c r="AI510" s="209">
        <f t="shared" ca="1" si="77"/>
        <v>241</v>
      </c>
      <c r="AJ510" s="134">
        <f>(K510*'User Input'!$K$6)+(L510*'User Input'!$K$2)+(M510*'User Input'!$K$3)+(N510*'User Input'!$K$4)+(R510*'User Input'!$K$7)+(S510*'User Input'!$K$8)+(P510*'User Input'!$K$10)+(Q510*'User Input'!$K$9)+(O510*'User Input'!$K$11)+(I510*'User Input'!$K$12)</f>
        <v>92.600000000000023</v>
      </c>
      <c r="AK510">
        <f t="shared" si="70"/>
        <v>3.5615384615384622</v>
      </c>
      <c r="AL510" s="209">
        <f t="shared" ca="1" si="78"/>
        <v>356</v>
      </c>
      <c r="AM510" s="209">
        <f t="shared" ca="1" si="74"/>
        <v>193</v>
      </c>
      <c r="AN510" s="209">
        <f t="shared" ca="1" si="75"/>
        <v>188</v>
      </c>
    </row>
    <row r="511" spans="2:40" x14ac:dyDescent="0.2">
      <c r="B511" t="s">
        <v>566</v>
      </c>
      <c r="C511" t="s">
        <v>115</v>
      </c>
      <c r="D511" t="s">
        <v>9</v>
      </c>
      <c r="E511" t="s">
        <v>9</v>
      </c>
      <c r="F511">
        <v>-9.3000000000000007</v>
      </c>
      <c r="G511">
        <v>36</v>
      </c>
      <c r="H511">
        <v>0</v>
      </c>
      <c r="I511">
        <v>0</v>
      </c>
      <c r="J511">
        <v>166</v>
      </c>
      <c r="K511">
        <v>39.200000000000003</v>
      </c>
      <c r="L511">
        <v>2</v>
      </c>
      <c r="M511">
        <v>2</v>
      </c>
      <c r="N511">
        <v>1</v>
      </c>
      <c r="O511">
        <v>4</v>
      </c>
      <c r="P511">
        <v>39</v>
      </c>
      <c r="Q511">
        <v>18</v>
      </c>
      <c r="R511">
        <v>35</v>
      </c>
      <c r="S511">
        <v>11</v>
      </c>
      <c r="T511">
        <v>1</v>
      </c>
      <c r="U511">
        <v>5</v>
      </c>
      <c r="V511">
        <v>4.0199999999999996</v>
      </c>
      <c r="W511">
        <v>3.59</v>
      </c>
      <c r="X511">
        <v>1.27</v>
      </c>
      <c r="Y511">
        <v>41</v>
      </c>
      <c r="Z511">
        <v>21</v>
      </c>
      <c r="AA511">
        <v>39</v>
      </c>
      <c r="AB511">
        <v>0.29599999999999999</v>
      </c>
      <c r="AC511">
        <v>0</v>
      </c>
      <c r="AD511" s="134">
        <f t="shared" si="71"/>
        <v>8.0357142857142847</v>
      </c>
      <c r="AE511" s="134">
        <f t="shared" si="72"/>
        <v>2.5255102040816326</v>
      </c>
      <c r="AF511" s="134">
        <f t="shared" si="73"/>
        <v>5.5102040816326525</v>
      </c>
      <c r="AH511" s="209">
        <f t="shared" si="76"/>
        <v>0</v>
      </c>
      <c r="AI511" s="209">
        <f t="shared" ca="1" si="77"/>
        <v>347</v>
      </c>
      <c r="AJ511" s="134">
        <f>(K511*'User Input'!$K$6)+(L511*'User Input'!$K$2)+(M511*'User Input'!$K$3)+(N511*'User Input'!$K$4)+(R511*'User Input'!$K$7)+(S511*'User Input'!$K$8)+(P511*'User Input'!$K$10)+(Q511*'User Input'!$K$9)+(O511*'User Input'!$K$11)+(I511*'User Input'!$K$12)</f>
        <v>78.100000000000023</v>
      </c>
      <c r="AK511">
        <f t="shared" si="70"/>
        <v>2.1694444444444452</v>
      </c>
      <c r="AL511" s="209">
        <f t="shared" ca="1" si="78"/>
        <v>391</v>
      </c>
      <c r="AM511" s="209">
        <f t="shared" ca="1" si="74"/>
        <v>526</v>
      </c>
      <c r="AN511" s="209">
        <f t="shared" ca="1" si="75"/>
        <v>395</v>
      </c>
    </row>
    <row r="512" spans="2:40" x14ac:dyDescent="0.2">
      <c r="B512" t="s">
        <v>1493</v>
      </c>
      <c r="C512" t="s">
        <v>339</v>
      </c>
      <c r="D512" t="s">
        <v>9</v>
      </c>
      <c r="E512" t="s">
        <v>9</v>
      </c>
      <c r="F512">
        <v>-9.3000000000000007</v>
      </c>
      <c r="G512">
        <v>41</v>
      </c>
      <c r="H512">
        <v>0</v>
      </c>
      <c r="I512">
        <v>0</v>
      </c>
      <c r="J512">
        <v>157</v>
      </c>
      <c r="K512">
        <v>36.5</v>
      </c>
      <c r="L512">
        <v>2</v>
      </c>
      <c r="M512">
        <v>2</v>
      </c>
      <c r="N512">
        <v>0</v>
      </c>
      <c r="O512">
        <v>4</v>
      </c>
      <c r="P512">
        <v>32</v>
      </c>
      <c r="Q512">
        <v>16</v>
      </c>
      <c r="R512">
        <v>41</v>
      </c>
      <c r="S512">
        <v>17</v>
      </c>
      <c r="T512">
        <v>2</v>
      </c>
      <c r="U512">
        <v>4</v>
      </c>
      <c r="V512">
        <v>3.91</v>
      </c>
      <c r="W512">
        <v>3.48</v>
      </c>
      <c r="X512">
        <v>1.32</v>
      </c>
      <c r="Y512">
        <v>41</v>
      </c>
      <c r="Z512">
        <v>21</v>
      </c>
      <c r="AA512">
        <v>38</v>
      </c>
      <c r="AB512">
        <v>0.29199999999999998</v>
      </c>
      <c r="AC512">
        <v>0</v>
      </c>
      <c r="AD512" s="134">
        <f t="shared" si="71"/>
        <v>10.109589041095891</v>
      </c>
      <c r="AE512" s="134">
        <f t="shared" si="72"/>
        <v>4.1917808219178081</v>
      </c>
      <c r="AF512" s="134">
        <f t="shared" si="73"/>
        <v>5.9178082191780828</v>
      </c>
      <c r="AH512" s="209">
        <f t="shared" si="76"/>
        <v>0</v>
      </c>
      <c r="AI512" s="209">
        <f t="shared" ca="1" si="77"/>
        <v>347</v>
      </c>
      <c r="AJ512" s="134">
        <f>(K512*'User Input'!$K$6)+(L512*'User Input'!$K$2)+(M512*'User Input'!$K$3)+(N512*'User Input'!$K$4)+(R512*'User Input'!$K$7)+(S512*'User Input'!$K$8)+(P512*'User Input'!$K$10)+(Q512*'User Input'!$K$9)+(O512*'User Input'!$K$11)+(I512*'User Input'!$K$12)</f>
        <v>69</v>
      </c>
      <c r="AK512">
        <f t="shared" si="70"/>
        <v>1.6829268292682926</v>
      </c>
      <c r="AL512" s="209">
        <f t="shared" ca="1" si="78"/>
        <v>429</v>
      </c>
      <c r="AM512" s="209">
        <f t="shared" ca="1" si="74"/>
        <v>588</v>
      </c>
      <c r="AN512" s="209">
        <f t="shared" ca="1" si="75"/>
        <v>466</v>
      </c>
    </row>
    <row r="513" spans="2:40" x14ac:dyDescent="0.2">
      <c r="B513" t="s">
        <v>3407</v>
      </c>
      <c r="C513" t="s">
        <v>719</v>
      </c>
      <c r="D513" t="s">
        <v>111</v>
      </c>
      <c r="E513" t="s">
        <v>111</v>
      </c>
      <c r="F513">
        <v>-9.3000000000000007</v>
      </c>
      <c r="G513">
        <v>28</v>
      </c>
      <c r="H513">
        <v>3</v>
      </c>
      <c r="I513">
        <v>1</v>
      </c>
      <c r="J513">
        <v>193</v>
      </c>
      <c r="K513">
        <v>46</v>
      </c>
      <c r="L513">
        <v>3</v>
      </c>
      <c r="M513">
        <v>2</v>
      </c>
      <c r="N513">
        <v>0</v>
      </c>
      <c r="O513">
        <v>2</v>
      </c>
      <c r="P513">
        <v>42</v>
      </c>
      <c r="Q513">
        <v>20</v>
      </c>
      <c r="R513">
        <v>49</v>
      </c>
      <c r="S513">
        <v>15</v>
      </c>
      <c r="T513">
        <v>2</v>
      </c>
      <c r="U513">
        <v>6</v>
      </c>
      <c r="V513">
        <v>3.89</v>
      </c>
      <c r="W513">
        <v>3.32</v>
      </c>
      <c r="X513">
        <v>1.23</v>
      </c>
      <c r="Y513">
        <v>45</v>
      </c>
      <c r="Z513">
        <v>20</v>
      </c>
      <c r="AA513">
        <v>35</v>
      </c>
      <c r="AB513">
        <v>0.29399999999999998</v>
      </c>
      <c r="AC513">
        <v>0</v>
      </c>
      <c r="AD513" s="134">
        <f t="shared" si="71"/>
        <v>9.5869565217391308</v>
      </c>
      <c r="AE513" s="134">
        <f t="shared" si="72"/>
        <v>2.9347826086956523</v>
      </c>
      <c r="AF513" s="134">
        <f t="shared" si="73"/>
        <v>6.6521739130434785</v>
      </c>
      <c r="AH513" s="209">
        <f t="shared" si="76"/>
        <v>1</v>
      </c>
      <c r="AI513" s="209">
        <f t="shared" ca="1" si="77"/>
        <v>241</v>
      </c>
      <c r="AJ513" s="134">
        <f>(K513*'User Input'!$K$6)+(L513*'User Input'!$K$2)+(M513*'User Input'!$K$3)+(N513*'User Input'!$K$4)+(R513*'User Input'!$K$7)+(S513*'User Input'!$K$8)+(P513*'User Input'!$K$10)+(Q513*'User Input'!$K$9)+(O513*'User Input'!$K$11)+(I513*'User Input'!$K$12)</f>
        <v>99.5</v>
      </c>
      <c r="AK513">
        <f t="shared" si="70"/>
        <v>0</v>
      </c>
      <c r="AL513" s="209">
        <f t="shared" ca="1" si="78"/>
        <v>334</v>
      </c>
      <c r="AM513" s="209">
        <f t="shared" ca="1" si="74"/>
        <v>597</v>
      </c>
      <c r="AN513" s="209">
        <f t="shared" ca="1" si="75"/>
        <v>331</v>
      </c>
    </row>
    <row r="514" spans="2:40" x14ac:dyDescent="0.2">
      <c r="B514" t="s">
        <v>974</v>
      </c>
      <c r="C514" t="s">
        <v>133</v>
      </c>
      <c r="D514" t="s">
        <v>9</v>
      </c>
      <c r="E514" t="s">
        <v>9</v>
      </c>
      <c r="F514">
        <v>-9.4</v>
      </c>
      <c r="G514">
        <v>45</v>
      </c>
      <c r="H514">
        <v>0</v>
      </c>
      <c r="I514">
        <v>0</v>
      </c>
      <c r="J514">
        <v>319</v>
      </c>
      <c r="K514">
        <v>72.599999999999994</v>
      </c>
      <c r="L514">
        <v>3</v>
      </c>
      <c r="M514">
        <v>4</v>
      </c>
      <c r="N514">
        <v>1</v>
      </c>
      <c r="O514">
        <v>5</v>
      </c>
      <c r="P514">
        <v>75</v>
      </c>
      <c r="Q514">
        <v>36</v>
      </c>
      <c r="R514">
        <v>54</v>
      </c>
      <c r="S514">
        <v>30</v>
      </c>
      <c r="T514">
        <v>3</v>
      </c>
      <c r="U514">
        <v>8</v>
      </c>
      <c r="V514">
        <v>4.4000000000000004</v>
      </c>
      <c r="W514">
        <v>4.3099999999999996</v>
      </c>
      <c r="X514">
        <v>1.45</v>
      </c>
      <c r="Y514">
        <v>47</v>
      </c>
      <c r="Z514">
        <v>21</v>
      </c>
      <c r="AA514">
        <v>32</v>
      </c>
      <c r="AB514">
        <v>0.3</v>
      </c>
      <c r="AC514">
        <v>0</v>
      </c>
      <c r="AD514" s="134">
        <f t="shared" si="71"/>
        <v>6.6942148760330582</v>
      </c>
      <c r="AE514" s="134">
        <f t="shared" si="72"/>
        <v>3.7190082644628104</v>
      </c>
      <c r="AF514" s="134">
        <f t="shared" si="73"/>
        <v>2.9752066115702478</v>
      </c>
      <c r="AH514" s="209">
        <f t="shared" si="76"/>
        <v>0</v>
      </c>
      <c r="AI514" s="209">
        <f t="shared" ca="1" si="77"/>
        <v>347</v>
      </c>
      <c r="AJ514" s="134">
        <f>(K514*'User Input'!$K$6)+(L514*'User Input'!$K$2)+(M514*'User Input'!$K$3)+(N514*'User Input'!$K$4)+(R514*'User Input'!$K$7)+(S514*'User Input'!$K$8)+(P514*'User Input'!$K$10)+(Q514*'User Input'!$K$9)+(O514*'User Input'!$K$11)+(I514*'User Input'!$K$12)</f>
        <v>111.79999999999998</v>
      </c>
      <c r="AK514">
        <f t="shared" si="70"/>
        <v>2.4844444444444442</v>
      </c>
      <c r="AL514" s="209">
        <f t="shared" ca="1" si="78"/>
        <v>299</v>
      </c>
      <c r="AM514" s="209">
        <f t="shared" ca="1" si="74"/>
        <v>290</v>
      </c>
      <c r="AN514" s="209">
        <f t="shared" ca="1" si="75"/>
        <v>218</v>
      </c>
    </row>
    <row r="515" spans="2:40" x14ac:dyDescent="0.2">
      <c r="B515" t="s">
        <v>2372</v>
      </c>
      <c r="C515" t="s">
        <v>136</v>
      </c>
      <c r="D515" t="s">
        <v>9</v>
      </c>
      <c r="E515" t="s">
        <v>9</v>
      </c>
      <c r="F515">
        <v>-9.4</v>
      </c>
      <c r="G515">
        <v>41</v>
      </c>
      <c r="H515">
        <v>0</v>
      </c>
      <c r="I515">
        <v>0</v>
      </c>
      <c r="J515">
        <v>173</v>
      </c>
      <c r="K515">
        <v>40.5</v>
      </c>
      <c r="L515">
        <v>2</v>
      </c>
      <c r="M515">
        <v>2</v>
      </c>
      <c r="N515">
        <v>0</v>
      </c>
      <c r="O515">
        <v>4</v>
      </c>
      <c r="P515">
        <v>38</v>
      </c>
      <c r="Q515">
        <v>19</v>
      </c>
      <c r="R515">
        <v>40</v>
      </c>
      <c r="S515">
        <v>15</v>
      </c>
      <c r="T515">
        <v>2</v>
      </c>
      <c r="U515">
        <v>6</v>
      </c>
      <c r="V515">
        <v>4.13</v>
      </c>
      <c r="W515">
        <v>3.65</v>
      </c>
      <c r="X515">
        <v>1.31</v>
      </c>
      <c r="Y515">
        <v>38</v>
      </c>
      <c r="Z515">
        <v>21</v>
      </c>
      <c r="AA515">
        <v>42</v>
      </c>
      <c r="AB515">
        <v>0.28699999999999998</v>
      </c>
      <c r="AC515">
        <v>0</v>
      </c>
      <c r="AD515" s="134">
        <f t="shared" si="71"/>
        <v>8.8888888888888893</v>
      </c>
      <c r="AE515" s="134">
        <f t="shared" si="72"/>
        <v>3.3333333333333335</v>
      </c>
      <c r="AF515" s="134">
        <f t="shared" si="73"/>
        <v>5.5555555555555554</v>
      </c>
      <c r="AH515" s="209">
        <f t="shared" si="76"/>
        <v>0</v>
      </c>
      <c r="AI515" s="209">
        <f t="shared" ca="1" si="77"/>
        <v>347</v>
      </c>
      <c r="AJ515" s="134">
        <f>(K515*'User Input'!$K$6)+(L515*'User Input'!$K$2)+(M515*'User Input'!$K$3)+(N515*'User Input'!$K$4)+(R515*'User Input'!$K$7)+(S515*'User Input'!$K$8)+(P515*'User Input'!$K$10)+(Q515*'User Input'!$K$9)+(O515*'User Input'!$K$11)+(I515*'User Input'!$K$12)</f>
        <v>73.5</v>
      </c>
      <c r="AK515">
        <f t="shared" si="70"/>
        <v>1.7926829268292683</v>
      </c>
      <c r="AL515" s="209">
        <f t="shared" ca="1" si="78"/>
        <v>413</v>
      </c>
      <c r="AM515" s="209">
        <f t="shared" ca="1" si="74"/>
        <v>460</v>
      </c>
      <c r="AN515" s="209">
        <f t="shared" ca="1" si="75"/>
        <v>331</v>
      </c>
    </row>
    <row r="516" spans="2:40" x14ac:dyDescent="0.2">
      <c r="B516" t="s">
        <v>2448</v>
      </c>
      <c r="C516" t="s">
        <v>123</v>
      </c>
      <c r="D516" t="s">
        <v>111</v>
      </c>
      <c r="E516" t="s">
        <v>111</v>
      </c>
      <c r="F516">
        <v>-9.4</v>
      </c>
      <c r="G516">
        <v>19</v>
      </c>
      <c r="H516">
        <v>19</v>
      </c>
      <c r="I516">
        <v>8</v>
      </c>
      <c r="J516">
        <v>423</v>
      </c>
      <c r="K516">
        <v>97</v>
      </c>
      <c r="L516">
        <v>6</v>
      </c>
      <c r="M516">
        <v>6</v>
      </c>
      <c r="N516">
        <v>0</v>
      </c>
      <c r="O516">
        <v>0</v>
      </c>
      <c r="P516">
        <v>100</v>
      </c>
      <c r="Q516">
        <v>53</v>
      </c>
      <c r="R516">
        <v>73</v>
      </c>
      <c r="S516">
        <v>34</v>
      </c>
      <c r="T516">
        <v>4</v>
      </c>
      <c r="U516">
        <v>18</v>
      </c>
      <c r="V516">
        <v>4.95</v>
      </c>
      <c r="W516">
        <v>4.54</v>
      </c>
      <c r="X516">
        <v>1.38</v>
      </c>
      <c r="Y516">
        <v>35</v>
      </c>
      <c r="Z516">
        <v>20</v>
      </c>
      <c r="AA516">
        <v>45</v>
      </c>
      <c r="AB516">
        <v>0.28000000000000003</v>
      </c>
      <c r="AC516">
        <v>0</v>
      </c>
      <c r="AD516" s="134">
        <f t="shared" si="71"/>
        <v>6.7731958762886597</v>
      </c>
      <c r="AE516" s="134">
        <f t="shared" si="72"/>
        <v>3.1546391752577319</v>
      </c>
      <c r="AF516" s="134">
        <f t="shared" si="73"/>
        <v>3.6185567010309279</v>
      </c>
      <c r="AH516" s="209">
        <f t="shared" si="76"/>
        <v>8</v>
      </c>
      <c r="AI516" s="209">
        <f t="shared" ca="1" si="77"/>
        <v>134</v>
      </c>
      <c r="AJ516" s="134">
        <f>(K516*'User Input'!$K$6)+(L516*'User Input'!$K$2)+(M516*'User Input'!$K$3)+(N516*'User Input'!$K$4)+(R516*'User Input'!$K$7)+(S516*'User Input'!$K$8)+(P516*'User Input'!$K$10)+(Q516*'User Input'!$K$9)+(O516*'User Input'!$K$11)+(I516*'User Input'!$K$12)</f>
        <v>176.5</v>
      </c>
      <c r="AK516">
        <f t="shared" si="70"/>
        <v>9.2894736842105257</v>
      </c>
      <c r="AL516" s="209">
        <f t="shared" ca="1" si="78"/>
        <v>178</v>
      </c>
      <c r="AM516" s="209">
        <f t="shared" ca="1" si="74"/>
        <v>90</v>
      </c>
      <c r="AN516" s="209">
        <f t="shared" ca="1" si="75"/>
        <v>91</v>
      </c>
    </row>
    <row r="517" spans="2:40" x14ac:dyDescent="0.2">
      <c r="B517" t="s">
        <v>558</v>
      </c>
      <c r="C517" t="s">
        <v>140</v>
      </c>
      <c r="D517" t="s">
        <v>9</v>
      </c>
      <c r="E517" t="s">
        <v>9</v>
      </c>
      <c r="F517">
        <v>-9.5</v>
      </c>
      <c r="G517">
        <v>32</v>
      </c>
      <c r="H517">
        <v>0</v>
      </c>
      <c r="I517">
        <v>0</v>
      </c>
      <c r="J517">
        <v>121</v>
      </c>
      <c r="K517">
        <v>29.2</v>
      </c>
      <c r="L517">
        <v>2</v>
      </c>
      <c r="M517">
        <v>1</v>
      </c>
      <c r="N517">
        <v>0</v>
      </c>
      <c r="O517">
        <v>3</v>
      </c>
      <c r="P517">
        <v>26</v>
      </c>
      <c r="Q517">
        <v>12</v>
      </c>
      <c r="R517">
        <v>32</v>
      </c>
      <c r="S517">
        <v>9</v>
      </c>
      <c r="T517">
        <v>1</v>
      </c>
      <c r="U517">
        <v>3</v>
      </c>
      <c r="V517">
        <v>3.56</v>
      </c>
      <c r="W517">
        <v>3.11</v>
      </c>
      <c r="X517">
        <v>1.2</v>
      </c>
      <c r="Y517">
        <v>42</v>
      </c>
      <c r="Z517">
        <v>20</v>
      </c>
      <c r="AA517">
        <v>38</v>
      </c>
      <c r="AB517">
        <v>0.29399999999999998</v>
      </c>
      <c r="AC517">
        <v>0</v>
      </c>
      <c r="AD517" s="134">
        <f t="shared" si="71"/>
        <v>9.8630136986301373</v>
      </c>
      <c r="AE517" s="134">
        <f t="shared" si="72"/>
        <v>2.7739726027397262</v>
      </c>
      <c r="AF517" s="134">
        <f t="shared" si="73"/>
        <v>7.0890410958904111</v>
      </c>
      <c r="AH517" s="209">
        <f t="shared" si="76"/>
        <v>0</v>
      </c>
      <c r="AI517" s="209">
        <f t="shared" ca="1" si="77"/>
        <v>347</v>
      </c>
      <c r="AJ517" s="134">
        <f>(K517*'User Input'!$K$6)+(L517*'User Input'!$K$2)+(M517*'User Input'!$K$3)+(N517*'User Input'!$K$4)+(R517*'User Input'!$K$7)+(S517*'User Input'!$K$8)+(P517*'User Input'!$K$10)+(Q517*'User Input'!$K$9)+(O517*'User Input'!$K$11)+(I517*'User Input'!$K$12)</f>
        <v>65.599999999999994</v>
      </c>
      <c r="AK517">
        <f t="shared" si="70"/>
        <v>2.0499999999999998</v>
      </c>
      <c r="AL517" s="209">
        <f t="shared" ca="1" si="78"/>
        <v>445</v>
      </c>
      <c r="AM517" s="209">
        <f t="shared" ca="1" si="74"/>
        <v>711</v>
      </c>
      <c r="AN517" s="209">
        <f t="shared" ca="1" si="75"/>
        <v>541</v>
      </c>
    </row>
    <row r="518" spans="2:40" x14ac:dyDescent="0.2">
      <c r="B518" t="s">
        <v>512</v>
      </c>
      <c r="C518" t="s">
        <v>123</v>
      </c>
      <c r="D518" t="s">
        <v>9</v>
      </c>
      <c r="E518" t="s">
        <v>9</v>
      </c>
      <c r="F518">
        <v>-9.5</v>
      </c>
      <c r="G518">
        <v>45</v>
      </c>
      <c r="H518">
        <v>0</v>
      </c>
      <c r="I518">
        <v>0</v>
      </c>
      <c r="J518">
        <v>155</v>
      </c>
      <c r="K518">
        <v>36.299999999999997</v>
      </c>
      <c r="L518">
        <v>2</v>
      </c>
      <c r="M518">
        <v>2</v>
      </c>
      <c r="N518">
        <v>1</v>
      </c>
      <c r="O518">
        <v>9</v>
      </c>
      <c r="P518">
        <v>34</v>
      </c>
      <c r="Q518">
        <v>15</v>
      </c>
      <c r="R518">
        <v>34</v>
      </c>
      <c r="S518">
        <v>15</v>
      </c>
      <c r="T518">
        <v>2</v>
      </c>
      <c r="U518">
        <v>4</v>
      </c>
      <c r="V518">
        <v>3.74</v>
      </c>
      <c r="W518">
        <v>3.64</v>
      </c>
      <c r="X518">
        <v>1.33</v>
      </c>
      <c r="Y518">
        <v>50</v>
      </c>
      <c r="Z518">
        <v>20</v>
      </c>
      <c r="AA518">
        <v>30</v>
      </c>
      <c r="AB518">
        <v>0.29599999999999999</v>
      </c>
      <c r="AC518">
        <v>0</v>
      </c>
      <c r="AD518" s="134">
        <f t="shared" si="71"/>
        <v>8.4297520661157037</v>
      </c>
      <c r="AE518" s="134">
        <f t="shared" si="72"/>
        <v>3.7190082644628104</v>
      </c>
      <c r="AF518" s="134">
        <f t="shared" si="73"/>
        <v>4.7107438016528933</v>
      </c>
      <c r="AH518" s="209">
        <f t="shared" si="76"/>
        <v>0</v>
      </c>
      <c r="AI518" s="209">
        <f t="shared" ca="1" si="77"/>
        <v>347</v>
      </c>
      <c r="AJ518" s="134">
        <f>(K518*'User Input'!$K$6)+(L518*'User Input'!$K$2)+(M518*'User Input'!$K$3)+(N518*'User Input'!$K$4)+(R518*'User Input'!$K$7)+(S518*'User Input'!$K$8)+(P518*'User Input'!$K$10)+(Q518*'User Input'!$K$9)+(O518*'User Input'!$K$11)+(I518*'User Input'!$K$12)</f>
        <v>72.899999999999977</v>
      </c>
      <c r="AK518">
        <f t="shared" si="70"/>
        <v>1.6199999999999994</v>
      </c>
      <c r="AL518" s="209">
        <f t="shared" ca="1" si="78"/>
        <v>415</v>
      </c>
      <c r="AM518" s="209">
        <f t="shared" ca="1" si="74"/>
        <v>658</v>
      </c>
      <c r="AN518" s="209">
        <f t="shared" ca="1" si="75"/>
        <v>466</v>
      </c>
    </row>
    <row r="519" spans="2:40" x14ac:dyDescent="0.2">
      <c r="B519" t="s">
        <v>3610</v>
      </c>
      <c r="C519" t="s">
        <v>137</v>
      </c>
      <c r="D519" t="s">
        <v>9</v>
      </c>
      <c r="E519" t="s">
        <v>9</v>
      </c>
      <c r="F519">
        <v>-9.5</v>
      </c>
      <c r="G519">
        <v>45</v>
      </c>
      <c r="H519">
        <v>0</v>
      </c>
      <c r="I519">
        <v>0</v>
      </c>
      <c r="J519">
        <v>215</v>
      </c>
      <c r="K519">
        <v>49.9</v>
      </c>
      <c r="L519">
        <v>3</v>
      </c>
      <c r="M519">
        <v>2</v>
      </c>
      <c r="N519">
        <v>0</v>
      </c>
      <c r="O519">
        <v>9</v>
      </c>
      <c r="P519">
        <v>49</v>
      </c>
      <c r="Q519">
        <v>25</v>
      </c>
      <c r="R519">
        <v>43</v>
      </c>
      <c r="S519">
        <v>17</v>
      </c>
      <c r="T519">
        <v>2</v>
      </c>
      <c r="U519">
        <v>8</v>
      </c>
      <c r="V519">
        <v>4.53</v>
      </c>
      <c r="W519">
        <v>4.07</v>
      </c>
      <c r="X519">
        <v>1.32</v>
      </c>
      <c r="Y519">
        <v>33</v>
      </c>
      <c r="Z519">
        <v>21</v>
      </c>
      <c r="AA519">
        <v>46</v>
      </c>
      <c r="AB519">
        <v>0.27900000000000003</v>
      </c>
      <c r="AC519">
        <v>0</v>
      </c>
      <c r="AD519" s="134">
        <f t="shared" si="71"/>
        <v>7.7555110220440886</v>
      </c>
      <c r="AE519" s="134">
        <f t="shared" si="72"/>
        <v>3.0661322645290583</v>
      </c>
      <c r="AF519" s="134">
        <f t="shared" si="73"/>
        <v>4.6893787575150299</v>
      </c>
      <c r="AH519" s="209">
        <f t="shared" si="76"/>
        <v>0</v>
      </c>
      <c r="AI519" s="209">
        <f t="shared" ca="1" si="77"/>
        <v>347</v>
      </c>
      <c r="AJ519" s="134">
        <f>(K519*'User Input'!$K$6)+(L519*'User Input'!$K$2)+(M519*'User Input'!$K$3)+(N519*'User Input'!$K$4)+(R519*'User Input'!$K$7)+(S519*'User Input'!$K$8)+(P519*'User Input'!$K$10)+(Q519*'User Input'!$K$9)+(O519*'User Input'!$K$11)+(I519*'User Input'!$K$12)</f>
        <v>91.199999999999989</v>
      </c>
      <c r="AK519">
        <f t="shared" si="70"/>
        <v>2.0266666666666664</v>
      </c>
      <c r="AL519" s="209">
        <f t="shared" ca="1" si="78"/>
        <v>358</v>
      </c>
      <c r="AM519" s="209">
        <f t="shared" ca="1" si="74"/>
        <v>244</v>
      </c>
      <c r="AN519" s="209">
        <f t="shared" ca="1" si="75"/>
        <v>218</v>
      </c>
    </row>
    <row r="520" spans="2:40" x14ac:dyDescent="0.2">
      <c r="B520" t="s">
        <v>2508</v>
      </c>
      <c r="C520" t="s">
        <v>117</v>
      </c>
      <c r="D520" t="s">
        <v>9</v>
      </c>
      <c r="E520" t="s">
        <v>9</v>
      </c>
      <c r="F520">
        <v>-9.5</v>
      </c>
      <c r="G520">
        <v>26</v>
      </c>
      <c r="H520">
        <v>2</v>
      </c>
      <c r="I520">
        <v>1</v>
      </c>
      <c r="J520">
        <v>192</v>
      </c>
      <c r="K520">
        <v>44.8</v>
      </c>
      <c r="L520">
        <v>2</v>
      </c>
      <c r="M520">
        <v>3</v>
      </c>
      <c r="N520">
        <v>0</v>
      </c>
      <c r="O520">
        <v>2</v>
      </c>
      <c r="P520">
        <v>44</v>
      </c>
      <c r="Q520">
        <v>22</v>
      </c>
      <c r="R520">
        <v>40</v>
      </c>
      <c r="S520">
        <v>14</v>
      </c>
      <c r="T520">
        <v>2</v>
      </c>
      <c r="U520">
        <v>7</v>
      </c>
      <c r="V520">
        <v>4.4800000000000004</v>
      </c>
      <c r="W520">
        <v>3.93</v>
      </c>
      <c r="X520">
        <v>1.3</v>
      </c>
      <c r="Y520">
        <v>38</v>
      </c>
      <c r="Z520">
        <v>20</v>
      </c>
      <c r="AA520">
        <v>42</v>
      </c>
      <c r="AB520">
        <v>0.28599999999999998</v>
      </c>
      <c r="AC520">
        <v>0</v>
      </c>
      <c r="AD520" s="134">
        <f t="shared" si="71"/>
        <v>8.0357142857142865</v>
      </c>
      <c r="AE520" s="134">
        <f t="shared" si="72"/>
        <v>2.8125</v>
      </c>
      <c r="AF520" s="134">
        <f t="shared" si="73"/>
        <v>5.2232142857142865</v>
      </c>
      <c r="AH520" s="209">
        <f t="shared" si="76"/>
        <v>1</v>
      </c>
      <c r="AI520" s="209">
        <f t="shared" ca="1" si="77"/>
        <v>241</v>
      </c>
      <c r="AJ520" s="134">
        <f>(K520*'User Input'!$K$6)+(L520*'User Input'!$K$2)+(M520*'User Input'!$K$3)+(N520*'User Input'!$K$4)+(R520*'User Input'!$K$7)+(S520*'User Input'!$K$8)+(P520*'User Input'!$K$10)+(Q520*'User Input'!$K$9)+(O520*'User Input'!$K$11)+(I520*'User Input'!$K$12)</f>
        <v>76.399999999999977</v>
      </c>
      <c r="AK520">
        <f t="shared" si="70"/>
        <v>2.9384615384615378</v>
      </c>
      <c r="AL520" s="209">
        <f t="shared" ca="1" si="78"/>
        <v>397</v>
      </c>
      <c r="AM520" s="209">
        <f t="shared" ca="1" si="74"/>
        <v>261</v>
      </c>
      <c r="AN520" s="209">
        <f t="shared" ca="1" si="75"/>
        <v>270</v>
      </c>
    </row>
    <row r="521" spans="2:40" x14ac:dyDescent="0.2">
      <c r="B521" t="s">
        <v>394</v>
      </c>
      <c r="C521" t="s">
        <v>139</v>
      </c>
      <c r="D521" t="s">
        <v>9</v>
      </c>
      <c r="E521" t="s">
        <v>9</v>
      </c>
      <c r="F521">
        <v>-9.6</v>
      </c>
      <c r="G521">
        <v>55</v>
      </c>
      <c r="H521">
        <v>0</v>
      </c>
      <c r="I521">
        <v>0</v>
      </c>
      <c r="J521">
        <v>188</v>
      </c>
      <c r="K521">
        <v>44.1</v>
      </c>
      <c r="L521">
        <v>2</v>
      </c>
      <c r="M521">
        <v>2</v>
      </c>
      <c r="N521">
        <v>0</v>
      </c>
      <c r="O521">
        <v>11</v>
      </c>
      <c r="P521">
        <v>44</v>
      </c>
      <c r="Q521">
        <v>22</v>
      </c>
      <c r="R521">
        <v>40</v>
      </c>
      <c r="S521">
        <v>12</v>
      </c>
      <c r="T521">
        <v>1</v>
      </c>
      <c r="U521">
        <v>7</v>
      </c>
      <c r="V521">
        <v>4.43</v>
      </c>
      <c r="W521">
        <v>3.62</v>
      </c>
      <c r="X521">
        <v>1.27</v>
      </c>
      <c r="Y521">
        <v>37</v>
      </c>
      <c r="Z521">
        <v>20</v>
      </c>
      <c r="AA521">
        <v>43</v>
      </c>
      <c r="AB521">
        <v>0.28799999999999998</v>
      </c>
      <c r="AC521">
        <v>0</v>
      </c>
      <c r="AD521" s="134">
        <f t="shared" si="71"/>
        <v>8.1632653061224492</v>
      </c>
      <c r="AE521" s="134">
        <f t="shared" si="72"/>
        <v>2.4489795918367347</v>
      </c>
      <c r="AF521" s="134">
        <f t="shared" si="73"/>
        <v>5.7142857142857144</v>
      </c>
      <c r="AH521" s="209">
        <f t="shared" si="76"/>
        <v>0</v>
      </c>
      <c r="AI521" s="209">
        <f t="shared" ca="1" si="77"/>
        <v>347</v>
      </c>
      <c r="AJ521" s="134">
        <f>(K521*'User Input'!$K$6)+(L521*'User Input'!$K$2)+(M521*'User Input'!$K$3)+(N521*'User Input'!$K$4)+(R521*'User Input'!$K$7)+(S521*'User Input'!$K$8)+(P521*'User Input'!$K$10)+(Q521*'User Input'!$K$9)+(O521*'User Input'!$K$11)+(I521*'User Input'!$K$12)</f>
        <v>78.300000000000011</v>
      </c>
      <c r="AK521">
        <f t="shared" si="70"/>
        <v>1.4236363636363638</v>
      </c>
      <c r="AL521" s="209">
        <f t="shared" ca="1" si="78"/>
        <v>389</v>
      </c>
      <c r="AM521" s="209">
        <f t="shared" ca="1" si="74"/>
        <v>279</v>
      </c>
      <c r="AN521" s="209">
        <f t="shared" ca="1" si="75"/>
        <v>270</v>
      </c>
    </row>
    <row r="522" spans="2:40" x14ac:dyDescent="0.2">
      <c r="B522" t="s">
        <v>246</v>
      </c>
      <c r="C522" t="s">
        <v>136</v>
      </c>
      <c r="D522" t="s">
        <v>9</v>
      </c>
      <c r="E522" t="s">
        <v>9</v>
      </c>
      <c r="F522">
        <v>-9.6</v>
      </c>
      <c r="G522">
        <v>55</v>
      </c>
      <c r="H522">
        <v>0</v>
      </c>
      <c r="I522">
        <v>0</v>
      </c>
      <c r="J522">
        <v>239</v>
      </c>
      <c r="K522">
        <v>55.1</v>
      </c>
      <c r="L522">
        <v>3</v>
      </c>
      <c r="M522">
        <v>3</v>
      </c>
      <c r="N522">
        <v>3</v>
      </c>
      <c r="O522">
        <v>12</v>
      </c>
      <c r="P522">
        <v>59</v>
      </c>
      <c r="Q522">
        <v>30</v>
      </c>
      <c r="R522">
        <v>43</v>
      </c>
      <c r="S522">
        <v>17</v>
      </c>
      <c r="T522">
        <v>2</v>
      </c>
      <c r="U522">
        <v>10</v>
      </c>
      <c r="V522">
        <v>4.92</v>
      </c>
      <c r="W522">
        <v>4.0999999999999996</v>
      </c>
      <c r="X522">
        <v>1.37</v>
      </c>
      <c r="Y522">
        <v>36</v>
      </c>
      <c r="Z522">
        <v>21</v>
      </c>
      <c r="AA522">
        <v>44</v>
      </c>
      <c r="AB522">
        <v>0.29299999999999998</v>
      </c>
      <c r="AC522">
        <v>0</v>
      </c>
      <c r="AD522" s="134">
        <f t="shared" si="71"/>
        <v>7.023593466424682</v>
      </c>
      <c r="AE522" s="134">
        <f t="shared" si="72"/>
        <v>2.7767695099818512</v>
      </c>
      <c r="AF522" s="134">
        <f t="shared" si="73"/>
        <v>4.2468239564428307</v>
      </c>
      <c r="AH522" s="209">
        <f t="shared" si="76"/>
        <v>0</v>
      </c>
      <c r="AI522" s="209">
        <f t="shared" ca="1" si="77"/>
        <v>347</v>
      </c>
      <c r="AJ522" s="134">
        <f>(K522*'User Input'!$K$6)+(L522*'User Input'!$K$2)+(M522*'User Input'!$K$3)+(N522*'User Input'!$K$4)+(R522*'User Input'!$K$7)+(S522*'User Input'!$K$8)+(P522*'User Input'!$K$10)+(Q522*'User Input'!$K$9)+(O522*'User Input'!$K$11)+(I522*'User Input'!$K$12)</f>
        <v>107.80000000000001</v>
      </c>
      <c r="AK522">
        <f t="shared" si="70"/>
        <v>1.9600000000000002</v>
      </c>
      <c r="AL522" s="209">
        <f t="shared" ca="1" si="78"/>
        <v>307</v>
      </c>
      <c r="AM522" s="209">
        <f t="shared" ca="1" si="74"/>
        <v>97</v>
      </c>
      <c r="AN522" s="209">
        <f t="shared" ca="1" si="75"/>
        <v>178</v>
      </c>
    </row>
    <row r="523" spans="2:40" x14ac:dyDescent="0.2">
      <c r="B523" t="s">
        <v>398</v>
      </c>
      <c r="C523" t="s">
        <v>7</v>
      </c>
      <c r="D523" t="s">
        <v>111</v>
      </c>
      <c r="E523" t="s">
        <v>111</v>
      </c>
      <c r="F523">
        <v>-9.6</v>
      </c>
      <c r="G523">
        <v>24</v>
      </c>
      <c r="H523">
        <v>24</v>
      </c>
      <c r="I523">
        <v>10</v>
      </c>
      <c r="J523">
        <v>572</v>
      </c>
      <c r="K523">
        <v>128.80000000000001</v>
      </c>
      <c r="L523">
        <v>7</v>
      </c>
      <c r="M523">
        <v>9</v>
      </c>
      <c r="N523">
        <v>0</v>
      </c>
      <c r="O523">
        <v>0</v>
      </c>
      <c r="P523">
        <v>135</v>
      </c>
      <c r="Q523">
        <v>69</v>
      </c>
      <c r="R523">
        <v>101</v>
      </c>
      <c r="S523">
        <v>60</v>
      </c>
      <c r="T523">
        <v>6</v>
      </c>
      <c r="U523">
        <v>16</v>
      </c>
      <c r="V523">
        <v>4.83</v>
      </c>
      <c r="W523">
        <v>4.4800000000000004</v>
      </c>
      <c r="X523">
        <v>1.51</v>
      </c>
      <c r="Y523">
        <v>50</v>
      </c>
      <c r="Z523">
        <v>20</v>
      </c>
      <c r="AA523">
        <v>29</v>
      </c>
      <c r="AB523">
        <v>0.30499999999999999</v>
      </c>
      <c r="AC523">
        <v>0</v>
      </c>
      <c r="AD523" s="134">
        <f t="shared" si="71"/>
        <v>7.0574534161490678</v>
      </c>
      <c r="AE523" s="134">
        <f t="shared" si="72"/>
        <v>4.1925465838509313</v>
      </c>
      <c r="AF523" s="134">
        <f t="shared" si="73"/>
        <v>2.8649068322981366</v>
      </c>
      <c r="AH523" s="209">
        <f t="shared" si="76"/>
        <v>10</v>
      </c>
      <c r="AI523" s="209">
        <f t="shared" ca="1" si="77"/>
        <v>111</v>
      </c>
      <c r="AJ523" s="134">
        <f>(K523*'User Input'!$K$6)+(L523*'User Input'!$K$2)+(M523*'User Input'!$K$3)+(N523*'User Input'!$K$4)+(R523*'User Input'!$K$7)+(S523*'User Input'!$K$8)+(P523*'User Input'!$K$10)+(Q523*'User Input'!$K$9)+(O523*'User Input'!$K$11)+(I523*'User Input'!$K$12)</f>
        <v>206.90000000000003</v>
      </c>
      <c r="AK523">
        <f t="shared" si="70"/>
        <v>8.6208333333333353</v>
      </c>
      <c r="AL523" s="209">
        <f t="shared" ca="1" si="78"/>
        <v>152</v>
      </c>
      <c r="AM523" s="209">
        <f t="shared" ca="1" si="74"/>
        <v>118</v>
      </c>
      <c r="AN523" s="209">
        <f t="shared" ca="1" si="75"/>
        <v>114</v>
      </c>
    </row>
    <row r="524" spans="2:40" x14ac:dyDescent="0.2">
      <c r="B524" t="s">
        <v>935</v>
      </c>
      <c r="C524" t="s">
        <v>716</v>
      </c>
      <c r="D524" t="s">
        <v>9</v>
      </c>
      <c r="E524" t="s">
        <v>9</v>
      </c>
      <c r="F524">
        <v>-9.6999999999999993</v>
      </c>
      <c r="G524">
        <v>32</v>
      </c>
      <c r="H524">
        <v>2</v>
      </c>
      <c r="I524">
        <v>1</v>
      </c>
      <c r="J524">
        <v>282</v>
      </c>
      <c r="K524">
        <v>63.1</v>
      </c>
      <c r="L524">
        <v>3</v>
      </c>
      <c r="M524">
        <v>3</v>
      </c>
      <c r="N524">
        <v>0</v>
      </c>
      <c r="O524">
        <v>3</v>
      </c>
      <c r="P524">
        <v>61</v>
      </c>
      <c r="Q524">
        <v>30</v>
      </c>
      <c r="R524">
        <v>57</v>
      </c>
      <c r="S524">
        <v>36</v>
      </c>
      <c r="T524">
        <v>3</v>
      </c>
      <c r="U524">
        <v>6</v>
      </c>
      <c r="V524">
        <v>4.32</v>
      </c>
      <c r="W524">
        <v>4.32</v>
      </c>
      <c r="X524">
        <v>1.54</v>
      </c>
      <c r="Y524">
        <v>53</v>
      </c>
      <c r="Z524">
        <v>21</v>
      </c>
      <c r="AA524">
        <v>26</v>
      </c>
      <c r="AB524">
        <v>0.30399999999999999</v>
      </c>
      <c r="AC524">
        <v>0</v>
      </c>
      <c r="AD524" s="134">
        <f t="shared" si="71"/>
        <v>8.1299524564183834</v>
      </c>
      <c r="AE524" s="134">
        <f t="shared" si="72"/>
        <v>5.1347068145800314</v>
      </c>
      <c r="AF524" s="134">
        <f t="shared" si="73"/>
        <v>2.995245641838352</v>
      </c>
      <c r="AH524" s="209">
        <f t="shared" si="76"/>
        <v>1</v>
      </c>
      <c r="AI524" s="209">
        <f t="shared" ca="1" si="77"/>
        <v>241</v>
      </c>
      <c r="AJ524" s="134">
        <f>(K524*'User Input'!$K$6)+(L524*'User Input'!$K$2)+(M524*'User Input'!$K$3)+(N524*'User Input'!$K$4)+(R524*'User Input'!$K$7)+(S524*'User Input'!$K$8)+(P524*'User Input'!$K$10)+(Q524*'User Input'!$K$9)+(O524*'User Input'!$K$11)+(I524*'User Input'!$K$12)</f>
        <v>99.800000000000011</v>
      </c>
      <c r="AK524">
        <f t="shared" si="70"/>
        <v>3.1187500000000004</v>
      </c>
      <c r="AL524" s="209">
        <f t="shared" ca="1" si="78"/>
        <v>332</v>
      </c>
      <c r="AM524" s="209">
        <f t="shared" ca="1" si="74"/>
        <v>350</v>
      </c>
      <c r="AN524" s="209">
        <f t="shared" ca="1" si="75"/>
        <v>331</v>
      </c>
    </row>
    <row r="525" spans="2:40" x14ac:dyDescent="0.2">
      <c r="B525" t="s">
        <v>2369</v>
      </c>
      <c r="C525" t="s">
        <v>133</v>
      </c>
      <c r="D525" t="s">
        <v>111</v>
      </c>
      <c r="E525" t="s">
        <v>111</v>
      </c>
      <c r="F525">
        <v>-9.6999999999999993</v>
      </c>
      <c r="G525">
        <v>19</v>
      </c>
      <c r="H525">
        <v>19</v>
      </c>
      <c r="I525">
        <v>8</v>
      </c>
      <c r="J525">
        <v>440</v>
      </c>
      <c r="K525">
        <v>100.9</v>
      </c>
      <c r="L525">
        <v>5</v>
      </c>
      <c r="M525">
        <v>7</v>
      </c>
      <c r="N525">
        <v>0</v>
      </c>
      <c r="O525">
        <v>0</v>
      </c>
      <c r="P525">
        <v>107</v>
      </c>
      <c r="Q525">
        <v>53</v>
      </c>
      <c r="R525">
        <v>74</v>
      </c>
      <c r="S525">
        <v>34</v>
      </c>
      <c r="T525">
        <v>4</v>
      </c>
      <c r="U525">
        <v>15</v>
      </c>
      <c r="V525">
        <v>4.75</v>
      </c>
      <c r="W525">
        <v>4.47</v>
      </c>
      <c r="X525">
        <v>1.39</v>
      </c>
      <c r="Y525">
        <v>40</v>
      </c>
      <c r="Z525">
        <v>21</v>
      </c>
      <c r="AA525">
        <v>40</v>
      </c>
      <c r="AB525">
        <v>0.29199999999999998</v>
      </c>
      <c r="AC525">
        <v>0</v>
      </c>
      <c r="AD525" s="134">
        <f t="shared" si="71"/>
        <v>6.600594648166501</v>
      </c>
      <c r="AE525" s="134">
        <f t="shared" si="72"/>
        <v>3.0327056491575815</v>
      </c>
      <c r="AF525" s="134">
        <f t="shared" si="73"/>
        <v>3.5678889990089195</v>
      </c>
      <c r="AH525" s="209">
        <f t="shared" si="76"/>
        <v>8</v>
      </c>
      <c r="AI525" s="209">
        <f t="shared" ca="1" si="77"/>
        <v>134</v>
      </c>
      <c r="AJ525" s="134">
        <f>(K525*'User Input'!$K$6)+(L525*'User Input'!$K$2)+(M525*'User Input'!$K$3)+(N525*'User Input'!$K$4)+(R525*'User Input'!$K$7)+(S525*'User Input'!$K$8)+(P525*'User Input'!$K$10)+(Q525*'User Input'!$K$9)+(O525*'User Input'!$K$11)+(I525*'User Input'!$K$12)</f>
        <v>169.70000000000005</v>
      </c>
      <c r="AK525">
        <f t="shared" si="70"/>
        <v>8.9315789473684237</v>
      </c>
      <c r="AL525" s="209">
        <f t="shared" ca="1" si="78"/>
        <v>184</v>
      </c>
      <c r="AM525" s="209">
        <f t="shared" ca="1" si="74"/>
        <v>146</v>
      </c>
      <c r="AN525" s="209">
        <f t="shared" ca="1" si="75"/>
        <v>128</v>
      </c>
    </row>
    <row r="526" spans="2:40" x14ac:dyDescent="0.2">
      <c r="B526" t="s">
        <v>1466</v>
      </c>
      <c r="C526" t="s">
        <v>2</v>
      </c>
      <c r="D526" t="s">
        <v>9</v>
      </c>
      <c r="E526" t="s">
        <v>9</v>
      </c>
      <c r="F526">
        <v>-9.6999999999999993</v>
      </c>
      <c r="G526">
        <v>24</v>
      </c>
      <c r="H526">
        <v>0</v>
      </c>
      <c r="I526">
        <v>0</v>
      </c>
      <c r="J526">
        <v>133</v>
      </c>
      <c r="K526">
        <v>31.6</v>
      </c>
      <c r="L526">
        <v>2</v>
      </c>
      <c r="M526">
        <v>2</v>
      </c>
      <c r="N526">
        <v>0</v>
      </c>
      <c r="O526">
        <v>4</v>
      </c>
      <c r="P526">
        <v>27</v>
      </c>
      <c r="Q526">
        <v>13</v>
      </c>
      <c r="R526">
        <v>34</v>
      </c>
      <c r="S526">
        <v>12</v>
      </c>
      <c r="T526">
        <v>1</v>
      </c>
      <c r="U526">
        <v>4</v>
      </c>
      <c r="V526">
        <v>3.74</v>
      </c>
      <c r="W526">
        <v>3.39</v>
      </c>
      <c r="X526">
        <v>1.25</v>
      </c>
      <c r="Y526">
        <v>39</v>
      </c>
      <c r="Z526">
        <v>21</v>
      </c>
      <c r="AA526">
        <v>40</v>
      </c>
      <c r="AB526">
        <v>0.28499999999999998</v>
      </c>
      <c r="AC526">
        <v>0</v>
      </c>
      <c r="AD526" s="134">
        <f t="shared" si="71"/>
        <v>9.6835443037974684</v>
      </c>
      <c r="AE526" s="134">
        <f t="shared" si="72"/>
        <v>3.4177215189873418</v>
      </c>
      <c r="AF526" s="134">
        <f t="shared" si="73"/>
        <v>6.2658227848101262</v>
      </c>
      <c r="AH526" s="209">
        <f t="shared" si="76"/>
        <v>0</v>
      </c>
      <c r="AI526" s="209">
        <f t="shared" ca="1" si="77"/>
        <v>347</v>
      </c>
      <c r="AJ526" s="134">
        <f>(K526*'User Input'!$K$6)+(L526*'User Input'!$K$2)+(M526*'User Input'!$K$3)+(N526*'User Input'!$K$4)+(R526*'User Input'!$K$7)+(S526*'User Input'!$K$8)+(P526*'User Input'!$K$10)+(Q526*'User Input'!$K$9)+(O526*'User Input'!$K$11)+(I526*'User Input'!$K$12)</f>
        <v>63.800000000000011</v>
      </c>
      <c r="AK526">
        <f t="shared" si="70"/>
        <v>2.6583333333333337</v>
      </c>
      <c r="AL526" s="209">
        <f t="shared" ca="1" si="78"/>
        <v>452</v>
      </c>
      <c r="AM526" s="209">
        <f t="shared" ca="1" si="74"/>
        <v>658</v>
      </c>
      <c r="AN526" s="209">
        <f t="shared" ca="1" si="75"/>
        <v>466</v>
      </c>
    </row>
    <row r="527" spans="2:40" x14ac:dyDescent="0.2">
      <c r="B527" t="s">
        <v>2397</v>
      </c>
      <c r="C527" t="s">
        <v>8</v>
      </c>
      <c r="D527" t="s">
        <v>9</v>
      </c>
      <c r="E527" t="s">
        <v>9</v>
      </c>
      <c r="F527">
        <v>-9.6999999999999993</v>
      </c>
      <c r="G527">
        <v>32</v>
      </c>
      <c r="H527">
        <v>0</v>
      </c>
      <c r="I527">
        <v>0</v>
      </c>
      <c r="J527">
        <v>252</v>
      </c>
      <c r="K527">
        <v>58.3</v>
      </c>
      <c r="L527">
        <v>3</v>
      </c>
      <c r="M527">
        <v>4</v>
      </c>
      <c r="N527">
        <v>0</v>
      </c>
      <c r="O527">
        <v>3</v>
      </c>
      <c r="P527">
        <v>63</v>
      </c>
      <c r="Q527">
        <v>29</v>
      </c>
      <c r="R527">
        <v>42</v>
      </c>
      <c r="S527">
        <v>16</v>
      </c>
      <c r="T527">
        <v>3</v>
      </c>
      <c r="U527">
        <v>8</v>
      </c>
      <c r="V527">
        <v>4.51</v>
      </c>
      <c r="W527">
        <v>4.08</v>
      </c>
      <c r="X527">
        <v>1.36</v>
      </c>
      <c r="Y527">
        <v>45</v>
      </c>
      <c r="Z527">
        <v>21</v>
      </c>
      <c r="AA527">
        <v>34</v>
      </c>
      <c r="AB527">
        <v>0.3</v>
      </c>
      <c r="AC527">
        <v>0</v>
      </c>
      <c r="AD527" s="134">
        <f t="shared" si="71"/>
        <v>6.4837049742710127</v>
      </c>
      <c r="AE527" s="134">
        <f t="shared" si="72"/>
        <v>2.4699828473413379</v>
      </c>
      <c r="AF527" s="134">
        <f t="shared" si="73"/>
        <v>4.0137221269296752</v>
      </c>
      <c r="AH527" s="209">
        <f t="shared" si="76"/>
        <v>0</v>
      </c>
      <c r="AI527" s="209">
        <f t="shared" ca="1" si="77"/>
        <v>347</v>
      </c>
      <c r="AJ527" s="134">
        <f>(K527*'User Input'!$K$6)+(L527*'User Input'!$K$2)+(M527*'User Input'!$K$3)+(N527*'User Input'!$K$4)+(R527*'User Input'!$K$7)+(S527*'User Input'!$K$8)+(P527*'User Input'!$K$10)+(Q527*'User Input'!$K$9)+(O527*'User Input'!$K$11)+(I527*'User Input'!$K$12)</f>
        <v>88.899999999999977</v>
      </c>
      <c r="AK527">
        <f t="shared" ref="AK527:AK590" si="79">IF(E527="SP",IF(AND(ABS(G527-H527)&lt;3,H527&gt;9),AJ527/H527,0),AJ527/G527)</f>
        <v>2.7781249999999993</v>
      </c>
      <c r="AL527" s="209">
        <f t="shared" ca="1" si="78"/>
        <v>366</v>
      </c>
      <c r="AM527" s="209">
        <f t="shared" ca="1" si="74"/>
        <v>249</v>
      </c>
      <c r="AN527" s="209">
        <f t="shared" ca="1" si="75"/>
        <v>218</v>
      </c>
    </row>
    <row r="528" spans="2:40" x14ac:dyDescent="0.2">
      <c r="B528" t="s">
        <v>2429</v>
      </c>
      <c r="C528" t="s">
        <v>2</v>
      </c>
      <c r="D528" t="s">
        <v>111</v>
      </c>
      <c r="E528" t="s">
        <v>111</v>
      </c>
      <c r="F528">
        <v>-9.8000000000000007</v>
      </c>
      <c r="G528">
        <v>16</v>
      </c>
      <c r="H528">
        <v>16</v>
      </c>
      <c r="I528">
        <v>7</v>
      </c>
      <c r="J528">
        <v>338</v>
      </c>
      <c r="K528">
        <v>77.8</v>
      </c>
      <c r="L528">
        <v>4</v>
      </c>
      <c r="M528">
        <v>5</v>
      </c>
      <c r="N528">
        <v>0</v>
      </c>
      <c r="O528">
        <v>0</v>
      </c>
      <c r="P528">
        <v>79</v>
      </c>
      <c r="Q528">
        <v>39</v>
      </c>
      <c r="R528">
        <v>62</v>
      </c>
      <c r="S528">
        <v>29</v>
      </c>
      <c r="T528">
        <v>4</v>
      </c>
      <c r="U528">
        <v>11</v>
      </c>
      <c r="V528">
        <v>4.47</v>
      </c>
      <c r="W528">
        <v>4.29</v>
      </c>
      <c r="X528">
        <v>1.38</v>
      </c>
      <c r="Y528">
        <v>43</v>
      </c>
      <c r="Z528">
        <v>21</v>
      </c>
      <c r="AA528">
        <v>37</v>
      </c>
      <c r="AB528">
        <v>0.29199999999999998</v>
      </c>
      <c r="AC528">
        <v>0</v>
      </c>
      <c r="AD528" s="134">
        <f t="shared" si="71"/>
        <v>7.1722365038560412</v>
      </c>
      <c r="AE528" s="134">
        <f t="shared" si="72"/>
        <v>3.3547557840616968</v>
      </c>
      <c r="AF528" s="134">
        <f t="shared" si="73"/>
        <v>3.8174807197943443</v>
      </c>
      <c r="AH528" s="209">
        <f t="shared" si="76"/>
        <v>7</v>
      </c>
      <c r="AI528" s="209">
        <f t="shared" ca="1" si="77"/>
        <v>146</v>
      </c>
      <c r="AJ528" s="134">
        <f>(K528*'User Input'!$K$6)+(L528*'User Input'!$K$2)+(M528*'User Input'!$K$3)+(N528*'User Input'!$K$4)+(R528*'User Input'!$K$7)+(S528*'User Input'!$K$8)+(P528*'User Input'!$K$10)+(Q528*'User Input'!$K$9)+(O528*'User Input'!$K$11)+(I528*'User Input'!$K$12)</f>
        <v>141.39999999999998</v>
      </c>
      <c r="AK528">
        <f t="shared" si="79"/>
        <v>8.8374999999999986</v>
      </c>
      <c r="AL528" s="209">
        <f t="shared" ca="1" si="78"/>
        <v>232</v>
      </c>
      <c r="AM528" s="209">
        <f t="shared" ca="1" si="74"/>
        <v>262</v>
      </c>
      <c r="AN528" s="209">
        <f t="shared" ca="1" si="75"/>
        <v>161</v>
      </c>
    </row>
    <row r="529" spans="2:40" x14ac:dyDescent="0.2">
      <c r="B529" t="s">
        <v>2440</v>
      </c>
      <c r="C529" t="s">
        <v>2</v>
      </c>
      <c r="D529" t="s">
        <v>111</v>
      </c>
      <c r="E529" t="s">
        <v>111</v>
      </c>
      <c r="F529">
        <v>-9.8000000000000007</v>
      </c>
      <c r="G529">
        <v>13</v>
      </c>
      <c r="H529">
        <v>13</v>
      </c>
      <c r="I529">
        <v>5</v>
      </c>
      <c r="J529">
        <v>253</v>
      </c>
      <c r="K529">
        <v>58.5</v>
      </c>
      <c r="L529">
        <v>4</v>
      </c>
      <c r="M529">
        <v>4</v>
      </c>
      <c r="N529">
        <v>0</v>
      </c>
      <c r="O529">
        <v>0</v>
      </c>
      <c r="P529">
        <v>54</v>
      </c>
      <c r="Q529">
        <v>27</v>
      </c>
      <c r="R529">
        <v>55</v>
      </c>
      <c r="S529">
        <v>25</v>
      </c>
      <c r="T529">
        <v>2</v>
      </c>
      <c r="U529">
        <v>8</v>
      </c>
      <c r="V529">
        <v>4.1900000000000004</v>
      </c>
      <c r="W529">
        <v>4.1100000000000003</v>
      </c>
      <c r="X529">
        <v>1.36</v>
      </c>
      <c r="Y529">
        <v>41</v>
      </c>
      <c r="Z529">
        <v>21</v>
      </c>
      <c r="AA529">
        <v>39</v>
      </c>
      <c r="AB529">
        <v>0.28599999999999998</v>
      </c>
      <c r="AC529">
        <v>0</v>
      </c>
      <c r="AD529" s="134">
        <f t="shared" si="71"/>
        <v>8.4615384615384617</v>
      </c>
      <c r="AE529" s="134">
        <f t="shared" si="72"/>
        <v>3.8461538461538463</v>
      </c>
      <c r="AF529" s="134">
        <f t="shared" si="73"/>
        <v>4.615384615384615</v>
      </c>
      <c r="AH529" s="209">
        <f t="shared" si="76"/>
        <v>5</v>
      </c>
      <c r="AI529" s="209">
        <f t="shared" ca="1" si="77"/>
        <v>171</v>
      </c>
      <c r="AJ529" s="134">
        <f>(K529*'User Input'!$K$6)+(L529*'User Input'!$K$2)+(M529*'User Input'!$K$3)+(N529*'User Input'!$K$4)+(R529*'User Input'!$K$7)+(S529*'User Input'!$K$8)+(P529*'User Input'!$K$10)+(Q529*'User Input'!$K$9)+(O529*'User Input'!$K$11)+(I529*'User Input'!$K$12)</f>
        <v>120</v>
      </c>
      <c r="AK529">
        <f t="shared" si="79"/>
        <v>9.2307692307692299</v>
      </c>
      <c r="AL529" s="209">
        <f t="shared" ca="1" si="78"/>
        <v>277</v>
      </c>
      <c r="AM529" s="209">
        <f t="shared" ca="1" si="74"/>
        <v>432</v>
      </c>
      <c r="AN529" s="209">
        <f t="shared" ca="1" si="75"/>
        <v>218</v>
      </c>
    </row>
    <row r="530" spans="2:40" x14ac:dyDescent="0.2">
      <c r="B530" t="s">
        <v>2392</v>
      </c>
      <c r="C530" t="s">
        <v>133</v>
      </c>
      <c r="D530" t="s">
        <v>9</v>
      </c>
      <c r="E530" t="s">
        <v>9</v>
      </c>
      <c r="F530">
        <v>-9.8000000000000007</v>
      </c>
      <c r="G530">
        <v>60</v>
      </c>
      <c r="H530">
        <v>0</v>
      </c>
      <c r="I530">
        <v>0</v>
      </c>
      <c r="J530">
        <v>180</v>
      </c>
      <c r="K530">
        <v>41.9</v>
      </c>
      <c r="L530">
        <v>2</v>
      </c>
      <c r="M530">
        <v>2</v>
      </c>
      <c r="N530">
        <v>1</v>
      </c>
      <c r="O530">
        <v>12</v>
      </c>
      <c r="P530">
        <v>41</v>
      </c>
      <c r="Q530">
        <v>18</v>
      </c>
      <c r="R530">
        <v>35</v>
      </c>
      <c r="S530">
        <v>16</v>
      </c>
      <c r="T530">
        <v>2</v>
      </c>
      <c r="U530">
        <v>4</v>
      </c>
      <c r="V530">
        <v>3.82</v>
      </c>
      <c r="W530">
        <v>3.81</v>
      </c>
      <c r="X530">
        <v>1.37</v>
      </c>
      <c r="Y530">
        <v>52</v>
      </c>
      <c r="Z530">
        <v>21</v>
      </c>
      <c r="AA530">
        <v>28</v>
      </c>
      <c r="AB530">
        <v>0.3</v>
      </c>
      <c r="AC530">
        <v>0</v>
      </c>
      <c r="AD530" s="134">
        <f t="shared" si="71"/>
        <v>7.5178997613365155</v>
      </c>
      <c r="AE530" s="134">
        <f t="shared" si="72"/>
        <v>3.4367541766109788</v>
      </c>
      <c r="AF530" s="134">
        <f t="shared" si="73"/>
        <v>4.0811455847255367</v>
      </c>
      <c r="AH530" s="209">
        <f t="shared" si="76"/>
        <v>0</v>
      </c>
      <c r="AI530" s="209">
        <f t="shared" ca="1" si="77"/>
        <v>347</v>
      </c>
      <c r="AJ530" s="134">
        <f>(K530*'User Input'!$K$6)+(L530*'User Input'!$K$2)+(M530*'User Input'!$K$3)+(N530*'User Input'!$K$4)+(R530*'User Input'!$K$7)+(S530*'User Input'!$K$8)+(P530*'User Input'!$K$10)+(Q530*'User Input'!$K$9)+(O530*'User Input'!$K$11)+(I530*'User Input'!$K$12)</f>
        <v>79.199999999999989</v>
      </c>
      <c r="AK530">
        <f t="shared" si="79"/>
        <v>1.3199999999999998</v>
      </c>
      <c r="AL530" s="209">
        <f t="shared" ca="1" si="78"/>
        <v>386</v>
      </c>
      <c r="AM530" s="209">
        <f t="shared" ca="1" si="74"/>
        <v>631</v>
      </c>
      <c r="AN530" s="209">
        <f t="shared" ca="1" si="75"/>
        <v>466</v>
      </c>
    </row>
    <row r="531" spans="2:40" x14ac:dyDescent="0.2">
      <c r="B531" t="s">
        <v>378</v>
      </c>
      <c r="C531" t="s">
        <v>132</v>
      </c>
      <c r="D531" t="s">
        <v>9</v>
      </c>
      <c r="E531" t="s">
        <v>9</v>
      </c>
      <c r="F531">
        <v>-9.9</v>
      </c>
      <c r="G531">
        <v>45</v>
      </c>
      <c r="H531">
        <v>0</v>
      </c>
      <c r="I531">
        <v>0</v>
      </c>
      <c r="J531">
        <v>154</v>
      </c>
      <c r="K531">
        <v>36.299999999999997</v>
      </c>
      <c r="L531">
        <v>2</v>
      </c>
      <c r="M531">
        <v>2</v>
      </c>
      <c r="N531">
        <v>0</v>
      </c>
      <c r="O531">
        <v>5</v>
      </c>
      <c r="P531">
        <v>35</v>
      </c>
      <c r="Q531">
        <v>15</v>
      </c>
      <c r="R531">
        <v>33</v>
      </c>
      <c r="S531">
        <v>12</v>
      </c>
      <c r="T531">
        <v>1</v>
      </c>
      <c r="U531">
        <v>4</v>
      </c>
      <c r="V531">
        <v>3.78</v>
      </c>
      <c r="W531">
        <v>3.44</v>
      </c>
      <c r="X531">
        <v>1.3</v>
      </c>
      <c r="Y531">
        <v>52</v>
      </c>
      <c r="Z531">
        <v>21</v>
      </c>
      <c r="AA531">
        <v>27</v>
      </c>
      <c r="AB531">
        <v>0.30099999999999999</v>
      </c>
      <c r="AC531">
        <v>0</v>
      </c>
      <c r="AD531" s="134">
        <f t="shared" si="71"/>
        <v>8.1818181818181817</v>
      </c>
      <c r="AE531" s="134">
        <f t="shared" si="72"/>
        <v>2.9752066115702482</v>
      </c>
      <c r="AF531" s="134">
        <f t="shared" si="73"/>
        <v>5.206611570247933</v>
      </c>
      <c r="AH531" s="209">
        <f t="shared" si="76"/>
        <v>0</v>
      </c>
      <c r="AI531" s="209">
        <f t="shared" ca="1" si="77"/>
        <v>347</v>
      </c>
      <c r="AJ531" s="134">
        <f>(K531*'User Input'!$K$6)+(L531*'User Input'!$K$2)+(M531*'User Input'!$K$3)+(N531*'User Input'!$K$4)+(R531*'User Input'!$K$7)+(S531*'User Input'!$K$8)+(P531*'User Input'!$K$10)+(Q531*'User Input'!$K$9)+(O531*'User Input'!$K$11)+(I531*'User Input'!$K$12)</f>
        <v>67.399999999999977</v>
      </c>
      <c r="AK531">
        <f t="shared" si="79"/>
        <v>1.4977777777777772</v>
      </c>
      <c r="AL531" s="209">
        <f t="shared" ca="1" si="78"/>
        <v>436</v>
      </c>
      <c r="AM531" s="209">
        <f t="shared" ca="1" si="74"/>
        <v>649</v>
      </c>
      <c r="AN531" s="209">
        <f t="shared" ca="1" si="75"/>
        <v>466</v>
      </c>
    </row>
    <row r="532" spans="2:40" x14ac:dyDescent="0.2">
      <c r="B532" t="s">
        <v>565</v>
      </c>
      <c r="C532" t="s">
        <v>121</v>
      </c>
      <c r="D532" t="s">
        <v>9</v>
      </c>
      <c r="E532" t="s">
        <v>9</v>
      </c>
      <c r="F532">
        <v>-9.9</v>
      </c>
      <c r="G532">
        <v>49</v>
      </c>
      <c r="H532">
        <v>0</v>
      </c>
      <c r="I532">
        <v>0</v>
      </c>
      <c r="J532">
        <v>189</v>
      </c>
      <c r="K532">
        <v>43.7</v>
      </c>
      <c r="L532">
        <v>2</v>
      </c>
      <c r="M532">
        <v>2</v>
      </c>
      <c r="N532">
        <v>2</v>
      </c>
      <c r="O532">
        <v>10</v>
      </c>
      <c r="P532">
        <v>44</v>
      </c>
      <c r="Q532">
        <v>23</v>
      </c>
      <c r="R532">
        <v>41</v>
      </c>
      <c r="S532">
        <v>15</v>
      </c>
      <c r="T532">
        <v>2</v>
      </c>
      <c r="U532">
        <v>8</v>
      </c>
      <c r="V532">
        <v>4.71</v>
      </c>
      <c r="W532">
        <v>3.83</v>
      </c>
      <c r="X532">
        <v>1.35</v>
      </c>
      <c r="Y532">
        <v>33</v>
      </c>
      <c r="Z532">
        <v>21</v>
      </c>
      <c r="AA532">
        <v>46</v>
      </c>
      <c r="AB532">
        <v>0.29099999999999998</v>
      </c>
      <c r="AC532">
        <v>0</v>
      </c>
      <c r="AD532" s="134">
        <f t="shared" si="71"/>
        <v>8.4439359267734542</v>
      </c>
      <c r="AE532" s="134">
        <f t="shared" si="72"/>
        <v>3.0892448512585808</v>
      </c>
      <c r="AF532" s="134">
        <f t="shared" si="73"/>
        <v>5.3546910755148733</v>
      </c>
      <c r="AH532" s="209">
        <f t="shared" si="76"/>
        <v>0</v>
      </c>
      <c r="AI532" s="209">
        <f t="shared" ca="1" si="77"/>
        <v>347</v>
      </c>
      <c r="AJ532" s="134">
        <f>(K532*'User Input'!$K$6)+(L532*'User Input'!$K$2)+(M532*'User Input'!$K$3)+(N532*'User Input'!$K$4)+(R532*'User Input'!$K$7)+(S532*'User Input'!$K$8)+(P532*'User Input'!$K$10)+(Q532*'User Input'!$K$9)+(O532*'User Input'!$K$11)+(I532*'User Input'!$K$12)</f>
        <v>87.600000000000023</v>
      </c>
      <c r="AK532">
        <f t="shared" si="79"/>
        <v>1.7877551020408169</v>
      </c>
      <c r="AL532" s="209">
        <f t="shared" ca="1" si="78"/>
        <v>372</v>
      </c>
      <c r="AM532" s="209">
        <f t="shared" ca="1" si="74"/>
        <v>163</v>
      </c>
      <c r="AN532" s="209">
        <f t="shared" ca="1" si="75"/>
        <v>218</v>
      </c>
    </row>
    <row r="533" spans="2:40" x14ac:dyDescent="0.2">
      <c r="B533" t="s">
        <v>569</v>
      </c>
      <c r="C533" t="s">
        <v>120</v>
      </c>
      <c r="D533" t="s">
        <v>9</v>
      </c>
      <c r="E533" t="s">
        <v>9</v>
      </c>
      <c r="F533">
        <v>-9.9</v>
      </c>
      <c r="G533">
        <v>55</v>
      </c>
      <c r="H533">
        <v>0</v>
      </c>
      <c r="I533">
        <v>0</v>
      </c>
      <c r="J533">
        <v>217</v>
      </c>
      <c r="K533">
        <v>49.6</v>
      </c>
      <c r="L533">
        <v>3</v>
      </c>
      <c r="M533">
        <v>2</v>
      </c>
      <c r="N533">
        <v>0</v>
      </c>
      <c r="O533">
        <v>11</v>
      </c>
      <c r="P533">
        <v>51</v>
      </c>
      <c r="Q533">
        <v>24</v>
      </c>
      <c r="R533">
        <v>46</v>
      </c>
      <c r="S533">
        <v>20</v>
      </c>
      <c r="T533">
        <v>2</v>
      </c>
      <c r="U533">
        <v>6</v>
      </c>
      <c r="V533">
        <v>4.3099999999999996</v>
      </c>
      <c r="W533">
        <v>3.7</v>
      </c>
      <c r="X533">
        <v>1.43</v>
      </c>
      <c r="Y533">
        <v>50</v>
      </c>
      <c r="Z533">
        <v>22</v>
      </c>
      <c r="AA533">
        <v>28</v>
      </c>
      <c r="AB533">
        <v>0.311</v>
      </c>
      <c r="AC533">
        <v>0</v>
      </c>
      <c r="AD533" s="134">
        <f t="shared" si="71"/>
        <v>8.3467741935483861</v>
      </c>
      <c r="AE533" s="134">
        <f t="shared" si="72"/>
        <v>3.629032258064516</v>
      </c>
      <c r="AF533" s="134">
        <f t="shared" si="73"/>
        <v>4.7177419354838701</v>
      </c>
      <c r="AH533" s="209">
        <f t="shared" si="76"/>
        <v>0</v>
      </c>
      <c r="AI533" s="209">
        <f t="shared" ca="1" si="77"/>
        <v>347</v>
      </c>
      <c r="AJ533" s="134">
        <f>(K533*'User Input'!$K$6)+(L533*'User Input'!$K$2)+(M533*'User Input'!$K$3)+(N533*'User Input'!$K$4)+(R533*'User Input'!$K$7)+(S533*'User Input'!$K$8)+(P533*'User Input'!$K$10)+(Q533*'User Input'!$K$9)+(O533*'User Input'!$K$11)+(I533*'User Input'!$K$12)</f>
        <v>87.800000000000011</v>
      </c>
      <c r="AK533">
        <f t="shared" si="79"/>
        <v>1.5963636363636367</v>
      </c>
      <c r="AL533" s="209">
        <f t="shared" ca="1" si="78"/>
        <v>371</v>
      </c>
      <c r="AM533" s="209">
        <f t="shared" ca="1" si="74"/>
        <v>357</v>
      </c>
      <c r="AN533" s="209">
        <f t="shared" ca="1" si="75"/>
        <v>331</v>
      </c>
    </row>
    <row r="534" spans="2:40" x14ac:dyDescent="0.2">
      <c r="B534" t="s">
        <v>2252</v>
      </c>
      <c r="C534" t="s">
        <v>113</v>
      </c>
      <c r="D534" t="s">
        <v>9</v>
      </c>
      <c r="E534" t="s">
        <v>9</v>
      </c>
      <c r="F534">
        <v>-9.9</v>
      </c>
      <c r="G534">
        <v>41</v>
      </c>
      <c r="H534">
        <v>0</v>
      </c>
      <c r="I534">
        <v>0</v>
      </c>
      <c r="J534">
        <v>173</v>
      </c>
      <c r="K534">
        <v>40.5</v>
      </c>
      <c r="L534">
        <v>2</v>
      </c>
      <c r="M534">
        <v>2</v>
      </c>
      <c r="N534">
        <v>1</v>
      </c>
      <c r="O534">
        <v>8</v>
      </c>
      <c r="P534">
        <v>43</v>
      </c>
      <c r="Q534">
        <v>17</v>
      </c>
      <c r="R534">
        <v>30</v>
      </c>
      <c r="S534">
        <v>11</v>
      </c>
      <c r="T534">
        <v>2</v>
      </c>
      <c r="U534">
        <v>3</v>
      </c>
      <c r="V534">
        <v>3.66</v>
      </c>
      <c r="W534">
        <v>3.29</v>
      </c>
      <c r="X534">
        <v>1.34</v>
      </c>
      <c r="Y534">
        <v>60</v>
      </c>
      <c r="Z534">
        <v>21</v>
      </c>
      <c r="AA534">
        <v>20</v>
      </c>
      <c r="AB534">
        <v>0.311</v>
      </c>
      <c r="AC534">
        <v>0</v>
      </c>
      <c r="AD534" s="134">
        <f t="shared" si="71"/>
        <v>6.666666666666667</v>
      </c>
      <c r="AE534" s="134">
        <f t="shared" si="72"/>
        <v>2.4444444444444446</v>
      </c>
      <c r="AF534" s="134">
        <f t="shared" si="73"/>
        <v>4.2222222222222223</v>
      </c>
      <c r="AH534" s="209">
        <f t="shared" si="76"/>
        <v>0</v>
      </c>
      <c r="AI534" s="209">
        <f t="shared" ca="1" si="77"/>
        <v>347</v>
      </c>
      <c r="AJ534" s="134">
        <f>(K534*'User Input'!$K$6)+(L534*'User Input'!$K$2)+(M534*'User Input'!$K$3)+(N534*'User Input'!$K$4)+(R534*'User Input'!$K$7)+(S534*'User Input'!$K$8)+(P534*'User Input'!$K$10)+(Q534*'User Input'!$K$9)+(O534*'User Input'!$K$11)+(I534*'User Input'!$K$12)</f>
        <v>76.5</v>
      </c>
      <c r="AK534">
        <f t="shared" si="79"/>
        <v>1.8658536585365855</v>
      </c>
      <c r="AL534" s="209">
        <f t="shared" ca="1" si="78"/>
        <v>395</v>
      </c>
      <c r="AM534" s="209">
        <f t="shared" ca="1" si="74"/>
        <v>685</v>
      </c>
      <c r="AN534" s="209">
        <f t="shared" ca="1" si="75"/>
        <v>541</v>
      </c>
    </row>
    <row r="535" spans="2:40" x14ac:dyDescent="0.2">
      <c r="B535" t="s">
        <v>570</v>
      </c>
      <c r="C535" t="s">
        <v>339</v>
      </c>
      <c r="D535" t="s">
        <v>9</v>
      </c>
      <c r="E535" t="s">
        <v>9</v>
      </c>
      <c r="F535">
        <v>-9.9</v>
      </c>
      <c r="G535">
        <v>55</v>
      </c>
      <c r="H535">
        <v>0</v>
      </c>
      <c r="I535">
        <v>0</v>
      </c>
      <c r="J535">
        <v>142</v>
      </c>
      <c r="K535">
        <v>33.1</v>
      </c>
      <c r="L535">
        <v>2</v>
      </c>
      <c r="M535">
        <v>2</v>
      </c>
      <c r="N535">
        <v>0</v>
      </c>
      <c r="O535">
        <v>12</v>
      </c>
      <c r="P535">
        <v>30</v>
      </c>
      <c r="Q535">
        <v>13</v>
      </c>
      <c r="R535">
        <v>35</v>
      </c>
      <c r="S535">
        <v>15</v>
      </c>
      <c r="T535">
        <v>1</v>
      </c>
      <c r="U535">
        <v>3</v>
      </c>
      <c r="V535">
        <v>3.52</v>
      </c>
      <c r="W535">
        <v>3.42</v>
      </c>
      <c r="X535">
        <v>1.34</v>
      </c>
      <c r="Y535">
        <v>52</v>
      </c>
      <c r="Z535">
        <v>21</v>
      </c>
      <c r="AA535">
        <v>27</v>
      </c>
      <c r="AB535">
        <v>0.30599999999999999</v>
      </c>
      <c r="AC535">
        <v>0</v>
      </c>
      <c r="AD535" s="134">
        <f t="shared" si="71"/>
        <v>9.5166163141993962</v>
      </c>
      <c r="AE535" s="134">
        <f t="shared" si="72"/>
        <v>4.0785498489425978</v>
      </c>
      <c r="AF535" s="134">
        <f t="shared" si="73"/>
        <v>5.4380664652567985</v>
      </c>
      <c r="AH535" s="209">
        <f t="shared" si="76"/>
        <v>0</v>
      </c>
      <c r="AI535" s="209">
        <f t="shared" ca="1" si="77"/>
        <v>347</v>
      </c>
      <c r="AJ535" s="134">
        <f>(K535*'User Input'!$K$6)+(L535*'User Input'!$K$2)+(M535*'User Input'!$K$3)+(N535*'User Input'!$K$4)+(R535*'User Input'!$K$7)+(S535*'User Input'!$K$8)+(P535*'User Input'!$K$10)+(Q535*'User Input'!$K$9)+(O535*'User Input'!$K$11)+(I535*'User Input'!$K$12)</f>
        <v>62.800000000000011</v>
      </c>
      <c r="AK535">
        <f t="shared" si="79"/>
        <v>1.1418181818181821</v>
      </c>
      <c r="AL535" s="209">
        <f t="shared" ca="1" si="78"/>
        <v>455</v>
      </c>
      <c r="AM535" s="209">
        <f t="shared" ca="1" si="74"/>
        <v>722</v>
      </c>
      <c r="AN535" s="209">
        <f t="shared" ca="1" si="75"/>
        <v>541</v>
      </c>
    </row>
    <row r="536" spans="2:40" x14ac:dyDescent="0.2">
      <c r="B536" t="s">
        <v>982</v>
      </c>
      <c r="C536" t="s">
        <v>715</v>
      </c>
      <c r="D536" t="s">
        <v>9</v>
      </c>
      <c r="E536" t="s">
        <v>9</v>
      </c>
      <c r="F536">
        <v>-9.9</v>
      </c>
      <c r="G536">
        <v>26</v>
      </c>
      <c r="H536">
        <v>2</v>
      </c>
      <c r="I536">
        <v>1</v>
      </c>
      <c r="J536">
        <v>177</v>
      </c>
      <c r="K536">
        <v>41.2</v>
      </c>
      <c r="L536">
        <v>2</v>
      </c>
      <c r="M536">
        <v>2</v>
      </c>
      <c r="N536">
        <v>0</v>
      </c>
      <c r="O536">
        <v>2</v>
      </c>
      <c r="P536">
        <v>40</v>
      </c>
      <c r="Q536">
        <v>20</v>
      </c>
      <c r="R536">
        <v>37</v>
      </c>
      <c r="S536">
        <v>14</v>
      </c>
      <c r="T536">
        <v>2</v>
      </c>
      <c r="U536">
        <v>6</v>
      </c>
      <c r="V536">
        <v>4.3</v>
      </c>
      <c r="W536">
        <v>3.88</v>
      </c>
      <c r="X536">
        <v>1.3</v>
      </c>
      <c r="Y536">
        <v>41</v>
      </c>
      <c r="Z536">
        <v>20</v>
      </c>
      <c r="AA536">
        <v>39</v>
      </c>
      <c r="AB536">
        <v>0.28399999999999997</v>
      </c>
      <c r="AC536">
        <v>0</v>
      </c>
      <c r="AD536" s="134">
        <f t="shared" si="71"/>
        <v>8.0825242718446599</v>
      </c>
      <c r="AE536" s="134">
        <f t="shared" si="72"/>
        <v>3.058252427184466</v>
      </c>
      <c r="AF536" s="134">
        <f t="shared" si="73"/>
        <v>5.0242718446601939</v>
      </c>
      <c r="AH536" s="209">
        <f t="shared" si="76"/>
        <v>1</v>
      </c>
      <c r="AI536" s="209">
        <f t="shared" ca="1" si="77"/>
        <v>241</v>
      </c>
      <c r="AJ536" s="134">
        <f>(K536*'User Input'!$K$6)+(L536*'User Input'!$K$2)+(M536*'User Input'!$K$3)+(N536*'User Input'!$K$4)+(R536*'User Input'!$K$7)+(S536*'User Input'!$K$8)+(P536*'User Input'!$K$10)+(Q536*'User Input'!$K$9)+(O536*'User Input'!$K$11)+(I536*'User Input'!$K$12)</f>
        <v>75.100000000000023</v>
      </c>
      <c r="AK536">
        <f t="shared" si="79"/>
        <v>2.8884615384615393</v>
      </c>
      <c r="AL536" s="209">
        <f t="shared" ca="1" si="78"/>
        <v>404</v>
      </c>
      <c r="AM536" s="209">
        <f t="shared" ca="1" si="74"/>
        <v>366</v>
      </c>
      <c r="AN536" s="209">
        <f t="shared" ca="1" si="75"/>
        <v>331</v>
      </c>
    </row>
    <row r="537" spans="2:40" x14ac:dyDescent="0.2">
      <c r="B537" t="s">
        <v>1464</v>
      </c>
      <c r="C537" t="s">
        <v>131</v>
      </c>
      <c r="D537" t="s">
        <v>9</v>
      </c>
      <c r="E537" t="s">
        <v>9</v>
      </c>
      <c r="F537">
        <v>-9.9</v>
      </c>
      <c r="G537">
        <v>26</v>
      </c>
      <c r="H537">
        <v>2</v>
      </c>
      <c r="I537">
        <v>1</v>
      </c>
      <c r="J537">
        <v>224</v>
      </c>
      <c r="K537">
        <v>52.1</v>
      </c>
      <c r="L537">
        <v>3</v>
      </c>
      <c r="M537">
        <v>3</v>
      </c>
      <c r="N537">
        <v>0</v>
      </c>
      <c r="O537">
        <v>2</v>
      </c>
      <c r="P537">
        <v>53</v>
      </c>
      <c r="Q537">
        <v>27</v>
      </c>
      <c r="R537">
        <v>42</v>
      </c>
      <c r="S537">
        <v>17</v>
      </c>
      <c r="T537">
        <v>2</v>
      </c>
      <c r="U537">
        <v>9</v>
      </c>
      <c r="V537">
        <v>4.7</v>
      </c>
      <c r="W537">
        <v>4.0999999999999996</v>
      </c>
      <c r="X537">
        <v>1.34</v>
      </c>
      <c r="Y537">
        <v>38</v>
      </c>
      <c r="Z537">
        <v>21</v>
      </c>
      <c r="AA537">
        <v>41</v>
      </c>
      <c r="AB537">
        <v>0.28699999999999998</v>
      </c>
      <c r="AC537">
        <v>0</v>
      </c>
      <c r="AD537" s="134">
        <f t="shared" si="71"/>
        <v>7.2552783109404988</v>
      </c>
      <c r="AE537" s="134">
        <f t="shared" si="72"/>
        <v>2.9366602687140113</v>
      </c>
      <c r="AF537" s="134">
        <f t="shared" si="73"/>
        <v>4.3186180422264879</v>
      </c>
      <c r="AH537" s="209">
        <f t="shared" si="76"/>
        <v>1</v>
      </c>
      <c r="AI537" s="209">
        <f t="shared" ca="1" si="77"/>
        <v>241</v>
      </c>
      <c r="AJ537" s="134">
        <f>(K537*'User Input'!$K$6)+(L537*'User Input'!$K$2)+(M537*'User Input'!$K$3)+(N537*'User Input'!$K$4)+(R537*'User Input'!$K$7)+(S537*'User Input'!$K$8)+(P537*'User Input'!$K$10)+(Q537*'User Input'!$K$9)+(O537*'User Input'!$K$11)+(I537*'User Input'!$K$12)</f>
        <v>89.300000000000011</v>
      </c>
      <c r="AK537">
        <f t="shared" si="79"/>
        <v>3.4346153846153848</v>
      </c>
      <c r="AL537" s="209">
        <f t="shared" ca="1" si="78"/>
        <v>364</v>
      </c>
      <c r="AM537" s="209">
        <f t="shared" ca="1" si="74"/>
        <v>166</v>
      </c>
      <c r="AN537" s="209">
        <f t="shared" ca="1" si="75"/>
        <v>188</v>
      </c>
    </row>
    <row r="538" spans="2:40" x14ac:dyDescent="0.2">
      <c r="B538" t="s">
        <v>2362</v>
      </c>
      <c r="C538" t="s">
        <v>2</v>
      </c>
      <c r="D538" t="s">
        <v>9</v>
      </c>
      <c r="E538" t="s">
        <v>9</v>
      </c>
      <c r="F538">
        <v>-9.9</v>
      </c>
      <c r="G538">
        <v>31</v>
      </c>
      <c r="H538">
        <v>0</v>
      </c>
      <c r="I538">
        <v>0</v>
      </c>
      <c r="J538">
        <v>143</v>
      </c>
      <c r="K538">
        <v>33.9</v>
      </c>
      <c r="L538">
        <v>2</v>
      </c>
      <c r="M538">
        <v>2</v>
      </c>
      <c r="N538">
        <v>0</v>
      </c>
      <c r="O538">
        <v>3</v>
      </c>
      <c r="P538">
        <v>30</v>
      </c>
      <c r="Q538">
        <v>16</v>
      </c>
      <c r="R538">
        <v>36</v>
      </c>
      <c r="S538">
        <v>12</v>
      </c>
      <c r="T538">
        <v>1</v>
      </c>
      <c r="U538">
        <v>5</v>
      </c>
      <c r="V538">
        <v>4.13</v>
      </c>
      <c r="W538">
        <v>3.51</v>
      </c>
      <c r="X538">
        <v>1.23</v>
      </c>
      <c r="Y538">
        <v>30</v>
      </c>
      <c r="Z538">
        <v>21</v>
      </c>
      <c r="AA538">
        <v>50</v>
      </c>
      <c r="AB538">
        <v>0.27600000000000002</v>
      </c>
      <c r="AC538">
        <v>0</v>
      </c>
      <c r="AD538" s="134">
        <f t="shared" si="71"/>
        <v>9.557522123893806</v>
      </c>
      <c r="AE538" s="134">
        <f t="shared" si="72"/>
        <v>3.1858407079646018</v>
      </c>
      <c r="AF538" s="134">
        <f t="shared" si="73"/>
        <v>6.3716814159292046</v>
      </c>
      <c r="AH538" s="209">
        <f t="shared" si="76"/>
        <v>0</v>
      </c>
      <c r="AI538" s="209">
        <f t="shared" ca="1" si="77"/>
        <v>347</v>
      </c>
      <c r="AJ538" s="134">
        <f>(K538*'User Input'!$K$6)+(L538*'User Input'!$K$2)+(M538*'User Input'!$K$3)+(N538*'User Input'!$K$4)+(R538*'User Input'!$K$7)+(S538*'User Input'!$K$8)+(P538*'User Input'!$K$10)+(Q538*'User Input'!$K$9)+(O538*'User Input'!$K$11)+(I538*'User Input'!$K$12)</f>
        <v>65.699999999999989</v>
      </c>
      <c r="AK538">
        <f t="shared" si="79"/>
        <v>2.1193548387096772</v>
      </c>
      <c r="AL538" s="209">
        <f t="shared" ca="1" si="78"/>
        <v>443</v>
      </c>
      <c r="AM538" s="209">
        <f t="shared" ca="1" si="74"/>
        <v>460</v>
      </c>
      <c r="AN538" s="209">
        <f t="shared" ca="1" si="75"/>
        <v>395</v>
      </c>
    </row>
    <row r="539" spans="2:40" x14ac:dyDescent="0.2">
      <c r="B539" t="s">
        <v>965</v>
      </c>
      <c r="C539" t="s">
        <v>719</v>
      </c>
      <c r="D539" t="s">
        <v>111</v>
      </c>
      <c r="E539" t="s">
        <v>111</v>
      </c>
      <c r="F539">
        <v>-10</v>
      </c>
      <c r="G539">
        <v>29</v>
      </c>
      <c r="H539">
        <v>5</v>
      </c>
      <c r="I539">
        <v>2</v>
      </c>
      <c r="J539">
        <v>290</v>
      </c>
      <c r="K539">
        <v>67.3</v>
      </c>
      <c r="L539">
        <v>4</v>
      </c>
      <c r="M539">
        <v>4</v>
      </c>
      <c r="N539">
        <v>0</v>
      </c>
      <c r="O539">
        <v>2</v>
      </c>
      <c r="P539">
        <v>68</v>
      </c>
      <c r="Q539">
        <v>34</v>
      </c>
      <c r="R539">
        <v>60</v>
      </c>
      <c r="S539">
        <v>23</v>
      </c>
      <c r="T539">
        <v>2</v>
      </c>
      <c r="U539">
        <v>11</v>
      </c>
      <c r="V539">
        <v>4.5599999999999996</v>
      </c>
      <c r="W539">
        <v>3.9</v>
      </c>
      <c r="X539">
        <v>1.35</v>
      </c>
      <c r="Y539">
        <v>43</v>
      </c>
      <c r="Z539">
        <v>20</v>
      </c>
      <c r="AA539">
        <v>37</v>
      </c>
      <c r="AB539">
        <v>0.29299999999999998</v>
      </c>
      <c r="AC539">
        <v>0</v>
      </c>
      <c r="AD539" s="134">
        <f t="shared" si="71"/>
        <v>8.0237741456166418</v>
      </c>
      <c r="AE539" s="134">
        <f t="shared" si="72"/>
        <v>3.0757800891530462</v>
      </c>
      <c r="AF539" s="134">
        <f t="shared" si="73"/>
        <v>4.947994056463596</v>
      </c>
      <c r="AH539" s="209">
        <f t="shared" si="76"/>
        <v>2</v>
      </c>
      <c r="AI539" s="209">
        <f t="shared" ca="1" si="77"/>
        <v>212</v>
      </c>
      <c r="AJ539" s="134">
        <f>(K539*'User Input'!$K$6)+(L539*'User Input'!$K$2)+(M539*'User Input'!$K$3)+(N539*'User Input'!$K$4)+(R539*'User Input'!$K$7)+(S539*'User Input'!$K$8)+(P539*'User Input'!$K$10)+(Q539*'User Input'!$K$9)+(O539*'User Input'!$K$11)+(I539*'User Input'!$K$12)</f>
        <v>120.89999999999998</v>
      </c>
      <c r="AK539">
        <f t="shared" si="79"/>
        <v>0</v>
      </c>
      <c r="AL539" s="209">
        <f t="shared" ca="1" si="78"/>
        <v>272</v>
      </c>
      <c r="AM539" s="209">
        <f t="shared" ca="1" si="74"/>
        <v>232</v>
      </c>
      <c r="AN539" s="209">
        <f t="shared" ca="1" si="75"/>
        <v>161</v>
      </c>
    </row>
    <row r="540" spans="2:40" x14ac:dyDescent="0.2">
      <c r="B540" t="s">
        <v>3612</v>
      </c>
      <c r="C540" t="s">
        <v>339</v>
      </c>
      <c r="D540" t="s">
        <v>9</v>
      </c>
      <c r="E540" t="s">
        <v>9</v>
      </c>
      <c r="F540">
        <v>-10</v>
      </c>
      <c r="G540">
        <v>24</v>
      </c>
      <c r="H540">
        <v>0</v>
      </c>
      <c r="I540">
        <v>0</v>
      </c>
      <c r="J540">
        <v>158</v>
      </c>
      <c r="K540">
        <v>36.5</v>
      </c>
      <c r="L540">
        <v>2</v>
      </c>
      <c r="M540">
        <v>2</v>
      </c>
      <c r="N540">
        <v>0</v>
      </c>
      <c r="O540">
        <v>2</v>
      </c>
      <c r="P540">
        <v>32</v>
      </c>
      <c r="Q540">
        <v>16</v>
      </c>
      <c r="R540">
        <v>41</v>
      </c>
      <c r="S540">
        <v>18</v>
      </c>
      <c r="T540">
        <v>1</v>
      </c>
      <c r="U540">
        <v>4</v>
      </c>
      <c r="V540">
        <v>4</v>
      </c>
      <c r="W540">
        <v>3.6</v>
      </c>
      <c r="X540">
        <v>1.36</v>
      </c>
      <c r="Y540">
        <v>42</v>
      </c>
      <c r="Z540">
        <v>21</v>
      </c>
      <c r="AA540">
        <v>37</v>
      </c>
      <c r="AB540">
        <v>0.29599999999999999</v>
      </c>
      <c r="AC540">
        <v>0</v>
      </c>
      <c r="AD540" s="134">
        <f t="shared" si="71"/>
        <v>10.109589041095891</v>
      </c>
      <c r="AE540" s="134">
        <f t="shared" si="72"/>
        <v>4.4383561643835616</v>
      </c>
      <c r="AF540" s="134">
        <f t="shared" si="73"/>
        <v>5.6712328767123292</v>
      </c>
      <c r="AH540" s="209">
        <f t="shared" si="76"/>
        <v>0</v>
      </c>
      <c r="AI540" s="209">
        <f t="shared" ca="1" si="77"/>
        <v>347</v>
      </c>
      <c r="AJ540" s="134">
        <f>(K540*'User Input'!$K$6)+(L540*'User Input'!$K$2)+(M540*'User Input'!$K$3)+(N540*'User Input'!$K$4)+(R540*'User Input'!$K$7)+(S540*'User Input'!$K$8)+(P540*'User Input'!$K$10)+(Q540*'User Input'!$K$9)+(O540*'User Input'!$K$11)+(I540*'User Input'!$K$12)</f>
        <v>68</v>
      </c>
      <c r="AK540">
        <f t="shared" si="79"/>
        <v>2.8333333333333335</v>
      </c>
      <c r="AL540" s="209">
        <f t="shared" ca="1" si="78"/>
        <v>433</v>
      </c>
      <c r="AM540" s="209">
        <f t="shared" ca="1" si="74"/>
        <v>540</v>
      </c>
      <c r="AN540" s="209">
        <f t="shared" ca="1" si="75"/>
        <v>466</v>
      </c>
    </row>
    <row r="541" spans="2:40" x14ac:dyDescent="0.2">
      <c r="B541" t="s">
        <v>3611</v>
      </c>
      <c r="C541" t="s">
        <v>718</v>
      </c>
      <c r="D541" t="s">
        <v>9</v>
      </c>
      <c r="E541" t="s">
        <v>9</v>
      </c>
      <c r="F541">
        <v>-10</v>
      </c>
      <c r="G541">
        <v>45</v>
      </c>
      <c r="H541">
        <v>0</v>
      </c>
      <c r="I541">
        <v>0</v>
      </c>
      <c r="J541">
        <v>197</v>
      </c>
      <c r="K541">
        <v>45.4</v>
      </c>
      <c r="L541">
        <v>2</v>
      </c>
      <c r="M541">
        <v>2</v>
      </c>
      <c r="N541">
        <v>0</v>
      </c>
      <c r="O541">
        <v>7</v>
      </c>
      <c r="P541">
        <v>43</v>
      </c>
      <c r="Q541">
        <v>22</v>
      </c>
      <c r="R541">
        <v>42</v>
      </c>
      <c r="S541">
        <v>18</v>
      </c>
      <c r="T541">
        <v>2</v>
      </c>
      <c r="U541">
        <v>6</v>
      </c>
      <c r="V541">
        <v>4.28</v>
      </c>
      <c r="W541">
        <v>3.87</v>
      </c>
      <c r="X541">
        <v>1.36</v>
      </c>
      <c r="Y541">
        <v>42</v>
      </c>
      <c r="Z541">
        <v>20</v>
      </c>
      <c r="AA541">
        <v>38</v>
      </c>
      <c r="AB541">
        <v>0.28999999999999998</v>
      </c>
      <c r="AC541">
        <v>0</v>
      </c>
      <c r="AD541" s="134">
        <f t="shared" si="71"/>
        <v>8.3259911894273131</v>
      </c>
      <c r="AE541" s="134">
        <f t="shared" si="72"/>
        <v>3.5682819383259914</v>
      </c>
      <c r="AF541" s="134">
        <f t="shared" si="73"/>
        <v>4.7577092511013213</v>
      </c>
      <c r="AH541" s="209">
        <f t="shared" si="76"/>
        <v>0</v>
      </c>
      <c r="AI541" s="209">
        <f t="shared" ca="1" si="77"/>
        <v>347</v>
      </c>
      <c r="AJ541" s="134">
        <f>(K541*'User Input'!$K$6)+(L541*'User Input'!$K$2)+(M541*'User Input'!$K$3)+(N541*'User Input'!$K$4)+(R541*'User Input'!$K$7)+(S541*'User Input'!$K$8)+(P541*'User Input'!$K$10)+(Q541*'User Input'!$K$9)+(O541*'User Input'!$K$11)+(I541*'User Input'!$K$12)</f>
        <v>78.199999999999989</v>
      </c>
      <c r="AK541">
        <f t="shared" si="79"/>
        <v>1.7377777777777774</v>
      </c>
      <c r="AL541" s="209">
        <f t="shared" ca="1" si="78"/>
        <v>390</v>
      </c>
      <c r="AM541" s="209">
        <f t="shared" ca="1" si="74"/>
        <v>383</v>
      </c>
      <c r="AN541" s="209">
        <f t="shared" ca="1" si="75"/>
        <v>331</v>
      </c>
    </row>
    <row r="542" spans="2:40" x14ac:dyDescent="0.2">
      <c r="B542" t="s">
        <v>1442</v>
      </c>
      <c r="C542" t="s">
        <v>133</v>
      </c>
      <c r="D542" t="s">
        <v>9</v>
      </c>
      <c r="E542" t="s">
        <v>9</v>
      </c>
      <c r="F542">
        <v>-10</v>
      </c>
      <c r="G542">
        <v>32</v>
      </c>
      <c r="H542">
        <v>2</v>
      </c>
      <c r="I542">
        <v>1</v>
      </c>
      <c r="J542">
        <v>270</v>
      </c>
      <c r="K542">
        <v>62.6</v>
      </c>
      <c r="L542">
        <v>3</v>
      </c>
      <c r="M542">
        <v>4</v>
      </c>
      <c r="N542">
        <v>0</v>
      </c>
      <c r="O542">
        <v>3</v>
      </c>
      <c r="P542">
        <v>68</v>
      </c>
      <c r="Q542">
        <v>32</v>
      </c>
      <c r="R542">
        <v>43</v>
      </c>
      <c r="S542">
        <v>17</v>
      </c>
      <c r="T542">
        <v>2</v>
      </c>
      <c r="U542">
        <v>9</v>
      </c>
      <c r="V542">
        <v>4.62</v>
      </c>
      <c r="W542">
        <v>4.24</v>
      </c>
      <c r="X542">
        <v>1.35</v>
      </c>
      <c r="Y542">
        <v>42</v>
      </c>
      <c r="Z542">
        <v>21</v>
      </c>
      <c r="AA542">
        <v>37</v>
      </c>
      <c r="AB542">
        <v>0.29499999999999998</v>
      </c>
      <c r="AC542">
        <v>0</v>
      </c>
      <c r="AD542" s="134">
        <f t="shared" si="71"/>
        <v>6.1821086261980831</v>
      </c>
      <c r="AE542" s="134">
        <f t="shared" si="72"/>
        <v>2.4440894568690097</v>
      </c>
      <c r="AF542" s="134">
        <f t="shared" si="73"/>
        <v>3.7380191693290734</v>
      </c>
      <c r="AH542" s="209">
        <f t="shared" si="76"/>
        <v>1</v>
      </c>
      <c r="AI542" s="209">
        <f t="shared" ca="1" si="77"/>
        <v>241</v>
      </c>
      <c r="AJ542" s="134">
        <f>(K542*'User Input'!$K$6)+(L542*'User Input'!$K$2)+(M542*'User Input'!$K$3)+(N542*'User Input'!$K$4)+(R542*'User Input'!$K$7)+(S542*'User Input'!$K$8)+(P542*'User Input'!$K$10)+(Q542*'User Input'!$K$9)+(O542*'User Input'!$K$11)+(I542*'User Input'!$K$12)</f>
        <v>96.300000000000011</v>
      </c>
      <c r="AK542">
        <f t="shared" si="79"/>
        <v>3.0093750000000004</v>
      </c>
      <c r="AL542" s="209">
        <f t="shared" ca="1" si="78"/>
        <v>348</v>
      </c>
      <c r="AM542" s="209">
        <f t="shared" ca="1" si="74"/>
        <v>209</v>
      </c>
      <c r="AN542" s="209">
        <f t="shared" ca="1" si="75"/>
        <v>188</v>
      </c>
    </row>
    <row r="543" spans="2:40" x14ac:dyDescent="0.2">
      <c r="B543" t="s">
        <v>1053</v>
      </c>
      <c r="C543" t="s">
        <v>719</v>
      </c>
      <c r="D543" t="s">
        <v>111</v>
      </c>
      <c r="E543" t="s">
        <v>111</v>
      </c>
      <c r="F543">
        <v>-10.1</v>
      </c>
      <c r="G543">
        <v>16</v>
      </c>
      <c r="H543">
        <v>7</v>
      </c>
      <c r="I543">
        <v>3</v>
      </c>
      <c r="J543">
        <v>208</v>
      </c>
      <c r="K543">
        <v>48.7</v>
      </c>
      <c r="L543">
        <v>3</v>
      </c>
      <c r="M543">
        <v>3</v>
      </c>
      <c r="N543">
        <v>0</v>
      </c>
      <c r="O543">
        <v>1</v>
      </c>
      <c r="P543">
        <v>45</v>
      </c>
      <c r="Q543">
        <v>23</v>
      </c>
      <c r="R543">
        <v>51</v>
      </c>
      <c r="S543">
        <v>18</v>
      </c>
      <c r="T543">
        <v>2</v>
      </c>
      <c r="U543">
        <v>8</v>
      </c>
      <c r="V543">
        <v>4.32</v>
      </c>
      <c r="W543">
        <v>3.63</v>
      </c>
      <c r="X543">
        <v>1.3</v>
      </c>
      <c r="Y543">
        <v>41</v>
      </c>
      <c r="Z543">
        <v>20</v>
      </c>
      <c r="AA543">
        <v>39</v>
      </c>
      <c r="AB543">
        <v>0.28899999999999998</v>
      </c>
      <c r="AC543">
        <v>0</v>
      </c>
      <c r="AD543" s="134">
        <f t="shared" si="71"/>
        <v>9.4250513347022586</v>
      </c>
      <c r="AE543" s="134">
        <f t="shared" si="72"/>
        <v>3.3264887063655029</v>
      </c>
      <c r="AF543" s="134">
        <f t="shared" si="73"/>
        <v>6.0985626283367562</v>
      </c>
      <c r="AH543" s="209">
        <f t="shared" si="76"/>
        <v>3</v>
      </c>
      <c r="AI543" s="209">
        <f t="shared" ca="1" si="77"/>
        <v>195</v>
      </c>
      <c r="AJ543" s="134">
        <f>(K543*'User Input'!$K$6)+(L543*'User Input'!$K$2)+(M543*'User Input'!$K$3)+(N543*'User Input'!$K$4)+(R543*'User Input'!$K$7)+(S543*'User Input'!$K$8)+(P543*'User Input'!$K$10)+(Q543*'User Input'!$K$9)+(O543*'User Input'!$K$11)+(I543*'User Input'!$K$12)</f>
        <v>100.60000000000002</v>
      </c>
      <c r="AK543">
        <f t="shared" si="79"/>
        <v>0</v>
      </c>
      <c r="AL543" s="209">
        <f t="shared" ca="1" si="78"/>
        <v>330</v>
      </c>
      <c r="AM543" s="209">
        <f t="shared" ca="1" si="74"/>
        <v>350</v>
      </c>
      <c r="AN543" s="209">
        <f t="shared" ca="1" si="75"/>
        <v>218</v>
      </c>
    </row>
    <row r="544" spans="2:40" x14ac:dyDescent="0.2">
      <c r="B544" t="s">
        <v>2398</v>
      </c>
      <c r="C544" t="s">
        <v>133</v>
      </c>
      <c r="D544" t="s">
        <v>9</v>
      </c>
      <c r="E544" t="s">
        <v>9</v>
      </c>
      <c r="F544">
        <v>-10.1</v>
      </c>
      <c r="G544">
        <v>26</v>
      </c>
      <c r="H544">
        <v>2</v>
      </c>
      <c r="I544">
        <v>1</v>
      </c>
      <c r="J544">
        <v>227</v>
      </c>
      <c r="K544">
        <v>52.1</v>
      </c>
      <c r="L544">
        <v>3</v>
      </c>
      <c r="M544">
        <v>3</v>
      </c>
      <c r="N544">
        <v>0</v>
      </c>
      <c r="O544">
        <v>2</v>
      </c>
      <c r="P544">
        <v>50</v>
      </c>
      <c r="Q544">
        <v>26</v>
      </c>
      <c r="R544">
        <v>46</v>
      </c>
      <c r="S544">
        <v>23</v>
      </c>
      <c r="T544">
        <v>3</v>
      </c>
      <c r="U544">
        <v>7</v>
      </c>
      <c r="V544">
        <v>4.55</v>
      </c>
      <c r="W544">
        <v>4.21</v>
      </c>
      <c r="X544">
        <v>1.39</v>
      </c>
      <c r="Y544">
        <v>39</v>
      </c>
      <c r="Z544">
        <v>21</v>
      </c>
      <c r="AA544">
        <v>40</v>
      </c>
      <c r="AB544">
        <v>0.28699999999999998</v>
      </c>
      <c r="AC544">
        <v>0</v>
      </c>
      <c r="AD544" s="134">
        <f t="shared" si="71"/>
        <v>7.9462571976967364</v>
      </c>
      <c r="AE544" s="134">
        <f t="shared" si="72"/>
        <v>3.9731285988483682</v>
      </c>
      <c r="AF544" s="134">
        <f t="shared" si="73"/>
        <v>3.9731285988483682</v>
      </c>
      <c r="AH544" s="209">
        <f t="shared" si="76"/>
        <v>1</v>
      </c>
      <c r="AI544" s="209">
        <f t="shared" ca="1" si="77"/>
        <v>241</v>
      </c>
      <c r="AJ544" s="134">
        <f>(K544*'User Input'!$K$6)+(L544*'User Input'!$K$2)+(M544*'User Input'!$K$3)+(N544*'User Input'!$K$4)+(R544*'User Input'!$K$7)+(S544*'User Input'!$K$8)+(P544*'User Input'!$K$10)+(Q544*'User Input'!$K$9)+(O544*'User Input'!$K$11)+(I544*'User Input'!$K$12)</f>
        <v>89.300000000000011</v>
      </c>
      <c r="AK544">
        <f t="shared" si="79"/>
        <v>3.4346153846153848</v>
      </c>
      <c r="AL544" s="209">
        <f t="shared" ca="1" si="78"/>
        <v>364</v>
      </c>
      <c r="AM544" s="209">
        <f t="shared" ca="1" si="74"/>
        <v>236</v>
      </c>
      <c r="AN544" s="209">
        <f t="shared" ca="1" si="75"/>
        <v>270</v>
      </c>
    </row>
    <row r="545" spans="2:40" x14ac:dyDescent="0.2">
      <c r="B545" t="s">
        <v>3613</v>
      </c>
      <c r="C545" t="s">
        <v>2</v>
      </c>
      <c r="D545" t="s">
        <v>9</v>
      </c>
      <c r="E545" t="s">
        <v>9</v>
      </c>
      <c r="F545">
        <v>-10.1</v>
      </c>
      <c r="G545">
        <v>24</v>
      </c>
      <c r="H545">
        <v>0</v>
      </c>
      <c r="I545">
        <v>0</v>
      </c>
      <c r="J545">
        <v>102</v>
      </c>
      <c r="K545">
        <v>24.3</v>
      </c>
      <c r="L545">
        <v>1</v>
      </c>
      <c r="M545">
        <v>1</v>
      </c>
      <c r="N545">
        <v>0</v>
      </c>
      <c r="O545">
        <v>2</v>
      </c>
      <c r="P545">
        <v>19</v>
      </c>
      <c r="Q545">
        <v>9</v>
      </c>
      <c r="R545">
        <v>31</v>
      </c>
      <c r="S545">
        <v>11</v>
      </c>
      <c r="T545">
        <v>1</v>
      </c>
      <c r="U545">
        <v>3</v>
      </c>
      <c r="V545">
        <v>3.38</v>
      </c>
      <c r="W545">
        <v>3.08</v>
      </c>
      <c r="X545">
        <v>1.22</v>
      </c>
      <c r="Y545">
        <v>35</v>
      </c>
      <c r="Z545">
        <v>21</v>
      </c>
      <c r="AA545">
        <v>44</v>
      </c>
      <c r="AB545">
        <v>0.28000000000000003</v>
      </c>
      <c r="AC545">
        <v>0</v>
      </c>
      <c r="AD545" s="134">
        <f t="shared" si="71"/>
        <v>11.481481481481481</v>
      </c>
      <c r="AE545" s="134">
        <f t="shared" si="72"/>
        <v>4.0740740740740735</v>
      </c>
      <c r="AF545" s="134">
        <f t="shared" si="73"/>
        <v>7.4074074074074074</v>
      </c>
      <c r="AH545" s="209">
        <f t="shared" si="76"/>
        <v>0</v>
      </c>
      <c r="AI545" s="209">
        <f t="shared" ca="1" si="77"/>
        <v>347</v>
      </c>
      <c r="AJ545" s="134">
        <f>(K545*'User Input'!$K$6)+(L545*'User Input'!$K$2)+(M545*'User Input'!$K$3)+(N545*'User Input'!$K$4)+(R545*'User Input'!$K$7)+(S545*'User Input'!$K$8)+(P545*'User Input'!$K$10)+(Q545*'User Input'!$K$9)+(O545*'User Input'!$K$11)+(I545*'User Input'!$K$12)</f>
        <v>51.400000000000006</v>
      </c>
      <c r="AK545">
        <f t="shared" si="79"/>
        <v>2.1416666666666671</v>
      </c>
      <c r="AL545" s="209">
        <f t="shared" ca="1" si="78"/>
        <v>507</v>
      </c>
      <c r="AM545" s="209">
        <f t="shared" ca="1" si="74"/>
        <v>746</v>
      </c>
      <c r="AN545" s="209">
        <f t="shared" ca="1" si="75"/>
        <v>541</v>
      </c>
    </row>
    <row r="546" spans="2:40" x14ac:dyDescent="0.2">
      <c r="B546" t="s">
        <v>2516</v>
      </c>
      <c r="C546" t="s">
        <v>135</v>
      </c>
      <c r="D546" t="s">
        <v>9</v>
      </c>
      <c r="E546" t="s">
        <v>9</v>
      </c>
      <c r="F546">
        <v>-10.1</v>
      </c>
      <c r="G546">
        <v>26</v>
      </c>
      <c r="H546">
        <v>2</v>
      </c>
      <c r="I546">
        <v>1</v>
      </c>
      <c r="J546">
        <v>138</v>
      </c>
      <c r="K546">
        <v>32.299999999999997</v>
      </c>
      <c r="L546">
        <v>2</v>
      </c>
      <c r="M546">
        <v>2</v>
      </c>
      <c r="N546">
        <v>0</v>
      </c>
      <c r="O546">
        <v>2</v>
      </c>
      <c r="P546">
        <v>30</v>
      </c>
      <c r="Q546">
        <v>14</v>
      </c>
      <c r="R546">
        <v>32</v>
      </c>
      <c r="S546">
        <v>12</v>
      </c>
      <c r="T546">
        <v>1</v>
      </c>
      <c r="U546">
        <v>4</v>
      </c>
      <c r="V546">
        <v>3.81</v>
      </c>
      <c r="W546">
        <v>3.54</v>
      </c>
      <c r="X546">
        <v>1.28</v>
      </c>
      <c r="Y546">
        <v>47</v>
      </c>
      <c r="Z546">
        <v>21</v>
      </c>
      <c r="AA546">
        <v>32</v>
      </c>
      <c r="AB546">
        <v>0.29599999999999999</v>
      </c>
      <c r="AC546">
        <v>0</v>
      </c>
      <c r="AD546" s="134">
        <f t="shared" si="71"/>
        <v>8.9164086687306501</v>
      </c>
      <c r="AE546" s="134">
        <f t="shared" si="72"/>
        <v>3.3436532507739942</v>
      </c>
      <c r="AF546" s="134">
        <f t="shared" si="73"/>
        <v>5.5727554179566559</v>
      </c>
      <c r="AH546" s="209">
        <f t="shared" si="76"/>
        <v>1</v>
      </c>
      <c r="AI546" s="209">
        <f t="shared" ca="1" si="77"/>
        <v>241</v>
      </c>
      <c r="AJ546" s="134">
        <f>(K546*'User Input'!$K$6)+(L546*'User Input'!$K$2)+(M546*'User Input'!$K$3)+(N546*'User Input'!$K$4)+(R546*'User Input'!$K$7)+(S546*'User Input'!$K$8)+(P546*'User Input'!$K$10)+(Q546*'User Input'!$K$9)+(O546*'User Input'!$K$11)+(I546*'User Input'!$K$12)</f>
        <v>63.899999999999991</v>
      </c>
      <c r="AK546">
        <f t="shared" si="79"/>
        <v>2.4576923076923074</v>
      </c>
      <c r="AL546" s="209">
        <f t="shared" ca="1" si="78"/>
        <v>451</v>
      </c>
      <c r="AM546" s="209">
        <f t="shared" ca="1" si="74"/>
        <v>634</v>
      </c>
      <c r="AN546" s="209">
        <f t="shared" ca="1" si="75"/>
        <v>466</v>
      </c>
    </row>
    <row r="547" spans="2:40" x14ac:dyDescent="0.2">
      <c r="B547" t="s">
        <v>930</v>
      </c>
      <c r="C547" t="s">
        <v>140</v>
      </c>
      <c r="D547" t="s">
        <v>111</v>
      </c>
      <c r="E547" t="s">
        <v>111</v>
      </c>
      <c r="F547">
        <v>-10.199999999999999</v>
      </c>
      <c r="G547">
        <v>12</v>
      </c>
      <c r="H547">
        <v>12</v>
      </c>
      <c r="I547">
        <v>5</v>
      </c>
      <c r="J547">
        <v>273</v>
      </c>
      <c r="K547">
        <v>63.4</v>
      </c>
      <c r="L547">
        <v>4</v>
      </c>
      <c r="M547">
        <v>4</v>
      </c>
      <c r="N547">
        <v>0</v>
      </c>
      <c r="O547">
        <v>0</v>
      </c>
      <c r="P547">
        <v>63</v>
      </c>
      <c r="Q547">
        <v>33</v>
      </c>
      <c r="R547">
        <v>56</v>
      </c>
      <c r="S547">
        <v>22</v>
      </c>
      <c r="T547">
        <v>2</v>
      </c>
      <c r="U547">
        <v>10</v>
      </c>
      <c r="V547">
        <v>4.6100000000000003</v>
      </c>
      <c r="W547">
        <v>4.13</v>
      </c>
      <c r="X547">
        <v>1.34</v>
      </c>
      <c r="Y547">
        <v>37</v>
      </c>
      <c r="Z547">
        <v>20</v>
      </c>
      <c r="AA547">
        <v>43</v>
      </c>
      <c r="AB547">
        <v>0.28699999999999998</v>
      </c>
      <c r="AC547">
        <v>0</v>
      </c>
      <c r="AD547" s="134">
        <f t="shared" si="71"/>
        <v>7.9495268138801265</v>
      </c>
      <c r="AE547" s="134">
        <f t="shared" si="72"/>
        <v>3.1230283911671926</v>
      </c>
      <c r="AF547" s="134">
        <f t="shared" si="73"/>
        <v>4.8264984227129339</v>
      </c>
      <c r="AH547" s="209">
        <f t="shared" si="76"/>
        <v>5</v>
      </c>
      <c r="AI547" s="209">
        <f t="shared" ca="1" si="77"/>
        <v>171</v>
      </c>
      <c r="AJ547" s="134">
        <f>(K547*'User Input'!$K$6)+(L547*'User Input'!$K$2)+(M547*'User Input'!$K$3)+(N547*'User Input'!$K$4)+(R547*'User Input'!$K$7)+(S547*'User Input'!$K$8)+(P547*'User Input'!$K$10)+(Q547*'User Input'!$K$9)+(O547*'User Input'!$K$11)+(I547*'User Input'!$K$12)</f>
        <v>123.19999999999999</v>
      </c>
      <c r="AK547">
        <f t="shared" si="79"/>
        <v>10.266666666666666</v>
      </c>
      <c r="AL547" s="209">
        <f t="shared" ca="1" si="78"/>
        <v>266</v>
      </c>
      <c r="AM547" s="209">
        <f t="shared" ca="1" si="74"/>
        <v>215</v>
      </c>
      <c r="AN547" s="209">
        <f t="shared" ca="1" si="75"/>
        <v>178</v>
      </c>
    </row>
    <row r="548" spans="2:40" x14ac:dyDescent="0.2">
      <c r="B548" t="s">
        <v>646</v>
      </c>
      <c r="C548" t="s">
        <v>131</v>
      </c>
      <c r="D548" t="s">
        <v>9</v>
      </c>
      <c r="E548" t="s">
        <v>9</v>
      </c>
      <c r="F548">
        <v>-10.199999999999999</v>
      </c>
      <c r="G548">
        <v>55</v>
      </c>
      <c r="H548">
        <v>0</v>
      </c>
      <c r="I548">
        <v>0</v>
      </c>
      <c r="J548">
        <v>141</v>
      </c>
      <c r="K548">
        <v>33.1</v>
      </c>
      <c r="L548">
        <v>2</v>
      </c>
      <c r="M548">
        <v>2</v>
      </c>
      <c r="N548">
        <v>0</v>
      </c>
      <c r="O548">
        <v>7</v>
      </c>
      <c r="P548">
        <v>30</v>
      </c>
      <c r="Q548">
        <v>14</v>
      </c>
      <c r="R548">
        <v>34</v>
      </c>
      <c r="S548">
        <v>14</v>
      </c>
      <c r="T548">
        <v>1</v>
      </c>
      <c r="U548">
        <v>4</v>
      </c>
      <c r="V548">
        <v>3.86</v>
      </c>
      <c r="W548">
        <v>3.59</v>
      </c>
      <c r="X548">
        <v>1.31</v>
      </c>
      <c r="Y548">
        <v>42</v>
      </c>
      <c r="Z548">
        <v>21</v>
      </c>
      <c r="AA548">
        <v>37</v>
      </c>
      <c r="AB548">
        <v>0.28899999999999998</v>
      </c>
      <c r="AC548">
        <v>0</v>
      </c>
      <c r="AD548" s="134">
        <f t="shared" si="71"/>
        <v>9.2447129909365557</v>
      </c>
      <c r="AE548" s="134">
        <f t="shared" si="72"/>
        <v>3.8066465256797581</v>
      </c>
      <c r="AF548" s="134">
        <f t="shared" si="73"/>
        <v>5.4380664652567976</v>
      </c>
      <c r="AH548" s="209">
        <f t="shared" si="76"/>
        <v>0</v>
      </c>
      <c r="AI548" s="209">
        <f t="shared" ca="1" si="77"/>
        <v>347</v>
      </c>
      <c r="AJ548" s="134">
        <f>(K548*'User Input'!$K$6)+(L548*'User Input'!$K$2)+(M548*'User Input'!$K$3)+(N548*'User Input'!$K$4)+(R548*'User Input'!$K$7)+(S548*'User Input'!$K$8)+(P548*'User Input'!$K$10)+(Q548*'User Input'!$K$9)+(O548*'User Input'!$K$11)+(I548*'User Input'!$K$12)</f>
        <v>62.300000000000011</v>
      </c>
      <c r="AK548">
        <f t="shared" si="79"/>
        <v>1.132727272727273</v>
      </c>
      <c r="AL548" s="209">
        <f t="shared" ca="1" si="78"/>
        <v>460</v>
      </c>
      <c r="AM548" s="209">
        <f t="shared" ca="1" si="74"/>
        <v>611</v>
      </c>
      <c r="AN548" s="209">
        <f t="shared" ca="1" si="75"/>
        <v>466</v>
      </c>
    </row>
    <row r="549" spans="2:40" x14ac:dyDescent="0.2">
      <c r="B549" t="s">
        <v>1492</v>
      </c>
      <c r="C549" t="s">
        <v>135</v>
      </c>
      <c r="D549" t="s">
        <v>111</v>
      </c>
      <c r="E549" t="s">
        <v>111</v>
      </c>
      <c r="F549">
        <v>-10.199999999999999</v>
      </c>
      <c r="G549">
        <v>11</v>
      </c>
      <c r="H549">
        <v>11</v>
      </c>
      <c r="I549">
        <v>5</v>
      </c>
      <c r="J549">
        <v>245</v>
      </c>
      <c r="K549">
        <v>57.1</v>
      </c>
      <c r="L549">
        <v>4</v>
      </c>
      <c r="M549">
        <v>3</v>
      </c>
      <c r="N549">
        <v>0</v>
      </c>
      <c r="O549">
        <v>0</v>
      </c>
      <c r="P549">
        <v>58</v>
      </c>
      <c r="Q549">
        <v>27</v>
      </c>
      <c r="R549">
        <v>48</v>
      </c>
      <c r="S549">
        <v>18</v>
      </c>
      <c r="T549">
        <v>3</v>
      </c>
      <c r="U549">
        <v>7</v>
      </c>
      <c r="V549">
        <v>4.1900000000000004</v>
      </c>
      <c r="W549">
        <v>3.86</v>
      </c>
      <c r="X549">
        <v>1.33</v>
      </c>
      <c r="Y549">
        <v>49</v>
      </c>
      <c r="Z549">
        <v>21</v>
      </c>
      <c r="AA549">
        <v>30</v>
      </c>
      <c r="AB549">
        <v>0.30099999999999999</v>
      </c>
      <c r="AC549">
        <v>0</v>
      </c>
      <c r="AD549" s="134">
        <f t="shared" si="71"/>
        <v>7.5656742556917687</v>
      </c>
      <c r="AE549" s="134">
        <f t="shared" si="72"/>
        <v>2.8371278458844134</v>
      </c>
      <c r="AF549" s="134">
        <f t="shared" si="73"/>
        <v>4.7285464098073557</v>
      </c>
      <c r="AH549" s="209">
        <f t="shared" si="76"/>
        <v>5</v>
      </c>
      <c r="AI549" s="209">
        <f t="shared" ca="1" si="77"/>
        <v>171</v>
      </c>
      <c r="AJ549" s="134">
        <f>(K549*'User Input'!$K$6)+(L549*'User Input'!$K$2)+(M549*'User Input'!$K$3)+(N549*'User Input'!$K$4)+(R549*'User Input'!$K$7)+(S549*'User Input'!$K$8)+(P549*'User Input'!$K$10)+(Q549*'User Input'!$K$9)+(O549*'User Input'!$K$11)+(I549*'User Input'!$K$12)</f>
        <v>120.30000000000001</v>
      </c>
      <c r="AK549">
        <f t="shared" si="79"/>
        <v>10.936363636363637</v>
      </c>
      <c r="AL549" s="209">
        <f t="shared" ca="1" si="78"/>
        <v>275</v>
      </c>
      <c r="AM549" s="209">
        <f t="shared" ca="1" si="74"/>
        <v>432</v>
      </c>
      <c r="AN549" s="209">
        <f t="shared" ca="1" si="75"/>
        <v>270</v>
      </c>
    </row>
    <row r="550" spans="2:40" x14ac:dyDescent="0.2">
      <c r="B550" t="s">
        <v>204</v>
      </c>
      <c r="C550" t="s">
        <v>8</v>
      </c>
      <c r="D550" t="s">
        <v>111</v>
      </c>
      <c r="E550" t="s">
        <v>111</v>
      </c>
      <c r="F550">
        <v>-10.3</v>
      </c>
      <c r="G550">
        <v>10</v>
      </c>
      <c r="H550">
        <v>10</v>
      </c>
      <c r="I550">
        <v>5</v>
      </c>
      <c r="J550">
        <v>213</v>
      </c>
      <c r="K550">
        <v>49.5</v>
      </c>
      <c r="L550">
        <v>2</v>
      </c>
      <c r="M550">
        <v>2</v>
      </c>
      <c r="N550">
        <v>0</v>
      </c>
      <c r="O550">
        <v>0</v>
      </c>
      <c r="P550">
        <v>46</v>
      </c>
      <c r="Q550">
        <v>21</v>
      </c>
      <c r="R550">
        <v>52</v>
      </c>
      <c r="S550">
        <v>20</v>
      </c>
      <c r="T550">
        <v>2</v>
      </c>
      <c r="U550">
        <v>5</v>
      </c>
      <c r="V550">
        <v>3.74</v>
      </c>
      <c r="W550">
        <v>3.44</v>
      </c>
      <c r="X550">
        <v>1.34</v>
      </c>
      <c r="Y550">
        <v>49</v>
      </c>
      <c r="Z550">
        <v>21</v>
      </c>
      <c r="AA550">
        <v>30</v>
      </c>
      <c r="AB550">
        <v>0.30599999999999999</v>
      </c>
      <c r="AC550">
        <v>0</v>
      </c>
      <c r="AD550" s="134">
        <f t="shared" si="71"/>
        <v>9.454545454545455</v>
      </c>
      <c r="AE550" s="134">
        <f t="shared" si="72"/>
        <v>3.6363636363636362</v>
      </c>
      <c r="AF550" s="134">
        <f t="shared" si="73"/>
        <v>5.8181818181818183</v>
      </c>
      <c r="AH550" s="209">
        <f t="shared" si="76"/>
        <v>5</v>
      </c>
      <c r="AI550" s="209">
        <f t="shared" ca="1" si="77"/>
        <v>171</v>
      </c>
      <c r="AJ550" s="134">
        <f>(K550*'User Input'!$K$6)+(L550*'User Input'!$K$2)+(M550*'User Input'!$K$3)+(N550*'User Input'!$K$4)+(R550*'User Input'!$K$7)+(S550*'User Input'!$K$8)+(P550*'User Input'!$K$10)+(Q550*'User Input'!$K$9)+(O550*'User Input'!$K$11)+(I550*'User Input'!$K$12)</f>
        <v>106.5</v>
      </c>
      <c r="AK550">
        <f t="shared" si="79"/>
        <v>10.65</v>
      </c>
      <c r="AL550" s="209">
        <f t="shared" ca="1" si="78"/>
        <v>309</v>
      </c>
      <c r="AM550" s="209">
        <f t="shared" ca="1" si="74"/>
        <v>658</v>
      </c>
      <c r="AN550" s="209">
        <f t="shared" ca="1" si="75"/>
        <v>395</v>
      </c>
    </row>
    <row r="551" spans="2:40" x14ac:dyDescent="0.2">
      <c r="B551" t="s">
        <v>588</v>
      </c>
      <c r="C551" t="s">
        <v>7</v>
      </c>
      <c r="D551" t="s">
        <v>111</v>
      </c>
      <c r="E551" t="s">
        <v>111</v>
      </c>
      <c r="F551">
        <v>-10.3</v>
      </c>
      <c r="G551">
        <v>21</v>
      </c>
      <c r="H551">
        <v>21</v>
      </c>
      <c r="I551">
        <v>10</v>
      </c>
      <c r="J551">
        <v>549</v>
      </c>
      <c r="K551">
        <v>124.5</v>
      </c>
      <c r="L551">
        <v>7</v>
      </c>
      <c r="M551">
        <v>8</v>
      </c>
      <c r="N551">
        <v>0</v>
      </c>
      <c r="O551">
        <v>0</v>
      </c>
      <c r="P551">
        <v>140</v>
      </c>
      <c r="Q551">
        <v>65</v>
      </c>
      <c r="R551">
        <v>80</v>
      </c>
      <c r="S551">
        <v>45</v>
      </c>
      <c r="T551">
        <v>6</v>
      </c>
      <c r="U551">
        <v>15</v>
      </c>
      <c r="V551">
        <v>4.67</v>
      </c>
      <c r="W551">
        <v>4.32</v>
      </c>
      <c r="X551">
        <v>1.49</v>
      </c>
      <c r="Y551">
        <v>54</v>
      </c>
      <c r="Z551">
        <v>21</v>
      </c>
      <c r="AA551">
        <v>25</v>
      </c>
      <c r="AB551">
        <v>0.31</v>
      </c>
      <c r="AC551">
        <v>0</v>
      </c>
      <c r="AD551" s="134">
        <f t="shared" si="71"/>
        <v>5.7831325301204819</v>
      </c>
      <c r="AE551" s="134">
        <f t="shared" si="72"/>
        <v>3.2530120481927711</v>
      </c>
      <c r="AF551" s="134">
        <f t="shared" si="73"/>
        <v>2.5301204819277108</v>
      </c>
      <c r="AH551" s="209">
        <f t="shared" si="76"/>
        <v>10</v>
      </c>
      <c r="AI551" s="209">
        <f t="shared" ca="1" si="77"/>
        <v>111</v>
      </c>
      <c r="AJ551" s="134">
        <f>(K551*'User Input'!$K$6)+(L551*'User Input'!$K$2)+(M551*'User Input'!$K$3)+(N551*'User Input'!$K$4)+(R551*'User Input'!$K$7)+(S551*'User Input'!$K$8)+(P551*'User Input'!$K$10)+(Q551*'User Input'!$K$9)+(O551*'User Input'!$K$11)+(I551*'User Input'!$K$12)</f>
        <v>202.5</v>
      </c>
      <c r="AK551">
        <f t="shared" si="79"/>
        <v>9.6428571428571423</v>
      </c>
      <c r="AL551" s="209">
        <f t="shared" ca="1" si="78"/>
        <v>154</v>
      </c>
      <c r="AM551" s="209">
        <f t="shared" ca="1" si="74"/>
        <v>184</v>
      </c>
      <c r="AN551" s="209">
        <f t="shared" ca="1" si="75"/>
        <v>128</v>
      </c>
    </row>
    <row r="552" spans="2:40" x14ac:dyDescent="0.2">
      <c r="B552" t="s">
        <v>333</v>
      </c>
      <c r="C552" t="s">
        <v>714</v>
      </c>
      <c r="D552" t="s">
        <v>111</v>
      </c>
      <c r="E552" t="s">
        <v>111</v>
      </c>
      <c r="F552">
        <v>-10.3</v>
      </c>
      <c r="G552">
        <v>18</v>
      </c>
      <c r="H552">
        <v>18</v>
      </c>
      <c r="I552">
        <v>7</v>
      </c>
      <c r="J552">
        <v>372</v>
      </c>
      <c r="K552">
        <v>85.4</v>
      </c>
      <c r="L552">
        <v>5</v>
      </c>
      <c r="M552">
        <v>6</v>
      </c>
      <c r="N552">
        <v>0</v>
      </c>
      <c r="O552">
        <v>0</v>
      </c>
      <c r="P552">
        <v>93</v>
      </c>
      <c r="Q552">
        <v>46</v>
      </c>
      <c r="R552">
        <v>61</v>
      </c>
      <c r="S552">
        <v>24</v>
      </c>
      <c r="T552">
        <v>4</v>
      </c>
      <c r="U552">
        <v>14</v>
      </c>
      <c r="V552">
        <v>4.84</v>
      </c>
      <c r="W552">
        <v>4.3499999999999996</v>
      </c>
      <c r="X552">
        <v>1.37</v>
      </c>
      <c r="Y552">
        <v>41</v>
      </c>
      <c r="Z552">
        <v>21</v>
      </c>
      <c r="AA552">
        <v>38</v>
      </c>
      <c r="AB552">
        <v>0.29399999999999998</v>
      </c>
      <c r="AC552">
        <v>0</v>
      </c>
      <c r="AD552" s="134">
        <f t="shared" si="71"/>
        <v>6.4285714285714279</v>
      </c>
      <c r="AE552" s="134">
        <f t="shared" si="72"/>
        <v>2.5292740046838404</v>
      </c>
      <c r="AF552" s="134">
        <f t="shared" si="73"/>
        <v>3.8992974238875875</v>
      </c>
      <c r="AH552" s="209">
        <f t="shared" si="76"/>
        <v>7</v>
      </c>
      <c r="AI552" s="209">
        <f t="shared" ca="1" si="77"/>
        <v>146</v>
      </c>
      <c r="AJ552" s="134">
        <f>(K552*'User Input'!$K$6)+(L552*'User Input'!$K$2)+(M552*'User Input'!$K$3)+(N552*'User Input'!$K$4)+(R552*'User Input'!$K$7)+(S552*'User Input'!$K$8)+(P552*'User Input'!$K$10)+(Q552*'User Input'!$K$9)+(O552*'User Input'!$K$11)+(I552*'User Input'!$K$12)</f>
        <v>149.70000000000005</v>
      </c>
      <c r="AK552">
        <f t="shared" si="79"/>
        <v>8.31666666666667</v>
      </c>
      <c r="AL552" s="209">
        <f t="shared" ca="1" si="78"/>
        <v>217</v>
      </c>
      <c r="AM552" s="209">
        <f t="shared" ca="1" si="74"/>
        <v>114</v>
      </c>
      <c r="AN552" s="209">
        <f t="shared" ca="1" si="75"/>
        <v>134</v>
      </c>
    </row>
    <row r="553" spans="2:40" x14ac:dyDescent="0.2">
      <c r="B553" t="s">
        <v>639</v>
      </c>
      <c r="C553" t="s">
        <v>139</v>
      </c>
      <c r="D553" t="s">
        <v>9</v>
      </c>
      <c r="E553" t="s">
        <v>9</v>
      </c>
      <c r="F553">
        <v>-10.3</v>
      </c>
      <c r="G553">
        <v>45</v>
      </c>
      <c r="H553">
        <v>0</v>
      </c>
      <c r="I553">
        <v>0</v>
      </c>
      <c r="J553">
        <v>135</v>
      </c>
      <c r="K553">
        <v>31.8</v>
      </c>
      <c r="L553">
        <v>2</v>
      </c>
      <c r="M553">
        <v>2</v>
      </c>
      <c r="N553">
        <v>0</v>
      </c>
      <c r="O553">
        <v>9</v>
      </c>
      <c r="P553">
        <v>30</v>
      </c>
      <c r="Q553">
        <v>14</v>
      </c>
      <c r="R553">
        <v>33</v>
      </c>
      <c r="S553">
        <v>10</v>
      </c>
      <c r="T553">
        <v>1</v>
      </c>
      <c r="U553">
        <v>5</v>
      </c>
      <c r="V553">
        <v>4.01</v>
      </c>
      <c r="W553">
        <v>3.33</v>
      </c>
      <c r="X553">
        <v>1.26</v>
      </c>
      <c r="Y553">
        <v>43</v>
      </c>
      <c r="Z553">
        <v>20</v>
      </c>
      <c r="AA553">
        <v>38</v>
      </c>
      <c r="AB553">
        <v>0.29199999999999998</v>
      </c>
      <c r="AC553">
        <v>0</v>
      </c>
      <c r="AD553" s="134">
        <f t="shared" si="71"/>
        <v>9.3396226415094343</v>
      </c>
      <c r="AE553" s="134">
        <f t="shared" si="72"/>
        <v>2.8301886792452828</v>
      </c>
      <c r="AF553" s="134">
        <f t="shared" si="73"/>
        <v>6.5094339622641515</v>
      </c>
      <c r="AH553" s="209">
        <f t="shared" si="76"/>
        <v>0</v>
      </c>
      <c r="AI553" s="209">
        <f t="shared" ca="1" si="77"/>
        <v>347</v>
      </c>
      <c r="AJ553" s="134">
        <f>(K553*'User Input'!$K$6)+(L553*'User Input'!$K$2)+(M553*'User Input'!$K$3)+(N553*'User Input'!$K$4)+(R553*'User Input'!$K$7)+(S553*'User Input'!$K$8)+(P553*'User Input'!$K$10)+(Q553*'User Input'!$K$9)+(O553*'User Input'!$K$11)+(I553*'User Input'!$K$12)</f>
        <v>61.900000000000006</v>
      </c>
      <c r="AK553">
        <f t="shared" si="79"/>
        <v>1.3755555555555556</v>
      </c>
      <c r="AL553" s="209">
        <f t="shared" ca="1" si="78"/>
        <v>463</v>
      </c>
      <c r="AM553" s="209">
        <f t="shared" ca="1" si="74"/>
        <v>531</v>
      </c>
      <c r="AN553" s="209">
        <f t="shared" ca="1" si="75"/>
        <v>395</v>
      </c>
    </row>
    <row r="554" spans="2:40" x14ac:dyDescent="0.2">
      <c r="B554" t="s">
        <v>1473</v>
      </c>
      <c r="C554" t="s">
        <v>810</v>
      </c>
      <c r="D554" t="s">
        <v>111</v>
      </c>
      <c r="E554" t="s">
        <v>111</v>
      </c>
      <c r="F554">
        <v>-10.3</v>
      </c>
      <c r="G554">
        <v>26</v>
      </c>
      <c r="H554">
        <v>26</v>
      </c>
      <c r="I554">
        <v>11</v>
      </c>
      <c r="J554">
        <v>598</v>
      </c>
      <c r="K554">
        <v>134.69999999999999</v>
      </c>
      <c r="L554">
        <v>7</v>
      </c>
      <c r="M554">
        <v>10</v>
      </c>
      <c r="N554">
        <v>0</v>
      </c>
      <c r="O554">
        <v>0</v>
      </c>
      <c r="P554">
        <v>146</v>
      </c>
      <c r="Q554">
        <v>74</v>
      </c>
      <c r="R554">
        <v>101</v>
      </c>
      <c r="S554">
        <v>59</v>
      </c>
      <c r="T554">
        <v>5</v>
      </c>
      <c r="U554">
        <v>19</v>
      </c>
      <c r="V554">
        <v>4.91</v>
      </c>
      <c r="W554">
        <v>4.4400000000000004</v>
      </c>
      <c r="X554">
        <v>1.52</v>
      </c>
      <c r="Y554">
        <v>51</v>
      </c>
      <c r="Z554">
        <v>20</v>
      </c>
      <c r="AA554">
        <v>29</v>
      </c>
      <c r="AB554">
        <v>0.307</v>
      </c>
      <c r="AC554">
        <v>0</v>
      </c>
      <c r="AD554" s="134">
        <f t="shared" si="71"/>
        <v>6.7483296213808472</v>
      </c>
      <c r="AE554" s="134">
        <f t="shared" si="72"/>
        <v>3.9420935412026727</v>
      </c>
      <c r="AF554" s="134">
        <f t="shared" si="73"/>
        <v>2.8062360801781745</v>
      </c>
      <c r="AH554" s="209">
        <f t="shared" si="76"/>
        <v>11</v>
      </c>
      <c r="AI554" s="209">
        <f t="shared" ca="1" si="77"/>
        <v>100</v>
      </c>
      <c r="AJ554" s="134">
        <f>(K554*'User Input'!$K$6)+(L554*'User Input'!$K$2)+(M554*'User Input'!$K$3)+(N554*'User Input'!$K$4)+(R554*'User Input'!$K$7)+(S554*'User Input'!$K$8)+(P554*'User Input'!$K$10)+(Q554*'User Input'!$K$9)+(O554*'User Input'!$K$11)+(I554*'User Input'!$K$12)</f>
        <v>207.59999999999997</v>
      </c>
      <c r="AK554">
        <f t="shared" si="79"/>
        <v>7.9846153846153829</v>
      </c>
      <c r="AL554" s="209">
        <f t="shared" ca="1" si="78"/>
        <v>151</v>
      </c>
      <c r="AM554" s="209">
        <f t="shared" ca="1" si="74"/>
        <v>99</v>
      </c>
      <c r="AN554" s="209">
        <f t="shared" ca="1" si="75"/>
        <v>79</v>
      </c>
    </row>
    <row r="555" spans="2:40" x14ac:dyDescent="0.2">
      <c r="B555" t="s">
        <v>1452</v>
      </c>
      <c r="C555" t="s">
        <v>113</v>
      </c>
      <c r="D555" t="s">
        <v>9</v>
      </c>
      <c r="E555" t="s">
        <v>9</v>
      </c>
      <c r="F555">
        <v>-10.3</v>
      </c>
      <c r="G555">
        <v>36</v>
      </c>
      <c r="H555">
        <v>0</v>
      </c>
      <c r="I555">
        <v>0</v>
      </c>
      <c r="J555">
        <v>154</v>
      </c>
      <c r="K555">
        <v>35.6</v>
      </c>
      <c r="L555">
        <v>2</v>
      </c>
      <c r="M555">
        <v>2</v>
      </c>
      <c r="N555">
        <v>0</v>
      </c>
      <c r="O555">
        <v>4</v>
      </c>
      <c r="P555">
        <v>33</v>
      </c>
      <c r="Q555">
        <v>16</v>
      </c>
      <c r="R555">
        <v>38</v>
      </c>
      <c r="S555">
        <v>16</v>
      </c>
      <c r="T555">
        <v>1</v>
      </c>
      <c r="U555">
        <v>5</v>
      </c>
      <c r="V555">
        <v>4.12</v>
      </c>
      <c r="W555">
        <v>3.58</v>
      </c>
      <c r="X555">
        <v>1.35</v>
      </c>
      <c r="Y555">
        <v>43</v>
      </c>
      <c r="Z555">
        <v>21</v>
      </c>
      <c r="AA555">
        <v>36</v>
      </c>
      <c r="AB555">
        <v>0.29599999999999999</v>
      </c>
      <c r="AC555">
        <v>0</v>
      </c>
      <c r="AD555" s="134">
        <f t="shared" si="71"/>
        <v>9.6067415730337071</v>
      </c>
      <c r="AE555" s="134">
        <f t="shared" si="72"/>
        <v>4.0449438202247192</v>
      </c>
      <c r="AF555" s="134">
        <f t="shared" si="73"/>
        <v>5.5617977528089879</v>
      </c>
      <c r="AH555" s="209">
        <f t="shared" si="76"/>
        <v>0</v>
      </c>
      <c r="AI555" s="209">
        <f t="shared" ca="1" si="77"/>
        <v>347</v>
      </c>
      <c r="AJ555" s="134">
        <f>(K555*'User Input'!$K$6)+(L555*'User Input'!$K$2)+(M555*'User Input'!$K$3)+(N555*'User Input'!$K$4)+(R555*'User Input'!$K$7)+(S555*'User Input'!$K$8)+(P555*'User Input'!$K$10)+(Q555*'User Input'!$K$9)+(O555*'User Input'!$K$11)+(I555*'User Input'!$K$12)</f>
        <v>64.800000000000011</v>
      </c>
      <c r="AK555">
        <f t="shared" si="79"/>
        <v>1.8000000000000003</v>
      </c>
      <c r="AL555" s="209">
        <f t="shared" ca="1" si="78"/>
        <v>447</v>
      </c>
      <c r="AM555" s="209">
        <f t="shared" ca="1" si="74"/>
        <v>468</v>
      </c>
      <c r="AN555" s="209">
        <f t="shared" ca="1" si="75"/>
        <v>395</v>
      </c>
    </row>
    <row r="556" spans="2:40" x14ac:dyDescent="0.2">
      <c r="B556" t="s">
        <v>1066</v>
      </c>
      <c r="C556" t="s">
        <v>7</v>
      </c>
      <c r="D556" t="s">
        <v>111</v>
      </c>
      <c r="E556" t="s">
        <v>111</v>
      </c>
      <c r="F556">
        <v>-10.3</v>
      </c>
      <c r="G556">
        <v>19</v>
      </c>
      <c r="H556">
        <v>19</v>
      </c>
      <c r="I556">
        <v>9</v>
      </c>
      <c r="J556">
        <v>487</v>
      </c>
      <c r="K556">
        <v>110.6</v>
      </c>
      <c r="L556">
        <v>6</v>
      </c>
      <c r="M556">
        <v>7</v>
      </c>
      <c r="N556">
        <v>0</v>
      </c>
      <c r="O556">
        <v>0</v>
      </c>
      <c r="P556">
        <v>119</v>
      </c>
      <c r="Q556">
        <v>60</v>
      </c>
      <c r="R556">
        <v>80</v>
      </c>
      <c r="S556">
        <v>42</v>
      </c>
      <c r="T556">
        <v>5</v>
      </c>
      <c r="U556">
        <v>16</v>
      </c>
      <c r="V556">
        <v>4.87</v>
      </c>
      <c r="W556">
        <v>4.5</v>
      </c>
      <c r="X556">
        <v>1.45</v>
      </c>
      <c r="Y556">
        <v>46</v>
      </c>
      <c r="Z556">
        <v>20</v>
      </c>
      <c r="AA556">
        <v>34</v>
      </c>
      <c r="AB556">
        <v>0.29899999999999999</v>
      </c>
      <c r="AC556">
        <v>0</v>
      </c>
      <c r="AD556" s="134">
        <f t="shared" si="71"/>
        <v>6.5099457504520801</v>
      </c>
      <c r="AE556" s="134">
        <f t="shared" si="72"/>
        <v>3.4177215189873418</v>
      </c>
      <c r="AF556" s="134">
        <f t="shared" si="73"/>
        <v>3.0922242314647383</v>
      </c>
      <c r="AH556" s="209">
        <f t="shared" si="76"/>
        <v>9</v>
      </c>
      <c r="AI556" s="209">
        <f t="shared" ca="1" si="77"/>
        <v>127</v>
      </c>
      <c r="AJ556" s="134">
        <f>(K556*'User Input'!$K$6)+(L556*'User Input'!$K$2)+(M556*'User Input'!$K$3)+(N556*'User Input'!$K$4)+(R556*'User Input'!$K$7)+(S556*'User Input'!$K$8)+(P556*'User Input'!$K$10)+(Q556*'User Input'!$K$9)+(O556*'User Input'!$K$11)+(I556*'User Input'!$K$12)</f>
        <v>184.79999999999995</v>
      </c>
      <c r="AK556">
        <f t="shared" si="79"/>
        <v>9.7263157894736825</v>
      </c>
      <c r="AL556" s="209">
        <f t="shared" ca="1" si="78"/>
        <v>169</v>
      </c>
      <c r="AM556" s="209">
        <f t="shared" ca="1" si="74"/>
        <v>106</v>
      </c>
      <c r="AN556" s="209">
        <f t="shared" ca="1" si="75"/>
        <v>114</v>
      </c>
    </row>
    <row r="557" spans="2:40" x14ac:dyDescent="0.2">
      <c r="B557" t="s">
        <v>3615</v>
      </c>
      <c r="C557" t="s">
        <v>117</v>
      </c>
      <c r="D557" t="s">
        <v>9</v>
      </c>
      <c r="E557" t="s">
        <v>9</v>
      </c>
      <c r="F557">
        <v>-10.3</v>
      </c>
      <c r="G557">
        <v>41</v>
      </c>
      <c r="H557">
        <v>0</v>
      </c>
      <c r="I557">
        <v>0</v>
      </c>
      <c r="J557">
        <v>174</v>
      </c>
      <c r="K557">
        <v>40.5</v>
      </c>
      <c r="L557">
        <v>2</v>
      </c>
      <c r="M557">
        <v>2</v>
      </c>
      <c r="N557">
        <v>0</v>
      </c>
      <c r="O557">
        <v>6</v>
      </c>
      <c r="P557">
        <v>39</v>
      </c>
      <c r="Q557">
        <v>19</v>
      </c>
      <c r="R557">
        <v>37</v>
      </c>
      <c r="S557">
        <v>14</v>
      </c>
      <c r="T557">
        <v>2</v>
      </c>
      <c r="U557">
        <v>6</v>
      </c>
      <c r="V557">
        <v>4.22</v>
      </c>
      <c r="W557">
        <v>3.75</v>
      </c>
      <c r="X557">
        <v>1.33</v>
      </c>
      <c r="Y557">
        <v>42</v>
      </c>
      <c r="Z557">
        <v>20</v>
      </c>
      <c r="AA557">
        <v>38</v>
      </c>
      <c r="AB557">
        <v>0.29299999999999998</v>
      </c>
      <c r="AC557">
        <v>0</v>
      </c>
      <c r="AD557" s="134">
        <f t="shared" si="71"/>
        <v>8.2222222222222214</v>
      </c>
      <c r="AE557" s="134">
        <f t="shared" si="72"/>
        <v>3.1111111111111112</v>
      </c>
      <c r="AF557" s="134">
        <f t="shared" si="73"/>
        <v>5.1111111111111107</v>
      </c>
      <c r="AH557" s="209">
        <f t="shared" si="76"/>
        <v>0</v>
      </c>
      <c r="AI557" s="209">
        <f t="shared" ca="1" si="77"/>
        <v>347</v>
      </c>
      <c r="AJ557" s="134">
        <f>(K557*'User Input'!$K$6)+(L557*'User Input'!$K$2)+(M557*'User Input'!$K$3)+(N557*'User Input'!$K$4)+(R557*'User Input'!$K$7)+(S557*'User Input'!$K$8)+(P557*'User Input'!$K$10)+(Q557*'User Input'!$K$9)+(O557*'User Input'!$K$11)+(I557*'User Input'!$K$12)</f>
        <v>72</v>
      </c>
      <c r="AK557">
        <f t="shared" si="79"/>
        <v>1.7560975609756098</v>
      </c>
      <c r="AL557" s="209">
        <f t="shared" ca="1" si="78"/>
        <v>418</v>
      </c>
      <c r="AM557" s="209">
        <f t="shared" ca="1" si="74"/>
        <v>413</v>
      </c>
      <c r="AN557" s="209">
        <f t="shared" ca="1" si="75"/>
        <v>331</v>
      </c>
    </row>
    <row r="558" spans="2:40" x14ac:dyDescent="0.2">
      <c r="B558" t="s">
        <v>1004</v>
      </c>
      <c r="C558" t="s">
        <v>810</v>
      </c>
      <c r="D558" t="s">
        <v>9</v>
      </c>
      <c r="E558" t="s">
        <v>9</v>
      </c>
      <c r="F558">
        <v>-10.4</v>
      </c>
      <c r="G558">
        <v>45</v>
      </c>
      <c r="H558">
        <v>0</v>
      </c>
      <c r="I558">
        <v>0</v>
      </c>
      <c r="J558">
        <v>178</v>
      </c>
      <c r="K558">
        <v>40.9</v>
      </c>
      <c r="L558">
        <v>2</v>
      </c>
      <c r="M558">
        <v>2</v>
      </c>
      <c r="N558">
        <v>0</v>
      </c>
      <c r="O558">
        <v>7</v>
      </c>
      <c r="P558">
        <v>37</v>
      </c>
      <c r="Q558">
        <v>20</v>
      </c>
      <c r="R558">
        <v>43</v>
      </c>
      <c r="S558">
        <v>20</v>
      </c>
      <c r="T558">
        <v>2</v>
      </c>
      <c r="U558">
        <v>6</v>
      </c>
      <c r="V558">
        <v>4.3499999999999996</v>
      </c>
      <c r="W558">
        <v>3.81</v>
      </c>
      <c r="X558">
        <v>1.38</v>
      </c>
      <c r="Y558">
        <v>40</v>
      </c>
      <c r="Z558">
        <v>20</v>
      </c>
      <c r="AA558">
        <v>40</v>
      </c>
      <c r="AB558">
        <v>0.28899999999999998</v>
      </c>
      <c r="AC558">
        <v>0</v>
      </c>
      <c r="AD558" s="134">
        <f t="shared" si="71"/>
        <v>9.462102689486553</v>
      </c>
      <c r="AE558" s="134">
        <f t="shared" si="72"/>
        <v>4.4009779951100247</v>
      </c>
      <c r="AF558" s="134">
        <f t="shared" si="73"/>
        <v>5.0611246943765282</v>
      </c>
      <c r="AH558" s="209">
        <f t="shared" si="76"/>
        <v>0</v>
      </c>
      <c r="AI558" s="209">
        <f t="shared" ca="1" si="77"/>
        <v>347</v>
      </c>
      <c r="AJ558" s="134">
        <f>(K558*'User Input'!$K$6)+(L558*'User Input'!$K$2)+(M558*'User Input'!$K$3)+(N558*'User Input'!$K$4)+(R558*'User Input'!$K$7)+(S558*'User Input'!$K$8)+(P558*'User Input'!$K$10)+(Q558*'User Input'!$K$9)+(O558*'User Input'!$K$11)+(I558*'User Input'!$K$12)</f>
        <v>71.199999999999989</v>
      </c>
      <c r="AK558">
        <f t="shared" si="79"/>
        <v>1.582222222222222</v>
      </c>
      <c r="AL558" s="209">
        <f t="shared" ca="1" si="78"/>
        <v>419</v>
      </c>
      <c r="AM558" s="209">
        <f t="shared" ca="1" si="74"/>
        <v>326</v>
      </c>
      <c r="AN558" s="209">
        <f t="shared" ca="1" si="75"/>
        <v>331</v>
      </c>
    </row>
    <row r="559" spans="2:40" x14ac:dyDescent="0.2">
      <c r="B559" t="s">
        <v>667</v>
      </c>
      <c r="C559" t="s">
        <v>131</v>
      </c>
      <c r="D559" t="s">
        <v>9</v>
      </c>
      <c r="E559" t="s">
        <v>9</v>
      </c>
      <c r="F559">
        <v>-10.4</v>
      </c>
      <c r="G559">
        <v>32</v>
      </c>
      <c r="H559">
        <v>0</v>
      </c>
      <c r="I559">
        <v>0</v>
      </c>
      <c r="J559">
        <v>182</v>
      </c>
      <c r="K559">
        <v>42.1</v>
      </c>
      <c r="L559">
        <v>2</v>
      </c>
      <c r="M559">
        <v>2</v>
      </c>
      <c r="N559">
        <v>0</v>
      </c>
      <c r="O559">
        <v>3</v>
      </c>
      <c r="P559">
        <v>41</v>
      </c>
      <c r="Q559">
        <v>21</v>
      </c>
      <c r="R559">
        <v>40</v>
      </c>
      <c r="S559">
        <v>16</v>
      </c>
      <c r="T559">
        <v>1</v>
      </c>
      <c r="U559">
        <v>7</v>
      </c>
      <c r="V559">
        <v>4.51</v>
      </c>
      <c r="W559">
        <v>3.86</v>
      </c>
      <c r="X559">
        <v>1.34</v>
      </c>
      <c r="Y559">
        <v>38</v>
      </c>
      <c r="Z559">
        <v>21</v>
      </c>
      <c r="AA559">
        <v>42</v>
      </c>
      <c r="AB559">
        <v>0.28799999999999998</v>
      </c>
      <c r="AC559">
        <v>0</v>
      </c>
      <c r="AD559" s="134">
        <f t="shared" si="71"/>
        <v>8.5510688836104514</v>
      </c>
      <c r="AE559" s="134">
        <f t="shared" si="72"/>
        <v>3.4204275534441804</v>
      </c>
      <c r="AF559" s="134">
        <f t="shared" si="73"/>
        <v>5.130641330166271</v>
      </c>
      <c r="AH559" s="209">
        <f t="shared" si="76"/>
        <v>0</v>
      </c>
      <c r="AI559" s="209">
        <f t="shared" ca="1" si="77"/>
        <v>347</v>
      </c>
      <c r="AJ559" s="134">
        <f>(K559*'User Input'!$K$6)+(L559*'User Input'!$K$2)+(M559*'User Input'!$K$3)+(N559*'User Input'!$K$4)+(R559*'User Input'!$K$7)+(S559*'User Input'!$K$8)+(P559*'User Input'!$K$10)+(Q559*'User Input'!$K$9)+(O559*'User Input'!$K$11)+(I559*'User Input'!$K$12)</f>
        <v>72.300000000000011</v>
      </c>
      <c r="AK559">
        <f t="shared" si="79"/>
        <v>2.2593750000000004</v>
      </c>
      <c r="AL559" s="209">
        <f t="shared" ca="1" si="78"/>
        <v>417</v>
      </c>
      <c r="AM559" s="209">
        <f t="shared" ca="1" si="74"/>
        <v>249</v>
      </c>
      <c r="AN559" s="209">
        <f t="shared" ca="1" si="75"/>
        <v>270</v>
      </c>
    </row>
    <row r="560" spans="2:40" x14ac:dyDescent="0.2">
      <c r="B560" t="s">
        <v>3614</v>
      </c>
      <c r="C560" t="s">
        <v>117</v>
      </c>
      <c r="D560" t="s">
        <v>9</v>
      </c>
      <c r="E560" t="s">
        <v>9</v>
      </c>
      <c r="F560">
        <v>-10.4</v>
      </c>
      <c r="G560">
        <v>41</v>
      </c>
      <c r="H560">
        <v>0</v>
      </c>
      <c r="I560">
        <v>0</v>
      </c>
      <c r="J560">
        <v>175</v>
      </c>
      <c r="K560">
        <v>40.5</v>
      </c>
      <c r="L560">
        <v>2</v>
      </c>
      <c r="M560">
        <v>2</v>
      </c>
      <c r="N560">
        <v>0</v>
      </c>
      <c r="O560">
        <v>4</v>
      </c>
      <c r="P560">
        <v>38</v>
      </c>
      <c r="Q560">
        <v>19</v>
      </c>
      <c r="R560">
        <v>39</v>
      </c>
      <c r="S560">
        <v>17</v>
      </c>
      <c r="T560">
        <v>2</v>
      </c>
      <c r="U560">
        <v>5</v>
      </c>
      <c r="V560">
        <v>4.12</v>
      </c>
      <c r="W560">
        <v>3.8</v>
      </c>
      <c r="X560">
        <v>1.37</v>
      </c>
      <c r="Y560">
        <v>46</v>
      </c>
      <c r="Z560">
        <v>20</v>
      </c>
      <c r="AA560">
        <v>34</v>
      </c>
      <c r="AB560">
        <v>0.29699999999999999</v>
      </c>
      <c r="AC560">
        <v>0</v>
      </c>
      <c r="AD560" s="134">
        <f t="shared" si="71"/>
        <v>8.6666666666666661</v>
      </c>
      <c r="AE560" s="134">
        <f t="shared" si="72"/>
        <v>3.7777777777777777</v>
      </c>
      <c r="AF560" s="134">
        <f t="shared" si="73"/>
        <v>4.8888888888888884</v>
      </c>
      <c r="AH560" s="209">
        <f t="shared" si="76"/>
        <v>0</v>
      </c>
      <c r="AI560" s="209">
        <f t="shared" ca="1" si="77"/>
        <v>347</v>
      </c>
      <c r="AJ560" s="134">
        <f>(K560*'User Input'!$K$6)+(L560*'User Input'!$K$2)+(M560*'User Input'!$K$3)+(N560*'User Input'!$K$4)+(R560*'User Input'!$K$7)+(S560*'User Input'!$K$8)+(P560*'User Input'!$K$10)+(Q560*'User Input'!$K$9)+(O560*'User Input'!$K$11)+(I560*'User Input'!$K$12)</f>
        <v>71</v>
      </c>
      <c r="AK560">
        <f t="shared" si="79"/>
        <v>1.7317073170731707</v>
      </c>
      <c r="AL560" s="209">
        <f t="shared" ca="1" si="78"/>
        <v>420</v>
      </c>
      <c r="AM560" s="209">
        <f t="shared" ca="1" si="74"/>
        <v>468</v>
      </c>
      <c r="AN560" s="209">
        <f t="shared" ca="1" si="75"/>
        <v>395</v>
      </c>
    </row>
    <row r="561" spans="2:40" x14ac:dyDescent="0.2">
      <c r="B561" t="s">
        <v>1017</v>
      </c>
      <c r="C561" t="s">
        <v>136</v>
      </c>
      <c r="D561" t="s">
        <v>9</v>
      </c>
      <c r="E561" t="s">
        <v>9</v>
      </c>
      <c r="F561">
        <v>-10.5</v>
      </c>
      <c r="G561">
        <v>36</v>
      </c>
      <c r="H561">
        <v>0</v>
      </c>
      <c r="I561">
        <v>0</v>
      </c>
      <c r="J561">
        <v>218</v>
      </c>
      <c r="K561">
        <v>49.8</v>
      </c>
      <c r="L561">
        <v>2</v>
      </c>
      <c r="M561">
        <v>3</v>
      </c>
      <c r="N561">
        <v>0</v>
      </c>
      <c r="O561">
        <v>5</v>
      </c>
      <c r="P561">
        <v>49</v>
      </c>
      <c r="Q561">
        <v>26</v>
      </c>
      <c r="R561">
        <v>46</v>
      </c>
      <c r="S561">
        <v>21</v>
      </c>
      <c r="T561">
        <v>2</v>
      </c>
      <c r="U561">
        <v>8</v>
      </c>
      <c r="V561">
        <v>4.6900000000000004</v>
      </c>
      <c r="W561">
        <v>4</v>
      </c>
      <c r="X561">
        <v>1.41</v>
      </c>
      <c r="Y561">
        <v>38</v>
      </c>
      <c r="Z561">
        <v>21</v>
      </c>
      <c r="AA561">
        <v>41</v>
      </c>
      <c r="AB561">
        <v>0.29199999999999998</v>
      </c>
      <c r="AC561">
        <v>0</v>
      </c>
      <c r="AD561" s="134">
        <f t="shared" si="71"/>
        <v>8.3132530120481931</v>
      </c>
      <c r="AE561" s="134">
        <f t="shared" si="72"/>
        <v>3.7951807228915664</v>
      </c>
      <c r="AF561" s="134">
        <f t="shared" si="73"/>
        <v>4.5180722891566267</v>
      </c>
      <c r="AH561" s="209">
        <f t="shared" si="76"/>
        <v>0</v>
      </c>
      <c r="AI561" s="209">
        <f t="shared" ca="1" si="77"/>
        <v>347</v>
      </c>
      <c r="AJ561" s="134">
        <f>(K561*'User Input'!$K$6)+(L561*'User Input'!$K$2)+(M561*'User Input'!$K$3)+(N561*'User Input'!$K$4)+(R561*'User Input'!$K$7)+(S561*'User Input'!$K$8)+(P561*'User Input'!$K$10)+(Q561*'User Input'!$K$9)+(O561*'User Input'!$K$11)+(I561*'User Input'!$K$12)</f>
        <v>75.399999999999977</v>
      </c>
      <c r="AK561">
        <f t="shared" si="79"/>
        <v>2.0944444444444437</v>
      </c>
      <c r="AL561" s="209">
        <f t="shared" ca="1" si="78"/>
        <v>402</v>
      </c>
      <c r="AM561" s="209">
        <f t="shared" ca="1" si="74"/>
        <v>171</v>
      </c>
      <c r="AN561" s="209">
        <f t="shared" ca="1" si="75"/>
        <v>218</v>
      </c>
    </row>
    <row r="562" spans="2:40" x14ac:dyDescent="0.2">
      <c r="B562" t="s">
        <v>231</v>
      </c>
      <c r="C562" t="s">
        <v>340</v>
      </c>
      <c r="D562" t="s">
        <v>9</v>
      </c>
      <c r="E562" t="s">
        <v>9</v>
      </c>
      <c r="F562">
        <v>-10.5</v>
      </c>
      <c r="G562">
        <v>32</v>
      </c>
      <c r="H562">
        <v>0</v>
      </c>
      <c r="I562">
        <v>0</v>
      </c>
      <c r="J562">
        <v>137</v>
      </c>
      <c r="K562">
        <v>32.4</v>
      </c>
      <c r="L562">
        <v>2</v>
      </c>
      <c r="M562">
        <v>2</v>
      </c>
      <c r="N562">
        <v>0</v>
      </c>
      <c r="O562">
        <v>5</v>
      </c>
      <c r="P562">
        <v>30</v>
      </c>
      <c r="Q562">
        <v>15</v>
      </c>
      <c r="R562">
        <v>33</v>
      </c>
      <c r="S562">
        <v>10</v>
      </c>
      <c r="T562">
        <v>1</v>
      </c>
      <c r="U562">
        <v>5</v>
      </c>
      <c r="V562">
        <v>4.29</v>
      </c>
      <c r="W562">
        <v>3.5</v>
      </c>
      <c r="X562">
        <v>1.25</v>
      </c>
      <c r="Y562">
        <v>32</v>
      </c>
      <c r="Z562">
        <v>21</v>
      </c>
      <c r="AA562">
        <v>48</v>
      </c>
      <c r="AB562">
        <v>0.28199999999999997</v>
      </c>
      <c r="AC562">
        <v>0</v>
      </c>
      <c r="AD562" s="134">
        <f t="shared" si="71"/>
        <v>9.1666666666666679</v>
      </c>
      <c r="AE562" s="134">
        <f t="shared" si="72"/>
        <v>2.7777777777777777</v>
      </c>
      <c r="AF562" s="134">
        <f t="shared" si="73"/>
        <v>6.3888888888888902</v>
      </c>
      <c r="AH562" s="209">
        <f t="shared" si="76"/>
        <v>0</v>
      </c>
      <c r="AI562" s="209">
        <f t="shared" ca="1" si="77"/>
        <v>347</v>
      </c>
      <c r="AJ562" s="134">
        <f>(K562*'User Input'!$K$6)+(L562*'User Input'!$K$2)+(M562*'User Input'!$K$3)+(N562*'User Input'!$K$4)+(R562*'User Input'!$K$7)+(S562*'User Input'!$K$8)+(P562*'User Input'!$K$10)+(Q562*'User Input'!$K$9)+(O562*'User Input'!$K$11)+(I562*'User Input'!$K$12)</f>
        <v>62.699999999999989</v>
      </c>
      <c r="AK562">
        <f t="shared" si="79"/>
        <v>1.9593749999999996</v>
      </c>
      <c r="AL562" s="209">
        <f t="shared" ca="1" si="78"/>
        <v>457</v>
      </c>
      <c r="AM562" s="209">
        <f t="shared" ca="1" si="74"/>
        <v>375</v>
      </c>
      <c r="AN562" s="209">
        <f t="shared" ca="1" si="75"/>
        <v>395</v>
      </c>
    </row>
    <row r="563" spans="2:40" x14ac:dyDescent="0.2">
      <c r="B563" t="s">
        <v>672</v>
      </c>
      <c r="C563" t="s">
        <v>120</v>
      </c>
      <c r="D563" t="s">
        <v>9</v>
      </c>
      <c r="E563" t="s">
        <v>9</v>
      </c>
      <c r="F563">
        <v>-10.5</v>
      </c>
      <c r="G563">
        <v>41</v>
      </c>
      <c r="H563">
        <v>0</v>
      </c>
      <c r="I563">
        <v>0</v>
      </c>
      <c r="J563">
        <v>194</v>
      </c>
      <c r="K563">
        <v>44.6</v>
      </c>
      <c r="L563">
        <v>2</v>
      </c>
      <c r="M563">
        <v>2</v>
      </c>
      <c r="N563">
        <v>0</v>
      </c>
      <c r="O563">
        <v>6</v>
      </c>
      <c r="P563">
        <v>47</v>
      </c>
      <c r="Q563">
        <v>21</v>
      </c>
      <c r="R563">
        <v>37</v>
      </c>
      <c r="S563">
        <v>15</v>
      </c>
      <c r="T563">
        <v>2</v>
      </c>
      <c r="U563">
        <v>5</v>
      </c>
      <c r="V563">
        <v>4.1500000000000004</v>
      </c>
      <c r="W563">
        <v>3.65</v>
      </c>
      <c r="X563">
        <v>1.4</v>
      </c>
      <c r="Y563">
        <v>52</v>
      </c>
      <c r="Z563">
        <v>22</v>
      </c>
      <c r="AA563">
        <v>26</v>
      </c>
      <c r="AB563">
        <v>0.313</v>
      </c>
      <c r="AC563">
        <v>0</v>
      </c>
      <c r="AD563" s="134">
        <f t="shared" si="71"/>
        <v>7.4663677130044839</v>
      </c>
      <c r="AE563" s="134">
        <f t="shared" si="72"/>
        <v>3.0269058295964126</v>
      </c>
      <c r="AF563" s="134">
        <f t="shared" si="73"/>
        <v>4.4394618834080717</v>
      </c>
      <c r="AH563" s="209">
        <f t="shared" si="76"/>
        <v>0</v>
      </c>
      <c r="AI563" s="209">
        <f t="shared" ca="1" si="77"/>
        <v>347</v>
      </c>
      <c r="AJ563" s="134">
        <f>(K563*'User Input'!$K$6)+(L563*'User Input'!$K$2)+(M563*'User Input'!$K$3)+(N563*'User Input'!$K$4)+(R563*'User Input'!$K$7)+(S563*'User Input'!$K$8)+(P563*'User Input'!$K$10)+(Q563*'User Input'!$K$9)+(O563*'User Input'!$K$11)+(I563*'User Input'!$K$12)</f>
        <v>73.300000000000011</v>
      </c>
      <c r="AK563">
        <f t="shared" si="79"/>
        <v>1.7878048780487807</v>
      </c>
      <c r="AL563" s="209">
        <f t="shared" ca="1" si="78"/>
        <v>414</v>
      </c>
      <c r="AM563" s="209">
        <f t="shared" ca="1" si="74"/>
        <v>444</v>
      </c>
      <c r="AN563" s="209">
        <f t="shared" ca="1" si="75"/>
        <v>395</v>
      </c>
    </row>
    <row r="564" spans="2:40" x14ac:dyDescent="0.2">
      <c r="B564" t="s">
        <v>794</v>
      </c>
      <c r="C564" t="s">
        <v>117</v>
      </c>
      <c r="D564" t="s">
        <v>111</v>
      </c>
      <c r="E564" t="s">
        <v>111</v>
      </c>
      <c r="F564">
        <v>-10.5</v>
      </c>
      <c r="G564">
        <v>16</v>
      </c>
      <c r="H564">
        <v>16</v>
      </c>
      <c r="I564">
        <v>7</v>
      </c>
      <c r="J564">
        <v>363</v>
      </c>
      <c r="K564">
        <v>82.2</v>
      </c>
      <c r="L564">
        <v>4</v>
      </c>
      <c r="M564">
        <v>6</v>
      </c>
      <c r="N564">
        <v>0</v>
      </c>
      <c r="O564">
        <v>0</v>
      </c>
      <c r="P564">
        <v>81</v>
      </c>
      <c r="Q564">
        <v>42</v>
      </c>
      <c r="R564">
        <v>73</v>
      </c>
      <c r="S564">
        <v>40</v>
      </c>
      <c r="T564">
        <v>3</v>
      </c>
      <c r="U564">
        <v>12</v>
      </c>
      <c r="V564">
        <v>4.63</v>
      </c>
      <c r="W564">
        <v>4.43</v>
      </c>
      <c r="X564">
        <v>1.47</v>
      </c>
      <c r="Y564">
        <v>43</v>
      </c>
      <c r="Z564">
        <v>20</v>
      </c>
      <c r="AA564">
        <v>37</v>
      </c>
      <c r="AB564">
        <v>0.29499999999999998</v>
      </c>
      <c r="AC564">
        <v>0</v>
      </c>
      <c r="AD564" s="134">
        <f t="shared" si="71"/>
        <v>7.992700729927007</v>
      </c>
      <c r="AE564" s="134">
        <f t="shared" si="72"/>
        <v>4.3795620437956204</v>
      </c>
      <c r="AF564" s="134">
        <f t="shared" si="73"/>
        <v>3.6131386861313866</v>
      </c>
      <c r="AH564" s="209">
        <f t="shared" si="76"/>
        <v>7</v>
      </c>
      <c r="AI564" s="209">
        <f t="shared" ca="1" si="77"/>
        <v>146</v>
      </c>
      <c r="AJ564" s="134">
        <f>(K564*'User Input'!$K$6)+(L564*'User Input'!$K$2)+(M564*'User Input'!$K$3)+(N564*'User Input'!$K$4)+(R564*'User Input'!$K$7)+(S564*'User Input'!$K$8)+(P564*'User Input'!$K$10)+(Q564*'User Input'!$K$9)+(O564*'User Input'!$K$11)+(I564*'User Input'!$K$12)</f>
        <v>139.10000000000002</v>
      </c>
      <c r="AK564">
        <f t="shared" si="79"/>
        <v>8.6937500000000014</v>
      </c>
      <c r="AL564" s="209">
        <f t="shared" ca="1" si="78"/>
        <v>235</v>
      </c>
      <c r="AM564" s="209">
        <f t="shared" ca="1" si="74"/>
        <v>205</v>
      </c>
      <c r="AN564" s="209">
        <f t="shared" ca="1" si="75"/>
        <v>150</v>
      </c>
    </row>
    <row r="565" spans="2:40" x14ac:dyDescent="0.2">
      <c r="B565" t="s">
        <v>3616</v>
      </c>
      <c r="C565" t="s">
        <v>138</v>
      </c>
      <c r="D565" t="s">
        <v>9</v>
      </c>
      <c r="E565" t="s">
        <v>9</v>
      </c>
      <c r="F565">
        <v>-10.5</v>
      </c>
      <c r="G565">
        <v>24</v>
      </c>
      <c r="H565">
        <v>0</v>
      </c>
      <c r="I565">
        <v>0</v>
      </c>
      <c r="J565">
        <v>101</v>
      </c>
      <c r="K565">
        <v>24.3</v>
      </c>
      <c r="L565">
        <v>1</v>
      </c>
      <c r="M565">
        <v>1</v>
      </c>
      <c r="N565">
        <v>0</v>
      </c>
      <c r="O565">
        <v>2</v>
      </c>
      <c r="P565">
        <v>20</v>
      </c>
      <c r="Q565">
        <v>9</v>
      </c>
      <c r="R565">
        <v>28</v>
      </c>
      <c r="S565">
        <v>9</v>
      </c>
      <c r="T565">
        <v>1</v>
      </c>
      <c r="U565">
        <v>3</v>
      </c>
      <c r="V565">
        <v>3.36</v>
      </c>
      <c r="W565">
        <v>3.08</v>
      </c>
      <c r="X565">
        <v>1.19</v>
      </c>
      <c r="Y565">
        <v>42</v>
      </c>
      <c r="Z565">
        <v>20</v>
      </c>
      <c r="AA565">
        <v>39</v>
      </c>
      <c r="AB565">
        <v>0.28799999999999998</v>
      </c>
      <c r="AC565">
        <v>0</v>
      </c>
      <c r="AD565" s="134">
        <f t="shared" si="71"/>
        <v>10.37037037037037</v>
      </c>
      <c r="AE565" s="134">
        <f t="shared" si="72"/>
        <v>3.333333333333333</v>
      </c>
      <c r="AF565" s="134">
        <f t="shared" si="73"/>
        <v>7.0370370370370372</v>
      </c>
      <c r="AH565" s="209">
        <f t="shared" si="76"/>
        <v>0</v>
      </c>
      <c r="AI565" s="209">
        <f t="shared" ca="1" si="77"/>
        <v>347</v>
      </c>
      <c r="AJ565" s="134">
        <f>(K565*'User Input'!$K$6)+(L565*'User Input'!$K$2)+(M565*'User Input'!$K$3)+(N565*'User Input'!$K$4)+(R565*'User Input'!$K$7)+(S565*'User Input'!$K$8)+(P565*'User Input'!$K$10)+(Q565*'User Input'!$K$9)+(O565*'User Input'!$K$11)+(I565*'User Input'!$K$12)</f>
        <v>50.900000000000006</v>
      </c>
      <c r="AK565">
        <f t="shared" si="79"/>
        <v>2.1208333333333336</v>
      </c>
      <c r="AL565" s="209">
        <f t="shared" ca="1" si="78"/>
        <v>512</v>
      </c>
      <c r="AM565" s="209">
        <f t="shared" ca="1" si="74"/>
        <v>751</v>
      </c>
      <c r="AN565" s="209">
        <f t="shared" ca="1" si="75"/>
        <v>541</v>
      </c>
    </row>
    <row r="566" spans="2:40" x14ac:dyDescent="0.2">
      <c r="B566" t="s">
        <v>958</v>
      </c>
      <c r="C566" t="s">
        <v>716</v>
      </c>
      <c r="D566" t="s">
        <v>9</v>
      </c>
      <c r="E566" t="s">
        <v>9</v>
      </c>
      <c r="F566">
        <v>-10.6</v>
      </c>
      <c r="G566">
        <v>24</v>
      </c>
      <c r="H566">
        <v>0</v>
      </c>
      <c r="I566">
        <v>0</v>
      </c>
      <c r="J566">
        <v>124</v>
      </c>
      <c r="K566">
        <v>29.2</v>
      </c>
      <c r="L566">
        <v>2</v>
      </c>
      <c r="M566">
        <v>1</v>
      </c>
      <c r="N566">
        <v>0</v>
      </c>
      <c r="O566">
        <v>2</v>
      </c>
      <c r="P566">
        <v>27</v>
      </c>
      <c r="Q566">
        <v>12</v>
      </c>
      <c r="R566">
        <v>29</v>
      </c>
      <c r="S566">
        <v>10</v>
      </c>
      <c r="T566">
        <v>1</v>
      </c>
      <c r="U566">
        <v>3</v>
      </c>
      <c r="V566">
        <v>3.72</v>
      </c>
      <c r="W566">
        <v>3.33</v>
      </c>
      <c r="X566">
        <v>1.26</v>
      </c>
      <c r="Y566">
        <v>47</v>
      </c>
      <c r="Z566">
        <v>21</v>
      </c>
      <c r="AA566">
        <v>32</v>
      </c>
      <c r="AB566">
        <v>0.29799999999999999</v>
      </c>
      <c r="AC566">
        <v>0</v>
      </c>
      <c r="AD566" s="134">
        <f t="shared" ref="AD566:AD629" si="80">R566*9/K566</f>
        <v>8.9383561643835616</v>
      </c>
      <c r="AE566" s="134">
        <f t="shared" ref="AE566:AE629" si="81">S566*9/K566</f>
        <v>3.0821917808219177</v>
      </c>
      <c r="AF566" s="134">
        <f t="shared" ref="AF566:AF629" si="82">AD566-AE566</f>
        <v>5.8561643835616444</v>
      </c>
      <c r="AH566" s="209">
        <f t="shared" si="76"/>
        <v>0</v>
      </c>
      <c r="AI566" s="209">
        <f t="shared" ca="1" si="77"/>
        <v>347</v>
      </c>
      <c r="AJ566" s="134">
        <f>(K566*'User Input'!$K$6)+(L566*'User Input'!$K$2)+(M566*'User Input'!$K$3)+(N566*'User Input'!$K$4)+(R566*'User Input'!$K$7)+(S566*'User Input'!$K$8)+(P566*'User Input'!$K$10)+(Q566*'User Input'!$K$9)+(O566*'User Input'!$K$11)+(I566*'User Input'!$K$12)</f>
        <v>62.099999999999994</v>
      </c>
      <c r="AK566">
        <f t="shared" si="79"/>
        <v>2.5874999999999999</v>
      </c>
      <c r="AL566" s="209">
        <f t="shared" ca="1" si="78"/>
        <v>461</v>
      </c>
      <c r="AM566" s="209">
        <f t="shared" ref="AM566:AM629" ca="1" si="83">RANK(V566,OFFSET($V$182,0,0,COUNTA(V:V)+1,1))</f>
        <v>665</v>
      </c>
      <c r="AN566" s="209">
        <f t="shared" ref="AN566:AN629" ca="1" si="84">RANK(U566,OFFSET($U$182,0,0,COUNTA(U:U)+1,1))</f>
        <v>541</v>
      </c>
    </row>
    <row r="567" spans="2:40" x14ac:dyDescent="0.2">
      <c r="B567" t="s">
        <v>202</v>
      </c>
      <c r="C567" t="s">
        <v>340</v>
      </c>
      <c r="D567" t="s">
        <v>111</v>
      </c>
      <c r="E567" t="s">
        <v>111</v>
      </c>
      <c r="F567">
        <v>-10.6</v>
      </c>
      <c r="G567">
        <v>13</v>
      </c>
      <c r="H567">
        <v>13</v>
      </c>
      <c r="I567">
        <v>6</v>
      </c>
      <c r="J567">
        <v>290</v>
      </c>
      <c r="K567">
        <v>66.3</v>
      </c>
      <c r="L567">
        <v>4</v>
      </c>
      <c r="M567">
        <v>4</v>
      </c>
      <c r="N567">
        <v>0</v>
      </c>
      <c r="O567">
        <v>0</v>
      </c>
      <c r="P567">
        <v>67</v>
      </c>
      <c r="Q567">
        <v>32</v>
      </c>
      <c r="R567">
        <v>57</v>
      </c>
      <c r="S567">
        <v>28</v>
      </c>
      <c r="T567">
        <v>2</v>
      </c>
      <c r="U567">
        <v>8</v>
      </c>
      <c r="V567">
        <v>4.4000000000000004</v>
      </c>
      <c r="W567">
        <v>4.2699999999999996</v>
      </c>
      <c r="X567">
        <v>1.42</v>
      </c>
      <c r="Y567">
        <v>45</v>
      </c>
      <c r="Z567">
        <v>21</v>
      </c>
      <c r="AA567">
        <v>34</v>
      </c>
      <c r="AB567">
        <v>0.29799999999999999</v>
      </c>
      <c r="AC567">
        <v>0</v>
      </c>
      <c r="AD567" s="134">
        <f t="shared" si="80"/>
        <v>7.7375565610859729</v>
      </c>
      <c r="AE567" s="134">
        <f t="shared" si="81"/>
        <v>3.8009049773755659</v>
      </c>
      <c r="AF567" s="134">
        <f t="shared" si="82"/>
        <v>3.936651583710407</v>
      </c>
      <c r="AH567" s="209">
        <f t="shared" ref="AH567:AH630" si="85">INDEX(F567:AF1352,0,MATCH(AH$181,F$181:AF$181,0))</f>
        <v>6</v>
      </c>
      <c r="AI567" s="209">
        <f t="shared" ref="AI567:AI630" ca="1" si="86">RANK(AH567,OFFSET($AH$182,0,0,COUNTA(AH:AH)+1,1))</f>
        <v>158</v>
      </c>
      <c r="AJ567" s="134">
        <f>(K567*'User Input'!$K$6)+(L567*'User Input'!$K$2)+(M567*'User Input'!$K$3)+(N567*'User Input'!$K$4)+(R567*'User Input'!$K$7)+(S567*'User Input'!$K$8)+(P567*'User Input'!$K$10)+(Q567*'User Input'!$K$9)+(O567*'User Input'!$K$11)+(I567*'User Input'!$K$12)</f>
        <v>126.39999999999998</v>
      </c>
      <c r="AK567">
        <f t="shared" si="79"/>
        <v>9.7230769230769205</v>
      </c>
      <c r="AL567" s="209">
        <f t="shared" ref="AL567:AL630" ca="1" si="87">RANK(AJ567,OFFSET($AJ$182,0,0,COUNTA(AJ:AJ)+1,1))</f>
        <v>258</v>
      </c>
      <c r="AM567" s="209">
        <f t="shared" ca="1" si="83"/>
        <v>290</v>
      </c>
      <c r="AN567" s="209">
        <f t="shared" ca="1" si="84"/>
        <v>218</v>
      </c>
    </row>
    <row r="568" spans="2:40" x14ac:dyDescent="0.2">
      <c r="B568" t="s">
        <v>991</v>
      </c>
      <c r="C568" t="s">
        <v>119</v>
      </c>
      <c r="D568" t="s">
        <v>9</v>
      </c>
      <c r="E568" t="s">
        <v>9</v>
      </c>
      <c r="F568">
        <v>-10.6</v>
      </c>
      <c r="G568">
        <v>65</v>
      </c>
      <c r="H568">
        <v>0</v>
      </c>
      <c r="I568">
        <v>0</v>
      </c>
      <c r="J568">
        <v>310</v>
      </c>
      <c r="K568">
        <v>71.3</v>
      </c>
      <c r="L568">
        <v>3</v>
      </c>
      <c r="M568">
        <v>4</v>
      </c>
      <c r="N568">
        <v>0</v>
      </c>
      <c r="O568">
        <v>13</v>
      </c>
      <c r="P568">
        <v>82</v>
      </c>
      <c r="Q568">
        <v>34</v>
      </c>
      <c r="R568">
        <v>41</v>
      </c>
      <c r="S568">
        <v>20</v>
      </c>
      <c r="T568">
        <v>3</v>
      </c>
      <c r="U568">
        <v>8</v>
      </c>
      <c r="V568">
        <v>4.3</v>
      </c>
      <c r="W568">
        <v>3.94</v>
      </c>
      <c r="X568">
        <v>1.42</v>
      </c>
      <c r="Y568">
        <v>55</v>
      </c>
      <c r="Z568">
        <v>21</v>
      </c>
      <c r="AA568">
        <v>24</v>
      </c>
      <c r="AB568">
        <v>0.311</v>
      </c>
      <c r="AC568">
        <v>0</v>
      </c>
      <c r="AD568" s="134">
        <f t="shared" si="80"/>
        <v>5.175315568022441</v>
      </c>
      <c r="AE568" s="134">
        <f t="shared" si="81"/>
        <v>2.5245441795231418</v>
      </c>
      <c r="AF568" s="134">
        <f t="shared" si="82"/>
        <v>2.6507713884992992</v>
      </c>
      <c r="AH568" s="209">
        <f t="shared" si="85"/>
        <v>0</v>
      </c>
      <c r="AI568" s="209">
        <f t="shared" ca="1" si="86"/>
        <v>347</v>
      </c>
      <c r="AJ568" s="134">
        <f>(K568*'User Input'!$K$6)+(L568*'User Input'!$K$2)+(M568*'User Input'!$K$3)+(N568*'User Input'!$K$4)+(R568*'User Input'!$K$7)+(S568*'User Input'!$K$8)+(P568*'User Input'!$K$10)+(Q568*'User Input'!$K$9)+(O568*'User Input'!$K$11)+(I568*'User Input'!$K$12)</f>
        <v>99.399999999999977</v>
      </c>
      <c r="AK568">
        <f t="shared" si="79"/>
        <v>1.5292307692307689</v>
      </c>
      <c r="AL568" s="209">
        <f t="shared" ca="1" si="87"/>
        <v>336</v>
      </c>
      <c r="AM568" s="209">
        <f t="shared" ca="1" si="83"/>
        <v>366</v>
      </c>
      <c r="AN568" s="209">
        <f t="shared" ca="1" si="84"/>
        <v>218</v>
      </c>
    </row>
    <row r="569" spans="2:40" x14ac:dyDescent="0.2">
      <c r="B569" t="s">
        <v>1060</v>
      </c>
      <c r="C569" t="s">
        <v>121</v>
      </c>
      <c r="D569" t="s">
        <v>9</v>
      </c>
      <c r="E569" t="s">
        <v>9</v>
      </c>
      <c r="F569">
        <v>-10.6</v>
      </c>
      <c r="G569">
        <v>55</v>
      </c>
      <c r="H569">
        <v>0</v>
      </c>
      <c r="I569">
        <v>0</v>
      </c>
      <c r="J569">
        <v>168</v>
      </c>
      <c r="K569">
        <v>38.6</v>
      </c>
      <c r="L569">
        <v>2</v>
      </c>
      <c r="M569">
        <v>2</v>
      </c>
      <c r="N569">
        <v>0</v>
      </c>
      <c r="O569">
        <v>11</v>
      </c>
      <c r="P569">
        <v>36</v>
      </c>
      <c r="Q569">
        <v>18</v>
      </c>
      <c r="R569">
        <v>39</v>
      </c>
      <c r="S569">
        <v>18</v>
      </c>
      <c r="T569">
        <v>2</v>
      </c>
      <c r="U569">
        <v>5</v>
      </c>
      <c r="V569">
        <v>4.18</v>
      </c>
      <c r="W569">
        <v>3.86</v>
      </c>
      <c r="X569">
        <v>1.39</v>
      </c>
      <c r="Y569">
        <v>44</v>
      </c>
      <c r="Z569">
        <v>21</v>
      </c>
      <c r="AA569">
        <v>35</v>
      </c>
      <c r="AB569">
        <v>0.29599999999999999</v>
      </c>
      <c r="AC569">
        <v>0</v>
      </c>
      <c r="AD569" s="134">
        <f t="shared" si="80"/>
        <v>9.0932642487046635</v>
      </c>
      <c r="AE569" s="134">
        <f t="shared" si="81"/>
        <v>4.1968911917098444</v>
      </c>
      <c r="AF569" s="134">
        <f t="shared" si="82"/>
        <v>4.8963730569948192</v>
      </c>
      <c r="AH569" s="209">
        <f t="shared" si="85"/>
        <v>0</v>
      </c>
      <c r="AI569" s="209">
        <f t="shared" ca="1" si="86"/>
        <v>347</v>
      </c>
      <c r="AJ569" s="134">
        <f>(K569*'User Input'!$K$6)+(L569*'User Input'!$K$2)+(M569*'User Input'!$K$3)+(N569*'User Input'!$K$4)+(R569*'User Input'!$K$7)+(S569*'User Input'!$K$8)+(P569*'User Input'!$K$10)+(Q569*'User Input'!$K$9)+(O569*'User Input'!$K$11)+(I569*'User Input'!$K$12)</f>
        <v>67.300000000000011</v>
      </c>
      <c r="AK569">
        <f t="shared" si="79"/>
        <v>1.2236363636363639</v>
      </c>
      <c r="AL569" s="209">
        <f t="shared" ca="1" si="87"/>
        <v>437</v>
      </c>
      <c r="AM569" s="209">
        <f t="shared" ca="1" si="83"/>
        <v>437</v>
      </c>
      <c r="AN569" s="209">
        <f t="shared" ca="1" si="84"/>
        <v>395</v>
      </c>
    </row>
    <row r="570" spans="2:40" x14ac:dyDescent="0.2">
      <c r="B570" t="s">
        <v>393</v>
      </c>
      <c r="C570" t="s">
        <v>140</v>
      </c>
      <c r="D570" t="s">
        <v>111</v>
      </c>
      <c r="E570" t="s">
        <v>111</v>
      </c>
      <c r="F570">
        <v>-10.7</v>
      </c>
      <c r="G570">
        <v>28</v>
      </c>
      <c r="H570">
        <v>11</v>
      </c>
      <c r="I570">
        <v>5</v>
      </c>
      <c r="J570">
        <v>299</v>
      </c>
      <c r="K570">
        <v>69.3</v>
      </c>
      <c r="L570">
        <v>4</v>
      </c>
      <c r="M570">
        <v>4</v>
      </c>
      <c r="N570">
        <v>0</v>
      </c>
      <c r="O570">
        <v>2</v>
      </c>
      <c r="P570">
        <v>77</v>
      </c>
      <c r="Q570">
        <v>33</v>
      </c>
      <c r="R570">
        <v>45</v>
      </c>
      <c r="S570">
        <v>19</v>
      </c>
      <c r="T570">
        <v>2</v>
      </c>
      <c r="U570">
        <v>8</v>
      </c>
      <c r="V570">
        <v>4.2699999999999996</v>
      </c>
      <c r="W570">
        <v>4.0599999999999996</v>
      </c>
      <c r="X570">
        <v>1.39</v>
      </c>
      <c r="Y570">
        <v>54</v>
      </c>
      <c r="Z570">
        <v>20</v>
      </c>
      <c r="AA570">
        <v>26</v>
      </c>
      <c r="AB570">
        <v>0.309</v>
      </c>
      <c r="AC570">
        <v>0</v>
      </c>
      <c r="AD570" s="134">
        <f t="shared" si="80"/>
        <v>5.8441558441558445</v>
      </c>
      <c r="AE570" s="134">
        <f t="shared" si="81"/>
        <v>2.4675324675324677</v>
      </c>
      <c r="AF570" s="134">
        <f t="shared" si="82"/>
        <v>3.3766233766233769</v>
      </c>
      <c r="AH570" s="209">
        <f t="shared" si="85"/>
        <v>5</v>
      </c>
      <c r="AI570" s="209">
        <f t="shared" ca="1" si="86"/>
        <v>171</v>
      </c>
      <c r="AJ570" s="134">
        <f>(K570*'User Input'!$K$6)+(L570*'User Input'!$K$2)+(M570*'User Input'!$K$3)+(N570*'User Input'!$K$4)+(R570*'User Input'!$K$7)+(S570*'User Input'!$K$8)+(P570*'User Input'!$K$10)+(Q570*'User Input'!$K$9)+(O570*'User Input'!$K$11)+(I570*'User Input'!$K$12)</f>
        <v>124.39999999999998</v>
      </c>
      <c r="AK570">
        <f t="shared" si="79"/>
        <v>0</v>
      </c>
      <c r="AL570" s="209">
        <f t="shared" ca="1" si="87"/>
        <v>263</v>
      </c>
      <c r="AM570" s="209">
        <f t="shared" ca="1" si="83"/>
        <v>386</v>
      </c>
      <c r="AN570" s="209">
        <f t="shared" ca="1" si="84"/>
        <v>218</v>
      </c>
    </row>
    <row r="571" spans="2:40" x14ac:dyDescent="0.2">
      <c r="B571" t="s">
        <v>556</v>
      </c>
      <c r="C571" t="s">
        <v>132</v>
      </c>
      <c r="D571" t="s">
        <v>9</v>
      </c>
      <c r="E571" t="s">
        <v>9</v>
      </c>
      <c r="F571">
        <v>-10.7</v>
      </c>
      <c r="G571">
        <v>31</v>
      </c>
      <c r="H571">
        <v>0</v>
      </c>
      <c r="I571">
        <v>0</v>
      </c>
      <c r="J571">
        <v>119</v>
      </c>
      <c r="K571">
        <v>27.7</v>
      </c>
      <c r="L571">
        <v>1</v>
      </c>
      <c r="M571">
        <v>1</v>
      </c>
      <c r="N571">
        <v>1</v>
      </c>
      <c r="O571">
        <v>3</v>
      </c>
      <c r="P571">
        <v>24</v>
      </c>
      <c r="Q571">
        <v>12</v>
      </c>
      <c r="R571">
        <v>31</v>
      </c>
      <c r="S571">
        <v>13</v>
      </c>
      <c r="T571">
        <v>1</v>
      </c>
      <c r="U571">
        <v>3</v>
      </c>
      <c r="V571">
        <v>3.81</v>
      </c>
      <c r="W571">
        <v>3.57</v>
      </c>
      <c r="X571">
        <v>1.33</v>
      </c>
      <c r="Y571">
        <v>42</v>
      </c>
      <c r="Z571">
        <v>21</v>
      </c>
      <c r="AA571">
        <v>37</v>
      </c>
      <c r="AB571">
        <v>0.29099999999999998</v>
      </c>
      <c r="AC571">
        <v>0</v>
      </c>
      <c r="AD571" s="134">
        <f t="shared" si="80"/>
        <v>10.072202166064983</v>
      </c>
      <c r="AE571" s="134">
        <f t="shared" si="81"/>
        <v>4.2238267148014446</v>
      </c>
      <c r="AF571" s="134">
        <f t="shared" si="82"/>
        <v>5.8483754512635384</v>
      </c>
      <c r="AH571" s="209">
        <f t="shared" si="85"/>
        <v>0</v>
      </c>
      <c r="AI571" s="209">
        <f t="shared" ca="1" si="86"/>
        <v>347</v>
      </c>
      <c r="AJ571" s="134">
        <f>(K571*'User Input'!$K$6)+(L571*'User Input'!$K$2)+(M571*'User Input'!$K$3)+(N571*'User Input'!$K$4)+(R571*'User Input'!$K$7)+(S571*'User Input'!$K$8)+(P571*'User Input'!$K$10)+(Q571*'User Input'!$K$9)+(O571*'User Input'!$K$11)+(I571*'User Input'!$K$12)</f>
        <v>58.599999999999994</v>
      </c>
      <c r="AK571">
        <f t="shared" si="79"/>
        <v>1.8903225806451611</v>
      </c>
      <c r="AL571" s="209">
        <f t="shared" ca="1" si="87"/>
        <v>476</v>
      </c>
      <c r="AM571" s="209">
        <f t="shared" ca="1" si="83"/>
        <v>634</v>
      </c>
      <c r="AN571" s="209">
        <f t="shared" ca="1" si="84"/>
        <v>541</v>
      </c>
    </row>
    <row r="572" spans="2:40" x14ac:dyDescent="0.2">
      <c r="B572" t="s">
        <v>961</v>
      </c>
      <c r="C572" t="s">
        <v>130</v>
      </c>
      <c r="D572" t="s">
        <v>9</v>
      </c>
      <c r="E572" t="s">
        <v>9</v>
      </c>
      <c r="F572">
        <v>-10.7</v>
      </c>
      <c r="G572">
        <v>24</v>
      </c>
      <c r="H572">
        <v>0</v>
      </c>
      <c r="I572">
        <v>0</v>
      </c>
      <c r="J572">
        <v>145</v>
      </c>
      <c r="K572">
        <v>34</v>
      </c>
      <c r="L572">
        <v>2</v>
      </c>
      <c r="M572">
        <v>2</v>
      </c>
      <c r="N572">
        <v>0</v>
      </c>
      <c r="O572">
        <v>2</v>
      </c>
      <c r="P572">
        <v>32</v>
      </c>
      <c r="Q572">
        <v>14</v>
      </c>
      <c r="R572">
        <v>31</v>
      </c>
      <c r="S572">
        <v>13</v>
      </c>
      <c r="T572">
        <v>1</v>
      </c>
      <c r="U572">
        <v>4</v>
      </c>
      <c r="V572">
        <v>3.81</v>
      </c>
      <c r="W572">
        <v>3.7</v>
      </c>
      <c r="X572">
        <v>1.31</v>
      </c>
      <c r="Y572">
        <v>45</v>
      </c>
      <c r="Z572">
        <v>20</v>
      </c>
      <c r="AA572">
        <v>35</v>
      </c>
      <c r="AB572">
        <v>0.29199999999999998</v>
      </c>
      <c r="AC572">
        <v>0</v>
      </c>
      <c r="AD572" s="134">
        <f t="shared" si="80"/>
        <v>8.2058823529411757</v>
      </c>
      <c r="AE572" s="134">
        <f t="shared" si="81"/>
        <v>3.4411764705882355</v>
      </c>
      <c r="AF572" s="134">
        <f t="shared" si="82"/>
        <v>4.7647058823529402</v>
      </c>
      <c r="AH572" s="209">
        <f t="shared" si="85"/>
        <v>0</v>
      </c>
      <c r="AI572" s="209">
        <f t="shared" ca="1" si="86"/>
        <v>347</v>
      </c>
      <c r="AJ572" s="134">
        <f>(K572*'User Input'!$K$6)+(L572*'User Input'!$K$2)+(M572*'User Input'!$K$3)+(N572*'User Input'!$K$4)+(R572*'User Input'!$K$7)+(S572*'User Input'!$K$8)+(P572*'User Input'!$K$10)+(Q572*'User Input'!$K$9)+(O572*'User Input'!$K$11)+(I572*'User Input'!$K$12)</f>
        <v>62.5</v>
      </c>
      <c r="AK572">
        <f t="shared" si="79"/>
        <v>2.6041666666666665</v>
      </c>
      <c r="AL572" s="209">
        <f t="shared" ca="1" si="87"/>
        <v>458</v>
      </c>
      <c r="AM572" s="209">
        <f t="shared" ca="1" si="83"/>
        <v>634</v>
      </c>
      <c r="AN572" s="209">
        <f t="shared" ca="1" si="84"/>
        <v>466</v>
      </c>
    </row>
    <row r="573" spans="2:40" x14ac:dyDescent="0.2">
      <c r="B573" t="s">
        <v>1043</v>
      </c>
      <c r="C573" t="s">
        <v>7</v>
      </c>
      <c r="D573" t="s">
        <v>9</v>
      </c>
      <c r="E573" t="s">
        <v>9</v>
      </c>
      <c r="F573">
        <v>-10.7</v>
      </c>
      <c r="G573">
        <v>41</v>
      </c>
      <c r="H573">
        <v>0</v>
      </c>
      <c r="I573">
        <v>0</v>
      </c>
      <c r="J573">
        <v>192</v>
      </c>
      <c r="K573">
        <v>44.6</v>
      </c>
      <c r="L573">
        <v>2</v>
      </c>
      <c r="M573">
        <v>2</v>
      </c>
      <c r="N573">
        <v>0</v>
      </c>
      <c r="O573">
        <v>4</v>
      </c>
      <c r="P573">
        <v>46</v>
      </c>
      <c r="Q573">
        <v>22</v>
      </c>
      <c r="R573">
        <v>37</v>
      </c>
      <c r="S573">
        <v>14</v>
      </c>
      <c r="T573">
        <v>2</v>
      </c>
      <c r="U573">
        <v>6</v>
      </c>
      <c r="V573">
        <v>4.34</v>
      </c>
      <c r="W573">
        <v>3.71</v>
      </c>
      <c r="X573">
        <v>1.36</v>
      </c>
      <c r="Y573">
        <v>49</v>
      </c>
      <c r="Z573">
        <v>21</v>
      </c>
      <c r="AA573">
        <v>31</v>
      </c>
      <c r="AB573">
        <v>0.30499999999999999</v>
      </c>
      <c r="AC573">
        <v>0</v>
      </c>
      <c r="AD573" s="134">
        <f t="shared" si="80"/>
        <v>7.4663677130044839</v>
      </c>
      <c r="AE573" s="134">
        <f t="shared" si="81"/>
        <v>2.8251121076233181</v>
      </c>
      <c r="AF573" s="134">
        <f t="shared" si="82"/>
        <v>4.6412556053811658</v>
      </c>
      <c r="AH573" s="209">
        <f t="shared" si="85"/>
        <v>0</v>
      </c>
      <c r="AI573" s="209">
        <f t="shared" ca="1" si="86"/>
        <v>347</v>
      </c>
      <c r="AJ573" s="134">
        <f>(K573*'User Input'!$K$6)+(L573*'User Input'!$K$2)+(M573*'User Input'!$K$3)+(N573*'User Input'!$K$4)+(R573*'User Input'!$K$7)+(S573*'User Input'!$K$8)+(P573*'User Input'!$K$10)+(Q573*'User Input'!$K$9)+(O573*'User Input'!$K$11)+(I573*'User Input'!$K$12)</f>
        <v>74.300000000000011</v>
      </c>
      <c r="AK573">
        <f t="shared" si="79"/>
        <v>1.8121951219512198</v>
      </c>
      <c r="AL573" s="209">
        <f t="shared" ca="1" si="87"/>
        <v>408</v>
      </c>
      <c r="AM573" s="209">
        <f t="shared" ca="1" si="83"/>
        <v>336</v>
      </c>
      <c r="AN573" s="209">
        <f t="shared" ca="1" si="84"/>
        <v>331</v>
      </c>
    </row>
    <row r="574" spans="2:40" x14ac:dyDescent="0.2">
      <c r="B574" t="s">
        <v>1456</v>
      </c>
      <c r="C574" t="s">
        <v>141</v>
      </c>
      <c r="D574" t="s">
        <v>9</v>
      </c>
      <c r="E574" t="s">
        <v>9</v>
      </c>
      <c r="F574">
        <v>-10.7</v>
      </c>
      <c r="G574">
        <v>24</v>
      </c>
      <c r="H574">
        <v>0</v>
      </c>
      <c r="I574">
        <v>0</v>
      </c>
      <c r="J574">
        <v>148</v>
      </c>
      <c r="K574">
        <v>34</v>
      </c>
      <c r="L574">
        <v>2</v>
      </c>
      <c r="M574">
        <v>2</v>
      </c>
      <c r="N574">
        <v>0</v>
      </c>
      <c r="O574">
        <v>2</v>
      </c>
      <c r="P574">
        <v>30</v>
      </c>
      <c r="Q574">
        <v>15</v>
      </c>
      <c r="R574">
        <v>37</v>
      </c>
      <c r="S574">
        <v>17</v>
      </c>
      <c r="T574">
        <v>1</v>
      </c>
      <c r="U574">
        <v>4</v>
      </c>
      <c r="V574">
        <v>3.93</v>
      </c>
      <c r="W574">
        <v>3.74</v>
      </c>
      <c r="X574">
        <v>1.37</v>
      </c>
      <c r="Y574">
        <v>45</v>
      </c>
      <c r="Z574">
        <v>20</v>
      </c>
      <c r="AA574">
        <v>35</v>
      </c>
      <c r="AB574">
        <v>0.29199999999999998</v>
      </c>
      <c r="AC574">
        <v>0</v>
      </c>
      <c r="AD574" s="134">
        <f t="shared" si="80"/>
        <v>9.7941176470588243</v>
      </c>
      <c r="AE574" s="134">
        <f t="shared" si="81"/>
        <v>4.5</v>
      </c>
      <c r="AF574" s="134">
        <f t="shared" si="82"/>
        <v>5.2941176470588243</v>
      </c>
      <c r="AH574" s="209">
        <f t="shared" si="85"/>
        <v>0</v>
      </c>
      <c r="AI574" s="209">
        <f t="shared" ca="1" si="86"/>
        <v>347</v>
      </c>
      <c r="AJ574" s="134">
        <f>(K574*'User Input'!$K$6)+(L574*'User Input'!$K$2)+(M574*'User Input'!$K$3)+(N574*'User Input'!$K$4)+(R574*'User Input'!$K$7)+(S574*'User Input'!$K$8)+(P574*'User Input'!$K$10)+(Q574*'User Input'!$K$9)+(O574*'User Input'!$K$11)+(I574*'User Input'!$K$12)</f>
        <v>62.5</v>
      </c>
      <c r="AK574">
        <f t="shared" si="79"/>
        <v>2.6041666666666665</v>
      </c>
      <c r="AL574" s="209">
        <f t="shared" ca="1" si="87"/>
        <v>458</v>
      </c>
      <c r="AM574" s="209">
        <f t="shared" ca="1" si="83"/>
        <v>575</v>
      </c>
      <c r="AN574" s="209">
        <f t="shared" ca="1" si="84"/>
        <v>466</v>
      </c>
    </row>
    <row r="575" spans="2:40" x14ac:dyDescent="0.2">
      <c r="B575" t="s">
        <v>284</v>
      </c>
      <c r="C575" t="s">
        <v>140</v>
      </c>
      <c r="D575" t="s">
        <v>9</v>
      </c>
      <c r="E575" t="s">
        <v>9</v>
      </c>
      <c r="F575">
        <v>-10.8</v>
      </c>
      <c r="G575">
        <v>41</v>
      </c>
      <c r="H575">
        <v>0</v>
      </c>
      <c r="I575">
        <v>0</v>
      </c>
      <c r="J575">
        <v>158</v>
      </c>
      <c r="K575">
        <v>36.5</v>
      </c>
      <c r="L575">
        <v>2</v>
      </c>
      <c r="M575">
        <v>2</v>
      </c>
      <c r="N575">
        <v>0</v>
      </c>
      <c r="O575">
        <v>8</v>
      </c>
      <c r="P575">
        <v>34</v>
      </c>
      <c r="Q575">
        <v>17</v>
      </c>
      <c r="R575">
        <v>36</v>
      </c>
      <c r="S575">
        <v>17</v>
      </c>
      <c r="T575">
        <v>2</v>
      </c>
      <c r="U575">
        <v>4</v>
      </c>
      <c r="V575">
        <v>4.07</v>
      </c>
      <c r="W575">
        <v>3.84</v>
      </c>
      <c r="X575">
        <v>1.38</v>
      </c>
      <c r="Y575">
        <v>47</v>
      </c>
      <c r="Z575">
        <v>20</v>
      </c>
      <c r="AA575">
        <v>33</v>
      </c>
      <c r="AB575">
        <v>0.29699999999999999</v>
      </c>
      <c r="AC575">
        <v>0</v>
      </c>
      <c r="AD575" s="134">
        <f t="shared" si="80"/>
        <v>8.8767123287671232</v>
      </c>
      <c r="AE575" s="134">
        <f t="shared" si="81"/>
        <v>4.1917808219178081</v>
      </c>
      <c r="AF575" s="134">
        <f t="shared" si="82"/>
        <v>4.6849315068493151</v>
      </c>
      <c r="AH575" s="209">
        <f t="shared" si="85"/>
        <v>0</v>
      </c>
      <c r="AI575" s="209">
        <f t="shared" ca="1" si="86"/>
        <v>347</v>
      </c>
      <c r="AJ575" s="134">
        <f>(K575*'User Input'!$K$6)+(L575*'User Input'!$K$2)+(M575*'User Input'!$K$3)+(N575*'User Input'!$K$4)+(R575*'User Input'!$K$7)+(S575*'User Input'!$K$8)+(P575*'User Input'!$K$10)+(Q575*'User Input'!$K$9)+(O575*'User Input'!$K$11)+(I575*'User Input'!$K$12)</f>
        <v>63.5</v>
      </c>
      <c r="AK575">
        <f t="shared" si="79"/>
        <v>1.5487804878048781</v>
      </c>
      <c r="AL575" s="209">
        <f t="shared" ca="1" si="87"/>
        <v>454</v>
      </c>
      <c r="AM575" s="209">
        <f t="shared" ca="1" si="83"/>
        <v>492</v>
      </c>
      <c r="AN575" s="209">
        <f t="shared" ca="1" si="84"/>
        <v>466</v>
      </c>
    </row>
    <row r="576" spans="2:40" x14ac:dyDescent="0.2">
      <c r="B576" t="s">
        <v>3617</v>
      </c>
      <c r="C576" t="s">
        <v>130</v>
      </c>
      <c r="D576" t="s">
        <v>9</v>
      </c>
      <c r="E576" t="s">
        <v>9</v>
      </c>
      <c r="F576">
        <v>-10.8</v>
      </c>
      <c r="G576">
        <v>31</v>
      </c>
      <c r="H576">
        <v>0</v>
      </c>
      <c r="I576">
        <v>0</v>
      </c>
      <c r="J576">
        <v>132</v>
      </c>
      <c r="K576">
        <v>30.8</v>
      </c>
      <c r="L576">
        <v>2</v>
      </c>
      <c r="M576">
        <v>2</v>
      </c>
      <c r="N576">
        <v>0</v>
      </c>
      <c r="O576">
        <v>3</v>
      </c>
      <c r="P576">
        <v>27</v>
      </c>
      <c r="Q576">
        <v>13</v>
      </c>
      <c r="R576">
        <v>31</v>
      </c>
      <c r="S576">
        <v>13</v>
      </c>
      <c r="T576">
        <v>1</v>
      </c>
      <c r="U576">
        <v>3</v>
      </c>
      <c r="V576">
        <v>3.77</v>
      </c>
      <c r="W576">
        <v>3.7</v>
      </c>
      <c r="X576">
        <v>1.31</v>
      </c>
      <c r="Y576">
        <v>41</v>
      </c>
      <c r="Z576">
        <v>20</v>
      </c>
      <c r="AA576">
        <v>39</v>
      </c>
      <c r="AB576">
        <v>0.28799999999999998</v>
      </c>
      <c r="AC576">
        <v>0</v>
      </c>
      <c r="AD576" s="134">
        <f t="shared" si="80"/>
        <v>9.0584415584415581</v>
      </c>
      <c r="AE576" s="134">
        <f t="shared" si="81"/>
        <v>3.7987012987012987</v>
      </c>
      <c r="AF576" s="134">
        <f t="shared" si="82"/>
        <v>5.2597402597402594</v>
      </c>
      <c r="AH576" s="209">
        <f t="shared" si="85"/>
        <v>0</v>
      </c>
      <c r="AI576" s="209">
        <f t="shared" ca="1" si="86"/>
        <v>347</v>
      </c>
      <c r="AJ576" s="134">
        <f>(K576*'User Input'!$K$6)+(L576*'User Input'!$K$2)+(M576*'User Input'!$K$3)+(N576*'User Input'!$K$4)+(R576*'User Input'!$K$7)+(S576*'User Input'!$K$8)+(P576*'User Input'!$K$10)+(Q576*'User Input'!$K$9)+(O576*'User Input'!$K$11)+(I576*'User Input'!$K$12)</f>
        <v>58.900000000000006</v>
      </c>
      <c r="AK576">
        <f t="shared" si="79"/>
        <v>1.9000000000000001</v>
      </c>
      <c r="AL576" s="209">
        <f t="shared" ca="1" si="87"/>
        <v>473</v>
      </c>
      <c r="AM576" s="209">
        <f t="shared" ca="1" si="83"/>
        <v>650</v>
      </c>
      <c r="AN576" s="209">
        <f t="shared" ca="1" si="84"/>
        <v>541</v>
      </c>
    </row>
    <row r="577" spans="2:40" x14ac:dyDescent="0.2">
      <c r="B577" t="s">
        <v>424</v>
      </c>
      <c r="C577" t="s">
        <v>133</v>
      </c>
      <c r="D577" t="s">
        <v>9</v>
      </c>
      <c r="E577" t="s">
        <v>9</v>
      </c>
      <c r="F577">
        <v>-10.9</v>
      </c>
      <c r="G577">
        <v>41</v>
      </c>
      <c r="H577">
        <v>0</v>
      </c>
      <c r="I577">
        <v>0</v>
      </c>
      <c r="J577">
        <v>122</v>
      </c>
      <c r="K577">
        <v>28.4</v>
      </c>
      <c r="L577">
        <v>1</v>
      </c>
      <c r="M577">
        <v>1</v>
      </c>
      <c r="N577">
        <v>0</v>
      </c>
      <c r="O577">
        <v>10</v>
      </c>
      <c r="P577">
        <v>24</v>
      </c>
      <c r="Q577">
        <v>11</v>
      </c>
      <c r="R577">
        <v>31</v>
      </c>
      <c r="S577">
        <v>14</v>
      </c>
      <c r="T577">
        <v>1</v>
      </c>
      <c r="U577">
        <v>3</v>
      </c>
      <c r="V577">
        <v>3.63</v>
      </c>
      <c r="W577">
        <v>3.61</v>
      </c>
      <c r="X577">
        <v>1.33</v>
      </c>
      <c r="Y577">
        <v>46</v>
      </c>
      <c r="Z577">
        <v>21</v>
      </c>
      <c r="AA577">
        <v>34</v>
      </c>
      <c r="AB577">
        <v>0.29299999999999998</v>
      </c>
      <c r="AC577">
        <v>0</v>
      </c>
      <c r="AD577" s="134">
        <f t="shared" si="80"/>
        <v>9.8239436619718319</v>
      </c>
      <c r="AE577" s="134">
        <f t="shared" si="81"/>
        <v>4.436619718309859</v>
      </c>
      <c r="AF577" s="134">
        <f t="shared" si="82"/>
        <v>5.3873239436619729</v>
      </c>
      <c r="AH577" s="209">
        <f t="shared" si="85"/>
        <v>0</v>
      </c>
      <c r="AI577" s="209">
        <f t="shared" ca="1" si="86"/>
        <v>347</v>
      </c>
      <c r="AJ577" s="134">
        <f>(K577*'User Input'!$K$6)+(L577*'User Input'!$K$2)+(M577*'User Input'!$K$3)+(N577*'User Input'!$K$4)+(R577*'User Input'!$K$7)+(S577*'User Input'!$K$8)+(P577*'User Input'!$K$10)+(Q577*'User Input'!$K$9)+(O577*'User Input'!$K$11)+(I577*'User Input'!$K$12)</f>
        <v>53.699999999999989</v>
      </c>
      <c r="AK577">
        <f t="shared" si="79"/>
        <v>1.3097560975609754</v>
      </c>
      <c r="AL577" s="209">
        <f t="shared" ca="1" si="87"/>
        <v>495</v>
      </c>
      <c r="AM577" s="209">
        <f t="shared" ca="1" si="83"/>
        <v>697</v>
      </c>
      <c r="AN577" s="209">
        <f t="shared" ca="1" si="84"/>
        <v>541</v>
      </c>
    </row>
    <row r="578" spans="2:40" x14ac:dyDescent="0.2">
      <c r="B578" t="s">
        <v>3618</v>
      </c>
      <c r="C578" t="s">
        <v>135</v>
      </c>
      <c r="D578" t="s">
        <v>9</v>
      </c>
      <c r="E578" t="s">
        <v>9</v>
      </c>
      <c r="F578">
        <v>-10.9</v>
      </c>
      <c r="G578">
        <v>55</v>
      </c>
      <c r="H578">
        <v>0</v>
      </c>
      <c r="I578">
        <v>0</v>
      </c>
      <c r="J578">
        <v>169</v>
      </c>
      <c r="K578">
        <v>38.6</v>
      </c>
      <c r="L578">
        <v>2</v>
      </c>
      <c r="M578">
        <v>2</v>
      </c>
      <c r="N578">
        <v>0</v>
      </c>
      <c r="O578">
        <v>11</v>
      </c>
      <c r="P578">
        <v>37</v>
      </c>
      <c r="Q578">
        <v>16</v>
      </c>
      <c r="R578">
        <v>36</v>
      </c>
      <c r="S578">
        <v>18</v>
      </c>
      <c r="T578">
        <v>2</v>
      </c>
      <c r="U578">
        <v>3</v>
      </c>
      <c r="V578">
        <v>3.83</v>
      </c>
      <c r="W578">
        <v>3.8</v>
      </c>
      <c r="X578">
        <v>1.44</v>
      </c>
      <c r="Y578">
        <v>54</v>
      </c>
      <c r="Z578">
        <v>21</v>
      </c>
      <c r="AA578">
        <v>25</v>
      </c>
      <c r="AB578">
        <v>0.308</v>
      </c>
      <c r="AC578">
        <v>0</v>
      </c>
      <c r="AD578" s="134">
        <f t="shared" si="80"/>
        <v>8.3937823834196887</v>
      </c>
      <c r="AE578" s="134">
        <f t="shared" si="81"/>
        <v>4.1968911917098444</v>
      </c>
      <c r="AF578" s="134">
        <f t="shared" si="82"/>
        <v>4.1968911917098444</v>
      </c>
      <c r="AH578" s="209">
        <f t="shared" si="85"/>
        <v>0</v>
      </c>
      <c r="AI578" s="209">
        <f t="shared" ca="1" si="86"/>
        <v>347</v>
      </c>
      <c r="AJ578" s="134">
        <f>(K578*'User Input'!$K$6)+(L578*'User Input'!$K$2)+(M578*'User Input'!$K$3)+(N578*'User Input'!$K$4)+(R578*'User Input'!$K$7)+(S578*'User Input'!$K$8)+(P578*'User Input'!$K$10)+(Q578*'User Input'!$K$9)+(O578*'User Input'!$K$11)+(I578*'User Input'!$K$12)</f>
        <v>66.800000000000011</v>
      </c>
      <c r="AK578">
        <f t="shared" si="79"/>
        <v>1.2145454545454548</v>
      </c>
      <c r="AL578" s="209">
        <f t="shared" ca="1" si="87"/>
        <v>438</v>
      </c>
      <c r="AM578" s="209">
        <f t="shared" ca="1" si="83"/>
        <v>628</v>
      </c>
      <c r="AN578" s="209">
        <f t="shared" ca="1" si="84"/>
        <v>541</v>
      </c>
    </row>
    <row r="579" spans="2:40" x14ac:dyDescent="0.2">
      <c r="B579" t="s">
        <v>962</v>
      </c>
      <c r="C579" t="s">
        <v>140</v>
      </c>
      <c r="D579" t="s">
        <v>9</v>
      </c>
      <c r="E579" t="s">
        <v>9</v>
      </c>
      <c r="F579">
        <v>-10.9</v>
      </c>
      <c r="G579">
        <v>49</v>
      </c>
      <c r="H579">
        <v>0</v>
      </c>
      <c r="I579">
        <v>0</v>
      </c>
      <c r="J579">
        <v>147</v>
      </c>
      <c r="K579">
        <v>34</v>
      </c>
      <c r="L579">
        <v>2</v>
      </c>
      <c r="M579">
        <v>2</v>
      </c>
      <c r="N579">
        <v>0</v>
      </c>
      <c r="O579">
        <v>15</v>
      </c>
      <c r="P579">
        <v>31</v>
      </c>
      <c r="Q579">
        <v>16</v>
      </c>
      <c r="R579">
        <v>34</v>
      </c>
      <c r="S579">
        <v>15</v>
      </c>
      <c r="T579">
        <v>1</v>
      </c>
      <c r="U579">
        <v>5</v>
      </c>
      <c r="V579">
        <v>4.24</v>
      </c>
      <c r="W579">
        <v>3.92</v>
      </c>
      <c r="X579">
        <v>1.33</v>
      </c>
      <c r="Y579">
        <v>31</v>
      </c>
      <c r="Z579">
        <v>20</v>
      </c>
      <c r="AA579">
        <v>49</v>
      </c>
      <c r="AB579">
        <v>0.27900000000000003</v>
      </c>
      <c r="AC579">
        <v>0</v>
      </c>
      <c r="AD579" s="134">
        <f t="shared" si="80"/>
        <v>9</v>
      </c>
      <c r="AE579" s="134">
        <f t="shared" si="81"/>
        <v>3.9705882352941178</v>
      </c>
      <c r="AF579" s="134">
        <f t="shared" si="82"/>
        <v>5.0294117647058822</v>
      </c>
      <c r="AH579" s="209">
        <f t="shared" si="85"/>
        <v>0</v>
      </c>
      <c r="AI579" s="209">
        <f t="shared" ca="1" si="86"/>
        <v>347</v>
      </c>
      <c r="AJ579" s="134">
        <f>(K579*'User Input'!$K$6)+(L579*'User Input'!$K$2)+(M579*'User Input'!$K$3)+(N579*'User Input'!$K$4)+(R579*'User Input'!$K$7)+(S579*'User Input'!$K$8)+(P579*'User Input'!$K$10)+(Q579*'User Input'!$K$9)+(O579*'User Input'!$K$11)+(I579*'User Input'!$K$12)</f>
        <v>61</v>
      </c>
      <c r="AK579">
        <f t="shared" si="79"/>
        <v>1.2448979591836735</v>
      </c>
      <c r="AL579" s="209">
        <f t="shared" ca="1" si="87"/>
        <v>466</v>
      </c>
      <c r="AM579" s="209">
        <f t="shared" ca="1" si="83"/>
        <v>404</v>
      </c>
      <c r="AN579" s="209">
        <f t="shared" ca="1" si="84"/>
        <v>395</v>
      </c>
    </row>
    <row r="580" spans="2:40" x14ac:dyDescent="0.2">
      <c r="B580" t="s">
        <v>412</v>
      </c>
      <c r="C580" t="s">
        <v>115</v>
      </c>
      <c r="D580" t="s">
        <v>111</v>
      </c>
      <c r="E580" t="s">
        <v>111</v>
      </c>
      <c r="F580">
        <v>-10.9</v>
      </c>
      <c r="G580">
        <v>19</v>
      </c>
      <c r="H580">
        <v>19</v>
      </c>
      <c r="I580">
        <v>7</v>
      </c>
      <c r="J580">
        <v>420</v>
      </c>
      <c r="K580">
        <v>95.1</v>
      </c>
      <c r="L580">
        <v>5</v>
      </c>
      <c r="M580">
        <v>7</v>
      </c>
      <c r="N580">
        <v>0</v>
      </c>
      <c r="O580">
        <v>0</v>
      </c>
      <c r="P580">
        <v>99</v>
      </c>
      <c r="Q580">
        <v>52</v>
      </c>
      <c r="R580">
        <v>79</v>
      </c>
      <c r="S580">
        <v>40</v>
      </c>
      <c r="T580">
        <v>3</v>
      </c>
      <c r="U580">
        <v>15</v>
      </c>
      <c r="V580">
        <v>4.95</v>
      </c>
      <c r="W580">
        <v>4.4400000000000004</v>
      </c>
      <c r="X580">
        <v>1.47</v>
      </c>
      <c r="Y580">
        <v>40</v>
      </c>
      <c r="Z580">
        <v>21</v>
      </c>
      <c r="AA580">
        <v>39</v>
      </c>
      <c r="AB580">
        <v>0.29899999999999999</v>
      </c>
      <c r="AC580">
        <v>0</v>
      </c>
      <c r="AD580" s="134">
        <f t="shared" si="80"/>
        <v>7.4763406940063097</v>
      </c>
      <c r="AE580" s="134">
        <f t="shared" si="81"/>
        <v>3.7854889589905367</v>
      </c>
      <c r="AF580" s="134">
        <f t="shared" si="82"/>
        <v>3.690851735015773</v>
      </c>
      <c r="AH580" s="209">
        <f t="shared" si="85"/>
        <v>7</v>
      </c>
      <c r="AI580" s="209">
        <f t="shared" ca="1" si="86"/>
        <v>146</v>
      </c>
      <c r="AJ580" s="134">
        <f>(K580*'User Input'!$K$6)+(L580*'User Input'!$K$2)+(M580*'User Input'!$K$3)+(N580*'User Input'!$K$4)+(R580*'User Input'!$K$7)+(S580*'User Input'!$K$8)+(P580*'User Input'!$K$10)+(Q580*'User Input'!$K$9)+(O580*'User Input'!$K$11)+(I580*'User Input'!$K$12)</f>
        <v>154.79999999999995</v>
      </c>
      <c r="AK580">
        <f t="shared" si="79"/>
        <v>8.1473684210526294</v>
      </c>
      <c r="AL580" s="209">
        <f t="shared" ca="1" si="87"/>
        <v>209</v>
      </c>
      <c r="AM580" s="209">
        <f t="shared" ca="1" si="83"/>
        <v>90</v>
      </c>
      <c r="AN580" s="209">
        <f t="shared" ca="1" si="84"/>
        <v>128</v>
      </c>
    </row>
    <row r="581" spans="2:40" x14ac:dyDescent="0.2">
      <c r="B581" t="s">
        <v>2359</v>
      </c>
      <c r="C581" t="s">
        <v>718</v>
      </c>
      <c r="D581" t="s">
        <v>9</v>
      </c>
      <c r="E581" t="s">
        <v>9</v>
      </c>
      <c r="F581">
        <v>-10.9</v>
      </c>
      <c r="G581">
        <v>24</v>
      </c>
      <c r="H581">
        <v>0</v>
      </c>
      <c r="I581">
        <v>0</v>
      </c>
      <c r="J581">
        <v>126</v>
      </c>
      <c r="K581">
        <v>29.2</v>
      </c>
      <c r="L581">
        <v>1</v>
      </c>
      <c r="M581">
        <v>2</v>
      </c>
      <c r="N581">
        <v>3</v>
      </c>
      <c r="O581">
        <v>2</v>
      </c>
      <c r="P581">
        <v>28</v>
      </c>
      <c r="Q581">
        <v>14</v>
      </c>
      <c r="R581">
        <v>28</v>
      </c>
      <c r="S581">
        <v>11</v>
      </c>
      <c r="T581">
        <v>1</v>
      </c>
      <c r="U581">
        <v>4</v>
      </c>
      <c r="V581">
        <v>4.33</v>
      </c>
      <c r="W581">
        <v>3.75</v>
      </c>
      <c r="X581">
        <v>1.33</v>
      </c>
      <c r="Y581">
        <v>37</v>
      </c>
      <c r="Z581">
        <v>20</v>
      </c>
      <c r="AA581">
        <v>42</v>
      </c>
      <c r="AB581">
        <v>0.28799999999999998</v>
      </c>
      <c r="AC581">
        <v>0</v>
      </c>
      <c r="AD581" s="134">
        <f t="shared" si="80"/>
        <v>8.6301369863013697</v>
      </c>
      <c r="AE581" s="134">
        <f t="shared" si="81"/>
        <v>3.3904109589041096</v>
      </c>
      <c r="AF581" s="134">
        <f t="shared" si="82"/>
        <v>5.2397260273972606</v>
      </c>
      <c r="AH581" s="209">
        <f t="shared" si="85"/>
        <v>0</v>
      </c>
      <c r="AI581" s="209">
        <f t="shared" ca="1" si="86"/>
        <v>347</v>
      </c>
      <c r="AJ581" s="134">
        <f>(K581*'User Input'!$K$6)+(L581*'User Input'!$K$2)+(M581*'User Input'!$K$3)+(N581*'User Input'!$K$4)+(R581*'User Input'!$K$7)+(S581*'User Input'!$K$8)+(P581*'User Input'!$K$10)+(Q581*'User Input'!$K$9)+(O581*'User Input'!$K$11)+(I581*'User Input'!$K$12)</f>
        <v>66.599999999999994</v>
      </c>
      <c r="AK581">
        <f t="shared" si="79"/>
        <v>2.7749999999999999</v>
      </c>
      <c r="AL581" s="209">
        <f t="shared" ca="1" si="87"/>
        <v>440</v>
      </c>
      <c r="AM581" s="209">
        <f t="shared" ca="1" si="83"/>
        <v>344</v>
      </c>
      <c r="AN581" s="209">
        <f t="shared" ca="1" si="84"/>
        <v>466</v>
      </c>
    </row>
    <row r="582" spans="2:40" x14ac:dyDescent="0.2">
      <c r="B582" t="s">
        <v>641</v>
      </c>
      <c r="C582" t="s">
        <v>339</v>
      </c>
      <c r="D582" t="s">
        <v>9</v>
      </c>
      <c r="E582" t="s">
        <v>9</v>
      </c>
      <c r="F582">
        <v>-11</v>
      </c>
      <c r="G582">
        <v>36</v>
      </c>
      <c r="H582">
        <v>0</v>
      </c>
      <c r="I582">
        <v>0</v>
      </c>
      <c r="J582">
        <v>234</v>
      </c>
      <c r="K582">
        <v>53.4</v>
      </c>
      <c r="L582">
        <v>3</v>
      </c>
      <c r="M582">
        <v>3</v>
      </c>
      <c r="N582">
        <v>1</v>
      </c>
      <c r="O582">
        <v>4</v>
      </c>
      <c r="P582">
        <v>59</v>
      </c>
      <c r="Q582">
        <v>24</v>
      </c>
      <c r="R582">
        <v>36</v>
      </c>
      <c r="S582">
        <v>20</v>
      </c>
      <c r="T582">
        <v>2</v>
      </c>
      <c r="U582">
        <v>4</v>
      </c>
      <c r="V582">
        <v>4.05</v>
      </c>
      <c r="W582">
        <v>3.79</v>
      </c>
      <c r="X582">
        <v>1.46</v>
      </c>
      <c r="Y582">
        <v>59</v>
      </c>
      <c r="Z582">
        <v>21</v>
      </c>
      <c r="AA582">
        <v>20</v>
      </c>
      <c r="AB582">
        <v>0.316</v>
      </c>
      <c r="AC582">
        <v>0</v>
      </c>
      <c r="AD582" s="134">
        <f t="shared" si="80"/>
        <v>6.0674157303370784</v>
      </c>
      <c r="AE582" s="134">
        <f t="shared" si="81"/>
        <v>3.3707865168539328</v>
      </c>
      <c r="AF582" s="134">
        <f t="shared" si="82"/>
        <v>2.6966292134831455</v>
      </c>
      <c r="AH582" s="209">
        <f t="shared" si="85"/>
        <v>0</v>
      </c>
      <c r="AI582" s="209">
        <f t="shared" ca="1" si="86"/>
        <v>347</v>
      </c>
      <c r="AJ582" s="134">
        <f>(K582*'User Input'!$K$6)+(L582*'User Input'!$K$2)+(M582*'User Input'!$K$3)+(N582*'User Input'!$K$4)+(R582*'User Input'!$K$7)+(S582*'User Input'!$K$8)+(P582*'User Input'!$K$10)+(Q582*'User Input'!$K$9)+(O582*'User Input'!$K$11)+(I582*'User Input'!$K$12)</f>
        <v>88.199999999999989</v>
      </c>
      <c r="AK582">
        <f t="shared" si="79"/>
        <v>2.4499999999999997</v>
      </c>
      <c r="AL582" s="209">
        <f t="shared" ca="1" si="87"/>
        <v>370</v>
      </c>
      <c r="AM582" s="209">
        <f t="shared" ca="1" si="83"/>
        <v>505</v>
      </c>
      <c r="AN582" s="209">
        <f t="shared" ca="1" si="84"/>
        <v>466</v>
      </c>
    </row>
    <row r="583" spans="2:40" x14ac:dyDescent="0.2">
      <c r="B583" t="s">
        <v>236</v>
      </c>
      <c r="C583" t="s">
        <v>121</v>
      </c>
      <c r="D583" t="s">
        <v>111</v>
      </c>
      <c r="E583" t="s">
        <v>111</v>
      </c>
      <c r="F583">
        <v>-11</v>
      </c>
      <c r="G583">
        <v>16</v>
      </c>
      <c r="H583">
        <v>16</v>
      </c>
      <c r="I583">
        <v>6</v>
      </c>
      <c r="J583">
        <v>341</v>
      </c>
      <c r="K583">
        <v>77.8</v>
      </c>
      <c r="L583">
        <v>4</v>
      </c>
      <c r="M583">
        <v>5</v>
      </c>
      <c r="N583">
        <v>0</v>
      </c>
      <c r="O583">
        <v>0</v>
      </c>
      <c r="P583">
        <v>81</v>
      </c>
      <c r="Q583">
        <v>42</v>
      </c>
      <c r="R583">
        <v>65</v>
      </c>
      <c r="S583">
        <v>30</v>
      </c>
      <c r="T583">
        <v>3</v>
      </c>
      <c r="U583">
        <v>12</v>
      </c>
      <c r="V583">
        <v>4.8600000000000003</v>
      </c>
      <c r="W583">
        <v>4.3099999999999996</v>
      </c>
      <c r="X583">
        <v>1.43</v>
      </c>
      <c r="Y583">
        <v>40</v>
      </c>
      <c r="Z583">
        <v>21</v>
      </c>
      <c r="AA583">
        <v>39</v>
      </c>
      <c r="AB583">
        <v>0.29899999999999999</v>
      </c>
      <c r="AC583">
        <v>0</v>
      </c>
      <c r="AD583" s="134">
        <f t="shared" si="80"/>
        <v>7.5192802056555275</v>
      </c>
      <c r="AE583" s="134">
        <f t="shared" si="81"/>
        <v>3.4704370179948589</v>
      </c>
      <c r="AF583" s="134">
        <f t="shared" si="82"/>
        <v>4.048843187660669</v>
      </c>
      <c r="AH583" s="209">
        <f t="shared" si="85"/>
        <v>6</v>
      </c>
      <c r="AI583" s="209">
        <f t="shared" ca="1" si="86"/>
        <v>158</v>
      </c>
      <c r="AJ583" s="134">
        <f>(K583*'User Input'!$K$6)+(L583*'User Input'!$K$2)+(M583*'User Input'!$K$3)+(N583*'User Input'!$K$4)+(R583*'User Input'!$K$7)+(S583*'User Input'!$K$8)+(P583*'User Input'!$K$10)+(Q583*'User Input'!$K$9)+(O583*'User Input'!$K$11)+(I583*'User Input'!$K$12)</f>
        <v>133.89999999999998</v>
      </c>
      <c r="AK583">
        <f t="shared" si="79"/>
        <v>8.3687499999999986</v>
      </c>
      <c r="AL583" s="209">
        <f t="shared" ca="1" si="87"/>
        <v>241</v>
      </c>
      <c r="AM583" s="209">
        <f t="shared" ca="1" si="83"/>
        <v>109</v>
      </c>
      <c r="AN583" s="209">
        <f t="shared" ca="1" si="84"/>
        <v>150</v>
      </c>
    </row>
    <row r="584" spans="2:40" x14ac:dyDescent="0.2">
      <c r="B584" t="s">
        <v>987</v>
      </c>
      <c r="C584" t="s">
        <v>113</v>
      </c>
      <c r="D584" t="s">
        <v>9</v>
      </c>
      <c r="E584" t="s">
        <v>9</v>
      </c>
      <c r="F584">
        <v>-11</v>
      </c>
      <c r="G584">
        <v>31</v>
      </c>
      <c r="H584">
        <v>0</v>
      </c>
      <c r="I584">
        <v>0</v>
      </c>
      <c r="J584">
        <v>134</v>
      </c>
      <c r="K584">
        <v>30.8</v>
      </c>
      <c r="L584">
        <v>2</v>
      </c>
      <c r="M584">
        <v>2</v>
      </c>
      <c r="N584">
        <v>2</v>
      </c>
      <c r="O584">
        <v>3</v>
      </c>
      <c r="P584">
        <v>29</v>
      </c>
      <c r="Q584">
        <v>14</v>
      </c>
      <c r="R584">
        <v>30</v>
      </c>
      <c r="S584">
        <v>14</v>
      </c>
      <c r="T584">
        <v>1</v>
      </c>
      <c r="U584">
        <v>3</v>
      </c>
      <c r="V584">
        <v>4.07</v>
      </c>
      <c r="W584">
        <v>3.7</v>
      </c>
      <c r="X584">
        <v>1.39</v>
      </c>
      <c r="Y584">
        <v>49</v>
      </c>
      <c r="Z584">
        <v>21</v>
      </c>
      <c r="AA584">
        <v>30</v>
      </c>
      <c r="AB584">
        <v>0.30099999999999999</v>
      </c>
      <c r="AC584">
        <v>0</v>
      </c>
      <c r="AD584" s="134">
        <f t="shared" si="80"/>
        <v>8.7662337662337659</v>
      </c>
      <c r="AE584" s="134">
        <f t="shared" si="81"/>
        <v>4.0909090909090908</v>
      </c>
      <c r="AF584" s="134">
        <f t="shared" si="82"/>
        <v>4.6753246753246751</v>
      </c>
      <c r="AH584" s="209">
        <f t="shared" si="85"/>
        <v>0</v>
      </c>
      <c r="AI584" s="209">
        <f t="shared" ca="1" si="86"/>
        <v>347</v>
      </c>
      <c r="AJ584" s="134">
        <f>(K584*'User Input'!$K$6)+(L584*'User Input'!$K$2)+(M584*'User Input'!$K$3)+(N584*'User Input'!$K$4)+(R584*'User Input'!$K$7)+(S584*'User Input'!$K$8)+(P584*'User Input'!$K$10)+(Q584*'User Input'!$K$9)+(O584*'User Input'!$K$11)+(I584*'User Input'!$K$12)</f>
        <v>68.400000000000006</v>
      </c>
      <c r="AK584">
        <f t="shared" si="79"/>
        <v>2.2064516129032259</v>
      </c>
      <c r="AL584" s="209">
        <f t="shared" ca="1" si="87"/>
        <v>430</v>
      </c>
      <c r="AM584" s="209">
        <f t="shared" ca="1" si="83"/>
        <v>492</v>
      </c>
      <c r="AN584" s="209">
        <f t="shared" ca="1" si="84"/>
        <v>541</v>
      </c>
    </row>
    <row r="585" spans="2:40" x14ac:dyDescent="0.2">
      <c r="B585" t="s">
        <v>597</v>
      </c>
      <c r="C585" t="s">
        <v>136</v>
      </c>
      <c r="D585" t="s">
        <v>9</v>
      </c>
      <c r="E585" t="s">
        <v>9</v>
      </c>
      <c r="F585">
        <v>-11</v>
      </c>
      <c r="G585">
        <v>24</v>
      </c>
      <c r="H585">
        <v>0</v>
      </c>
      <c r="I585">
        <v>0</v>
      </c>
      <c r="J585">
        <v>134</v>
      </c>
      <c r="K585">
        <v>31.6</v>
      </c>
      <c r="L585">
        <v>2</v>
      </c>
      <c r="M585">
        <v>2</v>
      </c>
      <c r="N585">
        <v>0</v>
      </c>
      <c r="O585">
        <v>3</v>
      </c>
      <c r="P585">
        <v>31</v>
      </c>
      <c r="Q585">
        <v>14</v>
      </c>
      <c r="R585">
        <v>30</v>
      </c>
      <c r="S585">
        <v>9</v>
      </c>
      <c r="T585">
        <v>1</v>
      </c>
      <c r="U585">
        <v>4</v>
      </c>
      <c r="V585">
        <v>4.07</v>
      </c>
      <c r="W585">
        <v>3.47</v>
      </c>
      <c r="X585">
        <v>1.28</v>
      </c>
      <c r="Y585">
        <v>44</v>
      </c>
      <c r="Z585">
        <v>21</v>
      </c>
      <c r="AA585">
        <v>35</v>
      </c>
      <c r="AB585">
        <v>0.3</v>
      </c>
      <c r="AC585">
        <v>0</v>
      </c>
      <c r="AD585" s="134">
        <f t="shared" si="80"/>
        <v>8.5443037974683538</v>
      </c>
      <c r="AE585" s="134">
        <f t="shared" si="81"/>
        <v>2.5632911392405062</v>
      </c>
      <c r="AF585" s="134">
        <f t="shared" si="82"/>
        <v>5.9810126582278471</v>
      </c>
      <c r="AH585" s="209">
        <f t="shared" si="85"/>
        <v>0</v>
      </c>
      <c r="AI585" s="209">
        <f t="shared" ca="1" si="86"/>
        <v>347</v>
      </c>
      <c r="AJ585" s="134">
        <f>(K585*'User Input'!$K$6)+(L585*'User Input'!$K$2)+(M585*'User Input'!$K$3)+(N585*'User Input'!$K$4)+(R585*'User Input'!$K$7)+(S585*'User Input'!$K$8)+(P585*'User Input'!$K$10)+(Q585*'User Input'!$K$9)+(O585*'User Input'!$K$11)+(I585*'User Input'!$K$12)</f>
        <v>59.800000000000011</v>
      </c>
      <c r="AK585">
        <f t="shared" si="79"/>
        <v>2.4916666666666671</v>
      </c>
      <c r="AL585" s="209">
        <f t="shared" ca="1" si="87"/>
        <v>469</v>
      </c>
      <c r="AM585" s="209">
        <f t="shared" ca="1" si="83"/>
        <v>492</v>
      </c>
      <c r="AN585" s="209">
        <f t="shared" ca="1" si="84"/>
        <v>466</v>
      </c>
    </row>
    <row r="586" spans="2:40" x14ac:dyDescent="0.2">
      <c r="B586" t="s">
        <v>1020</v>
      </c>
      <c r="C586" t="s">
        <v>115</v>
      </c>
      <c r="D586" t="s">
        <v>9</v>
      </c>
      <c r="E586" t="s">
        <v>9</v>
      </c>
      <c r="F586">
        <v>-11</v>
      </c>
      <c r="G586">
        <v>55</v>
      </c>
      <c r="H586">
        <v>0</v>
      </c>
      <c r="I586">
        <v>0</v>
      </c>
      <c r="J586">
        <v>167</v>
      </c>
      <c r="K586">
        <v>38.6</v>
      </c>
      <c r="L586">
        <v>2</v>
      </c>
      <c r="M586">
        <v>2</v>
      </c>
      <c r="N586">
        <v>0</v>
      </c>
      <c r="O586">
        <v>11</v>
      </c>
      <c r="P586">
        <v>38</v>
      </c>
      <c r="Q586">
        <v>19</v>
      </c>
      <c r="R586">
        <v>36</v>
      </c>
      <c r="S586">
        <v>15</v>
      </c>
      <c r="T586">
        <v>2</v>
      </c>
      <c r="U586">
        <v>5</v>
      </c>
      <c r="V586">
        <v>4.34</v>
      </c>
      <c r="W586">
        <v>3.79</v>
      </c>
      <c r="X586">
        <v>1.35</v>
      </c>
      <c r="Y586">
        <v>40</v>
      </c>
      <c r="Z586">
        <v>21</v>
      </c>
      <c r="AA586">
        <v>39</v>
      </c>
      <c r="AB586">
        <v>0.29599999999999999</v>
      </c>
      <c r="AC586">
        <v>0</v>
      </c>
      <c r="AD586" s="134">
        <f t="shared" si="80"/>
        <v>8.3937823834196887</v>
      </c>
      <c r="AE586" s="134">
        <f t="shared" si="81"/>
        <v>3.4974093264248705</v>
      </c>
      <c r="AF586" s="134">
        <f t="shared" si="82"/>
        <v>4.8963730569948183</v>
      </c>
      <c r="AH586" s="209">
        <f t="shared" si="85"/>
        <v>0</v>
      </c>
      <c r="AI586" s="209">
        <f t="shared" ca="1" si="86"/>
        <v>347</v>
      </c>
      <c r="AJ586" s="134">
        <f>(K586*'User Input'!$K$6)+(L586*'User Input'!$K$2)+(M586*'User Input'!$K$3)+(N586*'User Input'!$K$4)+(R586*'User Input'!$K$7)+(S586*'User Input'!$K$8)+(P586*'User Input'!$K$10)+(Q586*'User Input'!$K$9)+(O586*'User Input'!$K$11)+(I586*'User Input'!$K$12)</f>
        <v>65.800000000000011</v>
      </c>
      <c r="AK586">
        <f t="shared" si="79"/>
        <v>1.1963636363636365</v>
      </c>
      <c r="AL586" s="209">
        <f t="shared" ca="1" si="87"/>
        <v>442</v>
      </c>
      <c r="AM586" s="209">
        <f t="shared" ca="1" si="83"/>
        <v>336</v>
      </c>
      <c r="AN586" s="209">
        <f t="shared" ca="1" si="84"/>
        <v>395</v>
      </c>
    </row>
    <row r="587" spans="2:40" x14ac:dyDescent="0.2">
      <c r="B587" t="s">
        <v>3619</v>
      </c>
      <c r="C587" t="s">
        <v>138</v>
      </c>
      <c r="D587" t="s">
        <v>9</v>
      </c>
      <c r="E587" t="s">
        <v>9</v>
      </c>
      <c r="F587">
        <v>-11</v>
      </c>
      <c r="G587">
        <v>36</v>
      </c>
      <c r="H587">
        <v>0</v>
      </c>
      <c r="I587">
        <v>0</v>
      </c>
      <c r="J587">
        <v>155</v>
      </c>
      <c r="K587">
        <v>35.6</v>
      </c>
      <c r="L587">
        <v>2</v>
      </c>
      <c r="M587">
        <v>2</v>
      </c>
      <c r="N587">
        <v>0</v>
      </c>
      <c r="O587">
        <v>4</v>
      </c>
      <c r="P587">
        <v>32</v>
      </c>
      <c r="Q587">
        <v>16</v>
      </c>
      <c r="R587">
        <v>36</v>
      </c>
      <c r="S587">
        <v>18</v>
      </c>
      <c r="T587">
        <v>2</v>
      </c>
      <c r="U587">
        <v>4</v>
      </c>
      <c r="V587">
        <v>3.93</v>
      </c>
      <c r="W587">
        <v>3.88</v>
      </c>
      <c r="X587">
        <v>1.39</v>
      </c>
      <c r="Y587">
        <v>46</v>
      </c>
      <c r="Z587">
        <v>20</v>
      </c>
      <c r="AA587">
        <v>34</v>
      </c>
      <c r="AB587">
        <v>0.29399999999999998</v>
      </c>
      <c r="AC587">
        <v>0</v>
      </c>
      <c r="AD587" s="134">
        <f t="shared" si="80"/>
        <v>9.1011235955056176</v>
      </c>
      <c r="AE587" s="134">
        <f t="shared" si="81"/>
        <v>4.5505617977528088</v>
      </c>
      <c r="AF587" s="134">
        <f t="shared" si="82"/>
        <v>4.5505617977528088</v>
      </c>
      <c r="AH587" s="209">
        <f t="shared" si="85"/>
        <v>0</v>
      </c>
      <c r="AI587" s="209">
        <f t="shared" ca="1" si="86"/>
        <v>347</v>
      </c>
      <c r="AJ587" s="134">
        <f>(K587*'User Input'!$K$6)+(L587*'User Input'!$K$2)+(M587*'User Input'!$K$3)+(N587*'User Input'!$K$4)+(R587*'User Input'!$K$7)+(S587*'User Input'!$K$8)+(P587*'User Input'!$K$10)+(Q587*'User Input'!$K$9)+(O587*'User Input'!$K$11)+(I587*'User Input'!$K$12)</f>
        <v>62.800000000000011</v>
      </c>
      <c r="AK587">
        <f t="shared" si="79"/>
        <v>1.7444444444444447</v>
      </c>
      <c r="AL587" s="209">
        <f t="shared" ca="1" si="87"/>
        <v>455</v>
      </c>
      <c r="AM587" s="209">
        <f t="shared" ca="1" si="83"/>
        <v>575</v>
      </c>
      <c r="AN587" s="209">
        <f t="shared" ca="1" si="84"/>
        <v>466</v>
      </c>
    </row>
    <row r="588" spans="2:40" x14ac:dyDescent="0.2">
      <c r="B588" t="s">
        <v>2404</v>
      </c>
      <c r="C588" t="s">
        <v>138</v>
      </c>
      <c r="D588" t="s">
        <v>9</v>
      </c>
      <c r="E588" t="s">
        <v>9</v>
      </c>
      <c r="F588">
        <v>-11</v>
      </c>
      <c r="G588">
        <v>41</v>
      </c>
      <c r="H588">
        <v>0</v>
      </c>
      <c r="I588">
        <v>0</v>
      </c>
      <c r="J588">
        <v>141</v>
      </c>
      <c r="K588">
        <v>32.4</v>
      </c>
      <c r="L588">
        <v>1</v>
      </c>
      <c r="M588">
        <v>2</v>
      </c>
      <c r="N588">
        <v>0</v>
      </c>
      <c r="O588">
        <v>4</v>
      </c>
      <c r="P588">
        <v>28</v>
      </c>
      <c r="Q588">
        <v>14</v>
      </c>
      <c r="R588">
        <v>35</v>
      </c>
      <c r="S588">
        <v>17</v>
      </c>
      <c r="T588">
        <v>1</v>
      </c>
      <c r="U588">
        <v>3</v>
      </c>
      <c r="V588">
        <v>3.84</v>
      </c>
      <c r="W588">
        <v>3.78</v>
      </c>
      <c r="X588">
        <v>1.38</v>
      </c>
      <c r="Y588">
        <v>44</v>
      </c>
      <c r="Z588">
        <v>20</v>
      </c>
      <c r="AA588">
        <v>36</v>
      </c>
      <c r="AB588">
        <v>0.29199999999999998</v>
      </c>
      <c r="AC588">
        <v>0</v>
      </c>
      <c r="AD588" s="134">
        <f t="shared" si="80"/>
        <v>9.7222222222222232</v>
      </c>
      <c r="AE588" s="134">
        <f t="shared" si="81"/>
        <v>4.7222222222222223</v>
      </c>
      <c r="AF588" s="134">
        <f t="shared" si="82"/>
        <v>5.0000000000000009</v>
      </c>
      <c r="AH588" s="209">
        <f t="shared" si="85"/>
        <v>0</v>
      </c>
      <c r="AI588" s="209">
        <f t="shared" ca="1" si="86"/>
        <v>347</v>
      </c>
      <c r="AJ588" s="134">
        <f>(K588*'User Input'!$K$6)+(L588*'User Input'!$K$2)+(M588*'User Input'!$K$3)+(N588*'User Input'!$K$4)+(R588*'User Input'!$K$7)+(S588*'User Input'!$K$8)+(P588*'User Input'!$K$10)+(Q588*'User Input'!$K$9)+(O588*'User Input'!$K$11)+(I588*'User Input'!$K$12)</f>
        <v>52.699999999999989</v>
      </c>
      <c r="AK588">
        <f t="shared" si="79"/>
        <v>1.2853658536585364</v>
      </c>
      <c r="AL588" s="209">
        <f t="shared" ca="1" si="87"/>
        <v>498</v>
      </c>
      <c r="AM588" s="209">
        <f t="shared" ca="1" si="83"/>
        <v>626</v>
      </c>
      <c r="AN588" s="209">
        <f t="shared" ca="1" si="84"/>
        <v>541</v>
      </c>
    </row>
    <row r="589" spans="2:40" x14ac:dyDescent="0.2">
      <c r="B589" t="s">
        <v>627</v>
      </c>
      <c r="C589" t="s">
        <v>117</v>
      </c>
      <c r="D589" t="s">
        <v>9</v>
      </c>
      <c r="E589" t="s">
        <v>9</v>
      </c>
      <c r="F589">
        <v>-11.1</v>
      </c>
      <c r="G589">
        <v>49</v>
      </c>
      <c r="H589">
        <v>0</v>
      </c>
      <c r="I589">
        <v>0</v>
      </c>
      <c r="J589">
        <v>190</v>
      </c>
      <c r="K589">
        <v>43.7</v>
      </c>
      <c r="L589">
        <v>2</v>
      </c>
      <c r="M589">
        <v>2</v>
      </c>
      <c r="N589">
        <v>0</v>
      </c>
      <c r="O589">
        <v>7</v>
      </c>
      <c r="P589">
        <v>43</v>
      </c>
      <c r="Q589">
        <v>21</v>
      </c>
      <c r="R589">
        <v>39</v>
      </c>
      <c r="S589">
        <v>18</v>
      </c>
      <c r="T589">
        <v>2</v>
      </c>
      <c r="U589">
        <v>6</v>
      </c>
      <c r="V589">
        <v>4.41</v>
      </c>
      <c r="W589">
        <v>3.96</v>
      </c>
      <c r="X589">
        <v>1.39</v>
      </c>
      <c r="Y589">
        <v>45</v>
      </c>
      <c r="Z589">
        <v>20</v>
      </c>
      <c r="AA589">
        <v>36</v>
      </c>
      <c r="AB589">
        <v>0.29699999999999999</v>
      </c>
      <c r="AC589">
        <v>0</v>
      </c>
      <c r="AD589" s="134">
        <f t="shared" si="80"/>
        <v>8.0320366132723109</v>
      </c>
      <c r="AE589" s="134">
        <f t="shared" si="81"/>
        <v>3.7070938215102971</v>
      </c>
      <c r="AF589" s="134">
        <f t="shared" si="82"/>
        <v>4.3249427917620142</v>
      </c>
      <c r="AH589" s="209">
        <f t="shared" si="85"/>
        <v>0</v>
      </c>
      <c r="AI589" s="209">
        <f t="shared" ca="1" si="86"/>
        <v>347</v>
      </c>
      <c r="AJ589" s="134">
        <f>(K589*'User Input'!$K$6)+(L589*'User Input'!$K$2)+(M589*'User Input'!$K$3)+(N589*'User Input'!$K$4)+(R589*'User Input'!$K$7)+(S589*'User Input'!$K$8)+(P589*'User Input'!$K$10)+(Q589*'User Input'!$K$9)+(O589*'User Input'!$K$11)+(I589*'User Input'!$K$12)</f>
        <v>72.600000000000023</v>
      </c>
      <c r="AK589">
        <f t="shared" si="79"/>
        <v>1.4816326530612249</v>
      </c>
      <c r="AL589" s="209">
        <f t="shared" ca="1" si="87"/>
        <v>416</v>
      </c>
      <c r="AM589" s="209">
        <f t="shared" ca="1" si="83"/>
        <v>285</v>
      </c>
      <c r="AN589" s="209">
        <f t="shared" ca="1" si="84"/>
        <v>331</v>
      </c>
    </row>
    <row r="590" spans="2:40" x14ac:dyDescent="0.2">
      <c r="B590" t="s">
        <v>581</v>
      </c>
      <c r="C590" t="s">
        <v>120</v>
      </c>
      <c r="D590" t="s">
        <v>9</v>
      </c>
      <c r="E590" t="s">
        <v>9</v>
      </c>
      <c r="F590">
        <v>-11.1</v>
      </c>
      <c r="G590">
        <v>36</v>
      </c>
      <c r="H590">
        <v>0</v>
      </c>
      <c r="I590">
        <v>0</v>
      </c>
      <c r="J590">
        <v>201</v>
      </c>
      <c r="K590">
        <v>46.3</v>
      </c>
      <c r="L590">
        <v>2</v>
      </c>
      <c r="M590">
        <v>2</v>
      </c>
      <c r="N590">
        <v>0</v>
      </c>
      <c r="O590">
        <v>5</v>
      </c>
      <c r="P590">
        <v>51</v>
      </c>
      <c r="Q590">
        <v>23</v>
      </c>
      <c r="R590">
        <v>37</v>
      </c>
      <c r="S590">
        <v>13</v>
      </c>
      <c r="T590">
        <v>2</v>
      </c>
      <c r="U590">
        <v>6</v>
      </c>
      <c r="V590">
        <v>4.55</v>
      </c>
      <c r="W590">
        <v>3.72</v>
      </c>
      <c r="X590">
        <v>1.39</v>
      </c>
      <c r="Y590">
        <v>48</v>
      </c>
      <c r="Z590">
        <v>22</v>
      </c>
      <c r="AA590">
        <v>31</v>
      </c>
      <c r="AB590">
        <v>0.312</v>
      </c>
      <c r="AC590">
        <v>0</v>
      </c>
      <c r="AD590" s="134">
        <f t="shared" si="80"/>
        <v>7.1922246220302384</v>
      </c>
      <c r="AE590" s="134">
        <f t="shared" si="81"/>
        <v>2.5269978401727862</v>
      </c>
      <c r="AF590" s="134">
        <f t="shared" si="82"/>
        <v>4.6652267818574522</v>
      </c>
      <c r="AH590" s="209">
        <f t="shared" si="85"/>
        <v>0</v>
      </c>
      <c r="AI590" s="209">
        <f t="shared" ca="1" si="86"/>
        <v>347</v>
      </c>
      <c r="AJ590" s="134">
        <f>(K590*'User Input'!$K$6)+(L590*'User Input'!$K$2)+(M590*'User Input'!$K$3)+(N590*'User Input'!$K$4)+(R590*'User Input'!$K$7)+(S590*'User Input'!$K$8)+(P590*'User Input'!$K$10)+(Q590*'User Input'!$K$9)+(O590*'User Input'!$K$11)+(I590*'User Input'!$K$12)</f>
        <v>74.399999999999977</v>
      </c>
      <c r="AK590">
        <f t="shared" si="79"/>
        <v>2.066666666666666</v>
      </c>
      <c r="AL590" s="209">
        <f t="shared" ca="1" si="87"/>
        <v>407</v>
      </c>
      <c r="AM590" s="209">
        <f t="shared" ca="1" si="83"/>
        <v>236</v>
      </c>
      <c r="AN590" s="209">
        <f t="shared" ca="1" si="84"/>
        <v>331</v>
      </c>
    </row>
    <row r="591" spans="2:40" x14ac:dyDescent="0.2">
      <c r="B591" t="s">
        <v>671</v>
      </c>
      <c r="C591" t="s">
        <v>715</v>
      </c>
      <c r="D591" t="s">
        <v>9</v>
      </c>
      <c r="E591" t="s">
        <v>9</v>
      </c>
      <c r="F591">
        <v>-11.1</v>
      </c>
      <c r="G591">
        <v>31</v>
      </c>
      <c r="H591">
        <v>0</v>
      </c>
      <c r="I591">
        <v>0</v>
      </c>
      <c r="J591">
        <v>105</v>
      </c>
      <c r="K591">
        <v>24.6</v>
      </c>
      <c r="L591">
        <v>1</v>
      </c>
      <c r="M591">
        <v>1</v>
      </c>
      <c r="N591">
        <v>0</v>
      </c>
      <c r="O591">
        <v>6</v>
      </c>
      <c r="P591">
        <v>21</v>
      </c>
      <c r="Q591">
        <v>10</v>
      </c>
      <c r="R591">
        <v>27</v>
      </c>
      <c r="S591">
        <v>10</v>
      </c>
      <c r="T591">
        <v>1</v>
      </c>
      <c r="U591">
        <v>3</v>
      </c>
      <c r="V591">
        <v>3.61</v>
      </c>
      <c r="W591">
        <v>3.39</v>
      </c>
      <c r="X591">
        <v>1.27</v>
      </c>
      <c r="Y591">
        <v>42</v>
      </c>
      <c r="Z591">
        <v>20</v>
      </c>
      <c r="AA591">
        <v>38</v>
      </c>
      <c r="AB591">
        <v>0.28599999999999998</v>
      </c>
      <c r="AC591">
        <v>0</v>
      </c>
      <c r="AD591" s="134">
        <f t="shared" si="80"/>
        <v>9.8780487804878039</v>
      </c>
      <c r="AE591" s="134">
        <f t="shared" si="81"/>
        <v>3.6585365853658534</v>
      </c>
      <c r="AF591" s="134">
        <f t="shared" si="82"/>
        <v>6.2195121951219505</v>
      </c>
      <c r="AH591" s="209">
        <f t="shared" si="85"/>
        <v>0</v>
      </c>
      <c r="AI591" s="209">
        <f t="shared" ca="1" si="86"/>
        <v>347</v>
      </c>
      <c r="AJ591" s="134">
        <f>(K591*'User Input'!$K$6)+(L591*'User Input'!$K$2)+(M591*'User Input'!$K$3)+(N591*'User Input'!$K$4)+(R591*'User Input'!$K$7)+(S591*'User Input'!$K$8)+(P591*'User Input'!$K$10)+(Q591*'User Input'!$K$9)+(O591*'User Input'!$K$11)+(I591*'User Input'!$K$12)</f>
        <v>48.300000000000011</v>
      </c>
      <c r="AK591">
        <f t="shared" ref="AK591:AK654" si="88">IF(E591="SP",IF(AND(ABS(G591-H591)&lt;3,H591&gt;9),AJ591/H591,0),AJ591/G591)</f>
        <v>1.5580645161290325</v>
      </c>
      <c r="AL591" s="209">
        <f t="shared" ca="1" si="87"/>
        <v>524</v>
      </c>
      <c r="AM591" s="209">
        <f t="shared" ca="1" si="83"/>
        <v>700</v>
      </c>
      <c r="AN591" s="209">
        <f t="shared" ca="1" si="84"/>
        <v>541</v>
      </c>
    </row>
    <row r="592" spans="2:40" x14ac:dyDescent="0.2">
      <c r="B592" t="s">
        <v>1444</v>
      </c>
      <c r="C592" t="s">
        <v>718</v>
      </c>
      <c r="D592" t="s">
        <v>9</v>
      </c>
      <c r="E592" t="s">
        <v>9</v>
      </c>
      <c r="F592">
        <v>-11.1</v>
      </c>
      <c r="G592">
        <v>24</v>
      </c>
      <c r="H592">
        <v>0</v>
      </c>
      <c r="I592">
        <v>0</v>
      </c>
      <c r="J592">
        <v>103</v>
      </c>
      <c r="K592">
        <v>24.3</v>
      </c>
      <c r="L592">
        <v>1</v>
      </c>
      <c r="M592">
        <v>1</v>
      </c>
      <c r="N592">
        <v>1</v>
      </c>
      <c r="O592">
        <v>2</v>
      </c>
      <c r="P592">
        <v>21</v>
      </c>
      <c r="Q592">
        <v>11</v>
      </c>
      <c r="R592">
        <v>26</v>
      </c>
      <c r="S592">
        <v>9</v>
      </c>
      <c r="T592">
        <v>1</v>
      </c>
      <c r="U592">
        <v>4</v>
      </c>
      <c r="V592">
        <v>3.97</v>
      </c>
      <c r="W592">
        <v>3.41</v>
      </c>
      <c r="X592">
        <v>1.25</v>
      </c>
      <c r="Y592">
        <v>35</v>
      </c>
      <c r="Z592">
        <v>20</v>
      </c>
      <c r="AA592">
        <v>45</v>
      </c>
      <c r="AB592">
        <v>0.28000000000000003</v>
      </c>
      <c r="AC592">
        <v>0</v>
      </c>
      <c r="AD592" s="134">
        <f t="shared" si="80"/>
        <v>9.6296296296296298</v>
      </c>
      <c r="AE592" s="134">
        <f t="shared" si="81"/>
        <v>3.333333333333333</v>
      </c>
      <c r="AF592" s="134">
        <f t="shared" si="82"/>
        <v>6.2962962962962967</v>
      </c>
      <c r="AH592" s="209">
        <f t="shared" si="85"/>
        <v>0</v>
      </c>
      <c r="AI592" s="209">
        <f t="shared" ca="1" si="86"/>
        <v>347</v>
      </c>
      <c r="AJ592" s="134">
        <f>(K592*'User Input'!$K$6)+(L592*'User Input'!$K$2)+(M592*'User Input'!$K$3)+(N592*'User Input'!$K$4)+(R592*'User Input'!$K$7)+(S592*'User Input'!$K$8)+(P592*'User Input'!$K$10)+(Q592*'User Input'!$K$9)+(O592*'User Input'!$K$11)+(I592*'User Input'!$K$12)</f>
        <v>53.900000000000006</v>
      </c>
      <c r="AK592">
        <f t="shared" si="88"/>
        <v>2.2458333333333336</v>
      </c>
      <c r="AL592" s="209">
        <f t="shared" ca="1" si="87"/>
        <v>494</v>
      </c>
      <c r="AM592" s="209">
        <f t="shared" ca="1" si="83"/>
        <v>554</v>
      </c>
      <c r="AN592" s="209">
        <f t="shared" ca="1" si="84"/>
        <v>466</v>
      </c>
    </row>
    <row r="593" spans="2:40" x14ac:dyDescent="0.2">
      <c r="B593" t="s">
        <v>1291</v>
      </c>
      <c r="C593" t="s">
        <v>8</v>
      </c>
      <c r="D593" t="s">
        <v>111</v>
      </c>
      <c r="E593" t="s">
        <v>111</v>
      </c>
      <c r="F593">
        <v>-11.1</v>
      </c>
      <c r="G593">
        <v>14</v>
      </c>
      <c r="H593">
        <v>14</v>
      </c>
      <c r="I593">
        <v>6</v>
      </c>
      <c r="J593">
        <v>311</v>
      </c>
      <c r="K593">
        <v>70.7</v>
      </c>
      <c r="L593">
        <v>4</v>
      </c>
      <c r="M593">
        <v>5</v>
      </c>
      <c r="N593">
        <v>0</v>
      </c>
      <c r="O593">
        <v>0</v>
      </c>
      <c r="P593">
        <v>73</v>
      </c>
      <c r="Q593">
        <v>36</v>
      </c>
      <c r="R593">
        <v>61</v>
      </c>
      <c r="S593">
        <v>29</v>
      </c>
      <c r="T593">
        <v>3</v>
      </c>
      <c r="U593">
        <v>9</v>
      </c>
      <c r="V593">
        <v>4.58</v>
      </c>
      <c r="W593">
        <v>4.2300000000000004</v>
      </c>
      <c r="X593">
        <v>1.43</v>
      </c>
      <c r="Y593">
        <v>45</v>
      </c>
      <c r="Z593">
        <v>21</v>
      </c>
      <c r="AA593">
        <v>34</v>
      </c>
      <c r="AB593">
        <v>0.30299999999999999</v>
      </c>
      <c r="AC593">
        <v>0</v>
      </c>
      <c r="AD593" s="134">
        <f t="shared" si="80"/>
        <v>7.7652050919377649</v>
      </c>
      <c r="AE593" s="134">
        <f t="shared" si="81"/>
        <v>3.6916548797736914</v>
      </c>
      <c r="AF593" s="134">
        <f t="shared" si="82"/>
        <v>4.0735502121640739</v>
      </c>
      <c r="AH593" s="209">
        <f t="shared" si="85"/>
        <v>6</v>
      </c>
      <c r="AI593" s="209">
        <f t="shared" ca="1" si="86"/>
        <v>158</v>
      </c>
      <c r="AJ593" s="134">
        <f>(K593*'User Input'!$K$6)+(L593*'User Input'!$K$2)+(M593*'User Input'!$K$3)+(N593*'User Input'!$K$4)+(R593*'User Input'!$K$7)+(S593*'User Input'!$K$8)+(P593*'User Input'!$K$10)+(Q593*'User Input'!$K$9)+(O593*'User Input'!$K$11)+(I593*'User Input'!$K$12)</f>
        <v>125.60000000000002</v>
      </c>
      <c r="AK593">
        <f t="shared" si="88"/>
        <v>8.9714285714285733</v>
      </c>
      <c r="AL593" s="209">
        <f t="shared" ca="1" si="87"/>
        <v>260</v>
      </c>
      <c r="AM593" s="209">
        <f t="shared" ca="1" si="83"/>
        <v>225</v>
      </c>
      <c r="AN593" s="209">
        <f t="shared" ca="1" si="84"/>
        <v>188</v>
      </c>
    </row>
    <row r="594" spans="2:40" x14ac:dyDescent="0.2">
      <c r="B594" t="s">
        <v>649</v>
      </c>
      <c r="C594" t="s">
        <v>716</v>
      </c>
      <c r="D594" t="s">
        <v>9</v>
      </c>
      <c r="E594" t="s">
        <v>9</v>
      </c>
      <c r="F594">
        <v>-11.2</v>
      </c>
      <c r="G594">
        <v>41</v>
      </c>
      <c r="H594">
        <v>0</v>
      </c>
      <c r="I594">
        <v>0</v>
      </c>
      <c r="J594">
        <v>158</v>
      </c>
      <c r="K594">
        <v>36.5</v>
      </c>
      <c r="L594">
        <v>2</v>
      </c>
      <c r="M594">
        <v>2</v>
      </c>
      <c r="N594">
        <v>2</v>
      </c>
      <c r="O594">
        <v>11</v>
      </c>
      <c r="P594">
        <v>38</v>
      </c>
      <c r="Q594">
        <v>17</v>
      </c>
      <c r="R594">
        <v>28</v>
      </c>
      <c r="S594">
        <v>12</v>
      </c>
      <c r="T594">
        <v>2</v>
      </c>
      <c r="U594">
        <v>4</v>
      </c>
      <c r="V594">
        <v>4.1500000000000004</v>
      </c>
      <c r="W594">
        <v>3.83</v>
      </c>
      <c r="X594">
        <v>1.39</v>
      </c>
      <c r="Y594">
        <v>53</v>
      </c>
      <c r="Z594">
        <v>21</v>
      </c>
      <c r="AA594">
        <v>27</v>
      </c>
      <c r="AB594">
        <v>0.30399999999999999</v>
      </c>
      <c r="AC594">
        <v>0</v>
      </c>
      <c r="AD594" s="134">
        <f t="shared" si="80"/>
        <v>6.904109589041096</v>
      </c>
      <c r="AE594" s="134">
        <f t="shared" si="81"/>
        <v>2.9589041095890409</v>
      </c>
      <c r="AF594" s="134">
        <f t="shared" si="82"/>
        <v>3.945205479452055</v>
      </c>
      <c r="AH594" s="209">
        <f t="shared" si="85"/>
        <v>0</v>
      </c>
      <c r="AI594" s="209">
        <f t="shared" ca="1" si="86"/>
        <v>347</v>
      </c>
      <c r="AJ594" s="134">
        <f>(K594*'User Input'!$K$6)+(L594*'User Input'!$K$2)+(M594*'User Input'!$K$3)+(N594*'User Input'!$K$4)+(R594*'User Input'!$K$7)+(S594*'User Input'!$K$8)+(P594*'User Input'!$K$10)+(Q594*'User Input'!$K$9)+(O594*'User Input'!$K$11)+(I594*'User Input'!$K$12)</f>
        <v>74.5</v>
      </c>
      <c r="AK594">
        <f t="shared" si="88"/>
        <v>1.8170731707317074</v>
      </c>
      <c r="AL594" s="209">
        <f t="shared" ca="1" si="87"/>
        <v>406</v>
      </c>
      <c r="AM594" s="209">
        <f t="shared" ca="1" si="83"/>
        <v>444</v>
      </c>
      <c r="AN594" s="209">
        <f t="shared" ca="1" si="84"/>
        <v>466</v>
      </c>
    </row>
    <row r="595" spans="2:40" x14ac:dyDescent="0.2">
      <c r="B595" t="s">
        <v>1482</v>
      </c>
      <c r="C595" t="s">
        <v>117</v>
      </c>
      <c r="D595" t="s">
        <v>9</v>
      </c>
      <c r="E595" t="s">
        <v>9</v>
      </c>
      <c r="F595">
        <v>-11.2</v>
      </c>
      <c r="G595">
        <v>49</v>
      </c>
      <c r="H595">
        <v>0</v>
      </c>
      <c r="I595">
        <v>0</v>
      </c>
      <c r="J595">
        <v>232</v>
      </c>
      <c r="K595">
        <v>53.5</v>
      </c>
      <c r="L595">
        <v>2</v>
      </c>
      <c r="M595">
        <v>3</v>
      </c>
      <c r="N595">
        <v>0</v>
      </c>
      <c r="O595">
        <v>10</v>
      </c>
      <c r="P595">
        <v>57</v>
      </c>
      <c r="Q595">
        <v>27</v>
      </c>
      <c r="R595">
        <v>39</v>
      </c>
      <c r="S595">
        <v>17</v>
      </c>
      <c r="T595">
        <v>2</v>
      </c>
      <c r="U595">
        <v>7</v>
      </c>
      <c r="V595">
        <v>4.54</v>
      </c>
      <c r="W595">
        <v>4.0599999999999996</v>
      </c>
      <c r="X595">
        <v>1.39</v>
      </c>
      <c r="Y595">
        <v>47</v>
      </c>
      <c r="Z595">
        <v>20</v>
      </c>
      <c r="AA595">
        <v>33</v>
      </c>
      <c r="AB595">
        <v>0.3</v>
      </c>
      <c r="AC595">
        <v>0</v>
      </c>
      <c r="AD595" s="134">
        <f t="shared" si="80"/>
        <v>6.5607476635514015</v>
      </c>
      <c r="AE595" s="134">
        <f t="shared" si="81"/>
        <v>2.8598130841121496</v>
      </c>
      <c r="AF595" s="134">
        <f t="shared" si="82"/>
        <v>3.7009345794392519</v>
      </c>
      <c r="AH595" s="209">
        <f t="shared" si="85"/>
        <v>0</v>
      </c>
      <c r="AI595" s="209">
        <f t="shared" ca="1" si="86"/>
        <v>347</v>
      </c>
      <c r="AJ595" s="134">
        <f>(K595*'User Input'!$K$6)+(L595*'User Input'!$K$2)+(M595*'User Input'!$K$3)+(N595*'User Input'!$K$4)+(R595*'User Input'!$K$7)+(S595*'User Input'!$K$8)+(P595*'User Input'!$K$10)+(Q595*'User Input'!$K$9)+(O595*'User Input'!$K$11)+(I595*'User Input'!$K$12)</f>
        <v>78</v>
      </c>
      <c r="AK595">
        <f t="shared" si="88"/>
        <v>1.5918367346938775</v>
      </c>
      <c r="AL595" s="209">
        <f t="shared" ca="1" si="87"/>
        <v>392</v>
      </c>
      <c r="AM595" s="209">
        <f t="shared" ca="1" si="83"/>
        <v>240</v>
      </c>
      <c r="AN595" s="209">
        <f t="shared" ca="1" si="84"/>
        <v>270</v>
      </c>
    </row>
    <row r="596" spans="2:40" x14ac:dyDescent="0.2">
      <c r="B596" t="s">
        <v>2389</v>
      </c>
      <c r="C596" t="s">
        <v>121</v>
      </c>
      <c r="D596" t="s">
        <v>9</v>
      </c>
      <c r="E596" t="s">
        <v>9</v>
      </c>
      <c r="F596">
        <v>-11.2</v>
      </c>
      <c r="G596">
        <v>24</v>
      </c>
      <c r="H596">
        <v>0</v>
      </c>
      <c r="I596">
        <v>0</v>
      </c>
      <c r="J596">
        <v>181</v>
      </c>
      <c r="K596">
        <v>41.3</v>
      </c>
      <c r="L596">
        <v>2</v>
      </c>
      <c r="M596">
        <v>2</v>
      </c>
      <c r="N596">
        <v>0</v>
      </c>
      <c r="O596">
        <v>2</v>
      </c>
      <c r="P596">
        <v>40</v>
      </c>
      <c r="Q596">
        <v>20</v>
      </c>
      <c r="R596">
        <v>39</v>
      </c>
      <c r="S596">
        <v>19</v>
      </c>
      <c r="T596">
        <v>2</v>
      </c>
      <c r="U596">
        <v>5</v>
      </c>
      <c r="V596">
        <v>4.38</v>
      </c>
      <c r="W596">
        <v>3.97</v>
      </c>
      <c r="X596">
        <v>1.42</v>
      </c>
      <c r="Y596">
        <v>44</v>
      </c>
      <c r="Z596">
        <v>21</v>
      </c>
      <c r="AA596">
        <v>35</v>
      </c>
      <c r="AB596">
        <v>0.29799999999999999</v>
      </c>
      <c r="AC596">
        <v>0</v>
      </c>
      <c r="AD596" s="134">
        <f t="shared" si="80"/>
        <v>8.4987893462469746</v>
      </c>
      <c r="AE596" s="134">
        <f t="shared" si="81"/>
        <v>4.1404358353510897</v>
      </c>
      <c r="AF596" s="134">
        <f t="shared" si="82"/>
        <v>4.3583535108958849</v>
      </c>
      <c r="AH596" s="209">
        <f t="shared" si="85"/>
        <v>0</v>
      </c>
      <c r="AI596" s="209">
        <f t="shared" ca="1" si="86"/>
        <v>347</v>
      </c>
      <c r="AJ596" s="134">
        <f>(K596*'User Input'!$K$6)+(L596*'User Input'!$K$2)+(M596*'User Input'!$K$3)+(N596*'User Input'!$K$4)+(R596*'User Input'!$K$7)+(S596*'User Input'!$K$8)+(P596*'User Input'!$K$10)+(Q596*'User Input'!$K$9)+(O596*'User Input'!$K$11)+(I596*'User Input'!$K$12)</f>
        <v>68.399999999999977</v>
      </c>
      <c r="AK596">
        <f t="shared" si="88"/>
        <v>2.8499999999999992</v>
      </c>
      <c r="AL596" s="209">
        <f t="shared" ca="1" si="87"/>
        <v>431</v>
      </c>
      <c r="AM596" s="209">
        <f t="shared" ca="1" si="83"/>
        <v>306</v>
      </c>
      <c r="AN596" s="209">
        <f t="shared" ca="1" si="84"/>
        <v>395</v>
      </c>
    </row>
    <row r="597" spans="2:40" x14ac:dyDescent="0.2">
      <c r="B597" t="s">
        <v>524</v>
      </c>
      <c r="C597" t="s">
        <v>136</v>
      </c>
      <c r="D597" t="s">
        <v>111</v>
      </c>
      <c r="E597" t="s">
        <v>111</v>
      </c>
      <c r="F597">
        <v>-11.3</v>
      </c>
      <c r="G597">
        <v>19</v>
      </c>
      <c r="H597">
        <v>19</v>
      </c>
      <c r="I597">
        <v>8</v>
      </c>
      <c r="J597">
        <v>427</v>
      </c>
      <c r="K597">
        <v>97</v>
      </c>
      <c r="L597">
        <v>6</v>
      </c>
      <c r="M597">
        <v>6</v>
      </c>
      <c r="N597">
        <v>0</v>
      </c>
      <c r="O597">
        <v>0</v>
      </c>
      <c r="P597">
        <v>109</v>
      </c>
      <c r="Q597">
        <v>51</v>
      </c>
      <c r="R597">
        <v>63</v>
      </c>
      <c r="S597">
        <v>34</v>
      </c>
      <c r="T597">
        <v>3</v>
      </c>
      <c r="U597">
        <v>13</v>
      </c>
      <c r="V597">
        <v>4.71</v>
      </c>
      <c r="W597">
        <v>4.42</v>
      </c>
      <c r="X597">
        <v>1.47</v>
      </c>
      <c r="Y597">
        <v>50</v>
      </c>
      <c r="Z597">
        <v>21</v>
      </c>
      <c r="AA597">
        <v>29</v>
      </c>
      <c r="AB597">
        <v>0.308</v>
      </c>
      <c r="AC597">
        <v>0</v>
      </c>
      <c r="AD597" s="134">
        <f t="shared" si="80"/>
        <v>5.8453608247422677</v>
      </c>
      <c r="AE597" s="134">
        <f t="shared" si="81"/>
        <v>3.1546391752577319</v>
      </c>
      <c r="AF597" s="134">
        <f t="shared" si="82"/>
        <v>2.6907216494845358</v>
      </c>
      <c r="AH597" s="209">
        <f t="shared" si="85"/>
        <v>8</v>
      </c>
      <c r="AI597" s="209">
        <f t="shared" ca="1" si="86"/>
        <v>134</v>
      </c>
      <c r="AJ597" s="134">
        <f>(K597*'User Input'!$K$6)+(L597*'User Input'!$K$2)+(M597*'User Input'!$K$3)+(N597*'User Input'!$K$4)+(R597*'User Input'!$K$7)+(S597*'User Input'!$K$8)+(P597*'User Input'!$K$10)+(Q597*'User Input'!$K$9)+(O597*'User Input'!$K$11)+(I597*'User Input'!$K$12)</f>
        <v>164.5</v>
      </c>
      <c r="AK597">
        <f t="shared" si="88"/>
        <v>8.6578947368421044</v>
      </c>
      <c r="AL597" s="209">
        <f t="shared" ca="1" si="87"/>
        <v>192</v>
      </c>
      <c r="AM597" s="209">
        <f t="shared" ca="1" si="83"/>
        <v>163</v>
      </c>
      <c r="AN597" s="209">
        <f t="shared" ca="1" si="84"/>
        <v>141</v>
      </c>
    </row>
    <row r="598" spans="2:40" x14ac:dyDescent="0.2">
      <c r="B598" t="s">
        <v>465</v>
      </c>
      <c r="C598" t="s">
        <v>340</v>
      </c>
      <c r="D598" t="s">
        <v>111</v>
      </c>
      <c r="E598" t="s">
        <v>111</v>
      </c>
      <c r="F598">
        <v>-11.3</v>
      </c>
      <c r="G598">
        <v>32</v>
      </c>
      <c r="H598">
        <v>8</v>
      </c>
      <c r="I598">
        <v>3</v>
      </c>
      <c r="J598">
        <v>275</v>
      </c>
      <c r="K598">
        <v>63.2</v>
      </c>
      <c r="L598">
        <v>4</v>
      </c>
      <c r="M598">
        <v>4</v>
      </c>
      <c r="N598">
        <v>0</v>
      </c>
      <c r="O598">
        <v>5</v>
      </c>
      <c r="P598">
        <v>65</v>
      </c>
      <c r="Q598">
        <v>31</v>
      </c>
      <c r="R598">
        <v>52</v>
      </c>
      <c r="S598">
        <v>25</v>
      </c>
      <c r="T598">
        <v>2</v>
      </c>
      <c r="U598">
        <v>8</v>
      </c>
      <c r="V598">
        <v>4.37</v>
      </c>
      <c r="W598">
        <v>4.09</v>
      </c>
      <c r="X598">
        <v>1.42</v>
      </c>
      <c r="Y598">
        <v>49</v>
      </c>
      <c r="Z598">
        <v>21</v>
      </c>
      <c r="AA598">
        <v>30</v>
      </c>
      <c r="AB598">
        <v>0.30199999999999999</v>
      </c>
      <c r="AC598">
        <v>0</v>
      </c>
      <c r="AD598" s="134">
        <f t="shared" si="80"/>
        <v>7.40506329113924</v>
      </c>
      <c r="AE598" s="134">
        <f t="shared" si="81"/>
        <v>3.5601265822784809</v>
      </c>
      <c r="AF598" s="134">
        <f t="shared" si="82"/>
        <v>3.8449367088607591</v>
      </c>
      <c r="AH598" s="209">
        <f t="shared" si="85"/>
        <v>3</v>
      </c>
      <c r="AI598" s="209">
        <f t="shared" ca="1" si="86"/>
        <v>195</v>
      </c>
      <c r="AJ598" s="134">
        <f>(K598*'User Input'!$K$6)+(L598*'User Input'!$K$2)+(M598*'User Input'!$K$3)+(N598*'User Input'!$K$4)+(R598*'User Input'!$K$7)+(S598*'User Input'!$K$8)+(P598*'User Input'!$K$10)+(Q598*'User Input'!$K$9)+(O598*'User Input'!$K$11)+(I598*'User Input'!$K$12)</f>
        <v>111.60000000000002</v>
      </c>
      <c r="AK598">
        <f t="shared" si="88"/>
        <v>0</v>
      </c>
      <c r="AL598" s="209">
        <f t="shared" ca="1" si="87"/>
        <v>300</v>
      </c>
      <c r="AM598" s="209">
        <f t="shared" ca="1" si="83"/>
        <v>315</v>
      </c>
      <c r="AN598" s="209">
        <f t="shared" ca="1" si="84"/>
        <v>218</v>
      </c>
    </row>
    <row r="599" spans="2:40" x14ac:dyDescent="0.2">
      <c r="B599" t="s">
        <v>1058</v>
      </c>
      <c r="C599" t="s">
        <v>137</v>
      </c>
      <c r="D599" t="s">
        <v>9</v>
      </c>
      <c r="E599" t="s">
        <v>9</v>
      </c>
      <c r="F599">
        <v>-11.3</v>
      </c>
      <c r="G599">
        <v>41</v>
      </c>
      <c r="H599">
        <v>0</v>
      </c>
      <c r="I599">
        <v>0</v>
      </c>
      <c r="J599">
        <v>158</v>
      </c>
      <c r="K599">
        <v>36.5</v>
      </c>
      <c r="L599">
        <v>2</v>
      </c>
      <c r="M599">
        <v>2</v>
      </c>
      <c r="N599">
        <v>0</v>
      </c>
      <c r="O599">
        <v>6</v>
      </c>
      <c r="P599">
        <v>36</v>
      </c>
      <c r="Q599">
        <v>18</v>
      </c>
      <c r="R599">
        <v>33</v>
      </c>
      <c r="S599">
        <v>14</v>
      </c>
      <c r="T599">
        <v>1</v>
      </c>
      <c r="U599">
        <v>5</v>
      </c>
      <c r="V599">
        <v>4.4000000000000004</v>
      </c>
      <c r="W599">
        <v>3.88</v>
      </c>
      <c r="X599">
        <v>1.36</v>
      </c>
      <c r="Y599">
        <v>41</v>
      </c>
      <c r="Z599">
        <v>21</v>
      </c>
      <c r="AA599">
        <v>38</v>
      </c>
      <c r="AB599">
        <v>0.29399999999999998</v>
      </c>
      <c r="AC599">
        <v>0</v>
      </c>
      <c r="AD599" s="134">
        <f t="shared" si="80"/>
        <v>8.1369863013698627</v>
      </c>
      <c r="AE599" s="134">
        <f t="shared" si="81"/>
        <v>3.452054794520548</v>
      </c>
      <c r="AF599" s="134">
        <f t="shared" si="82"/>
        <v>4.6849315068493151</v>
      </c>
      <c r="AH599" s="209">
        <f t="shared" si="85"/>
        <v>0</v>
      </c>
      <c r="AI599" s="209">
        <f t="shared" ca="1" si="86"/>
        <v>347</v>
      </c>
      <c r="AJ599" s="134">
        <f>(K599*'User Input'!$K$6)+(L599*'User Input'!$K$2)+(M599*'User Input'!$K$3)+(N599*'User Input'!$K$4)+(R599*'User Input'!$K$7)+(S599*'User Input'!$K$8)+(P599*'User Input'!$K$10)+(Q599*'User Input'!$K$9)+(O599*'User Input'!$K$11)+(I599*'User Input'!$K$12)</f>
        <v>62</v>
      </c>
      <c r="AK599">
        <f t="shared" si="88"/>
        <v>1.5121951219512195</v>
      </c>
      <c r="AL599" s="209">
        <f t="shared" ca="1" si="87"/>
        <v>462</v>
      </c>
      <c r="AM599" s="209">
        <f t="shared" ca="1" si="83"/>
        <v>290</v>
      </c>
      <c r="AN599" s="209">
        <f t="shared" ca="1" si="84"/>
        <v>395</v>
      </c>
    </row>
    <row r="600" spans="2:40" x14ac:dyDescent="0.2">
      <c r="B600" t="s">
        <v>2497</v>
      </c>
      <c r="C600" t="s">
        <v>138</v>
      </c>
      <c r="D600" t="s">
        <v>9</v>
      </c>
      <c r="E600" t="s">
        <v>9</v>
      </c>
      <c r="F600">
        <v>-11.3</v>
      </c>
      <c r="G600">
        <v>32</v>
      </c>
      <c r="H600">
        <v>2</v>
      </c>
      <c r="I600">
        <v>1</v>
      </c>
      <c r="J600">
        <v>278</v>
      </c>
      <c r="K600">
        <v>63</v>
      </c>
      <c r="L600">
        <v>3</v>
      </c>
      <c r="M600">
        <v>4</v>
      </c>
      <c r="N600">
        <v>0</v>
      </c>
      <c r="O600">
        <v>3</v>
      </c>
      <c r="P600">
        <v>65</v>
      </c>
      <c r="Q600">
        <v>33</v>
      </c>
      <c r="R600">
        <v>47</v>
      </c>
      <c r="S600">
        <v>25</v>
      </c>
      <c r="T600">
        <v>3</v>
      </c>
      <c r="U600">
        <v>9</v>
      </c>
      <c r="V600">
        <v>4.68</v>
      </c>
      <c r="W600">
        <v>4.42</v>
      </c>
      <c r="X600">
        <v>1.44</v>
      </c>
      <c r="Y600">
        <v>43</v>
      </c>
      <c r="Z600">
        <v>20</v>
      </c>
      <c r="AA600">
        <v>37</v>
      </c>
      <c r="AB600">
        <v>0.29099999999999998</v>
      </c>
      <c r="AC600">
        <v>0</v>
      </c>
      <c r="AD600" s="134">
        <f t="shared" si="80"/>
        <v>6.7142857142857144</v>
      </c>
      <c r="AE600" s="134">
        <f t="shared" si="81"/>
        <v>3.5714285714285716</v>
      </c>
      <c r="AF600" s="134">
        <f t="shared" si="82"/>
        <v>3.1428571428571428</v>
      </c>
      <c r="AH600" s="209">
        <f t="shared" si="85"/>
        <v>1</v>
      </c>
      <c r="AI600" s="209">
        <f t="shared" ca="1" si="86"/>
        <v>241</v>
      </c>
      <c r="AJ600" s="134">
        <f>(K600*'User Input'!$K$6)+(L600*'User Input'!$K$2)+(M600*'User Input'!$K$3)+(N600*'User Input'!$K$4)+(R600*'User Input'!$K$7)+(S600*'User Input'!$K$8)+(P600*'User Input'!$K$10)+(Q600*'User Input'!$K$9)+(O600*'User Input'!$K$11)+(I600*'User Input'!$K$12)</f>
        <v>93.5</v>
      </c>
      <c r="AK600">
        <f t="shared" si="88"/>
        <v>2.921875</v>
      </c>
      <c r="AL600" s="209">
        <f t="shared" ca="1" si="87"/>
        <v>353</v>
      </c>
      <c r="AM600" s="209">
        <f t="shared" ca="1" si="83"/>
        <v>175</v>
      </c>
      <c r="AN600" s="209">
        <f t="shared" ca="1" si="84"/>
        <v>188</v>
      </c>
    </row>
    <row r="601" spans="2:40" x14ac:dyDescent="0.2">
      <c r="B601" t="s">
        <v>334</v>
      </c>
      <c r="C601" t="s">
        <v>120</v>
      </c>
      <c r="D601" t="s">
        <v>9</v>
      </c>
      <c r="E601" t="s">
        <v>9</v>
      </c>
      <c r="F601">
        <v>-11.4</v>
      </c>
      <c r="G601">
        <v>41</v>
      </c>
      <c r="H601">
        <v>0</v>
      </c>
      <c r="I601">
        <v>0</v>
      </c>
      <c r="J601">
        <v>141</v>
      </c>
      <c r="K601">
        <v>32.4</v>
      </c>
      <c r="L601">
        <v>2</v>
      </c>
      <c r="M601">
        <v>2</v>
      </c>
      <c r="N601">
        <v>1</v>
      </c>
      <c r="O601">
        <v>8</v>
      </c>
      <c r="P601">
        <v>33</v>
      </c>
      <c r="Q601">
        <v>16</v>
      </c>
      <c r="R601">
        <v>31</v>
      </c>
      <c r="S601">
        <v>11</v>
      </c>
      <c r="T601">
        <v>1</v>
      </c>
      <c r="U601">
        <v>5</v>
      </c>
      <c r="V601">
        <v>4.4400000000000004</v>
      </c>
      <c r="W601">
        <v>3.66</v>
      </c>
      <c r="X601">
        <v>1.35</v>
      </c>
      <c r="Y601">
        <v>40</v>
      </c>
      <c r="Z601">
        <v>22</v>
      </c>
      <c r="AA601">
        <v>38</v>
      </c>
      <c r="AB601">
        <v>0.30099999999999999</v>
      </c>
      <c r="AC601">
        <v>0</v>
      </c>
      <c r="AD601" s="134">
        <f t="shared" si="80"/>
        <v>8.6111111111111107</v>
      </c>
      <c r="AE601" s="134">
        <f t="shared" si="81"/>
        <v>3.0555555555555558</v>
      </c>
      <c r="AF601" s="134">
        <f t="shared" si="82"/>
        <v>5.5555555555555554</v>
      </c>
      <c r="AH601" s="209">
        <f t="shared" si="85"/>
        <v>0</v>
      </c>
      <c r="AI601" s="209">
        <f t="shared" ca="1" si="86"/>
        <v>347</v>
      </c>
      <c r="AJ601" s="134">
        <f>(K601*'User Input'!$K$6)+(L601*'User Input'!$K$2)+(M601*'User Input'!$K$3)+(N601*'User Input'!$K$4)+(R601*'User Input'!$K$7)+(S601*'User Input'!$K$8)+(P601*'User Input'!$K$10)+(Q601*'User Input'!$K$9)+(O601*'User Input'!$K$11)+(I601*'User Input'!$K$12)</f>
        <v>63.699999999999989</v>
      </c>
      <c r="AK601">
        <f t="shared" si="88"/>
        <v>1.5536585365853657</v>
      </c>
      <c r="AL601" s="209">
        <f t="shared" ca="1" si="87"/>
        <v>453</v>
      </c>
      <c r="AM601" s="209">
        <f t="shared" ca="1" si="83"/>
        <v>275</v>
      </c>
      <c r="AN601" s="209">
        <f t="shared" ca="1" si="84"/>
        <v>395</v>
      </c>
    </row>
    <row r="602" spans="2:40" x14ac:dyDescent="0.2">
      <c r="B602" t="s">
        <v>606</v>
      </c>
      <c r="C602" t="s">
        <v>117</v>
      </c>
      <c r="D602" t="s">
        <v>9</v>
      </c>
      <c r="E602" t="s">
        <v>9</v>
      </c>
      <c r="F602">
        <v>-11.4</v>
      </c>
      <c r="G602">
        <v>36</v>
      </c>
      <c r="H602">
        <v>0</v>
      </c>
      <c r="I602">
        <v>0</v>
      </c>
      <c r="J602">
        <v>106</v>
      </c>
      <c r="K602">
        <v>24.9</v>
      </c>
      <c r="L602">
        <v>1</v>
      </c>
      <c r="M602">
        <v>1</v>
      </c>
      <c r="N602">
        <v>0</v>
      </c>
      <c r="O602">
        <v>4</v>
      </c>
      <c r="P602">
        <v>22</v>
      </c>
      <c r="Q602">
        <v>11</v>
      </c>
      <c r="R602">
        <v>28</v>
      </c>
      <c r="S602">
        <v>10</v>
      </c>
      <c r="T602">
        <v>1</v>
      </c>
      <c r="U602">
        <v>3</v>
      </c>
      <c r="V602">
        <v>3.91</v>
      </c>
      <c r="W602">
        <v>3.31</v>
      </c>
      <c r="X602">
        <v>1.27</v>
      </c>
      <c r="Y602">
        <v>37</v>
      </c>
      <c r="Z602">
        <v>20</v>
      </c>
      <c r="AA602">
        <v>43</v>
      </c>
      <c r="AB602">
        <v>0.28899999999999998</v>
      </c>
      <c r="AC602">
        <v>0</v>
      </c>
      <c r="AD602" s="134">
        <f t="shared" si="80"/>
        <v>10.120481927710843</v>
      </c>
      <c r="AE602" s="134">
        <f t="shared" si="81"/>
        <v>3.6144578313253013</v>
      </c>
      <c r="AF602" s="134">
        <f t="shared" si="82"/>
        <v>6.5060240963855414</v>
      </c>
      <c r="AH602" s="209">
        <f t="shared" si="85"/>
        <v>0</v>
      </c>
      <c r="AI602" s="209">
        <f t="shared" ca="1" si="86"/>
        <v>347</v>
      </c>
      <c r="AJ602" s="134">
        <f>(K602*'User Input'!$K$6)+(L602*'User Input'!$K$2)+(M602*'User Input'!$K$3)+(N602*'User Input'!$K$4)+(R602*'User Input'!$K$7)+(S602*'User Input'!$K$8)+(P602*'User Input'!$K$10)+(Q602*'User Input'!$K$9)+(O602*'User Input'!$K$11)+(I602*'User Input'!$K$12)</f>
        <v>47.699999999999989</v>
      </c>
      <c r="AK602">
        <f t="shared" si="88"/>
        <v>1.3249999999999997</v>
      </c>
      <c r="AL602" s="209">
        <f t="shared" ca="1" si="87"/>
        <v>526</v>
      </c>
      <c r="AM602" s="209">
        <f t="shared" ca="1" si="83"/>
        <v>588</v>
      </c>
      <c r="AN602" s="209">
        <f t="shared" ca="1" si="84"/>
        <v>541</v>
      </c>
    </row>
    <row r="603" spans="2:40" x14ac:dyDescent="0.2">
      <c r="B603" t="s">
        <v>560</v>
      </c>
      <c r="C603" t="s">
        <v>131</v>
      </c>
      <c r="D603" t="s">
        <v>9</v>
      </c>
      <c r="E603" t="s">
        <v>9</v>
      </c>
      <c r="F603">
        <v>-11.4</v>
      </c>
      <c r="G603">
        <v>26</v>
      </c>
      <c r="H603">
        <v>2</v>
      </c>
      <c r="I603">
        <v>1</v>
      </c>
      <c r="J603">
        <v>139</v>
      </c>
      <c r="K603">
        <v>32.6</v>
      </c>
      <c r="L603">
        <v>2</v>
      </c>
      <c r="M603">
        <v>2</v>
      </c>
      <c r="N603">
        <v>0</v>
      </c>
      <c r="O603">
        <v>2</v>
      </c>
      <c r="P603">
        <v>33</v>
      </c>
      <c r="Q603">
        <v>16</v>
      </c>
      <c r="R603">
        <v>28</v>
      </c>
      <c r="S603">
        <v>10</v>
      </c>
      <c r="T603">
        <v>1</v>
      </c>
      <c r="U603">
        <v>5</v>
      </c>
      <c r="V603">
        <v>4.3</v>
      </c>
      <c r="W603">
        <v>3.84</v>
      </c>
      <c r="X603">
        <v>1.31</v>
      </c>
      <c r="Y603">
        <v>44</v>
      </c>
      <c r="Z603">
        <v>21</v>
      </c>
      <c r="AA603">
        <v>36</v>
      </c>
      <c r="AB603">
        <v>0.29399999999999998</v>
      </c>
      <c r="AC603">
        <v>0</v>
      </c>
      <c r="AD603" s="134">
        <f t="shared" si="80"/>
        <v>7.7300613496932513</v>
      </c>
      <c r="AE603" s="134">
        <f t="shared" si="81"/>
        <v>2.7607361963190185</v>
      </c>
      <c r="AF603" s="134">
        <f t="shared" si="82"/>
        <v>4.9693251533742329</v>
      </c>
      <c r="AH603" s="209">
        <f t="shared" si="85"/>
        <v>1</v>
      </c>
      <c r="AI603" s="209">
        <f t="shared" ca="1" si="86"/>
        <v>241</v>
      </c>
      <c r="AJ603" s="134">
        <f>(K603*'User Input'!$K$6)+(L603*'User Input'!$K$2)+(M603*'User Input'!$K$3)+(N603*'User Input'!$K$4)+(R603*'User Input'!$K$7)+(S603*'User Input'!$K$8)+(P603*'User Input'!$K$10)+(Q603*'User Input'!$K$9)+(O603*'User Input'!$K$11)+(I603*'User Input'!$K$12)</f>
        <v>59.800000000000011</v>
      </c>
      <c r="AK603">
        <f t="shared" si="88"/>
        <v>2.3000000000000003</v>
      </c>
      <c r="AL603" s="209">
        <f t="shared" ca="1" si="87"/>
        <v>469</v>
      </c>
      <c r="AM603" s="209">
        <f t="shared" ca="1" si="83"/>
        <v>366</v>
      </c>
      <c r="AN603" s="209">
        <f t="shared" ca="1" si="84"/>
        <v>395</v>
      </c>
    </row>
    <row r="604" spans="2:40" x14ac:dyDescent="0.2">
      <c r="B604" t="s">
        <v>1487</v>
      </c>
      <c r="C604" t="s">
        <v>134</v>
      </c>
      <c r="D604" t="s">
        <v>9</v>
      </c>
      <c r="E604" t="s">
        <v>9</v>
      </c>
      <c r="F604">
        <v>-11.4</v>
      </c>
      <c r="G604">
        <v>24</v>
      </c>
      <c r="H604">
        <v>0</v>
      </c>
      <c r="I604">
        <v>0</v>
      </c>
      <c r="J604">
        <v>115</v>
      </c>
      <c r="K604">
        <v>26.7</v>
      </c>
      <c r="L604">
        <v>1</v>
      </c>
      <c r="M604">
        <v>1</v>
      </c>
      <c r="N604">
        <v>0</v>
      </c>
      <c r="O604">
        <v>2</v>
      </c>
      <c r="P604">
        <v>23</v>
      </c>
      <c r="Q604">
        <v>11</v>
      </c>
      <c r="R604">
        <v>30</v>
      </c>
      <c r="S604">
        <v>14</v>
      </c>
      <c r="T604">
        <v>1</v>
      </c>
      <c r="U604">
        <v>3</v>
      </c>
      <c r="V604">
        <v>3.7</v>
      </c>
      <c r="W604">
        <v>3.6</v>
      </c>
      <c r="X604">
        <v>1.38</v>
      </c>
      <c r="Y604">
        <v>48</v>
      </c>
      <c r="Z604">
        <v>20</v>
      </c>
      <c r="AA604">
        <v>32</v>
      </c>
      <c r="AB604">
        <v>0.30099999999999999</v>
      </c>
      <c r="AC604">
        <v>0</v>
      </c>
      <c r="AD604" s="134">
        <f t="shared" si="80"/>
        <v>10.112359550561798</v>
      </c>
      <c r="AE604" s="134">
        <f t="shared" si="81"/>
        <v>4.7191011235955056</v>
      </c>
      <c r="AF604" s="134">
        <f t="shared" si="82"/>
        <v>5.3932584269662929</v>
      </c>
      <c r="AH604" s="209">
        <f t="shared" si="85"/>
        <v>0</v>
      </c>
      <c r="AI604" s="209">
        <f t="shared" ca="1" si="86"/>
        <v>347</v>
      </c>
      <c r="AJ604" s="134">
        <f>(K604*'User Input'!$K$6)+(L604*'User Input'!$K$2)+(M604*'User Input'!$K$3)+(N604*'User Input'!$K$4)+(R604*'User Input'!$K$7)+(S604*'User Input'!$K$8)+(P604*'User Input'!$K$10)+(Q604*'User Input'!$K$9)+(O604*'User Input'!$K$11)+(I604*'User Input'!$K$12)</f>
        <v>49.099999999999994</v>
      </c>
      <c r="AK604">
        <f t="shared" si="88"/>
        <v>2.0458333333333329</v>
      </c>
      <c r="AL604" s="209">
        <f t="shared" ca="1" si="87"/>
        <v>520</v>
      </c>
      <c r="AM604" s="209">
        <f t="shared" ca="1" si="83"/>
        <v>673</v>
      </c>
      <c r="AN604" s="209">
        <f t="shared" ca="1" si="84"/>
        <v>541</v>
      </c>
    </row>
    <row r="605" spans="2:40" x14ac:dyDescent="0.2">
      <c r="B605" t="s">
        <v>2365</v>
      </c>
      <c r="C605" t="s">
        <v>139</v>
      </c>
      <c r="D605" t="s">
        <v>9</v>
      </c>
      <c r="E605" t="s">
        <v>9</v>
      </c>
      <c r="F605">
        <v>-11.4</v>
      </c>
      <c r="G605">
        <v>36</v>
      </c>
      <c r="H605">
        <v>0</v>
      </c>
      <c r="I605">
        <v>0</v>
      </c>
      <c r="J605">
        <v>123</v>
      </c>
      <c r="K605">
        <v>28.5</v>
      </c>
      <c r="L605">
        <v>1</v>
      </c>
      <c r="M605">
        <v>1</v>
      </c>
      <c r="N605">
        <v>0</v>
      </c>
      <c r="O605">
        <v>11</v>
      </c>
      <c r="P605">
        <v>26</v>
      </c>
      <c r="Q605">
        <v>12</v>
      </c>
      <c r="R605">
        <v>30</v>
      </c>
      <c r="S605">
        <v>12</v>
      </c>
      <c r="T605">
        <v>2</v>
      </c>
      <c r="U605">
        <v>3</v>
      </c>
      <c r="V605">
        <v>3.88</v>
      </c>
      <c r="W605">
        <v>3.5</v>
      </c>
      <c r="X605">
        <v>1.33</v>
      </c>
      <c r="Y605">
        <v>49</v>
      </c>
      <c r="Z605">
        <v>20</v>
      </c>
      <c r="AA605">
        <v>31</v>
      </c>
      <c r="AB605">
        <v>0.29699999999999999</v>
      </c>
      <c r="AC605">
        <v>0</v>
      </c>
      <c r="AD605" s="134">
        <f t="shared" si="80"/>
        <v>9.473684210526315</v>
      </c>
      <c r="AE605" s="134">
        <f t="shared" si="81"/>
        <v>3.7894736842105261</v>
      </c>
      <c r="AF605" s="134">
        <f t="shared" si="82"/>
        <v>5.6842105263157894</v>
      </c>
      <c r="AH605" s="209">
        <f t="shared" si="85"/>
        <v>0</v>
      </c>
      <c r="AI605" s="209">
        <f t="shared" ca="1" si="86"/>
        <v>347</v>
      </c>
      <c r="AJ605" s="134">
        <f>(K605*'User Input'!$K$6)+(L605*'User Input'!$K$2)+(M605*'User Input'!$K$3)+(N605*'User Input'!$K$4)+(R605*'User Input'!$K$7)+(S605*'User Input'!$K$8)+(P605*'User Input'!$K$10)+(Q605*'User Input'!$K$9)+(O605*'User Input'!$K$11)+(I605*'User Input'!$K$12)</f>
        <v>52.5</v>
      </c>
      <c r="AK605">
        <f t="shared" si="88"/>
        <v>1.4583333333333333</v>
      </c>
      <c r="AL605" s="209">
        <f t="shared" ca="1" si="87"/>
        <v>503</v>
      </c>
      <c r="AM605" s="209">
        <f t="shared" ca="1" si="83"/>
        <v>600</v>
      </c>
      <c r="AN605" s="209">
        <f t="shared" ca="1" si="84"/>
        <v>541</v>
      </c>
    </row>
    <row r="606" spans="2:40" x14ac:dyDescent="0.2">
      <c r="B606" t="s">
        <v>616</v>
      </c>
      <c r="C606" t="s">
        <v>135</v>
      </c>
      <c r="D606" t="s">
        <v>9</v>
      </c>
      <c r="E606" t="s">
        <v>9</v>
      </c>
      <c r="F606">
        <v>-11.5</v>
      </c>
      <c r="G606">
        <v>36</v>
      </c>
      <c r="H606">
        <v>0</v>
      </c>
      <c r="I606">
        <v>0</v>
      </c>
      <c r="J606">
        <v>124</v>
      </c>
      <c r="K606">
        <v>28.5</v>
      </c>
      <c r="L606">
        <v>2</v>
      </c>
      <c r="M606">
        <v>1</v>
      </c>
      <c r="N606">
        <v>0</v>
      </c>
      <c r="O606">
        <v>5</v>
      </c>
      <c r="P606">
        <v>25</v>
      </c>
      <c r="Q606">
        <v>12</v>
      </c>
      <c r="R606">
        <v>30</v>
      </c>
      <c r="S606">
        <v>15</v>
      </c>
      <c r="T606">
        <v>1</v>
      </c>
      <c r="U606">
        <v>3</v>
      </c>
      <c r="V606">
        <v>3.71</v>
      </c>
      <c r="W606">
        <v>3.72</v>
      </c>
      <c r="X606">
        <v>1.4</v>
      </c>
      <c r="Y606">
        <v>51</v>
      </c>
      <c r="Z606">
        <v>21</v>
      </c>
      <c r="AA606">
        <v>29</v>
      </c>
      <c r="AB606">
        <v>0.30199999999999999</v>
      </c>
      <c r="AC606">
        <v>0</v>
      </c>
      <c r="AD606" s="134">
        <f t="shared" si="80"/>
        <v>9.473684210526315</v>
      </c>
      <c r="AE606" s="134">
        <f t="shared" si="81"/>
        <v>4.7368421052631575</v>
      </c>
      <c r="AF606" s="134">
        <f t="shared" si="82"/>
        <v>4.7368421052631575</v>
      </c>
      <c r="AH606" s="209">
        <f t="shared" si="85"/>
        <v>0</v>
      </c>
      <c r="AI606" s="209">
        <f t="shared" ca="1" si="86"/>
        <v>347</v>
      </c>
      <c r="AJ606" s="134">
        <f>(K606*'User Input'!$K$6)+(L606*'User Input'!$K$2)+(M606*'User Input'!$K$3)+(N606*'User Input'!$K$4)+(R606*'User Input'!$K$7)+(S606*'User Input'!$K$8)+(P606*'User Input'!$K$10)+(Q606*'User Input'!$K$9)+(O606*'User Input'!$K$11)+(I606*'User Input'!$K$12)</f>
        <v>57.5</v>
      </c>
      <c r="AK606">
        <f t="shared" si="88"/>
        <v>1.5972222222222223</v>
      </c>
      <c r="AL606" s="209">
        <f t="shared" ca="1" si="87"/>
        <v>482</v>
      </c>
      <c r="AM606" s="209">
        <f t="shared" ca="1" si="83"/>
        <v>668</v>
      </c>
      <c r="AN606" s="209">
        <f t="shared" ca="1" si="84"/>
        <v>541</v>
      </c>
    </row>
    <row r="607" spans="2:40" x14ac:dyDescent="0.2">
      <c r="B607" t="s">
        <v>659</v>
      </c>
      <c r="C607" t="s">
        <v>139</v>
      </c>
      <c r="D607" t="s">
        <v>9</v>
      </c>
      <c r="E607" t="s">
        <v>9</v>
      </c>
      <c r="F607">
        <v>-11.5</v>
      </c>
      <c r="G607">
        <v>24</v>
      </c>
      <c r="H607">
        <v>0</v>
      </c>
      <c r="I607">
        <v>0</v>
      </c>
      <c r="J607">
        <v>92</v>
      </c>
      <c r="K607">
        <v>21.9</v>
      </c>
      <c r="L607">
        <v>1</v>
      </c>
      <c r="M607">
        <v>1</v>
      </c>
      <c r="N607">
        <v>0</v>
      </c>
      <c r="O607">
        <v>7</v>
      </c>
      <c r="P607">
        <v>20</v>
      </c>
      <c r="Q607">
        <v>9</v>
      </c>
      <c r="R607">
        <v>25</v>
      </c>
      <c r="S607">
        <v>7</v>
      </c>
      <c r="T607">
        <v>1</v>
      </c>
      <c r="U607">
        <v>3</v>
      </c>
      <c r="V607">
        <v>3.71</v>
      </c>
      <c r="W607">
        <v>3.02</v>
      </c>
      <c r="X607">
        <v>1.21</v>
      </c>
      <c r="Y607">
        <v>44</v>
      </c>
      <c r="Z607">
        <v>20</v>
      </c>
      <c r="AA607">
        <v>36</v>
      </c>
      <c r="AB607">
        <v>0.29499999999999998</v>
      </c>
      <c r="AC607">
        <v>0</v>
      </c>
      <c r="AD607" s="134">
        <f t="shared" si="80"/>
        <v>10.273972602739727</v>
      </c>
      <c r="AE607" s="134">
        <f t="shared" si="81"/>
        <v>2.8767123287671237</v>
      </c>
      <c r="AF607" s="134">
        <f t="shared" si="82"/>
        <v>7.3972602739726039</v>
      </c>
      <c r="AH607" s="209">
        <f t="shared" si="85"/>
        <v>0</v>
      </c>
      <c r="AI607" s="209">
        <f t="shared" ca="1" si="86"/>
        <v>347</v>
      </c>
      <c r="AJ607" s="134">
        <f>(K607*'User Input'!$K$6)+(L607*'User Input'!$K$2)+(M607*'User Input'!$K$3)+(N607*'User Input'!$K$4)+(R607*'User Input'!$K$7)+(S607*'User Input'!$K$8)+(P607*'User Input'!$K$10)+(Q607*'User Input'!$K$9)+(O607*'User Input'!$K$11)+(I607*'User Input'!$K$12)</f>
        <v>44.199999999999989</v>
      </c>
      <c r="AK607">
        <f t="shared" si="88"/>
        <v>1.8416666666666661</v>
      </c>
      <c r="AL607" s="209">
        <f t="shared" ca="1" si="87"/>
        <v>546</v>
      </c>
      <c r="AM607" s="209">
        <f t="shared" ca="1" si="83"/>
        <v>668</v>
      </c>
      <c r="AN607" s="209">
        <f t="shared" ca="1" si="84"/>
        <v>541</v>
      </c>
    </row>
    <row r="608" spans="2:40" x14ac:dyDescent="0.2">
      <c r="B608" t="s">
        <v>3623</v>
      </c>
      <c r="C608" t="s">
        <v>139</v>
      </c>
      <c r="D608" t="s">
        <v>9</v>
      </c>
      <c r="E608" t="s">
        <v>9</v>
      </c>
      <c r="F608">
        <v>-11.5</v>
      </c>
      <c r="G608">
        <v>24</v>
      </c>
      <c r="H608">
        <v>0</v>
      </c>
      <c r="I608">
        <v>0</v>
      </c>
      <c r="J608">
        <v>114</v>
      </c>
      <c r="K608">
        <v>26.7</v>
      </c>
      <c r="L608">
        <v>1</v>
      </c>
      <c r="M608">
        <v>1</v>
      </c>
      <c r="N608">
        <v>0</v>
      </c>
      <c r="O608">
        <v>2</v>
      </c>
      <c r="P608">
        <v>24</v>
      </c>
      <c r="Q608">
        <v>12</v>
      </c>
      <c r="R608">
        <v>29</v>
      </c>
      <c r="S608">
        <v>11</v>
      </c>
      <c r="T608">
        <v>1</v>
      </c>
      <c r="U608">
        <v>4</v>
      </c>
      <c r="V608">
        <v>3.98</v>
      </c>
      <c r="W608">
        <v>3.46</v>
      </c>
      <c r="X608">
        <v>1.3</v>
      </c>
      <c r="Y608">
        <v>43</v>
      </c>
      <c r="Z608">
        <v>20</v>
      </c>
      <c r="AA608">
        <v>37</v>
      </c>
      <c r="AB608">
        <v>0.29099999999999998</v>
      </c>
      <c r="AC608">
        <v>0</v>
      </c>
      <c r="AD608" s="134">
        <f t="shared" si="80"/>
        <v>9.7752808988764048</v>
      </c>
      <c r="AE608" s="134">
        <f t="shared" si="81"/>
        <v>3.707865168539326</v>
      </c>
      <c r="AF608" s="134">
        <f t="shared" si="82"/>
        <v>6.0674157303370784</v>
      </c>
      <c r="AH608" s="209">
        <f t="shared" si="85"/>
        <v>0</v>
      </c>
      <c r="AI608" s="209">
        <f t="shared" ca="1" si="86"/>
        <v>347</v>
      </c>
      <c r="AJ608" s="134">
        <f>(K608*'User Input'!$K$6)+(L608*'User Input'!$K$2)+(M608*'User Input'!$K$3)+(N608*'User Input'!$K$4)+(R608*'User Input'!$K$7)+(S608*'User Input'!$K$8)+(P608*'User Input'!$K$10)+(Q608*'User Input'!$K$9)+(O608*'User Input'!$K$11)+(I608*'User Input'!$K$12)</f>
        <v>49.599999999999994</v>
      </c>
      <c r="AK608">
        <f t="shared" si="88"/>
        <v>2.0666666666666664</v>
      </c>
      <c r="AL608" s="209">
        <f t="shared" ca="1" si="87"/>
        <v>518</v>
      </c>
      <c r="AM608" s="209">
        <f t="shared" ca="1" si="83"/>
        <v>548</v>
      </c>
      <c r="AN608" s="209">
        <f t="shared" ca="1" si="84"/>
        <v>466</v>
      </c>
    </row>
    <row r="609" spans="2:40" x14ac:dyDescent="0.2">
      <c r="B609" t="s">
        <v>2447</v>
      </c>
      <c r="C609" t="s">
        <v>139</v>
      </c>
      <c r="D609" t="s">
        <v>111</v>
      </c>
      <c r="E609" t="s">
        <v>111</v>
      </c>
      <c r="F609">
        <v>-11.5</v>
      </c>
      <c r="G609">
        <v>13</v>
      </c>
      <c r="H609">
        <v>13</v>
      </c>
      <c r="I609">
        <v>6</v>
      </c>
      <c r="J609">
        <v>303</v>
      </c>
      <c r="K609">
        <v>68.900000000000006</v>
      </c>
      <c r="L609">
        <v>4</v>
      </c>
      <c r="M609">
        <v>5</v>
      </c>
      <c r="N609">
        <v>0</v>
      </c>
      <c r="O609">
        <v>0</v>
      </c>
      <c r="P609">
        <v>69</v>
      </c>
      <c r="Q609">
        <v>37</v>
      </c>
      <c r="R609">
        <v>60</v>
      </c>
      <c r="S609">
        <v>28</v>
      </c>
      <c r="T609">
        <v>4</v>
      </c>
      <c r="U609">
        <v>12</v>
      </c>
      <c r="V609">
        <v>4.8499999999999996</v>
      </c>
      <c r="W609">
        <v>4.2699999999999996</v>
      </c>
      <c r="X609">
        <v>1.42</v>
      </c>
      <c r="Y609">
        <v>43</v>
      </c>
      <c r="Z609">
        <v>20</v>
      </c>
      <c r="AA609">
        <v>37</v>
      </c>
      <c r="AB609">
        <v>0.28899999999999998</v>
      </c>
      <c r="AC609">
        <v>0</v>
      </c>
      <c r="AD609" s="134">
        <f t="shared" si="80"/>
        <v>7.8374455732946293</v>
      </c>
      <c r="AE609" s="134">
        <f t="shared" si="81"/>
        <v>3.657474600870827</v>
      </c>
      <c r="AF609" s="134">
        <f t="shared" si="82"/>
        <v>4.1799709724238028</v>
      </c>
      <c r="AH609" s="209">
        <f t="shared" si="85"/>
        <v>6</v>
      </c>
      <c r="AI609" s="209">
        <f t="shared" ca="1" si="86"/>
        <v>158</v>
      </c>
      <c r="AJ609" s="134">
        <f>(K609*'User Input'!$K$6)+(L609*'User Input'!$K$2)+(M609*'User Input'!$K$3)+(N609*'User Input'!$K$4)+(R609*'User Input'!$K$7)+(S609*'User Input'!$K$8)+(P609*'User Input'!$K$10)+(Q609*'User Input'!$K$9)+(O609*'User Input'!$K$11)+(I609*'User Input'!$K$12)</f>
        <v>123.70000000000002</v>
      </c>
      <c r="AK609">
        <f t="shared" si="88"/>
        <v>9.5153846153846171</v>
      </c>
      <c r="AL609" s="209">
        <f t="shared" ca="1" si="87"/>
        <v>265</v>
      </c>
      <c r="AM609" s="209">
        <f t="shared" ca="1" si="83"/>
        <v>111</v>
      </c>
      <c r="AN609" s="209">
        <f t="shared" ca="1" si="84"/>
        <v>150</v>
      </c>
    </row>
    <row r="610" spans="2:40" x14ac:dyDescent="0.2">
      <c r="B610" t="s">
        <v>2485</v>
      </c>
      <c r="C610" t="s">
        <v>132</v>
      </c>
      <c r="D610" t="s">
        <v>9</v>
      </c>
      <c r="E610" t="s">
        <v>9</v>
      </c>
      <c r="F610">
        <v>-11.5</v>
      </c>
      <c r="G610">
        <v>24</v>
      </c>
      <c r="H610">
        <v>0</v>
      </c>
      <c r="I610">
        <v>0</v>
      </c>
      <c r="J610">
        <v>103</v>
      </c>
      <c r="K610">
        <v>24.3</v>
      </c>
      <c r="L610">
        <v>1</v>
      </c>
      <c r="M610">
        <v>1</v>
      </c>
      <c r="N610">
        <v>0</v>
      </c>
      <c r="O610">
        <v>2</v>
      </c>
      <c r="P610">
        <v>21</v>
      </c>
      <c r="Q610">
        <v>10</v>
      </c>
      <c r="R610">
        <v>26</v>
      </c>
      <c r="S610">
        <v>10</v>
      </c>
      <c r="T610">
        <v>1</v>
      </c>
      <c r="U610">
        <v>3</v>
      </c>
      <c r="V610">
        <v>3.73</v>
      </c>
      <c r="W610">
        <v>3.47</v>
      </c>
      <c r="X610">
        <v>1.28</v>
      </c>
      <c r="Y610">
        <v>43</v>
      </c>
      <c r="Z610">
        <v>21</v>
      </c>
      <c r="AA610">
        <v>37</v>
      </c>
      <c r="AB610">
        <v>0.28899999999999998</v>
      </c>
      <c r="AC610">
        <v>0</v>
      </c>
      <c r="AD610" s="134">
        <f t="shared" si="80"/>
        <v>9.6296296296296298</v>
      </c>
      <c r="AE610" s="134">
        <f t="shared" si="81"/>
        <v>3.7037037037037037</v>
      </c>
      <c r="AF610" s="134">
        <f t="shared" si="82"/>
        <v>5.9259259259259256</v>
      </c>
      <c r="AH610" s="209">
        <f t="shared" si="85"/>
        <v>0</v>
      </c>
      <c r="AI610" s="209">
        <f t="shared" ca="1" si="86"/>
        <v>347</v>
      </c>
      <c r="AJ610" s="134">
        <f>(K610*'User Input'!$K$6)+(L610*'User Input'!$K$2)+(M610*'User Input'!$K$3)+(N610*'User Input'!$K$4)+(R610*'User Input'!$K$7)+(S610*'User Input'!$K$8)+(P610*'User Input'!$K$10)+(Q610*'User Input'!$K$9)+(O610*'User Input'!$K$11)+(I610*'User Input'!$K$12)</f>
        <v>46.900000000000006</v>
      </c>
      <c r="AK610">
        <f t="shared" si="88"/>
        <v>1.9541666666666668</v>
      </c>
      <c r="AL610" s="209">
        <f t="shared" ca="1" si="87"/>
        <v>527</v>
      </c>
      <c r="AM610" s="209">
        <f t="shared" ca="1" si="83"/>
        <v>663</v>
      </c>
      <c r="AN610" s="209">
        <f t="shared" ca="1" si="84"/>
        <v>541</v>
      </c>
    </row>
    <row r="611" spans="2:40" x14ac:dyDescent="0.2">
      <c r="B611" t="s">
        <v>628</v>
      </c>
      <c r="C611" t="s">
        <v>2</v>
      </c>
      <c r="D611" t="s">
        <v>9</v>
      </c>
      <c r="E611" t="s">
        <v>9</v>
      </c>
      <c r="F611">
        <v>-11.6</v>
      </c>
      <c r="G611">
        <v>24</v>
      </c>
      <c r="H611">
        <v>0</v>
      </c>
      <c r="I611">
        <v>0</v>
      </c>
      <c r="J611">
        <v>114</v>
      </c>
      <c r="K611">
        <v>26.7</v>
      </c>
      <c r="L611">
        <v>1</v>
      </c>
      <c r="M611">
        <v>1</v>
      </c>
      <c r="N611">
        <v>0</v>
      </c>
      <c r="O611">
        <v>2</v>
      </c>
      <c r="P611">
        <v>24</v>
      </c>
      <c r="Q611">
        <v>11</v>
      </c>
      <c r="R611">
        <v>27</v>
      </c>
      <c r="S611">
        <v>11</v>
      </c>
      <c r="T611">
        <v>1</v>
      </c>
      <c r="U611">
        <v>3</v>
      </c>
      <c r="V611">
        <v>3.77</v>
      </c>
      <c r="W611">
        <v>3.57</v>
      </c>
      <c r="X611">
        <v>1.3</v>
      </c>
      <c r="Y611">
        <v>46</v>
      </c>
      <c r="Z611">
        <v>21</v>
      </c>
      <c r="AA611">
        <v>34</v>
      </c>
      <c r="AB611">
        <v>0.29399999999999998</v>
      </c>
      <c r="AC611">
        <v>0</v>
      </c>
      <c r="AD611" s="134">
        <f t="shared" si="80"/>
        <v>9.1011235955056176</v>
      </c>
      <c r="AE611" s="134">
        <f t="shared" si="81"/>
        <v>3.707865168539326</v>
      </c>
      <c r="AF611" s="134">
        <f t="shared" si="82"/>
        <v>5.3932584269662911</v>
      </c>
      <c r="AH611" s="209">
        <f t="shared" si="85"/>
        <v>0</v>
      </c>
      <c r="AI611" s="209">
        <f t="shared" ca="1" si="86"/>
        <v>347</v>
      </c>
      <c r="AJ611" s="134">
        <f>(K611*'User Input'!$K$6)+(L611*'User Input'!$K$2)+(M611*'User Input'!$K$3)+(N611*'User Input'!$K$4)+(R611*'User Input'!$K$7)+(S611*'User Input'!$K$8)+(P611*'User Input'!$K$10)+(Q611*'User Input'!$K$9)+(O611*'User Input'!$K$11)+(I611*'User Input'!$K$12)</f>
        <v>49.599999999999994</v>
      </c>
      <c r="AK611">
        <f t="shared" si="88"/>
        <v>2.0666666666666664</v>
      </c>
      <c r="AL611" s="209">
        <f t="shared" ca="1" si="87"/>
        <v>518</v>
      </c>
      <c r="AM611" s="209">
        <f t="shared" ca="1" si="83"/>
        <v>650</v>
      </c>
      <c r="AN611" s="209">
        <f t="shared" ca="1" si="84"/>
        <v>541</v>
      </c>
    </row>
    <row r="612" spans="2:40" x14ac:dyDescent="0.2">
      <c r="B612" t="s">
        <v>654</v>
      </c>
      <c r="C612" t="s">
        <v>132</v>
      </c>
      <c r="D612" t="s">
        <v>9</v>
      </c>
      <c r="E612" t="s">
        <v>9</v>
      </c>
      <c r="F612">
        <v>-11.6</v>
      </c>
      <c r="G612">
        <v>36</v>
      </c>
      <c r="H612">
        <v>0</v>
      </c>
      <c r="I612">
        <v>0</v>
      </c>
      <c r="J612">
        <v>122</v>
      </c>
      <c r="K612">
        <v>28.5</v>
      </c>
      <c r="L612">
        <v>1</v>
      </c>
      <c r="M612">
        <v>1</v>
      </c>
      <c r="N612">
        <v>0</v>
      </c>
      <c r="O612">
        <v>6</v>
      </c>
      <c r="P612">
        <v>27</v>
      </c>
      <c r="Q612">
        <v>13</v>
      </c>
      <c r="R612">
        <v>28</v>
      </c>
      <c r="S612">
        <v>11</v>
      </c>
      <c r="T612">
        <v>1</v>
      </c>
      <c r="U612">
        <v>3</v>
      </c>
      <c r="V612">
        <v>3.96</v>
      </c>
      <c r="W612">
        <v>3.65</v>
      </c>
      <c r="X612">
        <v>1.32</v>
      </c>
      <c r="Y612">
        <v>43</v>
      </c>
      <c r="Z612">
        <v>21</v>
      </c>
      <c r="AA612">
        <v>36</v>
      </c>
      <c r="AB612">
        <v>0.29399999999999998</v>
      </c>
      <c r="AC612">
        <v>0</v>
      </c>
      <c r="AD612" s="134">
        <f t="shared" si="80"/>
        <v>8.8421052631578956</v>
      </c>
      <c r="AE612" s="134">
        <f t="shared" si="81"/>
        <v>3.4736842105263159</v>
      </c>
      <c r="AF612" s="134">
        <f t="shared" si="82"/>
        <v>5.3684210526315796</v>
      </c>
      <c r="AH612" s="209">
        <f t="shared" si="85"/>
        <v>0</v>
      </c>
      <c r="AI612" s="209">
        <f t="shared" ca="1" si="86"/>
        <v>347</v>
      </c>
      <c r="AJ612" s="134">
        <f>(K612*'User Input'!$K$6)+(L612*'User Input'!$K$2)+(M612*'User Input'!$K$3)+(N612*'User Input'!$K$4)+(R612*'User Input'!$K$7)+(S612*'User Input'!$K$8)+(P612*'User Input'!$K$10)+(Q612*'User Input'!$K$9)+(O612*'User Input'!$K$11)+(I612*'User Input'!$K$12)</f>
        <v>50.5</v>
      </c>
      <c r="AK612">
        <f t="shared" si="88"/>
        <v>1.4027777777777777</v>
      </c>
      <c r="AL612" s="209">
        <f t="shared" ca="1" si="87"/>
        <v>515</v>
      </c>
      <c r="AM612" s="209">
        <f t="shared" ca="1" si="83"/>
        <v>561</v>
      </c>
      <c r="AN612" s="209">
        <f t="shared" ca="1" si="84"/>
        <v>541</v>
      </c>
    </row>
    <row r="613" spans="2:40" x14ac:dyDescent="0.2">
      <c r="B613" t="s">
        <v>2379</v>
      </c>
      <c r="C613" t="s">
        <v>117</v>
      </c>
      <c r="D613" t="s">
        <v>9</v>
      </c>
      <c r="E613" t="s">
        <v>9</v>
      </c>
      <c r="F613">
        <v>-11.6</v>
      </c>
      <c r="G613">
        <v>24</v>
      </c>
      <c r="H613">
        <v>0</v>
      </c>
      <c r="I613">
        <v>0</v>
      </c>
      <c r="J613">
        <v>147</v>
      </c>
      <c r="K613">
        <v>34</v>
      </c>
      <c r="L613">
        <v>2</v>
      </c>
      <c r="M613">
        <v>2</v>
      </c>
      <c r="N613">
        <v>0</v>
      </c>
      <c r="O613">
        <v>2</v>
      </c>
      <c r="P613">
        <v>33</v>
      </c>
      <c r="Q613">
        <v>16</v>
      </c>
      <c r="R613">
        <v>33</v>
      </c>
      <c r="S613">
        <v>14</v>
      </c>
      <c r="T613">
        <v>1</v>
      </c>
      <c r="U613">
        <v>5</v>
      </c>
      <c r="V613">
        <v>4.34</v>
      </c>
      <c r="W613">
        <v>3.78</v>
      </c>
      <c r="X613">
        <v>1.36</v>
      </c>
      <c r="Y613">
        <v>41</v>
      </c>
      <c r="Z613">
        <v>20</v>
      </c>
      <c r="AA613">
        <v>39</v>
      </c>
      <c r="AB613">
        <v>0.29599999999999999</v>
      </c>
      <c r="AC613">
        <v>0</v>
      </c>
      <c r="AD613" s="134">
        <f t="shared" si="80"/>
        <v>8.735294117647058</v>
      </c>
      <c r="AE613" s="134">
        <f t="shared" si="81"/>
        <v>3.7058823529411766</v>
      </c>
      <c r="AF613" s="134">
        <f t="shared" si="82"/>
        <v>5.0294117647058814</v>
      </c>
      <c r="AH613" s="209">
        <f t="shared" si="85"/>
        <v>0</v>
      </c>
      <c r="AI613" s="209">
        <f t="shared" ca="1" si="86"/>
        <v>347</v>
      </c>
      <c r="AJ613" s="134">
        <f>(K613*'User Input'!$K$6)+(L613*'User Input'!$K$2)+(M613*'User Input'!$K$3)+(N613*'User Input'!$K$4)+(R613*'User Input'!$K$7)+(S613*'User Input'!$K$8)+(P613*'User Input'!$K$10)+(Q613*'User Input'!$K$9)+(O613*'User Input'!$K$11)+(I613*'User Input'!$K$12)</f>
        <v>59.5</v>
      </c>
      <c r="AK613">
        <f t="shared" si="88"/>
        <v>2.4791666666666665</v>
      </c>
      <c r="AL613" s="209">
        <f t="shared" ca="1" si="87"/>
        <v>471</v>
      </c>
      <c r="AM613" s="209">
        <f t="shared" ca="1" si="83"/>
        <v>336</v>
      </c>
      <c r="AN613" s="209">
        <f t="shared" ca="1" si="84"/>
        <v>395</v>
      </c>
    </row>
    <row r="614" spans="2:40" x14ac:dyDescent="0.2">
      <c r="B614" t="s">
        <v>938</v>
      </c>
      <c r="C614" t="s">
        <v>8</v>
      </c>
      <c r="D614" t="s">
        <v>9</v>
      </c>
      <c r="E614" t="s">
        <v>9</v>
      </c>
      <c r="F614">
        <v>-11.6</v>
      </c>
      <c r="G614">
        <v>32</v>
      </c>
      <c r="H614">
        <v>0</v>
      </c>
      <c r="I614">
        <v>0</v>
      </c>
      <c r="J614">
        <v>141</v>
      </c>
      <c r="K614">
        <v>32.4</v>
      </c>
      <c r="L614">
        <v>2</v>
      </c>
      <c r="M614">
        <v>2</v>
      </c>
      <c r="N614">
        <v>0</v>
      </c>
      <c r="O614">
        <v>3</v>
      </c>
      <c r="P614">
        <v>32</v>
      </c>
      <c r="Q614">
        <v>16</v>
      </c>
      <c r="R614">
        <v>30</v>
      </c>
      <c r="S614">
        <v>12</v>
      </c>
      <c r="T614">
        <v>1</v>
      </c>
      <c r="U614">
        <v>4</v>
      </c>
      <c r="V614">
        <v>4.37</v>
      </c>
      <c r="W614">
        <v>3.94</v>
      </c>
      <c r="X614">
        <v>1.37</v>
      </c>
      <c r="Y614">
        <v>43</v>
      </c>
      <c r="Z614">
        <v>21</v>
      </c>
      <c r="AA614">
        <v>36</v>
      </c>
      <c r="AB614">
        <v>0.30399999999999999</v>
      </c>
      <c r="AC614">
        <v>0</v>
      </c>
      <c r="AD614" s="134">
        <f t="shared" si="80"/>
        <v>8.3333333333333339</v>
      </c>
      <c r="AE614" s="134">
        <f t="shared" si="81"/>
        <v>3.3333333333333335</v>
      </c>
      <c r="AF614" s="134">
        <f t="shared" si="82"/>
        <v>5</v>
      </c>
      <c r="AH614" s="209">
        <f t="shared" si="85"/>
        <v>0</v>
      </c>
      <c r="AI614" s="209">
        <f t="shared" ca="1" si="86"/>
        <v>347</v>
      </c>
      <c r="AJ614" s="134">
        <f>(K614*'User Input'!$K$6)+(L614*'User Input'!$K$2)+(M614*'User Input'!$K$3)+(N614*'User Input'!$K$4)+(R614*'User Input'!$K$7)+(S614*'User Input'!$K$8)+(P614*'User Input'!$K$10)+(Q614*'User Input'!$K$9)+(O614*'User Input'!$K$11)+(I614*'User Input'!$K$12)</f>
        <v>56.199999999999989</v>
      </c>
      <c r="AK614">
        <f t="shared" si="88"/>
        <v>1.7562499999999996</v>
      </c>
      <c r="AL614" s="209">
        <f t="shared" ca="1" si="87"/>
        <v>484</v>
      </c>
      <c r="AM614" s="209">
        <f t="shared" ca="1" si="83"/>
        <v>315</v>
      </c>
      <c r="AN614" s="209">
        <f t="shared" ca="1" si="84"/>
        <v>466</v>
      </c>
    </row>
    <row r="615" spans="2:40" x14ac:dyDescent="0.2">
      <c r="B615" t="s">
        <v>1455</v>
      </c>
      <c r="C615" t="s">
        <v>8</v>
      </c>
      <c r="D615" t="s">
        <v>9</v>
      </c>
      <c r="E615" t="s">
        <v>9</v>
      </c>
      <c r="F615">
        <v>-11.6</v>
      </c>
      <c r="G615">
        <v>31</v>
      </c>
      <c r="H615">
        <v>0</v>
      </c>
      <c r="I615">
        <v>0</v>
      </c>
      <c r="J615">
        <v>149</v>
      </c>
      <c r="K615">
        <v>33.9</v>
      </c>
      <c r="L615">
        <v>2</v>
      </c>
      <c r="M615">
        <v>2</v>
      </c>
      <c r="N615">
        <v>0</v>
      </c>
      <c r="O615">
        <v>3</v>
      </c>
      <c r="P615">
        <v>32</v>
      </c>
      <c r="Q615">
        <v>16</v>
      </c>
      <c r="R615">
        <v>35</v>
      </c>
      <c r="S615">
        <v>17</v>
      </c>
      <c r="T615">
        <v>1</v>
      </c>
      <c r="U615">
        <v>4</v>
      </c>
      <c r="V615">
        <v>4.1500000000000004</v>
      </c>
      <c r="W615">
        <v>3.83</v>
      </c>
      <c r="X615">
        <v>1.42</v>
      </c>
      <c r="Y615">
        <v>45</v>
      </c>
      <c r="Z615">
        <v>21</v>
      </c>
      <c r="AA615">
        <v>34</v>
      </c>
      <c r="AB615">
        <v>0.30399999999999999</v>
      </c>
      <c r="AC615">
        <v>0</v>
      </c>
      <c r="AD615" s="134">
        <f t="shared" si="80"/>
        <v>9.2920353982300892</v>
      </c>
      <c r="AE615" s="134">
        <f t="shared" si="81"/>
        <v>4.5132743362831862</v>
      </c>
      <c r="AF615" s="134">
        <f t="shared" si="82"/>
        <v>4.778761061946903</v>
      </c>
      <c r="AH615" s="209">
        <f t="shared" si="85"/>
        <v>0</v>
      </c>
      <c r="AI615" s="209">
        <f t="shared" ca="1" si="86"/>
        <v>347</v>
      </c>
      <c r="AJ615" s="134">
        <f>(K615*'User Input'!$K$6)+(L615*'User Input'!$K$2)+(M615*'User Input'!$K$3)+(N615*'User Input'!$K$4)+(R615*'User Input'!$K$7)+(S615*'User Input'!$K$8)+(P615*'User Input'!$K$10)+(Q615*'User Input'!$K$9)+(O615*'User Input'!$K$11)+(I615*'User Input'!$K$12)</f>
        <v>58.199999999999989</v>
      </c>
      <c r="AK615">
        <f t="shared" si="88"/>
        <v>1.8774193548387093</v>
      </c>
      <c r="AL615" s="209">
        <f t="shared" ca="1" si="87"/>
        <v>478</v>
      </c>
      <c r="AM615" s="209">
        <f t="shared" ca="1" si="83"/>
        <v>444</v>
      </c>
      <c r="AN615" s="209">
        <f t="shared" ca="1" si="84"/>
        <v>466</v>
      </c>
    </row>
    <row r="616" spans="2:40" x14ac:dyDescent="0.2">
      <c r="B616" t="s">
        <v>3620</v>
      </c>
      <c r="C616" t="s">
        <v>131</v>
      </c>
      <c r="D616" t="s">
        <v>9</v>
      </c>
      <c r="E616" t="s">
        <v>9</v>
      </c>
      <c r="F616">
        <v>-11.6</v>
      </c>
      <c r="G616">
        <v>24</v>
      </c>
      <c r="H616">
        <v>0</v>
      </c>
      <c r="I616">
        <v>0</v>
      </c>
      <c r="J616">
        <v>182</v>
      </c>
      <c r="K616">
        <v>41.3</v>
      </c>
      <c r="L616">
        <v>2</v>
      </c>
      <c r="M616">
        <v>2</v>
      </c>
      <c r="N616">
        <v>0</v>
      </c>
      <c r="O616">
        <v>2</v>
      </c>
      <c r="P616">
        <v>39</v>
      </c>
      <c r="Q616">
        <v>20</v>
      </c>
      <c r="R616">
        <v>38</v>
      </c>
      <c r="S616">
        <v>20</v>
      </c>
      <c r="T616">
        <v>2</v>
      </c>
      <c r="U616">
        <v>5</v>
      </c>
      <c r="V616">
        <v>4.45</v>
      </c>
      <c r="W616">
        <v>4.1500000000000004</v>
      </c>
      <c r="X616">
        <v>1.45</v>
      </c>
      <c r="Y616">
        <v>44</v>
      </c>
      <c r="Z616">
        <v>21</v>
      </c>
      <c r="AA616">
        <v>35</v>
      </c>
      <c r="AB616">
        <v>0.29299999999999998</v>
      </c>
      <c r="AC616">
        <v>0</v>
      </c>
      <c r="AD616" s="134">
        <f t="shared" si="80"/>
        <v>8.2808716707021794</v>
      </c>
      <c r="AE616" s="134">
        <f t="shared" si="81"/>
        <v>4.358353510895884</v>
      </c>
      <c r="AF616" s="134">
        <f t="shared" si="82"/>
        <v>3.9225181598062955</v>
      </c>
      <c r="AH616" s="209">
        <f t="shared" si="85"/>
        <v>0</v>
      </c>
      <c r="AI616" s="209">
        <f t="shared" ca="1" si="86"/>
        <v>347</v>
      </c>
      <c r="AJ616" s="134">
        <f>(K616*'User Input'!$K$6)+(L616*'User Input'!$K$2)+(M616*'User Input'!$K$3)+(N616*'User Input'!$K$4)+(R616*'User Input'!$K$7)+(S616*'User Input'!$K$8)+(P616*'User Input'!$K$10)+(Q616*'User Input'!$K$9)+(O616*'User Input'!$K$11)+(I616*'User Input'!$K$12)</f>
        <v>67.899999999999977</v>
      </c>
      <c r="AK616">
        <f t="shared" si="88"/>
        <v>2.8291666666666657</v>
      </c>
      <c r="AL616" s="209">
        <f t="shared" ca="1" si="87"/>
        <v>435</v>
      </c>
      <c r="AM616" s="209">
        <f t="shared" ca="1" si="83"/>
        <v>270</v>
      </c>
      <c r="AN616" s="209">
        <f t="shared" ca="1" si="84"/>
        <v>395</v>
      </c>
    </row>
    <row r="617" spans="2:40" x14ac:dyDescent="0.2">
      <c r="B617" t="s">
        <v>3621</v>
      </c>
      <c r="C617" t="s">
        <v>119</v>
      </c>
      <c r="D617" t="s">
        <v>9</v>
      </c>
      <c r="E617" t="s">
        <v>9</v>
      </c>
      <c r="F617">
        <v>-11.6</v>
      </c>
      <c r="G617">
        <v>36</v>
      </c>
      <c r="H617">
        <v>0</v>
      </c>
      <c r="I617">
        <v>0</v>
      </c>
      <c r="J617">
        <v>189</v>
      </c>
      <c r="K617">
        <v>42.7</v>
      </c>
      <c r="L617">
        <v>2</v>
      </c>
      <c r="M617">
        <v>2</v>
      </c>
      <c r="N617">
        <v>0</v>
      </c>
      <c r="O617">
        <v>4</v>
      </c>
      <c r="P617">
        <v>40</v>
      </c>
      <c r="Q617">
        <v>22</v>
      </c>
      <c r="R617">
        <v>43</v>
      </c>
      <c r="S617">
        <v>22</v>
      </c>
      <c r="T617">
        <v>2</v>
      </c>
      <c r="U617">
        <v>6</v>
      </c>
      <c r="V617">
        <v>4.5599999999999996</v>
      </c>
      <c r="W617">
        <v>4.0599999999999996</v>
      </c>
      <c r="X617">
        <v>1.46</v>
      </c>
      <c r="Y617">
        <v>42</v>
      </c>
      <c r="Z617">
        <v>21</v>
      </c>
      <c r="AA617">
        <v>37</v>
      </c>
      <c r="AB617">
        <v>0.29499999999999998</v>
      </c>
      <c r="AC617">
        <v>0</v>
      </c>
      <c r="AD617" s="134">
        <f t="shared" si="80"/>
        <v>9.063231850117095</v>
      </c>
      <c r="AE617" s="134">
        <f t="shared" si="81"/>
        <v>4.6370023419203745</v>
      </c>
      <c r="AF617" s="134">
        <f t="shared" si="82"/>
        <v>4.4262295081967205</v>
      </c>
      <c r="AH617" s="209">
        <f t="shared" si="85"/>
        <v>0</v>
      </c>
      <c r="AI617" s="209">
        <f t="shared" ca="1" si="86"/>
        <v>347</v>
      </c>
      <c r="AJ617" s="134">
        <f>(K617*'User Input'!$K$6)+(L617*'User Input'!$K$2)+(M617*'User Input'!$K$3)+(N617*'User Input'!$K$4)+(R617*'User Input'!$K$7)+(S617*'User Input'!$K$8)+(P617*'User Input'!$K$10)+(Q617*'User Input'!$K$9)+(O617*'User Input'!$K$11)+(I617*'User Input'!$K$12)</f>
        <v>69.600000000000023</v>
      </c>
      <c r="AK617">
        <f t="shared" si="88"/>
        <v>1.933333333333334</v>
      </c>
      <c r="AL617" s="209">
        <f t="shared" ca="1" si="87"/>
        <v>426</v>
      </c>
      <c r="AM617" s="209">
        <f t="shared" ca="1" si="83"/>
        <v>232</v>
      </c>
      <c r="AN617" s="209">
        <f t="shared" ca="1" si="84"/>
        <v>331</v>
      </c>
    </row>
    <row r="618" spans="2:40" x14ac:dyDescent="0.2">
      <c r="B618" t="s">
        <v>3622</v>
      </c>
      <c r="C618" t="s">
        <v>810</v>
      </c>
      <c r="D618" t="s">
        <v>9</v>
      </c>
      <c r="E618" t="s">
        <v>9</v>
      </c>
      <c r="F618">
        <v>-11.6</v>
      </c>
      <c r="G618">
        <v>41</v>
      </c>
      <c r="H618">
        <v>0</v>
      </c>
      <c r="I618">
        <v>0</v>
      </c>
      <c r="J618">
        <v>140</v>
      </c>
      <c r="K618">
        <v>32.4</v>
      </c>
      <c r="L618">
        <v>2</v>
      </c>
      <c r="M618">
        <v>2</v>
      </c>
      <c r="N618">
        <v>0</v>
      </c>
      <c r="O618">
        <v>4</v>
      </c>
      <c r="P618">
        <v>30</v>
      </c>
      <c r="Q618">
        <v>15</v>
      </c>
      <c r="R618">
        <v>32</v>
      </c>
      <c r="S618">
        <v>14</v>
      </c>
      <c r="T618">
        <v>1</v>
      </c>
      <c r="U618">
        <v>4</v>
      </c>
      <c r="V618">
        <v>4.21</v>
      </c>
      <c r="W618">
        <v>3.73</v>
      </c>
      <c r="X618">
        <v>1.36</v>
      </c>
      <c r="Y618">
        <v>44</v>
      </c>
      <c r="Z618">
        <v>20</v>
      </c>
      <c r="AA618">
        <v>36</v>
      </c>
      <c r="AB618">
        <v>0.29499999999999998</v>
      </c>
      <c r="AC618">
        <v>0</v>
      </c>
      <c r="AD618" s="134">
        <f t="shared" si="80"/>
        <v>8.8888888888888893</v>
      </c>
      <c r="AE618" s="134">
        <f t="shared" si="81"/>
        <v>3.8888888888888888</v>
      </c>
      <c r="AF618" s="134">
        <f t="shared" si="82"/>
        <v>5</v>
      </c>
      <c r="AH618" s="209">
        <f t="shared" si="85"/>
        <v>0</v>
      </c>
      <c r="AI618" s="209">
        <f t="shared" ca="1" si="86"/>
        <v>347</v>
      </c>
      <c r="AJ618" s="134">
        <f>(K618*'User Input'!$K$6)+(L618*'User Input'!$K$2)+(M618*'User Input'!$K$3)+(N618*'User Input'!$K$4)+(R618*'User Input'!$K$7)+(S618*'User Input'!$K$8)+(P618*'User Input'!$K$10)+(Q618*'User Input'!$K$9)+(O618*'User Input'!$K$11)+(I618*'User Input'!$K$12)</f>
        <v>58.199999999999989</v>
      </c>
      <c r="AK618">
        <f t="shared" si="88"/>
        <v>1.4195121951219509</v>
      </c>
      <c r="AL618" s="209">
        <f t="shared" ca="1" si="87"/>
        <v>478</v>
      </c>
      <c r="AM618" s="209">
        <f t="shared" ca="1" si="83"/>
        <v>419</v>
      </c>
      <c r="AN618" s="209">
        <f t="shared" ca="1" si="84"/>
        <v>466</v>
      </c>
    </row>
    <row r="619" spans="2:40" x14ac:dyDescent="0.2">
      <c r="B619" t="s">
        <v>2395</v>
      </c>
      <c r="C619" t="s">
        <v>8</v>
      </c>
      <c r="D619" t="s">
        <v>9</v>
      </c>
      <c r="E619" t="s">
        <v>9</v>
      </c>
      <c r="F619">
        <v>-11.6</v>
      </c>
      <c r="G619">
        <v>32</v>
      </c>
      <c r="H619">
        <v>0</v>
      </c>
      <c r="I619">
        <v>0</v>
      </c>
      <c r="J619">
        <v>139</v>
      </c>
      <c r="K619">
        <v>32.4</v>
      </c>
      <c r="L619">
        <v>2</v>
      </c>
      <c r="M619">
        <v>2</v>
      </c>
      <c r="N619">
        <v>0</v>
      </c>
      <c r="O619">
        <v>9</v>
      </c>
      <c r="P619">
        <v>33</v>
      </c>
      <c r="Q619">
        <v>15</v>
      </c>
      <c r="R619">
        <v>29</v>
      </c>
      <c r="S619">
        <v>10</v>
      </c>
      <c r="T619">
        <v>1</v>
      </c>
      <c r="U619">
        <v>4</v>
      </c>
      <c r="V619">
        <v>4.0599999999999996</v>
      </c>
      <c r="W619">
        <v>3.64</v>
      </c>
      <c r="X619">
        <v>1.33</v>
      </c>
      <c r="Y619">
        <v>46</v>
      </c>
      <c r="Z619">
        <v>21</v>
      </c>
      <c r="AA619">
        <v>32</v>
      </c>
      <c r="AB619">
        <v>0.30499999999999999</v>
      </c>
      <c r="AC619">
        <v>0</v>
      </c>
      <c r="AD619" s="134">
        <f t="shared" si="80"/>
        <v>8.0555555555555554</v>
      </c>
      <c r="AE619" s="134">
        <f t="shared" si="81"/>
        <v>2.7777777777777777</v>
      </c>
      <c r="AF619" s="134">
        <f t="shared" si="82"/>
        <v>5.2777777777777777</v>
      </c>
      <c r="AH619" s="209">
        <f t="shared" si="85"/>
        <v>0</v>
      </c>
      <c r="AI619" s="209">
        <f t="shared" ca="1" si="86"/>
        <v>347</v>
      </c>
      <c r="AJ619" s="134">
        <f>(K619*'User Input'!$K$6)+(L619*'User Input'!$K$2)+(M619*'User Input'!$K$3)+(N619*'User Input'!$K$4)+(R619*'User Input'!$K$7)+(S619*'User Input'!$K$8)+(P619*'User Input'!$K$10)+(Q619*'User Input'!$K$9)+(O619*'User Input'!$K$11)+(I619*'User Input'!$K$12)</f>
        <v>57.699999999999989</v>
      </c>
      <c r="AK619">
        <f t="shared" si="88"/>
        <v>1.8031249999999996</v>
      </c>
      <c r="AL619" s="209">
        <f t="shared" ca="1" si="87"/>
        <v>480</v>
      </c>
      <c r="AM619" s="209">
        <f t="shared" ca="1" si="83"/>
        <v>501</v>
      </c>
      <c r="AN619" s="209">
        <f t="shared" ca="1" si="84"/>
        <v>466</v>
      </c>
    </row>
    <row r="620" spans="2:40" x14ac:dyDescent="0.2">
      <c r="B620" t="s">
        <v>3624</v>
      </c>
      <c r="C620" t="s">
        <v>140</v>
      </c>
      <c r="D620" t="s">
        <v>9</v>
      </c>
      <c r="E620" t="s">
        <v>9</v>
      </c>
      <c r="F620">
        <v>-11.6</v>
      </c>
      <c r="G620">
        <v>24</v>
      </c>
      <c r="H620">
        <v>0</v>
      </c>
      <c r="I620">
        <v>0</v>
      </c>
      <c r="J620">
        <v>189</v>
      </c>
      <c r="K620">
        <v>43.7</v>
      </c>
      <c r="L620">
        <v>2</v>
      </c>
      <c r="M620">
        <v>2</v>
      </c>
      <c r="N620">
        <v>0</v>
      </c>
      <c r="O620">
        <v>2</v>
      </c>
      <c r="P620">
        <v>46</v>
      </c>
      <c r="Q620">
        <v>20</v>
      </c>
      <c r="R620">
        <v>30</v>
      </c>
      <c r="S620">
        <v>15</v>
      </c>
      <c r="T620">
        <v>2</v>
      </c>
      <c r="U620">
        <v>4</v>
      </c>
      <c r="V620">
        <v>4.12</v>
      </c>
      <c r="W620">
        <v>3.93</v>
      </c>
      <c r="X620">
        <v>1.41</v>
      </c>
      <c r="Y620">
        <v>55</v>
      </c>
      <c r="Z620">
        <v>20</v>
      </c>
      <c r="AA620">
        <v>25</v>
      </c>
      <c r="AB620">
        <v>0.30399999999999999</v>
      </c>
      <c r="AC620">
        <v>0</v>
      </c>
      <c r="AD620" s="134">
        <f t="shared" si="80"/>
        <v>6.1784897025171617</v>
      </c>
      <c r="AE620" s="134">
        <f t="shared" si="81"/>
        <v>3.0892448512585808</v>
      </c>
      <c r="AF620" s="134">
        <f t="shared" si="82"/>
        <v>3.0892448512585808</v>
      </c>
      <c r="AH620" s="209">
        <f t="shared" si="85"/>
        <v>0</v>
      </c>
      <c r="AI620" s="209">
        <f t="shared" ca="1" si="86"/>
        <v>347</v>
      </c>
      <c r="AJ620" s="134">
        <f>(K620*'User Input'!$K$6)+(L620*'User Input'!$K$2)+(M620*'User Input'!$K$3)+(N620*'User Input'!$K$4)+(R620*'User Input'!$K$7)+(S620*'User Input'!$K$8)+(P620*'User Input'!$K$10)+(Q620*'User Input'!$K$9)+(O620*'User Input'!$K$11)+(I620*'User Input'!$K$12)</f>
        <v>69.100000000000023</v>
      </c>
      <c r="AK620">
        <f t="shared" si="88"/>
        <v>2.8791666666666678</v>
      </c>
      <c r="AL620" s="209">
        <f t="shared" ca="1" si="87"/>
        <v>428</v>
      </c>
      <c r="AM620" s="209">
        <f t="shared" ca="1" si="83"/>
        <v>468</v>
      </c>
      <c r="AN620" s="209">
        <f t="shared" ca="1" si="84"/>
        <v>466</v>
      </c>
    </row>
    <row r="621" spans="2:40" x14ac:dyDescent="0.2">
      <c r="B621" t="s">
        <v>379</v>
      </c>
      <c r="C621" t="s">
        <v>131</v>
      </c>
      <c r="D621" t="s">
        <v>9</v>
      </c>
      <c r="E621" t="s">
        <v>9</v>
      </c>
      <c r="F621">
        <v>-11.7</v>
      </c>
      <c r="G621">
        <v>32</v>
      </c>
      <c r="H621">
        <v>0</v>
      </c>
      <c r="I621">
        <v>0</v>
      </c>
      <c r="J621">
        <v>126</v>
      </c>
      <c r="K621">
        <v>29.2</v>
      </c>
      <c r="L621">
        <v>1</v>
      </c>
      <c r="M621">
        <v>1</v>
      </c>
      <c r="N621">
        <v>0</v>
      </c>
      <c r="O621">
        <v>6</v>
      </c>
      <c r="P621">
        <v>26</v>
      </c>
      <c r="Q621">
        <v>14</v>
      </c>
      <c r="R621">
        <v>31</v>
      </c>
      <c r="S621">
        <v>12</v>
      </c>
      <c r="T621">
        <v>1</v>
      </c>
      <c r="U621">
        <v>5</v>
      </c>
      <c r="V621">
        <v>4.4400000000000004</v>
      </c>
      <c r="W621">
        <v>3.78</v>
      </c>
      <c r="X621">
        <v>1.3</v>
      </c>
      <c r="Y621">
        <v>28</v>
      </c>
      <c r="Z621">
        <v>21</v>
      </c>
      <c r="AA621">
        <v>51</v>
      </c>
      <c r="AB621">
        <v>0.27500000000000002</v>
      </c>
      <c r="AC621">
        <v>0</v>
      </c>
      <c r="AD621" s="134">
        <f t="shared" si="80"/>
        <v>9.5547945205479454</v>
      </c>
      <c r="AE621" s="134">
        <f t="shared" si="81"/>
        <v>3.6986301369863015</v>
      </c>
      <c r="AF621" s="134">
        <f t="shared" si="82"/>
        <v>5.8561643835616444</v>
      </c>
      <c r="AH621" s="209">
        <f t="shared" si="85"/>
        <v>0</v>
      </c>
      <c r="AI621" s="209">
        <f t="shared" ca="1" si="86"/>
        <v>347</v>
      </c>
      <c r="AJ621" s="134">
        <f>(K621*'User Input'!$K$6)+(L621*'User Input'!$K$2)+(M621*'User Input'!$K$3)+(N621*'User Input'!$K$4)+(R621*'User Input'!$K$7)+(S621*'User Input'!$K$8)+(P621*'User Input'!$K$10)+(Q621*'User Input'!$K$9)+(O621*'User Input'!$K$11)+(I621*'User Input'!$K$12)</f>
        <v>53.099999999999994</v>
      </c>
      <c r="AK621">
        <f t="shared" si="88"/>
        <v>1.6593749999999998</v>
      </c>
      <c r="AL621" s="209">
        <f t="shared" ca="1" si="87"/>
        <v>497</v>
      </c>
      <c r="AM621" s="209">
        <f t="shared" ca="1" si="83"/>
        <v>275</v>
      </c>
      <c r="AN621" s="209">
        <f t="shared" ca="1" si="84"/>
        <v>395</v>
      </c>
    </row>
    <row r="622" spans="2:40" x14ac:dyDescent="0.2">
      <c r="B622" t="s">
        <v>548</v>
      </c>
      <c r="C622" t="s">
        <v>340</v>
      </c>
      <c r="D622" t="s">
        <v>9</v>
      </c>
      <c r="E622" t="s">
        <v>9</v>
      </c>
      <c r="F622">
        <v>-11.7</v>
      </c>
      <c r="G622">
        <v>41</v>
      </c>
      <c r="H622">
        <v>0</v>
      </c>
      <c r="I622">
        <v>0</v>
      </c>
      <c r="J622">
        <v>195</v>
      </c>
      <c r="K622">
        <v>44.6</v>
      </c>
      <c r="L622">
        <v>2</v>
      </c>
      <c r="M622">
        <v>2</v>
      </c>
      <c r="N622">
        <v>0</v>
      </c>
      <c r="O622">
        <v>4</v>
      </c>
      <c r="P622">
        <v>45</v>
      </c>
      <c r="Q622">
        <v>23</v>
      </c>
      <c r="R622">
        <v>37</v>
      </c>
      <c r="S622">
        <v>18</v>
      </c>
      <c r="T622">
        <v>1</v>
      </c>
      <c r="U622">
        <v>7</v>
      </c>
      <c r="V622">
        <v>4.6500000000000004</v>
      </c>
      <c r="W622">
        <v>4.1399999999999997</v>
      </c>
      <c r="X622">
        <v>1.41</v>
      </c>
      <c r="Y622">
        <v>39</v>
      </c>
      <c r="Z622">
        <v>21</v>
      </c>
      <c r="AA622">
        <v>40</v>
      </c>
      <c r="AB622">
        <v>0.29199999999999998</v>
      </c>
      <c r="AC622">
        <v>0</v>
      </c>
      <c r="AD622" s="134">
        <f t="shared" si="80"/>
        <v>7.4663677130044839</v>
      </c>
      <c r="AE622" s="134">
        <f t="shared" si="81"/>
        <v>3.6322869955156949</v>
      </c>
      <c r="AF622" s="134">
        <f t="shared" si="82"/>
        <v>3.834080717488789</v>
      </c>
      <c r="AH622" s="209">
        <f t="shared" si="85"/>
        <v>0</v>
      </c>
      <c r="AI622" s="209">
        <f t="shared" ca="1" si="86"/>
        <v>347</v>
      </c>
      <c r="AJ622" s="134">
        <f>(K622*'User Input'!$K$6)+(L622*'User Input'!$K$2)+(M622*'User Input'!$K$3)+(N622*'User Input'!$K$4)+(R622*'User Input'!$K$7)+(S622*'User Input'!$K$8)+(P622*'User Input'!$K$10)+(Q622*'User Input'!$K$9)+(O622*'User Input'!$K$11)+(I622*'User Input'!$K$12)</f>
        <v>70.300000000000011</v>
      </c>
      <c r="AK622">
        <f t="shared" si="88"/>
        <v>1.7146341463414636</v>
      </c>
      <c r="AL622" s="209">
        <f t="shared" ca="1" si="87"/>
        <v>425</v>
      </c>
      <c r="AM622" s="209">
        <f t="shared" ca="1" si="83"/>
        <v>193</v>
      </c>
      <c r="AN622" s="209">
        <f t="shared" ca="1" si="84"/>
        <v>270</v>
      </c>
    </row>
    <row r="623" spans="2:40" x14ac:dyDescent="0.2">
      <c r="B623" t="s">
        <v>995</v>
      </c>
      <c r="C623" t="s">
        <v>132</v>
      </c>
      <c r="D623" t="s">
        <v>9</v>
      </c>
      <c r="E623" t="s">
        <v>9</v>
      </c>
      <c r="F623">
        <v>-11.7</v>
      </c>
      <c r="G623">
        <v>24</v>
      </c>
      <c r="H623">
        <v>0</v>
      </c>
      <c r="I623">
        <v>0</v>
      </c>
      <c r="J623">
        <v>103</v>
      </c>
      <c r="K623">
        <v>24.3</v>
      </c>
      <c r="L623">
        <v>1</v>
      </c>
      <c r="M623">
        <v>1</v>
      </c>
      <c r="N623">
        <v>1</v>
      </c>
      <c r="O623">
        <v>3</v>
      </c>
      <c r="P623">
        <v>23</v>
      </c>
      <c r="Q623">
        <v>11</v>
      </c>
      <c r="R623">
        <v>23</v>
      </c>
      <c r="S623">
        <v>8</v>
      </c>
      <c r="T623">
        <v>1</v>
      </c>
      <c r="U623">
        <v>3</v>
      </c>
      <c r="V623">
        <v>3.92</v>
      </c>
      <c r="W623">
        <v>3.53</v>
      </c>
      <c r="X623">
        <v>1.28</v>
      </c>
      <c r="Y623">
        <v>43</v>
      </c>
      <c r="Z623">
        <v>21</v>
      </c>
      <c r="AA623">
        <v>36</v>
      </c>
      <c r="AB623">
        <v>0.29199999999999998</v>
      </c>
      <c r="AC623">
        <v>0</v>
      </c>
      <c r="AD623" s="134">
        <f t="shared" si="80"/>
        <v>8.518518518518519</v>
      </c>
      <c r="AE623" s="134">
        <f t="shared" si="81"/>
        <v>2.9629629629629628</v>
      </c>
      <c r="AF623" s="134">
        <f t="shared" si="82"/>
        <v>5.5555555555555562</v>
      </c>
      <c r="AH623" s="209">
        <f t="shared" si="85"/>
        <v>0</v>
      </c>
      <c r="AI623" s="209">
        <f t="shared" ca="1" si="86"/>
        <v>347</v>
      </c>
      <c r="AJ623" s="134">
        <f>(K623*'User Input'!$K$6)+(L623*'User Input'!$K$2)+(M623*'User Input'!$K$3)+(N623*'User Input'!$K$4)+(R623*'User Input'!$K$7)+(S623*'User Input'!$K$8)+(P623*'User Input'!$K$10)+(Q623*'User Input'!$K$9)+(O623*'User Input'!$K$11)+(I623*'User Input'!$K$12)</f>
        <v>51.400000000000006</v>
      </c>
      <c r="AK623">
        <f t="shared" si="88"/>
        <v>2.1416666666666671</v>
      </c>
      <c r="AL623" s="209">
        <f t="shared" ca="1" si="87"/>
        <v>507</v>
      </c>
      <c r="AM623" s="209">
        <f t="shared" ca="1" si="83"/>
        <v>581</v>
      </c>
      <c r="AN623" s="209">
        <f t="shared" ca="1" si="84"/>
        <v>541</v>
      </c>
    </row>
    <row r="624" spans="2:40" x14ac:dyDescent="0.2">
      <c r="B624" t="s">
        <v>1467</v>
      </c>
      <c r="C624" t="s">
        <v>135</v>
      </c>
      <c r="D624" t="s">
        <v>9</v>
      </c>
      <c r="E624" t="s">
        <v>9</v>
      </c>
      <c r="F624">
        <v>-11.8</v>
      </c>
      <c r="G624">
        <v>31</v>
      </c>
      <c r="H624">
        <v>0</v>
      </c>
      <c r="I624">
        <v>0</v>
      </c>
      <c r="J624">
        <v>161</v>
      </c>
      <c r="K624">
        <v>37</v>
      </c>
      <c r="L624">
        <v>2</v>
      </c>
      <c r="M624">
        <v>2</v>
      </c>
      <c r="N624">
        <v>0</v>
      </c>
      <c r="O624">
        <v>6</v>
      </c>
      <c r="P624">
        <v>38</v>
      </c>
      <c r="Q624">
        <v>18</v>
      </c>
      <c r="R624">
        <v>31</v>
      </c>
      <c r="S624">
        <v>14</v>
      </c>
      <c r="T624">
        <v>1</v>
      </c>
      <c r="U624">
        <v>4</v>
      </c>
      <c r="V624">
        <v>4.2699999999999996</v>
      </c>
      <c r="W624">
        <v>3.92</v>
      </c>
      <c r="X624">
        <v>1.39</v>
      </c>
      <c r="Y624">
        <v>47</v>
      </c>
      <c r="Z624">
        <v>21</v>
      </c>
      <c r="AA624">
        <v>32</v>
      </c>
      <c r="AB624">
        <v>0.3</v>
      </c>
      <c r="AC624">
        <v>0</v>
      </c>
      <c r="AD624" s="134">
        <f t="shared" si="80"/>
        <v>7.5405405405405403</v>
      </c>
      <c r="AE624" s="134">
        <f t="shared" si="81"/>
        <v>3.4054054054054053</v>
      </c>
      <c r="AF624" s="134">
        <f t="shared" si="82"/>
        <v>4.1351351351351351</v>
      </c>
      <c r="AH624" s="209">
        <f t="shared" si="85"/>
        <v>0</v>
      </c>
      <c r="AI624" s="209">
        <f t="shared" ca="1" si="86"/>
        <v>347</v>
      </c>
      <c r="AJ624" s="134">
        <f>(K624*'User Input'!$K$6)+(L624*'User Input'!$K$2)+(M624*'User Input'!$K$3)+(N624*'User Input'!$K$4)+(R624*'User Input'!$K$7)+(S624*'User Input'!$K$8)+(P624*'User Input'!$K$10)+(Q624*'User Input'!$K$9)+(O624*'User Input'!$K$11)+(I624*'User Input'!$K$12)</f>
        <v>60.5</v>
      </c>
      <c r="AK624">
        <f t="shared" si="88"/>
        <v>1.9516129032258065</v>
      </c>
      <c r="AL624" s="209">
        <f t="shared" ca="1" si="87"/>
        <v>468</v>
      </c>
      <c r="AM624" s="209">
        <f t="shared" ca="1" si="83"/>
        <v>386</v>
      </c>
      <c r="AN624" s="209">
        <f t="shared" ca="1" si="84"/>
        <v>466</v>
      </c>
    </row>
    <row r="625" spans="2:40" x14ac:dyDescent="0.2">
      <c r="B625" t="s">
        <v>1469</v>
      </c>
      <c r="C625" t="s">
        <v>122</v>
      </c>
      <c r="D625" t="s">
        <v>9</v>
      </c>
      <c r="E625" t="s">
        <v>9</v>
      </c>
      <c r="F625">
        <v>-11.8</v>
      </c>
      <c r="G625">
        <v>26</v>
      </c>
      <c r="H625">
        <v>2</v>
      </c>
      <c r="I625">
        <v>1</v>
      </c>
      <c r="J625">
        <v>232</v>
      </c>
      <c r="K625">
        <v>52.1</v>
      </c>
      <c r="L625">
        <v>3</v>
      </c>
      <c r="M625">
        <v>4</v>
      </c>
      <c r="N625">
        <v>0</v>
      </c>
      <c r="O625">
        <v>2</v>
      </c>
      <c r="P625">
        <v>54</v>
      </c>
      <c r="Q625">
        <v>29</v>
      </c>
      <c r="R625">
        <v>43</v>
      </c>
      <c r="S625">
        <v>23</v>
      </c>
      <c r="T625">
        <v>3</v>
      </c>
      <c r="U625">
        <v>8</v>
      </c>
      <c r="V625">
        <v>4.97</v>
      </c>
      <c r="W625">
        <v>4.43</v>
      </c>
      <c r="X625">
        <v>1.47</v>
      </c>
      <c r="Y625">
        <v>46</v>
      </c>
      <c r="Z625">
        <v>20</v>
      </c>
      <c r="AA625">
        <v>35</v>
      </c>
      <c r="AB625">
        <v>0.29399999999999998</v>
      </c>
      <c r="AC625">
        <v>0</v>
      </c>
      <c r="AD625" s="134">
        <f t="shared" si="80"/>
        <v>7.4280230326295582</v>
      </c>
      <c r="AE625" s="134">
        <f t="shared" si="81"/>
        <v>3.9731285988483682</v>
      </c>
      <c r="AF625" s="134">
        <f t="shared" si="82"/>
        <v>3.45489443378119</v>
      </c>
      <c r="AH625" s="209">
        <f t="shared" si="85"/>
        <v>1</v>
      </c>
      <c r="AI625" s="209">
        <f t="shared" ca="1" si="86"/>
        <v>241</v>
      </c>
      <c r="AJ625" s="134">
        <f>(K625*'User Input'!$K$6)+(L625*'User Input'!$K$2)+(M625*'User Input'!$K$3)+(N625*'User Input'!$K$4)+(R625*'User Input'!$K$7)+(S625*'User Input'!$K$8)+(P625*'User Input'!$K$10)+(Q625*'User Input'!$K$9)+(O625*'User Input'!$K$11)+(I625*'User Input'!$K$12)</f>
        <v>75.800000000000011</v>
      </c>
      <c r="AK625">
        <f t="shared" si="88"/>
        <v>2.9153846153846157</v>
      </c>
      <c r="AL625" s="209">
        <f t="shared" ca="1" si="87"/>
        <v>400</v>
      </c>
      <c r="AM625" s="209">
        <f t="shared" ca="1" si="83"/>
        <v>86</v>
      </c>
      <c r="AN625" s="209">
        <f t="shared" ca="1" si="84"/>
        <v>218</v>
      </c>
    </row>
    <row r="626" spans="2:40" x14ac:dyDescent="0.2">
      <c r="B626" t="s">
        <v>2446</v>
      </c>
      <c r="C626" t="s">
        <v>138</v>
      </c>
      <c r="D626" t="s">
        <v>111</v>
      </c>
      <c r="E626" t="s">
        <v>111</v>
      </c>
      <c r="F626">
        <v>-11.8</v>
      </c>
      <c r="G626">
        <v>8</v>
      </c>
      <c r="H626">
        <v>8</v>
      </c>
      <c r="I626">
        <v>4</v>
      </c>
      <c r="J626">
        <v>205</v>
      </c>
      <c r="K626">
        <v>47.8</v>
      </c>
      <c r="L626">
        <v>2</v>
      </c>
      <c r="M626">
        <v>3</v>
      </c>
      <c r="N626">
        <v>0</v>
      </c>
      <c r="O626">
        <v>0</v>
      </c>
      <c r="P626">
        <v>49</v>
      </c>
      <c r="Q626">
        <v>22</v>
      </c>
      <c r="R626">
        <v>37</v>
      </c>
      <c r="S626">
        <v>13</v>
      </c>
      <c r="T626">
        <v>2</v>
      </c>
      <c r="U626">
        <v>6</v>
      </c>
      <c r="V626">
        <v>4.12</v>
      </c>
      <c r="W626">
        <v>3.95</v>
      </c>
      <c r="X626">
        <v>1.31</v>
      </c>
      <c r="Y626">
        <v>49</v>
      </c>
      <c r="Z626">
        <v>20</v>
      </c>
      <c r="AA626">
        <v>32</v>
      </c>
      <c r="AB626">
        <v>0.29599999999999999</v>
      </c>
      <c r="AC626">
        <v>0</v>
      </c>
      <c r="AD626" s="134">
        <f t="shared" si="80"/>
        <v>6.96652719665272</v>
      </c>
      <c r="AE626" s="134">
        <f t="shared" si="81"/>
        <v>2.4476987447698746</v>
      </c>
      <c r="AF626" s="134">
        <f t="shared" si="82"/>
        <v>4.518828451882845</v>
      </c>
      <c r="AH626" s="209">
        <f t="shared" si="85"/>
        <v>4</v>
      </c>
      <c r="AI626" s="209">
        <f t="shared" ca="1" si="86"/>
        <v>184</v>
      </c>
      <c r="AJ626" s="134">
        <f>(K626*'User Input'!$K$6)+(L626*'User Input'!$K$2)+(M626*'User Input'!$K$3)+(N626*'User Input'!$K$4)+(R626*'User Input'!$K$7)+(S626*'User Input'!$K$8)+(P626*'User Input'!$K$10)+(Q626*'User Input'!$K$9)+(O626*'User Input'!$K$11)+(I626*'User Input'!$K$12)</f>
        <v>88.899999999999977</v>
      </c>
      <c r="AK626">
        <f t="shared" si="88"/>
        <v>0</v>
      </c>
      <c r="AL626" s="209">
        <f t="shared" ca="1" si="87"/>
        <v>366</v>
      </c>
      <c r="AM626" s="209">
        <f t="shared" ca="1" si="83"/>
        <v>468</v>
      </c>
      <c r="AN626" s="209">
        <f t="shared" ca="1" si="84"/>
        <v>331</v>
      </c>
    </row>
    <row r="627" spans="2:40" x14ac:dyDescent="0.2">
      <c r="B627" t="s">
        <v>568</v>
      </c>
      <c r="C627" t="s">
        <v>139</v>
      </c>
      <c r="D627" t="s">
        <v>9</v>
      </c>
      <c r="E627" t="s">
        <v>9</v>
      </c>
      <c r="F627">
        <v>-11.9</v>
      </c>
      <c r="G627">
        <v>31</v>
      </c>
      <c r="H627">
        <v>0</v>
      </c>
      <c r="I627">
        <v>0</v>
      </c>
      <c r="J627">
        <v>105</v>
      </c>
      <c r="K627">
        <v>24.6</v>
      </c>
      <c r="L627">
        <v>1</v>
      </c>
      <c r="M627">
        <v>1</v>
      </c>
      <c r="N627">
        <v>0</v>
      </c>
      <c r="O627">
        <v>6</v>
      </c>
      <c r="P627">
        <v>23</v>
      </c>
      <c r="Q627">
        <v>10</v>
      </c>
      <c r="R627">
        <v>25</v>
      </c>
      <c r="S627">
        <v>9</v>
      </c>
      <c r="T627">
        <v>1</v>
      </c>
      <c r="U627">
        <v>3</v>
      </c>
      <c r="V627">
        <v>3.8</v>
      </c>
      <c r="W627">
        <v>3.44</v>
      </c>
      <c r="X627">
        <v>1.29</v>
      </c>
      <c r="Y627">
        <v>47</v>
      </c>
      <c r="Z627">
        <v>20</v>
      </c>
      <c r="AA627">
        <v>33</v>
      </c>
      <c r="AB627">
        <v>0.29599999999999999</v>
      </c>
      <c r="AC627">
        <v>0</v>
      </c>
      <c r="AD627" s="134">
        <f t="shared" si="80"/>
        <v>9.1463414634146343</v>
      </c>
      <c r="AE627" s="134">
        <f t="shared" si="81"/>
        <v>3.2926829268292681</v>
      </c>
      <c r="AF627" s="134">
        <f t="shared" si="82"/>
        <v>5.8536585365853657</v>
      </c>
      <c r="AH627" s="209">
        <f t="shared" si="85"/>
        <v>0</v>
      </c>
      <c r="AI627" s="209">
        <f t="shared" ca="1" si="86"/>
        <v>347</v>
      </c>
      <c r="AJ627" s="134">
        <f>(K627*'User Input'!$K$6)+(L627*'User Input'!$K$2)+(M627*'User Input'!$K$3)+(N627*'User Input'!$K$4)+(R627*'User Input'!$K$7)+(S627*'User Input'!$K$8)+(P627*'User Input'!$K$10)+(Q627*'User Input'!$K$9)+(O627*'User Input'!$K$11)+(I627*'User Input'!$K$12)</f>
        <v>46.300000000000011</v>
      </c>
      <c r="AK627">
        <f t="shared" si="88"/>
        <v>1.4935483870967745</v>
      </c>
      <c r="AL627" s="209">
        <f t="shared" ca="1" si="87"/>
        <v>528</v>
      </c>
      <c r="AM627" s="209">
        <f t="shared" ca="1" si="83"/>
        <v>643</v>
      </c>
      <c r="AN627" s="209">
        <f t="shared" ca="1" si="84"/>
        <v>541</v>
      </c>
    </row>
    <row r="628" spans="2:40" x14ac:dyDescent="0.2">
      <c r="B628" t="s">
        <v>1052</v>
      </c>
      <c r="C628" t="s">
        <v>123</v>
      </c>
      <c r="D628" t="s">
        <v>9</v>
      </c>
      <c r="E628" t="s">
        <v>9</v>
      </c>
      <c r="F628">
        <v>-11.9</v>
      </c>
      <c r="G628">
        <v>31</v>
      </c>
      <c r="H628">
        <v>0</v>
      </c>
      <c r="I628">
        <v>0</v>
      </c>
      <c r="J628">
        <v>120</v>
      </c>
      <c r="K628">
        <v>27.7</v>
      </c>
      <c r="L628">
        <v>1</v>
      </c>
      <c r="M628">
        <v>1</v>
      </c>
      <c r="N628">
        <v>0</v>
      </c>
      <c r="O628">
        <v>6</v>
      </c>
      <c r="P628">
        <v>25</v>
      </c>
      <c r="Q628">
        <v>12</v>
      </c>
      <c r="R628">
        <v>28</v>
      </c>
      <c r="S628">
        <v>13</v>
      </c>
      <c r="T628">
        <v>1</v>
      </c>
      <c r="U628">
        <v>3</v>
      </c>
      <c r="V628">
        <v>3.95</v>
      </c>
      <c r="W628">
        <v>3.88</v>
      </c>
      <c r="X628">
        <v>1.36</v>
      </c>
      <c r="Y628">
        <v>43</v>
      </c>
      <c r="Z628">
        <v>20</v>
      </c>
      <c r="AA628">
        <v>37</v>
      </c>
      <c r="AB628">
        <v>0.28699999999999998</v>
      </c>
      <c r="AC628">
        <v>0</v>
      </c>
      <c r="AD628" s="134">
        <f t="shared" si="80"/>
        <v>9.0974729241877252</v>
      </c>
      <c r="AE628" s="134">
        <f t="shared" si="81"/>
        <v>4.2238267148014446</v>
      </c>
      <c r="AF628" s="134">
        <f t="shared" si="82"/>
        <v>4.8736462093862807</v>
      </c>
      <c r="AH628" s="209">
        <f t="shared" si="85"/>
        <v>0</v>
      </c>
      <c r="AI628" s="209">
        <f t="shared" ca="1" si="86"/>
        <v>347</v>
      </c>
      <c r="AJ628" s="134">
        <f>(K628*'User Input'!$K$6)+(L628*'User Input'!$K$2)+(M628*'User Input'!$K$3)+(N628*'User Input'!$K$4)+(R628*'User Input'!$K$7)+(S628*'User Input'!$K$8)+(P628*'User Input'!$K$10)+(Q628*'User Input'!$K$9)+(O628*'User Input'!$K$11)+(I628*'User Input'!$K$12)</f>
        <v>49.099999999999994</v>
      </c>
      <c r="AK628">
        <f t="shared" si="88"/>
        <v>1.5838709677419354</v>
      </c>
      <c r="AL628" s="209">
        <f t="shared" ca="1" si="87"/>
        <v>520</v>
      </c>
      <c r="AM628" s="209">
        <f t="shared" ca="1" si="83"/>
        <v>567</v>
      </c>
      <c r="AN628" s="209">
        <f t="shared" ca="1" si="84"/>
        <v>541</v>
      </c>
    </row>
    <row r="629" spans="2:40" x14ac:dyDescent="0.2">
      <c r="B629" t="s">
        <v>2423</v>
      </c>
      <c r="C629" t="s">
        <v>121</v>
      </c>
      <c r="D629" t="s">
        <v>9</v>
      </c>
      <c r="E629" t="s">
        <v>9</v>
      </c>
      <c r="F629">
        <v>-11.9</v>
      </c>
      <c r="G629">
        <v>24</v>
      </c>
      <c r="H629">
        <v>0</v>
      </c>
      <c r="I629">
        <v>0</v>
      </c>
      <c r="J629">
        <v>149</v>
      </c>
      <c r="K629">
        <v>34</v>
      </c>
      <c r="L629">
        <v>2</v>
      </c>
      <c r="M629">
        <v>2</v>
      </c>
      <c r="N629">
        <v>0</v>
      </c>
      <c r="O629">
        <v>2</v>
      </c>
      <c r="P629">
        <v>32</v>
      </c>
      <c r="Q629">
        <v>17</v>
      </c>
      <c r="R629">
        <v>35</v>
      </c>
      <c r="S629">
        <v>16</v>
      </c>
      <c r="T629">
        <v>1</v>
      </c>
      <c r="U629">
        <v>5</v>
      </c>
      <c r="V629">
        <v>4.59</v>
      </c>
      <c r="W629">
        <v>3.91</v>
      </c>
      <c r="X629">
        <v>1.39</v>
      </c>
      <c r="Y629">
        <v>33</v>
      </c>
      <c r="Z629">
        <v>21</v>
      </c>
      <c r="AA629">
        <v>46</v>
      </c>
      <c r="AB629">
        <v>0.28599999999999998</v>
      </c>
      <c r="AC629">
        <v>0</v>
      </c>
      <c r="AD629" s="134">
        <f t="shared" si="80"/>
        <v>9.264705882352942</v>
      </c>
      <c r="AE629" s="134">
        <f t="shared" si="81"/>
        <v>4.2352941176470589</v>
      </c>
      <c r="AF629" s="134">
        <f t="shared" si="82"/>
        <v>5.0294117647058831</v>
      </c>
      <c r="AH629" s="209">
        <f t="shared" si="85"/>
        <v>0</v>
      </c>
      <c r="AI629" s="209">
        <f t="shared" ca="1" si="86"/>
        <v>347</v>
      </c>
      <c r="AJ629" s="134">
        <f>(K629*'User Input'!$K$6)+(L629*'User Input'!$K$2)+(M629*'User Input'!$K$3)+(N629*'User Input'!$K$4)+(R629*'User Input'!$K$7)+(S629*'User Input'!$K$8)+(P629*'User Input'!$K$10)+(Q629*'User Input'!$K$9)+(O629*'User Input'!$K$11)+(I629*'User Input'!$K$12)</f>
        <v>58.5</v>
      </c>
      <c r="AK629">
        <f t="shared" si="88"/>
        <v>2.4375</v>
      </c>
      <c r="AL629" s="209">
        <f t="shared" ca="1" si="87"/>
        <v>477</v>
      </c>
      <c r="AM629" s="209">
        <f t="shared" ca="1" si="83"/>
        <v>221</v>
      </c>
      <c r="AN629" s="209">
        <f t="shared" ca="1" si="84"/>
        <v>395</v>
      </c>
    </row>
    <row r="630" spans="2:40" x14ac:dyDescent="0.2">
      <c r="B630" t="s">
        <v>3625</v>
      </c>
      <c r="C630" t="s">
        <v>121</v>
      </c>
      <c r="D630" t="s">
        <v>9</v>
      </c>
      <c r="E630" t="s">
        <v>9</v>
      </c>
      <c r="F630">
        <v>-11.9</v>
      </c>
      <c r="G630">
        <v>41</v>
      </c>
      <c r="H630">
        <v>0</v>
      </c>
      <c r="I630">
        <v>0</v>
      </c>
      <c r="J630">
        <v>179</v>
      </c>
      <c r="K630">
        <v>40.5</v>
      </c>
      <c r="L630">
        <v>2</v>
      </c>
      <c r="M630">
        <v>2</v>
      </c>
      <c r="N630">
        <v>0</v>
      </c>
      <c r="O630">
        <v>4</v>
      </c>
      <c r="P630">
        <v>39</v>
      </c>
      <c r="Q630">
        <v>20</v>
      </c>
      <c r="R630">
        <v>38</v>
      </c>
      <c r="S630">
        <v>20</v>
      </c>
      <c r="T630">
        <v>2</v>
      </c>
      <c r="U630">
        <v>6</v>
      </c>
      <c r="V630">
        <v>4.49</v>
      </c>
      <c r="W630">
        <v>4.17</v>
      </c>
      <c r="X630">
        <v>1.46</v>
      </c>
      <c r="Y630">
        <v>40</v>
      </c>
      <c r="Z630">
        <v>21</v>
      </c>
      <c r="AA630">
        <v>39</v>
      </c>
      <c r="AB630">
        <v>0.29299999999999998</v>
      </c>
      <c r="AC630">
        <v>0</v>
      </c>
      <c r="AD630" s="134">
        <f t="shared" ref="AD630:AD693" si="89">R630*9/K630</f>
        <v>8.4444444444444446</v>
      </c>
      <c r="AE630" s="134">
        <f t="shared" ref="AE630:AE693" si="90">S630*9/K630</f>
        <v>4.4444444444444446</v>
      </c>
      <c r="AF630" s="134">
        <f t="shared" ref="AF630:AF693" si="91">AD630-AE630</f>
        <v>4</v>
      </c>
      <c r="AH630" s="209">
        <f t="shared" si="85"/>
        <v>0</v>
      </c>
      <c r="AI630" s="209">
        <f t="shared" ca="1" si="86"/>
        <v>347</v>
      </c>
      <c r="AJ630" s="134">
        <f>(K630*'User Input'!$K$6)+(L630*'User Input'!$K$2)+(M630*'User Input'!$K$3)+(N630*'User Input'!$K$4)+(R630*'User Input'!$K$7)+(S630*'User Input'!$K$8)+(P630*'User Input'!$K$10)+(Q630*'User Input'!$K$9)+(O630*'User Input'!$K$11)+(I630*'User Input'!$K$12)</f>
        <v>65.5</v>
      </c>
      <c r="AK630">
        <f t="shared" si="88"/>
        <v>1.5975609756097562</v>
      </c>
      <c r="AL630" s="209">
        <f t="shared" ca="1" si="87"/>
        <v>446</v>
      </c>
      <c r="AM630" s="209">
        <f t="shared" ref="AM630:AM693" ca="1" si="92">RANK(V630,OFFSET($V$182,0,0,COUNTA(V:V)+1,1))</f>
        <v>259</v>
      </c>
      <c r="AN630" s="209">
        <f t="shared" ref="AN630:AN693" ca="1" si="93">RANK(U630,OFFSET($U$182,0,0,COUNTA(U:U)+1,1))</f>
        <v>331</v>
      </c>
    </row>
    <row r="631" spans="2:40" x14ac:dyDescent="0.2">
      <c r="B631" t="s">
        <v>1446</v>
      </c>
      <c r="C631" t="s">
        <v>122</v>
      </c>
      <c r="D631" t="s">
        <v>9</v>
      </c>
      <c r="E631" t="s">
        <v>9</v>
      </c>
      <c r="F631">
        <v>-11.9</v>
      </c>
      <c r="G631">
        <v>24</v>
      </c>
      <c r="H631">
        <v>0</v>
      </c>
      <c r="I631">
        <v>0</v>
      </c>
      <c r="J631">
        <v>136</v>
      </c>
      <c r="K631">
        <v>31.6</v>
      </c>
      <c r="L631">
        <v>2</v>
      </c>
      <c r="M631">
        <v>2</v>
      </c>
      <c r="N631">
        <v>0</v>
      </c>
      <c r="O631">
        <v>2</v>
      </c>
      <c r="P631">
        <v>31</v>
      </c>
      <c r="Q631">
        <v>15</v>
      </c>
      <c r="R631">
        <v>29</v>
      </c>
      <c r="S631">
        <v>11</v>
      </c>
      <c r="T631">
        <v>1</v>
      </c>
      <c r="U631">
        <v>5</v>
      </c>
      <c r="V631">
        <v>4.3499999999999996</v>
      </c>
      <c r="W631">
        <v>3.71</v>
      </c>
      <c r="X631">
        <v>1.34</v>
      </c>
      <c r="Y631">
        <v>44</v>
      </c>
      <c r="Z631">
        <v>20</v>
      </c>
      <c r="AA631">
        <v>36</v>
      </c>
      <c r="AB631">
        <v>0.29299999999999998</v>
      </c>
      <c r="AC631">
        <v>0</v>
      </c>
      <c r="AD631" s="134">
        <f t="shared" si="89"/>
        <v>8.2594936708860764</v>
      </c>
      <c r="AE631" s="134">
        <f t="shared" si="90"/>
        <v>3.1329113924050631</v>
      </c>
      <c r="AF631" s="134">
        <f t="shared" si="91"/>
        <v>5.1265822784810133</v>
      </c>
      <c r="AH631" s="209">
        <f t="shared" ref="AH631:AH694" si="94">INDEX(F631:AF1416,0,MATCH(AH$181,F$181:AF$181,0))</f>
        <v>0</v>
      </c>
      <c r="AI631" s="209">
        <f t="shared" ref="AI631:AI694" ca="1" si="95">RANK(AH631,OFFSET($AH$182,0,0,COUNTA(AH:AH)+1,1))</f>
        <v>347</v>
      </c>
      <c r="AJ631" s="134">
        <f>(K631*'User Input'!$K$6)+(L631*'User Input'!$K$2)+(M631*'User Input'!$K$3)+(N631*'User Input'!$K$4)+(R631*'User Input'!$K$7)+(S631*'User Input'!$K$8)+(P631*'User Input'!$K$10)+(Q631*'User Input'!$K$9)+(O631*'User Input'!$K$11)+(I631*'User Input'!$K$12)</f>
        <v>56.300000000000011</v>
      </c>
      <c r="AK631">
        <f t="shared" si="88"/>
        <v>2.3458333333333337</v>
      </c>
      <c r="AL631" s="209">
        <f t="shared" ref="AL631:AL694" ca="1" si="96">RANK(AJ631,OFFSET($AJ$182,0,0,COUNTA(AJ:AJ)+1,1))</f>
        <v>483</v>
      </c>
      <c r="AM631" s="209">
        <f t="shared" ca="1" si="92"/>
        <v>326</v>
      </c>
      <c r="AN631" s="209">
        <f t="shared" ca="1" si="93"/>
        <v>395</v>
      </c>
    </row>
    <row r="632" spans="2:40" x14ac:dyDescent="0.2">
      <c r="B632" t="s">
        <v>2388</v>
      </c>
      <c r="C632" t="s">
        <v>131</v>
      </c>
      <c r="D632" t="s">
        <v>9</v>
      </c>
      <c r="E632" t="s">
        <v>9</v>
      </c>
      <c r="F632">
        <v>-11.9</v>
      </c>
      <c r="G632">
        <v>24</v>
      </c>
      <c r="H632">
        <v>0</v>
      </c>
      <c r="I632">
        <v>0</v>
      </c>
      <c r="J632">
        <v>103</v>
      </c>
      <c r="K632">
        <v>24.3</v>
      </c>
      <c r="L632">
        <v>1</v>
      </c>
      <c r="M632">
        <v>1</v>
      </c>
      <c r="N632">
        <v>0</v>
      </c>
      <c r="O632">
        <v>2</v>
      </c>
      <c r="P632">
        <v>22</v>
      </c>
      <c r="Q632">
        <v>11</v>
      </c>
      <c r="R632">
        <v>25</v>
      </c>
      <c r="S632">
        <v>9</v>
      </c>
      <c r="T632">
        <v>1</v>
      </c>
      <c r="U632">
        <v>3</v>
      </c>
      <c r="V632">
        <v>4.0199999999999996</v>
      </c>
      <c r="W632">
        <v>3.45</v>
      </c>
      <c r="X632">
        <v>1.26</v>
      </c>
      <c r="Y632">
        <v>39</v>
      </c>
      <c r="Z632">
        <v>21</v>
      </c>
      <c r="AA632">
        <v>41</v>
      </c>
      <c r="AB632">
        <v>0.28699999999999998</v>
      </c>
      <c r="AC632">
        <v>0</v>
      </c>
      <c r="AD632" s="134">
        <f t="shared" si="89"/>
        <v>9.2592592592592595</v>
      </c>
      <c r="AE632" s="134">
        <f t="shared" si="90"/>
        <v>3.333333333333333</v>
      </c>
      <c r="AF632" s="134">
        <f t="shared" si="91"/>
        <v>5.9259259259259265</v>
      </c>
      <c r="AH632" s="209">
        <f t="shared" si="94"/>
        <v>0</v>
      </c>
      <c r="AI632" s="209">
        <f t="shared" ca="1" si="95"/>
        <v>347</v>
      </c>
      <c r="AJ632" s="134">
        <f>(K632*'User Input'!$K$6)+(L632*'User Input'!$K$2)+(M632*'User Input'!$K$3)+(N632*'User Input'!$K$4)+(R632*'User Input'!$K$7)+(S632*'User Input'!$K$8)+(P632*'User Input'!$K$10)+(Q632*'User Input'!$K$9)+(O632*'User Input'!$K$11)+(I632*'User Input'!$K$12)</f>
        <v>45.400000000000006</v>
      </c>
      <c r="AK632">
        <f t="shared" si="88"/>
        <v>1.8916666666666668</v>
      </c>
      <c r="AL632" s="209">
        <f t="shared" ca="1" si="96"/>
        <v>534</v>
      </c>
      <c r="AM632" s="209">
        <f t="shared" ca="1" si="92"/>
        <v>526</v>
      </c>
      <c r="AN632" s="209">
        <f t="shared" ca="1" si="93"/>
        <v>541</v>
      </c>
    </row>
    <row r="633" spans="2:40" x14ac:dyDescent="0.2">
      <c r="B633" t="s">
        <v>285</v>
      </c>
      <c r="C633" t="s">
        <v>340</v>
      </c>
      <c r="D633" t="s">
        <v>9</v>
      </c>
      <c r="E633" t="s">
        <v>9</v>
      </c>
      <c r="F633">
        <v>-12</v>
      </c>
      <c r="G633">
        <v>41</v>
      </c>
      <c r="H633">
        <v>0</v>
      </c>
      <c r="I633">
        <v>0</v>
      </c>
      <c r="J633">
        <v>179</v>
      </c>
      <c r="K633">
        <v>40.5</v>
      </c>
      <c r="L633">
        <v>2</v>
      </c>
      <c r="M633">
        <v>2</v>
      </c>
      <c r="N633">
        <v>0</v>
      </c>
      <c r="O633">
        <v>4</v>
      </c>
      <c r="P633">
        <v>39</v>
      </c>
      <c r="Q633">
        <v>21</v>
      </c>
      <c r="R633">
        <v>38</v>
      </c>
      <c r="S633">
        <v>20</v>
      </c>
      <c r="T633">
        <v>2</v>
      </c>
      <c r="U633">
        <v>6</v>
      </c>
      <c r="V633">
        <v>4.6500000000000004</v>
      </c>
      <c r="W633">
        <v>4.12</v>
      </c>
      <c r="X633">
        <v>1.44</v>
      </c>
      <c r="Y633">
        <v>39</v>
      </c>
      <c r="Z633">
        <v>21</v>
      </c>
      <c r="AA633">
        <v>41</v>
      </c>
      <c r="AB633">
        <v>0.28899999999999998</v>
      </c>
      <c r="AC633">
        <v>0</v>
      </c>
      <c r="AD633" s="134">
        <f t="shared" si="89"/>
        <v>8.4444444444444446</v>
      </c>
      <c r="AE633" s="134">
        <f t="shared" si="90"/>
        <v>4.4444444444444446</v>
      </c>
      <c r="AF633" s="134">
        <f t="shared" si="91"/>
        <v>4</v>
      </c>
      <c r="AH633" s="209">
        <f t="shared" si="94"/>
        <v>0</v>
      </c>
      <c r="AI633" s="209">
        <f t="shared" ca="1" si="95"/>
        <v>347</v>
      </c>
      <c r="AJ633" s="134">
        <f>(K633*'User Input'!$K$6)+(L633*'User Input'!$K$2)+(M633*'User Input'!$K$3)+(N633*'User Input'!$K$4)+(R633*'User Input'!$K$7)+(S633*'User Input'!$K$8)+(P633*'User Input'!$K$10)+(Q633*'User Input'!$K$9)+(O633*'User Input'!$K$11)+(I633*'User Input'!$K$12)</f>
        <v>64.5</v>
      </c>
      <c r="AK633">
        <f t="shared" si="88"/>
        <v>1.5731707317073171</v>
      </c>
      <c r="AL633" s="209">
        <f t="shared" ca="1" si="96"/>
        <v>449</v>
      </c>
      <c r="AM633" s="209">
        <f t="shared" ca="1" si="92"/>
        <v>193</v>
      </c>
      <c r="AN633" s="209">
        <f t="shared" ca="1" si="93"/>
        <v>331</v>
      </c>
    </row>
    <row r="634" spans="2:40" x14ac:dyDescent="0.2">
      <c r="B634" t="s">
        <v>338</v>
      </c>
      <c r="C634" t="s">
        <v>121</v>
      </c>
      <c r="D634" t="s">
        <v>111</v>
      </c>
      <c r="E634" t="s">
        <v>111</v>
      </c>
      <c r="F634">
        <v>-12</v>
      </c>
      <c r="G634">
        <v>23</v>
      </c>
      <c r="H634">
        <v>23</v>
      </c>
      <c r="I634">
        <v>9</v>
      </c>
      <c r="J634">
        <v>528</v>
      </c>
      <c r="K634">
        <v>118</v>
      </c>
      <c r="L634">
        <v>6</v>
      </c>
      <c r="M634">
        <v>8</v>
      </c>
      <c r="N634">
        <v>0</v>
      </c>
      <c r="O634">
        <v>0</v>
      </c>
      <c r="P634">
        <v>128</v>
      </c>
      <c r="Q634">
        <v>67</v>
      </c>
      <c r="R634">
        <v>90</v>
      </c>
      <c r="S634">
        <v>53</v>
      </c>
      <c r="T634">
        <v>5</v>
      </c>
      <c r="U634">
        <v>17</v>
      </c>
      <c r="V634">
        <v>5.13</v>
      </c>
      <c r="W634">
        <v>4.62</v>
      </c>
      <c r="X634">
        <v>1.53</v>
      </c>
      <c r="Y634">
        <v>45</v>
      </c>
      <c r="Z634">
        <v>21</v>
      </c>
      <c r="AA634">
        <v>34</v>
      </c>
      <c r="AB634">
        <v>0.30499999999999999</v>
      </c>
      <c r="AC634">
        <v>0</v>
      </c>
      <c r="AD634" s="134">
        <f t="shared" si="89"/>
        <v>6.8644067796610173</v>
      </c>
      <c r="AE634" s="134">
        <f t="shared" si="90"/>
        <v>4.0423728813559325</v>
      </c>
      <c r="AF634" s="134">
        <f t="shared" si="91"/>
        <v>2.8220338983050848</v>
      </c>
      <c r="AH634" s="209">
        <f t="shared" si="94"/>
        <v>9</v>
      </c>
      <c r="AI634" s="209">
        <f t="shared" ca="1" si="95"/>
        <v>127</v>
      </c>
      <c r="AJ634" s="134">
        <f>(K634*'User Input'!$K$6)+(L634*'User Input'!$K$2)+(M634*'User Input'!$K$3)+(N634*'User Input'!$K$4)+(R634*'User Input'!$K$7)+(S634*'User Input'!$K$8)+(P634*'User Input'!$K$10)+(Q634*'User Input'!$K$9)+(O634*'User Input'!$K$11)+(I634*'User Input'!$K$12)</f>
        <v>180</v>
      </c>
      <c r="AK634">
        <f t="shared" si="88"/>
        <v>7.8260869565217392</v>
      </c>
      <c r="AL634" s="209">
        <f t="shared" ca="1" si="96"/>
        <v>175</v>
      </c>
      <c r="AM634" s="209">
        <f t="shared" ca="1" si="92"/>
        <v>57</v>
      </c>
      <c r="AN634" s="209">
        <f t="shared" ca="1" si="93"/>
        <v>103</v>
      </c>
    </row>
    <row r="635" spans="2:40" x14ac:dyDescent="0.2">
      <c r="B635" t="s">
        <v>392</v>
      </c>
      <c r="C635" t="s">
        <v>7</v>
      </c>
      <c r="D635" t="s">
        <v>9</v>
      </c>
      <c r="E635" t="s">
        <v>9</v>
      </c>
      <c r="F635">
        <v>-12</v>
      </c>
      <c r="G635">
        <v>26</v>
      </c>
      <c r="H635">
        <v>0</v>
      </c>
      <c r="I635">
        <v>0</v>
      </c>
      <c r="J635">
        <v>109</v>
      </c>
      <c r="K635">
        <v>25.5</v>
      </c>
      <c r="L635">
        <v>1</v>
      </c>
      <c r="M635">
        <v>1</v>
      </c>
      <c r="N635">
        <v>0</v>
      </c>
      <c r="O635">
        <v>5</v>
      </c>
      <c r="P635">
        <v>24</v>
      </c>
      <c r="Q635">
        <v>12</v>
      </c>
      <c r="R635">
        <v>26</v>
      </c>
      <c r="S635">
        <v>10</v>
      </c>
      <c r="T635">
        <v>1</v>
      </c>
      <c r="U635">
        <v>3</v>
      </c>
      <c r="V635">
        <v>4.05</v>
      </c>
      <c r="W635">
        <v>3.51</v>
      </c>
      <c r="X635">
        <v>1.31</v>
      </c>
      <c r="Y635">
        <v>42</v>
      </c>
      <c r="Z635">
        <v>20</v>
      </c>
      <c r="AA635">
        <v>38</v>
      </c>
      <c r="AB635">
        <v>0.29699999999999999</v>
      </c>
      <c r="AC635">
        <v>0</v>
      </c>
      <c r="AD635" s="134">
        <f t="shared" si="89"/>
        <v>9.1764705882352935</v>
      </c>
      <c r="AE635" s="134">
        <f t="shared" si="90"/>
        <v>3.5294117647058822</v>
      </c>
      <c r="AF635" s="134">
        <f t="shared" si="91"/>
        <v>5.6470588235294112</v>
      </c>
      <c r="AH635" s="209">
        <f t="shared" si="94"/>
        <v>0</v>
      </c>
      <c r="AI635" s="209">
        <f t="shared" ca="1" si="95"/>
        <v>347</v>
      </c>
      <c r="AJ635" s="134">
        <f>(K635*'User Input'!$K$6)+(L635*'User Input'!$K$2)+(M635*'User Input'!$K$3)+(N635*'User Input'!$K$4)+(R635*'User Input'!$K$7)+(S635*'User Input'!$K$8)+(P635*'User Input'!$K$10)+(Q635*'User Input'!$K$9)+(O635*'User Input'!$K$11)+(I635*'User Input'!$K$12)</f>
        <v>45.5</v>
      </c>
      <c r="AK635">
        <f t="shared" si="88"/>
        <v>1.75</v>
      </c>
      <c r="AL635" s="209">
        <f t="shared" ca="1" si="96"/>
        <v>533</v>
      </c>
      <c r="AM635" s="209">
        <f t="shared" ca="1" si="92"/>
        <v>505</v>
      </c>
      <c r="AN635" s="209">
        <f t="shared" ca="1" si="93"/>
        <v>541</v>
      </c>
    </row>
    <row r="636" spans="2:40" x14ac:dyDescent="0.2">
      <c r="B636" t="s">
        <v>617</v>
      </c>
      <c r="C636" t="s">
        <v>714</v>
      </c>
      <c r="D636" t="s">
        <v>9</v>
      </c>
      <c r="E636" t="s">
        <v>9</v>
      </c>
      <c r="F636">
        <v>-12</v>
      </c>
      <c r="G636">
        <v>36</v>
      </c>
      <c r="H636">
        <v>0</v>
      </c>
      <c r="I636">
        <v>0</v>
      </c>
      <c r="J636">
        <v>108</v>
      </c>
      <c r="K636">
        <v>24.9</v>
      </c>
      <c r="L636">
        <v>1</v>
      </c>
      <c r="M636">
        <v>1</v>
      </c>
      <c r="N636">
        <v>0</v>
      </c>
      <c r="O636">
        <v>7</v>
      </c>
      <c r="P636">
        <v>23</v>
      </c>
      <c r="Q636">
        <v>11</v>
      </c>
      <c r="R636">
        <v>26</v>
      </c>
      <c r="S636">
        <v>11</v>
      </c>
      <c r="T636">
        <v>1</v>
      </c>
      <c r="U636">
        <v>3</v>
      </c>
      <c r="V636">
        <v>3.82</v>
      </c>
      <c r="W636">
        <v>3.68</v>
      </c>
      <c r="X636">
        <v>1.35</v>
      </c>
      <c r="Y636">
        <v>45</v>
      </c>
      <c r="Z636">
        <v>21</v>
      </c>
      <c r="AA636">
        <v>34</v>
      </c>
      <c r="AB636">
        <v>0.29399999999999998</v>
      </c>
      <c r="AC636">
        <v>0</v>
      </c>
      <c r="AD636" s="134">
        <f t="shared" si="89"/>
        <v>9.3975903614457845</v>
      </c>
      <c r="AE636" s="134">
        <f t="shared" si="90"/>
        <v>3.9759036144578315</v>
      </c>
      <c r="AF636" s="134">
        <f t="shared" si="91"/>
        <v>5.4216867469879535</v>
      </c>
      <c r="AH636" s="209">
        <f t="shared" si="94"/>
        <v>0</v>
      </c>
      <c r="AI636" s="209">
        <f t="shared" ca="1" si="95"/>
        <v>347</v>
      </c>
      <c r="AJ636" s="134">
        <f>(K636*'User Input'!$K$6)+(L636*'User Input'!$K$2)+(M636*'User Input'!$K$3)+(N636*'User Input'!$K$4)+(R636*'User Input'!$K$7)+(S636*'User Input'!$K$8)+(P636*'User Input'!$K$10)+(Q636*'User Input'!$K$9)+(O636*'User Input'!$K$11)+(I636*'User Input'!$K$12)</f>
        <v>44.699999999999989</v>
      </c>
      <c r="AK636">
        <f t="shared" si="88"/>
        <v>1.2416666666666663</v>
      </c>
      <c r="AL636" s="209">
        <f t="shared" ca="1" si="96"/>
        <v>540</v>
      </c>
      <c r="AM636" s="209">
        <f t="shared" ca="1" si="92"/>
        <v>631</v>
      </c>
      <c r="AN636" s="209">
        <f t="shared" ca="1" si="93"/>
        <v>541</v>
      </c>
    </row>
    <row r="637" spans="2:40" x14ac:dyDescent="0.2">
      <c r="B637" t="s">
        <v>269</v>
      </c>
      <c r="C637" t="s">
        <v>339</v>
      </c>
      <c r="D637" t="s">
        <v>111</v>
      </c>
      <c r="E637" t="s">
        <v>111</v>
      </c>
      <c r="F637">
        <v>-12</v>
      </c>
      <c r="G637">
        <v>9</v>
      </c>
      <c r="H637">
        <v>9</v>
      </c>
      <c r="I637">
        <v>4</v>
      </c>
      <c r="J637">
        <v>186</v>
      </c>
      <c r="K637">
        <v>43</v>
      </c>
      <c r="L637">
        <v>2</v>
      </c>
      <c r="M637">
        <v>3</v>
      </c>
      <c r="N637">
        <v>0</v>
      </c>
      <c r="O637">
        <v>0</v>
      </c>
      <c r="P637">
        <v>43</v>
      </c>
      <c r="Q637">
        <v>21</v>
      </c>
      <c r="R637">
        <v>40</v>
      </c>
      <c r="S637">
        <v>15</v>
      </c>
      <c r="T637">
        <v>2</v>
      </c>
      <c r="U637">
        <v>6</v>
      </c>
      <c r="V637">
        <v>4.3600000000000003</v>
      </c>
      <c r="W637">
        <v>3.82</v>
      </c>
      <c r="X637">
        <v>1.34</v>
      </c>
      <c r="Y637">
        <v>45</v>
      </c>
      <c r="Z637">
        <v>21</v>
      </c>
      <c r="AA637">
        <v>34</v>
      </c>
      <c r="AB637">
        <v>0.30099999999999999</v>
      </c>
      <c r="AC637">
        <v>0</v>
      </c>
      <c r="AD637" s="134">
        <f t="shared" si="89"/>
        <v>8.3720930232558146</v>
      </c>
      <c r="AE637" s="134">
        <f t="shared" si="90"/>
        <v>3.13953488372093</v>
      </c>
      <c r="AF637" s="134">
        <f t="shared" si="91"/>
        <v>5.2325581395348841</v>
      </c>
      <c r="AH637" s="209">
        <f t="shared" si="94"/>
        <v>4</v>
      </c>
      <c r="AI637" s="209">
        <f t="shared" ca="1" si="95"/>
        <v>184</v>
      </c>
      <c r="AJ637" s="134">
        <f>(K637*'User Input'!$K$6)+(L637*'User Input'!$K$2)+(M637*'User Input'!$K$3)+(N637*'User Input'!$K$4)+(R637*'User Input'!$K$7)+(S637*'User Input'!$K$8)+(P637*'User Input'!$K$10)+(Q637*'User Input'!$K$9)+(O637*'User Input'!$K$11)+(I637*'User Input'!$K$12)</f>
        <v>81</v>
      </c>
      <c r="AK637">
        <f t="shared" si="88"/>
        <v>0</v>
      </c>
      <c r="AL637" s="209">
        <f t="shared" ca="1" si="96"/>
        <v>383</v>
      </c>
      <c r="AM637" s="209">
        <f t="shared" ca="1" si="92"/>
        <v>321</v>
      </c>
      <c r="AN637" s="209">
        <f t="shared" ca="1" si="93"/>
        <v>331</v>
      </c>
    </row>
    <row r="638" spans="2:40" x14ac:dyDescent="0.2">
      <c r="B638" t="s">
        <v>967</v>
      </c>
      <c r="C638" t="s">
        <v>123</v>
      </c>
      <c r="D638" t="s">
        <v>111</v>
      </c>
      <c r="E638" t="s">
        <v>111</v>
      </c>
      <c r="F638">
        <v>-12</v>
      </c>
      <c r="G638">
        <v>10</v>
      </c>
      <c r="H638">
        <v>10</v>
      </c>
      <c r="I638">
        <v>4</v>
      </c>
      <c r="J638">
        <v>228</v>
      </c>
      <c r="K638">
        <v>52.4</v>
      </c>
      <c r="L638">
        <v>3</v>
      </c>
      <c r="M638">
        <v>3</v>
      </c>
      <c r="N638">
        <v>0</v>
      </c>
      <c r="O638">
        <v>0</v>
      </c>
      <c r="P638">
        <v>52</v>
      </c>
      <c r="Q638">
        <v>27</v>
      </c>
      <c r="R638">
        <v>45</v>
      </c>
      <c r="S638">
        <v>20</v>
      </c>
      <c r="T638">
        <v>2</v>
      </c>
      <c r="U638">
        <v>9</v>
      </c>
      <c r="V638">
        <v>4.6900000000000004</v>
      </c>
      <c r="W638">
        <v>4.2699999999999996</v>
      </c>
      <c r="X638">
        <v>1.38</v>
      </c>
      <c r="Y638">
        <v>37</v>
      </c>
      <c r="Z638">
        <v>20</v>
      </c>
      <c r="AA638">
        <v>43</v>
      </c>
      <c r="AB638">
        <v>0.28599999999999998</v>
      </c>
      <c r="AC638">
        <v>0</v>
      </c>
      <c r="AD638" s="134">
        <f t="shared" si="89"/>
        <v>7.7290076335877869</v>
      </c>
      <c r="AE638" s="134">
        <f t="shared" si="90"/>
        <v>3.4351145038167941</v>
      </c>
      <c r="AF638" s="134">
        <f t="shared" si="91"/>
        <v>4.2938931297709928</v>
      </c>
      <c r="AH638" s="209">
        <f t="shared" si="94"/>
        <v>4</v>
      </c>
      <c r="AI638" s="209">
        <f t="shared" ca="1" si="95"/>
        <v>184</v>
      </c>
      <c r="AJ638" s="134">
        <f>(K638*'User Input'!$K$6)+(L638*'User Input'!$K$2)+(M638*'User Input'!$K$3)+(N638*'User Input'!$K$4)+(R638*'User Input'!$K$7)+(S638*'User Input'!$K$8)+(P638*'User Input'!$K$10)+(Q638*'User Input'!$K$9)+(O638*'User Input'!$K$11)+(I638*'User Input'!$K$12)</f>
        <v>98.699999999999989</v>
      </c>
      <c r="AK638">
        <f t="shared" si="88"/>
        <v>9.8699999999999992</v>
      </c>
      <c r="AL638" s="209">
        <f t="shared" ca="1" si="96"/>
        <v>337</v>
      </c>
      <c r="AM638" s="209">
        <f t="shared" ca="1" si="92"/>
        <v>171</v>
      </c>
      <c r="AN638" s="209">
        <f t="shared" ca="1" si="93"/>
        <v>188</v>
      </c>
    </row>
    <row r="639" spans="2:40" x14ac:dyDescent="0.2">
      <c r="B639" t="s">
        <v>669</v>
      </c>
      <c r="C639" t="s">
        <v>119</v>
      </c>
      <c r="D639" t="s">
        <v>9</v>
      </c>
      <c r="E639" t="s">
        <v>9</v>
      </c>
      <c r="F639">
        <v>-12</v>
      </c>
      <c r="G639">
        <v>41</v>
      </c>
      <c r="H639">
        <v>0</v>
      </c>
      <c r="I639">
        <v>0</v>
      </c>
      <c r="J639">
        <v>213</v>
      </c>
      <c r="K639">
        <v>48.6</v>
      </c>
      <c r="L639">
        <v>2</v>
      </c>
      <c r="M639">
        <v>3</v>
      </c>
      <c r="N639">
        <v>0</v>
      </c>
      <c r="O639">
        <v>7</v>
      </c>
      <c r="P639">
        <v>51</v>
      </c>
      <c r="Q639">
        <v>26</v>
      </c>
      <c r="R639">
        <v>40</v>
      </c>
      <c r="S639">
        <v>17</v>
      </c>
      <c r="T639">
        <v>3</v>
      </c>
      <c r="U639">
        <v>8</v>
      </c>
      <c r="V639">
        <v>4.87</v>
      </c>
      <c r="W639">
        <v>4.0999999999999996</v>
      </c>
      <c r="X639">
        <v>1.4</v>
      </c>
      <c r="Y639">
        <v>41</v>
      </c>
      <c r="Z639">
        <v>21</v>
      </c>
      <c r="AA639">
        <v>39</v>
      </c>
      <c r="AB639">
        <v>0.29499999999999998</v>
      </c>
      <c r="AC639">
        <v>0</v>
      </c>
      <c r="AD639" s="134">
        <f t="shared" si="89"/>
        <v>7.4074074074074074</v>
      </c>
      <c r="AE639" s="134">
        <f t="shared" si="90"/>
        <v>3.1481481481481479</v>
      </c>
      <c r="AF639" s="134">
        <f t="shared" si="91"/>
        <v>4.2592592592592595</v>
      </c>
      <c r="AH639" s="209">
        <f t="shared" si="94"/>
        <v>0</v>
      </c>
      <c r="AI639" s="209">
        <f t="shared" ca="1" si="95"/>
        <v>347</v>
      </c>
      <c r="AJ639" s="134">
        <f>(K639*'User Input'!$K$6)+(L639*'User Input'!$K$2)+(M639*'User Input'!$K$3)+(N639*'User Input'!$K$4)+(R639*'User Input'!$K$7)+(S639*'User Input'!$K$8)+(P639*'User Input'!$K$10)+(Q639*'User Input'!$K$9)+(O639*'User Input'!$K$11)+(I639*'User Input'!$K$12)</f>
        <v>70.800000000000011</v>
      </c>
      <c r="AK639">
        <f t="shared" si="88"/>
        <v>1.7268292682926831</v>
      </c>
      <c r="AL639" s="209">
        <f t="shared" ca="1" si="96"/>
        <v>422</v>
      </c>
      <c r="AM639" s="209">
        <f t="shared" ca="1" si="92"/>
        <v>106</v>
      </c>
      <c r="AN639" s="209">
        <f t="shared" ca="1" si="93"/>
        <v>218</v>
      </c>
    </row>
    <row r="640" spans="2:40" x14ac:dyDescent="0.2">
      <c r="B640" t="s">
        <v>609</v>
      </c>
      <c r="C640" t="s">
        <v>140</v>
      </c>
      <c r="D640" t="s">
        <v>9</v>
      </c>
      <c r="E640" t="s">
        <v>9</v>
      </c>
      <c r="F640">
        <v>-12</v>
      </c>
      <c r="G640">
        <v>32</v>
      </c>
      <c r="H640">
        <v>0</v>
      </c>
      <c r="I640">
        <v>0</v>
      </c>
      <c r="J640">
        <v>125</v>
      </c>
      <c r="K640">
        <v>29.2</v>
      </c>
      <c r="L640">
        <v>1</v>
      </c>
      <c r="M640">
        <v>1</v>
      </c>
      <c r="N640">
        <v>0</v>
      </c>
      <c r="O640">
        <v>5</v>
      </c>
      <c r="P640">
        <v>28</v>
      </c>
      <c r="Q640">
        <v>14</v>
      </c>
      <c r="R640">
        <v>27</v>
      </c>
      <c r="S640">
        <v>10</v>
      </c>
      <c r="T640">
        <v>1</v>
      </c>
      <c r="U640">
        <v>4</v>
      </c>
      <c r="V640">
        <v>4.32</v>
      </c>
      <c r="W640">
        <v>3.79</v>
      </c>
      <c r="X640">
        <v>1.31</v>
      </c>
      <c r="Y640">
        <v>37</v>
      </c>
      <c r="Z640">
        <v>20</v>
      </c>
      <c r="AA640">
        <v>43</v>
      </c>
      <c r="AB640">
        <v>0.28699999999999998</v>
      </c>
      <c r="AC640">
        <v>0</v>
      </c>
      <c r="AD640" s="134">
        <f t="shared" si="89"/>
        <v>8.3219178082191778</v>
      </c>
      <c r="AE640" s="134">
        <f t="shared" si="90"/>
        <v>3.0821917808219177</v>
      </c>
      <c r="AF640" s="134">
        <f t="shared" si="91"/>
        <v>5.2397260273972606</v>
      </c>
      <c r="AH640" s="209">
        <f t="shared" si="94"/>
        <v>0</v>
      </c>
      <c r="AI640" s="209">
        <f t="shared" ca="1" si="95"/>
        <v>347</v>
      </c>
      <c r="AJ640" s="134">
        <f>(K640*'User Input'!$K$6)+(L640*'User Input'!$K$2)+(M640*'User Input'!$K$3)+(N640*'User Input'!$K$4)+(R640*'User Input'!$K$7)+(S640*'User Input'!$K$8)+(P640*'User Input'!$K$10)+(Q640*'User Input'!$K$9)+(O640*'User Input'!$K$11)+(I640*'User Input'!$K$12)</f>
        <v>51.099999999999994</v>
      </c>
      <c r="AK640">
        <f t="shared" si="88"/>
        <v>1.5968749999999998</v>
      </c>
      <c r="AL640" s="209">
        <f t="shared" ca="1" si="96"/>
        <v>510</v>
      </c>
      <c r="AM640" s="209">
        <f t="shared" ca="1" si="92"/>
        <v>350</v>
      </c>
      <c r="AN640" s="209">
        <f t="shared" ca="1" si="93"/>
        <v>466</v>
      </c>
    </row>
    <row r="641" spans="2:40" x14ac:dyDescent="0.2">
      <c r="B641" t="s">
        <v>1465</v>
      </c>
      <c r="C641" t="s">
        <v>136</v>
      </c>
      <c r="D641" t="s">
        <v>111</v>
      </c>
      <c r="E641" t="s">
        <v>111</v>
      </c>
      <c r="F641">
        <v>-12</v>
      </c>
      <c r="G641">
        <v>29</v>
      </c>
      <c r="H641">
        <v>5</v>
      </c>
      <c r="I641">
        <v>2</v>
      </c>
      <c r="J641">
        <v>213</v>
      </c>
      <c r="K641">
        <v>49.3</v>
      </c>
      <c r="L641">
        <v>3</v>
      </c>
      <c r="M641">
        <v>3</v>
      </c>
      <c r="N641">
        <v>0</v>
      </c>
      <c r="O641">
        <v>2</v>
      </c>
      <c r="P641">
        <v>50</v>
      </c>
      <c r="Q641">
        <v>24</v>
      </c>
      <c r="R641">
        <v>41</v>
      </c>
      <c r="S641">
        <v>17</v>
      </c>
      <c r="T641">
        <v>3</v>
      </c>
      <c r="U641">
        <v>6</v>
      </c>
      <c r="V641">
        <v>4.38</v>
      </c>
      <c r="W641">
        <v>3.96</v>
      </c>
      <c r="X641">
        <v>1.36</v>
      </c>
      <c r="Y641">
        <v>46</v>
      </c>
      <c r="Z641">
        <v>21</v>
      </c>
      <c r="AA641">
        <v>33</v>
      </c>
      <c r="AB641">
        <v>0.29799999999999999</v>
      </c>
      <c r="AC641">
        <v>0</v>
      </c>
      <c r="AD641" s="134">
        <f t="shared" si="89"/>
        <v>7.4847870182555782</v>
      </c>
      <c r="AE641" s="134">
        <f t="shared" si="90"/>
        <v>3.103448275862069</v>
      </c>
      <c r="AF641" s="134">
        <f t="shared" si="91"/>
        <v>4.3813387423935097</v>
      </c>
      <c r="AH641" s="209">
        <f t="shared" si="94"/>
        <v>2</v>
      </c>
      <c r="AI641" s="209">
        <f t="shared" ca="1" si="95"/>
        <v>212</v>
      </c>
      <c r="AJ641" s="134">
        <f>(K641*'User Input'!$K$6)+(L641*'User Input'!$K$2)+(M641*'User Input'!$K$3)+(N641*'User Input'!$K$4)+(R641*'User Input'!$K$7)+(S641*'User Input'!$K$8)+(P641*'User Input'!$K$10)+(Q641*'User Input'!$K$9)+(O641*'User Input'!$K$11)+(I641*'User Input'!$K$12)</f>
        <v>89.399999999999977</v>
      </c>
      <c r="AK641">
        <f t="shared" si="88"/>
        <v>0</v>
      </c>
      <c r="AL641" s="209">
        <f t="shared" ca="1" si="96"/>
        <v>363</v>
      </c>
      <c r="AM641" s="209">
        <f t="shared" ca="1" si="92"/>
        <v>306</v>
      </c>
      <c r="AN641" s="209">
        <f t="shared" ca="1" si="93"/>
        <v>331</v>
      </c>
    </row>
    <row r="642" spans="2:40" x14ac:dyDescent="0.2">
      <c r="B642" t="s">
        <v>629</v>
      </c>
      <c r="C642" t="s">
        <v>135</v>
      </c>
      <c r="D642" t="s">
        <v>9</v>
      </c>
      <c r="E642" t="s">
        <v>9</v>
      </c>
      <c r="F642">
        <v>-12.1</v>
      </c>
      <c r="G642">
        <v>24</v>
      </c>
      <c r="H642">
        <v>0</v>
      </c>
      <c r="I642">
        <v>0</v>
      </c>
      <c r="J642">
        <v>128</v>
      </c>
      <c r="K642">
        <v>29.2</v>
      </c>
      <c r="L642">
        <v>1</v>
      </c>
      <c r="M642">
        <v>1</v>
      </c>
      <c r="N642">
        <v>0</v>
      </c>
      <c r="O642">
        <v>2</v>
      </c>
      <c r="P642">
        <v>27</v>
      </c>
      <c r="Q642">
        <v>13</v>
      </c>
      <c r="R642">
        <v>30</v>
      </c>
      <c r="S642">
        <v>14</v>
      </c>
      <c r="T642">
        <v>1</v>
      </c>
      <c r="U642">
        <v>3</v>
      </c>
      <c r="V642">
        <v>4.12</v>
      </c>
      <c r="W642">
        <v>3.81</v>
      </c>
      <c r="X642">
        <v>1.4</v>
      </c>
      <c r="Y642">
        <v>44</v>
      </c>
      <c r="Z642">
        <v>21</v>
      </c>
      <c r="AA642">
        <v>35</v>
      </c>
      <c r="AB642">
        <v>0.29899999999999999</v>
      </c>
      <c r="AC642">
        <v>0</v>
      </c>
      <c r="AD642" s="134">
        <f t="shared" si="89"/>
        <v>9.2465753424657535</v>
      </c>
      <c r="AE642" s="134">
        <f t="shared" si="90"/>
        <v>4.3150684931506849</v>
      </c>
      <c r="AF642" s="134">
        <f t="shared" si="91"/>
        <v>4.9315068493150687</v>
      </c>
      <c r="AH642" s="209">
        <f t="shared" si="94"/>
        <v>0</v>
      </c>
      <c r="AI642" s="209">
        <f t="shared" ca="1" si="95"/>
        <v>347</v>
      </c>
      <c r="AJ642" s="134">
        <f>(K642*'User Input'!$K$6)+(L642*'User Input'!$K$2)+(M642*'User Input'!$K$3)+(N642*'User Input'!$K$4)+(R642*'User Input'!$K$7)+(S642*'User Input'!$K$8)+(P642*'User Input'!$K$10)+(Q642*'User Input'!$K$9)+(O642*'User Input'!$K$11)+(I642*'User Input'!$K$12)</f>
        <v>50.599999999999994</v>
      </c>
      <c r="AK642">
        <f t="shared" si="88"/>
        <v>2.1083333333333329</v>
      </c>
      <c r="AL642" s="209">
        <f t="shared" ca="1" si="96"/>
        <v>514</v>
      </c>
      <c r="AM642" s="209">
        <f t="shared" ca="1" si="92"/>
        <v>468</v>
      </c>
      <c r="AN642" s="209">
        <f t="shared" ca="1" si="93"/>
        <v>541</v>
      </c>
    </row>
    <row r="643" spans="2:40" x14ac:dyDescent="0.2">
      <c r="B643" t="s">
        <v>2360</v>
      </c>
      <c r="C643" t="s">
        <v>131</v>
      </c>
      <c r="D643" t="s">
        <v>9</v>
      </c>
      <c r="E643" t="s">
        <v>9</v>
      </c>
      <c r="F643">
        <v>-12.1</v>
      </c>
      <c r="G643">
        <v>24</v>
      </c>
      <c r="H643">
        <v>0</v>
      </c>
      <c r="I643">
        <v>0</v>
      </c>
      <c r="J643">
        <v>104</v>
      </c>
      <c r="K643">
        <v>24.3</v>
      </c>
      <c r="L643">
        <v>1</v>
      </c>
      <c r="M643">
        <v>1</v>
      </c>
      <c r="N643">
        <v>0</v>
      </c>
      <c r="O643">
        <v>4</v>
      </c>
      <c r="P643">
        <v>22</v>
      </c>
      <c r="Q643">
        <v>11</v>
      </c>
      <c r="R643">
        <v>26</v>
      </c>
      <c r="S643">
        <v>10</v>
      </c>
      <c r="T643">
        <v>1</v>
      </c>
      <c r="U643">
        <v>4</v>
      </c>
      <c r="V643">
        <v>4.2300000000000004</v>
      </c>
      <c r="W643">
        <v>3.54</v>
      </c>
      <c r="X643">
        <v>1.28</v>
      </c>
      <c r="Y643">
        <v>34</v>
      </c>
      <c r="Z643">
        <v>21</v>
      </c>
      <c r="AA643">
        <v>46</v>
      </c>
      <c r="AB643">
        <v>0.28299999999999997</v>
      </c>
      <c r="AC643">
        <v>0</v>
      </c>
      <c r="AD643" s="134">
        <f t="shared" si="89"/>
        <v>9.6296296296296298</v>
      </c>
      <c r="AE643" s="134">
        <f t="shared" si="90"/>
        <v>3.7037037037037037</v>
      </c>
      <c r="AF643" s="134">
        <f t="shared" si="91"/>
        <v>5.9259259259259256</v>
      </c>
      <c r="AH643" s="209">
        <f t="shared" si="94"/>
        <v>0</v>
      </c>
      <c r="AI643" s="209">
        <f t="shared" ca="1" si="95"/>
        <v>347</v>
      </c>
      <c r="AJ643" s="134">
        <f>(K643*'User Input'!$K$6)+(L643*'User Input'!$K$2)+(M643*'User Input'!$K$3)+(N643*'User Input'!$K$4)+(R643*'User Input'!$K$7)+(S643*'User Input'!$K$8)+(P643*'User Input'!$K$10)+(Q643*'User Input'!$K$9)+(O643*'User Input'!$K$11)+(I643*'User Input'!$K$12)</f>
        <v>44.900000000000006</v>
      </c>
      <c r="AK643">
        <f t="shared" si="88"/>
        <v>1.8708333333333336</v>
      </c>
      <c r="AL643" s="209">
        <f t="shared" ca="1" si="96"/>
        <v>536</v>
      </c>
      <c r="AM643" s="209">
        <f t="shared" ca="1" si="92"/>
        <v>409</v>
      </c>
      <c r="AN643" s="209">
        <f t="shared" ca="1" si="93"/>
        <v>466</v>
      </c>
    </row>
    <row r="644" spans="2:40" x14ac:dyDescent="0.2">
      <c r="B644" t="s">
        <v>1484</v>
      </c>
      <c r="C644" t="s">
        <v>115</v>
      </c>
      <c r="D644" t="s">
        <v>9</v>
      </c>
      <c r="E644" t="s">
        <v>9</v>
      </c>
      <c r="F644">
        <v>-12.1</v>
      </c>
      <c r="G644">
        <v>45</v>
      </c>
      <c r="H644">
        <v>0</v>
      </c>
      <c r="I644">
        <v>0</v>
      </c>
      <c r="J644">
        <v>220</v>
      </c>
      <c r="K644">
        <v>49.9</v>
      </c>
      <c r="L644">
        <v>2</v>
      </c>
      <c r="M644">
        <v>3</v>
      </c>
      <c r="N644">
        <v>0</v>
      </c>
      <c r="O644">
        <v>5</v>
      </c>
      <c r="P644">
        <v>53</v>
      </c>
      <c r="Q644">
        <v>25</v>
      </c>
      <c r="R644">
        <v>39</v>
      </c>
      <c r="S644">
        <v>21</v>
      </c>
      <c r="T644">
        <v>2</v>
      </c>
      <c r="U644">
        <v>6</v>
      </c>
      <c r="V644">
        <v>4.57</v>
      </c>
      <c r="W644">
        <v>4.1399999999999997</v>
      </c>
      <c r="X644">
        <v>1.46</v>
      </c>
      <c r="Y644">
        <v>49</v>
      </c>
      <c r="Z644">
        <v>21</v>
      </c>
      <c r="AA644">
        <v>30</v>
      </c>
      <c r="AB644">
        <v>0.30499999999999999</v>
      </c>
      <c r="AC644">
        <v>0</v>
      </c>
      <c r="AD644" s="134">
        <f t="shared" si="89"/>
        <v>7.0340681362725457</v>
      </c>
      <c r="AE644" s="134">
        <f t="shared" si="90"/>
        <v>3.7875751503006012</v>
      </c>
      <c r="AF644" s="134">
        <f t="shared" si="91"/>
        <v>3.2464929859719445</v>
      </c>
      <c r="AH644" s="209">
        <f t="shared" si="94"/>
        <v>0</v>
      </c>
      <c r="AI644" s="209">
        <f t="shared" ca="1" si="95"/>
        <v>347</v>
      </c>
      <c r="AJ644" s="134">
        <f>(K644*'User Input'!$K$6)+(L644*'User Input'!$K$2)+(M644*'User Input'!$K$3)+(N644*'User Input'!$K$4)+(R644*'User Input'!$K$7)+(S644*'User Input'!$K$8)+(P644*'User Input'!$K$10)+(Q644*'User Input'!$K$9)+(O644*'User Input'!$K$11)+(I644*'User Input'!$K$12)</f>
        <v>69.199999999999989</v>
      </c>
      <c r="AK644">
        <f t="shared" si="88"/>
        <v>1.5377777777777775</v>
      </c>
      <c r="AL644" s="209">
        <f t="shared" ca="1" si="96"/>
        <v>427</v>
      </c>
      <c r="AM644" s="209">
        <f t="shared" ca="1" si="92"/>
        <v>229</v>
      </c>
      <c r="AN644" s="209">
        <f t="shared" ca="1" si="93"/>
        <v>331</v>
      </c>
    </row>
    <row r="645" spans="2:40" x14ac:dyDescent="0.2">
      <c r="B645" t="s">
        <v>528</v>
      </c>
      <c r="C645" t="s">
        <v>810</v>
      </c>
      <c r="D645" t="s">
        <v>111</v>
      </c>
      <c r="E645" t="s">
        <v>111</v>
      </c>
      <c r="F645">
        <v>-12.1</v>
      </c>
      <c r="G645">
        <v>26</v>
      </c>
      <c r="H645">
        <v>26</v>
      </c>
      <c r="I645">
        <v>10</v>
      </c>
      <c r="J645">
        <v>629</v>
      </c>
      <c r="K645">
        <v>139.9</v>
      </c>
      <c r="L645">
        <v>7</v>
      </c>
      <c r="M645">
        <v>11</v>
      </c>
      <c r="N645">
        <v>0</v>
      </c>
      <c r="O645">
        <v>0</v>
      </c>
      <c r="P645">
        <v>147</v>
      </c>
      <c r="Q645">
        <v>83</v>
      </c>
      <c r="R645">
        <v>112</v>
      </c>
      <c r="S645">
        <v>68</v>
      </c>
      <c r="T645">
        <v>8</v>
      </c>
      <c r="U645">
        <v>23</v>
      </c>
      <c r="V645">
        <v>5.32</v>
      </c>
      <c r="W645">
        <v>4.6900000000000004</v>
      </c>
      <c r="X645">
        <v>1.54</v>
      </c>
      <c r="Y645">
        <v>44</v>
      </c>
      <c r="Z645">
        <v>20</v>
      </c>
      <c r="AA645">
        <v>36</v>
      </c>
      <c r="AB645">
        <v>0.29599999999999999</v>
      </c>
      <c r="AC645">
        <v>0</v>
      </c>
      <c r="AD645" s="134">
        <f t="shared" si="89"/>
        <v>7.2051465332380271</v>
      </c>
      <c r="AE645" s="134">
        <f t="shared" si="90"/>
        <v>4.3745532523230874</v>
      </c>
      <c r="AF645" s="134">
        <f t="shared" si="91"/>
        <v>2.8305932809149397</v>
      </c>
      <c r="AH645" s="209">
        <f t="shared" si="94"/>
        <v>10</v>
      </c>
      <c r="AI645" s="209">
        <f t="shared" ca="1" si="95"/>
        <v>111</v>
      </c>
      <c r="AJ645" s="134">
        <f>(K645*'User Input'!$K$6)+(L645*'User Input'!$K$2)+(M645*'User Input'!$K$3)+(N645*'User Input'!$K$4)+(R645*'User Input'!$K$7)+(S645*'User Input'!$K$8)+(P645*'User Input'!$K$10)+(Q645*'User Input'!$K$9)+(O645*'User Input'!$K$11)+(I645*'User Input'!$K$12)</f>
        <v>201.70000000000005</v>
      </c>
      <c r="AK645">
        <f t="shared" si="88"/>
        <v>7.7576923076923094</v>
      </c>
      <c r="AL645" s="209">
        <f t="shared" ca="1" si="96"/>
        <v>155</v>
      </c>
      <c r="AM645" s="209">
        <f t="shared" ca="1" si="92"/>
        <v>31</v>
      </c>
      <c r="AN645" s="209">
        <f t="shared" ca="1" si="93"/>
        <v>36</v>
      </c>
    </row>
    <row r="646" spans="2:40" x14ac:dyDescent="0.2">
      <c r="B646" t="s">
        <v>1453</v>
      </c>
      <c r="C646" t="s">
        <v>113</v>
      </c>
      <c r="D646" t="s">
        <v>9</v>
      </c>
      <c r="E646" t="s">
        <v>9</v>
      </c>
      <c r="F646">
        <v>-12.1</v>
      </c>
      <c r="G646">
        <v>24</v>
      </c>
      <c r="H646">
        <v>0</v>
      </c>
      <c r="I646">
        <v>0</v>
      </c>
      <c r="J646">
        <v>83</v>
      </c>
      <c r="K646">
        <v>19.399999999999999</v>
      </c>
      <c r="L646">
        <v>1</v>
      </c>
      <c r="M646">
        <v>1</v>
      </c>
      <c r="N646">
        <v>0</v>
      </c>
      <c r="O646">
        <v>5</v>
      </c>
      <c r="P646">
        <v>16</v>
      </c>
      <c r="Q646">
        <v>8</v>
      </c>
      <c r="R646">
        <v>24</v>
      </c>
      <c r="S646">
        <v>10</v>
      </c>
      <c r="T646">
        <v>1</v>
      </c>
      <c r="U646">
        <v>2</v>
      </c>
      <c r="V646">
        <v>3.66</v>
      </c>
      <c r="W646">
        <v>3.26</v>
      </c>
      <c r="X646">
        <v>1.29</v>
      </c>
      <c r="Y646">
        <v>42</v>
      </c>
      <c r="Z646">
        <v>21</v>
      </c>
      <c r="AA646">
        <v>38</v>
      </c>
      <c r="AB646">
        <v>0.28999999999999998</v>
      </c>
      <c r="AC646">
        <v>0</v>
      </c>
      <c r="AD646" s="134">
        <f t="shared" si="89"/>
        <v>11.134020618556702</v>
      </c>
      <c r="AE646" s="134">
        <f t="shared" si="90"/>
        <v>4.6391752577319592</v>
      </c>
      <c r="AF646" s="134">
        <f t="shared" si="91"/>
        <v>6.4948453608247432</v>
      </c>
      <c r="AH646" s="209">
        <f t="shared" si="94"/>
        <v>0</v>
      </c>
      <c r="AI646" s="209">
        <f t="shared" ca="1" si="95"/>
        <v>347</v>
      </c>
      <c r="AJ646" s="134">
        <f>(K646*'User Input'!$K$6)+(L646*'User Input'!$K$2)+(M646*'User Input'!$K$3)+(N646*'User Input'!$K$4)+(R646*'User Input'!$K$7)+(S646*'User Input'!$K$8)+(P646*'User Input'!$K$10)+(Q646*'User Input'!$K$9)+(O646*'User Input'!$K$11)+(I646*'User Input'!$K$12)</f>
        <v>38.199999999999989</v>
      </c>
      <c r="AK646">
        <f t="shared" si="88"/>
        <v>1.5916666666666661</v>
      </c>
      <c r="AL646" s="209">
        <f t="shared" ca="1" si="96"/>
        <v>610</v>
      </c>
      <c r="AM646" s="209">
        <f t="shared" ca="1" si="92"/>
        <v>685</v>
      </c>
      <c r="AN646" s="209">
        <f t="shared" ca="1" si="93"/>
        <v>666</v>
      </c>
    </row>
    <row r="647" spans="2:40" x14ac:dyDescent="0.2">
      <c r="B647" t="s">
        <v>2488</v>
      </c>
      <c r="C647" t="s">
        <v>339</v>
      </c>
      <c r="D647" t="s">
        <v>9</v>
      </c>
      <c r="E647" t="s">
        <v>9</v>
      </c>
      <c r="F647">
        <v>-12.1</v>
      </c>
      <c r="G647">
        <v>24</v>
      </c>
      <c r="H647">
        <v>0</v>
      </c>
      <c r="I647">
        <v>0</v>
      </c>
      <c r="J647">
        <v>103</v>
      </c>
      <c r="K647">
        <v>24.3</v>
      </c>
      <c r="L647">
        <v>1</v>
      </c>
      <c r="M647">
        <v>1</v>
      </c>
      <c r="N647">
        <v>0</v>
      </c>
      <c r="O647">
        <v>2</v>
      </c>
      <c r="P647">
        <v>23</v>
      </c>
      <c r="Q647">
        <v>11</v>
      </c>
      <c r="R647">
        <v>23</v>
      </c>
      <c r="S647">
        <v>7</v>
      </c>
      <c r="T647">
        <v>1</v>
      </c>
      <c r="U647">
        <v>3</v>
      </c>
      <c r="V647">
        <v>4.03</v>
      </c>
      <c r="W647">
        <v>3.45</v>
      </c>
      <c r="X647">
        <v>1.25</v>
      </c>
      <c r="Y647">
        <v>42</v>
      </c>
      <c r="Z647">
        <v>21</v>
      </c>
      <c r="AA647">
        <v>37</v>
      </c>
      <c r="AB647">
        <v>0.29299999999999998</v>
      </c>
      <c r="AC647">
        <v>0</v>
      </c>
      <c r="AD647" s="134">
        <f t="shared" si="89"/>
        <v>8.518518518518519</v>
      </c>
      <c r="AE647" s="134">
        <f t="shared" si="90"/>
        <v>2.5925925925925926</v>
      </c>
      <c r="AF647" s="134">
        <f t="shared" si="91"/>
        <v>5.9259259259259265</v>
      </c>
      <c r="AH647" s="209">
        <f t="shared" si="94"/>
        <v>0</v>
      </c>
      <c r="AI647" s="209">
        <f t="shared" ca="1" si="95"/>
        <v>347</v>
      </c>
      <c r="AJ647" s="134">
        <f>(K647*'User Input'!$K$6)+(L647*'User Input'!$K$2)+(M647*'User Input'!$K$3)+(N647*'User Input'!$K$4)+(R647*'User Input'!$K$7)+(S647*'User Input'!$K$8)+(P647*'User Input'!$K$10)+(Q647*'User Input'!$K$9)+(O647*'User Input'!$K$11)+(I647*'User Input'!$K$12)</f>
        <v>45.400000000000006</v>
      </c>
      <c r="AK647">
        <f t="shared" si="88"/>
        <v>1.8916666666666668</v>
      </c>
      <c r="AL647" s="209">
        <f t="shared" ca="1" si="96"/>
        <v>534</v>
      </c>
      <c r="AM647" s="209">
        <f t="shared" ca="1" si="92"/>
        <v>516</v>
      </c>
      <c r="AN647" s="209">
        <f t="shared" ca="1" si="93"/>
        <v>541</v>
      </c>
    </row>
    <row r="648" spans="2:40" x14ac:dyDescent="0.2">
      <c r="B648" t="s">
        <v>1406</v>
      </c>
      <c r="C648" t="s">
        <v>135</v>
      </c>
      <c r="D648" t="s">
        <v>111</v>
      </c>
      <c r="E648" t="s">
        <v>111</v>
      </c>
      <c r="F648">
        <v>-12.1</v>
      </c>
      <c r="G648">
        <v>19</v>
      </c>
      <c r="H648">
        <v>3</v>
      </c>
      <c r="I648">
        <v>2</v>
      </c>
      <c r="J648">
        <v>139</v>
      </c>
      <c r="K648">
        <v>32.200000000000003</v>
      </c>
      <c r="L648">
        <v>2</v>
      </c>
      <c r="M648">
        <v>2</v>
      </c>
      <c r="N648">
        <v>0</v>
      </c>
      <c r="O648">
        <v>2</v>
      </c>
      <c r="P648">
        <v>29</v>
      </c>
      <c r="Q648">
        <v>13</v>
      </c>
      <c r="R648">
        <v>34</v>
      </c>
      <c r="S648">
        <v>15</v>
      </c>
      <c r="T648">
        <v>2</v>
      </c>
      <c r="U648">
        <v>3</v>
      </c>
      <c r="V648">
        <v>3.57</v>
      </c>
      <c r="W648">
        <v>3.68</v>
      </c>
      <c r="X648">
        <v>1.37</v>
      </c>
      <c r="Y648">
        <v>52</v>
      </c>
      <c r="Z648">
        <v>21</v>
      </c>
      <c r="AA648">
        <v>27</v>
      </c>
      <c r="AB648">
        <v>0.30199999999999999</v>
      </c>
      <c r="AC648">
        <v>0</v>
      </c>
      <c r="AD648" s="134">
        <f t="shared" si="89"/>
        <v>9.5031055900621109</v>
      </c>
      <c r="AE648" s="134">
        <f t="shared" si="90"/>
        <v>4.1925465838509313</v>
      </c>
      <c r="AF648" s="134">
        <f t="shared" si="91"/>
        <v>5.3105590062111796</v>
      </c>
      <c r="AH648" s="209">
        <f t="shared" si="94"/>
        <v>2</v>
      </c>
      <c r="AI648" s="209">
        <f t="shared" ca="1" si="95"/>
        <v>212</v>
      </c>
      <c r="AJ648" s="134">
        <f>(K648*'User Input'!$K$6)+(L648*'User Input'!$K$2)+(M648*'User Input'!$K$3)+(N648*'User Input'!$K$4)+(R648*'User Input'!$K$7)+(S648*'User Input'!$K$8)+(P648*'User Input'!$K$10)+(Q648*'User Input'!$K$9)+(O648*'User Input'!$K$11)+(I648*'User Input'!$K$12)</f>
        <v>66.600000000000009</v>
      </c>
      <c r="AK648">
        <f t="shared" si="88"/>
        <v>0</v>
      </c>
      <c r="AL648" s="209">
        <f t="shared" ca="1" si="96"/>
        <v>439</v>
      </c>
      <c r="AM648" s="209">
        <f t="shared" ca="1" si="92"/>
        <v>708</v>
      </c>
      <c r="AN648" s="209">
        <f t="shared" ca="1" si="93"/>
        <v>541</v>
      </c>
    </row>
    <row r="649" spans="2:40" x14ac:dyDescent="0.2">
      <c r="B649" t="s">
        <v>2383</v>
      </c>
      <c r="C649" t="s">
        <v>718</v>
      </c>
      <c r="D649" t="s">
        <v>9</v>
      </c>
      <c r="E649" t="s">
        <v>9</v>
      </c>
      <c r="F649">
        <v>-12.1</v>
      </c>
      <c r="G649">
        <v>24</v>
      </c>
      <c r="H649">
        <v>0</v>
      </c>
      <c r="I649">
        <v>0</v>
      </c>
      <c r="J649">
        <v>139</v>
      </c>
      <c r="K649">
        <v>31.6</v>
      </c>
      <c r="L649">
        <v>1</v>
      </c>
      <c r="M649">
        <v>2</v>
      </c>
      <c r="N649">
        <v>0</v>
      </c>
      <c r="O649">
        <v>2</v>
      </c>
      <c r="P649">
        <v>28</v>
      </c>
      <c r="Q649">
        <v>15</v>
      </c>
      <c r="R649">
        <v>34</v>
      </c>
      <c r="S649">
        <v>16</v>
      </c>
      <c r="T649">
        <v>2</v>
      </c>
      <c r="U649">
        <v>4</v>
      </c>
      <c r="V649">
        <v>4.38</v>
      </c>
      <c r="W649">
        <v>3.93</v>
      </c>
      <c r="X649">
        <v>1.41</v>
      </c>
      <c r="Y649">
        <v>38</v>
      </c>
      <c r="Z649">
        <v>20</v>
      </c>
      <c r="AA649">
        <v>42</v>
      </c>
      <c r="AB649">
        <v>0.28599999999999998</v>
      </c>
      <c r="AC649">
        <v>0</v>
      </c>
      <c r="AD649" s="134">
        <f t="shared" si="89"/>
        <v>9.6835443037974684</v>
      </c>
      <c r="AE649" s="134">
        <f t="shared" si="90"/>
        <v>4.5569620253164551</v>
      </c>
      <c r="AF649" s="134">
        <f t="shared" si="91"/>
        <v>5.1265822784810133</v>
      </c>
      <c r="AH649" s="209">
        <f t="shared" si="94"/>
        <v>0</v>
      </c>
      <c r="AI649" s="209">
        <f t="shared" ca="1" si="95"/>
        <v>347</v>
      </c>
      <c r="AJ649" s="134">
        <f>(K649*'User Input'!$K$6)+(L649*'User Input'!$K$2)+(M649*'User Input'!$K$3)+(N649*'User Input'!$K$4)+(R649*'User Input'!$K$7)+(S649*'User Input'!$K$8)+(P649*'User Input'!$K$10)+(Q649*'User Input'!$K$9)+(O649*'User Input'!$K$11)+(I649*'User Input'!$K$12)</f>
        <v>49.800000000000011</v>
      </c>
      <c r="AK649">
        <f t="shared" si="88"/>
        <v>2.0750000000000006</v>
      </c>
      <c r="AL649" s="209">
        <f t="shared" ca="1" si="96"/>
        <v>517</v>
      </c>
      <c r="AM649" s="209">
        <f t="shared" ca="1" si="92"/>
        <v>306</v>
      </c>
      <c r="AN649" s="209">
        <f t="shared" ca="1" si="93"/>
        <v>466</v>
      </c>
    </row>
    <row r="650" spans="2:40" x14ac:dyDescent="0.2">
      <c r="B650" t="s">
        <v>580</v>
      </c>
      <c r="C650" t="s">
        <v>113</v>
      </c>
      <c r="D650" t="s">
        <v>9</v>
      </c>
      <c r="E650" t="s">
        <v>9</v>
      </c>
      <c r="F650">
        <v>-12.2</v>
      </c>
      <c r="G650">
        <v>24</v>
      </c>
      <c r="H650">
        <v>0</v>
      </c>
      <c r="I650">
        <v>0</v>
      </c>
      <c r="J650">
        <v>115</v>
      </c>
      <c r="K650">
        <v>26.7</v>
      </c>
      <c r="L650">
        <v>1</v>
      </c>
      <c r="M650">
        <v>1</v>
      </c>
      <c r="N650">
        <v>0</v>
      </c>
      <c r="O650">
        <v>2</v>
      </c>
      <c r="P650">
        <v>27</v>
      </c>
      <c r="Q650">
        <v>11</v>
      </c>
      <c r="R650">
        <v>24</v>
      </c>
      <c r="S650">
        <v>10</v>
      </c>
      <c r="T650">
        <v>1</v>
      </c>
      <c r="U650">
        <v>3</v>
      </c>
      <c r="V650">
        <v>3.81</v>
      </c>
      <c r="W650">
        <v>3.39</v>
      </c>
      <c r="X650">
        <v>1.36</v>
      </c>
      <c r="Y650">
        <v>56</v>
      </c>
      <c r="Z650">
        <v>21</v>
      </c>
      <c r="AA650">
        <v>23</v>
      </c>
      <c r="AB650">
        <v>0.31</v>
      </c>
      <c r="AC650">
        <v>0</v>
      </c>
      <c r="AD650" s="134">
        <f t="shared" si="89"/>
        <v>8.0898876404494384</v>
      </c>
      <c r="AE650" s="134">
        <f t="shared" si="90"/>
        <v>3.3707865168539328</v>
      </c>
      <c r="AF650" s="134">
        <f t="shared" si="91"/>
        <v>4.7191011235955056</v>
      </c>
      <c r="AH650" s="209">
        <f t="shared" si="94"/>
        <v>0</v>
      </c>
      <c r="AI650" s="209">
        <f t="shared" ca="1" si="95"/>
        <v>347</v>
      </c>
      <c r="AJ650" s="134">
        <f>(K650*'User Input'!$K$6)+(L650*'User Input'!$K$2)+(M650*'User Input'!$K$3)+(N650*'User Input'!$K$4)+(R650*'User Input'!$K$7)+(S650*'User Input'!$K$8)+(P650*'User Input'!$K$10)+(Q650*'User Input'!$K$9)+(O650*'User Input'!$K$11)+(I650*'User Input'!$K$12)</f>
        <v>46.099999999999994</v>
      </c>
      <c r="AK650">
        <f t="shared" si="88"/>
        <v>1.9208333333333332</v>
      </c>
      <c r="AL650" s="209">
        <f t="shared" ca="1" si="96"/>
        <v>529</v>
      </c>
      <c r="AM650" s="209">
        <f t="shared" ca="1" si="92"/>
        <v>634</v>
      </c>
      <c r="AN650" s="209">
        <f t="shared" ca="1" si="93"/>
        <v>541</v>
      </c>
    </row>
    <row r="651" spans="2:40" x14ac:dyDescent="0.2">
      <c r="B651" t="s">
        <v>577</v>
      </c>
      <c r="C651" t="s">
        <v>130</v>
      </c>
      <c r="D651" t="s">
        <v>9</v>
      </c>
      <c r="E651" t="s">
        <v>9</v>
      </c>
      <c r="F651">
        <v>-12.2</v>
      </c>
      <c r="G651">
        <v>24</v>
      </c>
      <c r="H651">
        <v>0</v>
      </c>
      <c r="I651">
        <v>0</v>
      </c>
      <c r="J651">
        <v>104</v>
      </c>
      <c r="K651">
        <v>24.3</v>
      </c>
      <c r="L651">
        <v>1</v>
      </c>
      <c r="M651">
        <v>1</v>
      </c>
      <c r="N651">
        <v>0</v>
      </c>
      <c r="O651">
        <v>2</v>
      </c>
      <c r="P651">
        <v>22</v>
      </c>
      <c r="Q651">
        <v>10</v>
      </c>
      <c r="R651">
        <v>23</v>
      </c>
      <c r="S651">
        <v>10</v>
      </c>
      <c r="T651">
        <v>1</v>
      </c>
      <c r="U651">
        <v>2</v>
      </c>
      <c r="V651">
        <v>3.63</v>
      </c>
      <c r="W651">
        <v>3.63</v>
      </c>
      <c r="X651">
        <v>1.33</v>
      </c>
      <c r="Y651">
        <v>52</v>
      </c>
      <c r="Z651">
        <v>20</v>
      </c>
      <c r="AA651">
        <v>28</v>
      </c>
      <c r="AB651">
        <v>0.29799999999999999</v>
      </c>
      <c r="AC651">
        <v>0</v>
      </c>
      <c r="AD651" s="134">
        <f t="shared" si="89"/>
        <v>8.518518518518519</v>
      </c>
      <c r="AE651" s="134">
        <f t="shared" si="90"/>
        <v>3.7037037037037037</v>
      </c>
      <c r="AF651" s="134">
        <f t="shared" si="91"/>
        <v>4.8148148148148149</v>
      </c>
      <c r="AH651" s="209">
        <f t="shared" si="94"/>
        <v>0</v>
      </c>
      <c r="AI651" s="209">
        <f t="shared" ca="1" si="95"/>
        <v>347</v>
      </c>
      <c r="AJ651" s="134">
        <f>(K651*'User Input'!$K$6)+(L651*'User Input'!$K$2)+(M651*'User Input'!$K$3)+(N651*'User Input'!$K$4)+(R651*'User Input'!$K$7)+(S651*'User Input'!$K$8)+(P651*'User Input'!$K$10)+(Q651*'User Input'!$K$9)+(O651*'User Input'!$K$11)+(I651*'User Input'!$K$12)</f>
        <v>44.400000000000006</v>
      </c>
      <c r="AK651">
        <f t="shared" si="88"/>
        <v>1.8500000000000003</v>
      </c>
      <c r="AL651" s="209">
        <f t="shared" ca="1" si="96"/>
        <v>542</v>
      </c>
      <c r="AM651" s="209">
        <f t="shared" ca="1" si="92"/>
        <v>697</v>
      </c>
      <c r="AN651" s="209">
        <f t="shared" ca="1" si="93"/>
        <v>666</v>
      </c>
    </row>
    <row r="652" spans="2:40" x14ac:dyDescent="0.2">
      <c r="B652" t="s">
        <v>2387</v>
      </c>
      <c r="C652" t="s">
        <v>139</v>
      </c>
      <c r="D652" t="s">
        <v>9</v>
      </c>
      <c r="E652" t="s">
        <v>9</v>
      </c>
      <c r="F652">
        <v>-12.2</v>
      </c>
      <c r="G652">
        <v>24</v>
      </c>
      <c r="H652">
        <v>0</v>
      </c>
      <c r="I652">
        <v>0</v>
      </c>
      <c r="J652">
        <v>104</v>
      </c>
      <c r="K652">
        <v>24.3</v>
      </c>
      <c r="L652">
        <v>1</v>
      </c>
      <c r="M652">
        <v>1</v>
      </c>
      <c r="N652">
        <v>0</v>
      </c>
      <c r="O652">
        <v>4</v>
      </c>
      <c r="P652">
        <v>23</v>
      </c>
      <c r="Q652">
        <v>11</v>
      </c>
      <c r="R652">
        <v>25</v>
      </c>
      <c r="S652">
        <v>9</v>
      </c>
      <c r="T652">
        <v>1</v>
      </c>
      <c r="U652">
        <v>4</v>
      </c>
      <c r="V652">
        <v>4.18</v>
      </c>
      <c r="W652">
        <v>3.47</v>
      </c>
      <c r="X652">
        <v>1.29</v>
      </c>
      <c r="Y652">
        <v>40</v>
      </c>
      <c r="Z652">
        <v>20</v>
      </c>
      <c r="AA652">
        <v>40</v>
      </c>
      <c r="AB652">
        <v>0.28899999999999998</v>
      </c>
      <c r="AC652">
        <v>0</v>
      </c>
      <c r="AD652" s="134">
        <f t="shared" si="89"/>
        <v>9.2592592592592595</v>
      </c>
      <c r="AE652" s="134">
        <f t="shared" si="90"/>
        <v>3.333333333333333</v>
      </c>
      <c r="AF652" s="134">
        <f t="shared" si="91"/>
        <v>5.9259259259259265</v>
      </c>
      <c r="AH652" s="209">
        <f t="shared" si="94"/>
        <v>0</v>
      </c>
      <c r="AI652" s="209">
        <f t="shared" ca="1" si="95"/>
        <v>347</v>
      </c>
      <c r="AJ652" s="134">
        <f>(K652*'User Input'!$K$6)+(L652*'User Input'!$K$2)+(M652*'User Input'!$K$3)+(N652*'User Input'!$K$4)+(R652*'User Input'!$K$7)+(S652*'User Input'!$K$8)+(P652*'User Input'!$K$10)+(Q652*'User Input'!$K$9)+(O652*'User Input'!$K$11)+(I652*'User Input'!$K$12)</f>
        <v>44.400000000000006</v>
      </c>
      <c r="AK652">
        <f t="shared" si="88"/>
        <v>1.8500000000000003</v>
      </c>
      <c r="AL652" s="209">
        <f t="shared" ca="1" si="96"/>
        <v>542</v>
      </c>
      <c r="AM652" s="209">
        <f t="shared" ca="1" si="92"/>
        <v>437</v>
      </c>
      <c r="AN652" s="209">
        <f t="shared" ca="1" si="93"/>
        <v>466</v>
      </c>
    </row>
    <row r="653" spans="2:40" x14ac:dyDescent="0.2">
      <c r="B653" t="s">
        <v>2483</v>
      </c>
      <c r="C653" t="s">
        <v>115</v>
      </c>
      <c r="D653" t="s">
        <v>9</v>
      </c>
      <c r="E653" t="s">
        <v>9</v>
      </c>
      <c r="F653">
        <v>-12.2</v>
      </c>
      <c r="G653">
        <v>26</v>
      </c>
      <c r="H653">
        <v>2</v>
      </c>
      <c r="I653">
        <v>1</v>
      </c>
      <c r="J653">
        <v>232</v>
      </c>
      <c r="K653">
        <v>52.1</v>
      </c>
      <c r="L653">
        <v>3</v>
      </c>
      <c r="M653">
        <v>4</v>
      </c>
      <c r="N653">
        <v>0</v>
      </c>
      <c r="O653">
        <v>2</v>
      </c>
      <c r="P653">
        <v>54</v>
      </c>
      <c r="Q653">
        <v>28</v>
      </c>
      <c r="R653">
        <v>43</v>
      </c>
      <c r="S653">
        <v>25</v>
      </c>
      <c r="T653">
        <v>2</v>
      </c>
      <c r="U653">
        <v>7</v>
      </c>
      <c r="V653">
        <v>4.8099999999999996</v>
      </c>
      <c r="W653">
        <v>4.54</v>
      </c>
      <c r="X653">
        <v>1.5</v>
      </c>
      <c r="Y653">
        <v>45</v>
      </c>
      <c r="Z653">
        <v>21</v>
      </c>
      <c r="AA653">
        <v>35</v>
      </c>
      <c r="AB653">
        <v>0.29899999999999999</v>
      </c>
      <c r="AC653">
        <v>0</v>
      </c>
      <c r="AD653" s="134">
        <f t="shared" si="89"/>
        <v>7.4280230326295582</v>
      </c>
      <c r="AE653" s="134">
        <f t="shared" si="90"/>
        <v>4.318618042226487</v>
      </c>
      <c r="AF653" s="134">
        <f t="shared" si="91"/>
        <v>3.1094049904030712</v>
      </c>
      <c r="AH653" s="209">
        <f t="shared" si="94"/>
        <v>1</v>
      </c>
      <c r="AI653" s="209">
        <f t="shared" ca="1" si="95"/>
        <v>241</v>
      </c>
      <c r="AJ653" s="134">
        <f>(K653*'User Input'!$K$6)+(L653*'User Input'!$K$2)+(M653*'User Input'!$K$3)+(N653*'User Input'!$K$4)+(R653*'User Input'!$K$7)+(S653*'User Input'!$K$8)+(P653*'User Input'!$K$10)+(Q653*'User Input'!$K$9)+(O653*'User Input'!$K$11)+(I653*'User Input'!$K$12)</f>
        <v>74.800000000000011</v>
      </c>
      <c r="AK653">
        <f t="shared" si="88"/>
        <v>2.8769230769230774</v>
      </c>
      <c r="AL653" s="209">
        <f t="shared" ca="1" si="96"/>
        <v>405</v>
      </c>
      <c r="AM653" s="209">
        <f t="shared" ca="1" si="92"/>
        <v>124</v>
      </c>
      <c r="AN653" s="209">
        <f t="shared" ca="1" si="93"/>
        <v>270</v>
      </c>
    </row>
    <row r="654" spans="2:40" x14ac:dyDescent="0.2">
      <c r="B654" t="s">
        <v>3628</v>
      </c>
      <c r="C654" t="s">
        <v>340</v>
      </c>
      <c r="D654" t="s">
        <v>9</v>
      </c>
      <c r="E654" t="s">
        <v>9</v>
      </c>
      <c r="F654">
        <v>-12.3</v>
      </c>
      <c r="G654">
        <v>32</v>
      </c>
      <c r="H654">
        <v>0</v>
      </c>
      <c r="I654">
        <v>0</v>
      </c>
      <c r="J654">
        <v>141</v>
      </c>
      <c r="K654">
        <v>32.4</v>
      </c>
      <c r="L654">
        <v>2</v>
      </c>
      <c r="M654">
        <v>2</v>
      </c>
      <c r="N654">
        <v>0</v>
      </c>
      <c r="O654">
        <v>3</v>
      </c>
      <c r="P654">
        <v>31</v>
      </c>
      <c r="Q654">
        <v>16</v>
      </c>
      <c r="R654">
        <v>31</v>
      </c>
      <c r="S654">
        <v>14</v>
      </c>
      <c r="T654">
        <v>1</v>
      </c>
      <c r="U654">
        <v>5</v>
      </c>
      <c r="V654">
        <v>4.5</v>
      </c>
      <c r="W654">
        <v>3.95</v>
      </c>
      <c r="X654">
        <v>1.39</v>
      </c>
      <c r="Y654">
        <v>38</v>
      </c>
      <c r="Z654">
        <v>21</v>
      </c>
      <c r="AA654">
        <v>42</v>
      </c>
      <c r="AB654">
        <v>0.28899999999999998</v>
      </c>
      <c r="AC654">
        <v>0</v>
      </c>
      <c r="AD654" s="134">
        <f t="shared" si="89"/>
        <v>8.6111111111111107</v>
      </c>
      <c r="AE654" s="134">
        <f t="shared" si="90"/>
        <v>3.8888888888888888</v>
      </c>
      <c r="AF654" s="134">
        <f t="shared" si="91"/>
        <v>4.7222222222222214</v>
      </c>
      <c r="AH654" s="209">
        <f t="shared" si="94"/>
        <v>0</v>
      </c>
      <c r="AI654" s="209">
        <f t="shared" ca="1" si="95"/>
        <v>347</v>
      </c>
      <c r="AJ654" s="134">
        <f>(K654*'User Input'!$K$6)+(L654*'User Input'!$K$2)+(M654*'User Input'!$K$3)+(N654*'User Input'!$K$4)+(R654*'User Input'!$K$7)+(S654*'User Input'!$K$8)+(P654*'User Input'!$K$10)+(Q654*'User Input'!$K$9)+(O654*'User Input'!$K$11)+(I654*'User Input'!$K$12)</f>
        <v>55.699999999999989</v>
      </c>
      <c r="AK654">
        <f t="shared" si="88"/>
        <v>1.7406249999999996</v>
      </c>
      <c r="AL654" s="209">
        <f t="shared" ca="1" si="96"/>
        <v>486</v>
      </c>
      <c r="AM654" s="209">
        <f t="shared" ca="1" si="92"/>
        <v>257</v>
      </c>
      <c r="AN654" s="209">
        <f t="shared" ca="1" si="93"/>
        <v>395</v>
      </c>
    </row>
    <row r="655" spans="2:40" x14ac:dyDescent="0.2">
      <c r="B655" t="s">
        <v>2428</v>
      </c>
      <c r="C655" t="s">
        <v>132</v>
      </c>
      <c r="D655" t="s">
        <v>111</v>
      </c>
      <c r="E655" t="s">
        <v>111</v>
      </c>
      <c r="F655">
        <v>-12.3</v>
      </c>
      <c r="G655">
        <v>8</v>
      </c>
      <c r="H655">
        <v>8</v>
      </c>
      <c r="I655">
        <v>4</v>
      </c>
      <c r="J655">
        <v>183</v>
      </c>
      <c r="K655">
        <v>42.1</v>
      </c>
      <c r="L655">
        <v>3</v>
      </c>
      <c r="M655">
        <v>3</v>
      </c>
      <c r="N655">
        <v>0</v>
      </c>
      <c r="O655">
        <v>0</v>
      </c>
      <c r="P655">
        <v>41</v>
      </c>
      <c r="Q655">
        <v>20</v>
      </c>
      <c r="R655">
        <v>37</v>
      </c>
      <c r="S655">
        <v>17</v>
      </c>
      <c r="T655">
        <v>2</v>
      </c>
      <c r="U655">
        <v>6</v>
      </c>
      <c r="V655">
        <v>4.33</v>
      </c>
      <c r="W655">
        <v>4.21</v>
      </c>
      <c r="X655">
        <v>1.37</v>
      </c>
      <c r="Y655">
        <v>41</v>
      </c>
      <c r="Z655">
        <v>21</v>
      </c>
      <c r="AA655">
        <v>39</v>
      </c>
      <c r="AB655">
        <v>0.28799999999999998</v>
      </c>
      <c r="AC655">
        <v>0</v>
      </c>
      <c r="AD655" s="134">
        <f t="shared" si="89"/>
        <v>7.9097387173396676</v>
      </c>
      <c r="AE655" s="134">
        <f t="shared" si="90"/>
        <v>3.6342042755344415</v>
      </c>
      <c r="AF655" s="134">
        <f t="shared" si="91"/>
        <v>4.2755344418052257</v>
      </c>
      <c r="AH655" s="209">
        <f t="shared" si="94"/>
        <v>4</v>
      </c>
      <c r="AI655" s="209">
        <f t="shared" ca="1" si="95"/>
        <v>184</v>
      </c>
      <c r="AJ655" s="134">
        <f>(K655*'User Input'!$K$6)+(L655*'User Input'!$K$2)+(M655*'User Input'!$K$3)+(N655*'User Input'!$K$4)+(R655*'User Input'!$K$7)+(S655*'User Input'!$K$8)+(P655*'User Input'!$K$10)+(Q655*'User Input'!$K$9)+(O655*'User Input'!$K$11)+(I655*'User Input'!$K$12)</f>
        <v>84.800000000000011</v>
      </c>
      <c r="AK655">
        <f t="shared" ref="AK655:AK718" si="97">IF(E655="SP",IF(AND(ABS(G655-H655)&lt;3,H655&gt;9),AJ655/H655,0),AJ655/G655)</f>
        <v>0</v>
      </c>
      <c r="AL655" s="209">
        <f t="shared" ca="1" si="96"/>
        <v>378</v>
      </c>
      <c r="AM655" s="209">
        <f t="shared" ca="1" si="92"/>
        <v>344</v>
      </c>
      <c r="AN655" s="209">
        <f t="shared" ca="1" si="93"/>
        <v>331</v>
      </c>
    </row>
    <row r="656" spans="2:40" x14ac:dyDescent="0.2">
      <c r="B656" t="s">
        <v>3626</v>
      </c>
      <c r="C656" t="s">
        <v>719</v>
      </c>
      <c r="D656" t="s">
        <v>9</v>
      </c>
      <c r="E656" t="s">
        <v>9</v>
      </c>
      <c r="F656">
        <v>-12.3</v>
      </c>
      <c r="G656">
        <v>36</v>
      </c>
      <c r="H656">
        <v>0</v>
      </c>
      <c r="I656">
        <v>0</v>
      </c>
      <c r="J656">
        <v>140</v>
      </c>
      <c r="K656">
        <v>32</v>
      </c>
      <c r="L656">
        <v>2</v>
      </c>
      <c r="M656">
        <v>2</v>
      </c>
      <c r="N656">
        <v>0</v>
      </c>
      <c r="O656">
        <v>4</v>
      </c>
      <c r="P656">
        <v>31</v>
      </c>
      <c r="Q656">
        <v>15</v>
      </c>
      <c r="R656">
        <v>30</v>
      </c>
      <c r="S656">
        <v>15</v>
      </c>
      <c r="T656">
        <v>2</v>
      </c>
      <c r="U656">
        <v>4</v>
      </c>
      <c r="V656">
        <v>4.1500000000000004</v>
      </c>
      <c r="W656">
        <v>3.98</v>
      </c>
      <c r="X656">
        <v>1.44</v>
      </c>
      <c r="Y656">
        <v>50</v>
      </c>
      <c r="Z656">
        <v>20</v>
      </c>
      <c r="AA656">
        <v>30</v>
      </c>
      <c r="AB656">
        <v>0.29799999999999999</v>
      </c>
      <c r="AC656">
        <v>0</v>
      </c>
      <c r="AD656" s="134">
        <f t="shared" si="89"/>
        <v>8.4375</v>
      </c>
      <c r="AE656" s="134">
        <f t="shared" si="90"/>
        <v>4.21875</v>
      </c>
      <c r="AF656" s="134">
        <f t="shared" si="91"/>
        <v>4.21875</v>
      </c>
      <c r="AH656" s="209">
        <f t="shared" si="94"/>
        <v>0</v>
      </c>
      <c r="AI656" s="209">
        <f t="shared" ca="1" si="95"/>
        <v>347</v>
      </c>
      <c r="AJ656" s="134">
        <f>(K656*'User Input'!$K$6)+(L656*'User Input'!$K$2)+(M656*'User Input'!$K$3)+(N656*'User Input'!$K$4)+(R656*'User Input'!$K$7)+(S656*'User Input'!$K$8)+(P656*'User Input'!$K$10)+(Q656*'User Input'!$K$9)+(O656*'User Input'!$K$11)+(I656*'User Input'!$K$12)</f>
        <v>54</v>
      </c>
      <c r="AK656">
        <f t="shared" si="97"/>
        <v>1.5</v>
      </c>
      <c r="AL656" s="209">
        <f t="shared" ca="1" si="96"/>
        <v>493</v>
      </c>
      <c r="AM656" s="209">
        <f t="shared" ca="1" si="92"/>
        <v>444</v>
      </c>
      <c r="AN656" s="209">
        <f t="shared" ca="1" si="93"/>
        <v>466</v>
      </c>
    </row>
    <row r="657" spans="2:40" x14ac:dyDescent="0.2">
      <c r="B657" t="s">
        <v>3627</v>
      </c>
      <c r="C657" t="s">
        <v>2</v>
      </c>
      <c r="D657" t="s">
        <v>9</v>
      </c>
      <c r="E657" t="s">
        <v>9</v>
      </c>
      <c r="F657">
        <v>-12.3</v>
      </c>
      <c r="G657">
        <v>24</v>
      </c>
      <c r="H657">
        <v>0</v>
      </c>
      <c r="I657">
        <v>0</v>
      </c>
      <c r="J657">
        <v>105</v>
      </c>
      <c r="K657">
        <v>24.3</v>
      </c>
      <c r="L657">
        <v>1</v>
      </c>
      <c r="M657">
        <v>1</v>
      </c>
      <c r="N657">
        <v>0</v>
      </c>
      <c r="O657">
        <v>2</v>
      </c>
      <c r="P657">
        <v>21</v>
      </c>
      <c r="Q657">
        <v>11</v>
      </c>
      <c r="R657">
        <v>26</v>
      </c>
      <c r="S657">
        <v>12</v>
      </c>
      <c r="T657">
        <v>1</v>
      </c>
      <c r="U657">
        <v>3</v>
      </c>
      <c r="V657">
        <v>4</v>
      </c>
      <c r="W657">
        <v>3.71</v>
      </c>
      <c r="X657">
        <v>1.35</v>
      </c>
      <c r="Y657">
        <v>41</v>
      </c>
      <c r="Z657">
        <v>21</v>
      </c>
      <c r="AA657">
        <v>39</v>
      </c>
      <c r="AB657">
        <v>0.28999999999999998</v>
      </c>
      <c r="AC657">
        <v>0</v>
      </c>
      <c r="AD657" s="134">
        <f t="shared" si="89"/>
        <v>9.6296296296296298</v>
      </c>
      <c r="AE657" s="134">
        <f t="shared" si="90"/>
        <v>4.4444444444444446</v>
      </c>
      <c r="AF657" s="134">
        <f t="shared" si="91"/>
        <v>5.1851851851851851</v>
      </c>
      <c r="AH657" s="209">
        <f t="shared" si="94"/>
        <v>0</v>
      </c>
      <c r="AI657" s="209">
        <f t="shared" ca="1" si="95"/>
        <v>347</v>
      </c>
      <c r="AJ657" s="134">
        <f>(K657*'User Input'!$K$6)+(L657*'User Input'!$K$2)+(M657*'User Input'!$K$3)+(N657*'User Input'!$K$4)+(R657*'User Input'!$K$7)+(S657*'User Input'!$K$8)+(P657*'User Input'!$K$10)+(Q657*'User Input'!$K$9)+(O657*'User Input'!$K$11)+(I657*'User Input'!$K$12)</f>
        <v>43.900000000000006</v>
      </c>
      <c r="AK657">
        <f t="shared" si="97"/>
        <v>1.8291666666666668</v>
      </c>
      <c r="AL657" s="209">
        <f t="shared" ca="1" si="96"/>
        <v>547</v>
      </c>
      <c r="AM657" s="209">
        <f t="shared" ca="1" si="92"/>
        <v>540</v>
      </c>
      <c r="AN657" s="209">
        <f t="shared" ca="1" si="93"/>
        <v>541</v>
      </c>
    </row>
    <row r="658" spans="2:40" x14ac:dyDescent="0.2">
      <c r="B658" t="s">
        <v>2515</v>
      </c>
      <c r="C658" t="s">
        <v>718</v>
      </c>
      <c r="D658" t="s">
        <v>9</v>
      </c>
      <c r="E658" t="s">
        <v>9</v>
      </c>
      <c r="F658">
        <v>-12.3</v>
      </c>
      <c r="G658">
        <v>24</v>
      </c>
      <c r="H658">
        <v>0</v>
      </c>
      <c r="I658">
        <v>0</v>
      </c>
      <c r="J658">
        <v>104</v>
      </c>
      <c r="K658">
        <v>24.3</v>
      </c>
      <c r="L658">
        <v>1</v>
      </c>
      <c r="M658">
        <v>1</v>
      </c>
      <c r="N658">
        <v>0</v>
      </c>
      <c r="O658">
        <v>2</v>
      </c>
      <c r="P658">
        <v>23</v>
      </c>
      <c r="Q658">
        <v>11</v>
      </c>
      <c r="R658">
        <v>23</v>
      </c>
      <c r="S658">
        <v>8</v>
      </c>
      <c r="T658">
        <v>1</v>
      </c>
      <c r="U658">
        <v>3</v>
      </c>
      <c r="V658">
        <v>3.87</v>
      </c>
      <c r="W658">
        <v>3.55</v>
      </c>
      <c r="X658">
        <v>1.29</v>
      </c>
      <c r="Y658">
        <v>48</v>
      </c>
      <c r="Z658">
        <v>20</v>
      </c>
      <c r="AA658">
        <v>32</v>
      </c>
      <c r="AB658">
        <v>0.29499999999999998</v>
      </c>
      <c r="AC658">
        <v>0</v>
      </c>
      <c r="AD658" s="134">
        <f t="shared" si="89"/>
        <v>8.518518518518519</v>
      </c>
      <c r="AE658" s="134">
        <f t="shared" si="90"/>
        <v>2.9629629629629628</v>
      </c>
      <c r="AF658" s="134">
        <f t="shared" si="91"/>
        <v>5.5555555555555562</v>
      </c>
      <c r="AH658" s="209">
        <f t="shared" si="94"/>
        <v>0</v>
      </c>
      <c r="AI658" s="209">
        <f t="shared" ca="1" si="95"/>
        <v>347</v>
      </c>
      <c r="AJ658" s="134">
        <f>(K658*'User Input'!$K$6)+(L658*'User Input'!$K$2)+(M658*'User Input'!$K$3)+(N658*'User Input'!$K$4)+(R658*'User Input'!$K$7)+(S658*'User Input'!$K$8)+(P658*'User Input'!$K$10)+(Q658*'User Input'!$K$9)+(O658*'User Input'!$K$11)+(I658*'User Input'!$K$12)</f>
        <v>44.400000000000006</v>
      </c>
      <c r="AK658">
        <f t="shared" si="97"/>
        <v>1.8500000000000003</v>
      </c>
      <c r="AL658" s="209">
        <f t="shared" ca="1" si="96"/>
        <v>542</v>
      </c>
      <c r="AM658" s="209">
        <f t="shared" ca="1" si="92"/>
        <v>607</v>
      </c>
      <c r="AN658" s="209">
        <f t="shared" ca="1" si="93"/>
        <v>541</v>
      </c>
    </row>
    <row r="659" spans="2:40" x14ac:dyDescent="0.2">
      <c r="B659" t="s">
        <v>525</v>
      </c>
      <c r="C659" t="s">
        <v>140</v>
      </c>
      <c r="D659" t="s">
        <v>111</v>
      </c>
      <c r="E659" t="s">
        <v>111</v>
      </c>
      <c r="F659">
        <v>-12.4</v>
      </c>
      <c r="G659">
        <v>16</v>
      </c>
      <c r="H659">
        <v>16</v>
      </c>
      <c r="I659">
        <v>6</v>
      </c>
      <c r="J659">
        <v>363</v>
      </c>
      <c r="K659">
        <v>82.6</v>
      </c>
      <c r="L659">
        <v>4</v>
      </c>
      <c r="M659">
        <v>6</v>
      </c>
      <c r="N659">
        <v>0</v>
      </c>
      <c r="O659">
        <v>0</v>
      </c>
      <c r="P659">
        <v>86</v>
      </c>
      <c r="Q659">
        <v>48</v>
      </c>
      <c r="R659">
        <v>61</v>
      </c>
      <c r="S659">
        <v>30</v>
      </c>
      <c r="T659">
        <v>2</v>
      </c>
      <c r="U659">
        <v>16</v>
      </c>
      <c r="V659">
        <v>5.26</v>
      </c>
      <c r="W659">
        <v>4.8499999999999996</v>
      </c>
      <c r="X659">
        <v>1.41</v>
      </c>
      <c r="Y659">
        <v>29</v>
      </c>
      <c r="Z659">
        <v>20</v>
      </c>
      <c r="AA659">
        <v>50</v>
      </c>
      <c r="AB659">
        <v>0.27800000000000002</v>
      </c>
      <c r="AC659">
        <v>0</v>
      </c>
      <c r="AD659" s="134">
        <f t="shared" si="89"/>
        <v>6.6464891041162231</v>
      </c>
      <c r="AE659" s="134">
        <f t="shared" si="90"/>
        <v>3.2687651331719132</v>
      </c>
      <c r="AF659" s="134">
        <f t="shared" si="91"/>
        <v>3.3777239709443099</v>
      </c>
      <c r="AH659" s="209">
        <f t="shared" si="94"/>
        <v>6</v>
      </c>
      <c r="AI659" s="209">
        <f t="shared" ca="1" si="95"/>
        <v>158</v>
      </c>
      <c r="AJ659" s="134">
        <f>(K659*'User Input'!$K$6)+(L659*'User Input'!$K$2)+(M659*'User Input'!$K$3)+(N659*'User Input'!$K$4)+(R659*'User Input'!$K$7)+(S659*'User Input'!$K$8)+(P659*'User Input'!$K$10)+(Q659*'User Input'!$K$9)+(O659*'User Input'!$K$11)+(I659*'User Input'!$K$12)</f>
        <v>130.29999999999995</v>
      </c>
      <c r="AK659">
        <f t="shared" si="97"/>
        <v>8.1437499999999972</v>
      </c>
      <c r="AL659" s="209">
        <f t="shared" ca="1" si="96"/>
        <v>246</v>
      </c>
      <c r="AM659" s="209">
        <f t="shared" ca="1" si="92"/>
        <v>41</v>
      </c>
      <c r="AN659" s="209">
        <f t="shared" ca="1" si="93"/>
        <v>114</v>
      </c>
    </row>
    <row r="660" spans="2:40" x14ac:dyDescent="0.2">
      <c r="B660" t="s">
        <v>553</v>
      </c>
      <c r="C660" t="s">
        <v>715</v>
      </c>
      <c r="D660" t="s">
        <v>9</v>
      </c>
      <c r="E660" t="s">
        <v>9</v>
      </c>
      <c r="F660">
        <v>-12.4</v>
      </c>
      <c r="G660">
        <v>24</v>
      </c>
      <c r="H660">
        <v>0</v>
      </c>
      <c r="I660">
        <v>0</v>
      </c>
      <c r="J660">
        <v>92</v>
      </c>
      <c r="K660">
        <v>21.9</v>
      </c>
      <c r="L660">
        <v>1</v>
      </c>
      <c r="M660">
        <v>1</v>
      </c>
      <c r="N660">
        <v>0</v>
      </c>
      <c r="O660">
        <v>2</v>
      </c>
      <c r="P660">
        <v>21</v>
      </c>
      <c r="Q660">
        <v>10</v>
      </c>
      <c r="R660">
        <v>21</v>
      </c>
      <c r="S660">
        <v>6</v>
      </c>
      <c r="T660">
        <v>1</v>
      </c>
      <c r="U660">
        <v>3</v>
      </c>
      <c r="V660">
        <v>4.09</v>
      </c>
      <c r="W660">
        <v>3.44</v>
      </c>
      <c r="X660">
        <v>1.21</v>
      </c>
      <c r="Y660">
        <v>37</v>
      </c>
      <c r="Z660">
        <v>20</v>
      </c>
      <c r="AA660">
        <v>43</v>
      </c>
      <c r="AB660">
        <v>0.28199999999999997</v>
      </c>
      <c r="AC660">
        <v>0</v>
      </c>
      <c r="AD660" s="134">
        <f t="shared" si="89"/>
        <v>8.6301369863013697</v>
      </c>
      <c r="AE660" s="134">
        <f t="shared" si="90"/>
        <v>2.4657534246575343</v>
      </c>
      <c r="AF660" s="134">
        <f t="shared" si="91"/>
        <v>6.1643835616438354</v>
      </c>
      <c r="AH660" s="209">
        <f t="shared" si="94"/>
        <v>0</v>
      </c>
      <c r="AI660" s="209">
        <f t="shared" ca="1" si="95"/>
        <v>347</v>
      </c>
      <c r="AJ660" s="134">
        <f>(K660*'User Input'!$K$6)+(L660*'User Input'!$K$2)+(M660*'User Input'!$K$3)+(N660*'User Input'!$K$4)+(R660*'User Input'!$K$7)+(S660*'User Input'!$K$8)+(P660*'User Input'!$K$10)+(Q660*'User Input'!$K$9)+(O660*'User Input'!$K$11)+(I660*'User Input'!$K$12)</f>
        <v>41.199999999999989</v>
      </c>
      <c r="AK660">
        <f t="shared" si="97"/>
        <v>1.7166666666666661</v>
      </c>
      <c r="AL660" s="209">
        <f t="shared" ca="1" si="96"/>
        <v>575</v>
      </c>
      <c r="AM660" s="209">
        <f t="shared" ca="1" si="92"/>
        <v>485</v>
      </c>
      <c r="AN660" s="209">
        <f t="shared" ca="1" si="93"/>
        <v>541</v>
      </c>
    </row>
    <row r="661" spans="2:40" x14ac:dyDescent="0.2">
      <c r="B661" t="s">
        <v>2378</v>
      </c>
      <c r="C661" t="s">
        <v>122</v>
      </c>
      <c r="D661" t="s">
        <v>9</v>
      </c>
      <c r="E661" t="s">
        <v>9</v>
      </c>
      <c r="F661">
        <v>-12.4</v>
      </c>
      <c r="G661">
        <v>24</v>
      </c>
      <c r="H661">
        <v>0</v>
      </c>
      <c r="I661">
        <v>0</v>
      </c>
      <c r="J661">
        <v>104</v>
      </c>
      <c r="K661">
        <v>24.3</v>
      </c>
      <c r="L661">
        <v>1</v>
      </c>
      <c r="M661">
        <v>1</v>
      </c>
      <c r="N661">
        <v>0</v>
      </c>
      <c r="O661">
        <v>5</v>
      </c>
      <c r="P661">
        <v>23</v>
      </c>
      <c r="Q661">
        <v>10</v>
      </c>
      <c r="R661">
        <v>24</v>
      </c>
      <c r="S661">
        <v>9</v>
      </c>
      <c r="T661">
        <v>1</v>
      </c>
      <c r="U661">
        <v>3</v>
      </c>
      <c r="V661">
        <v>3.85</v>
      </c>
      <c r="W661">
        <v>3.47</v>
      </c>
      <c r="X661">
        <v>1.34</v>
      </c>
      <c r="Y661">
        <v>52</v>
      </c>
      <c r="Z661">
        <v>20</v>
      </c>
      <c r="AA661">
        <v>28</v>
      </c>
      <c r="AB661">
        <v>0.30299999999999999</v>
      </c>
      <c r="AC661">
        <v>0</v>
      </c>
      <c r="AD661" s="134">
        <f t="shared" si="89"/>
        <v>8.8888888888888893</v>
      </c>
      <c r="AE661" s="134">
        <f t="shared" si="90"/>
        <v>3.333333333333333</v>
      </c>
      <c r="AF661" s="134">
        <f t="shared" si="91"/>
        <v>5.5555555555555562</v>
      </c>
      <c r="AH661" s="209">
        <f t="shared" si="94"/>
        <v>0</v>
      </c>
      <c r="AI661" s="209">
        <f t="shared" ca="1" si="95"/>
        <v>347</v>
      </c>
      <c r="AJ661" s="134">
        <f>(K661*'User Input'!$K$6)+(L661*'User Input'!$K$2)+(M661*'User Input'!$K$3)+(N661*'User Input'!$K$4)+(R661*'User Input'!$K$7)+(S661*'User Input'!$K$8)+(P661*'User Input'!$K$10)+(Q661*'User Input'!$K$9)+(O661*'User Input'!$K$11)+(I661*'User Input'!$K$12)</f>
        <v>44.900000000000006</v>
      </c>
      <c r="AK661">
        <f t="shared" si="97"/>
        <v>1.8708333333333336</v>
      </c>
      <c r="AL661" s="209">
        <f t="shared" ca="1" si="96"/>
        <v>536</v>
      </c>
      <c r="AM661" s="209">
        <f t="shared" ca="1" si="92"/>
        <v>619</v>
      </c>
      <c r="AN661" s="209">
        <f t="shared" ca="1" si="93"/>
        <v>541</v>
      </c>
    </row>
    <row r="662" spans="2:40" x14ac:dyDescent="0.2">
      <c r="B662" t="s">
        <v>2460</v>
      </c>
      <c r="C662" t="s">
        <v>715</v>
      </c>
      <c r="D662" t="s">
        <v>9</v>
      </c>
      <c r="E662" t="s">
        <v>9</v>
      </c>
      <c r="F662">
        <v>-12.4</v>
      </c>
      <c r="G662">
        <v>24</v>
      </c>
      <c r="H662">
        <v>0</v>
      </c>
      <c r="I662">
        <v>0</v>
      </c>
      <c r="J662">
        <v>104</v>
      </c>
      <c r="K662">
        <v>24.3</v>
      </c>
      <c r="L662">
        <v>1</v>
      </c>
      <c r="M662">
        <v>1</v>
      </c>
      <c r="N662">
        <v>0</v>
      </c>
      <c r="O662">
        <v>2</v>
      </c>
      <c r="P662">
        <v>22</v>
      </c>
      <c r="Q662">
        <v>11</v>
      </c>
      <c r="R662">
        <v>24</v>
      </c>
      <c r="S662">
        <v>10</v>
      </c>
      <c r="T662">
        <v>1</v>
      </c>
      <c r="U662">
        <v>3</v>
      </c>
      <c r="V662">
        <v>4.01</v>
      </c>
      <c r="W662">
        <v>3.71</v>
      </c>
      <c r="X662">
        <v>1.31</v>
      </c>
      <c r="Y662">
        <v>43</v>
      </c>
      <c r="Z662">
        <v>20</v>
      </c>
      <c r="AA662">
        <v>37</v>
      </c>
      <c r="AB662">
        <v>0.28599999999999998</v>
      </c>
      <c r="AC662">
        <v>0</v>
      </c>
      <c r="AD662" s="134">
        <f t="shared" si="89"/>
        <v>8.8888888888888893</v>
      </c>
      <c r="AE662" s="134">
        <f t="shared" si="90"/>
        <v>3.7037037037037037</v>
      </c>
      <c r="AF662" s="134">
        <f t="shared" si="91"/>
        <v>5.1851851851851851</v>
      </c>
      <c r="AH662" s="209">
        <f t="shared" si="94"/>
        <v>0</v>
      </c>
      <c r="AI662" s="209">
        <f t="shared" ca="1" si="95"/>
        <v>347</v>
      </c>
      <c r="AJ662" s="134">
        <f>(K662*'User Input'!$K$6)+(L662*'User Input'!$K$2)+(M662*'User Input'!$K$3)+(N662*'User Input'!$K$4)+(R662*'User Input'!$K$7)+(S662*'User Input'!$K$8)+(P662*'User Input'!$K$10)+(Q662*'User Input'!$K$9)+(O662*'User Input'!$K$11)+(I662*'User Input'!$K$12)</f>
        <v>43.900000000000006</v>
      </c>
      <c r="AK662">
        <f t="shared" si="97"/>
        <v>1.8291666666666668</v>
      </c>
      <c r="AL662" s="209">
        <f t="shared" ca="1" si="96"/>
        <v>547</v>
      </c>
      <c r="AM662" s="209">
        <f t="shared" ca="1" si="92"/>
        <v>531</v>
      </c>
      <c r="AN662" s="209">
        <f t="shared" ca="1" si="93"/>
        <v>541</v>
      </c>
    </row>
    <row r="663" spans="2:40" x14ac:dyDescent="0.2">
      <c r="B663" t="s">
        <v>3629</v>
      </c>
      <c r="C663" t="s">
        <v>138</v>
      </c>
      <c r="D663" t="s">
        <v>9</v>
      </c>
      <c r="E663" t="s">
        <v>9</v>
      </c>
      <c r="F663">
        <v>-12.4</v>
      </c>
      <c r="G663">
        <v>24</v>
      </c>
      <c r="H663">
        <v>0</v>
      </c>
      <c r="I663">
        <v>0</v>
      </c>
      <c r="J663">
        <v>105</v>
      </c>
      <c r="K663">
        <v>24.3</v>
      </c>
      <c r="L663">
        <v>1</v>
      </c>
      <c r="M663">
        <v>1</v>
      </c>
      <c r="N663">
        <v>0</v>
      </c>
      <c r="O663">
        <v>2</v>
      </c>
      <c r="P663">
        <v>21</v>
      </c>
      <c r="Q663">
        <v>10</v>
      </c>
      <c r="R663">
        <v>26</v>
      </c>
      <c r="S663">
        <v>12</v>
      </c>
      <c r="T663">
        <v>1</v>
      </c>
      <c r="U663">
        <v>3</v>
      </c>
      <c r="V663">
        <v>3.81</v>
      </c>
      <c r="W663">
        <v>3.83</v>
      </c>
      <c r="X663">
        <v>1.36</v>
      </c>
      <c r="Y663">
        <v>42</v>
      </c>
      <c r="Z663">
        <v>20</v>
      </c>
      <c r="AA663">
        <v>38</v>
      </c>
      <c r="AB663">
        <v>0.28699999999999998</v>
      </c>
      <c r="AC663">
        <v>0</v>
      </c>
      <c r="AD663" s="134">
        <f t="shared" si="89"/>
        <v>9.6296296296296298</v>
      </c>
      <c r="AE663" s="134">
        <f t="shared" si="90"/>
        <v>4.4444444444444446</v>
      </c>
      <c r="AF663" s="134">
        <f t="shared" si="91"/>
        <v>5.1851851851851851</v>
      </c>
      <c r="AH663" s="209">
        <f t="shared" si="94"/>
        <v>0</v>
      </c>
      <c r="AI663" s="209">
        <f t="shared" ca="1" si="95"/>
        <v>347</v>
      </c>
      <c r="AJ663" s="134">
        <f>(K663*'User Input'!$K$6)+(L663*'User Input'!$K$2)+(M663*'User Input'!$K$3)+(N663*'User Input'!$K$4)+(R663*'User Input'!$K$7)+(S663*'User Input'!$K$8)+(P663*'User Input'!$K$10)+(Q663*'User Input'!$K$9)+(O663*'User Input'!$K$11)+(I663*'User Input'!$K$12)</f>
        <v>44.900000000000006</v>
      </c>
      <c r="AK663">
        <f t="shared" si="97"/>
        <v>1.8708333333333336</v>
      </c>
      <c r="AL663" s="209">
        <f t="shared" ca="1" si="96"/>
        <v>536</v>
      </c>
      <c r="AM663" s="209">
        <f t="shared" ca="1" si="92"/>
        <v>634</v>
      </c>
      <c r="AN663" s="209">
        <f t="shared" ca="1" si="93"/>
        <v>541</v>
      </c>
    </row>
    <row r="664" spans="2:40" x14ac:dyDescent="0.2">
      <c r="B664" t="s">
        <v>3630</v>
      </c>
      <c r="C664" t="s">
        <v>138</v>
      </c>
      <c r="D664" t="s">
        <v>9</v>
      </c>
      <c r="E664" t="s">
        <v>9</v>
      </c>
      <c r="F664">
        <v>-12.4</v>
      </c>
      <c r="G664">
        <v>24</v>
      </c>
      <c r="H664">
        <v>0</v>
      </c>
      <c r="I664">
        <v>0</v>
      </c>
      <c r="J664">
        <v>105</v>
      </c>
      <c r="K664">
        <v>24.3</v>
      </c>
      <c r="L664">
        <v>1</v>
      </c>
      <c r="M664">
        <v>1</v>
      </c>
      <c r="N664">
        <v>0</v>
      </c>
      <c r="O664">
        <v>2</v>
      </c>
      <c r="P664">
        <v>22</v>
      </c>
      <c r="Q664">
        <v>10</v>
      </c>
      <c r="R664">
        <v>25</v>
      </c>
      <c r="S664">
        <v>11</v>
      </c>
      <c r="T664">
        <v>1</v>
      </c>
      <c r="U664">
        <v>3</v>
      </c>
      <c r="V664">
        <v>3.85</v>
      </c>
      <c r="W664">
        <v>3.71</v>
      </c>
      <c r="X664">
        <v>1.35</v>
      </c>
      <c r="Y664">
        <v>44</v>
      </c>
      <c r="Z664">
        <v>20</v>
      </c>
      <c r="AA664">
        <v>36</v>
      </c>
      <c r="AB664">
        <v>0.29199999999999998</v>
      </c>
      <c r="AC664">
        <v>0</v>
      </c>
      <c r="AD664" s="134">
        <f t="shared" si="89"/>
        <v>9.2592592592592595</v>
      </c>
      <c r="AE664" s="134">
        <f t="shared" si="90"/>
        <v>4.0740740740740735</v>
      </c>
      <c r="AF664" s="134">
        <f t="shared" si="91"/>
        <v>5.185185185185186</v>
      </c>
      <c r="AH664" s="209">
        <f t="shared" si="94"/>
        <v>0</v>
      </c>
      <c r="AI664" s="209">
        <f t="shared" ca="1" si="95"/>
        <v>347</v>
      </c>
      <c r="AJ664" s="134">
        <f>(K664*'User Input'!$K$6)+(L664*'User Input'!$K$2)+(M664*'User Input'!$K$3)+(N664*'User Input'!$K$4)+(R664*'User Input'!$K$7)+(S664*'User Input'!$K$8)+(P664*'User Input'!$K$10)+(Q664*'User Input'!$K$9)+(O664*'User Input'!$K$11)+(I664*'User Input'!$K$12)</f>
        <v>44.400000000000006</v>
      </c>
      <c r="AK664">
        <f t="shared" si="97"/>
        <v>1.8500000000000003</v>
      </c>
      <c r="AL664" s="209">
        <f t="shared" ca="1" si="96"/>
        <v>542</v>
      </c>
      <c r="AM664" s="209">
        <f t="shared" ca="1" si="92"/>
        <v>619</v>
      </c>
      <c r="AN664" s="209">
        <f t="shared" ca="1" si="93"/>
        <v>541</v>
      </c>
    </row>
    <row r="665" spans="2:40" x14ac:dyDescent="0.2">
      <c r="B665" t="s">
        <v>482</v>
      </c>
      <c r="C665" t="s">
        <v>340</v>
      </c>
      <c r="D665" t="s">
        <v>9</v>
      </c>
      <c r="E665" t="s">
        <v>9</v>
      </c>
      <c r="F665">
        <v>-12.5</v>
      </c>
      <c r="G665">
        <v>24</v>
      </c>
      <c r="H665">
        <v>0</v>
      </c>
      <c r="I665">
        <v>0</v>
      </c>
      <c r="J665">
        <v>105</v>
      </c>
      <c r="K665">
        <v>24.3</v>
      </c>
      <c r="L665">
        <v>1</v>
      </c>
      <c r="M665">
        <v>1</v>
      </c>
      <c r="N665">
        <v>0</v>
      </c>
      <c r="O665">
        <v>2</v>
      </c>
      <c r="P665">
        <v>22</v>
      </c>
      <c r="Q665">
        <v>12</v>
      </c>
      <c r="R665">
        <v>26</v>
      </c>
      <c r="S665">
        <v>10</v>
      </c>
      <c r="T665">
        <v>1</v>
      </c>
      <c r="U665">
        <v>4</v>
      </c>
      <c r="V665">
        <v>4.34</v>
      </c>
      <c r="W665">
        <v>3.65</v>
      </c>
      <c r="X665">
        <v>1.33</v>
      </c>
      <c r="Y665">
        <v>34</v>
      </c>
      <c r="Z665">
        <v>21</v>
      </c>
      <c r="AA665">
        <v>45</v>
      </c>
      <c r="AB665">
        <v>0.28599999999999998</v>
      </c>
      <c r="AC665">
        <v>0</v>
      </c>
      <c r="AD665" s="134">
        <f t="shared" si="89"/>
        <v>9.6296296296296298</v>
      </c>
      <c r="AE665" s="134">
        <f t="shared" si="90"/>
        <v>3.7037037037037037</v>
      </c>
      <c r="AF665" s="134">
        <f t="shared" si="91"/>
        <v>5.9259259259259256</v>
      </c>
      <c r="AH665" s="209">
        <f t="shared" si="94"/>
        <v>0</v>
      </c>
      <c r="AI665" s="209">
        <f t="shared" ca="1" si="95"/>
        <v>347</v>
      </c>
      <c r="AJ665" s="134">
        <f>(K665*'User Input'!$K$6)+(L665*'User Input'!$K$2)+(M665*'User Input'!$K$3)+(N665*'User Input'!$K$4)+(R665*'User Input'!$K$7)+(S665*'User Input'!$K$8)+(P665*'User Input'!$K$10)+(Q665*'User Input'!$K$9)+(O665*'User Input'!$K$11)+(I665*'User Input'!$K$12)</f>
        <v>43.900000000000006</v>
      </c>
      <c r="AK665">
        <f t="shared" si="97"/>
        <v>1.8291666666666668</v>
      </c>
      <c r="AL665" s="209">
        <f t="shared" ca="1" si="96"/>
        <v>547</v>
      </c>
      <c r="AM665" s="209">
        <f t="shared" ca="1" si="92"/>
        <v>336</v>
      </c>
      <c r="AN665" s="209">
        <f t="shared" ca="1" si="93"/>
        <v>466</v>
      </c>
    </row>
    <row r="666" spans="2:40" x14ac:dyDescent="0.2">
      <c r="B666" t="s">
        <v>3452</v>
      </c>
      <c r="C666" t="s">
        <v>810</v>
      </c>
      <c r="D666" t="s">
        <v>9</v>
      </c>
      <c r="E666" t="s">
        <v>9</v>
      </c>
      <c r="F666">
        <v>-12.5</v>
      </c>
      <c r="G666">
        <v>24</v>
      </c>
      <c r="H666">
        <v>0</v>
      </c>
      <c r="I666">
        <v>0</v>
      </c>
      <c r="J666">
        <v>105</v>
      </c>
      <c r="K666">
        <v>24.3</v>
      </c>
      <c r="L666">
        <v>1</v>
      </c>
      <c r="M666">
        <v>1</v>
      </c>
      <c r="N666">
        <v>0</v>
      </c>
      <c r="O666">
        <v>2</v>
      </c>
      <c r="P666">
        <v>22</v>
      </c>
      <c r="Q666">
        <v>11</v>
      </c>
      <c r="R666">
        <v>26</v>
      </c>
      <c r="S666">
        <v>11</v>
      </c>
      <c r="T666">
        <v>1</v>
      </c>
      <c r="U666">
        <v>3</v>
      </c>
      <c r="V666">
        <v>4.1100000000000003</v>
      </c>
      <c r="W666">
        <v>3.71</v>
      </c>
      <c r="X666">
        <v>1.37</v>
      </c>
      <c r="Y666">
        <v>42</v>
      </c>
      <c r="Z666">
        <v>20</v>
      </c>
      <c r="AA666">
        <v>38</v>
      </c>
      <c r="AB666">
        <v>0.29299999999999998</v>
      </c>
      <c r="AC666">
        <v>0</v>
      </c>
      <c r="AD666" s="134">
        <f t="shared" si="89"/>
        <v>9.6296296296296298</v>
      </c>
      <c r="AE666" s="134">
        <f t="shared" si="90"/>
        <v>4.0740740740740735</v>
      </c>
      <c r="AF666" s="134">
        <f t="shared" si="91"/>
        <v>5.5555555555555562</v>
      </c>
      <c r="AH666" s="209">
        <f t="shared" si="94"/>
        <v>0</v>
      </c>
      <c r="AI666" s="209">
        <f t="shared" ca="1" si="95"/>
        <v>347</v>
      </c>
      <c r="AJ666" s="134">
        <f>(K666*'User Input'!$K$6)+(L666*'User Input'!$K$2)+(M666*'User Input'!$K$3)+(N666*'User Input'!$K$4)+(R666*'User Input'!$K$7)+(S666*'User Input'!$K$8)+(P666*'User Input'!$K$10)+(Q666*'User Input'!$K$9)+(O666*'User Input'!$K$11)+(I666*'User Input'!$K$12)</f>
        <v>43.900000000000006</v>
      </c>
      <c r="AK666">
        <f t="shared" si="97"/>
        <v>1.8291666666666668</v>
      </c>
      <c r="AL666" s="209">
        <f t="shared" ca="1" si="96"/>
        <v>547</v>
      </c>
      <c r="AM666" s="209">
        <f t="shared" ca="1" si="92"/>
        <v>477</v>
      </c>
      <c r="AN666" s="209">
        <f t="shared" ca="1" si="93"/>
        <v>541</v>
      </c>
    </row>
    <row r="667" spans="2:40" x14ac:dyDescent="0.2">
      <c r="B667" t="s">
        <v>2366</v>
      </c>
      <c r="C667" t="s">
        <v>340</v>
      </c>
      <c r="D667" t="s">
        <v>9</v>
      </c>
      <c r="E667" t="s">
        <v>9</v>
      </c>
      <c r="F667">
        <v>-12.5</v>
      </c>
      <c r="G667">
        <v>24</v>
      </c>
      <c r="H667">
        <v>0</v>
      </c>
      <c r="I667">
        <v>0</v>
      </c>
      <c r="J667">
        <v>105</v>
      </c>
      <c r="K667">
        <v>24.3</v>
      </c>
      <c r="L667">
        <v>1</v>
      </c>
      <c r="M667">
        <v>1</v>
      </c>
      <c r="N667">
        <v>0</v>
      </c>
      <c r="O667">
        <v>2</v>
      </c>
      <c r="P667">
        <v>23</v>
      </c>
      <c r="Q667">
        <v>11</v>
      </c>
      <c r="R667">
        <v>24</v>
      </c>
      <c r="S667">
        <v>9</v>
      </c>
      <c r="T667">
        <v>1</v>
      </c>
      <c r="U667">
        <v>3</v>
      </c>
      <c r="V667">
        <v>4.1399999999999997</v>
      </c>
      <c r="W667">
        <v>3.65</v>
      </c>
      <c r="X667">
        <v>1.32</v>
      </c>
      <c r="Y667">
        <v>40</v>
      </c>
      <c r="Z667">
        <v>21</v>
      </c>
      <c r="AA667">
        <v>40</v>
      </c>
      <c r="AB667">
        <v>0.29099999999999998</v>
      </c>
      <c r="AC667">
        <v>0</v>
      </c>
      <c r="AD667" s="134">
        <f t="shared" si="89"/>
        <v>8.8888888888888893</v>
      </c>
      <c r="AE667" s="134">
        <f t="shared" si="90"/>
        <v>3.333333333333333</v>
      </c>
      <c r="AF667" s="134">
        <f t="shared" si="91"/>
        <v>5.5555555555555562</v>
      </c>
      <c r="AH667" s="209">
        <f t="shared" si="94"/>
        <v>0</v>
      </c>
      <c r="AI667" s="209">
        <f t="shared" ca="1" si="95"/>
        <v>347</v>
      </c>
      <c r="AJ667" s="134">
        <f>(K667*'User Input'!$K$6)+(L667*'User Input'!$K$2)+(M667*'User Input'!$K$3)+(N667*'User Input'!$K$4)+(R667*'User Input'!$K$7)+(S667*'User Input'!$K$8)+(P667*'User Input'!$K$10)+(Q667*'User Input'!$K$9)+(O667*'User Input'!$K$11)+(I667*'User Input'!$K$12)</f>
        <v>43.900000000000006</v>
      </c>
      <c r="AK667">
        <f t="shared" si="97"/>
        <v>1.8291666666666668</v>
      </c>
      <c r="AL667" s="209">
        <f t="shared" ca="1" si="96"/>
        <v>547</v>
      </c>
      <c r="AM667" s="209">
        <f t="shared" ca="1" si="92"/>
        <v>454</v>
      </c>
      <c r="AN667" s="209">
        <f t="shared" ca="1" si="93"/>
        <v>541</v>
      </c>
    </row>
    <row r="668" spans="2:40" x14ac:dyDescent="0.2">
      <c r="B668" t="s">
        <v>2393</v>
      </c>
      <c r="C668" t="s">
        <v>714</v>
      </c>
      <c r="D668" t="s">
        <v>9</v>
      </c>
      <c r="E668" t="s">
        <v>9</v>
      </c>
      <c r="F668">
        <v>-12.5</v>
      </c>
      <c r="G668">
        <v>24</v>
      </c>
      <c r="H668">
        <v>0</v>
      </c>
      <c r="I668">
        <v>0</v>
      </c>
      <c r="J668">
        <v>127</v>
      </c>
      <c r="K668">
        <v>29.2</v>
      </c>
      <c r="L668">
        <v>1</v>
      </c>
      <c r="M668">
        <v>1</v>
      </c>
      <c r="N668">
        <v>0</v>
      </c>
      <c r="O668">
        <v>2</v>
      </c>
      <c r="P668">
        <v>29</v>
      </c>
      <c r="Q668">
        <v>14</v>
      </c>
      <c r="R668">
        <v>27</v>
      </c>
      <c r="S668">
        <v>11</v>
      </c>
      <c r="T668">
        <v>2</v>
      </c>
      <c r="U668">
        <v>4</v>
      </c>
      <c r="V668">
        <v>4.32</v>
      </c>
      <c r="W668">
        <v>3.87</v>
      </c>
      <c r="X668">
        <v>1.36</v>
      </c>
      <c r="Y668">
        <v>42</v>
      </c>
      <c r="Z668">
        <v>21</v>
      </c>
      <c r="AA668">
        <v>38</v>
      </c>
      <c r="AB668">
        <v>0.29299999999999998</v>
      </c>
      <c r="AC668">
        <v>0</v>
      </c>
      <c r="AD668" s="134">
        <f t="shared" si="89"/>
        <v>8.3219178082191778</v>
      </c>
      <c r="AE668" s="134">
        <f t="shared" si="90"/>
        <v>3.3904109589041096</v>
      </c>
      <c r="AF668" s="134">
        <f t="shared" si="91"/>
        <v>4.9315068493150687</v>
      </c>
      <c r="AH668" s="209">
        <f t="shared" si="94"/>
        <v>0</v>
      </c>
      <c r="AI668" s="209">
        <f t="shared" ca="1" si="95"/>
        <v>347</v>
      </c>
      <c r="AJ668" s="134">
        <f>(K668*'User Input'!$K$6)+(L668*'User Input'!$K$2)+(M668*'User Input'!$K$3)+(N668*'User Input'!$K$4)+(R668*'User Input'!$K$7)+(S668*'User Input'!$K$8)+(P668*'User Input'!$K$10)+(Q668*'User Input'!$K$9)+(O668*'User Input'!$K$11)+(I668*'User Input'!$K$12)</f>
        <v>49.099999999999994</v>
      </c>
      <c r="AK668">
        <f t="shared" si="97"/>
        <v>2.0458333333333329</v>
      </c>
      <c r="AL668" s="209">
        <f t="shared" ca="1" si="96"/>
        <v>520</v>
      </c>
      <c r="AM668" s="209">
        <f t="shared" ca="1" si="92"/>
        <v>350</v>
      </c>
      <c r="AN668" s="209">
        <f t="shared" ca="1" si="93"/>
        <v>466</v>
      </c>
    </row>
    <row r="669" spans="2:40" x14ac:dyDescent="0.2">
      <c r="B669" t="s">
        <v>2458</v>
      </c>
      <c r="C669" t="s">
        <v>132</v>
      </c>
      <c r="D669" t="s">
        <v>111</v>
      </c>
      <c r="E669" t="s">
        <v>111</v>
      </c>
      <c r="F669">
        <v>-12.5</v>
      </c>
      <c r="G669">
        <v>10</v>
      </c>
      <c r="H669">
        <v>10</v>
      </c>
      <c r="I669">
        <v>4</v>
      </c>
      <c r="J669">
        <v>219</v>
      </c>
      <c r="K669">
        <v>49.5</v>
      </c>
      <c r="L669">
        <v>3</v>
      </c>
      <c r="M669">
        <v>3</v>
      </c>
      <c r="N669">
        <v>1</v>
      </c>
      <c r="O669">
        <v>0</v>
      </c>
      <c r="P669">
        <v>47</v>
      </c>
      <c r="Q669">
        <v>26</v>
      </c>
      <c r="R669">
        <v>46</v>
      </c>
      <c r="S669">
        <v>24</v>
      </c>
      <c r="T669">
        <v>3</v>
      </c>
      <c r="U669">
        <v>7</v>
      </c>
      <c r="V669">
        <v>4.67</v>
      </c>
      <c r="W669">
        <v>4.37</v>
      </c>
      <c r="X669">
        <v>1.43</v>
      </c>
      <c r="Y669">
        <v>38</v>
      </c>
      <c r="Z669">
        <v>21</v>
      </c>
      <c r="AA669">
        <v>41</v>
      </c>
      <c r="AB669">
        <v>0.28399999999999997</v>
      </c>
      <c r="AC669">
        <v>0</v>
      </c>
      <c r="AD669" s="134">
        <f t="shared" si="89"/>
        <v>8.3636363636363633</v>
      </c>
      <c r="AE669" s="134">
        <f t="shared" si="90"/>
        <v>4.3636363636363633</v>
      </c>
      <c r="AF669" s="134">
        <f t="shared" si="91"/>
        <v>4</v>
      </c>
      <c r="AH669" s="209">
        <f t="shared" si="94"/>
        <v>4</v>
      </c>
      <c r="AI669" s="209">
        <f t="shared" ca="1" si="95"/>
        <v>184</v>
      </c>
      <c r="AJ669" s="134">
        <f>(K669*'User Input'!$K$6)+(L669*'User Input'!$K$2)+(M669*'User Input'!$K$3)+(N669*'User Input'!$K$4)+(R669*'User Input'!$K$7)+(S669*'User Input'!$K$8)+(P669*'User Input'!$K$10)+(Q669*'User Input'!$K$9)+(O669*'User Input'!$K$11)+(I669*'User Input'!$K$12)</f>
        <v>99.5</v>
      </c>
      <c r="AK669">
        <f t="shared" si="97"/>
        <v>9.9499999999999993</v>
      </c>
      <c r="AL669" s="209">
        <f t="shared" ca="1" si="96"/>
        <v>334</v>
      </c>
      <c r="AM669" s="209">
        <f t="shared" ca="1" si="92"/>
        <v>184</v>
      </c>
      <c r="AN669" s="209">
        <f t="shared" ca="1" si="93"/>
        <v>270</v>
      </c>
    </row>
    <row r="670" spans="2:40" x14ac:dyDescent="0.2">
      <c r="B670" t="s">
        <v>2461</v>
      </c>
      <c r="C670" t="s">
        <v>135</v>
      </c>
      <c r="D670" t="s">
        <v>9</v>
      </c>
      <c r="E670" t="s">
        <v>9</v>
      </c>
      <c r="F670">
        <v>-12.5</v>
      </c>
      <c r="G670">
        <v>24</v>
      </c>
      <c r="H670">
        <v>0</v>
      </c>
      <c r="I670">
        <v>0</v>
      </c>
      <c r="J670">
        <v>105</v>
      </c>
      <c r="K670">
        <v>24.3</v>
      </c>
      <c r="L670">
        <v>1</v>
      </c>
      <c r="M670">
        <v>1</v>
      </c>
      <c r="N670">
        <v>0</v>
      </c>
      <c r="O670">
        <v>2</v>
      </c>
      <c r="P670">
        <v>23</v>
      </c>
      <c r="Q670">
        <v>11</v>
      </c>
      <c r="R670">
        <v>24</v>
      </c>
      <c r="S670">
        <v>10</v>
      </c>
      <c r="T670">
        <v>1</v>
      </c>
      <c r="U670">
        <v>3</v>
      </c>
      <c r="V670">
        <v>4.1100000000000003</v>
      </c>
      <c r="W670">
        <v>3.66</v>
      </c>
      <c r="X670">
        <v>1.34</v>
      </c>
      <c r="Y670">
        <v>43</v>
      </c>
      <c r="Z670">
        <v>21</v>
      </c>
      <c r="AA670">
        <v>36</v>
      </c>
      <c r="AB670">
        <v>0.29499999999999998</v>
      </c>
      <c r="AC670">
        <v>0</v>
      </c>
      <c r="AD670" s="134">
        <f t="shared" si="89"/>
        <v>8.8888888888888893</v>
      </c>
      <c r="AE670" s="134">
        <f t="shared" si="90"/>
        <v>3.7037037037037037</v>
      </c>
      <c r="AF670" s="134">
        <f t="shared" si="91"/>
        <v>5.1851851851851851</v>
      </c>
      <c r="AH670" s="209">
        <f t="shared" si="94"/>
        <v>0</v>
      </c>
      <c r="AI670" s="209">
        <f t="shared" ca="1" si="95"/>
        <v>347</v>
      </c>
      <c r="AJ670" s="134">
        <f>(K670*'User Input'!$K$6)+(L670*'User Input'!$K$2)+(M670*'User Input'!$K$3)+(N670*'User Input'!$K$4)+(R670*'User Input'!$K$7)+(S670*'User Input'!$K$8)+(P670*'User Input'!$K$10)+(Q670*'User Input'!$K$9)+(O670*'User Input'!$K$11)+(I670*'User Input'!$K$12)</f>
        <v>42.900000000000006</v>
      </c>
      <c r="AK670">
        <f t="shared" si="97"/>
        <v>1.7875000000000003</v>
      </c>
      <c r="AL670" s="209">
        <f t="shared" ca="1" si="96"/>
        <v>558</v>
      </c>
      <c r="AM670" s="209">
        <f t="shared" ca="1" si="92"/>
        <v>477</v>
      </c>
      <c r="AN670" s="209">
        <f t="shared" ca="1" si="93"/>
        <v>541</v>
      </c>
    </row>
    <row r="671" spans="2:40" x14ac:dyDescent="0.2">
      <c r="B671" t="s">
        <v>1375</v>
      </c>
      <c r="C671" t="s">
        <v>140</v>
      </c>
      <c r="D671" t="s">
        <v>111</v>
      </c>
      <c r="E671" t="s">
        <v>111</v>
      </c>
      <c r="F671">
        <v>-12.5</v>
      </c>
      <c r="G671">
        <v>7</v>
      </c>
      <c r="H671">
        <v>7</v>
      </c>
      <c r="I671">
        <v>3</v>
      </c>
      <c r="J671">
        <v>162</v>
      </c>
      <c r="K671">
        <v>37.4</v>
      </c>
      <c r="L671">
        <v>2</v>
      </c>
      <c r="M671">
        <v>2</v>
      </c>
      <c r="N671">
        <v>0</v>
      </c>
      <c r="O671">
        <v>0</v>
      </c>
      <c r="P671">
        <v>35</v>
      </c>
      <c r="Q671">
        <v>18</v>
      </c>
      <c r="R671">
        <v>36</v>
      </c>
      <c r="S671">
        <v>16</v>
      </c>
      <c r="T671">
        <v>2</v>
      </c>
      <c r="U671">
        <v>5</v>
      </c>
      <c r="V671">
        <v>4.26</v>
      </c>
      <c r="W671">
        <v>4.07</v>
      </c>
      <c r="X671">
        <v>1.37</v>
      </c>
      <c r="Y671">
        <v>42</v>
      </c>
      <c r="Z671">
        <v>20</v>
      </c>
      <c r="AA671">
        <v>38</v>
      </c>
      <c r="AB671">
        <v>0.29199999999999998</v>
      </c>
      <c r="AC671">
        <v>0</v>
      </c>
      <c r="AD671" s="134">
        <f t="shared" si="89"/>
        <v>8.6631016042780757</v>
      </c>
      <c r="AE671" s="134">
        <f t="shared" si="90"/>
        <v>3.8502673796791447</v>
      </c>
      <c r="AF671" s="134">
        <f t="shared" si="91"/>
        <v>4.8128342245989311</v>
      </c>
      <c r="AH671" s="209">
        <f t="shared" si="94"/>
        <v>3</v>
      </c>
      <c r="AI671" s="209">
        <f t="shared" ca="1" si="95"/>
        <v>195</v>
      </c>
      <c r="AJ671" s="134">
        <f>(K671*'User Input'!$K$6)+(L671*'User Input'!$K$2)+(M671*'User Input'!$K$3)+(N671*'User Input'!$K$4)+(R671*'User Input'!$K$7)+(S671*'User Input'!$K$8)+(P671*'User Input'!$K$10)+(Q671*'User Input'!$K$9)+(O671*'User Input'!$K$11)+(I671*'User Input'!$K$12)</f>
        <v>74.199999999999989</v>
      </c>
      <c r="AK671">
        <f t="shared" si="97"/>
        <v>0</v>
      </c>
      <c r="AL671" s="209">
        <f t="shared" ca="1" si="96"/>
        <v>410</v>
      </c>
      <c r="AM671" s="209">
        <f t="shared" ca="1" si="92"/>
        <v>393</v>
      </c>
      <c r="AN671" s="209">
        <f t="shared" ca="1" si="93"/>
        <v>395</v>
      </c>
    </row>
    <row r="672" spans="2:40" x14ac:dyDescent="0.2">
      <c r="B672" t="s">
        <v>467</v>
      </c>
      <c r="C672" t="s">
        <v>340</v>
      </c>
      <c r="D672" t="s">
        <v>111</v>
      </c>
      <c r="E672" t="s">
        <v>111</v>
      </c>
      <c r="F672">
        <v>-12.6</v>
      </c>
      <c r="G672">
        <v>10</v>
      </c>
      <c r="H672">
        <v>10</v>
      </c>
      <c r="I672">
        <v>5</v>
      </c>
      <c r="J672">
        <v>258</v>
      </c>
      <c r="K672">
        <v>59.2</v>
      </c>
      <c r="L672">
        <v>3</v>
      </c>
      <c r="M672">
        <v>4</v>
      </c>
      <c r="N672">
        <v>0</v>
      </c>
      <c r="O672">
        <v>0</v>
      </c>
      <c r="P672">
        <v>63</v>
      </c>
      <c r="Q672">
        <v>31</v>
      </c>
      <c r="R672">
        <v>44</v>
      </c>
      <c r="S672">
        <v>19</v>
      </c>
      <c r="T672">
        <v>2</v>
      </c>
      <c r="U672">
        <v>9</v>
      </c>
      <c r="V672">
        <v>4.7300000000000004</v>
      </c>
      <c r="W672">
        <v>4.34</v>
      </c>
      <c r="X672">
        <v>1.4</v>
      </c>
      <c r="Y672">
        <v>43</v>
      </c>
      <c r="Z672">
        <v>21</v>
      </c>
      <c r="AA672">
        <v>37</v>
      </c>
      <c r="AB672">
        <v>0.29599999999999999</v>
      </c>
      <c r="AC672">
        <v>0</v>
      </c>
      <c r="AD672" s="134">
        <f t="shared" si="89"/>
        <v>6.6891891891891886</v>
      </c>
      <c r="AE672" s="134">
        <f t="shared" si="90"/>
        <v>2.8885135135135132</v>
      </c>
      <c r="AF672" s="134">
        <f t="shared" si="91"/>
        <v>3.8006756756756754</v>
      </c>
      <c r="AH672" s="209">
        <f t="shared" si="94"/>
        <v>5</v>
      </c>
      <c r="AI672" s="209">
        <f t="shared" ca="1" si="95"/>
        <v>171</v>
      </c>
      <c r="AJ672" s="134">
        <f>(K672*'User Input'!$K$6)+(L672*'User Input'!$K$2)+(M672*'User Input'!$K$3)+(N672*'User Input'!$K$4)+(R672*'User Input'!$K$7)+(S672*'User Input'!$K$8)+(P672*'User Input'!$K$10)+(Q672*'User Input'!$K$9)+(O672*'User Input'!$K$11)+(I672*'User Input'!$K$12)</f>
        <v>102.60000000000002</v>
      </c>
      <c r="AK672">
        <f t="shared" si="97"/>
        <v>10.260000000000002</v>
      </c>
      <c r="AL672" s="209">
        <f t="shared" ca="1" si="96"/>
        <v>324</v>
      </c>
      <c r="AM672" s="209">
        <f t="shared" ca="1" si="92"/>
        <v>149</v>
      </c>
      <c r="AN672" s="209">
        <f t="shared" ca="1" si="93"/>
        <v>188</v>
      </c>
    </row>
    <row r="673" spans="2:40" x14ac:dyDescent="0.2">
      <c r="B673" t="s">
        <v>496</v>
      </c>
      <c r="C673" t="s">
        <v>113</v>
      </c>
      <c r="D673" t="s">
        <v>111</v>
      </c>
      <c r="E673" t="s">
        <v>111</v>
      </c>
      <c r="F673">
        <v>-12.6</v>
      </c>
      <c r="G673">
        <v>8</v>
      </c>
      <c r="H673">
        <v>8</v>
      </c>
      <c r="I673">
        <v>3</v>
      </c>
      <c r="J673">
        <v>161</v>
      </c>
      <c r="K673">
        <v>38.1</v>
      </c>
      <c r="L673">
        <v>2</v>
      </c>
      <c r="M673">
        <v>2</v>
      </c>
      <c r="N673">
        <v>0</v>
      </c>
      <c r="O673">
        <v>0</v>
      </c>
      <c r="P673">
        <v>41</v>
      </c>
      <c r="Q673">
        <v>19</v>
      </c>
      <c r="R673">
        <v>30</v>
      </c>
      <c r="S673">
        <v>6</v>
      </c>
      <c r="T673">
        <v>1</v>
      </c>
      <c r="U673">
        <v>6</v>
      </c>
      <c r="V673">
        <v>4.37</v>
      </c>
      <c r="W673">
        <v>3.66</v>
      </c>
      <c r="X673">
        <v>1.23</v>
      </c>
      <c r="Y673">
        <v>42</v>
      </c>
      <c r="Z673">
        <v>20</v>
      </c>
      <c r="AA673">
        <v>38</v>
      </c>
      <c r="AB673">
        <v>0.29699999999999999</v>
      </c>
      <c r="AC673">
        <v>0</v>
      </c>
      <c r="AD673" s="134">
        <f t="shared" si="89"/>
        <v>7.0866141732283463</v>
      </c>
      <c r="AE673" s="134">
        <f t="shared" si="90"/>
        <v>1.4173228346456692</v>
      </c>
      <c r="AF673" s="134">
        <f t="shared" si="91"/>
        <v>5.6692913385826769</v>
      </c>
      <c r="AH673" s="209">
        <f t="shared" si="94"/>
        <v>3</v>
      </c>
      <c r="AI673" s="209">
        <f t="shared" ca="1" si="95"/>
        <v>195</v>
      </c>
      <c r="AJ673" s="134">
        <f>(K673*'User Input'!$K$6)+(L673*'User Input'!$K$2)+(M673*'User Input'!$K$3)+(N673*'User Input'!$K$4)+(R673*'User Input'!$K$7)+(S673*'User Input'!$K$8)+(P673*'User Input'!$K$10)+(Q673*'User Input'!$K$9)+(O673*'User Input'!$K$11)+(I673*'User Input'!$K$12)</f>
        <v>76.300000000000011</v>
      </c>
      <c r="AK673">
        <f t="shared" si="97"/>
        <v>0</v>
      </c>
      <c r="AL673" s="209">
        <f t="shared" ca="1" si="96"/>
        <v>399</v>
      </c>
      <c r="AM673" s="209">
        <f t="shared" ca="1" si="92"/>
        <v>315</v>
      </c>
      <c r="AN673" s="209">
        <f t="shared" ca="1" si="93"/>
        <v>331</v>
      </c>
    </row>
    <row r="674" spans="2:40" x14ac:dyDescent="0.2">
      <c r="B674" t="s">
        <v>1047</v>
      </c>
      <c r="C674" t="s">
        <v>132</v>
      </c>
      <c r="D674" t="s">
        <v>9</v>
      </c>
      <c r="E674" t="s">
        <v>9</v>
      </c>
      <c r="F674">
        <v>-12.6</v>
      </c>
      <c r="G674">
        <v>24</v>
      </c>
      <c r="H674">
        <v>0</v>
      </c>
      <c r="I674">
        <v>0</v>
      </c>
      <c r="J674">
        <v>94</v>
      </c>
      <c r="K674">
        <v>21.9</v>
      </c>
      <c r="L674">
        <v>1</v>
      </c>
      <c r="M674">
        <v>1</v>
      </c>
      <c r="N674">
        <v>0</v>
      </c>
      <c r="O674">
        <v>2</v>
      </c>
      <c r="P674">
        <v>20</v>
      </c>
      <c r="Q674">
        <v>9</v>
      </c>
      <c r="R674">
        <v>22</v>
      </c>
      <c r="S674">
        <v>8</v>
      </c>
      <c r="T674">
        <v>1</v>
      </c>
      <c r="U674">
        <v>3</v>
      </c>
      <c r="V674">
        <v>3.8</v>
      </c>
      <c r="W674">
        <v>3.61</v>
      </c>
      <c r="X674">
        <v>1.31</v>
      </c>
      <c r="Y674">
        <v>43</v>
      </c>
      <c r="Z674">
        <v>21</v>
      </c>
      <c r="AA674">
        <v>36</v>
      </c>
      <c r="AB674">
        <v>0.29199999999999998</v>
      </c>
      <c r="AC674">
        <v>0</v>
      </c>
      <c r="AD674" s="134">
        <f t="shared" si="89"/>
        <v>9.0410958904109595</v>
      </c>
      <c r="AE674" s="134">
        <f t="shared" si="90"/>
        <v>3.2876712328767126</v>
      </c>
      <c r="AF674" s="134">
        <f t="shared" si="91"/>
        <v>5.7534246575342465</v>
      </c>
      <c r="AH674" s="209">
        <f t="shared" si="94"/>
        <v>0</v>
      </c>
      <c r="AI674" s="209">
        <f t="shared" ca="1" si="95"/>
        <v>347</v>
      </c>
      <c r="AJ674" s="134">
        <f>(K674*'User Input'!$K$6)+(L674*'User Input'!$K$2)+(M674*'User Input'!$K$3)+(N674*'User Input'!$K$4)+(R674*'User Input'!$K$7)+(S674*'User Input'!$K$8)+(P674*'User Input'!$K$10)+(Q674*'User Input'!$K$9)+(O674*'User Input'!$K$11)+(I674*'User Input'!$K$12)</f>
        <v>41.699999999999989</v>
      </c>
      <c r="AK674">
        <f t="shared" si="97"/>
        <v>1.7374999999999996</v>
      </c>
      <c r="AL674" s="209">
        <f t="shared" ca="1" si="96"/>
        <v>567</v>
      </c>
      <c r="AM674" s="209">
        <f t="shared" ca="1" si="92"/>
        <v>643</v>
      </c>
      <c r="AN674" s="209">
        <f t="shared" ca="1" si="93"/>
        <v>541</v>
      </c>
    </row>
    <row r="675" spans="2:40" x14ac:dyDescent="0.2">
      <c r="B675" t="s">
        <v>1007</v>
      </c>
      <c r="C675" t="s">
        <v>138</v>
      </c>
      <c r="D675" t="s">
        <v>9</v>
      </c>
      <c r="E675" t="s">
        <v>9</v>
      </c>
      <c r="F675">
        <v>-12.6</v>
      </c>
      <c r="G675">
        <v>24</v>
      </c>
      <c r="H675">
        <v>0</v>
      </c>
      <c r="I675">
        <v>0</v>
      </c>
      <c r="J675">
        <v>115</v>
      </c>
      <c r="K675">
        <v>26.7</v>
      </c>
      <c r="L675">
        <v>1</v>
      </c>
      <c r="M675">
        <v>1</v>
      </c>
      <c r="N675">
        <v>0</v>
      </c>
      <c r="O675">
        <v>2</v>
      </c>
      <c r="P675">
        <v>26</v>
      </c>
      <c r="Q675">
        <v>12</v>
      </c>
      <c r="R675">
        <v>24</v>
      </c>
      <c r="S675">
        <v>10</v>
      </c>
      <c r="T675">
        <v>1</v>
      </c>
      <c r="U675">
        <v>3</v>
      </c>
      <c r="V675">
        <v>4.03</v>
      </c>
      <c r="W675">
        <v>3.76</v>
      </c>
      <c r="X675">
        <v>1.33</v>
      </c>
      <c r="Y675">
        <v>47</v>
      </c>
      <c r="Z675">
        <v>20</v>
      </c>
      <c r="AA675">
        <v>34</v>
      </c>
      <c r="AB675">
        <v>0.29499999999999998</v>
      </c>
      <c r="AC675">
        <v>0</v>
      </c>
      <c r="AD675" s="134">
        <f t="shared" si="89"/>
        <v>8.0898876404494384</v>
      </c>
      <c r="AE675" s="134">
        <f t="shared" si="90"/>
        <v>3.3707865168539328</v>
      </c>
      <c r="AF675" s="134">
        <f t="shared" si="91"/>
        <v>4.7191011235955056</v>
      </c>
      <c r="AH675" s="209">
        <f t="shared" si="94"/>
        <v>0</v>
      </c>
      <c r="AI675" s="209">
        <f t="shared" ca="1" si="95"/>
        <v>347</v>
      </c>
      <c r="AJ675" s="134">
        <f>(K675*'User Input'!$K$6)+(L675*'User Input'!$K$2)+(M675*'User Input'!$K$3)+(N675*'User Input'!$K$4)+(R675*'User Input'!$K$7)+(S675*'User Input'!$K$8)+(P675*'User Input'!$K$10)+(Q675*'User Input'!$K$9)+(O675*'User Input'!$K$11)+(I675*'User Input'!$K$12)</f>
        <v>46.099999999999994</v>
      </c>
      <c r="AK675">
        <f t="shared" si="97"/>
        <v>1.9208333333333332</v>
      </c>
      <c r="AL675" s="209">
        <f t="shared" ca="1" si="96"/>
        <v>529</v>
      </c>
      <c r="AM675" s="209">
        <f t="shared" ca="1" si="92"/>
        <v>516</v>
      </c>
      <c r="AN675" s="209">
        <f t="shared" ca="1" si="93"/>
        <v>541</v>
      </c>
    </row>
    <row r="676" spans="2:40" x14ac:dyDescent="0.2">
      <c r="B676" t="s">
        <v>3631</v>
      </c>
      <c r="C676" t="s">
        <v>122</v>
      </c>
      <c r="D676" t="s">
        <v>9</v>
      </c>
      <c r="E676" t="s">
        <v>9</v>
      </c>
      <c r="F676">
        <v>-12.6</v>
      </c>
      <c r="G676">
        <v>24</v>
      </c>
      <c r="H676">
        <v>0</v>
      </c>
      <c r="I676">
        <v>0</v>
      </c>
      <c r="J676">
        <v>105</v>
      </c>
      <c r="K676">
        <v>24.3</v>
      </c>
      <c r="L676">
        <v>1</v>
      </c>
      <c r="M676">
        <v>1</v>
      </c>
      <c r="N676">
        <v>0</v>
      </c>
      <c r="O676">
        <v>2</v>
      </c>
      <c r="P676">
        <v>22</v>
      </c>
      <c r="Q676">
        <v>12</v>
      </c>
      <c r="R676">
        <v>26</v>
      </c>
      <c r="S676">
        <v>11</v>
      </c>
      <c r="T676">
        <v>1</v>
      </c>
      <c r="U676">
        <v>4</v>
      </c>
      <c r="V676">
        <v>4.37</v>
      </c>
      <c r="W676">
        <v>3.64</v>
      </c>
      <c r="X676">
        <v>1.35</v>
      </c>
      <c r="Y676">
        <v>38</v>
      </c>
      <c r="Z676">
        <v>20</v>
      </c>
      <c r="AA676">
        <v>42</v>
      </c>
      <c r="AB676">
        <v>0.28799999999999998</v>
      </c>
      <c r="AC676">
        <v>0</v>
      </c>
      <c r="AD676" s="134">
        <f t="shared" si="89"/>
        <v>9.6296296296296298</v>
      </c>
      <c r="AE676" s="134">
        <f t="shared" si="90"/>
        <v>4.0740740740740735</v>
      </c>
      <c r="AF676" s="134">
        <f t="shared" si="91"/>
        <v>5.5555555555555562</v>
      </c>
      <c r="AH676" s="209">
        <f t="shared" si="94"/>
        <v>0</v>
      </c>
      <c r="AI676" s="209">
        <f t="shared" ca="1" si="95"/>
        <v>347</v>
      </c>
      <c r="AJ676" s="134">
        <f>(K676*'User Input'!$K$6)+(L676*'User Input'!$K$2)+(M676*'User Input'!$K$3)+(N676*'User Input'!$K$4)+(R676*'User Input'!$K$7)+(S676*'User Input'!$K$8)+(P676*'User Input'!$K$10)+(Q676*'User Input'!$K$9)+(O676*'User Input'!$K$11)+(I676*'User Input'!$K$12)</f>
        <v>42.900000000000006</v>
      </c>
      <c r="AK676">
        <f t="shared" si="97"/>
        <v>1.7875000000000003</v>
      </c>
      <c r="AL676" s="209">
        <f t="shared" ca="1" si="96"/>
        <v>558</v>
      </c>
      <c r="AM676" s="209">
        <f t="shared" ca="1" si="92"/>
        <v>315</v>
      </c>
      <c r="AN676" s="209">
        <f t="shared" ca="1" si="93"/>
        <v>466</v>
      </c>
    </row>
    <row r="677" spans="2:40" x14ac:dyDescent="0.2">
      <c r="B677" t="s">
        <v>490</v>
      </c>
      <c r="C677" t="s">
        <v>340</v>
      </c>
      <c r="D677" t="s">
        <v>9</v>
      </c>
      <c r="E677" t="s">
        <v>9</v>
      </c>
      <c r="F677">
        <v>-12.7</v>
      </c>
      <c r="G677">
        <v>32</v>
      </c>
      <c r="H677">
        <v>0</v>
      </c>
      <c r="I677">
        <v>0</v>
      </c>
      <c r="J677">
        <v>141</v>
      </c>
      <c r="K677">
        <v>32.4</v>
      </c>
      <c r="L677">
        <v>2</v>
      </c>
      <c r="M677">
        <v>2</v>
      </c>
      <c r="N677">
        <v>0</v>
      </c>
      <c r="O677">
        <v>4</v>
      </c>
      <c r="P677">
        <v>33</v>
      </c>
      <c r="Q677">
        <v>15</v>
      </c>
      <c r="R677">
        <v>27</v>
      </c>
      <c r="S677">
        <v>12</v>
      </c>
      <c r="T677">
        <v>1</v>
      </c>
      <c r="U677">
        <v>4</v>
      </c>
      <c r="V677">
        <v>4.2699999999999996</v>
      </c>
      <c r="W677">
        <v>3.84</v>
      </c>
      <c r="X677">
        <v>1.4</v>
      </c>
      <c r="Y677">
        <v>51</v>
      </c>
      <c r="Z677">
        <v>21</v>
      </c>
      <c r="AA677">
        <v>29</v>
      </c>
      <c r="AB677">
        <v>0.30499999999999999</v>
      </c>
      <c r="AC677">
        <v>0</v>
      </c>
      <c r="AD677" s="134">
        <f t="shared" si="89"/>
        <v>7.5</v>
      </c>
      <c r="AE677" s="134">
        <f t="shared" si="90"/>
        <v>3.3333333333333335</v>
      </c>
      <c r="AF677" s="134">
        <f t="shared" si="91"/>
        <v>4.1666666666666661</v>
      </c>
      <c r="AH677" s="209">
        <f t="shared" si="94"/>
        <v>0</v>
      </c>
      <c r="AI677" s="209">
        <f t="shared" ca="1" si="95"/>
        <v>347</v>
      </c>
      <c r="AJ677" s="134">
        <f>(K677*'User Input'!$K$6)+(L677*'User Input'!$K$2)+(M677*'User Input'!$K$3)+(N677*'User Input'!$K$4)+(R677*'User Input'!$K$7)+(S677*'User Input'!$K$8)+(P677*'User Input'!$K$10)+(Q677*'User Input'!$K$9)+(O677*'User Input'!$K$11)+(I677*'User Input'!$K$12)</f>
        <v>54.699999999999989</v>
      </c>
      <c r="AK677">
        <f t="shared" si="97"/>
        <v>1.7093749999999996</v>
      </c>
      <c r="AL677" s="209">
        <f t="shared" ca="1" si="96"/>
        <v>491</v>
      </c>
      <c r="AM677" s="209">
        <f t="shared" ca="1" si="92"/>
        <v>386</v>
      </c>
      <c r="AN677" s="209">
        <f t="shared" ca="1" si="93"/>
        <v>466</v>
      </c>
    </row>
    <row r="678" spans="2:40" x14ac:dyDescent="0.2">
      <c r="B678" t="s">
        <v>996</v>
      </c>
      <c r="C678" t="s">
        <v>123</v>
      </c>
      <c r="D678" t="s">
        <v>111</v>
      </c>
      <c r="E678" t="s">
        <v>111</v>
      </c>
      <c r="F678">
        <v>-12.7</v>
      </c>
      <c r="G678">
        <v>8</v>
      </c>
      <c r="H678">
        <v>8</v>
      </c>
      <c r="I678">
        <v>4</v>
      </c>
      <c r="J678">
        <v>187</v>
      </c>
      <c r="K678">
        <v>42.9</v>
      </c>
      <c r="L678">
        <v>3</v>
      </c>
      <c r="M678">
        <v>3</v>
      </c>
      <c r="N678">
        <v>0</v>
      </c>
      <c r="O678">
        <v>0</v>
      </c>
      <c r="P678">
        <v>42</v>
      </c>
      <c r="Q678">
        <v>22</v>
      </c>
      <c r="R678">
        <v>38</v>
      </c>
      <c r="S678">
        <v>17</v>
      </c>
      <c r="T678">
        <v>2</v>
      </c>
      <c r="U678">
        <v>7</v>
      </c>
      <c r="V678">
        <v>4.66</v>
      </c>
      <c r="W678">
        <v>4.22</v>
      </c>
      <c r="X678">
        <v>1.38</v>
      </c>
      <c r="Y678">
        <v>40</v>
      </c>
      <c r="Z678">
        <v>20</v>
      </c>
      <c r="AA678">
        <v>40</v>
      </c>
      <c r="AB678">
        <v>0.28799999999999998</v>
      </c>
      <c r="AC678">
        <v>0</v>
      </c>
      <c r="AD678" s="134">
        <f t="shared" si="89"/>
        <v>7.9720279720279725</v>
      </c>
      <c r="AE678" s="134">
        <f t="shared" si="90"/>
        <v>3.5664335664335667</v>
      </c>
      <c r="AF678" s="134">
        <f t="shared" si="91"/>
        <v>4.4055944055944058</v>
      </c>
      <c r="AH678" s="209">
        <f t="shared" si="94"/>
        <v>4</v>
      </c>
      <c r="AI678" s="209">
        <f t="shared" ca="1" si="95"/>
        <v>184</v>
      </c>
      <c r="AJ678" s="134">
        <f>(K678*'User Input'!$K$6)+(L678*'User Input'!$K$2)+(M678*'User Input'!$K$3)+(N678*'User Input'!$K$4)+(R678*'User Input'!$K$7)+(S678*'User Input'!$K$8)+(P678*'User Input'!$K$10)+(Q678*'User Input'!$K$9)+(O678*'User Input'!$K$11)+(I678*'User Input'!$K$12)</f>
        <v>84.699999999999989</v>
      </c>
      <c r="AK678">
        <f t="shared" si="97"/>
        <v>0</v>
      </c>
      <c r="AL678" s="209">
        <f t="shared" ca="1" si="96"/>
        <v>379</v>
      </c>
      <c r="AM678" s="209">
        <f t="shared" ca="1" si="92"/>
        <v>190</v>
      </c>
      <c r="AN678" s="209">
        <f t="shared" ca="1" si="93"/>
        <v>270</v>
      </c>
    </row>
    <row r="679" spans="2:40" x14ac:dyDescent="0.2">
      <c r="B679" t="s">
        <v>1006</v>
      </c>
      <c r="C679" t="s">
        <v>715</v>
      </c>
      <c r="D679" t="s">
        <v>9</v>
      </c>
      <c r="E679" t="s">
        <v>9</v>
      </c>
      <c r="F679">
        <v>-12.7</v>
      </c>
      <c r="G679">
        <v>24</v>
      </c>
      <c r="H679">
        <v>0</v>
      </c>
      <c r="I679">
        <v>0</v>
      </c>
      <c r="J679">
        <v>83</v>
      </c>
      <c r="K679">
        <v>19.399999999999999</v>
      </c>
      <c r="L679">
        <v>1</v>
      </c>
      <c r="M679">
        <v>1</v>
      </c>
      <c r="N679">
        <v>0</v>
      </c>
      <c r="O679">
        <v>4</v>
      </c>
      <c r="P679">
        <v>17</v>
      </c>
      <c r="Q679">
        <v>8</v>
      </c>
      <c r="R679">
        <v>20</v>
      </c>
      <c r="S679">
        <v>8</v>
      </c>
      <c r="T679">
        <v>1</v>
      </c>
      <c r="U679">
        <v>2</v>
      </c>
      <c r="V679">
        <v>3.58</v>
      </c>
      <c r="W679">
        <v>3.44</v>
      </c>
      <c r="X679">
        <v>1.3</v>
      </c>
      <c r="Y679">
        <v>51</v>
      </c>
      <c r="Z679">
        <v>20</v>
      </c>
      <c r="AA679">
        <v>29</v>
      </c>
      <c r="AB679">
        <v>0.29599999999999999</v>
      </c>
      <c r="AC679">
        <v>0</v>
      </c>
      <c r="AD679" s="134">
        <f t="shared" si="89"/>
        <v>9.2783505154639183</v>
      </c>
      <c r="AE679" s="134">
        <f t="shared" si="90"/>
        <v>3.7113402061855671</v>
      </c>
      <c r="AF679" s="134">
        <f t="shared" si="91"/>
        <v>5.5670103092783512</v>
      </c>
      <c r="AH679" s="209">
        <f t="shared" si="94"/>
        <v>0</v>
      </c>
      <c r="AI679" s="209">
        <f t="shared" ca="1" si="95"/>
        <v>347</v>
      </c>
      <c r="AJ679" s="134">
        <f>(K679*'User Input'!$K$6)+(L679*'User Input'!$K$2)+(M679*'User Input'!$K$3)+(N679*'User Input'!$K$4)+(R679*'User Input'!$K$7)+(S679*'User Input'!$K$8)+(P679*'User Input'!$K$10)+(Q679*'User Input'!$K$9)+(O679*'User Input'!$K$11)+(I679*'User Input'!$K$12)</f>
        <v>37.199999999999989</v>
      </c>
      <c r="AK679">
        <f t="shared" si="97"/>
        <v>1.5499999999999996</v>
      </c>
      <c r="AL679" s="209">
        <f t="shared" ca="1" si="96"/>
        <v>623</v>
      </c>
      <c r="AM679" s="209">
        <f t="shared" ca="1" si="92"/>
        <v>707</v>
      </c>
      <c r="AN679" s="209">
        <f t="shared" ca="1" si="93"/>
        <v>666</v>
      </c>
    </row>
    <row r="680" spans="2:40" x14ac:dyDescent="0.2">
      <c r="B680" t="s">
        <v>971</v>
      </c>
      <c r="C680" t="s">
        <v>120</v>
      </c>
      <c r="D680" t="s">
        <v>9</v>
      </c>
      <c r="E680" t="s">
        <v>9</v>
      </c>
      <c r="F680">
        <v>-12.7</v>
      </c>
      <c r="G680">
        <v>24</v>
      </c>
      <c r="H680">
        <v>0</v>
      </c>
      <c r="I680">
        <v>0</v>
      </c>
      <c r="J680">
        <v>106</v>
      </c>
      <c r="K680">
        <v>24.3</v>
      </c>
      <c r="L680">
        <v>1</v>
      </c>
      <c r="M680">
        <v>1</v>
      </c>
      <c r="N680">
        <v>0</v>
      </c>
      <c r="O680">
        <v>2</v>
      </c>
      <c r="P680">
        <v>23</v>
      </c>
      <c r="Q680">
        <v>11</v>
      </c>
      <c r="R680">
        <v>25</v>
      </c>
      <c r="S680">
        <v>11</v>
      </c>
      <c r="T680">
        <v>1</v>
      </c>
      <c r="U680">
        <v>3</v>
      </c>
      <c r="V680">
        <v>4.1900000000000004</v>
      </c>
      <c r="W680">
        <v>3.6</v>
      </c>
      <c r="X680">
        <v>1.37</v>
      </c>
      <c r="Y680">
        <v>45</v>
      </c>
      <c r="Z680">
        <v>22</v>
      </c>
      <c r="AA680">
        <v>33</v>
      </c>
      <c r="AB680">
        <v>0.30299999999999999</v>
      </c>
      <c r="AC680">
        <v>0</v>
      </c>
      <c r="AD680" s="134">
        <f t="shared" si="89"/>
        <v>9.2592592592592595</v>
      </c>
      <c r="AE680" s="134">
        <f t="shared" si="90"/>
        <v>4.0740740740740735</v>
      </c>
      <c r="AF680" s="134">
        <f t="shared" si="91"/>
        <v>5.185185185185186</v>
      </c>
      <c r="AH680" s="209">
        <f t="shared" si="94"/>
        <v>0</v>
      </c>
      <c r="AI680" s="209">
        <f t="shared" ca="1" si="95"/>
        <v>347</v>
      </c>
      <c r="AJ680" s="134">
        <f>(K680*'User Input'!$K$6)+(L680*'User Input'!$K$2)+(M680*'User Input'!$K$3)+(N680*'User Input'!$K$4)+(R680*'User Input'!$K$7)+(S680*'User Input'!$K$8)+(P680*'User Input'!$K$10)+(Q680*'User Input'!$K$9)+(O680*'User Input'!$K$11)+(I680*'User Input'!$K$12)</f>
        <v>42.400000000000006</v>
      </c>
      <c r="AK680">
        <f t="shared" si="97"/>
        <v>1.7666666666666668</v>
      </c>
      <c r="AL680" s="209">
        <f t="shared" ca="1" si="96"/>
        <v>563</v>
      </c>
      <c r="AM680" s="209">
        <f t="shared" ca="1" si="92"/>
        <v>432</v>
      </c>
      <c r="AN680" s="209">
        <f t="shared" ca="1" si="93"/>
        <v>541</v>
      </c>
    </row>
    <row r="681" spans="2:40" x14ac:dyDescent="0.2">
      <c r="B681" t="s">
        <v>772</v>
      </c>
      <c r="C681" t="s">
        <v>122</v>
      </c>
      <c r="D681" t="s">
        <v>111</v>
      </c>
      <c r="E681" t="s">
        <v>111</v>
      </c>
      <c r="F681">
        <v>-12.7</v>
      </c>
      <c r="G681">
        <v>9</v>
      </c>
      <c r="H681">
        <v>9</v>
      </c>
      <c r="I681">
        <v>4</v>
      </c>
      <c r="J681">
        <v>179</v>
      </c>
      <c r="K681">
        <v>40.799999999999997</v>
      </c>
      <c r="L681">
        <v>3</v>
      </c>
      <c r="M681">
        <v>3</v>
      </c>
      <c r="N681">
        <v>0</v>
      </c>
      <c r="O681">
        <v>0</v>
      </c>
      <c r="P681">
        <v>40</v>
      </c>
      <c r="Q681">
        <v>20</v>
      </c>
      <c r="R681">
        <v>38</v>
      </c>
      <c r="S681">
        <v>18</v>
      </c>
      <c r="T681">
        <v>2</v>
      </c>
      <c r="U681">
        <v>5</v>
      </c>
      <c r="V681">
        <v>4.3499999999999996</v>
      </c>
      <c r="W681">
        <v>4.05</v>
      </c>
      <c r="X681">
        <v>1.42</v>
      </c>
      <c r="Y681">
        <v>50</v>
      </c>
      <c r="Z681">
        <v>20</v>
      </c>
      <c r="AA681">
        <v>30</v>
      </c>
      <c r="AB681">
        <v>0.3</v>
      </c>
      <c r="AC681">
        <v>0</v>
      </c>
      <c r="AD681" s="134">
        <f t="shared" si="89"/>
        <v>8.382352941176471</v>
      </c>
      <c r="AE681" s="134">
        <f t="shared" si="90"/>
        <v>3.9705882352941178</v>
      </c>
      <c r="AF681" s="134">
        <f t="shared" si="91"/>
        <v>4.4117647058823533</v>
      </c>
      <c r="AH681" s="209">
        <f t="shared" si="94"/>
        <v>4</v>
      </c>
      <c r="AI681" s="209">
        <f t="shared" ca="1" si="95"/>
        <v>184</v>
      </c>
      <c r="AJ681" s="134">
        <f>(K681*'User Input'!$K$6)+(L681*'User Input'!$K$2)+(M681*'User Input'!$K$3)+(N681*'User Input'!$K$4)+(R681*'User Input'!$K$7)+(S681*'User Input'!$K$8)+(P681*'User Input'!$K$10)+(Q681*'User Input'!$K$9)+(O681*'User Input'!$K$11)+(I681*'User Input'!$K$12)</f>
        <v>81.399999999999977</v>
      </c>
      <c r="AK681">
        <f t="shared" si="97"/>
        <v>0</v>
      </c>
      <c r="AL681" s="209">
        <f t="shared" ca="1" si="96"/>
        <v>382</v>
      </c>
      <c r="AM681" s="209">
        <f t="shared" ca="1" si="92"/>
        <v>326</v>
      </c>
      <c r="AN681" s="209">
        <f t="shared" ca="1" si="93"/>
        <v>395</v>
      </c>
    </row>
    <row r="682" spans="2:40" x14ac:dyDescent="0.2">
      <c r="B682" t="s">
        <v>2385</v>
      </c>
      <c r="C682" t="s">
        <v>137</v>
      </c>
      <c r="D682" t="s">
        <v>9</v>
      </c>
      <c r="E682" t="s">
        <v>9</v>
      </c>
      <c r="F682">
        <v>-12.7</v>
      </c>
      <c r="G682">
        <v>24</v>
      </c>
      <c r="H682">
        <v>0</v>
      </c>
      <c r="I682">
        <v>0</v>
      </c>
      <c r="J682">
        <v>103</v>
      </c>
      <c r="K682">
        <v>24.3</v>
      </c>
      <c r="L682">
        <v>1</v>
      </c>
      <c r="M682">
        <v>1</v>
      </c>
      <c r="N682">
        <v>0</v>
      </c>
      <c r="O682">
        <v>2</v>
      </c>
      <c r="P682">
        <v>24</v>
      </c>
      <c r="Q682">
        <v>11</v>
      </c>
      <c r="R682">
        <v>21</v>
      </c>
      <c r="S682">
        <v>7</v>
      </c>
      <c r="T682">
        <v>1</v>
      </c>
      <c r="U682">
        <v>3</v>
      </c>
      <c r="V682">
        <v>4.21</v>
      </c>
      <c r="W682">
        <v>3.77</v>
      </c>
      <c r="X682">
        <v>1.29</v>
      </c>
      <c r="Y682">
        <v>41</v>
      </c>
      <c r="Z682">
        <v>21</v>
      </c>
      <c r="AA682">
        <v>37</v>
      </c>
      <c r="AB682">
        <v>0.29099999999999998</v>
      </c>
      <c r="AC682">
        <v>0</v>
      </c>
      <c r="AD682" s="134">
        <f t="shared" si="89"/>
        <v>7.7777777777777777</v>
      </c>
      <c r="AE682" s="134">
        <f t="shared" si="90"/>
        <v>2.5925925925925926</v>
      </c>
      <c r="AF682" s="134">
        <f t="shared" si="91"/>
        <v>5.1851851851851851</v>
      </c>
      <c r="AH682" s="209">
        <f t="shared" si="94"/>
        <v>0</v>
      </c>
      <c r="AI682" s="209">
        <f t="shared" ca="1" si="95"/>
        <v>347</v>
      </c>
      <c r="AJ682" s="134">
        <f>(K682*'User Input'!$K$6)+(L682*'User Input'!$K$2)+(M682*'User Input'!$K$3)+(N682*'User Input'!$K$4)+(R682*'User Input'!$K$7)+(S682*'User Input'!$K$8)+(P682*'User Input'!$K$10)+(Q682*'User Input'!$K$9)+(O682*'User Input'!$K$11)+(I682*'User Input'!$K$12)</f>
        <v>43.400000000000006</v>
      </c>
      <c r="AK682">
        <f t="shared" si="97"/>
        <v>1.8083333333333336</v>
      </c>
      <c r="AL682" s="209">
        <f t="shared" ca="1" si="96"/>
        <v>553</v>
      </c>
      <c r="AM682" s="209">
        <f t="shared" ca="1" si="92"/>
        <v>419</v>
      </c>
      <c r="AN682" s="209">
        <f t="shared" ca="1" si="93"/>
        <v>541</v>
      </c>
    </row>
    <row r="683" spans="2:40" x14ac:dyDescent="0.2">
      <c r="B683" t="s">
        <v>2412</v>
      </c>
      <c r="C683" t="s">
        <v>715</v>
      </c>
      <c r="D683" t="s">
        <v>9</v>
      </c>
      <c r="E683" t="s">
        <v>9</v>
      </c>
      <c r="F683">
        <v>-12.7</v>
      </c>
      <c r="G683">
        <v>24</v>
      </c>
      <c r="H683">
        <v>0</v>
      </c>
      <c r="I683">
        <v>0</v>
      </c>
      <c r="J683">
        <v>107</v>
      </c>
      <c r="K683">
        <v>24.3</v>
      </c>
      <c r="L683">
        <v>1</v>
      </c>
      <c r="M683">
        <v>1</v>
      </c>
      <c r="N683">
        <v>0</v>
      </c>
      <c r="O683">
        <v>2</v>
      </c>
      <c r="P683">
        <v>22</v>
      </c>
      <c r="Q683">
        <v>10</v>
      </c>
      <c r="R683">
        <v>24</v>
      </c>
      <c r="S683">
        <v>14</v>
      </c>
      <c r="T683">
        <v>1</v>
      </c>
      <c r="U683">
        <v>2</v>
      </c>
      <c r="V683">
        <v>3.72</v>
      </c>
      <c r="W683">
        <v>4</v>
      </c>
      <c r="X683">
        <v>1.46</v>
      </c>
      <c r="Y683">
        <v>54</v>
      </c>
      <c r="Z683">
        <v>20</v>
      </c>
      <c r="AA683">
        <v>26</v>
      </c>
      <c r="AB683">
        <v>0.29699999999999999</v>
      </c>
      <c r="AC683">
        <v>0</v>
      </c>
      <c r="AD683" s="134">
        <f t="shared" si="89"/>
        <v>8.8888888888888893</v>
      </c>
      <c r="AE683" s="134">
        <f t="shared" si="90"/>
        <v>5.1851851851851851</v>
      </c>
      <c r="AF683" s="134">
        <f t="shared" si="91"/>
        <v>3.7037037037037042</v>
      </c>
      <c r="AH683" s="209">
        <f t="shared" si="94"/>
        <v>0</v>
      </c>
      <c r="AI683" s="209">
        <f t="shared" ca="1" si="95"/>
        <v>347</v>
      </c>
      <c r="AJ683" s="134">
        <f>(K683*'User Input'!$K$6)+(L683*'User Input'!$K$2)+(M683*'User Input'!$K$3)+(N683*'User Input'!$K$4)+(R683*'User Input'!$K$7)+(S683*'User Input'!$K$8)+(P683*'User Input'!$K$10)+(Q683*'User Input'!$K$9)+(O683*'User Input'!$K$11)+(I683*'User Input'!$K$12)</f>
        <v>40.900000000000006</v>
      </c>
      <c r="AK683">
        <f t="shared" si="97"/>
        <v>1.7041666666666668</v>
      </c>
      <c r="AL683" s="209">
        <f t="shared" ca="1" si="96"/>
        <v>577</v>
      </c>
      <c r="AM683" s="209">
        <f t="shared" ca="1" si="92"/>
        <v>665</v>
      </c>
      <c r="AN683" s="209">
        <f t="shared" ca="1" si="93"/>
        <v>666</v>
      </c>
    </row>
    <row r="684" spans="2:40" x14ac:dyDescent="0.2">
      <c r="B684" t="s">
        <v>3632</v>
      </c>
      <c r="C684" t="s">
        <v>135</v>
      </c>
      <c r="D684" t="s">
        <v>9</v>
      </c>
      <c r="E684" t="s">
        <v>9</v>
      </c>
      <c r="F684">
        <v>-12.7</v>
      </c>
      <c r="G684">
        <v>24</v>
      </c>
      <c r="H684">
        <v>0</v>
      </c>
      <c r="I684">
        <v>0</v>
      </c>
      <c r="J684">
        <v>107</v>
      </c>
      <c r="K684">
        <v>24.3</v>
      </c>
      <c r="L684">
        <v>1</v>
      </c>
      <c r="M684">
        <v>1</v>
      </c>
      <c r="N684">
        <v>0</v>
      </c>
      <c r="O684">
        <v>2</v>
      </c>
      <c r="P684">
        <v>21</v>
      </c>
      <c r="Q684">
        <v>11</v>
      </c>
      <c r="R684">
        <v>27</v>
      </c>
      <c r="S684">
        <v>13</v>
      </c>
      <c r="T684">
        <v>1</v>
      </c>
      <c r="U684">
        <v>3</v>
      </c>
      <c r="V684">
        <v>4.07</v>
      </c>
      <c r="W684">
        <v>3.84</v>
      </c>
      <c r="X684">
        <v>1.42</v>
      </c>
      <c r="Y684">
        <v>44</v>
      </c>
      <c r="Z684">
        <v>21</v>
      </c>
      <c r="AA684">
        <v>35</v>
      </c>
      <c r="AB684">
        <v>0.29599999999999999</v>
      </c>
      <c r="AC684">
        <v>0</v>
      </c>
      <c r="AD684" s="134">
        <f t="shared" si="89"/>
        <v>10</v>
      </c>
      <c r="AE684" s="134">
        <f t="shared" si="90"/>
        <v>4.8148148148148149</v>
      </c>
      <c r="AF684" s="134">
        <f t="shared" si="91"/>
        <v>5.1851851851851851</v>
      </c>
      <c r="AH684" s="209">
        <f t="shared" si="94"/>
        <v>0</v>
      </c>
      <c r="AI684" s="209">
        <f t="shared" ca="1" si="95"/>
        <v>347</v>
      </c>
      <c r="AJ684" s="134">
        <f>(K684*'User Input'!$K$6)+(L684*'User Input'!$K$2)+(M684*'User Input'!$K$3)+(N684*'User Input'!$K$4)+(R684*'User Input'!$K$7)+(S684*'User Input'!$K$8)+(P684*'User Input'!$K$10)+(Q684*'User Input'!$K$9)+(O684*'User Input'!$K$11)+(I684*'User Input'!$K$12)</f>
        <v>43.400000000000006</v>
      </c>
      <c r="AK684">
        <f t="shared" si="97"/>
        <v>1.8083333333333336</v>
      </c>
      <c r="AL684" s="209">
        <f t="shared" ca="1" si="96"/>
        <v>553</v>
      </c>
      <c r="AM684" s="209">
        <f t="shared" ca="1" si="92"/>
        <v>492</v>
      </c>
      <c r="AN684" s="209">
        <f t="shared" ca="1" si="93"/>
        <v>541</v>
      </c>
    </row>
    <row r="685" spans="2:40" x14ac:dyDescent="0.2">
      <c r="B685" t="s">
        <v>2473</v>
      </c>
      <c r="C685" t="s">
        <v>714</v>
      </c>
      <c r="D685" t="s">
        <v>9</v>
      </c>
      <c r="E685" t="s">
        <v>9</v>
      </c>
      <c r="F685">
        <v>-12.7</v>
      </c>
      <c r="G685">
        <v>24</v>
      </c>
      <c r="H685">
        <v>0</v>
      </c>
      <c r="I685">
        <v>0</v>
      </c>
      <c r="J685">
        <v>104</v>
      </c>
      <c r="K685">
        <v>24.3</v>
      </c>
      <c r="L685">
        <v>1</v>
      </c>
      <c r="M685">
        <v>1</v>
      </c>
      <c r="N685">
        <v>0</v>
      </c>
      <c r="O685">
        <v>2</v>
      </c>
      <c r="P685">
        <v>24</v>
      </c>
      <c r="Q685">
        <v>11</v>
      </c>
      <c r="R685">
        <v>22</v>
      </c>
      <c r="S685">
        <v>8</v>
      </c>
      <c r="T685">
        <v>1</v>
      </c>
      <c r="U685">
        <v>3</v>
      </c>
      <c r="V685">
        <v>4.0599999999999996</v>
      </c>
      <c r="W685">
        <v>3.65</v>
      </c>
      <c r="X685">
        <v>1.33</v>
      </c>
      <c r="Y685">
        <v>46</v>
      </c>
      <c r="Z685">
        <v>21</v>
      </c>
      <c r="AA685">
        <v>34</v>
      </c>
      <c r="AB685">
        <v>0.29799999999999999</v>
      </c>
      <c r="AC685">
        <v>0</v>
      </c>
      <c r="AD685" s="134">
        <f t="shared" si="89"/>
        <v>8.148148148148147</v>
      </c>
      <c r="AE685" s="134">
        <f t="shared" si="90"/>
        <v>2.9629629629629628</v>
      </c>
      <c r="AF685" s="134">
        <f t="shared" si="91"/>
        <v>5.1851851851851842</v>
      </c>
      <c r="AH685" s="209">
        <f t="shared" si="94"/>
        <v>0</v>
      </c>
      <c r="AI685" s="209">
        <f t="shared" ca="1" si="95"/>
        <v>347</v>
      </c>
      <c r="AJ685" s="134">
        <f>(K685*'User Input'!$K$6)+(L685*'User Input'!$K$2)+(M685*'User Input'!$K$3)+(N685*'User Input'!$K$4)+(R685*'User Input'!$K$7)+(S685*'User Input'!$K$8)+(P685*'User Input'!$K$10)+(Q685*'User Input'!$K$9)+(O685*'User Input'!$K$11)+(I685*'User Input'!$K$12)</f>
        <v>42.900000000000006</v>
      </c>
      <c r="AK685">
        <f t="shared" si="97"/>
        <v>1.7875000000000003</v>
      </c>
      <c r="AL685" s="209">
        <f t="shared" ca="1" si="96"/>
        <v>558</v>
      </c>
      <c r="AM685" s="209">
        <f t="shared" ca="1" si="92"/>
        <v>501</v>
      </c>
      <c r="AN685" s="209">
        <f t="shared" ca="1" si="93"/>
        <v>541</v>
      </c>
    </row>
    <row r="686" spans="2:40" x14ac:dyDescent="0.2">
      <c r="B686" t="s">
        <v>370</v>
      </c>
      <c r="C686" t="s">
        <v>132</v>
      </c>
      <c r="D686" t="s">
        <v>9</v>
      </c>
      <c r="E686" t="s">
        <v>9</v>
      </c>
      <c r="F686">
        <v>-12.8</v>
      </c>
      <c r="G686">
        <v>41</v>
      </c>
      <c r="H686">
        <v>0</v>
      </c>
      <c r="I686">
        <v>0</v>
      </c>
      <c r="J686">
        <v>142</v>
      </c>
      <c r="K686">
        <v>32.4</v>
      </c>
      <c r="L686">
        <v>2</v>
      </c>
      <c r="M686">
        <v>2</v>
      </c>
      <c r="N686">
        <v>0</v>
      </c>
      <c r="O686">
        <v>4</v>
      </c>
      <c r="P686">
        <v>33</v>
      </c>
      <c r="Q686">
        <v>16</v>
      </c>
      <c r="R686">
        <v>26</v>
      </c>
      <c r="S686">
        <v>13</v>
      </c>
      <c r="T686">
        <v>1</v>
      </c>
      <c r="U686">
        <v>4</v>
      </c>
      <c r="V686">
        <v>4.3499999999999996</v>
      </c>
      <c r="W686">
        <v>4.12</v>
      </c>
      <c r="X686">
        <v>1.41</v>
      </c>
      <c r="Y686">
        <v>45</v>
      </c>
      <c r="Z686">
        <v>21</v>
      </c>
      <c r="AA686">
        <v>34</v>
      </c>
      <c r="AB686">
        <v>0.29699999999999999</v>
      </c>
      <c r="AC686">
        <v>0</v>
      </c>
      <c r="AD686" s="134">
        <f t="shared" si="89"/>
        <v>7.2222222222222223</v>
      </c>
      <c r="AE686" s="134">
        <f t="shared" si="90"/>
        <v>3.6111111111111112</v>
      </c>
      <c r="AF686" s="134">
        <f t="shared" si="91"/>
        <v>3.6111111111111112</v>
      </c>
      <c r="AH686" s="209">
        <f t="shared" si="94"/>
        <v>0</v>
      </c>
      <c r="AI686" s="209">
        <f t="shared" ca="1" si="95"/>
        <v>347</v>
      </c>
      <c r="AJ686" s="134">
        <f>(K686*'User Input'!$K$6)+(L686*'User Input'!$K$2)+(M686*'User Input'!$K$3)+(N686*'User Input'!$K$4)+(R686*'User Input'!$K$7)+(S686*'User Input'!$K$8)+(P686*'User Input'!$K$10)+(Q686*'User Input'!$K$9)+(O686*'User Input'!$K$11)+(I686*'User Input'!$K$12)</f>
        <v>52.199999999999989</v>
      </c>
      <c r="AK686">
        <f t="shared" si="97"/>
        <v>1.2731707317073169</v>
      </c>
      <c r="AL686" s="209">
        <f t="shared" ca="1" si="96"/>
        <v>504</v>
      </c>
      <c r="AM686" s="209">
        <f t="shared" ca="1" si="92"/>
        <v>326</v>
      </c>
      <c r="AN686" s="209">
        <f t="shared" ca="1" si="93"/>
        <v>466</v>
      </c>
    </row>
    <row r="687" spans="2:40" x14ac:dyDescent="0.2">
      <c r="B687" t="s">
        <v>579</v>
      </c>
      <c r="C687" t="s">
        <v>121</v>
      </c>
      <c r="D687" t="s">
        <v>9</v>
      </c>
      <c r="E687" t="s">
        <v>9</v>
      </c>
      <c r="F687">
        <v>-12.8</v>
      </c>
      <c r="G687">
        <v>24</v>
      </c>
      <c r="H687">
        <v>0</v>
      </c>
      <c r="I687">
        <v>0</v>
      </c>
      <c r="J687">
        <v>105</v>
      </c>
      <c r="K687">
        <v>24.3</v>
      </c>
      <c r="L687">
        <v>1</v>
      </c>
      <c r="M687">
        <v>1</v>
      </c>
      <c r="N687">
        <v>0</v>
      </c>
      <c r="O687">
        <v>2</v>
      </c>
      <c r="P687">
        <v>24</v>
      </c>
      <c r="Q687">
        <v>12</v>
      </c>
      <c r="R687">
        <v>23</v>
      </c>
      <c r="S687">
        <v>9</v>
      </c>
      <c r="T687">
        <v>1</v>
      </c>
      <c r="U687">
        <v>3</v>
      </c>
      <c r="V687">
        <v>4.34</v>
      </c>
      <c r="W687">
        <v>3.67</v>
      </c>
      <c r="X687">
        <v>1.33</v>
      </c>
      <c r="Y687">
        <v>40</v>
      </c>
      <c r="Z687">
        <v>21</v>
      </c>
      <c r="AA687">
        <v>39</v>
      </c>
      <c r="AB687">
        <v>0.29799999999999999</v>
      </c>
      <c r="AC687">
        <v>0</v>
      </c>
      <c r="AD687" s="134">
        <f t="shared" si="89"/>
        <v>8.518518518518519</v>
      </c>
      <c r="AE687" s="134">
        <f t="shared" si="90"/>
        <v>3.333333333333333</v>
      </c>
      <c r="AF687" s="134">
        <f t="shared" si="91"/>
        <v>5.185185185185186</v>
      </c>
      <c r="AH687" s="209">
        <f t="shared" si="94"/>
        <v>0</v>
      </c>
      <c r="AI687" s="209">
        <f t="shared" ca="1" si="95"/>
        <v>347</v>
      </c>
      <c r="AJ687" s="134">
        <f>(K687*'User Input'!$K$6)+(L687*'User Input'!$K$2)+(M687*'User Input'!$K$3)+(N687*'User Input'!$K$4)+(R687*'User Input'!$K$7)+(S687*'User Input'!$K$8)+(P687*'User Input'!$K$10)+(Q687*'User Input'!$K$9)+(O687*'User Input'!$K$11)+(I687*'User Input'!$K$12)</f>
        <v>41.400000000000006</v>
      </c>
      <c r="AK687">
        <f t="shared" si="97"/>
        <v>1.7250000000000003</v>
      </c>
      <c r="AL687" s="209">
        <f t="shared" ca="1" si="96"/>
        <v>569</v>
      </c>
      <c r="AM687" s="209">
        <f t="shared" ca="1" si="92"/>
        <v>336</v>
      </c>
      <c r="AN687" s="209">
        <f t="shared" ca="1" si="93"/>
        <v>541</v>
      </c>
    </row>
    <row r="688" spans="2:40" x14ac:dyDescent="0.2">
      <c r="B688" t="s">
        <v>3633</v>
      </c>
      <c r="C688" t="s">
        <v>340</v>
      </c>
      <c r="D688" t="s">
        <v>9</v>
      </c>
      <c r="E688" t="s">
        <v>9</v>
      </c>
      <c r="F688">
        <v>-12.8</v>
      </c>
      <c r="G688">
        <v>24</v>
      </c>
      <c r="H688">
        <v>0</v>
      </c>
      <c r="I688">
        <v>0</v>
      </c>
      <c r="J688">
        <v>104</v>
      </c>
      <c r="K688">
        <v>24.3</v>
      </c>
      <c r="L688">
        <v>1</v>
      </c>
      <c r="M688">
        <v>1</v>
      </c>
      <c r="N688">
        <v>0</v>
      </c>
      <c r="O688">
        <v>2</v>
      </c>
      <c r="P688">
        <v>25</v>
      </c>
      <c r="Q688">
        <v>12</v>
      </c>
      <c r="R688">
        <v>20</v>
      </c>
      <c r="S688">
        <v>7</v>
      </c>
      <c r="T688">
        <v>1</v>
      </c>
      <c r="U688">
        <v>4</v>
      </c>
      <c r="V688">
        <v>4.32</v>
      </c>
      <c r="W688">
        <v>3.97</v>
      </c>
      <c r="X688">
        <v>1.3</v>
      </c>
      <c r="Y688">
        <v>43</v>
      </c>
      <c r="Z688">
        <v>21</v>
      </c>
      <c r="AA688">
        <v>37</v>
      </c>
      <c r="AB688">
        <v>0.29299999999999998</v>
      </c>
      <c r="AC688">
        <v>0</v>
      </c>
      <c r="AD688" s="134">
        <f t="shared" si="89"/>
        <v>7.4074074074074074</v>
      </c>
      <c r="AE688" s="134">
        <f t="shared" si="90"/>
        <v>2.5925925925925926</v>
      </c>
      <c r="AF688" s="134">
        <f t="shared" si="91"/>
        <v>4.8148148148148149</v>
      </c>
      <c r="AH688" s="209">
        <f t="shared" si="94"/>
        <v>0</v>
      </c>
      <c r="AI688" s="209">
        <f t="shared" ca="1" si="95"/>
        <v>347</v>
      </c>
      <c r="AJ688" s="134">
        <f>(K688*'User Input'!$K$6)+(L688*'User Input'!$K$2)+(M688*'User Input'!$K$3)+(N688*'User Input'!$K$4)+(R688*'User Input'!$K$7)+(S688*'User Input'!$K$8)+(P688*'User Input'!$K$10)+(Q688*'User Input'!$K$9)+(O688*'User Input'!$K$11)+(I688*'User Input'!$K$12)</f>
        <v>40.900000000000006</v>
      </c>
      <c r="AK688">
        <f t="shared" si="97"/>
        <v>1.7041666666666668</v>
      </c>
      <c r="AL688" s="209">
        <f t="shared" ca="1" si="96"/>
        <v>577</v>
      </c>
      <c r="AM688" s="209">
        <f t="shared" ca="1" si="92"/>
        <v>350</v>
      </c>
      <c r="AN688" s="209">
        <f t="shared" ca="1" si="93"/>
        <v>466</v>
      </c>
    </row>
    <row r="689" spans="2:40" x14ac:dyDescent="0.2">
      <c r="B689" t="s">
        <v>596</v>
      </c>
      <c r="C689" t="s">
        <v>141</v>
      </c>
      <c r="D689" t="s">
        <v>9</v>
      </c>
      <c r="E689" t="s">
        <v>9</v>
      </c>
      <c r="F689">
        <v>-12.8</v>
      </c>
      <c r="G689">
        <v>24</v>
      </c>
      <c r="H689">
        <v>0</v>
      </c>
      <c r="I689">
        <v>0</v>
      </c>
      <c r="J689">
        <v>72</v>
      </c>
      <c r="K689">
        <v>17</v>
      </c>
      <c r="L689">
        <v>1</v>
      </c>
      <c r="M689">
        <v>1</v>
      </c>
      <c r="N689">
        <v>0</v>
      </c>
      <c r="O689">
        <v>5</v>
      </c>
      <c r="P689">
        <v>15</v>
      </c>
      <c r="Q689">
        <v>6</v>
      </c>
      <c r="R689">
        <v>18</v>
      </c>
      <c r="S689">
        <v>6</v>
      </c>
      <c r="T689">
        <v>1</v>
      </c>
      <c r="U689">
        <v>2</v>
      </c>
      <c r="V689">
        <v>3.35</v>
      </c>
      <c r="W689">
        <v>3.26</v>
      </c>
      <c r="X689">
        <v>1.27</v>
      </c>
      <c r="Y689">
        <v>52</v>
      </c>
      <c r="Z689">
        <v>20</v>
      </c>
      <c r="AA689">
        <v>28</v>
      </c>
      <c r="AB689">
        <v>0.29899999999999999</v>
      </c>
      <c r="AC689">
        <v>0</v>
      </c>
      <c r="AD689" s="134">
        <f t="shared" si="89"/>
        <v>9.5294117647058822</v>
      </c>
      <c r="AE689" s="134">
        <f t="shared" si="90"/>
        <v>3.1764705882352939</v>
      </c>
      <c r="AF689" s="134">
        <f t="shared" si="91"/>
        <v>6.3529411764705888</v>
      </c>
      <c r="AH689" s="209">
        <f t="shared" si="94"/>
        <v>0</v>
      </c>
      <c r="AI689" s="209">
        <f t="shared" ca="1" si="95"/>
        <v>347</v>
      </c>
      <c r="AJ689" s="134">
        <f>(K689*'User Input'!$K$6)+(L689*'User Input'!$K$2)+(M689*'User Input'!$K$3)+(N689*'User Input'!$K$4)+(R689*'User Input'!$K$7)+(S689*'User Input'!$K$8)+(P689*'User Input'!$K$10)+(Q689*'User Input'!$K$9)+(O689*'User Input'!$K$11)+(I689*'User Input'!$K$12)</f>
        <v>35</v>
      </c>
      <c r="AK689">
        <f t="shared" si="97"/>
        <v>1.4583333333333333</v>
      </c>
      <c r="AL689" s="209">
        <f t="shared" ca="1" si="96"/>
        <v>642</v>
      </c>
      <c r="AM689" s="209">
        <f t="shared" ca="1" si="92"/>
        <v>752</v>
      </c>
      <c r="AN689" s="209">
        <f t="shared" ca="1" si="93"/>
        <v>666</v>
      </c>
    </row>
    <row r="690" spans="2:40" x14ac:dyDescent="0.2">
      <c r="B690" t="s">
        <v>673</v>
      </c>
      <c r="C690" t="s">
        <v>141</v>
      </c>
      <c r="D690" t="s">
        <v>111</v>
      </c>
      <c r="E690" t="s">
        <v>111</v>
      </c>
      <c r="F690">
        <v>-12.8</v>
      </c>
      <c r="G690">
        <v>31</v>
      </c>
      <c r="H690">
        <v>7</v>
      </c>
      <c r="I690">
        <v>3</v>
      </c>
      <c r="J690">
        <v>344</v>
      </c>
      <c r="K690">
        <v>77.5</v>
      </c>
      <c r="L690">
        <v>4</v>
      </c>
      <c r="M690">
        <v>5</v>
      </c>
      <c r="N690">
        <v>0</v>
      </c>
      <c r="O690">
        <v>2</v>
      </c>
      <c r="P690">
        <v>82</v>
      </c>
      <c r="Q690">
        <v>40</v>
      </c>
      <c r="R690">
        <v>56</v>
      </c>
      <c r="S690">
        <v>33</v>
      </c>
      <c r="T690">
        <v>3</v>
      </c>
      <c r="U690">
        <v>9</v>
      </c>
      <c r="V690">
        <v>4.6399999999999997</v>
      </c>
      <c r="W690">
        <v>4.43</v>
      </c>
      <c r="X690">
        <v>1.49</v>
      </c>
      <c r="Y690">
        <v>50</v>
      </c>
      <c r="Z690">
        <v>20</v>
      </c>
      <c r="AA690">
        <v>29</v>
      </c>
      <c r="AB690">
        <v>0.30199999999999999</v>
      </c>
      <c r="AC690">
        <v>0</v>
      </c>
      <c r="AD690" s="134">
        <f t="shared" si="89"/>
        <v>6.5032258064516126</v>
      </c>
      <c r="AE690" s="134">
        <f t="shared" si="90"/>
        <v>3.8322580645161288</v>
      </c>
      <c r="AF690" s="134">
        <f t="shared" si="91"/>
        <v>2.6709677419354838</v>
      </c>
      <c r="AH690" s="209">
        <f t="shared" si="94"/>
        <v>3</v>
      </c>
      <c r="AI690" s="209">
        <f t="shared" ca="1" si="95"/>
        <v>195</v>
      </c>
      <c r="AJ690" s="134">
        <f>(K690*'User Input'!$K$6)+(L690*'User Input'!$K$2)+(M690*'User Input'!$K$3)+(N690*'User Input'!$K$4)+(R690*'User Input'!$K$7)+(S690*'User Input'!$K$8)+(P690*'User Input'!$K$10)+(Q690*'User Input'!$K$9)+(O690*'User Input'!$K$11)+(I690*'User Input'!$K$12)</f>
        <v>117.5</v>
      </c>
      <c r="AK690">
        <f t="shared" si="97"/>
        <v>0</v>
      </c>
      <c r="AL690" s="209">
        <f t="shared" ca="1" si="96"/>
        <v>284</v>
      </c>
      <c r="AM690" s="209">
        <f t="shared" ca="1" si="92"/>
        <v>201</v>
      </c>
      <c r="AN690" s="209">
        <f t="shared" ca="1" si="93"/>
        <v>188</v>
      </c>
    </row>
    <row r="691" spans="2:40" x14ac:dyDescent="0.2">
      <c r="B691" t="s">
        <v>1046</v>
      </c>
      <c r="C691" t="s">
        <v>122</v>
      </c>
      <c r="D691" t="s">
        <v>111</v>
      </c>
      <c r="E691" t="s">
        <v>111</v>
      </c>
      <c r="F691">
        <v>-12.8</v>
      </c>
      <c r="G691">
        <v>28</v>
      </c>
      <c r="H691">
        <v>3</v>
      </c>
      <c r="I691">
        <v>2</v>
      </c>
      <c r="J691">
        <v>178</v>
      </c>
      <c r="K691">
        <v>41.3</v>
      </c>
      <c r="L691">
        <v>2</v>
      </c>
      <c r="M691">
        <v>2</v>
      </c>
      <c r="N691">
        <v>0</v>
      </c>
      <c r="O691">
        <v>3</v>
      </c>
      <c r="P691">
        <v>42</v>
      </c>
      <c r="Q691">
        <v>20</v>
      </c>
      <c r="R691">
        <v>35</v>
      </c>
      <c r="S691">
        <v>13</v>
      </c>
      <c r="T691">
        <v>2</v>
      </c>
      <c r="U691">
        <v>6</v>
      </c>
      <c r="V691">
        <v>4.3499999999999996</v>
      </c>
      <c r="W691">
        <v>3.79</v>
      </c>
      <c r="X691">
        <v>1.35</v>
      </c>
      <c r="Y691">
        <v>47</v>
      </c>
      <c r="Z691">
        <v>20</v>
      </c>
      <c r="AA691">
        <v>33</v>
      </c>
      <c r="AB691">
        <v>0.3</v>
      </c>
      <c r="AC691">
        <v>0</v>
      </c>
      <c r="AD691" s="134">
        <f t="shared" si="89"/>
        <v>7.6271186440677967</v>
      </c>
      <c r="AE691" s="134">
        <f t="shared" si="90"/>
        <v>2.8329297820823247</v>
      </c>
      <c r="AF691" s="134">
        <f t="shared" si="91"/>
        <v>4.7941888619854716</v>
      </c>
      <c r="AH691" s="209">
        <f t="shared" si="94"/>
        <v>2</v>
      </c>
      <c r="AI691" s="209">
        <f t="shared" ca="1" si="95"/>
        <v>212</v>
      </c>
      <c r="AJ691" s="134">
        <f>(K691*'User Input'!$K$6)+(L691*'User Input'!$K$2)+(M691*'User Input'!$K$3)+(N691*'User Input'!$K$4)+(R691*'User Input'!$K$7)+(S691*'User Input'!$K$8)+(P691*'User Input'!$K$10)+(Q691*'User Input'!$K$9)+(O691*'User Input'!$K$11)+(I691*'User Input'!$K$12)</f>
        <v>76.399999999999977</v>
      </c>
      <c r="AK691">
        <f t="shared" si="97"/>
        <v>0</v>
      </c>
      <c r="AL691" s="209">
        <f t="shared" ca="1" si="96"/>
        <v>397</v>
      </c>
      <c r="AM691" s="209">
        <f t="shared" ca="1" si="92"/>
        <v>326</v>
      </c>
      <c r="AN691" s="209">
        <f t="shared" ca="1" si="93"/>
        <v>331</v>
      </c>
    </row>
    <row r="692" spans="2:40" x14ac:dyDescent="0.2">
      <c r="B692" t="s">
        <v>1008</v>
      </c>
      <c r="C692" t="s">
        <v>719</v>
      </c>
      <c r="D692" t="s">
        <v>9</v>
      </c>
      <c r="E692" t="s">
        <v>9</v>
      </c>
      <c r="F692">
        <v>-12.8</v>
      </c>
      <c r="G692">
        <v>22</v>
      </c>
      <c r="H692">
        <v>0</v>
      </c>
      <c r="I692">
        <v>0</v>
      </c>
      <c r="J692">
        <v>96</v>
      </c>
      <c r="K692">
        <v>22.2</v>
      </c>
      <c r="L692">
        <v>1</v>
      </c>
      <c r="M692">
        <v>1</v>
      </c>
      <c r="N692">
        <v>0</v>
      </c>
      <c r="O692">
        <v>2</v>
      </c>
      <c r="P692">
        <v>20</v>
      </c>
      <c r="Q692">
        <v>10</v>
      </c>
      <c r="R692">
        <v>24</v>
      </c>
      <c r="S692">
        <v>10</v>
      </c>
      <c r="T692">
        <v>1</v>
      </c>
      <c r="U692">
        <v>3</v>
      </c>
      <c r="V692">
        <v>4.21</v>
      </c>
      <c r="W692">
        <v>3.6</v>
      </c>
      <c r="X692">
        <v>1.35</v>
      </c>
      <c r="Y692">
        <v>42</v>
      </c>
      <c r="Z692">
        <v>20</v>
      </c>
      <c r="AA692">
        <v>38</v>
      </c>
      <c r="AB692">
        <v>0.29099999999999998</v>
      </c>
      <c r="AC692">
        <v>0</v>
      </c>
      <c r="AD692" s="134">
        <f t="shared" si="89"/>
        <v>9.7297297297297298</v>
      </c>
      <c r="AE692" s="134">
        <f t="shared" si="90"/>
        <v>4.0540540540540544</v>
      </c>
      <c r="AF692" s="134">
        <f t="shared" si="91"/>
        <v>5.6756756756756754</v>
      </c>
      <c r="AH692" s="209">
        <f t="shared" si="94"/>
        <v>0</v>
      </c>
      <c r="AI692" s="209">
        <f t="shared" ca="1" si="95"/>
        <v>347</v>
      </c>
      <c r="AJ692" s="134">
        <f>(K692*'User Input'!$K$6)+(L692*'User Input'!$K$2)+(M692*'User Input'!$K$3)+(N692*'User Input'!$K$4)+(R692*'User Input'!$K$7)+(S692*'User Input'!$K$8)+(P692*'User Input'!$K$10)+(Q692*'User Input'!$K$9)+(O692*'User Input'!$K$11)+(I692*'User Input'!$K$12)</f>
        <v>40.599999999999994</v>
      </c>
      <c r="AK692">
        <f t="shared" si="97"/>
        <v>1.8454545454545452</v>
      </c>
      <c r="AL692" s="209">
        <f t="shared" ca="1" si="96"/>
        <v>584</v>
      </c>
      <c r="AM692" s="209">
        <f t="shared" ca="1" si="92"/>
        <v>419</v>
      </c>
      <c r="AN692" s="209">
        <f t="shared" ca="1" si="93"/>
        <v>541</v>
      </c>
    </row>
    <row r="693" spans="2:40" x14ac:dyDescent="0.2">
      <c r="B693" t="s">
        <v>2437</v>
      </c>
      <c r="C693" t="s">
        <v>138</v>
      </c>
      <c r="D693" t="s">
        <v>9</v>
      </c>
      <c r="E693" t="s">
        <v>9</v>
      </c>
      <c r="F693">
        <v>-12.8</v>
      </c>
      <c r="G693">
        <v>26</v>
      </c>
      <c r="H693">
        <v>2</v>
      </c>
      <c r="I693">
        <v>1</v>
      </c>
      <c r="J693">
        <v>182</v>
      </c>
      <c r="K693">
        <v>41.2</v>
      </c>
      <c r="L693">
        <v>2</v>
      </c>
      <c r="M693">
        <v>3</v>
      </c>
      <c r="N693">
        <v>0</v>
      </c>
      <c r="O693">
        <v>2</v>
      </c>
      <c r="P693">
        <v>42</v>
      </c>
      <c r="Q693">
        <v>22</v>
      </c>
      <c r="R693">
        <v>34</v>
      </c>
      <c r="S693">
        <v>17</v>
      </c>
      <c r="T693">
        <v>2</v>
      </c>
      <c r="U693">
        <v>6</v>
      </c>
      <c r="V693">
        <v>4.76</v>
      </c>
      <c r="W693">
        <v>4.3499999999999996</v>
      </c>
      <c r="X693">
        <v>1.42</v>
      </c>
      <c r="Y693">
        <v>36</v>
      </c>
      <c r="Z693">
        <v>20</v>
      </c>
      <c r="AA693">
        <v>44</v>
      </c>
      <c r="AB693">
        <v>0.28599999999999998</v>
      </c>
      <c r="AC693">
        <v>0</v>
      </c>
      <c r="AD693" s="134">
        <f t="shared" si="89"/>
        <v>7.4271844660194173</v>
      </c>
      <c r="AE693" s="134">
        <f t="shared" si="90"/>
        <v>3.7135922330097086</v>
      </c>
      <c r="AF693" s="134">
        <f t="shared" si="91"/>
        <v>3.7135922330097086</v>
      </c>
      <c r="AH693" s="209">
        <f t="shared" si="94"/>
        <v>1</v>
      </c>
      <c r="AI693" s="209">
        <f t="shared" ca="1" si="95"/>
        <v>241</v>
      </c>
      <c r="AJ693" s="134">
        <f>(K693*'User Input'!$K$6)+(L693*'User Input'!$K$2)+(M693*'User Input'!$K$3)+(N693*'User Input'!$K$4)+(R693*'User Input'!$K$7)+(S693*'User Input'!$K$8)+(P693*'User Input'!$K$10)+(Q693*'User Input'!$K$9)+(O693*'User Input'!$K$11)+(I693*'User Input'!$K$12)</f>
        <v>61.600000000000023</v>
      </c>
      <c r="AK693">
        <f t="shared" si="97"/>
        <v>2.3692307692307701</v>
      </c>
      <c r="AL693" s="209">
        <f t="shared" ca="1" si="96"/>
        <v>464</v>
      </c>
      <c r="AM693" s="209">
        <f t="shared" ca="1" si="92"/>
        <v>142</v>
      </c>
      <c r="AN693" s="209">
        <f t="shared" ca="1" si="93"/>
        <v>331</v>
      </c>
    </row>
    <row r="694" spans="2:40" x14ac:dyDescent="0.2">
      <c r="B694" t="s">
        <v>2413</v>
      </c>
      <c r="C694" t="s">
        <v>117</v>
      </c>
      <c r="D694" t="s">
        <v>9</v>
      </c>
      <c r="E694" t="s">
        <v>9</v>
      </c>
      <c r="F694">
        <v>-12.8</v>
      </c>
      <c r="G694">
        <v>31</v>
      </c>
      <c r="H694">
        <v>0</v>
      </c>
      <c r="I694">
        <v>0</v>
      </c>
      <c r="J694">
        <v>107</v>
      </c>
      <c r="K694">
        <v>24.6</v>
      </c>
      <c r="L694">
        <v>1</v>
      </c>
      <c r="M694">
        <v>1</v>
      </c>
      <c r="N694">
        <v>0</v>
      </c>
      <c r="O694">
        <v>3</v>
      </c>
      <c r="P694">
        <v>22</v>
      </c>
      <c r="Q694">
        <v>12</v>
      </c>
      <c r="R694">
        <v>26</v>
      </c>
      <c r="S694">
        <v>12</v>
      </c>
      <c r="T694">
        <v>1</v>
      </c>
      <c r="U694">
        <v>3</v>
      </c>
      <c r="V694">
        <v>4.3</v>
      </c>
      <c r="W694">
        <v>3.81</v>
      </c>
      <c r="X694">
        <v>1.39</v>
      </c>
      <c r="Y694">
        <v>38</v>
      </c>
      <c r="Z694">
        <v>20</v>
      </c>
      <c r="AA694">
        <v>42</v>
      </c>
      <c r="AB694">
        <v>0.28899999999999998</v>
      </c>
      <c r="AC694">
        <v>0</v>
      </c>
      <c r="AD694" s="134">
        <f t="shared" ref="AD694:AD757" si="98">R694*9/K694</f>
        <v>9.5121951219512191</v>
      </c>
      <c r="AE694" s="134">
        <f t="shared" ref="AE694:AE757" si="99">S694*9/K694</f>
        <v>4.3902439024390238</v>
      </c>
      <c r="AF694" s="134">
        <f t="shared" ref="AF694:AF757" si="100">AD694-AE694</f>
        <v>5.1219512195121952</v>
      </c>
      <c r="AH694" s="209">
        <f t="shared" si="94"/>
        <v>0</v>
      </c>
      <c r="AI694" s="209">
        <f t="shared" ca="1" si="95"/>
        <v>347</v>
      </c>
      <c r="AJ694" s="134">
        <f>(K694*'User Input'!$K$6)+(L694*'User Input'!$K$2)+(M694*'User Input'!$K$3)+(N694*'User Input'!$K$4)+(R694*'User Input'!$K$7)+(S694*'User Input'!$K$8)+(P694*'User Input'!$K$10)+(Q694*'User Input'!$K$9)+(O694*'User Input'!$K$11)+(I694*'User Input'!$K$12)</f>
        <v>42.800000000000011</v>
      </c>
      <c r="AK694">
        <f t="shared" si="97"/>
        <v>1.380645161290323</v>
      </c>
      <c r="AL694" s="209">
        <f t="shared" ca="1" si="96"/>
        <v>561</v>
      </c>
      <c r="AM694" s="209">
        <f t="shared" ref="AM694:AM757" ca="1" si="101">RANK(V694,OFFSET($V$182,0,0,COUNTA(V:V)+1,1))</f>
        <v>366</v>
      </c>
      <c r="AN694" s="209">
        <f t="shared" ref="AN694:AN757" ca="1" si="102">RANK(U694,OFFSET($U$182,0,0,COUNTA(U:U)+1,1))</f>
        <v>541</v>
      </c>
    </row>
    <row r="695" spans="2:40" x14ac:dyDescent="0.2">
      <c r="B695" t="s">
        <v>2435</v>
      </c>
      <c r="C695" t="s">
        <v>134</v>
      </c>
      <c r="D695" t="s">
        <v>9</v>
      </c>
      <c r="E695" t="s">
        <v>9</v>
      </c>
      <c r="F695">
        <v>-12.8</v>
      </c>
      <c r="G695">
        <v>24</v>
      </c>
      <c r="H695">
        <v>0</v>
      </c>
      <c r="I695">
        <v>0</v>
      </c>
      <c r="J695">
        <v>95</v>
      </c>
      <c r="K695">
        <v>21.9</v>
      </c>
      <c r="L695">
        <v>1</v>
      </c>
      <c r="M695">
        <v>1</v>
      </c>
      <c r="N695">
        <v>0</v>
      </c>
      <c r="O695">
        <v>2</v>
      </c>
      <c r="P695">
        <v>19</v>
      </c>
      <c r="Q695">
        <v>10</v>
      </c>
      <c r="R695">
        <v>25</v>
      </c>
      <c r="S695">
        <v>11</v>
      </c>
      <c r="T695">
        <v>1</v>
      </c>
      <c r="U695">
        <v>3</v>
      </c>
      <c r="V695">
        <v>4.12</v>
      </c>
      <c r="W695">
        <v>3.71</v>
      </c>
      <c r="X695">
        <v>1.39</v>
      </c>
      <c r="Y695">
        <v>42</v>
      </c>
      <c r="Z695">
        <v>20</v>
      </c>
      <c r="AA695">
        <v>38</v>
      </c>
      <c r="AB695">
        <v>0.29399999999999998</v>
      </c>
      <c r="AC695">
        <v>0</v>
      </c>
      <c r="AD695" s="134">
        <f t="shared" si="98"/>
        <v>10.273972602739727</v>
      </c>
      <c r="AE695" s="134">
        <f t="shared" si="99"/>
        <v>4.5205479452054798</v>
      </c>
      <c r="AF695" s="134">
        <f t="shared" si="100"/>
        <v>5.7534246575342474</v>
      </c>
      <c r="AH695" s="209">
        <f t="shared" ref="AH695:AH758" si="103">INDEX(F695:AF1480,0,MATCH(AH$181,F$181:AF$181,0))</f>
        <v>0</v>
      </c>
      <c r="AI695" s="209">
        <f t="shared" ref="AI695:AI758" ca="1" si="104">RANK(AH695,OFFSET($AH$182,0,0,COUNTA(AH:AH)+1,1))</f>
        <v>347</v>
      </c>
      <c r="AJ695" s="134">
        <f>(K695*'User Input'!$K$6)+(L695*'User Input'!$K$2)+(M695*'User Input'!$K$3)+(N695*'User Input'!$K$4)+(R695*'User Input'!$K$7)+(S695*'User Input'!$K$8)+(P695*'User Input'!$K$10)+(Q695*'User Input'!$K$9)+(O695*'User Input'!$K$11)+(I695*'User Input'!$K$12)</f>
        <v>40.199999999999989</v>
      </c>
      <c r="AK695">
        <f t="shared" si="97"/>
        <v>1.6749999999999996</v>
      </c>
      <c r="AL695" s="209">
        <f t="shared" ref="AL695:AL758" ca="1" si="105">RANK(AJ695,OFFSET($AJ$182,0,0,COUNTA(AJ:AJ)+1,1))</f>
        <v>588</v>
      </c>
      <c r="AM695" s="209">
        <f t="shared" ca="1" si="101"/>
        <v>468</v>
      </c>
      <c r="AN695" s="209">
        <f t="shared" ca="1" si="102"/>
        <v>541</v>
      </c>
    </row>
    <row r="696" spans="2:40" x14ac:dyDescent="0.2">
      <c r="B696" t="s">
        <v>1022</v>
      </c>
      <c r="C696" t="s">
        <v>122</v>
      </c>
      <c r="D696" t="s">
        <v>9</v>
      </c>
      <c r="E696" t="s">
        <v>9</v>
      </c>
      <c r="F696">
        <v>-12.9</v>
      </c>
      <c r="G696">
        <v>41</v>
      </c>
      <c r="H696">
        <v>0</v>
      </c>
      <c r="I696">
        <v>0</v>
      </c>
      <c r="J696">
        <v>143</v>
      </c>
      <c r="K696">
        <v>32.4</v>
      </c>
      <c r="L696">
        <v>2</v>
      </c>
      <c r="M696">
        <v>2</v>
      </c>
      <c r="N696">
        <v>0</v>
      </c>
      <c r="O696">
        <v>5</v>
      </c>
      <c r="P696">
        <v>32</v>
      </c>
      <c r="Q696">
        <v>15</v>
      </c>
      <c r="R696">
        <v>29</v>
      </c>
      <c r="S696">
        <v>16</v>
      </c>
      <c r="T696">
        <v>1</v>
      </c>
      <c r="U696">
        <v>4</v>
      </c>
      <c r="V696">
        <v>4.2699999999999996</v>
      </c>
      <c r="W696">
        <v>4.1100000000000003</v>
      </c>
      <c r="X696">
        <v>1.48</v>
      </c>
      <c r="Y696">
        <v>51</v>
      </c>
      <c r="Z696">
        <v>20</v>
      </c>
      <c r="AA696">
        <v>29</v>
      </c>
      <c r="AB696">
        <v>0.30099999999999999</v>
      </c>
      <c r="AC696">
        <v>0</v>
      </c>
      <c r="AD696" s="134">
        <f t="shared" si="98"/>
        <v>8.0555555555555554</v>
      </c>
      <c r="AE696" s="134">
        <f t="shared" si="99"/>
        <v>4.4444444444444446</v>
      </c>
      <c r="AF696" s="134">
        <f t="shared" si="100"/>
        <v>3.6111111111111107</v>
      </c>
      <c r="AH696" s="209">
        <f t="shared" si="103"/>
        <v>0</v>
      </c>
      <c r="AI696" s="209">
        <f t="shared" ca="1" si="104"/>
        <v>347</v>
      </c>
      <c r="AJ696" s="134">
        <f>(K696*'User Input'!$K$6)+(L696*'User Input'!$K$2)+(M696*'User Input'!$K$3)+(N696*'User Input'!$K$4)+(R696*'User Input'!$K$7)+(S696*'User Input'!$K$8)+(P696*'User Input'!$K$10)+(Q696*'User Input'!$K$9)+(O696*'User Input'!$K$11)+(I696*'User Input'!$K$12)</f>
        <v>52.699999999999989</v>
      </c>
      <c r="AK696">
        <f t="shared" si="97"/>
        <v>1.2853658536585364</v>
      </c>
      <c r="AL696" s="209">
        <f t="shared" ca="1" si="105"/>
        <v>498</v>
      </c>
      <c r="AM696" s="209">
        <f t="shared" ca="1" si="101"/>
        <v>386</v>
      </c>
      <c r="AN696" s="209">
        <f t="shared" ca="1" si="102"/>
        <v>466</v>
      </c>
    </row>
    <row r="697" spans="2:40" x14ac:dyDescent="0.2">
      <c r="B697" t="s">
        <v>2384</v>
      </c>
      <c r="C697" t="s">
        <v>137</v>
      </c>
      <c r="D697" t="s">
        <v>9</v>
      </c>
      <c r="E697" t="s">
        <v>9</v>
      </c>
      <c r="F697">
        <v>-12.9</v>
      </c>
      <c r="G697">
        <v>24</v>
      </c>
      <c r="H697">
        <v>0</v>
      </c>
      <c r="I697">
        <v>0</v>
      </c>
      <c r="J697">
        <v>94</v>
      </c>
      <c r="K697">
        <v>21.9</v>
      </c>
      <c r="L697">
        <v>1</v>
      </c>
      <c r="M697">
        <v>1</v>
      </c>
      <c r="N697">
        <v>0</v>
      </c>
      <c r="O697">
        <v>2</v>
      </c>
      <c r="P697">
        <v>21</v>
      </c>
      <c r="Q697">
        <v>10</v>
      </c>
      <c r="R697">
        <v>20</v>
      </c>
      <c r="S697">
        <v>9</v>
      </c>
      <c r="T697">
        <v>1</v>
      </c>
      <c r="U697">
        <v>2</v>
      </c>
      <c r="V697">
        <v>3.93</v>
      </c>
      <c r="W697">
        <v>3.69</v>
      </c>
      <c r="X697">
        <v>1.35</v>
      </c>
      <c r="Y697">
        <v>49</v>
      </c>
      <c r="Z697">
        <v>21</v>
      </c>
      <c r="AA697">
        <v>30</v>
      </c>
      <c r="AB697">
        <v>0.30099999999999999</v>
      </c>
      <c r="AC697">
        <v>0</v>
      </c>
      <c r="AD697" s="134">
        <f t="shared" si="98"/>
        <v>8.2191780821917817</v>
      </c>
      <c r="AE697" s="134">
        <f t="shared" si="99"/>
        <v>3.6986301369863015</v>
      </c>
      <c r="AF697" s="134">
        <f t="shared" si="100"/>
        <v>4.5205479452054806</v>
      </c>
      <c r="AH697" s="209">
        <f t="shared" si="103"/>
        <v>0</v>
      </c>
      <c r="AI697" s="209">
        <f t="shared" ca="1" si="104"/>
        <v>347</v>
      </c>
      <c r="AJ697" s="134">
        <f>(K697*'User Input'!$K$6)+(L697*'User Input'!$K$2)+(M697*'User Input'!$K$3)+(N697*'User Input'!$K$4)+(R697*'User Input'!$K$7)+(S697*'User Input'!$K$8)+(P697*'User Input'!$K$10)+(Q697*'User Input'!$K$9)+(O697*'User Input'!$K$11)+(I697*'User Input'!$K$12)</f>
        <v>37.699999999999989</v>
      </c>
      <c r="AK697">
        <f t="shared" si="97"/>
        <v>1.5708333333333329</v>
      </c>
      <c r="AL697" s="209">
        <f t="shared" ca="1" si="105"/>
        <v>619</v>
      </c>
      <c r="AM697" s="209">
        <f t="shared" ca="1" si="101"/>
        <v>575</v>
      </c>
      <c r="AN697" s="209">
        <f t="shared" ca="1" si="102"/>
        <v>666</v>
      </c>
    </row>
    <row r="698" spans="2:40" x14ac:dyDescent="0.2">
      <c r="B698" t="s">
        <v>3634</v>
      </c>
      <c r="C698" t="s">
        <v>718</v>
      </c>
      <c r="D698" t="s">
        <v>9</v>
      </c>
      <c r="E698" t="s">
        <v>9</v>
      </c>
      <c r="F698">
        <v>-12.9</v>
      </c>
      <c r="G698">
        <v>41</v>
      </c>
      <c r="H698">
        <v>0</v>
      </c>
      <c r="I698">
        <v>0</v>
      </c>
      <c r="J698">
        <v>87</v>
      </c>
      <c r="K698">
        <v>20.3</v>
      </c>
      <c r="L698">
        <v>1</v>
      </c>
      <c r="M698">
        <v>1</v>
      </c>
      <c r="N698">
        <v>0</v>
      </c>
      <c r="O698">
        <v>8</v>
      </c>
      <c r="P698">
        <v>18</v>
      </c>
      <c r="Q698">
        <v>9</v>
      </c>
      <c r="R698">
        <v>21</v>
      </c>
      <c r="S698">
        <v>9</v>
      </c>
      <c r="T698">
        <v>1</v>
      </c>
      <c r="U698">
        <v>2</v>
      </c>
      <c r="V698">
        <v>3.79</v>
      </c>
      <c r="W698">
        <v>3.64</v>
      </c>
      <c r="X698">
        <v>1.34</v>
      </c>
      <c r="Y698">
        <v>46</v>
      </c>
      <c r="Z698">
        <v>20</v>
      </c>
      <c r="AA698">
        <v>34</v>
      </c>
      <c r="AB698">
        <v>0.29499999999999998</v>
      </c>
      <c r="AC698">
        <v>0</v>
      </c>
      <c r="AD698" s="134">
        <f t="shared" si="98"/>
        <v>9.3103448275862064</v>
      </c>
      <c r="AE698" s="134">
        <f t="shared" si="99"/>
        <v>3.9901477832512313</v>
      </c>
      <c r="AF698" s="134">
        <f t="shared" si="100"/>
        <v>5.3201970443349751</v>
      </c>
      <c r="AH698" s="209">
        <f t="shared" si="103"/>
        <v>0</v>
      </c>
      <c r="AI698" s="209">
        <f t="shared" ca="1" si="104"/>
        <v>347</v>
      </c>
      <c r="AJ698" s="134">
        <f>(K698*'User Input'!$K$6)+(L698*'User Input'!$K$2)+(M698*'User Input'!$K$3)+(N698*'User Input'!$K$4)+(R698*'User Input'!$K$7)+(S698*'User Input'!$K$8)+(P698*'User Input'!$K$10)+(Q698*'User Input'!$K$9)+(O698*'User Input'!$K$11)+(I698*'User Input'!$K$12)</f>
        <v>37.400000000000006</v>
      </c>
      <c r="AK698">
        <f t="shared" si="97"/>
        <v>0.91219512195121966</v>
      </c>
      <c r="AL698" s="209">
        <f t="shared" ca="1" si="105"/>
        <v>621</v>
      </c>
      <c r="AM698" s="209">
        <f t="shared" ca="1" si="101"/>
        <v>646</v>
      </c>
      <c r="AN698" s="209">
        <f t="shared" ca="1" si="102"/>
        <v>666</v>
      </c>
    </row>
    <row r="699" spans="2:40" x14ac:dyDescent="0.2">
      <c r="B699" t="s">
        <v>2433</v>
      </c>
      <c r="C699" t="s">
        <v>715</v>
      </c>
      <c r="D699" t="s">
        <v>111</v>
      </c>
      <c r="E699" t="s">
        <v>111</v>
      </c>
      <c r="F699">
        <v>-12.9</v>
      </c>
      <c r="G699">
        <v>7</v>
      </c>
      <c r="H699">
        <v>7</v>
      </c>
      <c r="I699">
        <v>3</v>
      </c>
      <c r="J699">
        <v>147</v>
      </c>
      <c r="K699">
        <v>33.799999999999997</v>
      </c>
      <c r="L699">
        <v>2</v>
      </c>
      <c r="M699">
        <v>2</v>
      </c>
      <c r="N699">
        <v>0</v>
      </c>
      <c r="O699">
        <v>0</v>
      </c>
      <c r="P699">
        <v>32</v>
      </c>
      <c r="Q699">
        <v>16</v>
      </c>
      <c r="R699">
        <v>31</v>
      </c>
      <c r="S699">
        <v>14</v>
      </c>
      <c r="T699">
        <v>2</v>
      </c>
      <c r="U699">
        <v>4</v>
      </c>
      <c r="V699">
        <v>4.1500000000000004</v>
      </c>
      <c r="W699">
        <v>4.03</v>
      </c>
      <c r="X699">
        <v>1.37</v>
      </c>
      <c r="Y699">
        <v>49</v>
      </c>
      <c r="Z699">
        <v>20</v>
      </c>
      <c r="AA699">
        <v>31</v>
      </c>
      <c r="AB699">
        <v>0.29099999999999998</v>
      </c>
      <c r="AC699">
        <v>0</v>
      </c>
      <c r="AD699" s="134">
        <f t="shared" si="98"/>
        <v>8.2544378698224854</v>
      </c>
      <c r="AE699" s="134">
        <f t="shared" si="99"/>
        <v>3.7278106508875744</v>
      </c>
      <c r="AF699" s="134">
        <f t="shared" si="100"/>
        <v>4.5266272189349106</v>
      </c>
      <c r="AH699" s="209">
        <f t="shared" si="103"/>
        <v>3</v>
      </c>
      <c r="AI699" s="209">
        <f t="shared" ca="1" si="104"/>
        <v>195</v>
      </c>
      <c r="AJ699" s="134">
        <f>(K699*'User Input'!$K$6)+(L699*'User Input'!$K$2)+(M699*'User Input'!$K$3)+(N699*'User Input'!$K$4)+(R699*'User Input'!$K$7)+(S699*'User Input'!$K$8)+(P699*'User Input'!$K$10)+(Q699*'User Input'!$K$9)+(O699*'User Input'!$K$11)+(I699*'User Input'!$K$12)</f>
        <v>67.899999999999991</v>
      </c>
      <c r="AK699">
        <f t="shared" si="97"/>
        <v>0</v>
      </c>
      <c r="AL699" s="209">
        <f t="shared" ca="1" si="105"/>
        <v>434</v>
      </c>
      <c r="AM699" s="209">
        <f t="shared" ca="1" si="101"/>
        <v>444</v>
      </c>
      <c r="AN699" s="209">
        <f t="shared" ca="1" si="102"/>
        <v>466</v>
      </c>
    </row>
    <row r="700" spans="2:40" x14ac:dyDescent="0.2">
      <c r="B700" t="s">
        <v>2472</v>
      </c>
      <c r="C700" t="s">
        <v>141</v>
      </c>
      <c r="D700" t="s">
        <v>111</v>
      </c>
      <c r="E700" t="s">
        <v>111</v>
      </c>
      <c r="F700">
        <v>-12.9</v>
      </c>
      <c r="G700">
        <v>13</v>
      </c>
      <c r="H700">
        <v>13</v>
      </c>
      <c r="I700">
        <v>5</v>
      </c>
      <c r="J700">
        <v>267</v>
      </c>
      <c r="K700">
        <v>61.1</v>
      </c>
      <c r="L700">
        <v>3</v>
      </c>
      <c r="M700">
        <v>4</v>
      </c>
      <c r="N700">
        <v>0</v>
      </c>
      <c r="O700">
        <v>0</v>
      </c>
      <c r="P700">
        <v>67</v>
      </c>
      <c r="Q700">
        <v>33</v>
      </c>
      <c r="R700">
        <v>42</v>
      </c>
      <c r="S700">
        <v>18</v>
      </c>
      <c r="T700">
        <v>3</v>
      </c>
      <c r="U700">
        <v>9</v>
      </c>
      <c r="V700">
        <v>4.82</v>
      </c>
      <c r="W700">
        <v>4.41</v>
      </c>
      <c r="X700">
        <v>1.39</v>
      </c>
      <c r="Y700">
        <v>44</v>
      </c>
      <c r="Z700">
        <v>20</v>
      </c>
      <c r="AA700">
        <v>36</v>
      </c>
      <c r="AB700">
        <v>0.29499999999999998</v>
      </c>
      <c r="AC700">
        <v>0</v>
      </c>
      <c r="AD700" s="134">
        <f t="shared" si="98"/>
        <v>6.1865793780687399</v>
      </c>
      <c r="AE700" s="134">
        <f t="shared" si="99"/>
        <v>2.6513911620294599</v>
      </c>
      <c r="AF700" s="134">
        <f t="shared" si="100"/>
        <v>3.53518821603928</v>
      </c>
      <c r="AH700" s="209">
        <f t="shared" si="103"/>
        <v>5</v>
      </c>
      <c r="AI700" s="209">
        <f t="shared" ca="1" si="104"/>
        <v>171</v>
      </c>
      <c r="AJ700" s="134">
        <f>(K700*'User Input'!$K$6)+(L700*'User Input'!$K$2)+(M700*'User Input'!$K$3)+(N700*'User Input'!$K$4)+(R700*'User Input'!$K$7)+(S700*'User Input'!$K$8)+(P700*'User Input'!$K$10)+(Q700*'User Input'!$K$9)+(O700*'User Input'!$K$11)+(I700*'User Input'!$K$12)</f>
        <v>102.30000000000001</v>
      </c>
      <c r="AK700">
        <f t="shared" si="97"/>
        <v>7.8692307692307697</v>
      </c>
      <c r="AL700" s="209">
        <f t="shared" ca="1" si="105"/>
        <v>325</v>
      </c>
      <c r="AM700" s="209">
        <f t="shared" ca="1" si="101"/>
        <v>120</v>
      </c>
      <c r="AN700" s="209">
        <f t="shared" ca="1" si="102"/>
        <v>188</v>
      </c>
    </row>
    <row r="701" spans="2:40" x14ac:dyDescent="0.2">
      <c r="B701" t="s">
        <v>874</v>
      </c>
      <c r="C701" t="s">
        <v>715</v>
      </c>
      <c r="D701" t="s">
        <v>9</v>
      </c>
      <c r="E701" t="s">
        <v>9</v>
      </c>
      <c r="F701">
        <v>-12.9</v>
      </c>
      <c r="G701">
        <v>24</v>
      </c>
      <c r="H701">
        <v>0</v>
      </c>
      <c r="I701">
        <v>0</v>
      </c>
      <c r="J701">
        <v>106</v>
      </c>
      <c r="K701">
        <v>24.3</v>
      </c>
      <c r="L701">
        <v>1</v>
      </c>
      <c r="M701">
        <v>1</v>
      </c>
      <c r="N701">
        <v>0</v>
      </c>
      <c r="O701">
        <v>2</v>
      </c>
      <c r="P701">
        <v>22</v>
      </c>
      <c r="Q701">
        <v>11</v>
      </c>
      <c r="R701">
        <v>25</v>
      </c>
      <c r="S701">
        <v>13</v>
      </c>
      <c r="T701">
        <v>1</v>
      </c>
      <c r="U701">
        <v>3</v>
      </c>
      <c r="V701">
        <v>3.93</v>
      </c>
      <c r="W701">
        <v>3.97</v>
      </c>
      <c r="X701">
        <v>1.43</v>
      </c>
      <c r="Y701">
        <v>50</v>
      </c>
      <c r="Z701">
        <v>20</v>
      </c>
      <c r="AA701">
        <v>31</v>
      </c>
      <c r="AB701">
        <v>0.29299999999999998</v>
      </c>
      <c r="AC701">
        <v>0</v>
      </c>
      <c r="AD701" s="134">
        <f t="shared" si="98"/>
        <v>9.2592592592592595</v>
      </c>
      <c r="AE701" s="134">
        <f t="shared" si="99"/>
        <v>4.8148148148148149</v>
      </c>
      <c r="AF701" s="134">
        <f t="shared" si="100"/>
        <v>4.4444444444444446</v>
      </c>
      <c r="AH701" s="209">
        <f t="shared" si="103"/>
        <v>0</v>
      </c>
      <c r="AI701" s="209">
        <f t="shared" ca="1" si="104"/>
        <v>347</v>
      </c>
      <c r="AJ701" s="134">
        <f>(K701*'User Input'!$K$6)+(L701*'User Input'!$K$2)+(M701*'User Input'!$K$3)+(N701*'User Input'!$K$4)+(R701*'User Input'!$K$7)+(S701*'User Input'!$K$8)+(P701*'User Input'!$K$10)+(Q701*'User Input'!$K$9)+(O701*'User Input'!$K$11)+(I701*'User Input'!$K$12)</f>
        <v>41.400000000000006</v>
      </c>
      <c r="AK701">
        <f t="shared" si="97"/>
        <v>1.7250000000000003</v>
      </c>
      <c r="AL701" s="209">
        <f t="shared" ca="1" si="105"/>
        <v>569</v>
      </c>
      <c r="AM701" s="209">
        <f t="shared" ca="1" si="101"/>
        <v>575</v>
      </c>
      <c r="AN701" s="209">
        <f t="shared" ca="1" si="102"/>
        <v>541</v>
      </c>
    </row>
    <row r="702" spans="2:40" x14ac:dyDescent="0.2">
      <c r="B702" t="s">
        <v>661</v>
      </c>
      <c r="C702" t="s">
        <v>716</v>
      </c>
      <c r="D702" t="s">
        <v>9</v>
      </c>
      <c r="E702" t="s">
        <v>9</v>
      </c>
      <c r="F702">
        <v>-13</v>
      </c>
      <c r="G702">
        <v>24</v>
      </c>
      <c r="H702">
        <v>0</v>
      </c>
      <c r="I702">
        <v>0</v>
      </c>
      <c r="J702">
        <v>106</v>
      </c>
      <c r="K702">
        <v>24.3</v>
      </c>
      <c r="L702">
        <v>1</v>
      </c>
      <c r="M702">
        <v>1</v>
      </c>
      <c r="N702">
        <v>0</v>
      </c>
      <c r="O702">
        <v>2</v>
      </c>
      <c r="P702">
        <v>24</v>
      </c>
      <c r="Q702">
        <v>10</v>
      </c>
      <c r="R702">
        <v>22</v>
      </c>
      <c r="S702">
        <v>10</v>
      </c>
      <c r="T702">
        <v>1</v>
      </c>
      <c r="U702">
        <v>2</v>
      </c>
      <c r="V702">
        <v>3.86</v>
      </c>
      <c r="W702">
        <v>3.78</v>
      </c>
      <c r="X702">
        <v>1.4</v>
      </c>
      <c r="Y702">
        <v>53</v>
      </c>
      <c r="Z702">
        <v>21</v>
      </c>
      <c r="AA702">
        <v>27</v>
      </c>
      <c r="AB702">
        <v>0.30199999999999999</v>
      </c>
      <c r="AC702">
        <v>0</v>
      </c>
      <c r="AD702" s="134">
        <f t="shared" si="98"/>
        <v>8.148148148148147</v>
      </c>
      <c r="AE702" s="134">
        <f t="shared" si="99"/>
        <v>3.7037037037037037</v>
      </c>
      <c r="AF702" s="134">
        <f t="shared" si="100"/>
        <v>4.4444444444444429</v>
      </c>
      <c r="AH702" s="209">
        <f t="shared" si="103"/>
        <v>0</v>
      </c>
      <c r="AI702" s="209">
        <f t="shared" ca="1" si="104"/>
        <v>347</v>
      </c>
      <c r="AJ702" s="134">
        <f>(K702*'User Input'!$K$6)+(L702*'User Input'!$K$2)+(M702*'User Input'!$K$3)+(N702*'User Input'!$K$4)+(R702*'User Input'!$K$7)+(S702*'User Input'!$K$8)+(P702*'User Input'!$K$10)+(Q702*'User Input'!$K$9)+(O702*'User Input'!$K$11)+(I702*'User Input'!$K$12)</f>
        <v>41.900000000000006</v>
      </c>
      <c r="AK702">
        <f t="shared" si="97"/>
        <v>1.7458333333333336</v>
      </c>
      <c r="AL702" s="209">
        <f t="shared" ca="1" si="105"/>
        <v>564</v>
      </c>
      <c r="AM702" s="209">
        <f t="shared" ca="1" si="101"/>
        <v>611</v>
      </c>
      <c r="AN702" s="209">
        <f t="shared" ca="1" si="102"/>
        <v>666</v>
      </c>
    </row>
    <row r="703" spans="2:40" x14ac:dyDescent="0.2">
      <c r="B703" t="s">
        <v>1021</v>
      </c>
      <c r="C703" t="s">
        <v>121</v>
      </c>
      <c r="D703" t="s">
        <v>111</v>
      </c>
      <c r="E703" t="s">
        <v>111</v>
      </c>
      <c r="F703">
        <v>-13</v>
      </c>
      <c r="G703">
        <v>19</v>
      </c>
      <c r="H703">
        <v>19</v>
      </c>
      <c r="I703">
        <v>7</v>
      </c>
      <c r="J703">
        <v>434</v>
      </c>
      <c r="K703">
        <v>97</v>
      </c>
      <c r="L703">
        <v>5</v>
      </c>
      <c r="M703">
        <v>7</v>
      </c>
      <c r="N703">
        <v>0</v>
      </c>
      <c r="O703">
        <v>0</v>
      </c>
      <c r="P703">
        <v>102</v>
      </c>
      <c r="Q703">
        <v>56</v>
      </c>
      <c r="R703">
        <v>74</v>
      </c>
      <c r="S703">
        <v>44</v>
      </c>
      <c r="T703">
        <v>5</v>
      </c>
      <c r="U703">
        <v>16</v>
      </c>
      <c r="V703">
        <v>5.22</v>
      </c>
      <c r="W703">
        <v>4.78</v>
      </c>
      <c r="X703">
        <v>1.51</v>
      </c>
      <c r="Y703">
        <v>38</v>
      </c>
      <c r="Z703">
        <v>21</v>
      </c>
      <c r="AA703">
        <v>41</v>
      </c>
      <c r="AB703">
        <v>0.29099999999999998</v>
      </c>
      <c r="AC703">
        <v>0</v>
      </c>
      <c r="AD703" s="134">
        <f t="shared" si="98"/>
        <v>6.8659793814432986</v>
      </c>
      <c r="AE703" s="134">
        <f t="shared" si="99"/>
        <v>4.0824742268041234</v>
      </c>
      <c r="AF703" s="134">
        <f t="shared" si="100"/>
        <v>2.7835051546391751</v>
      </c>
      <c r="AH703" s="209">
        <f t="shared" si="103"/>
        <v>7</v>
      </c>
      <c r="AI703" s="209">
        <f t="shared" ca="1" si="104"/>
        <v>146</v>
      </c>
      <c r="AJ703" s="134">
        <f>(K703*'User Input'!$K$6)+(L703*'User Input'!$K$2)+(M703*'User Input'!$K$3)+(N703*'User Input'!$K$4)+(R703*'User Input'!$K$7)+(S703*'User Input'!$K$8)+(P703*'User Input'!$K$10)+(Q703*'User Input'!$K$9)+(O703*'User Input'!$K$11)+(I703*'User Input'!$K$12)</f>
        <v>147</v>
      </c>
      <c r="AK703">
        <f t="shared" si="97"/>
        <v>7.7368421052631575</v>
      </c>
      <c r="AL703" s="209">
        <f t="shared" ca="1" si="105"/>
        <v>223</v>
      </c>
      <c r="AM703" s="209">
        <f t="shared" ca="1" si="101"/>
        <v>47</v>
      </c>
      <c r="AN703" s="209">
        <f t="shared" ca="1" si="102"/>
        <v>114</v>
      </c>
    </row>
    <row r="704" spans="2:40" x14ac:dyDescent="0.2">
      <c r="B704" t="s">
        <v>662</v>
      </c>
      <c r="C704" t="s">
        <v>133</v>
      </c>
      <c r="D704" t="s">
        <v>111</v>
      </c>
      <c r="E704" t="s">
        <v>111</v>
      </c>
      <c r="F704">
        <v>-13</v>
      </c>
      <c r="G704">
        <v>31</v>
      </c>
      <c r="H704">
        <v>7</v>
      </c>
      <c r="I704">
        <v>3</v>
      </c>
      <c r="J704">
        <v>334</v>
      </c>
      <c r="K704">
        <v>75.599999999999994</v>
      </c>
      <c r="L704">
        <v>4</v>
      </c>
      <c r="M704">
        <v>5</v>
      </c>
      <c r="N704">
        <v>0</v>
      </c>
      <c r="O704">
        <v>2</v>
      </c>
      <c r="P704">
        <v>79</v>
      </c>
      <c r="Q704">
        <v>40</v>
      </c>
      <c r="R704">
        <v>56</v>
      </c>
      <c r="S704">
        <v>32</v>
      </c>
      <c r="T704">
        <v>3</v>
      </c>
      <c r="U704">
        <v>10</v>
      </c>
      <c r="V704">
        <v>4.7300000000000004</v>
      </c>
      <c r="W704">
        <v>4.51</v>
      </c>
      <c r="X704">
        <v>1.47</v>
      </c>
      <c r="Y704">
        <v>46</v>
      </c>
      <c r="Z704">
        <v>21</v>
      </c>
      <c r="AA704">
        <v>33</v>
      </c>
      <c r="AB704">
        <v>0.29699999999999999</v>
      </c>
      <c r="AC704">
        <v>0</v>
      </c>
      <c r="AD704" s="134">
        <f t="shared" si="98"/>
        <v>6.666666666666667</v>
      </c>
      <c r="AE704" s="134">
        <f t="shared" si="99"/>
        <v>3.8095238095238098</v>
      </c>
      <c r="AF704" s="134">
        <f t="shared" si="100"/>
        <v>2.8571428571428572</v>
      </c>
      <c r="AH704" s="209">
        <f t="shared" si="103"/>
        <v>3</v>
      </c>
      <c r="AI704" s="209">
        <f t="shared" ca="1" si="104"/>
        <v>195</v>
      </c>
      <c r="AJ704" s="134">
        <f>(K704*'User Input'!$K$6)+(L704*'User Input'!$K$2)+(M704*'User Input'!$K$3)+(N704*'User Input'!$K$4)+(R704*'User Input'!$K$7)+(S704*'User Input'!$K$8)+(P704*'User Input'!$K$10)+(Q704*'User Input'!$K$9)+(O704*'User Input'!$K$11)+(I704*'User Input'!$K$12)</f>
        <v>115.79999999999995</v>
      </c>
      <c r="AK704">
        <f t="shared" si="97"/>
        <v>0</v>
      </c>
      <c r="AL704" s="209">
        <f t="shared" ca="1" si="105"/>
        <v>293</v>
      </c>
      <c r="AM704" s="209">
        <f t="shared" ca="1" si="101"/>
        <v>149</v>
      </c>
      <c r="AN704" s="209">
        <f t="shared" ca="1" si="102"/>
        <v>178</v>
      </c>
    </row>
    <row r="705" spans="2:40" x14ac:dyDescent="0.2">
      <c r="B705" t="s">
        <v>993</v>
      </c>
      <c r="C705" t="s">
        <v>117</v>
      </c>
      <c r="D705" t="s">
        <v>9</v>
      </c>
      <c r="E705" t="s">
        <v>9</v>
      </c>
      <c r="F705">
        <v>-13</v>
      </c>
      <c r="G705">
        <v>24</v>
      </c>
      <c r="H705">
        <v>0</v>
      </c>
      <c r="I705">
        <v>0</v>
      </c>
      <c r="J705">
        <v>95</v>
      </c>
      <c r="K705">
        <v>21.9</v>
      </c>
      <c r="L705">
        <v>1</v>
      </c>
      <c r="M705">
        <v>1</v>
      </c>
      <c r="N705">
        <v>0</v>
      </c>
      <c r="O705">
        <v>5</v>
      </c>
      <c r="P705">
        <v>19</v>
      </c>
      <c r="Q705">
        <v>10</v>
      </c>
      <c r="R705">
        <v>24</v>
      </c>
      <c r="S705">
        <v>11</v>
      </c>
      <c r="T705">
        <v>1</v>
      </c>
      <c r="U705">
        <v>3</v>
      </c>
      <c r="V705">
        <v>4.1500000000000004</v>
      </c>
      <c r="W705">
        <v>3.7</v>
      </c>
      <c r="X705">
        <v>1.36</v>
      </c>
      <c r="Y705">
        <v>39</v>
      </c>
      <c r="Z705">
        <v>20</v>
      </c>
      <c r="AA705">
        <v>41</v>
      </c>
      <c r="AB705">
        <v>0.28999999999999998</v>
      </c>
      <c r="AC705">
        <v>0</v>
      </c>
      <c r="AD705" s="134">
        <f t="shared" si="98"/>
        <v>9.8630136986301373</v>
      </c>
      <c r="AE705" s="134">
        <f t="shared" si="99"/>
        <v>4.5205479452054798</v>
      </c>
      <c r="AF705" s="134">
        <f t="shared" si="100"/>
        <v>5.3424657534246576</v>
      </c>
      <c r="AH705" s="209">
        <f t="shared" si="103"/>
        <v>0</v>
      </c>
      <c r="AI705" s="209">
        <f t="shared" ca="1" si="104"/>
        <v>347</v>
      </c>
      <c r="AJ705" s="134">
        <f>(K705*'User Input'!$K$6)+(L705*'User Input'!$K$2)+(M705*'User Input'!$K$3)+(N705*'User Input'!$K$4)+(R705*'User Input'!$K$7)+(S705*'User Input'!$K$8)+(P705*'User Input'!$K$10)+(Q705*'User Input'!$K$9)+(O705*'User Input'!$K$11)+(I705*'User Input'!$K$12)</f>
        <v>39.699999999999989</v>
      </c>
      <c r="AK705">
        <f t="shared" si="97"/>
        <v>1.6541666666666661</v>
      </c>
      <c r="AL705" s="209">
        <f t="shared" ca="1" si="105"/>
        <v>592</v>
      </c>
      <c r="AM705" s="209">
        <f t="shared" ca="1" si="101"/>
        <v>444</v>
      </c>
      <c r="AN705" s="209">
        <f t="shared" ca="1" si="102"/>
        <v>541</v>
      </c>
    </row>
    <row r="706" spans="2:40" x14ac:dyDescent="0.2">
      <c r="B706" t="s">
        <v>3635</v>
      </c>
      <c r="C706" t="s">
        <v>130</v>
      </c>
      <c r="D706" t="s">
        <v>9</v>
      </c>
      <c r="E706" t="s">
        <v>9</v>
      </c>
      <c r="F706">
        <v>-13</v>
      </c>
      <c r="G706">
        <v>24</v>
      </c>
      <c r="H706">
        <v>0</v>
      </c>
      <c r="I706">
        <v>0</v>
      </c>
      <c r="J706">
        <v>106</v>
      </c>
      <c r="K706">
        <v>24.3</v>
      </c>
      <c r="L706">
        <v>1</v>
      </c>
      <c r="M706">
        <v>1</v>
      </c>
      <c r="N706">
        <v>0</v>
      </c>
      <c r="O706">
        <v>2</v>
      </c>
      <c r="P706">
        <v>23</v>
      </c>
      <c r="Q706">
        <v>11</v>
      </c>
      <c r="R706">
        <v>22</v>
      </c>
      <c r="S706">
        <v>10</v>
      </c>
      <c r="T706">
        <v>1</v>
      </c>
      <c r="U706">
        <v>3</v>
      </c>
      <c r="V706">
        <v>4.08</v>
      </c>
      <c r="W706">
        <v>3.95</v>
      </c>
      <c r="X706">
        <v>1.36</v>
      </c>
      <c r="Y706">
        <v>44</v>
      </c>
      <c r="Z706">
        <v>20</v>
      </c>
      <c r="AA706">
        <v>36</v>
      </c>
      <c r="AB706">
        <v>0.28899999999999998</v>
      </c>
      <c r="AC706">
        <v>0</v>
      </c>
      <c r="AD706" s="134">
        <f t="shared" si="98"/>
        <v>8.148148148148147</v>
      </c>
      <c r="AE706" s="134">
        <f t="shared" si="99"/>
        <v>3.7037037037037037</v>
      </c>
      <c r="AF706" s="134">
        <f t="shared" si="100"/>
        <v>4.4444444444444429</v>
      </c>
      <c r="AH706" s="209">
        <f t="shared" si="103"/>
        <v>0</v>
      </c>
      <c r="AI706" s="209">
        <f t="shared" ca="1" si="104"/>
        <v>347</v>
      </c>
      <c r="AJ706" s="134">
        <f>(K706*'User Input'!$K$6)+(L706*'User Input'!$K$2)+(M706*'User Input'!$K$3)+(N706*'User Input'!$K$4)+(R706*'User Input'!$K$7)+(S706*'User Input'!$K$8)+(P706*'User Input'!$K$10)+(Q706*'User Input'!$K$9)+(O706*'User Input'!$K$11)+(I706*'User Input'!$K$12)</f>
        <v>41.900000000000006</v>
      </c>
      <c r="AK706">
        <f t="shared" si="97"/>
        <v>1.7458333333333336</v>
      </c>
      <c r="AL706" s="209">
        <f t="shared" ca="1" si="105"/>
        <v>564</v>
      </c>
      <c r="AM706" s="209">
        <f t="shared" ca="1" si="101"/>
        <v>488</v>
      </c>
      <c r="AN706" s="209">
        <f t="shared" ca="1" si="102"/>
        <v>541</v>
      </c>
    </row>
    <row r="707" spans="2:40" x14ac:dyDescent="0.2">
      <c r="B707" t="s">
        <v>3636</v>
      </c>
      <c r="C707" t="s">
        <v>120</v>
      </c>
      <c r="D707" t="s">
        <v>9</v>
      </c>
      <c r="E707" t="s">
        <v>9</v>
      </c>
      <c r="F707">
        <v>-13</v>
      </c>
      <c r="G707">
        <v>24</v>
      </c>
      <c r="H707">
        <v>0</v>
      </c>
      <c r="I707">
        <v>0</v>
      </c>
      <c r="J707">
        <v>95</v>
      </c>
      <c r="K707">
        <v>21.9</v>
      </c>
      <c r="L707">
        <v>1</v>
      </c>
      <c r="M707">
        <v>1</v>
      </c>
      <c r="N707">
        <v>0</v>
      </c>
      <c r="O707">
        <v>2</v>
      </c>
      <c r="P707">
        <v>21</v>
      </c>
      <c r="Q707">
        <v>10</v>
      </c>
      <c r="R707">
        <v>23</v>
      </c>
      <c r="S707">
        <v>9</v>
      </c>
      <c r="T707">
        <v>1</v>
      </c>
      <c r="U707">
        <v>3</v>
      </c>
      <c r="V707">
        <v>4.13</v>
      </c>
      <c r="W707">
        <v>3.53</v>
      </c>
      <c r="X707">
        <v>1.37</v>
      </c>
      <c r="Y707">
        <v>47</v>
      </c>
      <c r="Z707">
        <v>22</v>
      </c>
      <c r="AA707">
        <v>31</v>
      </c>
      <c r="AB707">
        <v>0.307</v>
      </c>
      <c r="AC707">
        <v>0</v>
      </c>
      <c r="AD707" s="134">
        <f t="shared" si="98"/>
        <v>9.4520547945205493</v>
      </c>
      <c r="AE707" s="134">
        <f t="shared" si="99"/>
        <v>3.6986301369863015</v>
      </c>
      <c r="AF707" s="134">
        <f t="shared" si="100"/>
        <v>5.7534246575342483</v>
      </c>
      <c r="AH707" s="209">
        <f t="shared" si="103"/>
        <v>0</v>
      </c>
      <c r="AI707" s="209">
        <f t="shared" ca="1" si="104"/>
        <v>347</v>
      </c>
      <c r="AJ707" s="134">
        <f>(K707*'User Input'!$K$6)+(L707*'User Input'!$K$2)+(M707*'User Input'!$K$3)+(N707*'User Input'!$K$4)+(R707*'User Input'!$K$7)+(S707*'User Input'!$K$8)+(P707*'User Input'!$K$10)+(Q707*'User Input'!$K$9)+(O707*'User Input'!$K$11)+(I707*'User Input'!$K$12)</f>
        <v>39.199999999999989</v>
      </c>
      <c r="AK707">
        <f t="shared" si="97"/>
        <v>1.6333333333333329</v>
      </c>
      <c r="AL707" s="209">
        <f t="shared" ca="1" si="105"/>
        <v>597</v>
      </c>
      <c r="AM707" s="209">
        <f t="shared" ca="1" si="101"/>
        <v>460</v>
      </c>
      <c r="AN707" s="209">
        <f t="shared" ca="1" si="102"/>
        <v>541</v>
      </c>
    </row>
    <row r="708" spans="2:40" x14ac:dyDescent="0.2">
      <c r="B708" t="s">
        <v>2496</v>
      </c>
      <c r="C708" t="s">
        <v>339</v>
      </c>
      <c r="D708" t="s">
        <v>111</v>
      </c>
      <c r="E708" t="s">
        <v>111</v>
      </c>
      <c r="F708">
        <v>-13</v>
      </c>
      <c r="G708">
        <v>6</v>
      </c>
      <c r="H708">
        <v>6</v>
      </c>
      <c r="I708">
        <v>3</v>
      </c>
      <c r="J708">
        <v>140</v>
      </c>
      <c r="K708">
        <v>32.200000000000003</v>
      </c>
      <c r="L708">
        <v>2</v>
      </c>
      <c r="M708">
        <v>2</v>
      </c>
      <c r="N708">
        <v>0</v>
      </c>
      <c r="O708">
        <v>0</v>
      </c>
      <c r="P708">
        <v>30</v>
      </c>
      <c r="Q708">
        <v>16</v>
      </c>
      <c r="R708">
        <v>33</v>
      </c>
      <c r="S708">
        <v>14</v>
      </c>
      <c r="T708">
        <v>1</v>
      </c>
      <c r="U708">
        <v>5</v>
      </c>
      <c r="V708">
        <v>4.3899999999999997</v>
      </c>
      <c r="W708">
        <v>3.89</v>
      </c>
      <c r="X708">
        <v>1.34</v>
      </c>
      <c r="Y708">
        <v>38</v>
      </c>
      <c r="Z708">
        <v>21</v>
      </c>
      <c r="AA708">
        <v>41</v>
      </c>
      <c r="AB708">
        <v>0.28799999999999998</v>
      </c>
      <c r="AC708">
        <v>0</v>
      </c>
      <c r="AD708" s="134">
        <f t="shared" si="98"/>
        <v>9.2236024844720497</v>
      </c>
      <c r="AE708" s="134">
        <f t="shared" si="99"/>
        <v>3.9130434782608692</v>
      </c>
      <c r="AF708" s="134">
        <f t="shared" si="100"/>
        <v>5.3105590062111805</v>
      </c>
      <c r="AH708" s="209">
        <f t="shared" si="103"/>
        <v>3</v>
      </c>
      <c r="AI708" s="209">
        <f t="shared" ca="1" si="104"/>
        <v>195</v>
      </c>
      <c r="AJ708" s="134">
        <f>(K708*'User Input'!$K$6)+(L708*'User Input'!$K$2)+(M708*'User Input'!$K$3)+(N708*'User Input'!$K$4)+(R708*'User Input'!$K$7)+(S708*'User Input'!$K$8)+(P708*'User Input'!$K$10)+(Q708*'User Input'!$K$9)+(O708*'User Input'!$K$11)+(I708*'User Input'!$K$12)</f>
        <v>66.100000000000009</v>
      </c>
      <c r="AK708">
        <f t="shared" si="97"/>
        <v>0</v>
      </c>
      <c r="AL708" s="209">
        <f t="shared" ca="1" si="105"/>
        <v>441</v>
      </c>
      <c r="AM708" s="209">
        <f t="shared" ca="1" si="101"/>
        <v>301</v>
      </c>
      <c r="AN708" s="209">
        <f t="shared" ca="1" si="102"/>
        <v>395</v>
      </c>
    </row>
    <row r="709" spans="2:40" x14ac:dyDescent="0.2">
      <c r="B709" t="s">
        <v>3637</v>
      </c>
      <c r="C709" t="s">
        <v>135</v>
      </c>
      <c r="D709" t="s">
        <v>9</v>
      </c>
      <c r="E709" t="s">
        <v>9</v>
      </c>
      <c r="F709">
        <v>-13</v>
      </c>
      <c r="G709">
        <v>24</v>
      </c>
      <c r="H709">
        <v>0</v>
      </c>
      <c r="I709">
        <v>0</v>
      </c>
      <c r="J709">
        <v>107</v>
      </c>
      <c r="K709">
        <v>24.3</v>
      </c>
      <c r="L709">
        <v>1</v>
      </c>
      <c r="M709">
        <v>1</v>
      </c>
      <c r="N709">
        <v>0</v>
      </c>
      <c r="O709">
        <v>2</v>
      </c>
      <c r="P709">
        <v>22</v>
      </c>
      <c r="Q709">
        <v>11</v>
      </c>
      <c r="R709">
        <v>26</v>
      </c>
      <c r="S709">
        <v>13</v>
      </c>
      <c r="T709">
        <v>1</v>
      </c>
      <c r="U709">
        <v>3</v>
      </c>
      <c r="V709">
        <v>4.22</v>
      </c>
      <c r="W709">
        <v>3.9</v>
      </c>
      <c r="X709">
        <v>1.42</v>
      </c>
      <c r="Y709">
        <v>43</v>
      </c>
      <c r="Z709">
        <v>21</v>
      </c>
      <c r="AA709">
        <v>37</v>
      </c>
      <c r="AB709">
        <v>0.29499999999999998</v>
      </c>
      <c r="AC709">
        <v>0</v>
      </c>
      <c r="AD709" s="134">
        <f t="shared" si="98"/>
        <v>9.6296296296296298</v>
      </c>
      <c r="AE709" s="134">
        <f t="shared" si="99"/>
        <v>4.8148148148148149</v>
      </c>
      <c r="AF709" s="134">
        <f t="shared" si="100"/>
        <v>4.8148148148148149</v>
      </c>
      <c r="AH709" s="209">
        <f t="shared" si="103"/>
        <v>0</v>
      </c>
      <c r="AI709" s="209">
        <f t="shared" ca="1" si="104"/>
        <v>347</v>
      </c>
      <c r="AJ709" s="134">
        <f>(K709*'User Input'!$K$6)+(L709*'User Input'!$K$2)+(M709*'User Input'!$K$3)+(N709*'User Input'!$K$4)+(R709*'User Input'!$K$7)+(S709*'User Input'!$K$8)+(P709*'User Input'!$K$10)+(Q709*'User Input'!$K$9)+(O709*'User Input'!$K$11)+(I709*'User Input'!$K$12)</f>
        <v>41.900000000000006</v>
      </c>
      <c r="AK709">
        <f t="shared" si="97"/>
        <v>1.7458333333333336</v>
      </c>
      <c r="AL709" s="209">
        <f t="shared" ca="1" si="105"/>
        <v>564</v>
      </c>
      <c r="AM709" s="209">
        <f t="shared" ca="1" si="101"/>
        <v>413</v>
      </c>
      <c r="AN709" s="209">
        <f t="shared" ca="1" si="102"/>
        <v>541</v>
      </c>
    </row>
    <row r="710" spans="2:40" x14ac:dyDescent="0.2">
      <c r="B710" t="s">
        <v>603</v>
      </c>
      <c r="C710" t="s">
        <v>130</v>
      </c>
      <c r="D710" t="s">
        <v>9</v>
      </c>
      <c r="E710" t="s">
        <v>9</v>
      </c>
      <c r="F710">
        <v>-13.1</v>
      </c>
      <c r="G710">
        <v>24</v>
      </c>
      <c r="H710">
        <v>0</v>
      </c>
      <c r="I710">
        <v>0</v>
      </c>
      <c r="J710">
        <v>95</v>
      </c>
      <c r="K710">
        <v>21.9</v>
      </c>
      <c r="L710">
        <v>1</v>
      </c>
      <c r="M710">
        <v>1</v>
      </c>
      <c r="N710">
        <v>0</v>
      </c>
      <c r="O710">
        <v>2</v>
      </c>
      <c r="P710">
        <v>20</v>
      </c>
      <c r="Q710">
        <v>10</v>
      </c>
      <c r="R710">
        <v>21</v>
      </c>
      <c r="S710">
        <v>10</v>
      </c>
      <c r="T710">
        <v>1</v>
      </c>
      <c r="U710">
        <v>3</v>
      </c>
      <c r="V710">
        <v>3.98</v>
      </c>
      <c r="W710">
        <v>3.93</v>
      </c>
      <c r="X710">
        <v>1.34</v>
      </c>
      <c r="Y710">
        <v>40</v>
      </c>
      <c r="Z710">
        <v>20</v>
      </c>
      <c r="AA710">
        <v>40</v>
      </c>
      <c r="AB710">
        <v>0.28199999999999997</v>
      </c>
      <c r="AC710">
        <v>0</v>
      </c>
      <c r="AD710" s="134">
        <f t="shared" si="98"/>
        <v>8.6301369863013697</v>
      </c>
      <c r="AE710" s="134">
        <f t="shared" si="99"/>
        <v>4.1095890410958908</v>
      </c>
      <c r="AF710" s="134">
        <f t="shared" si="100"/>
        <v>4.5205479452054789</v>
      </c>
      <c r="AH710" s="209">
        <f t="shared" si="103"/>
        <v>0</v>
      </c>
      <c r="AI710" s="209">
        <f t="shared" ca="1" si="104"/>
        <v>347</v>
      </c>
      <c r="AJ710" s="134">
        <f>(K710*'User Input'!$K$6)+(L710*'User Input'!$K$2)+(M710*'User Input'!$K$3)+(N710*'User Input'!$K$4)+(R710*'User Input'!$K$7)+(S710*'User Input'!$K$8)+(P710*'User Input'!$K$10)+(Q710*'User Input'!$K$9)+(O710*'User Input'!$K$11)+(I710*'User Input'!$K$12)</f>
        <v>38.199999999999989</v>
      </c>
      <c r="AK710">
        <f t="shared" si="97"/>
        <v>1.5916666666666661</v>
      </c>
      <c r="AL710" s="209">
        <f t="shared" ca="1" si="105"/>
        <v>610</v>
      </c>
      <c r="AM710" s="209">
        <f t="shared" ca="1" si="101"/>
        <v>548</v>
      </c>
      <c r="AN710" s="209">
        <f t="shared" ca="1" si="102"/>
        <v>541</v>
      </c>
    </row>
    <row r="711" spans="2:40" x14ac:dyDescent="0.2">
      <c r="B711" t="s">
        <v>468</v>
      </c>
      <c r="C711" t="s">
        <v>119</v>
      </c>
      <c r="D711" t="s">
        <v>111</v>
      </c>
      <c r="E711" t="s">
        <v>111</v>
      </c>
      <c r="F711">
        <v>-13.1</v>
      </c>
      <c r="G711">
        <v>8</v>
      </c>
      <c r="H711">
        <v>8</v>
      </c>
      <c r="I711">
        <v>3</v>
      </c>
      <c r="J711">
        <v>183</v>
      </c>
      <c r="K711">
        <v>42.1</v>
      </c>
      <c r="L711">
        <v>2</v>
      </c>
      <c r="M711">
        <v>3</v>
      </c>
      <c r="N711">
        <v>0</v>
      </c>
      <c r="O711">
        <v>0</v>
      </c>
      <c r="P711">
        <v>42</v>
      </c>
      <c r="Q711">
        <v>22</v>
      </c>
      <c r="R711">
        <v>40</v>
      </c>
      <c r="S711">
        <v>16</v>
      </c>
      <c r="T711">
        <v>2</v>
      </c>
      <c r="U711">
        <v>7</v>
      </c>
      <c r="V711">
        <v>4.7300000000000004</v>
      </c>
      <c r="W711">
        <v>3.93</v>
      </c>
      <c r="X711">
        <v>1.38</v>
      </c>
      <c r="Y711">
        <v>42</v>
      </c>
      <c r="Z711">
        <v>21</v>
      </c>
      <c r="AA711">
        <v>38</v>
      </c>
      <c r="AB711">
        <v>0.29799999999999999</v>
      </c>
      <c r="AC711">
        <v>0</v>
      </c>
      <c r="AD711" s="134">
        <f t="shared" si="98"/>
        <v>8.5510688836104514</v>
      </c>
      <c r="AE711" s="134">
        <f t="shared" si="99"/>
        <v>3.4204275534441804</v>
      </c>
      <c r="AF711" s="134">
        <f t="shared" si="100"/>
        <v>5.130641330166271</v>
      </c>
      <c r="AH711" s="209">
        <f t="shared" si="103"/>
        <v>3</v>
      </c>
      <c r="AI711" s="209">
        <f t="shared" ca="1" si="104"/>
        <v>195</v>
      </c>
      <c r="AJ711" s="134">
        <f>(K711*'User Input'!$K$6)+(L711*'User Input'!$K$2)+(M711*'User Input'!$K$3)+(N711*'User Input'!$K$4)+(R711*'User Input'!$K$7)+(S711*'User Input'!$K$8)+(P711*'User Input'!$K$10)+(Q711*'User Input'!$K$9)+(O711*'User Input'!$K$11)+(I711*'User Input'!$K$12)</f>
        <v>74.300000000000011</v>
      </c>
      <c r="AK711">
        <f t="shared" si="97"/>
        <v>0</v>
      </c>
      <c r="AL711" s="209">
        <f t="shared" ca="1" si="105"/>
        <v>408</v>
      </c>
      <c r="AM711" s="209">
        <f t="shared" ca="1" si="101"/>
        <v>149</v>
      </c>
      <c r="AN711" s="209">
        <f t="shared" ca="1" si="102"/>
        <v>270</v>
      </c>
    </row>
    <row r="712" spans="2:40" x14ac:dyDescent="0.2">
      <c r="B712" t="s">
        <v>608</v>
      </c>
      <c r="C712" t="s">
        <v>340</v>
      </c>
      <c r="D712" t="s">
        <v>9</v>
      </c>
      <c r="E712" t="s">
        <v>9</v>
      </c>
      <c r="F712">
        <v>-13.1</v>
      </c>
      <c r="G712">
        <v>22</v>
      </c>
      <c r="H712">
        <v>0</v>
      </c>
      <c r="I712">
        <v>0</v>
      </c>
      <c r="J712">
        <v>97</v>
      </c>
      <c r="K712">
        <v>22.4</v>
      </c>
      <c r="L712">
        <v>1</v>
      </c>
      <c r="M712">
        <v>1</v>
      </c>
      <c r="N712">
        <v>0</v>
      </c>
      <c r="O712">
        <v>4</v>
      </c>
      <c r="P712">
        <v>21</v>
      </c>
      <c r="Q712">
        <v>10</v>
      </c>
      <c r="R712">
        <v>22</v>
      </c>
      <c r="S712">
        <v>10</v>
      </c>
      <c r="T712">
        <v>1</v>
      </c>
      <c r="U712">
        <v>3</v>
      </c>
      <c r="V712">
        <v>4.09</v>
      </c>
      <c r="W712">
        <v>3.78</v>
      </c>
      <c r="X712">
        <v>1.38</v>
      </c>
      <c r="Y712">
        <v>46</v>
      </c>
      <c r="Z712">
        <v>21</v>
      </c>
      <c r="AA712">
        <v>34</v>
      </c>
      <c r="AB712">
        <v>0.29799999999999999</v>
      </c>
      <c r="AC712">
        <v>0</v>
      </c>
      <c r="AD712" s="134">
        <f t="shared" si="98"/>
        <v>8.8392857142857153</v>
      </c>
      <c r="AE712" s="134">
        <f t="shared" si="99"/>
        <v>4.0178571428571432</v>
      </c>
      <c r="AF712" s="134">
        <f t="shared" si="100"/>
        <v>4.8214285714285721</v>
      </c>
      <c r="AH712" s="209">
        <f t="shared" si="103"/>
        <v>0</v>
      </c>
      <c r="AI712" s="209">
        <f t="shared" ca="1" si="104"/>
        <v>347</v>
      </c>
      <c r="AJ712" s="134">
        <f>(K712*'User Input'!$K$6)+(L712*'User Input'!$K$2)+(M712*'User Input'!$K$3)+(N712*'User Input'!$K$4)+(R712*'User Input'!$K$7)+(S712*'User Input'!$K$8)+(P712*'User Input'!$K$10)+(Q712*'User Input'!$K$9)+(O712*'User Input'!$K$11)+(I712*'User Input'!$K$12)</f>
        <v>39.199999999999989</v>
      </c>
      <c r="AK712">
        <f t="shared" si="97"/>
        <v>1.7818181818181813</v>
      </c>
      <c r="AL712" s="209">
        <f t="shared" ca="1" si="105"/>
        <v>597</v>
      </c>
      <c r="AM712" s="209">
        <f t="shared" ca="1" si="101"/>
        <v>485</v>
      </c>
      <c r="AN712" s="209">
        <f t="shared" ca="1" si="102"/>
        <v>541</v>
      </c>
    </row>
    <row r="713" spans="2:40" x14ac:dyDescent="0.2">
      <c r="B713" t="s">
        <v>2373</v>
      </c>
      <c r="C713" t="s">
        <v>139</v>
      </c>
      <c r="D713" t="s">
        <v>9</v>
      </c>
      <c r="E713" t="s">
        <v>9</v>
      </c>
      <c r="F713">
        <v>-13.1</v>
      </c>
      <c r="G713">
        <v>24</v>
      </c>
      <c r="H713">
        <v>0</v>
      </c>
      <c r="I713">
        <v>0</v>
      </c>
      <c r="J713">
        <v>106</v>
      </c>
      <c r="K713">
        <v>24.3</v>
      </c>
      <c r="L713">
        <v>1</v>
      </c>
      <c r="M713">
        <v>1</v>
      </c>
      <c r="N713">
        <v>0</v>
      </c>
      <c r="O713">
        <v>2</v>
      </c>
      <c r="P713">
        <v>22</v>
      </c>
      <c r="Q713">
        <v>12</v>
      </c>
      <c r="R713">
        <v>25</v>
      </c>
      <c r="S713">
        <v>12</v>
      </c>
      <c r="T713">
        <v>1</v>
      </c>
      <c r="U713">
        <v>3</v>
      </c>
      <c r="V713">
        <v>4.3499999999999996</v>
      </c>
      <c r="W713">
        <v>3.77</v>
      </c>
      <c r="X713">
        <v>1.4</v>
      </c>
      <c r="Y713">
        <v>44</v>
      </c>
      <c r="Z713">
        <v>20</v>
      </c>
      <c r="AA713">
        <v>36</v>
      </c>
      <c r="AB713">
        <v>0.29199999999999998</v>
      </c>
      <c r="AC713">
        <v>0</v>
      </c>
      <c r="AD713" s="134">
        <f t="shared" si="98"/>
        <v>9.2592592592592595</v>
      </c>
      <c r="AE713" s="134">
        <f t="shared" si="99"/>
        <v>4.4444444444444446</v>
      </c>
      <c r="AF713" s="134">
        <f t="shared" si="100"/>
        <v>4.8148148148148149</v>
      </c>
      <c r="AH713" s="209">
        <f t="shared" si="103"/>
        <v>0</v>
      </c>
      <c r="AI713" s="209">
        <f t="shared" ca="1" si="104"/>
        <v>347</v>
      </c>
      <c r="AJ713" s="134">
        <f>(K713*'User Input'!$K$6)+(L713*'User Input'!$K$2)+(M713*'User Input'!$K$3)+(N713*'User Input'!$K$4)+(R713*'User Input'!$K$7)+(S713*'User Input'!$K$8)+(P713*'User Input'!$K$10)+(Q713*'User Input'!$K$9)+(O713*'User Input'!$K$11)+(I713*'User Input'!$K$12)</f>
        <v>41.400000000000006</v>
      </c>
      <c r="AK713">
        <f t="shared" si="97"/>
        <v>1.7250000000000003</v>
      </c>
      <c r="AL713" s="209">
        <f t="shared" ca="1" si="105"/>
        <v>569</v>
      </c>
      <c r="AM713" s="209">
        <f t="shared" ca="1" si="101"/>
        <v>326</v>
      </c>
      <c r="AN713" s="209">
        <f t="shared" ca="1" si="102"/>
        <v>541</v>
      </c>
    </row>
    <row r="714" spans="2:40" x14ac:dyDescent="0.2">
      <c r="B714" t="s">
        <v>2415</v>
      </c>
      <c r="C714" t="s">
        <v>7</v>
      </c>
      <c r="D714" t="s">
        <v>111</v>
      </c>
      <c r="E714" t="s">
        <v>111</v>
      </c>
      <c r="F714">
        <v>-13.1</v>
      </c>
      <c r="G714">
        <v>11</v>
      </c>
      <c r="H714">
        <v>11</v>
      </c>
      <c r="I714">
        <v>5</v>
      </c>
      <c r="J714">
        <v>293</v>
      </c>
      <c r="K714">
        <v>66.7</v>
      </c>
      <c r="L714">
        <v>3</v>
      </c>
      <c r="M714">
        <v>5</v>
      </c>
      <c r="N714">
        <v>0</v>
      </c>
      <c r="O714">
        <v>0</v>
      </c>
      <c r="P714">
        <v>70</v>
      </c>
      <c r="Q714">
        <v>39</v>
      </c>
      <c r="R714">
        <v>52</v>
      </c>
      <c r="S714">
        <v>24</v>
      </c>
      <c r="T714">
        <v>3</v>
      </c>
      <c r="U714">
        <v>13</v>
      </c>
      <c r="V714">
        <v>5.21</v>
      </c>
      <c r="W714">
        <v>4.58</v>
      </c>
      <c r="X714">
        <v>1.41</v>
      </c>
      <c r="Y714">
        <v>33</v>
      </c>
      <c r="Z714">
        <v>20</v>
      </c>
      <c r="AA714">
        <v>47</v>
      </c>
      <c r="AB714">
        <v>0.28199999999999997</v>
      </c>
      <c r="AC714">
        <v>0</v>
      </c>
      <c r="AD714" s="134">
        <f t="shared" si="98"/>
        <v>7.0164917541229386</v>
      </c>
      <c r="AE714" s="134">
        <f t="shared" si="99"/>
        <v>3.2383808095952022</v>
      </c>
      <c r="AF714" s="134">
        <f t="shared" si="100"/>
        <v>3.7781109445277363</v>
      </c>
      <c r="AH714" s="209">
        <f t="shared" si="103"/>
        <v>5</v>
      </c>
      <c r="AI714" s="209">
        <f t="shared" ca="1" si="104"/>
        <v>171</v>
      </c>
      <c r="AJ714" s="134">
        <f>(K714*'User Input'!$K$6)+(L714*'User Input'!$K$2)+(M714*'User Input'!$K$3)+(N714*'User Input'!$K$4)+(R714*'User Input'!$K$7)+(S714*'User Input'!$K$8)+(P714*'User Input'!$K$10)+(Q714*'User Input'!$K$9)+(O714*'User Input'!$K$11)+(I714*'User Input'!$K$12)</f>
        <v>104.10000000000002</v>
      </c>
      <c r="AK714">
        <f t="shared" si="97"/>
        <v>9.4636363636363665</v>
      </c>
      <c r="AL714" s="209">
        <f t="shared" ca="1" si="105"/>
        <v>315</v>
      </c>
      <c r="AM714" s="209">
        <f t="shared" ca="1" si="101"/>
        <v>49</v>
      </c>
      <c r="AN714" s="209">
        <f t="shared" ca="1" si="102"/>
        <v>141</v>
      </c>
    </row>
    <row r="715" spans="2:40" x14ac:dyDescent="0.2">
      <c r="B715" t="s">
        <v>2466</v>
      </c>
      <c r="C715" t="s">
        <v>714</v>
      </c>
      <c r="D715" t="s">
        <v>111</v>
      </c>
      <c r="E715" t="s">
        <v>111</v>
      </c>
      <c r="F715">
        <v>-13.1</v>
      </c>
      <c r="G715">
        <v>28</v>
      </c>
      <c r="H715">
        <v>3</v>
      </c>
      <c r="I715">
        <v>1</v>
      </c>
      <c r="J715">
        <v>158</v>
      </c>
      <c r="K715">
        <v>36.299999999999997</v>
      </c>
      <c r="L715">
        <v>2</v>
      </c>
      <c r="M715">
        <v>2</v>
      </c>
      <c r="N715">
        <v>0</v>
      </c>
      <c r="O715">
        <v>2</v>
      </c>
      <c r="P715">
        <v>36</v>
      </c>
      <c r="Q715">
        <v>18</v>
      </c>
      <c r="R715">
        <v>31</v>
      </c>
      <c r="S715">
        <v>13</v>
      </c>
      <c r="T715">
        <v>2</v>
      </c>
      <c r="U715">
        <v>5</v>
      </c>
      <c r="V715">
        <v>4.4400000000000004</v>
      </c>
      <c r="W715">
        <v>4.1399999999999997</v>
      </c>
      <c r="X715">
        <v>1.36</v>
      </c>
      <c r="Y715">
        <v>43</v>
      </c>
      <c r="Z715">
        <v>21</v>
      </c>
      <c r="AA715">
        <v>36</v>
      </c>
      <c r="AB715">
        <v>0.29099999999999998</v>
      </c>
      <c r="AC715">
        <v>0</v>
      </c>
      <c r="AD715" s="134">
        <f t="shared" si="98"/>
        <v>7.6859504132231411</v>
      </c>
      <c r="AE715" s="134">
        <f t="shared" si="99"/>
        <v>3.223140495867769</v>
      </c>
      <c r="AF715" s="134">
        <f t="shared" si="100"/>
        <v>4.4628099173553721</v>
      </c>
      <c r="AH715" s="209">
        <f t="shared" si="103"/>
        <v>1</v>
      </c>
      <c r="AI715" s="209">
        <f t="shared" ca="1" si="104"/>
        <v>241</v>
      </c>
      <c r="AJ715" s="134">
        <f>(K715*'User Input'!$K$6)+(L715*'User Input'!$K$2)+(M715*'User Input'!$K$3)+(N715*'User Input'!$K$4)+(R715*'User Input'!$K$7)+(S715*'User Input'!$K$8)+(P715*'User Input'!$K$10)+(Q715*'User Input'!$K$9)+(O715*'User Input'!$K$11)+(I715*'User Input'!$K$12)</f>
        <v>64.399999999999977</v>
      </c>
      <c r="AK715">
        <f t="shared" si="97"/>
        <v>0</v>
      </c>
      <c r="AL715" s="209">
        <f t="shared" ca="1" si="105"/>
        <v>450</v>
      </c>
      <c r="AM715" s="209">
        <f t="shared" ca="1" si="101"/>
        <v>275</v>
      </c>
      <c r="AN715" s="209">
        <f t="shared" ca="1" si="102"/>
        <v>395</v>
      </c>
    </row>
    <row r="716" spans="2:40" x14ac:dyDescent="0.2">
      <c r="B716" t="s">
        <v>3638</v>
      </c>
      <c r="C716" t="s">
        <v>716</v>
      </c>
      <c r="D716" t="s">
        <v>9</v>
      </c>
      <c r="E716" t="s">
        <v>9</v>
      </c>
      <c r="F716">
        <v>-13.1</v>
      </c>
      <c r="G716">
        <v>24</v>
      </c>
      <c r="H716">
        <v>0</v>
      </c>
      <c r="I716">
        <v>0</v>
      </c>
      <c r="J716">
        <v>107</v>
      </c>
      <c r="K716">
        <v>24.3</v>
      </c>
      <c r="L716">
        <v>1</v>
      </c>
      <c r="M716">
        <v>1</v>
      </c>
      <c r="N716">
        <v>0</v>
      </c>
      <c r="O716">
        <v>4</v>
      </c>
      <c r="P716">
        <v>22</v>
      </c>
      <c r="Q716">
        <v>12</v>
      </c>
      <c r="R716">
        <v>25</v>
      </c>
      <c r="S716">
        <v>12</v>
      </c>
      <c r="T716">
        <v>1</v>
      </c>
      <c r="U716">
        <v>3</v>
      </c>
      <c r="V716">
        <v>4.3600000000000003</v>
      </c>
      <c r="W716">
        <v>3.93</v>
      </c>
      <c r="X716">
        <v>1.42</v>
      </c>
      <c r="Y716">
        <v>41</v>
      </c>
      <c r="Z716">
        <v>21</v>
      </c>
      <c r="AA716">
        <v>39</v>
      </c>
      <c r="AB716">
        <v>0.29199999999999998</v>
      </c>
      <c r="AC716">
        <v>0</v>
      </c>
      <c r="AD716" s="134">
        <f t="shared" si="98"/>
        <v>9.2592592592592595</v>
      </c>
      <c r="AE716" s="134">
        <f t="shared" si="99"/>
        <v>4.4444444444444446</v>
      </c>
      <c r="AF716" s="134">
        <f t="shared" si="100"/>
        <v>4.8148148148148149</v>
      </c>
      <c r="AH716" s="209">
        <f t="shared" si="103"/>
        <v>0</v>
      </c>
      <c r="AI716" s="209">
        <f t="shared" ca="1" si="104"/>
        <v>347</v>
      </c>
      <c r="AJ716" s="134">
        <f>(K716*'User Input'!$K$6)+(L716*'User Input'!$K$2)+(M716*'User Input'!$K$3)+(N716*'User Input'!$K$4)+(R716*'User Input'!$K$7)+(S716*'User Input'!$K$8)+(P716*'User Input'!$K$10)+(Q716*'User Input'!$K$9)+(O716*'User Input'!$K$11)+(I716*'User Input'!$K$12)</f>
        <v>41.400000000000006</v>
      </c>
      <c r="AK716">
        <f t="shared" si="97"/>
        <v>1.7250000000000003</v>
      </c>
      <c r="AL716" s="209">
        <f t="shared" ca="1" si="105"/>
        <v>569</v>
      </c>
      <c r="AM716" s="209">
        <f t="shared" ca="1" si="101"/>
        <v>321</v>
      </c>
      <c r="AN716" s="209">
        <f t="shared" ca="1" si="102"/>
        <v>541</v>
      </c>
    </row>
    <row r="717" spans="2:40" x14ac:dyDescent="0.2">
      <c r="B717" t="s">
        <v>586</v>
      </c>
      <c r="C717" t="s">
        <v>718</v>
      </c>
      <c r="D717" t="s">
        <v>9</v>
      </c>
      <c r="E717" t="s">
        <v>9</v>
      </c>
      <c r="F717">
        <v>-13.2</v>
      </c>
      <c r="G717">
        <v>32</v>
      </c>
      <c r="H717">
        <v>0</v>
      </c>
      <c r="I717">
        <v>0</v>
      </c>
      <c r="J717">
        <v>84</v>
      </c>
      <c r="K717">
        <v>19.399999999999999</v>
      </c>
      <c r="L717">
        <v>1</v>
      </c>
      <c r="M717">
        <v>1</v>
      </c>
      <c r="N717">
        <v>0</v>
      </c>
      <c r="O717">
        <v>4</v>
      </c>
      <c r="P717">
        <v>18</v>
      </c>
      <c r="Q717">
        <v>8</v>
      </c>
      <c r="R717">
        <v>20</v>
      </c>
      <c r="S717">
        <v>9</v>
      </c>
      <c r="T717">
        <v>1</v>
      </c>
      <c r="U717">
        <v>2</v>
      </c>
      <c r="V717">
        <v>3.73</v>
      </c>
      <c r="W717">
        <v>3.67</v>
      </c>
      <c r="X717">
        <v>1.35</v>
      </c>
      <c r="Y717">
        <v>47</v>
      </c>
      <c r="Z717">
        <v>20</v>
      </c>
      <c r="AA717">
        <v>33</v>
      </c>
      <c r="AB717">
        <v>0.29599999999999999</v>
      </c>
      <c r="AC717">
        <v>0</v>
      </c>
      <c r="AD717" s="134">
        <f t="shared" si="98"/>
        <v>9.2783505154639183</v>
      </c>
      <c r="AE717" s="134">
        <f t="shared" si="99"/>
        <v>4.1752577319587632</v>
      </c>
      <c r="AF717" s="134">
        <f t="shared" si="100"/>
        <v>5.1030927835051552</v>
      </c>
      <c r="AH717" s="209">
        <f t="shared" si="103"/>
        <v>0</v>
      </c>
      <c r="AI717" s="209">
        <f t="shared" ca="1" si="104"/>
        <v>347</v>
      </c>
      <c r="AJ717" s="134">
        <f>(K717*'User Input'!$K$6)+(L717*'User Input'!$K$2)+(M717*'User Input'!$K$3)+(N717*'User Input'!$K$4)+(R717*'User Input'!$K$7)+(S717*'User Input'!$K$8)+(P717*'User Input'!$K$10)+(Q717*'User Input'!$K$9)+(O717*'User Input'!$K$11)+(I717*'User Input'!$K$12)</f>
        <v>35.199999999999989</v>
      </c>
      <c r="AK717">
        <f t="shared" si="97"/>
        <v>1.0999999999999996</v>
      </c>
      <c r="AL717" s="209">
        <f t="shared" ca="1" si="105"/>
        <v>639</v>
      </c>
      <c r="AM717" s="209">
        <f t="shared" ca="1" si="101"/>
        <v>663</v>
      </c>
      <c r="AN717" s="209">
        <f t="shared" ca="1" si="102"/>
        <v>666</v>
      </c>
    </row>
    <row r="718" spans="2:40" x14ac:dyDescent="0.2">
      <c r="B718" t="s">
        <v>600</v>
      </c>
      <c r="C718" t="s">
        <v>340</v>
      </c>
      <c r="D718" t="s">
        <v>9</v>
      </c>
      <c r="E718" t="s">
        <v>9</v>
      </c>
      <c r="F718">
        <v>-13.2</v>
      </c>
      <c r="G718">
        <v>24</v>
      </c>
      <c r="H718">
        <v>0</v>
      </c>
      <c r="I718">
        <v>0</v>
      </c>
      <c r="J718">
        <v>106</v>
      </c>
      <c r="K718">
        <v>24.3</v>
      </c>
      <c r="L718">
        <v>1</v>
      </c>
      <c r="M718">
        <v>1</v>
      </c>
      <c r="N718">
        <v>0</v>
      </c>
      <c r="O718">
        <v>2</v>
      </c>
      <c r="P718">
        <v>24</v>
      </c>
      <c r="Q718">
        <v>12</v>
      </c>
      <c r="R718">
        <v>22</v>
      </c>
      <c r="S718">
        <v>10</v>
      </c>
      <c r="T718">
        <v>1</v>
      </c>
      <c r="U718">
        <v>3</v>
      </c>
      <c r="V718">
        <v>4.29</v>
      </c>
      <c r="W718">
        <v>3.94</v>
      </c>
      <c r="X718">
        <v>1.39</v>
      </c>
      <c r="Y718">
        <v>42</v>
      </c>
      <c r="Z718">
        <v>21</v>
      </c>
      <c r="AA718">
        <v>38</v>
      </c>
      <c r="AB718">
        <v>0.29399999999999998</v>
      </c>
      <c r="AC718">
        <v>0</v>
      </c>
      <c r="AD718" s="134">
        <f t="shared" si="98"/>
        <v>8.148148148148147</v>
      </c>
      <c r="AE718" s="134">
        <f t="shared" si="99"/>
        <v>3.7037037037037037</v>
      </c>
      <c r="AF718" s="134">
        <f t="shared" si="100"/>
        <v>4.4444444444444429</v>
      </c>
      <c r="AH718" s="209">
        <f t="shared" si="103"/>
        <v>0</v>
      </c>
      <c r="AI718" s="209">
        <f t="shared" ca="1" si="104"/>
        <v>347</v>
      </c>
      <c r="AJ718" s="134">
        <f>(K718*'User Input'!$K$6)+(L718*'User Input'!$K$2)+(M718*'User Input'!$K$3)+(N718*'User Input'!$K$4)+(R718*'User Input'!$K$7)+(S718*'User Input'!$K$8)+(P718*'User Input'!$K$10)+(Q718*'User Input'!$K$9)+(O718*'User Input'!$K$11)+(I718*'User Input'!$K$12)</f>
        <v>39.900000000000006</v>
      </c>
      <c r="AK718">
        <f t="shared" si="97"/>
        <v>1.6625000000000003</v>
      </c>
      <c r="AL718" s="209">
        <f t="shared" ca="1" si="105"/>
        <v>589</v>
      </c>
      <c r="AM718" s="209">
        <f t="shared" ca="1" si="101"/>
        <v>375</v>
      </c>
      <c r="AN718" s="209">
        <f t="shared" ca="1" si="102"/>
        <v>541</v>
      </c>
    </row>
    <row r="719" spans="2:40" x14ac:dyDescent="0.2">
      <c r="B719" t="s">
        <v>2367</v>
      </c>
      <c r="C719" t="s">
        <v>117</v>
      </c>
      <c r="D719" t="s">
        <v>9</v>
      </c>
      <c r="E719" t="s">
        <v>9</v>
      </c>
      <c r="F719">
        <v>-13.2</v>
      </c>
      <c r="G719">
        <v>24</v>
      </c>
      <c r="H719">
        <v>0</v>
      </c>
      <c r="I719">
        <v>0</v>
      </c>
      <c r="J719">
        <v>105</v>
      </c>
      <c r="K719">
        <v>24.3</v>
      </c>
      <c r="L719">
        <v>1</v>
      </c>
      <c r="M719">
        <v>1</v>
      </c>
      <c r="N719">
        <v>0</v>
      </c>
      <c r="O719">
        <v>3</v>
      </c>
      <c r="P719">
        <v>24</v>
      </c>
      <c r="Q719">
        <v>12</v>
      </c>
      <c r="R719">
        <v>23</v>
      </c>
      <c r="S719">
        <v>9</v>
      </c>
      <c r="T719">
        <v>1</v>
      </c>
      <c r="U719">
        <v>3</v>
      </c>
      <c r="V719">
        <v>4.26</v>
      </c>
      <c r="W719">
        <v>3.79</v>
      </c>
      <c r="X719">
        <v>1.36</v>
      </c>
      <c r="Y719">
        <v>44</v>
      </c>
      <c r="Z719">
        <v>20</v>
      </c>
      <c r="AA719">
        <v>37</v>
      </c>
      <c r="AB719">
        <v>0.29699999999999999</v>
      </c>
      <c r="AC719">
        <v>0</v>
      </c>
      <c r="AD719" s="134">
        <f t="shared" si="98"/>
        <v>8.518518518518519</v>
      </c>
      <c r="AE719" s="134">
        <f t="shared" si="99"/>
        <v>3.333333333333333</v>
      </c>
      <c r="AF719" s="134">
        <f t="shared" si="100"/>
        <v>5.185185185185186</v>
      </c>
      <c r="AH719" s="209">
        <f t="shared" si="103"/>
        <v>0</v>
      </c>
      <c r="AI719" s="209">
        <f t="shared" ca="1" si="104"/>
        <v>347</v>
      </c>
      <c r="AJ719" s="134">
        <f>(K719*'User Input'!$K$6)+(L719*'User Input'!$K$2)+(M719*'User Input'!$K$3)+(N719*'User Input'!$K$4)+(R719*'User Input'!$K$7)+(S719*'User Input'!$K$8)+(P719*'User Input'!$K$10)+(Q719*'User Input'!$K$9)+(O719*'User Input'!$K$11)+(I719*'User Input'!$K$12)</f>
        <v>41.400000000000006</v>
      </c>
      <c r="AK719">
        <f t="shared" ref="AK719:AK782" si="106">IF(E719="SP",IF(AND(ABS(G719-H719)&lt;3,H719&gt;9),AJ719/H719,0),AJ719/G719)</f>
        <v>1.7250000000000003</v>
      </c>
      <c r="AL719" s="209">
        <f t="shared" ca="1" si="105"/>
        <v>569</v>
      </c>
      <c r="AM719" s="209">
        <f t="shared" ca="1" si="101"/>
        <v>393</v>
      </c>
      <c r="AN719" s="209">
        <f t="shared" ca="1" si="102"/>
        <v>541</v>
      </c>
    </row>
    <row r="720" spans="2:40" x14ac:dyDescent="0.2">
      <c r="B720" t="s">
        <v>968</v>
      </c>
      <c r="C720" t="s">
        <v>131</v>
      </c>
      <c r="D720" t="s">
        <v>9</v>
      </c>
      <c r="E720" t="s">
        <v>9</v>
      </c>
      <c r="F720">
        <v>-13.2</v>
      </c>
      <c r="G720">
        <v>24</v>
      </c>
      <c r="H720">
        <v>0</v>
      </c>
      <c r="I720">
        <v>0</v>
      </c>
      <c r="J720">
        <v>116</v>
      </c>
      <c r="K720">
        <v>26.7</v>
      </c>
      <c r="L720">
        <v>1</v>
      </c>
      <c r="M720">
        <v>1</v>
      </c>
      <c r="N720">
        <v>0</v>
      </c>
      <c r="O720">
        <v>3</v>
      </c>
      <c r="P720">
        <v>27</v>
      </c>
      <c r="Q720">
        <v>14</v>
      </c>
      <c r="R720">
        <v>23</v>
      </c>
      <c r="S720">
        <v>10</v>
      </c>
      <c r="T720">
        <v>1</v>
      </c>
      <c r="U720">
        <v>4</v>
      </c>
      <c r="V720">
        <v>4.54</v>
      </c>
      <c r="W720">
        <v>3.98</v>
      </c>
      <c r="X720">
        <v>1.37</v>
      </c>
      <c r="Y720">
        <v>39</v>
      </c>
      <c r="Z720">
        <v>21</v>
      </c>
      <c r="AA720">
        <v>41</v>
      </c>
      <c r="AB720">
        <v>0.29199999999999998</v>
      </c>
      <c r="AC720">
        <v>0</v>
      </c>
      <c r="AD720" s="134">
        <f t="shared" si="98"/>
        <v>7.7528089887640448</v>
      </c>
      <c r="AE720" s="134">
        <f t="shared" si="99"/>
        <v>3.3707865168539328</v>
      </c>
      <c r="AF720" s="134">
        <f t="shared" si="100"/>
        <v>4.382022471910112</v>
      </c>
      <c r="AH720" s="209">
        <f t="shared" si="103"/>
        <v>0</v>
      </c>
      <c r="AI720" s="209">
        <f t="shared" ca="1" si="104"/>
        <v>347</v>
      </c>
      <c r="AJ720" s="134">
        <f>(K720*'User Input'!$K$6)+(L720*'User Input'!$K$2)+(M720*'User Input'!$K$3)+(N720*'User Input'!$K$4)+(R720*'User Input'!$K$7)+(S720*'User Input'!$K$8)+(P720*'User Input'!$K$10)+(Q720*'User Input'!$K$9)+(O720*'User Input'!$K$11)+(I720*'User Input'!$K$12)</f>
        <v>42.599999999999994</v>
      </c>
      <c r="AK720">
        <f t="shared" si="106"/>
        <v>1.7749999999999997</v>
      </c>
      <c r="AL720" s="209">
        <f t="shared" ca="1" si="105"/>
        <v>562</v>
      </c>
      <c r="AM720" s="209">
        <f t="shared" ca="1" si="101"/>
        <v>240</v>
      </c>
      <c r="AN720" s="209">
        <f t="shared" ca="1" si="102"/>
        <v>466</v>
      </c>
    </row>
    <row r="721" spans="2:40" x14ac:dyDescent="0.2">
      <c r="B721" t="s">
        <v>2363</v>
      </c>
      <c r="C721" t="s">
        <v>122</v>
      </c>
      <c r="D721" t="s">
        <v>111</v>
      </c>
      <c r="E721" t="s">
        <v>111</v>
      </c>
      <c r="F721">
        <v>-13.2</v>
      </c>
      <c r="G721">
        <v>8</v>
      </c>
      <c r="H721">
        <v>8</v>
      </c>
      <c r="I721">
        <v>3</v>
      </c>
      <c r="J721">
        <v>174</v>
      </c>
      <c r="K721">
        <v>39.700000000000003</v>
      </c>
      <c r="L721">
        <v>2</v>
      </c>
      <c r="M721">
        <v>3</v>
      </c>
      <c r="N721">
        <v>0</v>
      </c>
      <c r="O721">
        <v>0</v>
      </c>
      <c r="P721">
        <v>40</v>
      </c>
      <c r="Q721">
        <v>21</v>
      </c>
      <c r="R721">
        <v>36</v>
      </c>
      <c r="S721">
        <v>16</v>
      </c>
      <c r="T721">
        <v>2</v>
      </c>
      <c r="U721">
        <v>6</v>
      </c>
      <c r="V721">
        <v>4.7300000000000004</v>
      </c>
      <c r="W721">
        <v>4.09</v>
      </c>
      <c r="X721">
        <v>1.4</v>
      </c>
      <c r="Y721">
        <v>42</v>
      </c>
      <c r="Z721">
        <v>20</v>
      </c>
      <c r="AA721">
        <v>38</v>
      </c>
      <c r="AB721">
        <v>0.29399999999999998</v>
      </c>
      <c r="AC721">
        <v>0</v>
      </c>
      <c r="AD721" s="134">
        <f t="shared" si="98"/>
        <v>8.1612090680100753</v>
      </c>
      <c r="AE721" s="134">
        <f t="shared" si="99"/>
        <v>3.6272040302267001</v>
      </c>
      <c r="AF721" s="134">
        <f t="shared" si="100"/>
        <v>4.5340050377833752</v>
      </c>
      <c r="AH721" s="209">
        <f t="shared" si="103"/>
        <v>3</v>
      </c>
      <c r="AI721" s="209">
        <f t="shared" ca="1" si="104"/>
        <v>195</v>
      </c>
      <c r="AJ721" s="134">
        <f>(K721*'User Input'!$K$6)+(L721*'User Input'!$K$2)+(M721*'User Input'!$K$3)+(N721*'User Input'!$K$4)+(R721*'User Input'!$K$7)+(S721*'User Input'!$K$8)+(P721*'User Input'!$K$10)+(Q721*'User Input'!$K$9)+(O721*'User Input'!$K$11)+(I721*'User Input'!$K$12)</f>
        <v>68.100000000000023</v>
      </c>
      <c r="AK721">
        <f t="shared" si="106"/>
        <v>0</v>
      </c>
      <c r="AL721" s="209">
        <f t="shared" ca="1" si="105"/>
        <v>432</v>
      </c>
      <c r="AM721" s="209">
        <f t="shared" ca="1" si="101"/>
        <v>149</v>
      </c>
      <c r="AN721" s="209">
        <f t="shared" ca="1" si="102"/>
        <v>331</v>
      </c>
    </row>
    <row r="722" spans="2:40" x14ac:dyDescent="0.2">
      <c r="B722" t="s">
        <v>2502</v>
      </c>
      <c r="C722" t="s">
        <v>132</v>
      </c>
      <c r="D722" t="s">
        <v>9</v>
      </c>
      <c r="E722" t="s">
        <v>9</v>
      </c>
      <c r="F722">
        <v>-13.2</v>
      </c>
      <c r="G722">
        <v>24</v>
      </c>
      <c r="H722">
        <v>0</v>
      </c>
      <c r="I722">
        <v>0</v>
      </c>
      <c r="J722">
        <v>107</v>
      </c>
      <c r="K722">
        <v>24.3</v>
      </c>
      <c r="L722">
        <v>1</v>
      </c>
      <c r="M722">
        <v>1</v>
      </c>
      <c r="N722">
        <v>0</v>
      </c>
      <c r="O722">
        <v>2</v>
      </c>
      <c r="P722">
        <v>22</v>
      </c>
      <c r="Q722">
        <v>12</v>
      </c>
      <c r="R722">
        <v>24</v>
      </c>
      <c r="S722">
        <v>12</v>
      </c>
      <c r="T722">
        <v>1</v>
      </c>
      <c r="U722">
        <v>3</v>
      </c>
      <c r="V722">
        <v>4.3</v>
      </c>
      <c r="W722">
        <v>4.0599999999999996</v>
      </c>
      <c r="X722">
        <v>1.4</v>
      </c>
      <c r="Y722">
        <v>37</v>
      </c>
      <c r="Z722">
        <v>21</v>
      </c>
      <c r="AA722">
        <v>42</v>
      </c>
      <c r="AB722">
        <v>0.28399999999999997</v>
      </c>
      <c r="AC722">
        <v>0</v>
      </c>
      <c r="AD722" s="134">
        <f t="shared" si="98"/>
        <v>8.8888888888888893</v>
      </c>
      <c r="AE722" s="134">
        <f t="shared" si="99"/>
        <v>4.4444444444444446</v>
      </c>
      <c r="AF722" s="134">
        <f t="shared" si="100"/>
        <v>4.4444444444444446</v>
      </c>
      <c r="AH722" s="209">
        <f t="shared" si="103"/>
        <v>0</v>
      </c>
      <c r="AI722" s="209">
        <f t="shared" ca="1" si="104"/>
        <v>347</v>
      </c>
      <c r="AJ722" s="134">
        <f>(K722*'User Input'!$K$6)+(L722*'User Input'!$K$2)+(M722*'User Input'!$K$3)+(N722*'User Input'!$K$4)+(R722*'User Input'!$K$7)+(S722*'User Input'!$K$8)+(P722*'User Input'!$K$10)+(Q722*'User Input'!$K$9)+(O722*'User Input'!$K$11)+(I722*'User Input'!$K$12)</f>
        <v>40.900000000000006</v>
      </c>
      <c r="AK722">
        <f t="shared" si="106"/>
        <v>1.7041666666666668</v>
      </c>
      <c r="AL722" s="209">
        <f t="shared" ca="1" si="105"/>
        <v>577</v>
      </c>
      <c r="AM722" s="209">
        <f t="shared" ca="1" si="101"/>
        <v>366</v>
      </c>
      <c r="AN722" s="209">
        <f t="shared" ca="1" si="102"/>
        <v>541</v>
      </c>
    </row>
    <row r="723" spans="2:40" x14ac:dyDescent="0.2">
      <c r="B723" t="s">
        <v>3639</v>
      </c>
      <c r="C723" t="s">
        <v>113</v>
      </c>
      <c r="D723" t="s">
        <v>9</v>
      </c>
      <c r="E723" t="s">
        <v>9</v>
      </c>
      <c r="F723">
        <v>-13.2</v>
      </c>
      <c r="G723">
        <v>24</v>
      </c>
      <c r="H723">
        <v>0</v>
      </c>
      <c r="I723">
        <v>0</v>
      </c>
      <c r="J723">
        <v>106</v>
      </c>
      <c r="K723">
        <v>24.3</v>
      </c>
      <c r="L723">
        <v>1</v>
      </c>
      <c r="M723">
        <v>1</v>
      </c>
      <c r="N723">
        <v>0</v>
      </c>
      <c r="O723">
        <v>2</v>
      </c>
      <c r="P723">
        <v>24</v>
      </c>
      <c r="Q723">
        <v>12</v>
      </c>
      <c r="R723">
        <v>23</v>
      </c>
      <c r="S723">
        <v>9</v>
      </c>
      <c r="T723">
        <v>1</v>
      </c>
      <c r="U723">
        <v>4</v>
      </c>
      <c r="V723">
        <v>4.47</v>
      </c>
      <c r="W723">
        <v>3.83</v>
      </c>
      <c r="X723">
        <v>1.36</v>
      </c>
      <c r="Y723">
        <v>41</v>
      </c>
      <c r="Z723">
        <v>21</v>
      </c>
      <c r="AA723">
        <v>39</v>
      </c>
      <c r="AB723">
        <v>0.28899999999999998</v>
      </c>
      <c r="AC723">
        <v>0</v>
      </c>
      <c r="AD723" s="134">
        <f t="shared" si="98"/>
        <v>8.518518518518519</v>
      </c>
      <c r="AE723" s="134">
        <f t="shared" si="99"/>
        <v>3.333333333333333</v>
      </c>
      <c r="AF723" s="134">
        <f t="shared" si="100"/>
        <v>5.185185185185186</v>
      </c>
      <c r="AH723" s="209">
        <f t="shared" si="103"/>
        <v>0</v>
      </c>
      <c r="AI723" s="209">
        <f t="shared" ca="1" si="104"/>
        <v>347</v>
      </c>
      <c r="AJ723" s="134">
        <f>(K723*'User Input'!$K$6)+(L723*'User Input'!$K$2)+(M723*'User Input'!$K$3)+(N723*'User Input'!$K$4)+(R723*'User Input'!$K$7)+(S723*'User Input'!$K$8)+(P723*'User Input'!$K$10)+(Q723*'User Input'!$K$9)+(O723*'User Input'!$K$11)+(I723*'User Input'!$K$12)</f>
        <v>41.400000000000006</v>
      </c>
      <c r="AK723">
        <f t="shared" si="106"/>
        <v>1.7250000000000003</v>
      </c>
      <c r="AL723" s="209">
        <f t="shared" ca="1" si="105"/>
        <v>569</v>
      </c>
      <c r="AM723" s="209">
        <f t="shared" ca="1" si="101"/>
        <v>262</v>
      </c>
      <c r="AN723" s="209">
        <f t="shared" ca="1" si="102"/>
        <v>466</v>
      </c>
    </row>
    <row r="724" spans="2:40" x14ac:dyDescent="0.2">
      <c r="B724" t="s">
        <v>2476</v>
      </c>
      <c r="C724" t="s">
        <v>141</v>
      </c>
      <c r="D724" t="s">
        <v>9</v>
      </c>
      <c r="E724" t="s">
        <v>9</v>
      </c>
      <c r="F724">
        <v>-13.2</v>
      </c>
      <c r="G724">
        <v>24</v>
      </c>
      <c r="H724">
        <v>0</v>
      </c>
      <c r="I724">
        <v>0</v>
      </c>
      <c r="J724">
        <v>106</v>
      </c>
      <c r="K724">
        <v>24.3</v>
      </c>
      <c r="L724">
        <v>1</v>
      </c>
      <c r="M724">
        <v>1</v>
      </c>
      <c r="N724">
        <v>0</v>
      </c>
      <c r="O724">
        <v>2</v>
      </c>
      <c r="P724">
        <v>23</v>
      </c>
      <c r="Q724">
        <v>11</v>
      </c>
      <c r="R724">
        <v>24</v>
      </c>
      <c r="S724">
        <v>12</v>
      </c>
      <c r="T724">
        <v>1</v>
      </c>
      <c r="U724">
        <v>3</v>
      </c>
      <c r="V724">
        <v>4.1399999999999997</v>
      </c>
      <c r="W724">
        <v>3.95</v>
      </c>
      <c r="X724">
        <v>1.41</v>
      </c>
      <c r="Y724">
        <v>46</v>
      </c>
      <c r="Z724">
        <v>20</v>
      </c>
      <c r="AA724">
        <v>34</v>
      </c>
      <c r="AB724">
        <v>0.29399999999999998</v>
      </c>
      <c r="AC724">
        <v>0</v>
      </c>
      <c r="AD724" s="134">
        <f t="shared" si="98"/>
        <v>8.8888888888888893</v>
      </c>
      <c r="AE724" s="134">
        <f t="shared" si="99"/>
        <v>4.4444444444444446</v>
      </c>
      <c r="AF724" s="134">
        <f t="shared" si="100"/>
        <v>4.4444444444444446</v>
      </c>
      <c r="AH724" s="209">
        <f t="shared" si="103"/>
        <v>0</v>
      </c>
      <c r="AI724" s="209">
        <f t="shared" ca="1" si="104"/>
        <v>347</v>
      </c>
      <c r="AJ724" s="134">
        <f>(K724*'User Input'!$K$6)+(L724*'User Input'!$K$2)+(M724*'User Input'!$K$3)+(N724*'User Input'!$K$4)+(R724*'User Input'!$K$7)+(S724*'User Input'!$K$8)+(P724*'User Input'!$K$10)+(Q724*'User Input'!$K$9)+(O724*'User Input'!$K$11)+(I724*'User Input'!$K$12)</f>
        <v>40.900000000000006</v>
      </c>
      <c r="AK724">
        <f t="shared" si="106"/>
        <v>1.7041666666666668</v>
      </c>
      <c r="AL724" s="209">
        <f t="shared" ca="1" si="105"/>
        <v>577</v>
      </c>
      <c r="AM724" s="209">
        <f t="shared" ca="1" si="101"/>
        <v>454</v>
      </c>
      <c r="AN724" s="209">
        <f t="shared" ca="1" si="102"/>
        <v>541</v>
      </c>
    </row>
    <row r="725" spans="2:40" x14ac:dyDescent="0.2">
      <c r="B725" t="s">
        <v>344</v>
      </c>
      <c r="C725" t="s">
        <v>340</v>
      </c>
      <c r="D725" t="s">
        <v>9</v>
      </c>
      <c r="E725" t="s">
        <v>9</v>
      </c>
      <c r="F725">
        <v>-13.3</v>
      </c>
      <c r="G725">
        <v>24</v>
      </c>
      <c r="H725">
        <v>0</v>
      </c>
      <c r="I725">
        <v>0</v>
      </c>
      <c r="J725">
        <v>129</v>
      </c>
      <c r="K725">
        <v>29.2</v>
      </c>
      <c r="L725">
        <v>1</v>
      </c>
      <c r="M725">
        <v>2</v>
      </c>
      <c r="N725">
        <v>0</v>
      </c>
      <c r="O725">
        <v>2</v>
      </c>
      <c r="P725">
        <v>29</v>
      </c>
      <c r="Q725">
        <v>15</v>
      </c>
      <c r="R725">
        <v>26</v>
      </c>
      <c r="S725">
        <v>13</v>
      </c>
      <c r="T725">
        <v>2</v>
      </c>
      <c r="U725">
        <v>4</v>
      </c>
      <c r="V725">
        <v>4.5599999999999996</v>
      </c>
      <c r="W725">
        <v>4.08</v>
      </c>
      <c r="X725">
        <v>1.44</v>
      </c>
      <c r="Y725">
        <v>45</v>
      </c>
      <c r="Z725">
        <v>21</v>
      </c>
      <c r="AA725">
        <v>35</v>
      </c>
      <c r="AB725">
        <v>0.29799999999999999</v>
      </c>
      <c r="AC725">
        <v>0</v>
      </c>
      <c r="AD725" s="134">
        <f t="shared" si="98"/>
        <v>8.0136986301369859</v>
      </c>
      <c r="AE725" s="134">
        <f t="shared" si="99"/>
        <v>4.006849315068493</v>
      </c>
      <c r="AF725" s="134">
        <f t="shared" si="100"/>
        <v>4.006849315068493</v>
      </c>
      <c r="AH725" s="209">
        <f t="shared" si="103"/>
        <v>0</v>
      </c>
      <c r="AI725" s="209">
        <f t="shared" ca="1" si="104"/>
        <v>347</v>
      </c>
      <c r="AJ725" s="134">
        <f>(K725*'User Input'!$K$6)+(L725*'User Input'!$K$2)+(M725*'User Input'!$K$3)+(N725*'User Input'!$K$4)+(R725*'User Input'!$K$7)+(S725*'User Input'!$K$8)+(P725*'User Input'!$K$10)+(Q725*'User Input'!$K$9)+(O725*'User Input'!$K$11)+(I725*'User Input'!$K$12)</f>
        <v>40.599999999999994</v>
      </c>
      <c r="AK725">
        <f t="shared" si="106"/>
        <v>1.6916666666666664</v>
      </c>
      <c r="AL725" s="209">
        <f t="shared" ca="1" si="105"/>
        <v>584</v>
      </c>
      <c r="AM725" s="209">
        <f t="shared" ca="1" si="101"/>
        <v>232</v>
      </c>
      <c r="AN725" s="209">
        <f t="shared" ca="1" si="102"/>
        <v>466</v>
      </c>
    </row>
    <row r="726" spans="2:40" x14ac:dyDescent="0.2">
      <c r="B726" t="s">
        <v>1001</v>
      </c>
      <c r="C726" t="s">
        <v>130</v>
      </c>
      <c r="D726" t="s">
        <v>9</v>
      </c>
      <c r="E726" t="s">
        <v>9</v>
      </c>
      <c r="F726">
        <v>-13.3</v>
      </c>
      <c r="G726">
        <v>24</v>
      </c>
      <c r="H726">
        <v>0</v>
      </c>
      <c r="I726">
        <v>0</v>
      </c>
      <c r="J726">
        <v>72</v>
      </c>
      <c r="K726">
        <v>17</v>
      </c>
      <c r="L726">
        <v>1</v>
      </c>
      <c r="M726">
        <v>1</v>
      </c>
      <c r="N726">
        <v>0</v>
      </c>
      <c r="O726">
        <v>2</v>
      </c>
      <c r="P726">
        <v>15</v>
      </c>
      <c r="Q726">
        <v>7</v>
      </c>
      <c r="R726">
        <v>17</v>
      </c>
      <c r="S726">
        <v>6</v>
      </c>
      <c r="T726">
        <v>1</v>
      </c>
      <c r="U726">
        <v>2</v>
      </c>
      <c r="V726">
        <v>3.77</v>
      </c>
      <c r="W726">
        <v>3.6</v>
      </c>
      <c r="X726">
        <v>1.26</v>
      </c>
      <c r="Y726">
        <v>38</v>
      </c>
      <c r="Z726">
        <v>20</v>
      </c>
      <c r="AA726">
        <v>42</v>
      </c>
      <c r="AB726">
        <v>0.28399999999999997</v>
      </c>
      <c r="AC726">
        <v>0</v>
      </c>
      <c r="AD726" s="134">
        <f t="shared" si="98"/>
        <v>9</v>
      </c>
      <c r="AE726" s="134">
        <f t="shared" si="99"/>
        <v>3.1764705882352939</v>
      </c>
      <c r="AF726" s="134">
        <f t="shared" si="100"/>
        <v>5.8235294117647065</v>
      </c>
      <c r="AH726" s="209">
        <f t="shared" si="103"/>
        <v>0</v>
      </c>
      <c r="AI726" s="209">
        <f t="shared" ca="1" si="104"/>
        <v>347</v>
      </c>
      <c r="AJ726" s="134">
        <f>(K726*'User Input'!$K$6)+(L726*'User Input'!$K$2)+(M726*'User Input'!$K$3)+(N726*'User Input'!$K$4)+(R726*'User Input'!$K$7)+(S726*'User Input'!$K$8)+(P726*'User Input'!$K$10)+(Q726*'User Input'!$K$9)+(O726*'User Input'!$K$11)+(I726*'User Input'!$K$12)</f>
        <v>33.5</v>
      </c>
      <c r="AK726">
        <f t="shared" si="106"/>
        <v>1.3958333333333333</v>
      </c>
      <c r="AL726" s="209">
        <f t="shared" ca="1" si="105"/>
        <v>653</v>
      </c>
      <c r="AM726" s="209">
        <f t="shared" ca="1" si="101"/>
        <v>650</v>
      </c>
      <c r="AN726" s="209">
        <f t="shared" ca="1" si="102"/>
        <v>666</v>
      </c>
    </row>
    <row r="727" spans="2:40" x14ac:dyDescent="0.2">
      <c r="B727" t="s">
        <v>783</v>
      </c>
      <c r="C727" t="s">
        <v>133</v>
      </c>
      <c r="D727" t="s">
        <v>9</v>
      </c>
      <c r="E727" t="s">
        <v>9</v>
      </c>
      <c r="F727">
        <v>-13.3</v>
      </c>
      <c r="G727">
        <v>24</v>
      </c>
      <c r="H727">
        <v>0</v>
      </c>
      <c r="I727">
        <v>0</v>
      </c>
      <c r="J727">
        <v>106</v>
      </c>
      <c r="K727">
        <v>24.3</v>
      </c>
      <c r="L727">
        <v>1</v>
      </c>
      <c r="M727">
        <v>1</v>
      </c>
      <c r="N727">
        <v>0</v>
      </c>
      <c r="O727">
        <v>2</v>
      </c>
      <c r="P727">
        <v>23</v>
      </c>
      <c r="Q727">
        <v>12</v>
      </c>
      <c r="R727">
        <v>24</v>
      </c>
      <c r="S727">
        <v>11</v>
      </c>
      <c r="T727">
        <v>1</v>
      </c>
      <c r="U727">
        <v>3</v>
      </c>
      <c r="V727">
        <v>4.4000000000000004</v>
      </c>
      <c r="W727">
        <v>3.96</v>
      </c>
      <c r="X727">
        <v>1.38</v>
      </c>
      <c r="Y727">
        <v>37</v>
      </c>
      <c r="Z727">
        <v>21</v>
      </c>
      <c r="AA727">
        <v>42</v>
      </c>
      <c r="AB727">
        <v>0.28699999999999998</v>
      </c>
      <c r="AC727">
        <v>0</v>
      </c>
      <c r="AD727" s="134">
        <f t="shared" si="98"/>
        <v>8.8888888888888893</v>
      </c>
      <c r="AE727" s="134">
        <f t="shared" si="99"/>
        <v>4.0740740740740735</v>
      </c>
      <c r="AF727" s="134">
        <f t="shared" si="100"/>
        <v>4.8148148148148158</v>
      </c>
      <c r="AH727" s="209">
        <f t="shared" si="103"/>
        <v>0</v>
      </c>
      <c r="AI727" s="209">
        <f t="shared" ca="1" si="104"/>
        <v>347</v>
      </c>
      <c r="AJ727" s="134">
        <f>(K727*'User Input'!$K$6)+(L727*'User Input'!$K$2)+(M727*'User Input'!$K$3)+(N727*'User Input'!$K$4)+(R727*'User Input'!$K$7)+(S727*'User Input'!$K$8)+(P727*'User Input'!$K$10)+(Q727*'User Input'!$K$9)+(O727*'User Input'!$K$11)+(I727*'User Input'!$K$12)</f>
        <v>40.900000000000006</v>
      </c>
      <c r="AK727">
        <f t="shared" si="106"/>
        <v>1.7041666666666668</v>
      </c>
      <c r="AL727" s="209">
        <f t="shared" ca="1" si="105"/>
        <v>577</v>
      </c>
      <c r="AM727" s="209">
        <f t="shared" ca="1" si="101"/>
        <v>290</v>
      </c>
      <c r="AN727" s="209">
        <f t="shared" ca="1" si="102"/>
        <v>541</v>
      </c>
    </row>
    <row r="728" spans="2:40" x14ac:dyDescent="0.2">
      <c r="B728" t="s">
        <v>1460</v>
      </c>
      <c r="C728" t="s">
        <v>810</v>
      </c>
      <c r="D728" t="s">
        <v>9</v>
      </c>
      <c r="E728" t="s">
        <v>9</v>
      </c>
      <c r="F728">
        <v>-13.3</v>
      </c>
      <c r="G728">
        <v>31</v>
      </c>
      <c r="H728">
        <v>0</v>
      </c>
      <c r="I728">
        <v>0</v>
      </c>
      <c r="J728">
        <v>151</v>
      </c>
      <c r="K728">
        <v>33.9</v>
      </c>
      <c r="L728">
        <v>2</v>
      </c>
      <c r="M728">
        <v>2</v>
      </c>
      <c r="N728">
        <v>0</v>
      </c>
      <c r="O728">
        <v>3</v>
      </c>
      <c r="P728">
        <v>33</v>
      </c>
      <c r="Q728">
        <v>18</v>
      </c>
      <c r="R728">
        <v>32</v>
      </c>
      <c r="S728">
        <v>18</v>
      </c>
      <c r="T728">
        <v>2</v>
      </c>
      <c r="U728">
        <v>5</v>
      </c>
      <c r="V728">
        <v>4.7</v>
      </c>
      <c r="W728">
        <v>4.2300000000000004</v>
      </c>
      <c r="X728">
        <v>1.48</v>
      </c>
      <c r="Y728">
        <v>43</v>
      </c>
      <c r="Z728">
        <v>20</v>
      </c>
      <c r="AA728">
        <v>37</v>
      </c>
      <c r="AB728">
        <v>0.29299999999999998</v>
      </c>
      <c r="AC728">
        <v>0</v>
      </c>
      <c r="AD728" s="134">
        <f t="shared" si="98"/>
        <v>8.4955752212389388</v>
      </c>
      <c r="AE728" s="134">
        <f t="shared" si="99"/>
        <v>4.778761061946903</v>
      </c>
      <c r="AF728" s="134">
        <f t="shared" si="100"/>
        <v>3.7168141592920358</v>
      </c>
      <c r="AH728" s="209">
        <f t="shared" si="103"/>
        <v>0</v>
      </c>
      <c r="AI728" s="209">
        <f t="shared" ca="1" si="104"/>
        <v>347</v>
      </c>
      <c r="AJ728" s="134">
        <f>(K728*'User Input'!$K$6)+(L728*'User Input'!$K$2)+(M728*'User Input'!$K$3)+(N728*'User Input'!$K$4)+(R728*'User Input'!$K$7)+(S728*'User Input'!$K$8)+(P728*'User Input'!$K$10)+(Q728*'User Input'!$K$9)+(O728*'User Input'!$K$11)+(I728*'User Input'!$K$12)</f>
        <v>52.699999999999989</v>
      </c>
      <c r="AK728">
        <f t="shared" si="106"/>
        <v>1.6999999999999997</v>
      </c>
      <c r="AL728" s="209">
        <f t="shared" ca="1" si="105"/>
        <v>498</v>
      </c>
      <c r="AM728" s="209">
        <f t="shared" ca="1" si="101"/>
        <v>166</v>
      </c>
      <c r="AN728" s="209">
        <f t="shared" ca="1" si="102"/>
        <v>395</v>
      </c>
    </row>
    <row r="729" spans="2:40" x14ac:dyDescent="0.2">
      <c r="B729" t="s">
        <v>2370</v>
      </c>
      <c r="C729" t="s">
        <v>716</v>
      </c>
      <c r="D729" t="s">
        <v>9</v>
      </c>
      <c r="E729" t="s">
        <v>9</v>
      </c>
      <c r="F729">
        <v>-13.4</v>
      </c>
      <c r="G729">
        <v>24</v>
      </c>
      <c r="H729">
        <v>0</v>
      </c>
      <c r="I729">
        <v>0</v>
      </c>
      <c r="J729">
        <v>64</v>
      </c>
      <c r="K729">
        <v>14.6</v>
      </c>
      <c r="L729">
        <v>1</v>
      </c>
      <c r="M729">
        <v>1</v>
      </c>
      <c r="N729">
        <v>0</v>
      </c>
      <c r="O729">
        <v>2</v>
      </c>
      <c r="P729">
        <v>11</v>
      </c>
      <c r="Q729">
        <v>5</v>
      </c>
      <c r="R729">
        <v>19</v>
      </c>
      <c r="S729">
        <v>10</v>
      </c>
      <c r="T729">
        <v>1</v>
      </c>
      <c r="U729">
        <v>1</v>
      </c>
      <c r="V729">
        <v>3.35</v>
      </c>
      <c r="W729">
        <v>3.71</v>
      </c>
      <c r="X729">
        <v>1.43</v>
      </c>
      <c r="Y729">
        <v>53</v>
      </c>
      <c r="Z729">
        <v>21</v>
      </c>
      <c r="AA729">
        <v>27</v>
      </c>
      <c r="AB729">
        <v>0.3</v>
      </c>
      <c r="AC729">
        <v>0</v>
      </c>
      <c r="AD729" s="134">
        <f t="shared" si="98"/>
        <v>11.712328767123289</v>
      </c>
      <c r="AE729" s="134">
        <f t="shared" si="99"/>
        <v>6.1643835616438354</v>
      </c>
      <c r="AF729" s="134">
        <f t="shared" si="100"/>
        <v>5.5479452054794534</v>
      </c>
      <c r="AH729" s="209">
        <f t="shared" si="103"/>
        <v>0</v>
      </c>
      <c r="AI729" s="209">
        <f t="shared" ca="1" si="104"/>
        <v>347</v>
      </c>
      <c r="AJ729" s="134">
        <f>(K729*'User Input'!$K$6)+(L729*'User Input'!$K$2)+(M729*'User Input'!$K$3)+(N729*'User Input'!$K$4)+(R729*'User Input'!$K$7)+(S729*'User Input'!$K$8)+(P729*'User Input'!$K$10)+(Q729*'User Input'!$K$9)+(O729*'User Input'!$K$11)+(I729*'User Input'!$K$12)</f>
        <v>29.299999999999997</v>
      </c>
      <c r="AK729">
        <f t="shared" si="106"/>
        <v>1.2208333333333332</v>
      </c>
      <c r="AL729" s="209">
        <f t="shared" ca="1" si="105"/>
        <v>684</v>
      </c>
      <c r="AM729" s="209">
        <f t="shared" ca="1" si="101"/>
        <v>752</v>
      </c>
      <c r="AN729" s="209">
        <f t="shared" ca="1" si="102"/>
        <v>728</v>
      </c>
    </row>
    <row r="730" spans="2:40" x14ac:dyDescent="0.2">
      <c r="B730" t="s">
        <v>3640</v>
      </c>
      <c r="C730" t="s">
        <v>719</v>
      </c>
      <c r="D730" t="s">
        <v>9</v>
      </c>
      <c r="E730" t="s">
        <v>9</v>
      </c>
      <c r="F730">
        <v>-13.4</v>
      </c>
      <c r="G730">
        <v>24</v>
      </c>
      <c r="H730">
        <v>0</v>
      </c>
      <c r="I730">
        <v>0</v>
      </c>
      <c r="J730">
        <v>106</v>
      </c>
      <c r="K730">
        <v>24.3</v>
      </c>
      <c r="L730">
        <v>1</v>
      </c>
      <c r="M730">
        <v>1</v>
      </c>
      <c r="N730">
        <v>0</v>
      </c>
      <c r="O730">
        <v>2</v>
      </c>
      <c r="P730">
        <v>23</v>
      </c>
      <c r="Q730">
        <v>12</v>
      </c>
      <c r="R730">
        <v>24</v>
      </c>
      <c r="S730">
        <v>12</v>
      </c>
      <c r="T730">
        <v>1</v>
      </c>
      <c r="U730">
        <v>4</v>
      </c>
      <c r="V730">
        <v>4.6100000000000003</v>
      </c>
      <c r="W730">
        <v>3.96</v>
      </c>
      <c r="X730">
        <v>1.42</v>
      </c>
      <c r="Y730">
        <v>39</v>
      </c>
      <c r="Z730">
        <v>20</v>
      </c>
      <c r="AA730">
        <v>41</v>
      </c>
      <c r="AB730">
        <v>0.28699999999999998</v>
      </c>
      <c r="AC730">
        <v>0</v>
      </c>
      <c r="AD730" s="134">
        <f t="shared" si="98"/>
        <v>8.8888888888888893</v>
      </c>
      <c r="AE730" s="134">
        <f t="shared" si="99"/>
        <v>4.4444444444444446</v>
      </c>
      <c r="AF730" s="134">
        <f t="shared" si="100"/>
        <v>4.4444444444444446</v>
      </c>
      <c r="AH730" s="209">
        <f t="shared" si="103"/>
        <v>0</v>
      </c>
      <c r="AI730" s="209">
        <f t="shared" ca="1" si="104"/>
        <v>347</v>
      </c>
      <c r="AJ730" s="134">
        <f>(K730*'User Input'!$K$6)+(L730*'User Input'!$K$2)+(M730*'User Input'!$K$3)+(N730*'User Input'!$K$4)+(R730*'User Input'!$K$7)+(S730*'User Input'!$K$8)+(P730*'User Input'!$K$10)+(Q730*'User Input'!$K$9)+(O730*'User Input'!$K$11)+(I730*'User Input'!$K$12)</f>
        <v>39.900000000000006</v>
      </c>
      <c r="AK730">
        <f t="shared" si="106"/>
        <v>1.6625000000000003</v>
      </c>
      <c r="AL730" s="209">
        <f t="shared" ca="1" si="105"/>
        <v>589</v>
      </c>
      <c r="AM730" s="209">
        <f t="shared" ca="1" si="101"/>
        <v>215</v>
      </c>
      <c r="AN730" s="209">
        <f t="shared" ca="1" si="102"/>
        <v>466</v>
      </c>
    </row>
    <row r="731" spans="2:40" x14ac:dyDescent="0.2">
      <c r="B731" t="s">
        <v>3641</v>
      </c>
      <c r="C731" t="s">
        <v>139</v>
      </c>
      <c r="D731" t="s">
        <v>9</v>
      </c>
      <c r="E731" t="s">
        <v>9</v>
      </c>
      <c r="F731">
        <v>-13.4</v>
      </c>
      <c r="G731">
        <v>24</v>
      </c>
      <c r="H731">
        <v>0</v>
      </c>
      <c r="I731">
        <v>0</v>
      </c>
      <c r="J731">
        <v>106</v>
      </c>
      <c r="K731">
        <v>24.3</v>
      </c>
      <c r="L731">
        <v>1</v>
      </c>
      <c r="M731">
        <v>1</v>
      </c>
      <c r="N731">
        <v>0</v>
      </c>
      <c r="O731">
        <v>2</v>
      </c>
      <c r="P731">
        <v>23</v>
      </c>
      <c r="Q731">
        <v>12</v>
      </c>
      <c r="R731">
        <v>24</v>
      </c>
      <c r="S731">
        <v>11</v>
      </c>
      <c r="T731">
        <v>1</v>
      </c>
      <c r="U731">
        <v>4</v>
      </c>
      <c r="V731">
        <v>4.51</v>
      </c>
      <c r="W731">
        <v>3.87</v>
      </c>
      <c r="X731">
        <v>1.4</v>
      </c>
      <c r="Y731">
        <v>42</v>
      </c>
      <c r="Z731">
        <v>20</v>
      </c>
      <c r="AA731">
        <v>39</v>
      </c>
      <c r="AB731">
        <v>0.28899999999999998</v>
      </c>
      <c r="AC731">
        <v>0</v>
      </c>
      <c r="AD731" s="134">
        <f t="shared" si="98"/>
        <v>8.8888888888888893</v>
      </c>
      <c r="AE731" s="134">
        <f t="shared" si="99"/>
        <v>4.0740740740740735</v>
      </c>
      <c r="AF731" s="134">
        <f t="shared" si="100"/>
        <v>4.8148148148148158</v>
      </c>
      <c r="AH731" s="209">
        <f t="shared" si="103"/>
        <v>0</v>
      </c>
      <c r="AI731" s="209">
        <f t="shared" ca="1" si="104"/>
        <v>347</v>
      </c>
      <c r="AJ731" s="134">
        <f>(K731*'User Input'!$K$6)+(L731*'User Input'!$K$2)+(M731*'User Input'!$K$3)+(N731*'User Input'!$K$4)+(R731*'User Input'!$K$7)+(S731*'User Input'!$K$8)+(P731*'User Input'!$K$10)+(Q731*'User Input'!$K$9)+(O731*'User Input'!$K$11)+(I731*'User Input'!$K$12)</f>
        <v>40.900000000000006</v>
      </c>
      <c r="AK731">
        <f t="shared" si="106"/>
        <v>1.7041666666666668</v>
      </c>
      <c r="AL731" s="209">
        <f t="shared" ca="1" si="105"/>
        <v>577</v>
      </c>
      <c r="AM731" s="209">
        <f t="shared" ca="1" si="101"/>
        <v>249</v>
      </c>
      <c r="AN731" s="209">
        <f t="shared" ca="1" si="102"/>
        <v>466</v>
      </c>
    </row>
    <row r="732" spans="2:40" x14ac:dyDescent="0.2">
      <c r="B732" t="s">
        <v>562</v>
      </c>
      <c r="C732" t="s">
        <v>716</v>
      </c>
      <c r="D732" t="s">
        <v>9</v>
      </c>
      <c r="E732" t="s">
        <v>9</v>
      </c>
      <c r="F732">
        <v>-13.5</v>
      </c>
      <c r="G732">
        <v>24</v>
      </c>
      <c r="H732">
        <v>0</v>
      </c>
      <c r="I732">
        <v>0</v>
      </c>
      <c r="J732">
        <v>73</v>
      </c>
      <c r="K732">
        <v>17</v>
      </c>
      <c r="L732">
        <v>1</v>
      </c>
      <c r="M732">
        <v>1</v>
      </c>
      <c r="N732">
        <v>0</v>
      </c>
      <c r="O732">
        <v>5</v>
      </c>
      <c r="P732">
        <v>16</v>
      </c>
      <c r="Q732">
        <v>7</v>
      </c>
      <c r="R732">
        <v>16</v>
      </c>
      <c r="S732">
        <v>7</v>
      </c>
      <c r="T732">
        <v>1</v>
      </c>
      <c r="U732">
        <v>2</v>
      </c>
      <c r="V732">
        <v>3.66</v>
      </c>
      <c r="W732">
        <v>3.56</v>
      </c>
      <c r="X732">
        <v>1.34</v>
      </c>
      <c r="Y732">
        <v>52</v>
      </c>
      <c r="Z732">
        <v>21</v>
      </c>
      <c r="AA732">
        <v>28</v>
      </c>
      <c r="AB732">
        <v>0.30099999999999999</v>
      </c>
      <c r="AC732">
        <v>0</v>
      </c>
      <c r="AD732" s="134">
        <f t="shared" si="98"/>
        <v>8.4705882352941178</v>
      </c>
      <c r="AE732" s="134">
        <f t="shared" si="99"/>
        <v>3.7058823529411766</v>
      </c>
      <c r="AF732" s="134">
        <f t="shared" si="100"/>
        <v>4.7647058823529411</v>
      </c>
      <c r="AH732" s="209">
        <f t="shared" si="103"/>
        <v>0</v>
      </c>
      <c r="AI732" s="209">
        <f t="shared" ca="1" si="104"/>
        <v>347</v>
      </c>
      <c r="AJ732" s="134">
        <f>(K732*'User Input'!$K$6)+(L732*'User Input'!$K$2)+(M732*'User Input'!$K$3)+(N732*'User Input'!$K$4)+(R732*'User Input'!$K$7)+(S732*'User Input'!$K$8)+(P732*'User Input'!$K$10)+(Q732*'User Input'!$K$9)+(O732*'User Input'!$K$11)+(I732*'User Input'!$K$12)</f>
        <v>31</v>
      </c>
      <c r="AK732">
        <f t="shared" si="106"/>
        <v>1.2916666666666667</v>
      </c>
      <c r="AL732" s="209">
        <f t="shared" ca="1" si="105"/>
        <v>667</v>
      </c>
      <c r="AM732" s="209">
        <f t="shared" ca="1" si="101"/>
        <v>685</v>
      </c>
      <c r="AN732" s="209">
        <f t="shared" ca="1" si="102"/>
        <v>666</v>
      </c>
    </row>
    <row r="733" spans="2:40" x14ac:dyDescent="0.2">
      <c r="B733" t="s">
        <v>201</v>
      </c>
      <c r="C733" t="s">
        <v>115</v>
      </c>
      <c r="D733" t="s">
        <v>111</v>
      </c>
      <c r="E733" t="s">
        <v>111</v>
      </c>
      <c r="F733">
        <v>-13.5</v>
      </c>
      <c r="G733">
        <v>29</v>
      </c>
      <c r="H733">
        <v>13</v>
      </c>
      <c r="I733">
        <v>5</v>
      </c>
      <c r="J733">
        <v>404</v>
      </c>
      <c r="K733">
        <v>90.9</v>
      </c>
      <c r="L733">
        <v>4</v>
      </c>
      <c r="M733">
        <v>7</v>
      </c>
      <c r="N733">
        <v>0</v>
      </c>
      <c r="O733">
        <v>2</v>
      </c>
      <c r="P733">
        <v>100</v>
      </c>
      <c r="Q733">
        <v>54</v>
      </c>
      <c r="R733">
        <v>68</v>
      </c>
      <c r="S733">
        <v>35</v>
      </c>
      <c r="T733">
        <v>4</v>
      </c>
      <c r="U733">
        <v>16</v>
      </c>
      <c r="V733">
        <v>5.34</v>
      </c>
      <c r="W733">
        <v>4.63</v>
      </c>
      <c r="X733">
        <v>1.48</v>
      </c>
      <c r="Y733">
        <v>37</v>
      </c>
      <c r="Z733">
        <v>21</v>
      </c>
      <c r="AA733">
        <v>42</v>
      </c>
      <c r="AB733">
        <v>0.29599999999999999</v>
      </c>
      <c r="AC733">
        <v>0</v>
      </c>
      <c r="AD733" s="134">
        <f t="shared" si="98"/>
        <v>6.7326732673267324</v>
      </c>
      <c r="AE733" s="134">
        <f t="shared" si="99"/>
        <v>3.4653465346534653</v>
      </c>
      <c r="AF733" s="134">
        <f t="shared" si="100"/>
        <v>3.2673267326732671</v>
      </c>
      <c r="AH733" s="209">
        <f t="shared" si="103"/>
        <v>5</v>
      </c>
      <c r="AI733" s="209">
        <f t="shared" ca="1" si="104"/>
        <v>171</v>
      </c>
      <c r="AJ733" s="134">
        <f>(K733*'User Input'!$K$6)+(L733*'User Input'!$K$2)+(M733*'User Input'!$K$3)+(N733*'User Input'!$K$4)+(R733*'User Input'!$K$7)+(S733*'User Input'!$K$8)+(P733*'User Input'!$K$10)+(Q733*'User Input'!$K$9)+(O733*'User Input'!$K$11)+(I733*'User Input'!$K$12)</f>
        <v>125.70000000000005</v>
      </c>
      <c r="AK733">
        <f t="shared" si="106"/>
        <v>0</v>
      </c>
      <c r="AL733" s="209">
        <f t="shared" ca="1" si="105"/>
        <v>259</v>
      </c>
      <c r="AM733" s="209">
        <f t="shared" ca="1" si="101"/>
        <v>27</v>
      </c>
      <c r="AN733" s="209">
        <f t="shared" ca="1" si="102"/>
        <v>114</v>
      </c>
    </row>
    <row r="734" spans="2:40" x14ac:dyDescent="0.2">
      <c r="B734" t="s">
        <v>396</v>
      </c>
      <c r="C734" t="s">
        <v>134</v>
      </c>
      <c r="D734" t="s">
        <v>9</v>
      </c>
      <c r="E734" t="s">
        <v>9</v>
      </c>
      <c r="F734">
        <v>-13.5</v>
      </c>
      <c r="G734">
        <v>22</v>
      </c>
      <c r="H734">
        <v>0</v>
      </c>
      <c r="I734">
        <v>0</v>
      </c>
      <c r="J734">
        <v>74</v>
      </c>
      <c r="K734">
        <v>17.3</v>
      </c>
      <c r="L734">
        <v>1</v>
      </c>
      <c r="M734">
        <v>1</v>
      </c>
      <c r="N734">
        <v>0</v>
      </c>
      <c r="O734">
        <v>4</v>
      </c>
      <c r="P734">
        <v>17</v>
      </c>
      <c r="Q734">
        <v>8</v>
      </c>
      <c r="R734">
        <v>16</v>
      </c>
      <c r="S734">
        <v>6</v>
      </c>
      <c r="T734">
        <v>1</v>
      </c>
      <c r="U734">
        <v>2</v>
      </c>
      <c r="V734">
        <v>3.92</v>
      </c>
      <c r="W734">
        <v>3.49</v>
      </c>
      <c r="X734">
        <v>1.3</v>
      </c>
      <c r="Y734">
        <v>48</v>
      </c>
      <c r="Z734">
        <v>20</v>
      </c>
      <c r="AA734">
        <v>32</v>
      </c>
      <c r="AB734">
        <v>0.30099999999999999</v>
      </c>
      <c r="AC734">
        <v>0</v>
      </c>
      <c r="AD734" s="134">
        <f t="shared" si="98"/>
        <v>8.3236994219653173</v>
      </c>
      <c r="AE734" s="134">
        <f t="shared" si="99"/>
        <v>3.1213872832369942</v>
      </c>
      <c r="AF734" s="134">
        <f t="shared" si="100"/>
        <v>5.2023121387283231</v>
      </c>
      <c r="AH734" s="209">
        <f t="shared" si="103"/>
        <v>0</v>
      </c>
      <c r="AI734" s="209">
        <f t="shared" ca="1" si="104"/>
        <v>347</v>
      </c>
      <c r="AJ734" s="134">
        <f>(K734*'User Input'!$K$6)+(L734*'User Input'!$K$2)+(M734*'User Input'!$K$3)+(N734*'User Input'!$K$4)+(R734*'User Input'!$K$7)+(S734*'User Input'!$K$8)+(P734*'User Input'!$K$10)+(Q734*'User Input'!$K$9)+(O734*'User Input'!$K$11)+(I734*'User Input'!$K$12)</f>
        <v>30.900000000000006</v>
      </c>
      <c r="AK734">
        <f t="shared" si="106"/>
        <v>1.4045454545454548</v>
      </c>
      <c r="AL734" s="209">
        <f t="shared" ca="1" si="105"/>
        <v>669</v>
      </c>
      <c r="AM734" s="209">
        <f t="shared" ca="1" si="101"/>
        <v>581</v>
      </c>
      <c r="AN734" s="209">
        <f t="shared" ca="1" si="102"/>
        <v>666</v>
      </c>
    </row>
    <row r="735" spans="2:40" x14ac:dyDescent="0.2">
      <c r="B735" t="s">
        <v>598</v>
      </c>
      <c r="C735" t="s">
        <v>716</v>
      </c>
      <c r="D735" t="s">
        <v>9</v>
      </c>
      <c r="E735" t="s">
        <v>9</v>
      </c>
      <c r="F735">
        <v>-13.5</v>
      </c>
      <c r="G735">
        <v>36</v>
      </c>
      <c r="H735">
        <v>0</v>
      </c>
      <c r="I735">
        <v>0</v>
      </c>
      <c r="J735">
        <v>126</v>
      </c>
      <c r="K735">
        <v>28.5</v>
      </c>
      <c r="L735">
        <v>1</v>
      </c>
      <c r="M735">
        <v>1</v>
      </c>
      <c r="N735">
        <v>1</v>
      </c>
      <c r="O735">
        <v>4</v>
      </c>
      <c r="P735">
        <v>29</v>
      </c>
      <c r="Q735">
        <v>14</v>
      </c>
      <c r="R735">
        <v>23</v>
      </c>
      <c r="S735">
        <v>13</v>
      </c>
      <c r="T735">
        <v>1</v>
      </c>
      <c r="U735">
        <v>4</v>
      </c>
      <c r="V735">
        <v>4.5199999999999996</v>
      </c>
      <c r="W735">
        <v>4.33</v>
      </c>
      <c r="X735">
        <v>1.47</v>
      </c>
      <c r="Y735">
        <v>46</v>
      </c>
      <c r="Z735">
        <v>21</v>
      </c>
      <c r="AA735">
        <v>34</v>
      </c>
      <c r="AB735">
        <v>0.29599999999999999</v>
      </c>
      <c r="AC735">
        <v>0</v>
      </c>
      <c r="AD735" s="134">
        <f t="shared" si="98"/>
        <v>7.2631578947368425</v>
      </c>
      <c r="AE735" s="134">
        <f t="shared" si="99"/>
        <v>4.1052631578947372</v>
      </c>
      <c r="AF735" s="134">
        <f t="shared" si="100"/>
        <v>3.1578947368421053</v>
      </c>
      <c r="AH735" s="209">
        <f t="shared" si="103"/>
        <v>0</v>
      </c>
      <c r="AI735" s="209">
        <f t="shared" ca="1" si="104"/>
        <v>347</v>
      </c>
      <c r="AJ735" s="134">
        <f>(K735*'User Input'!$K$6)+(L735*'User Input'!$K$2)+(M735*'User Input'!$K$3)+(N735*'User Input'!$K$4)+(R735*'User Input'!$K$7)+(S735*'User Input'!$K$8)+(P735*'User Input'!$K$10)+(Q735*'User Input'!$K$9)+(O735*'User Input'!$K$11)+(I735*'User Input'!$K$12)</f>
        <v>50</v>
      </c>
      <c r="AK735">
        <f t="shared" si="106"/>
        <v>1.3888888888888888</v>
      </c>
      <c r="AL735" s="209">
        <f t="shared" ca="1" si="105"/>
        <v>516</v>
      </c>
      <c r="AM735" s="209">
        <f t="shared" ca="1" si="101"/>
        <v>248</v>
      </c>
      <c r="AN735" s="209">
        <f t="shared" ca="1" si="102"/>
        <v>466</v>
      </c>
    </row>
    <row r="736" spans="2:40" x14ac:dyDescent="0.2">
      <c r="B736" t="s">
        <v>647</v>
      </c>
      <c r="C736" t="s">
        <v>714</v>
      </c>
      <c r="D736" t="s">
        <v>9</v>
      </c>
      <c r="E736" t="s">
        <v>9</v>
      </c>
      <c r="F736">
        <v>-13.5</v>
      </c>
      <c r="G736">
        <v>10</v>
      </c>
      <c r="H736">
        <v>0</v>
      </c>
      <c r="I736">
        <v>0</v>
      </c>
      <c r="J736">
        <v>75</v>
      </c>
      <c r="K736">
        <v>17.5</v>
      </c>
      <c r="L736">
        <v>1</v>
      </c>
      <c r="M736">
        <v>1</v>
      </c>
      <c r="N736">
        <v>0</v>
      </c>
      <c r="O736">
        <v>1</v>
      </c>
      <c r="P736">
        <v>17</v>
      </c>
      <c r="Q736">
        <v>8</v>
      </c>
      <c r="R736">
        <v>16</v>
      </c>
      <c r="S736">
        <v>5</v>
      </c>
      <c r="T736">
        <v>1</v>
      </c>
      <c r="U736">
        <v>3</v>
      </c>
      <c r="V736">
        <v>4.1100000000000003</v>
      </c>
      <c r="W736">
        <v>3.54</v>
      </c>
      <c r="X736">
        <v>1.27</v>
      </c>
      <c r="Y736">
        <v>41</v>
      </c>
      <c r="Z736">
        <v>21</v>
      </c>
      <c r="AA736">
        <v>39</v>
      </c>
      <c r="AB736">
        <v>0.29399999999999998</v>
      </c>
      <c r="AC736">
        <v>0</v>
      </c>
      <c r="AD736" s="134">
        <f t="shared" si="98"/>
        <v>8.2285714285714278</v>
      </c>
      <c r="AE736" s="134">
        <f t="shared" si="99"/>
        <v>2.5714285714285716</v>
      </c>
      <c r="AF736" s="134">
        <f t="shared" si="100"/>
        <v>5.6571428571428566</v>
      </c>
      <c r="AH736" s="209">
        <f t="shared" si="103"/>
        <v>0</v>
      </c>
      <c r="AI736" s="209">
        <f t="shared" ca="1" si="104"/>
        <v>347</v>
      </c>
      <c r="AJ736" s="134">
        <f>(K736*'User Input'!$K$6)+(L736*'User Input'!$K$2)+(M736*'User Input'!$K$3)+(N736*'User Input'!$K$4)+(R736*'User Input'!$K$7)+(S736*'User Input'!$K$8)+(P736*'User Input'!$K$10)+(Q736*'User Input'!$K$9)+(O736*'User Input'!$K$11)+(I736*'User Input'!$K$12)</f>
        <v>32.5</v>
      </c>
      <c r="AK736">
        <f t="shared" si="106"/>
        <v>3.25</v>
      </c>
      <c r="AL736" s="209">
        <f t="shared" ca="1" si="105"/>
        <v>659</v>
      </c>
      <c r="AM736" s="209">
        <f t="shared" ca="1" si="101"/>
        <v>477</v>
      </c>
      <c r="AN736" s="209">
        <f t="shared" ca="1" si="102"/>
        <v>541</v>
      </c>
    </row>
    <row r="737" spans="2:40" x14ac:dyDescent="0.2">
      <c r="B737" t="s">
        <v>532</v>
      </c>
      <c r="C737" t="s">
        <v>122</v>
      </c>
      <c r="D737" t="s">
        <v>9</v>
      </c>
      <c r="E737" t="s">
        <v>9</v>
      </c>
      <c r="F737">
        <v>-13.5</v>
      </c>
      <c r="G737">
        <v>31</v>
      </c>
      <c r="H737">
        <v>0</v>
      </c>
      <c r="I737">
        <v>0</v>
      </c>
      <c r="J737">
        <v>137</v>
      </c>
      <c r="K737">
        <v>30.8</v>
      </c>
      <c r="L737">
        <v>1</v>
      </c>
      <c r="M737">
        <v>2</v>
      </c>
      <c r="N737">
        <v>0</v>
      </c>
      <c r="O737">
        <v>3</v>
      </c>
      <c r="P737">
        <v>30</v>
      </c>
      <c r="Q737">
        <v>16</v>
      </c>
      <c r="R737">
        <v>30</v>
      </c>
      <c r="S737">
        <v>15</v>
      </c>
      <c r="T737">
        <v>1</v>
      </c>
      <c r="U737">
        <v>5</v>
      </c>
      <c r="V737">
        <v>4.7699999999999996</v>
      </c>
      <c r="W737">
        <v>4.1100000000000003</v>
      </c>
      <c r="X737">
        <v>1.47</v>
      </c>
      <c r="Y737">
        <v>41</v>
      </c>
      <c r="Z737">
        <v>20</v>
      </c>
      <c r="AA737">
        <v>39</v>
      </c>
      <c r="AB737">
        <v>0.29399999999999998</v>
      </c>
      <c r="AC737">
        <v>0</v>
      </c>
      <c r="AD737" s="134">
        <f t="shared" si="98"/>
        <v>8.7662337662337659</v>
      </c>
      <c r="AE737" s="134">
        <f t="shared" si="99"/>
        <v>4.383116883116883</v>
      </c>
      <c r="AF737" s="134">
        <f t="shared" si="100"/>
        <v>4.383116883116883</v>
      </c>
      <c r="AH737" s="209">
        <f t="shared" si="103"/>
        <v>0</v>
      </c>
      <c r="AI737" s="209">
        <f t="shared" ca="1" si="104"/>
        <v>347</v>
      </c>
      <c r="AJ737" s="134">
        <f>(K737*'User Input'!$K$6)+(L737*'User Input'!$K$2)+(M737*'User Input'!$K$3)+(N737*'User Input'!$K$4)+(R737*'User Input'!$K$7)+(S737*'User Input'!$K$8)+(P737*'User Input'!$K$10)+(Q737*'User Input'!$K$9)+(O737*'User Input'!$K$11)+(I737*'User Input'!$K$12)</f>
        <v>43.400000000000006</v>
      </c>
      <c r="AK737">
        <f t="shared" si="106"/>
        <v>1.4000000000000001</v>
      </c>
      <c r="AL737" s="209">
        <f t="shared" ca="1" si="105"/>
        <v>553</v>
      </c>
      <c r="AM737" s="209">
        <f t="shared" ca="1" si="101"/>
        <v>138</v>
      </c>
      <c r="AN737" s="209">
        <f t="shared" ca="1" si="102"/>
        <v>395</v>
      </c>
    </row>
    <row r="738" spans="2:40" x14ac:dyDescent="0.2">
      <c r="B738" t="s">
        <v>2517</v>
      </c>
      <c r="C738" t="s">
        <v>121</v>
      </c>
      <c r="D738" t="s">
        <v>9</v>
      </c>
      <c r="E738" t="s">
        <v>9</v>
      </c>
      <c r="F738">
        <v>-13.5</v>
      </c>
      <c r="G738">
        <v>39</v>
      </c>
      <c r="H738">
        <v>3</v>
      </c>
      <c r="I738">
        <v>1</v>
      </c>
      <c r="J738">
        <v>233</v>
      </c>
      <c r="K738">
        <v>52.2</v>
      </c>
      <c r="L738">
        <v>2</v>
      </c>
      <c r="M738">
        <v>3</v>
      </c>
      <c r="N738">
        <v>0</v>
      </c>
      <c r="O738">
        <v>4</v>
      </c>
      <c r="P738">
        <v>55</v>
      </c>
      <c r="Q738">
        <v>31</v>
      </c>
      <c r="R738">
        <v>40</v>
      </c>
      <c r="S738">
        <v>22</v>
      </c>
      <c r="T738">
        <v>3</v>
      </c>
      <c r="U738">
        <v>10</v>
      </c>
      <c r="V738">
        <v>5.35</v>
      </c>
      <c r="W738">
        <v>4.59</v>
      </c>
      <c r="X738">
        <v>1.47</v>
      </c>
      <c r="Y738">
        <v>35</v>
      </c>
      <c r="Z738">
        <v>21</v>
      </c>
      <c r="AA738">
        <v>44</v>
      </c>
      <c r="AB738">
        <v>0.28799999999999998</v>
      </c>
      <c r="AC738">
        <v>0</v>
      </c>
      <c r="AD738" s="134">
        <f t="shared" si="98"/>
        <v>6.8965517241379306</v>
      </c>
      <c r="AE738" s="134">
        <f t="shared" si="99"/>
        <v>3.7931034482758617</v>
      </c>
      <c r="AF738" s="134">
        <f t="shared" si="100"/>
        <v>3.103448275862069</v>
      </c>
      <c r="AH738" s="209">
        <f t="shared" si="103"/>
        <v>1</v>
      </c>
      <c r="AI738" s="209">
        <f t="shared" ca="1" si="104"/>
        <v>241</v>
      </c>
      <c r="AJ738" s="134">
        <f>(K738*'User Input'!$K$6)+(L738*'User Input'!$K$2)+(M738*'User Input'!$K$3)+(N738*'User Input'!$K$4)+(R738*'User Input'!$K$7)+(S738*'User Input'!$K$8)+(P738*'User Input'!$K$10)+(Q738*'User Input'!$K$9)+(O738*'User Input'!$K$11)+(I738*'User Input'!$K$12)</f>
        <v>70.600000000000023</v>
      </c>
      <c r="AK738">
        <f t="shared" si="106"/>
        <v>1.8102564102564109</v>
      </c>
      <c r="AL738" s="209">
        <f t="shared" ca="1" si="105"/>
        <v>423</v>
      </c>
      <c r="AM738" s="209">
        <f t="shared" ca="1" si="101"/>
        <v>25</v>
      </c>
      <c r="AN738" s="209">
        <f t="shared" ca="1" si="102"/>
        <v>178</v>
      </c>
    </row>
    <row r="739" spans="2:40" x14ac:dyDescent="0.2">
      <c r="B739" t="s">
        <v>2491</v>
      </c>
      <c r="C739" t="s">
        <v>133</v>
      </c>
      <c r="D739" t="s">
        <v>9</v>
      </c>
      <c r="E739" t="s">
        <v>9</v>
      </c>
      <c r="F739">
        <v>-13.5</v>
      </c>
      <c r="G739">
        <v>24</v>
      </c>
      <c r="H739">
        <v>0</v>
      </c>
      <c r="I739">
        <v>0</v>
      </c>
      <c r="J739">
        <v>109</v>
      </c>
      <c r="K739">
        <v>24.3</v>
      </c>
      <c r="L739">
        <v>1</v>
      </c>
      <c r="M739">
        <v>1</v>
      </c>
      <c r="N739">
        <v>0</v>
      </c>
      <c r="O739">
        <v>2</v>
      </c>
      <c r="P739">
        <v>20</v>
      </c>
      <c r="Q739">
        <v>12</v>
      </c>
      <c r="R739">
        <v>28</v>
      </c>
      <c r="S739">
        <v>16</v>
      </c>
      <c r="T739">
        <v>1</v>
      </c>
      <c r="U739">
        <v>3</v>
      </c>
      <c r="V739">
        <v>4.3499999999999996</v>
      </c>
      <c r="W739">
        <v>4.25</v>
      </c>
      <c r="X739">
        <v>1.51</v>
      </c>
      <c r="Y739">
        <v>39</v>
      </c>
      <c r="Z739">
        <v>21</v>
      </c>
      <c r="AA739">
        <v>41</v>
      </c>
      <c r="AB739">
        <v>0.28799999999999998</v>
      </c>
      <c r="AC739">
        <v>0</v>
      </c>
      <c r="AD739" s="134">
        <f t="shared" si="98"/>
        <v>10.37037037037037</v>
      </c>
      <c r="AE739" s="134">
        <f t="shared" si="99"/>
        <v>5.9259259259259256</v>
      </c>
      <c r="AF739" s="134">
        <f t="shared" si="100"/>
        <v>4.4444444444444446</v>
      </c>
      <c r="AH739" s="209">
        <f t="shared" si="103"/>
        <v>0</v>
      </c>
      <c r="AI739" s="209">
        <f t="shared" ca="1" si="104"/>
        <v>347</v>
      </c>
      <c r="AJ739" s="134">
        <f>(K739*'User Input'!$K$6)+(L739*'User Input'!$K$2)+(M739*'User Input'!$K$3)+(N739*'User Input'!$K$4)+(R739*'User Input'!$K$7)+(S739*'User Input'!$K$8)+(P739*'User Input'!$K$10)+(Q739*'User Input'!$K$9)+(O739*'User Input'!$K$11)+(I739*'User Input'!$K$12)</f>
        <v>40.900000000000006</v>
      </c>
      <c r="AK739">
        <f t="shared" si="106"/>
        <v>1.7041666666666668</v>
      </c>
      <c r="AL739" s="209">
        <f t="shared" ca="1" si="105"/>
        <v>577</v>
      </c>
      <c r="AM739" s="209">
        <f t="shared" ca="1" si="101"/>
        <v>326</v>
      </c>
      <c r="AN739" s="209">
        <f t="shared" ca="1" si="102"/>
        <v>541</v>
      </c>
    </row>
    <row r="740" spans="2:40" x14ac:dyDescent="0.2">
      <c r="B740" t="s">
        <v>3643</v>
      </c>
      <c r="C740" t="s">
        <v>133</v>
      </c>
      <c r="D740" t="s">
        <v>9</v>
      </c>
      <c r="E740" t="s">
        <v>9</v>
      </c>
      <c r="F740">
        <v>-13.5</v>
      </c>
      <c r="G740">
        <v>36</v>
      </c>
      <c r="H740">
        <v>0</v>
      </c>
      <c r="I740">
        <v>0</v>
      </c>
      <c r="J740">
        <v>157</v>
      </c>
      <c r="K740">
        <v>35.6</v>
      </c>
      <c r="L740">
        <v>2</v>
      </c>
      <c r="M740">
        <v>2</v>
      </c>
      <c r="N740">
        <v>0</v>
      </c>
      <c r="O740">
        <v>4</v>
      </c>
      <c r="P740">
        <v>36</v>
      </c>
      <c r="Q740">
        <v>19</v>
      </c>
      <c r="R740">
        <v>29</v>
      </c>
      <c r="S740">
        <v>16</v>
      </c>
      <c r="T740">
        <v>1</v>
      </c>
      <c r="U740">
        <v>5</v>
      </c>
      <c r="V740">
        <v>4.7699999999999996</v>
      </c>
      <c r="W740">
        <v>4.3499999999999996</v>
      </c>
      <c r="X740">
        <v>1.44</v>
      </c>
      <c r="Y740">
        <v>38</v>
      </c>
      <c r="Z740">
        <v>21</v>
      </c>
      <c r="AA740">
        <v>41</v>
      </c>
      <c r="AB740">
        <v>0.28799999999999998</v>
      </c>
      <c r="AC740">
        <v>0</v>
      </c>
      <c r="AD740" s="134">
        <f t="shared" si="98"/>
        <v>7.3314606741573032</v>
      </c>
      <c r="AE740" s="134">
        <f t="shared" si="99"/>
        <v>4.0449438202247192</v>
      </c>
      <c r="AF740" s="134">
        <f t="shared" si="100"/>
        <v>3.286516853932584</v>
      </c>
      <c r="AH740" s="209">
        <f t="shared" si="103"/>
        <v>0</v>
      </c>
      <c r="AI740" s="209">
        <f t="shared" ca="1" si="104"/>
        <v>347</v>
      </c>
      <c r="AJ740" s="134">
        <f>(K740*'User Input'!$K$6)+(L740*'User Input'!$K$2)+(M740*'User Input'!$K$3)+(N740*'User Input'!$K$4)+(R740*'User Input'!$K$7)+(S740*'User Input'!$K$8)+(P740*'User Input'!$K$10)+(Q740*'User Input'!$K$9)+(O740*'User Input'!$K$11)+(I740*'User Input'!$K$12)</f>
        <v>54.300000000000011</v>
      </c>
      <c r="AK740">
        <f t="shared" si="106"/>
        <v>1.5083333333333337</v>
      </c>
      <c r="AL740" s="209">
        <f t="shared" ca="1" si="105"/>
        <v>492</v>
      </c>
      <c r="AM740" s="209">
        <f t="shared" ca="1" si="101"/>
        <v>138</v>
      </c>
      <c r="AN740" s="209">
        <f t="shared" ca="1" si="102"/>
        <v>395</v>
      </c>
    </row>
    <row r="741" spans="2:40" x14ac:dyDescent="0.2">
      <c r="B741" t="s">
        <v>2494</v>
      </c>
      <c r="C741" t="s">
        <v>714</v>
      </c>
      <c r="D741" t="s">
        <v>9</v>
      </c>
      <c r="E741" t="s">
        <v>9</v>
      </c>
      <c r="F741">
        <v>-13.5</v>
      </c>
      <c r="G741">
        <v>24</v>
      </c>
      <c r="H741">
        <v>0</v>
      </c>
      <c r="I741">
        <v>0</v>
      </c>
      <c r="J741">
        <v>107</v>
      </c>
      <c r="K741">
        <v>24.3</v>
      </c>
      <c r="L741">
        <v>1</v>
      </c>
      <c r="M741">
        <v>1</v>
      </c>
      <c r="N741">
        <v>0</v>
      </c>
      <c r="O741">
        <v>2</v>
      </c>
      <c r="P741">
        <v>23</v>
      </c>
      <c r="Q741">
        <v>12</v>
      </c>
      <c r="R741">
        <v>22</v>
      </c>
      <c r="S741">
        <v>12</v>
      </c>
      <c r="T741">
        <v>1</v>
      </c>
      <c r="U741">
        <v>3</v>
      </c>
      <c r="V741">
        <v>4.24</v>
      </c>
      <c r="W741">
        <v>4.03</v>
      </c>
      <c r="X741">
        <v>1.44</v>
      </c>
      <c r="Y741">
        <v>47</v>
      </c>
      <c r="Z741">
        <v>21</v>
      </c>
      <c r="AA741">
        <v>32</v>
      </c>
      <c r="AB741">
        <v>0.29799999999999999</v>
      </c>
      <c r="AC741">
        <v>0</v>
      </c>
      <c r="AD741" s="134">
        <f t="shared" si="98"/>
        <v>8.148148148148147</v>
      </c>
      <c r="AE741" s="134">
        <f t="shared" si="99"/>
        <v>4.4444444444444446</v>
      </c>
      <c r="AF741" s="134">
        <f t="shared" si="100"/>
        <v>3.7037037037037024</v>
      </c>
      <c r="AH741" s="209">
        <f t="shared" si="103"/>
        <v>0</v>
      </c>
      <c r="AI741" s="209">
        <f t="shared" ca="1" si="104"/>
        <v>347</v>
      </c>
      <c r="AJ741" s="134">
        <f>(K741*'User Input'!$K$6)+(L741*'User Input'!$K$2)+(M741*'User Input'!$K$3)+(N741*'User Input'!$K$4)+(R741*'User Input'!$K$7)+(S741*'User Input'!$K$8)+(P741*'User Input'!$K$10)+(Q741*'User Input'!$K$9)+(O741*'User Input'!$K$11)+(I741*'User Input'!$K$12)</f>
        <v>38.900000000000006</v>
      </c>
      <c r="AK741">
        <f t="shared" si="106"/>
        <v>1.6208333333333336</v>
      </c>
      <c r="AL741" s="209">
        <f t="shared" ca="1" si="105"/>
        <v>602</v>
      </c>
      <c r="AM741" s="209">
        <f t="shared" ca="1" si="101"/>
        <v>404</v>
      </c>
      <c r="AN741" s="209">
        <f t="shared" ca="1" si="102"/>
        <v>541</v>
      </c>
    </row>
    <row r="742" spans="2:40" x14ac:dyDescent="0.2">
      <c r="B742" t="s">
        <v>592</v>
      </c>
      <c r="C742" t="s">
        <v>131</v>
      </c>
      <c r="D742" t="s">
        <v>9</v>
      </c>
      <c r="E742" t="s">
        <v>9</v>
      </c>
      <c r="F742">
        <v>-13.6</v>
      </c>
      <c r="G742">
        <v>24</v>
      </c>
      <c r="H742">
        <v>0</v>
      </c>
      <c r="I742">
        <v>0</v>
      </c>
      <c r="J742">
        <v>62</v>
      </c>
      <c r="K742">
        <v>14.6</v>
      </c>
      <c r="L742">
        <v>1</v>
      </c>
      <c r="M742">
        <v>1</v>
      </c>
      <c r="N742">
        <v>0</v>
      </c>
      <c r="O742">
        <v>5</v>
      </c>
      <c r="P742">
        <v>13</v>
      </c>
      <c r="Q742">
        <v>6</v>
      </c>
      <c r="R742">
        <v>16</v>
      </c>
      <c r="S742">
        <v>6</v>
      </c>
      <c r="T742">
        <v>1</v>
      </c>
      <c r="U742">
        <v>2</v>
      </c>
      <c r="V742">
        <v>3.91</v>
      </c>
      <c r="W742">
        <v>3.43</v>
      </c>
      <c r="X742">
        <v>1.26</v>
      </c>
      <c r="Y742">
        <v>38</v>
      </c>
      <c r="Z742">
        <v>21</v>
      </c>
      <c r="AA742">
        <v>41</v>
      </c>
      <c r="AB742">
        <v>0.28599999999999998</v>
      </c>
      <c r="AC742">
        <v>0</v>
      </c>
      <c r="AD742" s="134">
        <f t="shared" si="98"/>
        <v>9.8630136986301373</v>
      </c>
      <c r="AE742" s="134">
        <f t="shared" si="99"/>
        <v>3.6986301369863015</v>
      </c>
      <c r="AF742" s="134">
        <f t="shared" si="100"/>
        <v>6.1643835616438363</v>
      </c>
      <c r="AH742" s="209">
        <f t="shared" si="103"/>
        <v>0</v>
      </c>
      <c r="AI742" s="209">
        <f t="shared" ca="1" si="104"/>
        <v>347</v>
      </c>
      <c r="AJ742" s="134">
        <f>(K742*'User Input'!$K$6)+(L742*'User Input'!$K$2)+(M742*'User Input'!$K$3)+(N742*'User Input'!$K$4)+(R742*'User Input'!$K$7)+(S742*'User Input'!$K$8)+(P742*'User Input'!$K$10)+(Q742*'User Input'!$K$9)+(O742*'User Input'!$K$11)+(I742*'User Input'!$K$12)</f>
        <v>28.799999999999997</v>
      </c>
      <c r="AK742">
        <f t="shared" si="106"/>
        <v>1.2</v>
      </c>
      <c r="AL742" s="209">
        <f t="shared" ca="1" si="105"/>
        <v>687</v>
      </c>
      <c r="AM742" s="209">
        <f t="shared" ca="1" si="101"/>
        <v>588</v>
      </c>
      <c r="AN742" s="209">
        <f t="shared" ca="1" si="102"/>
        <v>666</v>
      </c>
    </row>
    <row r="743" spans="2:40" x14ac:dyDescent="0.2">
      <c r="B743" t="s">
        <v>372</v>
      </c>
      <c r="C743" t="s">
        <v>133</v>
      </c>
      <c r="D743" t="s">
        <v>9</v>
      </c>
      <c r="E743" t="s">
        <v>9</v>
      </c>
      <c r="F743">
        <v>-13.6</v>
      </c>
      <c r="G743">
        <v>24</v>
      </c>
      <c r="H743">
        <v>0</v>
      </c>
      <c r="I743">
        <v>0</v>
      </c>
      <c r="J743">
        <v>105</v>
      </c>
      <c r="K743">
        <v>24.3</v>
      </c>
      <c r="L743">
        <v>1</v>
      </c>
      <c r="M743">
        <v>1</v>
      </c>
      <c r="N743">
        <v>0</v>
      </c>
      <c r="O743">
        <v>2</v>
      </c>
      <c r="P743">
        <v>25</v>
      </c>
      <c r="Q743">
        <v>11</v>
      </c>
      <c r="R743">
        <v>19</v>
      </c>
      <c r="S743">
        <v>9</v>
      </c>
      <c r="T743">
        <v>1</v>
      </c>
      <c r="U743">
        <v>3</v>
      </c>
      <c r="V743">
        <v>4.13</v>
      </c>
      <c r="W743">
        <v>3.93</v>
      </c>
      <c r="X743">
        <v>1.37</v>
      </c>
      <c r="Y743">
        <v>49</v>
      </c>
      <c r="Z743">
        <v>21</v>
      </c>
      <c r="AA743">
        <v>31</v>
      </c>
      <c r="AB743">
        <v>0.3</v>
      </c>
      <c r="AC743">
        <v>0</v>
      </c>
      <c r="AD743" s="134">
        <f t="shared" si="98"/>
        <v>7.0370370370370372</v>
      </c>
      <c r="AE743" s="134">
        <f t="shared" si="99"/>
        <v>3.333333333333333</v>
      </c>
      <c r="AF743" s="134">
        <f t="shared" si="100"/>
        <v>3.7037037037037042</v>
      </c>
      <c r="AH743" s="209">
        <f t="shared" si="103"/>
        <v>0</v>
      </c>
      <c r="AI743" s="209">
        <f t="shared" ca="1" si="104"/>
        <v>347</v>
      </c>
      <c r="AJ743" s="134">
        <f>(K743*'User Input'!$K$6)+(L743*'User Input'!$K$2)+(M743*'User Input'!$K$3)+(N743*'User Input'!$K$4)+(R743*'User Input'!$K$7)+(S743*'User Input'!$K$8)+(P743*'User Input'!$K$10)+(Q743*'User Input'!$K$9)+(O743*'User Input'!$K$11)+(I743*'User Input'!$K$12)</f>
        <v>39.400000000000006</v>
      </c>
      <c r="AK743">
        <f t="shared" si="106"/>
        <v>1.6416666666666668</v>
      </c>
      <c r="AL743" s="209">
        <f t="shared" ca="1" si="105"/>
        <v>593</v>
      </c>
      <c r="AM743" s="209">
        <f t="shared" ca="1" si="101"/>
        <v>460</v>
      </c>
      <c r="AN743" s="209">
        <f t="shared" ca="1" si="102"/>
        <v>541</v>
      </c>
    </row>
    <row r="744" spans="2:40" x14ac:dyDescent="0.2">
      <c r="B744" t="s">
        <v>640</v>
      </c>
      <c r="C744" t="s">
        <v>123</v>
      </c>
      <c r="D744" t="s">
        <v>9</v>
      </c>
      <c r="E744" t="s">
        <v>9</v>
      </c>
      <c r="F744">
        <v>-13.6</v>
      </c>
      <c r="G744">
        <v>24</v>
      </c>
      <c r="H744">
        <v>0</v>
      </c>
      <c r="I744">
        <v>0</v>
      </c>
      <c r="J744">
        <v>96</v>
      </c>
      <c r="K744">
        <v>21.9</v>
      </c>
      <c r="L744">
        <v>1</v>
      </c>
      <c r="M744">
        <v>1</v>
      </c>
      <c r="N744">
        <v>0</v>
      </c>
      <c r="O744">
        <v>2</v>
      </c>
      <c r="P744">
        <v>21</v>
      </c>
      <c r="Q744">
        <v>10</v>
      </c>
      <c r="R744">
        <v>21</v>
      </c>
      <c r="S744">
        <v>10</v>
      </c>
      <c r="T744">
        <v>1</v>
      </c>
      <c r="U744">
        <v>3</v>
      </c>
      <c r="V744">
        <v>4.26</v>
      </c>
      <c r="W744">
        <v>4.04</v>
      </c>
      <c r="X744">
        <v>1.4</v>
      </c>
      <c r="Y744">
        <v>44</v>
      </c>
      <c r="Z744">
        <v>20</v>
      </c>
      <c r="AA744">
        <v>36</v>
      </c>
      <c r="AB744">
        <v>0.28899999999999998</v>
      </c>
      <c r="AC744">
        <v>0</v>
      </c>
      <c r="AD744" s="134">
        <f t="shared" si="98"/>
        <v>8.6301369863013697</v>
      </c>
      <c r="AE744" s="134">
        <f t="shared" si="99"/>
        <v>4.1095890410958908</v>
      </c>
      <c r="AF744" s="134">
        <f t="shared" si="100"/>
        <v>4.5205479452054789</v>
      </c>
      <c r="AH744" s="209">
        <f t="shared" si="103"/>
        <v>0</v>
      </c>
      <c r="AI744" s="209">
        <f t="shared" ca="1" si="104"/>
        <v>347</v>
      </c>
      <c r="AJ744" s="134">
        <f>(K744*'User Input'!$K$6)+(L744*'User Input'!$K$2)+(M744*'User Input'!$K$3)+(N744*'User Input'!$K$4)+(R744*'User Input'!$K$7)+(S744*'User Input'!$K$8)+(P744*'User Input'!$K$10)+(Q744*'User Input'!$K$9)+(O744*'User Input'!$K$11)+(I744*'User Input'!$K$12)</f>
        <v>37.199999999999989</v>
      </c>
      <c r="AK744">
        <f t="shared" si="106"/>
        <v>1.5499999999999996</v>
      </c>
      <c r="AL744" s="209">
        <f t="shared" ca="1" si="105"/>
        <v>623</v>
      </c>
      <c r="AM744" s="209">
        <f t="shared" ca="1" si="101"/>
        <v>393</v>
      </c>
      <c r="AN744" s="209">
        <f t="shared" ca="1" si="102"/>
        <v>541</v>
      </c>
    </row>
    <row r="745" spans="2:40" x14ac:dyDescent="0.2">
      <c r="B745" t="s">
        <v>2438</v>
      </c>
      <c r="C745" t="s">
        <v>123</v>
      </c>
      <c r="D745" t="s">
        <v>9</v>
      </c>
      <c r="E745" t="s">
        <v>9</v>
      </c>
      <c r="F745">
        <v>-13.6</v>
      </c>
      <c r="G745">
        <v>24</v>
      </c>
      <c r="H745">
        <v>0</v>
      </c>
      <c r="I745">
        <v>0</v>
      </c>
      <c r="J745">
        <v>105</v>
      </c>
      <c r="K745">
        <v>24.3</v>
      </c>
      <c r="L745">
        <v>1</v>
      </c>
      <c r="M745">
        <v>1</v>
      </c>
      <c r="N745">
        <v>0</v>
      </c>
      <c r="O745">
        <v>2</v>
      </c>
      <c r="P745">
        <v>25</v>
      </c>
      <c r="Q745">
        <v>12</v>
      </c>
      <c r="R745">
        <v>18</v>
      </c>
      <c r="S745">
        <v>8</v>
      </c>
      <c r="T745">
        <v>1</v>
      </c>
      <c r="U745">
        <v>3</v>
      </c>
      <c r="V745">
        <v>4.3600000000000003</v>
      </c>
      <c r="W745">
        <v>4.07</v>
      </c>
      <c r="X745">
        <v>1.35</v>
      </c>
      <c r="Y745">
        <v>45</v>
      </c>
      <c r="Z745">
        <v>20</v>
      </c>
      <c r="AA745">
        <v>35</v>
      </c>
      <c r="AB745">
        <v>0.28999999999999998</v>
      </c>
      <c r="AC745">
        <v>0</v>
      </c>
      <c r="AD745" s="134">
        <f t="shared" si="98"/>
        <v>6.6666666666666661</v>
      </c>
      <c r="AE745" s="134">
        <f t="shared" si="99"/>
        <v>2.9629629629629628</v>
      </c>
      <c r="AF745" s="134">
        <f t="shared" si="100"/>
        <v>3.7037037037037033</v>
      </c>
      <c r="AH745" s="209">
        <f t="shared" si="103"/>
        <v>0</v>
      </c>
      <c r="AI745" s="209">
        <f t="shared" ca="1" si="104"/>
        <v>347</v>
      </c>
      <c r="AJ745" s="134">
        <f>(K745*'User Input'!$K$6)+(L745*'User Input'!$K$2)+(M745*'User Input'!$K$3)+(N745*'User Input'!$K$4)+(R745*'User Input'!$K$7)+(S745*'User Input'!$K$8)+(P745*'User Input'!$K$10)+(Q745*'User Input'!$K$9)+(O745*'User Input'!$K$11)+(I745*'User Input'!$K$12)</f>
        <v>38.900000000000006</v>
      </c>
      <c r="AK745">
        <f t="shared" si="106"/>
        <v>1.6208333333333336</v>
      </c>
      <c r="AL745" s="209">
        <f t="shared" ca="1" si="105"/>
        <v>602</v>
      </c>
      <c r="AM745" s="209">
        <f t="shared" ca="1" si="101"/>
        <v>321</v>
      </c>
      <c r="AN745" s="209">
        <f t="shared" ca="1" si="102"/>
        <v>541</v>
      </c>
    </row>
    <row r="746" spans="2:40" x14ac:dyDescent="0.2">
      <c r="B746" t="s">
        <v>3645</v>
      </c>
      <c r="C746" t="s">
        <v>714</v>
      </c>
      <c r="D746" t="s">
        <v>9</v>
      </c>
      <c r="E746" t="s">
        <v>9</v>
      </c>
      <c r="F746">
        <v>-13.6</v>
      </c>
      <c r="G746">
        <v>24</v>
      </c>
      <c r="H746">
        <v>0</v>
      </c>
      <c r="I746">
        <v>0</v>
      </c>
      <c r="J746">
        <v>99</v>
      </c>
      <c r="K746">
        <v>21.9</v>
      </c>
      <c r="L746">
        <v>1</v>
      </c>
      <c r="M746">
        <v>1</v>
      </c>
      <c r="N746">
        <v>0</v>
      </c>
      <c r="O746">
        <v>2</v>
      </c>
      <c r="P746">
        <v>18</v>
      </c>
      <c r="Q746">
        <v>11</v>
      </c>
      <c r="R746">
        <v>26</v>
      </c>
      <c r="S746">
        <v>15</v>
      </c>
      <c r="T746">
        <v>1</v>
      </c>
      <c r="U746">
        <v>3</v>
      </c>
      <c r="V746">
        <v>4.33</v>
      </c>
      <c r="W746">
        <v>4.22</v>
      </c>
      <c r="X746">
        <v>1.53</v>
      </c>
      <c r="Y746">
        <v>41</v>
      </c>
      <c r="Z746">
        <v>21</v>
      </c>
      <c r="AA746">
        <v>39</v>
      </c>
      <c r="AB746">
        <v>0.29199999999999998</v>
      </c>
      <c r="AC746">
        <v>0</v>
      </c>
      <c r="AD746" s="134">
        <f t="shared" si="98"/>
        <v>10.684931506849315</v>
      </c>
      <c r="AE746" s="134">
        <f t="shared" si="99"/>
        <v>6.1643835616438363</v>
      </c>
      <c r="AF746" s="134">
        <f t="shared" si="100"/>
        <v>4.5205479452054789</v>
      </c>
      <c r="AH746" s="209">
        <f t="shared" si="103"/>
        <v>0</v>
      </c>
      <c r="AI746" s="209">
        <f t="shared" ca="1" si="104"/>
        <v>347</v>
      </c>
      <c r="AJ746" s="134">
        <f>(K746*'User Input'!$K$6)+(L746*'User Input'!$K$2)+(M746*'User Input'!$K$3)+(N746*'User Input'!$K$4)+(R746*'User Input'!$K$7)+(S746*'User Input'!$K$8)+(P746*'User Input'!$K$10)+(Q746*'User Input'!$K$9)+(O746*'User Input'!$K$11)+(I746*'User Input'!$K$12)</f>
        <v>36.699999999999989</v>
      </c>
      <c r="AK746">
        <f t="shared" si="106"/>
        <v>1.5291666666666661</v>
      </c>
      <c r="AL746" s="209">
        <f t="shared" ca="1" si="105"/>
        <v>627</v>
      </c>
      <c r="AM746" s="209">
        <f t="shared" ca="1" si="101"/>
        <v>344</v>
      </c>
      <c r="AN746" s="209">
        <f t="shared" ca="1" si="102"/>
        <v>541</v>
      </c>
    </row>
    <row r="747" spans="2:40" x14ac:dyDescent="0.2">
      <c r="B747" t="s">
        <v>618</v>
      </c>
      <c r="C747" t="s">
        <v>340</v>
      </c>
      <c r="D747" t="s">
        <v>9</v>
      </c>
      <c r="E747" t="s">
        <v>9</v>
      </c>
      <c r="F747">
        <v>-13.7</v>
      </c>
      <c r="G747">
        <v>24</v>
      </c>
      <c r="H747">
        <v>0</v>
      </c>
      <c r="I747">
        <v>0</v>
      </c>
      <c r="J747">
        <v>85</v>
      </c>
      <c r="K747">
        <v>19.399999999999999</v>
      </c>
      <c r="L747">
        <v>1</v>
      </c>
      <c r="M747">
        <v>1</v>
      </c>
      <c r="N747">
        <v>0</v>
      </c>
      <c r="O747">
        <v>3</v>
      </c>
      <c r="P747">
        <v>17</v>
      </c>
      <c r="Q747">
        <v>9</v>
      </c>
      <c r="R747">
        <v>22</v>
      </c>
      <c r="S747">
        <v>11</v>
      </c>
      <c r="T747">
        <v>1</v>
      </c>
      <c r="U747">
        <v>2</v>
      </c>
      <c r="V747">
        <v>4.21</v>
      </c>
      <c r="W747">
        <v>3.87</v>
      </c>
      <c r="X747">
        <v>1.42</v>
      </c>
      <c r="Y747">
        <v>41</v>
      </c>
      <c r="Z747">
        <v>21</v>
      </c>
      <c r="AA747">
        <v>39</v>
      </c>
      <c r="AB747">
        <v>0.29199999999999998</v>
      </c>
      <c r="AC747">
        <v>0</v>
      </c>
      <c r="AD747" s="134">
        <f t="shared" si="98"/>
        <v>10.20618556701031</v>
      </c>
      <c r="AE747" s="134">
        <f t="shared" si="99"/>
        <v>5.1030927835051552</v>
      </c>
      <c r="AF747" s="134">
        <f t="shared" si="100"/>
        <v>5.1030927835051552</v>
      </c>
      <c r="AH747" s="209">
        <f t="shared" si="103"/>
        <v>0</v>
      </c>
      <c r="AI747" s="209">
        <f t="shared" ca="1" si="104"/>
        <v>347</v>
      </c>
      <c r="AJ747" s="134">
        <f>(K747*'User Input'!$K$6)+(L747*'User Input'!$K$2)+(M747*'User Input'!$K$3)+(N747*'User Input'!$K$4)+(R747*'User Input'!$K$7)+(S747*'User Input'!$K$8)+(P747*'User Input'!$K$10)+(Q747*'User Input'!$K$9)+(O747*'User Input'!$K$11)+(I747*'User Input'!$K$12)</f>
        <v>34.199999999999989</v>
      </c>
      <c r="AK747">
        <f t="shared" si="106"/>
        <v>1.4249999999999996</v>
      </c>
      <c r="AL747" s="209">
        <f t="shared" ca="1" si="105"/>
        <v>647</v>
      </c>
      <c r="AM747" s="209">
        <f t="shared" ca="1" si="101"/>
        <v>419</v>
      </c>
      <c r="AN747" s="209">
        <f t="shared" ca="1" si="102"/>
        <v>666</v>
      </c>
    </row>
    <row r="748" spans="2:40" x14ac:dyDescent="0.2">
      <c r="B748" t="s">
        <v>488</v>
      </c>
      <c r="C748" t="s">
        <v>340</v>
      </c>
      <c r="D748" t="s">
        <v>9</v>
      </c>
      <c r="E748" t="s">
        <v>9</v>
      </c>
      <c r="F748">
        <v>-13.7</v>
      </c>
      <c r="G748">
        <v>24</v>
      </c>
      <c r="H748">
        <v>0</v>
      </c>
      <c r="I748">
        <v>0</v>
      </c>
      <c r="J748">
        <v>107</v>
      </c>
      <c r="K748">
        <v>24.3</v>
      </c>
      <c r="L748">
        <v>1</v>
      </c>
      <c r="M748">
        <v>1</v>
      </c>
      <c r="N748">
        <v>0</v>
      </c>
      <c r="O748">
        <v>3</v>
      </c>
      <c r="P748">
        <v>23</v>
      </c>
      <c r="Q748">
        <v>12</v>
      </c>
      <c r="R748">
        <v>24</v>
      </c>
      <c r="S748">
        <v>12</v>
      </c>
      <c r="T748">
        <v>1</v>
      </c>
      <c r="U748">
        <v>4</v>
      </c>
      <c r="V748">
        <v>4.57</v>
      </c>
      <c r="W748">
        <v>4.09</v>
      </c>
      <c r="X748">
        <v>1.42</v>
      </c>
      <c r="Y748">
        <v>35</v>
      </c>
      <c r="Z748">
        <v>21</v>
      </c>
      <c r="AA748">
        <v>44</v>
      </c>
      <c r="AB748">
        <v>0.28599999999999998</v>
      </c>
      <c r="AC748">
        <v>0</v>
      </c>
      <c r="AD748" s="134">
        <f t="shared" si="98"/>
        <v>8.8888888888888893</v>
      </c>
      <c r="AE748" s="134">
        <f t="shared" si="99"/>
        <v>4.4444444444444446</v>
      </c>
      <c r="AF748" s="134">
        <f t="shared" si="100"/>
        <v>4.4444444444444446</v>
      </c>
      <c r="AH748" s="209">
        <f t="shared" si="103"/>
        <v>0</v>
      </c>
      <c r="AI748" s="209">
        <f t="shared" ca="1" si="104"/>
        <v>347</v>
      </c>
      <c r="AJ748" s="134">
        <f>(K748*'User Input'!$K$6)+(L748*'User Input'!$K$2)+(M748*'User Input'!$K$3)+(N748*'User Input'!$K$4)+(R748*'User Input'!$K$7)+(S748*'User Input'!$K$8)+(P748*'User Input'!$K$10)+(Q748*'User Input'!$K$9)+(O748*'User Input'!$K$11)+(I748*'User Input'!$K$12)</f>
        <v>39.900000000000006</v>
      </c>
      <c r="AK748">
        <f t="shared" si="106"/>
        <v>1.6625000000000003</v>
      </c>
      <c r="AL748" s="209">
        <f t="shared" ca="1" si="105"/>
        <v>589</v>
      </c>
      <c r="AM748" s="209">
        <f t="shared" ca="1" si="101"/>
        <v>229</v>
      </c>
      <c r="AN748" s="209">
        <f t="shared" ca="1" si="102"/>
        <v>466</v>
      </c>
    </row>
    <row r="749" spans="2:40" x14ac:dyDescent="0.2">
      <c r="B749" t="s">
        <v>1494</v>
      </c>
      <c r="C749" t="s">
        <v>117</v>
      </c>
      <c r="D749" t="s">
        <v>9</v>
      </c>
      <c r="E749" t="s">
        <v>9</v>
      </c>
      <c r="F749">
        <v>-13.7</v>
      </c>
      <c r="G749">
        <v>24</v>
      </c>
      <c r="H749">
        <v>0</v>
      </c>
      <c r="I749">
        <v>0</v>
      </c>
      <c r="J749">
        <v>106</v>
      </c>
      <c r="K749">
        <v>24.3</v>
      </c>
      <c r="L749">
        <v>1</v>
      </c>
      <c r="M749">
        <v>1</v>
      </c>
      <c r="N749">
        <v>0</v>
      </c>
      <c r="O749">
        <v>2</v>
      </c>
      <c r="P749">
        <v>24</v>
      </c>
      <c r="Q749">
        <v>11</v>
      </c>
      <c r="R749">
        <v>21</v>
      </c>
      <c r="S749">
        <v>10</v>
      </c>
      <c r="T749">
        <v>1</v>
      </c>
      <c r="U749">
        <v>3</v>
      </c>
      <c r="V749">
        <v>4.24</v>
      </c>
      <c r="W749">
        <v>4.01</v>
      </c>
      <c r="X749">
        <v>1.42</v>
      </c>
      <c r="Y749">
        <v>49</v>
      </c>
      <c r="Z749">
        <v>20</v>
      </c>
      <c r="AA749">
        <v>31</v>
      </c>
      <c r="AB749">
        <v>0.29899999999999999</v>
      </c>
      <c r="AC749">
        <v>0</v>
      </c>
      <c r="AD749" s="134">
        <f t="shared" si="98"/>
        <v>7.7777777777777777</v>
      </c>
      <c r="AE749" s="134">
        <f t="shared" si="99"/>
        <v>3.7037037037037037</v>
      </c>
      <c r="AF749" s="134">
        <f t="shared" si="100"/>
        <v>4.0740740740740744</v>
      </c>
      <c r="AH749" s="209">
        <f t="shared" si="103"/>
        <v>0</v>
      </c>
      <c r="AI749" s="209">
        <f t="shared" ca="1" si="104"/>
        <v>347</v>
      </c>
      <c r="AJ749" s="134">
        <f>(K749*'User Input'!$K$6)+(L749*'User Input'!$K$2)+(M749*'User Input'!$K$3)+(N749*'User Input'!$K$4)+(R749*'User Input'!$K$7)+(S749*'User Input'!$K$8)+(P749*'User Input'!$K$10)+(Q749*'User Input'!$K$9)+(O749*'User Input'!$K$11)+(I749*'User Input'!$K$12)</f>
        <v>40.400000000000006</v>
      </c>
      <c r="AK749">
        <f t="shared" si="106"/>
        <v>1.6833333333333336</v>
      </c>
      <c r="AL749" s="209">
        <f t="shared" ca="1" si="105"/>
        <v>587</v>
      </c>
      <c r="AM749" s="209">
        <f t="shared" ca="1" si="101"/>
        <v>404</v>
      </c>
      <c r="AN749" s="209">
        <f t="shared" ca="1" si="102"/>
        <v>541</v>
      </c>
    </row>
    <row r="750" spans="2:40" x14ac:dyDescent="0.2">
      <c r="B750" t="s">
        <v>2381</v>
      </c>
      <c r="C750" t="s">
        <v>716</v>
      </c>
      <c r="D750" t="s">
        <v>9</v>
      </c>
      <c r="E750" t="s">
        <v>9</v>
      </c>
      <c r="F750">
        <v>-13.7</v>
      </c>
      <c r="G750">
        <v>24</v>
      </c>
      <c r="H750">
        <v>0</v>
      </c>
      <c r="I750">
        <v>0</v>
      </c>
      <c r="J750">
        <v>107</v>
      </c>
      <c r="K750">
        <v>24.3</v>
      </c>
      <c r="L750">
        <v>1</v>
      </c>
      <c r="M750">
        <v>1</v>
      </c>
      <c r="N750">
        <v>1</v>
      </c>
      <c r="O750">
        <v>4</v>
      </c>
      <c r="P750">
        <v>25</v>
      </c>
      <c r="Q750">
        <v>12</v>
      </c>
      <c r="R750">
        <v>19</v>
      </c>
      <c r="S750">
        <v>11</v>
      </c>
      <c r="T750">
        <v>1</v>
      </c>
      <c r="U750">
        <v>3</v>
      </c>
      <c r="V750">
        <v>4.3</v>
      </c>
      <c r="W750">
        <v>4.1900000000000004</v>
      </c>
      <c r="X750">
        <v>1.47</v>
      </c>
      <c r="Y750">
        <v>50</v>
      </c>
      <c r="Z750">
        <v>21</v>
      </c>
      <c r="AA750">
        <v>29</v>
      </c>
      <c r="AB750">
        <v>0.30099999999999999</v>
      </c>
      <c r="AC750">
        <v>0</v>
      </c>
      <c r="AD750" s="134">
        <f t="shared" si="98"/>
        <v>7.0370370370370372</v>
      </c>
      <c r="AE750" s="134">
        <f t="shared" si="99"/>
        <v>4.0740740740740735</v>
      </c>
      <c r="AF750" s="134">
        <f t="shared" si="100"/>
        <v>2.9629629629629637</v>
      </c>
      <c r="AH750" s="209">
        <f t="shared" si="103"/>
        <v>0</v>
      </c>
      <c r="AI750" s="209">
        <f t="shared" ca="1" si="104"/>
        <v>347</v>
      </c>
      <c r="AJ750" s="134">
        <f>(K750*'User Input'!$K$6)+(L750*'User Input'!$K$2)+(M750*'User Input'!$K$3)+(N750*'User Input'!$K$4)+(R750*'User Input'!$K$7)+(S750*'User Input'!$K$8)+(P750*'User Input'!$K$10)+(Q750*'User Input'!$K$9)+(O750*'User Input'!$K$11)+(I750*'User Input'!$K$12)</f>
        <v>43.400000000000006</v>
      </c>
      <c r="AK750">
        <f t="shared" si="106"/>
        <v>1.8083333333333336</v>
      </c>
      <c r="AL750" s="209">
        <f t="shared" ca="1" si="105"/>
        <v>553</v>
      </c>
      <c r="AM750" s="209">
        <f t="shared" ca="1" si="101"/>
        <v>366</v>
      </c>
      <c r="AN750" s="209">
        <f t="shared" ca="1" si="102"/>
        <v>541</v>
      </c>
    </row>
    <row r="751" spans="2:40" x14ac:dyDescent="0.2">
      <c r="B751" t="s">
        <v>986</v>
      </c>
      <c r="C751" t="s">
        <v>139</v>
      </c>
      <c r="D751" t="s">
        <v>9</v>
      </c>
      <c r="E751" t="s">
        <v>9</v>
      </c>
      <c r="F751">
        <v>-13.7</v>
      </c>
      <c r="G751">
        <v>24</v>
      </c>
      <c r="H751">
        <v>0</v>
      </c>
      <c r="I751">
        <v>0</v>
      </c>
      <c r="J751">
        <v>84</v>
      </c>
      <c r="K751">
        <v>19.399999999999999</v>
      </c>
      <c r="L751">
        <v>1</v>
      </c>
      <c r="M751">
        <v>1</v>
      </c>
      <c r="N751">
        <v>0</v>
      </c>
      <c r="O751">
        <v>5</v>
      </c>
      <c r="P751">
        <v>18</v>
      </c>
      <c r="Q751">
        <v>10</v>
      </c>
      <c r="R751">
        <v>20</v>
      </c>
      <c r="S751">
        <v>8</v>
      </c>
      <c r="T751">
        <v>1</v>
      </c>
      <c r="U751">
        <v>3</v>
      </c>
      <c r="V751">
        <v>4.4000000000000004</v>
      </c>
      <c r="W751">
        <v>3.64</v>
      </c>
      <c r="X751">
        <v>1.34</v>
      </c>
      <c r="Y751">
        <v>39</v>
      </c>
      <c r="Z751">
        <v>20</v>
      </c>
      <c r="AA751">
        <v>41</v>
      </c>
      <c r="AB751">
        <v>0.29099999999999998</v>
      </c>
      <c r="AC751">
        <v>0</v>
      </c>
      <c r="AD751" s="134">
        <f t="shared" si="98"/>
        <v>9.2783505154639183</v>
      </c>
      <c r="AE751" s="134">
        <f t="shared" si="99"/>
        <v>3.7113402061855671</v>
      </c>
      <c r="AF751" s="134">
        <f t="shared" si="100"/>
        <v>5.5670103092783512</v>
      </c>
      <c r="AH751" s="209">
        <f t="shared" si="103"/>
        <v>0</v>
      </c>
      <c r="AI751" s="209">
        <f t="shared" ca="1" si="104"/>
        <v>347</v>
      </c>
      <c r="AJ751" s="134">
        <f>(K751*'User Input'!$K$6)+(L751*'User Input'!$K$2)+(M751*'User Input'!$K$3)+(N751*'User Input'!$K$4)+(R751*'User Input'!$K$7)+(S751*'User Input'!$K$8)+(P751*'User Input'!$K$10)+(Q751*'User Input'!$K$9)+(O751*'User Input'!$K$11)+(I751*'User Input'!$K$12)</f>
        <v>34.199999999999989</v>
      </c>
      <c r="AK751">
        <f t="shared" si="106"/>
        <v>1.4249999999999996</v>
      </c>
      <c r="AL751" s="209">
        <f t="shared" ca="1" si="105"/>
        <v>647</v>
      </c>
      <c r="AM751" s="209">
        <f t="shared" ca="1" si="101"/>
        <v>290</v>
      </c>
      <c r="AN751" s="209">
        <f t="shared" ca="1" si="102"/>
        <v>541</v>
      </c>
    </row>
    <row r="752" spans="2:40" x14ac:dyDescent="0.2">
      <c r="B752" t="s">
        <v>1044</v>
      </c>
      <c r="C752" t="s">
        <v>133</v>
      </c>
      <c r="D752" t="s">
        <v>9</v>
      </c>
      <c r="E752" t="s">
        <v>9</v>
      </c>
      <c r="F752">
        <v>-13.7</v>
      </c>
      <c r="G752">
        <v>26</v>
      </c>
      <c r="H752">
        <v>2</v>
      </c>
      <c r="I752">
        <v>1</v>
      </c>
      <c r="J752">
        <v>172</v>
      </c>
      <c r="K752">
        <v>39.1</v>
      </c>
      <c r="L752">
        <v>2</v>
      </c>
      <c r="M752">
        <v>3</v>
      </c>
      <c r="N752">
        <v>0</v>
      </c>
      <c r="O752">
        <v>2</v>
      </c>
      <c r="P752">
        <v>42</v>
      </c>
      <c r="Q752">
        <v>22</v>
      </c>
      <c r="R752">
        <v>27</v>
      </c>
      <c r="S752">
        <v>13</v>
      </c>
      <c r="T752">
        <v>2</v>
      </c>
      <c r="U752">
        <v>7</v>
      </c>
      <c r="V752">
        <v>5.0999999999999996</v>
      </c>
      <c r="W752">
        <v>4.6500000000000004</v>
      </c>
      <c r="X752">
        <v>1.41</v>
      </c>
      <c r="Y752">
        <v>36</v>
      </c>
      <c r="Z752">
        <v>21</v>
      </c>
      <c r="AA752">
        <v>43</v>
      </c>
      <c r="AB752">
        <v>0.28699999999999998</v>
      </c>
      <c r="AC752">
        <v>0</v>
      </c>
      <c r="AD752" s="134">
        <f t="shared" si="98"/>
        <v>6.2148337595907925</v>
      </c>
      <c r="AE752" s="134">
        <f t="shared" si="99"/>
        <v>2.9923273657289</v>
      </c>
      <c r="AF752" s="134">
        <f t="shared" si="100"/>
        <v>3.2225063938618925</v>
      </c>
      <c r="AH752" s="209">
        <f t="shared" si="103"/>
        <v>1</v>
      </c>
      <c r="AI752" s="209">
        <f t="shared" ca="1" si="104"/>
        <v>241</v>
      </c>
      <c r="AJ752" s="134">
        <f>(K752*'User Input'!$K$6)+(L752*'User Input'!$K$2)+(M752*'User Input'!$K$3)+(N752*'User Input'!$K$4)+(R752*'User Input'!$K$7)+(S752*'User Input'!$K$8)+(P752*'User Input'!$K$10)+(Q752*'User Input'!$K$9)+(O752*'User Input'!$K$11)+(I752*'User Input'!$K$12)</f>
        <v>55.800000000000011</v>
      </c>
      <c r="AK752">
        <f t="shared" si="106"/>
        <v>2.1461538461538465</v>
      </c>
      <c r="AL752" s="209">
        <f t="shared" ca="1" si="105"/>
        <v>485</v>
      </c>
      <c r="AM752" s="209">
        <f t="shared" ca="1" si="101"/>
        <v>63</v>
      </c>
      <c r="AN752" s="209">
        <f t="shared" ca="1" si="102"/>
        <v>270</v>
      </c>
    </row>
    <row r="753" spans="2:40" x14ac:dyDescent="0.2">
      <c r="B753" t="s">
        <v>2382</v>
      </c>
      <c r="C753" t="s">
        <v>123</v>
      </c>
      <c r="D753" t="s">
        <v>9</v>
      </c>
      <c r="E753" t="s">
        <v>9</v>
      </c>
      <c r="F753">
        <v>-13.7</v>
      </c>
      <c r="G753">
        <v>24</v>
      </c>
      <c r="H753">
        <v>0</v>
      </c>
      <c r="I753">
        <v>0</v>
      </c>
      <c r="J753">
        <v>85</v>
      </c>
      <c r="K753">
        <v>19.399999999999999</v>
      </c>
      <c r="L753">
        <v>1</v>
      </c>
      <c r="M753">
        <v>1</v>
      </c>
      <c r="N753">
        <v>0</v>
      </c>
      <c r="O753">
        <v>2</v>
      </c>
      <c r="P753">
        <v>17</v>
      </c>
      <c r="Q753">
        <v>9</v>
      </c>
      <c r="R753">
        <v>20</v>
      </c>
      <c r="S753">
        <v>10</v>
      </c>
      <c r="T753">
        <v>1</v>
      </c>
      <c r="U753">
        <v>3</v>
      </c>
      <c r="V753">
        <v>4.3099999999999996</v>
      </c>
      <c r="W753">
        <v>4</v>
      </c>
      <c r="X753">
        <v>1.39</v>
      </c>
      <c r="Y753">
        <v>37</v>
      </c>
      <c r="Z753">
        <v>20</v>
      </c>
      <c r="AA753">
        <v>43</v>
      </c>
      <c r="AB753">
        <v>0.28100000000000003</v>
      </c>
      <c r="AC753">
        <v>0</v>
      </c>
      <c r="AD753" s="134">
        <f t="shared" si="98"/>
        <v>9.2783505154639183</v>
      </c>
      <c r="AE753" s="134">
        <f t="shared" si="99"/>
        <v>4.6391752577319592</v>
      </c>
      <c r="AF753" s="134">
        <f t="shared" si="100"/>
        <v>4.6391752577319592</v>
      </c>
      <c r="AH753" s="209">
        <f t="shared" si="103"/>
        <v>0</v>
      </c>
      <c r="AI753" s="209">
        <f t="shared" ca="1" si="104"/>
        <v>347</v>
      </c>
      <c r="AJ753" s="134">
        <f>(K753*'User Input'!$K$6)+(L753*'User Input'!$K$2)+(M753*'User Input'!$K$3)+(N753*'User Input'!$K$4)+(R753*'User Input'!$K$7)+(S753*'User Input'!$K$8)+(P753*'User Input'!$K$10)+(Q753*'User Input'!$K$9)+(O753*'User Input'!$K$11)+(I753*'User Input'!$K$12)</f>
        <v>34.199999999999989</v>
      </c>
      <c r="AK753">
        <f t="shared" si="106"/>
        <v>1.4249999999999996</v>
      </c>
      <c r="AL753" s="209">
        <f t="shared" ca="1" si="105"/>
        <v>647</v>
      </c>
      <c r="AM753" s="209">
        <f t="shared" ca="1" si="101"/>
        <v>357</v>
      </c>
      <c r="AN753" s="209">
        <f t="shared" ca="1" si="102"/>
        <v>541</v>
      </c>
    </row>
    <row r="754" spans="2:40" x14ac:dyDescent="0.2">
      <c r="B754" t="s">
        <v>3642</v>
      </c>
      <c r="C754" t="s">
        <v>119</v>
      </c>
      <c r="D754" t="s">
        <v>9</v>
      </c>
      <c r="E754" t="s">
        <v>9</v>
      </c>
      <c r="F754">
        <v>-13.7</v>
      </c>
      <c r="G754">
        <v>31</v>
      </c>
      <c r="H754">
        <v>0</v>
      </c>
      <c r="I754">
        <v>0</v>
      </c>
      <c r="J754">
        <v>152</v>
      </c>
      <c r="K754">
        <v>33.9</v>
      </c>
      <c r="L754">
        <v>1</v>
      </c>
      <c r="M754">
        <v>2</v>
      </c>
      <c r="N754">
        <v>0</v>
      </c>
      <c r="O754">
        <v>3</v>
      </c>
      <c r="P754">
        <v>33</v>
      </c>
      <c r="Q754">
        <v>18</v>
      </c>
      <c r="R754">
        <v>34</v>
      </c>
      <c r="S754">
        <v>19</v>
      </c>
      <c r="T754">
        <v>2</v>
      </c>
      <c r="U754">
        <v>5</v>
      </c>
      <c r="V754">
        <v>4.84</v>
      </c>
      <c r="W754">
        <v>4.24</v>
      </c>
      <c r="X754">
        <v>1.51</v>
      </c>
      <c r="Y754">
        <v>40</v>
      </c>
      <c r="Z754">
        <v>21</v>
      </c>
      <c r="AA754">
        <v>39</v>
      </c>
      <c r="AB754">
        <v>0.29499999999999998</v>
      </c>
      <c r="AC754">
        <v>0</v>
      </c>
      <c r="AD754" s="134">
        <f t="shared" si="98"/>
        <v>9.0265486725663724</v>
      </c>
      <c r="AE754" s="134">
        <f t="shared" si="99"/>
        <v>5.0442477876106198</v>
      </c>
      <c r="AF754" s="134">
        <f t="shared" si="100"/>
        <v>3.9823008849557526</v>
      </c>
      <c r="AH754" s="209">
        <f t="shared" si="103"/>
        <v>0</v>
      </c>
      <c r="AI754" s="209">
        <f t="shared" ca="1" si="104"/>
        <v>347</v>
      </c>
      <c r="AJ754" s="134">
        <f>(K754*'User Input'!$K$6)+(L754*'User Input'!$K$2)+(M754*'User Input'!$K$3)+(N754*'User Input'!$K$4)+(R754*'User Input'!$K$7)+(S754*'User Input'!$K$8)+(P754*'User Input'!$K$10)+(Q754*'User Input'!$K$9)+(O754*'User Input'!$K$11)+(I754*'User Input'!$K$12)</f>
        <v>45.699999999999989</v>
      </c>
      <c r="AK754">
        <f t="shared" si="106"/>
        <v>1.4741935483870965</v>
      </c>
      <c r="AL754" s="209">
        <f t="shared" ca="1" si="105"/>
        <v>532</v>
      </c>
      <c r="AM754" s="209">
        <f t="shared" ca="1" si="101"/>
        <v>114</v>
      </c>
      <c r="AN754" s="209">
        <f t="shared" ca="1" si="102"/>
        <v>395</v>
      </c>
    </row>
    <row r="755" spans="2:40" x14ac:dyDescent="0.2">
      <c r="B755" t="s">
        <v>612</v>
      </c>
      <c r="C755" t="s">
        <v>714</v>
      </c>
      <c r="D755" t="s">
        <v>9</v>
      </c>
      <c r="E755" t="s">
        <v>9</v>
      </c>
      <c r="F755">
        <v>-13.7</v>
      </c>
      <c r="G755">
        <v>24</v>
      </c>
      <c r="H755">
        <v>0</v>
      </c>
      <c r="I755">
        <v>0</v>
      </c>
      <c r="J755">
        <v>53</v>
      </c>
      <c r="K755">
        <v>12.2</v>
      </c>
      <c r="L755">
        <v>1</v>
      </c>
      <c r="M755">
        <v>1</v>
      </c>
      <c r="N755">
        <v>0</v>
      </c>
      <c r="O755">
        <v>2</v>
      </c>
      <c r="P755">
        <v>10</v>
      </c>
      <c r="Q755">
        <v>5</v>
      </c>
      <c r="R755">
        <v>16</v>
      </c>
      <c r="S755">
        <v>7</v>
      </c>
      <c r="T755">
        <v>1</v>
      </c>
      <c r="U755">
        <v>1</v>
      </c>
      <c r="V755">
        <v>3.49</v>
      </c>
      <c r="W755">
        <v>3.39</v>
      </c>
      <c r="X755">
        <v>1.32</v>
      </c>
      <c r="Y755">
        <v>44</v>
      </c>
      <c r="Z755">
        <v>21</v>
      </c>
      <c r="AA755">
        <v>35</v>
      </c>
      <c r="AB755">
        <v>0.29399999999999998</v>
      </c>
      <c r="AC755">
        <v>0</v>
      </c>
      <c r="AD755" s="134">
        <f t="shared" si="98"/>
        <v>11.803278688524591</v>
      </c>
      <c r="AE755" s="134">
        <f t="shared" si="99"/>
        <v>5.1639344262295088</v>
      </c>
      <c r="AF755" s="134">
        <f t="shared" si="100"/>
        <v>6.639344262295082</v>
      </c>
      <c r="AH755" s="209">
        <f t="shared" si="103"/>
        <v>0</v>
      </c>
      <c r="AI755" s="209">
        <f t="shared" ca="1" si="104"/>
        <v>347</v>
      </c>
      <c r="AJ755" s="134">
        <f>(K755*'User Input'!$K$6)+(L755*'User Input'!$K$2)+(M755*'User Input'!$K$3)+(N755*'User Input'!$K$4)+(R755*'User Input'!$K$7)+(S755*'User Input'!$K$8)+(P755*'User Input'!$K$10)+(Q755*'User Input'!$K$9)+(O755*'User Input'!$K$11)+(I755*'User Input'!$K$12)</f>
        <v>24.599999999999994</v>
      </c>
      <c r="AK755">
        <f t="shared" si="106"/>
        <v>1.0249999999999997</v>
      </c>
      <c r="AL755" s="209">
        <f t="shared" ca="1" si="105"/>
        <v>712</v>
      </c>
      <c r="AM755" s="209">
        <f t="shared" ca="1" si="101"/>
        <v>729</v>
      </c>
      <c r="AN755" s="209">
        <f t="shared" ca="1" si="102"/>
        <v>728</v>
      </c>
    </row>
    <row r="756" spans="2:40" x14ac:dyDescent="0.2">
      <c r="B756" t="s">
        <v>2424</v>
      </c>
      <c r="C756" t="s">
        <v>138</v>
      </c>
      <c r="D756" t="s">
        <v>111</v>
      </c>
      <c r="E756" t="s">
        <v>111</v>
      </c>
      <c r="F756">
        <v>-13.7</v>
      </c>
      <c r="G756">
        <v>10</v>
      </c>
      <c r="H756">
        <v>10</v>
      </c>
      <c r="I756">
        <v>5</v>
      </c>
      <c r="J756">
        <v>259</v>
      </c>
      <c r="K756">
        <v>58.1</v>
      </c>
      <c r="L756">
        <v>3</v>
      </c>
      <c r="M756">
        <v>4</v>
      </c>
      <c r="N756">
        <v>0</v>
      </c>
      <c r="O756">
        <v>0</v>
      </c>
      <c r="P756">
        <v>58</v>
      </c>
      <c r="Q756">
        <v>30</v>
      </c>
      <c r="R756">
        <v>47</v>
      </c>
      <c r="S756">
        <v>29</v>
      </c>
      <c r="T756">
        <v>3</v>
      </c>
      <c r="U756">
        <v>7</v>
      </c>
      <c r="V756">
        <v>4.6399999999999997</v>
      </c>
      <c r="W756">
        <v>4.6100000000000003</v>
      </c>
      <c r="X756">
        <v>1.49</v>
      </c>
      <c r="Y756">
        <v>47</v>
      </c>
      <c r="Z756">
        <v>20</v>
      </c>
      <c r="AA756">
        <v>33</v>
      </c>
      <c r="AB756">
        <v>0.29399999999999998</v>
      </c>
      <c r="AC756">
        <v>0</v>
      </c>
      <c r="AD756" s="134">
        <f t="shared" si="98"/>
        <v>7.2805507745266782</v>
      </c>
      <c r="AE756" s="134">
        <f t="shared" si="99"/>
        <v>4.4922547332185889</v>
      </c>
      <c r="AF756" s="134">
        <f t="shared" si="100"/>
        <v>2.7882960413080893</v>
      </c>
      <c r="AH756" s="209">
        <f t="shared" si="103"/>
        <v>5</v>
      </c>
      <c r="AI756" s="209">
        <f t="shared" ca="1" si="104"/>
        <v>171</v>
      </c>
      <c r="AJ756" s="134">
        <f>(K756*'User Input'!$K$6)+(L756*'User Input'!$K$2)+(M756*'User Input'!$K$3)+(N756*'User Input'!$K$4)+(R756*'User Input'!$K$7)+(S756*'User Input'!$K$8)+(P756*'User Input'!$K$10)+(Q756*'User Input'!$K$9)+(O756*'User Input'!$K$11)+(I756*'User Input'!$K$12)</f>
        <v>96.800000000000011</v>
      </c>
      <c r="AK756">
        <f t="shared" si="106"/>
        <v>9.6800000000000015</v>
      </c>
      <c r="AL756" s="209">
        <f t="shared" ca="1" si="105"/>
        <v>346</v>
      </c>
      <c r="AM756" s="209">
        <f t="shared" ca="1" si="101"/>
        <v>201</v>
      </c>
      <c r="AN756" s="209">
        <f t="shared" ca="1" si="102"/>
        <v>270</v>
      </c>
    </row>
    <row r="757" spans="2:40" x14ac:dyDescent="0.2">
      <c r="B757" t="s">
        <v>2506</v>
      </c>
      <c r="C757" t="s">
        <v>133</v>
      </c>
      <c r="D757" t="s">
        <v>9</v>
      </c>
      <c r="E757" t="s">
        <v>9</v>
      </c>
      <c r="F757">
        <v>-13.7</v>
      </c>
      <c r="G757">
        <v>24</v>
      </c>
      <c r="H757">
        <v>0</v>
      </c>
      <c r="I757">
        <v>0</v>
      </c>
      <c r="J757">
        <v>105</v>
      </c>
      <c r="K757">
        <v>24.3</v>
      </c>
      <c r="L757">
        <v>1</v>
      </c>
      <c r="M757">
        <v>1</v>
      </c>
      <c r="N757">
        <v>0</v>
      </c>
      <c r="O757">
        <v>2</v>
      </c>
      <c r="P757">
        <v>24</v>
      </c>
      <c r="Q757">
        <v>12</v>
      </c>
      <c r="R757">
        <v>19</v>
      </c>
      <c r="S757">
        <v>9</v>
      </c>
      <c r="T757">
        <v>1</v>
      </c>
      <c r="U757">
        <v>3</v>
      </c>
      <c r="V757">
        <v>4.4000000000000004</v>
      </c>
      <c r="W757">
        <v>4.1100000000000003</v>
      </c>
      <c r="X757">
        <v>1.36</v>
      </c>
      <c r="Y757">
        <v>42</v>
      </c>
      <c r="Z757">
        <v>21</v>
      </c>
      <c r="AA757">
        <v>37</v>
      </c>
      <c r="AB757">
        <v>0.28899999999999998</v>
      </c>
      <c r="AC757">
        <v>0</v>
      </c>
      <c r="AD757" s="134">
        <f t="shared" si="98"/>
        <v>7.0370370370370372</v>
      </c>
      <c r="AE757" s="134">
        <f t="shared" si="99"/>
        <v>3.333333333333333</v>
      </c>
      <c r="AF757" s="134">
        <f t="shared" si="100"/>
        <v>3.7037037037037042</v>
      </c>
      <c r="AH757" s="209">
        <f t="shared" si="103"/>
        <v>0</v>
      </c>
      <c r="AI757" s="209">
        <f t="shared" ca="1" si="104"/>
        <v>347</v>
      </c>
      <c r="AJ757" s="134">
        <f>(K757*'User Input'!$K$6)+(L757*'User Input'!$K$2)+(M757*'User Input'!$K$3)+(N757*'User Input'!$K$4)+(R757*'User Input'!$K$7)+(S757*'User Input'!$K$8)+(P757*'User Input'!$K$10)+(Q757*'User Input'!$K$9)+(O757*'User Input'!$K$11)+(I757*'User Input'!$K$12)</f>
        <v>39.400000000000006</v>
      </c>
      <c r="AK757">
        <f t="shared" si="106"/>
        <v>1.6416666666666668</v>
      </c>
      <c r="AL757" s="209">
        <f t="shared" ca="1" si="105"/>
        <v>593</v>
      </c>
      <c r="AM757" s="209">
        <f t="shared" ca="1" si="101"/>
        <v>290</v>
      </c>
      <c r="AN757" s="209">
        <f t="shared" ca="1" si="102"/>
        <v>541</v>
      </c>
    </row>
    <row r="758" spans="2:40" x14ac:dyDescent="0.2">
      <c r="B758" t="s">
        <v>2375</v>
      </c>
      <c r="C758" t="s">
        <v>339</v>
      </c>
      <c r="D758" t="s">
        <v>9</v>
      </c>
      <c r="E758" t="s">
        <v>9</v>
      </c>
      <c r="F758">
        <v>-13.7</v>
      </c>
      <c r="G758">
        <v>24</v>
      </c>
      <c r="H758">
        <v>0</v>
      </c>
      <c r="I758">
        <v>0</v>
      </c>
      <c r="J758">
        <v>110</v>
      </c>
      <c r="K758">
        <v>24.3</v>
      </c>
      <c r="L758">
        <v>1</v>
      </c>
      <c r="M758">
        <v>1</v>
      </c>
      <c r="N758">
        <v>0</v>
      </c>
      <c r="O758">
        <v>2</v>
      </c>
      <c r="P758">
        <v>21</v>
      </c>
      <c r="Q758">
        <v>11</v>
      </c>
      <c r="R758">
        <v>27</v>
      </c>
      <c r="S758">
        <v>17</v>
      </c>
      <c r="T758">
        <v>1</v>
      </c>
      <c r="U758">
        <v>2</v>
      </c>
      <c r="V758">
        <v>4.12</v>
      </c>
      <c r="W758">
        <v>4.3499999999999996</v>
      </c>
      <c r="X758">
        <v>1.58</v>
      </c>
      <c r="Y758">
        <v>49</v>
      </c>
      <c r="Z758">
        <v>21</v>
      </c>
      <c r="AA758">
        <v>30</v>
      </c>
      <c r="AB758">
        <v>0.30199999999999999</v>
      </c>
      <c r="AC758">
        <v>0</v>
      </c>
      <c r="AD758" s="134">
        <f t="shared" ref="AD758:AD821" si="107">R758*9/K758</f>
        <v>10</v>
      </c>
      <c r="AE758" s="134">
        <f t="shared" ref="AE758:AE821" si="108">S758*9/K758</f>
        <v>6.2962962962962958</v>
      </c>
      <c r="AF758" s="134">
        <f t="shared" ref="AF758:AF821" si="109">AD758-AE758</f>
        <v>3.7037037037037042</v>
      </c>
      <c r="AH758" s="209">
        <f t="shared" si="103"/>
        <v>0</v>
      </c>
      <c r="AI758" s="209">
        <f t="shared" ca="1" si="104"/>
        <v>347</v>
      </c>
      <c r="AJ758" s="134">
        <f>(K758*'User Input'!$K$6)+(L758*'User Input'!$K$2)+(M758*'User Input'!$K$3)+(N758*'User Input'!$K$4)+(R758*'User Input'!$K$7)+(S758*'User Input'!$K$8)+(P758*'User Input'!$K$10)+(Q758*'User Input'!$K$9)+(O758*'User Input'!$K$11)+(I758*'User Input'!$K$12)</f>
        <v>39.400000000000006</v>
      </c>
      <c r="AK758">
        <f t="shared" si="106"/>
        <v>1.6416666666666668</v>
      </c>
      <c r="AL758" s="209">
        <f t="shared" ca="1" si="105"/>
        <v>593</v>
      </c>
      <c r="AM758" s="209">
        <f t="shared" ref="AM758:AM821" ca="1" si="110">RANK(V758,OFFSET($V$182,0,0,COUNTA(V:V)+1,1))</f>
        <v>468</v>
      </c>
      <c r="AN758" s="209">
        <f t="shared" ref="AN758:AN821" ca="1" si="111">RANK(U758,OFFSET($U$182,0,0,COUNTA(U:U)+1,1))</f>
        <v>666</v>
      </c>
    </row>
    <row r="759" spans="2:40" x14ac:dyDescent="0.2">
      <c r="B759" t="s">
        <v>2514</v>
      </c>
      <c r="C759" t="s">
        <v>137</v>
      </c>
      <c r="D759" t="s">
        <v>9</v>
      </c>
      <c r="E759" t="s">
        <v>9</v>
      </c>
      <c r="F759">
        <v>-13.7</v>
      </c>
      <c r="G759">
        <v>24</v>
      </c>
      <c r="H759">
        <v>0</v>
      </c>
      <c r="I759">
        <v>0</v>
      </c>
      <c r="J759">
        <v>106</v>
      </c>
      <c r="K759">
        <v>24.3</v>
      </c>
      <c r="L759">
        <v>1</v>
      </c>
      <c r="M759">
        <v>1</v>
      </c>
      <c r="N759">
        <v>0</v>
      </c>
      <c r="O759">
        <v>2</v>
      </c>
      <c r="P759">
        <v>24</v>
      </c>
      <c r="Q759">
        <v>12</v>
      </c>
      <c r="R759">
        <v>22</v>
      </c>
      <c r="S759">
        <v>11</v>
      </c>
      <c r="T759">
        <v>1</v>
      </c>
      <c r="U759">
        <v>3</v>
      </c>
      <c r="V759">
        <v>4.53</v>
      </c>
      <c r="W759">
        <v>4.0999999999999996</v>
      </c>
      <c r="X759">
        <v>1.41</v>
      </c>
      <c r="Y759">
        <v>41</v>
      </c>
      <c r="Z759">
        <v>21</v>
      </c>
      <c r="AA759">
        <v>38</v>
      </c>
      <c r="AB759">
        <v>0.29199999999999998</v>
      </c>
      <c r="AC759">
        <v>0</v>
      </c>
      <c r="AD759" s="134">
        <f t="shared" si="107"/>
        <v>8.148148148148147</v>
      </c>
      <c r="AE759" s="134">
        <f t="shared" si="108"/>
        <v>4.0740740740740735</v>
      </c>
      <c r="AF759" s="134">
        <f t="shared" si="109"/>
        <v>4.0740740740740735</v>
      </c>
      <c r="AH759" s="209">
        <f t="shared" ref="AH759:AH822" si="112">INDEX(F759:AF1544,0,MATCH(AH$181,F$181:AF$181,0))</f>
        <v>0</v>
      </c>
      <c r="AI759" s="209">
        <f t="shared" ref="AI759:AI822" ca="1" si="113">RANK(AH759,OFFSET($AH$182,0,0,COUNTA(AH:AH)+1,1))</f>
        <v>347</v>
      </c>
      <c r="AJ759" s="134">
        <f>(K759*'User Input'!$K$6)+(L759*'User Input'!$K$2)+(M759*'User Input'!$K$3)+(N759*'User Input'!$K$4)+(R759*'User Input'!$K$7)+(S759*'User Input'!$K$8)+(P759*'User Input'!$K$10)+(Q759*'User Input'!$K$9)+(O759*'User Input'!$K$11)+(I759*'User Input'!$K$12)</f>
        <v>38.900000000000006</v>
      </c>
      <c r="AK759">
        <f t="shared" si="106"/>
        <v>1.6208333333333336</v>
      </c>
      <c r="AL759" s="209">
        <f t="shared" ref="AL759:AL822" ca="1" si="114">RANK(AJ759,OFFSET($AJ$182,0,0,COUNTA(AJ:AJ)+1,1))</f>
        <v>602</v>
      </c>
      <c r="AM759" s="209">
        <f t="shared" ca="1" si="110"/>
        <v>244</v>
      </c>
      <c r="AN759" s="209">
        <f t="shared" ca="1" si="111"/>
        <v>541</v>
      </c>
    </row>
    <row r="760" spans="2:40" x14ac:dyDescent="0.2">
      <c r="B760" t="s">
        <v>994</v>
      </c>
      <c r="C760" t="s">
        <v>339</v>
      </c>
      <c r="D760" t="s">
        <v>9</v>
      </c>
      <c r="E760" t="s">
        <v>9</v>
      </c>
      <c r="F760">
        <v>-13.8</v>
      </c>
      <c r="G760">
        <v>24</v>
      </c>
      <c r="H760">
        <v>0</v>
      </c>
      <c r="I760">
        <v>0</v>
      </c>
      <c r="J760">
        <v>74</v>
      </c>
      <c r="K760">
        <v>17</v>
      </c>
      <c r="L760">
        <v>1</v>
      </c>
      <c r="M760">
        <v>1</v>
      </c>
      <c r="N760">
        <v>0</v>
      </c>
      <c r="O760">
        <v>3</v>
      </c>
      <c r="P760">
        <v>16</v>
      </c>
      <c r="Q760">
        <v>8</v>
      </c>
      <c r="R760">
        <v>17</v>
      </c>
      <c r="S760">
        <v>7</v>
      </c>
      <c r="T760">
        <v>1</v>
      </c>
      <c r="U760">
        <v>2</v>
      </c>
      <c r="V760">
        <v>4.16</v>
      </c>
      <c r="W760">
        <v>3.7</v>
      </c>
      <c r="X760">
        <v>1.34</v>
      </c>
      <c r="Y760">
        <v>39</v>
      </c>
      <c r="Z760">
        <v>21</v>
      </c>
      <c r="AA760">
        <v>40</v>
      </c>
      <c r="AB760">
        <v>0.28999999999999998</v>
      </c>
      <c r="AC760">
        <v>0</v>
      </c>
      <c r="AD760" s="134">
        <f t="shared" si="107"/>
        <v>9</v>
      </c>
      <c r="AE760" s="134">
        <f t="shared" si="108"/>
        <v>3.7058823529411766</v>
      </c>
      <c r="AF760" s="134">
        <f t="shared" si="109"/>
        <v>5.2941176470588234</v>
      </c>
      <c r="AH760" s="209">
        <f t="shared" si="112"/>
        <v>0</v>
      </c>
      <c r="AI760" s="209">
        <f t="shared" ca="1" si="113"/>
        <v>347</v>
      </c>
      <c r="AJ760" s="134">
        <f>(K760*'User Input'!$K$6)+(L760*'User Input'!$K$2)+(M760*'User Input'!$K$3)+(N760*'User Input'!$K$4)+(R760*'User Input'!$K$7)+(S760*'User Input'!$K$8)+(P760*'User Input'!$K$10)+(Q760*'User Input'!$K$9)+(O760*'User Input'!$K$11)+(I760*'User Input'!$K$12)</f>
        <v>30.5</v>
      </c>
      <c r="AK760">
        <f t="shared" si="106"/>
        <v>1.2708333333333333</v>
      </c>
      <c r="AL760" s="209">
        <f t="shared" ca="1" si="114"/>
        <v>673</v>
      </c>
      <c r="AM760" s="209">
        <f t="shared" ca="1" si="110"/>
        <v>441</v>
      </c>
      <c r="AN760" s="209">
        <f t="shared" ca="1" si="111"/>
        <v>666</v>
      </c>
    </row>
    <row r="761" spans="2:40" x14ac:dyDescent="0.2">
      <c r="B761" t="s">
        <v>634</v>
      </c>
      <c r="C761" t="s">
        <v>119</v>
      </c>
      <c r="D761" t="s">
        <v>9</v>
      </c>
      <c r="E761" t="s">
        <v>9</v>
      </c>
      <c r="F761">
        <v>-13.8</v>
      </c>
      <c r="G761">
        <v>55</v>
      </c>
      <c r="H761">
        <v>0</v>
      </c>
      <c r="I761">
        <v>0</v>
      </c>
      <c r="J761">
        <v>323</v>
      </c>
      <c r="K761">
        <v>71.599999999999994</v>
      </c>
      <c r="L761">
        <v>3</v>
      </c>
      <c r="M761">
        <v>4</v>
      </c>
      <c r="N761">
        <v>0</v>
      </c>
      <c r="O761">
        <v>6</v>
      </c>
      <c r="P761">
        <v>77</v>
      </c>
      <c r="Q761">
        <v>41</v>
      </c>
      <c r="R761">
        <v>54</v>
      </c>
      <c r="S761">
        <v>36</v>
      </c>
      <c r="T761">
        <v>3</v>
      </c>
      <c r="U761">
        <v>11</v>
      </c>
      <c r="V761">
        <v>5.09</v>
      </c>
      <c r="W761">
        <v>4.5999999999999996</v>
      </c>
      <c r="X761">
        <v>1.57</v>
      </c>
      <c r="Y761">
        <v>46</v>
      </c>
      <c r="Z761">
        <v>21</v>
      </c>
      <c r="AA761">
        <v>34</v>
      </c>
      <c r="AB761">
        <v>0.30099999999999999</v>
      </c>
      <c r="AC761">
        <v>0</v>
      </c>
      <c r="AD761" s="134">
        <f t="shared" si="107"/>
        <v>6.7877094972067047</v>
      </c>
      <c r="AE761" s="134">
        <f t="shared" si="108"/>
        <v>4.5251396648044695</v>
      </c>
      <c r="AF761" s="134">
        <f t="shared" si="109"/>
        <v>2.2625698324022352</v>
      </c>
      <c r="AH761" s="209">
        <f t="shared" si="112"/>
        <v>0</v>
      </c>
      <c r="AI761" s="209">
        <f t="shared" ca="1" si="113"/>
        <v>347</v>
      </c>
      <c r="AJ761" s="134">
        <f>(K761*'User Input'!$K$6)+(L761*'User Input'!$K$2)+(M761*'User Input'!$K$3)+(N761*'User Input'!$K$4)+(R761*'User Input'!$K$7)+(S761*'User Input'!$K$8)+(P761*'User Input'!$K$10)+(Q761*'User Input'!$K$9)+(O761*'User Input'!$K$11)+(I761*'User Input'!$K$12)</f>
        <v>88.799999999999983</v>
      </c>
      <c r="AK761">
        <f t="shared" si="106"/>
        <v>1.6145454545454543</v>
      </c>
      <c r="AL761" s="209">
        <f t="shared" ca="1" si="114"/>
        <v>368</v>
      </c>
      <c r="AM761" s="209">
        <f t="shared" ca="1" si="110"/>
        <v>66</v>
      </c>
      <c r="AN761" s="209">
        <f t="shared" ca="1" si="111"/>
        <v>161</v>
      </c>
    </row>
    <row r="762" spans="2:40" x14ac:dyDescent="0.2">
      <c r="B762" t="s">
        <v>2391</v>
      </c>
      <c r="C762" t="s">
        <v>8</v>
      </c>
      <c r="D762" t="s">
        <v>9</v>
      </c>
      <c r="E762" t="s">
        <v>9</v>
      </c>
      <c r="F762">
        <v>-13.8</v>
      </c>
      <c r="G762">
        <v>24</v>
      </c>
      <c r="H762">
        <v>0</v>
      </c>
      <c r="I762">
        <v>0</v>
      </c>
      <c r="J762">
        <v>74</v>
      </c>
      <c r="K762">
        <v>17</v>
      </c>
      <c r="L762">
        <v>1</v>
      </c>
      <c r="M762">
        <v>1</v>
      </c>
      <c r="N762">
        <v>0</v>
      </c>
      <c r="O762">
        <v>2</v>
      </c>
      <c r="P762">
        <v>16</v>
      </c>
      <c r="Q762">
        <v>8</v>
      </c>
      <c r="R762">
        <v>18</v>
      </c>
      <c r="S762">
        <v>7</v>
      </c>
      <c r="T762">
        <v>1</v>
      </c>
      <c r="U762">
        <v>2</v>
      </c>
      <c r="V762">
        <v>3.98</v>
      </c>
      <c r="W762">
        <v>3.63</v>
      </c>
      <c r="X762">
        <v>1.36</v>
      </c>
      <c r="Y762">
        <v>44</v>
      </c>
      <c r="Z762">
        <v>21</v>
      </c>
      <c r="AA762">
        <v>35</v>
      </c>
      <c r="AB762">
        <v>0.30199999999999999</v>
      </c>
      <c r="AC762">
        <v>0</v>
      </c>
      <c r="AD762" s="134">
        <f t="shared" si="107"/>
        <v>9.5294117647058822</v>
      </c>
      <c r="AE762" s="134">
        <f t="shared" si="108"/>
        <v>3.7058823529411766</v>
      </c>
      <c r="AF762" s="134">
        <f t="shared" si="109"/>
        <v>5.8235294117647056</v>
      </c>
      <c r="AH762" s="209">
        <f t="shared" si="112"/>
        <v>0</v>
      </c>
      <c r="AI762" s="209">
        <f t="shared" ca="1" si="113"/>
        <v>347</v>
      </c>
      <c r="AJ762" s="134">
        <f>(K762*'User Input'!$K$6)+(L762*'User Input'!$K$2)+(M762*'User Input'!$K$3)+(N762*'User Input'!$K$4)+(R762*'User Input'!$K$7)+(S762*'User Input'!$K$8)+(P762*'User Input'!$K$10)+(Q762*'User Input'!$K$9)+(O762*'User Input'!$K$11)+(I762*'User Input'!$K$12)</f>
        <v>31</v>
      </c>
      <c r="AK762">
        <f t="shared" si="106"/>
        <v>1.2916666666666667</v>
      </c>
      <c r="AL762" s="209">
        <f t="shared" ca="1" si="114"/>
        <v>667</v>
      </c>
      <c r="AM762" s="209">
        <f t="shared" ca="1" si="110"/>
        <v>548</v>
      </c>
      <c r="AN762" s="209">
        <f t="shared" ca="1" si="111"/>
        <v>666</v>
      </c>
    </row>
    <row r="763" spans="2:40" x14ac:dyDescent="0.2">
      <c r="B763" t="s">
        <v>2399</v>
      </c>
      <c r="C763" t="s">
        <v>810</v>
      </c>
      <c r="D763" t="s">
        <v>9</v>
      </c>
      <c r="E763" t="s">
        <v>9</v>
      </c>
      <c r="F763">
        <v>-13.8</v>
      </c>
      <c r="G763">
        <v>24</v>
      </c>
      <c r="H763">
        <v>0</v>
      </c>
      <c r="I763">
        <v>0</v>
      </c>
      <c r="J763">
        <v>84</v>
      </c>
      <c r="K763">
        <v>19.399999999999999</v>
      </c>
      <c r="L763">
        <v>1</v>
      </c>
      <c r="M763">
        <v>1</v>
      </c>
      <c r="N763">
        <v>0</v>
      </c>
      <c r="O763">
        <v>2</v>
      </c>
      <c r="P763">
        <v>18</v>
      </c>
      <c r="Q763">
        <v>8</v>
      </c>
      <c r="R763">
        <v>18</v>
      </c>
      <c r="S763">
        <v>9</v>
      </c>
      <c r="T763">
        <v>1</v>
      </c>
      <c r="U763">
        <v>2</v>
      </c>
      <c r="V763">
        <v>3.86</v>
      </c>
      <c r="W763">
        <v>3.8</v>
      </c>
      <c r="X763">
        <v>1.41</v>
      </c>
      <c r="Y763">
        <v>53</v>
      </c>
      <c r="Z763">
        <v>20</v>
      </c>
      <c r="AA763">
        <v>27</v>
      </c>
      <c r="AB763">
        <v>0.30199999999999999</v>
      </c>
      <c r="AC763">
        <v>0</v>
      </c>
      <c r="AD763" s="134">
        <f t="shared" si="107"/>
        <v>8.3505154639175263</v>
      </c>
      <c r="AE763" s="134">
        <f t="shared" si="108"/>
        <v>4.1752577319587632</v>
      </c>
      <c r="AF763" s="134">
        <f t="shared" si="109"/>
        <v>4.1752577319587632</v>
      </c>
      <c r="AH763" s="209">
        <f t="shared" si="112"/>
        <v>0</v>
      </c>
      <c r="AI763" s="209">
        <f t="shared" ca="1" si="113"/>
        <v>347</v>
      </c>
      <c r="AJ763" s="134">
        <f>(K763*'User Input'!$K$6)+(L763*'User Input'!$K$2)+(M763*'User Input'!$K$3)+(N763*'User Input'!$K$4)+(R763*'User Input'!$K$7)+(S763*'User Input'!$K$8)+(P763*'User Input'!$K$10)+(Q763*'User Input'!$K$9)+(O763*'User Input'!$K$11)+(I763*'User Input'!$K$12)</f>
        <v>34.199999999999989</v>
      </c>
      <c r="AK763">
        <f t="shared" si="106"/>
        <v>1.4249999999999996</v>
      </c>
      <c r="AL763" s="209">
        <f t="shared" ca="1" si="114"/>
        <v>647</v>
      </c>
      <c r="AM763" s="209">
        <f t="shared" ca="1" si="110"/>
        <v>611</v>
      </c>
      <c r="AN763" s="209">
        <f t="shared" ca="1" si="111"/>
        <v>666</v>
      </c>
    </row>
    <row r="764" spans="2:40" x14ac:dyDescent="0.2">
      <c r="B764" t="s">
        <v>3647</v>
      </c>
      <c r="C764" t="s">
        <v>718</v>
      </c>
      <c r="D764" t="s">
        <v>9</v>
      </c>
      <c r="E764" t="s">
        <v>9</v>
      </c>
      <c r="F764">
        <v>-13.8</v>
      </c>
      <c r="G764">
        <v>24</v>
      </c>
      <c r="H764">
        <v>0</v>
      </c>
      <c r="I764">
        <v>0</v>
      </c>
      <c r="J764">
        <v>84</v>
      </c>
      <c r="K764">
        <v>19.399999999999999</v>
      </c>
      <c r="L764">
        <v>1</v>
      </c>
      <c r="M764">
        <v>1</v>
      </c>
      <c r="N764">
        <v>0</v>
      </c>
      <c r="O764">
        <v>2</v>
      </c>
      <c r="P764">
        <v>19</v>
      </c>
      <c r="Q764">
        <v>9</v>
      </c>
      <c r="R764">
        <v>17</v>
      </c>
      <c r="S764">
        <v>8</v>
      </c>
      <c r="T764">
        <v>1</v>
      </c>
      <c r="U764">
        <v>2</v>
      </c>
      <c r="V764">
        <v>3.93</v>
      </c>
      <c r="W764">
        <v>3.71</v>
      </c>
      <c r="X764">
        <v>1.37</v>
      </c>
      <c r="Y764">
        <v>52</v>
      </c>
      <c r="Z764">
        <v>20</v>
      </c>
      <c r="AA764">
        <v>28</v>
      </c>
      <c r="AB764">
        <v>0.30099999999999999</v>
      </c>
      <c r="AC764">
        <v>0</v>
      </c>
      <c r="AD764" s="134">
        <f t="shared" si="107"/>
        <v>7.8865979381443303</v>
      </c>
      <c r="AE764" s="134">
        <f t="shared" si="108"/>
        <v>3.7113402061855671</v>
      </c>
      <c r="AF764" s="134">
        <f t="shared" si="109"/>
        <v>4.1752577319587632</v>
      </c>
      <c r="AH764" s="209">
        <f t="shared" si="112"/>
        <v>0</v>
      </c>
      <c r="AI764" s="209">
        <f t="shared" ca="1" si="113"/>
        <v>347</v>
      </c>
      <c r="AJ764" s="134">
        <f>(K764*'User Input'!$K$6)+(L764*'User Input'!$K$2)+(M764*'User Input'!$K$3)+(N764*'User Input'!$K$4)+(R764*'User Input'!$K$7)+(S764*'User Input'!$K$8)+(P764*'User Input'!$K$10)+(Q764*'User Input'!$K$9)+(O764*'User Input'!$K$11)+(I764*'User Input'!$K$12)</f>
        <v>32.699999999999989</v>
      </c>
      <c r="AK764">
        <f t="shared" si="106"/>
        <v>1.3624999999999996</v>
      </c>
      <c r="AL764" s="209">
        <f t="shared" ca="1" si="114"/>
        <v>657</v>
      </c>
      <c r="AM764" s="209">
        <f t="shared" ca="1" si="110"/>
        <v>575</v>
      </c>
      <c r="AN764" s="209">
        <f t="shared" ca="1" si="111"/>
        <v>666</v>
      </c>
    </row>
    <row r="765" spans="2:40" x14ac:dyDescent="0.2">
      <c r="B765" t="s">
        <v>3648</v>
      </c>
      <c r="C765" t="s">
        <v>141</v>
      </c>
      <c r="D765" t="s">
        <v>9</v>
      </c>
      <c r="E765" t="s">
        <v>9</v>
      </c>
      <c r="F765">
        <v>-13.8</v>
      </c>
      <c r="G765">
        <v>24</v>
      </c>
      <c r="H765">
        <v>0</v>
      </c>
      <c r="I765">
        <v>0</v>
      </c>
      <c r="J765">
        <v>108</v>
      </c>
      <c r="K765">
        <v>24.3</v>
      </c>
      <c r="L765">
        <v>1</v>
      </c>
      <c r="M765">
        <v>1</v>
      </c>
      <c r="N765">
        <v>0</v>
      </c>
      <c r="O765">
        <v>2</v>
      </c>
      <c r="P765">
        <v>22</v>
      </c>
      <c r="Q765">
        <v>12</v>
      </c>
      <c r="R765">
        <v>23</v>
      </c>
      <c r="S765">
        <v>13</v>
      </c>
      <c r="T765">
        <v>1</v>
      </c>
      <c r="U765">
        <v>3</v>
      </c>
      <c r="V765">
        <v>4.3099999999999996</v>
      </c>
      <c r="W765">
        <v>4.22</v>
      </c>
      <c r="X765">
        <v>1.47</v>
      </c>
      <c r="Y765">
        <v>46</v>
      </c>
      <c r="Z765">
        <v>20</v>
      </c>
      <c r="AA765">
        <v>34</v>
      </c>
      <c r="AB765">
        <v>0.29099999999999998</v>
      </c>
      <c r="AC765">
        <v>0</v>
      </c>
      <c r="AD765" s="134">
        <f t="shared" si="107"/>
        <v>8.518518518518519</v>
      </c>
      <c r="AE765" s="134">
        <f t="shared" si="108"/>
        <v>4.8148148148148149</v>
      </c>
      <c r="AF765" s="134">
        <f t="shared" si="109"/>
        <v>3.7037037037037042</v>
      </c>
      <c r="AH765" s="209">
        <f t="shared" si="112"/>
        <v>0</v>
      </c>
      <c r="AI765" s="209">
        <f t="shared" ca="1" si="113"/>
        <v>347</v>
      </c>
      <c r="AJ765" s="134">
        <f>(K765*'User Input'!$K$6)+(L765*'User Input'!$K$2)+(M765*'User Input'!$K$3)+(N765*'User Input'!$K$4)+(R765*'User Input'!$K$7)+(S765*'User Input'!$K$8)+(P765*'User Input'!$K$10)+(Q765*'User Input'!$K$9)+(O765*'User Input'!$K$11)+(I765*'User Input'!$K$12)</f>
        <v>39.400000000000006</v>
      </c>
      <c r="AK765">
        <f t="shared" si="106"/>
        <v>1.6416666666666668</v>
      </c>
      <c r="AL765" s="209">
        <f t="shared" ca="1" si="114"/>
        <v>593</v>
      </c>
      <c r="AM765" s="209">
        <f t="shared" ca="1" si="110"/>
        <v>357</v>
      </c>
      <c r="AN765" s="209">
        <f t="shared" ca="1" si="111"/>
        <v>541</v>
      </c>
    </row>
    <row r="766" spans="2:40" x14ac:dyDescent="0.2">
      <c r="B766" t="s">
        <v>2380</v>
      </c>
      <c r="C766" t="s">
        <v>139</v>
      </c>
      <c r="D766" t="s">
        <v>9</v>
      </c>
      <c r="E766" t="s">
        <v>9</v>
      </c>
      <c r="F766">
        <v>-13.8</v>
      </c>
      <c r="G766">
        <v>11</v>
      </c>
      <c r="H766">
        <v>2</v>
      </c>
      <c r="I766">
        <v>1</v>
      </c>
      <c r="J766">
        <v>111</v>
      </c>
      <c r="K766">
        <v>25.5</v>
      </c>
      <c r="L766">
        <v>1</v>
      </c>
      <c r="M766">
        <v>2</v>
      </c>
      <c r="N766">
        <v>0</v>
      </c>
      <c r="O766">
        <v>1</v>
      </c>
      <c r="P766">
        <v>26</v>
      </c>
      <c r="Q766">
        <v>14</v>
      </c>
      <c r="R766">
        <v>22</v>
      </c>
      <c r="S766">
        <v>9</v>
      </c>
      <c r="T766">
        <v>1</v>
      </c>
      <c r="U766">
        <v>5</v>
      </c>
      <c r="V766">
        <v>4.92</v>
      </c>
      <c r="W766">
        <v>4.03</v>
      </c>
      <c r="X766">
        <v>1.36</v>
      </c>
      <c r="Y766">
        <v>39</v>
      </c>
      <c r="Z766">
        <v>20</v>
      </c>
      <c r="AA766">
        <v>41</v>
      </c>
      <c r="AB766">
        <v>0.28799999999999998</v>
      </c>
      <c r="AC766">
        <v>0</v>
      </c>
      <c r="AD766" s="134">
        <f t="shared" si="107"/>
        <v>7.7647058823529411</v>
      </c>
      <c r="AE766" s="134">
        <f t="shared" si="108"/>
        <v>3.1764705882352939</v>
      </c>
      <c r="AF766" s="134">
        <f t="shared" si="109"/>
        <v>4.5882352941176467</v>
      </c>
      <c r="AH766" s="209">
        <f t="shared" si="112"/>
        <v>1</v>
      </c>
      <c r="AI766" s="209">
        <f t="shared" ca="1" si="113"/>
        <v>241</v>
      </c>
      <c r="AJ766" s="134">
        <f>(K766*'User Input'!$K$6)+(L766*'User Input'!$K$2)+(M766*'User Input'!$K$3)+(N766*'User Input'!$K$4)+(R766*'User Input'!$K$7)+(S766*'User Input'!$K$8)+(P766*'User Input'!$K$10)+(Q766*'User Input'!$K$9)+(O766*'User Input'!$K$11)+(I766*'User Input'!$K$12)</f>
        <v>38.5</v>
      </c>
      <c r="AK766">
        <f t="shared" si="106"/>
        <v>3.5</v>
      </c>
      <c r="AL766" s="209">
        <f t="shared" ca="1" si="114"/>
        <v>606</v>
      </c>
      <c r="AM766" s="209">
        <f t="shared" ca="1" si="110"/>
        <v>97</v>
      </c>
      <c r="AN766" s="209">
        <f t="shared" ca="1" si="111"/>
        <v>395</v>
      </c>
    </row>
    <row r="767" spans="2:40" x14ac:dyDescent="0.2">
      <c r="B767" t="s">
        <v>1491</v>
      </c>
      <c r="C767" t="s">
        <v>136</v>
      </c>
      <c r="D767" t="s">
        <v>111</v>
      </c>
      <c r="E767" t="s">
        <v>111</v>
      </c>
      <c r="F767">
        <v>-13.8</v>
      </c>
      <c r="G767">
        <v>29</v>
      </c>
      <c r="H767">
        <v>5</v>
      </c>
      <c r="I767">
        <v>2</v>
      </c>
      <c r="J767">
        <v>308</v>
      </c>
      <c r="K767">
        <v>68.2</v>
      </c>
      <c r="L767">
        <v>4</v>
      </c>
      <c r="M767">
        <v>5</v>
      </c>
      <c r="N767">
        <v>0</v>
      </c>
      <c r="O767">
        <v>2</v>
      </c>
      <c r="P767">
        <v>68</v>
      </c>
      <c r="Q767">
        <v>39</v>
      </c>
      <c r="R767">
        <v>58</v>
      </c>
      <c r="S767">
        <v>38</v>
      </c>
      <c r="T767">
        <v>3</v>
      </c>
      <c r="U767">
        <v>11</v>
      </c>
      <c r="V767">
        <v>5.17</v>
      </c>
      <c r="W767">
        <v>4.8499999999999996</v>
      </c>
      <c r="X767">
        <v>1.55</v>
      </c>
      <c r="Y767">
        <v>38</v>
      </c>
      <c r="Z767">
        <v>21</v>
      </c>
      <c r="AA767">
        <v>42</v>
      </c>
      <c r="AB767">
        <v>0.28599999999999998</v>
      </c>
      <c r="AC767">
        <v>0</v>
      </c>
      <c r="AD767" s="134">
        <f t="shared" si="107"/>
        <v>7.6539589442815243</v>
      </c>
      <c r="AE767" s="134">
        <f t="shared" si="108"/>
        <v>5.0146627565982405</v>
      </c>
      <c r="AF767" s="134">
        <f t="shared" si="109"/>
        <v>2.6392961876832839</v>
      </c>
      <c r="AH767" s="209">
        <f t="shared" si="112"/>
        <v>2</v>
      </c>
      <c r="AI767" s="209">
        <f t="shared" ca="1" si="113"/>
        <v>212</v>
      </c>
      <c r="AJ767" s="134">
        <f>(K767*'User Input'!$K$6)+(L767*'User Input'!$K$2)+(M767*'User Input'!$K$3)+(N767*'User Input'!$K$4)+(R767*'User Input'!$K$7)+(S767*'User Input'!$K$8)+(P767*'User Input'!$K$10)+(Q767*'User Input'!$K$9)+(O767*'User Input'!$K$11)+(I767*'User Input'!$K$12)</f>
        <v>97.600000000000023</v>
      </c>
      <c r="AK767">
        <f t="shared" si="106"/>
        <v>0</v>
      </c>
      <c r="AL767" s="209">
        <f t="shared" ca="1" si="114"/>
        <v>342</v>
      </c>
      <c r="AM767" s="209">
        <f t="shared" ca="1" si="110"/>
        <v>52</v>
      </c>
      <c r="AN767" s="209">
        <f t="shared" ca="1" si="111"/>
        <v>161</v>
      </c>
    </row>
    <row r="768" spans="2:40" x14ac:dyDescent="0.2">
      <c r="B768" t="s">
        <v>3644</v>
      </c>
      <c r="C768" t="s">
        <v>137</v>
      </c>
      <c r="D768" t="s">
        <v>9</v>
      </c>
      <c r="E768" t="s">
        <v>9</v>
      </c>
      <c r="F768">
        <v>-13.8</v>
      </c>
      <c r="G768">
        <v>24</v>
      </c>
      <c r="H768">
        <v>0</v>
      </c>
      <c r="I768">
        <v>0</v>
      </c>
      <c r="J768">
        <v>106</v>
      </c>
      <c r="K768">
        <v>24.3</v>
      </c>
      <c r="L768">
        <v>1</v>
      </c>
      <c r="M768">
        <v>1</v>
      </c>
      <c r="N768">
        <v>0</v>
      </c>
      <c r="O768">
        <v>2</v>
      </c>
      <c r="P768">
        <v>24</v>
      </c>
      <c r="Q768">
        <v>12</v>
      </c>
      <c r="R768">
        <v>20</v>
      </c>
      <c r="S768">
        <v>11</v>
      </c>
      <c r="T768">
        <v>1</v>
      </c>
      <c r="U768">
        <v>3</v>
      </c>
      <c r="V768">
        <v>4.3099999999999996</v>
      </c>
      <c r="W768">
        <v>4.18</v>
      </c>
      <c r="X768">
        <v>1.43</v>
      </c>
      <c r="Y768">
        <v>46</v>
      </c>
      <c r="Z768">
        <v>21</v>
      </c>
      <c r="AA768">
        <v>33</v>
      </c>
      <c r="AB768">
        <v>0.29699999999999999</v>
      </c>
      <c r="AC768">
        <v>0</v>
      </c>
      <c r="AD768" s="134">
        <f t="shared" si="107"/>
        <v>7.4074074074074074</v>
      </c>
      <c r="AE768" s="134">
        <f t="shared" si="108"/>
        <v>4.0740740740740735</v>
      </c>
      <c r="AF768" s="134">
        <f t="shared" si="109"/>
        <v>3.3333333333333339</v>
      </c>
      <c r="AH768" s="209">
        <f t="shared" si="112"/>
        <v>0</v>
      </c>
      <c r="AI768" s="209">
        <f t="shared" ca="1" si="113"/>
        <v>347</v>
      </c>
      <c r="AJ768" s="134">
        <f>(K768*'User Input'!$K$6)+(L768*'User Input'!$K$2)+(M768*'User Input'!$K$3)+(N768*'User Input'!$K$4)+(R768*'User Input'!$K$7)+(S768*'User Input'!$K$8)+(P768*'User Input'!$K$10)+(Q768*'User Input'!$K$9)+(O768*'User Input'!$K$11)+(I768*'User Input'!$K$12)</f>
        <v>37.900000000000006</v>
      </c>
      <c r="AK768">
        <f t="shared" si="106"/>
        <v>1.5791666666666668</v>
      </c>
      <c r="AL768" s="209">
        <f t="shared" ca="1" si="114"/>
        <v>613</v>
      </c>
      <c r="AM768" s="209">
        <f t="shared" ca="1" si="110"/>
        <v>357</v>
      </c>
      <c r="AN768" s="209">
        <f t="shared" ca="1" si="111"/>
        <v>541</v>
      </c>
    </row>
    <row r="769" spans="2:40" x14ac:dyDescent="0.2">
      <c r="B769" t="s">
        <v>722</v>
      </c>
      <c r="C769" t="s">
        <v>340</v>
      </c>
      <c r="D769" t="s">
        <v>9</v>
      </c>
      <c r="E769" t="s">
        <v>9</v>
      </c>
      <c r="F769">
        <v>-13.9</v>
      </c>
      <c r="G769">
        <v>24</v>
      </c>
      <c r="H769">
        <v>0</v>
      </c>
      <c r="I769">
        <v>0</v>
      </c>
      <c r="J769">
        <v>96</v>
      </c>
      <c r="K769">
        <v>21.9</v>
      </c>
      <c r="L769">
        <v>1</v>
      </c>
      <c r="M769">
        <v>1</v>
      </c>
      <c r="N769">
        <v>0</v>
      </c>
      <c r="O769">
        <v>6</v>
      </c>
      <c r="P769">
        <v>22</v>
      </c>
      <c r="Q769">
        <v>11</v>
      </c>
      <c r="R769">
        <v>20</v>
      </c>
      <c r="S769">
        <v>9</v>
      </c>
      <c r="T769">
        <v>1</v>
      </c>
      <c r="U769">
        <v>3</v>
      </c>
      <c r="V769">
        <v>4.3099999999999996</v>
      </c>
      <c r="W769">
        <v>3.96</v>
      </c>
      <c r="X769">
        <v>1.41</v>
      </c>
      <c r="Y769">
        <v>46</v>
      </c>
      <c r="Z769">
        <v>21</v>
      </c>
      <c r="AA769">
        <v>33</v>
      </c>
      <c r="AB769">
        <v>0.29799999999999999</v>
      </c>
      <c r="AC769">
        <v>0</v>
      </c>
      <c r="AD769" s="134">
        <f t="shared" si="107"/>
        <v>8.2191780821917817</v>
      </c>
      <c r="AE769" s="134">
        <f t="shared" si="108"/>
        <v>3.6986301369863015</v>
      </c>
      <c r="AF769" s="134">
        <f t="shared" si="109"/>
        <v>4.5205479452054806</v>
      </c>
      <c r="AH769" s="209">
        <f t="shared" si="112"/>
        <v>0</v>
      </c>
      <c r="AI769" s="209">
        <f t="shared" ca="1" si="113"/>
        <v>347</v>
      </c>
      <c r="AJ769" s="134">
        <f>(K769*'User Input'!$K$6)+(L769*'User Input'!$K$2)+(M769*'User Input'!$K$3)+(N769*'User Input'!$K$4)+(R769*'User Input'!$K$7)+(S769*'User Input'!$K$8)+(P769*'User Input'!$K$10)+(Q769*'User Input'!$K$9)+(O769*'User Input'!$K$11)+(I769*'User Input'!$K$12)</f>
        <v>35.699999999999989</v>
      </c>
      <c r="AK769">
        <f t="shared" si="106"/>
        <v>1.4874999999999996</v>
      </c>
      <c r="AL769" s="209">
        <f t="shared" ca="1" si="114"/>
        <v>635</v>
      </c>
      <c r="AM769" s="209">
        <f t="shared" ca="1" si="110"/>
        <v>357</v>
      </c>
      <c r="AN769" s="209">
        <f t="shared" ca="1" si="111"/>
        <v>541</v>
      </c>
    </row>
    <row r="770" spans="2:40" x14ac:dyDescent="0.2">
      <c r="B770" t="s">
        <v>970</v>
      </c>
      <c r="C770" t="s">
        <v>340</v>
      </c>
      <c r="D770" t="s">
        <v>9</v>
      </c>
      <c r="E770" t="s">
        <v>9</v>
      </c>
      <c r="F770">
        <v>-13.9</v>
      </c>
      <c r="G770">
        <v>24</v>
      </c>
      <c r="H770">
        <v>0</v>
      </c>
      <c r="I770">
        <v>0</v>
      </c>
      <c r="J770">
        <v>106</v>
      </c>
      <c r="K770">
        <v>24.3</v>
      </c>
      <c r="L770">
        <v>1</v>
      </c>
      <c r="M770">
        <v>1</v>
      </c>
      <c r="N770">
        <v>0</v>
      </c>
      <c r="O770">
        <v>2</v>
      </c>
      <c r="P770">
        <v>25</v>
      </c>
      <c r="Q770">
        <v>12</v>
      </c>
      <c r="R770">
        <v>21</v>
      </c>
      <c r="S770">
        <v>10</v>
      </c>
      <c r="T770">
        <v>1</v>
      </c>
      <c r="U770">
        <v>3</v>
      </c>
      <c r="V770">
        <v>4.47</v>
      </c>
      <c r="W770">
        <v>4.0199999999999996</v>
      </c>
      <c r="X770">
        <v>1.41</v>
      </c>
      <c r="Y770">
        <v>45</v>
      </c>
      <c r="Z770">
        <v>21</v>
      </c>
      <c r="AA770">
        <v>35</v>
      </c>
      <c r="AB770">
        <v>0.29799999999999999</v>
      </c>
      <c r="AC770">
        <v>0</v>
      </c>
      <c r="AD770" s="134">
        <f t="shared" si="107"/>
        <v>7.7777777777777777</v>
      </c>
      <c r="AE770" s="134">
        <f t="shared" si="108"/>
        <v>3.7037037037037037</v>
      </c>
      <c r="AF770" s="134">
        <f t="shared" si="109"/>
        <v>4.0740740740740744</v>
      </c>
      <c r="AH770" s="209">
        <f t="shared" si="112"/>
        <v>0</v>
      </c>
      <c r="AI770" s="209">
        <f t="shared" ca="1" si="113"/>
        <v>347</v>
      </c>
      <c r="AJ770" s="134">
        <f>(K770*'User Input'!$K$6)+(L770*'User Input'!$K$2)+(M770*'User Input'!$K$3)+(N770*'User Input'!$K$4)+(R770*'User Input'!$K$7)+(S770*'User Input'!$K$8)+(P770*'User Input'!$K$10)+(Q770*'User Input'!$K$9)+(O770*'User Input'!$K$11)+(I770*'User Input'!$K$12)</f>
        <v>38.400000000000006</v>
      </c>
      <c r="AK770">
        <f t="shared" si="106"/>
        <v>1.6000000000000003</v>
      </c>
      <c r="AL770" s="209">
        <f t="shared" ca="1" si="114"/>
        <v>607</v>
      </c>
      <c r="AM770" s="209">
        <f t="shared" ca="1" si="110"/>
        <v>262</v>
      </c>
      <c r="AN770" s="209">
        <f t="shared" ca="1" si="111"/>
        <v>541</v>
      </c>
    </row>
    <row r="771" spans="2:40" x14ac:dyDescent="0.2">
      <c r="B771" t="s">
        <v>346</v>
      </c>
      <c r="C771" t="s">
        <v>115</v>
      </c>
      <c r="D771" t="s">
        <v>111</v>
      </c>
      <c r="E771" t="s">
        <v>111</v>
      </c>
      <c r="F771">
        <v>-13.9</v>
      </c>
      <c r="G771">
        <v>22</v>
      </c>
      <c r="H771">
        <v>22</v>
      </c>
      <c r="I771">
        <v>9</v>
      </c>
      <c r="J771">
        <v>552</v>
      </c>
      <c r="K771">
        <v>122.6</v>
      </c>
      <c r="L771">
        <v>6</v>
      </c>
      <c r="M771">
        <v>9</v>
      </c>
      <c r="N771">
        <v>0</v>
      </c>
      <c r="O771">
        <v>0</v>
      </c>
      <c r="P771">
        <v>136</v>
      </c>
      <c r="Q771">
        <v>72</v>
      </c>
      <c r="R771">
        <v>88</v>
      </c>
      <c r="S771">
        <v>56</v>
      </c>
      <c r="T771">
        <v>6</v>
      </c>
      <c r="U771">
        <v>17</v>
      </c>
      <c r="V771">
        <v>5.27</v>
      </c>
      <c r="W771">
        <v>4.6900000000000004</v>
      </c>
      <c r="X771">
        <v>1.56</v>
      </c>
      <c r="Y771">
        <v>48</v>
      </c>
      <c r="Z771">
        <v>21</v>
      </c>
      <c r="AA771">
        <v>31</v>
      </c>
      <c r="AB771">
        <v>0.307</v>
      </c>
      <c r="AC771">
        <v>0</v>
      </c>
      <c r="AD771" s="134">
        <f t="shared" si="107"/>
        <v>6.4600326264274068</v>
      </c>
      <c r="AE771" s="134">
        <f t="shared" si="108"/>
        <v>4.1109298531810765</v>
      </c>
      <c r="AF771" s="134">
        <f t="shared" si="109"/>
        <v>2.3491027732463303</v>
      </c>
      <c r="AH771" s="209">
        <f t="shared" si="112"/>
        <v>9</v>
      </c>
      <c r="AI771" s="209">
        <f t="shared" ca="1" si="113"/>
        <v>127</v>
      </c>
      <c r="AJ771" s="134">
        <f>(K771*'User Input'!$K$6)+(L771*'User Input'!$K$2)+(M771*'User Input'!$K$3)+(N771*'User Input'!$K$4)+(R771*'User Input'!$K$7)+(S771*'User Input'!$K$8)+(P771*'User Input'!$K$10)+(Q771*'User Input'!$K$9)+(O771*'User Input'!$K$11)+(I771*'User Input'!$K$12)</f>
        <v>171.79999999999995</v>
      </c>
      <c r="AK771">
        <f t="shared" si="106"/>
        <v>7.8090909090909069</v>
      </c>
      <c r="AL771" s="209">
        <f t="shared" ca="1" si="114"/>
        <v>182</v>
      </c>
      <c r="AM771" s="209">
        <f t="shared" ca="1" si="110"/>
        <v>39</v>
      </c>
      <c r="AN771" s="209">
        <f t="shared" ca="1" si="111"/>
        <v>103</v>
      </c>
    </row>
    <row r="772" spans="2:40" x14ac:dyDescent="0.2">
      <c r="B772" t="s">
        <v>604</v>
      </c>
      <c r="C772" t="s">
        <v>123</v>
      </c>
      <c r="D772" t="s">
        <v>9</v>
      </c>
      <c r="E772" t="s">
        <v>9</v>
      </c>
      <c r="F772">
        <v>-13.9</v>
      </c>
      <c r="G772">
        <v>24</v>
      </c>
      <c r="H772">
        <v>0</v>
      </c>
      <c r="I772">
        <v>0</v>
      </c>
      <c r="J772">
        <v>95</v>
      </c>
      <c r="K772">
        <v>21.9</v>
      </c>
      <c r="L772">
        <v>1</v>
      </c>
      <c r="M772">
        <v>1</v>
      </c>
      <c r="N772">
        <v>0</v>
      </c>
      <c r="O772">
        <v>4</v>
      </c>
      <c r="P772">
        <v>22</v>
      </c>
      <c r="Q772">
        <v>10</v>
      </c>
      <c r="R772">
        <v>17</v>
      </c>
      <c r="S772">
        <v>9</v>
      </c>
      <c r="T772">
        <v>1</v>
      </c>
      <c r="U772">
        <v>2</v>
      </c>
      <c r="V772">
        <v>3.96</v>
      </c>
      <c r="W772">
        <v>4.0599999999999996</v>
      </c>
      <c r="X772">
        <v>1.42</v>
      </c>
      <c r="Y772">
        <v>53</v>
      </c>
      <c r="Z772">
        <v>20</v>
      </c>
      <c r="AA772">
        <v>27</v>
      </c>
      <c r="AB772">
        <v>0.29899999999999999</v>
      </c>
      <c r="AC772">
        <v>0</v>
      </c>
      <c r="AD772" s="134">
        <f t="shared" si="107"/>
        <v>6.9863013698630141</v>
      </c>
      <c r="AE772" s="134">
        <f t="shared" si="108"/>
        <v>3.6986301369863015</v>
      </c>
      <c r="AF772" s="134">
        <f t="shared" si="109"/>
        <v>3.2876712328767126</v>
      </c>
      <c r="AH772" s="209">
        <f t="shared" si="112"/>
        <v>0</v>
      </c>
      <c r="AI772" s="209">
        <f t="shared" ca="1" si="113"/>
        <v>347</v>
      </c>
      <c r="AJ772" s="134">
        <f>(K772*'User Input'!$K$6)+(L772*'User Input'!$K$2)+(M772*'User Input'!$K$3)+(N772*'User Input'!$K$4)+(R772*'User Input'!$K$7)+(S772*'User Input'!$K$8)+(P772*'User Input'!$K$10)+(Q772*'User Input'!$K$9)+(O772*'User Input'!$K$11)+(I772*'User Input'!$K$12)</f>
        <v>35.199999999999989</v>
      </c>
      <c r="AK772">
        <f t="shared" si="106"/>
        <v>1.4666666666666661</v>
      </c>
      <c r="AL772" s="209">
        <f t="shared" ca="1" si="114"/>
        <v>639</v>
      </c>
      <c r="AM772" s="209">
        <f t="shared" ca="1" si="110"/>
        <v>561</v>
      </c>
      <c r="AN772" s="209">
        <f t="shared" ca="1" si="111"/>
        <v>666</v>
      </c>
    </row>
    <row r="773" spans="2:40" x14ac:dyDescent="0.2">
      <c r="B773" t="s">
        <v>976</v>
      </c>
      <c r="C773" t="s">
        <v>130</v>
      </c>
      <c r="D773" t="s">
        <v>9</v>
      </c>
      <c r="E773" t="s">
        <v>9</v>
      </c>
      <c r="F773">
        <v>-13.9</v>
      </c>
      <c r="G773">
        <v>16</v>
      </c>
      <c r="H773">
        <v>0</v>
      </c>
      <c r="I773">
        <v>0</v>
      </c>
      <c r="J773">
        <v>70</v>
      </c>
      <c r="K773">
        <v>16.2</v>
      </c>
      <c r="L773">
        <v>1</v>
      </c>
      <c r="M773">
        <v>1</v>
      </c>
      <c r="N773">
        <v>0</v>
      </c>
      <c r="O773">
        <v>2</v>
      </c>
      <c r="P773">
        <v>14</v>
      </c>
      <c r="Q773">
        <v>7</v>
      </c>
      <c r="R773">
        <v>17</v>
      </c>
      <c r="S773">
        <v>8</v>
      </c>
      <c r="T773">
        <v>1</v>
      </c>
      <c r="U773">
        <v>2</v>
      </c>
      <c r="V773">
        <v>3.9</v>
      </c>
      <c r="W773">
        <v>3.85</v>
      </c>
      <c r="X773">
        <v>1.37</v>
      </c>
      <c r="Y773">
        <v>44</v>
      </c>
      <c r="Z773">
        <v>20</v>
      </c>
      <c r="AA773">
        <v>36</v>
      </c>
      <c r="AB773">
        <v>0.29099999999999998</v>
      </c>
      <c r="AC773">
        <v>0</v>
      </c>
      <c r="AD773" s="134">
        <f t="shared" si="107"/>
        <v>9.4444444444444446</v>
      </c>
      <c r="AE773" s="134">
        <f t="shared" si="108"/>
        <v>4.4444444444444446</v>
      </c>
      <c r="AF773" s="134">
        <f t="shared" si="109"/>
        <v>5</v>
      </c>
      <c r="AH773" s="209">
        <f t="shared" si="112"/>
        <v>0</v>
      </c>
      <c r="AI773" s="209">
        <f t="shared" ca="1" si="113"/>
        <v>347</v>
      </c>
      <c r="AJ773" s="134">
        <f>(K773*'User Input'!$K$6)+(L773*'User Input'!$K$2)+(M773*'User Input'!$K$3)+(N773*'User Input'!$K$4)+(R773*'User Input'!$K$7)+(S773*'User Input'!$K$8)+(P773*'User Input'!$K$10)+(Q773*'User Input'!$K$9)+(O773*'User Input'!$K$11)+(I773*'User Input'!$K$12)</f>
        <v>30.099999999999994</v>
      </c>
      <c r="AK773">
        <f t="shared" si="106"/>
        <v>1.8812499999999996</v>
      </c>
      <c r="AL773" s="209">
        <f t="shared" ca="1" si="114"/>
        <v>676</v>
      </c>
      <c r="AM773" s="209">
        <f t="shared" ca="1" si="110"/>
        <v>591</v>
      </c>
      <c r="AN773" s="209">
        <f t="shared" ca="1" si="111"/>
        <v>666</v>
      </c>
    </row>
    <row r="774" spans="2:40" x14ac:dyDescent="0.2">
      <c r="B774" t="s">
        <v>2400</v>
      </c>
      <c r="C774" t="s">
        <v>340</v>
      </c>
      <c r="D774" t="s">
        <v>9</v>
      </c>
      <c r="E774" t="s">
        <v>9</v>
      </c>
      <c r="F774">
        <v>-13.9</v>
      </c>
      <c r="G774">
        <v>10</v>
      </c>
      <c r="H774">
        <v>0</v>
      </c>
      <c r="I774">
        <v>0</v>
      </c>
      <c r="J774">
        <v>71</v>
      </c>
      <c r="K774">
        <v>16.5</v>
      </c>
      <c r="L774">
        <v>1</v>
      </c>
      <c r="M774">
        <v>1</v>
      </c>
      <c r="N774">
        <v>0</v>
      </c>
      <c r="O774">
        <v>2</v>
      </c>
      <c r="P774">
        <v>16</v>
      </c>
      <c r="Q774">
        <v>8</v>
      </c>
      <c r="R774">
        <v>16</v>
      </c>
      <c r="S774">
        <v>6</v>
      </c>
      <c r="T774">
        <v>1</v>
      </c>
      <c r="U774">
        <v>2</v>
      </c>
      <c r="V774">
        <v>4.13</v>
      </c>
      <c r="W774">
        <v>3.6</v>
      </c>
      <c r="X774">
        <v>1.31</v>
      </c>
      <c r="Y774">
        <v>43</v>
      </c>
      <c r="Z774">
        <v>21</v>
      </c>
      <c r="AA774">
        <v>37</v>
      </c>
      <c r="AB774">
        <v>0.29499999999999998</v>
      </c>
      <c r="AC774">
        <v>0</v>
      </c>
      <c r="AD774" s="134">
        <f t="shared" si="107"/>
        <v>8.7272727272727266</v>
      </c>
      <c r="AE774" s="134">
        <f t="shared" si="108"/>
        <v>3.2727272727272729</v>
      </c>
      <c r="AF774" s="134">
        <f t="shared" si="109"/>
        <v>5.4545454545454533</v>
      </c>
      <c r="AH774" s="209">
        <f t="shared" si="112"/>
        <v>0</v>
      </c>
      <c r="AI774" s="209">
        <f t="shared" ca="1" si="113"/>
        <v>347</v>
      </c>
      <c r="AJ774" s="134">
        <f>(K774*'User Input'!$K$6)+(L774*'User Input'!$K$2)+(M774*'User Input'!$K$3)+(N774*'User Input'!$K$4)+(R774*'User Input'!$K$7)+(S774*'User Input'!$K$8)+(P774*'User Input'!$K$10)+(Q774*'User Input'!$K$9)+(O774*'User Input'!$K$11)+(I774*'User Input'!$K$12)</f>
        <v>29.5</v>
      </c>
      <c r="AK774">
        <f t="shared" si="106"/>
        <v>2.95</v>
      </c>
      <c r="AL774" s="209">
        <f t="shared" ca="1" si="114"/>
        <v>680</v>
      </c>
      <c r="AM774" s="209">
        <f t="shared" ca="1" si="110"/>
        <v>460</v>
      </c>
      <c r="AN774" s="209">
        <f t="shared" ca="1" si="111"/>
        <v>666</v>
      </c>
    </row>
    <row r="775" spans="2:40" x14ac:dyDescent="0.2">
      <c r="B775" t="s">
        <v>3646</v>
      </c>
      <c r="C775" t="s">
        <v>136</v>
      </c>
      <c r="D775" t="s">
        <v>9</v>
      </c>
      <c r="E775" t="s">
        <v>9</v>
      </c>
      <c r="F775">
        <v>-13.9</v>
      </c>
      <c r="G775">
        <v>24</v>
      </c>
      <c r="H775">
        <v>0</v>
      </c>
      <c r="I775">
        <v>0</v>
      </c>
      <c r="J775">
        <v>63</v>
      </c>
      <c r="K775">
        <v>14.6</v>
      </c>
      <c r="L775">
        <v>1</v>
      </c>
      <c r="M775">
        <v>1</v>
      </c>
      <c r="N775">
        <v>0</v>
      </c>
      <c r="O775">
        <v>2</v>
      </c>
      <c r="P775">
        <v>13</v>
      </c>
      <c r="Q775">
        <v>6</v>
      </c>
      <c r="R775">
        <v>15</v>
      </c>
      <c r="S775">
        <v>7</v>
      </c>
      <c r="T775">
        <v>1</v>
      </c>
      <c r="U775">
        <v>1</v>
      </c>
      <c r="V775">
        <v>3.74</v>
      </c>
      <c r="W775">
        <v>3.59</v>
      </c>
      <c r="X775">
        <v>1.36</v>
      </c>
      <c r="Y775">
        <v>49</v>
      </c>
      <c r="Z775">
        <v>21</v>
      </c>
      <c r="AA775">
        <v>30</v>
      </c>
      <c r="AB775">
        <v>0.3</v>
      </c>
      <c r="AC775">
        <v>0</v>
      </c>
      <c r="AD775" s="134">
        <f t="shared" si="107"/>
        <v>9.2465753424657535</v>
      </c>
      <c r="AE775" s="134">
        <f t="shared" si="108"/>
        <v>4.3150684931506849</v>
      </c>
      <c r="AF775" s="134">
        <f t="shared" si="109"/>
        <v>4.9315068493150687</v>
      </c>
      <c r="AH775" s="209">
        <f t="shared" si="112"/>
        <v>0</v>
      </c>
      <c r="AI775" s="209">
        <f t="shared" ca="1" si="113"/>
        <v>347</v>
      </c>
      <c r="AJ775" s="134">
        <f>(K775*'User Input'!$K$6)+(L775*'User Input'!$K$2)+(M775*'User Input'!$K$3)+(N775*'User Input'!$K$4)+(R775*'User Input'!$K$7)+(S775*'User Input'!$K$8)+(P775*'User Input'!$K$10)+(Q775*'User Input'!$K$9)+(O775*'User Input'!$K$11)+(I775*'User Input'!$K$12)</f>
        <v>27.299999999999997</v>
      </c>
      <c r="AK775">
        <f t="shared" si="106"/>
        <v>1.1375</v>
      </c>
      <c r="AL775" s="209">
        <f t="shared" ca="1" si="114"/>
        <v>699</v>
      </c>
      <c r="AM775" s="209">
        <f t="shared" ca="1" si="110"/>
        <v>658</v>
      </c>
      <c r="AN775" s="209">
        <f t="shared" ca="1" si="111"/>
        <v>728</v>
      </c>
    </row>
    <row r="776" spans="2:40" x14ac:dyDescent="0.2">
      <c r="B776" t="s">
        <v>2477</v>
      </c>
      <c r="C776" t="s">
        <v>122</v>
      </c>
      <c r="D776" t="s">
        <v>9</v>
      </c>
      <c r="E776" t="s">
        <v>9</v>
      </c>
      <c r="F776">
        <v>-13.9</v>
      </c>
      <c r="G776">
        <v>24</v>
      </c>
      <c r="H776">
        <v>0</v>
      </c>
      <c r="I776">
        <v>0</v>
      </c>
      <c r="J776">
        <v>118</v>
      </c>
      <c r="K776">
        <v>26.7</v>
      </c>
      <c r="L776">
        <v>1</v>
      </c>
      <c r="M776">
        <v>1</v>
      </c>
      <c r="N776">
        <v>0</v>
      </c>
      <c r="O776">
        <v>2</v>
      </c>
      <c r="P776">
        <v>27</v>
      </c>
      <c r="Q776">
        <v>13</v>
      </c>
      <c r="R776">
        <v>22</v>
      </c>
      <c r="S776">
        <v>12</v>
      </c>
      <c r="T776">
        <v>1</v>
      </c>
      <c r="U776">
        <v>3</v>
      </c>
      <c r="V776">
        <v>4.3499999999999996</v>
      </c>
      <c r="W776">
        <v>4.01</v>
      </c>
      <c r="X776">
        <v>1.47</v>
      </c>
      <c r="Y776">
        <v>54</v>
      </c>
      <c r="Z776">
        <v>20</v>
      </c>
      <c r="AA776">
        <v>26</v>
      </c>
      <c r="AB776">
        <v>0.30499999999999999</v>
      </c>
      <c r="AC776">
        <v>0</v>
      </c>
      <c r="AD776" s="134">
        <f t="shared" si="107"/>
        <v>7.415730337078652</v>
      </c>
      <c r="AE776" s="134">
        <f t="shared" si="108"/>
        <v>4.0449438202247192</v>
      </c>
      <c r="AF776" s="134">
        <f t="shared" si="109"/>
        <v>3.3707865168539328</v>
      </c>
      <c r="AH776" s="209">
        <f t="shared" si="112"/>
        <v>0</v>
      </c>
      <c r="AI776" s="209">
        <f t="shared" ca="1" si="113"/>
        <v>347</v>
      </c>
      <c r="AJ776" s="134">
        <f>(K776*'User Input'!$K$6)+(L776*'User Input'!$K$2)+(M776*'User Input'!$K$3)+(N776*'User Input'!$K$4)+(R776*'User Input'!$K$7)+(S776*'User Input'!$K$8)+(P776*'User Input'!$K$10)+(Q776*'User Input'!$K$9)+(O776*'User Input'!$K$11)+(I776*'User Input'!$K$12)</f>
        <v>41.099999999999994</v>
      </c>
      <c r="AK776">
        <f t="shared" si="106"/>
        <v>1.7124999999999997</v>
      </c>
      <c r="AL776" s="209">
        <f t="shared" ca="1" si="114"/>
        <v>576</v>
      </c>
      <c r="AM776" s="209">
        <f t="shared" ca="1" si="110"/>
        <v>326</v>
      </c>
      <c r="AN776" s="209">
        <f t="shared" ca="1" si="111"/>
        <v>541</v>
      </c>
    </row>
    <row r="777" spans="2:40" x14ac:dyDescent="0.2">
      <c r="B777" t="s">
        <v>1448</v>
      </c>
      <c r="C777" t="s">
        <v>716</v>
      </c>
      <c r="D777" t="s">
        <v>9</v>
      </c>
      <c r="E777" t="s">
        <v>9</v>
      </c>
      <c r="F777">
        <v>-14</v>
      </c>
      <c r="G777">
        <v>24</v>
      </c>
      <c r="H777">
        <v>0</v>
      </c>
      <c r="I777">
        <v>0</v>
      </c>
      <c r="J777">
        <v>86</v>
      </c>
      <c r="K777">
        <v>19.399999999999999</v>
      </c>
      <c r="L777">
        <v>1</v>
      </c>
      <c r="M777">
        <v>1</v>
      </c>
      <c r="N777">
        <v>0</v>
      </c>
      <c r="O777">
        <v>2</v>
      </c>
      <c r="P777">
        <v>18</v>
      </c>
      <c r="Q777">
        <v>9</v>
      </c>
      <c r="R777">
        <v>19</v>
      </c>
      <c r="S777">
        <v>10</v>
      </c>
      <c r="T777">
        <v>1</v>
      </c>
      <c r="U777">
        <v>2</v>
      </c>
      <c r="V777">
        <v>4.34</v>
      </c>
      <c r="W777">
        <v>4.08</v>
      </c>
      <c r="X777">
        <v>1.45</v>
      </c>
      <c r="Y777">
        <v>44</v>
      </c>
      <c r="Z777">
        <v>21</v>
      </c>
      <c r="AA777">
        <v>36</v>
      </c>
      <c r="AB777">
        <v>0.29199999999999998</v>
      </c>
      <c r="AC777">
        <v>0</v>
      </c>
      <c r="AD777" s="134">
        <f t="shared" si="107"/>
        <v>8.8144329896907223</v>
      </c>
      <c r="AE777" s="134">
        <f t="shared" si="108"/>
        <v>4.6391752577319592</v>
      </c>
      <c r="AF777" s="134">
        <f t="shared" si="109"/>
        <v>4.1752577319587632</v>
      </c>
      <c r="AH777" s="209">
        <f t="shared" si="112"/>
        <v>0</v>
      </c>
      <c r="AI777" s="209">
        <f t="shared" ca="1" si="113"/>
        <v>347</v>
      </c>
      <c r="AJ777" s="134">
        <f>(K777*'User Input'!$K$6)+(L777*'User Input'!$K$2)+(M777*'User Input'!$K$3)+(N777*'User Input'!$K$4)+(R777*'User Input'!$K$7)+(S777*'User Input'!$K$8)+(P777*'User Input'!$K$10)+(Q777*'User Input'!$K$9)+(O777*'User Input'!$K$11)+(I777*'User Input'!$K$12)</f>
        <v>32.699999999999989</v>
      </c>
      <c r="AK777">
        <f t="shared" si="106"/>
        <v>1.3624999999999996</v>
      </c>
      <c r="AL777" s="209">
        <f t="shared" ca="1" si="114"/>
        <v>657</v>
      </c>
      <c r="AM777" s="209">
        <f t="shared" ca="1" si="110"/>
        <v>336</v>
      </c>
      <c r="AN777" s="209">
        <f t="shared" ca="1" si="111"/>
        <v>666</v>
      </c>
    </row>
    <row r="778" spans="2:40" x14ac:dyDescent="0.2">
      <c r="B778" t="s">
        <v>3649</v>
      </c>
      <c r="C778" t="s">
        <v>810</v>
      </c>
      <c r="D778" t="s">
        <v>9</v>
      </c>
      <c r="E778" t="s">
        <v>9</v>
      </c>
      <c r="F778">
        <v>-14</v>
      </c>
      <c r="G778">
        <v>36</v>
      </c>
      <c r="H778">
        <v>0</v>
      </c>
      <c r="I778">
        <v>0</v>
      </c>
      <c r="J778">
        <v>96</v>
      </c>
      <c r="K778">
        <v>21.4</v>
      </c>
      <c r="L778">
        <v>1</v>
      </c>
      <c r="M778">
        <v>1</v>
      </c>
      <c r="N778">
        <v>0</v>
      </c>
      <c r="O778">
        <v>6</v>
      </c>
      <c r="P778">
        <v>19</v>
      </c>
      <c r="Q778">
        <v>11</v>
      </c>
      <c r="R778">
        <v>23</v>
      </c>
      <c r="S778">
        <v>13</v>
      </c>
      <c r="T778">
        <v>1</v>
      </c>
      <c r="U778">
        <v>3</v>
      </c>
      <c r="V778">
        <v>4.43</v>
      </c>
      <c r="W778">
        <v>4.22</v>
      </c>
      <c r="X778">
        <v>1.5</v>
      </c>
      <c r="Y778">
        <v>41</v>
      </c>
      <c r="Z778">
        <v>20</v>
      </c>
      <c r="AA778">
        <v>39</v>
      </c>
      <c r="AB778">
        <v>0.28999999999999998</v>
      </c>
      <c r="AC778">
        <v>0</v>
      </c>
      <c r="AD778" s="134">
        <f t="shared" si="107"/>
        <v>9.6728971962616832</v>
      </c>
      <c r="AE778" s="134">
        <f t="shared" si="108"/>
        <v>5.4672897196261685</v>
      </c>
      <c r="AF778" s="134">
        <f t="shared" si="109"/>
        <v>4.2056074766355147</v>
      </c>
      <c r="AH778" s="209">
        <f t="shared" si="112"/>
        <v>0</v>
      </c>
      <c r="AI778" s="209">
        <f t="shared" ca="1" si="113"/>
        <v>347</v>
      </c>
      <c r="AJ778" s="134">
        <f>(K778*'User Input'!$K$6)+(L778*'User Input'!$K$2)+(M778*'User Input'!$K$3)+(N778*'User Input'!$K$4)+(R778*'User Input'!$K$7)+(S778*'User Input'!$K$8)+(P778*'User Input'!$K$10)+(Q778*'User Input'!$K$9)+(O778*'User Input'!$K$11)+(I778*'User Input'!$K$12)</f>
        <v>34.699999999999989</v>
      </c>
      <c r="AK778">
        <f t="shared" si="106"/>
        <v>0.96388888888888857</v>
      </c>
      <c r="AL778" s="209">
        <f t="shared" ca="1" si="114"/>
        <v>643</v>
      </c>
      <c r="AM778" s="209">
        <f t="shared" ca="1" si="110"/>
        <v>279</v>
      </c>
      <c r="AN778" s="209">
        <f t="shared" ca="1" si="111"/>
        <v>541</v>
      </c>
    </row>
    <row r="779" spans="2:40" x14ac:dyDescent="0.2">
      <c r="B779" t="s">
        <v>1458</v>
      </c>
      <c r="C779" t="s">
        <v>8</v>
      </c>
      <c r="D779" t="s">
        <v>9</v>
      </c>
      <c r="E779" t="s">
        <v>9</v>
      </c>
      <c r="F779">
        <v>-14</v>
      </c>
      <c r="G779">
        <v>24</v>
      </c>
      <c r="H779">
        <v>0</v>
      </c>
      <c r="I779">
        <v>0</v>
      </c>
      <c r="J779">
        <v>109</v>
      </c>
      <c r="K779">
        <v>24.3</v>
      </c>
      <c r="L779">
        <v>1</v>
      </c>
      <c r="M779">
        <v>1</v>
      </c>
      <c r="N779">
        <v>0</v>
      </c>
      <c r="O779">
        <v>2</v>
      </c>
      <c r="P779">
        <v>22</v>
      </c>
      <c r="Q779">
        <v>13</v>
      </c>
      <c r="R779">
        <v>26</v>
      </c>
      <c r="S779">
        <v>15</v>
      </c>
      <c r="T779">
        <v>1</v>
      </c>
      <c r="U779">
        <v>3</v>
      </c>
      <c r="V779">
        <v>4.68</v>
      </c>
      <c r="W779">
        <v>4.24</v>
      </c>
      <c r="X779">
        <v>1.51</v>
      </c>
      <c r="Y779">
        <v>35</v>
      </c>
      <c r="Z779">
        <v>21</v>
      </c>
      <c r="AA779">
        <v>44</v>
      </c>
      <c r="AB779">
        <v>0.29099999999999998</v>
      </c>
      <c r="AC779">
        <v>0</v>
      </c>
      <c r="AD779" s="134">
        <f t="shared" si="107"/>
        <v>9.6296296296296298</v>
      </c>
      <c r="AE779" s="134">
        <f t="shared" si="108"/>
        <v>5.5555555555555554</v>
      </c>
      <c r="AF779" s="134">
        <f t="shared" si="109"/>
        <v>4.0740740740740744</v>
      </c>
      <c r="AH779" s="209">
        <f t="shared" si="112"/>
        <v>0</v>
      </c>
      <c r="AI779" s="209">
        <f t="shared" ca="1" si="113"/>
        <v>347</v>
      </c>
      <c r="AJ779" s="134">
        <f>(K779*'User Input'!$K$6)+(L779*'User Input'!$K$2)+(M779*'User Input'!$K$3)+(N779*'User Input'!$K$4)+(R779*'User Input'!$K$7)+(S779*'User Input'!$K$8)+(P779*'User Input'!$K$10)+(Q779*'User Input'!$K$9)+(O779*'User Input'!$K$11)+(I779*'User Input'!$K$12)</f>
        <v>37.900000000000006</v>
      </c>
      <c r="AK779">
        <f t="shared" si="106"/>
        <v>1.5791666666666668</v>
      </c>
      <c r="AL779" s="209">
        <f t="shared" ca="1" si="114"/>
        <v>613</v>
      </c>
      <c r="AM779" s="209">
        <f t="shared" ca="1" si="110"/>
        <v>175</v>
      </c>
      <c r="AN779" s="209">
        <f t="shared" ca="1" si="111"/>
        <v>541</v>
      </c>
    </row>
    <row r="780" spans="2:40" x14ac:dyDescent="0.2">
      <c r="B780" t="s">
        <v>2405</v>
      </c>
      <c r="C780" t="s">
        <v>115</v>
      </c>
      <c r="D780" t="s">
        <v>9</v>
      </c>
      <c r="E780" t="s">
        <v>9</v>
      </c>
      <c r="F780">
        <v>-14</v>
      </c>
      <c r="G780">
        <v>31</v>
      </c>
      <c r="H780">
        <v>0</v>
      </c>
      <c r="I780">
        <v>0</v>
      </c>
      <c r="J780">
        <v>164</v>
      </c>
      <c r="K780">
        <v>37</v>
      </c>
      <c r="L780">
        <v>2</v>
      </c>
      <c r="M780">
        <v>2</v>
      </c>
      <c r="N780">
        <v>0</v>
      </c>
      <c r="O780">
        <v>3</v>
      </c>
      <c r="P780">
        <v>39</v>
      </c>
      <c r="Q780">
        <v>21</v>
      </c>
      <c r="R780">
        <v>30</v>
      </c>
      <c r="S780">
        <v>15</v>
      </c>
      <c r="T780">
        <v>1</v>
      </c>
      <c r="U780">
        <v>6</v>
      </c>
      <c r="V780">
        <v>5.08</v>
      </c>
      <c r="W780">
        <v>4.2699999999999996</v>
      </c>
      <c r="X780">
        <v>1.46</v>
      </c>
      <c r="Y780">
        <v>38</v>
      </c>
      <c r="Z780">
        <v>21</v>
      </c>
      <c r="AA780">
        <v>41</v>
      </c>
      <c r="AB780">
        <v>0.29699999999999999</v>
      </c>
      <c r="AC780">
        <v>0</v>
      </c>
      <c r="AD780" s="134">
        <f t="shared" si="107"/>
        <v>7.2972972972972974</v>
      </c>
      <c r="AE780" s="134">
        <f t="shared" si="108"/>
        <v>3.6486486486486487</v>
      </c>
      <c r="AF780" s="134">
        <f t="shared" si="109"/>
        <v>3.6486486486486487</v>
      </c>
      <c r="AH780" s="209">
        <f t="shared" si="112"/>
        <v>0</v>
      </c>
      <c r="AI780" s="209">
        <f t="shared" ca="1" si="113"/>
        <v>347</v>
      </c>
      <c r="AJ780" s="134">
        <f>(K780*'User Input'!$K$6)+(L780*'User Input'!$K$2)+(M780*'User Input'!$K$3)+(N780*'User Input'!$K$4)+(R780*'User Input'!$K$7)+(S780*'User Input'!$K$8)+(P780*'User Input'!$K$10)+(Q780*'User Input'!$K$9)+(O780*'User Input'!$K$11)+(I780*'User Input'!$K$12)</f>
        <v>55</v>
      </c>
      <c r="AK780">
        <f t="shared" si="106"/>
        <v>1.7741935483870968</v>
      </c>
      <c r="AL780" s="209">
        <f t="shared" ca="1" si="114"/>
        <v>490</v>
      </c>
      <c r="AM780" s="209">
        <f t="shared" ca="1" si="110"/>
        <v>68</v>
      </c>
      <c r="AN780" s="209">
        <f t="shared" ca="1" si="111"/>
        <v>331</v>
      </c>
    </row>
    <row r="781" spans="2:40" x14ac:dyDescent="0.2">
      <c r="B781" t="s">
        <v>549</v>
      </c>
      <c r="C781" t="s">
        <v>8</v>
      </c>
      <c r="D781" t="s">
        <v>9</v>
      </c>
      <c r="E781" t="s">
        <v>9</v>
      </c>
      <c r="F781">
        <v>-14.1</v>
      </c>
      <c r="G781">
        <v>24</v>
      </c>
      <c r="H781">
        <v>0</v>
      </c>
      <c r="I781">
        <v>0</v>
      </c>
      <c r="J781">
        <v>85</v>
      </c>
      <c r="K781">
        <v>19.399999999999999</v>
      </c>
      <c r="L781">
        <v>1</v>
      </c>
      <c r="M781">
        <v>1</v>
      </c>
      <c r="N781">
        <v>0</v>
      </c>
      <c r="O781">
        <v>2</v>
      </c>
      <c r="P781">
        <v>19</v>
      </c>
      <c r="Q781">
        <v>9</v>
      </c>
      <c r="R781">
        <v>18</v>
      </c>
      <c r="S781">
        <v>9</v>
      </c>
      <c r="T781">
        <v>1</v>
      </c>
      <c r="U781">
        <v>2</v>
      </c>
      <c r="V781">
        <v>4.28</v>
      </c>
      <c r="W781">
        <v>3.92</v>
      </c>
      <c r="X781">
        <v>1.42</v>
      </c>
      <c r="Y781">
        <v>43</v>
      </c>
      <c r="Z781">
        <v>21</v>
      </c>
      <c r="AA781">
        <v>36</v>
      </c>
      <c r="AB781">
        <v>0.30199999999999999</v>
      </c>
      <c r="AC781">
        <v>0</v>
      </c>
      <c r="AD781" s="134">
        <f t="shared" si="107"/>
        <v>8.3505154639175263</v>
      </c>
      <c r="AE781" s="134">
        <f t="shared" si="108"/>
        <v>4.1752577319587632</v>
      </c>
      <c r="AF781" s="134">
        <f t="shared" si="109"/>
        <v>4.1752577319587632</v>
      </c>
      <c r="AH781" s="209">
        <f t="shared" si="112"/>
        <v>0</v>
      </c>
      <c r="AI781" s="209">
        <f t="shared" ca="1" si="113"/>
        <v>347</v>
      </c>
      <c r="AJ781" s="134">
        <f>(K781*'User Input'!$K$6)+(L781*'User Input'!$K$2)+(M781*'User Input'!$K$3)+(N781*'User Input'!$K$4)+(R781*'User Input'!$K$7)+(S781*'User Input'!$K$8)+(P781*'User Input'!$K$10)+(Q781*'User Input'!$K$9)+(O781*'User Input'!$K$11)+(I781*'User Input'!$K$12)</f>
        <v>32.199999999999989</v>
      </c>
      <c r="AK781">
        <f t="shared" si="106"/>
        <v>1.3416666666666661</v>
      </c>
      <c r="AL781" s="209">
        <f t="shared" ca="1" si="114"/>
        <v>661</v>
      </c>
      <c r="AM781" s="209">
        <f t="shared" ca="1" si="110"/>
        <v>383</v>
      </c>
      <c r="AN781" s="209">
        <f t="shared" ca="1" si="111"/>
        <v>666</v>
      </c>
    </row>
    <row r="782" spans="2:40" x14ac:dyDescent="0.2">
      <c r="B782" t="s">
        <v>635</v>
      </c>
      <c r="C782" t="s">
        <v>7</v>
      </c>
      <c r="D782" t="s">
        <v>9</v>
      </c>
      <c r="E782" t="s">
        <v>9</v>
      </c>
      <c r="F782">
        <v>-14.1</v>
      </c>
      <c r="G782">
        <v>24</v>
      </c>
      <c r="H782">
        <v>0</v>
      </c>
      <c r="I782">
        <v>0</v>
      </c>
      <c r="J782">
        <v>117</v>
      </c>
      <c r="K782">
        <v>26.7</v>
      </c>
      <c r="L782">
        <v>1</v>
      </c>
      <c r="M782">
        <v>1</v>
      </c>
      <c r="N782">
        <v>0</v>
      </c>
      <c r="O782">
        <v>2</v>
      </c>
      <c r="P782">
        <v>27</v>
      </c>
      <c r="Q782">
        <v>14</v>
      </c>
      <c r="R782">
        <v>23</v>
      </c>
      <c r="S782">
        <v>12</v>
      </c>
      <c r="T782">
        <v>1</v>
      </c>
      <c r="U782">
        <v>4</v>
      </c>
      <c r="V782">
        <v>4.68</v>
      </c>
      <c r="W782">
        <v>4.17</v>
      </c>
      <c r="X782">
        <v>1.45</v>
      </c>
      <c r="Y782">
        <v>43</v>
      </c>
      <c r="Z782">
        <v>21</v>
      </c>
      <c r="AA782">
        <v>36</v>
      </c>
      <c r="AB782">
        <v>0.29699999999999999</v>
      </c>
      <c r="AC782">
        <v>0</v>
      </c>
      <c r="AD782" s="134">
        <f t="shared" si="107"/>
        <v>7.7528089887640448</v>
      </c>
      <c r="AE782" s="134">
        <f t="shared" si="108"/>
        <v>4.0449438202247192</v>
      </c>
      <c r="AF782" s="134">
        <f t="shared" si="109"/>
        <v>3.7078651685393256</v>
      </c>
      <c r="AH782" s="209">
        <f t="shared" si="112"/>
        <v>0</v>
      </c>
      <c r="AI782" s="209">
        <f t="shared" ca="1" si="113"/>
        <v>347</v>
      </c>
      <c r="AJ782" s="134">
        <f>(K782*'User Input'!$K$6)+(L782*'User Input'!$K$2)+(M782*'User Input'!$K$3)+(N782*'User Input'!$K$4)+(R782*'User Input'!$K$7)+(S782*'User Input'!$K$8)+(P782*'User Input'!$K$10)+(Q782*'User Input'!$K$9)+(O782*'User Input'!$K$11)+(I782*'User Input'!$K$12)</f>
        <v>40.599999999999994</v>
      </c>
      <c r="AK782">
        <f t="shared" si="106"/>
        <v>1.6916666666666664</v>
      </c>
      <c r="AL782" s="209">
        <f t="shared" ca="1" si="114"/>
        <v>584</v>
      </c>
      <c r="AM782" s="209">
        <f t="shared" ca="1" si="110"/>
        <v>175</v>
      </c>
      <c r="AN782" s="209">
        <f t="shared" ca="1" si="111"/>
        <v>466</v>
      </c>
    </row>
    <row r="783" spans="2:40" x14ac:dyDescent="0.2">
      <c r="B783" t="s">
        <v>220</v>
      </c>
      <c r="C783" t="s">
        <v>340</v>
      </c>
      <c r="D783" t="s">
        <v>111</v>
      </c>
      <c r="E783" t="s">
        <v>111</v>
      </c>
      <c r="F783">
        <v>-14.1</v>
      </c>
      <c r="G783">
        <v>8</v>
      </c>
      <c r="H783">
        <v>8</v>
      </c>
      <c r="I783">
        <v>4</v>
      </c>
      <c r="J783">
        <v>196</v>
      </c>
      <c r="K783">
        <v>44.6</v>
      </c>
      <c r="L783">
        <v>2</v>
      </c>
      <c r="M783">
        <v>3</v>
      </c>
      <c r="N783">
        <v>0</v>
      </c>
      <c r="O783">
        <v>0</v>
      </c>
      <c r="P783">
        <v>49</v>
      </c>
      <c r="Q783">
        <v>23</v>
      </c>
      <c r="R783">
        <v>32</v>
      </c>
      <c r="S783">
        <v>15</v>
      </c>
      <c r="T783">
        <v>2</v>
      </c>
      <c r="U783">
        <v>6</v>
      </c>
      <c r="V783">
        <v>4.7300000000000004</v>
      </c>
      <c r="W783">
        <v>4.33</v>
      </c>
      <c r="X783">
        <v>1.43</v>
      </c>
      <c r="Y783">
        <v>48</v>
      </c>
      <c r="Z783">
        <v>21</v>
      </c>
      <c r="AA783">
        <v>32</v>
      </c>
      <c r="AB783">
        <v>0.30299999999999999</v>
      </c>
      <c r="AC783">
        <v>0</v>
      </c>
      <c r="AD783" s="134">
        <f t="shared" si="107"/>
        <v>6.4573991031390134</v>
      </c>
      <c r="AE783" s="134">
        <f t="shared" si="108"/>
        <v>3.0269058295964126</v>
      </c>
      <c r="AF783" s="134">
        <f t="shared" si="109"/>
        <v>3.4304932735426008</v>
      </c>
      <c r="AH783" s="209">
        <f t="shared" si="112"/>
        <v>4</v>
      </c>
      <c r="AI783" s="209">
        <f t="shared" ca="1" si="113"/>
        <v>184</v>
      </c>
      <c r="AJ783" s="134">
        <f>(K783*'User Input'!$K$6)+(L783*'User Input'!$K$2)+(M783*'User Input'!$K$3)+(N783*'User Input'!$K$4)+(R783*'User Input'!$K$7)+(S783*'User Input'!$K$8)+(P783*'User Input'!$K$10)+(Q783*'User Input'!$K$9)+(O783*'User Input'!$K$11)+(I783*'User Input'!$K$12)</f>
        <v>73.800000000000011</v>
      </c>
      <c r="AK783">
        <f t="shared" ref="AK783:AK846" si="115">IF(E783="SP",IF(AND(ABS(G783-H783)&lt;3,H783&gt;9),AJ783/H783,0),AJ783/G783)</f>
        <v>0</v>
      </c>
      <c r="AL783" s="209">
        <f t="shared" ca="1" si="114"/>
        <v>412</v>
      </c>
      <c r="AM783" s="209">
        <f t="shared" ca="1" si="110"/>
        <v>149</v>
      </c>
      <c r="AN783" s="209">
        <f t="shared" ca="1" si="111"/>
        <v>331</v>
      </c>
    </row>
    <row r="784" spans="2:40" x14ac:dyDescent="0.2">
      <c r="B784" t="s">
        <v>1005</v>
      </c>
      <c r="C784" t="s">
        <v>7</v>
      </c>
      <c r="D784" t="s">
        <v>9</v>
      </c>
      <c r="E784" t="s">
        <v>9</v>
      </c>
      <c r="F784">
        <v>-14.1</v>
      </c>
      <c r="G784">
        <v>24</v>
      </c>
      <c r="H784">
        <v>0</v>
      </c>
      <c r="I784">
        <v>0</v>
      </c>
      <c r="J784">
        <v>95</v>
      </c>
      <c r="K784">
        <v>21.9</v>
      </c>
      <c r="L784">
        <v>1</v>
      </c>
      <c r="M784">
        <v>1</v>
      </c>
      <c r="N784">
        <v>0</v>
      </c>
      <c r="O784">
        <v>4</v>
      </c>
      <c r="P784">
        <v>22</v>
      </c>
      <c r="Q784">
        <v>12</v>
      </c>
      <c r="R784">
        <v>20</v>
      </c>
      <c r="S784">
        <v>8</v>
      </c>
      <c r="T784">
        <v>1</v>
      </c>
      <c r="U784">
        <v>4</v>
      </c>
      <c r="V784">
        <v>4.83</v>
      </c>
      <c r="W784">
        <v>4</v>
      </c>
      <c r="X784">
        <v>1.37</v>
      </c>
      <c r="Y784">
        <v>34</v>
      </c>
      <c r="Z784">
        <v>21</v>
      </c>
      <c r="AA784">
        <v>46</v>
      </c>
      <c r="AB784">
        <v>0.28499999999999998</v>
      </c>
      <c r="AC784">
        <v>0</v>
      </c>
      <c r="AD784" s="134">
        <f t="shared" si="107"/>
        <v>8.2191780821917817</v>
      </c>
      <c r="AE784" s="134">
        <f t="shared" si="108"/>
        <v>3.2876712328767126</v>
      </c>
      <c r="AF784" s="134">
        <f t="shared" si="109"/>
        <v>4.9315068493150687</v>
      </c>
      <c r="AH784" s="209">
        <f t="shared" si="112"/>
        <v>0</v>
      </c>
      <c r="AI784" s="209">
        <f t="shared" ca="1" si="113"/>
        <v>347</v>
      </c>
      <c r="AJ784" s="134">
        <f>(K784*'User Input'!$K$6)+(L784*'User Input'!$K$2)+(M784*'User Input'!$K$3)+(N784*'User Input'!$K$4)+(R784*'User Input'!$K$7)+(S784*'User Input'!$K$8)+(P784*'User Input'!$K$10)+(Q784*'User Input'!$K$9)+(O784*'User Input'!$K$11)+(I784*'User Input'!$K$12)</f>
        <v>35.699999999999989</v>
      </c>
      <c r="AK784">
        <f t="shared" si="115"/>
        <v>1.4874999999999996</v>
      </c>
      <c r="AL784" s="209">
        <f t="shared" ca="1" si="114"/>
        <v>635</v>
      </c>
      <c r="AM784" s="209">
        <f t="shared" ca="1" si="110"/>
        <v>118</v>
      </c>
      <c r="AN784" s="209">
        <f t="shared" ca="1" si="111"/>
        <v>466</v>
      </c>
    </row>
    <row r="785" spans="2:40" x14ac:dyDescent="0.2">
      <c r="B785" t="s">
        <v>997</v>
      </c>
      <c r="C785" t="s">
        <v>134</v>
      </c>
      <c r="D785" t="s">
        <v>111</v>
      </c>
      <c r="E785" t="s">
        <v>111</v>
      </c>
      <c r="F785">
        <v>-14.1</v>
      </c>
      <c r="G785">
        <v>28</v>
      </c>
      <c r="H785">
        <v>3</v>
      </c>
      <c r="I785">
        <v>1</v>
      </c>
      <c r="J785">
        <v>178</v>
      </c>
      <c r="K785">
        <v>40.9</v>
      </c>
      <c r="L785">
        <v>2</v>
      </c>
      <c r="M785">
        <v>3</v>
      </c>
      <c r="N785">
        <v>0</v>
      </c>
      <c r="O785">
        <v>2</v>
      </c>
      <c r="P785">
        <v>45</v>
      </c>
      <c r="Q785">
        <v>23</v>
      </c>
      <c r="R785">
        <v>28</v>
      </c>
      <c r="S785">
        <v>12</v>
      </c>
      <c r="T785">
        <v>1</v>
      </c>
      <c r="U785">
        <v>7</v>
      </c>
      <c r="V785">
        <v>4.9800000000000004</v>
      </c>
      <c r="W785">
        <v>4.3899999999999997</v>
      </c>
      <c r="X785">
        <v>1.39</v>
      </c>
      <c r="Y785">
        <v>42</v>
      </c>
      <c r="Z785">
        <v>20</v>
      </c>
      <c r="AA785">
        <v>38</v>
      </c>
      <c r="AB785">
        <v>0.29499999999999998</v>
      </c>
      <c r="AC785">
        <v>0</v>
      </c>
      <c r="AD785" s="134">
        <f t="shared" si="107"/>
        <v>6.1613691931540346</v>
      </c>
      <c r="AE785" s="134">
        <f t="shared" si="108"/>
        <v>2.6405867970660148</v>
      </c>
      <c r="AF785" s="134">
        <f t="shared" si="109"/>
        <v>3.5207823960880198</v>
      </c>
      <c r="AH785" s="209">
        <f t="shared" si="112"/>
        <v>1</v>
      </c>
      <c r="AI785" s="209">
        <f t="shared" ca="1" si="113"/>
        <v>241</v>
      </c>
      <c r="AJ785" s="134">
        <f>(K785*'User Input'!$K$6)+(L785*'User Input'!$K$2)+(M785*'User Input'!$K$3)+(N785*'User Input'!$K$4)+(R785*'User Input'!$K$7)+(S785*'User Input'!$K$8)+(P785*'User Input'!$K$10)+(Q785*'User Input'!$K$9)+(O785*'User Input'!$K$11)+(I785*'User Input'!$K$12)</f>
        <v>58.699999999999989</v>
      </c>
      <c r="AK785">
        <f t="shared" si="115"/>
        <v>0</v>
      </c>
      <c r="AL785" s="209">
        <f t="shared" ca="1" si="114"/>
        <v>475</v>
      </c>
      <c r="AM785" s="209">
        <f t="shared" ca="1" si="110"/>
        <v>84</v>
      </c>
      <c r="AN785" s="209">
        <f t="shared" ca="1" si="111"/>
        <v>270</v>
      </c>
    </row>
    <row r="786" spans="2:40" x14ac:dyDescent="0.2">
      <c r="B786" t="s">
        <v>1048</v>
      </c>
      <c r="C786" t="s">
        <v>714</v>
      </c>
      <c r="D786" t="s">
        <v>9</v>
      </c>
      <c r="E786" t="s">
        <v>9</v>
      </c>
      <c r="F786">
        <v>-14.1</v>
      </c>
      <c r="G786">
        <v>24</v>
      </c>
      <c r="H786">
        <v>0</v>
      </c>
      <c r="I786">
        <v>0</v>
      </c>
      <c r="J786">
        <v>97</v>
      </c>
      <c r="K786">
        <v>21.9</v>
      </c>
      <c r="L786">
        <v>1</v>
      </c>
      <c r="M786">
        <v>1</v>
      </c>
      <c r="N786">
        <v>0</v>
      </c>
      <c r="O786">
        <v>2</v>
      </c>
      <c r="P786">
        <v>21</v>
      </c>
      <c r="Q786">
        <v>10</v>
      </c>
      <c r="R786">
        <v>20</v>
      </c>
      <c r="S786">
        <v>12</v>
      </c>
      <c r="T786">
        <v>1</v>
      </c>
      <c r="U786">
        <v>2</v>
      </c>
      <c r="V786">
        <v>4.29</v>
      </c>
      <c r="W786">
        <v>4.2</v>
      </c>
      <c r="X786">
        <v>1.49</v>
      </c>
      <c r="Y786">
        <v>49</v>
      </c>
      <c r="Z786">
        <v>21</v>
      </c>
      <c r="AA786">
        <v>31</v>
      </c>
      <c r="AB786">
        <v>0.3</v>
      </c>
      <c r="AC786">
        <v>0</v>
      </c>
      <c r="AD786" s="134">
        <f t="shared" si="107"/>
        <v>8.2191780821917817</v>
      </c>
      <c r="AE786" s="134">
        <f t="shared" si="108"/>
        <v>4.9315068493150687</v>
      </c>
      <c r="AF786" s="134">
        <f t="shared" si="109"/>
        <v>3.287671232876713</v>
      </c>
      <c r="AH786" s="209">
        <f t="shared" si="112"/>
        <v>0</v>
      </c>
      <c r="AI786" s="209">
        <f t="shared" ca="1" si="113"/>
        <v>347</v>
      </c>
      <c r="AJ786" s="134">
        <f>(K786*'User Input'!$K$6)+(L786*'User Input'!$K$2)+(M786*'User Input'!$K$3)+(N786*'User Input'!$K$4)+(R786*'User Input'!$K$7)+(S786*'User Input'!$K$8)+(P786*'User Input'!$K$10)+(Q786*'User Input'!$K$9)+(O786*'User Input'!$K$11)+(I786*'User Input'!$K$12)</f>
        <v>34.699999999999989</v>
      </c>
      <c r="AK786">
        <f t="shared" si="115"/>
        <v>1.4458333333333329</v>
      </c>
      <c r="AL786" s="209">
        <f t="shared" ca="1" si="114"/>
        <v>643</v>
      </c>
      <c r="AM786" s="209">
        <f t="shared" ca="1" si="110"/>
        <v>375</v>
      </c>
      <c r="AN786" s="209">
        <f t="shared" ca="1" si="111"/>
        <v>666</v>
      </c>
    </row>
    <row r="787" spans="2:40" x14ac:dyDescent="0.2">
      <c r="B787" t="s">
        <v>2386</v>
      </c>
      <c r="C787" t="s">
        <v>119</v>
      </c>
      <c r="D787" t="s">
        <v>9</v>
      </c>
      <c r="E787" t="s">
        <v>9</v>
      </c>
      <c r="F787">
        <v>-14.1</v>
      </c>
      <c r="G787">
        <v>24</v>
      </c>
      <c r="H787">
        <v>0</v>
      </c>
      <c r="I787">
        <v>0</v>
      </c>
      <c r="J787">
        <v>152</v>
      </c>
      <c r="K787">
        <v>34</v>
      </c>
      <c r="L787">
        <v>1</v>
      </c>
      <c r="M787">
        <v>2</v>
      </c>
      <c r="N787">
        <v>0</v>
      </c>
      <c r="O787">
        <v>2</v>
      </c>
      <c r="P787">
        <v>34</v>
      </c>
      <c r="Q787">
        <v>19</v>
      </c>
      <c r="R787">
        <v>31</v>
      </c>
      <c r="S787">
        <v>17</v>
      </c>
      <c r="T787">
        <v>1</v>
      </c>
      <c r="U787">
        <v>6</v>
      </c>
      <c r="V787">
        <v>5.0999999999999996</v>
      </c>
      <c r="W787">
        <v>4.29</v>
      </c>
      <c r="X787">
        <v>1.49</v>
      </c>
      <c r="Y787">
        <v>37</v>
      </c>
      <c r="Z787">
        <v>21</v>
      </c>
      <c r="AA787">
        <v>43</v>
      </c>
      <c r="AB787">
        <v>0.28899999999999998</v>
      </c>
      <c r="AC787">
        <v>0</v>
      </c>
      <c r="AD787" s="134">
        <f t="shared" si="107"/>
        <v>8.2058823529411757</v>
      </c>
      <c r="AE787" s="134">
        <f t="shared" si="108"/>
        <v>4.5</v>
      </c>
      <c r="AF787" s="134">
        <f t="shared" si="109"/>
        <v>3.7058823529411757</v>
      </c>
      <c r="AH787" s="209">
        <f t="shared" si="112"/>
        <v>0</v>
      </c>
      <c r="AI787" s="209">
        <f t="shared" ca="1" si="113"/>
        <v>347</v>
      </c>
      <c r="AJ787" s="134">
        <f>(K787*'User Input'!$K$6)+(L787*'User Input'!$K$2)+(M787*'User Input'!$K$3)+(N787*'User Input'!$K$4)+(R787*'User Input'!$K$7)+(S787*'User Input'!$K$8)+(P787*'User Input'!$K$10)+(Q787*'User Input'!$K$9)+(O787*'User Input'!$K$11)+(I787*'User Input'!$K$12)</f>
        <v>44.5</v>
      </c>
      <c r="AK787">
        <f t="shared" si="115"/>
        <v>1.8541666666666667</v>
      </c>
      <c r="AL787" s="209">
        <f t="shared" ca="1" si="114"/>
        <v>541</v>
      </c>
      <c r="AM787" s="209">
        <f t="shared" ca="1" si="110"/>
        <v>63</v>
      </c>
      <c r="AN787" s="209">
        <f t="shared" ca="1" si="111"/>
        <v>331</v>
      </c>
    </row>
    <row r="788" spans="2:40" x14ac:dyDescent="0.2">
      <c r="B788" t="s">
        <v>1450</v>
      </c>
      <c r="C788" t="s">
        <v>123</v>
      </c>
      <c r="D788" t="s">
        <v>9</v>
      </c>
      <c r="E788" t="s">
        <v>9</v>
      </c>
      <c r="F788">
        <v>-14.1</v>
      </c>
      <c r="G788">
        <v>12</v>
      </c>
      <c r="H788">
        <v>0</v>
      </c>
      <c r="I788">
        <v>0</v>
      </c>
      <c r="J788">
        <v>58</v>
      </c>
      <c r="K788">
        <v>13.6</v>
      </c>
      <c r="L788">
        <v>1</v>
      </c>
      <c r="M788">
        <v>1</v>
      </c>
      <c r="N788">
        <v>0</v>
      </c>
      <c r="O788">
        <v>2</v>
      </c>
      <c r="P788">
        <v>12</v>
      </c>
      <c r="Q788">
        <v>6</v>
      </c>
      <c r="R788">
        <v>14</v>
      </c>
      <c r="S788">
        <v>6</v>
      </c>
      <c r="T788">
        <v>1</v>
      </c>
      <c r="U788">
        <v>2</v>
      </c>
      <c r="V788">
        <v>3.95</v>
      </c>
      <c r="W788">
        <v>3.61</v>
      </c>
      <c r="X788">
        <v>1.3</v>
      </c>
      <c r="Y788">
        <v>39</v>
      </c>
      <c r="Z788">
        <v>20</v>
      </c>
      <c r="AA788">
        <v>41</v>
      </c>
      <c r="AB788">
        <v>0.28399999999999997</v>
      </c>
      <c r="AC788">
        <v>0</v>
      </c>
      <c r="AD788" s="134">
        <f t="shared" si="107"/>
        <v>9.264705882352942</v>
      </c>
      <c r="AE788" s="134">
        <f t="shared" si="108"/>
        <v>3.9705882352941178</v>
      </c>
      <c r="AF788" s="134">
        <f t="shared" si="109"/>
        <v>5.2941176470588243</v>
      </c>
      <c r="AH788" s="209">
        <f t="shared" si="112"/>
        <v>0</v>
      </c>
      <c r="AI788" s="209">
        <f t="shared" ca="1" si="113"/>
        <v>347</v>
      </c>
      <c r="AJ788" s="134">
        <f>(K788*'User Input'!$K$6)+(L788*'User Input'!$K$2)+(M788*'User Input'!$K$3)+(N788*'User Input'!$K$4)+(R788*'User Input'!$K$7)+(S788*'User Input'!$K$8)+(P788*'User Input'!$K$10)+(Q788*'User Input'!$K$9)+(O788*'User Input'!$K$11)+(I788*'User Input'!$K$12)</f>
        <v>25.799999999999997</v>
      </c>
      <c r="AK788">
        <f t="shared" si="115"/>
        <v>2.15</v>
      </c>
      <c r="AL788" s="209">
        <f t="shared" ca="1" si="114"/>
        <v>707</v>
      </c>
      <c r="AM788" s="209">
        <f t="shared" ca="1" si="110"/>
        <v>567</v>
      </c>
      <c r="AN788" s="209">
        <f t="shared" ca="1" si="111"/>
        <v>666</v>
      </c>
    </row>
    <row r="789" spans="2:40" x14ac:dyDescent="0.2">
      <c r="B789" t="s">
        <v>3651</v>
      </c>
      <c r="C789" t="s">
        <v>134</v>
      </c>
      <c r="D789" t="s">
        <v>9</v>
      </c>
      <c r="E789" t="s">
        <v>9</v>
      </c>
      <c r="F789">
        <v>-14.1</v>
      </c>
      <c r="G789">
        <v>15</v>
      </c>
      <c r="H789">
        <v>0</v>
      </c>
      <c r="I789">
        <v>0</v>
      </c>
      <c r="J789">
        <v>63</v>
      </c>
      <c r="K789">
        <v>14.6</v>
      </c>
      <c r="L789">
        <v>1</v>
      </c>
      <c r="M789">
        <v>1</v>
      </c>
      <c r="N789">
        <v>0</v>
      </c>
      <c r="O789">
        <v>1</v>
      </c>
      <c r="P789">
        <v>14</v>
      </c>
      <c r="Q789">
        <v>7</v>
      </c>
      <c r="R789">
        <v>14</v>
      </c>
      <c r="S789">
        <v>5</v>
      </c>
      <c r="T789">
        <v>1</v>
      </c>
      <c r="U789">
        <v>2</v>
      </c>
      <c r="V789">
        <v>4.13</v>
      </c>
      <c r="W789">
        <v>3.54</v>
      </c>
      <c r="X789">
        <v>1.29</v>
      </c>
      <c r="Y789">
        <v>43</v>
      </c>
      <c r="Z789">
        <v>20</v>
      </c>
      <c r="AA789">
        <v>37</v>
      </c>
      <c r="AB789">
        <v>0.29399999999999998</v>
      </c>
      <c r="AC789">
        <v>0</v>
      </c>
      <c r="AD789" s="134">
        <f t="shared" si="107"/>
        <v>8.6301369863013697</v>
      </c>
      <c r="AE789" s="134">
        <f t="shared" si="108"/>
        <v>3.0821917808219177</v>
      </c>
      <c r="AF789" s="134">
        <f t="shared" si="109"/>
        <v>5.5479452054794525</v>
      </c>
      <c r="AH789" s="209">
        <f t="shared" si="112"/>
        <v>0</v>
      </c>
      <c r="AI789" s="209">
        <f t="shared" ca="1" si="113"/>
        <v>347</v>
      </c>
      <c r="AJ789" s="134">
        <f>(K789*'User Input'!$K$6)+(L789*'User Input'!$K$2)+(M789*'User Input'!$K$3)+(N789*'User Input'!$K$4)+(R789*'User Input'!$K$7)+(S789*'User Input'!$K$8)+(P789*'User Input'!$K$10)+(Q789*'User Input'!$K$9)+(O789*'User Input'!$K$11)+(I789*'User Input'!$K$12)</f>
        <v>26.799999999999997</v>
      </c>
      <c r="AK789">
        <f t="shared" si="115"/>
        <v>1.7866666666666664</v>
      </c>
      <c r="AL789" s="209">
        <f t="shared" ca="1" si="114"/>
        <v>703</v>
      </c>
      <c r="AM789" s="209">
        <f t="shared" ca="1" si="110"/>
        <v>460</v>
      </c>
      <c r="AN789" s="209">
        <f t="shared" ca="1" si="111"/>
        <v>666</v>
      </c>
    </row>
    <row r="790" spans="2:40" x14ac:dyDescent="0.2">
      <c r="B790" t="s">
        <v>3650</v>
      </c>
      <c r="C790" t="s">
        <v>121</v>
      </c>
      <c r="D790" t="s">
        <v>9</v>
      </c>
      <c r="E790" t="s">
        <v>9</v>
      </c>
      <c r="F790">
        <v>-14.1</v>
      </c>
      <c r="G790">
        <v>24</v>
      </c>
      <c r="H790">
        <v>0</v>
      </c>
      <c r="I790">
        <v>0</v>
      </c>
      <c r="J790">
        <v>108</v>
      </c>
      <c r="K790">
        <v>24.3</v>
      </c>
      <c r="L790">
        <v>1</v>
      </c>
      <c r="M790">
        <v>1</v>
      </c>
      <c r="N790">
        <v>0</v>
      </c>
      <c r="O790">
        <v>2</v>
      </c>
      <c r="P790">
        <v>23</v>
      </c>
      <c r="Q790">
        <v>13</v>
      </c>
      <c r="R790">
        <v>23</v>
      </c>
      <c r="S790">
        <v>12</v>
      </c>
      <c r="T790">
        <v>1</v>
      </c>
      <c r="U790">
        <v>4</v>
      </c>
      <c r="V790">
        <v>4.75</v>
      </c>
      <c r="W790">
        <v>4.1399999999999997</v>
      </c>
      <c r="X790">
        <v>1.44</v>
      </c>
      <c r="Y790">
        <v>37</v>
      </c>
      <c r="Z790">
        <v>21</v>
      </c>
      <c r="AA790">
        <v>42</v>
      </c>
      <c r="AB790">
        <v>0.28999999999999998</v>
      </c>
      <c r="AC790">
        <v>0</v>
      </c>
      <c r="AD790" s="134">
        <f t="shared" si="107"/>
        <v>8.518518518518519</v>
      </c>
      <c r="AE790" s="134">
        <f t="shared" si="108"/>
        <v>4.4444444444444446</v>
      </c>
      <c r="AF790" s="134">
        <f t="shared" si="109"/>
        <v>4.0740740740740744</v>
      </c>
      <c r="AH790" s="209">
        <f t="shared" si="112"/>
        <v>0</v>
      </c>
      <c r="AI790" s="209">
        <f t="shared" ca="1" si="113"/>
        <v>347</v>
      </c>
      <c r="AJ790" s="134">
        <f>(K790*'User Input'!$K$6)+(L790*'User Input'!$K$2)+(M790*'User Input'!$K$3)+(N790*'User Input'!$K$4)+(R790*'User Input'!$K$7)+(S790*'User Input'!$K$8)+(P790*'User Input'!$K$10)+(Q790*'User Input'!$K$9)+(O790*'User Input'!$K$11)+(I790*'User Input'!$K$12)</f>
        <v>38.400000000000006</v>
      </c>
      <c r="AK790">
        <f t="shared" si="115"/>
        <v>1.6000000000000003</v>
      </c>
      <c r="AL790" s="209">
        <f t="shared" ca="1" si="114"/>
        <v>607</v>
      </c>
      <c r="AM790" s="209">
        <f t="shared" ca="1" si="110"/>
        <v>146</v>
      </c>
      <c r="AN790" s="209">
        <f t="shared" ca="1" si="111"/>
        <v>466</v>
      </c>
    </row>
    <row r="791" spans="2:40" x14ac:dyDescent="0.2">
      <c r="B791" t="s">
        <v>3652</v>
      </c>
      <c r="C791" t="s">
        <v>7</v>
      </c>
      <c r="D791" t="s">
        <v>9</v>
      </c>
      <c r="E791" t="s">
        <v>9</v>
      </c>
      <c r="F791">
        <v>-14.1</v>
      </c>
      <c r="G791">
        <v>24</v>
      </c>
      <c r="H791">
        <v>0</v>
      </c>
      <c r="I791">
        <v>0</v>
      </c>
      <c r="J791">
        <v>109</v>
      </c>
      <c r="K791">
        <v>24.3</v>
      </c>
      <c r="L791">
        <v>1</v>
      </c>
      <c r="M791">
        <v>1</v>
      </c>
      <c r="N791">
        <v>0</v>
      </c>
      <c r="O791">
        <v>2</v>
      </c>
      <c r="P791">
        <v>22</v>
      </c>
      <c r="Q791">
        <v>13</v>
      </c>
      <c r="R791">
        <v>26</v>
      </c>
      <c r="S791">
        <v>15</v>
      </c>
      <c r="T791">
        <v>1</v>
      </c>
      <c r="U791">
        <v>3</v>
      </c>
      <c r="V791">
        <v>4.63</v>
      </c>
      <c r="W791">
        <v>4.3099999999999996</v>
      </c>
      <c r="X791">
        <v>1.53</v>
      </c>
      <c r="Y791">
        <v>42</v>
      </c>
      <c r="Z791">
        <v>20</v>
      </c>
      <c r="AA791">
        <v>38</v>
      </c>
      <c r="AB791">
        <v>0.29299999999999998</v>
      </c>
      <c r="AC791">
        <v>0</v>
      </c>
      <c r="AD791" s="134">
        <f t="shared" si="107"/>
        <v>9.6296296296296298</v>
      </c>
      <c r="AE791" s="134">
        <f t="shared" si="108"/>
        <v>5.5555555555555554</v>
      </c>
      <c r="AF791" s="134">
        <f t="shared" si="109"/>
        <v>4.0740740740740744</v>
      </c>
      <c r="AH791" s="209">
        <f t="shared" si="112"/>
        <v>0</v>
      </c>
      <c r="AI791" s="209">
        <f t="shared" ca="1" si="113"/>
        <v>347</v>
      </c>
      <c r="AJ791" s="134">
        <f>(K791*'User Input'!$K$6)+(L791*'User Input'!$K$2)+(M791*'User Input'!$K$3)+(N791*'User Input'!$K$4)+(R791*'User Input'!$K$7)+(S791*'User Input'!$K$8)+(P791*'User Input'!$K$10)+(Q791*'User Input'!$K$9)+(O791*'User Input'!$K$11)+(I791*'User Input'!$K$12)</f>
        <v>37.900000000000006</v>
      </c>
      <c r="AK791">
        <f t="shared" si="115"/>
        <v>1.5791666666666668</v>
      </c>
      <c r="AL791" s="209">
        <f t="shared" ca="1" si="114"/>
        <v>613</v>
      </c>
      <c r="AM791" s="209">
        <f t="shared" ca="1" si="110"/>
        <v>205</v>
      </c>
      <c r="AN791" s="209">
        <f t="shared" ca="1" si="111"/>
        <v>541</v>
      </c>
    </row>
    <row r="792" spans="2:40" x14ac:dyDescent="0.2">
      <c r="B792" t="s">
        <v>989</v>
      </c>
      <c r="C792" t="s">
        <v>119</v>
      </c>
      <c r="D792" t="s">
        <v>9</v>
      </c>
      <c r="E792" t="s">
        <v>9</v>
      </c>
      <c r="F792">
        <v>-14.2</v>
      </c>
      <c r="G792">
        <v>24</v>
      </c>
      <c r="H792">
        <v>0</v>
      </c>
      <c r="I792">
        <v>0</v>
      </c>
      <c r="J792">
        <v>95</v>
      </c>
      <c r="K792">
        <v>21.9</v>
      </c>
      <c r="L792">
        <v>1</v>
      </c>
      <c r="M792">
        <v>1</v>
      </c>
      <c r="N792">
        <v>0</v>
      </c>
      <c r="O792">
        <v>2</v>
      </c>
      <c r="P792">
        <v>23</v>
      </c>
      <c r="Q792">
        <v>11</v>
      </c>
      <c r="R792">
        <v>18</v>
      </c>
      <c r="S792">
        <v>8</v>
      </c>
      <c r="T792">
        <v>1</v>
      </c>
      <c r="U792">
        <v>3</v>
      </c>
      <c r="V792">
        <v>4.3600000000000003</v>
      </c>
      <c r="W792">
        <v>3.96</v>
      </c>
      <c r="X792">
        <v>1.41</v>
      </c>
      <c r="Y792">
        <v>48</v>
      </c>
      <c r="Z792">
        <v>21</v>
      </c>
      <c r="AA792">
        <v>31</v>
      </c>
      <c r="AB792">
        <v>0.30299999999999999</v>
      </c>
      <c r="AC792">
        <v>0</v>
      </c>
      <c r="AD792" s="134">
        <f t="shared" si="107"/>
        <v>7.397260273972603</v>
      </c>
      <c r="AE792" s="134">
        <f t="shared" si="108"/>
        <v>3.2876712328767126</v>
      </c>
      <c r="AF792" s="134">
        <f t="shared" si="109"/>
        <v>4.1095890410958908</v>
      </c>
      <c r="AH792" s="209">
        <f t="shared" si="112"/>
        <v>0</v>
      </c>
      <c r="AI792" s="209">
        <f t="shared" ca="1" si="113"/>
        <v>347</v>
      </c>
      <c r="AJ792" s="134">
        <f>(K792*'User Input'!$K$6)+(L792*'User Input'!$K$2)+(M792*'User Input'!$K$3)+(N792*'User Input'!$K$4)+(R792*'User Input'!$K$7)+(S792*'User Input'!$K$8)+(P792*'User Input'!$K$10)+(Q792*'User Input'!$K$9)+(O792*'User Input'!$K$11)+(I792*'User Input'!$K$12)</f>
        <v>34.699999999999989</v>
      </c>
      <c r="AK792">
        <f t="shared" si="115"/>
        <v>1.4458333333333329</v>
      </c>
      <c r="AL792" s="209">
        <f t="shared" ca="1" si="114"/>
        <v>643</v>
      </c>
      <c r="AM792" s="209">
        <f t="shared" ca="1" si="110"/>
        <v>321</v>
      </c>
      <c r="AN792" s="209">
        <f t="shared" ca="1" si="111"/>
        <v>541</v>
      </c>
    </row>
    <row r="793" spans="2:40" x14ac:dyDescent="0.2">
      <c r="B793" t="s">
        <v>1454</v>
      </c>
      <c r="C793" t="s">
        <v>8</v>
      </c>
      <c r="D793" t="s">
        <v>111</v>
      </c>
      <c r="E793" t="s">
        <v>111</v>
      </c>
      <c r="F793">
        <v>-14.2</v>
      </c>
      <c r="G793">
        <v>13</v>
      </c>
      <c r="H793">
        <v>3</v>
      </c>
      <c r="I793">
        <v>1</v>
      </c>
      <c r="J793">
        <v>132</v>
      </c>
      <c r="K793">
        <v>29.9</v>
      </c>
      <c r="L793">
        <v>2</v>
      </c>
      <c r="M793">
        <v>2</v>
      </c>
      <c r="N793">
        <v>0</v>
      </c>
      <c r="O793">
        <v>1</v>
      </c>
      <c r="P793">
        <v>29</v>
      </c>
      <c r="Q793">
        <v>14</v>
      </c>
      <c r="R793">
        <v>28</v>
      </c>
      <c r="S793">
        <v>15</v>
      </c>
      <c r="T793">
        <v>2</v>
      </c>
      <c r="U793">
        <v>2</v>
      </c>
      <c r="V793">
        <v>4.07</v>
      </c>
      <c r="W793">
        <v>3.98</v>
      </c>
      <c r="X793">
        <v>1.48</v>
      </c>
      <c r="Y793">
        <v>56</v>
      </c>
      <c r="Z793">
        <v>21</v>
      </c>
      <c r="AA793">
        <v>23</v>
      </c>
      <c r="AB793">
        <v>0.314</v>
      </c>
      <c r="AC793">
        <v>0</v>
      </c>
      <c r="AD793" s="134">
        <f t="shared" si="107"/>
        <v>8.4280936454849495</v>
      </c>
      <c r="AE793" s="134">
        <f t="shared" si="108"/>
        <v>4.5150501672240804</v>
      </c>
      <c r="AF793" s="134">
        <f t="shared" si="109"/>
        <v>3.9130434782608692</v>
      </c>
      <c r="AH793" s="209">
        <f t="shared" si="112"/>
        <v>1</v>
      </c>
      <c r="AI793" s="209">
        <f t="shared" ca="1" si="113"/>
        <v>241</v>
      </c>
      <c r="AJ793" s="134">
        <f>(K793*'User Input'!$K$6)+(L793*'User Input'!$K$2)+(M793*'User Input'!$K$3)+(N793*'User Input'!$K$4)+(R793*'User Input'!$K$7)+(S793*'User Input'!$K$8)+(P793*'User Input'!$K$10)+(Q793*'User Input'!$K$9)+(O793*'User Input'!$K$11)+(I793*'User Input'!$K$12)</f>
        <v>52.699999999999989</v>
      </c>
      <c r="AK793">
        <f t="shared" si="115"/>
        <v>0</v>
      </c>
      <c r="AL793" s="209">
        <f t="shared" ca="1" si="114"/>
        <v>498</v>
      </c>
      <c r="AM793" s="209">
        <f t="shared" ca="1" si="110"/>
        <v>492</v>
      </c>
      <c r="AN793" s="209">
        <f t="shared" ca="1" si="111"/>
        <v>666</v>
      </c>
    </row>
    <row r="794" spans="2:40" x14ac:dyDescent="0.2">
      <c r="B794" t="s">
        <v>1483</v>
      </c>
      <c r="C794" t="s">
        <v>340</v>
      </c>
      <c r="D794" t="s">
        <v>9</v>
      </c>
      <c r="E794" t="s">
        <v>9</v>
      </c>
      <c r="F794">
        <v>-14.3</v>
      </c>
      <c r="G794">
        <v>10</v>
      </c>
      <c r="H794">
        <v>0</v>
      </c>
      <c r="I794">
        <v>0</v>
      </c>
      <c r="J794">
        <v>72</v>
      </c>
      <c r="K794">
        <v>16.5</v>
      </c>
      <c r="L794">
        <v>1</v>
      </c>
      <c r="M794">
        <v>1</v>
      </c>
      <c r="N794">
        <v>0</v>
      </c>
      <c r="O794">
        <v>1</v>
      </c>
      <c r="P794">
        <v>15</v>
      </c>
      <c r="Q794">
        <v>8</v>
      </c>
      <c r="R794">
        <v>17</v>
      </c>
      <c r="S794">
        <v>8</v>
      </c>
      <c r="T794">
        <v>1</v>
      </c>
      <c r="U794">
        <v>2</v>
      </c>
      <c r="V794">
        <v>4.33</v>
      </c>
      <c r="W794">
        <v>3.88</v>
      </c>
      <c r="X794">
        <v>1.41</v>
      </c>
      <c r="Y794">
        <v>42</v>
      </c>
      <c r="Z794">
        <v>21</v>
      </c>
      <c r="AA794">
        <v>38</v>
      </c>
      <c r="AB794">
        <v>0.29499999999999998</v>
      </c>
      <c r="AC794">
        <v>0</v>
      </c>
      <c r="AD794" s="134">
        <f t="shared" si="107"/>
        <v>9.2727272727272734</v>
      </c>
      <c r="AE794" s="134">
        <f t="shared" si="108"/>
        <v>4.3636363636363633</v>
      </c>
      <c r="AF794" s="134">
        <f t="shared" si="109"/>
        <v>4.9090909090909101</v>
      </c>
      <c r="AH794" s="209">
        <f t="shared" si="112"/>
        <v>0</v>
      </c>
      <c r="AI794" s="209">
        <f t="shared" ca="1" si="113"/>
        <v>347</v>
      </c>
      <c r="AJ794" s="134">
        <f>(K794*'User Input'!$K$6)+(L794*'User Input'!$K$2)+(M794*'User Input'!$K$3)+(N794*'User Input'!$K$4)+(R794*'User Input'!$K$7)+(S794*'User Input'!$K$8)+(P794*'User Input'!$K$10)+(Q794*'User Input'!$K$9)+(O794*'User Input'!$K$11)+(I794*'User Input'!$K$12)</f>
        <v>29</v>
      </c>
      <c r="AK794">
        <f t="shared" si="115"/>
        <v>2.9</v>
      </c>
      <c r="AL794" s="209">
        <f t="shared" ca="1" si="114"/>
        <v>685</v>
      </c>
      <c r="AM794" s="209">
        <f t="shared" ca="1" si="110"/>
        <v>344</v>
      </c>
      <c r="AN794" s="209">
        <f t="shared" ca="1" si="111"/>
        <v>666</v>
      </c>
    </row>
    <row r="795" spans="2:40" x14ac:dyDescent="0.2">
      <c r="B795" t="s">
        <v>3653</v>
      </c>
      <c r="C795" t="s">
        <v>810</v>
      </c>
      <c r="D795" t="s">
        <v>9</v>
      </c>
      <c r="E795" t="s">
        <v>9</v>
      </c>
      <c r="F795">
        <v>-14.3</v>
      </c>
      <c r="G795">
        <v>24</v>
      </c>
      <c r="H795">
        <v>0</v>
      </c>
      <c r="I795">
        <v>0</v>
      </c>
      <c r="J795">
        <v>131</v>
      </c>
      <c r="K795">
        <v>29.2</v>
      </c>
      <c r="L795">
        <v>1</v>
      </c>
      <c r="M795">
        <v>2</v>
      </c>
      <c r="N795">
        <v>0</v>
      </c>
      <c r="O795">
        <v>2</v>
      </c>
      <c r="P795">
        <v>29</v>
      </c>
      <c r="Q795">
        <v>15</v>
      </c>
      <c r="R795">
        <v>26</v>
      </c>
      <c r="S795">
        <v>16</v>
      </c>
      <c r="T795">
        <v>1</v>
      </c>
      <c r="U795">
        <v>4</v>
      </c>
      <c r="V795">
        <v>4.7300000000000004</v>
      </c>
      <c r="W795">
        <v>4.3899999999999997</v>
      </c>
      <c r="X795">
        <v>1.54</v>
      </c>
      <c r="Y795">
        <v>46</v>
      </c>
      <c r="Z795">
        <v>20</v>
      </c>
      <c r="AA795">
        <v>34</v>
      </c>
      <c r="AB795">
        <v>0.29799999999999999</v>
      </c>
      <c r="AC795">
        <v>0</v>
      </c>
      <c r="AD795" s="134">
        <f t="shared" si="107"/>
        <v>8.0136986301369859</v>
      </c>
      <c r="AE795" s="134">
        <f t="shared" si="108"/>
        <v>4.9315068493150687</v>
      </c>
      <c r="AF795" s="134">
        <f t="shared" si="109"/>
        <v>3.0821917808219172</v>
      </c>
      <c r="AH795" s="209">
        <f t="shared" si="112"/>
        <v>0</v>
      </c>
      <c r="AI795" s="209">
        <f t="shared" ca="1" si="113"/>
        <v>347</v>
      </c>
      <c r="AJ795" s="134">
        <f>(K795*'User Input'!$K$6)+(L795*'User Input'!$K$2)+(M795*'User Input'!$K$3)+(N795*'User Input'!$K$4)+(R795*'User Input'!$K$7)+(S795*'User Input'!$K$8)+(P795*'User Input'!$K$10)+(Q795*'User Input'!$K$9)+(O795*'User Input'!$K$11)+(I795*'User Input'!$K$12)</f>
        <v>37.599999999999994</v>
      </c>
      <c r="AK795">
        <f t="shared" si="115"/>
        <v>1.5666666666666664</v>
      </c>
      <c r="AL795" s="209">
        <f t="shared" ca="1" si="114"/>
        <v>620</v>
      </c>
      <c r="AM795" s="209">
        <f t="shared" ca="1" si="110"/>
        <v>149</v>
      </c>
      <c r="AN795" s="209">
        <f t="shared" ca="1" si="111"/>
        <v>466</v>
      </c>
    </row>
    <row r="796" spans="2:40" x14ac:dyDescent="0.2">
      <c r="B796" t="s">
        <v>1474</v>
      </c>
      <c r="C796" t="s">
        <v>115</v>
      </c>
      <c r="D796" t="s">
        <v>9</v>
      </c>
      <c r="E796" t="s">
        <v>9</v>
      </c>
      <c r="F796">
        <v>-14.3</v>
      </c>
      <c r="G796">
        <v>24</v>
      </c>
      <c r="H796">
        <v>0</v>
      </c>
      <c r="I796">
        <v>0</v>
      </c>
      <c r="J796">
        <v>173</v>
      </c>
      <c r="K796">
        <v>38.9</v>
      </c>
      <c r="L796">
        <v>2</v>
      </c>
      <c r="M796">
        <v>2</v>
      </c>
      <c r="N796">
        <v>0</v>
      </c>
      <c r="O796">
        <v>3</v>
      </c>
      <c r="P796">
        <v>41</v>
      </c>
      <c r="Q796">
        <v>23</v>
      </c>
      <c r="R796">
        <v>30</v>
      </c>
      <c r="S796">
        <v>16</v>
      </c>
      <c r="T796">
        <v>2</v>
      </c>
      <c r="U796">
        <v>7</v>
      </c>
      <c r="V796">
        <v>5.23</v>
      </c>
      <c r="W796">
        <v>4.43</v>
      </c>
      <c r="X796">
        <v>1.48</v>
      </c>
      <c r="Y796">
        <v>37</v>
      </c>
      <c r="Z796">
        <v>21</v>
      </c>
      <c r="AA796">
        <v>43</v>
      </c>
      <c r="AB796">
        <v>0.29299999999999998</v>
      </c>
      <c r="AC796">
        <v>0</v>
      </c>
      <c r="AD796" s="134">
        <f t="shared" si="107"/>
        <v>6.9408740359897179</v>
      </c>
      <c r="AE796" s="134">
        <f t="shared" si="108"/>
        <v>3.7017994858611827</v>
      </c>
      <c r="AF796" s="134">
        <f t="shared" si="109"/>
        <v>3.2390745501285352</v>
      </c>
      <c r="AH796" s="209">
        <f t="shared" si="112"/>
        <v>0</v>
      </c>
      <c r="AI796" s="209">
        <f t="shared" ca="1" si="113"/>
        <v>347</v>
      </c>
      <c r="AJ796" s="134">
        <f>(K796*'User Input'!$K$6)+(L796*'User Input'!$K$2)+(M796*'User Input'!$K$3)+(N796*'User Input'!$K$4)+(R796*'User Input'!$K$7)+(S796*'User Input'!$K$8)+(P796*'User Input'!$K$10)+(Q796*'User Input'!$K$9)+(O796*'User Input'!$K$11)+(I796*'User Input'!$K$12)</f>
        <v>55.699999999999989</v>
      </c>
      <c r="AK796">
        <f t="shared" si="115"/>
        <v>2.3208333333333329</v>
      </c>
      <c r="AL796" s="209">
        <f t="shared" ca="1" si="114"/>
        <v>486</v>
      </c>
      <c r="AM796" s="209">
        <f t="shared" ca="1" si="110"/>
        <v>43</v>
      </c>
      <c r="AN796" s="209">
        <f t="shared" ca="1" si="111"/>
        <v>270</v>
      </c>
    </row>
    <row r="797" spans="2:40" x14ac:dyDescent="0.2">
      <c r="B797" t="s">
        <v>2518</v>
      </c>
      <c r="C797" t="s">
        <v>339</v>
      </c>
      <c r="D797" t="s">
        <v>9</v>
      </c>
      <c r="E797" t="s">
        <v>9</v>
      </c>
      <c r="F797">
        <v>-14.3</v>
      </c>
      <c r="G797">
        <v>24</v>
      </c>
      <c r="H797">
        <v>0</v>
      </c>
      <c r="I797">
        <v>0</v>
      </c>
      <c r="J797">
        <v>108</v>
      </c>
      <c r="K797">
        <v>24.3</v>
      </c>
      <c r="L797">
        <v>1</v>
      </c>
      <c r="M797">
        <v>1</v>
      </c>
      <c r="N797">
        <v>0</v>
      </c>
      <c r="O797">
        <v>2</v>
      </c>
      <c r="P797">
        <v>25</v>
      </c>
      <c r="Q797">
        <v>11</v>
      </c>
      <c r="R797">
        <v>20</v>
      </c>
      <c r="S797">
        <v>11</v>
      </c>
      <c r="T797">
        <v>1</v>
      </c>
      <c r="U797">
        <v>2</v>
      </c>
      <c r="V797">
        <v>4.2</v>
      </c>
      <c r="W797">
        <v>3.94</v>
      </c>
      <c r="X797">
        <v>1.49</v>
      </c>
      <c r="Y797">
        <v>57</v>
      </c>
      <c r="Z797">
        <v>21</v>
      </c>
      <c r="AA797">
        <v>22</v>
      </c>
      <c r="AB797">
        <v>0.311</v>
      </c>
      <c r="AC797">
        <v>0</v>
      </c>
      <c r="AD797" s="134">
        <f t="shared" si="107"/>
        <v>7.4074074074074074</v>
      </c>
      <c r="AE797" s="134">
        <f t="shared" si="108"/>
        <v>4.0740740740740735</v>
      </c>
      <c r="AF797" s="134">
        <f t="shared" si="109"/>
        <v>3.3333333333333339</v>
      </c>
      <c r="AH797" s="209">
        <f t="shared" si="112"/>
        <v>0</v>
      </c>
      <c r="AI797" s="209">
        <f t="shared" ca="1" si="113"/>
        <v>347</v>
      </c>
      <c r="AJ797" s="134">
        <f>(K797*'User Input'!$K$6)+(L797*'User Input'!$K$2)+(M797*'User Input'!$K$3)+(N797*'User Input'!$K$4)+(R797*'User Input'!$K$7)+(S797*'User Input'!$K$8)+(P797*'User Input'!$K$10)+(Q797*'User Input'!$K$9)+(O797*'User Input'!$K$11)+(I797*'User Input'!$K$12)</f>
        <v>37.900000000000006</v>
      </c>
      <c r="AK797">
        <f t="shared" si="115"/>
        <v>1.5791666666666668</v>
      </c>
      <c r="AL797" s="209">
        <f t="shared" ca="1" si="114"/>
        <v>613</v>
      </c>
      <c r="AM797" s="209">
        <f t="shared" ca="1" si="110"/>
        <v>428</v>
      </c>
      <c r="AN797" s="209">
        <f t="shared" ca="1" si="111"/>
        <v>666</v>
      </c>
    </row>
    <row r="798" spans="2:40" x14ac:dyDescent="0.2">
      <c r="B798" t="s">
        <v>2500</v>
      </c>
      <c r="C798" t="s">
        <v>120</v>
      </c>
      <c r="D798" t="s">
        <v>9</v>
      </c>
      <c r="E798" t="s">
        <v>9</v>
      </c>
      <c r="F798">
        <v>-14.3</v>
      </c>
      <c r="G798">
        <v>24</v>
      </c>
      <c r="H798">
        <v>0</v>
      </c>
      <c r="I798">
        <v>0</v>
      </c>
      <c r="J798">
        <v>130</v>
      </c>
      <c r="K798">
        <v>29.2</v>
      </c>
      <c r="L798">
        <v>1</v>
      </c>
      <c r="M798">
        <v>2</v>
      </c>
      <c r="N798">
        <v>0</v>
      </c>
      <c r="O798">
        <v>3</v>
      </c>
      <c r="P798">
        <v>31</v>
      </c>
      <c r="Q798">
        <v>16</v>
      </c>
      <c r="R798">
        <v>25</v>
      </c>
      <c r="S798">
        <v>12</v>
      </c>
      <c r="T798">
        <v>1</v>
      </c>
      <c r="U798">
        <v>5</v>
      </c>
      <c r="V798">
        <v>4.95</v>
      </c>
      <c r="W798">
        <v>4.1900000000000004</v>
      </c>
      <c r="X798">
        <v>1.49</v>
      </c>
      <c r="Y798">
        <v>41</v>
      </c>
      <c r="Z798">
        <v>22</v>
      </c>
      <c r="AA798">
        <v>37</v>
      </c>
      <c r="AB798">
        <v>0.30199999999999999</v>
      </c>
      <c r="AC798">
        <v>0</v>
      </c>
      <c r="AD798" s="134">
        <f t="shared" si="107"/>
        <v>7.7054794520547949</v>
      </c>
      <c r="AE798" s="134">
        <f t="shared" si="108"/>
        <v>3.6986301369863015</v>
      </c>
      <c r="AF798" s="134">
        <f t="shared" si="109"/>
        <v>4.006849315068493</v>
      </c>
      <c r="AH798" s="209">
        <f t="shared" si="112"/>
        <v>0</v>
      </c>
      <c r="AI798" s="209">
        <f t="shared" ca="1" si="113"/>
        <v>347</v>
      </c>
      <c r="AJ798" s="134">
        <f>(K798*'User Input'!$K$6)+(L798*'User Input'!$K$2)+(M798*'User Input'!$K$3)+(N798*'User Input'!$K$4)+(R798*'User Input'!$K$7)+(S798*'User Input'!$K$8)+(P798*'User Input'!$K$10)+(Q798*'User Input'!$K$9)+(O798*'User Input'!$K$11)+(I798*'User Input'!$K$12)</f>
        <v>38.099999999999994</v>
      </c>
      <c r="AK798">
        <f t="shared" si="115"/>
        <v>1.5874999999999997</v>
      </c>
      <c r="AL798" s="209">
        <f t="shared" ca="1" si="114"/>
        <v>612</v>
      </c>
      <c r="AM798" s="209">
        <f t="shared" ca="1" si="110"/>
        <v>90</v>
      </c>
      <c r="AN798" s="209">
        <f t="shared" ca="1" si="111"/>
        <v>395</v>
      </c>
    </row>
    <row r="799" spans="2:40" x14ac:dyDescent="0.2">
      <c r="B799" t="s">
        <v>3654</v>
      </c>
      <c r="C799" t="s">
        <v>810</v>
      </c>
      <c r="D799" t="s">
        <v>9</v>
      </c>
      <c r="E799" t="s">
        <v>9</v>
      </c>
      <c r="F799">
        <v>-14.3</v>
      </c>
      <c r="G799">
        <v>26</v>
      </c>
      <c r="H799">
        <v>2</v>
      </c>
      <c r="I799">
        <v>1</v>
      </c>
      <c r="J799">
        <v>147</v>
      </c>
      <c r="K799">
        <v>32.6</v>
      </c>
      <c r="L799">
        <v>2</v>
      </c>
      <c r="M799">
        <v>2</v>
      </c>
      <c r="N799">
        <v>0</v>
      </c>
      <c r="O799">
        <v>2</v>
      </c>
      <c r="P799">
        <v>32</v>
      </c>
      <c r="Q799">
        <v>18</v>
      </c>
      <c r="R799">
        <v>28</v>
      </c>
      <c r="S799">
        <v>18</v>
      </c>
      <c r="T799">
        <v>2</v>
      </c>
      <c r="U799">
        <v>5</v>
      </c>
      <c r="V799">
        <v>4.82</v>
      </c>
      <c r="W799">
        <v>4.6100000000000003</v>
      </c>
      <c r="X799">
        <v>1.54</v>
      </c>
      <c r="Y799">
        <v>45</v>
      </c>
      <c r="Z799">
        <v>20</v>
      </c>
      <c r="AA799">
        <v>35</v>
      </c>
      <c r="AB799">
        <v>0.29399999999999998</v>
      </c>
      <c r="AC799">
        <v>0</v>
      </c>
      <c r="AD799" s="134">
        <f t="shared" si="107"/>
        <v>7.7300613496932513</v>
      </c>
      <c r="AE799" s="134">
        <f t="shared" si="108"/>
        <v>4.9693251533742329</v>
      </c>
      <c r="AF799" s="134">
        <f t="shared" si="109"/>
        <v>2.7607361963190185</v>
      </c>
      <c r="AH799" s="209">
        <f t="shared" si="112"/>
        <v>1</v>
      </c>
      <c r="AI799" s="209">
        <f t="shared" ca="1" si="113"/>
        <v>241</v>
      </c>
      <c r="AJ799" s="134">
        <f>(K799*'User Input'!$K$6)+(L799*'User Input'!$K$2)+(M799*'User Input'!$K$3)+(N799*'User Input'!$K$4)+(R799*'User Input'!$K$7)+(S799*'User Input'!$K$8)+(P799*'User Input'!$K$10)+(Q799*'User Input'!$K$9)+(O799*'User Input'!$K$11)+(I799*'User Input'!$K$12)</f>
        <v>50.800000000000011</v>
      </c>
      <c r="AK799">
        <f t="shared" si="115"/>
        <v>1.9538461538461542</v>
      </c>
      <c r="AL799" s="209">
        <f t="shared" ca="1" si="114"/>
        <v>513</v>
      </c>
      <c r="AM799" s="209">
        <f t="shared" ca="1" si="110"/>
        <v>120</v>
      </c>
      <c r="AN799" s="209">
        <f t="shared" ca="1" si="111"/>
        <v>395</v>
      </c>
    </row>
    <row r="800" spans="2:40" x14ac:dyDescent="0.2">
      <c r="B800" t="s">
        <v>1012</v>
      </c>
      <c r="C800" t="s">
        <v>340</v>
      </c>
      <c r="D800" t="s">
        <v>9</v>
      </c>
      <c r="E800" t="s">
        <v>9</v>
      </c>
      <c r="F800">
        <v>-14.4</v>
      </c>
      <c r="G800">
        <v>24</v>
      </c>
      <c r="H800">
        <v>0</v>
      </c>
      <c r="I800">
        <v>0</v>
      </c>
      <c r="J800">
        <v>118</v>
      </c>
      <c r="K800">
        <v>26.7</v>
      </c>
      <c r="L800">
        <v>1</v>
      </c>
      <c r="M800">
        <v>1</v>
      </c>
      <c r="N800">
        <v>0</v>
      </c>
      <c r="O800">
        <v>2</v>
      </c>
      <c r="P800">
        <v>29</v>
      </c>
      <c r="Q800">
        <v>14</v>
      </c>
      <c r="R800">
        <v>20</v>
      </c>
      <c r="S800">
        <v>10</v>
      </c>
      <c r="T800">
        <v>1</v>
      </c>
      <c r="U800">
        <v>4</v>
      </c>
      <c r="V800">
        <v>4.66</v>
      </c>
      <c r="W800">
        <v>4.21</v>
      </c>
      <c r="X800">
        <v>1.45</v>
      </c>
      <c r="Y800">
        <v>47</v>
      </c>
      <c r="Z800">
        <v>21</v>
      </c>
      <c r="AA800">
        <v>33</v>
      </c>
      <c r="AB800">
        <v>0.30099999999999999</v>
      </c>
      <c r="AC800">
        <v>0</v>
      </c>
      <c r="AD800" s="134">
        <f t="shared" si="107"/>
        <v>6.7415730337078656</v>
      </c>
      <c r="AE800" s="134">
        <f t="shared" si="108"/>
        <v>3.3707865168539328</v>
      </c>
      <c r="AF800" s="134">
        <f t="shared" si="109"/>
        <v>3.3707865168539328</v>
      </c>
      <c r="AH800" s="209">
        <f t="shared" si="112"/>
        <v>0</v>
      </c>
      <c r="AI800" s="209">
        <f t="shared" ca="1" si="113"/>
        <v>347</v>
      </c>
      <c r="AJ800" s="134">
        <f>(K800*'User Input'!$K$6)+(L800*'User Input'!$K$2)+(M800*'User Input'!$K$3)+(N800*'User Input'!$K$4)+(R800*'User Input'!$K$7)+(S800*'User Input'!$K$8)+(P800*'User Input'!$K$10)+(Q800*'User Input'!$K$9)+(O800*'User Input'!$K$11)+(I800*'User Input'!$K$12)</f>
        <v>39.099999999999994</v>
      </c>
      <c r="AK800">
        <f t="shared" si="115"/>
        <v>1.6291666666666664</v>
      </c>
      <c r="AL800" s="209">
        <f t="shared" ca="1" si="114"/>
        <v>599</v>
      </c>
      <c r="AM800" s="209">
        <f t="shared" ca="1" si="110"/>
        <v>190</v>
      </c>
      <c r="AN800" s="209">
        <f t="shared" ca="1" si="111"/>
        <v>466</v>
      </c>
    </row>
    <row r="801" spans="2:40" x14ac:dyDescent="0.2">
      <c r="B801" t="s">
        <v>1045</v>
      </c>
      <c r="C801" t="s">
        <v>2</v>
      </c>
      <c r="D801" t="s">
        <v>111</v>
      </c>
      <c r="E801" t="s">
        <v>111</v>
      </c>
      <c r="F801">
        <v>-14.4</v>
      </c>
      <c r="G801">
        <v>7</v>
      </c>
      <c r="H801">
        <v>7</v>
      </c>
      <c r="I801">
        <v>3</v>
      </c>
      <c r="J801">
        <v>135</v>
      </c>
      <c r="K801">
        <v>30.6</v>
      </c>
      <c r="L801">
        <v>2</v>
      </c>
      <c r="M801">
        <v>2</v>
      </c>
      <c r="N801">
        <v>0</v>
      </c>
      <c r="O801">
        <v>0</v>
      </c>
      <c r="P801">
        <v>30</v>
      </c>
      <c r="Q801">
        <v>16</v>
      </c>
      <c r="R801">
        <v>28</v>
      </c>
      <c r="S801">
        <v>14</v>
      </c>
      <c r="T801">
        <v>1</v>
      </c>
      <c r="U801">
        <v>5</v>
      </c>
      <c r="V801">
        <v>4.7300000000000004</v>
      </c>
      <c r="W801">
        <v>4.37</v>
      </c>
      <c r="X801">
        <v>1.43</v>
      </c>
      <c r="Y801">
        <v>38</v>
      </c>
      <c r="Z801">
        <v>21</v>
      </c>
      <c r="AA801">
        <v>42</v>
      </c>
      <c r="AB801">
        <v>0.28699999999999998</v>
      </c>
      <c r="AC801">
        <v>0</v>
      </c>
      <c r="AD801" s="134">
        <f t="shared" si="107"/>
        <v>8.235294117647058</v>
      </c>
      <c r="AE801" s="134">
        <f t="shared" si="108"/>
        <v>4.117647058823529</v>
      </c>
      <c r="AF801" s="134">
        <f t="shared" si="109"/>
        <v>4.117647058823529</v>
      </c>
      <c r="AH801" s="209">
        <f t="shared" si="112"/>
        <v>3</v>
      </c>
      <c r="AI801" s="209">
        <f t="shared" ca="1" si="113"/>
        <v>195</v>
      </c>
      <c r="AJ801" s="134">
        <f>(K801*'User Input'!$K$6)+(L801*'User Input'!$K$2)+(M801*'User Input'!$K$3)+(N801*'User Input'!$K$4)+(R801*'User Input'!$K$7)+(S801*'User Input'!$K$8)+(P801*'User Input'!$K$10)+(Q801*'User Input'!$K$9)+(O801*'User Input'!$K$11)+(I801*'User Input'!$K$12)</f>
        <v>58.800000000000011</v>
      </c>
      <c r="AK801">
        <f t="shared" si="115"/>
        <v>0</v>
      </c>
      <c r="AL801" s="209">
        <f t="shared" ca="1" si="114"/>
        <v>474</v>
      </c>
      <c r="AM801" s="209">
        <f t="shared" ca="1" si="110"/>
        <v>149</v>
      </c>
      <c r="AN801" s="209">
        <f t="shared" ca="1" si="111"/>
        <v>395</v>
      </c>
    </row>
    <row r="802" spans="2:40" x14ac:dyDescent="0.2">
      <c r="B802" t="s">
        <v>2486</v>
      </c>
      <c r="C802" t="s">
        <v>119</v>
      </c>
      <c r="D802" t="s">
        <v>9</v>
      </c>
      <c r="E802" t="s">
        <v>9</v>
      </c>
      <c r="F802">
        <v>-14.4</v>
      </c>
      <c r="G802">
        <v>24</v>
      </c>
      <c r="H802">
        <v>0</v>
      </c>
      <c r="I802">
        <v>0</v>
      </c>
      <c r="J802">
        <v>107</v>
      </c>
      <c r="K802">
        <v>24.3</v>
      </c>
      <c r="L802">
        <v>1</v>
      </c>
      <c r="M802">
        <v>1</v>
      </c>
      <c r="N802">
        <v>0</v>
      </c>
      <c r="O802">
        <v>2</v>
      </c>
      <c r="P802">
        <v>25</v>
      </c>
      <c r="Q802">
        <v>13</v>
      </c>
      <c r="R802">
        <v>21</v>
      </c>
      <c r="S802">
        <v>10</v>
      </c>
      <c r="T802">
        <v>1</v>
      </c>
      <c r="U802">
        <v>4</v>
      </c>
      <c r="V802">
        <v>4.8099999999999996</v>
      </c>
      <c r="W802">
        <v>4.08</v>
      </c>
      <c r="X802">
        <v>1.43</v>
      </c>
      <c r="Y802">
        <v>41</v>
      </c>
      <c r="Z802">
        <v>21</v>
      </c>
      <c r="AA802">
        <v>39</v>
      </c>
      <c r="AB802">
        <v>0.29699999999999999</v>
      </c>
      <c r="AC802">
        <v>0</v>
      </c>
      <c r="AD802" s="134">
        <f t="shared" si="107"/>
        <v>7.7777777777777777</v>
      </c>
      <c r="AE802" s="134">
        <f t="shared" si="108"/>
        <v>3.7037037037037037</v>
      </c>
      <c r="AF802" s="134">
        <f t="shared" si="109"/>
        <v>4.0740740740740744</v>
      </c>
      <c r="AH802" s="209">
        <f t="shared" si="112"/>
        <v>0</v>
      </c>
      <c r="AI802" s="209">
        <f t="shared" ca="1" si="113"/>
        <v>347</v>
      </c>
      <c r="AJ802" s="134">
        <f>(K802*'User Input'!$K$6)+(L802*'User Input'!$K$2)+(M802*'User Input'!$K$3)+(N802*'User Input'!$K$4)+(R802*'User Input'!$K$7)+(S802*'User Input'!$K$8)+(P802*'User Input'!$K$10)+(Q802*'User Input'!$K$9)+(O802*'User Input'!$K$11)+(I802*'User Input'!$K$12)</f>
        <v>37.400000000000006</v>
      </c>
      <c r="AK802">
        <f t="shared" si="115"/>
        <v>1.5583333333333336</v>
      </c>
      <c r="AL802" s="209">
        <f t="shared" ca="1" si="114"/>
        <v>621</v>
      </c>
      <c r="AM802" s="209">
        <f t="shared" ca="1" si="110"/>
        <v>124</v>
      </c>
      <c r="AN802" s="209">
        <f t="shared" ca="1" si="111"/>
        <v>466</v>
      </c>
    </row>
    <row r="803" spans="2:40" x14ac:dyDescent="0.2">
      <c r="B803" t="s">
        <v>2268</v>
      </c>
      <c r="C803" t="s">
        <v>123</v>
      </c>
      <c r="D803" t="s">
        <v>111</v>
      </c>
      <c r="E803" t="s">
        <v>111</v>
      </c>
      <c r="F803">
        <v>-14.4</v>
      </c>
      <c r="G803">
        <v>7</v>
      </c>
      <c r="H803">
        <v>7</v>
      </c>
      <c r="I803">
        <v>3</v>
      </c>
      <c r="J803">
        <v>139</v>
      </c>
      <c r="K803">
        <v>31.9</v>
      </c>
      <c r="L803">
        <v>2</v>
      </c>
      <c r="M803">
        <v>2</v>
      </c>
      <c r="N803">
        <v>0</v>
      </c>
      <c r="O803">
        <v>0</v>
      </c>
      <c r="P803">
        <v>33</v>
      </c>
      <c r="Q803">
        <v>16</v>
      </c>
      <c r="R803">
        <v>23</v>
      </c>
      <c r="S803">
        <v>12</v>
      </c>
      <c r="T803">
        <v>2</v>
      </c>
      <c r="U803">
        <v>4</v>
      </c>
      <c r="V803">
        <v>4.51</v>
      </c>
      <c r="W803">
        <v>4.47</v>
      </c>
      <c r="X803">
        <v>1.41</v>
      </c>
      <c r="Y803">
        <v>46</v>
      </c>
      <c r="Z803">
        <v>20</v>
      </c>
      <c r="AA803">
        <v>34</v>
      </c>
      <c r="AB803">
        <v>0.29199999999999998</v>
      </c>
      <c r="AC803">
        <v>0</v>
      </c>
      <c r="AD803" s="134">
        <f t="shared" si="107"/>
        <v>6.4890282131661445</v>
      </c>
      <c r="AE803" s="134">
        <f t="shared" si="108"/>
        <v>3.3855799373040756</v>
      </c>
      <c r="AF803" s="134">
        <f t="shared" si="109"/>
        <v>3.103448275862069</v>
      </c>
      <c r="AH803" s="209">
        <f t="shared" si="112"/>
        <v>3</v>
      </c>
      <c r="AI803" s="209">
        <f t="shared" ca="1" si="113"/>
        <v>195</v>
      </c>
      <c r="AJ803" s="134">
        <f>(K803*'User Input'!$K$6)+(L803*'User Input'!$K$2)+(M803*'User Input'!$K$3)+(N803*'User Input'!$K$4)+(R803*'User Input'!$K$7)+(S803*'User Input'!$K$8)+(P803*'User Input'!$K$10)+(Q803*'User Input'!$K$9)+(O803*'User Input'!$K$11)+(I803*'User Input'!$K$12)</f>
        <v>59.199999999999989</v>
      </c>
      <c r="AK803">
        <f t="shared" si="115"/>
        <v>0</v>
      </c>
      <c r="AL803" s="209">
        <f t="shared" ca="1" si="114"/>
        <v>472</v>
      </c>
      <c r="AM803" s="209">
        <f t="shared" ca="1" si="110"/>
        <v>249</v>
      </c>
      <c r="AN803" s="209">
        <f t="shared" ca="1" si="111"/>
        <v>466</v>
      </c>
    </row>
    <row r="804" spans="2:40" x14ac:dyDescent="0.2">
      <c r="B804" t="s">
        <v>2464</v>
      </c>
      <c r="C804" t="s">
        <v>810</v>
      </c>
      <c r="D804" t="s">
        <v>111</v>
      </c>
      <c r="E804" t="s">
        <v>111</v>
      </c>
      <c r="F804">
        <v>-14.4</v>
      </c>
      <c r="G804">
        <v>5</v>
      </c>
      <c r="H804">
        <v>5</v>
      </c>
      <c r="I804">
        <v>2</v>
      </c>
      <c r="J804">
        <v>115</v>
      </c>
      <c r="K804">
        <v>26.5</v>
      </c>
      <c r="L804">
        <v>2</v>
      </c>
      <c r="M804">
        <v>2</v>
      </c>
      <c r="N804">
        <v>0</v>
      </c>
      <c r="O804">
        <v>0</v>
      </c>
      <c r="P804">
        <v>27</v>
      </c>
      <c r="Q804">
        <v>13</v>
      </c>
      <c r="R804">
        <v>23</v>
      </c>
      <c r="S804">
        <v>10</v>
      </c>
      <c r="T804">
        <v>1</v>
      </c>
      <c r="U804">
        <v>4</v>
      </c>
      <c r="V804">
        <v>4.47</v>
      </c>
      <c r="W804">
        <v>4.05</v>
      </c>
      <c r="X804">
        <v>1.39</v>
      </c>
      <c r="Y804">
        <v>48</v>
      </c>
      <c r="Z804">
        <v>20</v>
      </c>
      <c r="AA804">
        <v>32</v>
      </c>
      <c r="AB804">
        <v>0.29799999999999999</v>
      </c>
      <c r="AC804">
        <v>0</v>
      </c>
      <c r="AD804" s="134">
        <f t="shared" si="107"/>
        <v>7.8113207547169807</v>
      </c>
      <c r="AE804" s="134">
        <f t="shared" si="108"/>
        <v>3.3962264150943398</v>
      </c>
      <c r="AF804" s="134">
        <f t="shared" si="109"/>
        <v>4.415094339622641</v>
      </c>
      <c r="AH804" s="209">
        <f t="shared" si="112"/>
        <v>2</v>
      </c>
      <c r="AI804" s="209">
        <f t="shared" ca="1" si="113"/>
        <v>212</v>
      </c>
      <c r="AJ804" s="134">
        <f>(K804*'User Input'!$K$6)+(L804*'User Input'!$K$2)+(M804*'User Input'!$K$3)+(N804*'User Input'!$K$4)+(R804*'User Input'!$K$7)+(S804*'User Input'!$K$8)+(P804*'User Input'!$K$10)+(Q804*'User Input'!$K$9)+(O804*'User Input'!$K$11)+(I804*'User Input'!$K$12)</f>
        <v>51</v>
      </c>
      <c r="AK804">
        <f t="shared" si="115"/>
        <v>0</v>
      </c>
      <c r="AL804" s="209">
        <f t="shared" ca="1" si="114"/>
        <v>511</v>
      </c>
      <c r="AM804" s="209">
        <f t="shared" ca="1" si="110"/>
        <v>262</v>
      </c>
      <c r="AN804" s="209">
        <f t="shared" ca="1" si="111"/>
        <v>466</v>
      </c>
    </row>
    <row r="805" spans="2:40" x14ac:dyDescent="0.2">
      <c r="B805" t="s">
        <v>2451</v>
      </c>
      <c r="C805" t="s">
        <v>133</v>
      </c>
      <c r="D805" t="s">
        <v>111</v>
      </c>
      <c r="E805" t="s">
        <v>111</v>
      </c>
      <c r="F805">
        <v>-14.4</v>
      </c>
      <c r="G805">
        <v>29</v>
      </c>
      <c r="H805">
        <v>5</v>
      </c>
      <c r="I805">
        <v>2</v>
      </c>
      <c r="J805">
        <v>225</v>
      </c>
      <c r="K805">
        <v>51.3</v>
      </c>
      <c r="L805">
        <v>2</v>
      </c>
      <c r="M805">
        <v>3</v>
      </c>
      <c r="N805">
        <v>0</v>
      </c>
      <c r="O805">
        <v>2</v>
      </c>
      <c r="P805">
        <v>54</v>
      </c>
      <c r="Q805">
        <v>28</v>
      </c>
      <c r="R805">
        <v>37</v>
      </c>
      <c r="S805">
        <v>20</v>
      </c>
      <c r="T805">
        <v>2</v>
      </c>
      <c r="U805">
        <v>8</v>
      </c>
      <c r="V805">
        <v>4.84</v>
      </c>
      <c r="W805">
        <v>4.53</v>
      </c>
      <c r="X805">
        <v>1.44</v>
      </c>
      <c r="Y805">
        <v>42</v>
      </c>
      <c r="Z805">
        <v>21</v>
      </c>
      <c r="AA805">
        <v>37</v>
      </c>
      <c r="AB805">
        <v>0.29099999999999998</v>
      </c>
      <c r="AC805">
        <v>0</v>
      </c>
      <c r="AD805" s="134">
        <f t="shared" si="107"/>
        <v>6.4912280701754392</v>
      </c>
      <c r="AE805" s="134">
        <f t="shared" si="108"/>
        <v>3.5087719298245617</v>
      </c>
      <c r="AF805" s="134">
        <f t="shared" si="109"/>
        <v>2.9824561403508776</v>
      </c>
      <c r="AH805" s="209">
        <f t="shared" si="112"/>
        <v>2</v>
      </c>
      <c r="AI805" s="209">
        <f t="shared" ca="1" si="113"/>
        <v>212</v>
      </c>
      <c r="AJ805" s="134">
        <f>(K805*'User Input'!$K$6)+(L805*'User Input'!$K$2)+(M805*'User Input'!$K$3)+(N805*'User Input'!$K$4)+(R805*'User Input'!$K$7)+(S805*'User Input'!$K$8)+(P805*'User Input'!$K$10)+(Q805*'User Input'!$K$9)+(O805*'User Input'!$K$11)+(I805*'User Input'!$K$12)</f>
        <v>75.399999999999977</v>
      </c>
      <c r="AK805">
        <f t="shared" si="115"/>
        <v>0</v>
      </c>
      <c r="AL805" s="209">
        <f t="shared" ca="1" si="114"/>
        <v>402</v>
      </c>
      <c r="AM805" s="209">
        <f t="shared" ca="1" si="110"/>
        <v>114</v>
      </c>
      <c r="AN805" s="209">
        <f t="shared" ca="1" si="111"/>
        <v>218</v>
      </c>
    </row>
    <row r="806" spans="2:40" x14ac:dyDescent="0.2">
      <c r="B806" t="s">
        <v>3655</v>
      </c>
      <c r="C806" t="s">
        <v>7</v>
      </c>
      <c r="D806" t="s">
        <v>9</v>
      </c>
      <c r="E806" t="s">
        <v>9</v>
      </c>
      <c r="F806">
        <v>-14.4</v>
      </c>
      <c r="G806">
        <v>24</v>
      </c>
      <c r="H806">
        <v>0</v>
      </c>
      <c r="I806">
        <v>0</v>
      </c>
      <c r="J806">
        <v>107</v>
      </c>
      <c r="K806">
        <v>24.3</v>
      </c>
      <c r="L806">
        <v>1</v>
      </c>
      <c r="M806">
        <v>1</v>
      </c>
      <c r="N806">
        <v>0</v>
      </c>
      <c r="O806">
        <v>2</v>
      </c>
      <c r="P806">
        <v>25</v>
      </c>
      <c r="Q806">
        <v>12</v>
      </c>
      <c r="R806">
        <v>20</v>
      </c>
      <c r="S806">
        <v>10</v>
      </c>
      <c r="T806">
        <v>1</v>
      </c>
      <c r="U806">
        <v>3</v>
      </c>
      <c r="V806">
        <v>4.53</v>
      </c>
      <c r="W806">
        <v>4.13</v>
      </c>
      <c r="X806">
        <v>1.46</v>
      </c>
      <c r="Y806">
        <v>49</v>
      </c>
      <c r="Z806">
        <v>20</v>
      </c>
      <c r="AA806">
        <v>30</v>
      </c>
      <c r="AB806">
        <v>0.30199999999999999</v>
      </c>
      <c r="AC806">
        <v>0</v>
      </c>
      <c r="AD806" s="134">
        <f t="shared" si="107"/>
        <v>7.4074074074074074</v>
      </c>
      <c r="AE806" s="134">
        <f t="shared" si="108"/>
        <v>3.7037037037037037</v>
      </c>
      <c r="AF806" s="134">
        <f t="shared" si="109"/>
        <v>3.7037037037037037</v>
      </c>
      <c r="AH806" s="209">
        <f t="shared" si="112"/>
        <v>0</v>
      </c>
      <c r="AI806" s="209">
        <f t="shared" ca="1" si="113"/>
        <v>347</v>
      </c>
      <c r="AJ806" s="134">
        <f>(K806*'User Input'!$K$6)+(L806*'User Input'!$K$2)+(M806*'User Input'!$K$3)+(N806*'User Input'!$K$4)+(R806*'User Input'!$K$7)+(S806*'User Input'!$K$8)+(P806*'User Input'!$K$10)+(Q806*'User Input'!$K$9)+(O806*'User Input'!$K$11)+(I806*'User Input'!$K$12)</f>
        <v>37.900000000000006</v>
      </c>
      <c r="AK806">
        <f t="shared" si="115"/>
        <v>1.5791666666666668</v>
      </c>
      <c r="AL806" s="209">
        <f t="shared" ca="1" si="114"/>
        <v>613</v>
      </c>
      <c r="AM806" s="209">
        <f t="shared" ca="1" si="110"/>
        <v>244</v>
      </c>
      <c r="AN806" s="209">
        <f t="shared" ca="1" si="111"/>
        <v>541</v>
      </c>
    </row>
    <row r="807" spans="2:40" x14ac:dyDescent="0.2">
      <c r="B807" t="s">
        <v>3656</v>
      </c>
      <c r="C807" t="s">
        <v>133</v>
      </c>
      <c r="D807" t="s">
        <v>9</v>
      </c>
      <c r="E807" t="s">
        <v>9</v>
      </c>
      <c r="F807">
        <v>-14.4</v>
      </c>
      <c r="G807">
        <v>24</v>
      </c>
      <c r="H807">
        <v>0</v>
      </c>
      <c r="I807">
        <v>0</v>
      </c>
      <c r="J807">
        <v>106</v>
      </c>
      <c r="K807">
        <v>24.3</v>
      </c>
      <c r="L807">
        <v>1</v>
      </c>
      <c r="M807">
        <v>1</v>
      </c>
      <c r="N807">
        <v>0</v>
      </c>
      <c r="O807">
        <v>2</v>
      </c>
      <c r="P807">
        <v>25</v>
      </c>
      <c r="Q807">
        <v>13</v>
      </c>
      <c r="R807">
        <v>18</v>
      </c>
      <c r="S807">
        <v>8</v>
      </c>
      <c r="T807">
        <v>1</v>
      </c>
      <c r="U807">
        <v>4</v>
      </c>
      <c r="V807">
        <v>4.76</v>
      </c>
      <c r="W807">
        <v>4.32</v>
      </c>
      <c r="X807">
        <v>1.37</v>
      </c>
      <c r="Y807">
        <v>36</v>
      </c>
      <c r="Z807">
        <v>21</v>
      </c>
      <c r="AA807">
        <v>44</v>
      </c>
      <c r="AB807">
        <v>0.28299999999999997</v>
      </c>
      <c r="AC807">
        <v>0</v>
      </c>
      <c r="AD807" s="134">
        <f t="shared" si="107"/>
        <v>6.6666666666666661</v>
      </c>
      <c r="AE807" s="134">
        <f t="shared" si="108"/>
        <v>2.9629629629629628</v>
      </c>
      <c r="AF807" s="134">
        <f t="shared" si="109"/>
        <v>3.7037037037037033</v>
      </c>
      <c r="AH807" s="209">
        <f t="shared" si="112"/>
        <v>0</v>
      </c>
      <c r="AI807" s="209">
        <f t="shared" ca="1" si="113"/>
        <v>347</v>
      </c>
      <c r="AJ807" s="134">
        <f>(K807*'User Input'!$K$6)+(L807*'User Input'!$K$2)+(M807*'User Input'!$K$3)+(N807*'User Input'!$K$4)+(R807*'User Input'!$K$7)+(S807*'User Input'!$K$8)+(P807*'User Input'!$K$10)+(Q807*'User Input'!$K$9)+(O807*'User Input'!$K$11)+(I807*'User Input'!$K$12)</f>
        <v>37.900000000000006</v>
      </c>
      <c r="AK807">
        <f t="shared" si="115"/>
        <v>1.5791666666666668</v>
      </c>
      <c r="AL807" s="209">
        <f t="shared" ca="1" si="114"/>
        <v>613</v>
      </c>
      <c r="AM807" s="209">
        <f t="shared" ca="1" si="110"/>
        <v>142</v>
      </c>
      <c r="AN807" s="209">
        <f t="shared" ca="1" si="111"/>
        <v>466</v>
      </c>
    </row>
    <row r="808" spans="2:40" x14ac:dyDescent="0.2">
      <c r="B808" t="s">
        <v>2425</v>
      </c>
      <c r="C808" t="s">
        <v>130</v>
      </c>
      <c r="D808" t="s">
        <v>9</v>
      </c>
      <c r="E808" t="s">
        <v>9</v>
      </c>
      <c r="F808">
        <v>-14.4</v>
      </c>
      <c r="G808">
        <v>24</v>
      </c>
      <c r="H808">
        <v>0</v>
      </c>
      <c r="I808">
        <v>0</v>
      </c>
      <c r="J808">
        <v>108</v>
      </c>
      <c r="K808">
        <v>24.3</v>
      </c>
      <c r="L808">
        <v>1</v>
      </c>
      <c r="M808">
        <v>2</v>
      </c>
      <c r="N808">
        <v>0</v>
      </c>
      <c r="O808">
        <v>2</v>
      </c>
      <c r="P808">
        <v>24</v>
      </c>
      <c r="Q808">
        <v>12</v>
      </c>
      <c r="R808">
        <v>19</v>
      </c>
      <c r="S808">
        <v>12</v>
      </c>
      <c r="T808">
        <v>1</v>
      </c>
      <c r="U808">
        <v>3</v>
      </c>
      <c r="V808">
        <v>4.5</v>
      </c>
      <c r="W808">
        <v>4.63</v>
      </c>
      <c r="X808">
        <v>1.49</v>
      </c>
      <c r="Y808">
        <v>48</v>
      </c>
      <c r="Z808">
        <v>20</v>
      </c>
      <c r="AA808">
        <v>32</v>
      </c>
      <c r="AB808">
        <v>0.29299999999999998</v>
      </c>
      <c r="AC808">
        <v>0</v>
      </c>
      <c r="AD808" s="134">
        <f t="shared" si="107"/>
        <v>7.0370370370370372</v>
      </c>
      <c r="AE808" s="134">
        <f t="shared" si="108"/>
        <v>4.4444444444444446</v>
      </c>
      <c r="AF808" s="134">
        <f t="shared" si="109"/>
        <v>2.5925925925925926</v>
      </c>
      <c r="AH808" s="209">
        <f t="shared" si="112"/>
        <v>0</v>
      </c>
      <c r="AI808" s="209">
        <f t="shared" ca="1" si="113"/>
        <v>347</v>
      </c>
      <c r="AJ808" s="134">
        <f>(K808*'User Input'!$K$6)+(L808*'User Input'!$K$2)+(M808*'User Input'!$K$3)+(N808*'User Input'!$K$4)+(R808*'User Input'!$K$7)+(S808*'User Input'!$K$8)+(P808*'User Input'!$K$10)+(Q808*'User Input'!$K$9)+(O808*'User Input'!$K$11)+(I808*'User Input'!$K$12)</f>
        <v>31.400000000000006</v>
      </c>
      <c r="AK808">
        <f t="shared" si="115"/>
        <v>1.3083333333333336</v>
      </c>
      <c r="AL808" s="209">
        <f t="shared" ca="1" si="114"/>
        <v>665</v>
      </c>
      <c r="AM808" s="209">
        <f t="shared" ca="1" si="110"/>
        <v>257</v>
      </c>
      <c r="AN808" s="209">
        <f t="shared" ca="1" si="111"/>
        <v>541</v>
      </c>
    </row>
    <row r="809" spans="2:40" x14ac:dyDescent="0.2">
      <c r="B809" t="s">
        <v>605</v>
      </c>
      <c r="C809" t="s">
        <v>140</v>
      </c>
      <c r="D809" t="s">
        <v>9</v>
      </c>
      <c r="E809" t="s">
        <v>9</v>
      </c>
      <c r="F809">
        <v>-14.5</v>
      </c>
      <c r="G809">
        <v>24</v>
      </c>
      <c r="H809">
        <v>0</v>
      </c>
      <c r="I809">
        <v>0</v>
      </c>
      <c r="J809">
        <v>75</v>
      </c>
      <c r="K809">
        <v>17</v>
      </c>
      <c r="L809">
        <v>1</v>
      </c>
      <c r="M809">
        <v>1</v>
      </c>
      <c r="N809">
        <v>0</v>
      </c>
      <c r="O809">
        <v>5</v>
      </c>
      <c r="P809">
        <v>16</v>
      </c>
      <c r="Q809">
        <v>9</v>
      </c>
      <c r="R809">
        <v>16</v>
      </c>
      <c r="S809">
        <v>8</v>
      </c>
      <c r="T809">
        <v>1</v>
      </c>
      <c r="U809">
        <v>2</v>
      </c>
      <c r="V809">
        <v>4.49</v>
      </c>
      <c r="W809">
        <v>4.1399999999999997</v>
      </c>
      <c r="X809">
        <v>1.4</v>
      </c>
      <c r="Y809">
        <v>35</v>
      </c>
      <c r="Z809">
        <v>20</v>
      </c>
      <c r="AA809">
        <v>44</v>
      </c>
      <c r="AB809">
        <v>0.28699999999999998</v>
      </c>
      <c r="AC809">
        <v>0</v>
      </c>
      <c r="AD809" s="134">
        <f t="shared" si="107"/>
        <v>8.4705882352941178</v>
      </c>
      <c r="AE809" s="134">
        <f t="shared" si="108"/>
        <v>4.2352941176470589</v>
      </c>
      <c r="AF809" s="134">
        <f t="shared" si="109"/>
        <v>4.2352941176470589</v>
      </c>
      <c r="AH809" s="209">
        <f t="shared" si="112"/>
        <v>0</v>
      </c>
      <c r="AI809" s="209">
        <f t="shared" ca="1" si="113"/>
        <v>347</v>
      </c>
      <c r="AJ809" s="134">
        <f>(K809*'User Input'!$K$6)+(L809*'User Input'!$K$2)+(M809*'User Input'!$K$3)+(N809*'User Input'!$K$4)+(R809*'User Input'!$K$7)+(S809*'User Input'!$K$8)+(P809*'User Input'!$K$10)+(Q809*'User Input'!$K$9)+(O809*'User Input'!$K$11)+(I809*'User Input'!$K$12)</f>
        <v>28</v>
      </c>
      <c r="AK809">
        <f t="shared" si="115"/>
        <v>1.1666666666666667</v>
      </c>
      <c r="AL809" s="209">
        <f t="shared" ca="1" si="114"/>
        <v>692</v>
      </c>
      <c r="AM809" s="209">
        <f t="shared" ca="1" si="110"/>
        <v>259</v>
      </c>
      <c r="AN809" s="209">
        <f t="shared" ca="1" si="111"/>
        <v>666</v>
      </c>
    </row>
    <row r="810" spans="2:40" x14ac:dyDescent="0.2">
      <c r="B810" t="s">
        <v>3657</v>
      </c>
      <c r="C810" t="s">
        <v>2</v>
      </c>
      <c r="D810" t="s">
        <v>9</v>
      </c>
      <c r="E810" t="s">
        <v>9</v>
      </c>
      <c r="F810">
        <v>-14.5</v>
      </c>
      <c r="G810">
        <v>10</v>
      </c>
      <c r="H810">
        <v>0</v>
      </c>
      <c r="I810">
        <v>0</v>
      </c>
      <c r="J810">
        <v>41</v>
      </c>
      <c r="K810">
        <v>9.6999999999999993</v>
      </c>
      <c r="L810">
        <v>1</v>
      </c>
      <c r="M810">
        <v>0</v>
      </c>
      <c r="N810">
        <v>0</v>
      </c>
      <c r="O810">
        <v>1</v>
      </c>
      <c r="P810">
        <v>8</v>
      </c>
      <c r="Q810">
        <v>4</v>
      </c>
      <c r="R810">
        <v>11</v>
      </c>
      <c r="S810">
        <v>4</v>
      </c>
      <c r="T810">
        <v>0</v>
      </c>
      <c r="U810">
        <v>1</v>
      </c>
      <c r="V810">
        <v>3.67</v>
      </c>
      <c r="W810">
        <v>3.31</v>
      </c>
      <c r="X810">
        <v>1.26</v>
      </c>
      <c r="Y810">
        <v>40</v>
      </c>
      <c r="Z810">
        <v>21</v>
      </c>
      <c r="AA810">
        <v>40</v>
      </c>
      <c r="AB810">
        <v>0.28899999999999998</v>
      </c>
      <c r="AC810">
        <v>0</v>
      </c>
      <c r="AD810" s="134">
        <f t="shared" si="107"/>
        <v>10.20618556701031</v>
      </c>
      <c r="AE810" s="134">
        <f t="shared" si="108"/>
        <v>3.7113402061855671</v>
      </c>
      <c r="AF810" s="134">
        <f t="shared" si="109"/>
        <v>6.4948453608247432</v>
      </c>
      <c r="AH810" s="209">
        <f t="shared" si="112"/>
        <v>0</v>
      </c>
      <c r="AI810" s="209">
        <f t="shared" ca="1" si="113"/>
        <v>347</v>
      </c>
      <c r="AJ810" s="134">
        <f>(K810*'User Input'!$K$6)+(L810*'User Input'!$K$2)+(M810*'User Input'!$K$3)+(N810*'User Input'!$K$4)+(R810*'User Input'!$K$7)+(S810*'User Input'!$K$8)+(P810*'User Input'!$K$10)+(Q810*'User Input'!$K$9)+(O810*'User Input'!$K$11)+(I810*'User Input'!$K$12)</f>
        <v>25.599999999999994</v>
      </c>
      <c r="AK810">
        <f t="shared" si="115"/>
        <v>2.5599999999999996</v>
      </c>
      <c r="AL810" s="209">
        <f t="shared" ca="1" si="114"/>
        <v>708</v>
      </c>
      <c r="AM810" s="209">
        <f t="shared" ca="1" si="110"/>
        <v>684</v>
      </c>
      <c r="AN810" s="209">
        <f t="shared" ca="1" si="111"/>
        <v>728</v>
      </c>
    </row>
    <row r="811" spans="2:40" x14ac:dyDescent="0.2">
      <c r="B811" t="s">
        <v>303</v>
      </c>
      <c r="C811" t="s">
        <v>810</v>
      </c>
      <c r="D811" t="s">
        <v>111</v>
      </c>
      <c r="E811" t="s">
        <v>111</v>
      </c>
      <c r="F811">
        <v>-14.6</v>
      </c>
      <c r="G811">
        <v>16</v>
      </c>
      <c r="H811">
        <v>16</v>
      </c>
      <c r="I811">
        <v>6</v>
      </c>
      <c r="J811">
        <v>373</v>
      </c>
      <c r="K811">
        <v>84.2</v>
      </c>
      <c r="L811">
        <v>4</v>
      </c>
      <c r="M811">
        <v>6</v>
      </c>
      <c r="N811">
        <v>0</v>
      </c>
      <c r="O811">
        <v>0</v>
      </c>
      <c r="P811">
        <v>95</v>
      </c>
      <c r="Q811">
        <v>51</v>
      </c>
      <c r="R811">
        <v>57</v>
      </c>
      <c r="S811">
        <v>28</v>
      </c>
      <c r="T811">
        <v>4</v>
      </c>
      <c r="U811">
        <v>16</v>
      </c>
      <c r="V811">
        <v>5.43</v>
      </c>
      <c r="W811">
        <v>4.67</v>
      </c>
      <c r="X811">
        <v>1.46</v>
      </c>
      <c r="Y811">
        <v>39</v>
      </c>
      <c r="Z811">
        <v>20</v>
      </c>
      <c r="AA811">
        <v>41</v>
      </c>
      <c r="AB811">
        <v>0.29299999999999998</v>
      </c>
      <c r="AC811">
        <v>0</v>
      </c>
      <c r="AD811" s="134">
        <f t="shared" si="107"/>
        <v>6.0926365795724466</v>
      </c>
      <c r="AE811" s="134">
        <f t="shared" si="108"/>
        <v>2.9928741092636577</v>
      </c>
      <c r="AF811" s="134">
        <f t="shared" si="109"/>
        <v>3.0997624703087889</v>
      </c>
      <c r="AH811" s="209">
        <f t="shared" si="112"/>
        <v>6</v>
      </c>
      <c r="AI811" s="209">
        <f t="shared" ca="1" si="113"/>
        <v>158</v>
      </c>
      <c r="AJ811" s="134">
        <f>(K811*'User Input'!$K$6)+(L811*'User Input'!$K$2)+(M811*'User Input'!$K$3)+(N811*'User Input'!$K$4)+(R811*'User Input'!$K$7)+(S811*'User Input'!$K$8)+(P811*'User Input'!$K$10)+(Q811*'User Input'!$K$9)+(O811*'User Input'!$K$11)+(I811*'User Input'!$K$12)</f>
        <v>123.10000000000002</v>
      </c>
      <c r="AK811">
        <f t="shared" si="115"/>
        <v>7.6937500000000014</v>
      </c>
      <c r="AL811" s="209">
        <f t="shared" ca="1" si="114"/>
        <v>268</v>
      </c>
      <c r="AM811" s="209">
        <f t="shared" ca="1" si="110"/>
        <v>21</v>
      </c>
      <c r="AN811" s="209">
        <f t="shared" ca="1" si="111"/>
        <v>114</v>
      </c>
    </row>
    <row r="812" spans="2:40" x14ac:dyDescent="0.2">
      <c r="B812" t="s">
        <v>371</v>
      </c>
      <c r="C812" t="s">
        <v>121</v>
      </c>
      <c r="D812" t="s">
        <v>111</v>
      </c>
      <c r="E812" t="s">
        <v>111</v>
      </c>
      <c r="F812">
        <v>-14.6</v>
      </c>
      <c r="G812">
        <v>8</v>
      </c>
      <c r="H812">
        <v>8</v>
      </c>
      <c r="I812">
        <v>4</v>
      </c>
      <c r="J812">
        <v>203</v>
      </c>
      <c r="K812">
        <v>46.2</v>
      </c>
      <c r="L812">
        <v>2</v>
      </c>
      <c r="M812">
        <v>3</v>
      </c>
      <c r="N812">
        <v>0</v>
      </c>
      <c r="O812">
        <v>0</v>
      </c>
      <c r="P812">
        <v>52</v>
      </c>
      <c r="Q812">
        <v>27</v>
      </c>
      <c r="R812">
        <v>35</v>
      </c>
      <c r="S812">
        <v>14</v>
      </c>
      <c r="T812">
        <v>2</v>
      </c>
      <c r="U812">
        <v>8</v>
      </c>
      <c r="V812">
        <v>5.23</v>
      </c>
      <c r="W812">
        <v>4.3499999999999996</v>
      </c>
      <c r="X812">
        <v>1.42</v>
      </c>
      <c r="Y812">
        <v>38</v>
      </c>
      <c r="Z812">
        <v>21</v>
      </c>
      <c r="AA812">
        <v>41</v>
      </c>
      <c r="AB812">
        <v>0.29899999999999999</v>
      </c>
      <c r="AC812">
        <v>0</v>
      </c>
      <c r="AD812" s="134">
        <f t="shared" si="107"/>
        <v>6.8181818181818175</v>
      </c>
      <c r="AE812" s="134">
        <f t="shared" si="108"/>
        <v>2.7272727272727271</v>
      </c>
      <c r="AF812" s="134">
        <f t="shared" si="109"/>
        <v>4.0909090909090899</v>
      </c>
      <c r="AH812" s="209">
        <f t="shared" si="112"/>
        <v>4</v>
      </c>
      <c r="AI812" s="209">
        <f t="shared" ca="1" si="113"/>
        <v>184</v>
      </c>
      <c r="AJ812" s="134">
        <f>(K812*'User Input'!$K$6)+(L812*'User Input'!$K$2)+(M812*'User Input'!$K$3)+(N812*'User Input'!$K$4)+(R812*'User Input'!$K$7)+(S812*'User Input'!$K$8)+(P812*'User Input'!$K$10)+(Q812*'User Input'!$K$9)+(O812*'User Input'!$K$11)+(I812*'User Input'!$K$12)</f>
        <v>74.100000000000023</v>
      </c>
      <c r="AK812">
        <f t="shared" si="115"/>
        <v>0</v>
      </c>
      <c r="AL812" s="209">
        <f t="shared" ca="1" si="114"/>
        <v>411</v>
      </c>
      <c r="AM812" s="209">
        <f t="shared" ca="1" si="110"/>
        <v>43</v>
      </c>
      <c r="AN812" s="209">
        <f t="shared" ca="1" si="111"/>
        <v>218</v>
      </c>
    </row>
    <row r="813" spans="2:40" x14ac:dyDescent="0.2">
      <c r="B813" t="s">
        <v>219</v>
      </c>
      <c r="C813" t="s">
        <v>340</v>
      </c>
      <c r="D813" t="s">
        <v>111</v>
      </c>
      <c r="E813" t="s">
        <v>111</v>
      </c>
      <c r="F813">
        <v>-14.6</v>
      </c>
      <c r="G813">
        <v>10</v>
      </c>
      <c r="H813">
        <v>10</v>
      </c>
      <c r="I813">
        <v>5</v>
      </c>
      <c r="J813">
        <v>268</v>
      </c>
      <c r="K813">
        <v>60.1</v>
      </c>
      <c r="L813">
        <v>3</v>
      </c>
      <c r="M813">
        <v>4</v>
      </c>
      <c r="N813">
        <v>0</v>
      </c>
      <c r="O813">
        <v>0</v>
      </c>
      <c r="P813">
        <v>65</v>
      </c>
      <c r="Q813">
        <v>35</v>
      </c>
      <c r="R813">
        <v>47</v>
      </c>
      <c r="S813">
        <v>24</v>
      </c>
      <c r="T813">
        <v>3</v>
      </c>
      <c r="U813">
        <v>11</v>
      </c>
      <c r="V813">
        <v>5.3</v>
      </c>
      <c r="W813">
        <v>4.53</v>
      </c>
      <c r="X813">
        <v>1.48</v>
      </c>
      <c r="Y813">
        <v>40</v>
      </c>
      <c r="Z813">
        <v>21</v>
      </c>
      <c r="AA813">
        <v>40</v>
      </c>
      <c r="AB813">
        <v>0.29499999999999998</v>
      </c>
      <c r="AC813">
        <v>0</v>
      </c>
      <c r="AD813" s="134">
        <f t="shared" si="107"/>
        <v>7.038269550748752</v>
      </c>
      <c r="AE813" s="134">
        <f t="shared" si="108"/>
        <v>3.5940099833610648</v>
      </c>
      <c r="AF813" s="134">
        <f t="shared" si="109"/>
        <v>3.4442595673876872</v>
      </c>
      <c r="AH813" s="209">
        <f t="shared" si="112"/>
        <v>5</v>
      </c>
      <c r="AI813" s="209">
        <f t="shared" ca="1" si="113"/>
        <v>171</v>
      </c>
      <c r="AJ813" s="134">
        <f>(K813*'User Input'!$K$6)+(L813*'User Input'!$K$2)+(M813*'User Input'!$K$3)+(N813*'User Input'!$K$4)+(R813*'User Input'!$K$7)+(S813*'User Input'!$K$8)+(P813*'User Input'!$K$10)+(Q813*'User Input'!$K$9)+(O813*'User Input'!$K$11)+(I813*'User Input'!$K$12)</f>
        <v>95.800000000000011</v>
      </c>
      <c r="AK813">
        <f t="shared" si="115"/>
        <v>9.5800000000000018</v>
      </c>
      <c r="AL813" s="209">
        <f t="shared" ca="1" si="114"/>
        <v>349</v>
      </c>
      <c r="AM813" s="209">
        <f t="shared" ca="1" si="110"/>
        <v>35</v>
      </c>
      <c r="AN813" s="209">
        <f t="shared" ca="1" si="111"/>
        <v>161</v>
      </c>
    </row>
    <row r="814" spans="2:40" x14ac:dyDescent="0.2">
      <c r="B814" t="s">
        <v>1018</v>
      </c>
      <c r="C814" t="s">
        <v>140</v>
      </c>
      <c r="D814" t="s">
        <v>9</v>
      </c>
      <c r="E814" t="s">
        <v>9</v>
      </c>
      <c r="F814">
        <v>-14.6</v>
      </c>
      <c r="G814">
        <v>32</v>
      </c>
      <c r="H814">
        <v>0</v>
      </c>
      <c r="I814">
        <v>0</v>
      </c>
      <c r="J814">
        <v>186</v>
      </c>
      <c r="K814">
        <v>42.1</v>
      </c>
      <c r="L814">
        <v>2</v>
      </c>
      <c r="M814">
        <v>3</v>
      </c>
      <c r="N814">
        <v>0</v>
      </c>
      <c r="O814">
        <v>3</v>
      </c>
      <c r="P814">
        <v>48</v>
      </c>
      <c r="Q814">
        <v>25</v>
      </c>
      <c r="R814">
        <v>26</v>
      </c>
      <c r="S814">
        <v>14</v>
      </c>
      <c r="T814">
        <v>2</v>
      </c>
      <c r="U814">
        <v>7</v>
      </c>
      <c r="V814">
        <v>5.33</v>
      </c>
      <c r="W814">
        <v>4.8</v>
      </c>
      <c r="X814">
        <v>1.47</v>
      </c>
      <c r="Y814">
        <v>40</v>
      </c>
      <c r="Z814">
        <v>20</v>
      </c>
      <c r="AA814">
        <v>40</v>
      </c>
      <c r="AB814">
        <v>0.29299999999999998</v>
      </c>
      <c r="AC814">
        <v>0</v>
      </c>
      <c r="AD814" s="134">
        <f t="shared" si="107"/>
        <v>5.5581947743467932</v>
      </c>
      <c r="AE814" s="134">
        <f t="shared" si="108"/>
        <v>2.9928741092636577</v>
      </c>
      <c r="AF814" s="134">
        <f t="shared" si="109"/>
        <v>2.5653206650831355</v>
      </c>
      <c r="AH814" s="209">
        <f t="shared" si="112"/>
        <v>0</v>
      </c>
      <c r="AI814" s="209">
        <f t="shared" ca="1" si="113"/>
        <v>347</v>
      </c>
      <c r="AJ814" s="134">
        <f>(K814*'User Input'!$K$6)+(L814*'User Input'!$K$2)+(M814*'User Input'!$K$3)+(N814*'User Input'!$K$4)+(R814*'User Input'!$K$7)+(S814*'User Input'!$K$8)+(P814*'User Input'!$K$10)+(Q814*'User Input'!$K$9)+(O814*'User Input'!$K$11)+(I814*'User Input'!$K$12)</f>
        <v>51.300000000000011</v>
      </c>
      <c r="AK814">
        <f t="shared" si="115"/>
        <v>1.6031250000000004</v>
      </c>
      <c r="AL814" s="209">
        <f t="shared" ca="1" si="114"/>
        <v>509</v>
      </c>
      <c r="AM814" s="209">
        <f t="shared" ca="1" si="110"/>
        <v>29</v>
      </c>
      <c r="AN814" s="209">
        <f t="shared" ca="1" si="111"/>
        <v>270</v>
      </c>
    </row>
    <row r="815" spans="2:40" x14ac:dyDescent="0.2">
      <c r="B815" t="s">
        <v>969</v>
      </c>
      <c r="C815" t="s">
        <v>130</v>
      </c>
      <c r="D815" t="s">
        <v>111</v>
      </c>
      <c r="E815" t="s">
        <v>111</v>
      </c>
      <c r="F815">
        <v>-14.6</v>
      </c>
      <c r="G815">
        <v>18</v>
      </c>
      <c r="H815">
        <v>2</v>
      </c>
      <c r="I815">
        <v>1</v>
      </c>
      <c r="J815">
        <v>133</v>
      </c>
      <c r="K815">
        <v>30.7</v>
      </c>
      <c r="L815">
        <v>2</v>
      </c>
      <c r="M815">
        <v>2</v>
      </c>
      <c r="N815">
        <v>0</v>
      </c>
      <c r="O815">
        <v>2</v>
      </c>
      <c r="P815">
        <v>33</v>
      </c>
      <c r="Q815">
        <v>14</v>
      </c>
      <c r="R815">
        <v>20</v>
      </c>
      <c r="S815">
        <v>10</v>
      </c>
      <c r="T815">
        <v>1</v>
      </c>
      <c r="U815">
        <v>3</v>
      </c>
      <c r="V815">
        <v>4.13</v>
      </c>
      <c r="W815">
        <v>4.25</v>
      </c>
      <c r="X815">
        <v>1.39</v>
      </c>
      <c r="Y815">
        <v>50</v>
      </c>
      <c r="Z815">
        <v>20</v>
      </c>
      <c r="AA815">
        <v>30</v>
      </c>
      <c r="AB815">
        <v>0.3</v>
      </c>
      <c r="AC815">
        <v>0</v>
      </c>
      <c r="AD815" s="134">
        <f t="shared" si="107"/>
        <v>5.8631921824104234</v>
      </c>
      <c r="AE815" s="134">
        <f t="shared" si="108"/>
        <v>2.9315960912052117</v>
      </c>
      <c r="AF815" s="134">
        <f t="shared" si="109"/>
        <v>2.9315960912052117</v>
      </c>
      <c r="AH815" s="209">
        <f t="shared" si="112"/>
        <v>1</v>
      </c>
      <c r="AI815" s="209">
        <f t="shared" ca="1" si="113"/>
        <v>241</v>
      </c>
      <c r="AJ815" s="134">
        <f>(K815*'User Input'!$K$6)+(L815*'User Input'!$K$2)+(M815*'User Input'!$K$3)+(N815*'User Input'!$K$4)+(R815*'User Input'!$K$7)+(S815*'User Input'!$K$8)+(P815*'User Input'!$K$10)+(Q815*'User Input'!$K$9)+(O815*'User Input'!$K$11)+(I815*'User Input'!$K$12)</f>
        <v>52.099999999999994</v>
      </c>
      <c r="AK815">
        <f t="shared" si="115"/>
        <v>0</v>
      </c>
      <c r="AL815" s="209">
        <f t="shared" ca="1" si="114"/>
        <v>505</v>
      </c>
      <c r="AM815" s="209">
        <f t="shared" ca="1" si="110"/>
        <v>460</v>
      </c>
      <c r="AN815" s="209">
        <f t="shared" ca="1" si="111"/>
        <v>541</v>
      </c>
    </row>
    <row r="816" spans="2:40" x14ac:dyDescent="0.2">
      <c r="B816" t="s">
        <v>3658</v>
      </c>
      <c r="C816" t="s">
        <v>810</v>
      </c>
      <c r="D816" t="s">
        <v>9</v>
      </c>
      <c r="E816" t="s">
        <v>9</v>
      </c>
      <c r="F816">
        <v>-14.6</v>
      </c>
      <c r="G816">
        <v>24</v>
      </c>
      <c r="H816">
        <v>0</v>
      </c>
      <c r="I816">
        <v>0</v>
      </c>
      <c r="J816">
        <v>75</v>
      </c>
      <c r="K816">
        <v>17</v>
      </c>
      <c r="L816">
        <v>1</v>
      </c>
      <c r="M816">
        <v>1</v>
      </c>
      <c r="N816">
        <v>0</v>
      </c>
      <c r="O816">
        <v>2</v>
      </c>
      <c r="P816">
        <v>16</v>
      </c>
      <c r="Q816">
        <v>9</v>
      </c>
      <c r="R816">
        <v>17</v>
      </c>
      <c r="S816">
        <v>9</v>
      </c>
      <c r="T816">
        <v>1</v>
      </c>
      <c r="U816">
        <v>3</v>
      </c>
      <c r="V816">
        <v>4.6500000000000004</v>
      </c>
      <c r="W816">
        <v>4.0999999999999996</v>
      </c>
      <c r="X816">
        <v>1.45</v>
      </c>
      <c r="Y816">
        <v>38</v>
      </c>
      <c r="Z816">
        <v>20</v>
      </c>
      <c r="AA816">
        <v>42</v>
      </c>
      <c r="AB816">
        <v>0.28699999999999998</v>
      </c>
      <c r="AC816">
        <v>0</v>
      </c>
      <c r="AD816" s="134">
        <f t="shared" si="107"/>
        <v>9</v>
      </c>
      <c r="AE816" s="134">
        <f t="shared" si="108"/>
        <v>4.7647058823529411</v>
      </c>
      <c r="AF816" s="134">
        <f t="shared" si="109"/>
        <v>4.2352941176470589</v>
      </c>
      <c r="AH816" s="209">
        <f t="shared" si="112"/>
        <v>0</v>
      </c>
      <c r="AI816" s="209">
        <f t="shared" ca="1" si="113"/>
        <v>347</v>
      </c>
      <c r="AJ816" s="134">
        <f>(K816*'User Input'!$K$6)+(L816*'User Input'!$K$2)+(M816*'User Input'!$K$3)+(N816*'User Input'!$K$4)+(R816*'User Input'!$K$7)+(S816*'User Input'!$K$8)+(P816*'User Input'!$K$10)+(Q816*'User Input'!$K$9)+(O816*'User Input'!$K$11)+(I816*'User Input'!$K$12)</f>
        <v>27.5</v>
      </c>
      <c r="AK816">
        <f t="shared" si="115"/>
        <v>1.1458333333333333</v>
      </c>
      <c r="AL816" s="209">
        <f t="shared" ca="1" si="114"/>
        <v>694</v>
      </c>
      <c r="AM816" s="209">
        <f t="shared" ca="1" si="110"/>
        <v>193</v>
      </c>
      <c r="AN816" s="209">
        <f t="shared" ca="1" si="111"/>
        <v>541</v>
      </c>
    </row>
    <row r="817" spans="2:40" x14ac:dyDescent="0.2">
      <c r="B817" t="s">
        <v>870</v>
      </c>
      <c r="C817" t="s">
        <v>119</v>
      </c>
      <c r="D817" t="s">
        <v>9</v>
      </c>
      <c r="E817" t="s">
        <v>9</v>
      </c>
      <c r="F817">
        <v>-14.6</v>
      </c>
      <c r="G817">
        <v>26</v>
      </c>
      <c r="H817">
        <v>2</v>
      </c>
      <c r="I817">
        <v>1</v>
      </c>
      <c r="J817">
        <v>145</v>
      </c>
      <c r="K817">
        <v>32.6</v>
      </c>
      <c r="L817">
        <v>2</v>
      </c>
      <c r="M817">
        <v>3</v>
      </c>
      <c r="N817">
        <v>0</v>
      </c>
      <c r="O817">
        <v>2</v>
      </c>
      <c r="P817">
        <v>35</v>
      </c>
      <c r="Q817">
        <v>19</v>
      </c>
      <c r="R817">
        <v>26</v>
      </c>
      <c r="S817">
        <v>13</v>
      </c>
      <c r="T817">
        <v>1</v>
      </c>
      <c r="U817">
        <v>6</v>
      </c>
      <c r="V817">
        <v>5.3</v>
      </c>
      <c r="W817">
        <v>4.46</v>
      </c>
      <c r="X817">
        <v>1.47</v>
      </c>
      <c r="Y817">
        <v>40</v>
      </c>
      <c r="Z817">
        <v>21</v>
      </c>
      <c r="AA817">
        <v>40</v>
      </c>
      <c r="AB817">
        <v>0.29599999999999999</v>
      </c>
      <c r="AC817">
        <v>0</v>
      </c>
      <c r="AD817" s="134">
        <f t="shared" si="107"/>
        <v>7.1779141104294473</v>
      </c>
      <c r="AE817" s="134">
        <f t="shared" si="108"/>
        <v>3.5889570552147236</v>
      </c>
      <c r="AF817" s="134">
        <f t="shared" si="109"/>
        <v>3.5889570552147236</v>
      </c>
      <c r="AH817" s="209">
        <f t="shared" si="112"/>
        <v>1</v>
      </c>
      <c r="AI817" s="209">
        <f t="shared" ca="1" si="113"/>
        <v>241</v>
      </c>
      <c r="AJ817" s="134">
        <f>(K817*'User Input'!$K$6)+(L817*'User Input'!$K$2)+(M817*'User Input'!$K$3)+(N817*'User Input'!$K$4)+(R817*'User Input'!$K$7)+(S817*'User Input'!$K$8)+(P817*'User Input'!$K$10)+(Q817*'User Input'!$K$9)+(O817*'User Input'!$K$11)+(I817*'User Input'!$K$12)</f>
        <v>45.800000000000011</v>
      </c>
      <c r="AK817">
        <f t="shared" si="115"/>
        <v>1.7615384615384619</v>
      </c>
      <c r="AL817" s="209">
        <f t="shared" ca="1" si="114"/>
        <v>531</v>
      </c>
      <c r="AM817" s="209">
        <f t="shared" ca="1" si="110"/>
        <v>35</v>
      </c>
      <c r="AN817" s="209">
        <f t="shared" ca="1" si="111"/>
        <v>331</v>
      </c>
    </row>
    <row r="818" spans="2:40" x14ac:dyDescent="0.2">
      <c r="B818" t="s">
        <v>3660</v>
      </c>
      <c r="C818" t="s">
        <v>340</v>
      </c>
      <c r="D818" t="s">
        <v>111</v>
      </c>
      <c r="E818" t="s">
        <v>111</v>
      </c>
      <c r="F818">
        <v>-14.7</v>
      </c>
      <c r="G818">
        <v>23</v>
      </c>
      <c r="H818">
        <v>7</v>
      </c>
      <c r="I818">
        <v>3</v>
      </c>
      <c r="J818">
        <v>229</v>
      </c>
      <c r="K818">
        <v>51.3</v>
      </c>
      <c r="L818">
        <v>3</v>
      </c>
      <c r="M818">
        <v>4</v>
      </c>
      <c r="N818">
        <v>0</v>
      </c>
      <c r="O818">
        <v>2</v>
      </c>
      <c r="P818">
        <v>54</v>
      </c>
      <c r="Q818">
        <v>30</v>
      </c>
      <c r="R818">
        <v>42</v>
      </c>
      <c r="S818">
        <v>23</v>
      </c>
      <c r="T818">
        <v>2</v>
      </c>
      <c r="U818">
        <v>9</v>
      </c>
      <c r="V818">
        <v>5.23</v>
      </c>
      <c r="W818">
        <v>4.6100000000000003</v>
      </c>
      <c r="X818">
        <v>1.49</v>
      </c>
      <c r="Y818">
        <v>39</v>
      </c>
      <c r="Z818">
        <v>21</v>
      </c>
      <c r="AA818">
        <v>41</v>
      </c>
      <c r="AB818">
        <v>0.29199999999999998</v>
      </c>
      <c r="AC818">
        <v>0</v>
      </c>
      <c r="AD818" s="134">
        <f t="shared" si="107"/>
        <v>7.3684210526315796</v>
      </c>
      <c r="AE818" s="134">
        <f t="shared" si="108"/>
        <v>4.0350877192982457</v>
      </c>
      <c r="AF818" s="134">
        <f t="shared" si="109"/>
        <v>3.3333333333333339</v>
      </c>
      <c r="AH818" s="209">
        <f t="shared" si="112"/>
        <v>3</v>
      </c>
      <c r="AI818" s="209">
        <f t="shared" ca="1" si="113"/>
        <v>195</v>
      </c>
      <c r="AJ818" s="134">
        <f>(K818*'User Input'!$K$6)+(L818*'User Input'!$K$2)+(M818*'User Input'!$K$3)+(N818*'User Input'!$K$4)+(R818*'User Input'!$K$7)+(S818*'User Input'!$K$8)+(P818*'User Input'!$K$10)+(Q818*'User Input'!$K$9)+(O818*'User Input'!$K$11)+(I818*'User Input'!$K$12)</f>
        <v>77.899999999999977</v>
      </c>
      <c r="AK818">
        <f t="shared" si="115"/>
        <v>0</v>
      </c>
      <c r="AL818" s="209">
        <f t="shared" ca="1" si="114"/>
        <v>393</v>
      </c>
      <c r="AM818" s="209">
        <f t="shared" ca="1" si="110"/>
        <v>43</v>
      </c>
      <c r="AN818" s="209">
        <f t="shared" ca="1" si="111"/>
        <v>188</v>
      </c>
    </row>
    <row r="819" spans="2:40" x14ac:dyDescent="0.2">
      <c r="B819" t="s">
        <v>985</v>
      </c>
      <c r="C819" t="s">
        <v>119</v>
      </c>
      <c r="D819" t="s">
        <v>9</v>
      </c>
      <c r="E819" t="s">
        <v>9</v>
      </c>
      <c r="F819">
        <v>-14.7</v>
      </c>
      <c r="G819">
        <v>19</v>
      </c>
      <c r="H819">
        <v>0</v>
      </c>
      <c r="I819">
        <v>0</v>
      </c>
      <c r="J819">
        <v>84</v>
      </c>
      <c r="K819">
        <v>19.399999999999999</v>
      </c>
      <c r="L819">
        <v>1</v>
      </c>
      <c r="M819">
        <v>1</v>
      </c>
      <c r="N819">
        <v>0</v>
      </c>
      <c r="O819">
        <v>2</v>
      </c>
      <c r="P819">
        <v>21</v>
      </c>
      <c r="Q819">
        <v>10</v>
      </c>
      <c r="R819">
        <v>15</v>
      </c>
      <c r="S819">
        <v>5</v>
      </c>
      <c r="T819">
        <v>1</v>
      </c>
      <c r="U819">
        <v>3</v>
      </c>
      <c r="V819">
        <v>4.68</v>
      </c>
      <c r="W819">
        <v>3.96</v>
      </c>
      <c r="X819">
        <v>1.35</v>
      </c>
      <c r="Y819">
        <v>42</v>
      </c>
      <c r="Z819">
        <v>21</v>
      </c>
      <c r="AA819">
        <v>38</v>
      </c>
      <c r="AB819">
        <v>0.29599999999999999</v>
      </c>
      <c r="AC819">
        <v>0</v>
      </c>
      <c r="AD819" s="134">
        <f t="shared" si="107"/>
        <v>6.9587628865979383</v>
      </c>
      <c r="AE819" s="134">
        <f t="shared" si="108"/>
        <v>2.3195876288659796</v>
      </c>
      <c r="AF819" s="134">
        <f t="shared" si="109"/>
        <v>4.6391752577319583</v>
      </c>
      <c r="AH819" s="209">
        <f t="shared" si="112"/>
        <v>0</v>
      </c>
      <c r="AI819" s="209">
        <f t="shared" ca="1" si="113"/>
        <v>347</v>
      </c>
      <c r="AJ819" s="134">
        <f>(K819*'User Input'!$K$6)+(L819*'User Input'!$K$2)+(M819*'User Input'!$K$3)+(N819*'User Input'!$K$4)+(R819*'User Input'!$K$7)+(S819*'User Input'!$K$8)+(P819*'User Input'!$K$10)+(Q819*'User Input'!$K$9)+(O819*'User Input'!$K$11)+(I819*'User Input'!$K$12)</f>
        <v>31.699999999999989</v>
      </c>
      <c r="AK819">
        <f t="shared" si="115"/>
        <v>1.6684210526315784</v>
      </c>
      <c r="AL819" s="209">
        <f t="shared" ca="1" si="114"/>
        <v>664</v>
      </c>
      <c r="AM819" s="209">
        <f t="shared" ca="1" si="110"/>
        <v>175</v>
      </c>
      <c r="AN819" s="209">
        <f t="shared" ca="1" si="111"/>
        <v>541</v>
      </c>
    </row>
    <row r="820" spans="2:40" x14ac:dyDescent="0.2">
      <c r="B820" t="s">
        <v>678</v>
      </c>
      <c r="C820" t="s">
        <v>340</v>
      </c>
      <c r="D820" t="s">
        <v>9</v>
      </c>
      <c r="E820" t="s">
        <v>9</v>
      </c>
      <c r="F820">
        <v>-14.7</v>
      </c>
      <c r="G820">
        <v>16</v>
      </c>
      <c r="H820">
        <v>0</v>
      </c>
      <c r="I820">
        <v>0</v>
      </c>
      <c r="J820">
        <v>121</v>
      </c>
      <c r="K820">
        <v>27.5</v>
      </c>
      <c r="L820">
        <v>1</v>
      </c>
      <c r="M820">
        <v>1</v>
      </c>
      <c r="N820">
        <v>0</v>
      </c>
      <c r="O820">
        <v>2</v>
      </c>
      <c r="P820">
        <v>30</v>
      </c>
      <c r="Q820">
        <v>15</v>
      </c>
      <c r="R820">
        <v>19</v>
      </c>
      <c r="S820">
        <v>10</v>
      </c>
      <c r="T820">
        <v>1</v>
      </c>
      <c r="U820">
        <v>4</v>
      </c>
      <c r="V820">
        <v>4.79</v>
      </c>
      <c r="W820">
        <v>4.2699999999999996</v>
      </c>
      <c r="X820">
        <v>1.45</v>
      </c>
      <c r="Y820">
        <v>47</v>
      </c>
      <c r="Z820">
        <v>21</v>
      </c>
      <c r="AA820">
        <v>33</v>
      </c>
      <c r="AB820">
        <v>0.30199999999999999</v>
      </c>
      <c r="AC820">
        <v>0</v>
      </c>
      <c r="AD820" s="134">
        <f t="shared" si="107"/>
        <v>6.2181818181818178</v>
      </c>
      <c r="AE820" s="134">
        <f t="shared" si="108"/>
        <v>3.2727272727272729</v>
      </c>
      <c r="AF820" s="134">
        <f t="shared" si="109"/>
        <v>2.9454545454545449</v>
      </c>
      <c r="AH820" s="209">
        <f t="shared" si="112"/>
        <v>0</v>
      </c>
      <c r="AI820" s="209">
        <f t="shared" ca="1" si="113"/>
        <v>347</v>
      </c>
      <c r="AJ820" s="134">
        <f>(K820*'User Input'!$K$6)+(L820*'User Input'!$K$2)+(M820*'User Input'!$K$3)+(N820*'User Input'!$K$4)+(R820*'User Input'!$K$7)+(S820*'User Input'!$K$8)+(P820*'User Input'!$K$10)+(Q820*'User Input'!$K$9)+(O820*'User Input'!$K$11)+(I820*'User Input'!$K$12)</f>
        <v>39</v>
      </c>
      <c r="AK820">
        <f t="shared" si="115"/>
        <v>2.4375</v>
      </c>
      <c r="AL820" s="209">
        <f t="shared" ca="1" si="114"/>
        <v>600</v>
      </c>
      <c r="AM820" s="209">
        <f t="shared" ca="1" si="110"/>
        <v>132</v>
      </c>
      <c r="AN820" s="209">
        <f t="shared" ca="1" si="111"/>
        <v>466</v>
      </c>
    </row>
    <row r="821" spans="2:40" x14ac:dyDescent="0.2">
      <c r="B821" t="s">
        <v>1457</v>
      </c>
      <c r="C821" t="s">
        <v>120</v>
      </c>
      <c r="D821" t="s">
        <v>9</v>
      </c>
      <c r="E821" t="s">
        <v>9</v>
      </c>
      <c r="F821">
        <v>-14.7</v>
      </c>
      <c r="G821">
        <v>24</v>
      </c>
      <c r="H821">
        <v>0</v>
      </c>
      <c r="I821">
        <v>0</v>
      </c>
      <c r="J821">
        <v>109</v>
      </c>
      <c r="K821">
        <v>24.3</v>
      </c>
      <c r="L821">
        <v>1</v>
      </c>
      <c r="M821">
        <v>1</v>
      </c>
      <c r="N821">
        <v>0</v>
      </c>
      <c r="O821">
        <v>2</v>
      </c>
      <c r="P821">
        <v>25</v>
      </c>
      <c r="Q821">
        <v>13</v>
      </c>
      <c r="R821">
        <v>22</v>
      </c>
      <c r="S821">
        <v>12</v>
      </c>
      <c r="T821">
        <v>1</v>
      </c>
      <c r="U821">
        <v>3</v>
      </c>
      <c r="V821">
        <v>4.84</v>
      </c>
      <c r="W821">
        <v>4.13</v>
      </c>
      <c r="X821">
        <v>1.51</v>
      </c>
      <c r="Y821">
        <v>46</v>
      </c>
      <c r="Z821">
        <v>22</v>
      </c>
      <c r="AA821">
        <v>32</v>
      </c>
      <c r="AB821">
        <v>0.307</v>
      </c>
      <c r="AC821">
        <v>0</v>
      </c>
      <c r="AD821" s="134">
        <f t="shared" si="107"/>
        <v>8.148148148148147</v>
      </c>
      <c r="AE821" s="134">
        <f t="shared" si="108"/>
        <v>4.4444444444444446</v>
      </c>
      <c r="AF821" s="134">
        <f t="shared" si="109"/>
        <v>3.7037037037037024</v>
      </c>
      <c r="AH821" s="209">
        <f t="shared" si="112"/>
        <v>0</v>
      </c>
      <c r="AI821" s="209">
        <f t="shared" ca="1" si="113"/>
        <v>347</v>
      </c>
      <c r="AJ821" s="134">
        <f>(K821*'User Input'!$K$6)+(L821*'User Input'!$K$2)+(M821*'User Input'!$K$3)+(N821*'User Input'!$K$4)+(R821*'User Input'!$K$7)+(S821*'User Input'!$K$8)+(P821*'User Input'!$K$10)+(Q821*'User Input'!$K$9)+(O821*'User Input'!$K$11)+(I821*'User Input'!$K$12)</f>
        <v>35.900000000000006</v>
      </c>
      <c r="AK821">
        <f t="shared" si="115"/>
        <v>1.4958333333333336</v>
      </c>
      <c r="AL821" s="209">
        <f t="shared" ca="1" si="114"/>
        <v>631</v>
      </c>
      <c r="AM821" s="209">
        <f t="shared" ca="1" si="110"/>
        <v>114</v>
      </c>
      <c r="AN821" s="209">
        <f t="shared" ca="1" si="111"/>
        <v>541</v>
      </c>
    </row>
    <row r="822" spans="2:40" x14ac:dyDescent="0.2">
      <c r="B822" t="s">
        <v>3662</v>
      </c>
      <c r="C822" t="s">
        <v>119</v>
      </c>
      <c r="D822" t="s">
        <v>111</v>
      </c>
      <c r="E822" t="s">
        <v>111</v>
      </c>
      <c r="F822">
        <v>-14.7</v>
      </c>
      <c r="G822">
        <v>15</v>
      </c>
      <c r="H822">
        <v>5</v>
      </c>
      <c r="I822">
        <v>2</v>
      </c>
      <c r="J822">
        <v>175</v>
      </c>
      <c r="K822">
        <v>39.5</v>
      </c>
      <c r="L822">
        <v>2</v>
      </c>
      <c r="M822">
        <v>3</v>
      </c>
      <c r="N822">
        <v>0</v>
      </c>
      <c r="O822">
        <v>1</v>
      </c>
      <c r="P822">
        <v>40</v>
      </c>
      <c r="Q822">
        <v>23</v>
      </c>
      <c r="R822">
        <v>36</v>
      </c>
      <c r="S822">
        <v>17</v>
      </c>
      <c r="T822">
        <v>2</v>
      </c>
      <c r="U822">
        <v>8</v>
      </c>
      <c r="V822">
        <v>5.2</v>
      </c>
      <c r="W822">
        <v>4.32</v>
      </c>
      <c r="X822">
        <v>1.44</v>
      </c>
      <c r="Y822">
        <v>34</v>
      </c>
      <c r="Z822">
        <v>21</v>
      </c>
      <c r="AA822">
        <v>45</v>
      </c>
      <c r="AB822">
        <v>0.28699999999999998</v>
      </c>
      <c r="AC822">
        <v>0</v>
      </c>
      <c r="AD822" s="134">
        <f t="shared" ref="AD822:AD885" si="116">R822*9/K822</f>
        <v>8.2025316455696196</v>
      </c>
      <c r="AE822" s="134">
        <f t="shared" ref="AE822:AE885" si="117">S822*9/K822</f>
        <v>3.8734177215189876</v>
      </c>
      <c r="AF822" s="134">
        <f t="shared" ref="AF822:AF885" si="118">AD822-AE822</f>
        <v>4.329113924050632</v>
      </c>
      <c r="AH822" s="209">
        <f t="shared" si="112"/>
        <v>2</v>
      </c>
      <c r="AI822" s="209">
        <f t="shared" ca="1" si="113"/>
        <v>212</v>
      </c>
      <c r="AJ822" s="134">
        <f>(K822*'User Input'!$K$6)+(L822*'User Input'!$K$2)+(M822*'User Input'!$K$3)+(N822*'User Input'!$K$4)+(R822*'User Input'!$K$7)+(S822*'User Input'!$K$8)+(P822*'User Input'!$K$10)+(Q822*'User Input'!$K$9)+(O822*'User Input'!$K$11)+(I822*'User Input'!$K$12)</f>
        <v>61.5</v>
      </c>
      <c r="AK822">
        <f t="shared" si="115"/>
        <v>0</v>
      </c>
      <c r="AL822" s="209">
        <f t="shared" ca="1" si="114"/>
        <v>465</v>
      </c>
      <c r="AM822" s="209">
        <f t="shared" ref="AM822:AM885" ca="1" si="119">RANK(V822,OFFSET($V$182,0,0,COUNTA(V:V)+1,1))</f>
        <v>50</v>
      </c>
      <c r="AN822" s="209">
        <f t="shared" ref="AN822:AN885" ca="1" si="120">RANK(U822,OFFSET($U$182,0,0,COUNTA(U:U)+1,1))</f>
        <v>218</v>
      </c>
    </row>
    <row r="823" spans="2:40" x14ac:dyDescent="0.2">
      <c r="B823" t="s">
        <v>2468</v>
      </c>
      <c r="C823" t="s">
        <v>121</v>
      </c>
      <c r="D823" t="s">
        <v>111</v>
      </c>
      <c r="E823" t="s">
        <v>111</v>
      </c>
      <c r="F823">
        <v>-14.7</v>
      </c>
      <c r="G823">
        <v>16</v>
      </c>
      <c r="H823">
        <v>2</v>
      </c>
      <c r="I823">
        <v>1</v>
      </c>
      <c r="J823">
        <v>100</v>
      </c>
      <c r="K823">
        <v>22.9</v>
      </c>
      <c r="L823">
        <v>1</v>
      </c>
      <c r="M823">
        <v>1</v>
      </c>
      <c r="N823">
        <v>0</v>
      </c>
      <c r="O823">
        <v>1</v>
      </c>
      <c r="P823">
        <v>22</v>
      </c>
      <c r="Q823">
        <v>11</v>
      </c>
      <c r="R823">
        <v>22</v>
      </c>
      <c r="S823">
        <v>10</v>
      </c>
      <c r="T823">
        <v>1</v>
      </c>
      <c r="U823">
        <v>3</v>
      </c>
      <c r="V823">
        <v>4.38</v>
      </c>
      <c r="W823">
        <v>4.07</v>
      </c>
      <c r="X823">
        <v>1.41</v>
      </c>
      <c r="Y823">
        <v>42</v>
      </c>
      <c r="Z823">
        <v>21</v>
      </c>
      <c r="AA823">
        <v>37</v>
      </c>
      <c r="AB823">
        <v>0.29599999999999999</v>
      </c>
      <c r="AC823">
        <v>0</v>
      </c>
      <c r="AD823" s="134">
        <f t="shared" si="116"/>
        <v>8.646288209606988</v>
      </c>
      <c r="AE823" s="134">
        <f t="shared" si="117"/>
        <v>3.9301310043668125</v>
      </c>
      <c r="AF823" s="134">
        <f t="shared" si="118"/>
        <v>4.7161572052401759</v>
      </c>
      <c r="AH823" s="209">
        <f t="shared" ref="AH823:AH886" si="121">INDEX(F823:AF1608,0,MATCH(AH$181,F$181:AF$181,0))</f>
        <v>1</v>
      </c>
      <c r="AI823" s="209">
        <f t="shared" ref="AI823:AI886" ca="1" si="122">RANK(AH823,OFFSET($AH$182,0,0,COUNTA(AH:AH)+1,1))</f>
        <v>241</v>
      </c>
      <c r="AJ823" s="134">
        <f>(K823*'User Input'!$K$6)+(L823*'User Input'!$K$2)+(M823*'User Input'!$K$3)+(N823*'User Input'!$K$4)+(R823*'User Input'!$K$7)+(S823*'User Input'!$K$8)+(P823*'User Input'!$K$10)+(Q823*'User Input'!$K$9)+(O823*'User Input'!$K$11)+(I823*'User Input'!$K$12)</f>
        <v>41.699999999999989</v>
      </c>
      <c r="AK823">
        <f t="shared" si="115"/>
        <v>0</v>
      </c>
      <c r="AL823" s="209">
        <f t="shared" ref="AL823:AL886" ca="1" si="123">RANK(AJ823,OFFSET($AJ$182,0,0,COUNTA(AJ:AJ)+1,1))</f>
        <v>567</v>
      </c>
      <c r="AM823" s="209">
        <f t="shared" ca="1" si="119"/>
        <v>306</v>
      </c>
      <c r="AN823" s="209">
        <f t="shared" ca="1" si="120"/>
        <v>541</v>
      </c>
    </row>
    <row r="824" spans="2:40" x14ac:dyDescent="0.2">
      <c r="B824" t="s">
        <v>3661</v>
      </c>
      <c r="C824" t="s">
        <v>133</v>
      </c>
      <c r="D824" t="s">
        <v>9</v>
      </c>
      <c r="E824" t="s">
        <v>9</v>
      </c>
      <c r="F824">
        <v>-14.8</v>
      </c>
      <c r="G824">
        <v>24</v>
      </c>
      <c r="H824">
        <v>0</v>
      </c>
      <c r="I824">
        <v>0</v>
      </c>
      <c r="J824">
        <v>107</v>
      </c>
      <c r="K824">
        <v>24.3</v>
      </c>
      <c r="L824">
        <v>1</v>
      </c>
      <c r="M824">
        <v>1</v>
      </c>
      <c r="N824">
        <v>0</v>
      </c>
      <c r="O824">
        <v>2</v>
      </c>
      <c r="P824">
        <v>26</v>
      </c>
      <c r="Q824">
        <v>13</v>
      </c>
      <c r="R824">
        <v>18</v>
      </c>
      <c r="S824">
        <v>9</v>
      </c>
      <c r="T824">
        <v>2</v>
      </c>
      <c r="U824">
        <v>3</v>
      </c>
      <c r="V824">
        <v>4.7300000000000004</v>
      </c>
      <c r="W824">
        <v>4.32</v>
      </c>
      <c r="X824">
        <v>1.42</v>
      </c>
      <c r="Y824">
        <v>43</v>
      </c>
      <c r="Z824">
        <v>21</v>
      </c>
      <c r="AA824">
        <v>36</v>
      </c>
      <c r="AB824">
        <v>0.29599999999999999</v>
      </c>
      <c r="AC824">
        <v>0</v>
      </c>
      <c r="AD824" s="134">
        <f t="shared" si="116"/>
        <v>6.6666666666666661</v>
      </c>
      <c r="AE824" s="134">
        <f t="shared" si="117"/>
        <v>3.333333333333333</v>
      </c>
      <c r="AF824" s="134">
        <f t="shared" si="118"/>
        <v>3.333333333333333</v>
      </c>
      <c r="AH824" s="209">
        <f t="shared" si="121"/>
        <v>0</v>
      </c>
      <c r="AI824" s="209">
        <f t="shared" ca="1" si="122"/>
        <v>347</v>
      </c>
      <c r="AJ824" s="134">
        <f>(K824*'User Input'!$K$6)+(L824*'User Input'!$K$2)+(M824*'User Input'!$K$3)+(N824*'User Input'!$K$4)+(R824*'User Input'!$K$7)+(S824*'User Input'!$K$8)+(P824*'User Input'!$K$10)+(Q824*'User Input'!$K$9)+(O824*'User Input'!$K$11)+(I824*'User Input'!$K$12)</f>
        <v>35.900000000000006</v>
      </c>
      <c r="AK824">
        <f t="shared" si="115"/>
        <v>1.4958333333333336</v>
      </c>
      <c r="AL824" s="209">
        <f t="shared" ca="1" si="123"/>
        <v>631</v>
      </c>
      <c r="AM824" s="209">
        <f t="shared" ca="1" si="119"/>
        <v>149</v>
      </c>
      <c r="AN824" s="209">
        <f t="shared" ca="1" si="120"/>
        <v>541</v>
      </c>
    </row>
    <row r="825" spans="2:40" x14ac:dyDescent="0.2">
      <c r="B825" t="s">
        <v>582</v>
      </c>
      <c r="C825" t="s">
        <v>119</v>
      </c>
      <c r="D825" t="s">
        <v>9</v>
      </c>
      <c r="E825" t="s">
        <v>9</v>
      </c>
      <c r="F825">
        <v>-14.8</v>
      </c>
      <c r="G825">
        <v>24</v>
      </c>
      <c r="H825">
        <v>0</v>
      </c>
      <c r="I825">
        <v>0</v>
      </c>
      <c r="J825">
        <v>108</v>
      </c>
      <c r="K825">
        <v>24.3</v>
      </c>
      <c r="L825">
        <v>1</v>
      </c>
      <c r="M825">
        <v>1</v>
      </c>
      <c r="N825">
        <v>0</v>
      </c>
      <c r="O825">
        <v>4</v>
      </c>
      <c r="P825">
        <v>25</v>
      </c>
      <c r="Q825">
        <v>13</v>
      </c>
      <c r="R825">
        <v>21</v>
      </c>
      <c r="S825">
        <v>11</v>
      </c>
      <c r="T825">
        <v>1</v>
      </c>
      <c r="U825">
        <v>4</v>
      </c>
      <c r="V825">
        <v>4.7699999999999996</v>
      </c>
      <c r="W825">
        <v>4.2300000000000004</v>
      </c>
      <c r="X825">
        <v>1.49</v>
      </c>
      <c r="Y825">
        <v>44</v>
      </c>
      <c r="Z825">
        <v>21</v>
      </c>
      <c r="AA825">
        <v>35</v>
      </c>
      <c r="AB825">
        <v>0.3</v>
      </c>
      <c r="AC825">
        <v>0</v>
      </c>
      <c r="AD825" s="134">
        <f t="shared" si="116"/>
        <v>7.7777777777777777</v>
      </c>
      <c r="AE825" s="134">
        <f t="shared" si="117"/>
        <v>4.0740740740740735</v>
      </c>
      <c r="AF825" s="134">
        <f t="shared" si="118"/>
        <v>3.7037037037037042</v>
      </c>
      <c r="AH825" s="209">
        <f t="shared" si="121"/>
        <v>0</v>
      </c>
      <c r="AI825" s="209">
        <f t="shared" ca="1" si="122"/>
        <v>347</v>
      </c>
      <c r="AJ825" s="134">
        <f>(K825*'User Input'!$K$6)+(L825*'User Input'!$K$2)+(M825*'User Input'!$K$3)+(N825*'User Input'!$K$4)+(R825*'User Input'!$K$7)+(S825*'User Input'!$K$8)+(P825*'User Input'!$K$10)+(Q825*'User Input'!$K$9)+(O825*'User Input'!$K$11)+(I825*'User Input'!$K$12)</f>
        <v>36.400000000000006</v>
      </c>
      <c r="AK825">
        <f t="shared" si="115"/>
        <v>1.5166666666666668</v>
      </c>
      <c r="AL825" s="209">
        <f t="shared" ca="1" si="123"/>
        <v>630</v>
      </c>
      <c r="AM825" s="209">
        <f t="shared" ca="1" si="119"/>
        <v>138</v>
      </c>
      <c r="AN825" s="209">
        <f t="shared" ca="1" si="120"/>
        <v>466</v>
      </c>
    </row>
    <row r="826" spans="2:40" x14ac:dyDescent="0.2">
      <c r="B826" t="s">
        <v>2444</v>
      </c>
      <c r="C826" t="s">
        <v>115</v>
      </c>
      <c r="D826" t="s">
        <v>111</v>
      </c>
      <c r="E826" t="s">
        <v>111</v>
      </c>
      <c r="F826">
        <v>-14.8</v>
      </c>
      <c r="G826">
        <v>13</v>
      </c>
      <c r="H826">
        <v>3</v>
      </c>
      <c r="I826">
        <v>1</v>
      </c>
      <c r="J826">
        <v>113</v>
      </c>
      <c r="K826">
        <v>26</v>
      </c>
      <c r="L826">
        <v>1</v>
      </c>
      <c r="M826">
        <v>2</v>
      </c>
      <c r="N826">
        <v>0</v>
      </c>
      <c r="O826">
        <v>2</v>
      </c>
      <c r="P826">
        <v>27</v>
      </c>
      <c r="Q826">
        <v>13</v>
      </c>
      <c r="R826">
        <v>22</v>
      </c>
      <c r="S826">
        <v>10</v>
      </c>
      <c r="T826">
        <v>1</v>
      </c>
      <c r="U826">
        <v>3</v>
      </c>
      <c r="V826">
        <v>4.51</v>
      </c>
      <c r="W826">
        <v>4.0599999999999996</v>
      </c>
      <c r="X826">
        <v>1.41</v>
      </c>
      <c r="Y826">
        <v>47</v>
      </c>
      <c r="Z826">
        <v>21</v>
      </c>
      <c r="AA826">
        <v>32</v>
      </c>
      <c r="AB826">
        <v>0.30299999999999999</v>
      </c>
      <c r="AC826">
        <v>0</v>
      </c>
      <c r="AD826" s="134">
        <f t="shared" si="116"/>
        <v>7.615384615384615</v>
      </c>
      <c r="AE826" s="134">
        <f t="shared" si="117"/>
        <v>3.4615384615384617</v>
      </c>
      <c r="AF826" s="134">
        <f t="shared" si="118"/>
        <v>4.1538461538461533</v>
      </c>
      <c r="AH826" s="209">
        <f t="shared" si="121"/>
        <v>1</v>
      </c>
      <c r="AI826" s="209">
        <f t="shared" ca="1" si="122"/>
        <v>241</v>
      </c>
      <c r="AJ826" s="134">
        <f>(K826*'User Input'!$K$6)+(L826*'User Input'!$K$2)+(M826*'User Input'!$K$3)+(N826*'User Input'!$K$4)+(R826*'User Input'!$K$7)+(S826*'User Input'!$K$8)+(P826*'User Input'!$K$10)+(Q826*'User Input'!$K$9)+(O826*'User Input'!$K$11)+(I826*'User Input'!$K$12)</f>
        <v>39</v>
      </c>
      <c r="AK826">
        <f t="shared" si="115"/>
        <v>0</v>
      </c>
      <c r="AL826" s="209">
        <f t="shared" ca="1" si="123"/>
        <v>600</v>
      </c>
      <c r="AM826" s="209">
        <f t="shared" ca="1" si="119"/>
        <v>249</v>
      </c>
      <c r="AN826" s="209">
        <f t="shared" ca="1" si="120"/>
        <v>541</v>
      </c>
    </row>
    <row r="827" spans="2:40" x14ac:dyDescent="0.2">
      <c r="B827" t="s">
        <v>3659</v>
      </c>
      <c r="C827" t="s">
        <v>121</v>
      </c>
      <c r="D827" t="s">
        <v>9</v>
      </c>
      <c r="E827" t="s">
        <v>9</v>
      </c>
      <c r="F827">
        <v>-14.8</v>
      </c>
      <c r="G827">
        <v>31</v>
      </c>
      <c r="H827">
        <v>0</v>
      </c>
      <c r="I827">
        <v>0</v>
      </c>
      <c r="J827">
        <v>111</v>
      </c>
      <c r="K827">
        <v>24.6</v>
      </c>
      <c r="L827">
        <v>1</v>
      </c>
      <c r="M827">
        <v>1</v>
      </c>
      <c r="N827">
        <v>0</v>
      </c>
      <c r="O827">
        <v>3</v>
      </c>
      <c r="P827">
        <v>23</v>
      </c>
      <c r="Q827">
        <v>13</v>
      </c>
      <c r="R827">
        <v>24</v>
      </c>
      <c r="S827">
        <v>16</v>
      </c>
      <c r="T827">
        <v>1</v>
      </c>
      <c r="U827">
        <v>3</v>
      </c>
      <c r="V827">
        <v>4.6500000000000004</v>
      </c>
      <c r="W827">
        <v>4.5599999999999996</v>
      </c>
      <c r="X827">
        <v>1.59</v>
      </c>
      <c r="Y827">
        <v>44</v>
      </c>
      <c r="Z827">
        <v>21</v>
      </c>
      <c r="AA827">
        <v>35</v>
      </c>
      <c r="AB827">
        <v>0.29799999999999999</v>
      </c>
      <c r="AC827">
        <v>0</v>
      </c>
      <c r="AD827" s="134">
        <f t="shared" si="116"/>
        <v>8.7804878048780477</v>
      </c>
      <c r="AE827" s="134">
        <f t="shared" si="117"/>
        <v>5.8536585365853657</v>
      </c>
      <c r="AF827" s="134">
        <f t="shared" si="118"/>
        <v>2.926829268292682</v>
      </c>
      <c r="AH827" s="209">
        <f t="shared" si="121"/>
        <v>0</v>
      </c>
      <c r="AI827" s="209">
        <f t="shared" ca="1" si="122"/>
        <v>347</v>
      </c>
      <c r="AJ827" s="134">
        <f>(K827*'User Input'!$K$6)+(L827*'User Input'!$K$2)+(M827*'User Input'!$K$3)+(N827*'User Input'!$K$4)+(R827*'User Input'!$K$7)+(S827*'User Input'!$K$8)+(P827*'User Input'!$K$10)+(Q827*'User Input'!$K$9)+(O827*'User Input'!$K$11)+(I827*'User Input'!$K$12)</f>
        <v>35.800000000000011</v>
      </c>
      <c r="AK827">
        <f t="shared" si="115"/>
        <v>1.1548387096774198</v>
      </c>
      <c r="AL827" s="209">
        <f t="shared" ca="1" si="123"/>
        <v>634</v>
      </c>
      <c r="AM827" s="209">
        <f t="shared" ca="1" si="119"/>
        <v>193</v>
      </c>
      <c r="AN827" s="209">
        <f t="shared" ca="1" si="120"/>
        <v>541</v>
      </c>
    </row>
    <row r="828" spans="2:40" x14ac:dyDescent="0.2">
      <c r="B828" t="s">
        <v>3664</v>
      </c>
      <c r="C828" t="s">
        <v>134</v>
      </c>
      <c r="D828" t="s">
        <v>111</v>
      </c>
      <c r="E828" t="s">
        <v>111</v>
      </c>
      <c r="F828">
        <v>-14.8</v>
      </c>
      <c r="G828">
        <v>18</v>
      </c>
      <c r="H828">
        <v>2</v>
      </c>
      <c r="I828">
        <v>1</v>
      </c>
      <c r="J828">
        <v>107</v>
      </c>
      <c r="K828">
        <v>24.5</v>
      </c>
      <c r="L828">
        <v>2</v>
      </c>
      <c r="M828">
        <v>2</v>
      </c>
      <c r="N828">
        <v>0</v>
      </c>
      <c r="O828">
        <v>2</v>
      </c>
      <c r="P828">
        <v>25</v>
      </c>
      <c r="Q828">
        <v>13</v>
      </c>
      <c r="R828">
        <v>20</v>
      </c>
      <c r="S828">
        <v>9</v>
      </c>
      <c r="T828">
        <v>1</v>
      </c>
      <c r="U828">
        <v>4</v>
      </c>
      <c r="V828">
        <v>4.6900000000000004</v>
      </c>
      <c r="W828">
        <v>4.1900000000000004</v>
      </c>
      <c r="X828">
        <v>1.4</v>
      </c>
      <c r="Y828">
        <v>44</v>
      </c>
      <c r="Z828">
        <v>20</v>
      </c>
      <c r="AA828">
        <v>36</v>
      </c>
      <c r="AB828">
        <v>0.29699999999999999</v>
      </c>
      <c r="AC828">
        <v>0</v>
      </c>
      <c r="AD828" s="134">
        <f t="shared" si="116"/>
        <v>7.3469387755102042</v>
      </c>
      <c r="AE828" s="134">
        <f t="shared" si="117"/>
        <v>3.306122448979592</v>
      </c>
      <c r="AF828" s="134">
        <f t="shared" si="118"/>
        <v>4.0408163265306118</v>
      </c>
      <c r="AH828" s="209">
        <f t="shared" si="121"/>
        <v>1</v>
      </c>
      <c r="AI828" s="209">
        <f t="shared" ca="1" si="122"/>
        <v>241</v>
      </c>
      <c r="AJ828" s="134">
        <f>(K828*'User Input'!$K$6)+(L828*'User Input'!$K$2)+(M828*'User Input'!$K$3)+(N828*'User Input'!$K$4)+(R828*'User Input'!$K$7)+(S828*'User Input'!$K$8)+(P828*'User Input'!$K$10)+(Q828*'User Input'!$K$9)+(O828*'User Input'!$K$11)+(I828*'User Input'!$K$12)</f>
        <v>43.5</v>
      </c>
      <c r="AK828">
        <f t="shared" si="115"/>
        <v>0</v>
      </c>
      <c r="AL828" s="209">
        <f t="shared" ca="1" si="123"/>
        <v>552</v>
      </c>
      <c r="AM828" s="209">
        <f t="shared" ca="1" si="119"/>
        <v>171</v>
      </c>
      <c r="AN828" s="209">
        <f t="shared" ca="1" si="120"/>
        <v>466</v>
      </c>
    </row>
    <row r="829" spans="2:40" x14ac:dyDescent="0.2">
      <c r="B829" t="s">
        <v>2474</v>
      </c>
      <c r="C829" t="s">
        <v>123</v>
      </c>
      <c r="D829" t="s">
        <v>9</v>
      </c>
      <c r="E829" t="s">
        <v>9</v>
      </c>
      <c r="F829">
        <v>-14.8</v>
      </c>
      <c r="G829">
        <v>24</v>
      </c>
      <c r="H829">
        <v>0</v>
      </c>
      <c r="I829">
        <v>0</v>
      </c>
      <c r="J829">
        <v>74</v>
      </c>
      <c r="K829">
        <v>17</v>
      </c>
      <c r="L829">
        <v>1</v>
      </c>
      <c r="M829">
        <v>1</v>
      </c>
      <c r="N829">
        <v>0</v>
      </c>
      <c r="O829">
        <v>2</v>
      </c>
      <c r="P829">
        <v>17</v>
      </c>
      <c r="Q829">
        <v>8</v>
      </c>
      <c r="R829">
        <v>13</v>
      </c>
      <c r="S829">
        <v>7</v>
      </c>
      <c r="T829">
        <v>1</v>
      </c>
      <c r="U829">
        <v>2</v>
      </c>
      <c r="V829">
        <v>4.3099999999999996</v>
      </c>
      <c r="W829">
        <v>4.1500000000000004</v>
      </c>
      <c r="X829">
        <v>1.42</v>
      </c>
      <c r="Y829">
        <v>49</v>
      </c>
      <c r="Z829">
        <v>20</v>
      </c>
      <c r="AA829">
        <v>31</v>
      </c>
      <c r="AB829">
        <v>0.29599999999999999</v>
      </c>
      <c r="AC829">
        <v>0</v>
      </c>
      <c r="AD829" s="134">
        <f t="shared" si="116"/>
        <v>6.882352941176471</v>
      </c>
      <c r="AE829" s="134">
        <f t="shared" si="117"/>
        <v>3.7058823529411766</v>
      </c>
      <c r="AF829" s="134">
        <f t="shared" si="118"/>
        <v>3.1764705882352944</v>
      </c>
      <c r="AH829" s="209">
        <f t="shared" si="121"/>
        <v>0</v>
      </c>
      <c r="AI829" s="209">
        <f t="shared" ca="1" si="122"/>
        <v>347</v>
      </c>
      <c r="AJ829" s="134">
        <f>(K829*'User Input'!$K$6)+(L829*'User Input'!$K$2)+(M829*'User Input'!$K$3)+(N829*'User Input'!$K$4)+(R829*'User Input'!$K$7)+(S829*'User Input'!$K$8)+(P829*'User Input'!$K$10)+(Q829*'User Input'!$K$9)+(O829*'User Input'!$K$11)+(I829*'User Input'!$K$12)</f>
        <v>27.5</v>
      </c>
      <c r="AK829">
        <f t="shared" si="115"/>
        <v>1.1458333333333333</v>
      </c>
      <c r="AL829" s="209">
        <f t="shared" ca="1" si="123"/>
        <v>694</v>
      </c>
      <c r="AM829" s="209">
        <f t="shared" ca="1" si="119"/>
        <v>357</v>
      </c>
      <c r="AN829" s="209">
        <f t="shared" ca="1" si="120"/>
        <v>666</v>
      </c>
    </row>
    <row r="830" spans="2:40" x14ac:dyDescent="0.2">
      <c r="B830" t="s">
        <v>3665</v>
      </c>
      <c r="C830" t="s">
        <v>115</v>
      </c>
      <c r="D830" t="s">
        <v>9</v>
      </c>
      <c r="E830" t="s">
        <v>9</v>
      </c>
      <c r="F830">
        <v>-14.8</v>
      </c>
      <c r="G830">
        <v>24</v>
      </c>
      <c r="H830">
        <v>0</v>
      </c>
      <c r="I830">
        <v>0</v>
      </c>
      <c r="J830">
        <v>108</v>
      </c>
      <c r="K830">
        <v>24.3</v>
      </c>
      <c r="L830">
        <v>1</v>
      </c>
      <c r="M830">
        <v>1</v>
      </c>
      <c r="N830">
        <v>0</v>
      </c>
      <c r="O830">
        <v>2</v>
      </c>
      <c r="P830">
        <v>25</v>
      </c>
      <c r="Q830">
        <v>13</v>
      </c>
      <c r="R830">
        <v>20</v>
      </c>
      <c r="S830">
        <v>11</v>
      </c>
      <c r="T830">
        <v>1</v>
      </c>
      <c r="U830">
        <v>3</v>
      </c>
      <c r="V830">
        <v>4.8099999999999996</v>
      </c>
      <c r="W830">
        <v>4.32</v>
      </c>
      <c r="X830">
        <v>1.49</v>
      </c>
      <c r="Y830">
        <v>44</v>
      </c>
      <c r="Z830">
        <v>21</v>
      </c>
      <c r="AA830">
        <v>35</v>
      </c>
      <c r="AB830">
        <v>0.3</v>
      </c>
      <c r="AC830">
        <v>0</v>
      </c>
      <c r="AD830" s="134">
        <f t="shared" si="116"/>
        <v>7.4074074074074074</v>
      </c>
      <c r="AE830" s="134">
        <f t="shared" si="117"/>
        <v>4.0740740740740735</v>
      </c>
      <c r="AF830" s="134">
        <f t="shared" si="118"/>
        <v>3.3333333333333339</v>
      </c>
      <c r="AH830" s="209">
        <f t="shared" si="121"/>
        <v>0</v>
      </c>
      <c r="AI830" s="209">
        <f t="shared" ca="1" si="122"/>
        <v>347</v>
      </c>
      <c r="AJ830" s="134">
        <f>(K830*'User Input'!$K$6)+(L830*'User Input'!$K$2)+(M830*'User Input'!$K$3)+(N830*'User Input'!$K$4)+(R830*'User Input'!$K$7)+(S830*'User Input'!$K$8)+(P830*'User Input'!$K$10)+(Q830*'User Input'!$K$9)+(O830*'User Input'!$K$11)+(I830*'User Input'!$K$12)</f>
        <v>35.900000000000006</v>
      </c>
      <c r="AK830">
        <f t="shared" si="115"/>
        <v>1.4958333333333336</v>
      </c>
      <c r="AL830" s="209">
        <f t="shared" ca="1" si="123"/>
        <v>631</v>
      </c>
      <c r="AM830" s="209">
        <f t="shared" ca="1" si="119"/>
        <v>124</v>
      </c>
      <c r="AN830" s="209">
        <f t="shared" ca="1" si="120"/>
        <v>541</v>
      </c>
    </row>
    <row r="831" spans="2:40" x14ac:dyDescent="0.2">
      <c r="B831" t="s">
        <v>564</v>
      </c>
      <c r="C831" t="s">
        <v>123</v>
      </c>
      <c r="D831" t="s">
        <v>9</v>
      </c>
      <c r="E831" t="s">
        <v>9</v>
      </c>
      <c r="F831">
        <v>-14.9</v>
      </c>
      <c r="G831">
        <v>10</v>
      </c>
      <c r="H831">
        <v>0</v>
      </c>
      <c r="I831">
        <v>0</v>
      </c>
      <c r="J831">
        <v>50</v>
      </c>
      <c r="K831">
        <v>11.6</v>
      </c>
      <c r="L831">
        <v>1</v>
      </c>
      <c r="M831">
        <v>1</v>
      </c>
      <c r="N831">
        <v>0</v>
      </c>
      <c r="O831">
        <v>1</v>
      </c>
      <c r="P831">
        <v>11</v>
      </c>
      <c r="Q831">
        <v>5</v>
      </c>
      <c r="R831">
        <v>11</v>
      </c>
      <c r="S831">
        <v>5</v>
      </c>
      <c r="T831">
        <v>1</v>
      </c>
      <c r="U831">
        <v>2</v>
      </c>
      <c r="V831">
        <v>4.2300000000000004</v>
      </c>
      <c r="W831">
        <v>3.91</v>
      </c>
      <c r="X831">
        <v>1.35</v>
      </c>
      <c r="Y831">
        <v>41</v>
      </c>
      <c r="Z831">
        <v>20</v>
      </c>
      <c r="AA831">
        <v>39</v>
      </c>
      <c r="AB831">
        <v>0.28599999999999998</v>
      </c>
      <c r="AC831">
        <v>0</v>
      </c>
      <c r="AD831" s="134">
        <f t="shared" si="116"/>
        <v>8.5344827586206904</v>
      </c>
      <c r="AE831" s="134">
        <f t="shared" si="117"/>
        <v>3.8793103448275863</v>
      </c>
      <c r="AF831" s="134">
        <f t="shared" si="118"/>
        <v>4.6551724137931041</v>
      </c>
      <c r="AH831" s="209">
        <f t="shared" si="121"/>
        <v>0</v>
      </c>
      <c r="AI831" s="209">
        <f t="shared" ca="1" si="122"/>
        <v>347</v>
      </c>
      <c r="AJ831" s="134">
        <f>(K831*'User Input'!$K$6)+(L831*'User Input'!$K$2)+(M831*'User Input'!$K$3)+(N831*'User Input'!$K$4)+(R831*'User Input'!$K$7)+(S831*'User Input'!$K$8)+(P831*'User Input'!$K$10)+(Q831*'User Input'!$K$9)+(O831*'User Input'!$K$11)+(I831*'User Input'!$K$12)</f>
        <v>21.299999999999997</v>
      </c>
      <c r="AK831">
        <f t="shared" si="115"/>
        <v>2.13</v>
      </c>
      <c r="AL831" s="209">
        <f t="shared" ca="1" si="123"/>
        <v>717</v>
      </c>
      <c r="AM831" s="209">
        <f t="shared" ca="1" si="119"/>
        <v>409</v>
      </c>
      <c r="AN831" s="209">
        <f t="shared" ca="1" si="120"/>
        <v>666</v>
      </c>
    </row>
    <row r="832" spans="2:40" x14ac:dyDescent="0.2">
      <c r="B832" t="s">
        <v>2436</v>
      </c>
      <c r="C832" t="s">
        <v>136</v>
      </c>
      <c r="D832" t="s">
        <v>111</v>
      </c>
      <c r="E832" t="s">
        <v>111</v>
      </c>
      <c r="F832">
        <v>-14.9</v>
      </c>
      <c r="G832">
        <v>10</v>
      </c>
      <c r="H832">
        <v>2</v>
      </c>
      <c r="I832">
        <v>1</v>
      </c>
      <c r="J832">
        <v>70</v>
      </c>
      <c r="K832">
        <v>16.399999999999999</v>
      </c>
      <c r="L832">
        <v>1</v>
      </c>
      <c r="M832">
        <v>1</v>
      </c>
      <c r="N832">
        <v>0</v>
      </c>
      <c r="O832">
        <v>1</v>
      </c>
      <c r="P832">
        <v>15</v>
      </c>
      <c r="Q832">
        <v>8</v>
      </c>
      <c r="R832">
        <v>16</v>
      </c>
      <c r="S832">
        <v>6</v>
      </c>
      <c r="T832">
        <v>1</v>
      </c>
      <c r="U832">
        <v>3</v>
      </c>
      <c r="V832">
        <v>4.29</v>
      </c>
      <c r="W832">
        <v>3.78</v>
      </c>
      <c r="X832">
        <v>1.31</v>
      </c>
      <c r="Y832">
        <v>37</v>
      </c>
      <c r="Z832">
        <v>21</v>
      </c>
      <c r="AA832">
        <v>43</v>
      </c>
      <c r="AB832">
        <v>0.28699999999999998</v>
      </c>
      <c r="AC832">
        <v>0</v>
      </c>
      <c r="AD832" s="134">
        <f t="shared" si="116"/>
        <v>8.7804878048780495</v>
      </c>
      <c r="AE832" s="134">
        <f t="shared" si="117"/>
        <v>3.2926829268292686</v>
      </c>
      <c r="AF832" s="134">
        <f t="shared" si="118"/>
        <v>5.4878048780487809</v>
      </c>
      <c r="AH832" s="209">
        <f t="shared" si="121"/>
        <v>1</v>
      </c>
      <c r="AI832" s="209">
        <f t="shared" ca="1" si="122"/>
        <v>241</v>
      </c>
      <c r="AJ832" s="134">
        <f>(K832*'User Input'!$K$6)+(L832*'User Input'!$K$2)+(M832*'User Input'!$K$3)+(N832*'User Input'!$K$4)+(R832*'User Input'!$K$7)+(S832*'User Input'!$K$8)+(P832*'User Input'!$K$10)+(Q832*'User Input'!$K$9)+(O832*'User Input'!$K$11)+(I832*'User Input'!$K$12)</f>
        <v>33.199999999999996</v>
      </c>
      <c r="AK832">
        <f t="shared" si="115"/>
        <v>0</v>
      </c>
      <c r="AL832" s="209">
        <f t="shared" ca="1" si="123"/>
        <v>655</v>
      </c>
      <c r="AM832" s="209">
        <f t="shared" ca="1" si="119"/>
        <v>375</v>
      </c>
      <c r="AN832" s="209">
        <f t="shared" ca="1" si="120"/>
        <v>541</v>
      </c>
    </row>
    <row r="833" spans="2:40" x14ac:dyDescent="0.2">
      <c r="B833" t="s">
        <v>1384</v>
      </c>
      <c r="C833" t="s">
        <v>135</v>
      </c>
      <c r="D833" t="s">
        <v>111</v>
      </c>
      <c r="E833" t="s">
        <v>111</v>
      </c>
      <c r="F833">
        <v>-14.9</v>
      </c>
      <c r="G833">
        <v>3</v>
      </c>
      <c r="H833">
        <v>3</v>
      </c>
      <c r="I833">
        <v>1</v>
      </c>
      <c r="J833">
        <v>62</v>
      </c>
      <c r="K833">
        <v>14.4</v>
      </c>
      <c r="L833">
        <v>1</v>
      </c>
      <c r="M833">
        <v>1</v>
      </c>
      <c r="N833">
        <v>0</v>
      </c>
      <c r="O833">
        <v>0</v>
      </c>
      <c r="P833">
        <v>13</v>
      </c>
      <c r="Q833">
        <v>6</v>
      </c>
      <c r="R833">
        <v>15</v>
      </c>
      <c r="S833">
        <v>6</v>
      </c>
      <c r="T833">
        <v>1</v>
      </c>
      <c r="U833">
        <v>2</v>
      </c>
      <c r="V833">
        <v>4.01</v>
      </c>
      <c r="W833">
        <v>3.81</v>
      </c>
      <c r="X833">
        <v>1.31</v>
      </c>
      <c r="Y833">
        <v>42</v>
      </c>
      <c r="Z833">
        <v>21</v>
      </c>
      <c r="AA833">
        <v>37</v>
      </c>
      <c r="AB833">
        <v>0.29099999999999998</v>
      </c>
      <c r="AC833">
        <v>0</v>
      </c>
      <c r="AD833" s="134">
        <f t="shared" si="116"/>
        <v>9.375</v>
      </c>
      <c r="AE833" s="134">
        <f t="shared" si="117"/>
        <v>3.75</v>
      </c>
      <c r="AF833" s="134">
        <f t="shared" si="118"/>
        <v>5.625</v>
      </c>
      <c r="AH833" s="209">
        <f t="shared" si="121"/>
        <v>1</v>
      </c>
      <c r="AI833" s="209">
        <f t="shared" ca="1" si="122"/>
        <v>241</v>
      </c>
      <c r="AJ833" s="134">
        <f>(K833*'User Input'!$K$6)+(L833*'User Input'!$K$2)+(M833*'User Input'!$K$3)+(N833*'User Input'!$K$4)+(R833*'User Input'!$K$7)+(S833*'User Input'!$K$8)+(P833*'User Input'!$K$10)+(Q833*'User Input'!$K$9)+(O833*'User Input'!$K$11)+(I833*'User Input'!$K$12)</f>
        <v>30.700000000000003</v>
      </c>
      <c r="AK833">
        <f t="shared" si="115"/>
        <v>0</v>
      </c>
      <c r="AL833" s="209">
        <f t="shared" ca="1" si="123"/>
        <v>671</v>
      </c>
      <c r="AM833" s="209">
        <f t="shared" ca="1" si="119"/>
        <v>531</v>
      </c>
      <c r="AN833" s="209">
        <f t="shared" ca="1" si="120"/>
        <v>666</v>
      </c>
    </row>
    <row r="834" spans="2:40" x14ac:dyDescent="0.2">
      <c r="B834" t="s">
        <v>2503</v>
      </c>
      <c r="C834" t="s">
        <v>133</v>
      </c>
      <c r="D834" t="s">
        <v>9</v>
      </c>
      <c r="E834" t="s">
        <v>9</v>
      </c>
      <c r="F834">
        <v>-14.9</v>
      </c>
      <c r="G834">
        <v>24</v>
      </c>
      <c r="H834">
        <v>0</v>
      </c>
      <c r="I834">
        <v>0</v>
      </c>
      <c r="J834">
        <v>107</v>
      </c>
      <c r="K834">
        <v>24.3</v>
      </c>
      <c r="L834">
        <v>1</v>
      </c>
      <c r="M834">
        <v>1</v>
      </c>
      <c r="N834">
        <v>0</v>
      </c>
      <c r="O834">
        <v>2</v>
      </c>
      <c r="P834">
        <v>26</v>
      </c>
      <c r="Q834">
        <v>13</v>
      </c>
      <c r="R834">
        <v>17</v>
      </c>
      <c r="S834">
        <v>9</v>
      </c>
      <c r="T834">
        <v>1</v>
      </c>
      <c r="U834">
        <v>4</v>
      </c>
      <c r="V834">
        <v>4.79</v>
      </c>
      <c r="W834">
        <v>4.43</v>
      </c>
      <c r="X834">
        <v>1.42</v>
      </c>
      <c r="Y834">
        <v>41</v>
      </c>
      <c r="Z834">
        <v>21</v>
      </c>
      <c r="AA834">
        <v>38</v>
      </c>
      <c r="AB834">
        <v>0.28899999999999998</v>
      </c>
      <c r="AC834">
        <v>0</v>
      </c>
      <c r="AD834" s="134">
        <f t="shared" si="116"/>
        <v>6.2962962962962958</v>
      </c>
      <c r="AE834" s="134">
        <f t="shared" si="117"/>
        <v>3.333333333333333</v>
      </c>
      <c r="AF834" s="134">
        <f t="shared" si="118"/>
        <v>2.9629629629629628</v>
      </c>
      <c r="AH834" s="209">
        <f t="shared" si="121"/>
        <v>0</v>
      </c>
      <c r="AI834" s="209">
        <f t="shared" ca="1" si="122"/>
        <v>347</v>
      </c>
      <c r="AJ834" s="134">
        <f>(K834*'User Input'!$K$6)+(L834*'User Input'!$K$2)+(M834*'User Input'!$K$3)+(N834*'User Input'!$K$4)+(R834*'User Input'!$K$7)+(S834*'User Input'!$K$8)+(P834*'User Input'!$K$10)+(Q834*'User Input'!$K$9)+(O834*'User Input'!$K$11)+(I834*'User Input'!$K$12)</f>
        <v>35.400000000000006</v>
      </c>
      <c r="AK834">
        <f t="shared" si="115"/>
        <v>1.4750000000000003</v>
      </c>
      <c r="AL834" s="209">
        <f t="shared" ca="1" si="123"/>
        <v>638</v>
      </c>
      <c r="AM834" s="209">
        <f t="shared" ca="1" si="119"/>
        <v>132</v>
      </c>
      <c r="AN834" s="209">
        <f t="shared" ca="1" si="120"/>
        <v>466</v>
      </c>
    </row>
    <row r="835" spans="2:40" x14ac:dyDescent="0.2">
      <c r="B835" t="s">
        <v>620</v>
      </c>
      <c r="C835" t="s">
        <v>340</v>
      </c>
      <c r="D835" t="s">
        <v>9</v>
      </c>
      <c r="E835" t="s">
        <v>9</v>
      </c>
      <c r="F835">
        <v>-15</v>
      </c>
      <c r="G835">
        <v>24</v>
      </c>
      <c r="H835">
        <v>0</v>
      </c>
      <c r="I835">
        <v>0</v>
      </c>
      <c r="J835">
        <v>75</v>
      </c>
      <c r="K835">
        <v>17</v>
      </c>
      <c r="L835">
        <v>1</v>
      </c>
      <c r="M835">
        <v>1</v>
      </c>
      <c r="N835">
        <v>0</v>
      </c>
      <c r="O835">
        <v>2</v>
      </c>
      <c r="P835">
        <v>18</v>
      </c>
      <c r="Q835">
        <v>8</v>
      </c>
      <c r="R835">
        <v>13</v>
      </c>
      <c r="S835">
        <v>7</v>
      </c>
      <c r="T835">
        <v>1</v>
      </c>
      <c r="U835">
        <v>2</v>
      </c>
      <c r="V835">
        <v>4.3099999999999996</v>
      </c>
      <c r="W835">
        <v>4.05</v>
      </c>
      <c r="X835">
        <v>1.47</v>
      </c>
      <c r="Y835">
        <v>53</v>
      </c>
      <c r="Z835">
        <v>21</v>
      </c>
      <c r="AA835">
        <v>26</v>
      </c>
      <c r="AB835">
        <v>0.30599999999999999</v>
      </c>
      <c r="AC835">
        <v>0</v>
      </c>
      <c r="AD835" s="134">
        <f t="shared" si="116"/>
        <v>6.882352941176471</v>
      </c>
      <c r="AE835" s="134">
        <f t="shared" si="117"/>
        <v>3.7058823529411766</v>
      </c>
      <c r="AF835" s="134">
        <f t="shared" si="118"/>
        <v>3.1764705882352944</v>
      </c>
      <c r="AH835" s="209">
        <f t="shared" si="121"/>
        <v>0</v>
      </c>
      <c r="AI835" s="209">
        <f t="shared" ca="1" si="122"/>
        <v>347</v>
      </c>
      <c r="AJ835" s="134">
        <f>(K835*'User Input'!$K$6)+(L835*'User Input'!$K$2)+(M835*'User Input'!$K$3)+(N835*'User Input'!$K$4)+(R835*'User Input'!$K$7)+(S835*'User Input'!$K$8)+(P835*'User Input'!$K$10)+(Q835*'User Input'!$K$9)+(O835*'User Input'!$K$11)+(I835*'User Input'!$K$12)</f>
        <v>26.5</v>
      </c>
      <c r="AK835">
        <f t="shared" si="115"/>
        <v>1.1041666666666667</v>
      </c>
      <c r="AL835" s="209">
        <f t="shared" ca="1" si="123"/>
        <v>705</v>
      </c>
      <c r="AM835" s="209">
        <f t="shared" ca="1" si="119"/>
        <v>357</v>
      </c>
      <c r="AN835" s="209">
        <f t="shared" ca="1" si="120"/>
        <v>666</v>
      </c>
    </row>
    <row r="836" spans="2:40" x14ac:dyDescent="0.2">
      <c r="B836" t="s">
        <v>595</v>
      </c>
      <c r="C836" t="s">
        <v>120</v>
      </c>
      <c r="D836" t="s">
        <v>9</v>
      </c>
      <c r="E836" t="s">
        <v>9</v>
      </c>
      <c r="F836">
        <v>-15</v>
      </c>
      <c r="G836">
        <v>37</v>
      </c>
      <c r="H836">
        <v>0</v>
      </c>
      <c r="I836">
        <v>0</v>
      </c>
      <c r="J836">
        <v>118</v>
      </c>
      <c r="K836">
        <v>25.9</v>
      </c>
      <c r="L836">
        <v>1</v>
      </c>
      <c r="M836">
        <v>1</v>
      </c>
      <c r="N836">
        <v>0</v>
      </c>
      <c r="O836">
        <v>7</v>
      </c>
      <c r="P836">
        <v>26</v>
      </c>
      <c r="Q836">
        <v>15</v>
      </c>
      <c r="R836">
        <v>24</v>
      </c>
      <c r="S836">
        <v>14</v>
      </c>
      <c r="T836">
        <v>1</v>
      </c>
      <c r="U836">
        <v>4</v>
      </c>
      <c r="V836">
        <v>5.19</v>
      </c>
      <c r="W836">
        <v>4.38</v>
      </c>
      <c r="X836">
        <v>1.56</v>
      </c>
      <c r="Y836">
        <v>37</v>
      </c>
      <c r="Z836">
        <v>22</v>
      </c>
      <c r="AA836">
        <v>42</v>
      </c>
      <c r="AB836">
        <v>0.29899999999999999</v>
      </c>
      <c r="AC836">
        <v>0</v>
      </c>
      <c r="AD836" s="134">
        <f t="shared" si="116"/>
        <v>8.3397683397683409</v>
      </c>
      <c r="AE836" s="134">
        <f t="shared" si="117"/>
        <v>4.8648648648648649</v>
      </c>
      <c r="AF836" s="134">
        <f t="shared" si="118"/>
        <v>3.474903474903476</v>
      </c>
      <c r="AH836" s="209">
        <f t="shared" si="121"/>
        <v>0</v>
      </c>
      <c r="AI836" s="209">
        <f t="shared" ca="1" si="122"/>
        <v>347</v>
      </c>
      <c r="AJ836" s="134">
        <f>(K836*'User Input'!$K$6)+(L836*'User Input'!$K$2)+(M836*'User Input'!$K$3)+(N836*'User Input'!$K$4)+(R836*'User Input'!$K$7)+(S836*'User Input'!$K$8)+(P836*'User Input'!$K$10)+(Q836*'User Input'!$K$9)+(O836*'User Input'!$K$11)+(I836*'User Input'!$K$12)</f>
        <v>36.699999999999989</v>
      </c>
      <c r="AK836">
        <f t="shared" si="115"/>
        <v>0.99189189189189153</v>
      </c>
      <c r="AL836" s="209">
        <f t="shared" ca="1" si="123"/>
        <v>627</v>
      </c>
      <c r="AM836" s="209">
        <f t="shared" ca="1" si="119"/>
        <v>51</v>
      </c>
      <c r="AN836" s="209">
        <f t="shared" ca="1" si="120"/>
        <v>466</v>
      </c>
    </row>
    <row r="837" spans="2:40" x14ac:dyDescent="0.2">
      <c r="B837" t="s">
        <v>790</v>
      </c>
      <c r="C837" t="s">
        <v>140</v>
      </c>
      <c r="D837" t="s">
        <v>111</v>
      </c>
      <c r="E837" t="s">
        <v>111</v>
      </c>
      <c r="F837">
        <v>-15</v>
      </c>
      <c r="G837">
        <v>3</v>
      </c>
      <c r="H837">
        <v>3</v>
      </c>
      <c r="I837">
        <v>2</v>
      </c>
      <c r="J837">
        <v>88</v>
      </c>
      <c r="K837">
        <v>20.399999999999999</v>
      </c>
      <c r="L837">
        <v>1</v>
      </c>
      <c r="M837">
        <v>1</v>
      </c>
      <c r="N837">
        <v>0</v>
      </c>
      <c r="O837">
        <v>0</v>
      </c>
      <c r="P837">
        <v>22</v>
      </c>
      <c r="Q837">
        <v>10</v>
      </c>
      <c r="R837">
        <v>15</v>
      </c>
      <c r="S837">
        <v>6</v>
      </c>
      <c r="T837">
        <v>1</v>
      </c>
      <c r="U837">
        <v>3</v>
      </c>
      <c r="V837">
        <v>4.51</v>
      </c>
      <c r="W837">
        <v>4.1900000000000004</v>
      </c>
      <c r="X837">
        <v>1.35</v>
      </c>
      <c r="Y837">
        <v>44</v>
      </c>
      <c r="Z837">
        <v>20</v>
      </c>
      <c r="AA837">
        <v>36</v>
      </c>
      <c r="AB837">
        <v>0.29899999999999999</v>
      </c>
      <c r="AC837">
        <v>0</v>
      </c>
      <c r="AD837" s="134">
        <f t="shared" si="116"/>
        <v>6.6176470588235299</v>
      </c>
      <c r="AE837" s="134">
        <f t="shared" si="117"/>
        <v>2.6470588235294121</v>
      </c>
      <c r="AF837" s="134">
        <f t="shared" si="118"/>
        <v>3.9705882352941178</v>
      </c>
      <c r="AH837" s="209">
        <f t="shared" si="121"/>
        <v>2</v>
      </c>
      <c r="AI837" s="209">
        <f t="shared" ca="1" si="122"/>
        <v>212</v>
      </c>
      <c r="AJ837" s="134">
        <f>(K837*'User Input'!$K$6)+(L837*'User Input'!$K$2)+(M837*'User Input'!$K$3)+(N837*'User Input'!$K$4)+(R837*'User Input'!$K$7)+(S837*'User Input'!$K$8)+(P837*'User Input'!$K$10)+(Q837*'User Input'!$K$9)+(O837*'User Input'!$K$11)+(I837*'User Input'!$K$12)</f>
        <v>38.699999999999989</v>
      </c>
      <c r="AK837">
        <f t="shared" si="115"/>
        <v>0</v>
      </c>
      <c r="AL837" s="209">
        <f t="shared" ca="1" si="123"/>
        <v>605</v>
      </c>
      <c r="AM837" s="209">
        <f t="shared" ca="1" si="119"/>
        <v>249</v>
      </c>
      <c r="AN837" s="209">
        <f t="shared" ca="1" si="120"/>
        <v>541</v>
      </c>
    </row>
    <row r="838" spans="2:40" x14ac:dyDescent="0.2">
      <c r="B838" t="s">
        <v>3666</v>
      </c>
      <c r="C838" t="s">
        <v>810</v>
      </c>
      <c r="D838" t="s">
        <v>9</v>
      </c>
      <c r="E838" t="s">
        <v>9</v>
      </c>
      <c r="F838">
        <v>-15</v>
      </c>
      <c r="G838">
        <v>10</v>
      </c>
      <c r="H838">
        <v>0</v>
      </c>
      <c r="I838">
        <v>0</v>
      </c>
      <c r="J838">
        <v>42</v>
      </c>
      <c r="K838">
        <v>9.6999999999999993</v>
      </c>
      <c r="L838">
        <v>1</v>
      </c>
      <c r="M838">
        <v>1</v>
      </c>
      <c r="N838">
        <v>0</v>
      </c>
      <c r="O838">
        <v>1</v>
      </c>
      <c r="P838">
        <v>8</v>
      </c>
      <c r="Q838">
        <v>4</v>
      </c>
      <c r="R838">
        <v>11</v>
      </c>
      <c r="S838">
        <v>5</v>
      </c>
      <c r="T838">
        <v>0</v>
      </c>
      <c r="U838">
        <v>1</v>
      </c>
      <c r="V838">
        <v>4.03</v>
      </c>
      <c r="W838">
        <v>3.77</v>
      </c>
      <c r="X838">
        <v>1.4</v>
      </c>
      <c r="Y838">
        <v>45</v>
      </c>
      <c r="Z838">
        <v>20</v>
      </c>
      <c r="AA838">
        <v>35</v>
      </c>
      <c r="AB838">
        <v>0.29499999999999998</v>
      </c>
      <c r="AC838">
        <v>0</v>
      </c>
      <c r="AD838" s="134">
        <f t="shared" si="116"/>
        <v>10.20618556701031</v>
      </c>
      <c r="AE838" s="134">
        <f t="shared" si="117"/>
        <v>4.6391752577319592</v>
      </c>
      <c r="AF838" s="134">
        <f t="shared" si="118"/>
        <v>5.5670103092783512</v>
      </c>
      <c r="AH838" s="209">
        <f t="shared" si="121"/>
        <v>0</v>
      </c>
      <c r="AI838" s="209">
        <f t="shared" ca="1" si="122"/>
        <v>347</v>
      </c>
      <c r="AJ838" s="134">
        <f>(K838*'User Input'!$K$6)+(L838*'User Input'!$K$2)+(M838*'User Input'!$K$3)+(N838*'User Input'!$K$4)+(R838*'User Input'!$K$7)+(S838*'User Input'!$K$8)+(P838*'User Input'!$K$10)+(Q838*'User Input'!$K$9)+(O838*'User Input'!$K$11)+(I838*'User Input'!$K$12)</f>
        <v>19.599999999999994</v>
      </c>
      <c r="AK838">
        <f t="shared" si="115"/>
        <v>1.9599999999999995</v>
      </c>
      <c r="AL838" s="209">
        <f t="shared" ca="1" si="123"/>
        <v>721</v>
      </c>
      <c r="AM838" s="209">
        <f t="shared" ca="1" si="119"/>
        <v>516</v>
      </c>
      <c r="AN838" s="209">
        <f t="shared" ca="1" si="120"/>
        <v>728</v>
      </c>
    </row>
    <row r="839" spans="2:40" x14ac:dyDescent="0.2">
      <c r="B839" t="s">
        <v>3663</v>
      </c>
      <c r="C839" t="s">
        <v>131</v>
      </c>
      <c r="D839" t="s">
        <v>9</v>
      </c>
      <c r="E839" t="s">
        <v>9</v>
      </c>
      <c r="F839">
        <v>-15</v>
      </c>
      <c r="G839">
        <v>24</v>
      </c>
      <c r="H839">
        <v>0</v>
      </c>
      <c r="I839">
        <v>0</v>
      </c>
      <c r="J839">
        <v>108</v>
      </c>
      <c r="K839">
        <v>24.3</v>
      </c>
      <c r="L839">
        <v>1</v>
      </c>
      <c r="M839">
        <v>1</v>
      </c>
      <c r="N839">
        <v>0</v>
      </c>
      <c r="O839">
        <v>2</v>
      </c>
      <c r="P839">
        <v>25</v>
      </c>
      <c r="Q839">
        <v>13</v>
      </c>
      <c r="R839">
        <v>19</v>
      </c>
      <c r="S839">
        <v>12</v>
      </c>
      <c r="T839">
        <v>1</v>
      </c>
      <c r="U839">
        <v>3</v>
      </c>
      <c r="V839">
        <v>4.7</v>
      </c>
      <c r="W839">
        <v>4.45</v>
      </c>
      <c r="X839">
        <v>1.51</v>
      </c>
      <c r="Y839">
        <v>48</v>
      </c>
      <c r="Z839">
        <v>21</v>
      </c>
      <c r="AA839">
        <v>31</v>
      </c>
      <c r="AB839">
        <v>0.29799999999999999</v>
      </c>
      <c r="AC839">
        <v>0</v>
      </c>
      <c r="AD839" s="134">
        <f t="shared" si="116"/>
        <v>7.0370370370370372</v>
      </c>
      <c r="AE839" s="134">
        <f t="shared" si="117"/>
        <v>4.4444444444444446</v>
      </c>
      <c r="AF839" s="134">
        <f t="shared" si="118"/>
        <v>2.5925925925925926</v>
      </c>
      <c r="AH839" s="209">
        <f t="shared" si="121"/>
        <v>0</v>
      </c>
      <c r="AI839" s="209">
        <f t="shared" ca="1" si="122"/>
        <v>347</v>
      </c>
      <c r="AJ839" s="134">
        <f>(K839*'User Input'!$K$6)+(L839*'User Input'!$K$2)+(M839*'User Input'!$K$3)+(N839*'User Input'!$K$4)+(R839*'User Input'!$K$7)+(S839*'User Input'!$K$8)+(P839*'User Input'!$K$10)+(Q839*'User Input'!$K$9)+(O839*'User Input'!$K$11)+(I839*'User Input'!$K$12)</f>
        <v>34.400000000000006</v>
      </c>
      <c r="AK839">
        <f t="shared" si="115"/>
        <v>1.4333333333333336</v>
      </c>
      <c r="AL839" s="209">
        <f t="shared" ca="1" si="123"/>
        <v>646</v>
      </c>
      <c r="AM839" s="209">
        <f t="shared" ca="1" si="119"/>
        <v>166</v>
      </c>
      <c r="AN839" s="209">
        <f t="shared" ca="1" si="120"/>
        <v>541</v>
      </c>
    </row>
    <row r="840" spans="2:40" x14ac:dyDescent="0.2">
      <c r="B840" t="s">
        <v>545</v>
      </c>
      <c r="C840" t="s">
        <v>340</v>
      </c>
      <c r="D840" t="s">
        <v>9</v>
      </c>
      <c r="E840" t="s">
        <v>9</v>
      </c>
      <c r="F840">
        <v>-15.1</v>
      </c>
      <c r="G840">
        <v>10</v>
      </c>
      <c r="H840">
        <v>0</v>
      </c>
      <c r="I840">
        <v>0</v>
      </c>
      <c r="J840">
        <v>46</v>
      </c>
      <c r="K840">
        <v>10.7</v>
      </c>
      <c r="L840">
        <v>1</v>
      </c>
      <c r="M840">
        <v>1</v>
      </c>
      <c r="N840">
        <v>0</v>
      </c>
      <c r="O840">
        <v>1</v>
      </c>
      <c r="P840">
        <v>10</v>
      </c>
      <c r="Q840">
        <v>5</v>
      </c>
      <c r="R840">
        <v>10</v>
      </c>
      <c r="S840">
        <v>4</v>
      </c>
      <c r="T840">
        <v>0</v>
      </c>
      <c r="U840">
        <v>1</v>
      </c>
      <c r="V840">
        <v>4.1500000000000004</v>
      </c>
      <c r="W840">
        <v>3.78</v>
      </c>
      <c r="X840">
        <v>1.34</v>
      </c>
      <c r="Y840">
        <v>43</v>
      </c>
      <c r="Z840">
        <v>21</v>
      </c>
      <c r="AA840">
        <v>36</v>
      </c>
      <c r="AB840">
        <v>0.29599999999999999</v>
      </c>
      <c r="AC840">
        <v>0</v>
      </c>
      <c r="AD840" s="134">
        <f t="shared" si="116"/>
        <v>8.4112149532710294</v>
      </c>
      <c r="AE840" s="134">
        <f t="shared" si="117"/>
        <v>3.3644859813084116</v>
      </c>
      <c r="AF840" s="134">
        <f t="shared" si="118"/>
        <v>5.0467289719626178</v>
      </c>
      <c r="AH840" s="209">
        <f t="shared" si="121"/>
        <v>0</v>
      </c>
      <c r="AI840" s="209">
        <f t="shared" ca="1" si="122"/>
        <v>347</v>
      </c>
      <c r="AJ840" s="134">
        <f>(K840*'User Input'!$K$6)+(L840*'User Input'!$K$2)+(M840*'User Input'!$K$3)+(N840*'User Input'!$K$4)+(R840*'User Input'!$K$7)+(S840*'User Input'!$K$8)+(P840*'User Input'!$K$10)+(Q840*'User Input'!$K$9)+(O840*'User Input'!$K$11)+(I840*'User Input'!$K$12)</f>
        <v>20.099999999999994</v>
      </c>
      <c r="AK840">
        <f t="shared" si="115"/>
        <v>2.0099999999999993</v>
      </c>
      <c r="AL840" s="209">
        <f t="shared" ca="1" si="123"/>
        <v>719</v>
      </c>
      <c r="AM840" s="209">
        <f t="shared" ca="1" si="119"/>
        <v>444</v>
      </c>
      <c r="AN840" s="209">
        <f t="shared" ca="1" si="120"/>
        <v>728</v>
      </c>
    </row>
    <row r="841" spans="2:40" x14ac:dyDescent="0.2">
      <c r="B841" t="s">
        <v>469</v>
      </c>
      <c r="C841" t="s">
        <v>137</v>
      </c>
      <c r="D841" t="s">
        <v>9</v>
      </c>
      <c r="E841" t="s">
        <v>9</v>
      </c>
      <c r="F841">
        <v>-15.1</v>
      </c>
      <c r="G841">
        <v>10</v>
      </c>
      <c r="H841">
        <v>0</v>
      </c>
      <c r="I841">
        <v>0</v>
      </c>
      <c r="J841">
        <v>41</v>
      </c>
      <c r="K841">
        <v>9.6999999999999993</v>
      </c>
      <c r="L841">
        <v>1</v>
      </c>
      <c r="M841">
        <v>0</v>
      </c>
      <c r="N841">
        <v>0</v>
      </c>
      <c r="O841">
        <v>1</v>
      </c>
      <c r="P841">
        <v>10</v>
      </c>
      <c r="Q841">
        <v>5</v>
      </c>
      <c r="R841">
        <v>8</v>
      </c>
      <c r="S841">
        <v>2</v>
      </c>
      <c r="T841">
        <v>0</v>
      </c>
      <c r="U841">
        <v>1</v>
      </c>
      <c r="V841">
        <v>4.29</v>
      </c>
      <c r="W841">
        <v>3.66</v>
      </c>
      <c r="X841">
        <v>1.27</v>
      </c>
      <c r="Y841">
        <v>43</v>
      </c>
      <c r="Z841">
        <v>21</v>
      </c>
      <c r="AA841">
        <v>36</v>
      </c>
      <c r="AB841">
        <v>0.29699999999999999</v>
      </c>
      <c r="AC841">
        <v>0</v>
      </c>
      <c r="AD841" s="134">
        <f t="shared" si="116"/>
        <v>7.4226804123711343</v>
      </c>
      <c r="AE841" s="134">
        <f t="shared" si="117"/>
        <v>1.8556701030927836</v>
      </c>
      <c r="AF841" s="134">
        <f t="shared" si="118"/>
        <v>5.5670103092783503</v>
      </c>
      <c r="AH841" s="209">
        <f t="shared" si="121"/>
        <v>0</v>
      </c>
      <c r="AI841" s="209">
        <f t="shared" ca="1" si="122"/>
        <v>347</v>
      </c>
      <c r="AJ841" s="134">
        <f>(K841*'User Input'!$K$6)+(L841*'User Input'!$K$2)+(M841*'User Input'!$K$3)+(N841*'User Input'!$K$4)+(R841*'User Input'!$K$7)+(S841*'User Input'!$K$8)+(P841*'User Input'!$K$10)+(Q841*'User Input'!$K$9)+(O841*'User Input'!$K$11)+(I841*'User Input'!$K$12)</f>
        <v>23.099999999999994</v>
      </c>
      <c r="AK841">
        <f t="shared" si="115"/>
        <v>2.3099999999999996</v>
      </c>
      <c r="AL841" s="209">
        <f t="shared" ca="1" si="123"/>
        <v>714</v>
      </c>
      <c r="AM841" s="209">
        <f t="shared" ca="1" si="119"/>
        <v>375</v>
      </c>
      <c r="AN841" s="209">
        <f t="shared" ca="1" si="120"/>
        <v>728</v>
      </c>
    </row>
    <row r="842" spans="2:40" x14ac:dyDescent="0.2">
      <c r="B842" t="s">
        <v>1063</v>
      </c>
      <c r="C842" t="s">
        <v>340</v>
      </c>
      <c r="D842" t="s">
        <v>9</v>
      </c>
      <c r="E842" t="s">
        <v>9</v>
      </c>
      <c r="F842">
        <v>-15.1</v>
      </c>
      <c r="G842">
        <v>10</v>
      </c>
      <c r="H842">
        <v>0</v>
      </c>
      <c r="I842">
        <v>0</v>
      </c>
      <c r="J842">
        <v>51</v>
      </c>
      <c r="K842">
        <v>11.6</v>
      </c>
      <c r="L842">
        <v>1</v>
      </c>
      <c r="M842">
        <v>1</v>
      </c>
      <c r="N842">
        <v>0</v>
      </c>
      <c r="O842">
        <v>1</v>
      </c>
      <c r="P842">
        <v>11</v>
      </c>
      <c r="Q842">
        <v>6</v>
      </c>
      <c r="R842">
        <v>12</v>
      </c>
      <c r="S842">
        <v>6</v>
      </c>
      <c r="T842">
        <v>1</v>
      </c>
      <c r="U842">
        <v>2</v>
      </c>
      <c r="V842">
        <v>4.38</v>
      </c>
      <c r="W842">
        <v>4.04</v>
      </c>
      <c r="X842">
        <v>1.43</v>
      </c>
      <c r="Y842">
        <v>41</v>
      </c>
      <c r="Z842">
        <v>21</v>
      </c>
      <c r="AA842">
        <v>38</v>
      </c>
      <c r="AB842">
        <v>0.29099999999999998</v>
      </c>
      <c r="AC842">
        <v>0</v>
      </c>
      <c r="AD842" s="134">
        <f t="shared" si="116"/>
        <v>9.3103448275862064</v>
      </c>
      <c r="AE842" s="134">
        <f t="shared" si="117"/>
        <v>4.6551724137931032</v>
      </c>
      <c r="AF842" s="134">
        <f t="shared" si="118"/>
        <v>4.6551724137931032</v>
      </c>
      <c r="AH842" s="209">
        <f t="shared" si="121"/>
        <v>0</v>
      </c>
      <c r="AI842" s="209">
        <f t="shared" ca="1" si="122"/>
        <v>347</v>
      </c>
      <c r="AJ842" s="134">
        <f>(K842*'User Input'!$K$6)+(L842*'User Input'!$K$2)+(M842*'User Input'!$K$3)+(N842*'User Input'!$K$4)+(R842*'User Input'!$K$7)+(S842*'User Input'!$K$8)+(P842*'User Input'!$K$10)+(Q842*'User Input'!$K$9)+(O842*'User Input'!$K$11)+(I842*'User Input'!$K$12)</f>
        <v>19.799999999999997</v>
      </c>
      <c r="AK842">
        <f t="shared" si="115"/>
        <v>1.9799999999999998</v>
      </c>
      <c r="AL842" s="209">
        <f t="shared" ca="1" si="123"/>
        <v>720</v>
      </c>
      <c r="AM842" s="209">
        <f t="shared" ca="1" si="119"/>
        <v>306</v>
      </c>
      <c r="AN842" s="209">
        <f t="shared" ca="1" si="120"/>
        <v>666</v>
      </c>
    </row>
    <row r="843" spans="2:40" x14ac:dyDescent="0.2">
      <c r="B843" t="s">
        <v>764</v>
      </c>
      <c r="C843" t="s">
        <v>2</v>
      </c>
      <c r="D843" t="s">
        <v>111</v>
      </c>
      <c r="E843" t="s">
        <v>111</v>
      </c>
      <c r="F843">
        <v>-15.1</v>
      </c>
      <c r="G843">
        <v>3</v>
      </c>
      <c r="H843">
        <v>3</v>
      </c>
      <c r="I843">
        <v>1</v>
      </c>
      <c r="J843">
        <v>65</v>
      </c>
      <c r="K843">
        <v>15.1</v>
      </c>
      <c r="L843">
        <v>1</v>
      </c>
      <c r="M843">
        <v>1</v>
      </c>
      <c r="N843">
        <v>0</v>
      </c>
      <c r="O843">
        <v>0</v>
      </c>
      <c r="P843">
        <v>14</v>
      </c>
      <c r="Q843">
        <v>7</v>
      </c>
      <c r="R843">
        <v>15</v>
      </c>
      <c r="S843">
        <v>6</v>
      </c>
      <c r="T843">
        <v>1</v>
      </c>
      <c r="U843">
        <v>2</v>
      </c>
      <c r="V843">
        <v>4.4000000000000004</v>
      </c>
      <c r="W843">
        <v>3.89</v>
      </c>
      <c r="X843">
        <v>1.32</v>
      </c>
      <c r="Y843">
        <v>37</v>
      </c>
      <c r="Z843">
        <v>21</v>
      </c>
      <c r="AA843">
        <v>42</v>
      </c>
      <c r="AB843">
        <v>0.28699999999999998</v>
      </c>
      <c r="AC843">
        <v>0</v>
      </c>
      <c r="AD843" s="134">
        <f t="shared" si="116"/>
        <v>8.9403973509933774</v>
      </c>
      <c r="AE843" s="134">
        <f t="shared" si="117"/>
        <v>3.576158940397351</v>
      </c>
      <c r="AF843" s="134">
        <f t="shared" si="118"/>
        <v>5.3642384105960268</v>
      </c>
      <c r="AH843" s="209">
        <f t="shared" si="121"/>
        <v>1</v>
      </c>
      <c r="AI843" s="209">
        <f t="shared" ca="1" si="122"/>
        <v>241</v>
      </c>
      <c r="AJ843" s="134">
        <f>(K843*'User Input'!$K$6)+(L843*'User Input'!$K$2)+(M843*'User Input'!$K$3)+(N843*'User Input'!$K$4)+(R843*'User Input'!$K$7)+(S843*'User Input'!$K$8)+(P843*'User Input'!$K$10)+(Q843*'User Input'!$K$9)+(O843*'User Input'!$K$11)+(I843*'User Input'!$K$12)</f>
        <v>30.799999999999997</v>
      </c>
      <c r="AK843">
        <f t="shared" si="115"/>
        <v>0</v>
      </c>
      <c r="AL843" s="209">
        <f t="shared" ca="1" si="123"/>
        <v>670</v>
      </c>
      <c r="AM843" s="209">
        <f t="shared" ca="1" si="119"/>
        <v>290</v>
      </c>
      <c r="AN843" s="209">
        <f t="shared" ca="1" si="120"/>
        <v>666</v>
      </c>
    </row>
    <row r="844" spans="2:40" x14ac:dyDescent="0.2">
      <c r="B844" t="s">
        <v>2499</v>
      </c>
      <c r="C844" t="s">
        <v>716</v>
      </c>
      <c r="D844" t="s">
        <v>9</v>
      </c>
      <c r="E844" t="s">
        <v>9</v>
      </c>
      <c r="F844">
        <v>-15.1</v>
      </c>
      <c r="G844">
        <v>10</v>
      </c>
      <c r="H844">
        <v>0</v>
      </c>
      <c r="I844">
        <v>0</v>
      </c>
      <c r="J844">
        <v>42</v>
      </c>
      <c r="K844">
        <v>9.6999999999999993</v>
      </c>
      <c r="L844">
        <v>1</v>
      </c>
      <c r="M844">
        <v>1</v>
      </c>
      <c r="N844">
        <v>0</v>
      </c>
      <c r="O844">
        <v>1</v>
      </c>
      <c r="P844">
        <v>9</v>
      </c>
      <c r="Q844">
        <v>5</v>
      </c>
      <c r="R844">
        <v>10</v>
      </c>
      <c r="S844">
        <v>4</v>
      </c>
      <c r="T844">
        <v>1</v>
      </c>
      <c r="U844">
        <v>1</v>
      </c>
      <c r="V844">
        <v>4.3099999999999996</v>
      </c>
      <c r="W844">
        <v>3.72</v>
      </c>
      <c r="X844">
        <v>1.33</v>
      </c>
      <c r="Y844">
        <v>40</v>
      </c>
      <c r="Z844">
        <v>21</v>
      </c>
      <c r="AA844">
        <v>40</v>
      </c>
      <c r="AB844">
        <v>0.28799999999999998</v>
      </c>
      <c r="AC844">
        <v>0</v>
      </c>
      <c r="AD844" s="134">
        <f t="shared" si="116"/>
        <v>9.2783505154639183</v>
      </c>
      <c r="AE844" s="134">
        <f t="shared" si="117"/>
        <v>3.7113402061855671</v>
      </c>
      <c r="AF844" s="134">
        <f t="shared" si="118"/>
        <v>5.5670103092783512</v>
      </c>
      <c r="AH844" s="209">
        <f t="shared" si="121"/>
        <v>0</v>
      </c>
      <c r="AI844" s="209">
        <f t="shared" ca="1" si="122"/>
        <v>347</v>
      </c>
      <c r="AJ844" s="134">
        <f>(K844*'User Input'!$K$6)+(L844*'User Input'!$K$2)+(M844*'User Input'!$K$3)+(N844*'User Input'!$K$4)+(R844*'User Input'!$K$7)+(S844*'User Input'!$K$8)+(P844*'User Input'!$K$10)+(Q844*'User Input'!$K$9)+(O844*'User Input'!$K$11)+(I844*'User Input'!$K$12)</f>
        <v>18.099999999999994</v>
      </c>
      <c r="AK844">
        <f t="shared" si="115"/>
        <v>1.8099999999999994</v>
      </c>
      <c r="AL844" s="209">
        <f t="shared" ca="1" si="123"/>
        <v>725</v>
      </c>
      <c r="AM844" s="209">
        <f t="shared" ca="1" si="119"/>
        <v>357</v>
      </c>
      <c r="AN844" s="209">
        <f t="shared" ca="1" si="120"/>
        <v>728</v>
      </c>
    </row>
    <row r="845" spans="2:40" x14ac:dyDescent="0.2">
      <c r="B845" t="s">
        <v>2479</v>
      </c>
      <c r="C845" t="s">
        <v>141</v>
      </c>
      <c r="D845" t="s">
        <v>111</v>
      </c>
      <c r="E845" t="s">
        <v>111</v>
      </c>
      <c r="F845">
        <v>-15.1</v>
      </c>
      <c r="G845">
        <v>4</v>
      </c>
      <c r="H845">
        <v>4</v>
      </c>
      <c r="I845">
        <v>2</v>
      </c>
      <c r="J845">
        <v>80</v>
      </c>
      <c r="K845">
        <v>18.2</v>
      </c>
      <c r="L845">
        <v>1</v>
      </c>
      <c r="M845">
        <v>1</v>
      </c>
      <c r="N845">
        <v>0</v>
      </c>
      <c r="O845">
        <v>0</v>
      </c>
      <c r="P845">
        <v>17</v>
      </c>
      <c r="Q845">
        <v>9</v>
      </c>
      <c r="R845">
        <v>17</v>
      </c>
      <c r="S845">
        <v>8</v>
      </c>
      <c r="T845">
        <v>1</v>
      </c>
      <c r="U845">
        <v>2</v>
      </c>
      <c r="V845">
        <v>4.29</v>
      </c>
      <c r="W845">
        <v>4.25</v>
      </c>
      <c r="X845">
        <v>1.4</v>
      </c>
      <c r="Y845">
        <v>43</v>
      </c>
      <c r="Z845">
        <v>20</v>
      </c>
      <c r="AA845">
        <v>36</v>
      </c>
      <c r="AB845">
        <v>0.28899999999999998</v>
      </c>
      <c r="AC845">
        <v>0</v>
      </c>
      <c r="AD845" s="134">
        <f t="shared" si="116"/>
        <v>8.4065934065934069</v>
      </c>
      <c r="AE845" s="134">
        <f t="shared" si="117"/>
        <v>3.9560439560439562</v>
      </c>
      <c r="AF845" s="134">
        <f t="shared" si="118"/>
        <v>4.4505494505494507</v>
      </c>
      <c r="AH845" s="209">
        <f t="shared" si="121"/>
        <v>2</v>
      </c>
      <c r="AI845" s="209">
        <f t="shared" ca="1" si="122"/>
        <v>212</v>
      </c>
      <c r="AJ845" s="134">
        <f>(K845*'User Input'!$K$6)+(L845*'User Input'!$K$2)+(M845*'User Input'!$K$3)+(N845*'User Input'!$K$4)+(R845*'User Input'!$K$7)+(S845*'User Input'!$K$8)+(P845*'User Input'!$K$10)+(Q845*'User Input'!$K$9)+(O845*'User Input'!$K$11)+(I845*'User Input'!$K$12)</f>
        <v>37.099999999999994</v>
      </c>
      <c r="AK845">
        <f t="shared" si="115"/>
        <v>0</v>
      </c>
      <c r="AL845" s="209">
        <f t="shared" ca="1" si="123"/>
        <v>626</v>
      </c>
      <c r="AM845" s="209">
        <f t="shared" ca="1" si="119"/>
        <v>375</v>
      </c>
      <c r="AN845" s="209">
        <f t="shared" ca="1" si="120"/>
        <v>666</v>
      </c>
    </row>
    <row r="846" spans="2:40" x14ac:dyDescent="0.2">
      <c r="B846" t="s">
        <v>611</v>
      </c>
      <c r="C846" t="s">
        <v>340</v>
      </c>
      <c r="D846" t="s">
        <v>111</v>
      </c>
      <c r="E846" t="s">
        <v>111</v>
      </c>
      <c r="F846">
        <v>-15.2</v>
      </c>
      <c r="G846">
        <v>11</v>
      </c>
      <c r="H846">
        <v>11</v>
      </c>
      <c r="I846">
        <v>4</v>
      </c>
      <c r="J846">
        <v>225</v>
      </c>
      <c r="K846">
        <v>50.9</v>
      </c>
      <c r="L846">
        <v>3</v>
      </c>
      <c r="M846">
        <v>4</v>
      </c>
      <c r="N846">
        <v>0</v>
      </c>
      <c r="O846">
        <v>0</v>
      </c>
      <c r="P846">
        <v>57</v>
      </c>
      <c r="Q846">
        <v>30</v>
      </c>
      <c r="R846">
        <v>34</v>
      </c>
      <c r="S846">
        <v>17</v>
      </c>
      <c r="T846">
        <v>2</v>
      </c>
      <c r="U846">
        <v>9</v>
      </c>
      <c r="V846">
        <v>5.27</v>
      </c>
      <c r="W846">
        <v>4.67</v>
      </c>
      <c r="X846">
        <v>1.45</v>
      </c>
      <c r="Y846">
        <v>40</v>
      </c>
      <c r="Z846">
        <v>21</v>
      </c>
      <c r="AA846">
        <v>40</v>
      </c>
      <c r="AB846">
        <v>0.29599999999999999</v>
      </c>
      <c r="AC846">
        <v>0</v>
      </c>
      <c r="AD846" s="134">
        <f t="shared" si="116"/>
        <v>6.0117878192534384</v>
      </c>
      <c r="AE846" s="134">
        <f t="shared" si="117"/>
        <v>3.0058939096267192</v>
      </c>
      <c r="AF846" s="134">
        <f t="shared" si="118"/>
        <v>3.0058939096267192</v>
      </c>
      <c r="AH846" s="209">
        <f t="shared" si="121"/>
        <v>4</v>
      </c>
      <c r="AI846" s="209">
        <f t="shared" ca="1" si="122"/>
        <v>184</v>
      </c>
      <c r="AJ846" s="134">
        <f>(K846*'User Input'!$K$6)+(L846*'User Input'!$K$2)+(M846*'User Input'!$K$3)+(N846*'User Input'!$K$4)+(R846*'User Input'!$K$7)+(S846*'User Input'!$K$8)+(P846*'User Input'!$K$10)+(Q846*'User Input'!$K$9)+(O846*'User Input'!$K$11)+(I846*'User Input'!$K$12)</f>
        <v>78.699999999999989</v>
      </c>
      <c r="AK846">
        <f t="shared" si="115"/>
        <v>7.1545454545454534</v>
      </c>
      <c r="AL846" s="209">
        <f t="shared" ca="1" si="123"/>
        <v>387</v>
      </c>
      <c r="AM846" s="209">
        <f t="shared" ca="1" si="119"/>
        <v>39</v>
      </c>
      <c r="AN846" s="209">
        <f t="shared" ca="1" si="120"/>
        <v>188</v>
      </c>
    </row>
    <row r="847" spans="2:40" x14ac:dyDescent="0.2">
      <c r="B847" t="s">
        <v>492</v>
      </c>
      <c r="C847" t="s">
        <v>7</v>
      </c>
      <c r="D847" t="s">
        <v>9</v>
      </c>
      <c r="E847" t="s">
        <v>9</v>
      </c>
      <c r="F847">
        <v>-15.2</v>
      </c>
      <c r="G847">
        <v>10</v>
      </c>
      <c r="H847">
        <v>0</v>
      </c>
      <c r="I847">
        <v>0</v>
      </c>
      <c r="J847">
        <v>42</v>
      </c>
      <c r="K847">
        <v>9.6999999999999993</v>
      </c>
      <c r="L847">
        <v>1</v>
      </c>
      <c r="M847">
        <v>1</v>
      </c>
      <c r="N847">
        <v>0</v>
      </c>
      <c r="O847">
        <v>1</v>
      </c>
      <c r="P847">
        <v>9</v>
      </c>
      <c r="Q847">
        <v>5</v>
      </c>
      <c r="R847">
        <v>10</v>
      </c>
      <c r="S847">
        <v>4</v>
      </c>
      <c r="T847">
        <v>0</v>
      </c>
      <c r="U847">
        <v>1</v>
      </c>
      <c r="V847">
        <v>4.17</v>
      </c>
      <c r="W847">
        <v>3.78</v>
      </c>
      <c r="X847">
        <v>1.4</v>
      </c>
      <c r="Y847">
        <v>49</v>
      </c>
      <c r="Z847">
        <v>20</v>
      </c>
      <c r="AA847">
        <v>31</v>
      </c>
      <c r="AB847">
        <v>0.30299999999999999</v>
      </c>
      <c r="AC847">
        <v>0</v>
      </c>
      <c r="AD847" s="134">
        <f t="shared" si="116"/>
        <v>9.2783505154639183</v>
      </c>
      <c r="AE847" s="134">
        <f t="shared" si="117"/>
        <v>3.7113402061855671</v>
      </c>
      <c r="AF847" s="134">
        <f t="shared" si="118"/>
        <v>5.5670103092783512</v>
      </c>
      <c r="AH847" s="209">
        <f t="shared" si="121"/>
        <v>0</v>
      </c>
      <c r="AI847" s="209">
        <f t="shared" ca="1" si="122"/>
        <v>347</v>
      </c>
      <c r="AJ847" s="134">
        <f>(K847*'User Input'!$K$6)+(L847*'User Input'!$K$2)+(M847*'User Input'!$K$3)+(N847*'User Input'!$K$4)+(R847*'User Input'!$K$7)+(S847*'User Input'!$K$8)+(P847*'User Input'!$K$10)+(Q847*'User Input'!$K$9)+(O847*'User Input'!$K$11)+(I847*'User Input'!$K$12)</f>
        <v>18.099999999999994</v>
      </c>
      <c r="AK847">
        <f t="shared" ref="AK847:AK910" si="124">IF(E847="SP",IF(AND(ABS(G847-H847)&lt;3,H847&gt;9),AJ847/H847,0),AJ847/G847)</f>
        <v>1.8099999999999994</v>
      </c>
      <c r="AL847" s="209">
        <f t="shared" ca="1" si="123"/>
        <v>725</v>
      </c>
      <c r="AM847" s="209">
        <f t="shared" ca="1" si="119"/>
        <v>440</v>
      </c>
      <c r="AN847" s="209">
        <f t="shared" ca="1" si="120"/>
        <v>728</v>
      </c>
    </row>
    <row r="848" spans="2:40" x14ac:dyDescent="0.2">
      <c r="B848" t="s">
        <v>477</v>
      </c>
      <c r="C848" t="s">
        <v>137</v>
      </c>
      <c r="D848" t="s">
        <v>9</v>
      </c>
      <c r="E848" t="s">
        <v>9</v>
      </c>
      <c r="F848">
        <v>-15.2</v>
      </c>
      <c r="G848">
        <v>10</v>
      </c>
      <c r="H848">
        <v>0</v>
      </c>
      <c r="I848">
        <v>0</v>
      </c>
      <c r="J848">
        <v>33</v>
      </c>
      <c r="K848">
        <v>7.8</v>
      </c>
      <c r="L848">
        <v>0</v>
      </c>
      <c r="M848">
        <v>0</v>
      </c>
      <c r="N848">
        <v>0</v>
      </c>
      <c r="O848">
        <v>2</v>
      </c>
      <c r="P848">
        <v>7</v>
      </c>
      <c r="Q848">
        <v>3</v>
      </c>
      <c r="R848">
        <v>8</v>
      </c>
      <c r="S848">
        <v>3</v>
      </c>
      <c r="T848">
        <v>0</v>
      </c>
      <c r="U848">
        <v>1</v>
      </c>
      <c r="V848">
        <v>3.7</v>
      </c>
      <c r="W848">
        <v>3.44</v>
      </c>
      <c r="X848">
        <v>1.32</v>
      </c>
      <c r="Y848">
        <v>52</v>
      </c>
      <c r="Z848">
        <v>21</v>
      </c>
      <c r="AA848">
        <v>27</v>
      </c>
      <c r="AB848">
        <v>0.30399999999999999</v>
      </c>
      <c r="AC848">
        <v>0</v>
      </c>
      <c r="AD848" s="134">
        <f t="shared" si="116"/>
        <v>9.2307692307692317</v>
      </c>
      <c r="AE848" s="134">
        <f t="shared" si="117"/>
        <v>3.4615384615384617</v>
      </c>
      <c r="AF848" s="134">
        <f t="shared" si="118"/>
        <v>5.7692307692307701</v>
      </c>
      <c r="AH848" s="209">
        <f t="shared" si="121"/>
        <v>0</v>
      </c>
      <c r="AI848" s="209">
        <f t="shared" ca="1" si="122"/>
        <v>347</v>
      </c>
      <c r="AJ848" s="134">
        <f>(K848*'User Input'!$K$6)+(L848*'User Input'!$K$2)+(M848*'User Input'!$K$3)+(N848*'User Input'!$K$4)+(R848*'User Input'!$K$7)+(S848*'User Input'!$K$8)+(P848*'User Input'!$K$10)+(Q848*'User Input'!$K$9)+(O848*'User Input'!$K$11)+(I848*'User Input'!$K$12)</f>
        <v>14.399999999999999</v>
      </c>
      <c r="AK848">
        <f t="shared" si="124"/>
        <v>1.44</v>
      </c>
      <c r="AL848" s="209">
        <f t="shared" ca="1" si="123"/>
        <v>745</v>
      </c>
      <c r="AM848" s="209">
        <f t="shared" ca="1" si="119"/>
        <v>673</v>
      </c>
      <c r="AN848" s="209">
        <f t="shared" ca="1" si="120"/>
        <v>728</v>
      </c>
    </row>
    <row r="849" spans="2:40" x14ac:dyDescent="0.2">
      <c r="B849" t="s">
        <v>2410</v>
      </c>
      <c r="C849" t="s">
        <v>115</v>
      </c>
      <c r="D849" t="s">
        <v>111</v>
      </c>
      <c r="E849" t="s">
        <v>111</v>
      </c>
      <c r="F849">
        <v>-15.2</v>
      </c>
      <c r="G849">
        <v>7</v>
      </c>
      <c r="H849">
        <v>7</v>
      </c>
      <c r="I849">
        <v>2</v>
      </c>
      <c r="J849">
        <v>128</v>
      </c>
      <c r="K849">
        <v>29.3</v>
      </c>
      <c r="L849">
        <v>2</v>
      </c>
      <c r="M849">
        <v>2</v>
      </c>
      <c r="N849">
        <v>0</v>
      </c>
      <c r="O849">
        <v>0</v>
      </c>
      <c r="P849">
        <v>32</v>
      </c>
      <c r="Q849">
        <v>16</v>
      </c>
      <c r="R849">
        <v>22</v>
      </c>
      <c r="S849">
        <v>9</v>
      </c>
      <c r="T849">
        <v>2</v>
      </c>
      <c r="U849">
        <v>5</v>
      </c>
      <c r="V849">
        <v>5.03</v>
      </c>
      <c r="W849">
        <v>4.37</v>
      </c>
      <c r="X849">
        <v>1.4</v>
      </c>
      <c r="Y849">
        <v>39</v>
      </c>
      <c r="Z849">
        <v>21</v>
      </c>
      <c r="AA849">
        <v>41</v>
      </c>
      <c r="AB849">
        <v>0.29499999999999998</v>
      </c>
      <c r="AC849">
        <v>0</v>
      </c>
      <c r="AD849" s="134">
        <f t="shared" si="116"/>
        <v>6.7576791808873722</v>
      </c>
      <c r="AE849" s="134">
        <f t="shared" si="117"/>
        <v>2.7645051194539247</v>
      </c>
      <c r="AF849" s="134">
        <f t="shared" si="118"/>
        <v>3.9931740614334474</v>
      </c>
      <c r="AH849" s="209">
        <f t="shared" si="121"/>
        <v>2</v>
      </c>
      <c r="AI849" s="209">
        <f t="shared" ca="1" si="122"/>
        <v>212</v>
      </c>
      <c r="AJ849" s="134">
        <f>(K849*'User Input'!$K$6)+(L849*'User Input'!$K$2)+(M849*'User Input'!$K$3)+(N849*'User Input'!$K$4)+(R849*'User Input'!$K$7)+(S849*'User Input'!$K$8)+(P849*'User Input'!$K$10)+(Q849*'User Input'!$K$9)+(O849*'User Input'!$K$11)+(I849*'User Input'!$K$12)</f>
        <v>51.900000000000006</v>
      </c>
      <c r="AK849">
        <f t="shared" si="124"/>
        <v>0</v>
      </c>
      <c r="AL849" s="209">
        <f t="shared" ca="1" si="123"/>
        <v>506</v>
      </c>
      <c r="AM849" s="209">
        <f t="shared" ca="1" si="119"/>
        <v>77</v>
      </c>
      <c r="AN849" s="209">
        <f t="shared" ca="1" si="120"/>
        <v>395</v>
      </c>
    </row>
    <row r="850" spans="2:40" x14ac:dyDescent="0.2">
      <c r="B850" t="s">
        <v>1422</v>
      </c>
      <c r="C850" t="s">
        <v>141</v>
      </c>
      <c r="D850" t="s">
        <v>111</v>
      </c>
      <c r="E850" t="s">
        <v>111</v>
      </c>
      <c r="F850">
        <v>-15.2</v>
      </c>
      <c r="G850">
        <v>4</v>
      </c>
      <c r="H850">
        <v>4</v>
      </c>
      <c r="I850">
        <v>2</v>
      </c>
      <c r="J850">
        <v>98</v>
      </c>
      <c r="K850">
        <v>22.4</v>
      </c>
      <c r="L850">
        <v>1</v>
      </c>
      <c r="M850">
        <v>2</v>
      </c>
      <c r="N850">
        <v>0</v>
      </c>
      <c r="O850">
        <v>0</v>
      </c>
      <c r="P850">
        <v>23</v>
      </c>
      <c r="Q850">
        <v>12</v>
      </c>
      <c r="R850">
        <v>17</v>
      </c>
      <c r="S850">
        <v>8</v>
      </c>
      <c r="T850">
        <v>1</v>
      </c>
      <c r="U850">
        <v>3</v>
      </c>
      <c r="V850">
        <v>4.62</v>
      </c>
      <c r="W850">
        <v>4.37</v>
      </c>
      <c r="X850">
        <v>1.4</v>
      </c>
      <c r="Y850">
        <v>45</v>
      </c>
      <c r="Z850">
        <v>20</v>
      </c>
      <c r="AA850">
        <v>35</v>
      </c>
      <c r="AB850">
        <v>0.29199999999999998</v>
      </c>
      <c r="AC850">
        <v>0</v>
      </c>
      <c r="AD850" s="134">
        <f t="shared" si="116"/>
        <v>6.8303571428571432</v>
      </c>
      <c r="AE850" s="134">
        <f t="shared" si="117"/>
        <v>3.2142857142857144</v>
      </c>
      <c r="AF850" s="134">
        <f t="shared" si="118"/>
        <v>3.6160714285714288</v>
      </c>
      <c r="AH850" s="209">
        <f t="shared" si="121"/>
        <v>2</v>
      </c>
      <c r="AI850" s="209">
        <f t="shared" ca="1" si="122"/>
        <v>212</v>
      </c>
      <c r="AJ850" s="134">
        <f>(K850*'User Input'!$K$6)+(L850*'User Input'!$K$2)+(M850*'User Input'!$K$3)+(N850*'User Input'!$K$4)+(R850*'User Input'!$K$7)+(S850*'User Input'!$K$8)+(P850*'User Input'!$K$10)+(Q850*'User Input'!$K$9)+(O850*'User Input'!$K$11)+(I850*'User Input'!$K$12)</f>
        <v>35.699999999999989</v>
      </c>
      <c r="AK850">
        <f t="shared" si="124"/>
        <v>0</v>
      </c>
      <c r="AL850" s="209">
        <f t="shared" ca="1" si="123"/>
        <v>635</v>
      </c>
      <c r="AM850" s="209">
        <f t="shared" ca="1" si="119"/>
        <v>209</v>
      </c>
      <c r="AN850" s="209">
        <f t="shared" ca="1" si="120"/>
        <v>541</v>
      </c>
    </row>
    <row r="851" spans="2:40" x14ac:dyDescent="0.2">
      <c r="B851" t="s">
        <v>2434</v>
      </c>
      <c r="C851" t="s">
        <v>136</v>
      </c>
      <c r="D851" t="s">
        <v>111</v>
      </c>
      <c r="E851" t="s">
        <v>111</v>
      </c>
      <c r="F851">
        <v>-15.2</v>
      </c>
      <c r="G851">
        <v>10</v>
      </c>
      <c r="H851">
        <v>2</v>
      </c>
      <c r="I851">
        <v>1</v>
      </c>
      <c r="J851">
        <v>95</v>
      </c>
      <c r="K851">
        <v>21.8</v>
      </c>
      <c r="L851">
        <v>1</v>
      </c>
      <c r="M851">
        <v>1</v>
      </c>
      <c r="N851">
        <v>0</v>
      </c>
      <c r="O851">
        <v>1</v>
      </c>
      <c r="P851">
        <v>22</v>
      </c>
      <c r="Q851">
        <v>11</v>
      </c>
      <c r="R851">
        <v>18</v>
      </c>
      <c r="S851">
        <v>8</v>
      </c>
      <c r="T851">
        <v>1</v>
      </c>
      <c r="U851">
        <v>3</v>
      </c>
      <c r="V851">
        <v>4.6399999999999997</v>
      </c>
      <c r="W851">
        <v>4.12</v>
      </c>
      <c r="X851">
        <v>1.39</v>
      </c>
      <c r="Y851">
        <v>43</v>
      </c>
      <c r="Z851">
        <v>21</v>
      </c>
      <c r="AA851">
        <v>36</v>
      </c>
      <c r="AB851">
        <v>0.29499999999999998</v>
      </c>
      <c r="AC851">
        <v>0</v>
      </c>
      <c r="AD851" s="134">
        <f t="shared" si="116"/>
        <v>7.4311926605504581</v>
      </c>
      <c r="AE851" s="134">
        <f t="shared" si="117"/>
        <v>3.3027522935779814</v>
      </c>
      <c r="AF851" s="134">
        <f t="shared" si="118"/>
        <v>4.1284403669724767</v>
      </c>
      <c r="AH851" s="209">
        <f t="shared" si="121"/>
        <v>1</v>
      </c>
      <c r="AI851" s="209">
        <f t="shared" ca="1" si="122"/>
        <v>241</v>
      </c>
      <c r="AJ851" s="134">
        <f>(K851*'User Input'!$K$6)+(L851*'User Input'!$K$2)+(M851*'User Input'!$K$3)+(N851*'User Input'!$K$4)+(R851*'User Input'!$K$7)+(S851*'User Input'!$K$8)+(P851*'User Input'!$K$10)+(Q851*'User Input'!$K$9)+(O851*'User Input'!$K$11)+(I851*'User Input'!$K$12)</f>
        <v>38.400000000000006</v>
      </c>
      <c r="AK851">
        <f t="shared" si="124"/>
        <v>0</v>
      </c>
      <c r="AL851" s="209">
        <f t="shared" ca="1" si="123"/>
        <v>607</v>
      </c>
      <c r="AM851" s="209">
        <f t="shared" ca="1" si="119"/>
        <v>201</v>
      </c>
      <c r="AN851" s="209">
        <f t="shared" ca="1" si="120"/>
        <v>541</v>
      </c>
    </row>
    <row r="852" spans="2:40" x14ac:dyDescent="0.2">
      <c r="B852" t="s">
        <v>966</v>
      </c>
      <c r="C852" t="s">
        <v>340</v>
      </c>
      <c r="D852" t="s">
        <v>9</v>
      </c>
      <c r="E852" t="s">
        <v>9</v>
      </c>
      <c r="F852">
        <v>-15.3</v>
      </c>
      <c r="G852">
        <v>10</v>
      </c>
      <c r="H852">
        <v>0</v>
      </c>
      <c r="I852">
        <v>0</v>
      </c>
      <c r="J852">
        <v>38</v>
      </c>
      <c r="K852">
        <v>8.6999999999999993</v>
      </c>
      <c r="L852">
        <v>0</v>
      </c>
      <c r="M852">
        <v>0</v>
      </c>
      <c r="N852">
        <v>0</v>
      </c>
      <c r="O852">
        <v>2</v>
      </c>
      <c r="P852">
        <v>8</v>
      </c>
      <c r="Q852">
        <v>4</v>
      </c>
      <c r="R852">
        <v>9</v>
      </c>
      <c r="S852">
        <v>4</v>
      </c>
      <c r="T852">
        <v>0</v>
      </c>
      <c r="U852">
        <v>1</v>
      </c>
      <c r="V852">
        <v>3.95</v>
      </c>
      <c r="W852">
        <v>3.67</v>
      </c>
      <c r="X852">
        <v>1.38</v>
      </c>
      <c r="Y852">
        <v>49</v>
      </c>
      <c r="Z852">
        <v>21</v>
      </c>
      <c r="AA852">
        <v>30</v>
      </c>
      <c r="AB852">
        <v>0.30099999999999999</v>
      </c>
      <c r="AC852">
        <v>0</v>
      </c>
      <c r="AD852" s="134">
        <f t="shared" si="116"/>
        <v>9.3103448275862082</v>
      </c>
      <c r="AE852" s="134">
        <f t="shared" si="117"/>
        <v>4.1379310344827589</v>
      </c>
      <c r="AF852" s="134">
        <f t="shared" si="118"/>
        <v>5.1724137931034493</v>
      </c>
      <c r="AH852" s="209">
        <f t="shared" si="121"/>
        <v>0</v>
      </c>
      <c r="AI852" s="209">
        <f t="shared" ca="1" si="122"/>
        <v>347</v>
      </c>
      <c r="AJ852" s="134">
        <f>(K852*'User Input'!$K$6)+(L852*'User Input'!$K$2)+(M852*'User Input'!$K$3)+(N852*'User Input'!$K$4)+(R852*'User Input'!$K$7)+(S852*'User Input'!$K$8)+(P852*'User Input'!$K$10)+(Q852*'User Input'!$K$9)+(O852*'User Input'!$K$11)+(I852*'User Input'!$K$12)</f>
        <v>14.599999999999998</v>
      </c>
      <c r="AK852">
        <f t="shared" si="124"/>
        <v>1.4599999999999997</v>
      </c>
      <c r="AL852" s="209">
        <f t="shared" ca="1" si="123"/>
        <v>743</v>
      </c>
      <c r="AM852" s="209">
        <f t="shared" ca="1" si="119"/>
        <v>567</v>
      </c>
      <c r="AN852" s="209">
        <f t="shared" ca="1" si="120"/>
        <v>728</v>
      </c>
    </row>
    <row r="853" spans="2:40" x14ac:dyDescent="0.2">
      <c r="B853" t="s">
        <v>575</v>
      </c>
      <c r="C853" t="s">
        <v>340</v>
      </c>
      <c r="D853" t="s">
        <v>9</v>
      </c>
      <c r="E853" t="s">
        <v>9</v>
      </c>
      <c r="F853">
        <v>-15.3</v>
      </c>
      <c r="G853">
        <v>24</v>
      </c>
      <c r="H853">
        <v>0</v>
      </c>
      <c r="I853">
        <v>0</v>
      </c>
      <c r="J853">
        <v>108</v>
      </c>
      <c r="K853">
        <v>24.3</v>
      </c>
      <c r="L853">
        <v>1</v>
      </c>
      <c r="M853">
        <v>1</v>
      </c>
      <c r="N853">
        <v>0</v>
      </c>
      <c r="O853">
        <v>2</v>
      </c>
      <c r="P853">
        <v>27</v>
      </c>
      <c r="Q853">
        <v>13</v>
      </c>
      <c r="R853">
        <v>17</v>
      </c>
      <c r="S853">
        <v>10</v>
      </c>
      <c r="T853">
        <v>1</v>
      </c>
      <c r="U853">
        <v>3</v>
      </c>
      <c r="V853">
        <v>4.88</v>
      </c>
      <c r="W853">
        <v>4.47</v>
      </c>
      <c r="X853">
        <v>1.5</v>
      </c>
      <c r="Y853">
        <v>46</v>
      </c>
      <c r="Z853">
        <v>21</v>
      </c>
      <c r="AA853">
        <v>34</v>
      </c>
      <c r="AB853">
        <v>0.30099999999999999</v>
      </c>
      <c r="AC853">
        <v>0</v>
      </c>
      <c r="AD853" s="134">
        <f t="shared" si="116"/>
        <v>6.2962962962962958</v>
      </c>
      <c r="AE853" s="134">
        <f t="shared" si="117"/>
        <v>3.7037037037037037</v>
      </c>
      <c r="AF853" s="134">
        <f t="shared" si="118"/>
        <v>2.5925925925925921</v>
      </c>
      <c r="AH853" s="209">
        <f t="shared" si="121"/>
        <v>0</v>
      </c>
      <c r="AI853" s="209">
        <f t="shared" ca="1" si="122"/>
        <v>347</v>
      </c>
      <c r="AJ853" s="134">
        <f>(K853*'User Input'!$K$6)+(L853*'User Input'!$K$2)+(M853*'User Input'!$K$3)+(N853*'User Input'!$K$4)+(R853*'User Input'!$K$7)+(S853*'User Input'!$K$8)+(P853*'User Input'!$K$10)+(Q853*'User Input'!$K$9)+(O853*'User Input'!$K$11)+(I853*'User Input'!$K$12)</f>
        <v>33.400000000000006</v>
      </c>
      <c r="AK853">
        <f t="shared" si="124"/>
        <v>1.3916666666666668</v>
      </c>
      <c r="AL853" s="209">
        <f t="shared" ca="1" si="123"/>
        <v>654</v>
      </c>
      <c r="AM853" s="209">
        <f t="shared" ca="1" si="119"/>
        <v>102</v>
      </c>
      <c r="AN853" s="209">
        <f t="shared" ca="1" si="120"/>
        <v>541</v>
      </c>
    </row>
    <row r="854" spans="2:40" x14ac:dyDescent="0.2">
      <c r="B854" t="s">
        <v>294</v>
      </c>
      <c r="C854" t="s">
        <v>340</v>
      </c>
      <c r="D854" t="s">
        <v>111</v>
      </c>
      <c r="E854" t="s">
        <v>111</v>
      </c>
      <c r="F854">
        <v>-15.3</v>
      </c>
      <c r="G854">
        <v>8</v>
      </c>
      <c r="H854">
        <v>8</v>
      </c>
      <c r="I854">
        <v>3</v>
      </c>
      <c r="J854">
        <v>184</v>
      </c>
      <c r="K854">
        <v>41.3</v>
      </c>
      <c r="L854">
        <v>2</v>
      </c>
      <c r="M854">
        <v>3</v>
      </c>
      <c r="N854">
        <v>0</v>
      </c>
      <c r="O854">
        <v>0</v>
      </c>
      <c r="P854">
        <v>45</v>
      </c>
      <c r="Q854">
        <v>23</v>
      </c>
      <c r="R854">
        <v>30</v>
      </c>
      <c r="S854">
        <v>18</v>
      </c>
      <c r="T854">
        <v>1</v>
      </c>
      <c r="U854">
        <v>6</v>
      </c>
      <c r="V854">
        <v>4.97</v>
      </c>
      <c r="W854">
        <v>4.68</v>
      </c>
      <c r="X854">
        <v>1.52</v>
      </c>
      <c r="Y854">
        <v>46</v>
      </c>
      <c r="Z854">
        <v>21</v>
      </c>
      <c r="AA854">
        <v>33</v>
      </c>
      <c r="AB854">
        <v>0.30099999999999999</v>
      </c>
      <c r="AC854">
        <v>0</v>
      </c>
      <c r="AD854" s="134">
        <f t="shared" si="116"/>
        <v>6.5375302663438264</v>
      </c>
      <c r="AE854" s="134">
        <f t="shared" si="117"/>
        <v>3.9225181598062955</v>
      </c>
      <c r="AF854" s="134">
        <f t="shared" si="118"/>
        <v>2.6150121065375309</v>
      </c>
      <c r="AH854" s="209">
        <f t="shared" si="121"/>
        <v>3</v>
      </c>
      <c r="AI854" s="209">
        <f t="shared" ca="1" si="122"/>
        <v>195</v>
      </c>
      <c r="AJ854" s="134">
        <f>(K854*'User Input'!$K$6)+(L854*'User Input'!$K$2)+(M854*'User Input'!$K$3)+(N854*'User Input'!$K$4)+(R854*'User Input'!$K$7)+(S854*'User Input'!$K$8)+(P854*'User Input'!$K$10)+(Q854*'User Input'!$K$9)+(O854*'User Input'!$K$11)+(I854*'User Input'!$K$12)</f>
        <v>60.899999999999977</v>
      </c>
      <c r="AK854">
        <f t="shared" si="124"/>
        <v>0</v>
      </c>
      <c r="AL854" s="209">
        <f t="shared" ca="1" si="123"/>
        <v>467</v>
      </c>
      <c r="AM854" s="209">
        <f t="shared" ca="1" si="119"/>
        <v>86</v>
      </c>
      <c r="AN854" s="209">
        <f t="shared" ca="1" si="120"/>
        <v>331</v>
      </c>
    </row>
    <row r="855" spans="2:40" x14ac:dyDescent="0.2">
      <c r="B855" t="s">
        <v>775</v>
      </c>
      <c r="C855" t="s">
        <v>340</v>
      </c>
      <c r="D855" t="s">
        <v>9</v>
      </c>
      <c r="E855" t="s">
        <v>9</v>
      </c>
      <c r="F855">
        <v>-15.3</v>
      </c>
      <c r="G855">
        <v>8</v>
      </c>
      <c r="H855">
        <v>0</v>
      </c>
      <c r="I855">
        <v>0</v>
      </c>
      <c r="J855">
        <v>64</v>
      </c>
      <c r="K855">
        <v>14.6</v>
      </c>
      <c r="L855">
        <v>1</v>
      </c>
      <c r="M855">
        <v>1</v>
      </c>
      <c r="N855">
        <v>0</v>
      </c>
      <c r="O855">
        <v>1</v>
      </c>
      <c r="P855">
        <v>15</v>
      </c>
      <c r="Q855">
        <v>8</v>
      </c>
      <c r="R855">
        <v>12</v>
      </c>
      <c r="S855">
        <v>6</v>
      </c>
      <c r="T855">
        <v>1</v>
      </c>
      <c r="U855">
        <v>2</v>
      </c>
      <c r="V855">
        <v>4.68</v>
      </c>
      <c r="W855">
        <v>4.21</v>
      </c>
      <c r="X855">
        <v>1.45</v>
      </c>
      <c r="Y855">
        <v>43</v>
      </c>
      <c r="Z855">
        <v>21</v>
      </c>
      <c r="AA855">
        <v>37</v>
      </c>
      <c r="AB855">
        <v>0.29599999999999999</v>
      </c>
      <c r="AC855">
        <v>0</v>
      </c>
      <c r="AD855" s="134">
        <f t="shared" si="116"/>
        <v>7.397260273972603</v>
      </c>
      <c r="AE855" s="134">
        <f t="shared" si="117"/>
        <v>3.6986301369863015</v>
      </c>
      <c r="AF855" s="134">
        <f t="shared" si="118"/>
        <v>3.6986301369863015</v>
      </c>
      <c r="AH855" s="209">
        <f t="shared" si="121"/>
        <v>0</v>
      </c>
      <c r="AI855" s="209">
        <f t="shared" ca="1" si="122"/>
        <v>347</v>
      </c>
      <c r="AJ855" s="134">
        <f>(K855*'User Input'!$K$6)+(L855*'User Input'!$K$2)+(M855*'User Input'!$K$3)+(N855*'User Input'!$K$4)+(R855*'User Input'!$K$7)+(S855*'User Input'!$K$8)+(P855*'User Input'!$K$10)+(Q855*'User Input'!$K$9)+(O855*'User Input'!$K$11)+(I855*'User Input'!$K$12)</f>
        <v>22.799999999999997</v>
      </c>
      <c r="AK855">
        <f t="shared" si="124"/>
        <v>2.8499999999999996</v>
      </c>
      <c r="AL855" s="209">
        <f t="shared" ca="1" si="123"/>
        <v>715</v>
      </c>
      <c r="AM855" s="209">
        <f t="shared" ca="1" si="119"/>
        <v>175</v>
      </c>
      <c r="AN855" s="209">
        <f t="shared" ca="1" si="120"/>
        <v>666</v>
      </c>
    </row>
    <row r="856" spans="2:40" x14ac:dyDescent="0.2">
      <c r="B856" t="s">
        <v>3667</v>
      </c>
      <c r="C856" t="s">
        <v>340</v>
      </c>
      <c r="D856" t="s">
        <v>9</v>
      </c>
      <c r="E856" t="s">
        <v>9</v>
      </c>
      <c r="F856">
        <v>-15.3</v>
      </c>
      <c r="G856">
        <v>10</v>
      </c>
      <c r="H856">
        <v>0</v>
      </c>
      <c r="I856">
        <v>0</v>
      </c>
      <c r="J856">
        <v>42</v>
      </c>
      <c r="K856">
        <v>9.6999999999999993</v>
      </c>
      <c r="L856">
        <v>1</v>
      </c>
      <c r="M856">
        <v>1</v>
      </c>
      <c r="N856">
        <v>0</v>
      </c>
      <c r="O856">
        <v>1</v>
      </c>
      <c r="P856">
        <v>10</v>
      </c>
      <c r="Q856">
        <v>5</v>
      </c>
      <c r="R856">
        <v>9</v>
      </c>
      <c r="S856">
        <v>4</v>
      </c>
      <c r="T856">
        <v>1</v>
      </c>
      <c r="U856">
        <v>1</v>
      </c>
      <c r="V856">
        <v>4.33</v>
      </c>
      <c r="W856">
        <v>3.86</v>
      </c>
      <c r="X856">
        <v>1.36</v>
      </c>
      <c r="Y856">
        <v>44</v>
      </c>
      <c r="Z856">
        <v>21</v>
      </c>
      <c r="AA856">
        <v>35</v>
      </c>
      <c r="AB856">
        <v>0.29499999999999998</v>
      </c>
      <c r="AC856">
        <v>0</v>
      </c>
      <c r="AD856" s="134">
        <f t="shared" si="116"/>
        <v>8.3505154639175263</v>
      </c>
      <c r="AE856" s="134">
        <f t="shared" si="117"/>
        <v>3.7113402061855671</v>
      </c>
      <c r="AF856" s="134">
        <f t="shared" si="118"/>
        <v>4.6391752577319592</v>
      </c>
      <c r="AH856" s="209">
        <f t="shared" si="121"/>
        <v>0</v>
      </c>
      <c r="AI856" s="209">
        <f t="shared" ca="1" si="122"/>
        <v>347</v>
      </c>
      <c r="AJ856" s="134">
        <f>(K856*'User Input'!$K$6)+(L856*'User Input'!$K$2)+(M856*'User Input'!$K$3)+(N856*'User Input'!$K$4)+(R856*'User Input'!$K$7)+(S856*'User Input'!$K$8)+(P856*'User Input'!$K$10)+(Q856*'User Input'!$K$9)+(O856*'User Input'!$K$11)+(I856*'User Input'!$K$12)</f>
        <v>16.599999999999994</v>
      </c>
      <c r="AK856">
        <f t="shared" si="124"/>
        <v>1.6599999999999995</v>
      </c>
      <c r="AL856" s="209">
        <f t="shared" ca="1" si="123"/>
        <v>736</v>
      </c>
      <c r="AM856" s="209">
        <f t="shared" ca="1" si="119"/>
        <v>344</v>
      </c>
      <c r="AN856" s="209">
        <f t="shared" ca="1" si="120"/>
        <v>728</v>
      </c>
    </row>
    <row r="857" spans="2:40" x14ac:dyDescent="0.2">
      <c r="B857" t="s">
        <v>3668</v>
      </c>
      <c r="C857" t="s">
        <v>130</v>
      </c>
      <c r="D857" t="s">
        <v>9</v>
      </c>
      <c r="E857" t="s">
        <v>9</v>
      </c>
      <c r="F857">
        <v>-15.3</v>
      </c>
      <c r="G857">
        <v>10</v>
      </c>
      <c r="H857">
        <v>0</v>
      </c>
      <c r="I857">
        <v>0</v>
      </c>
      <c r="J857">
        <v>42</v>
      </c>
      <c r="K857">
        <v>9.6999999999999993</v>
      </c>
      <c r="L857">
        <v>0</v>
      </c>
      <c r="M857">
        <v>1</v>
      </c>
      <c r="N857">
        <v>0</v>
      </c>
      <c r="O857">
        <v>1</v>
      </c>
      <c r="P857">
        <v>9</v>
      </c>
      <c r="Q857">
        <v>5</v>
      </c>
      <c r="R857">
        <v>10</v>
      </c>
      <c r="S857">
        <v>5</v>
      </c>
      <c r="T857">
        <v>0</v>
      </c>
      <c r="U857">
        <v>1</v>
      </c>
      <c r="V857">
        <v>4.1500000000000004</v>
      </c>
      <c r="W857">
        <v>3.96</v>
      </c>
      <c r="X857">
        <v>1.39</v>
      </c>
      <c r="Y857">
        <v>39</v>
      </c>
      <c r="Z857">
        <v>20</v>
      </c>
      <c r="AA857">
        <v>41</v>
      </c>
      <c r="AB857">
        <v>0.28799999999999998</v>
      </c>
      <c r="AC857">
        <v>0</v>
      </c>
      <c r="AD857" s="134">
        <f t="shared" si="116"/>
        <v>9.2783505154639183</v>
      </c>
      <c r="AE857" s="134">
        <f t="shared" si="117"/>
        <v>4.6391752577319592</v>
      </c>
      <c r="AF857" s="134">
        <f t="shared" si="118"/>
        <v>4.6391752577319592</v>
      </c>
      <c r="AH857" s="209">
        <f t="shared" si="121"/>
        <v>0</v>
      </c>
      <c r="AI857" s="209">
        <f t="shared" ca="1" si="122"/>
        <v>347</v>
      </c>
      <c r="AJ857" s="134">
        <f>(K857*'User Input'!$K$6)+(L857*'User Input'!$K$2)+(M857*'User Input'!$K$3)+(N857*'User Input'!$K$4)+(R857*'User Input'!$K$7)+(S857*'User Input'!$K$8)+(P857*'User Input'!$K$10)+(Q857*'User Input'!$K$9)+(O857*'User Input'!$K$11)+(I857*'User Input'!$K$12)</f>
        <v>10.099999999999998</v>
      </c>
      <c r="AK857">
        <f t="shared" si="124"/>
        <v>1.0099999999999998</v>
      </c>
      <c r="AL857" s="209">
        <f t="shared" ca="1" si="123"/>
        <v>756</v>
      </c>
      <c r="AM857" s="209">
        <f t="shared" ca="1" si="119"/>
        <v>444</v>
      </c>
      <c r="AN857" s="209">
        <f t="shared" ca="1" si="120"/>
        <v>728</v>
      </c>
    </row>
    <row r="858" spans="2:40" x14ac:dyDescent="0.2">
      <c r="B858" t="s">
        <v>3669</v>
      </c>
      <c r="C858" t="s">
        <v>133</v>
      </c>
      <c r="D858" t="s">
        <v>111</v>
      </c>
      <c r="E858" t="s">
        <v>111</v>
      </c>
      <c r="F858">
        <v>-15.3</v>
      </c>
      <c r="G858">
        <v>15</v>
      </c>
      <c r="H858">
        <v>5</v>
      </c>
      <c r="I858">
        <v>2</v>
      </c>
      <c r="J858">
        <v>156</v>
      </c>
      <c r="K858">
        <v>35.200000000000003</v>
      </c>
      <c r="L858">
        <v>2</v>
      </c>
      <c r="M858">
        <v>3</v>
      </c>
      <c r="N858">
        <v>0</v>
      </c>
      <c r="O858">
        <v>1</v>
      </c>
      <c r="P858">
        <v>36</v>
      </c>
      <c r="Q858">
        <v>20</v>
      </c>
      <c r="R858">
        <v>27</v>
      </c>
      <c r="S858">
        <v>15</v>
      </c>
      <c r="T858">
        <v>2</v>
      </c>
      <c r="U858">
        <v>6</v>
      </c>
      <c r="V858">
        <v>5.07</v>
      </c>
      <c r="W858">
        <v>4.6500000000000004</v>
      </c>
      <c r="X858">
        <v>1.44</v>
      </c>
      <c r="Y858">
        <v>37</v>
      </c>
      <c r="Z858">
        <v>21</v>
      </c>
      <c r="AA858">
        <v>42</v>
      </c>
      <c r="AB858">
        <v>0.28299999999999997</v>
      </c>
      <c r="AC858">
        <v>0</v>
      </c>
      <c r="AD858" s="134">
        <f t="shared" si="116"/>
        <v>6.9034090909090899</v>
      </c>
      <c r="AE858" s="134">
        <f t="shared" si="117"/>
        <v>3.8352272727272725</v>
      </c>
      <c r="AF858" s="134">
        <f t="shared" si="118"/>
        <v>3.0681818181818175</v>
      </c>
      <c r="AH858" s="209">
        <f t="shared" si="121"/>
        <v>2</v>
      </c>
      <c r="AI858" s="209">
        <f t="shared" ca="1" si="122"/>
        <v>212</v>
      </c>
      <c r="AJ858" s="134">
        <f>(K858*'User Input'!$K$6)+(L858*'User Input'!$K$2)+(M858*'User Input'!$K$3)+(N858*'User Input'!$K$4)+(R858*'User Input'!$K$7)+(S858*'User Input'!$K$8)+(P858*'User Input'!$K$10)+(Q858*'User Input'!$K$9)+(O858*'User Input'!$K$11)+(I858*'User Input'!$K$12)</f>
        <v>53.100000000000009</v>
      </c>
      <c r="AK858">
        <f t="shared" si="124"/>
        <v>0</v>
      </c>
      <c r="AL858" s="209">
        <f t="shared" ca="1" si="123"/>
        <v>496</v>
      </c>
      <c r="AM858" s="209">
        <f t="shared" ca="1" si="119"/>
        <v>71</v>
      </c>
      <c r="AN858" s="209">
        <f t="shared" ca="1" si="120"/>
        <v>331</v>
      </c>
    </row>
    <row r="859" spans="2:40" x14ac:dyDescent="0.2">
      <c r="B859" t="s">
        <v>1468</v>
      </c>
      <c r="C859" t="s">
        <v>120</v>
      </c>
      <c r="D859" t="s">
        <v>111</v>
      </c>
      <c r="E859" t="s">
        <v>111</v>
      </c>
      <c r="F859">
        <v>-15.3</v>
      </c>
      <c r="G859">
        <v>28</v>
      </c>
      <c r="H859">
        <v>3</v>
      </c>
      <c r="I859">
        <v>1</v>
      </c>
      <c r="J859">
        <v>195</v>
      </c>
      <c r="K859">
        <v>43.4</v>
      </c>
      <c r="L859">
        <v>2</v>
      </c>
      <c r="M859">
        <v>3</v>
      </c>
      <c r="N859">
        <v>0</v>
      </c>
      <c r="O859">
        <v>5</v>
      </c>
      <c r="P859">
        <v>47</v>
      </c>
      <c r="Q859">
        <v>26</v>
      </c>
      <c r="R859">
        <v>35</v>
      </c>
      <c r="S859">
        <v>19</v>
      </c>
      <c r="T859">
        <v>2</v>
      </c>
      <c r="U859">
        <v>7</v>
      </c>
      <c r="V859">
        <v>5.33</v>
      </c>
      <c r="W859">
        <v>4.54</v>
      </c>
      <c r="X859">
        <v>1.53</v>
      </c>
      <c r="Y859">
        <v>43</v>
      </c>
      <c r="Z859">
        <v>22</v>
      </c>
      <c r="AA859">
        <v>35</v>
      </c>
      <c r="AB859">
        <v>0.30199999999999999</v>
      </c>
      <c r="AC859">
        <v>0</v>
      </c>
      <c r="AD859" s="134">
        <f t="shared" si="116"/>
        <v>7.2580645161290329</v>
      </c>
      <c r="AE859" s="134">
        <f t="shared" si="117"/>
        <v>3.9400921658986174</v>
      </c>
      <c r="AF859" s="134">
        <f t="shared" si="118"/>
        <v>3.3179723502304155</v>
      </c>
      <c r="AH859" s="209">
        <f t="shared" si="121"/>
        <v>1</v>
      </c>
      <c r="AI859" s="209">
        <f t="shared" ca="1" si="122"/>
        <v>241</v>
      </c>
      <c r="AJ859" s="134">
        <f>(K859*'User Input'!$K$6)+(L859*'User Input'!$K$2)+(M859*'User Input'!$K$3)+(N859*'User Input'!$K$4)+(R859*'User Input'!$K$7)+(S859*'User Input'!$K$8)+(P859*'User Input'!$K$10)+(Q859*'User Input'!$K$9)+(O859*'User Input'!$K$11)+(I859*'User Input'!$K$12)</f>
        <v>57.699999999999989</v>
      </c>
      <c r="AK859">
        <f t="shared" si="124"/>
        <v>0</v>
      </c>
      <c r="AL859" s="209">
        <f t="shared" ca="1" si="123"/>
        <v>480</v>
      </c>
      <c r="AM859" s="209">
        <f t="shared" ca="1" si="119"/>
        <v>29</v>
      </c>
      <c r="AN859" s="209">
        <f t="shared" ca="1" si="120"/>
        <v>270</v>
      </c>
    </row>
    <row r="860" spans="2:40" x14ac:dyDescent="0.2">
      <c r="B860" t="s">
        <v>2216</v>
      </c>
      <c r="C860" t="s">
        <v>138</v>
      </c>
      <c r="D860" t="s">
        <v>9</v>
      </c>
      <c r="E860" t="s">
        <v>9</v>
      </c>
      <c r="F860">
        <v>-15.3</v>
      </c>
      <c r="G860">
        <v>24</v>
      </c>
      <c r="H860">
        <v>0</v>
      </c>
      <c r="I860">
        <v>0</v>
      </c>
      <c r="J860">
        <v>111</v>
      </c>
      <c r="K860">
        <v>24.3</v>
      </c>
      <c r="L860">
        <v>1</v>
      </c>
      <c r="M860">
        <v>1</v>
      </c>
      <c r="N860">
        <v>0</v>
      </c>
      <c r="O860">
        <v>2</v>
      </c>
      <c r="P860">
        <v>23</v>
      </c>
      <c r="Q860">
        <v>13</v>
      </c>
      <c r="R860">
        <v>22</v>
      </c>
      <c r="S860">
        <v>17</v>
      </c>
      <c r="T860">
        <v>1</v>
      </c>
      <c r="U860">
        <v>3</v>
      </c>
      <c r="V860">
        <v>4.72</v>
      </c>
      <c r="W860">
        <v>4.79</v>
      </c>
      <c r="X860">
        <v>1.63</v>
      </c>
      <c r="Y860">
        <v>46</v>
      </c>
      <c r="Z860">
        <v>20</v>
      </c>
      <c r="AA860">
        <v>35</v>
      </c>
      <c r="AB860">
        <v>0.29499999999999998</v>
      </c>
      <c r="AC860">
        <v>0</v>
      </c>
      <c r="AD860" s="134">
        <f t="shared" si="116"/>
        <v>8.148148148148147</v>
      </c>
      <c r="AE860" s="134">
        <f t="shared" si="117"/>
        <v>6.2962962962962958</v>
      </c>
      <c r="AF860" s="134">
        <f t="shared" si="118"/>
        <v>1.8518518518518512</v>
      </c>
      <c r="AH860" s="209">
        <f t="shared" si="121"/>
        <v>0</v>
      </c>
      <c r="AI860" s="209">
        <f t="shared" ca="1" si="122"/>
        <v>347</v>
      </c>
      <c r="AJ860" s="134">
        <f>(K860*'User Input'!$K$6)+(L860*'User Input'!$K$2)+(M860*'User Input'!$K$3)+(N860*'User Input'!$K$4)+(R860*'User Input'!$K$7)+(S860*'User Input'!$K$8)+(P860*'User Input'!$K$10)+(Q860*'User Input'!$K$9)+(O860*'User Input'!$K$11)+(I860*'User Input'!$K$12)</f>
        <v>32.900000000000006</v>
      </c>
      <c r="AK860">
        <f t="shared" si="124"/>
        <v>1.3708333333333336</v>
      </c>
      <c r="AL860" s="209">
        <f t="shared" ca="1" si="123"/>
        <v>656</v>
      </c>
      <c r="AM860" s="209">
        <f t="shared" ca="1" si="119"/>
        <v>159</v>
      </c>
      <c r="AN860" s="209">
        <f t="shared" ca="1" si="120"/>
        <v>541</v>
      </c>
    </row>
    <row r="861" spans="2:40" x14ac:dyDescent="0.2">
      <c r="B861" t="s">
        <v>3670</v>
      </c>
      <c r="C861" t="s">
        <v>135</v>
      </c>
      <c r="D861" t="s">
        <v>9</v>
      </c>
      <c r="E861" t="s">
        <v>9</v>
      </c>
      <c r="F861">
        <v>-15.3</v>
      </c>
      <c r="G861">
        <v>24</v>
      </c>
      <c r="H861">
        <v>0</v>
      </c>
      <c r="I861">
        <v>0</v>
      </c>
      <c r="J861">
        <v>111</v>
      </c>
      <c r="K861">
        <v>24.3</v>
      </c>
      <c r="L861">
        <v>1</v>
      </c>
      <c r="M861">
        <v>1</v>
      </c>
      <c r="N861">
        <v>0</v>
      </c>
      <c r="O861">
        <v>2</v>
      </c>
      <c r="P861">
        <v>24</v>
      </c>
      <c r="Q861">
        <v>13</v>
      </c>
      <c r="R861">
        <v>22</v>
      </c>
      <c r="S861">
        <v>15</v>
      </c>
      <c r="T861">
        <v>1</v>
      </c>
      <c r="U861">
        <v>3</v>
      </c>
      <c r="V861">
        <v>4.93</v>
      </c>
      <c r="W861">
        <v>4.63</v>
      </c>
      <c r="X861">
        <v>1.6</v>
      </c>
      <c r="Y861">
        <v>44</v>
      </c>
      <c r="Z861">
        <v>21</v>
      </c>
      <c r="AA861">
        <v>35</v>
      </c>
      <c r="AB861">
        <v>0.29799999999999999</v>
      </c>
      <c r="AC861">
        <v>0</v>
      </c>
      <c r="AD861" s="134">
        <f t="shared" si="116"/>
        <v>8.148148148148147</v>
      </c>
      <c r="AE861" s="134">
        <f t="shared" si="117"/>
        <v>5.5555555555555554</v>
      </c>
      <c r="AF861" s="134">
        <f t="shared" si="118"/>
        <v>2.5925925925925917</v>
      </c>
      <c r="AH861" s="209">
        <f t="shared" si="121"/>
        <v>0</v>
      </c>
      <c r="AI861" s="209">
        <f t="shared" ca="1" si="122"/>
        <v>347</v>
      </c>
      <c r="AJ861" s="134">
        <f>(K861*'User Input'!$K$6)+(L861*'User Input'!$K$2)+(M861*'User Input'!$K$3)+(N861*'User Input'!$K$4)+(R861*'User Input'!$K$7)+(S861*'User Input'!$K$8)+(P861*'User Input'!$K$10)+(Q861*'User Input'!$K$9)+(O861*'User Input'!$K$11)+(I861*'User Input'!$K$12)</f>
        <v>33.900000000000006</v>
      </c>
      <c r="AK861">
        <f t="shared" si="124"/>
        <v>1.4125000000000003</v>
      </c>
      <c r="AL861" s="209">
        <f t="shared" ca="1" si="123"/>
        <v>652</v>
      </c>
      <c r="AM861" s="209">
        <f t="shared" ca="1" si="119"/>
        <v>96</v>
      </c>
      <c r="AN861" s="209">
        <f t="shared" ca="1" si="120"/>
        <v>541</v>
      </c>
    </row>
    <row r="862" spans="2:40" x14ac:dyDescent="0.2">
      <c r="B862" t="s">
        <v>613</v>
      </c>
      <c r="C862" t="s">
        <v>340</v>
      </c>
      <c r="D862" t="s">
        <v>9</v>
      </c>
      <c r="E862" t="s">
        <v>9</v>
      </c>
      <c r="F862">
        <v>-15.4</v>
      </c>
      <c r="G862">
        <v>10</v>
      </c>
      <c r="H862">
        <v>0</v>
      </c>
      <c r="I862">
        <v>0</v>
      </c>
      <c r="J862">
        <v>42</v>
      </c>
      <c r="K862">
        <v>9.6999999999999993</v>
      </c>
      <c r="L862">
        <v>1</v>
      </c>
      <c r="M862">
        <v>1</v>
      </c>
      <c r="N862">
        <v>0</v>
      </c>
      <c r="O862">
        <v>1</v>
      </c>
      <c r="P862">
        <v>10</v>
      </c>
      <c r="Q862">
        <v>5</v>
      </c>
      <c r="R862">
        <v>8</v>
      </c>
      <c r="S862">
        <v>3</v>
      </c>
      <c r="T862">
        <v>0</v>
      </c>
      <c r="U862">
        <v>1</v>
      </c>
      <c r="V862">
        <v>4.34</v>
      </c>
      <c r="W862">
        <v>3.93</v>
      </c>
      <c r="X862">
        <v>1.37</v>
      </c>
      <c r="Y862">
        <v>46</v>
      </c>
      <c r="Z862">
        <v>21</v>
      </c>
      <c r="AA862">
        <v>34</v>
      </c>
      <c r="AB862">
        <v>0.29899999999999999</v>
      </c>
      <c r="AC862">
        <v>0</v>
      </c>
      <c r="AD862" s="134">
        <f t="shared" si="116"/>
        <v>7.4226804123711343</v>
      </c>
      <c r="AE862" s="134">
        <f t="shared" si="117"/>
        <v>2.7835051546391756</v>
      </c>
      <c r="AF862" s="134">
        <f t="shared" si="118"/>
        <v>4.6391752577319583</v>
      </c>
      <c r="AH862" s="209">
        <f t="shared" si="121"/>
        <v>0</v>
      </c>
      <c r="AI862" s="209">
        <f t="shared" ca="1" si="122"/>
        <v>347</v>
      </c>
      <c r="AJ862" s="134">
        <f>(K862*'User Input'!$K$6)+(L862*'User Input'!$K$2)+(M862*'User Input'!$K$3)+(N862*'User Input'!$K$4)+(R862*'User Input'!$K$7)+(S862*'User Input'!$K$8)+(P862*'User Input'!$K$10)+(Q862*'User Input'!$K$9)+(O862*'User Input'!$K$11)+(I862*'User Input'!$K$12)</f>
        <v>17.099999999999994</v>
      </c>
      <c r="AK862">
        <f t="shared" si="124"/>
        <v>1.7099999999999995</v>
      </c>
      <c r="AL862" s="209">
        <f t="shared" ca="1" si="123"/>
        <v>733</v>
      </c>
      <c r="AM862" s="209">
        <f t="shared" ca="1" si="119"/>
        <v>336</v>
      </c>
      <c r="AN862" s="209">
        <f t="shared" ca="1" si="120"/>
        <v>728</v>
      </c>
    </row>
    <row r="863" spans="2:40" x14ac:dyDescent="0.2">
      <c r="B863" t="s">
        <v>1472</v>
      </c>
      <c r="C863" t="s">
        <v>140</v>
      </c>
      <c r="D863" t="s">
        <v>111</v>
      </c>
      <c r="E863" t="s">
        <v>111</v>
      </c>
      <c r="F863">
        <v>-15.4</v>
      </c>
      <c r="G863">
        <v>7</v>
      </c>
      <c r="H863">
        <v>7</v>
      </c>
      <c r="I863">
        <v>2</v>
      </c>
      <c r="J863">
        <v>131</v>
      </c>
      <c r="K863">
        <v>29.9</v>
      </c>
      <c r="L863">
        <v>2</v>
      </c>
      <c r="M863">
        <v>2</v>
      </c>
      <c r="N863">
        <v>0</v>
      </c>
      <c r="O863">
        <v>0</v>
      </c>
      <c r="P863">
        <v>34</v>
      </c>
      <c r="Q863">
        <v>16</v>
      </c>
      <c r="R863">
        <v>18</v>
      </c>
      <c r="S863">
        <v>10</v>
      </c>
      <c r="T863">
        <v>1</v>
      </c>
      <c r="U863">
        <v>4</v>
      </c>
      <c r="V863">
        <v>4.76</v>
      </c>
      <c r="W863">
        <v>4.53</v>
      </c>
      <c r="X863">
        <v>1.45</v>
      </c>
      <c r="Y863">
        <v>50</v>
      </c>
      <c r="Z863">
        <v>20</v>
      </c>
      <c r="AA863">
        <v>30</v>
      </c>
      <c r="AB863">
        <v>0.30199999999999999</v>
      </c>
      <c r="AC863">
        <v>0</v>
      </c>
      <c r="AD863" s="134">
        <f t="shared" si="116"/>
        <v>5.4180602006688963</v>
      </c>
      <c r="AE863" s="134">
        <f t="shared" si="117"/>
        <v>3.0100334448160537</v>
      </c>
      <c r="AF863" s="134">
        <f t="shared" si="118"/>
        <v>2.4080267558528425</v>
      </c>
      <c r="AH863" s="209">
        <f t="shared" si="121"/>
        <v>2</v>
      </c>
      <c r="AI863" s="209">
        <f t="shared" ca="1" si="122"/>
        <v>212</v>
      </c>
      <c r="AJ863" s="134">
        <f>(K863*'User Input'!$K$6)+(L863*'User Input'!$K$2)+(M863*'User Input'!$K$3)+(N863*'User Input'!$K$4)+(R863*'User Input'!$K$7)+(S863*'User Input'!$K$8)+(P863*'User Input'!$K$10)+(Q863*'User Input'!$K$9)+(O863*'User Input'!$K$11)+(I863*'User Input'!$K$12)</f>
        <v>48.699999999999989</v>
      </c>
      <c r="AK863">
        <f t="shared" si="124"/>
        <v>0</v>
      </c>
      <c r="AL863" s="209">
        <f t="shared" ca="1" si="123"/>
        <v>523</v>
      </c>
      <c r="AM863" s="209">
        <f t="shared" ca="1" si="119"/>
        <v>142</v>
      </c>
      <c r="AN863" s="209">
        <f t="shared" ca="1" si="120"/>
        <v>466</v>
      </c>
    </row>
    <row r="864" spans="2:40" x14ac:dyDescent="0.2">
      <c r="B864" t="s">
        <v>781</v>
      </c>
      <c r="C864" t="s">
        <v>140</v>
      </c>
      <c r="D864" t="s">
        <v>111</v>
      </c>
      <c r="E864" t="s">
        <v>111</v>
      </c>
      <c r="F864">
        <v>-15.4</v>
      </c>
      <c r="G864">
        <v>10</v>
      </c>
      <c r="H864">
        <v>2</v>
      </c>
      <c r="I864">
        <v>1</v>
      </c>
      <c r="J864">
        <v>72</v>
      </c>
      <c r="K864">
        <v>16.399999999999999</v>
      </c>
      <c r="L864">
        <v>1</v>
      </c>
      <c r="M864">
        <v>1</v>
      </c>
      <c r="N864">
        <v>0</v>
      </c>
      <c r="O864">
        <v>1</v>
      </c>
      <c r="P864">
        <v>16</v>
      </c>
      <c r="Q864">
        <v>8</v>
      </c>
      <c r="R864">
        <v>15</v>
      </c>
      <c r="S864">
        <v>7</v>
      </c>
      <c r="T864">
        <v>1</v>
      </c>
      <c r="U864">
        <v>2</v>
      </c>
      <c r="V864">
        <v>4.42</v>
      </c>
      <c r="W864">
        <v>4.1500000000000004</v>
      </c>
      <c r="X864">
        <v>1.41</v>
      </c>
      <c r="Y864">
        <v>45</v>
      </c>
      <c r="Z864">
        <v>20</v>
      </c>
      <c r="AA864">
        <v>35</v>
      </c>
      <c r="AB864">
        <v>0.29499999999999998</v>
      </c>
      <c r="AC864">
        <v>0</v>
      </c>
      <c r="AD864" s="134">
        <f t="shared" si="116"/>
        <v>8.2317073170731714</v>
      </c>
      <c r="AE864" s="134">
        <f t="shared" si="117"/>
        <v>3.8414634146341466</v>
      </c>
      <c r="AF864" s="134">
        <f t="shared" si="118"/>
        <v>4.3902439024390247</v>
      </c>
      <c r="AH864" s="209">
        <f t="shared" si="121"/>
        <v>1</v>
      </c>
      <c r="AI864" s="209">
        <f t="shared" ca="1" si="122"/>
        <v>241</v>
      </c>
      <c r="AJ864" s="134">
        <f>(K864*'User Input'!$K$6)+(L864*'User Input'!$K$2)+(M864*'User Input'!$K$3)+(N864*'User Input'!$K$4)+(R864*'User Input'!$K$7)+(S864*'User Input'!$K$8)+(P864*'User Input'!$K$10)+(Q864*'User Input'!$K$9)+(O864*'User Input'!$K$11)+(I864*'User Input'!$K$12)</f>
        <v>30.699999999999996</v>
      </c>
      <c r="AK864">
        <f t="shared" si="124"/>
        <v>0</v>
      </c>
      <c r="AL864" s="209">
        <f t="shared" ca="1" si="123"/>
        <v>672</v>
      </c>
      <c r="AM864" s="209">
        <f t="shared" ca="1" si="119"/>
        <v>282</v>
      </c>
      <c r="AN864" s="209">
        <f t="shared" ca="1" si="120"/>
        <v>666</v>
      </c>
    </row>
    <row r="865" spans="2:40" x14ac:dyDescent="0.2">
      <c r="B865" t="s">
        <v>624</v>
      </c>
      <c r="C865" t="s">
        <v>340</v>
      </c>
      <c r="D865" t="s">
        <v>9</v>
      </c>
      <c r="E865" t="s">
        <v>9</v>
      </c>
      <c r="F865">
        <v>-15.5</v>
      </c>
      <c r="G865">
        <v>10</v>
      </c>
      <c r="H865">
        <v>0</v>
      </c>
      <c r="I865">
        <v>0</v>
      </c>
      <c r="J865">
        <v>37</v>
      </c>
      <c r="K865">
        <v>8.6999999999999993</v>
      </c>
      <c r="L865">
        <v>0</v>
      </c>
      <c r="M865">
        <v>0</v>
      </c>
      <c r="N865">
        <v>0</v>
      </c>
      <c r="O865">
        <v>2</v>
      </c>
      <c r="P865">
        <v>9</v>
      </c>
      <c r="Q865">
        <v>4</v>
      </c>
      <c r="R865">
        <v>8</v>
      </c>
      <c r="S865">
        <v>3</v>
      </c>
      <c r="T865">
        <v>0</v>
      </c>
      <c r="U865">
        <v>1</v>
      </c>
      <c r="V865">
        <v>4.47</v>
      </c>
      <c r="W865">
        <v>3.86</v>
      </c>
      <c r="X865">
        <v>1.31</v>
      </c>
      <c r="Y865">
        <v>35</v>
      </c>
      <c r="Z865">
        <v>21</v>
      </c>
      <c r="AA865">
        <v>44</v>
      </c>
      <c r="AB865">
        <v>0.28799999999999998</v>
      </c>
      <c r="AC865">
        <v>0</v>
      </c>
      <c r="AD865" s="134">
        <f t="shared" si="116"/>
        <v>8.2758620689655178</v>
      </c>
      <c r="AE865" s="134">
        <f t="shared" si="117"/>
        <v>3.1034482758620694</v>
      </c>
      <c r="AF865" s="134">
        <f t="shared" si="118"/>
        <v>5.1724137931034484</v>
      </c>
      <c r="AH865" s="209">
        <f t="shared" si="121"/>
        <v>0</v>
      </c>
      <c r="AI865" s="209">
        <f t="shared" ca="1" si="122"/>
        <v>347</v>
      </c>
      <c r="AJ865" s="134">
        <f>(K865*'User Input'!$K$6)+(L865*'User Input'!$K$2)+(M865*'User Input'!$K$3)+(N865*'User Input'!$K$4)+(R865*'User Input'!$K$7)+(S865*'User Input'!$K$8)+(P865*'User Input'!$K$10)+(Q865*'User Input'!$K$9)+(O865*'User Input'!$K$11)+(I865*'User Input'!$K$12)</f>
        <v>14.099999999999998</v>
      </c>
      <c r="AK865">
        <f t="shared" si="124"/>
        <v>1.4099999999999997</v>
      </c>
      <c r="AL865" s="209">
        <f t="shared" ca="1" si="123"/>
        <v>746</v>
      </c>
      <c r="AM865" s="209">
        <f t="shared" ca="1" si="119"/>
        <v>262</v>
      </c>
      <c r="AN865" s="209">
        <f t="shared" ca="1" si="120"/>
        <v>728</v>
      </c>
    </row>
    <row r="866" spans="2:40" x14ac:dyDescent="0.2">
      <c r="B866" t="s">
        <v>552</v>
      </c>
      <c r="C866" t="s">
        <v>340</v>
      </c>
      <c r="D866" t="s">
        <v>9</v>
      </c>
      <c r="E866" t="s">
        <v>9</v>
      </c>
      <c r="F866">
        <v>-15.5</v>
      </c>
      <c r="G866">
        <v>10</v>
      </c>
      <c r="H866">
        <v>0</v>
      </c>
      <c r="I866">
        <v>0</v>
      </c>
      <c r="J866">
        <v>29</v>
      </c>
      <c r="K866">
        <v>6.8</v>
      </c>
      <c r="L866">
        <v>0</v>
      </c>
      <c r="M866">
        <v>0</v>
      </c>
      <c r="N866">
        <v>0</v>
      </c>
      <c r="O866">
        <v>2</v>
      </c>
      <c r="P866">
        <v>6</v>
      </c>
      <c r="Q866">
        <v>3</v>
      </c>
      <c r="R866">
        <v>7</v>
      </c>
      <c r="S866">
        <v>3</v>
      </c>
      <c r="T866">
        <v>0</v>
      </c>
      <c r="U866">
        <v>1</v>
      </c>
      <c r="V866">
        <v>3.98</v>
      </c>
      <c r="W866">
        <v>3.57</v>
      </c>
      <c r="X866">
        <v>1.31</v>
      </c>
      <c r="Y866">
        <v>40</v>
      </c>
      <c r="Z866">
        <v>21</v>
      </c>
      <c r="AA866">
        <v>39</v>
      </c>
      <c r="AB866">
        <v>0.28999999999999998</v>
      </c>
      <c r="AC866">
        <v>0</v>
      </c>
      <c r="AD866" s="134">
        <f t="shared" si="116"/>
        <v>9.264705882352942</v>
      </c>
      <c r="AE866" s="134">
        <f t="shared" si="117"/>
        <v>3.9705882352941178</v>
      </c>
      <c r="AF866" s="134">
        <f t="shared" si="118"/>
        <v>5.2941176470588243</v>
      </c>
      <c r="AH866" s="209">
        <f t="shared" si="121"/>
        <v>0</v>
      </c>
      <c r="AI866" s="209">
        <f t="shared" ca="1" si="122"/>
        <v>347</v>
      </c>
      <c r="AJ866" s="134">
        <f>(K866*'User Input'!$K$6)+(L866*'User Input'!$K$2)+(M866*'User Input'!$K$3)+(N866*'User Input'!$K$4)+(R866*'User Input'!$K$7)+(S866*'User Input'!$K$8)+(P866*'User Input'!$K$10)+(Q866*'User Input'!$K$9)+(O866*'User Input'!$K$11)+(I866*'User Input'!$K$12)</f>
        <v>11.899999999999999</v>
      </c>
      <c r="AK866">
        <f t="shared" si="124"/>
        <v>1.19</v>
      </c>
      <c r="AL866" s="209">
        <f t="shared" ca="1" si="123"/>
        <v>750</v>
      </c>
      <c r="AM866" s="209">
        <f t="shared" ca="1" si="119"/>
        <v>548</v>
      </c>
      <c r="AN866" s="209">
        <f t="shared" ca="1" si="120"/>
        <v>728</v>
      </c>
    </row>
    <row r="867" spans="2:40" x14ac:dyDescent="0.2">
      <c r="B867" t="s">
        <v>555</v>
      </c>
      <c r="C867" t="s">
        <v>131</v>
      </c>
      <c r="D867" t="s">
        <v>9</v>
      </c>
      <c r="E867" t="s">
        <v>9</v>
      </c>
      <c r="F867">
        <v>-15.5</v>
      </c>
      <c r="G867">
        <v>10</v>
      </c>
      <c r="H867">
        <v>0</v>
      </c>
      <c r="I867">
        <v>0</v>
      </c>
      <c r="J867">
        <v>42</v>
      </c>
      <c r="K867">
        <v>9.6999999999999993</v>
      </c>
      <c r="L867">
        <v>1</v>
      </c>
      <c r="M867">
        <v>1</v>
      </c>
      <c r="N867">
        <v>0</v>
      </c>
      <c r="O867">
        <v>2</v>
      </c>
      <c r="P867">
        <v>10</v>
      </c>
      <c r="Q867">
        <v>5</v>
      </c>
      <c r="R867">
        <v>7</v>
      </c>
      <c r="S867">
        <v>3</v>
      </c>
      <c r="T867">
        <v>0</v>
      </c>
      <c r="U867">
        <v>1</v>
      </c>
      <c r="V867">
        <v>4.3899999999999997</v>
      </c>
      <c r="W867">
        <v>3.99</v>
      </c>
      <c r="X867">
        <v>1.36</v>
      </c>
      <c r="Y867">
        <v>44</v>
      </c>
      <c r="Z867">
        <v>21</v>
      </c>
      <c r="AA867">
        <v>35</v>
      </c>
      <c r="AB867">
        <v>0.29699999999999999</v>
      </c>
      <c r="AC867">
        <v>0</v>
      </c>
      <c r="AD867" s="134">
        <f t="shared" si="116"/>
        <v>6.4948453608247432</v>
      </c>
      <c r="AE867" s="134">
        <f t="shared" si="117"/>
        <v>2.7835051546391756</v>
      </c>
      <c r="AF867" s="134">
        <f t="shared" si="118"/>
        <v>3.7113402061855676</v>
      </c>
      <c r="AH867" s="209">
        <f t="shared" si="121"/>
        <v>0</v>
      </c>
      <c r="AI867" s="209">
        <f t="shared" ca="1" si="122"/>
        <v>347</v>
      </c>
      <c r="AJ867" s="134">
        <f>(K867*'User Input'!$K$6)+(L867*'User Input'!$K$2)+(M867*'User Input'!$K$3)+(N867*'User Input'!$K$4)+(R867*'User Input'!$K$7)+(S867*'User Input'!$K$8)+(P867*'User Input'!$K$10)+(Q867*'User Input'!$K$9)+(O867*'User Input'!$K$11)+(I867*'User Input'!$K$12)</f>
        <v>16.599999999999994</v>
      </c>
      <c r="AK867">
        <f t="shared" si="124"/>
        <v>1.6599999999999995</v>
      </c>
      <c r="AL867" s="209">
        <f t="shared" ca="1" si="123"/>
        <v>736</v>
      </c>
      <c r="AM867" s="209">
        <f t="shared" ca="1" si="119"/>
        <v>301</v>
      </c>
      <c r="AN867" s="209">
        <f t="shared" ca="1" si="120"/>
        <v>728</v>
      </c>
    </row>
    <row r="868" spans="2:40" x14ac:dyDescent="0.2">
      <c r="B868" t="s">
        <v>567</v>
      </c>
      <c r="C868" t="s">
        <v>119</v>
      </c>
      <c r="D868" t="s">
        <v>9</v>
      </c>
      <c r="E868" t="s">
        <v>9</v>
      </c>
      <c r="F868">
        <v>-15.5</v>
      </c>
      <c r="G868">
        <v>10</v>
      </c>
      <c r="H868">
        <v>0</v>
      </c>
      <c r="I868">
        <v>0</v>
      </c>
      <c r="J868">
        <v>77</v>
      </c>
      <c r="K868">
        <v>17.5</v>
      </c>
      <c r="L868">
        <v>1</v>
      </c>
      <c r="M868">
        <v>1</v>
      </c>
      <c r="N868">
        <v>0</v>
      </c>
      <c r="O868">
        <v>1</v>
      </c>
      <c r="P868">
        <v>19</v>
      </c>
      <c r="Q868">
        <v>10</v>
      </c>
      <c r="R868">
        <v>13</v>
      </c>
      <c r="S868">
        <v>6</v>
      </c>
      <c r="T868">
        <v>1</v>
      </c>
      <c r="U868">
        <v>3</v>
      </c>
      <c r="V868">
        <v>4.8899999999999997</v>
      </c>
      <c r="W868">
        <v>4.32</v>
      </c>
      <c r="X868">
        <v>1.43</v>
      </c>
      <c r="Y868">
        <v>39</v>
      </c>
      <c r="Z868">
        <v>21</v>
      </c>
      <c r="AA868">
        <v>40</v>
      </c>
      <c r="AB868">
        <v>0.29299999999999998</v>
      </c>
      <c r="AC868">
        <v>0</v>
      </c>
      <c r="AD868" s="134">
        <f t="shared" si="116"/>
        <v>6.6857142857142859</v>
      </c>
      <c r="AE868" s="134">
        <f t="shared" si="117"/>
        <v>3.0857142857142859</v>
      </c>
      <c r="AF868" s="134">
        <f t="shared" si="118"/>
        <v>3.6</v>
      </c>
      <c r="AH868" s="209">
        <f t="shared" si="121"/>
        <v>0</v>
      </c>
      <c r="AI868" s="209">
        <f t="shared" ca="1" si="122"/>
        <v>347</v>
      </c>
      <c r="AJ868" s="134">
        <f>(K868*'User Input'!$K$6)+(L868*'User Input'!$K$2)+(M868*'User Input'!$K$3)+(N868*'User Input'!$K$4)+(R868*'User Input'!$K$7)+(S868*'User Input'!$K$8)+(P868*'User Input'!$K$10)+(Q868*'User Input'!$K$9)+(O868*'User Input'!$K$11)+(I868*'User Input'!$K$12)</f>
        <v>26</v>
      </c>
      <c r="AK868">
        <f t="shared" si="124"/>
        <v>2.6</v>
      </c>
      <c r="AL868" s="209">
        <f t="shared" ca="1" si="123"/>
        <v>706</v>
      </c>
      <c r="AM868" s="209">
        <f t="shared" ca="1" si="119"/>
        <v>101</v>
      </c>
      <c r="AN868" s="209">
        <f t="shared" ca="1" si="120"/>
        <v>541</v>
      </c>
    </row>
    <row r="869" spans="2:40" x14ac:dyDescent="0.2">
      <c r="B869" t="s">
        <v>931</v>
      </c>
      <c r="C869" t="s">
        <v>140</v>
      </c>
      <c r="D869" t="s">
        <v>111</v>
      </c>
      <c r="E869" t="s">
        <v>111</v>
      </c>
      <c r="F869">
        <v>-15.5</v>
      </c>
      <c r="G869">
        <v>3</v>
      </c>
      <c r="H869">
        <v>3</v>
      </c>
      <c r="I869">
        <v>1</v>
      </c>
      <c r="J869">
        <v>61</v>
      </c>
      <c r="K869">
        <v>14.2</v>
      </c>
      <c r="L869">
        <v>1</v>
      </c>
      <c r="M869">
        <v>1</v>
      </c>
      <c r="N869">
        <v>0</v>
      </c>
      <c r="O869">
        <v>0</v>
      </c>
      <c r="P869">
        <v>15</v>
      </c>
      <c r="Q869">
        <v>7</v>
      </c>
      <c r="R869">
        <v>12</v>
      </c>
      <c r="S869">
        <v>5</v>
      </c>
      <c r="T869">
        <v>1</v>
      </c>
      <c r="U869">
        <v>2</v>
      </c>
      <c r="V869">
        <v>4.51</v>
      </c>
      <c r="W869">
        <v>4.05</v>
      </c>
      <c r="X869">
        <v>1.36</v>
      </c>
      <c r="Y869">
        <v>46</v>
      </c>
      <c r="Z869">
        <v>20</v>
      </c>
      <c r="AA869">
        <v>33</v>
      </c>
      <c r="AB869">
        <v>0.3</v>
      </c>
      <c r="AC869">
        <v>0</v>
      </c>
      <c r="AD869" s="134">
        <f t="shared" si="116"/>
        <v>7.6056338028169019</v>
      </c>
      <c r="AE869" s="134">
        <f t="shared" si="117"/>
        <v>3.1690140845070425</v>
      </c>
      <c r="AF869" s="134">
        <f t="shared" si="118"/>
        <v>4.4366197183098599</v>
      </c>
      <c r="AH869" s="209">
        <f t="shared" si="121"/>
        <v>1</v>
      </c>
      <c r="AI869" s="209">
        <f t="shared" ca="1" si="122"/>
        <v>241</v>
      </c>
      <c r="AJ869" s="134">
        <f>(K869*'User Input'!$K$6)+(L869*'User Input'!$K$2)+(M869*'User Input'!$K$3)+(N869*'User Input'!$K$4)+(R869*'User Input'!$K$7)+(S869*'User Input'!$K$8)+(P869*'User Input'!$K$10)+(Q869*'User Input'!$K$9)+(O869*'User Input'!$K$11)+(I869*'User Input'!$K$12)</f>
        <v>26.599999999999994</v>
      </c>
      <c r="AK869">
        <f t="shared" si="124"/>
        <v>0</v>
      </c>
      <c r="AL869" s="209">
        <f t="shared" ca="1" si="123"/>
        <v>704</v>
      </c>
      <c r="AM869" s="209">
        <f t="shared" ca="1" si="119"/>
        <v>249</v>
      </c>
      <c r="AN869" s="209">
        <f t="shared" ca="1" si="120"/>
        <v>666</v>
      </c>
    </row>
    <row r="870" spans="2:40" x14ac:dyDescent="0.2">
      <c r="B870" t="s">
        <v>3705</v>
      </c>
      <c r="C870" t="s">
        <v>714</v>
      </c>
      <c r="D870" t="s">
        <v>9</v>
      </c>
      <c r="E870" t="s">
        <v>9</v>
      </c>
      <c r="F870">
        <v>-15.5</v>
      </c>
      <c r="G870">
        <v>10</v>
      </c>
      <c r="H870">
        <v>0</v>
      </c>
      <c r="I870">
        <v>0</v>
      </c>
      <c r="J870">
        <v>43</v>
      </c>
      <c r="K870">
        <v>9.6999999999999993</v>
      </c>
      <c r="L870">
        <v>1</v>
      </c>
      <c r="M870">
        <v>1</v>
      </c>
      <c r="N870">
        <v>0</v>
      </c>
      <c r="O870">
        <v>1</v>
      </c>
      <c r="P870">
        <v>9</v>
      </c>
      <c r="Q870">
        <v>5</v>
      </c>
      <c r="R870">
        <v>9</v>
      </c>
      <c r="S870">
        <v>5</v>
      </c>
      <c r="T870">
        <v>0</v>
      </c>
      <c r="U870">
        <v>1</v>
      </c>
      <c r="V870">
        <v>4.38</v>
      </c>
      <c r="W870">
        <v>4.1500000000000004</v>
      </c>
      <c r="X870">
        <v>1.46</v>
      </c>
      <c r="Y870">
        <v>45</v>
      </c>
      <c r="Z870">
        <v>21</v>
      </c>
      <c r="AA870">
        <v>34</v>
      </c>
      <c r="AB870">
        <v>0.29599999999999999</v>
      </c>
      <c r="AC870">
        <v>0</v>
      </c>
      <c r="AD870" s="134">
        <f t="shared" si="116"/>
        <v>8.3505154639175263</v>
      </c>
      <c r="AE870" s="134">
        <f t="shared" si="117"/>
        <v>4.6391752577319592</v>
      </c>
      <c r="AF870" s="134">
        <f t="shared" si="118"/>
        <v>3.7113402061855671</v>
      </c>
      <c r="AH870" s="209">
        <f t="shared" si="121"/>
        <v>0</v>
      </c>
      <c r="AI870" s="209">
        <f t="shared" ca="1" si="122"/>
        <v>347</v>
      </c>
      <c r="AJ870" s="134">
        <f>(K870*'User Input'!$K$6)+(L870*'User Input'!$K$2)+(M870*'User Input'!$K$3)+(N870*'User Input'!$K$4)+(R870*'User Input'!$K$7)+(S870*'User Input'!$K$8)+(P870*'User Input'!$K$10)+(Q870*'User Input'!$K$9)+(O870*'User Input'!$K$11)+(I870*'User Input'!$K$12)</f>
        <v>16.599999999999994</v>
      </c>
      <c r="AK870">
        <f t="shared" si="124"/>
        <v>1.6599999999999995</v>
      </c>
      <c r="AL870" s="209">
        <f t="shared" ca="1" si="123"/>
        <v>736</v>
      </c>
      <c r="AM870" s="209">
        <f t="shared" ca="1" si="119"/>
        <v>306</v>
      </c>
      <c r="AN870" s="209">
        <f t="shared" ca="1" si="120"/>
        <v>728</v>
      </c>
    </row>
    <row r="871" spans="2:40" x14ac:dyDescent="0.2">
      <c r="B871" t="s">
        <v>3671</v>
      </c>
      <c r="C871" t="s">
        <v>7</v>
      </c>
      <c r="D871" t="s">
        <v>111</v>
      </c>
      <c r="E871" t="s">
        <v>111</v>
      </c>
      <c r="F871">
        <v>-15.5</v>
      </c>
      <c r="G871">
        <v>16</v>
      </c>
      <c r="H871">
        <v>2</v>
      </c>
      <c r="I871">
        <v>1</v>
      </c>
      <c r="J871">
        <v>101</v>
      </c>
      <c r="K871">
        <v>22.9</v>
      </c>
      <c r="L871">
        <v>1</v>
      </c>
      <c r="M871">
        <v>1</v>
      </c>
      <c r="N871">
        <v>0</v>
      </c>
      <c r="O871">
        <v>1</v>
      </c>
      <c r="P871">
        <v>24</v>
      </c>
      <c r="Q871">
        <v>12</v>
      </c>
      <c r="R871">
        <v>19</v>
      </c>
      <c r="S871">
        <v>10</v>
      </c>
      <c r="T871">
        <v>1</v>
      </c>
      <c r="U871">
        <v>3</v>
      </c>
      <c r="V871">
        <v>4.76</v>
      </c>
      <c r="W871">
        <v>4.29</v>
      </c>
      <c r="X871">
        <v>1.45</v>
      </c>
      <c r="Y871">
        <v>46</v>
      </c>
      <c r="Z871">
        <v>21</v>
      </c>
      <c r="AA871">
        <v>33</v>
      </c>
      <c r="AB871">
        <v>0.29899999999999999</v>
      </c>
      <c r="AC871">
        <v>0</v>
      </c>
      <c r="AD871" s="134">
        <f t="shared" si="116"/>
        <v>7.467248908296944</v>
      </c>
      <c r="AE871" s="134">
        <f t="shared" si="117"/>
        <v>3.9301310043668125</v>
      </c>
      <c r="AF871" s="134">
        <f t="shared" si="118"/>
        <v>3.5371179039301315</v>
      </c>
      <c r="AH871" s="209">
        <f t="shared" si="121"/>
        <v>1</v>
      </c>
      <c r="AI871" s="209">
        <f t="shared" ca="1" si="122"/>
        <v>241</v>
      </c>
      <c r="AJ871" s="134">
        <f>(K871*'User Input'!$K$6)+(L871*'User Input'!$K$2)+(M871*'User Input'!$K$3)+(N871*'User Input'!$K$4)+(R871*'User Input'!$K$7)+(S871*'User Input'!$K$8)+(P871*'User Input'!$K$10)+(Q871*'User Input'!$K$9)+(O871*'User Input'!$K$11)+(I871*'User Input'!$K$12)</f>
        <v>37.199999999999989</v>
      </c>
      <c r="AK871">
        <f t="shared" si="124"/>
        <v>0</v>
      </c>
      <c r="AL871" s="209">
        <f t="shared" ca="1" si="123"/>
        <v>623</v>
      </c>
      <c r="AM871" s="209">
        <f t="shared" ca="1" si="119"/>
        <v>142</v>
      </c>
      <c r="AN871" s="209">
        <f t="shared" ca="1" si="120"/>
        <v>541</v>
      </c>
    </row>
    <row r="872" spans="2:40" x14ac:dyDescent="0.2">
      <c r="B872" t="s">
        <v>2213</v>
      </c>
      <c r="C872" t="s">
        <v>339</v>
      </c>
      <c r="D872" t="s">
        <v>111</v>
      </c>
      <c r="E872" t="s">
        <v>111</v>
      </c>
      <c r="F872">
        <v>-15.5</v>
      </c>
      <c r="G872">
        <v>3</v>
      </c>
      <c r="H872">
        <v>3</v>
      </c>
      <c r="I872">
        <v>1</v>
      </c>
      <c r="J872">
        <v>66</v>
      </c>
      <c r="K872">
        <v>15.1</v>
      </c>
      <c r="L872">
        <v>1</v>
      </c>
      <c r="M872">
        <v>1</v>
      </c>
      <c r="N872">
        <v>0</v>
      </c>
      <c r="O872">
        <v>0</v>
      </c>
      <c r="P872">
        <v>15</v>
      </c>
      <c r="Q872">
        <v>7</v>
      </c>
      <c r="R872">
        <v>14</v>
      </c>
      <c r="S872">
        <v>7</v>
      </c>
      <c r="T872">
        <v>1</v>
      </c>
      <c r="U872">
        <v>2</v>
      </c>
      <c r="V872">
        <v>4.4000000000000004</v>
      </c>
      <c r="W872">
        <v>4.1100000000000003</v>
      </c>
      <c r="X872">
        <v>1.42</v>
      </c>
      <c r="Y872">
        <v>48</v>
      </c>
      <c r="Z872">
        <v>21</v>
      </c>
      <c r="AA872">
        <v>31</v>
      </c>
      <c r="AB872">
        <v>0.30099999999999999</v>
      </c>
      <c r="AC872">
        <v>0</v>
      </c>
      <c r="AD872" s="134">
        <f t="shared" si="116"/>
        <v>8.3443708609271532</v>
      </c>
      <c r="AE872" s="134">
        <f t="shared" si="117"/>
        <v>4.1721854304635766</v>
      </c>
      <c r="AF872" s="134">
        <f t="shared" si="118"/>
        <v>4.1721854304635766</v>
      </c>
      <c r="AH872" s="209">
        <f t="shared" si="121"/>
        <v>1</v>
      </c>
      <c r="AI872" s="209">
        <f t="shared" ca="1" si="122"/>
        <v>241</v>
      </c>
      <c r="AJ872" s="134">
        <f>(K872*'User Input'!$K$6)+(L872*'User Input'!$K$2)+(M872*'User Input'!$K$3)+(N872*'User Input'!$K$4)+(R872*'User Input'!$K$7)+(S872*'User Input'!$K$8)+(P872*'User Input'!$K$10)+(Q872*'User Input'!$K$9)+(O872*'User Input'!$K$11)+(I872*'User Input'!$K$12)</f>
        <v>28.299999999999997</v>
      </c>
      <c r="AK872">
        <f t="shared" si="124"/>
        <v>0</v>
      </c>
      <c r="AL872" s="209">
        <f t="shared" ca="1" si="123"/>
        <v>690</v>
      </c>
      <c r="AM872" s="209">
        <f t="shared" ca="1" si="119"/>
        <v>290</v>
      </c>
      <c r="AN872" s="209">
        <f t="shared" ca="1" si="120"/>
        <v>666</v>
      </c>
    </row>
    <row r="873" spans="2:40" x14ac:dyDescent="0.2">
      <c r="B873" t="s">
        <v>2467</v>
      </c>
      <c r="C873" t="s">
        <v>119</v>
      </c>
      <c r="D873" t="s">
        <v>111</v>
      </c>
      <c r="E873" t="s">
        <v>111</v>
      </c>
      <c r="F873">
        <v>-15.5</v>
      </c>
      <c r="G873">
        <v>16</v>
      </c>
      <c r="H873">
        <v>16</v>
      </c>
      <c r="I873">
        <v>5</v>
      </c>
      <c r="J873">
        <v>324</v>
      </c>
      <c r="K873">
        <v>72.900000000000006</v>
      </c>
      <c r="L873">
        <v>3</v>
      </c>
      <c r="M873">
        <v>6</v>
      </c>
      <c r="N873">
        <v>0</v>
      </c>
      <c r="O873">
        <v>0</v>
      </c>
      <c r="P873">
        <v>83</v>
      </c>
      <c r="Q873">
        <v>44</v>
      </c>
      <c r="R873">
        <v>47</v>
      </c>
      <c r="S873">
        <v>24</v>
      </c>
      <c r="T873">
        <v>3</v>
      </c>
      <c r="U873">
        <v>14</v>
      </c>
      <c r="V873">
        <v>5.45</v>
      </c>
      <c r="W873">
        <v>4.7699999999999996</v>
      </c>
      <c r="X873">
        <v>1.48</v>
      </c>
      <c r="Y873">
        <v>38</v>
      </c>
      <c r="Z873">
        <v>21</v>
      </c>
      <c r="AA873">
        <v>41</v>
      </c>
      <c r="AB873">
        <v>0.29399999999999998</v>
      </c>
      <c r="AC873">
        <v>0</v>
      </c>
      <c r="AD873" s="134">
        <f t="shared" si="116"/>
        <v>5.8024691358024683</v>
      </c>
      <c r="AE873" s="134">
        <f t="shared" si="117"/>
        <v>2.9629629629629628</v>
      </c>
      <c r="AF873" s="134">
        <f t="shared" si="118"/>
        <v>2.8395061728395055</v>
      </c>
      <c r="AH873" s="209">
        <f t="shared" si="121"/>
        <v>5</v>
      </c>
      <c r="AI873" s="209">
        <f t="shared" ca="1" si="122"/>
        <v>171</v>
      </c>
      <c r="AJ873" s="134">
        <f>(K873*'User Input'!$K$6)+(L873*'User Input'!$K$2)+(M873*'User Input'!$K$3)+(N873*'User Input'!$K$4)+(R873*'User Input'!$K$7)+(S873*'User Input'!$K$8)+(P873*'User Input'!$K$10)+(Q873*'User Input'!$K$9)+(O873*'User Input'!$K$11)+(I873*'User Input'!$K$12)</f>
        <v>97.200000000000017</v>
      </c>
      <c r="AK873">
        <f t="shared" si="124"/>
        <v>6.0750000000000011</v>
      </c>
      <c r="AL873" s="209">
        <f t="shared" ca="1" si="123"/>
        <v>343</v>
      </c>
      <c r="AM873" s="209">
        <f t="shared" ca="1" si="119"/>
        <v>19</v>
      </c>
      <c r="AN873" s="209">
        <f t="shared" ca="1" si="120"/>
        <v>134</v>
      </c>
    </row>
    <row r="874" spans="2:40" x14ac:dyDescent="0.2">
      <c r="B874" t="s">
        <v>2484</v>
      </c>
      <c r="C874" t="s">
        <v>339</v>
      </c>
      <c r="D874" t="s">
        <v>111</v>
      </c>
      <c r="E874" t="s">
        <v>111</v>
      </c>
      <c r="F874">
        <v>-15.5</v>
      </c>
      <c r="G874">
        <v>3</v>
      </c>
      <c r="H874">
        <v>3</v>
      </c>
      <c r="I874">
        <v>1</v>
      </c>
      <c r="J874">
        <v>72</v>
      </c>
      <c r="K874">
        <v>16.600000000000001</v>
      </c>
      <c r="L874">
        <v>1</v>
      </c>
      <c r="M874">
        <v>1</v>
      </c>
      <c r="N874">
        <v>0</v>
      </c>
      <c r="O874">
        <v>0</v>
      </c>
      <c r="P874">
        <v>17</v>
      </c>
      <c r="Q874">
        <v>9</v>
      </c>
      <c r="R874">
        <v>14</v>
      </c>
      <c r="S874">
        <v>6</v>
      </c>
      <c r="T874">
        <v>1</v>
      </c>
      <c r="U874">
        <v>3</v>
      </c>
      <c r="V874">
        <v>4.72</v>
      </c>
      <c r="W874">
        <v>4.2</v>
      </c>
      <c r="X874">
        <v>1.37</v>
      </c>
      <c r="Y874">
        <v>40</v>
      </c>
      <c r="Z874">
        <v>21</v>
      </c>
      <c r="AA874">
        <v>39</v>
      </c>
      <c r="AB874">
        <v>0.28899999999999998</v>
      </c>
      <c r="AC874">
        <v>0</v>
      </c>
      <c r="AD874" s="134">
        <f t="shared" si="116"/>
        <v>7.5903614457831319</v>
      </c>
      <c r="AE874" s="134">
        <f t="shared" si="117"/>
        <v>3.2530120481927707</v>
      </c>
      <c r="AF874" s="134">
        <f t="shared" si="118"/>
        <v>4.3373493975903612</v>
      </c>
      <c r="AH874" s="209">
        <f t="shared" si="121"/>
        <v>1</v>
      </c>
      <c r="AI874" s="209">
        <f t="shared" ca="1" si="122"/>
        <v>241</v>
      </c>
      <c r="AJ874" s="134">
        <f>(K874*'User Input'!$K$6)+(L874*'User Input'!$K$2)+(M874*'User Input'!$K$3)+(N874*'User Input'!$K$4)+(R874*'User Input'!$K$7)+(S874*'User Input'!$K$8)+(P874*'User Input'!$K$10)+(Q874*'User Input'!$K$9)+(O874*'User Input'!$K$11)+(I874*'User Input'!$K$12)</f>
        <v>29.800000000000004</v>
      </c>
      <c r="AK874">
        <f t="shared" si="124"/>
        <v>0</v>
      </c>
      <c r="AL874" s="209">
        <f t="shared" ca="1" si="123"/>
        <v>679</v>
      </c>
      <c r="AM874" s="209">
        <f t="shared" ca="1" si="119"/>
        <v>159</v>
      </c>
      <c r="AN874" s="209">
        <f t="shared" ca="1" si="120"/>
        <v>541</v>
      </c>
    </row>
    <row r="875" spans="2:40" x14ac:dyDescent="0.2">
      <c r="B875" t="s">
        <v>977</v>
      </c>
      <c r="C875" t="s">
        <v>141</v>
      </c>
      <c r="D875" t="s">
        <v>111</v>
      </c>
      <c r="E875" t="s">
        <v>111</v>
      </c>
      <c r="F875">
        <v>-15.6</v>
      </c>
      <c r="G875">
        <v>3</v>
      </c>
      <c r="H875">
        <v>3</v>
      </c>
      <c r="I875">
        <v>1</v>
      </c>
      <c r="J875">
        <v>65</v>
      </c>
      <c r="K875">
        <v>15</v>
      </c>
      <c r="L875">
        <v>1</v>
      </c>
      <c r="M875">
        <v>1</v>
      </c>
      <c r="N875">
        <v>0</v>
      </c>
      <c r="O875">
        <v>0</v>
      </c>
      <c r="P875">
        <v>16</v>
      </c>
      <c r="Q875">
        <v>7</v>
      </c>
      <c r="R875">
        <v>12</v>
      </c>
      <c r="S875">
        <v>6</v>
      </c>
      <c r="T875">
        <v>1</v>
      </c>
      <c r="U875">
        <v>2</v>
      </c>
      <c r="V875">
        <v>4.25</v>
      </c>
      <c r="W875">
        <v>3.98</v>
      </c>
      <c r="X875">
        <v>1.42</v>
      </c>
      <c r="Y875">
        <v>55</v>
      </c>
      <c r="Z875">
        <v>20</v>
      </c>
      <c r="AA875">
        <v>25</v>
      </c>
      <c r="AB875">
        <v>0.308</v>
      </c>
      <c r="AC875">
        <v>0</v>
      </c>
      <c r="AD875" s="134">
        <f t="shared" si="116"/>
        <v>7.2</v>
      </c>
      <c r="AE875" s="134">
        <f t="shared" si="117"/>
        <v>3.6</v>
      </c>
      <c r="AF875" s="134">
        <f t="shared" si="118"/>
        <v>3.6</v>
      </c>
      <c r="AH875" s="209">
        <f t="shared" si="121"/>
        <v>1</v>
      </c>
      <c r="AI875" s="209">
        <f t="shared" ca="1" si="122"/>
        <v>241</v>
      </c>
      <c r="AJ875" s="134">
        <f>(K875*'User Input'!$K$6)+(L875*'User Input'!$K$2)+(M875*'User Input'!$K$3)+(N875*'User Input'!$K$4)+(R875*'User Input'!$K$7)+(S875*'User Input'!$K$8)+(P875*'User Input'!$K$10)+(Q875*'User Input'!$K$9)+(O875*'User Input'!$K$11)+(I875*'User Input'!$K$12)</f>
        <v>27</v>
      </c>
      <c r="AK875">
        <f t="shared" si="124"/>
        <v>0</v>
      </c>
      <c r="AL875" s="209">
        <f t="shared" ca="1" si="123"/>
        <v>701</v>
      </c>
      <c r="AM875" s="209">
        <f t="shared" ca="1" si="119"/>
        <v>396</v>
      </c>
      <c r="AN875" s="209">
        <f t="shared" ca="1" si="120"/>
        <v>666</v>
      </c>
    </row>
    <row r="876" spans="2:40" x14ac:dyDescent="0.2">
      <c r="B876" t="s">
        <v>3674</v>
      </c>
      <c r="C876" t="s">
        <v>134</v>
      </c>
      <c r="D876" t="s">
        <v>111</v>
      </c>
      <c r="E876" t="s">
        <v>111</v>
      </c>
      <c r="F876">
        <v>-15.6</v>
      </c>
      <c r="G876">
        <v>3</v>
      </c>
      <c r="H876">
        <v>3</v>
      </c>
      <c r="I876">
        <v>1</v>
      </c>
      <c r="J876">
        <v>73</v>
      </c>
      <c r="K876">
        <v>16.600000000000001</v>
      </c>
      <c r="L876">
        <v>1</v>
      </c>
      <c r="M876">
        <v>1</v>
      </c>
      <c r="N876">
        <v>0</v>
      </c>
      <c r="O876">
        <v>0</v>
      </c>
      <c r="P876">
        <v>17</v>
      </c>
      <c r="Q876">
        <v>9</v>
      </c>
      <c r="R876">
        <v>15</v>
      </c>
      <c r="S876">
        <v>8</v>
      </c>
      <c r="T876">
        <v>1</v>
      </c>
      <c r="U876">
        <v>2</v>
      </c>
      <c r="V876">
        <v>4.8</v>
      </c>
      <c r="W876">
        <v>4.34</v>
      </c>
      <c r="X876">
        <v>1.46</v>
      </c>
      <c r="Y876">
        <v>44</v>
      </c>
      <c r="Z876">
        <v>20</v>
      </c>
      <c r="AA876">
        <v>36</v>
      </c>
      <c r="AB876">
        <v>0.29899999999999999</v>
      </c>
      <c r="AC876">
        <v>0</v>
      </c>
      <c r="AD876" s="134">
        <f t="shared" si="116"/>
        <v>8.1325301204819276</v>
      </c>
      <c r="AE876" s="134">
        <f t="shared" si="117"/>
        <v>4.3373493975903612</v>
      </c>
      <c r="AF876" s="134">
        <f t="shared" si="118"/>
        <v>3.7951807228915664</v>
      </c>
      <c r="AH876" s="209">
        <f t="shared" si="121"/>
        <v>1</v>
      </c>
      <c r="AI876" s="209">
        <f t="shared" ca="1" si="122"/>
        <v>241</v>
      </c>
      <c r="AJ876" s="134">
        <f>(K876*'User Input'!$K$6)+(L876*'User Input'!$K$2)+(M876*'User Input'!$K$3)+(N876*'User Input'!$K$4)+(R876*'User Input'!$K$7)+(S876*'User Input'!$K$8)+(P876*'User Input'!$K$10)+(Q876*'User Input'!$K$9)+(O876*'User Input'!$K$11)+(I876*'User Input'!$K$12)</f>
        <v>28.300000000000004</v>
      </c>
      <c r="AK876">
        <f t="shared" si="124"/>
        <v>0</v>
      </c>
      <c r="AL876" s="209">
        <f t="shared" ca="1" si="123"/>
        <v>689</v>
      </c>
      <c r="AM876" s="209">
        <f t="shared" ca="1" si="119"/>
        <v>131</v>
      </c>
      <c r="AN876" s="209">
        <f t="shared" ca="1" si="120"/>
        <v>666</v>
      </c>
    </row>
    <row r="877" spans="2:40" x14ac:dyDescent="0.2">
      <c r="B877" t="s">
        <v>1361</v>
      </c>
      <c r="C877" t="s">
        <v>810</v>
      </c>
      <c r="D877" t="s">
        <v>111</v>
      </c>
      <c r="E877" t="s">
        <v>111</v>
      </c>
      <c r="F877">
        <v>-15.6</v>
      </c>
      <c r="G877">
        <v>3</v>
      </c>
      <c r="H877">
        <v>3</v>
      </c>
      <c r="I877">
        <v>1</v>
      </c>
      <c r="J877">
        <v>71</v>
      </c>
      <c r="K877">
        <v>16.100000000000001</v>
      </c>
      <c r="L877">
        <v>1</v>
      </c>
      <c r="M877">
        <v>1</v>
      </c>
      <c r="N877">
        <v>0</v>
      </c>
      <c r="O877">
        <v>0</v>
      </c>
      <c r="P877">
        <v>15</v>
      </c>
      <c r="Q877">
        <v>8</v>
      </c>
      <c r="R877">
        <v>16</v>
      </c>
      <c r="S877">
        <v>9</v>
      </c>
      <c r="T877">
        <v>1</v>
      </c>
      <c r="U877">
        <v>2</v>
      </c>
      <c r="V877">
        <v>4.68</v>
      </c>
      <c r="W877">
        <v>4.34</v>
      </c>
      <c r="X877">
        <v>1.48</v>
      </c>
      <c r="Y877">
        <v>43</v>
      </c>
      <c r="Z877">
        <v>20</v>
      </c>
      <c r="AA877">
        <v>37</v>
      </c>
      <c r="AB877">
        <v>0.29399999999999998</v>
      </c>
      <c r="AC877">
        <v>0</v>
      </c>
      <c r="AD877" s="134">
        <f t="shared" si="116"/>
        <v>8.9440993788819867</v>
      </c>
      <c r="AE877" s="134">
        <f t="shared" si="117"/>
        <v>5.0310559006211175</v>
      </c>
      <c r="AF877" s="134">
        <f t="shared" si="118"/>
        <v>3.9130434782608692</v>
      </c>
      <c r="AH877" s="209">
        <f t="shared" si="121"/>
        <v>1</v>
      </c>
      <c r="AI877" s="209">
        <f t="shared" ca="1" si="122"/>
        <v>241</v>
      </c>
      <c r="AJ877" s="134">
        <f>(K877*'User Input'!$K$6)+(L877*'User Input'!$K$2)+(M877*'User Input'!$K$3)+(N877*'User Input'!$K$4)+(R877*'User Input'!$K$7)+(S877*'User Input'!$K$8)+(P877*'User Input'!$K$10)+(Q877*'User Input'!$K$9)+(O877*'User Input'!$K$11)+(I877*'User Input'!$K$12)</f>
        <v>29.300000000000004</v>
      </c>
      <c r="AK877">
        <f t="shared" si="124"/>
        <v>0</v>
      </c>
      <c r="AL877" s="209">
        <f t="shared" ca="1" si="123"/>
        <v>681</v>
      </c>
      <c r="AM877" s="209">
        <f t="shared" ca="1" si="119"/>
        <v>175</v>
      </c>
      <c r="AN877" s="209">
        <f t="shared" ca="1" si="120"/>
        <v>666</v>
      </c>
    </row>
    <row r="878" spans="2:40" x14ac:dyDescent="0.2">
      <c r="B878" t="s">
        <v>3672</v>
      </c>
      <c r="C878" t="s">
        <v>131</v>
      </c>
      <c r="D878" t="s">
        <v>9</v>
      </c>
      <c r="E878" t="s">
        <v>9</v>
      </c>
      <c r="F878">
        <v>-15.6</v>
      </c>
      <c r="G878">
        <v>24</v>
      </c>
      <c r="H878">
        <v>0</v>
      </c>
      <c r="I878">
        <v>0</v>
      </c>
      <c r="J878">
        <v>111</v>
      </c>
      <c r="K878">
        <v>24.3</v>
      </c>
      <c r="L878">
        <v>1</v>
      </c>
      <c r="M878">
        <v>1</v>
      </c>
      <c r="N878">
        <v>0</v>
      </c>
      <c r="O878">
        <v>2</v>
      </c>
      <c r="P878">
        <v>24</v>
      </c>
      <c r="Q878">
        <v>14</v>
      </c>
      <c r="R878">
        <v>20</v>
      </c>
      <c r="S878">
        <v>15</v>
      </c>
      <c r="T878">
        <v>1</v>
      </c>
      <c r="U878">
        <v>4</v>
      </c>
      <c r="V878">
        <v>5.08</v>
      </c>
      <c r="W878">
        <v>4.83</v>
      </c>
      <c r="X878">
        <v>1.6</v>
      </c>
      <c r="Y878">
        <v>40</v>
      </c>
      <c r="Z878">
        <v>21</v>
      </c>
      <c r="AA878">
        <v>40</v>
      </c>
      <c r="AB878">
        <v>0.28899999999999998</v>
      </c>
      <c r="AC878">
        <v>0</v>
      </c>
      <c r="AD878" s="134">
        <f t="shared" si="116"/>
        <v>7.4074074074074074</v>
      </c>
      <c r="AE878" s="134">
        <f t="shared" si="117"/>
        <v>5.5555555555555554</v>
      </c>
      <c r="AF878" s="134">
        <f t="shared" si="118"/>
        <v>1.8518518518518521</v>
      </c>
      <c r="AH878" s="209">
        <f t="shared" si="121"/>
        <v>0</v>
      </c>
      <c r="AI878" s="209">
        <f t="shared" ca="1" si="122"/>
        <v>347</v>
      </c>
      <c r="AJ878" s="134">
        <f>(K878*'User Input'!$K$6)+(L878*'User Input'!$K$2)+(M878*'User Input'!$K$3)+(N878*'User Input'!$K$4)+(R878*'User Input'!$K$7)+(S878*'User Input'!$K$8)+(P878*'User Input'!$K$10)+(Q878*'User Input'!$K$9)+(O878*'User Input'!$K$11)+(I878*'User Input'!$K$12)</f>
        <v>31.900000000000006</v>
      </c>
      <c r="AK878">
        <f t="shared" si="124"/>
        <v>1.3291666666666668</v>
      </c>
      <c r="AL878" s="209">
        <f t="shared" ca="1" si="123"/>
        <v>662</v>
      </c>
      <c r="AM878" s="209">
        <f t="shared" ca="1" si="119"/>
        <v>68</v>
      </c>
      <c r="AN878" s="209">
        <f t="shared" ca="1" si="120"/>
        <v>466</v>
      </c>
    </row>
    <row r="879" spans="2:40" x14ac:dyDescent="0.2">
      <c r="B879" t="s">
        <v>2219</v>
      </c>
      <c r="C879" t="s">
        <v>135</v>
      </c>
      <c r="D879" t="s">
        <v>111</v>
      </c>
      <c r="E879" t="s">
        <v>111</v>
      </c>
      <c r="F879">
        <v>-15.6</v>
      </c>
      <c r="G879">
        <v>3</v>
      </c>
      <c r="H879">
        <v>3</v>
      </c>
      <c r="I879">
        <v>1</v>
      </c>
      <c r="J879">
        <v>71</v>
      </c>
      <c r="K879">
        <v>16.100000000000001</v>
      </c>
      <c r="L879">
        <v>1</v>
      </c>
      <c r="M879">
        <v>1</v>
      </c>
      <c r="N879">
        <v>0</v>
      </c>
      <c r="O879">
        <v>0</v>
      </c>
      <c r="P879">
        <v>16</v>
      </c>
      <c r="Q879">
        <v>8</v>
      </c>
      <c r="R879">
        <v>14</v>
      </c>
      <c r="S879">
        <v>7</v>
      </c>
      <c r="T879">
        <v>1</v>
      </c>
      <c r="U879">
        <v>2</v>
      </c>
      <c r="V879">
        <v>4.41</v>
      </c>
      <c r="W879">
        <v>4.18</v>
      </c>
      <c r="X879">
        <v>1.44</v>
      </c>
      <c r="Y879">
        <v>49</v>
      </c>
      <c r="Z879">
        <v>21</v>
      </c>
      <c r="AA879">
        <v>30</v>
      </c>
      <c r="AB879">
        <v>0.30099999999999999</v>
      </c>
      <c r="AC879">
        <v>0</v>
      </c>
      <c r="AD879" s="134">
        <f t="shared" si="116"/>
        <v>7.8260869565217384</v>
      </c>
      <c r="AE879" s="134">
        <f t="shared" si="117"/>
        <v>3.9130434782608692</v>
      </c>
      <c r="AF879" s="134">
        <f t="shared" si="118"/>
        <v>3.9130434782608692</v>
      </c>
      <c r="AH879" s="209">
        <f t="shared" si="121"/>
        <v>1</v>
      </c>
      <c r="AI879" s="209">
        <f t="shared" ca="1" si="122"/>
        <v>241</v>
      </c>
      <c r="AJ879" s="134">
        <f>(K879*'User Input'!$K$6)+(L879*'User Input'!$K$2)+(M879*'User Input'!$K$3)+(N879*'User Input'!$K$4)+(R879*'User Input'!$K$7)+(S879*'User Input'!$K$8)+(P879*'User Input'!$K$10)+(Q879*'User Input'!$K$9)+(O879*'User Input'!$K$11)+(I879*'User Input'!$K$12)</f>
        <v>29.300000000000004</v>
      </c>
      <c r="AK879">
        <f t="shared" si="124"/>
        <v>0</v>
      </c>
      <c r="AL879" s="209">
        <f t="shared" ca="1" si="123"/>
        <v>681</v>
      </c>
      <c r="AM879" s="209">
        <f t="shared" ca="1" si="119"/>
        <v>285</v>
      </c>
      <c r="AN879" s="209">
        <f t="shared" ca="1" si="120"/>
        <v>666</v>
      </c>
    </row>
    <row r="880" spans="2:40" x14ac:dyDescent="0.2">
      <c r="B880" t="s">
        <v>2414</v>
      </c>
      <c r="C880" t="s">
        <v>7</v>
      </c>
      <c r="D880" t="s">
        <v>111</v>
      </c>
      <c r="E880" t="s">
        <v>111</v>
      </c>
      <c r="F880">
        <v>-15.6</v>
      </c>
      <c r="G880">
        <v>3</v>
      </c>
      <c r="H880">
        <v>3</v>
      </c>
      <c r="I880">
        <v>1</v>
      </c>
      <c r="J880">
        <v>72</v>
      </c>
      <c r="K880">
        <v>16.600000000000001</v>
      </c>
      <c r="L880">
        <v>1</v>
      </c>
      <c r="M880">
        <v>1</v>
      </c>
      <c r="N880">
        <v>0</v>
      </c>
      <c r="O880">
        <v>0</v>
      </c>
      <c r="P880">
        <v>18</v>
      </c>
      <c r="Q880">
        <v>9</v>
      </c>
      <c r="R880">
        <v>13</v>
      </c>
      <c r="S880">
        <v>5</v>
      </c>
      <c r="T880">
        <v>1</v>
      </c>
      <c r="U880">
        <v>3</v>
      </c>
      <c r="V880">
        <v>4.79</v>
      </c>
      <c r="W880">
        <v>4.18</v>
      </c>
      <c r="X880">
        <v>1.38</v>
      </c>
      <c r="Y880">
        <v>44</v>
      </c>
      <c r="Z880">
        <v>21</v>
      </c>
      <c r="AA880">
        <v>36</v>
      </c>
      <c r="AB880">
        <v>0.29599999999999999</v>
      </c>
      <c r="AC880">
        <v>0</v>
      </c>
      <c r="AD880" s="134">
        <f t="shared" si="116"/>
        <v>7.0481927710843371</v>
      </c>
      <c r="AE880" s="134">
        <f t="shared" si="117"/>
        <v>2.7108433734939759</v>
      </c>
      <c r="AF880" s="134">
        <f t="shared" si="118"/>
        <v>4.3373493975903612</v>
      </c>
      <c r="AH880" s="209">
        <f t="shared" si="121"/>
        <v>1</v>
      </c>
      <c r="AI880" s="209">
        <f t="shared" ca="1" si="122"/>
        <v>241</v>
      </c>
      <c r="AJ880" s="134">
        <f>(K880*'User Input'!$K$6)+(L880*'User Input'!$K$2)+(M880*'User Input'!$K$3)+(N880*'User Input'!$K$4)+(R880*'User Input'!$K$7)+(S880*'User Input'!$K$8)+(P880*'User Input'!$K$10)+(Q880*'User Input'!$K$9)+(O880*'User Input'!$K$11)+(I880*'User Input'!$K$12)</f>
        <v>29.300000000000004</v>
      </c>
      <c r="AK880">
        <f t="shared" si="124"/>
        <v>0</v>
      </c>
      <c r="AL880" s="209">
        <f t="shared" ca="1" si="123"/>
        <v>681</v>
      </c>
      <c r="AM880" s="209">
        <f t="shared" ca="1" si="119"/>
        <v>132</v>
      </c>
      <c r="AN880" s="209">
        <f t="shared" ca="1" si="120"/>
        <v>541</v>
      </c>
    </row>
    <row r="881" spans="2:40" x14ac:dyDescent="0.2">
      <c r="B881" t="s">
        <v>622</v>
      </c>
      <c r="C881" t="s">
        <v>8</v>
      </c>
      <c r="D881" t="s">
        <v>9</v>
      </c>
      <c r="E881" t="s">
        <v>9</v>
      </c>
      <c r="F881">
        <v>-15.7</v>
      </c>
      <c r="G881">
        <v>10</v>
      </c>
      <c r="H881">
        <v>0</v>
      </c>
      <c r="I881">
        <v>0</v>
      </c>
      <c r="J881">
        <v>25</v>
      </c>
      <c r="K881">
        <v>5.8</v>
      </c>
      <c r="L881">
        <v>0</v>
      </c>
      <c r="M881">
        <v>0</v>
      </c>
      <c r="N881">
        <v>0</v>
      </c>
      <c r="O881">
        <v>2</v>
      </c>
      <c r="P881">
        <v>6</v>
      </c>
      <c r="Q881">
        <v>3</v>
      </c>
      <c r="R881">
        <v>6</v>
      </c>
      <c r="S881">
        <v>2</v>
      </c>
      <c r="T881">
        <v>0</v>
      </c>
      <c r="U881">
        <v>1</v>
      </c>
      <c r="V881">
        <v>4.08</v>
      </c>
      <c r="W881">
        <v>3.54</v>
      </c>
      <c r="X881">
        <v>1.31</v>
      </c>
      <c r="Y881">
        <v>40</v>
      </c>
      <c r="Z881">
        <v>21</v>
      </c>
      <c r="AA881">
        <v>39</v>
      </c>
      <c r="AB881">
        <v>0.29799999999999999</v>
      </c>
      <c r="AC881">
        <v>0</v>
      </c>
      <c r="AD881" s="134">
        <f t="shared" si="116"/>
        <v>9.3103448275862064</v>
      </c>
      <c r="AE881" s="134">
        <f t="shared" si="117"/>
        <v>3.103448275862069</v>
      </c>
      <c r="AF881" s="134">
        <f t="shared" si="118"/>
        <v>6.206896551724137</v>
      </c>
      <c r="AH881" s="209">
        <f t="shared" si="121"/>
        <v>0</v>
      </c>
      <c r="AI881" s="209">
        <f t="shared" ca="1" si="122"/>
        <v>347</v>
      </c>
      <c r="AJ881" s="134">
        <f>(K881*'User Input'!$K$6)+(L881*'User Input'!$K$2)+(M881*'User Input'!$K$3)+(N881*'User Input'!$K$4)+(R881*'User Input'!$K$7)+(S881*'User Input'!$K$8)+(P881*'User Input'!$K$10)+(Q881*'User Input'!$K$9)+(O881*'User Input'!$K$11)+(I881*'User Input'!$K$12)</f>
        <v>9.3999999999999986</v>
      </c>
      <c r="AK881">
        <f t="shared" si="124"/>
        <v>0.93999999999999984</v>
      </c>
      <c r="AL881" s="209">
        <f t="shared" ca="1" si="123"/>
        <v>761</v>
      </c>
      <c r="AM881" s="209">
        <f t="shared" ca="1" si="119"/>
        <v>488</v>
      </c>
      <c r="AN881" s="209">
        <f t="shared" ca="1" si="120"/>
        <v>728</v>
      </c>
    </row>
    <row r="882" spans="2:40" x14ac:dyDescent="0.2">
      <c r="B882" t="s">
        <v>876</v>
      </c>
      <c r="C882" t="s">
        <v>121</v>
      </c>
      <c r="D882" t="s">
        <v>9</v>
      </c>
      <c r="E882" t="s">
        <v>9</v>
      </c>
      <c r="F882">
        <v>-15.7</v>
      </c>
      <c r="G882">
        <v>10</v>
      </c>
      <c r="H882">
        <v>0</v>
      </c>
      <c r="I882">
        <v>0</v>
      </c>
      <c r="J882">
        <v>47</v>
      </c>
      <c r="K882">
        <v>10.7</v>
      </c>
      <c r="L882">
        <v>1</v>
      </c>
      <c r="M882">
        <v>1</v>
      </c>
      <c r="N882">
        <v>0</v>
      </c>
      <c r="O882">
        <v>1</v>
      </c>
      <c r="P882">
        <v>11</v>
      </c>
      <c r="Q882">
        <v>5</v>
      </c>
      <c r="R882">
        <v>8</v>
      </c>
      <c r="S882">
        <v>4</v>
      </c>
      <c r="T882">
        <v>1</v>
      </c>
      <c r="U882">
        <v>1</v>
      </c>
      <c r="V882">
        <v>4.43</v>
      </c>
      <c r="W882">
        <v>4.1399999999999997</v>
      </c>
      <c r="X882">
        <v>1.43</v>
      </c>
      <c r="Y882">
        <v>50</v>
      </c>
      <c r="Z882">
        <v>20</v>
      </c>
      <c r="AA882">
        <v>29</v>
      </c>
      <c r="AB882">
        <v>0.30199999999999999</v>
      </c>
      <c r="AC882">
        <v>0</v>
      </c>
      <c r="AD882" s="134">
        <f t="shared" si="116"/>
        <v>6.7289719626168232</v>
      </c>
      <c r="AE882" s="134">
        <f t="shared" si="117"/>
        <v>3.3644859813084116</v>
      </c>
      <c r="AF882" s="134">
        <f t="shared" si="118"/>
        <v>3.3644859813084116</v>
      </c>
      <c r="AH882" s="209">
        <f t="shared" si="121"/>
        <v>0</v>
      </c>
      <c r="AI882" s="209">
        <f t="shared" ca="1" si="122"/>
        <v>347</v>
      </c>
      <c r="AJ882" s="134">
        <f>(K882*'User Input'!$K$6)+(L882*'User Input'!$K$2)+(M882*'User Input'!$K$3)+(N882*'User Input'!$K$4)+(R882*'User Input'!$K$7)+(S882*'User Input'!$K$8)+(P882*'User Input'!$K$10)+(Q882*'User Input'!$K$9)+(O882*'User Input'!$K$11)+(I882*'User Input'!$K$12)</f>
        <v>18.099999999999994</v>
      </c>
      <c r="AK882">
        <f t="shared" si="124"/>
        <v>1.8099999999999994</v>
      </c>
      <c r="AL882" s="209">
        <f t="shared" ca="1" si="123"/>
        <v>725</v>
      </c>
      <c r="AM882" s="209">
        <f t="shared" ca="1" si="119"/>
        <v>279</v>
      </c>
      <c r="AN882" s="209">
        <f t="shared" ca="1" si="120"/>
        <v>728</v>
      </c>
    </row>
    <row r="883" spans="2:40" x14ac:dyDescent="0.2">
      <c r="B883" t="s">
        <v>3673</v>
      </c>
      <c r="C883" t="s">
        <v>115</v>
      </c>
      <c r="D883" t="s">
        <v>9</v>
      </c>
      <c r="E883" t="s">
        <v>9</v>
      </c>
      <c r="F883">
        <v>-15.7</v>
      </c>
      <c r="G883">
        <v>24</v>
      </c>
      <c r="H883">
        <v>0</v>
      </c>
      <c r="I883">
        <v>0</v>
      </c>
      <c r="J883">
        <v>88</v>
      </c>
      <c r="K883">
        <v>19.399999999999999</v>
      </c>
      <c r="L883">
        <v>1</v>
      </c>
      <c r="M883">
        <v>1</v>
      </c>
      <c r="N883">
        <v>0</v>
      </c>
      <c r="O883">
        <v>4</v>
      </c>
      <c r="P883">
        <v>19</v>
      </c>
      <c r="Q883">
        <v>11</v>
      </c>
      <c r="R883">
        <v>17</v>
      </c>
      <c r="S883">
        <v>11</v>
      </c>
      <c r="T883">
        <v>1</v>
      </c>
      <c r="U883">
        <v>3</v>
      </c>
      <c r="V883">
        <v>5.14</v>
      </c>
      <c r="W883">
        <v>4.68</v>
      </c>
      <c r="X883">
        <v>1.55</v>
      </c>
      <c r="Y883">
        <v>35</v>
      </c>
      <c r="Z883">
        <v>21</v>
      </c>
      <c r="AA883">
        <v>45</v>
      </c>
      <c r="AB883">
        <v>0.28599999999999998</v>
      </c>
      <c r="AC883">
        <v>0</v>
      </c>
      <c r="AD883" s="134">
        <f t="shared" si="116"/>
        <v>7.8865979381443303</v>
      </c>
      <c r="AE883" s="134">
        <f t="shared" si="117"/>
        <v>5.1030927835051552</v>
      </c>
      <c r="AF883" s="134">
        <f t="shared" si="118"/>
        <v>2.7835051546391751</v>
      </c>
      <c r="AH883" s="209">
        <f t="shared" si="121"/>
        <v>0</v>
      </c>
      <c r="AI883" s="209">
        <f t="shared" ca="1" si="122"/>
        <v>347</v>
      </c>
      <c r="AJ883" s="134">
        <f>(K883*'User Input'!$K$6)+(L883*'User Input'!$K$2)+(M883*'User Input'!$K$3)+(N883*'User Input'!$K$4)+(R883*'User Input'!$K$7)+(S883*'User Input'!$K$8)+(P883*'User Input'!$K$10)+(Q883*'User Input'!$K$9)+(O883*'User Input'!$K$11)+(I883*'User Input'!$K$12)</f>
        <v>27.699999999999989</v>
      </c>
      <c r="AK883">
        <f t="shared" si="124"/>
        <v>1.1541666666666661</v>
      </c>
      <c r="AL883" s="209">
        <f t="shared" ca="1" si="123"/>
        <v>693</v>
      </c>
      <c r="AM883" s="209">
        <f t="shared" ca="1" si="119"/>
        <v>56</v>
      </c>
      <c r="AN883" s="209">
        <f t="shared" ca="1" si="120"/>
        <v>541</v>
      </c>
    </row>
    <row r="884" spans="2:40" x14ac:dyDescent="0.2">
      <c r="B884" t="s">
        <v>2493</v>
      </c>
      <c r="C884" t="s">
        <v>716</v>
      </c>
      <c r="D884" t="s">
        <v>9</v>
      </c>
      <c r="E884" t="s">
        <v>9</v>
      </c>
      <c r="F884">
        <v>-15.7</v>
      </c>
      <c r="G884">
        <v>24</v>
      </c>
      <c r="H884">
        <v>0</v>
      </c>
      <c r="I884">
        <v>0</v>
      </c>
      <c r="J884">
        <v>110</v>
      </c>
      <c r="K884">
        <v>24.3</v>
      </c>
      <c r="L884">
        <v>1</v>
      </c>
      <c r="M884">
        <v>2</v>
      </c>
      <c r="N884">
        <v>0</v>
      </c>
      <c r="O884">
        <v>2</v>
      </c>
      <c r="P884">
        <v>27</v>
      </c>
      <c r="Q884">
        <v>14</v>
      </c>
      <c r="R884">
        <v>16</v>
      </c>
      <c r="S884">
        <v>12</v>
      </c>
      <c r="T884">
        <v>1</v>
      </c>
      <c r="U884">
        <v>3</v>
      </c>
      <c r="V884">
        <v>5.05</v>
      </c>
      <c r="W884">
        <v>4.91</v>
      </c>
      <c r="X884">
        <v>1.57</v>
      </c>
      <c r="Y884">
        <v>48</v>
      </c>
      <c r="Z884">
        <v>21</v>
      </c>
      <c r="AA884">
        <v>32</v>
      </c>
      <c r="AB884">
        <v>0.29699999999999999</v>
      </c>
      <c r="AC884">
        <v>0</v>
      </c>
      <c r="AD884" s="134">
        <f t="shared" si="116"/>
        <v>5.9259259259259256</v>
      </c>
      <c r="AE884" s="134">
        <f t="shared" si="117"/>
        <v>4.4444444444444446</v>
      </c>
      <c r="AF884" s="134">
        <f t="shared" si="118"/>
        <v>1.481481481481481</v>
      </c>
      <c r="AH884" s="209">
        <f t="shared" si="121"/>
        <v>0</v>
      </c>
      <c r="AI884" s="209">
        <f t="shared" ca="1" si="122"/>
        <v>347</v>
      </c>
      <c r="AJ884" s="134">
        <f>(K884*'User Input'!$K$6)+(L884*'User Input'!$K$2)+(M884*'User Input'!$K$3)+(N884*'User Input'!$K$4)+(R884*'User Input'!$K$7)+(S884*'User Input'!$K$8)+(P884*'User Input'!$K$10)+(Q884*'User Input'!$K$9)+(O884*'User Input'!$K$11)+(I884*'User Input'!$K$12)</f>
        <v>24.900000000000006</v>
      </c>
      <c r="AK884">
        <f t="shared" si="124"/>
        <v>1.0375000000000003</v>
      </c>
      <c r="AL884" s="209">
        <f t="shared" ca="1" si="123"/>
        <v>710</v>
      </c>
      <c r="AM884" s="209">
        <f t="shared" ca="1" si="119"/>
        <v>74</v>
      </c>
      <c r="AN884" s="209">
        <f t="shared" ca="1" si="120"/>
        <v>541</v>
      </c>
    </row>
    <row r="885" spans="2:40" x14ac:dyDescent="0.2">
      <c r="B885" t="s">
        <v>456</v>
      </c>
      <c r="C885" t="s">
        <v>340</v>
      </c>
      <c r="D885" t="s">
        <v>9</v>
      </c>
      <c r="E885" t="s">
        <v>9</v>
      </c>
      <c r="F885">
        <v>-15.8</v>
      </c>
      <c r="G885">
        <v>10</v>
      </c>
      <c r="H885">
        <v>0</v>
      </c>
      <c r="I885">
        <v>0</v>
      </c>
      <c r="J885">
        <v>30</v>
      </c>
      <c r="K885">
        <v>6.8</v>
      </c>
      <c r="L885">
        <v>0</v>
      </c>
      <c r="M885">
        <v>0</v>
      </c>
      <c r="N885">
        <v>0</v>
      </c>
      <c r="O885">
        <v>2</v>
      </c>
      <c r="P885">
        <v>6</v>
      </c>
      <c r="Q885">
        <v>3</v>
      </c>
      <c r="R885">
        <v>7</v>
      </c>
      <c r="S885">
        <v>3</v>
      </c>
      <c r="T885">
        <v>0</v>
      </c>
      <c r="U885">
        <v>1</v>
      </c>
      <c r="V885">
        <v>4.41</v>
      </c>
      <c r="W885">
        <v>4</v>
      </c>
      <c r="X885">
        <v>1.43</v>
      </c>
      <c r="Y885">
        <v>38</v>
      </c>
      <c r="Z885">
        <v>21</v>
      </c>
      <c r="AA885">
        <v>41</v>
      </c>
      <c r="AB885">
        <v>0.28999999999999998</v>
      </c>
      <c r="AC885">
        <v>0</v>
      </c>
      <c r="AD885" s="134">
        <f t="shared" si="116"/>
        <v>9.264705882352942</v>
      </c>
      <c r="AE885" s="134">
        <f t="shared" si="117"/>
        <v>3.9705882352941178</v>
      </c>
      <c r="AF885" s="134">
        <f t="shared" si="118"/>
        <v>5.2941176470588243</v>
      </c>
      <c r="AH885" s="209">
        <f t="shared" si="121"/>
        <v>0</v>
      </c>
      <c r="AI885" s="209">
        <f t="shared" ca="1" si="122"/>
        <v>347</v>
      </c>
      <c r="AJ885" s="134">
        <f>(K885*'User Input'!$K$6)+(L885*'User Input'!$K$2)+(M885*'User Input'!$K$3)+(N885*'User Input'!$K$4)+(R885*'User Input'!$K$7)+(S885*'User Input'!$K$8)+(P885*'User Input'!$K$10)+(Q885*'User Input'!$K$9)+(O885*'User Input'!$K$11)+(I885*'User Input'!$K$12)</f>
        <v>11.899999999999999</v>
      </c>
      <c r="AK885">
        <f t="shared" si="124"/>
        <v>1.19</v>
      </c>
      <c r="AL885" s="209">
        <f t="shared" ca="1" si="123"/>
        <v>750</v>
      </c>
      <c r="AM885" s="209">
        <f t="shared" ca="1" si="119"/>
        <v>285</v>
      </c>
      <c r="AN885" s="209">
        <f t="shared" ca="1" si="120"/>
        <v>728</v>
      </c>
    </row>
    <row r="886" spans="2:40" x14ac:dyDescent="0.2">
      <c r="B886" t="s">
        <v>584</v>
      </c>
      <c r="C886" t="s">
        <v>121</v>
      </c>
      <c r="D886" t="s">
        <v>9</v>
      </c>
      <c r="E886" t="s">
        <v>9</v>
      </c>
      <c r="F886">
        <v>-15.8</v>
      </c>
      <c r="G886">
        <v>10</v>
      </c>
      <c r="H886">
        <v>0</v>
      </c>
      <c r="I886">
        <v>0</v>
      </c>
      <c r="J886">
        <v>43</v>
      </c>
      <c r="K886">
        <v>9.6999999999999993</v>
      </c>
      <c r="L886">
        <v>1</v>
      </c>
      <c r="M886">
        <v>1</v>
      </c>
      <c r="N886">
        <v>0</v>
      </c>
      <c r="O886">
        <v>2</v>
      </c>
      <c r="P886">
        <v>10</v>
      </c>
      <c r="Q886">
        <v>5</v>
      </c>
      <c r="R886">
        <v>7</v>
      </c>
      <c r="S886">
        <v>4</v>
      </c>
      <c r="T886">
        <v>0</v>
      </c>
      <c r="U886">
        <v>1</v>
      </c>
      <c r="V886">
        <v>4.6399999999999997</v>
      </c>
      <c r="W886">
        <v>4.18</v>
      </c>
      <c r="X886">
        <v>1.44</v>
      </c>
      <c r="Y886">
        <v>46</v>
      </c>
      <c r="Z886">
        <v>21</v>
      </c>
      <c r="AA886">
        <v>33</v>
      </c>
      <c r="AB886">
        <v>0.30299999999999999</v>
      </c>
      <c r="AC886">
        <v>0</v>
      </c>
      <c r="AD886" s="134">
        <f t="shared" ref="AD886:AD949" si="125">R886*9/K886</f>
        <v>6.4948453608247432</v>
      </c>
      <c r="AE886" s="134">
        <f t="shared" ref="AE886:AE949" si="126">S886*9/K886</f>
        <v>3.7113402061855671</v>
      </c>
      <c r="AF886" s="134">
        <f t="shared" ref="AF886:AF949" si="127">AD886-AE886</f>
        <v>2.783505154639176</v>
      </c>
      <c r="AH886" s="209">
        <f t="shared" si="121"/>
        <v>0</v>
      </c>
      <c r="AI886" s="209">
        <f t="shared" ca="1" si="122"/>
        <v>347</v>
      </c>
      <c r="AJ886" s="134">
        <f>(K886*'User Input'!$K$6)+(L886*'User Input'!$K$2)+(M886*'User Input'!$K$3)+(N886*'User Input'!$K$4)+(R886*'User Input'!$K$7)+(S886*'User Input'!$K$8)+(P886*'User Input'!$K$10)+(Q886*'User Input'!$K$9)+(O886*'User Input'!$K$11)+(I886*'User Input'!$K$12)</f>
        <v>15.599999999999994</v>
      </c>
      <c r="AK886">
        <f t="shared" si="124"/>
        <v>1.5599999999999994</v>
      </c>
      <c r="AL886" s="209">
        <f t="shared" ca="1" si="123"/>
        <v>740</v>
      </c>
      <c r="AM886" s="209">
        <f t="shared" ref="AM886:AM949" ca="1" si="128">RANK(V886,OFFSET($V$182,0,0,COUNTA(V:V)+1,1))</f>
        <v>201</v>
      </c>
      <c r="AN886" s="209">
        <f t="shared" ref="AN886:AN949" ca="1" si="129">RANK(U886,OFFSET($U$182,0,0,COUNTA(U:U)+1,1))</f>
        <v>728</v>
      </c>
    </row>
    <row r="887" spans="2:40" x14ac:dyDescent="0.2">
      <c r="B887" t="s">
        <v>2450</v>
      </c>
      <c r="C887" t="s">
        <v>718</v>
      </c>
      <c r="D887" t="s">
        <v>111</v>
      </c>
      <c r="E887" t="s">
        <v>111</v>
      </c>
      <c r="F887">
        <v>-15.8</v>
      </c>
      <c r="G887">
        <v>3</v>
      </c>
      <c r="H887">
        <v>3</v>
      </c>
      <c r="I887">
        <v>1</v>
      </c>
      <c r="J887">
        <v>64</v>
      </c>
      <c r="K887">
        <v>14.7</v>
      </c>
      <c r="L887">
        <v>1</v>
      </c>
      <c r="M887">
        <v>1</v>
      </c>
      <c r="N887">
        <v>0</v>
      </c>
      <c r="O887">
        <v>0</v>
      </c>
      <c r="P887">
        <v>15</v>
      </c>
      <c r="Q887">
        <v>8</v>
      </c>
      <c r="R887">
        <v>12</v>
      </c>
      <c r="S887">
        <v>5</v>
      </c>
      <c r="T887">
        <v>1</v>
      </c>
      <c r="U887">
        <v>2</v>
      </c>
      <c r="V887">
        <v>4.6100000000000003</v>
      </c>
      <c r="W887">
        <v>4.25</v>
      </c>
      <c r="X887">
        <v>1.4</v>
      </c>
      <c r="Y887">
        <v>46</v>
      </c>
      <c r="Z887">
        <v>20</v>
      </c>
      <c r="AA887">
        <v>34</v>
      </c>
      <c r="AB887">
        <v>0.29499999999999998</v>
      </c>
      <c r="AC887">
        <v>0</v>
      </c>
      <c r="AD887" s="134">
        <f t="shared" si="125"/>
        <v>7.3469387755102042</v>
      </c>
      <c r="AE887" s="134">
        <f t="shared" si="126"/>
        <v>3.0612244897959187</v>
      </c>
      <c r="AF887" s="134">
        <f t="shared" si="127"/>
        <v>4.2857142857142856</v>
      </c>
      <c r="AH887" s="209">
        <f t="shared" ref="AH887:AH950" si="130">INDEX(F887:AF1672,0,MATCH(AH$181,F$181:AF$181,0))</f>
        <v>1</v>
      </c>
      <c r="AI887" s="209">
        <f t="shared" ref="AI887:AI950" ca="1" si="131">RANK(AH887,OFFSET($AH$182,0,0,COUNTA(AH:AH)+1,1))</f>
        <v>241</v>
      </c>
      <c r="AJ887" s="134">
        <f>(K887*'User Input'!$K$6)+(L887*'User Input'!$K$2)+(M887*'User Input'!$K$3)+(N887*'User Input'!$K$4)+(R887*'User Input'!$K$7)+(S887*'User Input'!$K$8)+(P887*'User Input'!$K$10)+(Q887*'User Input'!$K$9)+(O887*'User Input'!$K$11)+(I887*'User Input'!$K$12)</f>
        <v>27.099999999999994</v>
      </c>
      <c r="AK887">
        <f t="shared" si="124"/>
        <v>0</v>
      </c>
      <c r="AL887" s="209">
        <f t="shared" ref="AL887:AL950" ca="1" si="132">RANK(AJ887,OFFSET($AJ$182,0,0,COUNTA(AJ:AJ)+1,1))</f>
        <v>700</v>
      </c>
      <c r="AM887" s="209">
        <f t="shared" ca="1" si="128"/>
        <v>215</v>
      </c>
      <c r="AN887" s="209">
        <f t="shared" ca="1" si="129"/>
        <v>666</v>
      </c>
    </row>
    <row r="888" spans="2:40" x14ac:dyDescent="0.2">
      <c r="B888" t="s">
        <v>2471</v>
      </c>
      <c r="C888" t="s">
        <v>130</v>
      </c>
      <c r="D888" t="s">
        <v>111</v>
      </c>
      <c r="E888" t="s">
        <v>111</v>
      </c>
      <c r="F888">
        <v>-15.8</v>
      </c>
      <c r="G888">
        <v>2</v>
      </c>
      <c r="H888">
        <v>2</v>
      </c>
      <c r="I888">
        <v>1</v>
      </c>
      <c r="J888">
        <v>35</v>
      </c>
      <c r="K888">
        <v>8.3000000000000007</v>
      </c>
      <c r="L888">
        <v>0</v>
      </c>
      <c r="M888">
        <v>0</v>
      </c>
      <c r="N888">
        <v>0</v>
      </c>
      <c r="O888">
        <v>0</v>
      </c>
      <c r="P888">
        <v>8</v>
      </c>
      <c r="Q888">
        <v>4</v>
      </c>
      <c r="R888">
        <v>8</v>
      </c>
      <c r="S888">
        <v>3</v>
      </c>
      <c r="T888">
        <v>0</v>
      </c>
      <c r="U888">
        <v>1</v>
      </c>
      <c r="V888">
        <v>3.86</v>
      </c>
      <c r="W888">
        <v>3.61</v>
      </c>
      <c r="X888">
        <v>1.24</v>
      </c>
      <c r="Y888">
        <v>38</v>
      </c>
      <c r="Z888">
        <v>20</v>
      </c>
      <c r="AA888">
        <v>42</v>
      </c>
      <c r="AB888">
        <v>0.28100000000000003</v>
      </c>
      <c r="AC888">
        <v>0</v>
      </c>
      <c r="AD888" s="134">
        <f t="shared" si="125"/>
        <v>8.6746987951807224</v>
      </c>
      <c r="AE888" s="134">
        <f t="shared" si="126"/>
        <v>3.2530120481927707</v>
      </c>
      <c r="AF888" s="134">
        <f t="shared" si="127"/>
        <v>5.4216867469879517</v>
      </c>
      <c r="AH888" s="209">
        <f t="shared" si="130"/>
        <v>1</v>
      </c>
      <c r="AI888" s="209">
        <f t="shared" ca="1" si="131"/>
        <v>241</v>
      </c>
      <c r="AJ888" s="134">
        <f>(K888*'User Input'!$K$6)+(L888*'User Input'!$K$2)+(M888*'User Input'!$K$3)+(N888*'User Input'!$K$4)+(R888*'User Input'!$K$7)+(S888*'User Input'!$K$8)+(P888*'User Input'!$K$10)+(Q888*'User Input'!$K$9)+(O888*'User Input'!$K$11)+(I888*'User Input'!$K$12)</f>
        <v>16.900000000000002</v>
      </c>
      <c r="AK888">
        <f t="shared" si="124"/>
        <v>0</v>
      </c>
      <c r="AL888" s="209">
        <f t="shared" ca="1" si="132"/>
        <v>735</v>
      </c>
      <c r="AM888" s="209">
        <f t="shared" ca="1" si="128"/>
        <v>611</v>
      </c>
      <c r="AN888" s="209">
        <f t="shared" ca="1" si="129"/>
        <v>728</v>
      </c>
    </row>
    <row r="889" spans="2:40" x14ac:dyDescent="0.2">
      <c r="B889" t="s">
        <v>785</v>
      </c>
      <c r="C889" t="s">
        <v>135</v>
      </c>
      <c r="D889" t="s">
        <v>111</v>
      </c>
      <c r="E889" t="s">
        <v>111</v>
      </c>
      <c r="F889">
        <v>-15.8</v>
      </c>
      <c r="G889">
        <v>3</v>
      </c>
      <c r="H889">
        <v>3</v>
      </c>
      <c r="I889">
        <v>1</v>
      </c>
      <c r="J889">
        <v>68</v>
      </c>
      <c r="K889">
        <v>15.5</v>
      </c>
      <c r="L889">
        <v>1</v>
      </c>
      <c r="M889">
        <v>1</v>
      </c>
      <c r="N889">
        <v>0</v>
      </c>
      <c r="O889">
        <v>0</v>
      </c>
      <c r="P889">
        <v>16</v>
      </c>
      <c r="Q889">
        <v>8</v>
      </c>
      <c r="R889">
        <v>12</v>
      </c>
      <c r="S889">
        <v>6</v>
      </c>
      <c r="T889">
        <v>1</v>
      </c>
      <c r="U889">
        <v>2</v>
      </c>
      <c r="V889">
        <v>4.78</v>
      </c>
      <c r="W889">
        <v>4.47</v>
      </c>
      <c r="X889">
        <v>1.43</v>
      </c>
      <c r="Y889">
        <v>40</v>
      </c>
      <c r="Z889">
        <v>21</v>
      </c>
      <c r="AA889">
        <v>39</v>
      </c>
      <c r="AB889">
        <v>0.29199999999999998</v>
      </c>
      <c r="AC889">
        <v>0</v>
      </c>
      <c r="AD889" s="134">
        <f t="shared" si="125"/>
        <v>6.967741935483871</v>
      </c>
      <c r="AE889" s="134">
        <f t="shared" si="126"/>
        <v>3.4838709677419355</v>
      </c>
      <c r="AF889" s="134">
        <f t="shared" si="127"/>
        <v>3.4838709677419355</v>
      </c>
      <c r="AH889" s="209">
        <f t="shared" si="130"/>
        <v>1</v>
      </c>
      <c r="AI889" s="209">
        <f t="shared" ca="1" si="131"/>
        <v>241</v>
      </c>
      <c r="AJ889" s="134">
        <f>(K889*'User Input'!$K$6)+(L889*'User Input'!$K$2)+(M889*'User Input'!$K$3)+(N889*'User Input'!$K$4)+(R889*'User Input'!$K$7)+(S889*'User Input'!$K$8)+(P889*'User Input'!$K$10)+(Q889*'User Input'!$K$9)+(O889*'User Input'!$K$11)+(I889*'User Input'!$K$12)</f>
        <v>27.5</v>
      </c>
      <c r="AK889">
        <f t="shared" si="124"/>
        <v>0</v>
      </c>
      <c r="AL889" s="209">
        <f t="shared" ca="1" si="132"/>
        <v>694</v>
      </c>
      <c r="AM889" s="209">
        <f t="shared" ca="1" si="128"/>
        <v>135</v>
      </c>
      <c r="AN889" s="209">
        <f t="shared" ca="1" si="129"/>
        <v>666</v>
      </c>
    </row>
    <row r="890" spans="2:40" x14ac:dyDescent="0.2">
      <c r="B890" t="s">
        <v>583</v>
      </c>
      <c r="C890" t="s">
        <v>340</v>
      </c>
      <c r="D890" t="s">
        <v>9</v>
      </c>
      <c r="E890" t="s">
        <v>9</v>
      </c>
      <c r="F890">
        <v>-15.9</v>
      </c>
      <c r="G890">
        <v>10</v>
      </c>
      <c r="H890">
        <v>0</v>
      </c>
      <c r="I890">
        <v>0</v>
      </c>
      <c r="J890">
        <v>38</v>
      </c>
      <c r="K890">
        <v>8.6999999999999993</v>
      </c>
      <c r="L890">
        <v>0</v>
      </c>
      <c r="M890">
        <v>1</v>
      </c>
      <c r="N890">
        <v>0</v>
      </c>
      <c r="O890">
        <v>1</v>
      </c>
      <c r="P890">
        <v>9</v>
      </c>
      <c r="Q890">
        <v>5</v>
      </c>
      <c r="R890">
        <v>7</v>
      </c>
      <c r="S890">
        <v>4</v>
      </c>
      <c r="T890">
        <v>0</v>
      </c>
      <c r="U890">
        <v>1</v>
      </c>
      <c r="V890">
        <v>4.9000000000000004</v>
      </c>
      <c r="W890">
        <v>4.2</v>
      </c>
      <c r="X890">
        <v>1.44</v>
      </c>
      <c r="Y890">
        <v>38</v>
      </c>
      <c r="Z890">
        <v>21</v>
      </c>
      <c r="AA890">
        <v>41</v>
      </c>
      <c r="AB890">
        <v>0.29299999999999998</v>
      </c>
      <c r="AC890">
        <v>0</v>
      </c>
      <c r="AD890" s="134">
        <f t="shared" si="125"/>
        <v>7.2413793103448283</v>
      </c>
      <c r="AE890" s="134">
        <f t="shared" si="126"/>
        <v>4.1379310344827589</v>
      </c>
      <c r="AF890" s="134">
        <f t="shared" si="127"/>
        <v>3.1034482758620694</v>
      </c>
      <c r="AH890" s="209">
        <f t="shared" si="130"/>
        <v>0</v>
      </c>
      <c r="AI890" s="209">
        <f t="shared" ca="1" si="131"/>
        <v>347</v>
      </c>
      <c r="AJ890" s="134">
        <f>(K890*'User Input'!$K$6)+(L890*'User Input'!$K$2)+(M890*'User Input'!$K$3)+(N890*'User Input'!$K$4)+(R890*'User Input'!$K$7)+(S890*'User Input'!$K$8)+(P890*'User Input'!$K$10)+(Q890*'User Input'!$K$9)+(O890*'User Input'!$K$11)+(I890*'User Input'!$K$12)</f>
        <v>6.5999999999999979</v>
      </c>
      <c r="AK890">
        <f t="shared" si="124"/>
        <v>0.65999999999999981</v>
      </c>
      <c r="AL890" s="209">
        <f t="shared" ca="1" si="132"/>
        <v>785</v>
      </c>
      <c r="AM890" s="209">
        <f t="shared" ca="1" si="128"/>
        <v>100</v>
      </c>
      <c r="AN890" s="209">
        <f t="shared" ca="1" si="129"/>
        <v>728</v>
      </c>
    </row>
    <row r="891" spans="2:40" x14ac:dyDescent="0.2">
      <c r="B891" t="s">
        <v>1488</v>
      </c>
      <c r="C891" t="s">
        <v>340</v>
      </c>
      <c r="D891" t="s">
        <v>9</v>
      </c>
      <c r="E891" t="s">
        <v>9</v>
      </c>
      <c r="F891">
        <v>-15.9</v>
      </c>
      <c r="G891">
        <v>16</v>
      </c>
      <c r="H891">
        <v>0</v>
      </c>
      <c r="I891">
        <v>0</v>
      </c>
      <c r="J891">
        <v>36</v>
      </c>
      <c r="K891">
        <v>8.1</v>
      </c>
      <c r="L891">
        <v>0</v>
      </c>
      <c r="M891">
        <v>0</v>
      </c>
      <c r="N891">
        <v>0</v>
      </c>
      <c r="O891">
        <v>2</v>
      </c>
      <c r="P891">
        <v>8</v>
      </c>
      <c r="Q891">
        <v>4</v>
      </c>
      <c r="R891">
        <v>8</v>
      </c>
      <c r="S891">
        <v>4</v>
      </c>
      <c r="T891">
        <v>0</v>
      </c>
      <c r="U891">
        <v>1</v>
      </c>
      <c r="V891">
        <v>4.6500000000000004</v>
      </c>
      <c r="W891">
        <v>4.29</v>
      </c>
      <c r="X891">
        <v>1.49</v>
      </c>
      <c r="Y891">
        <v>40</v>
      </c>
      <c r="Z891">
        <v>21</v>
      </c>
      <c r="AA891">
        <v>40</v>
      </c>
      <c r="AB891">
        <v>0.29299999999999998</v>
      </c>
      <c r="AC891">
        <v>0</v>
      </c>
      <c r="AD891" s="134">
        <f t="shared" si="125"/>
        <v>8.8888888888888893</v>
      </c>
      <c r="AE891" s="134">
        <f t="shared" si="126"/>
        <v>4.4444444444444446</v>
      </c>
      <c r="AF891" s="134">
        <f t="shared" si="127"/>
        <v>4.4444444444444446</v>
      </c>
      <c r="AH891" s="209">
        <f t="shared" si="130"/>
        <v>0</v>
      </c>
      <c r="AI891" s="209">
        <f t="shared" ca="1" si="131"/>
        <v>347</v>
      </c>
      <c r="AJ891" s="134">
        <f>(K891*'User Input'!$K$6)+(L891*'User Input'!$K$2)+(M891*'User Input'!$K$3)+(N891*'User Input'!$K$4)+(R891*'User Input'!$K$7)+(S891*'User Input'!$K$8)+(P891*'User Input'!$K$10)+(Q891*'User Input'!$K$9)+(O891*'User Input'!$K$11)+(I891*'User Input'!$K$12)</f>
        <v>12.299999999999997</v>
      </c>
      <c r="AK891">
        <f t="shared" si="124"/>
        <v>0.76874999999999982</v>
      </c>
      <c r="AL891" s="209">
        <f t="shared" ca="1" si="132"/>
        <v>749</v>
      </c>
      <c r="AM891" s="209">
        <f t="shared" ca="1" si="128"/>
        <v>193</v>
      </c>
      <c r="AN891" s="209">
        <f t="shared" ca="1" si="129"/>
        <v>728</v>
      </c>
    </row>
    <row r="892" spans="2:40" x14ac:dyDescent="0.2">
      <c r="B892" t="s">
        <v>3675</v>
      </c>
      <c r="C892" t="s">
        <v>140</v>
      </c>
      <c r="D892" t="s">
        <v>111</v>
      </c>
      <c r="E892" t="s">
        <v>111</v>
      </c>
      <c r="F892">
        <v>-15.9</v>
      </c>
      <c r="G892">
        <v>5</v>
      </c>
      <c r="H892">
        <v>5</v>
      </c>
      <c r="I892">
        <v>2</v>
      </c>
      <c r="J892">
        <v>112</v>
      </c>
      <c r="K892">
        <v>25.5</v>
      </c>
      <c r="L892">
        <v>1</v>
      </c>
      <c r="M892">
        <v>2</v>
      </c>
      <c r="N892">
        <v>0</v>
      </c>
      <c r="O892">
        <v>0</v>
      </c>
      <c r="P892">
        <v>29</v>
      </c>
      <c r="Q892">
        <v>14</v>
      </c>
      <c r="R892">
        <v>16</v>
      </c>
      <c r="S892">
        <v>8</v>
      </c>
      <c r="T892">
        <v>1</v>
      </c>
      <c r="U892">
        <v>4</v>
      </c>
      <c r="V892">
        <v>5.03</v>
      </c>
      <c r="W892">
        <v>4.62</v>
      </c>
      <c r="X892">
        <v>1.45</v>
      </c>
      <c r="Y892">
        <v>46</v>
      </c>
      <c r="Z892">
        <v>20</v>
      </c>
      <c r="AA892">
        <v>34</v>
      </c>
      <c r="AB892">
        <v>0.3</v>
      </c>
      <c r="AC892">
        <v>0</v>
      </c>
      <c r="AD892" s="134">
        <f t="shared" si="125"/>
        <v>5.6470588235294121</v>
      </c>
      <c r="AE892" s="134">
        <f t="shared" si="126"/>
        <v>2.8235294117647061</v>
      </c>
      <c r="AF892" s="134">
        <f t="shared" si="127"/>
        <v>2.8235294117647061</v>
      </c>
      <c r="AH892" s="209">
        <f t="shared" si="130"/>
        <v>2</v>
      </c>
      <c r="AI892" s="209">
        <f t="shared" ca="1" si="131"/>
        <v>212</v>
      </c>
      <c r="AJ892" s="134">
        <f>(K892*'User Input'!$K$6)+(L892*'User Input'!$K$2)+(M892*'User Input'!$K$3)+(N892*'User Input'!$K$4)+(R892*'User Input'!$K$7)+(S892*'User Input'!$K$8)+(P892*'User Input'!$K$10)+(Q892*'User Input'!$K$9)+(O892*'User Input'!$K$11)+(I892*'User Input'!$K$12)</f>
        <v>36.5</v>
      </c>
      <c r="AK892">
        <f t="shared" si="124"/>
        <v>0</v>
      </c>
      <c r="AL892" s="209">
        <f t="shared" ca="1" si="132"/>
        <v>629</v>
      </c>
      <c r="AM892" s="209">
        <f t="shared" ca="1" si="128"/>
        <v>77</v>
      </c>
      <c r="AN892" s="209">
        <f t="shared" ca="1" si="129"/>
        <v>466</v>
      </c>
    </row>
    <row r="893" spans="2:40" x14ac:dyDescent="0.2">
      <c r="B893" t="s">
        <v>777</v>
      </c>
      <c r="C893" t="s">
        <v>120</v>
      </c>
      <c r="D893" t="s">
        <v>111</v>
      </c>
      <c r="E893" t="s">
        <v>111</v>
      </c>
      <c r="F893">
        <v>-15.9</v>
      </c>
      <c r="G893">
        <v>5</v>
      </c>
      <c r="H893">
        <v>5</v>
      </c>
      <c r="I893">
        <v>2</v>
      </c>
      <c r="J893">
        <v>99</v>
      </c>
      <c r="K893">
        <v>22.1</v>
      </c>
      <c r="L893">
        <v>1</v>
      </c>
      <c r="M893">
        <v>2</v>
      </c>
      <c r="N893">
        <v>0</v>
      </c>
      <c r="O893">
        <v>0</v>
      </c>
      <c r="P893">
        <v>24</v>
      </c>
      <c r="Q893">
        <v>13</v>
      </c>
      <c r="R893">
        <v>19</v>
      </c>
      <c r="S893">
        <v>10</v>
      </c>
      <c r="T893">
        <v>1</v>
      </c>
      <c r="U893">
        <v>4</v>
      </c>
      <c r="V893">
        <v>5.23</v>
      </c>
      <c r="W893">
        <v>4.4400000000000004</v>
      </c>
      <c r="X893">
        <v>1.52</v>
      </c>
      <c r="Y893">
        <v>43</v>
      </c>
      <c r="Z893">
        <v>22</v>
      </c>
      <c r="AA893">
        <v>35</v>
      </c>
      <c r="AB893">
        <v>0.30499999999999999</v>
      </c>
      <c r="AC893">
        <v>0</v>
      </c>
      <c r="AD893" s="134">
        <f t="shared" si="125"/>
        <v>7.737556561085972</v>
      </c>
      <c r="AE893" s="134">
        <f t="shared" si="126"/>
        <v>4.0723981900452486</v>
      </c>
      <c r="AF893" s="134">
        <f t="shared" si="127"/>
        <v>3.6651583710407234</v>
      </c>
      <c r="AH893" s="209">
        <f t="shared" si="130"/>
        <v>2</v>
      </c>
      <c r="AI893" s="209">
        <f t="shared" ca="1" si="131"/>
        <v>212</v>
      </c>
      <c r="AJ893" s="134">
        <f>(K893*'User Input'!$K$6)+(L893*'User Input'!$K$2)+(M893*'User Input'!$K$3)+(N893*'User Input'!$K$4)+(R893*'User Input'!$K$7)+(S893*'User Input'!$K$8)+(P893*'User Input'!$K$10)+(Q893*'User Input'!$K$9)+(O893*'User Input'!$K$11)+(I893*'User Input'!$K$12)</f>
        <v>31.800000000000011</v>
      </c>
      <c r="AK893">
        <f t="shared" si="124"/>
        <v>0</v>
      </c>
      <c r="AL893" s="209">
        <f t="shared" ca="1" si="132"/>
        <v>663</v>
      </c>
      <c r="AM893" s="209">
        <f t="shared" ca="1" si="128"/>
        <v>43</v>
      </c>
      <c r="AN893" s="209">
        <f t="shared" ca="1" si="129"/>
        <v>466</v>
      </c>
    </row>
    <row r="894" spans="2:40" x14ac:dyDescent="0.2">
      <c r="B894" t="s">
        <v>3676</v>
      </c>
      <c r="C894" t="s">
        <v>117</v>
      </c>
      <c r="D894" t="s">
        <v>9</v>
      </c>
      <c r="E894" t="s">
        <v>9</v>
      </c>
      <c r="F894">
        <v>-15.9</v>
      </c>
      <c r="G894">
        <v>8</v>
      </c>
      <c r="H894">
        <v>0</v>
      </c>
      <c r="I894">
        <v>0</v>
      </c>
      <c r="J894">
        <v>36</v>
      </c>
      <c r="K894">
        <v>8.1</v>
      </c>
      <c r="L894">
        <v>0</v>
      </c>
      <c r="M894">
        <v>0</v>
      </c>
      <c r="N894">
        <v>0</v>
      </c>
      <c r="O894">
        <v>1</v>
      </c>
      <c r="P894">
        <v>8</v>
      </c>
      <c r="Q894">
        <v>4</v>
      </c>
      <c r="R894">
        <v>7</v>
      </c>
      <c r="S894">
        <v>4</v>
      </c>
      <c r="T894">
        <v>0</v>
      </c>
      <c r="U894">
        <v>1</v>
      </c>
      <c r="V894">
        <v>4.6900000000000004</v>
      </c>
      <c r="W894">
        <v>4.3499999999999996</v>
      </c>
      <c r="X894">
        <v>1.49</v>
      </c>
      <c r="Y894">
        <v>44</v>
      </c>
      <c r="Z894">
        <v>20</v>
      </c>
      <c r="AA894">
        <v>36</v>
      </c>
      <c r="AB894">
        <v>0.29499999999999998</v>
      </c>
      <c r="AC894">
        <v>0</v>
      </c>
      <c r="AD894" s="134">
        <f t="shared" si="125"/>
        <v>7.7777777777777777</v>
      </c>
      <c r="AE894" s="134">
        <f t="shared" si="126"/>
        <v>4.4444444444444446</v>
      </c>
      <c r="AF894" s="134">
        <f t="shared" si="127"/>
        <v>3.333333333333333</v>
      </c>
      <c r="AH894" s="209">
        <f t="shared" si="130"/>
        <v>0</v>
      </c>
      <c r="AI894" s="209">
        <f t="shared" ca="1" si="131"/>
        <v>347</v>
      </c>
      <c r="AJ894" s="134">
        <f>(K894*'User Input'!$K$6)+(L894*'User Input'!$K$2)+(M894*'User Input'!$K$3)+(N894*'User Input'!$K$4)+(R894*'User Input'!$K$7)+(S894*'User Input'!$K$8)+(P894*'User Input'!$K$10)+(Q894*'User Input'!$K$9)+(O894*'User Input'!$K$11)+(I894*'User Input'!$K$12)</f>
        <v>11.799999999999997</v>
      </c>
      <c r="AK894">
        <f t="shared" si="124"/>
        <v>1.4749999999999996</v>
      </c>
      <c r="AL894" s="209">
        <f t="shared" ca="1" si="132"/>
        <v>752</v>
      </c>
      <c r="AM894" s="209">
        <f t="shared" ca="1" si="128"/>
        <v>171</v>
      </c>
      <c r="AN894" s="209">
        <f t="shared" ca="1" si="129"/>
        <v>728</v>
      </c>
    </row>
    <row r="895" spans="2:40" x14ac:dyDescent="0.2">
      <c r="B895" t="s">
        <v>2489</v>
      </c>
      <c r="C895" t="s">
        <v>119</v>
      </c>
      <c r="D895" t="s">
        <v>111</v>
      </c>
      <c r="E895" t="s">
        <v>111</v>
      </c>
      <c r="F895">
        <v>-15.9</v>
      </c>
      <c r="G895">
        <v>12</v>
      </c>
      <c r="H895">
        <v>1</v>
      </c>
      <c r="I895">
        <v>1</v>
      </c>
      <c r="J895">
        <v>117</v>
      </c>
      <c r="K895">
        <v>26.7</v>
      </c>
      <c r="L895">
        <v>1</v>
      </c>
      <c r="M895">
        <v>2</v>
      </c>
      <c r="N895">
        <v>0</v>
      </c>
      <c r="O895">
        <v>1</v>
      </c>
      <c r="P895">
        <v>30</v>
      </c>
      <c r="Q895">
        <v>16</v>
      </c>
      <c r="R895">
        <v>18</v>
      </c>
      <c r="S895">
        <v>8</v>
      </c>
      <c r="T895">
        <v>1</v>
      </c>
      <c r="U895">
        <v>5</v>
      </c>
      <c r="V895">
        <v>5.29</v>
      </c>
      <c r="W895">
        <v>4.66</v>
      </c>
      <c r="X895">
        <v>1.41</v>
      </c>
      <c r="Y895">
        <v>36</v>
      </c>
      <c r="Z895">
        <v>21</v>
      </c>
      <c r="AA895">
        <v>44</v>
      </c>
      <c r="AB895">
        <v>0.28599999999999998</v>
      </c>
      <c r="AC895">
        <v>0</v>
      </c>
      <c r="AD895" s="134">
        <f t="shared" si="125"/>
        <v>6.0674157303370784</v>
      </c>
      <c r="AE895" s="134">
        <f t="shared" si="126"/>
        <v>2.696629213483146</v>
      </c>
      <c r="AF895" s="134">
        <f t="shared" si="127"/>
        <v>3.3707865168539324</v>
      </c>
      <c r="AH895" s="209">
        <f t="shared" si="130"/>
        <v>1</v>
      </c>
      <c r="AI895" s="209">
        <f t="shared" ca="1" si="131"/>
        <v>241</v>
      </c>
      <c r="AJ895" s="134">
        <f>(K895*'User Input'!$K$6)+(L895*'User Input'!$K$2)+(M895*'User Input'!$K$3)+(N895*'User Input'!$K$4)+(R895*'User Input'!$K$7)+(S895*'User Input'!$K$8)+(P895*'User Input'!$K$10)+(Q895*'User Input'!$K$9)+(O895*'User Input'!$K$11)+(I895*'User Input'!$K$12)</f>
        <v>35.099999999999994</v>
      </c>
      <c r="AK895">
        <f t="shared" si="124"/>
        <v>0</v>
      </c>
      <c r="AL895" s="209">
        <f t="shared" ca="1" si="132"/>
        <v>641</v>
      </c>
      <c r="AM895" s="209">
        <f t="shared" ca="1" si="128"/>
        <v>38</v>
      </c>
      <c r="AN895" s="209">
        <f t="shared" ca="1" si="129"/>
        <v>395</v>
      </c>
    </row>
    <row r="896" spans="2:40" x14ac:dyDescent="0.2">
      <c r="B896" t="s">
        <v>2419</v>
      </c>
      <c r="C896" t="s">
        <v>120</v>
      </c>
      <c r="D896" t="s">
        <v>111</v>
      </c>
      <c r="E896" t="s">
        <v>111</v>
      </c>
      <c r="F896">
        <v>-16</v>
      </c>
      <c r="G896">
        <v>28</v>
      </c>
      <c r="H896">
        <v>3</v>
      </c>
      <c r="I896">
        <v>1</v>
      </c>
      <c r="J896">
        <v>183</v>
      </c>
      <c r="K896">
        <v>40.9</v>
      </c>
      <c r="L896">
        <v>2</v>
      </c>
      <c r="M896">
        <v>3</v>
      </c>
      <c r="N896">
        <v>0</v>
      </c>
      <c r="O896">
        <v>2</v>
      </c>
      <c r="P896">
        <v>46</v>
      </c>
      <c r="Q896">
        <v>25</v>
      </c>
      <c r="R896">
        <v>30</v>
      </c>
      <c r="S896">
        <v>16</v>
      </c>
      <c r="T896">
        <v>1</v>
      </c>
      <c r="U896">
        <v>8</v>
      </c>
      <c r="V896">
        <v>5.56</v>
      </c>
      <c r="W896">
        <v>4.63</v>
      </c>
      <c r="X896">
        <v>1.52</v>
      </c>
      <c r="Y896">
        <v>40</v>
      </c>
      <c r="Z896">
        <v>22</v>
      </c>
      <c r="AA896">
        <v>38</v>
      </c>
      <c r="AB896">
        <v>0.29899999999999999</v>
      </c>
      <c r="AC896">
        <v>0</v>
      </c>
      <c r="AD896" s="134">
        <f t="shared" si="125"/>
        <v>6.6014669926650367</v>
      </c>
      <c r="AE896" s="134">
        <f t="shared" si="126"/>
        <v>3.5207823960880198</v>
      </c>
      <c r="AF896" s="134">
        <f t="shared" si="127"/>
        <v>3.0806845965770169</v>
      </c>
      <c r="AH896" s="209">
        <f t="shared" si="130"/>
        <v>1</v>
      </c>
      <c r="AI896" s="209">
        <f t="shared" ca="1" si="131"/>
        <v>241</v>
      </c>
      <c r="AJ896" s="134">
        <f>(K896*'User Input'!$K$6)+(L896*'User Input'!$K$2)+(M896*'User Input'!$K$3)+(N896*'User Input'!$K$4)+(R896*'User Input'!$K$7)+(S896*'User Input'!$K$8)+(P896*'User Input'!$K$10)+(Q896*'User Input'!$K$9)+(O896*'User Input'!$K$11)+(I896*'User Input'!$K$12)</f>
        <v>52.699999999999989</v>
      </c>
      <c r="AK896">
        <f t="shared" si="124"/>
        <v>0</v>
      </c>
      <c r="AL896" s="209">
        <f t="shared" ca="1" si="132"/>
        <v>498</v>
      </c>
      <c r="AM896" s="209">
        <f t="shared" ca="1" si="128"/>
        <v>12</v>
      </c>
      <c r="AN896" s="209">
        <f t="shared" ca="1" si="129"/>
        <v>218</v>
      </c>
    </row>
    <row r="897" spans="2:40" x14ac:dyDescent="0.2">
      <c r="B897" t="s">
        <v>2439</v>
      </c>
      <c r="C897" t="s">
        <v>8</v>
      </c>
      <c r="D897" t="s">
        <v>111</v>
      </c>
      <c r="E897" t="s">
        <v>111</v>
      </c>
      <c r="F897">
        <v>-16</v>
      </c>
      <c r="G897">
        <v>11</v>
      </c>
      <c r="H897">
        <v>2</v>
      </c>
      <c r="I897">
        <v>1</v>
      </c>
      <c r="J897">
        <v>79</v>
      </c>
      <c r="K897">
        <v>18</v>
      </c>
      <c r="L897">
        <v>1</v>
      </c>
      <c r="M897">
        <v>1</v>
      </c>
      <c r="N897">
        <v>0</v>
      </c>
      <c r="O897">
        <v>1</v>
      </c>
      <c r="P897">
        <v>21</v>
      </c>
      <c r="Q897">
        <v>10</v>
      </c>
      <c r="R897">
        <v>11</v>
      </c>
      <c r="S897">
        <v>5</v>
      </c>
      <c r="T897">
        <v>1</v>
      </c>
      <c r="U897">
        <v>3</v>
      </c>
      <c r="V897">
        <v>4.82</v>
      </c>
      <c r="W897">
        <v>4.37</v>
      </c>
      <c r="X897">
        <v>1.41</v>
      </c>
      <c r="Y897">
        <v>47</v>
      </c>
      <c r="Z897">
        <v>21</v>
      </c>
      <c r="AA897">
        <v>32</v>
      </c>
      <c r="AB897">
        <v>0.30499999999999999</v>
      </c>
      <c r="AC897">
        <v>0</v>
      </c>
      <c r="AD897" s="134">
        <f t="shared" si="125"/>
        <v>5.5</v>
      </c>
      <c r="AE897" s="134">
        <f t="shared" si="126"/>
        <v>2.5</v>
      </c>
      <c r="AF897" s="134">
        <f t="shared" si="127"/>
        <v>3</v>
      </c>
      <c r="AH897" s="209">
        <f t="shared" si="130"/>
        <v>1</v>
      </c>
      <c r="AI897" s="209">
        <f t="shared" ca="1" si="131"/>
        <v>241</v>
      </c>
      <c r="AJ897" s="134">
        <f>(K897*'User Input'!$K$6)+(L897*'User Input'!$K$2)+(M897*'User Input'!$K$3)+(N897*'User Input'!$K$4)+(R897*'User Input'!$K$7)+(S897*'User Input'!$K$8)+(P897*'User Input'!$K$10)+(Q897*'User Input'!$K$9)+(O897*'User Input'!$K$11)+(I897*'User Input'!$K$12)</f>
        <v>28.5</v>
      </c>
      <c r="AK897">
        <f t="shared" si="124"/>
        <v>0</v>
      </c>
      <c r="AL897" s="209">
        <f t="shared" ca="1" si="132"/>
        <v>688</v>
      </c>
      <c r="AM897" s="209">
        <f t="shared" ca="1" si="128"/>
        <v>120</v>
      </c>
      <c r="AN897" s="209">
        <f t="shared" ca="1" si="129"/>
        <v>541</v>
      </c>
    </row>
    <row r="898" spans="2:40" x14ac:dyDescent="0.2">
      <c r="B898" t="s">
        <v>3421</v>
      </c>
      <c r="C898" t="s">
        <v>134</v>
      </c>
      <c r="D898" t="s">
        <v>111</v>
      </c>
      <c r="E898" t="s">
        <v>111</v>
      </c>
      <c r="F898">
        <v>-16</v>
      </c>
      <c r="G898">
        <v>2</v>
      </c>
      <c r="H898">
        <v>2</v>
      </c>
      <c r="I898">
        <v>1</v>
      </c>
      <c r="J898">
        <v>36</v>
      </c>
      <c r="K898">
        <v>8.3000000000000007</v>
      </c>
      <c r="L898">
        <v>1</v>
      </c>
      <c r="M898">
        <v>1</v>
      </c>
      <c r="N898">
        <v>0</v>
      </c>
      <c r="O898">
        <v>0</v>
      </c>
      <c r="P898">
        <v>8</v>
      </c>
      <c r="Q898">
        <v>4</v>
      </c>
      <c r="R898">
        <v>8</v>
      </c>
      <c r="S898">
        <v>4</v>
      </c>
      <c r="T898">
        <v>0</v>
      </c>
      <c r="U898">
        <v>1</v>
      </c>
      <c r="V898">
        <v>4.54</v>
      </c>
      <c r="W898">
        <v>3.99</v>
      </c>
      <c r="X898">
        <v>1.37</v>
      </c>
      <c r="Y898">
        <v>40</v>
      </c>
      <c r="Z898">
        <v>20</v>
      </c>
      <c r="AA898">
        <v>40</v>
      </c>
      <c r="AB898">
        <v>0.29099999999999998</v>
      </c>
      <c r="AC898">
        <v>0</v>
      </c>
      <c r="AD898" s="134">
        <f t="shared" si="125"/>
        <v>8.6746987951807224</v>
      </c>
      <c r="AE898" s="134">
        <f t="shared" si="126"/>
        <v>4.3373493975903612</v>
      </c>
      <c r="AF898" s="134">
        <f t="shared" si="127"/>
        <v>4.3373493975903612</v>
      </c>
      <c r="AH898" s="209">
        <f t="shared" si="130"/>
        <v>1</v>
      </c>
      <c r="AI898" s="209">
        <f t="shared" ca="1" si="131"/>
        <v>241</v>
      </c>
      <c r="AJ898" s="134">
        <f>(K898*'User Input'!$K$6)+(L898*'User Input'!$K$2)+(M898*'User Input'!$K$3)+(N898*'User Input'!$K$4)+(R898*'User Input'!$K$7)+(S898*'User Input'!$K$8)+(P898*'User Input'!$K$10)+(Q898*'User Input'!$K$9)+(O898*'User Input'!$K$11)+(I898*'User Input'!$K$12)</f>
        <v>17.900000000000002</v>
      </c>
      <c r="AK898">
        <f t="shared" si="124"/>
        <v>0</v>
      </c>
      <c r="AL898" s="209">
        <f t="shared" ca="1" si="132"/>
        <v>729</v>
      </c>
      <c r="AM898" s="209">
        <f t="shared" ca="1" si="128"/>
        <v>240</v>
      </c>
      <c r="AN898" s="209">
        <f t="shared" ca="1" si="129"/>
        <v>728</v>
      </c>
    </row>
    <row r="899" spans="2:40" x14ac:dyDescent="0.2">
      <c r="B899" t="s">
        <v>2511</v>
      </c>
      <c r="C899" t="s">
        <v>123</v>
      </c>
      <c r="D899" t="s">
        <v>111</v>
      </c>
      <c r="E899" t="s">
        <v>111</v>
      </c>
      <c r="F899">
        <v>-16</v>
      </c>
      <c r="G899">
        <v>2</v>
      </c>
      <c r="H899">
        <v>2</v>
      </c>
      <c r="I899">
        <v>1</v>
      </c>
      <c r="J899">
        <v>36</v>
      </c>
      <c r="K899">
        <v>8.3000000000000007</v>
      </c>
      <c r="L899">
        <v>1</v>
      </c>
      <c r="M899">
        <v>1</v>
      </c>
      <c r="N899">
        <v>0</v>
      </c>
      <c r="O899">
        <v>0</v>
      </c>
      <c r="P899">
        <v>8</v>
      </c>
      <c r="Q899">
        <v>4</v>
      </c>
      <c r="R899">
        <v>8</v>
      </c>
      <c r="S899">
        <v>4</v>
      </c>
      <c r="T899">
        <v>0</v>
      </c>
      <c r="U899">
        <v>1</v>
      </c>
      <c r="V899">
        <v>4.21</v>
      </c>
      <c r="W899">
        <v>4.1500000000000004</v>
      </c>
      <c r="X899">
        <v>1.36</v>
      </c>
      <c r="Y899">
        <v>44</v>
      </c>
      <c r="Z899">
        <v>20</v>
      </c>
      <c r="AA899">
        <v>37</v>
      </c>
      <c r="AB899">
        <v>0.28799999999999998</v>
      </c>
      <c r="AC899">
        <v>0</v>
      </c>
      <c r="AD899" s="134">
        <f t="shared" si="125"/>
        <v>8.6746987951807224</v>
      </c>
      <c r="AE899" s="134">
        <f t="shared" si="126"/>
        <v>4.3373493975903612</v>
      </c>
      <c r="AF899" s="134">
        <f t="shared" si="127"/>
        <v>4.3373493975903612</v>
      </c>
      <c r="AH899" s="209">
        <f t="shared" si="130"/>
        <v>1</v>
      </c>
      <c r="AI899" s="209">
        <f t="shared" ca="1" si="131"/>
        <v>241</v>
      </c>
      <c r="AJ899" s="134">
        <f>(K899*'User Input'!$K$6)+(L899*'User Input'!$K$2)+(M899*'User Input'!$K$3)+(N899*'User Input'!$K$4)+(R899*'User Input'!$K$7)+(S899*'User Input'!$K$8)+(P899*'User Input'!$K$10)+(Q899*'User Input'!$K$9)+(O899*'User Input'!$K$11)+(I899*'User Input'!$K$12)</f>
        <v>17.900000000000002</v>
      </c>
      <c r="AK899">
        <f t="shared" si="124"/>
        <v>0</v>
      </c>
      <c r="AL899" s="209">
        <f t="shared" ca="1" si="132"/>
        <v>729</v>
      </c>
      <c r="AM899" s="209">
        <f t="shared" ca="1" si="128"/>
        <v>419</v>
      </c>
      <c r="AN899" s="209">
        <f t="shared" ca="1" si="129"/>
        <v>728</v>
      </c>
    </row>
    <row r="900" spans="2:40" x14ac:dyDescent="0.2">
      <c r="B900" t="s">
        <v>2220</v>
      </c>
      <c r="C900" t="s">
        <v>719</v>
      </c>
      <c r="D900" t="s">
        <v>111</v>
      </c>
      <c r="E900" t="s">
        <v>111</v>
      </c>
      <c r="F900">
        <v>-16</v>
      </c>
      <c r="G900">
        <v>5</v>
      </c>
      <c r="H900">
        <v>5</v>
      </c>
      <c r="I900">
        <v>2</v>
      </c>
      <c r="J900">
        <v>110</v>
      </c>
      <c r="K900">
        <v>24.5</v>
      </c>
      <c r="L900">
        <v>1</v>
      </c>
      <c r="M900">
        <v>2</v>
      </c>
      <c r="N900">
        <v>0</v>
      </c>
      <c r="O900">
        <v>0</v>
      </c>
      <c r="P900">
        <v>25</v>
      </c>
      <c r="Q900">
        <v>15</v>
      </c>
      <c r="R900">
        <v>21</v>
      </c>
      <c r="S900">
        <v>13</v>
      </c>
      <c r="T900">
        <v>1</v>
      </c>
      <c r="U900">
        <v>5</v>
      </c>
      <c r="V900">
        <v>5.37</v>
      </c>
      <c r="W900">
        <v>4.68</v>
      </c>
      <c r="X900">
        <v>1.53</v>
      </c>
      <c r="Y900">
        <v>39</v>
      </c>
      <c r="Z900">
        <v>20</v>
      </c>
      <c r="AA900">
        <v>41</v>
      </c>
      <c r="AB900">
        <v>0.28699999999999998</v>
      </c>
      <c r="AC900">
        <v>0</v>
      </c>
      <c r="AD900" s="134">
        <f t="shared" si="125"/>
        <v>7.7142857142857144</v>
      </c>
      <c r="AE900" s="134">
        <f t="shared" si="126"/>
        <v>4.7755102040816331</v>
      </c>
      <c r="AF900" s="134">
        <f t="shared" si="127"/>
        <v>2.9387755102040813</v>
      </c>
      <c r="AH900" s="209">
        <f t="shared" si="130"/>
        <v>2</v>
      </c>
      <c r="AI900" s="209">
        <f t="shared" ca="1" si="131"/>
        <v>212</v>
      </c>
      <c r="AJ900" s="134">
        <f>(K900*'User Input'!$K$6)+(L900*'User Input'!$K$2)+(M900*'User Input'!$K$3)+(N900*'User Input'!$K$4)+(R900*'User Input'!$K$7)+(S900*'User Input'!$K$8)+(P900*'User Input'!$K$10)+(Q900*'User Input'!$K$9)+(O900*'User Input'!$K$11)+(I900*'User Input'!$K$12)</f>
        <v>34</v>
      </c>
      <c r="AK900">
        <f t="shared" si="124"/>
        <v>0</v>
      </c>
      <c r="AL900" s="209">
        <f t="shared" ca="1" si="132"/>
        <v>651</v>
      </c>
      <c r="AM900" s="209">
        <f t="shared" ca="1" si="128"/>
        <v>24</v>
      </c>
      <c r="AN900" s="209">
        <f t="shared" ca="1" si="129"/>
        <v>395</v>
      </c>
    </row>
    <row r="901" spans="2:40" x14ac:dyDescent="0.2">
      <c r="B901" t="s">
        <v>1485</v>
      </c>
      <c r="C901" t="s">
        <v>136</v>
      </c>
      <c r="D901" t="s">
        <v>9</v>
      </c>
      <c r="E901" t="s">
        <v>9</v>
      </c>
      <c r="F901">
        <v>-16.100000000000001</v>
      </c>
      <c r="G901">
        <v>10</v>
      </c>
      <c r="H901">
        <v>0</v>
      </c>
      <c r="I901">
        <v>0</v>
      </c>
      <c r="J901">
        <v>26</v>
      </c>
      <c r="K901">
        <v>5.8</v>
      </c>
      <c r="L901">
        <v>0</v>
      </c>
      <c r="M901">
        <v>0</v>
      </c>
      <c r="N901">
        <v>0</v>
      </c>
      <c r="O901">
        <v>1</v>
      </c>
      <c r="P901">
        <v>6</v>
      </c>
      <c r="Q901">
        <v>3</v>
      </c>
      <c r="R901">
        <v>5</v>
      </c>
      <c r="S901">
        <v>3</v>
      </c>
      <c r="T901">
        <v>0</v>
      </c>
      <c r="U901">
        <v>1</v>
      </c>
      <c r="V901">
        <v>4.66</v>
      </c>
      <c r="W901">
        <v>4.32</v>
      </c>
      <c r="X901">
        <v>1.5</v>
      </c>
      <c r="Y901">
        <v>42</v>
      </c>
      <c r="Z901">
        <v>21</v>
      </c>
      <c r="AA901">
        <v>37</v>
      </c>
      <c r="AB901">
        <v>0.29599999999999999</v>
      </c>
      <c r="AC901">
        <v>0</v>
      </c>
      <c r="AD901" s="134">
        <f t="shared" si="125"/>
        <v>7.7586206896551726</v>
      </c>
      <c r="AE901" s="134">
        <f t="shared" si="126"/>
        <v>4.6551724137931032</v>
      </c>
      <c r="AF901" s="134">
        <f t="shared" si="127"/>
        <v>3.1034482758620694</v>
      </c>
      <c r="AH901" s="209">
        <f t="shared" si="130"/>
        <v>0</v>
      </c>
      <c r="AI901" s="209">
        <f t="shared" ca="1" si="131"/>
        <v>347</v>
      </c>
      <c r="AJ901" s="134">
        <f>(K901*'User Input'!$K$6)+(L901*'User Input'!$K$2)+(M901*'User Input'!$K$3)+(N901*'User Input'!$K$4)+(R901*'User Input'!$K$7)+(S901*'User Input'!$K$8)+(P901*'User Input'!$K$10)+(Q901*'User Input'!$K$9)+(O901*'User Input'!$K$11)+(I901*'User Input'!$K$12)</f>
        <v>7.8999999999999986</v>
      </c>
      <c r="AK901">
        <f t="shared" si="124"/>
        <v>0.78999999999999981</v>
      </c>
      <c r="AL901" s="209">
        <f t="shared" ca="1" si="132"/>
        <v>776</v>
      </c>
      <c r="AM901" s="209">
        <f t="shared" ca="1" si="128"/>
        <v>190</v>
      </c>
      <c r="AN901" s="209">
        <f t="shared" ca="1" si="129"/>
        <v>728</v>
      </c>
    </row>
    <row r="902" spans="2:40" x14ac:dyDescent="0.2">
      <c r="B902" t="s">
        <v>3677</v>
      </c>
      <c r="C902" t="s">
        <v>117</v>
      </c>
      <c r="D902" t="s">
        <v>111</v>
      </c>
      <c r="E902" t="s">
        <v>111</v>
      </c>
      <c r="F902">
        <v>-16.100000000000001</v>
      </c>
      <c r="G902">
        <v>2</v>
      </c>
      <c r="H902">
        <v>2</v>
      </c>
      <c r="I902">
        <v>1</v>
      </c>
      <c r="J902">
        <v>39</v>
      </c>
      <c r="K902">
        <v>9</v>
      </c>
      <c r="L902">
        <v>1</v>
      </c>
      <c r="M902">
        <v>1</v>
      </c>
      <c r="N902">
        <v>0</v>
      </c>
      <c r="O902">
        <v>0</v>
      </c>
      <c r="P902">
        <v>10</v>
      </c>
      <c r="Q902">
        <v>5</v>
      </c>
      <c r="R902">
        <v>7</v>
      </c>
      <c r="S902">
        <v>2</v>
      </c>
      <c r="T902">
        <v>0</v>
      </c>
      <c r="U902">
        <v>2</v>
      </c>
      <c r="V902">
        <v>4.74</v>
      </c>
      <c r="W902">
        <v>4.1500000000000004</v>
      </c>
      <c r="X902">
        <v>1.32</v>
      </c>
      <c r="Y902">
        <v>37</v>
      </c>
      <c r="Z902">
        <v>20</v>
      </c>
      <c r="AA902">
        <v>43</v>
      </c>
      <c r="AB902">
        <v>0.28799999999999998</v>
      </c>
      <c r="AC902">
        <v>0</v>
      </c>
      <c r="AD902" s="134">
        <f t="shared" si="125"/>
        <v>7</v>
      </c>
      <c r="AE902" s="134">
        <f t="shared" si="126"/>
        <v>2</v>
      </c>
      <c r="AF902" s="134">
        <f t="shared" si="127"/>
        <v>5</v>
      </c>
      <c r="AH902" s="209">
        <f t="shared" si="130"/>
        <v>1</v>
      </c>
      <c r="AI902" s="209">
        <f t="shared" ca="1" si="131"/>
        <v>241</v>
      </c>
      <c r="AJ902" s="134">
        <f>(K902*'User Input'!$K$6)+(L902*'User Input'!$K$2)+(M902*'User Input'!$K$3)+(N902*'User Input'!$K$4)+(R902*'User Input'!$K$7)+(S902*'User Input'!$K$8)+(P902*'User Input'!$K$10)+(Q902*'User Input'!$K$9)+(O902*'User Input'!$K$11)+(I902*'User Input'!$K$12)</f>
        <v>18.5</v>
      </c>
      <c r="AK902">
        <f t="shared" si="124"/>
        <v>0</v>
      </c>
      <c r="AL902" s="209">
        <f t="shared" ca="1" si="132"/>
        <v>723</v>
      </c>
      <c r="AM902" s="209">
        <f t="shared" ca="1" si="128"/>
        <v>148</v>
      </c>
      <c r="AN902" s="209">
        <f t="shared" ca="1" si="129"/>
        <v>666</v>
      </c>
    </row>
    <row r="903" spans="2:40" x14ac:dyDescent="0.2">
      <c r="B903" t="s">
        <v>1059</v>
      </c>
      <c r="C903" t="s">
        <v>122</v>
      </c>
      <c r="D903" t="s">
        <v>111</v>
      </c>
      <c r="E903" t="s">
        <v>111</v>
      </c>
      <c r="F903">
        <v>-16.100000000000001</v>
      </c>
      <c r="G903">
        <v>2</v>
      </c>
      <c r="H903">
        <v>2</v>
      </c>
      <c r="I903">
        <v>1</v>
      </c>
      <c r="J903">
        <v>37</v>
      </c>
      <c r="K903">
        <v>8.3000000000000007</v>
      </c>
      <c r="L903">
        <v>1</v>
      </c>
      <c r="M903">
        <v>1</v>
      </c>
      <c r="N903">
        <v>0</v>
      </c>
      <c r="O903">
        <v>0</v>
      </c>
      <c r="P903">
        <v>8</v>
      </c>
      <c r="Q903">
        <v>4</v>
      </c>
      <c r="R903">
        <v>9</v>
      </c>
      <c r="S903">
        <v>4</v>
      </c>
      <c r="T903">
        <v>1</v>
      </c>
      <c r="U903">
        <v>1</v>
      </c>
      <c r="V903">
        <v>4.67</v>
      </c>
      <c r="W903">
        <v>4.09</v>
      </c>
      <c r="X903">
        <v>1.41</v>
      </c>
      <c r="Y903">
        <v>40</v>
      </c>
      <c r="Z903">
        <v>20</v>
      </c>
      <c r="AA903">
        <v>40</v>
      </c>
      <c r="AB903">
        <v>0.28799999999999998</v>
      </c>
      <c r="AC903">
        <v>0</v>
      </c>
      <c r="AD903" s="134">
        <f t="shared" si="125"/>
        <v>9.759036144578312</v>
      </c>
      <c r="AE903" s="134">
        <f t="shared" si="126"/>
        <v>4.3373493975903612</v>
      </c>
      <c r="AF903" s="134">
        <f t="shared" si="127"/>
        <v>5.4216867469879508</v>
      </c>
      <c r="AH903" s="209">
        <f t="shared" si="130"/>
        <v>1</v>
      </c>
      <c r="AI903" s="209">
        <f t="shared" ca="1" si="131"/>
        <v>241</v>
      </c>
      <c r="AJ903" s="134">
        <f>(K903*'User Input'!$K$6)+(L903*'User Input'!$K$2)+(M903*'User Input'!$K$3)+(N903*'User Input'!$K$4)+(R903*'User Input'!$K$7)+(S903*'User Input'!$K$8)+(P903*'User Input'!$K$10)+(Q903*'User Input'!$K$9)+(O903*'User Input'!$K$11)+(I903*'User Input'!$K$12)</f>
        <v>18.400000000000002</v>
      </c>
      <c r="AK903">
        <f t="shared" si="124"/>
        <v>0</v>
      </c>
      <c r="AL903" s="209">
        <f t="shared" ca="1" si="132"/>
        <v>724</v>
      </c>
      <c r="AM903" s="209">
        <f t="shared" ca="1" si="128"/>
        <v>184</v>
      </c>
      <c r="AN903" s="209">
        <f t="shared" ca="1" si="129"/>
        <v>728</v>
      </c>
    </row>
    <row r="904" spans="2:40" x14ac:dyDescent="0.2">
      <c r="B904" t="s">
        <v>668</v>
      </c>
      <c r="C904" t="s">
        <v>137</v>
      </c>
      <c r="D904" t="s">
        <v>111</v>
      </c>
      <c r="E904" t="s">
        <v>111</v>
      </c>
      <c r="F904">
        <v>-16.100000000000001</v>
      </c>
      <c r="G904">
        <v>3</v>
      </c>
      <c r="H904">
        <v>3</v>
      </c>
      <c r="I904">
        <v>1</v>
      </c>
      <c r="J904">
        <v>66</v>
      </c>
      <c r="K904">
        <v>15</v>
      </c>
      <c r="L904">
        <v>1</v>
      </c>
      <c r="M904">
        <v>1</v>
      </c>
      <c r="N904">
        <v>0</v>
      </c>
      <c r="O904">
        <v>0</v>
      </c>
      <c r="P904">
        <v>16</v>
      </c>
      <c r="Q904">
        <v>9</v>
      </c>
      <c r="R904">
        <v>11</v>
      </c>
      <c r="S904">
        <v>6</v>
      </c>
      <c r="T904">
        <v>1</v>
      </c>
      <c r="U904">
        <v>3</v>
      </c>
      <c r="V904">
        <v>5.1100000000000003</v>
      </c>
      <c r="W904">
        <v>4.6500000000000004</v>
      </c>
      <c r="X904">
        <v>1.45</v>
      </c>
      <c r="Y904">
        <v>36</v>
      </c>
      <c r="Z904">
        <v>21</v>
      </c>
      <c r="AA904">
        <v>43</v>
      </c>
      <c r="AB904">
        <v>0.28899999999999998</v>
      </c>
      <c r="AC904">
        <v>0</v>
      </c>
      <c r="AD904" s="134">
        <f t="shared" si="125"/>
        <v>6.6</v>
      </c>
      <c r="AE904" s="134">
        <f t="shared" si="126"/>
        <v>3.6</v>
      </c>
      <c r="AF904" s="134">
        <f t="shared" si="127"/>
        <v>2.9999999999999996</v>
      </c>
      <c r="AH904" s="209">
        <f t="shared" si="130"/>
        <v>1</v>
      </c>
      <c r="AI904" s="209">
        <f t="shared" ca="1" si="131"/>
        <v>241</v>
      </c>
      <c r="AJ904" s="134">
        <f>(K904*'User Input'!$K$6)+(L904*'User Input'!$K$2)+(M904*'User Input'!$K$3)+(N904*'User Input'!$K$4)+(R904*'User Input'!$K$7)+(S904*'User Input'!$K$8)+(P904*'User Input'!$K$10)+(Q904*'User Input'!$K$9)+(O904*'User Input'!$K$11)+(I904*'User Input'!$K$12)</f>
        <v>24.5</v>
      </c>
      <c r="AK904">
        <f t="shared" si="124"/>
        <v>0</v>
      </c>
      <c r="AL904" s="209">
        <f t="shared" ca="1" si="132"/>
        <v>713</v>
      </c>
      <c r="AM904" s="209">
        <f t="shared" ca="1" si="128"/>
        <v>61</v>
      </c>
      <c r="AN904" s="209">
        <f t="shared" ca="1" si="129"/>
        <v>541</v>
      </c>
    </row>
    <row r="905" spans="2:40" x14ac:dyDescent="0.2">
      <c r="B905" t="s">
        <v>1459</v>
      </c>
      <c r="C905" t="s">
        <v>718</v>
      </c>
      <c r="D905" t="s">
        <v>111</v>
      </c>
      <c r="E905" t="s">
        <v>111</v>
      </c>
      <c r="F905">
        <v>-16.100000000000001</v>
      </c>
      <c r="G905">
        <v>3</v>
      </c>
      <c r="H905">
        <v>3</v>
      </c>
      <c r="I905">
        <v>1</v>
      </c>
      <c r="J905">
        <v>64</v>
      </c>
      <c r="K905">
        <v>14.4</v>
      </c>
      <c r="L905">
        <v>1</v>
      </c>
      <c r="M905">
        <v>1</v>
      </c>
      <c r="N905">
        <v>0</v>
      </c>
      <c r="O905">
        <v>0</v>
      </c>
      <c r="P905">
        <v>15</v>
      </c>
      <c r="Q905">
        <v>8</v>
      </c>
      <c r="R905">
        <v>11</v>
      </c>
      <c r="S905">
        <v>6</v>
      </c>
      <c r="T905">
        <v>1</v>
      </c>
      <c r="U905">
        <v>2</v>
      </c>
      <c r="V905">
        <v>4.7699999999999996</v>
      </c>
      <c r="W905">
        <v>4.47</v>
      </c>
      <c r="X905">
        <v>1.46</v>
      </c>
      <c r="Y905">
        <v>45</v>
      </c>
      <c r="Z905">
        <v>20</v>
      </c>
      <c r="AA905">
        <v>35</v>
      </c>
      <c r="AB905">
        <v>0.29399999999999998</v>
      </c>
      <c r="AC905">
        <v>0</v>
      </c>
      <c r="AD905" s="134">
        <f t="shared" si="125"/>
        <v>6.875</v>
      </c>
      <c r="AE905" s="134">
        <f t="shared" si="126"/>
        <v>3.75</v>
      </c>
      <c r="AF905" s="134">
        <f t="shared" si="127"/>
        <v>3.125</v>
      </c>
      <c r="AH905" s="209">
        <f t="shared" si="130"/>
        <v>1</v>
      </c>
      <c r="AI905" s="209">
        <f t="shared" ca="1" si="131"/>
        <v>241</v>
      </c>
      <c r="AJ905" s="134">
        <f>(K905*'User Input'!$K$6)+(L905*'User Input'!$K$2)+(M905*'User Input'!$K$3)+(N905*'User Input'!$K$4)+(R905*'User Input'!$K$7)+(S905*'User Input'!$K$8)+(P905*'User Input'!$K$10)+(Q905*'User Input'!$K$9)+(O905*'User Input'!$K$11)+(I905*'User Input'!$K$12)</f>
        <v>24.700000000000003</v>
      </c>
      <c r="AK905">
        <f t="shared" si="124"/>
        <v>0</v>
      </c>
      <c r="AL905" s="209">
        <f t="shared" ca="1" si="132"/>
        <v>711</v>
      </c>
      <c r="AM905" s="209">
        <f t="shared" ca="1" si="128"/>
        <v>138</v>
      </c>
      <c r="AN905" s="209">
        <f t="shared" ca="1" si="129"/>
        <v>666</v>
      </c>
    </row>
    <row r="906" spans="2:40" x14ac:dyDescent="0.2">
      <c r="B906" t="s">
        <v>3678</v>
      </c>
      <c r="C906" t="s">
        <v>138</v>
      </c>
      <c r="D906" t="s">
        <v>111</v>
      </c>
      <c r="E906" t="s">
        <v>111</v>
      </c>
      <c r="F906">
        <v>-16.100000000000001</v>
      </c>
      <c r="G906">
        <v>2</v>
      </c>
      <c r="H906">
        <v>2</v>
      </c>
      <c r="I906">
        <v>1</v>
      </c>
      <c r="J906">
        <v>36</v>
      </c>
      <c r="K906">
        <v>8.3000000000000007</v>
      </c>
      <c r="L906">
        <v>0</v>
      </c>
      <c r="M906">
        <v>1</v>
      </c>
      <c r="N906">
        <v>0</v>
      </c>
      <c r="O906">
        <v>0</v>
      </c>
      <c r="P906">
        <v>8</v>
      </c>
      <c r="Q906">
        <v>4</v>
      </c>
      <c r="R906">
        <v>7</v>
      </c>
      <c r="S906">
        <v>3</v>
      </c>
      <c r="T906">
        <v>0</v>
      </c>
      <c r="U906">
        <v>1</v>
      </c>
      <c r="V906">
        <v>4.25</v>
      </c>
      <c r="W906">
        <v>4.03</v>
      </c>
      <c r="X906">
        <v>1.35</v>
      </c>
      <c r="Y906">
        <v>45</v>
      </c>
      <c r="Z906">
        <v>20</v>
      </c>
      <c r="AA906">
        <v>35</v>
      </c>
      <c r="AB906">
        <v>0.29499999999999998</v>
      </c>
      <c r="AC906">
        <v>0</v>
      </c>
      <c r="AD906" s="134">
        <f t="shared" si="125"/>
        <v>7.5903614457831319</v>
      </c>
      <c r="AE906" s="134">
        <f t="shared" si="126"/>
        <v>3.2530120481927707</v>
      </c>
      <c r="AF906" s="134">
        <f t="shared" si="127"/>
        <v>4.3373493975903612</v>
      </c>
      <c r="AH906" s="209">
        <f t="shared" si="130"/>
        <v>1</v>
      </c>
      <c r="AI906" s="209">
        <f t="shared" ca="1" si="131"/>
        <v>241</v>
      </c>
      <c r="AJ906" s="134">
        <f>(K906*'User Input'!$K$6)+(L906*'User Input'!$K$2)+(M906*'User Input'!$K$3)+(N906*'User Input'!$K$4)+(R906*'User Input'!$K$7)+(S906*'User Input'!$K$8)+(P906*'User Input'!$K$10)+(Q906*'User Input'!$K$9)+(O906*'User Input'!$K$11)+(I906*'User Input'!$K$12)</f>
        <v>11.400000000000002</v>
      </c>
      <c r="AK906">
        <f t="shared" si="124"/>
        <v>0</v>
      </c>
      <c r="AL906" s="209">
        <f t="shared" ca="1" si="132"/>
        <v>753</v>
      </c>
      <c r="AM906" s="209">
        <f t="shared" ca="1" si="128"/>
        <v>396</v>
      </c>
      <c r="AN906" s="209">
        <f t="shared" ca="1" si="129"/>
        <v>728</v>
      </c>
    </row>
    <row r="907" spans="2:40" x14ac:dyDescent="0.2">
      <c r="B907" t="s">
        <v>2480</v>
      </c>
      <c r="C907" t="s">
        <v>138</v>
      </c>
      <c r="D907" t="s">
        <v>111</v>
      </c>
      <c r="E907" t="s">
        <v>111</v>
      </c>
      <c r="F907">
        <v>-16.100000000000001</v>
      </c>
      <c r="G907">
        <v>2</v>
      </c>
      <c r="H907">
        <v>2</v>
      </c>
      <c r="I907">
        <v>1</v>
      </c>
      <c r="J907">
        <v>36</v>
      </c>
      <c r="K907">
        <v>8.3000000000000007</v>
      </c>
      <c r="L907">
        <v>0</v>
      </c>
      <c r="M907">
        <v>1</v>
      </c>
      <c r="N907">
        <v>0</v>
      </c>
      <c r="O907">
        <v>0</v>
      </c>
      <c r="P907">
        <v>8</v>
      </c>
      <c r="Q907">
        <v>4</v>
      </c>
      <c r="R907">
        <v>7</v>
      </c>
      <c r="S907">
        <v>2</v>
      </c>
      <c r="T907">
        <v>0</v>
      </c>
      <c r="U907">
        <v>1</v>
      </c>
      <c r="V907">
        <v>4.22</v>
      </c>
      <c r="W907">
        <v>4</v>
      </c>
      <c r="X907">
        <v>1.3</v>
      </c>
      <c r="Y907">
        <v>45</v>
      </c>
      <c r="Z907">
        <v>20</v>
      </c>
      <c r="AA907">
        <v>36</v>
      </c>
      <c r="AB907">
        <v>0.29299999999999998</v>
      </c>
      <c r="AC907">
        <v>0</v>
      </c>
      <c r="AD907" s="134">
        <f t="shared" si="125"/>
        <v>7.5903614457831319</v>
      </c>
      <c r="AE907" s="134">
        <f t="shared" si="126"/>
        <v>2.1686746987951806</v>
      </c>
      <c r="AF907" s="134">
        <f t="shared" si="127"/>
        <v>5.4216867469879517</v>
      </c>
      <c r="AH907" s="209">
        <f t="shared" si="130"/>
        <v>1</v>
      </c>
      <c r="AI907" s="209">
        <f t="shared" ca="1" si="131"/>
        <v>241</v>
      </c>
      <c r="AJ907" s="134">
        <f>(K907*'User Input'!$K$6)+(L907*'User Input'!$K$2)+(M907*'User Input'!$K$3)+(N907*'User Input'!$K$4)+(R907*'User Input'!$K$7)+(S907*'User Input'!$K$8)+(P907*'User Input'!$K$10)+(Q907*'User Input'!$K$9)+(O907*'User Input'!$K$11)+(I907*'User Input'!$K$12)</f>
        <v>12.400000000000002</v>
      </c>
      <c r="AK907">
        <f t="shared" si="124"/>
        <v>0</v>
      </c>
      <c r="AL907" s="209">
        <f t="shared" ca="1" si="132"/>
        <v>748</v>
      </c>
      <c r="AM907" s="209">
        <f t="shared" ca="1" si="128"/>
        <v>413</v>
      </c>
      <c r="AN907" s="209">
        <f t="shared" ca="1" si="129"/>
        <v>728</v>
      </c>
    </row>
    <row r="908" spans="2:40" x14ac:dyDescent="0.2">
      <c r="B908" t="s">
        <v>655</v>
      </c>
      <c r="C908" t="s">
        <v>340</v>
      </c>
      <c r="D908" t="s">
        <v>9</v>
      </c>
      <c r="E908" t="s">
        <v>9</v>
      </c>
      <c r="F908">
        <v>-16.2</v>
      </c>
      <c r="G908">
        <v>24</v>
      </c>
      <c r="H908">
        <v>0</v>
      </c>
      <c r="I908">
        <v>0</v>
      </c>
      <c r="J908">
        <v>109</v>
      </c>
      <c r="K908">
        <v>24.3</v>
      </c>
      <c r="L908">
        <v>1</v>
      </c>
      <c r="M908">
        <v>2</v>
      </c>
      <c r="N908">
        <v>0</v>
      </c>
      <c r="O908">
        <v>2</v>
      </c>
      <c r="P908">
        <v>28</v>
      </c>
      <c r="Q908">
        <v>14</v>
      </c>
      <c r="R908">
        <v>15</v>
      </c>
      <c r="S908">
        <v>10</v>
      </c>
      <c r="T908">
        <v>1</v>
      </c>
      <c r="U908">
        <v>4</v>
      </c>
      <c r="V908">
        <v>5.3</v>
      </c>
      <c r="W908">
        <v>4.83</v>
      </c>
      <c r="X908">
        <v>1.55</v>
      </c>
      <c r="Y908">
        <v>46</v>
      </c>
      <c r="Z908">
        <v>21</v>
      </c>
      <c r="AA908">
        <v>33</v>
      </c>
      <c r="AB908">
        <v>0.30299999999999999</v>
      </c>
      <c r="AC908">
        <v>0</v>
      </c>
      <c r="AD908" s="134">
        <f t="shared" si="125"/>
        <v>5.5555555555555554</v>
      </c>
      <c r="AE908" s="134">
        <f t="shared" si="126"/>
        <v>3.7037037037037037</v>
      </c>
      <c r="AF908" s="134">
        <f t="shared" si="127"/>
        <v>1.8518518518518516</v>
      </c>
      <c r="AH908" s="209">
        <f t="shared" si="130"/>
        <v>0</v>
      </c>
      <c r="AI908" s="209">
        <f t="shared" ca="1" si="131"/>
        <v>347</v>
      </c>
      <c r="AJ908" s="134">
        <f>(K908*'User Input'!$K$6)+(L908*'User Input'!$K$2)+(M908*'User Input'!$K$3)+(N908*'User Input'!$K$4)+(R908*'User Input'!$K$7)+(S908*'User Input'!$K$8)+(P908*'User Input'!$K$10)+(Q908*'User Input'!$K$9)+(O908*'User Input'!$K$11)+(I908*'User Input'!$K$12)</f>
        <v>25.400000000000006</v>
      </c>
      <c r="AK908">
        <f t="shared" si="124"/>
        <v>1.0583333333333336</v>
      </c>
      <c r="AL908" s="209">
        <f t="shared" ca="1" si="132"/>
        <v>709</v>
      </c>
      <c r="AM908" s="209">
        <f t="shared" ca="1" si="128"/>
        <v>35</v>
      </c>
      <c r="AN908" s="209">
        <f t="shared" ca="1" si="129"/>
        <v>466</v>
      </c>
    </row>
    <row r="909" spans="2:40" x14ac:dyDescent="0.2">
      <c r="B909" t="s">
        <v>254</v>
      </c>
      <c r="C909" t="s">
        <v>119</v>
      </c>
      <c r="D909" t="s">
        <v>111</v>
      </c>
      <c r="E909" t="s">
        <v>111</v>
      </c>
      <c r="F909">
        <v>-16.2</v>
      </c>
      <c r="G909">
        <v>31</v>
      </c>
      <c r="H909">
        <v>31</v>
      </c>
      <c r="I909">
        <v>12</v>
      </c>
      <c r="J909">
        <v>764</v>
      </c>
      <c r="K909">
        <v>169.4</v>
      </c>
      <c r="L909">
        <v>7</v>
      </c>
      <c r="M909">
        <v>13</v>
      </c>
      <c r="N909">
        <v>0</v>
      </c>
      <c r="O909">
        <v>0</v>
      </c>
      <c r="P909">
        <v>198</v>
      </c>
      <c r="Q909">
        <v>105</v>
      </c>
      <c r="R909">
        <v>106</v>
      </c>
      <c r="S909">
        <v>67</v>
      </c>
      <c r="T909">
        <v>7</v>
      </c>
      <c r="U909">
        <v>29</v>
      </c>
      <c r="V909">
        <v>5.56</v>
      </c>
      <c r="W909">
        <v>4.9000000000000004</v>
      </c>
      <c r="X909">
        <v>1.56</v>
      </c>
      <c r="Y909">
        <v>44</v>
      </c>
      <c r="Z909">
        <v>21</v>
      </c>
      <c r="AA909">
        <v>36</v>
      </c>
      <c r="AB909">
        <v>0.30299999999999999</v>
      </c>
      <c r="AC909">
        <v>0</v>
      </c>
      <c r="AD909" s="134">
        <f t="shared" si="125"/>
        <v>5.6316410861865407</v>
      </c>
      <c r="AE909" s="134">
        <f t="shared" si="126"/>
        <v>3.5596221959858321</v>
      </c>
      <c r="AF909" s="134">
        <f t="shared" si="127"/>
        <v>2.0720188902007086</v>
      </c>
      <c r="AH909" s="209">
        <f t="shared" si="130"/>
        <v>12</v>
      </c>
      <c r="AI909" s="209">
        <f t="shared" ca="1" si="131"/>
        <v>85</v>
      </c>
      <c r="AJ909" s="134">
        <f>(K909*'User Input'!$K$6)+(L909*'User Input'!$K$2)+(M909*'User Input'!$K$3)+(N909*'User Input'!$K$4)+(R909*'User Input'!$K$7)+(S909*'User Input'!$K$8)+(P909*'User Input'!$K$10)+(Q909*'User Input'!$K$9)+(O909*'User Input'!$K$11)+(I909*'User Input'!$K$12)</f>
        <v>211.20000000000005</v>
      </c>
      <c r="AK909">
        <f t="shared" si="124"/>
        <v>6.812903225806453</v>
      </c>
      <c r="AL909" s="209">
        <f t="shared" ca="1" si="132"/>
        <v>150</v>
      </c>
      <c r="AM909" s="209">
        <f t="shared" ca="1" si="128"/>
        <v>12</v>
      </c>
      <c r="AN909" s="209">
        <f t="shared" ca="1" si="129"/>
        <v>3</v>
      </c>
    </row>
    <row r="910" spans="2:40" x14ac:dyDescent="0.2">
      <c r="B910" t="s">
        <v>1055</v>
      </c>
      <c r="C910" t="s">
        <v>119</v>
      </c>
      <c r="D910" t="s">
        <v>9</v>
      </c>
      <c r="E910" t="s">
        <v>9</v>
      </c>
      <c r="F910">
        <v>-16.2</v>
      </c>
      <c r="G910">
        <v>10</v>
      </c>
      <c r="H910">
        <v>0</v>
      </c>
      <c r="I910">
        <v>0</v>
      </c>
      <c r="J910">
        <v>43</v>
      </c>
      <c r="K910">
        <v>9.6999999999999993</v>
      </c>
      <c r="L910">
        <v>0</v>
      </c>
      <c r="M910">
        <v>1</v>
      </c>
      <c r="N910">
        <v>0</v>
      </c>
      <c r="O910">
        <v>1</v>
      </c>
      <c r="P910">
        <v>10</v>
      </c>
      <c r="Q910">
        <v>5</v>
      </c>
      <c r="R910">
        <v>7</v>
      </c>
      <c r="S910">
        <v>4</v>
      </c>
      <c r="T910">
        <v>1</v>
      </c>
      <c r="U910">
        <v>1</v>
      </c>
      <c r="V910">
        <v>4.68</v>
      </c>
      <c r="W910">
        <v>4.42</v>
      </c>
      <c r="X910">
        <v>1.53</v>
      </c>
      <c r="Y910">
        <v>49</v>
      </c>
      <c r="Z910">
        <v>21</v>
      </c>
      <c r="AA910">
        <v>30</v>
      </c>
      <c r="AB910">
        <v>0.30299999999999999</v>
      </c>
      <c r="AC910">
        <v>0</v>
      </c>
      <c r="AD910" s="134">
        <f t="shared" si="125"/>
        <v>6.4948453608247432</v>
      </c>
      <c r="AE910" s="134">
        <f t="shared" si="126"/>
        <v>3.7113402061855671</v>
      </c>
      <c r="AF910" s="134">
        <f t="shared" si="127"/>
        <v>2.783505154639176</v>
      </c>
      <c r="AH910" s="209">
        <f t="shared" si="130"/>
        <v>0</v>
      </c>
      <c r="AI910" s="209">
        <f t="shared" ca="1" si="131"/>
        <v>347</v>
      </c>
      <c r="AJ910" s="134">
        <f>(K910*'User Input'!$K$6)+(L910*'User Input'!$K$2)+(M910*'User Input'!$K$3)+(N910*'User Input'!$K$4)+(R910*'User Input'!$K$7)+(S910*'User Input'!$K$8)+(P910*'User Input'!$K$10)+(Q910*'User Input'!$K$9)+(O910*'User Input'!$K$11)+(I910*'User Input'!$K$12)</f>
        <v>8.5999999999999979</v>
      </c>
      <c r="AK910">
        <f t="shared" si="124"/>
        <v>0.85999999999999976</v>
      </c>
      <c r="AL910" s="209">
        <f t="shared" ca="1" si="132"/>
        <v>767</v>
      </c>
      <c r="AM910" s="209">
        <f t="shared" ca="1" si="128"/>
        <v>175</v>
      </c>
      <c r="AN910" s="209">
        <f t="shared" ca="1" si="129"/>
        <v>728</v>
      </c>
    </row>
    <row r="911" spans="2:40" x14ac:dyDescent="0.2">
      <c r="B911" t="s">
        <v>1019</v>
      </c>
      <c r="C911" t="s">
        <v>716</v>
      </c>
      <c r="D911" t="s">
        <v>111</v>
      </c>
      <c r="E911" t="s">
        <v>111</v>
      </c>
      <c r="F911">
        <v>-16.2</v>
      </c>
      <c r="G911">
        <v>2</v>
      </c>
      <c r="H911">
        <v>2</v>
      </c>
      <c r="I911">
        <v>1</v>
      </c>
      <c r="J911">
        <v>37</v>
      </c>
      <c r="K911">
        <v>8.5</v>
      </c>
      <c r="L911">
        <v>1</v>
      </c>
      <c r="M911">
        <v>1</v>
      </c>
      <c r="N911">
        <v>0</v>
      </c>
      <c r="O911">
        <v>0</v>
      </c>
      <c r="P911">
        <v>9</v>
      </c>
      <c r="Q911">
        <v>4</v>
      </c>
      <c r="R911">
        <v>7</v>
      </c>
      <c r="S911">
        <v>3</v>
      </c>
      <c r="T911">
        <v>0</v>
      </c>
      <c r="U911">
        <v>1</v>
      </c>
      <c r="V911">
        <v>4.6100000000000003</v>
      </c>
      <c r="W911">
        <v>4.26</v>
      </c>
      <c r="X911">
        <v>1.39</v>
      </c>
      <c r="Y911">
        <v>43</v>
      </c>
      <c r="Z911">
        <v>21</v>
      </c>
      <c r="AA911">
        <v>36</v>
      </c>
      <c r="AB911">
        <v>0.28999999999999998</v>
      </c>
      <c r="AC911">
        <v>0</v>
      </c>
      <c r="AD911" s="134">
        <f t="shared" si="125"/>
        <v>7.4117647058823533</v>
      </c>
      <c r="AE911" s="134">
        <f t="shared" si="126"/>
        <v>3.1764705882352939</v>
      </c>
      <c r="AF911" s="134">
        <f t="shared" si="127"/>
        <v>4.2352941176470598</v>
      </c>
      <c r="AH911" s="209">
        <f t="shared" si="130"/>
        <v>1</v>
      </c>
      <c r="AI911" s="209">
        <f t="shared" ca="1" si="131"/>
        <v>241</v>
      </c>
      <c r="AJ911" s="134">
        <f>(K911*'User Input'!$K$6)+(L911*'User Input'!$K$2)+(M911*'User Input'!$K$3)+(N911*'User Input'!$K$4)+(R911*'User Input'!$K$7)+(S911*'User Input'!$K$8)+(P911*'User Input'!$K$10)+(Q911*'User Input'!$K$9)+(O911*'User Input'!$K$11)+(I911*'User Input'!$K$12)</f>
        <v>18</v>
      </c>
      <c r="AK911">
        <f t="shared" ref="AK911:AK966" si="133">IF(E911="SP",IF(AND(ABS(G911-H911)&lt;3,H911&gt;9),AJ911/H911,0),AJ911/G911)</f>
        <v>0</v>
      </c>
      <c r="AL911" s="209">
        <f t="shared" ca="1" si="132"/>
        <v>728</v>
      </c>
      <c r="AM911" s="209">
        <f t="shared" ca="1" si="128"/>
        <v>215</v>
      </c>
      <c r="AN911" s="209">
        <f t="shared" ca="1" si="129"/>
        <v>728</v>
      </c>
    </row>
    <row r="912" spans="2:40" x14ac:dyDescent="0.2">
      <c r="B912" t="s">
        <v>3679</v>
      </c>
      <c r="C912" t="s">
        <v>134</v>
      </c>
      <c r="D912" t="s">
        <v>9</v>
      </c>
      <c r="E912" t="s">
        <v>9</v>
      </c>
      <c r="F912">
        <v>-16.2</v>
      </c>
      <c r="G912">
        <v>24</v>
      </c>
      <c r="H912">
        <v>0</v>
      </c>
      <c r="I912">
        <v>0</v>
      </c>
      <c r="J912">
        <v>113</v>
      </c>
      <c r="K912">
        <v>24.3</v>
      </c>
      <c r="L912">
        <v>1</v>
      </c>
      <c r="M912">
        <v>1</v>
      </c>
      <c r="N912">
        <v>0</v>
      </c>
      <c r="O912">
        <v>2</v>
      </c>
      <c r="P912">
        <v>24</v>
      </c>
      <c r="Q912">
        <v>14</v>
      </c>
      <c r="R912">
        <v>23</v>
      </c>
      <c r="S912">
        <v>18</v>
      </c>
      <c r="T912">
        <v>1</v>
      </c>
      <c r="U912">
        <v>3</v>
      </c>
      <c r="V912">
        <v>5.32</v>
      </c>
      <c r="W912">
        <v>5.01</v>
      </c>
      <c r="X912">
        <v>1.71</v>
      </c>
      <c r="Y912">
        <v>42</v>
      </c>
      <c r="Z912">
        <v>20</v>
      </c>
      <c r="AA912">
        <v>38</v>
      </c>
      <c r="AB912">
        <v>0.29699999999999999</v>
      </c>
      <c r="AC912">
        <v>0</v>
      </c>
      <c r="AD912" s="134">
        <f t="shared" si="125"/>
        <v>8.518518518518519</v>
      </c>
      <c r="AE912" s="134">
        <f t="shared" si="126"/>
        <v>6.6666666666666661</v>
      </c>
      <c r="AF912" s="134">
        <f t="shared" si="127"/>
        <v>1.851851851851853</v>
      </c>
      <c r="AH912" s="209">
        <f t="shared" si="130"/>
        <v>0</v>
      </c>
      <c r="AI912" s="209">
        <f t="shared" ca="1" si="131"/>
        <v>347</v>
      </c>
      <c r="AJ912" s="134">
        <f>(K912*'User Input'!$K$6)+(L912*'User Input'!$K$2)+(M912*'User Input'!$K$3)+(N912*'User Input'!$K$4)+(R912*'User Input'!$K$7)+(S912*'User Input'!$K$8)+(P912*'User Input'!$K$10)+(Q912*'User Input'!$K$9)+(O912*'User Input'!$K$11)+(I912*'User Input'!$K$12)</f>
        <v>30.400000000000006</v>
      </c>
      <c r="AK912">
        <f t="shared" si="133"/>
        <v>1.2666666666666668</v>
      </c>
      <c r="AL912" s="209">
        <f t="shared" ca="1" si="132"/>
        <v>674</v>
      </c>
      <c r="AM912" s="209">
        <f t="shared" ca="1" si="128"/>
        <v>31</v>
      </c>
      <c r="AN912" s="209">
        <f t="shared" ca="1" si="129"/>
        <v>541</v>
      </c>
    </row>
    <row r="913" spans="2:40" x14ac:dyDescent="0.2">
      <c r="B913" t="s">
        <v>2443</v>
      </c>
      <c r="C913" t="s">
        <v>138</v>
      </c>
      <c r="D913" t="s">
        <v>111</v>
      </c>
      <c r="E913" t="s">
        <v>111</v>
      </c>
      <c r="F913">
        <v>-16.2</v>
      </c>
      <c r="G913">
        <v>2</v>
      </c>
      <c r="H913">
        <v>2</v>
      </c>
      <c r="I913">
        <v>1</v>
      </c>
      <c r="J913">
        <v>36</v>
      </c>
      <c r="K913">
        <v>8.3000000000000007</v>
      </c>
      <c r="L913">
        <v>0</v>
      </c>
      <c r="M913">
        <v>1</v>
      </c>
      <c r="N913">
        <v>0</v>
      </c>
      <c r="O913">
        <v>0</v>
      </c>
      <c r="P913">
        <v>8</v>
      </c>
      <c r="Q913">
        <v>4</v>
      </c>
      <c r="R913">
        <v>7</v>
      </c>
      <c r="S913">
        <v>3</v>
      </c>
      <c r="T913">
        <v>0</v>
      </c>
      <c r="U913">
        <v>1</v>
      </c>
      <c r="V913">
        <v>4.42</v>
      </c>
      <c r="W913">
        <v>4.22</v>
      </c>
      <c r="X913">
        <v>1.36</v>
      </c>
      <c r="Y913">
        <v>42</v>
      </c>
      <c r="Z913">
        <v>20</v>
      </c>
      <c r="AA913">
        <v>38</v>
      </c>
      <c r="AB913">
        <v>0.28799999999999998</v>
      </c>
      <c r="AC913">
        <v>0</v>
      </c>
      <c r="AD913" s="134">
        <f t="shared" si="125"/>
        <v>7.5903614457831319</v>
      </c>
      <c r="AE913" s="134">
        <f t="shared" si="126"/>
        <v>3.2530120481927707</v>
      </c>
      <c r="AF913" s="134">
        <f t="shared" si="127"/>
        <v>4.3373493975903612</v>
      </c>
      <c r="AH913" s="209">
        <f t="shared" si="130"/>
        <v>1</v>
      </c>
      <c r="AI913" s="209">
        <f t="shared" ca="1" si="131"/>
        <v>241</v>
      </c>
      <c r="AJ913" s="134">
        <f>(K913*'User Input'!$K$6)+(L913*'User Input'!$K$2)+(M913*'User Input'!$K$3)+(N913*'User Input'!$K$4)+(R913*'User Input'!$K$7)+(S913*'User Input'!$K$8)+(P913*'User Input'!$K$10)+(Q913*'User Input'!$K$9)+(O913*'User Input'!$K$11)+(I913*'User Input'!$K$12)</f>
        <v>11.400000000000002</v>
      </c>
      <c r="AK913">
        <f t="shared" si="133"/>
        <v>0</v>
      </c>
      <c r="AL913" s="209">
        <f t="shared" ca="1" si="132"/>
        <v>753</v>
      </c>
      <c r="AM913" s="209">
        <f t="shared" ca="1" si="128"/>
        <v>282</v>
      </c>
      <c r="AN913" s="209">
        <f t="shared" ca="1" si="129"/>
        <v>728</v>
      </c>
    </row>
    <row r="914" spans="2:40" x14ac:dyDescent="0.2">
      <c r="B914" t="s">
        <v>194</v>
      </c>
      <c r="C914" t="s">
        <v>133</v>
      </c>
      <c r="D914" t="s">
        <v>9</v>
      </c>
      <c r="E914" t="s">
        <v>9</v>
      </c>
      <c r="F914">
        <v>-16.3</v>
      </c>
      <c r="G914">
        <v>10</v>
      </c>
      <c r="H914">
        <v>0</v>
      </c>
      <c r="I914">
        <v>0</v>
      </c>
      <c r="J914">
        <v>43</v>
      </c>
      <c r="K914">
        <v>9.6999999999999993</v>
      </c>
      <c r="L914">
        <v>0</v>
      </c>
      <c r="M914">
        <v>1</v>
      </c>
      <c r="N914">
        <v>0</v>
      </c>
      <c r="O914">
        <v>1</v>
      </c>
      <c r="P914">
        <v>11</v>
      </c>
      <c r="Q914">
        <v>6</v>
      </c>
      <c r="R914">
        <v>6</v>
      </c>
      <c r="S914">
        <v>3</v>
      </c>
      <c r="T914">
        <v>0</v>
      </c>
      <c r="U914">
        <v>2</v>
      </c>
      <c r="V914">
        <v>5.22</v>
      </c>
      <c r="W914">
        <v>4.74</v>
      </c>
      <c r="X914">
        <v>1.45</v>
      </c>
      <c r="Y914">
        <v>43</v>
      </c>
      <c r="Z914">
        <v>21</v>
      </c>
      <c r="AA914">
        <v>37</v>
      </c>
      <c r="AB914">
        <v>0.29599999999999999</v>
      </c>
      <c r="AC914">
        <v>0</v>
      </c>
      <c r="AD914" s="134">
        <f t="shared" si="125"/>
        <v>5.5670103092783512</v>
      </c>
      <c r="AE914" s="134">
        <f t="shared" si="126"/>
        <v>2.7835051546391756</v>
      </c>
      <c r="AF914" s="134">
        <f t="shared" si="127"/>
        <v>2.7835051546391756</v>
      </c>
      <c r="AH914" s="209">
        <f t="shared" si="130"/>
        <v>0</v>
      </c>
      <c r="AI914" s="209">
        <f t="shared" ca="1" si="131"/>
        <v>347</v>
      </c>
      <c r="AJ914" s="134">
        <f>(K914*'User Input'!$K$6)+(L914*'User Input'!$K$2)+(M914*'User Input'!$K$3)+(N914*'User Input'!$K$4)+(R914*'User Input'!$K$7)+(S914*'User Input'!$K$8)+(P914*'User Input'!$K$10)+(Q914*'User Input'!$K$9)+(O914*'User Input'!$K$11)+(I914*'User Input'!$K$12)</f>
        <v>7.0999999999999979</v>
      </c>
      <c r="AK914">
        <f t="shared" si="133"/>
        <v>0.70999999999999974</v>
      </c>
      <c r="AL914" s="209">
        <f t="shared" ca="1" si="132"/>
        <v>782</v>
      </c>
      <c r="AM914" s="209">
        <f t="shared" ca="1" si="128"/>
        <v>47</v>
      </c>
      <c r="AN914" s="209">
        <f t="shared" ca="1" si="129"/>
        <v>666</v>
      </c>
    </row>
    <row r="915" spans="2:40" x14ac:dyDescent="0.2">
      <c r="B915" t="s">
        <v>2420</v>
      </c>
      <c r="C915" t="s">
        <v>123</v>
      </c>
      <c r="D915" t="s">
        <v>9</v>
      </c>
      <c r="E915" t="s">
        <v>9</v>
      </c>
      <c r="F915">
        <v>-16.3</v>
      </c>
      <c r="G915">
        <v>8</v>
      </c>
      <c r="H915">
        <v>0</v>
      </c>
      <c r="I915">
        <v>0</v>
      </c>
      <c r="J915">
        <v>36</v>
      </c>
      <c r="K915">
        <v>8.1</v>
      </c>
      <c r="L915">
        <v>0</v>
      </c>
      <c r="M915">
        <v>0</v>
      </c>
      <c r="N915">
        <v>0</v>
      </c>
      <c r="O915">
        <v>1</v>
      </c>
      <c r="P915">
        <v>9</v>
      </c>
      <c r="Q915">
        <v>5</v>
      </c>
      <c r="R915">
        <v>6</v>
      </c>
      <c r="S915">
        <v>4</v>
      </c>
      <c r="T915">
        <v>0</v>
      </c>
      <c r="U915">
        <v>1</v>
      </c>
      <c r="V915">
        <v>4.9800000000000004</v>
      </c>
      <c r="W915">
        <v>4.43</v>
      </c>
      <c r="X915">
        <v>1.49</v>
      </c>
      <c r="Y915">
        <v>41</v>
      </c>
      <c r="Z915">
        <v>21</v>
      </c>
      <c r="AA915">
        <v>38</v>
      </c>
      <c r="AB915">
        <v>0.29899999999999999</v>
      </c>
      <c r="AC915">
        <v>0</v>
      </c>
      <c r="AD915" s="134">
        <f t="shared" si="125"/>
        <v>6.666666666666667</v>
      </c>
      <c r="AE915" s="134">
        <f t="shared" si="126"/>
        <v>4.4444444444444446</v>
      </c>
      <c r="AF915" s="134">
        <f t="shared" si="127"/>
        <v>2.2222222222222223</v>
      </c>
      <c r="AH915" s="209">
        <f t="shared" si="130"/>
        <v>0</v>
      </c>
      <c r="AI915" s="209">
        <f t="shared" ca="1" si="131"/>
        <v>347</v>
      </c>
      <c r="AJ915" s="134">
        <f>(K915*'User Input'!$K$6)+(L915*'User Input'!$K$2)+(M915*'User Input'!$K$3)+(N915*'User Input'!$K$4)+(R915*'User Input'!$K$7)+(S915*'User Input'!$K$8)+(P915*'User Input'!$K$10)+(Q915*'User Input'!$K$9)+(O915*'User Input'!$K$11)+(I915*'User Input'!$K$12)</f>
        <v>9.2999999999999972</v>
      </c>
      <c r="AK915">
        <f t="shared" si="133"/>
        <v>1.1624999999999996</v>
      </c>
      <c r="AL915" s="209">
        <f t="shared" ca="1" si="132"/>
        <v>762</v>
      </c>
      <c r="AM915" s="209">
        <f t="shared" ca="1" si="128"/>
        <v>84</v>
      </c>
      <c r="AN915" s="209">
        <f t="shared" ca="1" si="129"/>
        <v>728</v>
      </c>
    </row>
    <row r="916" spans="2:40" x14ac:dyDescent="0.2">
      <c r="B916" t="s">
        <v>521</v>
      </c>
      <c r="C916" t="s">
        <v>139</v>
      </c>
      <c r="D916" t="s">
        <v>111</v>
      </c>
      <c r="E916" t="s">
        <v>111</v>
      </c>
      <c r="F916">
        <v>-16.3</v>
      </c>
      <c r="G916">
        <v>2</v>
      </c>
      <c r="H916">
        <v>2</v>
      </c>
      <c r="I916">
        <v>1</v>
      </c>
      <c r="J916">
        <v>35</v>
      </c>
      <c r="K916">
        <v>8</v>
      </c>
      <c r="L916">
        <v>0</v>
      </c>
      <c r="M916">
        <v>1</v>
      </c>
      <c r="N916">
        <v>0</v>
      </c>
      <c r="O916">
        <v>0</v>
      </c>
      <c r="P916">
        <v>8</v>
      </c>
      <c r="Q916">
        <v>4</v>
      </c>
      <c r="R916">
        <v>7</v>
      </c>
      <c r="S916">
        <v>3</v>
      </c>
      <c r="T916">
        <v>0</v>
      </c>
      <c r="U916">
        <v>1</v>
      </c>
      <c r="V916">
        <v>4.78</v>
      </c>
      <c r="W916">
        <v>4.0599999999999996</v>
      </c>
      <c r="X916">
        <v>1.38</v>
      </c>
      <c r="Y916">
        <v>41</v>
      </c>
      <c r="Z916">
        <v>20</v>
      </c>
      <c r="AA916">
        <v>40</v>
      </c>
      <c r="AB916">
        <v>0.29299999999999998</v>
      </c>
      <c r="AC916">
        <v>0</v>
      </c>
      <c r="AD916" s="134">
        <f t="shared" si="125"/>
        <v>7.875</v>
      </c>
      <c r="AE916" s="134">
        <f t="shared" si="126"/>
        <v>3.375</v>
      </c>
      <c r="AF916" s="134">
        <f t="shared" si="127"/>
        <v>4.5</v>
      </c>
      <c r="AH916" s="209">
        <f t="shared" si="130"/>
        <v>1</v>
      </c>
      <c r="AI916" s="209">
        <f t="shared" ca="1" si="131"/>
        <v>241</v>
      </c>
      <c r="AJ916" s="134">
        <f>(K916*'User Input'!$K$6)+(L916*'User Input'!$K$2)+(M916*'User Input'!$K$3)+(N916*'User Input'!$K$4)+(R916*'User Input'!$K$7)+(S916*'User Input'!$K$8)+(P916*'User Input'!$K$10)+(Q916*'User Input'!$K$9)+(O916*'User Input'!$K$11)+(I916*'User Input'!$K$12)</f>
        <v>10.5</v>
      </c>
      <c r="AK916">
        <f t="shared" si="133"/>
        <v>0</v>
      </c>
      <c r="AL916" s="209">
        <f t="shared" ca="1" si="132"/>
        <v>755</v>
      </c>
      <c r="AM916" s="209">
        <f t="shared" ca="1" si="128"/>
        <v>135</v>
      </c>
      <c r="AN916" s="209">
        <f t="shared" ca="1" si="129"/>
        <v>728</v>
      </c>
    </row>
    <row r="917" spans="2:40" x14ac:dyDescent="0.2">
      <c r="B917" t="s">
        <v>882</v>
      </c>
      <c r="C917" t="s">
        <v>133</v>
      </c>
      <c r="D917" t="s">
        <v>9</v>
      </c>
      <c r="E917" t="s">
        <v>9</v>
      </c>
      <c r="F917">
        <v>-16.3</v>
      </c>
      <c r="G917">
        <v>24</v>
      </c>
      <c r="H917">
        <v>0</v>
      </c>
      <c r="I917">
        <v>0</v>
      </c>
      <c r="J917">
        <v>111</v>
      </c>
      <c r="K917">
        <v>24.3</v>
      </c>
      <c r="L917">
        <v>1</v>
      </c>
      <c r="M917">
        <v>1</v>
      </c>
      <c r="N917">
        <v>0</v>
      </c>
      <c r="O917">
        <v>2</v>
      </c>
      <c r="P917">
        <v>25</v>
      </c>
      <c r="Q917">
        <v>14</v>
      </c>
      <c r="R917">
        <v>18</v>
      </c>
      <c r="S917">
        <v>15</v>
      </c>
      <c r="T917">
        <v>1</v>
      </c>
      <c r="U917">
        <v>3</v>
      </c>
      <c r="V917">
        <v>5.0599999999999996</v>
      </c>
      <c r="W917">
        <v>5.0199999999999996</v>
      </c>
      <c r="X917">
        <v>1.62</v>
      </c>
      <c r="Y917">
        <v>46</v>
      </c>
      <c r="Z917">
        <v>21</v>
      </c>
      <c r="AA917">
        <v>34</v>
      </c>
      <c r="AB917">
        <v>0.29199999999999998</v>
      </c>
      <c r="AC917">
        <v>0</v>
      </c>
      <c r="AD917" s="134">
        <f t="shared" si="125"/>
        <v>6.6666666666666661</v>
      </c>
      <c r="AE917" s="134">
        <f t="shared" si="126"/>
        <v>5.5555555555555554</v>
      </c>
      <c r="AF917" s="134">
        <f t="shared" si="127"/>
        <v>1.1111111111111107</v>
      </c>
      <c r="AH917" s="209">
        <f t="shared" si="130"/>
        <v>0</v>
      </c>
      <c r="AI917" s="209">
        <f t="shared" ca="1" si="131"/>
        <v>347</v>
      </c>
      <c r="AJ917" s="134">
        <f>(K917*'User Input'!$K$6)+(L917*'User Input'!$K$2)+(M917*'User Input'!$K$3)+(N917*'User Input'!$K$4)+(R917*'User Input'!$K$7)+(S917*'User Input'!$K$8)+(P917*'User Input'!$K$10)+(Q917*'User Input'!$K$9)+(O917*'User Input'!$K$11)+(I917*'User Input'!$K$12)</f>
        <v>29.900000000000006</v>
      </c>
      <c r="AK917">
        <f t="shared" si="133"/>
        <v>1.2458333333333336</v>
      </c>
      <c r="AL917" s="209">
        <f t="shared" ca="1" si="132"/>
        <v>678</v>
      </c>
      <c r="AM917" s="209">
        <f t="shared" ca="1" si="128"/>
        <v>73</v>
      </c>
      <c r="AN917" s="209">
        <f t="shared" ca="1" si="129"/>
        <v>541</v>
      </c>
    </row>
    <row r="918" spans="2:40" x14ac:dyDescent="0.2">
      <c r="B918" t="s">
        <v>757</v>
      </c>
      <c r="C918" t="s">
        <v>141</v>
      </c>
      <c r="D918" t="s">
        <v>9</v>
      </c>
      <c r="E918" t="s">
        <v>9</v>
      </c>
      <c r="F918">
        <v>-16.3</v>
      </c>
      <c r="G918">
        <v>24</v>
      </c>
      <c r="H918">
        <v>0</v>
      </c>
      <c r="I918">
        <v>0</v>
      </c>
      <c r="J918">
        <v>112</v>
      </c>
      <c r="K918">
        <v>24.3</v>
      </c>
      <c r="L918">
        <v>1</v>
      </c>
      <c r="M918">
        <v>1</v>
      </c>
      <c r="N918">
        <v>0</v>
      </c>
      <c r="O918">
        <v>2</v>
      </c>
      <c r="P918">
        <v>25</v>
      </c>
      <c r="Q918">
        <v>14</v>
      </c>
      <c r="R918">
        <v>19</v>
      </c>
      <c r="S918">
        <v>15</v>
      </c>
      <c r="T918">
        <v>1</v>
      </c>
      <c r="U918">
        <v>3</v>
      </c>
      <c r="V918">
        <v>5.12</v>
      </c>
      <c r="W918">
        <v>4.99</v>
      </c>
      <c r="X918">
        <v>1.65</v>
      </c>
      <c r="Y918">
        <v>46</v>
      </c>
      <c r="Z918">
        <v>20</v>
      </c>
      <c r="AA918">
        <v>34</v>
      </c>
      <c r="AB918">
        <v>0.29599999999999999</v>
      </c>
      <c r="AC918">
        <v>0</v>
      </c>
      <c r="AD918" s="134">
        <f t="shared" si="125"/>
        <v>7.0370370370370372</v>
      </c>
      <c r="AE918" s="134">
        <f t="shared" si="126"/>
        <v>5.5555555555555554</v>
      </c>
      <c r="AF918" s="134">
        <f t="shared" si="127"/>
        <v>1.4814814814814818</v>
      </c>
      <c r="AH918" s="209">
        <f t="shared" si="130"/>
        <v>0</v>
      </c>
      <c r="AI918" s="209">
        <f t="shared" ca="1" si="131"/>
        <v>347</v>
      </c>
      <c r="AJ918" s="134">
        <f>(K918*'User Input'!$K$6)+(L918*'User Input'!$K$2)+(M918*'User Input'!$K$3)+(N918*'User Input'!$K$4)+(R918*'User Input'!$K$7)+(S918*'User Input'!$K$8)+(P918*'User Input'!$K$10)+(Q918*'User Input'!$K$9)+(O918*'User Input'!$K$11)+(I918*'User Input'!$K$12)</f>
        <v>30.400000000000006</v>
      </c>
      <c r="AK918">
        <f t="shared" si="133"/>
        <v>1.2666666666666668</v>
      </c>
      <c r="AL918" s="209">
        <f t="shared" ca="1" si="132"/>
        <v>674</v>
      </c>
      <c r="AM918" s="209">
        <f t="shared" ca="1" si="128"/>
        <v>60</v>
      </c>
      <c r="AN918" s="209">
        <f t="shared" ca="1" si="129"/>
        <v>541</v>
      </c>
    </row>
    <row r="919" spans="2:40" x14ac:dyDescent="0.2">
      <c r="B919" t="s">
        <v>2495</v>
      </c>
      <c r="C919" t="s">
        <v>136</v>
      </c>
      <c r="D919" t="s">
        <v>111</v>
      </c>
      <c r="E919" t="s">
        <v>111</v>
      </c>
      <c r="F919">
        <v>-16.3</v>
      </c>
      <c r="G919">
        <v>10</v>
      </c>
      <c r="H919">
        <v>2</v>
      </c>
      <c r="I919">
        <v>1</v>
      </c>
      <c r="J919">
        <v>98</v>
      </c>
      <c r="K919">
        <v>21.8</v>
      </c>
      <c r="L919">
        <v>1</v>
      </c>
      <c r="M919">
        <v>2</v>
      </c>
      <c r="N919">
        <v>0</v>
      </c>
      <c r="O919">
        <v>1</v>
      </c>
      <c r="P919">
        <v>24</v>
      </c>
      <c r="Q919">
        <v>12</v>
      </c>
      <c r="R919">
        <v>15</v>
      </c>
      <c r="S919">
        <v>10</v>
      </c>
      <c r="T919">
        <v>1</v>
      </c>
      <c r="U919">
        <v>3</v>
      </c>
      <c r="V919">
        <v>5.03</v>
      </c>
      <c r="W919">
        <v>4.76</v>
      </c>
      <c r="X919">
        <v>1.55</v>
      </c>
      <c r="Y919">
        <v>50</v>
      </c>
      <c r="Z919">
        <v>21</v>
      </c>
      <c r="AA919">
        <v>29</v>
      </c>
      <c r="AB919">
        <v>0.30299999999999999</v>
      </c>
      <c r="AC919">
        <v>0</v>
      </c>
      <c r="AD919" s="134">
        <f t="shared" si="125"/>
        <v>6.1926605504587151</v>
      </c>
      <c r="AE919" s="134">
        <f t="shared" si="126"/>
        <v>4.1284403669724767</v>
      </c>
      <c r="AF919" s="134">
        <f t="shared" si="127"/>
        <v>2.0642201834862384</v>
      </c>
      <c r="AH919" s="209">
        <f t="shared" si="130"/>
        <v>1</v>
      </c>
      <c r="AI919" s="209">
        <f t="shared" ca="1" si="131"/>
        <v>241</v>
      </c>
      <c r="AJ919" s="134">
        <f>(K919*'User Input'!$K$6)+(L919*'User Input'!$K$2)+(M919*'User Input'!$K$3)+(N919*'User Input'!$K$4)+(R919*'User Input'!$K$7)+(S919*'User Input'!$K$8)+(P919*'User Input'!$K$10)+(Q919*'User Input'!$K$9)+(O919*'User Input'!$K$11)+(I919*'User Input'!$K$12)</f>
        <v>26.900000000000006</v>
      </c>
      <c r="AK919">
        <f t="shared" si="133"/>
        <v>0</v>
      </c>
      <c r="AL919" s="209">
        <f t="shared" ca="1" si="132"/>
        <v>702</v>
      </c>
      <c r="AM919" s="209">
        <f t="shared" ca="1" si="128"/>
        <v>77</v>
      </c>
      <c r="AN919" s="209">
        <f t="shared" ca="1" si="129"/>
        <v>541</v>
      </c>
    </row>
    <row r="920" spans="2:40" x14ac:dyDescent="0.2">
      <c r="B920" t="s">
        <v>2247</v>
      </c>
      <c r="C920" t="s">
        <v>719</v>
      </c>
      <c r="D920" t="s">
        <v>111</v>
      </c>
      <c r="E920" t="s">
        <v>111</v>
      </c>
      <c r="F920">
        <v>-16.3</v>
      </c>
      <c r="G920">
        <v>1</v>
      </c>
      <c r="H920">
        <v>1</v>
      </c>
      <c r="I920">
        <v>1</v>
      </c>
      <c r="J920">
        <v>26</v>
      </c>
      <c r="K920">
        <v>6</v>
      </c>
      <c r="L920">
        <v>0</v>
      </c>
      <c r="M920">
        <v>0</v>
      </c>
      <c r="N920">
        <v>0</v>
      </c>
      <c r="O920">
        <v>0</v>
      </c>
      <c r="P920">
        <v>6</v>
      </c>
      <c r="Q920">
        <v>3</v>
      </c>
      <c r="R920">
        <v>5</v>
      </c>
      <c r="S920">
        <v>2</v>
      </c>
      <c r="T920">
        <v>0</v>
      </c>
      <c r="U920">
        <v>1</v>
      </c>
      <c r="V920">
        <v>4.58</v>
      </c>
      <c r="W920">
        <v>4.0999999999999996</v>
      </c>
      <c r="X920">
        <v>1.37</v>
      </c>
      <c r="Y920">
        <v>41</v>
      </c>
      <c r="Z920">
        <v>20</v>
      </c>
      <c r="AA920">
        <v>39</v>
      </c>
      <c r="AB920">
        <v>0.29099999999999998</v>
      </c>
      <c r="AC920">
        <v>0</v>
      </c>
      <c r="AD920" s="134">
        <f t="shared" si="125"/>
        <v>7.5</v>
      </c>
      <c r="AE920" s="134">
        <f t="shared" si="126"/>
        <v>3</v>
      </c>
      <c r="AF920" s="134">
        <f t="shared" si="127"/>
        <v>4.5</v>
      </c>
      <c r="AH920" s="209">
        <f t="shared" si="130"/>
        <v>1</v>
      </c>
      <c r="AI920" s="209">
        <f t="shared" ca="1" si="131"/>
        <v>241</v>
      </c>
      <c r="AJ920" s="134">
        <f>(K920*'User Input'!$K$6)+(L920*'User Input'!$K$2)+(M920*'User Input'!$K$3)+(N920*'User Input'!$K$4)+(R920*'User Input'!$K$7)+(S920*'User Input'!$K$8)+(P920*'User Input'!$K$10)+(Q920*'User Input'!$K$9)+(O920*'User Input'!$K$11)+(I920*'User Input'!$K$12)</f>
        <v>12.5</v>
      </c>
      <c r="AK920">
        <f t="shared" si="133"/>
        <v>0</v>
      </c>
      <c r="AL920" s="209">
        <f t="shared" ca="1" si="132"/>
        <v>747</v>
      </c>
      <c r="AM920" s="209">
        <f t="shared" ca="1" si="128"/>
        <v>225</v>
      </c>
      <c r="AN920" s="209">
        <f t="shared" ca="1" si="129"/>
        <v>728</v>
      </c>
    </row>
    <row r="921" spans="2:40" x14ac:dyDescent="0.2">
      <c r="B921" t="s">
        <v>2215</v>
      </c>
      <c r="C921" t="s">
        <v>135</v>
      </c>
      <c r="D921" t="s">
        <v>111</v>
      </c>
      <c r="E921" t="s">
        <v>111</v>
      </c>
      <c r="F921">
        <v>-16.3</v>
      </c>
      <c r="G921">
        <v>2</v>
      </c>
      <c r="H921">
        <v>2</v>
      </c>
      <c r="I921">
        <v>1</v>
      </c>
      <c r="J921">
        <v>37</v>
      </c>
      <c r="K921">
        <v>8.3000000000000007</v>
      </c>
      <c r="L921">
        <v>1</v>
      </c>
      <c r="M921">
        <v>1</v>
      </c>
      <c r="N921">
        <v>0</v>
      </c>
      <c r="O921">
        <v>0</v>
      </c>
      <c r="P921">
        <v>8</v>
      </c>
      <c r="Q921">
        <v>4</v>
      </c>
      <c r="R921">
        <v>8</v>
      </c>
      <c r="S921">
        <v>4</v>
      </c>
      <c r="T921">
        <v>0</v>
      </c>
      <c r="U921">
        <v>1</v>
      </c>
      <c r="V921">
        <v>4.63</v>
      </c>
      <c r="W921">
        <v>4.38</v>
      </c>
      <c r="X921">
        <v>1.48</v>
      </c>
      <c r="Y921">
        <v>46</v>
      </c>
      <c r="Z921">
        <v>21</v>
      </c>
      <c r="AA921">
        <v>33</v>
      </c>
      <c r="AB921">
        <v>0.29799999999999999</v>
      </c>
      <c r="AC921">
        <v>0</v>
      </c>
      <c r="AD921" s="134">
        <f t="shared" si="125"/>
        <v>8.6746987951807224</v>
      </c>
      <c r="AE921" s="134">
        <f t="shared" si="126"/>
        <v>4.3373493975903612</v>
      </c>
      <c r="AF921" s="134">
        <f t="shared" si="127"/>
        <v>4.3373493975903612</v>
      </c>
      <c r="AH921" s="209">
        <f t="shared" si="130"/>
        <v>1</v>
      </c>
      <c r="AI921" s="209">
        <f t="shared" ca="1" si="131"/>
        <v>241</v>
      </c>
      <c r="AJ921" s="134">
        <f>(K921*'User Input'!$K$6)+(L921*'User Input'!$K$2)+(M921*'User Input'!$K$3)+(N921*'User Input'!$K$4)+(R921*'User Input'!$K$7)+(S921*'User Input'!$K$8)+(P921*'User Input'!$K$10)+(Q921*'User Input'!$K$9)+(O921*'User Input'!$K$11)+(I921*'User Input'!$K$12)</f>
        <v>17.900000000000002</v>
      </c>
      <c r="AK921">
        <f t="shared" si="133"/>
        <v>0</v>
      </c>
      <c r="AL921" s="209">
        <f t="shared" ca="1" si="132"/>
        <v>729</v>
      </c>
      <c r="AM921" s="209">
        <f t="shared" ca="1" si="128"/>
        <v>205</v>
      </c>
      <c r="AN921" s="209">
        <f t="shared" ca="1" si="129"/>
        <v>728</v>
      </c>
    </row>
    <row r="922" spans="2:40" x14ac:dyDescent="0.2">
      <c r="B922" t="s">
        <v>3680</v>
      </c>
      <c r="C922" t="s">
        <v>339</v>
      </c>
      <c r="D922" t="s">
        <v>111</v>
      </c>
      <c r="E922" t="s">
        <v>111</v>
      </c>
      <c r="F922">
        <v>-16.399999999999999</v>
      </c>
      <c r="G922">
        <v>3</v>
      </c>
      <c r="H922">
        <v>3</v>
      </c>
      <c r="I922">
        <v>1</v>
      </c>
      <c r="J922">
        <v>80</v>
      </c>
      <c r="K922">
        <v>18.2</v>
      </c>
      <c r="L922">
        <v>1</v>
      </c>
      <c r="M922">
        <v>1</v>
      </c>
      <c r="N922">
        <v>0</v>
      </c>
      <c r="O922">
        <v>0</v>
      </c>
      <c r="P922">
        <v>21</v>
      </c>
      <c r="Q922">
        <v>11</v>
      </c>
      <c r="R922">
        <v>11</v>
      </c>
      <c r="S922">
        <v>5</v>
      </c>
      <c r="T922">
        <v>1</v>
      </c>
      <c r="U922">
        <v>3</v>
      </c>
      <c r="V922">
        <v>5.17</v>
      </c>
      <c r="W922">
        <v>4.5</v>
      </c>
      <c r="X922">
        <v>1.45</v>
      </c>
      <c r="Y922">
        <v>46</v>
      </c>
      <c r="Z922">
        <v>21</v>
      </c>
      <c r="AA922">
        <v>33</v>
      </c>
      <c r="AB922">
        <v>0.30399999999999999</v>
      </c>
      <c r="AC922">
        <v>0</v>
      </c>
      <c r="AD922" s="134">
        <f t="shared" si="125"/>
        <v>5.4395604395604398</v>
      </c>
      <c r="AE922" s="134">
        <f t="shared" si="126"/>
        <v>2.4725274725274726</v>
      </c>
      <c r="AF922" s="134">
        <f t="shared" si="127"/>
        <v>2.9670329670329672</v>
      </c>
      <c r="AH922" s="209">
        <f t="shared" si="130"/>
        <v>1</v>
      </c>
      <c r="AI922" s="209">
        <f t="shared" ca="1" si="131"/>
        <v>241</v>
      </c>
      <c r="AJ922" s="134">
        <f>(K922*'User Input'!$K$6)+(L922*'User Input'!$K$2)+(M922*'User Input'!$K$3)+(N922*'User Input'!$K$4)+(R922*'User Input'!$K$7)+(S922*'User Input'!$K$8)+(P922*'User Input'!$K$10)+(Q922*'User Input'!$K$9)+(O922*'User Input'!$K$11)+(I922*'User Input'!$K$12)</f>
        <v>28.099999999999994</v>
      </c>
      <c r="AK922">
        <f t="shared" si="133"/>
        <v>0</v>
      </c>
      <c r="AL922" s="209">
        <f t="shared" ca="1" si="132"/>
        <v>691</v>
      </c>
      <c r="AM922" s="209">
        <f t="shared" ca="1" si="128"/>
        <v>52</v>
      </c>
      <c r="AN922" s="209">
        <f t="shared" ca="1" si="129"/>
        <v>541</v>
      </c>
    </row>
    <row r="923" spans="2:40" x14ac:dyDescent="0.2">
      <c r="B923" t="s">
        <v>3681</v>
      </c>
      <c r="C923" t="s">
        <v>121</v>
      </c>
      <c r="D923" t="s">
        <v>9</v>
      </c>
      <c r="E923" t="s">
        <v>9</v>
      </c>
      <c r="F923">
        <v>-16.399999999999999</v>
      </c>
      <c r="G923">
        <v>10</v>
      </c>
      <c r="H923">
        <v>0</v>
      </c>
      <c r="I923">
        <v>0</v>
      </c>
      <c r="J923">
        <v>45</v>
      </c>
      <c r="K923">
        <v>9.6999999999999993</v>
      </c>
      <c r="L923">
        <v>0</v>
      </c>
      <c r="M923">
        <v>1</v>
      </c>
      <c r="N923">
        <v>0</v>
      </c>
      <c r="O923">
        <v>1</v>
      </c>
      <c r="P923">
        <v>9</v>
      </c>
      <c r="Q923">
        <v>6</v>
      </c>
      <c r="R923">
        <v>10</v>
      </c>
      <c r="S923">
        <v>7</v>
      </c>
      <c r="T923">
        <v>1</v>
      </c>
      <c r="U923">
        <v>2</v>
      </c>
      <c r="V923">
        <v>5.34</v>
      </c>
      <c r="W923">
        <v>4.87</v>
      </c>
      <c r="X923">
        <v>1.65</v>
      </c>
      <c r="Y923">
        <v>35</v>
      </c>
      <c r="Z923">
        <v>21</v>
      </c>
      <c r="AA923">
        <v>44</v>
      </c>
      <c r="AB923">
        <v>0.28699999999999998</v>
      </c>
      <c r="AC923">
        <v>0</v>
      </c>
      <c r="AD923" s="134">
        <f t="shared" si="125"/>
        <v>9.2783505154639183</v>
      </c>
      <c r="AE923" s="134">
        <f t="shared" si="126"/>
        <v>6.4948453608247432</v>
      </c>
      <c r="AF923" s="134">
        <f t="shared" si="127"/>
        <v>2.7835051546391751</v>
      </c>
      <c r="AH923" s="209">
        <f t="shared" si="130"/>
        <v>0</v>
      </c>
      <c r="AI923" s="209">
        <f t="shared" ca="1" si="131"/>
        <v>347</v>
      </c>
      <c r="AJ923" s="134">
        <f>(K923*'User Input'!$K$6)+(L923*'User Input'!$K$2)+(M923*'User Input'!$K$3)+(N923*'User Input'!$K$4)+(R923*'User Input'!$K$7)+(S923*'User Input'!$K$8)+(P923*'User Input'!$K$10)+(Q923*'User Input'!$K$9)+(O923*'User Input'!$K$11)+(I923*'User Input'!$K$12)</f>
        <v>7.0999999999999979</v>
      </c>
      <c r="AK923">
        <f t="shared" si="133"/>
        <v>0.70999999999999974</v>
      </c>
      <c r="AL923" s="209">
        <f t="shared" ca="1" si="132"/>
        <v>782</v>
      </c>
      <c r="AM923" s="209">
        <f t="shared" ca="1" si="128"/>
        <v>27</v>
      </c>
      <c r="AN923" s="209">
        <f t="shared" ca="1" si="129"/>
        <v>666</v>
      </c>
    </row>
    <row r="924" spans="2:40" x14ac:dyDescent="0.2">
      <c r="B924" t="s">
        <v>2409</v>
      </c>
      <c r="C924" t="s">
        <v>716</v>
      </c>
      <c r="D924" t="s">
        <v>111</v>
      </c>
      <c r="E924" t="s">
        <v>111</v>
      </c>
      <c r="F924">
        <v>-16.399999999999999</v>
      </c>
      <c r="G924">
        <v>2</v>
      </c>
      <c r="H924">
        <v>2</v>
      </c>
      <c r="I924">
        <v>1</v>
      </c>
      <c r="J924">
        <v>32</v>
      </c>
      <c r="K924">
        <v>7.2</v>
      </c>
      <c r="L924">
        <v>0</v>
      </c>
      <c r="M924">
        <v>1</v>
      </c>
      <c r="N924">
        <v>0</v>
      </c>
      <c r="O924">
        <v>0</v>
      </c>
      <c r="P924">
        <v>8</v>
      </c>
      <c r="Q924">
        <v>4</v>
      </c>
      <c r="R924">
        <v>6</v>
      </c>
      <c r="S924">
        <v>3</v>
      </c>
      <c r="T924">
        <v>0</v>
      </c>
      <c r="U924">
        <v>1</v>
      </c>
      <c r="V924">
        <v>4.68</v>
      </c>
      <c r="W924">
        <v>4.29</v>
      </c>
      <c r="X924">
        <v>1.42</v>
      </c>
      <c r="Y924">
        <v>46</v>
      </c>
      <c r="Z924">
        <v>21</v>
      </c>
      <c r="AA924">
        <v>33</v>
      </c>
      <c r="AB924">
        <v>0.29699999999999999</v>
      </c>
      <c r="AC924">
        <v>0</v>
      </c>
      <c r="AD924" s="134">
        <f t="shared" si="125"/>
        <v>7.5</v>
      </c>
      <c r="AE924" s="134">
        <f t="shared" si="126"/>
        <v>3.75</v>
      </c>
      <c r="AF924" s="134">
        <f t="shared" si="127"/>
        <v>3.75</v>
      </c>
      <c r="AH924" s="209">
        <f t="shared" si="130"/>
        <v>1</v>
      </c>
      <c r="AI924" s="209">
        <f t="shared" ca="1" si="131"/>
        <v>241</v>
      </c>
      <c r="AJ924" s="134">
        <f>(K924*'User Input'!$K$6)+(L924*'User Input'!$K$2)+(M924*'User Input'!$K$3)+(N924*'User Input'!$K$4)+(R924*'User Input'!$K$7)+(S924*'User Input'!$K$8)+(P924*'User Input'!$K$10)+(Q924*'User Input'!$K$9)+(O924*'User Input'!$K$11)+(I924*'User Input'!$K$12)</f>
        <v>7.6000000000000014</v>
      </c>
      <c r="AK924">
        <f t="shared" si="133"/>
        <v>0</v>
      </c>
      <c r="AL924" s="209">
        <f t="shared" ca="1" si="132"/>
        <v>777</v>
      </c>
      <c r="AM924" s="209">
        <f t="shared" ca="1" si="128"/>
        <v>175</v>
      </c>
      <c r="AN924" s="209">
        <f t="shared" ca="1" si="129"/>
        <v>728</v>
      </c>
    </row>
    <row r="925" spans="2:40" x14ac:dyDescent="0.2">
      <c r="B925" t="s">
        <v>3683</v>
      </c>
      <c r="C925" t="s">
        <v>339</v>
      </c>
      <c r="D925" t="s">
        <v>111</v>
      </c>
      <c r="E925" t="s">
        <v>111</v>
      </c>
      <c r="F925">
        <v>-16.399999999999999</v>
      </c>
      <c r="G925">
        <v>2</v>
      </c>
      <c r="H925">
        <v>2</v>
      </c>
      <c r="I925">
        <v>1</v>
      </c>
      <c r="J925">
        <v>37</v>
      </c>
      <c r="K925">
        <v>8.3000000000000007</v>
      </c>
      <c r="L925">
        <v>0</v>
      </c>
      <c r="M925">
        <v>1</v>
      </c>
      <c r="N925">
        <v>0</v>
      </c>
      <c r="O925">
        <v>0</v>
      </c>
      <c r="P925">
        <v>8</v>
      </c>
      <c r="Q925">
        <v>5</v>
      </c>
      <c r="R925">
        <v>7</v>
      </c>
      <c r="S925">
        <v>4</v>
      </c>
      <c r="T925">
        <v>0</v>
      </c>
      <c r="U925">
        <v>1</v>
      </c>
      <c r="V925">
        <v>4.95</v>
      </c>
      <c r="W925">
        <v>4.43</v>
      </c>
      <c r="X925">
        <v>1.46</v>
      </c>
      <c r="Y925">
        <v>40</v>
      </c>
      <c r="Z925">
        <v>21</v>
      </c>
      <c r="AA925">
        <v>39</v>
      </c>
      <c r="AB925">
        <v>0.29099999999999998</v>
      </c>
      <c r="AC925">
        <v>0</v>
      </c>
      <c r="AD925" s="134">
        <f t="shared" si="125"/>
        <v>7.5903614457831319</v>
      </c>
      <c r="AE925" s="134">
        <f t="shared" si="126"/>
        <v>4.3373493975903612</v>
      </c>
      <c r="AF925" s="134">
        <f t="shared" si="127"/>
        <v>3.2530120481927707</v>
      </c>
      <c r="AH925" s="209">
        <f t="shared" si="130"/>
        <v>1</v>
      </c>
      <c r="AI925" s="209">
        <f t="shared" ca="1" si="131"/>
        <v>241</v>
      </c>
      <c r="AJ925" s="134">
        <f>(K925*'User Input'!$K$6)+(L925*'User Input'!$K$2)+(M925*'User Input'!$K$3)+(N925*'User Input'!$K$4)+(R925*'User Input'!$K$7)+(S925*'User Input'!$K$8)+(P925*'User Input'!$K$10)+(Q925*'User Input'!$K$9)+(O925*'User Input'!$K$11)+(I925*'User Input'!$K$12)</f>
        <v>9.4000000000000021</v>
      </c>
      <c r="AK925">
        <f t="shared" si="133"/>
        <v>0</v>
      </c>
      <c r="AL925" s="209">
        <f t="shared" ca="1" si="132"/>
        <v>758</v>
      </c>
      <c r="AM925" s="209">
        <f t="shared" ca="1" si="128"/>
        <v>90</v>
      </c>
      <c r="AN925" s="209">
        <f t="shared" ca="1" si="129"/>
        <v>728</v>
      </c>
    </row>
    <row r="926" spans="2:40" x14ac:dyDescent="0.2">
      <c r="B926" t="s">
        <v>2449</v>
      </c>
      <c r="C926" t="s">
        <v>121</v>
      </c>
      <c r="D926" t="s">
        <v>111</v>
      </c>
      <c r="E926" t="s">
        <v>111</v>
      </c>
      <c r="F926">
        <v>-16.399999999999999</v>
      </c>
      <c r="G926">
        <v>8</v>
      </c>
      <c r="H926">
        <v>3</v>
      </c>
      <c r="I926">
        <v>1</v>
      </c>
      <c r="J926">
        <v>114</v>
      </c>
      <c r="K926">
        <v>25.7</v>
      </c>
      <c r="L926">
        <v>1</v>
      </c>
      <c r="M926">
        <v>2</v>
      </c>
      <c r="N926">
        <v>0</v>
      </c>
      <c r="O926">
        <v>0</v>
      </c>
      <c r="P926">
        <v>30</v>
      </c>
      <c r="Q926">
        <v>15</v>
      </c>
      <c r="R926">
        <v>14</v>
      </c>
      <c r="S926">
        <v>8</v>
      </c>
      <c r="T926">
        <v>1</v>
      </c>
      <c r="U926">
        <v>4</v>
      </c>
      <c r="V926">
        <v>5.13</v>
      </c>
      <c r="W926">
        <v>4.6500000000000004</v>
      </c>
      <c r="X926">
        <v>1.49</v>
      </c>
      <c r="Y926">
        <v>49</v>
      </c>
      <c r="Z926">
        <v>21</v>
      </c>
      <c r="AA926">
        <v>30</v>
      </c>
      <c r="AB926">
        <v>0.30499999999999999</v>
      </c>
      <c r="AC926">
        <v>0</v>
      </c>
      <c r="AD926" s="134">
        <f t="shared" si="125"/>
        <v>4.9027237354085607</v>
      </c>
      <c r="AE926" s="134">
        <f t="shared" si="126"/>
        <v>2.8015564202334633</v>
      </c>
      <c r="AF926" s="134">
        <f t="shared" si="127"/>
        <v>2.1011673151750974</v>
      </c>
      <c r="AH926" s="209">
        <f t="shared" si="130"/>
        <v>1</v>
      </c>
      <c r="AI926" s="209">
        <f t="shared" ca="1" si="131"/>
        <v>241</v>
      </c>
      <c r="AJ926" s="134">
        <f>(K926*'User Input'!$K$6)+(L926*'User Input'!$K$2)+(M926*'User Input'!$K$3)+(N926*'User Input'!$K$4)+(R926*'User Input'!$K$7)+(S926*'User Input'!$K$8)+(P926*'User Input'!$K$10)+(Q926*'User Input'!$K$9)+(O926*'User Input'!$K$11)+(I926*'User Input'!$K$12)</f>
        <v>31.099999999999994</v>
      </c>
      <c r="AK926">
        <f t="shared" si="133"/>
        <v>0</v>
      </c>
      <c r="AL926" s="209">
        <f t="shared" ca="1" si="132"/>
        <v>666</v>
      </c>
      <c r="AM926" s="209">
        <f t="shared" ca="1" si="128"/>
        <v>57</v>
      </c>
      <c r="AN926" s="209">
        <f t="shared" ca="1" si="129"/>
        <v>466</v>
      </c>
    </row>
    <row r="927" spans="2:40" x14ac:dyDescent="0.2">
      <c r="B927" t="s">
        <v>2501</v>
      </c>
      <c r="C927" t="s">
        <v>8</v>
      </c>
      <c r="D927" t="s">
        <v>111</v>
      </c>
      <c r="E927" t="s">
        <v>111</v>
      </c>
      <c r="F927">
        <v>-16.399999999999999</v>
      </c>
      <c r="G927">
        <v>11</v>
      </c>
      <c r="H927">
        <v>2</v>
      </c>
      <c r="I927">
        <v>1</v>
      </c>
      <c r="J927">
        <v>82</v>
      </c>
      <c r="K927">
        <v>18</v>
      </c>
      <c r="L927">
        <v>1</v>
      </c>
      <c r="M927">
        <v>1</v>
      </c>
      <c r="N927">
        <v>0</v>
      </c>
      <c r="O927">
        <v>1</v>
      </c>
      <c r="P927">
        <v>19</v>
      </c>
      <c r="Q927">
        <v>10</v>
      </c>
      <c r="R927">
        <v>15</v>
      </c>
      <c r="S927">
        <v>10</v>
      </c>
      <c r="T927">
        <v>1</v>
      </c>
      <c r="U927">
        <v>2</v>
      </c>
      <c r="V927">
        <v>5.04</v>
      </c>
      <c r="W927">
        <v>4.67</v>
      </c>
      <c r="X927">
        <v>1.57</v>
      </c>
      <c r="Y927">
        <v>42</v>
      </c>
      <c r="Z927">
        <v>21</v>
      </c>
      <c r="AA927">
        <v>36</v>
      </c>
      <c r="AB927">
        <v>0.29899999999999999</v>
      </c>
      <c r="AC927">
        <v>0</v>
      </c>
      <c r="AD927" s="134">
        <f t="shared" si="125"/>
        <v>7.5</v>
      </c>
      <c r="AE927" s="134">
        <f t="shared" si="126"/>
        <v>5</v>
      </c>
      <c r="AF927" s="134">
        <f t="shared" si="127"/>
        <v>2.5</v>
      </c>
      <c r="AH927" s="209">
        <f t="shared" si="130"/>
        <v>1</v>
      </c>
      <c r="AI927" s="209">
        <f t="shared" ca="1" si="131"/>
        <v>241</v>
      </c>
      <c r="AJ927" s="134">
        <f>(K927*'User Input'!$K$6)+(L927*'User Input'!$K$2)+(M927*'User Input'!$K$3)+(N927*'User Input'!$K$4)+(R927*'User Input'!$K$7)+(S927*'User Input'!$K$8)+(P927*'User Input'!$K$10)+(Q927*'User Input'!$K$9)+(O927*'User Input'!$K$11)+(I927*'User Input'!$K$12)</f>
        <v>27.5</v>
      </c>
      <c r="AK927">
        <f t="shared" si="133"/>
        <v>0</v>
      </c>
      <c r="AL927" s="209">
        <f t="shared" ca="1" si="132"/>
        <v>694</v>
      </c>
      <c r="AM927" s="209">
        <f t="shared" ca="1" si="128"/>
        <v>75</v>
      </c>
      <c r="AN927" s="209">
        <f t="shared" ca="1" si="129"/>
        <v>666</v>
      </c>
    </row>
    <row r="928" spans="2:40" x14ac:dyDescent="0.2">
      <c r="B928" t="s">
        <v>2469</v>
      </c>
      <c r="C928" t="s">
        <v>113</v>
      </c>
      <c r="D928" t="s">
        <v>9</v>
      </c>
      <c r="E928" t="s">
        <v>9</v>
      </c>
      <c r="F928">
        <v>-16.399999999999999</v>
      </c>
      <c r="G928">
        <v>26</v>
      </c>
      <c r="H928">
        <v>2</v>
      </c>
      <c r="I928">
        <v>1</v>
      </c>
      <c r="J928">
        <v>151</v>
      </c>
      <c r="K928">
        <v>32.6</v>
      </c>
      <c r="L928">
        <v>2</v>
      </c>
      <c r="M928">
        <v>2</v>
      </c>
      <c r="N928">
        <v>0</v>
      </c>
      <c r="O928">
        <v>2</v>
      </c>
      <c r="P928">
        <v>34</v>
      </c>
      <c r="Q928">
        <v>20</v>
      </c>
      <c r="R928">
        <v>27</v>
      </c>
      <c r="S928">
        <v>21</v>
      </c>
      <c r="T928">
        <v>1</v>
      </c>
      <c r="U928">
        <v>5</v>
      </c>
      <c r="V928">
        <v>5.49</v>
      </c>
      <c r="W928">
        <v>5.14</v>
      </c>
      <c r="X928">
        <v>1.68</v>
      </c>
      <c r="Y928">
        <v>45</v>
      </c>
      <c r="Z928">
        <v>21</v>
      </c>
      <c r="AA928">
        <v>34</v>
      </c>
      <c r="AB928">
        <v>0.29599999999999999</v>
      </c>
      <c r="AC928">
        <v>0</v>
      </c>
      <c r="AD928" s="134">
        <f t="shared" si="125"/>
        <v>7.4539877300613497</v>
      </c>
      <c r="AE928" s="134">
        <f t="shared" si="126"/>
        <v>5.7975460122699385</v>
      </c>
      <c r="AF928" s="134">
        <f t="shared" si="127"/>
        <v>1.6564417177914113</v>
      </c>
      <c r="AH928" s="209">
        <f t="shared" si="130"/>
        <v>1</v>
      </c>
      <c r="AI928" s="209">
        <f t="shared" ca="1" si="131"/>
        <v>241</v>
      </c>
      <c r="AJ928" s="134">
        <f>(K928*'User Input'!$K$6)+(L928*'User Input'!$K$2)+(M928*'User Input'!$K$3)+(N928*'User Input'!$K$4)+(R928*'User Input'!$K$7)+(S928*'User Input'!$K$8)+(P928*'User Input'!$K$10)+(Q928*'User Input'!$K$9)+(O928*'User Input'!$K$11)+(I928*'User Input'!$K$12)</f>
        <v>43.300000000000011</v>
      </c>
      <c r="AK928">
        <f t="shared" si="133"/>
        <v>1.6653846153846159</v>
      </c>
      <c r="AL928" s="209">
        <f t="shared" ca="1" si="132"/>
        <v>557</v>
      </c>
      <c r="AM928" s="209">
        <f t="shared" ca="1" si="128"/>
        <v>17</v>
      </c>
      <c r="AN928" s="209">
        <f t="shared" ca="1" si="129"/>
        <v>395</v>
      </c>
    </row>
    <row r="929" spans="2:40" x14ac:dyDescent="0.2">
      <c r="B929" t="s">
        <v>2482</v>
      </c>
      <c r="C929" t="s">
        <v>8</v>
      </c>
      <c r="D929" t="s">
        <v>111</v>
      </c>
      <c r="E929" t="s">
        <v>111</v>
      </c>
      <c r="F929">
        <v>-16.399999999999999</v>
      </c>
      <c r="G929">
        <v>2</v>
      </c>
      <c r="H929">
        <v>2</v>
      </c>
      <c r="I929">
        <v>1</v>
      </c>
      <c r="J929">
        <v>37</v>
      </c>
      <c r="K929">
        <v>8.3000000000000007</v>
      </c>
      <c r="L929">
        <v>0</v>
      </c>
      <c r="M929">
        <v>1</v>
      </c>
      <c r="N929">
        <v>0</v>
      </c>
      <c r="O929">
        <v>0</v>
      </c>
      <c r="P929">
        <v>9</v>
      </c>
      <c r="Q929">
        <v>4</v>
      </c>
      <c r="R929">
        <v>6</v>
      </c>
      <c r="S929">
        <v>3</v>
      </c>
      <c r="T929">
        <v>0</v>
      </c>
      <c r="U929">
        <v>1</v>
      </c>
      <c r="V929">
        <v>4.67</v>
      </c>
      <c r="W929">
        <v>4.32</v>
      </c>
      <c r="X929">
        <v>1.43</v>
      </c>
      <c r="Y929">
        <v>47</v>
      </c>
      <c r="Z929">
        <v>21</v>
      </c>
      <c r="AA929">
        <v>32</v>
      </c>
      <c r="AB929">
        <v>0.30399999999999999</v>
      </c>
      <c r="AC929">
        <v>0</v>
      </c>
      <c r="AD929" s="134">
        <f t="shared" si="125"/>
        <v>6.5060240963855414</v>
      </c>
      <c r="AE929" s="134">
        <f t="shared" si="126"/>
        <v>3.2530120481927707</v>
      </c>
      <c r="AF929" s="134">
        <f t="shared" si="127"/>
        <v>3.2530120481927707</v>
      </c>
      <c r="AH929" s="209">
        <f t="shared" si="130"/>
        <v>1</v>
      </c>
      <c r="AI929" s="209">
        <f t="shared" ca="1" si="131"/>
        <v>241</v>
      </c>
      <c r="AJ929" s="134">
        <f>(K929*'User Input'!$K$6)+(L929*'User Input'!$K$2)+(M929*'User Input'!$K$3)+(N929*'User Input'!$K$4)+(R929*'User Input'!$K$7)+(S929*'User Input'!$K$8)+(P929*'User Input'!$K$10)+(Q929*'User Input'!$K$9)+(O929*'User Input'!$K$11)+(I929*'User Input'!$K$12)</f>
        <v>9.9000000000000021</v>
      </c>
      <c r="AK929">
        <f t="shared" si="133"/>
        <v>0</v>
      </c>
      <c r="AL929" s="209">
        <f t="shared" ca="1" si="132"/>
        <v>757</v>
      </c>
      <c r="AM929" s="209">
        <f t="shared" ca="1" si="128"/>
        <v>184</v>
      </c>
      <c r="AN929" s="209">
        <f t="shared" ca="1" si="129"/>
        <v>728</v>
      </c>
    </row>
    <row r="930" spans="2:40" x14ac:dyDescent="0.2">
      <c r="B930" t="s">
        <v>3682</v>
      </c>
      <c r="C930" t="s">
        <v>120</v>
      </c>
      <c r="D930" t="s">
        <v>9</v>
      </c>
      <c r="E930" t="s">
        <v>9</v>
      </c>
      <c r="F930">
        <v>-16.399999999999999</v>
      </c>
      <c r="G930">
        <v>24</v>
      </c>
      <c r="H930">
        <v>0</v>
      </c>
      <c r="I930">
        <v>0</v>
      </c>
      <c r="J930">
        <v>112</v>
      </c>
      <c r="K930">
        <v>24.3</v>
      </c>
      <c r="L930">
        <v>1</v>
      </c>
      <c r="M930">
        <v>1</v>
      </c>
      <c r="N930">
        <v>0</v>
      </c>
      <c r="O930">
        <v>2</v>
      </c>
      <c r="P930">
        <v>26</v>
      </c>
      <c r="Q930">
        <v>14</v>
      </c>
      <c r="R930">
        <v>20</v>
      </c>
      <c r="S930">
        <v>16</v>
      </c>
      <c r="T930">
        <v>1</v>
      </c>
      <c r="U930">
        <v>3</v>
      </c>
      <c r="V930">
        <v>5.13</v>
      </c>
      <c r="W930">
        <v>4.75</v>
      </c>
      <c r="X930">
        <v>1.7</v>
      </c>
      <c r="Y930">
        <v>52</v>
      </c>
      <c r="Z930">
        <v>22</v>
      </c>
      <c r="AA930">
        <v>26</v>
      </c>
      <c r="AB930">
        <v>0.313</v>
      </c>
      <c r="AC930">
        <v>0</v>
      </c>
      <c r="AD930" s="134">
        <f t="shared" si="125"/>
        <v>7.4074074074074074</v>
      </c>
      <c r="AE930" s="134">
        <f t="shared" si="126"/>
        <v>5.9259259259259256</v>
      </c>
      <c r="AF930" s="134">
        <f t="shared" si="127"/>
        <v>1.4814814814814818</v>
      </c>
      <c r="AH930" s="209">
        <f t="shared" si="130"/>
        <v>0</v>
      </c>
      <c r="AI930" s="209">
        <f t="shared" ca="1" si="131"/>
        <v>347</v>
      </c>
      <c r="AJ930" s="134">
        <f>(K930*'User Input'!$K$6)+(L930*'User Input'!$K$2)+(M930*'User Input'!$K$3)+(N930*'User Input'!$K$4)+(R930*'User Input'!$K$7)+(S930*'User Input'!$K$8)+(P930*'User Input'!$K$10)+(Q930*'User Input'!$K$9)+(O930*'User Input'!$K$11)+(I930*'User Input'!$K$12)</f>
        <v>28.900000000000006</v>
      </c>
      <c r="AK930">
        <f t="shared" si="133"/>
        <v>1.2041666666666668</v>
      </c>
      <c r="AL930" s="209">
        <f t="shared" ca="1" si="132"/>
        <v>686</v>
      </c>
      <c r="AM930" s="209">
        <f t="shared" ca="1" si="128"/>
        <v>57</v>
      </c>
      <c r="AN930" s="209">
        <f t="shared" ca="1" si="129"/>
        <v>541</v>
      </c>
    </row>
    <row r="931" spans="2:40" x14ac:dyDescent="0.2">
      <c r="B931" t="s">
        <v>1451</v>
      </c>
      <c r="C931" t="s">
        <v>716</v>
      </c>
      <c r="D931" t="s">
        <v>111</v>
      </c>
      <c r="E931" t="s">
        <v>111</v>
      </c>
      <c r="F931">
        <v>-16.5</v>
      </c>
      <c r="G931">
        <v>2</v>
      </c>
      <c r="H931">
        <v>2</v>
      </c>
      <c r="I931">
        <v>1</v>
      </c>
      <c r="J931">
        <v>32</v>
      </c>
      <c r="K931">
        <v>7.2</v>
      </c>
      <c r="L931">
        <v>0</v>
      </c>
      <c r="M931">
        <v>1</v>
      </c>
      <c r="N931">
        <v>0</v>
      </c>
      <c r="O931">
        <v>0</v>
      </c>
      <c r="P931">
        <v>7</v>
      </c>
      <c r="Q931">
        <v>4</v>
      </c>
      <c r="R931">
        <v>6</v>
      </c>
      <c r="S931">
        <v>3</v>
      </c>
      <c r="T931">
        <v>0</v>
      </c>
      <c r="U931">
        <v>1</v>
      </c>
      <c r="V931">
        <v>4.87</v>
      </c>
      <c r="W931">
        <v>4.49</v>
      </c>
      <c r="X931">
        <v>1.44</v>
      </c>
      <c r="Y931">
        <v>44</v>
      </c>
      <c r="Z931">
        <v>21</v>
      </c>
      <c r="AA931">
        <v>36</v>
      </c>
      <c r="AB931">
        <v>0.29199999999999998</v>
      </c>
      <c r="AC931">
        <v>0</v>
      </c>
      <c r="AD931" s="134">
        <f t="shared" si="125"/>
        <v>7.5</v>
      </c>
      <c r="AE931" s="134">
        <f t="shared" si="126"/>
        <v>3.75</v>
      </c>
      <c r="AF931" s="134">
        <f t="shared" si="127"/>
        <v>3.75</v>
      </c>
      <c r="AH931" s="209">
        <f t="shared" si="130"/>
        <v>1</v>
      </c>
      <c r="AI931" s="209">
        <f t="shared" ca="1" si="131"/>
        <v>241</v>
      </c>
      <c r="AJ931" s="134">
        <f>(K931*'User Input'!$K$6)+(L931*'User Input'!$K$2)+(M931*'User Input'!$K$3)+(N931*'User Input'!$K$4)+(R931*'User Input'!$K$7)+(S931*'User Input'!$K$8)+(P931*'User Input'!$K$10)+(Q931*'User Input'!$K$9)+(O931*'User Input'!$K$11)+(I931*'User Input'!$K$12)</f>
        <v>8.6000000000000014</v>
      </c>
      <c r="AK931">
        <f t="shared" si="133"/>
        <v>0</v>
      </c>
      <c r="AL931" s="209">
        <f t="shared" ca="1" si="132"/>
        <v>765</v>
      </c>
      <c r="AM931" s="209">
        <f t="shared" ca="1" si="128"/>
        <v>106</v>
      </c>
      <c r="AN931" s="209">
        <f t="shared" ca="1" si="129"/>
        <v>728</v>
      </c>
    </row>
    <row r="932" spans="2:40" x14ac:dyDescent="0.2">
      <c r="B932" t="s">
        <v>1426</v>
      </c>
      <c r="C932" t="s">
        <v>130</v>
      </c>
      <c r="D932" t="s">
        <v>111</v>
      </c>
      <c r="E932" t="s">
        <v>111</v>
      </c>
      <c r="F932">
        <v>-16.5</v>
      </c>
      <c r="G932">
        <v>2</v>
      </c>
      <c r="H932">
        <v>2</v>
      </c>
      <c r="I932">
        <v>1</v>
      </c>
      <c r="J932">
        <v>32</v>
      </c>
      <c r="K932">
        <v>7.2</v>
      </c>
      <c r="L932">
        <v>0</v>
      </c>
      <c r="M932">
        <v>1</v>
      </c>
      <c r="N932">
        <v>0</v>
      </c>
      <c r="O932">
        <v>0</v>
      </c>
      <c r="P932">
        <v>7</v>
      </c>
      <c r="Q932">
        <v>4</v>
      </c>
      <c r="R932">
        <v>6</v>
      </c>
      <c r="S932">
        <v>4</v>
      </c>
      <c r="T932">
        <v>0</v>
      </c>
      <c r="U932">
        <v>1</v>
      </c>
      <c r="V932">
        <v>4.62</v>
      </c>
      <c r="W932">
        <v>4.78</v>
      </c>
      <c r="X932">
        <v>1.53</v>
      </c>
      <c r="Y932">
        <v>46</v>
      </c>
      <c r="Z932">
        <v>20</v>
      </c>
      <c r="AA932">
        <v>34</v>
      </c>
      <c r="AB932">
        <v>0.28999999999999998</v>
      </c>
      <c r="AC932">
        <v>0</v>
      </c>
      <c r="AD932" s="134">
        <f t="shared" si="125"/>
        <v>7.5</v>
      </c>
      <c r="AE932" s="134">
        <f t="shared" si="126"/>
        <v>5</v>
      </c>
      <c r="AF932" s="134">
        <f t="shared" si="127"/>
        <v>2.5</v>
      </c>
      <c r="AH932" s="209">
        <f t="shared" si="130"/>
        <v>1</v>
      </c>
      <c r="AI932" s="209">
        <f t="shared" ca="1" si="131"/>
        <v>241</v>
      </c>
      <c r="AJ932" s="134">
        <f>(K932*'User Input'!$K$6)+(L932*'User Input'!$K$2)+(M932*'User Input'!$K$3)+(N932*'User Input'!$K$4)+(R932*'User Input'!$K$7)+(S932*'User Input'!$K$8)+(P932*'User Input'!$K$10)+(Q932*'User Input'!$K$9)+(O932*'User Input'!$K$11)+(I932*'User Input'!$K$12)</f>
        <v>7.6000000000000014</v>
      </c>
      <c r="AK932">
        <f t="shared" si="133"/>
        <v>0</v>
      </c>
      <c r="AL932" s="209">
        <f t="shared" ca="1" si="132"/>
        <v>777</v>
      </c>
      <c r="AM932" s="209">
        <f t="shared" ca="1" si="128"/>
        <v>209</v>
      </c>
      <c r="AN932" s="209">
        <f t="shared" ca="1" si="129"/>
        <v>728</v>
      </c>
    </row>
    <row r="933" spans="2:40" x14ac:dyDescent="0.2">
      <c r="B933" t="s">
        <v>2523</v>
      </c>
      <c r="C933" t="s">
        <v>119</v>
      </c>
      <c r="D933" t="s">
        <v>111</v>
      </c>
      <c r="E933" t="s">
        <v>111</v>
      </c>
      <c r="F933">
        <v>-16.5</v>
      </c>
      <c r="G933">
        <v>24</v>
      </c>
      <c r="H933">
        <v>24</v>
      </c>
      <c r="I933">
        <v>8</v>
      </c>
      <c r="J933">
        <v>580</v>
      </c>
      <c r="K933">
        <v>128.80000000000001</v>
      </c>
      <c r="L933">
        <v>5</v>
      </c>
      <c r="M933">
        <v>11</v>
      </c>
      <c r="N933">
        <v>0</v>
      </c>
      <c r="O933">
        <v>0</v>
      </c>
      <c r="P933">
        <v>145</v>
      </c>
      <c r="Q933">
        <v>85</v>
      </c>
      <c r="R933">
        <v>92</v>
      </c>
      <c r="S933">
        <v>52</v>
      </c>
      <c r="T933">
        <v>5</v>
      </c>
      <c r="U933">
        <v>29</v>
      </c>
      <c r="V933">
        <v>5.92</v>
      </c>
      <c r="W933">
        <v>4.87</v>
      </c>
      <c r="X933">
        <v>1.53</v>
      </c>
      <c r="Y933">
        <v>34</v>
      </c>
      <c r="Z933">
        <v>21</v>
      </c>
      <c r="AA933">
        <v>46</v>
      </c>
      <c r="AB933">
        <v>0.28899999999999998</v>
      </c>
      <c r="AC933">
        <v>0</v>
      </c>
      <c r="AD933" s="134">
        <f t="shared" si="125"/>
        <v>6.4285714285714279</v>
      </c>
      <c r="AE933" s="134">
        <f t="shared" si="126"/>
        <v>3.6335403726708071</v>
      </c>
      <c r="AF933" s="134">
        <f t="shared" si="127"/>
        <v>2.7950310559006208</v>
      </c>
      <c r="AH933" s="209">
        <f t="shared" si="130"/>
        <v>8</v>
      </c>
      <c r="AI933" s="209">
        <f t="shared" ca="1" si="131"/>
        <v>134</v>
      </c>
      <c r="AJ933" s="134">
        <f>(K933*'User Input'!$K$6)+(L933*'User Input'!$K$2)+(M933*'User Input'!$K$3)+(N933*'User Input'!$K$4)+(R933*'User Input'!$K$7)+(S933*'User Input'!$K$8)+(P933*'User Input'!$K$10)+(Q933*'User Input'!$K$9)+(O933*'User Input'!$K$11)+(I933*'User Input'!$K$12)</f>
        <v>154.40000000000003</v>
      </c>
      <c r="AK933">
        <f t="shared" si="133"/>
        <v>6.4333333333333345</v>
      </c>
      <c r="AL933" s="209">
        <f t="shared" ca="1" si="132"/>
        <v>210</v>
      </c>
      <c r="AM933" s="209">
        <f t="shared" ca="1" si="128"/>
        <v>4</v>
      </c>
      <c r="AN933" s="209">
        <f t="shared" ca="1" si="129"/>
        <v>3</v>
      </c>
    </row>
    <row r="934" spans="2:40" x14ac:dyDescent="0.2">
      <c r="B934" t="s">
        <v>2490</v>
      </c>
      <c r="C934" t="s">
        <v>121</v>
      </c>
      <c r="D934" t="s">
        <v>111</v>
      </c>
      <c r="E934" t="s">
        <v>111</v>
      </c>
      <c r="F934">
        <v>-16.5</v>
      </c>
      <c r="G934">
        <v>2</v>
      </c>
      <c r="H934">
        <v>2</v>
      </c>
      <c r="I934">
        <v>1</v>
      </c>
      <c r="J934">
        <v>37</v>
      </c>
      <c r="K934">
        <v>8.3000000000000007</v>
      </c>
      <c r="L934">
        <v>0</v>
      </c>
      <c r="M934">
        <v>1</v>
      </c>
      <c r="N934">
        <v>0</v>
      </c>
      <c r="O934">
        <v>0</v>
      </c>
      <c r="P934">
        <v>8</v>
      </c>
      <c r="Q934">
        <v>5</v>
      </c>
      <c r="R934">
        <v>7</v>
      </c>
      <c r="S934">
        <v>4</v>
      </c>
      <c r="T934">
        <v>0</v>
      </c>
      <c r="U934">
        <v>1</v>
      </c>
      <c r="V934">
        <v>4.95</v>
      </c>
      <c r="W934">
        <v>4.59</v>
      </c>
      <c r="X934">
        <v>1.49</v>
      </c>
      <c r="Y934">
        <v>38</v>
      </c>
      <c r="Z934">
        <v>21</v>
      </c>
      <c r="AA934">
        <v>41</v>
      </c>
      <c r="AB934">
        <v>0.28999999999999998</v>
      </c>
      <c r="AC934">
        <v>0</v>
      </c>
      <c r="AD934" s="134">
        <f t="shared" si="125"/>
        <v>7.5903614457831319</v>
      </c>
      <c r="AE934" s="134">
        <f t="shared" si="126"/>
        <v>4.3373493975903612</v>
      </c>
      <c r="AF934" s="134">
        <f t="shared" si="127"/>
        <v>3.2530120481927707</v>
      </c>
      <c r="AH934" s="209">
        <f t="shared" si="130"/>
        <v>1</v>
      </c>
      <c r="AI934" s="209">
        <f t="shared" ca="1" si="131"/>
        <v>241</v>
      </c>
      <c r="AJ934" s="134">
        <f>(K934*'User Input'!$K$6)+(L934*'User Input'!$K$2)+(M934*'User Input'!$K$3)+(N934*'User Input'!$K$4)+(R934*'User Input'!$K$7)+(S934*'User Input'!$K$8)+(P934*'User Input'!$K$10)+(Q934*'User Input'!$K$9)+(O934*'User Input'!$K$11)+(I934*'User Input'!$K$12)</f>
        <v>9.4000000000000021</v>
      </c>
      <c r="AK934">
        <f t="shared" si="133"/>
        <v>0</v>
      </c>
      <c r="AL934" s="209">
        <f t="shared" ca="1" si="132"/>
        <v>758</v>
      </c>
      <c r="AM934" s="209">
        <f t="shared" ca="1" si="128"/>
        <v>90</v>
      </c>
      <c r="AN934" s="209">
        <f t="shared" ca="1" si="129"/>
        <v>728</v>
      </c>
    </row>
    <row r="935" spans="2:40" x14ac:dyDescent="0.2">
      <c r="B935" t="s">
        <v>2462</v>
      </c>
      <c r="C935" t="s">
        <v>139</v>
      </c>
      <c r="D935" t="s">
        <v>111</v>
      </c>
      <c r="E935" t="s">
        <v>111</v>
      </c>
      <c r="F935">
        <v>-16.5</v>
      </c>
      <c r="G935">
        <v>2</v>
      </c>
      <c r="H935">
        <v>2</v>
      </c>
      <c r="I935">
        <v>1</v>
      </c>
      <c r="J935">
        <v>32</v>
      </c>
      <c r="K935">
        <v>7.2</v>
      </c>
      <c r="L935">
        <v>0</v>
      </c>
      <c r="M935">
        <v>1</v>
      </c>
      <c r="N935">
        <v>0</v>
      </c>
      <c r="O935">
        <v>0</v>
      </c>
      <c r="P935">
        <v>8</v>
      </c>
      <c r="Q935">
        <v>4</v>
      </c>
      <c r="R935">
        <v>6</v>
      </c>
      <c r="S935">
        <v>3</v>
      </c>
      <c r="T935">
        <v>0</v>
      </c>
      <c r="U935">
        <v>1</v>
      </c>
      <c r="V935">
        <v>4.67</v>
      </c>
      <c r="W935">
        <v>4.3600000000000003</v>
      </c>
      <c r="X935">
        <v>1.46</v>
      </c>
      <c r="Y935">
        <v>50</v>
      </c>
      <c r="Z935">
        <v>20</v>
      </c>
      <c r="AA935">
        <v>31</v>
      </c>
      <c r="AB935">
        <v>0.29699999999999999</v>
      </c>
      <c r="AC935">
        <v>0</v>
      </c>
      <c r="AD935" s="134">
        <f t="shared" si="125"/>
        <v>7.5</v>
      </c>
      <c r="AE935" s="134">
        <f t="shared" si="126"/>
        <v>3.75</v>
      </c>
      <c r="AF935" s="134">
        <f t="shared" si="127"/>
        <v>3.75</v>
      </c>
      <c r="AH935" s="209">
        <f t="shared" si="130"/>
        <v>1</v>
      </c>
      <c r="AI935" s="209">
        <f t="shared" ca="1" si="131"/>
        <v>241</v>
      </c>
      <c r="AJ935" s="134">
        <f>(K935*'User Input'!$K$6)+(L935*'User Input'!$K$2)+(M935*'User Input'!$K$3)+(N935*'User Input'!$K$4)+(R935*'User Input'!$K$7)+(S935*'User Input'!$K$8)+(P935*'User Input'!$K$10)+(Q935*'User Input'!$K$9)+(O935*'User Input'!$K$11)+(I935*'User Input'!$K$12)</f>
        <v>7.6000000000000014</v>
      </c>
      <c r="AK935">
        <f t="shared" si="133"/>
        <v>0</v>
      </c>
      <c r="AL935" s="209">
        <f t="shared" ca="1" si="132"/>
        <v>777</v>
      </c>
      <c r="AM935" s="209">
        <f t="shared" ca="1" si="128"/>
        <v>184</v>
      </c>
      <c r="AN935" s="209">
        <f t="shared" ca="1" si="129"/>
        <v>728</v>
      </c>
    </row>
    <row r="936" spans="2:40" x14ac:dyDescent="0.2">
      <c r="B936" t="s">
        <v>796</v>
      </c>
      <c r="C936" t="s">
        <v>719</v>
      </c>
      <c r="D936" t="s">
        <v>111</v>
      </c>
      <c r="E936" t="s">
        <v>111</v>
      </c>
      <c r="F936">
        <v>-16.5</v>
      </c>
      <c r="G936">
        <v>2</v>
      </c>
      <c r="H936">
        <v>2</v>
      </c>
      <c r="I936">
        <v>1</v>
      </c>
      <c r="J936">
        <v>37</v>
      </c>
      <c r="K936">
        <v>8.3000000000000007</v>
      </c>
      <c r="L936">
        <v>1</v>
      </c>
      <c r="M936">
        <v>1</v>
      </c>
      <c r="N936">
        <v>0</v>
      </c>
      <c r="O936">
        <v>0</v>
      </c>
      <c r="P936">
        <v>9</v>
      </c>
      <c r="Q936">
        <v>5</v>
      </c>
      <c r="R936">
        <v>6</v>
      </c>
      <c r="S936">
        <v>3</v>
      </c>
      <c r="T936">
        <v>0</v>
      </c>
      <c r="U936">
        <v>2</v>
      </c>
      <c r="V936">
        <v>5.31</v>
      </c>
      <c r="W936">
        <v>4.49</v>
      </c>
      <c r="X936">
        <v>1.45</v>
      </c>
      <c r="Y936">
        <v>39</v>
      </c>
      <c r="Z936">
        <v>20</v>
      </c>
      <c r="AA936">
        <v>41</v>
      </c>
      <c r="AB936">
        <v>0.28699999999999998</v>
      </c>
      <c r="AC936">
        <v>0</v>
      </c>
      <c r="AD936" s="134">
        <f t="shared" si="125"/>
        <v>6.5060240963855414</v>
      </c>
      <c r="AE936" s="134">
        <f t="shared" si="126"/>
        <v>3.2530120481927707</v>
      </c>
      <c r="AF936" s="134">
        <f t="shared" si="127"/>
        <v>3.2530120481927707</v>
      </c>
      <c r="AH936" s="209">
        <f t="shared" si="130"/>
        <v>1</v>
      </c>
      <c r="AI936" s="209">
        <f t="shared" ca="1" si="131"/>
        <v>241</v>
      </c>
      <c r="AJ936" s="134">
        <f>(K936*'User Input'!$K$6)+(L936*'User Input'!$K$2)+(M936*'User Input'!$K$3)+(N936*'User Input'!$K$4)+(R936*'User Input'!$K$7)+(S936*'User Input'!$K$8)+(P936*'User Input'!$K$10)+(Q936*'User Input'!$K$9)+(O936*'User Input'!$K$11)+(I936*'User Input'!$K$12)</f>
        <v>15.900000000000002</v>
      </c>
      <c r="AK936">
        <f t="shared" si="133"/>
        <v>0</v>
      </c>
      <c r="AL936" s="209">
        <f t="shared" ca="1" si="132"/>
        <v>739</v>
      </c>
      <c r="AM936" s="209">
        <f t="shared" ca="1" si="128"/>
        <v>34</v>
      </c>
      <c r="AN936" s="209">
        <f t="shared" ca="1" si="129"/>
        <v>666</v>
      </c>
    </row>
    <row r="937" spans="2:40" x14ac:dyDescent="0.2">
      <c r="B937" t="s">
        <v>3684</v>
      </c>
      <c r="C937" t="s">
        <v>339</v>
      </c>
      <c r="D937" t="s">
        <v>111</v>
      </c>
      <c r="E937" t="s">
        <v>111</v>
      </c>
      <c r="F937">
        <v>-16.5</v>
      </c>
      <c r="G937">
        <v>2</v>
      </c>
      <c r="H937">
        <v>2</v>
      </c>
      <c r="I937">
        <v>1</v>
      </c>
      <c r="J937">
        <v>37</v>
      </c>
      <c r="K937">
        <v>8.3000000000000007</v>
      </c>
      <c r="L937">
        <v>0</v>
      </c>
      <c r="M937">
        <v>1</v>
      </c>
      <c r="N937">
        <v>0</v>
      </c>
      <c r="O937">
        <v>0</v>
      </c>
      <c r="P937">
        <v>9</v>
      </c>
      <c r="Q937">
        <v>5</v>
      </c>
      <c r="R937">
        <v>7</v>
      </c>
      <c r="S937">
        <v>3</v>
      </c>
      <c r="T937">
        <v>1</v>
      </c>
      <c r="U937">
        <v>1</v>
      </c>
      <c r="V937">
        <v>5.08</v>
      </c>
      <c r="W937">
        <v>4.37</v>
      </c>
      <c r="X937">
        <v>1.42</v>
      </c>
      <c r="Y937">
        <v>38</v>
      </c>
      <c r="Z937">
        <v>21</v>
      </c>
      <c r="AA937">
        <v>41</v>
      </c>
      <c r="AB937">
        <v>0.29199999999999998</v>
      </c>
      <c r="AC937">
        <v>0</v>
      </c>
      <c r="AD937" s="134">
        <f t="shared" si="125"/>
        <v>7.5903614457831319</v>
      </c>
      <c r="AE937" s="134">
        <f t="shared" si="126"/>
        <v>3.2530120481927707</v>
      </c>
      <c r="AF937" s="134">
        <f t="shared" si="127"/>
        <v>4.3373493975903612</v>
      </c>
      <c r="AH937" s="209">
        <f t="shared" si="130"/>
        <v>1</v>
      </c>
      <c r="AI937" s="209">
        <f t="shared" ca="1" si="131"/>
        <v>241</v>
      </c>
      <c r="AJ937" s="134">
        <f>(K937*'User Input'!$K$6)+(L937*'User Input'!$K$2)+(M937*'User Input'!$K$3)+(N937*'User Input'!$K$4)+(R937*'User Input'!$K$7)+(S937*'User Input'!$K$8)+(P937*'User Input'!$K$10)+(Q937*'User Input'!$K$9)+(O937*'User Input'!$K$11)+(I937*'User Input'!$K$12)</f>
        <v>9.4000000000000021</v>
      </c>
      <c r="AK937">
        <f t="shared" si="133"/>
        <v>0</v>
      </c>
      <c r="AL937" s="209">
        <f t="shared" ca="1" si="132"/>
        <v>758</v>
      </c>
      <c r="AM937" s="209">
        <f t="shared" ca="1" si="128"/>
        <v>68</v>
      </c>
      <c r="AN937" s="209">
        <f t="shared" ca="1" si="129"/>
        <v>728</v>
      </c>
    </row>
    <row r="938" spans="2:40" x14ac:dyDescent="0.2">
      <c r="B938" t="s">
        <v>2504</v>
      </c>
      <c r="C938" t="s">
        <v>138</v>
      </c>
      <c r="D938" t="s">
        <v>111</v>
      </c>
      <c r="E938" t="s">
        <v>111</v>
      </c>
      <c r="F938">
        <v>-16.5</v>
      </c>
      <c r="G938">
        <v>2</v>
      </c>
      <c r="H938">
        <v>2</v>
      </c>
      <c r="I938">
        <v>1</v>
      </c>
      <c r="J938">
        <v>32</v>
      </c>
      <c r="K938">
        <v>7.2</v>
      </c>
      <c r="L938">
        <v>0</v>
      </c>
      <c r="M938">
        <v>1</v>
      </c>
      <c r="N938">
        <v>0</v>
      </c>
      <c r="O938">
        <v>0</v>
      </c>
      <c r="P938">
        <v>7</v>
      </c>
      <c r="Q938">
        <v>4</v>
      </c>
      <c r="R938">
        <v>6</v>
      </c>
      <c r="S938">
        <v>3</v>
      </c>
      <c r="T938">
        <v>0</v>
      </c>
      <c r="U938">
        <v>1</v>
      </c>
      <c r="V938">
        <v>4.8099999999999996</v>
      </c>
      <c r="W938">
        <v>4.47</v>
      </c>
      <c r="X938">
        <v>1.43</v>
      </c>
      <c r="Y938">
        <v>38</v>
      </c>
      <c r="Z938">
        <v>20</v>
      </c>
      <c r="AA938">
        <v>42</v>
      </c>
      <c r="AB938">
        <v>0.28699999999999998</v>
      </c>
      <c r="AC938">
        <v>0</v>
      </c>
      <c r="AD938" s="134">
        <f t="shared" si="125"/>
        <v>7.5</v>
      </c>
      <c r="AE938" s="134">
        <f t="shared" si="126"/>
        <v>3.75</v>
      </c>
      <c r="AF938" s="134">
        <f t="shared" si="127"/>
        <v>3.75</v>
      </c>
      <c r="AH938" s="209">
        <f t="shared" si="130"/>
        <v>1</v>
      </c>
      <c r="AI938" s="209">
        <f t="shared" ca="1" si="131"/>
        <v>241</v>
      </c>
      <c r="AJ938" s="134">
        <f>(K938*'User Input'!$K$6)+(L938*'User Input'!$K$2)+(M938*'User Input'!$K$3)+(N938*'User Input'!$K$4)+(R938*'User Input'!$K$7)+(S938*'User Input'!$K$8)+(P938*'User Input'!$K$10)+(Q938*'User Input'!$K$9)+(O938*'User Input'!$K$11)+(I938*'User Input'!$K$12)</f>
        <v>8.6000000000000014</v>
      </c>
      <c r="AK938">
        <f t="shared" si="133"/>
        <v>0</v>
      </c>
      <c r="AL938" s="209">
        <f t="shared" ca="1" si="132"/>
        <v>765</v>
      </c>
      <c r="AM938" s="209">
        <f t="shared" ca="1" si="128"/>
        <v>124</v>
      </c>
      <c r="AN938" s="209">
        <f t="shared" ca="1" si="129"/>
        <v>728</v>
      </c>
    </row>
    <row r="939" spans="2:40" x14ac:dyDescent="0.2">
      <c r="B939" t="s">
        <v>2507</v>
      </c>
      <c r="C939" t="s">
        <v>716</v>
      </c>
      <c r="D939" t="s">
        <v>111</v>
      </c>
      <c r="E939" t="s">
        <v>111</v>
      </c>
      <c r="F939">
        <v>-16.5</v>
      </c>
      <c r="G939">
        <v>2</v>
      </c>
      <c r="H939">
        <v>2</v>
      </c>
      <c r="I939">
        <v>1</v>
      </c>
      <c r="J939">
        <v>37</v>
      </c>
      <c r="K939">
        <v>8.3000000000000007</v>
      </c>
      <c r="L939">
        <v>1</v>
      </c>
      <c r="M939">
        <v>1</v>
      </c>
      <c r="N939">
        <v>0</v>
      </c>
      <c r="O939">
        <v>0</v>
      </c>
      <c r="P939">
        <v>9</v>
      </c>
      <c r="Q939">
        <v>5</v>
      </c>
      <c r="R939">
        <v>6</v>
      </c>
      <c r="S939">
        <v>4</v>
      </c>
      <c r="T939">
        <v>1</v>
      </c>
      <c r="U939">
        <v>1</v>
      </c>
      <c r="V939">
        <v>4.97</v>
      </c>
      <c r="W939">
        <v>4.74</v>
      </c>
      <c r="X939">
        <v>1.53</v>
      </c>
      <c r="Y939">
        <v>45</v>
      </c>
      <c r="Z939">
        <v>21</v>
      </c>
      <c r="AA939">
        <v>35</v>
      </c>
      <c r="AB939">
        <v>0.29399999999999998</v>
      </c>
      <c r="AC939">
        <v>0</v>
      </c>
      <c r="AD939" s="134">
        <f t="shared" si="125"/>
        <v>6.5060240963855414</v>
      </c>
      <c r="AE939" s="134">
        <f t="shared" si="126"/>
        <v>4.3373493975903612</v>
      </c>
      <c r="AF939" s="134">
        <f t="shared" si="127"/>
        <v>2.1686746987951802</v>
      </c>
      <c r="AH939" s="209">
        <f t="shared" si="130"/>
        <v>1</v>
      </c>
      <c r="AI939" s="209">
        <f t="shared" ca="1" si="131"/>
        <v>241</v>
      </c>
      <c r="AJ939" s="134">
        <f>(K939*'User Input'!$K$6)+(L939*'User Input'!$K$2)+(M939*'User Input'!$K$3)+(N939*'User Input'!$K$4)+(R939*'User Input'!$K$7)+(S939*'User Input'!$K$8)+(P939*'User Input'!$K$10)+(Q939*'User Input'!$K$9)+(O939*'User Input'!$K$11)+(I939*'User Input'!$K$12)</f>
        <v>14.900000000000002</v>
      </c>
      <c r="AK939">
        <f t="shared" si="133"/>
        <v>0</v>
      </c>
      <c r="AL939" s="209">
        <f t="shared" ca="1" si="132"/>
        <v>742</v>
      </c>
      <c r="AM939" s="209">
        <f t="shared" ca="1" si="128"/>
        <v>86</v>
      </c>
      <c r="AN939" s="209">
        <f t="shared" ca="1" si="129"/>
        <v>728</v>
      </c>
    </row>
    <row r="940" spans="2:40" x14ac:dyDescent="0.2">
      <c r="B940" t="s">
        <v>2513</v>
      </c>
      <c r="C940" t="s">
        <v>120</v>
      </c>
      <c r="D940" t="s">
        <v>111</v>
      </c>
      <c r="E940" t="s">
        <v>111</v>
      </c>
      <c r="F940">
        <v>-16.5</v>
      </c>
      <c r="G940">
        <v>2</v>
      </c>
      <c r="H940">
        <v>2</v>
      </c>
      <c r="I940">
        <v>1</v>
      </c>
      <c r="J940">
        <v>50</v>
      </c>
      <c r="K940">
        <v>11.4</v>
      </c>
      <c r="L940">
        <v>1</v>
      </c>
      <c r="M940">
        <v>1</v>
      </c>
      <c r="N940">
        <v>0</v>
      </c>
      <c r="O940">
        <v>0</v>
      </c>
      <c r="P940">
        <v>13</v>
      </c>
      <c r="Q940">
        <v>7</v>
      </c>
      <c r="R940">
        <v>8</v>
      </c>
      <c r="S940">
        <v>4</v>
      </c>
      <c r="T940">
        <v>0</v>
      </c>
      <c r="U940">
        <v>2</v>
      </c>
      <c r="V940">
        <v>5.24</v>
      </c>
      <c r="W940">
        <v>4.3899999999999997</v>
      </c>
      <c r="X940">
        <v>1.46</v>
      </c>
      <c r="Y940">
        <v>44</v>
      </c>
      <c r="Z940">
        <v>22</v>
      </c>
      <c r="AA940">
        <v>34</v>
      </c>
      <c r="AB940">
        <v>0.30399999999999999</v>
      </c>
      <c r="AC940">
        <v>0</v>
      </c>
      <c r="AD940" s="134">
        <f t="shared" si="125"/>
        <v>6.3157894736842106</v>
      </c>
      <c r="AE940" s="134">
        <f t="shared" si="126"/>
        <v>3.1578947368421053</v>
      </c>
      <c r="AF940" s="134">
        <f t="shared" si="127"/>
        <v>3.1578947368421053</v>
      </c>
      <c r="AH940" s="209">
        <f t="shared" si="130"/>
        <v>1</v>
      </c>
      <c r="AI940" s="209">
        <f t="shared" ca="1" si="131"/>
        <v>241</v>
      </c>
      <c r="AJ940" s="134">
        <f>(K940*'User Input'!$K$6)+(L940*'User Input'!$K$2)+(M940*'User Input'!$K$3)+(N940*'User Input'!$K$4)+(R940*'User Input'!$K$7)+(S940*'User Input'!$K$8)+(P940*'User Input'!$K$10)+(Q940*'User Input'!$K$9)+(O940*'User Input'!$K$11)+(I940*'User Input'!$K$12)</f>
        <v>19.200000000000003</v>
      </c>
      <c r="AK940">
        <f t="shared" si="133"/>
        <v>0</v>
      </c>
      <c r="AL940" s="209">
        <f t="shared" ca="1" si="132"/>
        <v>722</v>
      </c>
      <c r="AM940" s="209">
        <f t="shared" ca="1" si="128"/>
        <v>42</v>
      </c>
      <c r="AN940" s="209">
        <f t="shared" ca="1" si="129"/>
        <v>666</v>
      </c>
    </row>
    <row r="941" spans="2:40" x14ac:dyDescent="0.2">
      <c r="B941" t="s">
        <v>2445</v>
      </c>
      <c r="C941" t="s">
        <v>716</v>
      </c>
      <c r="D941" t="s">
        <v>111</v>
      </c>
      <c r="E941" t="s">
        <v>111</v>
      </c>
      <c r="F941">
        <v>-16.600000000000001</v>
      </c>
      <c r="G941">
        <v>2</v>
      </c>
      <c r="H941">
        <v>2</v>
      </c>
      <c r="I941">
        <v>1</v>
      </c>
      <c r="J941">
        <v>37</v>
      </c>
      <c r="K941">
        <v>8.3000000000000007</v>
      </c>
      <c r="L941">
        <v>0</v>
      </c>
      <c r="M941">
        <v>1</v>
      </c>
      <c r="N941">
        <v>0</v>
      </c>
      <c r="O941">
        <v>0</v>
      </c>
      <c r="P941">
        <v>9</v>
      </c>
      <c r="Q941">
        <v>5</v>
      </c>
      <c r="R941">
        <v>6</v>
      </c>
      <c r="S941">
        <v>3</v>
      </c>
      <c r="T941">
        <v>0</v>
      </c>
      <c r="U941">
        <v>1</v>
      </c>
      <c r="V941">
        <v>5.1100000000000003</v>
      </c>
      <c r="W941">
        <v>4.5999999999999996</v>
      </c>
      <c r="X941">
        <v>1.46</v>
      </c>
      <c r="Y941">
        <v>40</v>
      </c>
      <c r="Z941">
        <v>21</v>
      </c>
      <c r="AA941">
        <v>40</v>
      </c>
      <c r="AB941">
        <v>0.28799999999999998</v>
      </c>
      <c r="AC941">
        <v>0</v>
      </c>
      <c r="AD941" s="134">
        <f t="shared" si="125"/>
        <v>6.5060240963855414</v>
      </c>
      <c r="AE941" s="134">
        <f t="shared" si="126"/>
        <v>3.2530120481927707</v>
      </c>
      <c r="AF941" s="134">
        <f t="shared" si="127"/>
        <v>3.2530120481927707</v>
      </c>
      <c r="AH941" s="209">
        <f t="shared" si="130"/>
        <v>1</v>
      </c>
      <c r="AI941" s="209">
        <f t="shared" ca="1" si="131"/>
        <v>241</v>
      </c>
      <c r="AJ941" s="134">
        <f>(K941*'User Input'!$K$6)+(L941*'User Input'!$K$2)+(M941*'User Input'!$K$3)+(N941*'User Input'!$K$4)+(R941*'User Input'!$K$7)+(S941*'User Input'!$K$8)+(P941*'User Input'!$K$10)+(Q941*'User Input'!$K$9)+(O941*'User Input'!$K$11)+(I941*'User Input'!$K$12)</f>
        <v>8.9000000000000021</v>
      </c>
      <c r="AK941">
        <f t="shared" si="133"/>
        <v>0</v>
      </c>
      <c r="AL941" s="209">
        <f t="shared" ca="1" si="132"/>
        <v>763</v>
      </c>
      <c r="AM941" s="209">
        <f t="shared" ca="1" si="128"/>
        <v>61</v>
      </c>
      <c r="AN941" s="209">
        <f t="shared" ca="1" si="129"/>
        <v>728</v>
      </c>
    </row>
    <row r="942" spans="2:40" x14ac:dyDescent="0.2">
      <c r="B942" t="s">
        <v>2411</v>
      </c>
      <c r="C942" t="s">
        <v>119</v>
      </c>
      <c r="D942" t="s">
        <v>111</v>
      </c>
      <c r="E942" t="s">
        <v>111</v>
      </c>
      <c r="F942">
        <v>-16.600000000000001</v>
      </c>
      <c r="G942">
        <v>16</v>
      </c>
      <c r="H942">
        <v>7</v>
      </c>
      <c r="I942">
        <v>2</v>
      </c>
      <c r="J942">
        <v>212</v>
      </c>
      <c r="K942">
        <v>46.7</v>
      </c>
      <c r="L942">
        <v>2</v>
      </c>
      <c r="M942">
        <v>4</v>
      </c>
      <c r="N942">
        <v>0</v>
      </c>
      <c r="O942">
        <v>1</v>
      </c>
      <c r="P942">
        <v>51</v>
      </c>
      <c r="Q942">
        <v>29</v>
      </c>
      <c r="R942">
        <v>36</v>
      </c>
      <c r="S942">
        <v>23</v>
      </c>
      <c r="T942">
        <v>3</v>
      </c>
      <c r="U942">
        <v>8</v>
      </c>
      <c r="V942">
        <v>5.5</v>
      </c>
      <c r="W942">
        <v>4.79</v>
      </c>
      <c r="X942">
        <v>1.58</v>
      </c>
      <c r="Y942">
        <v>42</v>
      </c>
      <c r="Z942">
        <v>21</v>
      </c>
      <c r="AA942">
        <v>37</v>
      </c>
      <c r="AB942">
        <v>0.29799999999999999</v>
      </c>
      <c r="AC942">
        <v>0</v>
      </c>
      <c r="AD942" s="134">
        <f t="shared" si="125"/>
        <v>6.9379014989293362</v>
      </c>
      <c r="AE942" s="134">
        <f t="shared" si="126"/>
        <v>4.4325481798715201</v>
      </c>
      <c r="AF942" s="134">
        <f t="shared" si="127"/>
        <v>2.5053533190578161</v>
      </c>
      <c r="AH942" s="209">
        <f t="shared" si="130"/>
        <v>2</v>
      </c>
      <c r="AI942" s="209">
        <f t="shared" ca="1" si="131"/>
        <v>212</v>
      </c>
      <c r="AJ942" s="134">
        <f>(K942*'User Input'!$K$6)+(L942*'User Input'!$K$2)+(M942*'User Input'!$K$3)+(N942*'User Input'!$K$4)+(R942*'User Input'!$K$7)+(S942*'User Input'!$K$8)+(P942*'User Input'!$K$10)+(Q942*'User Input'!$K$9)+(O942*'User Input'!$K$11)+(I942*'User Input'!$K$12)</f>
        <v>55.100000000000023</v>
      </c>
      <c r="AK942">
        <f t="shared" si="133"/>
        <v>0</v>
      </c>
      <c r="AL942" s="209">
        <f t="shared" ca="1" si="132"/>
        <v>489</v>
      </c>
      <c r="AM942" s="209">
        <f t="shared" ca="1" si="128"/>
        <v>15</v>
      </c>
      <c r="AN942" s="209">
        <f t="shared" ca="1" si="129"/>
        <v>218</v>
      </c>
    </row>
    <row r="943" spans="2:40" x14ac:dyDescent="0.2">
      <c r="B943" t="s">
        <v>2470</v>
      </c>
      <c r="C943" t="s">
        <v>719</v>
      </c>
      <c r="D943" t="s">
        <v>111</v>
      </c>
      <c r="E943" t="s">
        <v>111</v>
      </c>
      <c r="F943">
        <v>-16.600000000000001</v>
      </c>
      <c r="G943">
        <v>17</v>
      </c>
      <c r="H943">
        <v>2</v>
      </c>
      <c r="I943">
        <v>1</v>
      </c>
      <c r="J943">
        <v>117</v>
      </c>
      <c r="K943">
        <v>25.7</v>
      </c>
      <c r="L943">
        <v>1</v>
      </c>
      <c r="M943">
        <v>2</v>
      </c>
      <c r="N943">
        <v>0</v>
      </c>
      <c r="O943">
        <v>2</v>
      </c>
      <c r="P943">
        <v>27</v>
      </c>
      <c r="Q943">
        <v>16</v>
      </c>
      <c r="R943">
        <v>20</v>
      </c>
      <c r="S943">
        <v>14</v>
      </c>
      <c r="T943">
        <v>2</v>
      </c>
      <c r="U943">
        <v>5</v>
      </c>
      <c r="V943">
        <v>5.55</v>
      </c>
      <c r="W943">
        <v>4.91</v>
      </c>
      <c r="X943">
        <v>1.6</v>
      </c>
      <c r="Y943">
        <v>43</v>
      </c>
      <c r="Z943">
        <v>20</v>
      </c>
      <c r="AA943">
        <v>37</v>
      </c>
      <c r="AB943">
        <v>0.29299999999999998</v>
      </c>
      <c r="AC943">
        <v>0</v>
      </c>
      <c r="AD943" s="134">
        <f t="shared" si="125"/>
        <v>7.0038910505836576</v>
      </c>
      <c r="AE943" s="134">
        <f t="shared" si="126"/>
        <v>4.9027237354085607</v>
      </c>
      <c r="AF943" s="134">
        <f t="shared" si="127"/>
        <v>2.1011673151750969</v>
      </c>
      <c r="AH943" s="209">
        <f t="shared" si="130"/>
        <v>1</v>
      </c>
      <c r="AI943" s="209">
        <f t="shared" ca="1" si="131"/>
        <v>241</v>
      </c>
      <c r="AJ943" s="134">
        <f>(K943*'User Input'!$K$6)+(L943*'User Input'!$K$2)+(M943*'User Input'!$K$3)+(N943*'User Input'!$K$4)+(R943*'User Input'!$K$7)+(S943*'User Input'!$K$8)+(P943*'User Input'!$K$10)+(Q943*'User Input'!$K$9)+(O943*'User Input'!$K$11)+(I943*'User Input'!$K$12)</f>
        <v>30.099999999999994</v>
      </c>
      <c r="AK943">
        <f t="shared" si="133"/>
        <v>0</v>
      </c>
      <c r="AL943" s="209">
        <f t="shared" ca="1" si="132"/>
        <v>676</v>
      </c>
      <c r="AM943" s="209">
        <f t="shared" ca="1" si="128"/>
        <v>14</v>
      </c>
      <c r="AN943" s="209">
        <f t="shared" ca="1" si="129"/>
        <v>395</v>
      </c>
    </row>
    <row r="944" spans="2:40" x14ac:dyDescent="0.2">
      <c r="B944" t="s">
        <v>2505</v>
      </c>
      <c r="C944" t="s">
        <v>121</v>
      </c>
      <c r="D944" t="s">
        <v>111</v>
      </c>
      <c r="E944" t="s">
        <v>111</v>
      </c>
      <c r="F944">
        <v>-16.600000000000001</v>
      </c>
      <c r="G944">
        <v>2</v>
      </c>
      <c r="H944">
        <v>2</v>
      </c>
      <c r="I944">
        <v>1</v>
      </c>
      <c r="J944">
        <v>37</v>
      </c>
      <c r="K944">
        <v>8.3000000000000007</v>
      </c>
      <c r="L944">
        <v>0</v>
      </c>
      <c r="M944">
        <v>1</v>
      </c>
      <c r="N944">
        <v>0</v>
      </c>
      <c r="O944">
        <v>0</v>
      </c>
      <c r="P944">
        <v>9</v>
      </c>
      <c r="Q944">
        <v>5</v>
      </c>
      <c r="R944">
        <v>7</v>
      </c>
      <c r="S944">
        <v>4</v>
      </c>
      <c r="T944">
        <v>0</v>
      </c>
      <c r="U944">
        <v>1</v>
      </c>
      <c r="V944">
        <v>5.0999999999999996</v>
      </c>
      <c r="W944">
        <v>4.7</v>
      </c>
      <c r="X944">
        <v>1.51</v>
      </c>
      <c r="Y944">
        <v>39</v>
      </c>
      <c r="Z944">
        <v>21</v>
      </c>
      <c r="AA944">
        <v>40</v>
      </c>
      <c r="AB944">
        <v>0.29099999999999998</v>
      </c>
      <c r="AC944">
        <v>0</v>
      </c>
      <c r="AD944" s="134">
        <f t="shared" si="125"/>
        <v>7.5903614457831319</v>
      </c>
      <c r="AE944" s="134">
        <f t="shared" si="126"/>
        <v>4.3373493975903612</v>
      </c>
      <c r="AF944" s="134">
        <f t="shared" si="127"/>
        <v>3.2530120481927707</v>
      </c>
      <c r="AH944" s="209">
        <f t="shared" si="130"/>
        <v>1</v>
      </c>
      <c r="AI944" s="209">
        <f t="shared" ca="1" si="131"/>
        <v>241</v>
      </c>
      <c r="AJ944" s="134">
        <f>(K944*'User Input'!$K$6)+(L944*'User Input'!$K$2)+(M944*'User Input'!$K$3)+(N944*'User Input'!$K$4)+(R944*'User Input'!$K$7)+(S944*'User Input'!$K$8)+(P944*'User Input'!$K$10)+(Q944*'User Input'!$K$9)+(O944*'User Input'!$K$11)+(I944*'User Input'!$K$12)</f>
        <v>8.4000000000000021</v>
      </c>
      <c r="AK944">
        <f t="shared" si="133"/>
        <v>0</v>
      </c>
      <c r="AL944" s="209">
        <f t="shared" ca="1" si="132"/>
        <v>768</v>
      </c>
      <c r="AM944" s="209">
        <f t="shared" ca="1" si="128"/>
        <v>63</v>
      </c>
      <c r="AN944" s="209">
        <f t="shared" ca="1" si="129"/>
        <v>728</v>
      </c>
    </row>
    <row r="945" spans="2:40" x14ac:dyDescent="0.2">
      <c r="B945" t="s">
        <v>2520</v>
      </c>
      <c r="C945" t="s">
        <v>121</v>
      </c>
      <c r="D945" t="s">
        <v>111</v>
      </c>
      <c r="E945" t="s">
        <v>111</v>
      </c>
      <c r="F945">
        <v>-16.600000000000001</v>
      </c>
      <c r="G945">
        <v>2</v>
      </c>
      <c r="H945">
        <v>2</v>
      </c>
      <c r="I945">
        <v>1</v>
      </c>
      <c r="J945">
        <v>37</v>
      </c>
      <c r="K945">
        <v>8.3000000000000007</v>
      </c>
      <c r="L945">
        <v>0</v>
      </c>
      <c r="M945">
        <v>1</v>
      </c>
      <c r="N945">
        <v>0</v>
      </c>
      <c r="O945">
        <v>0</v>
      </c>
      <c r="P945">
        <v>9</v>
      </c>
      <c r="Q945">
        <v>5</v>
      </c>
      <c r="R945">
        <v>6</v>
      </c>
      <c r="S945">
        <v>4</v>
      </c>
      <c r="T945">
        <v>0</v>
      </c>
      <c r="U945">
        <v>1</v>
      </c>
      <c r="V945">
        <v>4.88</v>
      </c>
      <c r="W945">
        <v>4.6500000000000004</v>
      </c>
      <c r="X945">
        <v>1.51</v>
      </c>
      <c r="Y945">
        <v>45</v>
      </c>
      <c r="Z945">
        <v>21</v>
      </c>
      <c r="AA945">
        <v>34</v>
      </c>
      <c r="AB945">
        <v>0.3</v>
      </c>
      <c r="AC945">
        <v>0</v>
      </c>
      <c r="AD945" s="134">
        <f t="shared" si="125"/>
        <v>6.5060240963855414</v>
      </c>
      <c r="AE945" s="134">
        <f t="shared" si="126"/>
        <v>4.3373493975903612</v>
      </c>
      <c r="AF945" s="134">
        <f t="shared" si="127"/>
        <v>2.1686746987951802</v>
      </c>
      <c r="AH945" s="209">
        <f t="shared" si="130"/>
        <v>1</v>
      </c>
      <c r="AI945" s="209">
        <f t="shared" ca="1" si="131"/>
        <v>241</v>
      </c>
      <c r="AJ945" s="134">
        <f>(K945*'User Input'!$K$6)+(L945*'User Input'!$K$2)+(M945*'User Input'!$K$3)+(N945*'User Input'!$K$4)+(R945*'User Input'!$K$7)+(S945*'User Input'!$K$8)+(P945*'User Input'!$K$10)+(Q945*'User Input'!$K$9)+(O945*'User Input'!$K$11)+(I945*'User Input'!$K$12)</f>
        <v>7.9000000000000021</v>
      </c>
      <c r="AK945">
        <f t="shared" si="133"/>
        <v>0</v>
      </c>
      <c r="AL945" s="209">
        <f t="shared" ca="1" si="132"/>
        <v>772</v>
      </c>
      <c r="AM945" s="209">
        <f t="shared" ca="1" si="128"/>
        <v>102</v>
      </c>
      <c r="AN945" s="209">
        <f t="shared" ca="1" si="129"/>
        <v>728</v>
      </c>
    </row>
    <row r="946" spans="2:40" x14ac:dyDescent="0.2">
      <c r="B946" t="s">
        <v>3685</v>
      </c>
      <c r="C946" t="s">
        <v>718</v>
      </c>
      <c r="D946" t="s">
        <v>111</v>
      </c>
      <c r="E946" t="s">
        <v>111</v>
      </c>
      <c r="F946">
        <v>-16.600000000000001</v>
      </c>
      <c r="G946">
        <v>2</v>
      </c>
      <c r="H946">
        <v>2</v>
      </c>
      <c r="I946">
        <v>1</v>
      </c>
      <c r="J946">
        <v>32</v>
      </c>
      <c r="K946">
        <v>7.2</v>
      </c>
      <c r="L946">
        <v>0</v>
      </c>
      <c r="M946">
        <v>1</v>
      </c>
      <c r="N946">
        <v>0</v>
      </c>
      <c r="O946">
        <v>0</v>
      </c>
      <c r="P946">
        <v>8</v>
      </c>
      <c r="Q946">
        <v>4</v>
      </c>
      <c r="R946">
        <v>5</v>
      </c>
      <c r="S946">
        <v>3</v>
      </c>
      <c r="T946">
        <v>0</v>
      </c>
      <c r="U946">
        <v>1</v>
      </c>
      <c r="V946">
        <v>4.97</v>
      </c>
      <c r="W946">
        <v>4.67</v>
      </c>
      <c r="X946">
        <v>1.44</v>
      </c>
      <c r="Y946">
        <v>40</v>
      </c>
      <c r="Z946">
        <v>20</v>
      </c>
      <c r="AA946">
        <v>40</v>
      </c>
      <c r="AB946">
        <v>0.28799999999999998</v>
      </c>
      <c r="AC946">
        <v>0</v>
      </c>
      <c r="AD946" s="134">
        <f t="shared" si="125"/>
        <v>6.25</v>
      </c>
      <c r="AE946" s="134">
        <f t="shared" si="126"/>
        <v>3.75</v>
      </c>
      <c r="AF946" s="134">
        <f t="shared" si="127"/>
        <v>2.5</v>
      </c>
      <c r="AH946" s="209">
        <f t="shared" si="130"/>
        <v>1</v>
      </c>
      <c r="AI946" s="209">
        <f t="shared" ca="1" si="131"/>
        <v>241</v>
      </c>
      <c r="AJ946" s="134">
        <f>(K946*'User Input'!$K$6)+(L946*'User Input'!$K$2)+(M946*'User Input'!$K$3)+(N946*'User Input'!$K$4)+(R946*'User Input'!$K$7)+(S946*'User Input'!$K$8)+(P946*'User Input'!$K$10)+(Q946*'User Input'!$K$9)+(O946*'User Input'!$K$11)+(I946*'User Input'!$K$12)</f>
        <v>7.1000000000000014</v>
      </c>
      <c r="AK946">
        <f t="shared" si="133"/>
        <v>0</v>
      </c>
      <c r="AL946" s="209">
        <f t="shared" ca="1" si="132"/>
        <v>781</v>
      </c>
      <c r="AM946" s="209">
        <f t="shared" ca="1" si="128"/>
        <v>86</v>
      </c>
      <c r="AN946" s="209">
        <f t="shared" ca="1" si="129"/>
        <v>728</v>
      </c>
    </row>
    <row r="947" spans="2:40" x14ac:dyDescent="0.2">
      <c r="B947" t="s">
        <v>2459</v>
      </c>
      <c r="C947" t="s">
        <v>810</v>
      </c>
      <c r="D947" t="s">
        <v>111</v>
      </c>
      <c r="E947" t="s">
        <v>111</v>
      </c>
      <c r="F947">
        <v>-16.7</v>
      </c>
      <c r="G947">
        <v>2</v>
      </c>
      <c r="H947">
        <v>2</v>
      </c>
      <c r="I947">
        <v>1</v>
      </c>
      <c r="J947">
        <v>37</v>
      </c>
      <c r="K947">
        <v>8.3000000000000007</v>
      </c>
      <c r="L947">
        <v>0</v>
      </c>
      <c r="M947">
        <v>1</v>
      </c>
      <c r="N947">
        <v>0</v>
      </c>
      <c r="O947">
        <v>0</v>
      </c>
      <c r="P947">
        <v>9</v>
      </c>
      <c r="Q947">
        <v>5</v>
      </c>
      <c r="R947">
        <v>7</v>
      </c>
      <c r="S947">
        <v>4</v>
      </c>
      <c r="T947">
        <v>0</v>
      </c>
      <c r="U947">
        <v>2</v>
      </c>
      <c r="V947">
        <v>5.43</v>
      </c>
      <c r="W947">
        <v>4.6500000000000004</v>
      </c>
      <c r="X947">
        <v>1.49</v>
      </c>
      <c r="Y947">
        <v>39</v>
      </c>
      <c r="Z947">
        <v>20</v>
      </c>
      <c r="AA947">
        <v>41</v>
      </c>
      <c r="AB947">
        <v>0.28999999999999998</v>
      </c>
      <c r="AC947">
        <v>0</v>
      </c>
      <c r="AD947" s="134">
        <f t="shared" si="125"/>
        <v>7.5903614457831319</v>
      </c>
      <c r="AE947" s="134">
        <f t="shared" si="126"/>
        <v>4.3373493975903612</v>
      </c>
      <c r="AF947" s="134">
        <f t="shared" si="127"/>
        <v>3.2530120481927707</v>
      </c>
      <c r="AH947" s="209">
        <f t="shared" si="130"/>
        <v>1</v>
      </c>
      <c r="AI947" s="209">
        <f t="shared" ca="1" si="131"/>
        <v>241</v>
      </c>
      <c r="AJ947" s="134">
        <f>(K947*'User Input'!$K$6)+(L947*'User Input'!$K$2)+(M947*'User Input'!$K$3)+(N947*'User Input'!$K$4)+(R947*'User Input'!$K$7)+(S947*'User Input'!$K$8)+(P947*'User Input'!$K$10)+(Q947*'User Input'!$K$9)+(O947*'User Input'!$K$11)+(I947*'User Input'!$K$12)</f>
        <v>8.4000000000000021</v>
      </c>
      <c r="AK947">
        <f t="shared" si="133"/>
        <v>0</v>
      </c>
      <c r="AL947" s="209">
        <f t="shared" ca="1" si="132"/>
        <v>768</v>
      </c>
      <c r="AM947" s="209">
        <f t="shared" ca="1" si="128"/>
        <v>21</v>
      </c>
      <c r="AN947" s="209">
        <f t="shared" ca="1" si="129"/>
        <v>666</v>
      </c>
    </row>
    <row r="948" spans="2:40" x14ac:dyDescent="0.2">
      <c r="B948" t="s">
        <v>2407</v>
      </c>
      <c r="C948" t="s">
        <v>2</v>
      </c>
      <c r="D948" t="s">
        <v>111</v>
      </c>
      <c r="E948" t="s">
        <v>111</v>
      </c>
      <c r="F948">
        <v>-16.7</v>
      </c>
      <c r="G948">
        <v>2</v>
      </c>
      <c r="H948">
        <v>2</v>
      </c>
      <c r="I948">
        <v>1</v>
      </c>
      <c r="J948">
        <v>37</v>
      </c>
      <c r="K948">
        <v>8.3000000000000007</v>
      </c>
      <c r="L948">
        <v>0</v>
      </c>
      <c r="M948">
        <v>1</v>
      </c>
      <c r="N948">
        <v>0</v>
      </c>
      <c r="O948">
        <v>0</v>
      </c>
      <c r="P948">
        <v>9</v>
      </c>
      <c r="Q948">
        <v>5</v>
      </c>
      <c r="R948">
        <v>6</v>
      </c>
      <c r="S948">
        <v>3</v>
      </c>
      <c r="T948">
        <v>0</v>
      </c>
      <c r="U948">
        <v>2</v>
      </c>
      <c r="V948">
        <v>5.44</v>
      </c>
      <c r="W948">
        <v>4.84</v>
      </c>
      <c r="X948">
        <v>1.42</v>
      </c>
      <c r="Y948">
        <v>32</v>
      </c>
      <c r="Z948">
        <v>21</v>
      </c>
      <c r="AA948">
        <v>48</v>
      </c>
      <c r="AB948">
        <v>0.28100000000000003</v>
      </c>
      <c r="AC948">
        <v>0</v>
      </c>
      <c r="AD948" s="134">
        <f t="shared" si="125"/>
        <v>6.5060240963855414</v>
      </c>
      <c r="AE948" s="134">
        <f t="shared" si="126"/>
        <v>3.2530120481927707</v>
      </c>
      <c r="AF948" s="134">
        <f t="shared" si="127"/>
        <v>3.2530120481927707</v>
      </c>
      <c r="AH948" s="209">
        <f t="shared" si="130"/>
        <v>1</v>
      </c>
      <c r="AI948" s="209">
        <f t="shared" ca="1" si="131"/>
        <v>241</v>
      </c>
      <c r="AJ948" s="134">
        <f>(K948*'User Input'!$K$6)+(L948*'User Input'!$K$2)+(M948*'User Input'!$K$3)+(N948*'User Input'!$K$4)+(R948*'User Input'!$K$7)+(S948*'User Input'!$K$8)+(P948*'User Input'!$K$10)+(Q948*'User Input'!$K$9)+(O948*'User Input'!$K$11)+(I948*'User Input'!$K$12)</f>
        <v>8.9000000000000021</v>
      </c>
      <c r="AK948">
        <f t="shared" si="133"/>
        <v>0</v>
      </c>
      <c r="AL948" s="209">
        <f t="shared" ca="1" si="132"/>
        <v>763</v>
      </c>
      <c r="AM948" s="209">
        <f t="shared" ca="1" si="128"/>
        <v>20</v>
      </c>
      <c r="AN948" s="209">
        <f t="shared" ca="1" si="129"/>
        <v>666</v>
      </c>
    </row>
    <row r="949" spans="2:40" x14ac:dyDescent="0.2">
      <c r="B949" t="s">
        <v>779</v>
      </c>
      <c r="C949" t="s">
        <v>119</v>
      </c>
      <c r="D949" t="s">
        <v>111</v>
      </c>
      <c r="E949" t="s">
        <v>111</v>
      </c>
      <c r="F949">
        <v>-16.7</v>
      </c>
      <c r="G949">
        <v>7</v>
      </c>
      <c r="H949">
        <v>7</v>
      </c>
      <c r="I949">
        <v>2</v>
      </c>
      <c r="J949">
        <v>152</v>
      </c>
      <c r="K949">
        <v>33.799999999999997</v>
      </c>
      <c r="L949">
        <v>2</v>
      </c>
      <c r="M949">
        <v>3</v>
      </c>
      <c r="N949">
        <v>0</v>
      </c>
      <c r="O949">
        <v>0</v>
      </c>
      <c r="P949">
        <v>39</v>
      </c>
      <c r="Q949">
        <v>20</v>
      </c>
      <c r="R949">
        <v>21</v>
      </c>
      <c r="S949">
        <v>13</v>
      </c>
      <c r="T949">
        <v>2</v>
      </c>
      <c r="U949">
        <v>5</v>
      </c>
      <c r="V949">
        <v>5.35</v>
      </c>
      <c r="W949">
        <v>4.75</v>
      </c>
      <c r="X949">
        <v>1.54</v>
      </c>
      <c r="Y949">
        <v>48</v>
      </c>
      <c r="Z949">
        <v>21</v>
      </c>
      <c r="AA949">
        <v>32</v>
      </c>
      <c r="AB949">
        <v>0.30299999999999999</v>
      </c>
      <c r="AC949">
        <v>0</v>
      </c>
      <c r="AD949" s="134">
        <f t="shared" si="125"/>
        <v>5.5917159763313613</v>
      </c>
      <c r="AE949" s="134">
        <f t="shared" si="126"/>
        <v>3.4615384615384617</v>
      </c>
      <c r="AF949" s="134">
        <f t="shared" si="127"/>
        <v>2.1301775147928996</v>
      </c>
      <c r="AH949" s="209">
        <f t="shared" si="130"/>
        <v>2</v>
      </c>
      <c r="AI949" s="209">
        <f t="shared" ca="1" si="131"/>
        <v>212</v>
      </c>
      <c r="AJ949" s="134">
        <f>(K949*'User Input'!$K$6)+(L949*'User Input'!$K$2)+(M949*'User Input'!$K$3)+(N949*'User Input'!$K$4)+(R949*'User Input'!$K$7)+(S949*'User Input'!$K$8)+(P949*'User Input'!$K$10)+(Q949*'User Input'!$K$9)+(O949*'User Input'!$K$11)+(I949*'User Input'!$K$12)</f>
        <v>44.899999999999991</v>
      </c>
      <c r="AK949">
        <f t="shared" si="133"/>
        <v>0</v>
      </c>
      <c r="AL949" s="209">
        <f t="shared" ca="1" si="132"/>
        <v>539</v>
      </c>
      <c r="AM949" s="209">
        <f t="shared" ca="1" si="128"/>
        <v>25</v>
      </c>
      <c r="AN949" s="209">
        <f t="shared" ca="1" si="129"/>
        <v>395</v>
      </c>
    </row>
    <row r="950" spans="2:40" x14ac:dyDescent="0.2">
      <c r="B950" t="s">
        <v>2498</v>
      </c>
      <c r="C950" t="s">
        <v>718</v>
      </c>
      <c r="D950" t="s">
        <v>111</v>
      </c>
      <c r="E950" t="s">
        <v>111</v>
      </c>
      <c r="F950">
        <v>-16.7</v>
      </c>
      <c r="G950">
        <v>2</v>
      </c>
      <c r="H950">
        <v>2</v>
      </c>
      <c r="I950">
        <v>1</v>
      </c>
      <c r="J950">
        <v>37</v>
      </c>
      <c r="K950">
        <v>8.3000000000000007</v>
      </c>
      <c r="L950">
        <v>0</v>
      </c>
      <c r="M950">
        <v>1</v>
      </c>
      <c r="N950">
        <v>0</v>
      </c>
      <c r="O950">
        <v>0</v>
      </c>
      <c r="P950">
        <v>9</v>
      </c>
      <c r="Q950">
        <v>5</v>
      </c>
      <c r="R950">
        <v>7</v>
      </c>
      <c r="S950">
        <v>4</v>
      </c>
      <c r="T950">
        <v>0</v>
      </c>
      <c r="U950">
        <v>1</v>
      </c>
      <c r="V950">
        <v>5.07</v>
      </c>
      <c r="W950">
        <v>4.78</v>
      </c>
      <c r="X950">
        <v>1.54</v>
      </c>
      <c r="Y950">
        <v>44</v>
      </c>
      <c r="Z950">
        <v>20</v>
      </c>
      <c r="AA950">
        <v>36</v>
      </c>
      <c r="AB950">
        <v>0.29199999999999998</v>
      </c>
      <c r="AC950">
        <v>0</v>
      </c>
      <c r="AD950" s="134">
        <f t="shared" ref="AD950:AD966" si="134">R950*9/K950</f>
        <v>7.5903614457831319</v>
      </c>
      <c r="AE950" s="134">
        <f t="shared" ref="AE950:AE966" si="135">S950*9/K950</f>
        <v>4.3373493975903612</v>
      </c>
      <c r="AF950" s="134">
        <f t="shared" ref="AF950:AF966" si="136">AD950-AE950</f>
        <v>3.2530120481927707</v>
      </c>
      <c r="AH950" s="209">
        <f t="shared" si="130"/>
        <v>1</v>
      </c>
      <c r="AI950" s="209">
        <f t="shared" ca="1" si="131"/>
        <v>241</v>
      </c>
      <c r="AJ950" s="134">
        <f>(K950*'User Input'!$K$6)+(L950*'User Input'!$K$2)+(M950*'User Input'!$K$3)+(N950*'User Input'!$K$4)+(R950*'User Input'!$K$7)+(S950*'User Input'!$K$8)+(P950*'User Input'!$K$10)+(Q950*'User Input'!$K$9)+(O950*'User Input'!$K$11)+(I950*'User Input'!$K$12)</f>
        <v>8.4000000000000021</v>
      </c>
      <c r="AK950">
        <f t="shared" si="133"/>
        <v>0</v>
      </c>
      <c r="AL950" s="209">
        <f t="shared" ca="1" si="132"/>
        <v>768</v>
      </c>
      <c r="AM950" s="209">
        <f t="shared" ref="AM950:AM966" ca="1" si="137">RANK(V950,OFFSET($V$182,0,0,COUNTA(V:V)+1,1))</f>
        <v>71</v>
      </c>
      <c r="AN950" s="209">
        <f t="shared" ref="AN950:AN966" ca="1" si="138">RANK(U950,OFFSET($U$182,0,0,COUNTA(U:U)+1,1))</f>
        <v>728</v>
      </c>
    </row>
    <row r="951" spans="2:40" x14ac:dyDescent="0.2">
      <c r="B951" t="s">
        <v>3686</v>
      </c>
      <c r="C951" t="s">
        <v>137</v>
      </c>
      <c r="D951" t="s">
        <v>111</v>
      </c>
      <c r="E951" t="s">
        <v>111</v>
      </c>
      <c r="F951">
        <v>-16.7</v>
      </c>
      <c r="G951">
        <v>2</v>
      </c>
      <c r="H951">
        <v>2</v>
      </c>
      <c r="I951">
        <v>1</v>
      </c>
      <c r="J951">
        <v>38</v>
      </c>
      <c r="K951">
        <v>8.3000000000000007</v>
      </c>
      <c r="L951">
        <v>1</v>
      </c>
      <c r="M951">
        <v>1</v>
      </c>
      <c r="N951">
        <v>0</v>
      </c>
      <c r="O951">
        <v>0</v>
      </c>
      <c r="P951">
        <v>8</v>
      </c>
      <c r="Q951">
        <v>5</v>
      </c>
      <c r="R951">
        <v>7</v>
      </c>
      <c r="S951">
        <v>6</v>
      </c>
      <c r="T951">
        <v>1</v>
      </c>
      <c r="U951">
        <v>1</v>
      </c>
      <c r="V951">
        <v>5.16</v>
      </c>
      <c r="W951">
        <v>5.12</v>
      </c>
      <c r="X951">
        <v>1.64</v>
      </c>
      <c r="Y951">
        <v>42</v>
      </c>
      <c r="Z951">
        <v>21</v>
      </c>
      <c r="AA951">
        <v>37</v>
      </c>
      <c r="AB951">
        <v>0.29099999999999998</v>
      </c>
      <c r="AC951">
        <v>0</v>
      </c>
      <c r="AD951" s="134">
        <f t="shared" si="134"/>
        <v>7.5903614457831319</v>
      </c>
      <c r="AE951" s="134">
        <f t="shared" si="135"/>
        <v>6.5060240963855414</v>
      </c>
      <c r="AF951" s="134">
        <f t="shared" si="136"/>
        <v>1.0843373493975905</v>
      </c>
      <c r="AH951" s="209">
        <f t="shared" ref="AH951:AH967" si="139">INDEX(F951:AF1736,0,MATCH(AH$181,F$181:AF$181,0))</f>
        <v>1</v>
      </c>
      <c r="AI951" s="209">
        <f t="shared" ref="AI951:AI967" ca="1" si="140">RANK(AH951,OFFSET($AH$182,0,0,COUNTA(AH:AH)+1,1))</f>
        <v>241</v>
      </c>
      <c r="AJ951" s="134">
        <f>(K951*'User Input'!$K$6)+(L951*'User Input'!$K$2)+(M951*'User Input'!$K$3)+(N951*'User Input'!$K$4)+(R951*'User Input'!$K$7)+(S951*'User Input'!$K$8)+(P951*'User Input'!$K$10)+(Q951*'User Input'!$K$9)+(O951*'User Input'!$K$11)+(I951*'User Input'!$K$12)</f>
        <v>14.400000000000002</v>
      </c>
      <c r="AK951">
        <f t="shared" si="133"/>
        <v>0</v>
      </c>
      <c r="AL951" s="209">
        <f t="shared" ref="AL951:AL966" ca="1" si="141">RANK(AJ951,OFFSET($AJ$182,0,0,COUNTA(AJ:AJ)+1,1))</f>
        <v>744</v>
      </c>
      <c r="AM951" s="209">
        <f t="shared" ca="1" si="137"/>
        <v>54</v>
      </c>
      <c r="AN951" s="209">
        <f t="shared" ca="1" si="138"/>
        <v>728</v>
      </c>
    </row>
    <row r="952" spans="2:40" x14ac:dyDescent="0.2">
      <c r="B952" t="s">
        <v>2510</v>
      </c>
      <c r="C952" t="s">
        <v>139</v>
      </c>
      <c r="D952" t="s">
        <v>111</v>
      </c>
      <c r="E952" t="s">
        <v>111</v>
      </c>
      <c r="F952">
        <v>-16.7</v>
      </c>
      <c r="G952">
        <v>2</v>
      </c>
      <c r="H952">
        <v>2</v>
      </c>
      <c r="I952">
        <v>1</v>
      </c>
      <c r="J952">
        <v>37</v>
      </c>
      <c r="K952">
        <v>8.3000000000000007</v>
      </c>
      <c r="L952">
        <v>0</v>
      </c>
      <c r="M952">
        <v>1</v>
      </c>
      <c r="N952">
        <v>0</v>
      </c>
      <c r="O952">
        <v>0</v>
      </c>
      <c r="P952">
        <v>9</v>
      </c>
      <c r="Q952">
        <v>5</v>
      </c>
      <c r="R952">
        <v>7</v>
      </c>
      <c r="S952">
        <v>4</v>
      </c>
      <c r="T952">
        <v>1</v>
      </c>
      <c r="U952">
        <v>1</v>
      </c>
      <c r="V952">
        <v>5.16</v>
      </c>
      <c r="W952">
        <v>4.6500000000000004</v>
      </c>
      <c r="X952">
        <v>1.53</v>
      </c>
      <c r="Y952">
        <v>47</v>
      </c>
      <c r="Z952">
        <v>20</v>
      </c>
      <c r="AA952">
        <v>33</v>
      </c>
      <c r="AB952">
        <v>0.29499999999999998</v>
      </c>
      <c r="AC952">
        <v>0</v>
      </c>
      <c r="AD952" s="134">
        <f t="shared" si="134"/>
        <v>7.5903614457831319</v>
      </c>
      <c r="AE952" s="134">
        <f t="shared" si="135"/>
        <v>4.3373493975903612</v>
      </c>
      <c r="AF952" s="134">
        <f t="shared" si="136"/>
        <v>3.2530120481927707</v>
      </c>
      <c r="AH952" s="209">
        <f t="shared" si="139"/>
        <v>1</v>
      </c>
      <c r="AI952" s="209">
        <f t="shared" ca="1" si="140"/>
        <v>241</v>
      </c>
      <c r="AJ952" s="134">
        <f>(K952*'User Input'!$K$6)+(L952*'User Input'!$K$2)+(M952*'User Input'!$K$3)+(N952*'User Input'!$K$4)+(R952*'User Input'!$K$7)+(S952*'User Input'!$K$8)+(P952*'User Input'!$K$10)+(Q952*'User Input'!$K$9)+(O952*'User Input'!$K$11)+(I952*'User Input'!$K$12)</f>
        <v>8.4000000000000021</v>
      </c>
      <c r="AK952">
        <f t="shared" si="133"/>
        <v>0</v>
      </c>
      <c r="AL952" s="209">
        <f t="shared" ca="1" si="141"/>
        <v>768</v>
      </c>
      <c r="AM952" s="209">
        <f t="shared" ca="1" si="137"/>
        <v>54</v>
      </c>
      <c r="AN952" s="209">
        <f t="shared" ca="1" si="138"/>
        <v>728</v>
      </c>
    </row>
    <row r="953" spans="2:40" x14ac:dyDescent="0.2">
      <c r="B953" t="s">
        <v>3687</v>
      </c>
      <c r="C953" t="s">
        <v>137</v>
      </c>
      <c r="D953" t="s">
        <v>111</v>
      </c>
      <c r="E953" t="s">
        <v>111</v>
      </c>
      <c r="F953">
        <v>-16.7</v>
      </c>
      <c r="G953">
        <v>2</v>
      </c>
      <c r="H953">
        <v>2</v>
      </c>
      <c r="I953">
        <v>1</v>
      </c>
      <c r="J953">
        <v>37</v>
      </c>
      <c r="K953">
        <v>8.3000000000000007</v>
      </c>
      <c r="L953">
        <v>1</v>
      </c>
      <c r="M953">
        <v>1</v>
      </c>
      <c r="N953">
        <v>0</v>
      </c>
      <c r="O953">
        <v>0</v>
      </c>
      <c r="P953">
        <v>9</v>
      </c>
      <c r="Q953">
        <v>5</v>
      </c>
      <c r="R953">
        <v>5</v>
      </c>
      <c r="S953">
        <v>3</v>
      </c>
      <c r="T953">
        <v>0</v>
      </c>
      <c r="U953">
        <v>2</v>
      </c>
      <c r="V953">
        <v>5.5</v>
      </c>
      <c r="W953">
        <v>4.93</v>
      </c>
      <c r="X953">
        <v>1.47</v>
      </c>
      <c r="Y953">
        <v>39</v>
      </c>
      <c r="Z953">
        <v>21</v>
      </c>
      <c r="AA953">
        <v>40</v>
      </c>
      <c r="AB953">
        <v>0.29099999999999998</v>
      </c>
      <c r="AC953">
        <v>0</v>
      </c>
      <c r="AD953" s="134">
        <f t="shared" si="134"/>
        <v>5.4216867469879517</v>
      </c>
      <c r="AE953" s="134">
        <f t="shared" si="135"/>
        <v>3.2530120481927707</v>
      </c>
      <c r="AF953" s="134">
        <f t="shared" si="136"/>
        <v>2.168674698795181</v>
      </c>
      <c r="AH953" s="209">
        <f t="shared" si="139"/>
        <v>1</v>
      </c>
      <c r="AI953" s="209">
        <f t="shared" ca="1" si="140"/>
        <v>241</v>
      </c>
      <c r="AJ953" s="134">
        <f>(K953*'User Input'!$K$6)+(L953*'User Input'!$K$2)+(M953*'User Input'!$K$3)+(N953*'User Input'!$K$4)+(R953*'User Input'!$K$7)+(S953*'User Input'!$K$8)+(P953*'User Input'!$K$10)+(Q953*'User Input'!$K$9)+(O953*'User Input'!$K$11)+(I953*'User Input'!$K$12)</f>
        <v>15.400000000000002</v>
      </c>
      <c r="AK953">
        <f t="shared" si="133"/>
        <v>0</v>
      </c>
      <c r="AL953" s="209">
        <f t="shared" ca="1" si="141"/>
        <v>741</v>
      </c>
      <c r="AM953" s="209">
        <f t="shared" ca="1" si="137"/>
        <v>15</v>
      </c>
      <c r="AN953" s="209">
        <f t="shared" ca="1" si="138"/>
        <v>666</v>
      </c>
    </row>
    <row r="954" spans="2:40" x14ac:dyDescent="0.2">
      <c r="B954" t="s">
        <v>2441</v>
      </c>
      <c r="C954" t="s">
        <v>133</v>
      </c>
      <c r="D954" t="s">
        <v>111</v>
      </c>
      <c r="E954" t="s">
        <v>111</v>
      </c>
      <c r="F954">
        <v>-16.8</v>
      </c>
      <c r="G954">
        <v>2</v>
      </c>
      <c r="H954">
        <v>2</v>
      </c>
      <c r="I954">
        <v>1</v>
      </c>
      <c r="J954">
        <v>32</v>
      </c>
      <c r="K954">
        <v>7.2</v>
      </c>
      <c r="L954">
        <v>0</v>
      </c>
      <c r="M954">
        <v>1</v>
      </c>
      <c r="N954">
        <v>0</v>
      </c>
      <c r="O954">
        <v>0</v>
      </c>
      <c r="P954">
        <v>8</v>
      </c>
      <c r="Q954">
        <v>4</v>
      </c>
      <c r="R954">
        <v>4</v>
      </c>
      <c r="S954">
        <v>3</v>
      </c>
      <c r="T954">
        <v>0</v>
      </c>
      <c r="U954">
        <v>1</v>
      </c>
      <c r="V954">
        <v>5.04</v>
      </c>
      <c r="W954">
        <v>4.78</v>
      </c>
      <c r="X954">
        <v>1.47</v>
      </c>
      <c r="Y954">
        <v>47</v>
      </c>
      <c r="Z954">
        <v>21</v>
      </c>
      <c r="AA954">
        <v>32</v>
      </c>
      <c r="AB954">
        <v>0.29799999999999999</v>
      </c>
      <c r="AC954">
        <v>0</v>
      </c>
      <c r="AD954" s="134">
        <f t="shared" si="134"/>
        <v>5</v>
      </c>
      <c r="AE954" s="134">
        <f t="shared" si="135"/>
        <v>3.75</v>
      </c>
      <c r="AF954" s="134">
        <f t="shared" si="136"/>
        <v>1.25</v>
      </c>
      <c r="AH954" s="209">
        <f t="shared" si="139"/>
        <v>1</v>
      </c>
      <c r="AI954" s="209">
        <f t="shared" ca="1" si="140"/>
        <v>241</v>
      </c>
      <c r="AJ954" s="134">
        <f>(K954*'User Input'!$K$6)+(L954*'User Input'!$K$2)+(M954*'User Input'!$K$3)+(N954*'User Input'!$K$4)+(R954*'User Input'!$K$7)+(S954*'User Input'!$K$8)+(P954*'User Input'!$K$10)+(Q954*'User Input'!$K$9)+(O954*'User Input'!$K$11)+(I954*'User Input'!$K$12)</f>
        <v>6.6000000000000014</v>
      </c>
      <c r="AK954">
        <f t="shared" si="133"/>
        <v>0</v>
      </c>
      <c r="AL954" s="209">
        <f t="shared" ca="1" si="141"/>
        <v>784</v>
      </c>
      <c r="AM954" s="209">
        <f t="shared" ca="1" si="137"/>
        <v>75</v>
      </c>
      <c r="AN954" s="209">
        <f t="shared" ca="1" si="138"/>
        <v>728</v>
      </c>
    </row>
    <row r="955" spans="2:40" x14ac:dyDescent="0.2">
      <c r="B955" t="s">
        <v>2512</v>
      </c>
      <c r="C955" t="s">
        <v>115</v>
      </c>
      <c r="D955" t="s">
        <v>111</v>
      </c>
      <c r="E955" t="s">
        <v>111</v>
      </c>
      <c r="F955">
        <v>-16.8</v>
      </c>
      <c r="G955">
        <v>2</v>
      </c>
      <c r="H955">
        <v>2</v>
      </c>
      <c r="I955">
        <v>1</v>
      </c>
      <c r="J955">
        <v>37</v>
      </c>
      <c r="K955">
        <v>8.3000000000000007</v>
      </c>
      <c r="L955">
        <v>0</v>
      </c>
      <c r="M955">
        <v>1</v>
      </c>
      <c r="N955">
        <v>0</v>
      </c>
      <c r="O955">
        <v>0</v>
      </c>
      <c r="P955">
        <v>9</v>
      </c>
      <c r="Q955">
        <v>5</v>
      </c>
      <c r="R955">
        <v>6</v>
      </c>
      <c r="S955">
        <v>4</v>
      </c>
      <c r="T955">
        <v>0</v>
      </c>
      <c r="U955">
        <v>2</v>
      </c>
      <c r="V955">
        <v>5.69</v>
      </c>
      <c r="W955">
        <v>4.87</v>
      </c>
      <c r="X955">
        <v>1.53</v>
      </c>
      <c r="Y955">
        <v>36</v>
      </c>
      <c r="Z955">
        <v>21</v>
      </c>
      <c r="AA955">
        <v>44</v>
      </c>
      <c r="AB955">
        <v>0.28999999999999998</v>
      </c>
      <c r="AC955">
        <v>0</v>
      </c>
      <c r="AD955" s="134">
        <f t="shared" si="134"/>
        <v>6.5060240963855414</v>
      </c>
      <c r="AE955" s="134">
        <f t="shared" si="135"/>
        <v>4.3373493975903612</v>
      </c>
      <c r="AF955" s="134">
        <f t="shared" si="136"/>
        <v>2.1686746987951802</v>
      </c>
      <c r="AH955" s="209">
        <f t="shared" si="139"/>
        <v>1</v>
      </c>
      <c r="AI955" s="209">
        <f t="shared" ca="1" si="140"/>
        <v>241</v>
      </c>
      <c r="AJ955" s="134">
        <f>(K955*'User Input'!$K$6)+(L955*'User Input'!$K$2)+(M955*'User Input'!$K$3)+(N955*'User Input'!$K$4)+(R955*'User Input'!$K$7)+(S955*'User Input'!$K$8)+(P955*'User Input'!$K$10)+(Q955*'User Input'!$K$9)+(O955*'User Input'!$K$11)+(I955*'User Input'!$K$12)</f>
        <v>7.9000000000000021</v>
      </c>
      <c r="AK955">
        <f t="shared" si="133"/>
        <v>0</v>
      </c>
      <c r="AL955" s="209">
        <f t="shared" ca="1" si="141"/>
        <v>772</v>
      </c>
      <c r="AM955" s="209">
        <f t="shared" ca="1" si="137"/>
        <v>8</v>
      </c>
      <c r="AN955" s="209">
        <f t="shared" ca="1" si="138"/>
        <v>666</v>
      </c>
    </row>
    <row r="956" spans="2:40" x14ac:dyDescent="0.2">
      <c r="B956" t="s">
        <v>2524</v>
      </c>
      <c r="C956" t="s">
        <v>121</v>
      </c>
      <c r="D956" t="s">
        <v>111</v>
      </c>
      <c r="E956" t="s">
        <v>111</v>
      </c>
      <c r="F956">
        <v>-16.899999999999999</v>
      </c>
      <c r="G956">
        <v>2</v>
      </c>
      <c r="H956">
        <v>2</v>
      </c>
      <c r="I956">
        <v>1</v>
      </c>
      <c r="J956">
        <v>47</v>
      </c>
      <c r="K956">
        <v>10.4</v>
      </c>
      <c r="L956">
        <v>1</v>
      </c>
      <c r="M956">
        <v>1</v>
      </c>
      <c r="N956">
        <v>0</v>
      </c>
      <c r="O956">
        <v>0</v>
      </c>
      <c r="P956">
        <v>11</v>
      </c>
      <c r="Q956">
        <v>6</v>
      </c>
      <c r="R956">
        <v>8</v>
      </c>
      <c r="S956">
        <v>6</v>
      </c>
      <c r="T956">
        <v>0</v>
      </c>
      <c r="U956">
        <v>2</v>
      </c>
      <c r="V956">
        <v>5.32</v>
      </c>
      <c r="W956">
        <v>4.9400000000000004</v>
      </c>
      <c r="X956">
        <v>1.62</v>
      </c>
      <c r="Y956">
        <v>44</v>
      </c>
      <c r="Z956">
        <v>21</v>
      </c>
      <c r="AA956">
        <v>35</v>
      </c>
      <c r="AB956">
        <v>0.3</v>
      </c>
      <c r="AC956">
        <v>0</v>
      </c>
      <c r="AD956" s="134">
        <f t="shared" si="134"/>
        <v>6.9230769230769225</v>
      </c>
      <c r="AE956" s="134">
        <f t="shared" si="135"/>
        <v>5.1923076923076925</v>
      </c>
      <c r="AF956" s="134">
        <f t="shared" si="136"/>
        <v>1.7307692307692299</v>
      </c>
      <c r="AH956" s="209">
        <f t="shared" si="139"/>
        <v>1</v>
      </c>
      <c r="AI956" s="209">
        <f t="shared" ca="1" si="140"/>
        <v>241</v>
      </c>
      <c r="AJ956" s="134">
        <f>(K956*'User Input'!$K$6)+(L956*'User Input'!$K$2)+(M956*'User Input'!$K$3)+(N956*'User Input'!$K$4)+(R956*'User Input'!$K$7)+(S956*'User Input'!$K$8)+(P956*'User Input'!$K$10)+(Q956*'User Input'!$K$9)+(O956*'User Input'!$K$11)+(I956*'User Input'!$K$12)</f>
        <v>17.200000000000003</v>
      </c>
      <c r="AK956">
        <f t="shared" si="133"/>
        <v>0</v>
      </c>
      <c r="AL956" s="209">
        <f t="shared" ca="1" si="141"/>
        <v>732</v>
      </c>
      <c r="AM956" s="209">
        <f t="shared" ca="1" si="137"/>
        <v>31</v>
      </c>
      <c r="AN956" s="209">
        <f t="shared" ca="1" si="138"/>
        <v>666</v>
      </c>
    </row>
    <row r="957" spans="2:40" x14ac:dyDescent="0.2">
      <c r="B957" t="s">
        <v>2454</v>
      </c>
      <c r="C957" t="s">
        <v>117</v>
      </c>
      <c r="D957" t="s">
        <v>111</v>
      </c>
      <c r="E957" t="s">
        <v>111</v>
      </c>
      <c r="F957">
        <v>-16.899999999999999</v>
      </c>
      <c r="G957">
        <v>2</v>
      </c>
      <c r="H957">
        <v>2</v>
      </c>
      <c r="I957">
        <v>1</v>
      </c>
      <c r="J957">
        <v>38</v>
      </c>
      <c r="K957">
        <v>8.3000000000000007</v>
      </c>
      <c r="L957">
        <v>0</v>
      </c>
      <c r="M957">
        <v>1</v>
      </c>
      <c r="N957">
        <v>0</v>
      </c>
      <c r="O957">
        <v>0</v>
      </c>
      <c r="P957">
        <v>9</v>
      </c>
      <c r="Q957">
        <v>5</v>
      </c>
      <c r="R957">
        <v>6</v>
      </c>
      <c r="S957">
        <v>4</v>
      </c>
      <c r="T957">
        <v>0</v>
      </c>
      <c r="U957">
        <v>1</v>
      </c>
      <c r="V957">
        <v>5.47</v>
      </c>
      <c r="W957">
        <v>5.14</v>
      </c>
      <c r="X957">
        <v>1.6</v>
      </c>
      <c r="Y957">
        <v>40</v>
      </c>
      <c r="Z957">
        <v>20</v>
      </c>
      <c r="AA957">
        <v>40</v>
      </c>
      <c r="AB957">
        <v>0.29099999999999998</v>
      </c>
      <c r="AC957">
        <v>0</v>
      </c>
      <c r="AD957" s="134">
        <f t="shared" si="134"/>
        <v>6.5060240963855414</v>
      </c>
      <c r="AE957" s="134">
        <f t="shared" si="135"/>
        <v>4.3373493975903612</v>
      </c>
      <c r="AF957" s="134">
        <f t="shared" si="136"/>
        <v>2.1686746987951802</v>
      </c>
      <c r="AH957" s="209">
        <f t="shared" si="139"/>
        <v>1</v>
      </c>
      <c r="AI957" s="209">
        <f t="shared" ca="1" si="140"/>
        <v>241</v>
      </c>
      <c r="AJ957" s="134">
        <f>(K957*'User Input'!$K$6)+(L957*'User Input'!$K$2)+(M957*'User Input'!$K$3)+(N957*'User Input'!$K$4)+(R957*'User Input'!$K$7)+(S957*'User Input'!$K$8)+(P957*'User Input'!$K$10)+(Q957*'User Input'!$K$9)+(O957*'User Input'!$K$11)+(I957*'User Input'!$K$12)</f>
        <v>7.9000000000000021</v>
      </c>
      <c r="AK957">
        <f t="shared" si="133"/>
        <v>0</v>
      </c>
      <c r="AL957" s="209">
        <f t="shared" ca="1" si="141"/>
        <v>772</v>
      </c>
      <c r="AM957" s="209">
        <f t="shared" ca="1" si="137"/>
        <v>18</v>
      </c>
      <c r="AN957" s="209">
        <f t="shared" ca="1" si="138"/>
        <v>728</v>
      </c>
    </row>
    <row r="958" spans="2:40" x14ac:dyDescent="0.2">
      <c r="B958" t="s">
        <v>2211</v>
      </c>
      <c r="C958" t="s">
        <v>115</v>
      </c>
      <c r="D958" t="s">
        <v>111</v>
      </c>
      <c r="E958" t="s">
        <v>111</v>
      </c>
      <c r="F958">
        <v>-16.899999999999999</v>
      </c>
      <c r="G958">
        <v>2</v>
      </c>
      <c r="H958">
        <v>2</v>
      </c>
      <c r="I958">
        <v>1</v>
      </c>
      <c r="J958">
        <v>37</v>
      </c>
      <c r="K958">
        <v>8.3000000000000007</v>
      </c>
      <c r="L958">
        <v>0</v>
      </c>
      <c r="M958">
        <v>1</v>
      </c>
      <c r="N958">
        <v>0</v>
      </c>
      <c r="O958">
        <v>0</v>
      </c>
      <c r="P958">
        <v>9</v>
      </c>
      <c r="Q958">
        <v>5</v>
      </c>
      <c r="R958">
        <v>6</v>
      </c>
      <c r="S958">
        <v>4</v>
      </c>
      <c r="T958">
        <v>0</v>
      </c>
      <c r="U958">
        <v>2</v>
      </c>
      <c r="V958">
        <v>5.59</v>
      </c>
      <c r="W958">
        <v>4.84</v>
      </c>
      <c r="X958">
        <v>1.54</v>
      </c>
      <c r="Y958">
        <v>38</v>
      </c>
      <c r="Z958">
        <v>21</v>
      </c>
      <c r="AA958">
        <v>41</v>
      </c>
      <c r="AB958">
        <v>0.29399999999999998</v>
      </c>
      <c r="AC958">
        <v>0</v>
      </c>
      <c r="AD958" s="134">
        <f t="shared" si="134"/>
        <v>6.5060240963855414</v>
      </c>
      <c r="AE958" s="134">
        <f t="shared" si="135"/>
        <v>4.3373493975903612</v>
      </c>
      <c r="AF958" s="134">
        <f t="shared" si="136"/>
        <v>2.1686746987951802</v>
      </c>
      <c r="AH958" s="209">
        <f t="shared" si="139"/>
        <v>1</v>
      </c>
      <c r="AI958" s="209">
        <f t="shared" ca="1" si="140"/>
        <v>241</v>
      </c>
      <c r="AJ958" s="134">
        <f>(K958*'User Input'!$K$6)+(L958*'User Input'!$K$2)+(M958*'User Input'!$K$3)+(N958*'User Input'!$K$4)+(R958*'User Input'!$K$7)+(S958*'User Input'!$K$8)+(P958*'User Input'!$K$10)+(Q958*'User Input'!$K$9)+(O958*'User Input'!$K$11)+(I958*'User Input'!$K$12)</f>
        <v>7.9000000000000021</v>
      </c>
      <c r="AK958">
        <f t="shared" si="133"/>
        <v>0</v>
      </c>
      <c r="AL958" s="209">
        <f t="shared" ca="1" si="141"/>
        <v>772</v>
      </c>
      <c r="AM958" s="209">
        <f t="shared" ca="1" si="137"/>
        <v>11</v>
      </c>
      <c r="AN958" s="209">
        <f t="shared" ca="1" si="138"/>
        <v>666</v>
      </c>
    </row>
    <row r="959" spans="2:40" x14ac:dyDescent="0.2">
      <c r="B959" t="s">
        <v>2519</v>
      </c>
      <c r="C959" t="s">
        <v>123</v>
      </c>
      <c r="D959" t="s">
        <v>111</v>
      </c>
      <c r="E959" t="s">
        <v>111</v>
      </c>
      <c r="F959">
        <v>-17</v>
      </c>
      <c r="G959">
        <v>2</v>
      </c>
      <c r="H959">
        <v>2</v>
      </c>
      <c r="I959">
        <v>1</v>
      </c>
      <c r="J959">
        <v>38</v>
      </c>
      <c r="K959">
        <v>8.3000000000000007</v>
      </c>
      <c r="L959">
        <v>0</v>
      </c>
      <c r="M959">
        <v>1</v>
      </c>
      <c r="N959">
        <v>0</v>
      </c>
      <c r="O959">
        <v>0</v>
      </c>
      <c r="P959">
        <v>9</v>
      </c>
      <c r="Q959">
        <v>5</v>
      </c>
      <c r="R959">
        <v>5</v>
      </c>
      <c r="S959">
        <v>4</v>
      </c>
      <c r="T959">
        <v>0</v>
      </c>
      <c r="U959">
        <v>1</v>
      </c>
      <c r="V959">
        <v>5.6</v>
      </c>
      <c r="W959">
        <v>5.22</v>
      </c>
      <c r="X959">
        <v>1.58</v>
      </c>
      <c r="Y959">
        <v>42</v>
      </c>
      <c r="Z959">
        <v>20</v>
      </c>
      <c r="AA959">
        <v>38</v>
      </c>
      <c r="AB959">
        <v>0.29099999999999998</v>
      </c>
      <c r="AC959">
        <v>0</v>
      </c>
      <c r="AD959" s="134">
        <f t="shared" si="134"/>
        <v>5.4216867469879517</v>
      </c>
      <c r="AE959" s="134">
        <f t="shared" si="135"/>
        <v>4.3373493975903612</v>
      </c>
      <c r="AF959" s="134">
        <f t="shared" si="136"/>
        <v>1.0843373493975905</v>
      </c>
      <c r="AH959" s="209">
        <f t="shared" si="139"/>
        <v>1</v>
      </c>
      <c r="AI959" s="209">
        <f t="shared" ca="1" si="140"/>
        <v>241</v>
      </c>
      <c r="AJ959" s="134">
        <f>(K959*'User Input'!$K$6)+(L959*'User Input'!$K$2)+(M959*'User Input'!$K$3)+(N959*'User Input'!$K$4)+(R959*'User Input'!$K$7)+(S959*'User Input'!$K$8)+(P959*'User Input'!$K$10)+(Q959*'User Input'!$K$9)+(O959*'User Input'!$K$11)+(I959*'User Input'!$K$12)</f>
        <v>7.4000000000000021</v>
      </c>
      <c r="AK959">
        <f t="shared" si="133"/>
        <v>0</v>
      </c>
      <c r="AL959" s="209">
        <f t="shared" ca="1" si="141"/>
        <v>780</v>
      </c>
      <c r="AM959" s="209">
        <f t="shared" ca="1" si="137"/>
        <v>10</v>
      </c>
      <c r="AN959" s="209">
        <f t="shared" ca="1" si="138"/>
        <v>728</v>
      </c>
    </row>
    <row r="960" spans="2:40" x14ac:dyDescent="0.2">
      <c r="B960" t="s">
        <v>786</v>
      </c>
      <c r="C960" t="s">
        <v>119</v>
      </c>
      <c r="D960" t="s">
        <v>111</v>
      </c>
      <c r="E960" t="s">
        <v>111</v>
      </c>
      <c r="F960">
        <v>-17</v>
      </c>
      <c r="G960">
        <v>8</v>
      </c>
      <c r="H960">
        <v>8</v>
      </c>
      <c r="I960">
        <v>2</v>
      </c>
      <c r="J960">
        <v>164</v>
      </c>
      <c r="K960">
        <v>36.5</v>
      </c>
      <c r="L960">
        <v>2</v>
      </c>
      <c r="M960">
        <v>3</v>
      </c>
      <c r="N960">
        <v>0</v>
      </c>
      <c r="O960">
        <v>0</v>
      </c>
      <c r="P960">
        <v>42</v>
      </c>
      <c r="Q960">
        <v>23</v>
      </c>
      <c r="R960">
        <v>25</v>
      </c>
      <c r="S960">
        <v>14</v>
      </c>
      <c r="T960">
        <v>2</v>
      </c>
      <c r="U960">
        <v>7</v>
      </c>
      <c r="V960">
        <v>5.72</v>
      </c>
      <c r="W960">
        <v>4.82</v>
      </c>
      <c r="X960">
        <v>1.53</v>
      </c>
      <c r="Y960">
        <v>39</v>
      </c>
      <c r="Z960">
        <v>21</v>
      </c>
      <c r="AA960">
        <v>40</v>
      </c>
      <c r="AB960">
        <v>0.29499999999999998</v>
      </c>
      <c r="AC960">
        <v>0</v>
      </c>
      <c r="AD960" s="134">
        <f t="shared" si="134"/>
        <v>6.1643835616438354</v>
      </c>
      <c r="AE960" s="134">
        <f t="shared" si="135"/>
        <v>3.452054794520548</v>
      </c>
      <c r="AF960" s="134">
        <f t="shared" si="136"/>
        <v>2.7123287671232874</v>
      </c>
      <c r="AH960" s="209">
        <f t="shared" si="139"/>
        <v>2</v>
      </c>
      <c r="AI960" s="209">
        <f t="shared" ca="1" si="140"/>
        <v>212</v>
      </c>
      <c r="AJ960" s="134">
        <f>(K960*'User Input'!$K$6)+(L960*'User Input'!$K$2)+(M960*'User Input'!$K$3)+(N960*'User Input'!$K$4)+(R960*'User Input'!$K$7)+(S960*'User Input'!$K$8)+(P960*'User Input'!$K$10)+(Q960*'User Input'!$K$9)+(O960*'User Input'!$K$11)+(I960*'User Input'!$K$12)</f>
        <v>48</v>
      </c>
      <c r="AK960">
        <f t="shared" si="133"/>
        <v>0</v>
      </c>
      <c r="AL960" s="209">
        <f t="shared" ca="1" si="141"/>
        <v>525</v>
      </c>
      <c r="AM960" s="209">
        <f t="shared" ca="1" si="137"/>
        <v>6</v>
      </c>
      <c r="AN960" s="209">
        <f t="shared" ca="1" si="138"/>
        <v>270</v>
      </c>
    </row>
    <row r="961" spans="1:40" x14ac:dyDescent="0.2">
      <c r="B961" t="s">
        <v>2427</v>
      </c>
      <c r="C961" t="s">
        <v>115</v>
      </c>
      <c r="D961" t="s">
        <v>9</v>
      </c>
      <c r="E961" t="s">
        <v>9</v>
      </c>
      <c r="F961">
        <v>-17.2</v>
      </c>
      <c r="G961">
        <v>24</v>
      </c>
      <c r="H961">
        <v>0</v>
      </c>
      <c r="I961">
        <v>0</v>
      </c>
      <c r="J961">
        <v>112</v>
      </c>
      <c r="K961">
        <v>24.3</v>
      </c>
      <c r="L961">
        <v>1</v>
      </c>
      <c r="M961">
        <v>1</v>
      </c>
      <c r="N961">
        <v>0</v>
      </c>
      <c r="O961">
        <v>2</v>
      </c>
      <c r="P961">
        <v>27</v>
      </c>
      <c r="Q961">
        <v>15</v>
      </c>
      <c r="R961">
        <v>17</v>
      </c>
      <c r="S961">
        <v>14</v>
      </c>
      <c r="T961">
        <v>1</v>
      </c>
      <c r="U961">
        <v>4</v>
      </c>
      <c r="V961">
        <v>5.7</v>
      </c>
      <c r="W961">
        <v>5.08</v>
      </c>
      <c r="X961">
        <v>1.68</v>
      </c>
      <c r="Y961">
        <v>42</v>
      </c>
      <c r="Z961">
        <v>21</v>
      </c>
      <c r="AA961">
        <v>38</v>
      </c>
      <c r="AB961">
        <v>0.3</v>
      </c>
      <c r="AC961">
        <v>0</v>
      </c>
      <c r="AD961" s="134">
        <f t="shared" si="134"/>
        <v>6.2962962962962958</v>
      </c>
      <c r="AE961" s="134">
        <f t="shared" si="135"/>
        <v>5.1851851851851851</v>
      </c>
      <c r="AF961" s="134">
        <f t="shared" si="136"/>
        <v>1.1111111111111107</v>
      </c>
      <c r="AH961" s="209">
        <f t="shared" si="139"/>
        <v>0</v>
      </c>
      <c r="AI961" s="209">
        <f t="shared" ca="1" si="140"/>
        <v>347</v>
      </c>
      <c r="AJ961" s="134">
        <f>(K961*'User Input'!$K$6)+(L961*'User Input'!$K$2)+(M961*'User Input'!$K$3)+(N961*'User Input'!$K$4)+(R961*'User Input'!$K$7)+(S961*'User Input'!$K$8)+(P961*'User Input'!$K$10)+(Q961*'User Input'!$K$9)+(O961*'User Input'!$K$11)+(I961*'User Input'!$K$12)</f>
        <v>27.400000000000006</v>
      </c>
      <c r="AK961">
        <f t="shared" si="133"/>
        <v>1.1416666666666668</v>
      </c>
      <c r="AL961" s="209">
        <f t="shared" ca="1" si="141"/>
        <v>698</v>
      </c>
      <c r="AM961" s="209">
        <f t="shared" ca="1" si="137"/>
        <v>7</v>
      </c>
      <c r="AN961" s="209">
        <f t="shared" ca="1" si="138"/>
        <v>466</v>
      </c>
    </row>
    <row r="962" spans="1:40" x14ac:dyDescent="0.2">
      <c r="B962" t="s">
        <v>801</v>
      </c>
      <c r="C962" t="s">
        <v>810</v>
      </c>
      <c r="D962" t="s">
        <v>111</v>
      </c>
      <c r="E962" t="s">
        <v>111</v>
      </c>
      <c r="F962">
        <v>-17.3</v>
      </c>
      <c r="G962">
        <v>18</v>
      </c>
      <c r="H962">
        <v>8</v>
      </c>
      <c r="I962">
        <v>2</v>
      </c>
      <c r="J962">
        <v>226</v>
      </c>
      <c r="K962">
        <v>49.1</v>
      </c>
      <c r="L962">
        <v>2</v>
      </c>
      <c r="M962">
        <v>4</v>
      </c>
      <c r="N962">
        <v>0</v>
      </c>
      <c r="O962">
        <v>1</v>
      </c>
      <c r="P962">
        <v>51</v>
      </c>
      <c r="Q962">
        <v>31</v>
      </c>
      <c r="R962">
        <v>40</v>
      </c>
      <c r="S962">
        <v>30</v>
      </c>
      <c r="T962">
        <v>3</v>
      </c>
      <c r="U962">
        <v>9</v>
      </c>
      <c r="V962">
        <v>5.74</v>
      </c>
      <c r="W962">
        <v>5.0599999999999996</v>
      </c>
      <c r="X962">
        <v>1.65</v>
      </c>
      <c r="Y962">
        <v>40</v>
      </c>
      <c r="Z962">
        <v>20</v>
      </c>
      <c r="AA962">
        <v>40</v>
      </c>
      <c r="AB962">
        <v>0.29199999999999998</v>
      </c>
      <c r="AC962">
        <v>0</v>
      </c>
      <c r="AD962" s="134">
        <f t="shared" si="134"/>
        <v>7.3319755600814664</v>
      </c>
      <c r="AE962" s="134">
        <f t="shared" si="135"/>
        <v>5.4989816700610996</v>
      </c>
      <c r="AF962" s="134">
        <f t="shared" si="136"/>
        <v>1.8329938900203668</v>
      </c>
      <c r="AH962" s="209">
        <f t="shared" si="139"/>
        <v>2</v>
      </c>
      <c r="AI962" s="209">
        <f t="shared" ca="1" si="140"/>
        <v>212</v>
      </c>
      <c r="AJ962" s="134">
        <f>(K962*'User Input'!$K$6)+(L962*'User Input'!$K$2)+(M962*'User Input'!$K$3)+(N962*'User Input'!$K$4)+(R962*'User Input'!$K$7)+(S962*'User Input'!$K$8)+(P962*'User Input'!$K$10)+(Q962*'User Input'!$K$9)+(O962*'User Input'!$K$11)+(I962*'User Input'!$K$12)</f>
        <v>55.300000000000011</v>
      </c>
      <c r="AK962">
        <f t="shared" si="133"/>
        <v>0</v>
      </c>
      <c r="AL962" s="209">
        <f t="shared" ca="1" si="141"/>
        <v>488</v>
      </c>
      <c r="AM962" s="209">
        <f t="shared" ca="1" si="137"/>
        <v>5</v>
      </c>
      <c r="AN962" s="209">
        <f t="shared" ca="1" si="138"/>
        <v>188</v>
      </c>
    </row>
    <row r="963" spans="1:40" x14ac:dyDescent="0.2">
      <c r="B963" t="s">
        <v>2463</v>
      </c>
      <c r="C963" t="s">
        <v>120</v>
      </c>
      <c r="D963" t="s">
        <v>111</v>
      </c>
      <c r="E963" t="s">
        <v>111</v>
      </c>
      <c r="F963">
        <v>-17.3</v>
      </c>
      <c r="G963">
        <v>3</v>
      </c>
      <c r="H963">
        <v>3</v>
      </c>
      <c r="I963">
        <v>1</v>
      </c>
      <c r="J963">
        <v>77</v>
      </c>
      <c r="K963">
        <v>16.600000000000001</v>
      </c>
      <c r="L963">
        <v>1</v>
      </c>
      <c r="M963">
        <v>1</v>
      </c>
      <c r="N963">
        <v>0</v>
      </c>
      <c r="O963">
        <v>0</v>
      </c>
      <c r="P963">
        <v>19</v>
      </c>
      <c r="Q963">
        <v>11</v>
      </c>
      <c r="R963">
        <v>11</v>
      </c>
      <c r="S963">
        <v>8</v>
      </c>
      <c r="T963">
        <v>1</v>
      </c>
      <c r="U963">
        <v>3</v>
      </c>
      <c r="V963">
        <v>5.94</v>
      </c>
      <c r="W963">
        <v>5.03</v>
      </c>
      <c r="X963">
        <v>1.64</v>
      </c>
      <c r="Y963">
        <v>43</v>
      </c>
      <c r="Z963">
        <v>22</v>
      </c>
      <c r="AA963">
        <v>35</v>
      </c>
      <c r="AB963">
        <v>0.30299999999999999</v>
      </c>
      <c r="AC963">
        <v>0</v>
      </c>
      <c r="AD963" s="134">
        <f t="shared" si="134"/>
        <v>5.9638554216867465</v>
      </c>
      <c r="AE963" s="134">
        <f t="shared" si="135"/>
        <v>4.3373493975903612</v>
      </c>
      <c r="AF963" s="134">
        <f t="shared" si="136"/>
        <v>1.6265060240963853</v>
      </c>
      <c r="AH963" s="209">
        <f t="shared" si="139"/>
        <v>1</v>
      </c>
      <c r="AI963" s="209">
        <f t="shared" ca="1" si="140"/>
        <v>241</v>
      </c>
      <c r="AJ963" s="134">
        <f>(K963*'User Input'!$K$6)+(L963*'User Input'!$K$2)+(M963*'User Input'!$K$3)+(N963*'User Input'!$K$4)+(R963*'User Input'!$K$7)+(S963*'User Input'!$K$8)+(P963*'User Input'!$K$10)+(Q963*'User Input'!$K$9)+(O963*'User Input'!$K$11)+(I963*'User Input'!$K$12)</f>
        <v>22.300000000000004</v>
      </c>
      <c r="AK963">
        <f t="shared" si="133"/>
        <v>0</v>
      </c>
      <c r="AL963" s="209">
        <f t="shared" ca="1" si="141"/>
        <v>716</v>
      </c>
      <c r="AM963" s="209">
        <f t="shared" ca="1" si="137"/>
        <v>3</v>
      </c>
      <c r="AN963" s="209">
        <f t="shared" ca="1" si="138"/>
        <v>541</v>
      </c>
    </row>
    <row r="964" spans="1:40" x14ac:dyDescent="0.2">
      <c r="B964" t="s">
        <v>3688</v>
      </c>
      <c r="C964" t="s">
        <v>7</v>
      </c>
      <c r="D964" t="s">
        <v>111</v>
      </c>
      <c r="E964" t="s">
        <v>111</v>
      </c>
      <c r="F964">
        <v>-17.5</v>
      </c>
      <c r="G964">
        <v>2</v>
      </c>
      <c r="H964">
        <v>2</v>
      </c>
      <c r="I964">
        <v>1</v>
      </c>
      <c r="J964">
        <v>39</v>
      </c>
      <c r="K964">
        <v>8.3000000000000007</v>
      </c>
      <c r="L964">
        <v>0</v>
      </c>
      <c r="M964">
        <v>1</v>
      </c>
      <c r="N964">
        <v>0</v>
      </c>
      <c r="O964">
        <v>0</v>
      </c>
      <c r="P964">
        <v>9</v>
      </c>
      <c r="Q964">
        <v>6</v>
      </c>
      <c r="R964">
        <v>5</v>
      </c>
      <c r="S964">
        <v>5</v>
      </c>
      <c r="T964">
        <v>0</v>
      </c>
      <c r="U964">
        <v>2</v>
      </c>
      <c r="V964">
        <v>6.36</v>
      </c>
      <c r="W964">
        <v>5.6</v>
      </c>
      <c r="X964">
        <v>1.71</v>
      </c>
      <c r="Y964">
        <v>38</v>
      </c>
      <c r="Z964">
        <v>20</v>
      </c>
      <c r="AA964">
        <v>42</v>
      </c>
      <c r="AB964">
        <v>0.28799999999999998</v>
      </c>
      <c r="AC964">
        <v>0</v>
      </c>
      <c r="AD964" s="134">
        <f t="shared" si="134"/>
        <v>5.4216867469879517</v>
      </c>
      <c r="AE964" s="134">
        <f t="shared" si="135"/>
        <v>5.4216867469879517</v>
      </c>
      <c r="AF964" s="134">
        <f t="shared" si="136"/>
        <v>0</v>
      </c>
      <c r="AH964" s="209">
        <f t="shared" si="139"/>
        <v>1</v>
      </c>
      <c r="AI964" s="209">
        <f t="shared" ca="1" si="140"/>
        <v>241</v>
      </c>
      <c r="AJ964" s="134">
        <f>(K964*'User Input'!$K$6)+(L964*'User Input'!$K$2)+(M964*'User Input'!$K$3)+(N964*'User Input'!$K$4)+(R964*'User Input'!$K$7)+(S964*'User Input'!$K$8)+(P964*'User Input'!$K$10)+(Q964*'User Input'!$K$9)+(O964*'User Input'!$K$11)+(I964*'User Input'!$K$12)</f>
        <v>5.4000000000000021</v>
      </c>
      <c r="AK964">
        <f t="shared" si="133"/>
        <v>0</v>
      </c>
      <c r="AL964" s="209">
        <f t="shared" ca="1" si="141"/>
        <v>786</v>
      </c>
      <c r="AM964" s="209">
        <f t="shared" ca="1" si="137"/>
        <v>2</v>
      </c>
      <c r="AN964" s="209">
        <f t="shared" ca="1" si="138"/>
        <v>666</v>
      </c>
    </row>
    <row r="965" spans="1:40" x14ac:dyDescent="0.2">
      <c r="B965" t="s">
        <v>2430</v>
      </c>
      <c r="C965" t="s">
        <v>138</v>
      </c>
      <c r="D965" t="s">
        <v>9</v>
      </c>
      <c r="E965" t="s">
        <v>9</v>
      </c>
      <c r="F965">
        <v>-17.7</v>
      </c>
      <c r="G965">
        <v>24</v>
      </c>
      <c r="H965">
        <v>0</v>
      </c>
      <c r="I965">
        <v>0</v>
      </c>
      <c r="J965">
        <v>115</v>
      </c>
      <c r="K965">
        <v>24.3</v>
      </c>
      <c r="L965">
        <v>1</v>
      </c>
      <c r="M965">
        <v>2</v>
      </c>
      <c r="N965">
        <v>0</v>
      </c>
      <c r="O965">
        <v>2</v>
      </c>
      <c r="P965">
        <v>25</v>
      </c>
      <c r="Q965">
        <v>15</v>
      </c>
      <c r="R965">
        <v>17</v>
      </c>
      <c r="S965">
        <v>18</v>
      </c>
      <c r="T965">
        <v>1</v>
      </c>
      <c r="U965">
        <v>3</v>
      </c>
      <c r="V965">
        <v>5.42</v>
      </c>
      <c r="W965">
        <v>5.5</v>
      </c>
      <c r="X965">
        <v>1.78</v>
      </c>
      <c r="Y965">
        <v>47</v>
      </c>
      <c r="Z965">
        <v>20</v>
      </c>
      <c r="AA965">
        <v>33</v>
      </c>
      <c r="AB965">
        <v>0.29699999999999999</v>
      </c>
      <c r="AC965">
        <v>0</v>
      </c>
      <c r="AD965" s="134">
        <f t="shared" si="134"/>
        <v>6.2962962962962958</v>
      </c>
      <c r="AE965" s="134">
        <f t="shared" si="135"/>
        <v>6.6666666666666661</v>
      </c>
      <c r="AF965" s="134">
        <f t="shared" si="136"/>
        <v>-0.37037037037037024</v>
      </c>
      <c r="AH965" s="209">
        <f t="shared" si="139"/>
        <v>0</v>
      </c>
      <c r="AI965" s="209">
        <f t="shared" ca="1" si="140"/>
        <v>347</v>
      </c>
      <c r="AJ965" s="134">
        <f>(K965*'User Input'!$K$6)+(L965*'User Input'!$K$2)+(M965*'User Input'!$K$3)+(N965*'User Input'!$K$4)+(R965*'User Input'!$K$7)+(S965*'User Input'!$K$8)+(P965*'User Input'!$K$10)+(Q965*'User Input'!$K$9)+(O965*'User Input'!$K$11)+(I965*'User Input'!$K$12)</f>
        <v>20.400000000000006</v>
      </c>
      <c r="AK965">
        <f t="shared" si="133"/>
        <v>0.8500000000000002</v>
      </c>
      <c r="AL965" s="209">
        <f t="shared" ca="1" si="141"/>
        <v>718</v>
      </c>
      <c r="AM965" s="209">
        <f t="shared" ca="1" si="137"/>
        <v>23</v>
      </c>
      <c r="AN965" s="209">
        <f t="shared" ca="1" si="138"/>
        <v>541</v>
      </c>
    </row>
    <row r="966" spans="1:40" x14ac:dyDescent="0.2">
      <c r="B966" t="s">
        <v>2522</v>
      </c>
      <c r="C966" t="s">
        <v>115</v>
      </c>
      <c r="D966" t="s">
        <v>9</v>
      </c>
      <c r="E966" t="s">
        <v>9</v>
      </c>
      <c r="F966">
        <v>-17.8</v>
      </c>
      <c r="G966">
        <v>26</v>
      </c>
      <c r="H966">
        <v>2</v>
      </c>
      <c r="I966">
        <v>1</v>
      </c>
      <c r="J966">
        <v>153</v>
      </c>
      <c r="K966">
        <v>32.6</v>
      </c>
      <c r="L966">
        <v>1</v>
      </c>
      <c r="M966">
        <v>2</v>
      </c>
      <c r="N966">
        <v>0</v>
      </c>
      <c r="O966">
        <v>2</v>
      </c>
      <c r="P966">
        <v>34</v>
      </c>
      <c r="Q966">
        <v>21</v>
      </c>
      <c r="R966">
        <v>25</v>
      </c>
      <c r="S966">
        <v>23</v>
      </c>
      <c r="T966">
        <v>2</v>
      </c>
      <c r="U966">
        <v>5</v>
      </c>
      <c r="V966">
        <v>5.67</v>
      </c>
      <c r="W966">
        <v>5.44</v>
      </c>
      <c r="X966">
        <v>1.75</v>
      </c>
      <c r="Y966">
        <v>43</v>
      </c>
      <c r="Z966">
        <v>21</v>
      </c>
      <c r="AA966">
        <v>37</v>
      </c>
      <c r="AB966">
        <v>0.29799999999999999</v>
      </c>
      <c r="AC966">
        <v>0</v>
      </c>
      <c r="AD966" s="134">
        <f t="shared" si="134"/>
        <v>6.9018404907975457</v>
      </c>
      <c r="AE966" s="134">
        <f t="shared" si="135"/>
        <v>6.3496932515337416</v>
      </c>
      <c r="AF966" s="134">
        <f t="shared" si="136"/>
        <v>0.55214723926380405</v>
      </c>
      <c r="AH966" s="209">
        <f t="shared" si="139"/>
        <v>1</v>
      </c>
      <c r="AI966" s="209">
        <f t="shared" ca="1" si="140"/>
        <v>241</v>
      </c>
      <c r="AJ966" s="134">
        <f>(K966*'User Input'!$K$6)+(L966*'User Input'!$K$2)+(M966*'User Input'!$K$3)+(N966*'User Input'!$K$4)+(R966*'User Input'!$K$7)+(S966*'User Input'!$K$8)+(P966*'User Input'!$K$10)+(Q966*'User Input'!$K$9)+(O966*'User Input'!$K$11)+(I966*'User Input'!$K$12)</f>
        <v>32.300000000000011</v>
      </c>
      <c r="AK966">
        <f t="shared" si="133"/>
        <v>1.2423076923076928</v>
      </c>
      <c r="AL966" s="209">
        <f t="shared" ca="1" si="141"/>
        <v>660</v>
      </c>
      <c r="AM966" s="209">
        <f t="shared" ca="1" si="137"/>
        <v>9</v>
      </c>
      <c r="AN966" s="209">
        <f t="shared" ca="1" si="138"/>
        <v>395</v>
      </c>
    </row>
    <row r="967" spans="1:40" x14ac:dyDescent="0.2">
      <c r="B967" t="s">
        <v>3689</v>
      </c>
      <c r="C967" t="s">
        <v>7</v>
      </c>
      <c r="D967" t="s">
        <v>9</v>
      </c>
      <c r="E967" t="s">
        <v>9</v>
      </c>
      <c r="F967">
        <v>-20.5</v>
      </c>
      <c r="G967">
        <v>31</v>
      </c>
      <c r="H967">
        <v>0</v>
      </c>
      <c r="I967">
        <v>0</v>
      </c>
      <c r="J967">
        <v>149</v>
      </c>
      <c r="K967">
        <v>30.8</v>
      </c>
      <c r="L967">
        <v>1</v>
      </c>
      <c r="M967">
        <v>2</v>
      </c>
      <c r="N967">
        <v>0</v>
      </c>
      <c r="O967">
        <v>3</v>
      </c>
      <c r="P967">
        <v>35</v>
      </c>
      <c r="Q967">
        <v>22</v>
      </c>
      <c r="R967">
        <v>19</v>
      </c>
      <c r="S967">
        <v>25</v>
      </c>
      <c r="T967">
        <v>2</v>
      </c>
      <c r="U967">
        <v>5</v>
      </c>
      <c r="V967">
        <v>6.47</v>
      </c>
      <c r="W967">
        <v>6.01</v>
      </c>
      <c r="X967">
        <v>1.92</v>
      </c>
      <c r="Y967">
        <v>45</v>
      </c>
      <c r="Z967">
        <v>21</v>
      </c>
      <c r="AA967">
        <v>35</v>
      </c>
      <c r="AB967">
        <v>0.29899999999999999</v>
      </c>
      <c r="AC967">
        <v>0</v>
      </c>
      <c r="AD967" s="134">
        <f t="shared" ref="AD967" si="142">R967*9/K967</f>
        <v>5.5519480519480515</v>
      </c>
      <c r="AE967" s="134">
        <f t="shared" ref="AE967" si="143">S967*9/K967</f>
        <v>7.3051948051948052</v>
      </c>
      <c r="AF967" s="134">
        <f t="shared" ref="AF967" si="144">AD967-AE967</f>
        <v>-1.7532467532467537</v>
      </c>
      <c r="AH967" s="209">
        <f t="shared" si="139"/>
        <v>0</v>
      </c>
      <c r="AI967" s="209">
        <f t="shared" ca="1" si="140"/>
        <v>347</v>
      </c>
      <c r="AJ967" s="134">
        <f>(K967*'User Input'!$K$6)+(L967*'User Input'!$K$2)+(M967*'User Input'!$K$3)+(N967*'User Input'!$K$4)+(R967*'User Input'!$K$7)+(S967*'User Input'!$K$8)+(P967*'User Input'!$K$10)+(Q967*'User Input'!$K$9)+(O967*'User Input'!$K$11)+(I967*'User Input'!$K$12)</f>
        <v>16.900000000000006</v>
      </c>
      <c r="AK967">
        <f t="shared" ref="AK967" si="145">IF(E967="SP",IF(AND(ABS(G967-H967)&lt;3,H967&gt;9),AJ967/H967,0),AJ967/G967)</f>
        <v>0.54516129032258087</v>
      </c>
      <c r="AL967" s="209">
        <f t="shared" ref="AL967" ca="1" si="146">RANK(AJ967,OFFSET($AJ$182,0,0,COUNTA(AJ:AJ)+1,1))</f>
        <v>734</v>
      </c>
      <c r="AM967" s="209"/>
      <c r="AN967" s="209"/>
    </row>
    <row r="968" spans="1:40" x14ac:dyDescent="0.2">
      <c r="AL968" s="209"/>
      <c r="AM968" s="209"/>
      <c r="AN968" s="209"/>
    </row>
    <row r="969" spans="1:40" x14ac:dyDescent="0.2">
      <c r="A969" t="s">
        <v>691</v>
      </c>
      <c r="AL969" s="209"/>
      <c r="AM969" s="209"/>
      <c r="AN969" s="209"/>
    </row>
    <row r="970" spans="1:40" x14ac:dyDescent="0.2">
      <c r="A970" t="s">
        <v>1027</v>
      </c>
      <c r="AL970" s="209"/>
      <c r="AM970" s="209"/>
      <c r="AN970" s="209"/>
    </row>
    <row r="971" spans="1:40" x14ac:dyDescent="0.2">
      <c r="AL971" s="209"/>
      <c r="AM971" s="209"/>
      <c r="AN971" s="209"/>
    </row>
    <row r="972" spans="1:40" x14ac:dyDescent="0.2">
      <c r="A972" t="s">
        <v>1028</v>
      </c>
      <c r="AL972" s="209"/>
      <c r="AM972" s="209"/>
      <c r="AN972" s="209"/>
    </row>
    <row r="973" spans="1:40" x14ac:dyDescent="0.2">
      <c r="AL973" s="209"/>
      <c r="AM973" s="209"/>
      <c r="AN973" s="209"/>
    </row>
    <row r="974" spans="1:40" x14ac:dyDescent="0.2">
      <c r="A974" t="s">
        <v>1029</v>
      </c>
      <c r="AL974" s="209"/>
      <c r="AM974" s="209"/>
      <c r="AN974" s="209"/>
    </row>
    <row r="975" spans="1:40" x14ac:dyDescent="0.2">
      <c r="AL975" s="209"/>
      <c r="AM975" s="209"/>
      <c r="AN975" s="209"/>
    </row>
    <row r="976" spans="1:40" x14ac:dyDescent="0.2">
      <c r="A976" t="s">
        <v>1030</v>
      </c>
      <c r="AL976" s="209"/>
      <c r="AM976" s="209"/>
      <c r="AN976" s="209"/>
    </row>
    <row r="977" spans="1:40" x14ac:dyDescent="0.2">
      <c r="AL977" s="209"/>
      <c r="AM977" s="209"/>
      <c r="AN977" s="209"/>
    </row>
    <row r="978" spans="1:40" x14ac:dyDescent="0.2">
      <c r="A978" t="s">
        <v>1031</v>
      </c>
      <c r="AL978" s="209"/>
      <c r="AM978" s="209"/>
      <c r="AN978" s="209"/>
    </row>
    <row r="979" spans="1:40" x14ac:dyDescent="0.2">
      <c r="AL979" s="209"/>
      <c r="AM979" s="209"/>
      <c r="AN979" s="209"/>
    </row>
    <row r="980" spans="1:40" x14ac:dyDescent="0.2">
      <c r="A980" t="s">
        <v>3743</v>
      </c>
      <c r="AL980" s="209"/>
      <c r="AM980" s="209"/>
      <c r="AN980" s="209"/>
    </row>
    <row r="981" spans="1:40" x14ac:dyDescent="0.2">
      <c r="AL981" s="209"/>
      <c r="AM981" s="209"/>
      <c r="AN981" s="209"/>
    </row>
    <row r="982" spans="1:40" x14ac:dyDescent="0.2">
      <c r="A982" t="s">
        <v>2525</v>
      </c>
      <c r="AL982" s="209"/>
      <c r="AM982" s="209"/>
      <c r="AN982" s="209"/>
    </row>
    <row r="983" spans="1:40" x14ac:dyDescent="0.2">
      <c r="A983" t="s">
        <v>1067</v>
      </c>
      <c r="AL983" s="209"/>
      <c r="AM983" s="209"/>
      <c r="AN983" s="209"/>
    </row>
    <row r="984" spans="1:40" x14ac:dyDescent="0.2">
      <c r="A984" t="s">
        <v>1068</v>
      </c>
      <c r="AL984" s="209"/>
      <c r="AM984" s="209"/>
      <c r="AN984" s="209"/>
    </row>
    <row r="985" spans="1:40" x14ac:dyDescent="0.2">
      <c r="AL985" s="209"/>
      <c r="AM985" s="209"/>
      <c r="AN985" s="209"/>
    </row>
    <row r="986" spans="1:40" x14ac:dyDescent="0.2">
      <c r="A986" t="s">
        <v>1069</v>
      </c>
      <c r="AL986" s="209"/>
      <c r="AM986" s="209"/>
      <c r="AN986" s="209"/>
    </row>
    <row r="987" spans="1:40" x14ac:dyDescent="0.2">
      <c r="AL987" s="209"/>
      <c r="AM987" s="209"/>
      <c r="AN987" s="209"/>
    </row>
    <row r="988" spans="1:40" x14ac:dyDescent="0.2">
      <c r="A988" t="s">
        <v>693</v>
      </c>
      <c r="AL988" s="209"/>
      <c r="AM988" s="209"/>
      <c r="AN988" s="209"/>
    </row>
    <row r="989" spans="1:40" x14ac:dyDescent="0.2">
      <c r="AL989" s="209"/>
      <c r="AM989" s="209"/>
      <c r="AN989" s="209"/>
    </row>
    <row r="990" spans="1:40" x14ac:dyDescent="0.2">
      <c r="A990" t="s">
        <v>694</v>
      </c>
      <c r="AL990" s="209"/>
      <c r="AM990" s="209"/>
      <c r="AN990" s="209"/>
    </row>
    <row r="991" spans="1:40" x14ac:dyDescent="0.2">
      <c r="A991" t="s">
        <v>695</v>
      </c>
      <c r="AL991" s="209"/>
      <c r="AM991" s="209"/>
      <c r="AN991" s="209"/>
    </row>
    <row r="992" spans="1:40" x14ac:dyDescent="0.2">
      <c r="A992" t="s">
        <v>1070</v>
      </c>
      <c r="AL992" s="209"/>
      <c r="AM992" s="209"/>
      <c r="AN992" s="209"/>
    </row>
    <row r="993" spans="1:40" x14ac:dyDescent="0.2">
      <c r="AL993" s="209"/>
      <c r="AM993" s="209"/>
      <c r="AN993" s="209"/>
    </row>
    <row r="994" spans="1:40" x14ac:dyDescent="0.2">
      <c r="A994" t="s">
        <v>1071</v>
      </c>
      <c r="AL994" s="209"/>
      <c r="AM994" s="209"/>
      <c r="AN994" s="209"/>
    </row>
    <row r="995" spans="1:40" x14ac:dyDescent="0.2">
      <c r="AL995" s="209"/>
      <c r="AM995" s="209"/>
      <c r="AN995" s="209"/>
    </row>
    <row r="996" spans="1:40" x14ac:dyDescent="0.2">
      <c r="A996" t="s">
        <v>693</v>
      </c>
      <c r="AL996" s="209"/>
      <c r="AM996" s="209"/>
      <c r="AN996" s="209"/>
    </row>
    <row r="997" spans="1:40" x14ac:dyDescent="0.2">
      <c r="A997" t="s">
        <v>1072</v>
      </c>
      <c r="AL997" s="209"/>
      <c r="AM997" s="209"/>
      <c r="AN997" s="209"/>
    </row>
    <row r="998" spans="1:40" x14ac:dyDescent="0.2">
      <c r="A998" t="s">
        <v>1073</v>
      </c>
      <c r="AL998" s="209"/>
      <c r="AM998" s="209"/>
      <c r="AN998" s="209"/>
    </row>
    <row r="999" spans="1:40" x14ac:dyDescent="0.2">
      <c r="AL999" s="209"/>
      <c r="AM999" s="209"/>
      <c r="AN999" s="209"/>
    </row>
    <row r="1000" spans="1:40" x14ac:dyDescent="0.2">
      <c r="A1000" t="s">
        <v>1074</v>
      </c>
      <c r="AL1000" s="209"/>
      <c r="AM1000" s="209"/>
      <c r="AN1000" s="209"/>
    </row>
    <row r="1001" spans="1:40" x14ac:dyDescent="0.2">
      <c r="AL1001" s="209"/>
      <c r="AM1001" s="209"/>
      <c r="AN1001" s="209"/>
    </row>
    <row r="1002" spans="1:40" x14ac:dyDescent="0.2">
      <c r="A1002" t="s">
        <v>693</v>
      </c>
      <c r="AL1002" s="209"/>
      <c r="AM1002" s="209"/>
      <c r="AN1002" s="209"/>
    </row>
    <row r="1003" spans="1:40" x14ac:dyDescent="0.2">
      <c r="AL1003" s="209"/>
      <c r="AM1003" s="209"/>
      <c r="AN1003" s="209"/>
    </row>
    <row r="1004" spans="1:40" x14ac:dyDescent="0.2">
      <c r="A1004" t="s">
        <v>694</v>
      </c>
      <c r="AL1004" s="209"/>
      <c r="AM1004" s="209"/>
      <c r="AN1004" s="209"/>
    </row>
    <row r="1005" spans="1:40" x14ac:dyDescent="0.2">
      <c r="A1005" t="s">
        <v>695</v>
      </c>
      <c r="AL1005" s="209"/>
      <c r="AM1005" s="209"/>
      <c r="AN1005" s="209"/>
    </row>
    <row r="1006" spans="1:40" x14ac:dyDescent="0.2">
      <c r="A1006" t="s">
        <v>1075</v>
      </c>
      <c r="AL1006" s="209"/>
      <c r="AM1006" s="209"/>
      <c r="AN1006" s="209"/>
    </row>
    <row r="1007" spans="1:40" x14ac:dyDescent="0.2">
      <c r="AL1007" s="209"/>
      <c r="AM1007" s="209"/>
      <c r="AN1007" s="209"/>
    </row>
    <row r="1008" spans="1:40" x14ac:dyDescent="0.2">
      <c r="A1008" t="s">
        <v>1076</v>
      </c>
      <c r="AL1008" s="209"/>
      <c r="AM1008" s="209"/>
      <c r="AN1008" s="209"/>
    </row>
    <row r="1009" spans="1:40" x14ac:dyDescent="0.2">
      <c r="AL1009" s="209"/>
      <c r="AM1009" s="209"/>
      <c r="AN1009" s="209"/>
    </row>
    <row r="1010" spans="1:40" x14ac:dyDescent="0.2">
      <c r="A1010" t="s">
        <v>693</v>
      </c>
      <c r="AL1010" s="209"/>
      <c r="AM1010" s="209"/>
      <c r="AN1010" s="209"/>
    </row>
    <row r="1011" spans="1:40" x14ac:dyDescent="0.2">
      <c r="A1011" t="s">
        <v>1077</v>
      </c>
      <c r="AL1011" s="209"/>
      <c r="AM1011" s="209"/>
      <c r="AN1011" s="209"/>
    </row>
    <row r="1012" spans="1:40" x14ac:dyDescent="0.2">
      <c r="A1012" t="s">
        <v>1078</v>
      </c>
      <c r="AL1012" s="209"/>
      <c r="AM1012" s="209"/>
      <c r="AN1012" s="209"/>
    </row>
    <row r="1013" spans="1:40" x14ac:dyDescent="0.2">
      <c r="AL1013" s="209"/>
      <c r="AM1013" s="209"/>
      <c r="AN1013" s="209"/>
    </row>
    <row r="1014" spans="1:40" x14ac:dyDescent="0.2">
      <c r="A1014" t="s">
        <v>1079</v>
      </c>
      <c r="AL1014" s="209"/>
      <c r="AM1014" s="209"/>
      <c r="AN1014" s="209"/>
    </row>
    <row r="1015" spans="1:40" x14ac:dyDescent="0.2">
      <c r="AL1015" s="209"/>
      <c r="AM1015" s="209"/>
      <c r="AN1015" s="209"/>
    </row>
    <row r="1016" spans="1:40" x14ac:dyDescent="0.2">
      <c r="A1016" t="s">
        <v>693</v>
      </c>
      <c r="AL1016" s="209"/>
      <c r="AM1016" s="209"/>
      <c r="AN1016" s="209"/>
    </row>
    <row r="1017" spans="1:40" x14ac:dyDescent="0.2">
      <c r="AL1017" s="209"/>
      <c r="AM1017" s="209"/>
      <c r="AN1017" s="209"/>
    </row>
    <row r="1018" spans="1:40" x14ac:dyDescent="0.2">
      <c r="A1018" t="s">
        <v>694</v>
      </c>
      <c r="AL1018" s="209"/>
      <c r="AM1018" s="209"/>
      <c r="AN1018" s="209"/>
    </row>
    <row r="1019" spans="1:40" x14ac:dyDescent="0.2">
      <c r="A1019" t="s">
        <v>695</v>
      </c>
      <c r="AL1019" s="209"/>
      <c r="AM1019" s="209"/>
      <c r="AN1019" s="209"/>
    </row>
    <row r="1020" spans="1:40" x14ac:dyDescent="0.2">
      <c r="A1020" t="s">
        <v>1080</v>
      </c>
      <c r="AL1020" s="209"/>
      <c r="AM1020" s="209"/>
      <c r="AN1020" s="209"/>
    </row>
    <row r="1021" spans="1:40" x14ac:dyDescent="0.2">
      <c r="AL1021" s="209"/>
      <c r="AM1021" s="209"/>
      <c r="AN1021" s="209"/>
    </row>
    <row r="1022" spans="1:40" x14ac:dyDescent="0.2">
      <c r="A1022" t="s">
        <v>1081</v>
      </c>
      <c r="AL1022" s="209"/>
      <c r="AM1022" s="209"/>
      <c r="AN1022" s="209"/>
    </row>
    <row r="1023" spans="1:40" x14ac:dyDescent="0.2">
      <c r="AL1023" s="209"/>
      <c r="AM1023" s="209"/>
      <c r="AN1023" s="209"/>
    </row>
    <row r="1024" spans="1:40" x14ac:dyDescent="0.2">
      <c r="A1024" t="s">
        <v>693</v>
      </c>
      <c r="AL1024" s="209"/>
      <c r="AM1024" s="209"/>
      <c r="AN1024" s="209"/>
    </row>
    <row r="1025" spans="1:40" x14ac:dyDescent="0.2">
      <c r="A1025" t="s">
        <v>692</v>
      </c>
      <c r="AL1025" s="209"/>
      <c r="AM1025" s="209"/>
      <c r="AN1025" s="209"/>
    </row>
    <row r="1026" spans="1:40" x14ac:dyDescent="0.2">
      <c r="A1026" t="s">
        <v>1082</v>
      </c>
      <c r="AL1026" s="209"/>
      <c r="AM1026" s="209"/>
      <c r="AN1026" s="209"/>
    </row>
    <row r="1027" spans="1:40" x14ac:dyDescent="0.2">
      <c r="AL1027" s="209"/>
      <c r="AM1027" s="209"/>
      <c r="AN1027" s="209"/>
    </row>
    <row r="1028" spans="1:40" x14ac:dyDescent="0.2">
      <c r="A1028" t="s">
        <v>1083</v>
      </c>
      <c r="AL1028" s="209"/>
      <c r="AM1028" s="209"/>
      <c r="AN1028" s="209"/>
    </row>
    <row r="1029" spans="1:40" x14ac:dyDescent="0.2">
      <c r="AL1029" s="209"/>
      <c r="AM1029" s="209"/>
      <c r="AN1029" s="209"/>
    </row>
    <row r="1030" spans="1:40" x14ac:dyDescent="0.2">
      <c r="A1030" t="s">
        <v>1084</v>
      </c>
      <c r="AL1030" s="209"/>
      <c r="AM1030" s="209"/>
      <c r="AN1030" s="209"/>
    </row>
    <row r="1031" spans="1:40" x14ac:dyDescent="0.2">
      <c r="AL1031" s="209"/>
      <c r="AM1031" s="209"/>
      <c r="AN1031" s="209"/>
    </row>
    <row r="1032" spans="1:40" x14ac:dyDescent="0.2">
      <c r="A1032" t="s">
        <v>1085</v>
      </c>
      <c r="AL1032" s="209"/>
      <c r="AM1032" s="209"/>
      <c r="AN1032" s="209"/>
    </row>
    <row r="1033" spans="1:40" x14ac:dyDescent="0.2">
      <c r="AL1033" s="209"/>
      <c r="AM1033" s="209"/>
      <c r="AN1033" s="209"/>
    </row>
    <row r="1034" spans="1:40" x14ac:dyDescent="0.2">
      <c r="A1034" t="s">
        <v>693</v>
      </c>
      <c r="AL1034" s="209"/>
      <c r="AM1034" s="209"/>
      <c r="AN1034" s="209"/>
    </row>
    <row r="1035" spans="1:40" x14ac:dyDescent="0.2">
      <c r="AL1035" s="209"/>
      <c r="AM1035" s="209"/>
      <c r="AN1035" s="209"/>
    </row>
    <row r="1036" spans="1:40" x14ac:dyDescent="0.2">
      <c r="A1036" t="s">
        <v>694</v>
      </c>
      <c r="AL1036" s="209"/>
      <c r="AM1036" s="209"/>
      <c r="AN1036" s="209"/>
    </row>
    <row r="1037" spans="1:40" x14ac:dyDescent="0.2">
      <c r="A1037" t="s">
        <v>695</v>
      </c>
      <c r="AL1037" s="209"/>
      <c r="AM1037" s="209"/>
      <c r="AN1037" s="209"/>
    </row>
    <row r="1038" spans="1:40" x14ac:dyDescent="0.2">
      <c r="A1038" t="s">
        <v>1086</v>
      </c>
      <c r="AL1038" s="209"/>
      <c r="AM1038" s="209"/>
      <c r="AN1038" s="209"/>
    </row>
    <row r="1039" spans="1:40" x14ac:dyDescent="0.2">
      <c r="AL1039" s="209"/>
      <c r="AM1039" s="209"/>
      <c r="AN1039" s="209"/>
    </row>
    <row r="1040" spans="1:40" x14ac:dyDescent="0.2">
      <c r="A1040" t="s">
        <v>1087</v>
      </c>
      <c r="AL1040" s="209"/>
      <c r="AM1040" s="209"/>
      <c r="AN1040" s="209"/>
    </row>
    <row r="1041" spans="1:40" x14ac:dyDescent="0.2">
      <c r="AL1041" s="209"/>
      <c r="AM1041" s="209"/>
      <c r="AN1041" s="209"/>
    </row>
    <row r="1042" spans="1:40" x14ac:dyDescent="0.2">
      <c r="A1042" t="s">
        <v>693</v>
      </c>
      <c r="AL1042" s="209"/>
      <c r="AM1042" s="209"/>
      <c r="AN1042" s="209"/>
    </row>
    <row r="1043" spans="1:40" x14ac:dyDescent="0.2">
      <c r="A1043" t="s">
        <v>692</v>
      </c>
      <c r="AL1043" s="209"/>
      <c r="AM1043" s="209"/>
      <c r="AN1043" s="209"/>
    </row>
    <row r="1044" spans="1:40" x14ac:dyDescent="0.2">
      <c r="A1044" t="s">
        <v>1088</v>
      </c>
      <c r="AL1044" s="209"/>
      <c r="AM1044" s="209"/>
      <c r="AN1044" s="209"/>
    </row>
    <row r="1045" spans="1:40" x14ac:dyDescent="0.2">
      <c r="AL1045" s="209"/>
      <c r="AM1045" s="209"/>
      <c r="AN1045" s="209"/>
    </row>
    <row r="1046" spans="1:40" x14ac:dyDescent="0.2">
      <c r="A1046" t="s">
        <v>1089</v>
      </c>
      <c r="AL1046" s="209"/>
      <c r="AM1046" s="209"/>
      <c r="AN1046" s="209"/>
    </row>
    <row r="1047" spans="1:40" x14ac:dyDescent="0.2">
      <c r="AL1047" s="209"/>
      <c r="AM1047" s="209"/>
      <c r="AN1047" s="209"/>
    </row>
    <row r="1048" spans="1:40" x14ac:dyDescent="0.2">
      <c r="A1048" t="s">
        <v>1090</v>
      </c>
      <c r="AL1048" s="209"/>
      <c r="AM1048" s="209"/>
      <c r="AN1048" s="209"/>
    </row>
    <row r="1049" spans="1:40" x14ac:dyDescent="0.2">
      <c r="AL1049" s="209"/>
      <c r="AM1049" s="209"/>
      <c r="AN1049" s="209"/>
    </row>
    <row r="1050" spans="1:40" x14ac:dyDescent="0.2">
      <c r="A1050" t="s">
        <v>1091</v>
      </c>
      <c r="AL1050" s="209"/>
      <c r="AM1050" s="209"/>
      <c r="AN1050" s="209"/>
    </row>
    <row r="1051" spans="1:40" x14ac:dyDescent="0.2">
      <c r="AL1051" s="209"/>
      <c r="AM1051" s="209"/>
      <c r="AN1051" s="209"/>
    </row>
    <row r="1052" spans="1:40" x14ac:dyDescent="0.2">
      <c r="A1052" t="s">
        <v>693</v>
      </c>
      <c r="AL1052" s="209"/>
      <c r="AM1052" s="209"/>
      <c r="AN1052" s="209"/>
    </row>
    <row r="1053" spans="1:40" x14ac:dyDescent="0.2">
      <c r="AL1053" s="209"/>
      <c r="AM1053" s="209"/>
      <c r="AN1053" s="209"/>
    </row>
    <row r="1054" spans="1:40" x14ac:dyDescent="0.2">
      <c r="A1054" t="s">
        <v>694</v>
      </c>
      <c r="AL1054" s="209"/>
      <c r="AM1054" s="209"/>
      <c r="AN1054" s="209"/>
    </row>
    <row r="1055" spans="1:40" x14ac:dyDescent="0.2">
      <c r="A1055" t="s">
        <v>695</v>
      </c>
      <c r="AL1055" s="209"/>
      <c r="AM1055" s="209"/>
      <c r="AN1055" s="209"/>
    </row>
    <row r="1056" spans="1:40" x14ac:dyDescent="0.2">
      <c r="A1056" t="s">
        <v>1092</v>
      </c>
      <c r="AL1056" s="209"/>
      <c r="AM1056" s="209"/>
      <c r="AN1056" s="209"/>
    </row>
    <row r="1057" spans="1:40" x14ac:dyDescent="0.2">
      <c r="AL1057" s="209"/>
      <c r="AM1057" s="209"/>
      <c r="AN1057" s="209"/>
    </row>
    <row r="1058" spans="1:40" x14ac:dyDescent="0.2">
      <c r="A1058" t="s">
        <v>1093</v>
      </c>
      <c r="AL1058" s="209"/>
      <c r="AM1058" s="209"/>
      <c r="AN1058" s="209"/>
    </row>
    <row r="1059" spans="1:40" x14ac:dyDescent="0.2">
      <c r="AL1059" s="209"/>
      <c r="AM1059" s="209"/>
      <c r="AN1059" s="209"/>
    </row>
    <row r="1060" spans="1:40" x14ac:dyDescent="0.2">
      <c r="A1060" t="s">
        <v>693</v>
      </c>
      <c r="AL1060" s="209"/>
      <c r="AM1060" s="209"/>
      <c r="AN1060" s="209"/>
    </row>
    <row r="1061" spans="1:40" x14ac:dyDescent="0.2">
      <c r="A1061" t="s">
        <v>694</v>
      </c>
      <c r="AL1061" s="209"/>
      <c r="AM1061" s="209"/>
      <c r="AN1061" s="209"/>
    </row>
    <row r="1062" spans="1:40" x14ac:dyDescent="0.2">
      <c r="A1062" t="s">
        <v>695</v>
      </c>
      <c r="AL1062" s="209"/>
      <c r="AM1062" s="209"/>
      <c r="AN1062" s="209"/>
    </row>
    <row r="1063" spans="1:40" x14ac:dyDescent="0.2">
      <c r="A1063" t="s">
        <v>1094</v>
      </c>
      <c r="AL1063" s="209"/>
      <c r="AM1063" s="209"/>
      <c r="AN1063" s="209"/>
    </row>
    <row r="1064" spans="1:40" x14ac:dyDescent="0.2">
      <c r="AL1064" s="209"/>
      <c r="AM1064" s="209"/>
      <c r="AN1064" s="209"/>
    </row>
    <row r="1065" spans="1:40" x14ac:dyDescent="0.2">
      <c r="A1065" t="s">
        <v>1095</v>
      </c>
      <c r="AL1065" s="209"/>
      <c r="AM1065" s="209"/>
      <c r="AN1065" s="209"/>
    </row>
    <row r="1066" spans="1:40" x14ac:dyDescent="0.2">
      <c r="AL1066" s="209"/>
      <c r="AM1066" s="209"/>
      <c r="AN1066" s="209"/>
    </row>
    <row r="1067" spans="1:40" x14ac:dyDescent="0.2">
      <c r="A1067" t="s">
        <v>693</v>
      </c>
      <c r="AL1067" s="209"/>
      <c r="AM1067" s="209"/>
      <c r="AN1067" s="209"/>
    </row>
    <row r="1068" spans="1:40" x14ac:dyDescent="0.2">
      <c r="AL1068" s="209"/>
      <c r="AM1068" s="209"/>
      <c r="AN1068" s="209"/>
    </row>
    <row r="1069" spans="1:40" x14ac:dyDescent="0.2">
      <c r="A1069" t="s">
        <v>692</v>
      </c>
      <c r="AL1069" s="209"/>
      <c r="AM1069" s="209"/>
      <c r="AN1069" s="209"/>
    </row>
    <row r="1070" spans="1:40" x14ac:dyDescent="0.2">
      <c r="A1070" t="s">
        <v>1096</v>
      </c>
      <c r="AL1070" s="209"/>
      <c r="AM1070" s="209"/>
      <c r="AN1070" s="209"/>
    </row>
    <row r="1071" spans="1:40" x14ac:dyDescent="0.2">
      <c r="AL1071" s="209"/>
      <c r="AM1071" s="209"/>
      <c r="AN1071" s="209"/>
    </row>
    <row r="1072" spans="1:40" x14ac:dyDescent="0.2">
      <c r="A1072" t="s">
        <v>1097</v>
      </c>
      <c r="AL1072" s="209"/>
      <c r="AM1072" s="209"/>
      <c r="AN1072" s="209"/>
    </row>
    <row r="1073" spans="1:40" x14ac:dyDescent="0.2">
      <c r="AL1073" s="209"/>
      <c r="AM1073" s="209"/>
      <c r="AN1073" s="209"/>
    </row>
    <row r="1074" spans="1:40" x14ac:dyDescent="0.2">
      <c r="A1074" t="s">
        <v>1098</v>
      </c>
      <c r="AL1074" s="209"/>
      <c r="AM1074" s="209"/>
      <c r="AN1074" s="209"/>
    </row>
    <row r="1075" spans="1:40" x14ac:dyDescent="0.2">
      <c r="AL1075" s="209"/>
      <c r="AM1075" s="209"/>
      <c r="AN1075" s="209"/>
    </row>
    <row r="1076" spans="1:40" x14ac:dyDescent="0.2">
      <c r="A1076" t="s">
        <v>693</v>
      </c>
      <c r="AL1076" s="209"/>
      <c r="AM1076" s="209"/>
      <c r="AN1076" s="209"/>
    </row>
    <row r="1077" spans="1:40" x14ac:dyDescent="0.2">
      <c r="AL1077" s="209"/>
      <c r="AM1077" s="209"/>
      <c r="AN1077" s="209"/>
    </row>
    <row r="1078" spans="1:40" x14ac:dyDescent="0.2">
      <c r="A1078" t="s">
        <v>1099</v>
      </c>
      <c r="AL1078" s="209"/>
      <c r="AM1078" s="209"/>
      <c r="AN1078" s="209"/>
    </row>
    <row r="1079" spans="1:40" x14ac:dyDescent="0.2">
      <c r="A1079" t="s">
        <v>1100</v>
      </c>
      <c r="AL1079" s="209"/>
      <c r="AM1079" s="209"/>
      <c r="AN1079" s="209"/>
    </row>
    <row r="1080" spans="1:40" x14ac:dyDescent="0.2">
      <c r="A1080" t="s">
        <v>1101</v>
      </c>
      <c r="AL1080" s="209"/>
      <c r="AM1080" s="209"/>
      <c r="AN1080" s="209"/>
    </row>
    <row r="1081" spans="1:40" x14ac:dyDescent="0.2">
      <c r="AL1081" s="209"/>
      <c r="AM1081" s="209"/>
      <c r="AN1081" s="209"/>
    </row>
    <row r="1082" spans="1:40" x14ac:dyDescent="0.2">
      <c r="A1082" t="s">
        <v>1102</v>
      </c>
      <c r="AL1082" s="209"/>
      <c r="AM1082" s="209"/>
      <c r="AN1082" s="209"/>
    </row>
    <row r="1083" spans="1:40" x14ac:dyDescent="0.2">
      <c r="AL1083" s="209"/>
      <c r="AM1083" s="209"/>
      <c r="AN1083" s="209"/>
    </row>
    <row r="1084" spans="1:40" x14ac:dyDescent="0.2">
      <c r="A1084" t="s">
        <v>693</v>
      </c>
      <c r="AL1084" s="209"/>
      <c r="AM1084" s="209"/>
      <c r="AN1084" s="209"/>
    </row>
    <row r="1085" spans="1:40" x14ac:dyDescent="0.2">
      <c r="A1085" t="s">
        <v>692</v>
      </c>
      <c r="AL1085" s="209"/>
      <c r="AM1085" s="209"/>
      <c r="AN1085" s="209"/>
    </row>
    <row r="1086" spans="1:40" x14ac:dyDescent="0.2">
      <c r="A1086" t="s">
        <v>1103</v>
      </c>
      <c r="AL1086" s="209"/>
      <c r="AM1086" s="209"/>
      <c r="AN1086" s="209"/>
    </row>
    <row r="1087" spans="1:40" x14ac:dyDescent="0.2">
      <c r="AL1087" s="209"/>
      <c r="AM1087" s="209"/>
      <c r="AN1087" s="209"/>
    </row>
    <row r="1088" spans="1:40" x14ac:dyDescent="0.2">
      <c r="A1088" t="s">
        <v>1097</v>
      </c>
      <c r="AL1088" s="209"/>
      <c r="AM1088" s="209"/>
      <c r="AN1088" s="209"/>
    </row>
    <row r="1089" spans="1:40" x14ac:dyDescent="0.2">
      <c r="AL1089" s="209"/>
      <c r="AM1089" s="209"/>
      <c r="AN1089" s="209"/>
    </row>
    <row r="1090" spans="1:40" x14ac:dyDescent="0.2">
      <c r="A1090" t="s">
        <v>1104</v>
      </c>
      <c r="AL1090" s="209"/>
      <c r="AM1090" s="209"/>
      <c r="AN1090" s="209"/>
    </row>
    <row r="1091" spans="1:40" x14ac:dyDescent="0.2">
      <c r="AL1091" s="209"/>
      <c r="AM1091" s="209"/>
      <c r="AN1091" s="209"/>
    </row>
    <row r="1092" spans="1:40" x14ac:dyDescent="0.2">
      <c r="A1092" t="s">
        <v>693</v>
      </c>
      <c r="AL1092" s="209"/>
      <c r="AM1092" s="209"/>
      <c r="AN1092" s="209"/>
    </row>
    <row r="1093" spans="1:40" x14ac:dyDescent="0.2">
      <c r="A1093" t="s">
        <v>1105</v>
      </c>
      <c r="AL1093" s="209"/>
      <c r="AM1093" s="209"/>
      <c r="AN1093" s="209"/>
    </row>
    <row r="1094" spans="1:40" x14ac:dyDescent="0.2">
      <c r="A1094" t="s">
        <v>1106</v>
      </c>
      <c r="AL1094" s="209"/>
      <c r="AM1094" s="209"/>
      <c r="AN1094" s="209"/>
    </row>
    <row r="1095" spans="1:40" x14ac:dyDescent="0.2">
      <c r="AL1095" s="209"/>
      <c r="AM1095" s="209"/>
      <c r="AN1095" s="209"/>
    </row>
    <row r="1096" spans="1:40" x14ac:dyDescent="0.2">
      <c r="A1096" t="s">
        <v>1107</v>
      </c>
      <c r="AL1096" s="209"/>
      <c r="AM1096" s="209"/>
      <c r="AN1096" s="209"/>
    </row>
    <row r="1097" spans="1:40" x14ac:dyDescent="0.2">
      <c r="AL1097" s="209"/>
      <c r="AM1097" s="209"/>
      <c r="AN1097" s="209"/>
    </row>
    <row r="1098" spans="1:40" x14ac:dyDescent="0.2">
      <c r="A1098" t="s">
        <v>1108</v>
      </c>
      <c r="AL1098" s="209"/>
      <c r="AM1098" s="209"/>
      <c r="AN1098" s="209"/>
    </row>
    <row r="1099" spans="1:40" x14ac:dyDescent="0.2">
      <c r="AL1099" s="209"/>
      <c r="AM1099" s="209"/>
      <c r="AN1099" s="209"/>
    </row>
    <row r="1100" spans="1:40" x14ac:dyDescent="0.2">
      <c r="A1100" t="s">
        <v>1109</v>
      </c>
      <c r="AL1100" s="209"/>
      <c r="AM1100" s="209"/>
      <c r="AN1100" s="209"/>
    </row>
    <row r="1101" spans="1:40" x14ac:dyDescent="0.2">
      <c r="AL1101" s="209"/>
      <c r="AM1101" s="209"/>
      <c r="AN1101" s="209"/>
    </row>
    <row r="1102" spans="1:40" x14ac:dyDescent="0.2">
      <c r="A1102" t="s">
        <v>693</v>
      </c>
      <c r="AL1102" s="209"/>
      <c r="AM1102" s="209"/>
      <c r="AN1102" s="209"/>
    </row>
    <row r="1103" spans="1:40" x14ac:dyDescent="0.2">
      <c r="AL1103" s="209"/>
      <c r="AM1103" s="209"/>
      <c r="AN1103" s="209"/>
    </row>
    <row r="1104" spans="1:40" x14ac:dyDescent="0.2">
      <c r="A1104" t="s">
        <v>694</v>
      </c>
      <c r="AL1104" s="209"/>
      <c r="AM1104" s="209"/>
      <c r="AN1104" s="209"/>
    </row>
    <row r="1105" spans="1:40" x14ac:dyDescent="0.2">
      <c r="A1105" t="s">
        <v>695</v>
      </c>
      <c r="AL1105" s="209"/>
      <c r="AM1105" s="209"/>
      <c r="AN1105" s="209"/>
    </row>
    <row r="1106" spans="1:40" x14ac:dyDescent="0.2">
      <c r="A1106" t="s">
        <v>1110</v>
      </c>
      <c r="AL1106" s="209"/>
      <c r="AM1106" s="209"/>
      <c r="AN1106" s="209"/>
    </row>
    <row r="1107" spans="1:40" x14ac:dyDescent="0.2">
      <c r="AL1107" s="209"/>
      <c r="AM1107" s="209"/>
      <c r="AN1107" s="209"/>
    </row>
    <row r="1108" spans="1:40" x14ac:dyDescent="0.2">
      <c r="A1108" t="s">
        <v>1111</v>
      </c>
      <c r="AL1108" s="209"/>
      <c r="AM1108" s="209"/>
      <c r="AN1108" s="209"/>
    </row>
    <row r="1109" spans="1:40" x14ac:dyDescent="0.2">
      <c r="AL1109" s="209"/>
      <c r="AM1109" s="209"/>
      <c r="AN1109" s="209"/>
    </row>
    <row r="1110" spans="1:40" x14ac:dyDescent="0.2">
      <c r="A1110" t="s">
        <v>1112</v>
      </c>
      <c r="AL1110" s="209"/>
      <c r="AM1110" s="209"/>
      <c r="AN1110" s="209"/>
    </row>
    <row r="1111" spans="1:40" x14ac:dyDescent="0.2">
      <c r="AL1111" s="209"/>
      <c r="AM1111" s="209"/>
      <c r="AN1111" s="209"/>
    </row>
    <row r="1112" spans="1:40" x14ac:dyDescent="0.2">
      <c r="A1112" t="s">
        <v>1113</v>
      </c>
      <c r="AL1112" s="209"/>
      <c r="AM1112" s="209"/>
      <c r="AN1112" s="209"/>
    </row>
    <row r="1113" spans="1:40" x14ac:dyDescent="0.2">
      <c r="AL1113" s="209"/>
      <c r="AM1113" s="209"/>
      <c r="AN1113" s="209"/>
    </row>
    <row r="1114" spans="1:40" x14ac:dyDescent="0.2">
      <c r="A1114" t="s">
        <v>1114</v>
      </c>
      <c r="AL1114" s="209"/>
      <c r="AM1114" s="209"/>
      <c r="AN1114" s="209"/>
    </row>
    <row r="1115" spans="1:40" x14ac:dyDescent="0.2">
      <c r="AL1115" s="209"/>
      <c r="AM1115" s="209"/>
      <c r="AN1115" s="209"/>
    </row>
    <row r="1116" spans="1:40" x14ac:dyDescent="0.2">
      <c r="A1116" t="s">
        <v>693</v>
      </c>
      <c r="AL1116" s="209"/>
      <c r="AM1116" s="209"/>
      <c r="AN1116" s="209"/>
    </row>
    <row r="1117" spans="1:40" x14ac:dyDescent="0.2">
      <c r="A1117" t="s">
        <v>1115</v>
      </c>
      <c r="AL1117" s="209"/>
      <c r="AM1117" s="209"/>
      <c r="AN1117" s="209"/>
    </row>
    <row r="1118" spans="1:40" x14ac:dyDescent="0.2">
      <c r="A1118" t="s">
        <v>1116</v>
      </c>
      <c r="AL1118" s="209"/>
      <c r="AM1118" s="209"/>
      <c r="AN1118" s="209"/>
    </row>
    <row r="1119" spans="1:40" x14ac:dyDescent="0.2">
      <c r="AL1119" s="209"/>
      <c r="AM1119" s="209"/>
      <c r="AN1119" s="209"/>
    </row>
    <row r="1120" spans="1:40" x14ac:dyDescent="0.2">
      <c r="A1120" t="s">
        <v>1117</v>
      </c>
      <c r="AL1120" s="209"/>
      <c r="AM1120" s="209"/>
      <c r="AN1120" s="209"/>
    </row>
    <row r="1121" spans="1:40" x14ac:dyDescent="0.2">
      <c r="AL1121" s="209"/>
      <c r="AM1121" s="209"/>
      <c r="AN1121" s="209"/>
    </row>
    <row r="1122" spans="1:40" x14ac:dyDescent="0.2">
      <c r="A1122" t="s">
        <v>693</v>
      </c>
      <c r="AL1122" s="209"/>
      <c r="AM1122" s="209"/>
      <c r="AN1122" s="209"/>
    </row>
    <row r="1123" spans="1:40" x14ac:dyDescent="0.2">
      <c r="AL1123" s="209"/>
      <c r="AM1123" s="209"/>
      <c r="AN1123" s="209"/>
    </row>
    <row r="1124" spans="1:40" x14ac:dyDescent="0.2">
      <c r="A1124" t="s">
        <v>694</v>
      </c>
      <c r="AL1124" s="209"/>
      <c r="AM1124" s="209"/>
      <c r="AN1124" s="209"/>
    </row>
    <row r="1125" spans="1:40" x14ac:dyDescent="0.2">
      <c r="A1125" t="s">
        <v>695</v>
      </c>
      <c r="AL1125" s="209"/>
      <c r="AM1125" s="209"/>
      <c r="AN1125" s="209"/>
    </row>
    <row r="1126" spans="1:40" x14ac:dyDescent="0.2">
      <c r="A1126" t="s">
        <v>1118</v>
      </c>
      <c r="AL1126" s="209"/>
      <c r="AM1126" s="209"/>
      <c r="AN1126" s="209"/>
    </row>
    <row r="1127" spans="1:40" x14ac:dyDescent="0.2">
      <c r="AL1127" s="209"/>
      <c r="AM1127" s="209"/>
      <c r="AN1127" s="209"/>
    </row>
    <row r="1128" spans="1:40" x14ac:dyDescent="0.2">
      <c r="A1128" t="s">
        <v>1119</v>
      </c>
      <c r="AL1128" s="209"/>
      <c r="AM1128" s="209"/>
      <c r="AN1128" s="209"/>
    </row>
    <row r="1129" spans="1:40" x14ac:dyDescent="0.2">
      <c r="AL1129" s="209"/>
      <c r="AM1129" s="209"/>
      <c r="AN1129" s="209"/>
    </row>
    <row r="1130" spans="1:40" x14ac:dyDescent="0.2">
      <c r="A1130" t="s">
        <v>693</v>
      </c>
      <c r="AL1130" s="209"/>
      <c r="AM1130" s="209"/>
      <c r="AN1130" s="209"/>
    </row>
    <row r="1131" spans="1:40" x14ac:dyDescent="0.2">
      <c r="A1131" t="s">
        <v>1120</v>
      </c>
      <c r="AL1131" s="209"/>
      <c r="AM1131" s="209"/>
      <c r="AN1131" s="209"/>
    </row>
    <row r="1132" spans="1:40" x14ac:dyDescent="0.2">
      <c r="A1132" t="s">
        <v>1121</v>
      </c>
      <c r="AL1132" s="209"/>
      <c r="AM1132" s="209"/>
      <c r="AN1132" s="209"/>
    </row>
    <row r="1133" spans="1:40" x14ac:dyDescent="0.2">
      <c r="AL1133" s="209"/>
      <c r="AM1133" s="209"/>
      <c r="AN1133" s="209"/>
    </row>
    <row r="1134" spans="1:40" x14ac:dyDescent="0.2">
      <c r="A1134" t="s">
        <v>1122</v>
      </c>
      <c r="AL1134" s="209"/>
      <c r="AM1134" s="209"/>
      <c r="AN1134" s="209"/>
    </row>
    <row r="1135" spans="1:40" x14ac:dyDescent="0.2">
      <c r="AL1135" s="209"/>
      <c r="AM1135" s="209"/>
      <c r="AN1135" s="209"/>
    </row>
    <row r="1136" spans="1:40" x14ac:dyDescent="0.2">
      <c r="A1136" t="s">
        <v>1123</v>
      </c>
      <c r="AL1136" s="209"/>
      <c r="AM1136" s="209"/>
      <c r="AN1136" s="209"/>
    </row>
    <row r="1137" spans="1:40" x14ac:dyDescent="0.2">
      <c r="AL1137" s="209"/>
      <c r="AM1137" s="209"/>
      <c r="AN1137" s="209"/>
    </row>
    <row r="1138" spans="1:40" x14ac:dyDescent="0.2">
      <c r="A1138" t="s">
        <v>693</v>
      </c>
      <c r="AL1138" s="209"/>
      <c r="AM1138" s="209"/>
      <c r="AN1138" s="209"/>
    </row>
    <row r="1139" spans="1:40" x14ac:dyDescent="0.2">
      <c r="AL1139" s="209"/>
      <c r="AM1139" s="209"/>
      <c r="AN1139" s="209"/>
    </row>
    <row r="1140" spans="1:40" x14ac:dyDescent="0.2">
      <c r="A1140" t="s">
        <v>694</v>
      </c>
      <c r="AL1140" s="209"/>
      <c r="AM1140" s="209"/>
      <c r="AN1140" s="209"/>
    </row>
    <row r="1141" spans="1:40" x14ac:dyDescent="0.2">
      <c r="A1141" t="s">
        <v>695</v>
      </c>
      <c r="AL1141" s="209"/>
      <c r="AM1141" s="209"/>
      <c r="AN1141" s="209"/>
    </row>
    <row r="1142" spans="1:40" x14ac:dyDescent="0.2">
      <c r="A1142" t="s">
        <v>1124</v>
      </c>
      <c r="AL1142" s="209"/>
      <c r="AM1142" s="209"/>
      <c r="AN1142" s="209"/>
    </row>
    <row r="1143" spans="1:40" x14ac:dyDescent="0.2">
      <c r="AL1143" s="209"/>
      <c r="AM1143" s="209"/>
      <c r="AN1143" s="209"/>
    </row>
    <row r="1144" spans="1:40" x14ac:dyDescent="0.2">
      <c r="A1144" t="s">
        <v>1125</v>
      </c>
      <c r="AL1144" s="209"/>
      <c r="AM1144" s="209"/>
      <c r="AN1144" s="209"/>
    </row>
    <row r="1145" spans="1:40" x14ac:dyDescent="0.2">
      <c r="AL1145" s="209"/>
      <c r="AM1145" s="209"/>
      <c r="AN1145" s="209"/>
    </row>
    <row r="1146" spans="1:40" x14ac:dyDescent="0.2">
      <c r="A1146" t="s">
        <v>693</v>
      </c>
      <c r="AL1146" s="209"/>
      <c r="AM1146" s="209"/>
      <c r="AN1146" s="209"/>
    </row>
    <row r="1147" spans="1:40" x14ac:dyDescent="0.2">
      <c r="A1147" t="s">
        <v>1126</v>
      </c>
      <c r="AL1147" s="209"/>
      <c r="AM1147" s="209"/>
      <c r="AN1147" s="209"/>
    </row>
    <row r="1148" spans="1:40" x14ac:dyDescent="0.2">
      <c r="A1148" t="s">
        <v>1127</v>
      </c>
      <c r="AL1148" s="209"/>
      <c r="AM1148" s="209"/>
      <c r="AN1148" s="209"/>
    </row>
    <row r="1149" spans="1:40" x14ac:dyDescent="0.2">
      <c r="AL1149" s="209"/>
      <c r="AM1149" s="209"/>
      <c r="AN1149" s="209"/>
    </row>
    <row r="1150" spans="1:40" x14ac:dyDescent="0.2">
      <c r="A1150" t="s">
        <v>1128</v>
      </c>
      <c r="AL1150" s="209"/>
      <c r="AM1150" s="209"/>
      <c r="AN1150" s="209"/>
    </row>
    <row r="1151" spans="1:40" x14ac:dyDescent="0.2">
      <c r="AL1151" s="209"/>
      <c r="AM1151" s="209"/>
      <c r="AN1151" s="209"/>
    </row>
    <row r="1152" spans="1:40" x14ac:dyDescent="0.2">
      <c r="A1152" t="s">
        <v>693</v>
      </c>
      <c r="AL1152" s="209"/>
      <c r="AM1152" s="209"/>
      <c r="AN1152" s="209"/>
    </row>
    <row r="1153" spans="1:40" x14ac:dyDescent="0.2">
      <c r="AL1153" s="209"/>
      <c r="AM1153" s="209"/>
      <c r="AN1153" s="209"/>
    </row>
    <row r="1154" spans="1:40" x14ac:dyDescent="0.2">
      <c r="A1154" t="s">
        <v>694</v>
      </c>
      <c r="AL1154" s="209"/>
      <c r="AM1154" s="209"/>
      <c r="AN1154" s="209"/>
    </row>
    <row r="1155" spans="1:40" x14ac:dyDescent="0.2">
      <c r="A1155" t="s">
        <v>695</v>
      </c>
      <c r="AL1155" s="209"/>
      <c r="AM1155" s="209"/>
      <c r="AN1155" s="209"/>
    </row>
    <row r="1156" spans="1:40" x14ac:dyDescent="0.2">
      <c r="A1156" t="s">
        <v>1129</v>
      </c>
      <c r="AL1156" s="209"/>
      <c r="AM1156" s="209"/>
      <c r="AN1156" s="209"/>
    </row>
    <row r="1157" spans="1:40" x14ac:dyDescent="0.2">
      <c r="AL1157" s="209"/>
      <c r="AM1157" s="209"/>
      <c r="AN1157" s="209"/>
    </row>
    <row r="1158" spans="1:40" x14ac:dyDescent="0.2">
      <c r="A1158" t="s">
        <v>1130</v>
      </c>
      <c r="AL1158" s="209"/>
      <c r="AM1158" s="209"/>
      <c r="AN1158" s="209"/>
    </row>
    <row r="1159" spans="1:40" x14ac:dyDescent="0.2">
      <c r="AL1159" s="209"/>
      <c r="AM1159" s="209"/>
      <c r="AN1159" s="209"/>
    </row>
    <row r="1160" spans="1:40" x14ac:dyDescent="0.2">
      <c r="A1160" t="s">
        <v>693</v>
      </c>
      <c r="AL1160" s="209"/>
      <c r="AM1160" s="209"/>
      <c r="AN1160" s="209"/>
    </row>
    <row r="1161" spans="1:40" x14ac:dyDescent="0.2">
      <c r="AL1161" s="209"/>
      <c r="AM1161" s="209"/>
      <c r="AN1161" s="209"/>
    </row>
    <row r="1162" spans="1:40" x14ac:dyDescent="0.2">
      <c r="A1162" t="s">
        <v>694</v>
      </c>
      <c r="AL1162" s="209"/>
      <c r="AM1162" s="209"/>
      <c r="AN1162" s="209"/>
    </row>
    <row r="1163" spans="1:40" x14ac:dyDescent="0.2">
      <c r="A1163" t="s">
        <v>695</v>
      </c>
      <c r="AL1163" s="209"/>
      <c r="AM1163" s="209"/>
      <c r="AN1163" s="209"/>
    </row>
    <row r="1164" spans="1:40" x14ac:dyDescent="0.2">
      <c r="A1164" t="s">
        <v>1131</v>
      </c>
      <c r="AL1164" s="209"/>
      <c r="AM1164" s="209"/>
      <c r="AN1164" s="209"/>
    </row>
    <row r="1165" spans="1:40" x14ac:dyDescent="0.2">
      <c r="AL1165" s="209"/>
      <c r="AM1165" s="209"/>
      <c r="AN1165" s="209"/>
    </row>
    <row r="1166" spans="1:40" x14ac:dyDescent="0.2">
      <c r="A1166" t="s">
        <v>1132</v>
      </c>
      <c r="AL1166" s="209"/>
      <c r="AM1166" s="209"/>
      <c r="AN1166" s="209"/>
    </row>
    <row r="1167" spans="1:40" x14ac:dyDescent="0.2">
      <c r="AL1167" s="209"/>
      <c r="AM1167" s="209"/>
      <c r="AN1167" s="209"/>
    </row>
    <row r="1168" spans="1:40" x14ac:dyDescent="0.2">
      <c r="A1168" t="s">
        <v>693</v>
      </c>
      <c r="AL1168" s="209"/>
      <c r="AM1168" s="209"/>
      <c r="AN1168" s="209"/>
    </row>
    <row r="1169" spans="1:40" x14ac:dyDescent="0.2">
      <c r="A1169" t="s">
        <v>1067</v>
      </c>
      <c r="AL1169" s="209"/>
      <c r="AM1169" s="209"/>
      <c r="AN1169" s="209"/>
    </row>
    <row r="1170" spans="1:40" x14ac:dyDescent="0.2">
      <c r="A1170" t="s">
        <v>1133</v>
      </c>
      <c r="AL1170" s="209"/>
      <c r="AM1170" s="209"/>
      <c r="AN1170" s="209"/>
    </row>
    <row r="1171" spans="1:40" x14ac:dyDescent="0.2">
      <c r="AL1171" s="209"/>
      <c r="AM1171" s="209"/>
      <c r="AN1171" s="209"/>
    </row>
    <row r="1172" spans="1:40" x14ac:dyDescent="0.2">
      <c r="A1172" t="s">
        <v>1134</v>
      </c>
      <c r="AL1172" s="209"/>
      <c r="AM1172" s="209"/>
      <c r="AN1172" s="209"/>
    </row>
    <row r="1173" spans="1:40" x14ac:dyDescent="0.2">
      <c r="AL1173" s="209"/>
      <c r="AM1173" s="209"/>
      <c r="AN1173" s="209"/>
    </row>
    <row r="1174" spans="1:40" x14ac:dyDescent="0.2">
      <c r="A1174" t="s">
        <v>693</v>
      </c>
      <c r="AL1174" s="209"/>
      <c r="AM1174" s="209"/>
      <c r="AN1174" s="209"/>
    </row>
    <row r="1175" spans="1:40" x14ac:dyDescent="0.2">
      <c r="AL1175" s="209"/>
      <c r="AM1175" s="209"/>
      <c r="AN1175" s="209"/>
    </row>
    <row r="1176" spans="1:40" x14ac:dyDescent="0.2">
      <c r="A1176" t="s">
        <v>694</v>
      </c>
      <c r="AL1176" s="209"/>
      <c r="AM1176" s="209"/>
      <c r="AN1176" s="209"/>
    </row>
    <row r="1177" spans="1:40" x14ac:dyDescent="0.2">
      <c r="A1177" t="s">
        <v>695</v>
      </c>
      <c r="AL1177" s="209"/>
      <c r="AM1177" s="209"/>
      <c r="AN1177" s="209"/>
    </row>
    <row r="1178" spans="1:40" x14ac:dyDescent="0.2">
      <c r="A1178" t="s">
        <v>1135</v>
      </c>
      <c r="AL1178" s="209"/>
      <c r="AM1178" s="209"/>
      <c r="AN1178" s="209"/>
    </row>
    <row r="1179" spans="1:40" x14ac:dyDescent="0.2">
      <c r="AL1179" s="209"/>
      <c r="AM1179" s="209"/>
      <c r="AN1179" s="209"/>
    </row>
    <row r="1180" spans="1:40" x14ac:dyDescent="0.2">
      <c r="A1180" t="s">
        <v>1136</v>
      </c>
      <c r="AL1180" s="209"/>
      <c r="AM1180" s="209"/>
      <c r="AN1180" s="209"/>
    </row>
    <row r="1181" spans="1:40" x14ac:dyDescent="0.2">
      <c r="AL1181" s="209"/>
      <c r="AM1181" s="209"/>
      <c r="AN1181" s="209"/>
    </row>
    <row r="1182" spans="1:40" x14ac:dyDescent="0.2">
      <c r="A1182" t="s">
        <v>1137</v>
      </c>
      <c r="AL1182" s="209"/>
      <c r="AM1182" s="209"/>
      <c r="AN1182" s="209"/>
    </row>
    <row r="1183" spans="1:40" x14ac:dyDescent="0.2">
      <c r="AL1183" s="209"/>
      <c r="AM1183" s="209"/>
      <c r="AN1183" s="209"/>
    </row>
    <row r="1184" spans="1:40" x14ac:dyDescent="0.2">
      <c r="A1184" t="s">
        <v>1138</v>
      </c>
      <c r="AL1184" s="209"/>
      <c r="AM1184" s="209"/>
      <c r="AN1184" s="209"/>
    </row>
    <row r="1185" spans="1:40" x14ac:dyDescent="0.2">
      <c r="AL1185" s="209"/>
      <c r="AM1185" s="209"/>
      <c r="AN1185" s="209"/>
    </row>
    <row r="1186" spans="1:40" x14ac:dyDescent="0.2">
      <c r="A1186" t="s">
        <v>693</v>
      </c>
      <c r="AL1186" s="209"/>
      <c r="AM1186" s="209"/>
      <c r="AN1186" s="209"/>
    </row>
    <row r="1187" spans="1:40" x14ac:dyDescent="0.2">
      <c r="A1187" t="s">
        <v>1126</v>
      </c>
      <c r="AL1187" s="209"/>
      <c r="AM1187" s="209"/>
      <c r="AN1187" s="209"/>
    </row>
    <row r="1188" spans="1:40" x14ac:dyDescent="0.2">
      <c r="A1188" t="s">
        <v>1139</v>
      </c>
      <c r="AL1188" s="209"/>
      <c r="AM1188" s="209"/>
      <c r="AN1188" s="209"/>
    </row>
    <row r="1189" spans="1:40" x14ac:dyDescent="0.2">
      <c r="AL1189" s="209"/>
      <c r="AM1189" s="209"/>
      <c r="AN1189" s="209"/>
    </row>
    <row r="1190" spans="1:40" x14ac:dyDescent="0.2">
      <c r="A1190" t="s">
        <v>1140</v>
      </c>
      <c r="AL1190" s="209"/>
      <c r="AM1190" s="209"/>
      <c r="AN1190" s="209"/>
    </row>
    <row r="1191" spans="1:40" x14ac:dyDescent="0.2">
      <c r="AL1191" s="209"/>
      <c r="AM1191" s="209"/>
      <c r="AN1191" s="209"/>
    </row>
    <row r="1192" spans="1:40" x14ac:dyDescent="0.2">
      <c r="A1192" t="s">
        <v>693</v>
      </c>
      <c r="AL1192" s="209"/>
      <c r="AM1192" s="209"/>
      <c r="AN1192" s="209"/>
    </row>
    <row r="1193" spans="1:40" x14ac:dyDescent="0.2">
      <c r="AL1193" s="209"/>
      <c r="AM1193" s="209"/>
      <c r="AN1193" s="209"/>
    </row>
    <row r="1194" spans="1:40" x14ac:dyDescent="0.2">
      <c r="A1194" t="s">
        <v>694</v>
      </c>
      <c r="AL1194" s="209"/>
      <c r="AM1194" s="209"/>
      <c r="AN1194" s="209"/>
    </row>
    <row r="1195" spans="1:40" x14ac:dyDescent="0.2">
      <c r="A1195" t="s">
        <v>695</v>
      </c>
      <c r="AL1195" s="209"/>
      <c r="AM1195" s="209"/>
      <c r="AN1195" s="209"/>
    </row>
    <row r="1196" spans="1:40" x14ac:dyDescent="0.2">
      <c r="A1196" t="s">
        <v>1141</v>
      </c>
      <c r="AL1196" s="209"/>
      <c r="AM1196" s="209"/>
      <c r="AN1196" s="209"/>
    </row>
    <row r="1197" spans="1:40" x14ac:dyDescent="0.2">
      <c r="AL1197" s="209"/>
      <c r="AM1197" s="209"/>
      <c r="AN1197" s="209"/>
    </row>
    <row r="1198" spans="1:40" x14ac:dyDescent="0.2">
      <c r="A1198" t="s">
        <v>1142</v>
      </c>
      <c r="AL1198" s="209"/>
      <c r="AM1198" s="209"/>
      <c r="AN1198" s="209"/>
    </row>
    <row r="1199" spans="1:40" x14ac:dyDescent="0.2">
      <c r="AL1199" s="209"/>
      <c r="AM1199" s="209"/>
      <c r="AN1199" s="209"/>
    </row>
    <row r="1200" spans="1:40" x14ac:dyDescent="0.2">
      <c r="A1200" t="s">
        <v>693</v>
      </c>
      <c r="AL1200" s="209"/>
      <c r="AM1200" s="209"/>
      <c r="AN1200" s="209"/>
    </row>
    <row r="1201" spans="1:40" x14ac:dyDescent="0.2">
      <c r="A1201" t="s">
        <v>1143</v>
      </c>
      <c r="AL1201" s="209"/>
      <c r="AM1201" s="209"/>
      <c r="AN1201" s="209"/>
    </row>
    <row r="1202" spans="1:40" x14ac:dyDescent="0.2">
      <c r="A1202" t="s">
        <v>1144</v>
      </c>
      <c r="AL1202" s="209"/>
      <c r="AM1202" s="209"/>
      <c r="AN1202" s="209"/>
    </row>
    <row r="1203" spans="1:40" x14ac:dyDescent="0.2">
      <c r="AL1203" s="209"/>
      <c r="AM1203" s="209"/>
      <c r="AN1203" s="209"/>
    </row>
    <row r="1204" spans="1:40" x14ac:dyDescent="0.2">
      <c r="A1204" t="s">
        <v>1145</v>
      </c>
      <c r="AL1204" s="209"/>
      <c r="AM1204" s="209"/>
      <c r="AN1204" s="209"/>
    </row>
    <row r="1205" spans="1:40" x14ac:dyDescent="0.2">
      <c r="AL1205" s="209"/>
      <c r="AM1205" s="209"/>
      <c r="AN1205" s="209"/>
    </row>
    <row r="1206" spans="1:40" x14ac:dyDescent="0.2">
      <c r="A1206" t="s">
        <v>693</v>
      </c>
      <c r="AL1206" s="209"/>
      <c r="AM1206" s="209"/>
      <c r="AN1206" s="209"/>
    </row>
    <row r="1207" spans="1:40" x14ac:dyDescent="0.2">
      <c r="AL1207" s="209"/>
      <c r="AM1207" s="209"/>
      <c r="AN1207" s="209"/>
    </row>
    <row r="1208" spans="1:40" x14ac:dyDescent="0.2">
      <c r="A1208" t="s">
        <v>694</v>
      </c>
      <c r="AL1208" s="209"/>
      <c r="AM1208" s="209"/>
      <c r="AN1208" s="209"/>
    </row>
    <row r="1209" spans="1:40" x14ac:dyDescent="0.2">
      <c r="A1209" t="s">
        <v>695</v>
      </c>
      <c r="AL1209" s="209"/>
      <c r="AM1209" s="209"/>
      <c r="AN1209" s="209"/>
    </row>
    <row r="1210" spans="1:40" x14ac:dyDescent="0.2">
      <c r="A1210" t="s">
        <v>1146</v>
      </c>
      <c r="AL1210" s="209"/>
      <c r="AM1210" s="209"/>
      <c r="AN1210" s="209"/>
    </row>
    <row r="1211" spans="1:40" x14ac:dyDescent="0.2">
      <c r="AL1211" s="209"/>
      <c r="AM1211" s="209"/>
      <c r="AN1211" s="209"/>
    </row>
    <row r="1212" spans="1:40" x14ac:dyDescent="0.2">
      <c r="A1212" t="s">
        <v>1147</v>
      </c>
      <c r="AL1212" s="209"/>
      <c r="AM1212" s="209"/>
      <c r="AN1212" s="209"/>
    </row>
    <row r="1213" spans="1:40" x14ac:dyDescent="0.2">
      <c r="AL1213" s="209"/>
      <c r="AM1213" s="209"/>
      <c r="AN1213" s="209"/>
    </row>
    <row r="1214" spans="1:40" x14ac:dyDescent="0.2">
      <c r="A1214" t="s">
        <v>693</v>
      </c>
      <c r="AL1214" s="209"/>
      <c r="AM1214" s="209"/>
      <c r="AN1214" s="209"/>
    </row>
    <row r="1215" spans="1:40" x14ac:dyDescent="0.2">
      <c r="A1215" t="s">
        <v>1148</v>
      </c>
      <c r="AL1215" s="209"/>
      <c r="AM1215" s="209"/>
      <c r="AN1215" s="209"/>
    </row>
    <row r="1216" spans="1:40" x14ac:dyDescent="0.2">
      <c r="A1216" t="s">
        <v>1149</v>
      </c>
      <c r="AL1216" s="209"/>
      <c r="AM1216" s="209"/>
      <c r="AN1216" s="209"/>
    </row>
    <row r="1217" spans="1:40" x14ac:dyDescent="0.2">
      <c r="AL1217" s="209"/>
      <c r="AM1217" s="209"/>
      <c r="AN1217" s="209"/>
    </row>
    <row r="1218" spans="1:40" x14ac:dyDescent="0.2">
      <c r="A1218" t="s">
        <v>1150</v>
      </c>
      <c r="AL1218" s="209"/>
      <c r="AM1218" s="209"/>
      <c r="AN1218" s="209"/>
    </row>
    <row r="1219" spans="1:40" x14ac:dyDescent="0.2">
      <c r="A1219" t="s">
        <v>1151</v>
      </c>
      <c r="AL1219" s="209"/>
      <c r="AM1219" s="209"/>
      <c r="AN1219" s="209"/>
    </row>
    <row r="1220" spans="1:40" x14ac:dyDescent="0.2">
      <c r="AL1220" s="209"/>
      <c r="AM1220" s="209"/>
      <c r="AN1220" s="209"/>
    </row>
    <row r="1221" spans="1:40" x14ac:dyDescent="0.2">
      <c r="A1221" t="s">
        <v>693</v>
      </c>
      <c r="AL1221" s="209"/>
      <c r="AM1221" s="209"/>
      <c r="AN1221" s="209"/>
    </row>
    <row r="1222" spans="1:40" x14ac:dyDescent="0.2">
      <c r="A1222" t="s">
        <v>1143</v>
      </c>
      <c r="AL1222" s="209"/>
      <c r="AM1222" s="209"/>
      <c r="AN1222" s="209"/>
    </row>
    <row r="1223" spans="1:40" x14ac:dyDescent="0.2">
      <c r="A1223" t="s">
        <v>1152</v>
      </c>
      <c r="AL1223" s="209"/>
      <c r="AM1223" s="209"/>
      <c r="AN1223" s="209"/>
    </row>
    <row r="1224" spans="1:40" x14ac:dyDescent="0.2">
      <c r="AL1224" s="209"/>
      <c r="AM1224" s="209"/>
      <c r="AN1224" s="209"/>
    </row>
    <row r="1225" spans="1:40" x14ac:dyDescent="0.2">
      <c r="A1225" t="s">
        <v>1153</v>
      </c>
      <c r="AL1225" s="209"/>
      <c r="AM1225" s="209"/>
      <c r="AN1225" s="209"/>
    </row>
    <row r="1226" spans="1:40" x14ac:dyDescent="0.2">
      <c r="AL1226" s="209"/>
      <c r="AM1226" s="209"/>
      <c r="AN1226" s="209"/>
    </row>
    <row r="1227" spans="1:40" x14ac:dyDescent="0.2">
      <c r="A1227" t="s">
        <v>693</v>
      </c>
      <c r="AL1227" s="209"/>
      <c r="AM1227" s="209"/>
      <c r="AN1227" s="209"/>
    </row>
    <row r="1228" spans="1:40" x14ac:dyDescent="0.2">
      <c r="AL1228" s="209"/>
      <c r="AM1228" s="209"/>
      <c r="AN1228" s="209"/>
    </row>
    <row r="1229" spans="1:40" x14ac:dyDescent="0.2">
      <c r="A1229" t="s">
        <v>694</v>
      </c>
      <c r="AL1229" s="209"/>
      <c r="AM1229" s="209"/>
      <c r="AN1229" s="209"/>
    </row>
    <row r="1230" spans="1:40" x14ac:dyDescent="0.2">
      <c r="A1230" t="s">
        <v>695</v>
      </c>
      <c r="AL1230" s="209"/>
      <c r="AM1230" s="209"/>
      <c r="AN1230" s="209"/>
    </row>
    <row r="1231" spans="1:40" x14ac:dyDescent="0.2">
      <c r="A1231" t="s">
        <v>1154</v>
      </c>
      <c r="AL1231" s="209"/>
      <c r="AM1231" s="209"/>
      <c r="AN1231" s="209"/>
    </row>
    <row r="1232" spans="1:40" x14ac:dyDescent="0.2">
      <c r="AL1232" s="209"/>
      <c r="AM1232" s="209"/>
      <c r="AN1232" s="209"/>
    </row>
    <row r="1233" spans="1:40" x14ac:dyDescent="0.2">
      <c r="A1233" t="s">
        <v>1155</v>
      </c>
      <c r="AL1233" s="209"/>
      <c r="AM1233" s="209"/>
      <c r="AN1233" s="209"/>
    </row>
    <row r="1234" spans="1:40" x14ac:dyDescent="0.2">
      <c r="AL1234" s="209"/>
      <c r="AM1234" s="209"/>
      <c r="AN1234" s="209"/>
    </row>
    <row r="1235" spans="1:40" x14ac:dyDescent="0.2">
      <c r="A1235" t="s">
        <v>693</v>
      </c>
      <c r="AL1235" s="209"/>
      <c r="AM1235" s="209"/>
      <c r="AN1235" s="209"/>
    </row>
    <row r="1236" spans="1:40" x14ac:dyDescent="0.2">
      <c r="A1236" t="s">
        <v>694</v>
      </c>
      <c r="AL1236" s="209"/>
      <c r="AM1236" s="209"/>
      <c r="AN1236" s="209"/>
    </row>
    <row r="1237" spans="1:40" x14ac:dyDescent="0.2">
      <c r="A1237" t="s">
        <v>695</v>
      </c>
      <c r="AL1237" s="209"/>
      <c r="AM1237" s="209"/>
      <c r="AN1237" s="209"/>
    </row>
    <row r="1238" spans="1:40" x14ac:dyDescent="0.2">
      <c r="A1238" t="s">
        <v>1156</v>
      </c>
      <c r="AL1238" s="209"/>
      <c r="AM1238" s="209"/>
      <c r="AN1238" s="209"/>
    </row>
    <row r="1239" spans="1:40" x14ac:dyDescent="0.2">
      <c r="AL1239" s="209"/>
      <c r="AM1239" s="209"/>
      <c r="AN1239" s="209"/>
    </row>
    <row r="1240" spans="1:40" x14ac:dyDescent="0.2">
      <c r="A1240" t="s">
        <v>1157</v>
      </c>
      <c r="AL1240" s="209"/>
      <c r="AM1240" s="209"/>
      <c r="AN1240" s="209"/>
    </row>
    <row r="1241" spans="1:40" x14ac:dyDescent="0.2">
      <c r="AL1241" s="209"/>
      <c r="AM1241" s="209"/>
      <c r="AN1241" s="209"/>
    </row>
    <row r="1242" spans="1:40" x14ac:dyDescent="0.2">
      <c r="A1242" t="s">
        <v>1158</v>
      </c>
      <c r="AL1242" s="209"/>
      <c r="AM1242" s="209"/>
      <c r="AN1242" s="209"/>
    </row>
    <row r="1243" spans="1:40" x14ac:dyDescent="0.2">
      <c r="AL1243" s="209"/>
      <c r="AM1243" s="209"/>
      <c r="AN1243" s="209"/>
    </row>
    <row r="1244" spans="1:40" x14ac:dyDescent="0.2">
      <c r="A1244" t="s">
        <v>1159</v>
      </c>
      <c r="AL1244" s="209"/>
      <c r="AM1244" s="209"/>
      <c r="AN1244" s="209"/>
    </row>
    <row r="1245" spans="1:40" x14ac:dyDescent="0.2">
      <c r="AL1245" s="209"/>
      <c r="AM1245" s="209"/>
      <c r="AN1245" s="209"/>
    </row>
    <row r="1246" spans="1:40" x14ac:dyDescent="0.2">
      <c r="A1246" t="s">
        <v>693</v>
      </c>
      <c r="AL1246" s="209"/>
      <c r="AM1246" s="209"/>
      <c r="AN1246" s="209"/>
    </row>
    <row r="1247" spans="1:40" x14ac:dyDescent="0.2">
      <c r="A1247" t="s">
        <v>1160</v>
      </c>
      <c r="AL1247" s="209"/>
      <c r="AM1247" s="209"/>
      <c r="AN1247" s="209"/>
    </row>
    <row r="1248" spans="1:40" x14ac:dyDescent="0.2">
      <c r="A1248" t="s">
        <v>1161</v>
      </c>
      <c r="AL1248" s="209"/>
      <c r="AM1248" s="209"/>
      <c r="AN1248" s="209"/>
    </row>
    <row r="1249" spans="1:40" x14ac:dyDescent="0.2">
      <c r="AL1249" s="209"/>
      <c r="AM1249" s="209"/>
      <c r="AN1249" s="209"/>
    </row>
    <row r="1250" spans="1:40" x14ac:dyDescent="0.2">
      <c r="A1250" t="s">
        <v>1162</v>
      </c>
      <c r="AL1250" s="209"/>
      <c r="AM1250" s="209"/>
      <c r="AN1250" s="209"/>
    </row>
    <row r="1251" spans="1:40" x14ac:dyDescent="0.2">
      <c r="AL1251" s="209"/>
      <c r="AM1251" s="209"/>
      <c r="AN1251" s="209"/>
    </row>
    <row r="1252" spans="1:40" x14ac:dyDescent="0.2">
      <c r="A1252" t="s">
        <v>693</v>
      </c>
      <c r="AL1252" s="209"/>
      <c r="AM1252" s="209"/>
      <c r="AN1252" s="209"/>
    </row>
    <row r="1253" spans="1:40" x14ac:dyDescent="0.2">
      <c r="A1253" t="s">
        <v>1163</v>
      </c>
      <c r="AL1253" s="209"/>
      <c r="AM1253" s="209"/>
      <c r="AN1253" s="209"/>
    </row>
    <row r="1254" spans="1:40" x14ac:dyDescent="0.2">
      <c r="A1254" t="s">
        <v>1164</v>
      </c>
      <c r="AL1254" s="209"/>
      <c r="AM1254" s="209"/>
      <c r="AN1254" s="209"/>
    </row>
    <row r="1255" spans="1:40" x14ac:dyDescent="0.2">
      <c r="AL1255" s="209"/>
      <c r="AM1255" s="209"/>
      <c r="AN1255" s="209"/>
    </row>
    <row r="1256" spans="1:40" x14ac:dyDescent="0.2">
      <c r="A1256" t="s">
        <v>1165</v>
      </c>
      <c r="AL1256" s="209"/>
      <c r="AM1256" s="209"/>
      <c r="AN1256" s="209"/>
    </row>
    <row r="1257" spans="1:40" x14ac:dyDescent="0.2">
      <c r="AL1257" s="209"/>
      <c r="AM1257" s="209"/>
      <c r="AN1257" s="209"/>
    </row>
    <row r="1258" spans="1:40" x14ac:dyDescent="0.2">
      <c r="A1258" t="s">
        <v>693</v>
      </c>
      <c r="AL1258" s="209"/>
      <c r="AM1258" s="209"/>
      <c r="AN1258" s="209"/>
    </row>
    <row r="1259" spans="1:40" x14ac:dyDescent="0.2">
      <c r="A1259" t="s">
        <v>1166</v>
      </c>
      <c r="AL1259" s="209"/>
      <c r="AM1259" s="209"/>
      <c r="AN1259" s="209"/>
    </row>
    <row r="1260" spans="1:40" x14ac:dyDescent="0.2">
      <c r="A1260" t="s">
        <v>1167</v>
      </c>
      <c r="AL1260" s="209"/>
      <c r="AM1260" s="209"/>
      <c r="AN1260" s="209"/>
    </row>
    <row r="1261" spans="1:40" x14ac:dyDescent="0.2">
      <c r="AL1261" s="209"/>
      <c r="AM1261" s="209"/>
      <c r="AN1261" s="209"/>
    </row>
    <row r="1262" spans="1:40" x14ac:dyDescent="0.2">
      <c r="A1262" t="s">
        <v>1168</v>
      </c>
      <c r="AL1262" s="209"/>
      <c r="AM1262" s="209"/>
      <c r="AN1262" s="209"/>
    </row>
    <row r="1263" spans="1:40" x14ac:dyDescent="0.2">
      <c r="A1263" t="s">
        <v>1169</v>
      </c>
      <c r="AL1263" s="209"/>
      <c r="AM1263" s="209"/>
      <c r="AN1263" s="209"/>
    </row>
    <row r="1264" spans="1:40" x14ac:dyDescent="0.2">
      <c r="AL1264" s="209"/>
      <c r="AM1264" s="209"/>
      <c r="AN1264" s="209"/>
    </row>
    <row r="1265" spans="1:40" x14ac:dyDescent="0.2">
      <c r="A1265" t="s">
        <v>693</v>
      </c>
      <c r="AL1265" s="209"/>
      <c r="AM1265" s="209"/>
      <c r="AN1265" s="209"/>
    </row>
    <row r="1266" spans="1:40" x14ac:dyDescent="0.2">
      <c r="AL1266" s="209"/>
      <c r="AM1266" s="209"/>
      <c r="AN1266" s="209"/>
    </row>
    <row r="1267" spans="1:40" x14ac:dyDescent="0.2">
      <c r="A1267" t="s">
        <v>694</v>
      </c>
      <c r="AL1267" s="209"/>
      <c r="AM1267" s="209"/>
      <c r="AN1267" s="209"/>
    </row>
    <row r="1268" spans="1:40" x14ac:dyDescent="0.2">
      <c r="A1268" t="s">
        <v>695</v>
      </c>
      <c r="AL1268" s="209"/>
      <c r="AM1268" s="209"/>
      <c r="AN1268" s="209"/>
    </row>
    <row r="1269" spans="1:40" x14ac:dyDescent="0.2">
      <c r="A1269" t="s">
        <v>1170</v>
      </c>
      <c r="AL1269" s="209"/>
      <c r="AM1269" s="209"/>
      <c r="AN1269" s="209"/>
    </row>
    <row r="1270" spans="1:40" x14ac:dyDescent="0.2">
      <c r="AL1270" s="209"/>
      <c r="AM1270" s="209"/>
      <c r="AN1270" s="209"/>
    </row>
    <row r="1271" spans="1:40" x14ac:dyDescent="0.2">
      <c r="A1271" t="s">
        <v>1171</v>
      </c>
      <c r="AL1271" s="209"/>
      <c r="AM1271" s="209"/>
      <c r="AN1271" s="209"/>
    </row>
    <row r="1272" spans="1:40" x14ac:dyDescent="0.2">
      <c r="AL1272" s="209"/>
      <c r="AM1272" s="209"/>
      <c r="AN1272" s="209"/>
    </row>
    <row r="1273" spans="1:40" x14ac:dyDescent="0.2">
      <c r="A1273" t="s">
        <v>693</v>
      </c>
      <c r="AL1273" s="209"/>
      <c r="AM1273" s="209"/>
      <c r="AN1273" s="209"/>
    </row>
    <row r="1274" spans="1:40" x14ac:dyDescent="0.2">
      <c r="A1274" t="s">
        <v>1172</v>
      </c>
      <c r="AL1274" s="209"/>
      <c r="AM1274" s="209"/>
      <c r="AN1274" s="209"/>
    </row>
    <row r="1275" spans="1:40" x14ac:dyDescent="0.2">
      <c r="A1275" t="s">
        <v>1173</v>
      </c>
      <c r="AL1275" s="209"/>
      <c r="AM1275" s="209"/>
      <c r="AN1275" s="209"/>
    </row>
    <row r="1276" spans="1:40" x14ac:dyDescent="0.2">
      <c r="AL1276" s="209"/>
      <c r="AM1276" s="209"/>
      <c r="AN1276" s="209"/>
    </row>
    <row r="1277" spans="1:40" x14ac:dyDescent="0.2">
      <c r="A1277" t="s">
        <v>1174</v>
      </c>
      <c r="AL1277" s="209"/>
      <c r="AM1277" s="209"/>
      <c r="AN1277" s="209"/>
    </row>
    <row r="1278" spans="1:40" x14ac:dyDescent="0.2">
      <c r="AL1278" s="209"/>
      <c r="AM1278" s="209"/>
      <c r="AN1278" s="209"/>
    </row>
    <row r="1279" spans="1:40" x14ac:dyDescent="0.2">
      <c r="A1279" t="s">
        <v>1175</v>
      </c>
      <c r="AL1279" s="209"/>
      <c r="AM1279" s="209"/>
      <c r="AN1279" s="209"/>
    </row>
    <row r="1280" spans="1:40" x14ac:dyDescent="0.2">
      <c r="AL1280" s="209"/>
      <c r="AM1280" s="209"/>
      <c r="AN1280" s="209"/>
    </row>
    <row r="1281" spans="1:40" x14ac:dyDescent="0.2">
      <c r="A1281" t="s">
        <v>1176</v>
      </c>
      <c r="AL1281" s="209"/>
      <c r="AM1281" s="209"/>
      <c r="AN1281" s="209"/>
    </row>
    <row r="1282" spans="1:40" x14ac:dyDescent="0.2">
      <c r="AL1282" s="209"/>
      <c r="AM1282" s="209"/>
      <c r="AN1282" s="209"/>
    </row>
    <row r="1283" spans="1:40" x14ac:dyDescent="0.2">
      <c r="A1283" t="s">
        <v>1177</v>
      </c>
      <c r="AL1283" s="209"/>
      <c r="AM1283" s="209"/>
      <c r="AN1283" s="209"/>
    </row>
    <row r="1284" spans="1:40" x14ac:dyDescent="0.2">
      <c r="AL1284" s="209"/>
      <c r="AM1284" s="209"/>
      <c r="AN1284" s="209"/>
    </row>
    <row r="1285" spans="1:40" x14ac:dyDescent="0.2">
      <c r="A1285" t="s">
        <v>1178</v>
      </c>
      <c r="AL1285" s="209"/>
      <c r="AM1285" s="209"/>
      <c r="AN1285" s="209"/>
    </row>
    <row r="1286" spans="1:40" x14ac:dyDescent="0.2">
      <c r="AL1286" s="209"/>
      <c r="AM1286" s="209"/>
      <c r="AN1286" s="209"/>
    </row>
    <row r="1287" spans="1:40" x14ac:dyDescent="0.2">
      <c r="A1287" t="s">
        <v>693</v>
      </c>
      <c r="AL1287" s="209"/>
      <c r="AM1287" s="209"/>
      <c r="AN1287" s="209"/>
    </row>
    <row r="1288" spans="1:40" x14ac:dyDescent="0.2">
      <c r="AL1288" s="209"/>
      <c r="AM1288" s="209"/>
      <c r="AN1288" s="209"/>
    </row>
    <row r="1289" spans="1:40" x14ac:dyDescent="0.2">
      <c r="A1289" t="s">
        <v>694</v>
      </c>
      <c r="AL1289" s="209"/>
      <c r="AM1289" s="209"/>
      <c r="AN1289" s="209"/>
    </row>
    <row r="1290" spans="1:40" x14ac:dyDescent="0.2">
      <c r="A1290" t="s">
        <v>695</v>
      </c>
      <c r="AL1290" s="209"/>
      <c r="AM1290" s="209"/>
      <c r="AN1290" s="209"/>
    </row>
    <row r="1291" spans="1:40" x14ac:dyDescent="0.2">
      <c r="A1291" t="s">
        <v>1179</v>
      </c>
      <c r="AL1291" s="209"/>
      <c r="AM1291" s="209"/>
      <c r="AN1291" s="209"/>
    </row>
    <row r="1292" spans="1:40" x14ac:dyDescent="0.2">
      <c r="AL1292" s="209"/>
      <c r="AM1292" s="209"/>
      <c r="AN1292" s="209"/>
    </row>
    <row r="1293" spans="1:40" x14ac:dyDescent="0.2">
      <c r="A1293" t="s">
        <v>1180</v>
      </c>
      <c r="AL1293" s="209"/>
      <c r="AM1293" s="209"/>
      <c r="AN1293" s="209"/>
    </row>
    <row r="1294" spans="1:40" x14ac:dyDescent="0.2">
      <c r="AL1294" s="209"/>
      <c r="AM1294" s="209"/>
      <c r="AN1294" s="209"/>
    </row>
    <row r="1295" spans="1:40" x14ac:dyDescent="0.2">
      <c r="A1295" t="s">
        <v>693</v>
      </c>
      <c r="AL1295" s="209"/>
      <c r="AM1295" s="209"/>
      <c r="AN1295" s="209"/>
    </row>
    <row r="1296" spans="1:40" x14ac:dyDescent="0.2">
      <c r="AL1296" s="209"/>
      <c r="AM1296" s="209"/>
      <c r="AN1296" s="209"/>
    </row>
    <row r="1297" spans="1:40" x14ac:dyDescent="0.2">
      <c r="A1297" t="s">
        <v>1172</v>
      </c>
      <c r="AL1297" s="209"/>
      <c r="AM1297" s="209"/>
      <c r="AN1297" s="209"/>
    </row>
    <row r="1298" spans="1:40" x14ac:dyDescent="0.2">
      <c r="A1298" t="s">
        <v>1181</v>
      </c>
      <c r="AL1298" s="209"/>
      <c r="AM1298" s="209"/>
      <c r="AN1298" s="209"/>
    </row>
    <row r="1299" spans="1:40" x14ac:dyDescent="0.2">
      <c r="AL1299" s="209"/>
      <c r="AM1299" s="209"/>
      <c r="AN1299" s="209"/>
    </row>
    <row r="1300" spans="1:40" x14ac:dyDescent="0.2">
      <c r="A1300" t="s">
        <v>1097</v>
      </c>
      <c r="AL1300" s="209"/>
      <c r="AM1300" s="209"/>
      <c r="AN1300" s="209"/>
    </row>
    <row r="1301" spans="1:40" x14ac:dyDescent="0.2">
      <c r="AL1301" s="209"/>
      <c r="AM1301" s="209"/>
      <c r="AN1301" s="209"/>
    </row>
    <row r="1302" spans="1:40" x14ac:dyDescent="0.2">
      <c r="A1302" t="s">
        <v>1182</v>
      </c>
      <c r="AL1302" s="209"/>
      <c r="AM1302" s="209"/>
      <c r="AN1302" s="209"/>
    </row>
    <row r="1303" spans="1:40" x14ac:dyDescent="0.2">
      <c r="AL1303" s="209"/>
      <c r="AM1303" s="209"/>
      <c r="AN1303" s="209"/>
    </row>
    <row r="1304" spans="1:40" x14ac:dyDescent="0.2">
      <c r="A1304" t="s">
        <v>1183</v>
      </c>
      <c r="AL1304" s="209"/>
      <c r="AM1304" s="209"/>
      <c r="AN1304" s="209"/>
    </row>
    <row r="1305" spans="1:40" x14ac:dyDescent="0.2">
      <c r="AL1305" s="209"/>
      <c r="AM1305" s="209"/>
      <c r="AN1305" s="209"/>
    </row>
    <row r="1306" spans="1:40" x14ac:dyDescent="0.2">
      <c r="A1306" t="s">
        <v>1184</v>
      </c>
      <c r="AL1306" s="209"/>
      <c r="AM1306" s="209"/>
      <c r="AN1306" s="209"/>
    </row>
    <row r="1307" spans="1:40" x14ac:dyDescent="0.2">
      <c r="AL1307" s="209"/>
      <c r="AM1307" s="209"/>
      <c r="AN1307" s="209"/>
    </row>
    <row r="1308" spans="1:40" x14ac:dyDescent="0.2">
      <c r="A1308" t="s">
        <v>693</v>
      </c>
      <c r="AL1308" s="209"/>
      <c r="AM1308" s="209"/>
      <c r="AN1308" s="209"/>
    </row>
    <row r="1309" spans="1:40" x14ac:dyDescent="0.2">
      <c r="A1309" t="s">
        <v>1185</v>
      </c>
      <c r="AL1309" s="209"/>
      <c r="AM1309" s="209"/>
      <c r="AN1309" s="209"/>
    </row>
    <row r="1310" spans="1:40" x14ac:dyDescent="0.2">
      <c r="A1310" t="s">
        <v>1186</v>
      </c>
      <c r="AL1310" s="209"/>
      <c r="AM1310" s="209"/>
      <c r="AN1310" s="209"/>
    </row>
    <row r="1311" spans="1:40" x14ac:dyDescent="0.2">
      <c r="AL1311" s="209"/>
      <c r="AM1311" s="209"/>
      <c r="AN1311" s="209"/>
    </row>
    <row r="1312" spans="1:40" x14ac:dyDescent="0.2">
      <c r="A1312" t="s">
        <v>1187</v>
      </c>
      <c r="AL1312" s="209"/>
      <c r="AM1312" s="209"/>
      <c r="AN1312" s="209"/>
    </row>
    <row r="1313" spans="1:40" x14ac:dyDescent="0.2">
      <c r="AL1313" s="209"/>
      <c r="AM1313" s="209"/>
      <c r="AN1313" s="209"/>
    </row>
    <row r="1314" spans="1:40" x14ac:dyDescent="0.2">
      <c r="A1314" t="s">
        <v>693</v>
      </c>
      <c r="AL1314" s="209"/>
      <c r="AM1314" s="209"/>
      <c r="AN1314" s="209"/>
    </row>
    <row r="1315" spans="1:40" x14ac:dyDescent="0.2">
      <c r="AL1315" s="209"/>
      <c r="AM1315" s="209"/>
      <c r="AN1315" s="209"/>
    </row>
    <row r="1316" spans="1:40" x14ac:dyDescent="0.2">
      <c r="A1316" t="s">
        <v>694</v>
      </c>
      <c r="AL1316" s="209"/>
      <c r="AM1316" s="209"/>
      <c r="AN1316" s="209"/>
    </row>
    <row r="1317" spans="1:40" x14ac:dyDescent="0.2">
      <c r="A1317" t="s">
        <v>695</v>
      </c>
      <c r="AL1317" s="209"/>
      <c r="AM1317" s="209"/>
      <c r="AN1317" s="209"/>
    </row>
    <row r="1318" spans="1:40" x14ac:dyDescent="0.2">
      <c r="A1318" t="s">
        <v>1188</v>
      </c>
      <c r="AL1318" s="209"/>
      <c r="AM1318" s="209"/>
      <c r="AN1318" s="209"/>
    </row>
    <row r="1319" spans="1:40" x14ac:dyDescent="0.2">
      <c r="AL1319" s="209"/>
      <c r="AM1319" s="209"/>
      <c r="AN1319" s="209"/>
    </row>
    <row r="1320" spans="1:40" x14ac:dyDescent="0.2">
      <c r="A1320" t="s">
        <v>1189</v>
      </c>
      <c r="AL1320" s="209"/>
      <c r="AM1320" s="209"/>
      <c r="AN1320" s="209"/>
    </row>
    <row r="1321" spans="1:40" x14ac:dyDescent="0.2">
      <c r="AL1321" s="209"/>
      <c r="AM1321" s="209"/>
      <c r="AN1321" s="209"/>
    </row>
    <row r="1322" spans="1:40" x14ac:dyDescent="0.2">
      <c r="A1322" t="s">
        <v>693</v>
      </c>
      <c r="AL1322" s="209"/>
      <c r="AM1322" s="209"/>
      <c r="AN1322" s="209"/>
    </row>
    <row r="1323" spans="1:40" x14ac:dyDescent="0.2">
      <c r="A1323" t="s">
        <v>1190</v>
      </c>
      <c r="AL1323" s="209"/>
      <c r="AM1323" s="209"/>
      <c r="AN1323" s="209"/>
    </row>
    <row r="1324" spans="1:40" x14ac:dyDescent="0.2">
      <c r="A1324" t="s">
        <v>1191</v>
      </c>
      <c r="AL1324" s="209"/>
      <c r="AM1324" s="209"/>
      <c r="AN1324" s="209"/>
    </row>
    <row r="1325" spans="1:40" x14ac:dyDescent="0.2">
      <c r="AL1325" s="209"/>
      <c r="AM1325" s="209"/>
      <c r="AN1325" s="209"/>
    </row>
    <row r="1326" spans="1:40" x14ac:dyDescent="0.2">
      <c r="A1326" t="s">
        <v>1192</v>
      </c>
      <c r="AL1326" s="209"/>
      <c r="AM1326" s="209"/>
      <c r="AN1326" s="209"/>
    </row>
    <row r="1327" spans="1:40" x14ac:dyDescent="0.2">
      <c r="AL1327" s="209"/>
      <c r="AM1327" s="209"/>
      <c r="AN1327" s="209"/>
    </row>
    <row r="1328" spans="1:40" x14ac:dyDescent="0.2">
      <c r="A1328" t="s">
        <v>1193</v>
      </c>
      <c r="AL1328" s="209"/>
      <c r="AM1328" s="209"/>
      <c r="AN1328" s="209"/>
    </row>
    <row r="1329" spans="1:40" x14ac:dyDescent="0.2">
      <c r="AL1329" s="209"/>
      <c r="AM1329" s="209"/>
      <c r="AN1329" s="209"/>
    </row>
    <row r="1330" spans="1:40" x14ac:dyDescent="0.2">
      <c r="A1330" t="s">
        <v>1194</v>
      </c>
      <c r="AL1330" s="209"/>
      <c r="AM1330" s="209"/>
      <c r="AN1330" s="209"/>
    </row>
    <row r="1331" spans="1:40" x14ac:dyDescent="0.2">
      <c r="AL1331" s="209"/>
      <c r="AM1331" s="209"/>
      <c r="AN1331" s="209"/>
    </row>
    <row r="1332" spans="1:40" x14ac:dyDescent="0.2">
      <c r="A1332" t="s">
        <v>693</v>
      </c>
      <c r="AL1332" s="209"/>
      <c r="AM1332" s="209"/>
      <c r="AN1332" s="209"/>
    </row>
    <row r="1333" spans="1:40" x14ac:dyDescent="0.2">
      <c r="AL1333" s="209"/>
      <c r="AM1333" s="209"/>
      <c r="AN1333" s="209"/>
    </row>
    <row r="1334" spans="1:40" x14ac:dyDescent="0.2">
      <c r="A1334" t="s">
        <v>694</v>
      </c>
      <c r="AL1334" s="209"/>
      <c r="AM1334" s="209"/>
      <c r="AN1334" s="209"/>
    </row>
    <row r="1335" spans="1:40" x14ac:dyDescent="0.2">
      <c r="A1335" t="s">
        <v>695</v>
      </c>
      <c r="AL1335" s="209"/>
      <c r="AM1335" s="209"/>
      <c r="AN1335" s="209"/>
    </row>
    <row r="1336" spans="1:40" x14ac:dyDescent="0.2">
      <c r="A1336" t="s">
        <v>1195</v>
      </c>
      <c r="AL1336" s="209"/>
      <c r="AM1336" s="209"/>
      <c r="AN1336" s="209"/>
    </row>
    <row r="1337" spans="1:40" x14ac:dyDescent="0.2">
      <c r="AL1337" s="209"/>
      <c r="AM1337" s="209"/>
      <c r="AN1337" s="209"/>
    </row>
    <row r="1338" spans="1:40" x14ac:dyDescent="0.2">
      <c r="A1338" t="s">
        <v>1196</v>
      </c>
      <c r="AL1338" s="209"/>
      <c r="AM1338" s="209"/>
      <c r="AN1338" s="209"/>
    </row>
    <row r="1339" spans="1:40" x14ac:dyDescent="0.2">
      <c r="AL1339" s="209"/>
      <c r="AM1339" s="209"/>
      <c r="AN1339" s="209"/>
    </row>
    <row r="1340" spans="1:40" x14ac:dyDescent="0.2">
      <c r="A1340" t="s">
        <v>693</v>
      </c>
      <c r="AL1340" s="209"/>
      <c r="AM1340" s="209"/>
      <c r="AN1340" s="209"/>
    </row>
    <row r="1341" spans="1:40" x14ac:dyDescent="0.2">
      <c r="A1341" t="s">
        <v>1197</v>
      </c>
      <c r="AL1341" s="209"/>
      <c r="AM1341" s="209"/>
      <c r="AN1341" s="209"/>
    </row>
    <row r="1342" spans="1:40" x14ac:dyDescent="0.2">
      <c r="A1342" t="s">
        <v>1198</v>
      </c>
      <c r="AL1342" s="209"/>
      <c r="AM1342" s="209"/>
      <c r="AN1342" s="209"/>
    </row>
    <row r="1343" spans="1:40" x14ac:dyDescent="0.2">
      <c r="AL1343" s="209"/>
      <c r="AM1343" s="209"/>
      <c r="AN1343" s="209"/>
    </row>
    <row r="1344" spans="1:40" x14ac:dyDescent="0.2">
      <c r="A1344" t="s">
        <v>1199</v>
      </c>
      <c r="AL1344" s="209"/>
      <c r="AM1344" s="209"/>
      <c r="AN1344" s="209"/>
    </row>
    <row r="1345" spans="1:40" x14ac:dyDescent="0.2">
      <c r="AL1345" s="209"/>
      <c r="AM1345" s="209"/>
      <c r="AN1345" s="209"/>
    </row>
    <row r="1346" spans="1:40" x14ac:dyDescent="0.2">
      <c r="A1346" t="s">
        <v>693</v>
      </c>
      <c r="AL1346" s="209"/>
      <c r="AM1346" s="209"/>
      <c r="AN1346" s="209"/>
    </row>
    <row r="1347" spans="1:40" x14ac:dyDescent="0.2">
      <c r="AL1347" s="209"/>
      <c r="AM1347" s="209"/>
      <c r="AN1347" s="209"/>
    </row>
    <row r="1348" spans="1:40" x14ac:dyDescent="0.2">
      <c r="A1348" t="s">
        <v>694</v>
      </c>
      <c r="AL1348" s="209"/>
      <c r="AM1348" s="209"/>
      <c r="AN1348" s="209"/>
    </row>
    <row r="1349" spans="1:40" x14ac:dyDescent="0.2">
      <c r="A1349" t="s">
        <v>695</v>
      </c>
      <c r="AL1349" s="209"/>
      <c r="AM1349" s="209"/>
      <c r="AN1349" s="209"/>
    </row>
    <row r="1350" spans="1:40" x14ac:dyDescent="0.2">
      <c r="A1350" t="s">
        <v>1200</v>
      </c>
      <c r="AL1350" s="209"/>
      <c r="AM1350" s="209"/>
      <c r="AN1350" s="209"/>
    </row>
    <row r="1351" spans="1:40" x14ac:dyDescent="0.2">
      <c r="AL1351" s="209"/>
      <c r="AM1351" s="209"/>
      <c r="AN1351" s="209"/>
    </row>
    <row r="1352" spans="1:40" x14ac:dyDescent="0.2">
      <c r="A1352" t="s">
        <v>1201</v>
      </c>
      <c r="AL1352" s="209"/>
      <c r="AM1352" s="209"/>
      <c r="AN1352" s="209"/>
    </row>
    <row r="1353" spans="1:40" x14ac:dyDescent="0.2">
      <c r="AL1353" s="209"/>
      <c r="AM1353" s="209"/>
      <c r="AN1353" s="209"/>
    </row>
    <row r="1354" spans="1:40" x14ac:dyDescent="0.2">
      <c r="A1354" t="s">
        <v>693</v>
      </c>
      <c r="AL1354" s="209"/>
      <c r="AM1354" s="209"/>
      <c r="AN1354" s="209"/>
    </row>
    <row r="1355" spans="1:40" x14ac:dyDescent="0.2">
      <c r="A1355" t="s">
        <v>1202</v>
      </c>
      <c r="AL1355" s="209"/>
      <c r="AM1355" s="209"/>
      <c r="AN1355" s="209"/>
    </row>
    <row r="1356" spans="1:40" x14ac:dyDescent="0.2">
      <c r="A1356" t="s">
        <v>1203</v>
      </c>
      <c r="AL1356" s="209"/>
      <c r="AM1356" s="209"/>
      <c r="AN1356" s="209"/>
    </row>
    <row r="1357" spans="1:40" x14ac:dyDescent="0.2">
      <c r="AL1357" s="209"/>
      <c r="AM1357" s="209"/>
      <c r="AN1357" s="209"/>
    </row>
    <row r="1358" spans="1:40" x14ac:dyDescent="0.2">
      <c r="A1358" t="s">
        <v>1204</v>
      </c>
      <c r="AL1358" s="209"/>
      <c r="AM1358" s="209"/>
      <c r="AN1358" s="209"/>
    </row>
    <row r="1359" spans="1:40" x14ac:dyDescent="0.2">
      <c r="AL1359" s="209"/>
      <c r="AM1359" s="209"/>
      <c r="AN1359" s="209"/>
    </row>
    <row r="1360" spans="1:40" x14ac:dyDescent="0.2">
      <c r="A1360" t="s">
        <v>693</v>
      </c>
      <c r="AL1360" s="209"/>
      <c r="AM1360" s="209"/>
      <c r="AN1360" s="209"/>
    </row>
    <row r="1361" spans="1:40" x14ac:dyDescent="0.2">
      <c r="AL1361" s="209"/>
      <c r="AM1361" s="209"/>
      <c r="AN1361" s="209"/>
    </row>
    <row r="1362" spans="1:40" x14ac:dyDescent="0.2">
      <c r="A1362" t="s">
        <v>694</v>
      </c>
      <c r="AL1362" s="209"/>
      <c r="AM1362" s="209"/>
      <c r="AN1362" s="209"/>
    </row>
    <row r="1363" spans="1:40" x14ac:dyDescent="0.2">
      <c r="A1363" t="s">
        <v>695</v>
      </c>
      <c r="AL1363" s="209"/>
      <c r="AM1363" s="209"/>
      <c r="AN1363" s="209"/>
    </row>
    <row r="1364" spans="1:40" x14ac:dyDescent="0.2">
      <c r="A1364" t="s">
        <v>1205</v>
      </c>
      <c r="AL1364" s="209"/>
      <c r="AM1364" s="209"/>
      <c r="AN1364" s="209"/>
    </row>
    <row r="1365" spans="1:40" x14ac:dyDescent="0.2">
      <c r="AL1365" s="209"/>
      <c r="AM1365" s="209"/>
      <c r="AN1365" s="209"/>
    </row>
    <row r="1366" spans="1:40" x14ac:dyDescent="0.2">
      <c r="A1366" t="s">
        <v>1206</v>
      </c>
      <c r="AL1366" s="209"/>
      <c r="AM1366" s="209"/>
      <c r="AN1366" s="209"/>
    </row>
    <row r="1367" spans="1:40" x14ac:dyDescent="0.2">
      <c r="AL1367" s="209"/>
      <c r="AM1367" s="209"/>
      <c r="AN1367" s="209"/>
    </row>
    <row r="1368" spans="1:40" x14ac:dyDescent="0.2">
      <c r="A1368" t="s">
        <v>693</v>
      </c>
      <c r="AL1368" s="209"/>
      <c r="AM1368" s="209"/>
      <c r="AN1368" s="209"/>
    </row>
    <row r="1369" spans="1:40" x14ac:dyDescent="0.2">
      <c r="A1369" t="s">
        <v>1190</v>
      </c>
      <c r="AL1369" s="209"/>
      <c r="AM1369" s="209"/>
      <c r="AN1369" s="209"/>
    </row>
    <row r="1370" spans="1:40" x14ac:dyDescent="0.2">
      <c r="A1370" t="s">
        <v>1207</v>
      </c>
      <c r="AL1370" s="209"/>
      <c r="AM1370" s="209"/>
      <c r="AN1370" s="209"/>
    </row>
    <row r="1371" spans="1:40" x14ac:dyDescent="0.2">
      <c r="AL1371" s="209"/>
      <c r="AM1371" s="209"/>
      <c r="AN1371" s="209"/>
    </row>
    <row r="1372" spans="1:40" x14ac:dyDescent="0.2">
      <c r="A1372" t="s">
        <v>1208</v>
      </c>
      <c r="AL1372" s="209"/>
      <c r="AM1372" s="209"/>
      <c r="AN1372" s="209"/>
    </row>
    <row r="1373" spans="1:40" x14ac:dyDescent="0.2">
      <c r="AL1373" s="209"/>
      <c r="AM1373" s="209"/>
      <c r="AN1373" s="209"/>
    </row>
    <row r="1374" spans="1:40" x14ac:dyDescent="0.2">
      <c r="A1374" t="s">
        <v>693</v>
      </c>
      <c r="AL1374" s="209"/>
      <c r="AM1374" s="209"/>
      <c r="AN1374" s="209"/>
    </row>
    <row r="1375" spans="1:40" x14ac:dyDescent="0.2">
      <c r="AL1375" s="209"/>
      <c r="AM1375" s="209"/>
      <c r="AN1375" s="209"/>
    </row>
    <row r="1376" spans="1:40" x14ac:dyDescent="0.2">
      <c r="A1376" t="s">
        <v>694</v>
      </c>
      <c r="AL1376" s="209"/>
      <c r="AM1376" s="209"/>
      <c r="AN1376" s="209"/>
    </row>
    <row r="1377" spans="1:40" x14ac:dyDescent="0.2">
      <c r="A1377" t="s">
        <v>695</v>
      </c>
      <c r="AL1377" s="209"/>
      <c r="AM1377" s="209"/>
      <c r="AN1377" s="209"/>
    </row>
    <row r="1378" spans="1:40" x14ac:dyDescent="0.2">
      <c r="A1378" t="s">
        <v>1209</v>
      </c>
      <c r="AL1378" s="209"/>
      <c r="AM1378" s="209"/>
      <c r="AN1378" s="209"/>
    </row>
    <row r="1379" spans="1:40" x14ac:dyDescent="0.2">
      <c r="AL1379" s="209"/>
      <c r="AM1379" s="209"/>
      <c r="AN1379" s="209"/>
    </row>
    <row r="1380" spans="1:40" x14ac:dyDescent="0.2">
      <c r="A1380" t="s">
        <v>1210</v>
      </c>
      <c r="AL1380" s="209"/>
      <c r="AM1380" s="209"/>
      <c r="AN1380" s="209"/>
    </row>
    <row r="1381" spans="1:40" x14ac:dyDescent="0.2">
      <c r="AL1381" s="209"/>
      <c r="AM1381" s="209"/>
      <c r="AN1381" s="209"/>
    </row>
    <row r="1382" spans="1:40" x14ac:dyDescent="0.2">
      <c r="A1382" t="s">
        <v>693</v>
      </c>
      <c r="AL1382" s="209"/>
      <c r="AM1382" s="209"/>
      <c r="AN1382" s="209"/>
    </row>
    <row r="1383" spans="1:40" x14ac:dyDescent="0.2">
      <c r="A1383" t="s">
        <v>2526</v>
      </c>
      <c r="AL1383" s="209"/>
      <c r="AM1383" s="209"/>
      <c r="AN1383" s="209"/>
    </row>
    <row r="1384" spans="1:40" x14ac:dyDescent="0.2">
      <c r="A1384" t="s">
        <v>2527</v>
      </c>
      <c r="AL1384" s="209"/>
      <c r="AM1384" s="209"/>
      <c r="AN1384" s="209"/>
    </row>
    <row r="1385" spans="1:40" x14ac:dyDescent="0.2">
      <c r="AL1385" s="209"/>
      <c r="AM1385" s="209"/>
      <c r="AN1385" s="209"/>
    </row>
    <row r="1386" spans="1:40" x14ac:dyDescent="0.2">
      <c r="A1386" t="s">
        <v>2528</v>
      </c>
      <c r="AL1386" s="209"/>
      <c r="AM1386" s="209"/>
      <c r="AN1386" s="209"/>
    </row>
    <row r="1387" spans="1:40" x14ac:dyDescent="0.2">
      <c r="AL1387" s="209"/>
      <c r="AM1387" s="209"/>
      <c r="AN1387" s="209"/>
    </row>
    <row r="1388" spans="1:40" x14ac:dyDescent="0.2">
      <c r="A1388" t="s">
        <v>693</v>
      </c>
      <c r="AL1388" s="209"/>
      <c r="AM1388" s="209"/>
      <c r="AN1388" s="209"/>
    </row>
    <row r="1389" spans="1:40" x14ac:dyDescent="0.2">
      <c r="AL1389" s="209"/>
      <c r="AM1389" s="209"/>
      <c r="AN1389" s="209"/>
    </row>
    <row r="1390" spans="1:40" x14ac:dyDescent="0.2">
      <c r="A1390" t="s">
        <v>694</v>
      </c>
      <c r="AL1390" s="209"/>
      <c r="AM1390" s="209"/>
      <c r="AN1390" s="209"/>
    </row>
    <row r="1391" spans="1:40" x14ac:dyDescent="0.2">
      <c r="A1391" t="s">
        <v>695</v>
      </c>
      <c r="AL1391" s="209"/>
      <c r="AM1391" s="209"/>
      <c r="AN1391" s="209"/>
    </row>
    <row r="1392" spans="1:40" x14ac:dyDescent="0.2">
      <c r="A1392" t="s">
        <v>2529</v>
      </c>
      <c r="AL1392" s="209"/>
      <c r="AM1392" s="209"/>
      <c r="AN1392" s="209"/>
    </row>
    <row r="1393" spans="1:40" x14ac:dyDescent="0.2">
      <c r="AL1393" s="209"/>
      <c r="AM1393" s="209"/>
      <c r="AN1393" s="209"/>
    </row>
    <row r="1394" spans="1:40" x14ac:dyDescent="0.2">
      <c r="A1394" t="s">
        <v>2530</v>
      </c>
      <c r="AL1394" s="209"/>
      <c r="AM1394" s="209"/>
      <c r="AN1394" s="209"/>
    </row>
    <row r="1395" spans="1:40" x14ac:dyDescent="0.2">
      <c r="AL1395" s="209"/>
      <c r="AM1395" s="209"/>
      <c r="AN1395" s="209"/>
    </row>
    <row r="1396" spans="1:40" x14ac:dyDescent="0.2">
      <c r="A1396" t="s">
        <v>693</v>
      </c>
      <c r="AL1396" s="209"/>
      <c r="AM1396" s="209"/>
      <c r="AN1396" s="209"/>
    </row>
    <row r="1397" spans="1:40" x14ac:dyDescent="0.2">
      <c r="A1397" t="s">
        <v>2531</v>
      </c>
      <c r="AL1397" s="209"/>
      <c r="AM1397" s="209"/>
      <c r="AN1397" s="209"/>
    </row>
    <row r="1398" spans="1:40" x14ac:dyDescent="0.2">
      <c r="A1398" t="s">
        <v>2532</v>
      </c>
      <c r="AL1398" s="209"/>
      <c r="AM1398" s="209"/>
      <c r="AN1398" s="209"/>
    </row>
    <row r="1399" spans="1:40" x14ac:dyDescent="0.2">
      <c r="AL1399" s="209"/>
      <c r="AM1399" s="209"/>
      <c r="AN1399" s="209"/>
    </row>
    <row r="1400" spans="1:40" x14ac:dyDescent="0.2">
      <c r="A1400" t="s">
        <v>2533</v>
      </c>
      <c r="AL1400" s="209"/>
      <c r="AM1400" s="209"/>
      <c r="AN1400" s="209"/>
    </row>
    <row r="1401" spans="1:40" x14ac:dyDescent="0.2">
      <c r="AL1401" s="209"/>
      <c r="AM1401" s="209"/>
      <c r="AN1401" s="209"/>
    </row>
    <row r="1402" spans="1:40" x14ac:dyDescent="0.2">
      <c r="A1402" t="s">
        <v>2534</v>
      </c>
      <c r="AL1402" s="209"/>
      <c r="AM1402" s="209"/>
      <c r="AN1402" s="209"/>
    </row>
    <row r="1403" spans="1:40" x14ac:dyDescent="0.2">
      <c r="A1403" t="s">
        <v>2535</v>
      </c>
      <c r="AL1403" s="209"/>
      <c r="AM1403" s="209"/>
      <c r="AN1403" s="209"/>
    </row>
    <row r="1404" spans="1:40" x14ac:dyDescent="0.2">
      <c r="AL1404" s="209"/>
      <c r="AM1404" s="209"/>
      <c r="AN1404" s="209"/>
    </row>
    <row r="1405" spans="1:40" x14ac:dyDescent="0.2">
      <c r="A1405" t="s">
        <v>693</v>
      </c>
      <c r="AL1405" s="209"/>
      <c r="AM1405" s="209"/>
      <c r="AN1405" s="209"/>
    </row>
    <row r="1406" spans="1:40" x14ac:dyDescent="0.2">
      <c r="AL1406" s="209"/>
      <c r="AM1406" s="209"/>
      <c r="AN1406" s="209"/>
    </row>
    <row r="1407" spans="1:40" x14ac:dyDescent="0.2">
      <c r="A1407" t="s">
        <v>694</v>
      </c>
      <c r="AL1407" s="209"/>
      <c r="AM1407" s="209"/>
      <c r="AN1407" s="209"/>
    </row>
    <row r="1408" spans="1:40" x14ac:dyDescent="0.2">
      <c r="A1408" t="s">
        <v>695</v>
      </c>
      <c r="AL1408" s="209"/>
      <c r="AM1408" s="209"/>
      <c r="AN1408" s="209"/>
    </row>
    <row r="1409" spans="1:40" x14ac:dyDescent="0.2">
      <c r="A1409" t="s">
        <v>2536</v>
      </c>
      <c r="AL1409" s="209"/>
      <c r="AM1409" s="209"/>
      <c r="AN1409" s="209"/>
    </row>
    <row r="1410" spans="1:40" x14ac:dyDescent="0.2">
      <c r="AL1410" s="209"/>
      <c r="AM1410" s="209"/>
      <c r="AN1410" s="209"/>
    </row>
    <row r="1411" spans="1:40" x14ac:dyDescent="0.2">
      <c r="A1411" t="s">
        <v>2537</v>
      </c>
      <c r="AL1411" s="209"/>
      <c r="AM1411" s="209"/>
      <c r="AN1411" s="209"/>
    </row>
    <row r="1412" spans="1:40" x14ac:dyDescent="0.2">
      <c r="AL1412" s="209"/>
      <c r="AM1412" s="209"/>
      <c r="AN1412" s="209"/>
    </row>
    <row r="1413" spans="1:40" x14ac:dyDescent="0.2">
      <c r="A1413" t="s">
        <v>693</v>
      </c>
      <c r="AL1413" s="209"/>
      <c r="AM1413" s="209"/>
      <c r="AN1413" s="209"/>
    </row>
    <row r="1414" spans="1:40" x14ac:dyDescent="0.2">
      <c r="A1414" t="s">
        <v>2538</v>
      </c>
      <c r="AL1414" s="209"/>
      <c r="AM1414" s="209"/>
      <c r="AN1414" s="209"/>
    </row>
    <row r="1415" spans="1:40" x14ac:dyDescent="0.2">
      <c r="A1415" t="s">
        <v>2539</v>
      </c>
      <c r="AL1415" s="209"/>
      <c r="AM1415" s="209"/>
      <c r="AN1415" s="209"/>
    </row>
    <row r="1416" spans="1:40" x14ac:dyDescent="0.2">
      <c r="AL1416" s="209"/>
      <c r="AM1416" s="209"/>
      <c r="AN1416" s="209"/>
    </row>
    <row r="1417" spans="1:40" x14ac:dyDescent="0.2">
      <c r="A1417" t="s">
        <v>2540</v>
      </c>
      <c r="AL1417" s="209"/>
      <c r="AM1417" s="209"/>
      <c r="AN1417" s="209"/>
    </row>
    <row r="1418" spans="1:40" x14ac:dyDescent="0.2">
      <c r="AL1418" s="209"/>
      <c r="AM1418" s="209"/>
      <c r="AN1418" s="209"/>
    </row>
    <row r="1419" spans="1:40" x14ac:dyDescent="0.2">
      <c r="A1419" t="s">
        <v>693</v>
      </c>
      <c r="AL1419" s="209"/>
      <c r="AM1419" s="209"/>
      <c r="AN1419" s="209"/>
    </row>
    <row r="1420" spans="1:40" x14ac:dyDescent="0.2">
      <c r="A1420" t="s">
        <v>696</v>
      </c>
      <c r="AL1420" s="209"/>
      <c r="AM1420" s="209"/>
      <c r="AN1420" s="209"/>
    </row>
    <row r="1421" spans="1:40" x14ac:dyDescent="0.2">
      <c r="AL1421" s="209"/>
      <c r="AM1421" s="209"/>
      <c r="AN1421" s="209"/>
    </row>
    <row r="1422" spans="1:40" x14ac:dyDescent="0.2">
      <c r="A1422" t="s">
        <v>697</v>
      </c>
      <c r="AL1422" s="209"/>
      <c r="AM1422" s="209"/>
      <c r="AN1422" s="209"/>
    </row>
    <row r="1423" spans="1:40" x14ac:dyDescent="0.2">
      <c r="AL1423" s="209"/>
      <c r="AM1423" s="209"/>
      <c r="AN1423" s="209"/>
    </row>
    <row r="1424" spans="1:40" x14ac:dyDescent="0.2">
      <c r="A1424" t="s">
        <v>698</v>
      </c>
      <c r="AL1424" s="209"/>
      <c r="AM1424" s="209"/>
      <c r="AN1424" s="209"/>
    </row>
    <row r="1425" spans="1:40" x14ac:dyDescent="0.2">
      <c r="AL1425" s="209"/>
      <c r="AM1425" s="209"/>
      <c r="AN1425" s="209"/>
    </row>
    <row r="1426" spans="1:40" x14ac:dyDescent="0.2">
      <c r="A1426" t="s">
        <v>699</v>
      </c>
      <c r="AL1426" s="209"/>
      <c r="AM1426" s="209"/>
      <c r="AN1426" s="209"/>
    </row>
    <row r="1427" spans="1:40" x14ac:dyDescent="0.2">
      <c r="AL1427" s="209"/>
      <c r="AM1427" s="209"/>
      <c r="AN1427" s="209"/>
    </row>
    <row r="1428" spans="1:40" x14ac:dyDescent="0.2">
      <c r="A1428" t="s">
        <v>700</v>
      </c>
      <c r="AL1428" s="209"/>
      <c r="AM1428" s="209"/>
      <c r="AN1428" s="209"/>
    </row>
    <row r="1429" spans="1:40" x14ac:dyDescent="0.2">
      <c r="AL1429" s="209"/>
      <c r="AM1429" s="209"/>
      <c r="AN1429" s="209"/>
    </row>
    <row r="1430" spans="1:40" x14ac:dyDescent="0.2">
      <c r="A1430" t="s">
        <v>701</v>
      </c>
      <c r="AL1430" s="209"/>
      <c r="AM1430" s="209"/>
      <c r="AN1430" s="209"/>
    </row>
    <row r="1431" spans="1:40" x14ac:dyDescent="0.2">
      <c r="AL1431" s="209"/>
      <c r="AM1431" s="209"/>
      <c r="AN1431" s="209"/>
    </row>
    <row r="1432" spans="1:40" x14ac:dyDescent="0.2">
      <c r="A1432" t="s">
        <v>702</v>
      </c>
      <c r="AL1432" s="209"/>
      <c r="AM1432" s="209"/>
      <c r="AN1432" s="209"/>
    </row>
    <row r="1433" spans="1:40" x14ac:dyDescent="0.2">
      <c r="AL1433" s="209"/>
      <c r="AM1433" s="209"/>
      <c r="AN1433" s="209"/>
    </row>
    <row r="1434" spans="1:40" x14ac:dyDescent="0.2">
      <c r="A1434" t="s">
        <v>3592</v>
      </c>
      <c r="AL1434" s="209"/>
      <c r="AM1434" s="209"/>
      <c r="AN1434" s="209"/>
    </row>
    <row r="1435" spans="1:40" x14ac:dyDescent="0.2">
      <c r="AL1435" s="209"/>
      <c r="AM1435" s="209"/>
      <c r="AN1435" s="209"/>
    </row>
    <row r="1436" spans="1:40" x14ac:dyDescent="0.2">
      <c r="A1436" t="s">
        <v>689</v>
      </c>
      <c r="AL1436" s="209"/>
      <c r="AM1436" s="209"/>
      <c r="AN1436" s="209"/>
    </row>
    <row r="1437" spans="1:40" x14ac:dyDescent="0.2">
      <c r="AL1437" s="209"/>
      <c r="AM1437" s="209"/>
      <c r="AN1437" s="209"/>
    </row>
    <row r="1438" spans="1:40" x14ac:dyDescent="0.2">
      <c r="A1438" t="s">
        <v>703</v>
      </c>
      <c r="AL1438" s="209"/>
      <c r="AM1438" s="209"/>
      <c r="AN1438" s="209"/>
    </row>
    <row r="1439" spans="1:40" x14ac:dyDescent="0.2">
      <c r="A1439" t="s">
        <v>704</v>
      </c>
      <c r="AL1439" s="209"/>
      <c r="AM1439" s="209"/>
      <c r="AN1439" s="209"/>
    </row>
    <row r="1440" spans="1:40" x14ac:dyDescent="0.2">
      <c r="A1440" t="s">
        <v>705</v>
      </c>
      <c r="AL1440" s="209"/>
      <c r="AM1440" s="209"/>
      <c r="AN1440" s="209"/>
    </row>
    <row r="1441" spans="1:40" x14ac:dyDescent="0.2">
      <c r="A1441" t="s">
        <v>706</v>
      </c>
      <c r="AL1441" s="209"/>
      <c r="AM1441" s="209"/>
      <c r="AN1441" s="209"/>
    </row>
    <row r="1442" spans="1:40" x14ac:dyDescent="0.2">
      <c r="A1442" t="s">
        <v>707</v>
      </c>
      <c r="AL1442" s="209"/>
      <c r="AM1442" s="209"/>
      <c r="AN1442" s="209"/>
    </row>
    <row r="1443" spans="1:40" x14ac:dyDescent="0.2">
      <c r="A1443" t="s">
        <v>708</v>
      </c>
      <c r="AL1443" s="209"/>
      <c r="AM1443" s="209"/>
      <c r="AN1443" s="209"/>
    </row>
    <row r="1444" spans="1:40" x14ac:dyDescent="0.2">
      <c r="AL1444" s="209"/>
      <c r="AM1444" s="209"/>
      <c r="AN1444" s="209"/>
    </row>
    <row r="1445" spans="1:40" x14ac:dyDescent="0.2">
      <c r="A1445" t="s">
        <v>3593</v>
      </c>
      <c r="AL1445" s="209"/>
      <c r="AM1445" s="209"/>
      <c r="AN1445" s="209"/>
    </row>
    <row r="1446" spans="1:40" x14ac:dyDescent="0.2">
      <c r="A1446" t="s">
        <v>709</v>
      </c>
      <c r="AL1446" s="209"/>
      <c r="AM1446" s="209"/>
      <c r="AN1446" s="209"/>
    </row>
    <row r="1447" spans="1:40" x14ac:dyDescent="0.2">
      <c r="AL1447" s="209"/>
      <c r="AM1447" s="209"/>
      <c r="AN1447" s="209"/>
    </row>
    <row r="1448" spans="1:40" x14ac:dyDescent="0.2">
      <c r="A1448" t="s">
        <v>3742</v>
      </c>
      <c r="AL1448" s="209"/>
      <c r="AM1448" s="209"/>
      <c r="AN1448" s="209"/>
    </row>
    <row r="1449" spans="1:40" x14ac:dyDescent="0.2">
      <c r="AL1449" s="209"/>
      <c r="AM1449" s="209"/>
      <c r="AN1449" s="209"/>
    </row>
    <row r="1450" spans="1:40" x14ac:dyDescent="0.2">
      <c r="AL1450" s="209"/>
      <c r="AM1450" s="209"/>
      <c r="AN1450" s="209"/>
    </row>
    <row r="1451" spans="1:40" x14ac:dyDescent="0.2">
      <c r="AL1451" s="209"/>
      <c r="AM1451" s="209"/>
      <c r="AN1451" s="209"/>
    </row>
    <row r="1452" spans="1:40" x14ac:dyDescent="0.2">
      <c r="AL1452" s="209"/>
      <c r="AM1452" s="209"/>
      <c r="AN1452" s="209"/>
    </row>
    <row r="1453" spans="1:40" x14ac:dyDescent="0.2">
      <c r="AL1453" s="209"/>
      <c r="AM1453" s="209"/>
      <c r="AN1453" s="209"/>
    </row>
    <row r="1454" spans="1:40" x14ac:dyDescent="0.2">
      <c r="AL1454" s="209"/>
      <c r="AM1454" s="209"/>
      <c r="AN1454" s="209"/>
    </row>
    <row r="1455" spans="1:40" x14ac:dyDescent="0.2">
      <c r="AL1455" s="209"/>
      <c r="AM1455" s="209"/>
      <c r="AN1455" s="209"/>
    </row>
    <row r="1456" spans="1:40" x14ac:dyDescent="0.2">
      <c r="AL1456" s="209"/>
      <c r="AM1456" s="209"/>
      <c r="AN1456" s="209"/>
    </row>
    <row r="1457" spans="38:40" x14ac:dyDescent="0.2">
      <c r="AL1457" s="209"/>
      <c r="AM1457" s="209"/>
      <c r="AN1457" s="209"/>
    </row>
    <row r="1458" spans="38:40" x14ac:dyDescent="0.2">
      <c r="AL1458" s="209"/>
      <c r="AM1458" s="209"/>
      <c r="AN1458" s="209"/>
    </row>
    <row r="1459" spans="38:40" x14ac:dyDescent="0.2">
      <c r="AL1459" s="209"/>
      <c r="AM1459" s="209"/>
      <c r="AN1459" s="209"/>
    </row>
    <row r="1460" spans="38:40" x14ac:dyDescent="0.2">
      <c r="AL1460" s="209"/>
      <c r="AM1460" s="209"/>
      <c r="AN1460" s="209"/>
    </row>
    <row r="1461" spans="38:40" x14ac:dyDescent="0.2">
      <c r="AL1461" s="209"/>
      <c r="AM1461" s="209"/>
      <c r="AN1461" s="209"/>
    </row>
    <row r="1462" spans="38:40" x14ac:dyDescent="0.2">
      <c r="AL1462" s="209"/>
      <c r="AM1462" s="209"/>
      <c r="AN1462" s="209"/>
    </row>
    <row r="1463" spans="38:40" x14ac:dyDescent="0.2">
      <c r="AL1463" s="209"/>
      <c r="AM1463" s="209"/>
      <c r="AN1463" s="209"/>
    </row>
    <row r="1464" spans="38:40" x14ac:dyDescent="0.2">
      <c r="AL1464" s="209"/>
      <c r="AM1464" s="209"/>
      <c r="AN1464" s="209"/>
    </row>
    <row r="1465" spans="38:40" x14ac:dyDescent="0.2">
      <c r="AL1465" s="209"/>
      <c r="AM1465" s="209"/>
      <c r="AN1465" s="209"/>
    </row>
    <row r="1466" spans="38:40" x14ac:dyDescent="0.2">
      <c r="AL1466" s="209"/>
      <c r="AM1466" s="209"/>
      <c r="AN1466" s="209"/>
    </row>
    <row r="1467" spans="38:40" x14ac:dyDescent="0.2">
      <c r="AL1467" s="209"/>
      <c r="AM1467" s="209"/>
      <c r="AN1467" s="209"/>
    </row>
    <row r="1468" spans="38:40" x14ac:dyDescent="0.2">
      <c r="AL1468" s="209"/>
      <c r="AM1468" s="209"/>
      <c r="AN1468" s="209"/>
    </row>
    <row r="1469" spans="38:40" x14ac:dyDescent="0.2">
      <c r="AL1469" s="209"/>
      <c r="AM1469" s="209"/>
      <c r="AN1469" s="209"/>
    </row>
    <row r="1470" spans="38:40" x14ac:dyDescent="0.2">
      <c r="AL1470" s="209"/>
      <c r="AM1470" s="209"/>
      <c r="AN1470" s="209"/>
    </row>
    <row r="1471" spans="38:40" x14ac:dyDescent="0.2">
      <c r="AL1471" s="209"/>
      <c r="AM1471" s="209"/>
      <c r="AN1471" s="209"/>
    </row>
    <row r="1472" spans="38:40" x14ac:dyDescent="0.2">
      <c r="AL1472" s="209"/>
      <c r="AM1472" s="209"/>
      <c r="AN1472" s="209"/>
    </row>
    <row r="1473" spans="38:40" x14ac:dyDescent="0.2">
      <c r="AL1473" s="209"/>
      <c r="AM1473" s="209"/>
      <c r="AN1473" s="209"/>
    </row>
    <row r="1474" spans="38:40" x14ac:dyDescent="0.2">
      <c r="AL1474" s="209"/>
      <c r="AM1474" s="209"/>
      <c r="AN1474" s="209"/>
    </row>
    <row r="1475" spans="38:40" x14ac:dyDescent="0.2">
      <c r="AL1475" s="209"/>
      <c r="AM1475" s="209"/>
      <c r="AN1475" s="209"/>
    </row>
    <row r="1476" spans="38:40" x14ac:dyDescent="0.2">
      <c r="AL1476" s="209"/>
      <c r="AM1476" s="209"/>
      <c r="AN1476" s="209"/>
    </row>
    <row r="1477" spans="38:40" x14ac:dyDescent="0.2">
      <c r="AL1477" s="209"/>
      <c r="AM1477" s="209"/>
      <c r="AN1477" s="209"/>
    </row>
    <row r="1478" spans="38:40" x14ac:dyDescent="0.2">
      <c r="AL1478" s="209"/>
      <c r="AM1478" s="209"/>
      <c r="AN1478" s="209"/>
    </row>
    <row r="1479" spans="38:40" x14ac:dyDescent="0.2">
      <c r="AL1479" s="209"/>
      <c r="AM1479" s="209"/>
      <c r="AN1479" s="209"/>
    </row>
    <row r="1480" spans="38:40" x14ac:dyDescent="0.2">
      <c r="AL1480" s="209"/>
      <c r="AM1480" s="209"/>
      <c r="AN1480" s="209"/>
    </row>
    <row r="1481" spans="38:40" x14ac:dyDescent="0.2">
      <c r="AL1481" s="209"/>
      <c r="AM1481" s="209"/>
      <c r="AN1481" s="209"/>
    </row>
    <row r="1482" spans="38:40" x14ac:dyDescent="0.2">
      <c r="AL1482" s="209"/>
      <c r="AM1482" s="209"/>
      <c r="AN1482" s="209"/>
    </row>
    <row r="1483" spans="38:40" x14ac:dyDescent="0.2">
      <c r="AL1483" s="209"/>
      <c r="AM1483" s="209"/>
      <c r="AN1483" s="209"/>
    </row>
    <row r="1484" spans="38:40" x14ac:dyDescent="0.2">
      <c r="AL1484" s="209"/>
      <c r="AM1484" s="209"/>
      <c r="AN1484" s="209"/>
    </row>
    <row r="1485" spans="38:40" x14ac:dyDescent="0.2">
      <c r="AL1485" s="209"/>
      <c r="AM1485" s="209"/>
      <c r="AN1485" s="209"/>
    </row>
    <row r="1486" spans="38:40" x14ac:dyDescent="0.2">
      <c r="AL1486" s="209"/>
      <c r="AM1486" s="209"/>
      <c r="AN1486" s="209"/>
    </row>
    <row r="1487" spans="38:40" x14ac:dyDescent="0.2">
      <c r="AL1487" s="209"/>
      <c r="AM1487" s="209"/>
      <c r="AN1487" s="209"/>
    </row>
    <row r="1488" spans="38:40" x14ac:dyDescent="0.2">
      <c r="AL1488" s="209"/>
      <c r="AM1488" s="209"/>
      <c r="AN1488" s="209"/>
    </row>
    <row r="1489" spans="38:40" x14ac:dyDescent="0.2">
      <c r="AL1489" s="209"/>
      <c r="AM1489" s="209"/>
      <c r="AN1489" s="209"/>
    </row>
    <row r="1490" spans="38:40" x14ac:dyDescent="0.2">
      <c r="AL1490" s="209"/>
      <c r="AM1490" s="209"/>
      <c r="AN1490" s="209"/>
    </row>
    <row r="1491" spans="38:40" x14ac:dyDescent="0.2">
      <c r="AL1491" s="209"/>
      <c r="AM1491" s="209"/>
      <c r="AN1491" s="209"/>
    </row>
    <row r="1492" spans="38:40" x14ac:dyDescent="0.2">
      <c r="AL1492" s="209"/>
      <c r="AM1492" s="209"/>
      <c r="AN1492" s="209"/>
    </row>
    <row r="1493" spans="38:40" x14ac:dyDescent="0.2">
      <c r="AL1493" s="209"/>
      <c r="AM1493" s="209"/>
      <c r="AN1493" s="209"/>
    </row>
    <row r="1494" spans="38:40" x14ac:dyDescent="0.2">
      <c r="AL1494" s="209"/>
      <c r="AM1494" s="209"/>
      <c r="AN1494" s="209"/>
    </row>
    <row r="1495" spans="38:40" x14ac:dyDescent="0.2">
      <c r="AL1495" s="209"/>
      <c r="AM1495" s="209"/>
      <c r="AN1495" s="209"/>
    </row>
    <row r="1496" spans="38:40" x14ac:dyDescent="0.2">
      <c r="AL1496" s="209"/>
      <c r="AM1496" s="209"/>
      <c r="AN1496" s="209"/>
    </row>
    <row r="1497" spans="38:40" x14ac:dyDescent="0.2">
      <c r="AL1497" s="209"/>
      <c r="AM1497" s="209"/>
      <c r="AN1497" s="209"/>
    </row>
    <row r="1498" spans="38:40" x14ac:dyDescent="0.2">
      <c r="AL1498" s="209"/>
      <c r="AM1498" s="209"/>
      <c r="AN1498" s="209"/>
    </row>
    <row r="1499" spans="38:40" x14ac:dyDescent="0.2">
      <c r="AL1499" s="209"/>
      <c r="AM1499" s="209"/>
      <c r="AN1499" s="209"/>
    </row>
    <row r="1500" spans="38:40" x14ac:dyDescent="0.2">
      <c r="AL1500" s="209"/>
      <c r="AM1500" s="209"/>
      <c r="AN1500" s="209"/>
    </row>
    <row r="1501" spans="38:40" x14ac:dyDescent="0.2">
      <c r="AL1501" s="209"/>
      <c r="AM1501" s="209"/>
      <c r="AN1501" s="209"/>
    </row>
    <row r="1502" spans="38:40" x14ac:dyDescent="0.2">
      <c r="AL1502" s="209"/>
      <c r="AM1502" s="209"/>
      <c r="AN1502" s="209"/>
    </row>
    <row r="1503" spans="38:40" x14ac:dyDescent="0.2">
      <c r="AL1503" s="209"/>
      <c r="AM1503" s="209"/>
      <c r="AN1503" s="209"/>
    </row>
    <row r="1504" spans="38:40" x14ac:dyDescent="0.2">
      <c r="AL1504" s="209"/>
      <c r="AM1504" s="209"/>
      <c r="AN1504" s="209"/>
    </row>
    <row r="1505" spans="38:40" x14ac:dyDescent="0.2">
      <c r="AL1505" s="209"/>
      <c r="AM1505" s="209"/>
      <c r="AN1505" s="209"/>
    </row>
    <row r="1506" spans="38:40" x14ac:dyDescent="0.2">
      <c r="AL1506" s="209"/>
      <c r="AM1506" s="209"/>
      <c r="AN1506" s="209"/>
    </row>
    <row r="1507" spans="38:40" x14ac:dyDescent="0.2">
      <c r="AL1507" s="209"/>
      <c r="AM1507" s="209"/>
      <c r="AN1507" s="209"/>
    </row>
    <row r="1508" spans="38:40" x14ac:dyDescent="0.2">
      <c r="AL1508" s="209"/>
      <c r="AM1508" s="209"/>
      <c r="AN1508" s="209"/>
    </row>
    <row r="1509" spans="38:40" x14ac:dyDescent="0.2">
      <c r="AL1509" s="209"/>
      <c r="AM1509" s="209"/>
      <c r="AN1509" s="209"/>
    </row>
    <row r="1510" spans="38:40" x14ac:dyDescent="0.2">
      <c r="AL1510" s="209"/>
      <c r="AM1510" s="209"/>
      <c r="AN1510" s="209"/>
    </row>
    <row r="1511" spans="38:40" x14ac:dyDescent="0.2">
      <c r="AL1511" s="209"/>
      <c r="AM1511" s="209"/>
      <c r="AN1511" s="209"/>
    </row>
    <row r="1512" spans="38:40" x14ac:dyDescent="0.2">
      <c r="AL1512" s="209"/>
      <c r="AM1512" s="209"/>
      <c r="AN1512" s="209"/>
    </row>
    <row r="1513" spans="38:40" x14ac:dyDescent="0.2">
      <c r="AL1513" s="209"/>
      <c r="AM1513" s="209"/>
      <c r="AN1513" s="209"/>
    </row>
    <row r="1514" spans="38:40" x14ac:dyDescent="0.2">
      <c r="AL1514" s="209"/>
      <c r="AM1514" s="209"/>
      <c r="AN1514" s="209"/>
    </row>
    <row r="1515" spans="38:40" x14ac:dyDescent="0.2">
      <c r="AL1515" s="209"/>
      <c r="AM1515" s="209"/>
      <c r="AN1515" s="209"/>
    </row>
    <row r="1516" spans="38:40" x14ac:dyDescent="0.2">
      <c r="AL1516" s="209"/>
      <c r="AM1516" s="209"/>
      <c r="AN1516" s="209"/>
    </row>
    <row r="1517" spans="38:40" x14ac:dyDescent="0.2">
      <c r="AL1517" s="209"/>
      <c r="AM1517" s="209"/>
      <c r="AN1517" s="209"/>
    </row>
    <row r="1518" spans="38:40" x14ac:dyDescent="0.2">
      <c r="AL1518" s="209"/>
      <c r="AM1518" s="209"/>
      <c r="AN1518" s="209"/>
    </row>
    <row r="1519" spans="38:40" x14ac:dyDescent="0.2">
      <c r="AL1519" s="209"/>
      <c r="AM1519" s="209"/>
      <c r="AN1519" s="209"/>
    </row>
    <row r="1520" spans="38:40" x14ac:dyDescent="0.2">
      <c r="AL1520" s="209"/>
      <c r="AM1520" s="209"/>
      <c r="AN1520" s="209"/>
    </row>
    <row r="1521" spans="38:40" x14ac:dyDescent="0.2">
      <c r="AL1521" s="209"/>
      <c r="AM1521" s="209"/>
      <c r="AN1521" s="209"/>
    </row>
    <row r="1522" spans="38:40" x14ac:dyDescent="0.2">
      <c r="AL1522" s="209"/>
      <c r="AM1522" s="209"/>
      <c r="AN1522" s="209"/>
    </row>
    <row r="1523" spans="38:40" x14ac:dyDescent="0.2">
      <c r="AL1523" s="209"/>
      <c r="AM1523" s="209"/>
      <c r="AN1523" s="209"/>
    </row>
    <row r="1524" spans="38:40" x14ac:dyDescent="0.2">
      <c r="AL1524" s="209"/>
      <c r="AM1524" s="209"/>
      <c r="AN1524" s="209"/>
    </row>
    <row r="1525" spans="38:40" x14ac:dyDescent="0.2">
      <c r="AL1525" s="209"/>
      <c r="AM1525" s="209"/>
      <c r="AN1525" s="209"/>
    </row>
    <row r="1526" spans="38:40" x14ac:dyDescent="0.2">
      <c r="AL1526" s="209"/>
      <c r="AM1526" s="209"/>
      <c r="AN1526" s="209"/>
    </row>
    <row r="1527" spans="38:40" x14ac:dyDescent="0.2">
      <c r="AL1527" s="209"/>
      <c r="AM1527" s="209"/>
      <c r="AN1527" s="209"/>
    </row>
    <row r="1528" spans="38:40" x14ac:dyDescent="0.2">
      <c r="AL1528" s="209"/>
      <c r="AM1528" s="209"/>
      <c r="AN1528" s="209"/>
    </row>
    <row r="1529" spans="38:40" x14ac:dyDescent="0.2">
      <c r="AL1529" s="209"/>
      <c r="AM1529" s="209"/>
      <c r="AN1529" s="209"/>
    </row>
    <row r="1530" spans="38:40" x14ac:dyDescent="0.2">
      <c r="AL1530" s="209"/>
      <c r="AM1530" s="209"/>
      <c r="AN1530" s="209"/>
    </row>
    <row r="1531" spans="38:40" x14ac:dyDescent="0.2">
      <c r="AL1531" s="209"/>
      <c r="AM1531" s="209"/>
      <c r="AN1531" s="209"/>
    </row>
    <row r="1532" spans="38:40" x14ac:dyDescent="0.2">
      <c r="AL1532" s="209"/>
      <c r="AM1532" s="209"/>
      <c r="AN1532" s="209"/>
    </row>
    <row r="1533" spans="38:40" x14ac:dyDescent="0.2">
      <c r="AL1533" s="209"/>
      <c r="AM1533" s="209"/>
      <c r="AN1533" s="209"/>
    </row>
    <row r="1534" spans="38:40" x14ac:dyDescent="0.2">
      <c r="AL1534" s="209"/>
      <c r="AM1534" s="209"/>
      <c r="AN1534" s="209"/>
    </row>
    <row r="1535" spans="38:40" x14ac:dyDescent="0.2">
      <c r="AL1535" s="209"/>
      <c r="AM1535" s="209"/>
      <c r="AN1535" s="209"/>
    </row>
    <row r="1536" spans="38:40" x14ac:dyDescent="0.2">
      <c r="AL1536" s="209"/>
      <c r="AM1536" s="209"/>
      <c r="AN1536" s="209"/>
    </row>
    <row r="1537" spans="38:40" x14ac:dyDescent="0.2">
      <c r="AL1537" s="209"/>
      <c r="AM1537" s="209"/>
      <c r="AN1537" s="209"/>
    </row>
    <row r="1538" spans="38:40" x14ac:dyDescent="0.2">
      <c r="AL1538" s="209"/>
      <c r="AM1538" s="209"/>
      <c r="AN1538" s="209"/>
    </row>
    <row r="1539" spans="38:40" x14ac:dyDescent="0.2">
      <c r="AL1539" s="209"/>
      <c r="AM1539" s="209"/>
      <c r="AN1539" s="209"/>
    </row>
    <row r="1540" spans="38:40" x14ac:dyDescent="0.2">
      <c r="AL1540" s="209"/>
      <c r="AM1540" s="209"/>
      <c r="AN1540" s="209"/>
    </row>
    <row r="1541" spans="38:40" x14ac:dyDescent="0.2">
      <c r="AL1541" s="209"/>
      <c r="AM1541" s="209"/>
      <c r="AN1541" s="209"/>
    </row>
    <row r="1542" spans="38:40" x14ac:dyDescent="0.2">
      <c r="AL1542" s="209"/>
      <c r="AM1542" s="209"/>
      <c r="AN1542" s="209"/>
    </row>
    <row r="1543" spans="38:40" x14ac:dyDescent="0.2">
      <c r="AL1543" s="209"/>
      <c r="AM1543" s="209"/>
      <c r="AN1543" s="209"/>
    </row>
    <row r="1544" spans="38:40" x14ac:dyDescent="0.2">
      <c r="AL1544" s="209"/>
      <c r="AM1544" s="209"/>
      <c r="AN1544" s="209"/>
    </row>
    <row r="1545" spans="38:40" x14ac:dyDescent="0.2">
      <c r="AL1545" s="209"/>
      <c r="AM1545" s="209"/>
      <c r="AN1545" s="209"/>
    </row>
    <row r="1546" spans="38:40" x14ac:dyDescent="0.2">
      <c r="AL1546" s="209"/>
      <c r="AM1546" s="209"/>
      <c r="AN1546" s="209"/>
    </row>
    <row r="1547" spans="38:40" x14ac:dyDescent="0.2">
      <c r="AL1547" s="209"/>
      <c r="AM1547" s="209"/>
      <c r="AN1547" s="209"/>
    </row>
    <row r="1548" spans="38:40" x14ac:dyDescent="0.2">
      <c r="AL1548" s="209"/>
      <c r="AM1548" s="209"/>
      <c r="AN1548" s="209"/>
    </row>
    <row r="1549" spans="38:40" x14ac:dyDescent="0.2">
      <c r="AL1549" s="209"/>
      <c r="AM1549" s="209"/>
      <c r="AN1549" s="209"/>
    </row>
    <row r="1550" spans="38:40" x14ac:dyDescent="0.2">
      <c r="AL1550" s="209"/>
      <c r="AM1550" s="209"/>
      <c r="AN1550" s="209"/>
    </row>
    <row r="1551" spans="38:40" x14ac:dyDescent="0.2">
      <c r="AL1551" s="209"/>
      <c r="AM1551" s="209"/>
      <c r="AN1551" s="209"/>
    </row>
    <row r="1552" spans="38:40" x14ac:dyDescent="0.2">
      <c r="AL1552" s="209"/>
      <c r="AM1552" s="209"/>
      <c r="AN1552" s="209"/>
    </row>
    <row r="1553" spans="38:40" x14ac:dyDescent="0.2">
      <c r="AL1553" s="209"/>
      <c r="AM1553" s="209"/>
      <c r="AN1553" s="209"/>
    </row>
    <row r="1554" spans="38:40" x14ac:dyDescent="0.2">
      <c r="AL1554" s="209"/>
      <c r="AM1554" s="209"/>
      <c r="AN1554" s="209"/>
    </row>
    <row r="1555" spans="38:40" x14ac:dyDescent="0.2">
      <c r="AL1555" s="209"/>
      <c r="AM1555" s="209"/>
      <c r="AN1555" s="209"/>
    </row>
    <row r="1556" spans="38:40" x14ac:dyDescent="0.2">
      <c r="AL1556" s="209"/>
      <c r="AM1556" s="209"/>
      <c r="AN1556" s="209"/>
    </row>
    <row r="1557" spans="38:40" x14ac:dyDescent="0.2">
      <c r="AL1557" s="209"/>
      <c r="AM1557" s="209"/>
      <c r="AN1557" s="209"/>
    </row>
    <row r="1558" spans="38:40" x14ac:dyDescent="0.2">
      <c r="AL1558" s="209"/>
      <c r="AM1558" s="209"/>
      <c r="AN1558" s="209"/>
    </row>
    <row r="1559" spans="38:40" x14ac:dyDescent="0.2">
      <c r="AL1559" s="209"/>
      <c r="AM1559" s="209"/>
      <c r="AN1559" s="209"/>
    </row>
    <row r="1560" spans="38:40" x14ac:dyDescent="0.2">
      <c r="AL1560" s="209"/>
      <c r="AM1560" s="209"/>
      <c r="AN1560" s="209"/>
    </row>
    <row r="1561" spans="38:40" x14ac:dyDescent="0.2">
      <c r="AL1561" s="209"/>
      <c r="AM1561" s="209"/>
      <c r="AN1561" s="209"/>
    </row>
    <row r="1562" spans="38:40" x14ac:dyDescent="0.2">
      <c r="AL1562" s="209"/>
      <c r="AM1562" s="209"/>
      <c r="AN1562" s="209"/>
    </row>
    <row r="1563" spans="38:40" x14ac:dyDescent="0.2">
      <c r="AL1563" s="209"/>
      <c r="AM1563" s="209"/>
      <c r="AN1563" s="209"/>
    </row>
    <row r="1564" spans="38:40" x14ac:dyDescent="0.2">
      <c r="AL1564" s="209"/>
      <c r="AM1564" s="209"/>
      <c r="AN1564" s="209"/>
    </row>
    <row r="1565" spans="38:40" x14ac:dyDescent="0.2">
      <c r="AL1565" s="209"/>
      <c r="AM1565" s="209"/>
      <c r="AN1565" s="209"/>
    </row>
    <row r="1566" spans="38:40" x14ac:dyDescent="0.2">
      <c r="AL1566" s="209"/>
      <c r="AM1566" s="209"/>
      <c r="AN1566" s="209"/>
    </row>
    <row r="1567" spans="38:40" x14ac:dyDescent="0.2">
      <c r="AL1567" s="209"/>
      <c r="AM1567" s="209"/>
      <c r="AN1567" s="209"/>
    </row>
    <row r="1568" spans="38:40" x14ac:dyDescent="0.2">
      <c r="AL1568" s="209"/>
      <c r="AM1568" s="209"/>
      <c r="AN1568" s="209"/>
    </row>
    <row r="1569" spans="38:40" x14ac:dyDescent="0.2">
      <c r="AL1569" s="209"/>
      <c r="AM1569" s="209"/>
      <c r="AN1569" s="209"/>
    </row>
    <row r="1570" spans="38:40" x14ac:dyDescent="0.2">
      <c r="AL1570" s="209"/>
      <c r="AM1570" s="209"/>
      <c r="AN1570" s="209"/>
    </row>
    <row r="1571" spans="38:40" x14ac:dyDescent="0.2">
      <c r="AL1571" s="209"/>
      <c r="AM1571" s="209"/>
      <c r="AN1571" s="209"/>
    </row>
    <row r="1572" spans="38:40" x14ac:dyDescent="0.2">
      <c r="AL1572" s="209"/>
      <c r="AM1572" s="209"/>
      <c r="AN1572" s="209"/>
    </row>
    <row r="1573" spans="38:40" x14ac:dyDescent="0.2">
      <c r="AL1573" s="209"/>
      <c r="AM1573" s="209"/>
      <c r="AN1573" s="209"/>
    </row>
    <row r="1574" spans="38:40" x14ac:dyDescent="0.2">
      <c r="AL1574" s="209"/>
      <c r="AM1574" s="209"/>
      <c r="AN1574" s="209"/>
    </row>
    <row r="1575" spans="38:40" x14ac:dyDescent="0.2">
      <c r="AL1575" s="209"/>
      <c r="AM1575" s="209"/>
      <c r="AN1575" s="209"/>
    </row>
    <row r="1576" spans="38:40" x14ac:dyDescent="0.2">
      <c r="AL1576" s="209"/>
      <c r="AM1576" s="209"/>
      <c r="AN1576" s="209"/>
    </row>
    <row r="1577" spans="38:40" x14ac:dyDescent="0.2">
      <c r="AL1577" s="209"/>
      <c r="AM1577" s="209"/>
      <c r="AN1577" s="209"/>
    </row>
    <row r="1578" spans="38:40" x14ac:dyDescent="0.2">
      <c r="AL1578" s="209"/>
      <c r="AM1578" s="209"/>
      <c r="AN1578" s="209"/>
    </row>
    <row r="1579" spans="38:40" x14ac:dyDescent="0.2">
      <c r="AL1579" s="209"/>
      <c r="AM1579" s="209"/>
      <c r="AN1579" s="209"/>
    </row>
    <row r="1580" spans="38:40" x14ac:dyDescent="0.2">
      <c r="AL1580" s="209"/>
      <c r="AM1580" s="209"/>
      <c r="AN1580" s="209"/>
    </row>
    <row r="1581" spans="38:40" x14ac:dyDescent="0.2">
      <c r="AL1581" s="209"/>
      <c r="AM1581" s="209"/>
      <c r="AN1581" s="209"/>
    </row>
    <row r="1582" spans="38:40" x14ac:dyDescent="0.2">
      <c r="AL1582" s="209"/>
      <c r="AM1582" s="209"/>
      <c r="AN1582" s="209"/>
    </row>
    <row r="1583" spans="38:40" x14ac:dyDescent="0.2">
      <c r="AL1583" s="209"/>
      <c r="AM1583" s="209"/>
      <c r="AN1583" s="209"/>
    </row>
    <row r="1584" spans="38:40" x14ac:dyDescent="0.2">
      <c r="AL1584" s="209"/>
      <c r="AM1584" s="209"/>
      <c r="AN1584" s="209"/>
    </row>
    <row r="1585" spans="38:40" x14ac:dyDescent="0.2">
      <c r="AL1585" s="209"/>
      <c r="AM1585" s="209"/>
      <c r="AN1585" s="209"/>
    </row>
    <row r="1586" spans="38:40" x14ac:dyDescent="0.2">
      <c r="AL1586" s="209"/>
      <c r="AM1586" s="209"/>
      <c r="AN1586" s="209"/>
    </row>
    <row r="1587" spans="38:40" x14ac:dyDescent="0.2">
      <c r="AL1587" s="209"/>
      <c r="AM1587" s="209"/>
      <c r="AN1587" s="209"/>
    </row>
    <row r="1588" spans="38:40" x14ac:dyDescent="0.2">
      <c r="AL1588" s="209"/>
      <c r="AM1588" s="209"/>
      <c r="AN1588" s="209"/>
    </row>
    <row r="1589" spans="38:40" x14ac:dyDescent="0.2">
      <c r="AL1589" s="209"/>
      <c r="AM1589" s="209"/>
      <c r="AN1589" s="209"/>
    </row>
    <row r="1590" spans="38:40" x14ac:dyDescent="0.2">
      <c r="AL1590" s="209"/>
      <c r="AM1590" s="209"/>
      <c r="AN1590" s="209"/>
    </row>
    <row r="1591" spans="38:40" x14ac:dyDescent="0.2">
      <c r="AL1591" s="209"/>
      <c r="AM1591" s="209"/>
      <c r="AN1591" s="209"/>
    </row>
    <row r="1592" spans="38:40" x14ac:dyDescent="0.2">
      <c r="AL1592" s="209"/>
      <c r="AM1592" s="209"/>
      <c r="AN1592" s="209"/>
    </row>
    <row r="1593" spans="38:40" x14ac:dyDescent="0.2">
      <c r="AL1593" s="209"/>
      <c r="AM1593" s="209"/>
      <c r="AN1593" s="209"/>
    </row>
    <row r="1594" spans="38:40" x14ac:dyDescent="0.2">
      <c r="AL1594" s="209"/>
      <c r="AM1594" s="209"/>
      <c r="AN1594" s="209"/>
    </row>
    <row r="1595" spans="38:40" x14ac:dyDescent="0.2">
      <c r="AL1595" s="209"/>
      <c r="AM1595" s="209"/>
      <c r="AN1595" s="209"/>
    </row>
    <row r="1596" spans="38:40" x14ac:dyDescent="0.2">
      <c r="AL1596" s="209"/>
      <c r="AM1596" s="209"/>
      <c r="AN1596" s="209"/>
    </row>
    <row r="1597" spans="38:40" x14ac:dyDescent="0.2">
      <c r="AL1597" s="209"/>
      <c r="AM1597" s="209"/>
      <c r="AN1597" s="209"/>
    </row>
    <row r="1598" spans="38:40" x14ac:dyDescent="0.2">
      <c r="AL1598" s="209"/>
      <c r="AM1598" s="209"/>
      <c r="AN1598" s="209"/>
    </row>
    <row r="1599" spans="38:40" x14ac:dyDescent="0.2">
      <c r="AL1599" s="209"/>
      <c r="AM1599" s="209"/>
      <c r="AN1599" s="209"/>
    </row>
    <row r="1600" spans="38:40" x14ac:dyDescent="0.2">
      <c r="AL1600" s="209"/>
      <c r="AM1600" s="209"/>
      <c r="AN1600" s="209"/>
    </row>
    <row r="1601" spans="38:40" x14ac:dyDescent="0.2">
      <c r="AL1601" s="209"/>
      <c r="AM1601" s="209"/>
      <c r="AN1601" s="209"/>
    </row>
    <row r="1602" spans="38:40" x14ac:dyDescent="0.2">
      <c r="AL1602" s="209"/>
      <c r="AM1602" s="209"/>
      <c r="AN1602" s="209"/>
    </row>
    <row r="1603" spans="38:40" x14ac:dyDescent="0.2">
      <c r="AL1603" s="209"/>
      <c r="AM1603" s="209"/>
      <c r="AN1603" s="209"/>
    </row>
    <row r="1604" spans="38:40" x14ac:dyDescent="0.2">
      <c r="AL1604" s="209"/>
      <c r="AM1604" s="209"/>
      <c r="AN1604" s="209"/>
    </row>
    <row r="1605" spans="38:40" x14ac:dyDescent="0.2">
      <c r="AL1605" s="209"/>
      <c r="AM1605" s="209"/>
      <c r="AN1605" s="209"/>
    </row>
    <row r="1606" spans="38:40" x14ac:dyDescent="0.2">
      <c r="AL1606" s="209"/>
      <c r="AM1606" s="209"/>
      <c r="AN1606" s="209"/>
    </row>
    <row r="1607" spans="38:40" x14ac:dyDescent="0.2">
      <c r="AL1607" s="209"/>
      <c r="AM1607" s="209"/>
      <c r="AN1607" s="209"/>
    </row>
    <row r="1608" spans="38:40" x14ac:dyDescent="0.2">
      <c r="AL1608" s="209"/>
      <c r="AM1608" s="209"/>
      <c r="AN1608" s="209"/>
    </row>
    <row r="1609" spans="38:40" x14ac:dyDescent="0.2">
      <c r="AL1609" s="209"/>
      <c r="AM1609" s="209"/>
      <c r="AN1609" s="209"/>
    </row>
    <row r="1610" spans="38:40" x14ac:dyDescent="0.2">
      <c r="AL1610" s="209"/>
      <c r="AM1610" s="209"/>
      <c r="AN1610" s="209"/>
    </row>
    <row r="1611" spans="38:40" x14ac:dyDescent="0.2">
      <c r="AL1611" s="209"/>
      <c r="AM1611" s="209"/>
      <c r="AN1611" s="209"/>
    </row>
    <row r="1612" spans="38:40" x14ac:dyDescent="0.2">
      <c r="AL1612" s="209"/>
      <c r="AM1612" s="209"/>
      <c r="AN1612" s="209"/>
    </row>
    <row r="1613" spans="38:40" x14ac:dyDescent="0.2">
      <c r="AL1613" s="209"/>
      <c r="AM1613" s="209"/>
      <c r="AN1613" s="209"/>
    </row>
    <row r="1614" spans="38:40" x14ac:dyDescent="0.2">
      <c r="AL1614" s="209"/>
      <c r="AM1614" s="209"/>
      <c r="AN1614" s="209"/>
    </row>
    <row r="1615" spans="38:40" x14ac:dyDescent="0.2">
      <c r="AL1615" s="209"/>
      <c r="AM1615" s="209"/>
      <c r="AN1615" s="209"/>
    </row>
    <row r="1616" spans="38:40" x14ac:dyDescent="0.2">
      <c r="AL1616" s="209"/>
      <c r="AM1616" s="209"/>
      <c r="AN1616" s="209"/>
    </row>
    <row r="1617" spans="38:40" x14ac:dyDescent="0.2">
      <c r="AL1617" s="209"/>
      <c r="AM1617" s="209"/>
      <c r="AN1617" s="209"/>
    </row>
    <row r="1618" spans="38:40" x14ac:dyDescent="0.2">
      <c r="AL1618" s="209"/>
      <c r="AM1618" s="209"/>
      <c r="AN1618" s="209"/>
    </row>
    <row r="1619" spans="38:40" x14ac:dyDescent="0.2">
      <c r="AL1619" s="209"/>
      <c r="AM1619" s="209"/>
      <c r="AN1619" s="209"/>
    </row>
    <row r="1620" spans="38:40" x14ac:dyDescent="0.2">
      <c r="AL1620" s="209"/>
      <c r="AM1620" s="209"/>
      <c r="AN1620" s="209"/>
    </row>
    <row r="1621" spans="38:40" x14ac:dyDescent="0.2">
      <c r="AL1621" s="209"/>
      <c r="AM1621" s="209"/>
      <c r="AN1621" s="209"/>
    </row>
    <row r="1622" spans="38:40" x14ac:dyDescent="0.2">
      <c r="AL1622" s="209"/>
      <c r="AM1622" s="209"/>
      <c r="AN1622" s="209"/>
    </row>
    <row r="1623" spans="38:40" x14ac:dyDescent="0.2">
      <c r="AL1623" s="209"/>
      <c r="AM1623" s="209"/>
      <c r="AN1623" s="209"/>
    </row>
    <row r="1624" spans="38:40" x14ac:dyDescent="0.2">
      <c r="AL1624" s="209"/>
      <c r="AM1624" s="209"/>
      <c r="AN1624" s="209"/>
    </row>
    <row r="1625" spans="38:40" x14ac:dyDescent="0.2">
      <c r="AL1625" s="209"/>
      <c r="AM1625" s="209"/>
      <c r="AN1625" s="209"/>
    </row>
    <row r="1626" spans="38:40" x14ac:dyDescent="0.2">
      <c r="AL1626" s="209"/>
      <c r="AM1626" s="209"/>
      <c r="AN1626" s="209"/>
    </row>
    <row r="1627" spans="38:40" x14ac:dyDescent="0.2">
      <c r="AL1627" s="209"/>
      <c r="AM1627" s="209"/>
      <c r="AN1627" s="209"/>
    </row>
    <row r="1628" spans="38:40" x14ac:dyDescent="0.2">
      <c r="AL1628" s="209"/>
      <c r="AM1628" s="209"/>
      <c r="AN1628" s="209"/>
    </row>
    <row r="1629" spans="38:40" x14ac:dyDescent="0.2">
      <c r="AL1629" s="209"/>
      <c r="AM1629" s="209"/>
      <c r="AN1629" s="209"/>
    </row>
    <row r="1630" spans="38:40" x14ac:dyDescent="0.2">
      <c r="AL1630" s="209"/>
      <c r="AM1630" s="209"/>
      <c r="AN1630" s="209"/>
    </row>
    <row r="1631" spans="38:40" x14ac:dyDescent="0.2">
      <c r="AL1631" s="209"/>
      <c r="AM1631" s="209"/>
      <c r="AN1631" s="209"/>
    </row>
    <row r="1632" spans="38:40" x14ac:dyDescent="0.2">
      <c r="AL1632" s="209"/>
      <c r="AM1632" s="209"/>
      <c r="AN1632" s="209"/>
    </row>
    <row r="1633" spans="38:40" x14ac:dyDescent="0.2">
      <c r="AL1633" s="209"/>
      <c r="AM1633" s="209"/>
      <c r="AN1633" s="209"/>
    </row>
    <row r="1634" spans="38:40" x14ac:dyDescent="0.2">
      <c r="AL1634" s="209"/>
      <c r="AM1634" s="209"/>
      <c r="AN1634" s="209"/>
    </row>
    <row r="1635" spans="38:40" x14ac:dyDescent="0.2">
      <c r="AL1635" s="209"/>
      <c r="AM1635" s="209"/>
      <c r="AN1635" s="209"/>
    </row>
    <row r="1636" spans="38:40" x14ac:dyDescent="0.2">
      <c r="AL1636" s="209"/>
      <c r="AM1636" s="209"/>
      <c r="AN1636" s="209"/>
    </row>
    <row r="1637" spans="38:40" x14ac:dyDescent="0.2">
      <c r="AL1637" s="209"/>
      <c r="AM1637" s="209"/>
      <c r="AN1637" s="209"/>
    </row>
    <row r="1638" spans="38:40" x14ac:dyDescent="0.2">
      <c r="AL1638" s="209"/>
      <c r="AM1638" s="209"/>
      <c r="AN1638" s="209"/>
    </row>
    <row r="1639" spans="38:40" x14ac:dyDescent="0.2">
      <c r="AL1639" s="209"/>
      <c r="AM1639" s="209"/>
      <c r="AN1639" s="209"/>
    </row>
    <row r="1640" spans="38:40" x14ac:dyDescent="0.2">
      <c r="AL1640" s="209"/>
      <c r="AM1640" s="209"/>
      <c r="AN1640" s="209"/>
    </row>
    <row r="1641" spans="38:40" x14ac:dyDescent="0.2">
      <c r="AL1641" s="209"/>
      <c r="AM1641" s="209"/>
      <c r="AN1641" s="209"/>
    </row>
    <row r="1642" spans="38:40" x14ac:dyDescent="0.2">
      <c r="AL1642" s="209"/>
      <c r="AM1642" s="209"/>
      <c r="AN1642" s="209"/>
    </row>
    <row r="1643" spans="38:40" x14ac:dyDescent="0.2">
      <c r="AL1643" s="209"/>
      <c r="AM1643" s="209"/>
      <c r="AN1643" s="209"/>
    </row>
    <row r="1644" spans="38:40" x14ac:dyDescent="0.2">
      <c r="AL1644" s="209"/>
      <c r="AM1644" s="209"/>
      <c r="AN1644" s="209"/>
    </row>
    <row r="1645" spans="38:40" x14ac:dyDescent="0.2">
      <c r="AL1645" s="209"/>
      <c r="AM1645" s="209"/>
      <c r="AN1645" s="209"/>
    </row>
    <row r="1646" spans="38:40" x14ac:dyDescent="0.2">
      <c r="AL1646" s="209"/>
      <c r="AM1646" s="209"/>
      <c r="AN1646" s="209"/>
    </row>
    <row r="1647" spans="38:40" x14ac:dyDescent="0.2">
      <c r="AL1647" s="209"/>
      <c r="AM1647" s="209"/>
      <c r="AN1647" s="209"/>
    </row>
    <row r="1648" spans="38:40" x14ac:dyDescent="0.2">
      <c r="AL1648" s="209"/>
      <c r="AM1648" s="209"/>
      <c r="AN1648" s="209"/>
    </row>
    <row r="1649" spans="38:40" x14ac:dyDescent="0.2">
      <c r="AL1649" s="209"/>
      <c r="AM1649" s="209"/>
      <c r="AN1649" s="209"/>
    </row>
    <row r="1650" spans="38:40" x14ac:dyDescent="0.2">
      <c r="AL1650" s="209"/>
      <c r="AM1650" s="209"/>
      <c r="AN1650" s="209"/>
    </row>
    <row r="1651" spans="38:40" x14ac:dyDescent="0.2">
      <c r="AL1651" s="209"/>
      <c r="AM1651" s="209"/>
      <c r="AN1651" s="209"/>
    </row>
    <row r="1652" spans="38:40" x14ac:dyDescent="0.2">
      <c r="AL1652" s="209"/>
      <c r="AM1652" s="209"/>
      <c r="AN1652" s="209"/>
    </row>
    <row r="1653" spans="38:40" x14ac:dyDescent="0.2">
      <c r="AL1653" s="209"/>
      <c r="AM1653" s="209"/>
      <c r="AN1653" s="209"/>
    </row>
    <row r="1654" spans="38:40" x14ac:dyDescent="0.2">
      <c r="AL1654" s="209"/>
      <c r="AM1654" s="209"/>
      <c r="AN1654" s="209"/>
    </row>
    <row r="1655" spans="38:40" x14ac:dyDescent="0.2">
      <c r="AL1655" s="209"/>
      <c r="AM1655" s="209"/>
      <c r="AN1655" s="209"/>
    </row>
    <row r="1656" spans="38:40" x14ac:dyDescent="0.2">
      <c r="AL1656" s="209"/>
      <c r="AM1656" s="209"/>
      <c r="AN1656" s="209"/>
    </row>
    <row r="1657" spans="38:40" x14ac:dyDescent="0.2">
      <c r="AL1657" s="209"/>
      <c r="AM1657" s="209"/>
      <c r="AN1657" s="209"/>
    </row>
    <row r="1658" spans="38:40" x14ac:dyDescent="0.2">
      <c r="AL1658" s="209"/>
      <c r="AM1658" s="209"/>
      <c r="AN1658" s="209"/>
    </row>
    <row r="1659" spans="38:40" x14ac:dyDescent="0.2">
      <c r="AL1659" s="209"/>
      <c r="AM1659" s="209"/>
      <c r="AN1659" s="209"/>
    </row>
    <row r="1660" spans="38:40" x14ac:dyDescent="0.2">
      <c r="AL1660" s="209"/>
      <c r="AM1660" s="209"/>
      <c r="AN1660" s="209"/>
    </row>
    <row r="1661" spans="38:40" x14ac:dyDescent="0.2">
      <c r="AL1661" s="209"/>
      <c r="AM1661" s="209"/>
      <c r="AN1661" s="209"/>
    </row>
    <row r="1662" spans="38:40" x14ac:dyDescent="0.2">
      <c r="AL1662" s="209"/>
      <c r="AM1662" s="209"/>
      <c r="AN1662" s="209"/>
    </row>
    <row r="1663" spans="38:40" x14ac:dyDescent="0.2">
      <c r="AL1663" s="209"/>
      <c r="AM1663" s="209"/>
      <c r="AN1663" s="209"/>
    </row>
    <row r="1664" spans="38:40" x14ac:dyDescent="0.2">
      <c r="AL1664" s="209"/>
      <c r="AM1664" s="209"/>
      <c r="AN1664" s="209"/>
    </row>
    <row r="1665" spans="38:40" x14ac:dyDescent="0.2">
      <c r="AL1665" s="209"/>
      <c r="AM1665" s="209"/>
      <c r="AN1665" s="209"/>
    </row>
    <row r="1666" spans="38:40" x14ac:dyDescent="0.2">
      <c r="AL1666" s="209"/>
      <c r="AM1666" s="209"/>
      <c r="AN1666" s="209"/>
    </row>
    <row r="1667" spans="38:40" x14ac:dyDescent="0.2">
      <c r="AL1667" s="209"/>
      <c r="AM1667" s="209"/>
      <c r="AN1667" s="209"/>
    </row>
    <row r="1668" spans="38:40" x14ac:dyDescent="0.2">
      <c r="AL1668" s="209"/>
      <c r="AM1668" s="209"/>
      <c r="AN1668" s="209"/>
    </row>
    <row r="1669" spans="38:40" x14ac:dyDescent="0.2">
      <c r="AL1669" s="209"/>
      <c r="AM1669" s="209"/>
      <c r="AN1669" s="209"/>
    </row>
    <row r="1670" spans="38:40" x14ac:dyDescent="0.2">
      <c r="AL1670" s="209"/>
      <c r="AM1670" s="209"/>
      <c r="AN1670" s="209"/>
    </row>
    <row r="1671" spans="38:40" x14ac:dyDescent="0.2">
      <c r="AL1671" s="209"/>
      <c r="AM1671" s="209"/>
      <c r="AN1671" s="209"/>
    </row>
    <row r="1672" spans="38:40" x14ac:dyDescent="0.2">
      <c r="AL1672" s="209"/>
      <c r="AM1672" s="209"/>
      <c r="AN1672" s="209"/>
    </row>
    <row r="1673" spans="38:40" x14ac:dyDescent="0.2">
      <c r="AL1673" s="209"/>
      <c r="AM1673" s="209"/>
      <c r="AN1673" s="209"/>
    </row>
    <row r="1674" spans="38:40" x14ac:dyDescent="0.2">
      <c r="AL1674" s="209"/>
      <c r="AM1674" s="209"/>
      <c r="AN1674" s="209"/>
    </row>
    <row r="1675" spans="38:40" x14ac:dyDescent="0.2">
      <c r="AL1675" s="209"/>
      <c r="AM1675" s="209"/>
      <c r="AN1675" s="209"/>
    </row>
    <row r="1676" spans="38:40" x14ac:dyDescent="0.2">
      <c r="AL1676" s="209"/>
      <c r="AM1676" s="209"/>
      <c r="AN1676" s="209"/>
    </row>
    <row r="1677" spans="38:40" x14ac:dyDescent="0.2">
      <c r="AL1677" s="209"/>
      <c r="AM1677" s="209"/>
      <c r="AN1677" s="209"/>
    </row>
    <row r="1678" spans="38:40" x14ac:dyDescent="0.2">
      <c r="AL1678" s="209"/>
      <c r="AM1678" s="209"/>
      <c r="AN1678" s="209"/>
    </row>
    <row r="1679" spans="38:40" x14ac:dyDescent="0.2">
      <c r="AL1679" s="209"/>
      <c r="AM1679" s="209"/>
      <c r="AN1679" s="209"/>
    </row>
    <row r="1680" spans="38:40" x14ac:dyDescent="0.2">
      <c r="AL1680" s="209"/>
      <c r="AM1680" s="209"/>
      <c r="AN1680" s="209"/>
    </row>
    <row r="1681" spans="38:40" x14ac:dyDescent="0.2">
      <c r="AL1681" s="209"/>
      <c r="AM1681" s="209"/>
      <c r="AN1681" s="209"/>
    </row>
    <row r="1682" spans="38:40" x14ac:dyDescent="0.2">
      <c r="AL1682" s="209"/>
      <c r="AM1682" s="209"/>
      <c r="AN1682" s="209"/>
    </row>
    <row r="1683" spans="38:40" x14ac:dyDescent="0.2">
      <c r="AL1683" s="209"/>
      <c r="AM1683" s="209"/>
      <c r="AN1683" s="209"/>
    </row>
    <row r="1684" spans="38:40" x14ac:dyDescent="0.2">
      <c r="AL1684" s="209"/>
      <c r="AM1684" s="209"/>
      <c r="AN1684" s="209"/>
    </row>
    <row r="1685" spans="38:40" x14ac:dyDescent="0.2">
      <c r="AL1685" s="209"/>
      <c r="AM1685" s="209"/>
      <c r="AN1685" s="209"/>
    </row>
    <row r="1686" spans="38:40" x14ac:dyDescent="0.2">
      <c r="AL1686" s="209"/>
      <c r="AM1686" s="209"/>
      <c r="AN1686" s="209"/>
    </row>
    <row r="1687" spans="38:40" x14ac:dyDescent="0.2">
      <c r="AL1687" s="209"/>
      <c r="AM1687" s="209"/>
      <c r="AN1687" s="209"/>
    </row>
    <row r="1688" spans="38:40" x14ac:dyDescent="0.2">
      <c r="AL1688" s="209"/>
      <c r="AM1688" s="209"/>
      <c r="AN1688" s="209"/>
    </row>
    <row r="1689" spans="38:40" x14ac:dyDescent="0.2">
      <c r="AL1689" s="209"/>
      <c r="AM1689" s="209"/>
      <c r="AN1689" s="209"/>
    </row>
    <row r="1690" spans="38:40" x14ac:dyDescent="0.2">
      <c r="AL1690" s="209"/>
      <c r="AM1690" s="209"/>
      <c r="AN1690" s="209"/>
    </row>
    <row r="1691" spans="38:40" x14ac:dyDescent="0.2">
      <c r="AL1691" s="209"/>
      <c r="AM1691" s="209"/>
      <c r="AN1691" s="209"/>
    </row>
    <row r="1692" spans="38:40" x14ac:dyDescent="0.2">
      <c r="AL1692" s="209"/>
      <c r="AM1692" s="209"/>
      <c r="AN1692" s="209"/>
    </row>
    <row r="1693" spans="38:40" x14ac:dyDescent="0.2">
      <c r="AL1693" s="209"/>
      <c r="AM1693" s="209"/>
      <c r="AN1693" s="209"/>
    </row>
    <row r="1694" spans="38:40" x14ac:dyDescent="0.2">
      <c r="AL1694" s="209"/>
      <c r="AM1694" s="209"/>
      <c r="AN1694" s="209"/>
    </row>
    <row r="1695" spans="38:40" x14ac:dyDescent="0.2">
      <c r="AL1695" s="209"/>
      <c r="AM1695" s="209"/>
      <c r="AN1695" s="209"/>
    </row>
    <row r="1696" spans="38:40" x14ac:dyDescent="0.2">
      <c r="AL1696" s="209"/>
      <c r="AM1696" s="209"/>
      <c r="AN1696" s="209"/>
    </row>
    <row r="1697" spans="38:40" x14ac:dyDescent="0.2">
      <c r="AL1697" s="209"/>
      <c r="AM1697" s="209"/>
      <c r="AN1697" s="209"/>
    </row>
    <row r="1698" spans="38:40" x14ac:dyDescent="0.2">
      <c r="AL1698" s="209"/>
      <c r="AM1698" s="209"/>
      <c r="AN1698" s="209"/>
    </row>
    <row r="1699" spans="38:40" x14ac:dyDescent="0.2">
      <c r="AL1699" s="209"/>
      <c r="AM1699" s="209"/>
      <c r="AN1699" s="209"/>
    </row>
    <row r="1700" spans="38:40" x14ac:dyDescent="0.2">
      <c r="AL1700" s="209"/>
      <c r="AM1700" s="209"/>
      <c r="AN1700" s="209"/>
    </row>
    <row r="1701" spans="38:40" x14ac:dyDescent="0.2">
      <c r="AL1701" s="209"/>
      <c r="AM1701" s="209"/>
      <c r="AN1701" s="209"/>
    </row>
    <row r="1702" spans="38:40" x14ac:dyDescent="0.2">
      <c r="AL1702" s="209"/>
      <c r="AM1702" s="209"/>
      <c r="AN1702" s="209"/>
    </row>
    <row r="1703" spans="38:40" x14ac:dyDescent="0.2">
      <c r="AL1703" s="209"/>
      <c r="AM1703" s="209"/>
      <c r="AN1703" s="209"/>
    </row>
    <row r="1704" spans="38:40" x14ac:dyDescent="0.2">
      <c r="AL1704" s="209"/>
      <c r="AM1704" s="209"/>
      <c r="AN1704" s="209"/>
    </row>
    <row r="1705" spans="38:40" x14ac:dyDescent="0.2">
      <c r="AL1705" s="209"/>
      <c r="AM1705" s="209"/>
      <c r="AN1705" s="209"/>
    </row>
    <row r="1706" spans="38:40" x14ac:dyDescent="0.2">
      <c r="AL1706" s="209"/>
      <c r="AM1706" s="209"/>
      <c r="AN1706" s="209"/>
    </row>
    <row r="1707" spans="38:40" x14ac:dyDescent="0.2">
      <c r="AL1707" s="209"/>
      <c r="AM1707" s="209"/>
      <c r="AN1707" s="209"/>
    </row>
    <row r="1708" spans="38:40" x14ac:dyDescent="0.2">
      <c r="AL1708" s="209"/>
      <c r="AM1708" s="209"/>
      <c r="AN1708" s="209"/>
    </row>
    <row r="1709" spans="38:40" x14ac:dyDescent="0.2">
      <c r="AL1709" s="209"/>
      <c r="AM1709" s="209"/>
      <c r="AN1709" s="209"/>
    </row>
    <row r="1710" spans="38:40" x14ac:dyDescent="0.2">
      <c r="AL1710" s="209"/>
      <c r="AM1710" s="209"/>
      <c r="AN1710" s="209"/>
    </row>
  </sheetData>
  <hyperlinks>
    <hyperlink ref="A5" r:id="rId1" xr:uid="{C6054A8C-A2DD-4976-B323-6339D22F770D}"/>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O108"/>
  <sheetViews>
    <sheetView topLeftCell="A43" workbookViewId="0">
      <selection activeCell="T565" sqref="T565"/>
    </sheetView>
    <sheetView workbookViewId="1"/>
  </sheetViews>
  <sheetFormatPr defaultRowHeight="12.75" outlineLevelCol="1" x14ac:dyDescent="0.2"/>
  <cols>
    <col min="1" max="1" width="18.28515625" style="105" customWidth="1"/>
    <col min="2" max="2" width="10.5703125" customWidth="1"/>
    <col min="3" max="3" width="9.140625" customWidth="1"/>
    <col min="6" max="6" width="10.42578125" customWidth="1"/>
    <col min="7" max="7" width="16.5703125" customWidth="1"/>
    <col min="8" max="8" width="46" customWidth="1"/>
    <col min="9" max="9" width="19.42578125" style="161" customWidth="1"/>
    <col min="10" max="10" width="23.42578125" customWidth="1"/>
    <col min="11" max="11" width="25.42578125" customWidth="1"/>
    <col min="12" max="14" width="0" hidden="1" customWidth="1" outlineLevel="1"/>
    <col min="15" max="15" width="9.140625" collapsed="1"/>
  </cols>
  <sheetData>
    <row r="1" spans="1:14" ht="12.75" customHeight="1" x14ac:dyDescent="0.2">
      <c r="A1" s="504" t="s">
        <v>3422</v>
      </c>
      <c r="B1" s="165"/>
      <c r="C1" s="165"/>
      <c r="D1" s="165"/>
      <c r="E1" s="165"/>
      <c r="F1" s="165"/>
      <c r="G1" s="165"/>
      <c r="H1" s="165"/>
      <c r="I1" s="166"/>
      <c r="J1" s="165"/>
      <c r="K1" s="165"/>
      <c r="L1" s="162" t="s">
        <v>1437</v>
      </c>
      <c r="M1" s="162"/>
      <c r="N1" s="162"/>
    </row>
    <row r="2" spans="1:14" ht="56.25" customHeight="1" x14ac:dyDescent="0.25">
      <c r="A2" s="167" t="s">
        <v>1226</v>
      </c>
      <c r="B2" s="167" t="s">
        <v>815</v>
      </c>
      <c r="C2" s="167" t="s">
        <v>856</v>
      </c>
      <c r="D2" s="168" t="s">
        <v>1223</v>
      </c>
      <c r="E2" s="168" t="s">
        <v>1227</v>
      </c>
      <c r="F2" s="168" t="s">
        <v>1228</v>
      </c>
      <c r="G2" s="168" t="s">
        <v>2041</v>
      </c>
      <c r="H2" s="169" t="s">
        <v>3423</v>
      </c>
      <c r="I2" s="170" t="s">
        <v>804</v>
      </c>
      <c r="J2" s="168" t="s">
        <v>1221</v>
      </c>
      <c r="K2" s="168" t="s">
        <v>1222</v>
      </c>
      <c r="L2" s="163" t="s">
        <v>868</v>
      </c>
      <c r="M2" s="163" t="s">
        <v>809</v>
      </c>
      <c r="N2" s="163" t="s">
        <v>805</v>
      </c>
    </row>
    <row r="3" spans="1:14" ht="12.75" customHeight="1" x14ac:dyDescent="0.2">
      <c r="A3" t="s">
        <v>795</v>
      </c>
      <c r="B3" s="211">
        <v>1</v>
      </c>
      <c r="C3" t="s">
        <v>116</v>
      </c>
      <c r="D3">
        <v>2019</v>
      </c>
      <c r="F3" t="s">
        <v>7</v>
      </c>
      <c r="H3" s="105"/>
      <c r="I3" s="161" t="str">
        <f>IF(C3="LHP","P",IF(C3="RHP","P",IF(C3=0,"","H")))</f>
        <v>H</v>
      </c>
      <c r="J3">
        <f>IF(I3="H",COUNTIF($I$3:$I3,"H"),"")</f>
        <v>1</v>
      </c>
      <c r="K3" t="str">
        <f>IF(I3="P",COUNTIF($I$3:$I3,"P"),"")</f>
        <v/>
      </c>
      <c r="L3" s="162"/>
      <c r="M3" s="162"/>
      <c r="N3" s="162"/>
    </row>
    <row r="4" spans="1:14" x14ac:dyDescent="0.2">
      <c r="A4" t="s">
        <v>1413</v>
      </c>
      <c r="B4" s="211">
        <v>2</v>
      </c>
      <c r="C4" t="s">
        <v>110</v>
      </c>
      <c r="D4">
        <v>2019</v>
      </c>
      <c r="F4" t="s">
        <v>3094</v>
      </c>
      <c r="H4" s="105"/>
      <c r="I4" s="161" t="str">
        <f t="shared" ref="I4:I34" si="0">IF(C4="LHP","P",IF(C4="RHP","P",IF(C4=0,"","H")))</f>
        <v>H</v>
      </c>
      <c r="J4">
        <f>IF(I4="H",COUNTIF($I$3:$I4,"H"),"")</f>
        <v>2</v>
      </c>
      <c r="K4" t="str">
        <f>IF(I4="P",COUNTIF($I$3:$I4,"P"),"")</f>
        <v/>
      </c>
      <c r="L4" s="162"/>
      <c r="M4" s="162"/>
      <c r="N4" s="162"/>
    </row>
    <row r="5" spans="1:14" x14ac:dyDescent="0.2">
      <c r="A5" t="s">
        <v>1438</v>
      </c>
      <c r="B5" s="211">
        <v>3</v>
      </c>
      <c r="C5" t="s">
        <v>114</v>
      </c>
      <c r="D5">
        <v>2019</v>
      </c>
      <c r="F5" t="s">
        <v>717</v>
      </c>
      <c r="H5" s="105"/>
      <c r="I5" s="161" t="str">
        <f t="shared" si="0"/>
        <v>H</v>
      </c>
      <c r="J5">
        <f>IF(I5="H",COUNTIF($I$3:$I5,"H"),"")</f>
        <v>3</v>
      </c>
      <c r="K5" t="str">
        <f>IF(I5="P",COUNTIF($I$3:$I5,"P"),"")</f>
        <v/>
      </c>
      <c r="L5" s="162"/>
      <c r="M5" s="162"/>
      <c r="N5" s="162"/>
    </row>
    <row r="6" spans="1:14" x14ac:dyDescent="0.2">
      <c r="A6" t="s">
        <v>754</v>
      </c>
      <c r="B6" s="211">
        <v>4</v>
      </c>
      <c r="C6" t="s">
        <v>114</v>
      </c>
      <c r="D6">
        <v>2019</v>
      </c>
      <c r="F6" t="s">
        <v>3101</v>
      </c>
      <c r="H6" s="105"/>
      <c r="I6" s="161" t="str">
        <f t="shared" si="0"/>
        <v>H</v>
      </c>
      <c r="J6">
        <f>IF(I6="H",COUNTIF($I$3:$I6,"H"),"")</f>
        <v>4</v>
      </c>
      <c r="K6" t="str">
        <f>IF(I6="P",COUNTIF($I$3:$I6,"P"),"")</f>
        <v/>
      </c>
      <c r="L6" s="162"/>
      <c r="M6" s="162"/>
      <c r="N6" s="162"/>
    </row>
    <row r="7" spans="1:14" x14ac:dyDescent="0.2">
      <c r="A7" t="s">
        <v>3376</v>
      </c>
      <c r="B7" s="211">
        <v>5</v>
      </c>
      <c r="C7" t="s">
        <v>110</v>
      </c>
      <c r="D7">
        <v>2022</v>
      </c>
      <c r="F7" t="s">
        <v>3105</v>
      </c>
      <c r="H7" s="105"/>
      <c r="I7" s="161" t="str">
        <f t="shared" si="0"/>
        <v>H</v>
      </c>
      <c r="J7">
        <f>IF(I7="H",COUNTIF($I$3:$I7,"H"),"")</f>
        <v>5</v>
      </c>
      <c r="K7" t="str">
        <f>IF(I7="P",COUNTIF($I$3:$I7,"P"),"")</f>
        <v/>
      </c>
      <c r="L7" s="162"/>
      <c r="M7" s="162"/>
      <c r="N7" s="162"/>
    </row>
    <row r="8" spans="1:14" x14ac:dyDescent="0.2">
      <c r="A8" t="s">
        <v>2189</v>
      </c>
      <c r="B8" s="211">
        <v>6</v>
      </c>
      <c r="C8" t="s">
        <v>110</v>
      </c>
      <c r="D8">
        <v>2020</v>
      </c>
      <c r="F8" t="s">
        <v>136</v>
      </c>
      <c r="H8" s="105"/>
      <c r="I8" s="161" t="str">
        <f t="shared" si="0"/>
        <v>H</v>
      </c>
      <c r="J8">
        <f>IF(I8="H",COUNTIF($I$3:$I8,"H"),"")</f>
        <v>6</v>
      </c>
      <c r="K8" t="str">
        <f>IF(I8="P",COUNTIF($I$3:$I8,"P"),"")</f>
        <v/>
      </c>
      <c r="L8" s="162"/>
      <c r="M8" s="162"/>
      <c r="N8" s="162"/>
    </row>
    <row r="9" spans="1:14" x14ac:dyDescent="0.2">
      <c r="A9" t="s">
        <v>2204</v>
      </c>
      <c r="B9" s="211">
        <v>7</v>
      </c>
      <c r="C9" t="s">
        <v>118</v>
      </c>
      <c r="D9">
        <v>2019</v>
      </c>
      <c r="F9" t="s">
        <v>113</v>
      </c>
      <c r="H9" s="105"/>
      <c r="I9" s="161" t="str">
        <f t="shared" si="0"/>
        <v>H</v>
      </c>
      <c r="J9">
        <f>IF(I9="H",COUNTIF($I$3:$I9,"H"),"")</f>
        <v>7</v>
      </c>
      <c r="K9" t="str">
        <f>IF(I9="P",COUNTIF($I$3:$I9,"P"),"")</f>
        <v/>
      </c>
      <c r="L9" s="162"/>
      <c r="M9" s="162"/>
      <c r="N9" s="162"/>
    </row>
    <row r="10" spans="1:14" x14ac:dyDescent="0.2">
      <c r="A10" t="s">
        <v>799</v>
      </c>
      <c r="B10" s="211">
        <v>8</v>
      </c>
      <c r="C10" t="s">
        <v>114</v>
      </c>
      <c r="D10">
        <v>2019</v>
      </c>
      <c r="F10" t="s">
        <v>134</v>
      </c>
      <c r="H10" s="105"/>
      <c r="I10" s="161" t="str">
        <f t="shared" si="0"/>
        <v>H</v>
      </c>
      <c r="J10">
        <f>IF(I10="H",COUNTIF($I$3:$I10,"H"),"")</f>
        <v>8</v>
      </c>
      <c r="K10" t="str">
        <f>IF(I10="P",COUNTIF($I$3:$I10,"P"),"")</f>
        <v/>
      </c>
      <c r="L10" s="162"/>
      <c r="M10" s="162"/>
      <c r="N10" s="162"/>
    </row>
    <row r="11" spans="1:14" x14ac:dyDescent="0.2">
      <c r="A11" t="s">
        <v>2185</v>
      </c>
      <c r="B11" s="211">
        <v>9</v>
      </c>
      <c r="C11" t="s">
        <v>110</v>
      </c>
      <c r="D11">
        <v>2019</v>
      </c>
      <c r="F11" t="s">
        <v>7</v>
      </c>
      <c r="H11" s="105"/>
      <c r="I11" s="161" t="str">
        <f t="shared" si="0"/>
        <v>H</v>
      </c>
      <c r="J11">
        <f>IF(I11="H",COUNTIF($I$3:$I11,"H"),"")</f>
        <v>9</v>
      </c>
      <c r="K11" t="str">
        <f>IF(I11="P",COUNTIF($I$3:$I11,"P"),"")</f>
        <v/>
      </c>
      <c r="L11" s="162"/>
      <c r="M11" s="162"/>
      <c r="N11" s="162"/>
    </row>
    <row r="12" spans="1:14" x14ac:dyDescent="0.2">
      <c r="A12" t="s">
        <v>1270</v>
      </c>
      <c r="B12" s="211">
        <v>10</v>
      </c>
      <c r="C12" t="s">
        <v>116</v>
      </c>
      <c r="D12">
        <v>2019</v>
      </c>
      <c r="F12" t="s">
        <v>122</v>
      </c>
      <c r="H12" s="105"/>
      <c r="I12" s="161" t="str">
        <f t="shared" si="0"/>
        <v>H</v>
      </c>
      <c r="J12">
        <f>IF(I12="H",COUNTIF($I$3:$I12,"H"),"")</f>
        <v>10</v>
      </c>
      <c r="K12" t="str">
        <f>IF(I12="P",COUNTIF($I$3:$I12,"P"),"")</f>
        <v/>
      </c>
      <c r="L12" s="162"/>
      <c r="M12" s="162"/>
      <c r="N12" s="162"/>
    </row>
    <row r="13" spans="1:14" x14ac:dyDescent="0.2">
      <c r="A13" t="s">
        <v>3377</v>
      </c>
      <c r="B13" s="211">
        <v>11</v>
      </c>
      <c r="C13" t="s">
        <v>110</v>
      </c>
      <c r="D13">
        <v>2020</v>
      </c>
      <c r="F13" t="s">
        <v>3101</v>
      </c>
      <c r="H13" s="105"/>
      <c r="I13" s="161" t="str">
        <f t="shared" si="0"/>
        <v>H</v>
      </c>
      <c r="J13">
        <f>IF(I13="H",COUNTIF($I$3:$I13,"H"),"")</f>
        <v>11</v>
      </c>
      <c r="K13" t="str">
        <f>IF(I13="P",COUNTIF($I$3:$I13,"P"),"")</f>
        <v/>
      </c>
      <c r="L13" s="162"/>
      <c r="M13" s="162"/>
      <c r="N13" s="162"/>
    </row>
    <row r="14" spans="1:14" x14ac:dyDescent="0.2">
      <c r="A14" t="s">
        <v>745</v>
      </c>
      <c r="B14" s="211">
        <v>12</v>
      </c>
      <c r="C14" t="s">
        <v>110</v>
      </c>
      <c r="D14">
        <v>2019</v>
      </c>
      <c r="F14" t="s">
        <v>120</v>
      </c>
      <c r="H14" s="105"/>
      <c r="I14" s="161" t="str">
        <f t="shared" si="0"/>
        <v>H</v>
      </c>
      <c r="J14">
        <f>IF(I14="H",COUNTIF($I$3:$I14,"H"),"")</f>
        <v>12</v>
      </c>
      <c r="K14" t="str">
        <f>IF(I14="P",COUNTIF($I$3:$I14,"P"),"")</f>
        <v/>
      </c>
      <c r="L14" s="162"/>
      <c r="M14" s="162"/>
      <c r="N14" s="162"/>
    </row>
    <row r="15" spans="1:14" x14ac:dyDescent="0.2">
      <c r="A15" t="s">
        <v>2225</v>
      </c>
      <c r="B15" s="211">
        <v>13</v>
      </c>
      <c r="C15" t="s">
        <v>112</v>
      </c>
      <c r="D15">
        <v>2019</v>
      </c>
      <c r="F15" t="s">
        <v>718</v>
      </c>
      <c r="H15" s="105"/>
      <c r="I15" s="161" t="str">
        <f t="shared" si="0"/>
        <v>H</v>
      </c>
      <c r="J15">
        <f>IF(I15="H",COUNTIF($I$3:$I15,"H"),"")</f>
        <v>13</v>
      </c>
      <c r="K15" t="str">
        <f>IF(I15="P",COUNTIF($I$3:$I15,"P"),"")</f>
        <v/>
      </c>
      <c r="L15" s="162"/>
      <c r="M15" s="162"/>
      <c r="N15" s="162"/>
    </row>
    <row r="16" spans="1:14" x14ac:dyDescent="0.2">
      <c r="A16" t="s">
        <v>3378</v>
      </c>
      <c r="B16" s="211">
        <v>14</v>
      </c>
      <c r="C16" t="s">
        <v>114</v>
      </c>
      <c r="D16">
        <v>2020</v>
      </c>
      <c r="F16" t="s">
        <v>136</v>
      </c>
      <c r="H16" s="105"/>
      <c r="I16" s="161" t="str">
        <f t="shared" si="0"/>
        <v>H</v>
      </c>
      <c r="J16">
        <f>IF(I16="H",COUNTIF($I$3:$I16,"H"),"")</f>
        <v>14</v>
      </c>
      <c r="K16" t="str">
        <f>IF(I16="P",COUNTIF($I$3:$I16,"P"),"")</f>
        <v/>
      </c>
      <c r="L16" s="162"/>
      <c r="M16" s="162"/>
      <c r="N16" s="162"/>
    </row>
    <row r="17" spans="1:14" x14ac:dyDescent="0.2">
      <c r="A17" t="s">
        <v>2186</v>
      </c>
      <c r="B17" s="211">
        <v>15</v>
      </c>
      <c r="C17" t="s">
        <v>114</v>
      </c>
      <c r="D17">
        <v>2021</v>
      </c>
      <c r="F17" t="s">
        <v>122</v>
      </c>
      <c r="H17" s="105"/>
      <c r="I17" s="161" t="str">
        <f t="shared" si="0"/>
        <v>H</v>
      </c>
      <c r="J17">
        <f>IF(I17="H",COUNTIF($I$3:$I17,"H"),"")</f>
        <v>15</v>
      </c>
      <c r="K17" t="str">
        <f>IF(I17="P",COUNTIF($I$3:$I17,"P"),"")</f>
        <v/>
      </c>
      <c r="L17" s="162"/>
      <c r="M17" s="162"/>
      <c r="N17" s="162"/>
    </row>
    <row r="18" spans="1:14" x14ac:dyDescent="0.2">
      <c r="A18" t="s">
        <v>3379</v>
      </c>
      <c r="B18" s="211">
        <v>16</v>
      </c>
      <c r="C18" t="s">
        <v>114</v>
      </c>
      <c r="D18">
        <v>2020</v>
      </c>
      <c r="F18" t="s">
        <v>135</v>
      </c>
      <c r="H18" s="105"/>
      <c r="I18" s="161" t="str">
        <f t="shared" si="0"/>
        <v>H</v>
      </c>
      <c r="J18">
        <f>IF(I18="H",COUNTIF($I$3:$I18,"H"),"")</f>
        <v>16</v>
      </c>
      <c r="K18" t="str">
        <f>IF(I18="P",COUNTIF($I$3:$I18,"P"),"")</f>
        <v/>
      </c>
      <c r="L18" s="162"/>
      <c r="M18" s="162"/>
      <c r="N18" s="162"/>
    </row>
    <row r="19" spans="1:14" x14ac:dyDescent="0.2">
      <c r="A19" t="s">
        <v>2198</v>
      </c>
      <c r="B19" s="211">
        <v>17</v>
      </c>
      <c r="C19" t="s">
        <v>114</v>
      </c>
      <c r="D19">
        <v>2021</v>
      </c>
      <c r="F19" t="s">
        <v>123</v>
      </c>
      <c r="H19" s="105"/>
      <c r="I19" s="161" t="str">
        <f t="shared" si="0"/>
        <v>H</v>
      </c>
      <c r="J19">
        <f>IF(I19="H",COUNTIF($I$3:$I19,"H"),"")</f>
        <v>17</v>
      </c>
      <c r="K19" t="str">
        <f>IF(I19="P",COUNTIF($I$3:$I19,"P"),"")</f>
        <v/>
      </c>
      <c r="L19" s="162"/>
      <c r="M19" s="162"/>
      <c r="N19" s="162"/>
    </row>
    <row r="20" spans="1:14" x14ac:dyDescent="0.2">
      <c r="A20" t="s">
        <v>2191</v>
      </c>
      <c r="B20" s="211">
        <v>18</v>
      </c>
      <c r="C20" t="s">
        <v>739</v>
      </c>
      <c r="D20">
        <v>2019</v>
      </c>
      <c r="F20" t="s">
        <v>134</v>
      </c>
      <c r="H20" s="105"/>
      <c r="I20" s="161" t="str">
        <f t="shared" si="0"/>
        <v>P</v>
      </c>
      <c r="J20" t="str">
        <f>IF(I20="H",COUNTIF($I$3:$I20,"H"),"")</f>
        <v/>
      </c>
      <c r="K20">
        <f>IF(I20="P",COUNTIF($I$3:$I20,"P"),"")</f>
        <v>1</v>
      </c>
      <c r="L20" s="162"/>
      <c r="M20" s="162"/>
      <c r="N20" s="162"/>
    </row>
    <row r="21" spans="1:14" x14ac:dyDescent="0.2">
      <c r="A21" t="s">
        <v>782</v>
      </c>
      <c r="B21" s="211">
        <v>19</v>
      </c>
      <c r="C21" t="s">
        <v>739</v>
      </c>
      <c r="D21">
        <v>2019</v>
      </c>
      <c r="F21" t="s">
        <v>3105</v>
      </c>
      <c r="H21" s="105"/>
      <c r="I21" s="161" t="str">
        <f t="shared" si="0"/>
        <v>P</v>
      </c>
      <c r="J21" t="str">
        <f>IF(I21="H",COUNTIF($I$3:$I21,"H"),"")</f>
        <v/>
      </c>
      <c r="K21">
        <f>IF(I21="P",COUNTIF($I$3:$I21,"P"),"")</f>
        <v>2</v>
      </c>
      <c r="L21" s="162"/>
      <c r="M21" s="162"/>
      <c r="N21" s="162"/>
    </row>
    <row r="22" spans="1:14" x14ac:dyDescent="0.2">
      <c r="A22" t="s">
        <v>1361</v>
      </c>
      <c r="B22" s="211">
        <v>20</v>
      </c>
      <c r="C22" t="s">
        <v>739</v>
      </c>
      <c r="D22">
        <v>2019</v>
      </c>
      <c r="F22" t="s">
        <v>717</v>
      </c>
      <c r="H22" s="105"/>
      <c r="I22" s="161" t="str">
        <f t="shared" si="0"/>
        <v>P</v>
      </c>
      <c r="J22" t="str">
        <f>IF(I22="H",COUNTIF($I$3:$I22,"H"),"")</f>
        <v/>
      </c>
      <c r="K22">
        <f>IF(I22="P",COUNTIF($I$3:$I22,"P"),"")</f>
        <v>3</v>
      </c>
      <c r="L22" s="162"/>
      <c r="M22" s="162"/>
      <c r="N22" s="162"/>
    </row>
    <row r="23" spans="1:14" x14ac:dyDescent="0.2">
      <c r="A23" t="s">
        <v>3380</v>
      </c>
      <c r="B23" s="211">
        <v>21</v>
      </c>
      <c r="C23" t="s">
        <v>110</v>
      </c>
      <c r="D23">
        <v>2019</v>
      </c>
      <c r="F23" t="s">
        <v>718</v>
      </c>
      <c r="H23" s="105"/>
      <c r="I23" s="161" t="str">
        <f t="shared" si="0"/>
        <v>H</v>
      </c>
      <c r="J23">
        <f>IF(I23="H",COUNTIF($I$3:$I23,"H"),"")</f>
        <v>18</v>
      </c>
      <c r="K23" t="str">
        <f>IF(I23="P",COUNTIF($I$3:$I23,"P"),"")</f>
        <v/>
      </c>
      <c r="L23" s="162"/>
      <c r="M23" s="162"/>
      <c r="N23" s="162"/>
    </row>
    <row r="24" spans="1:14" x14ac:dyDescent="0.2">
      <c r="A24" t="s">
        <v>2222</v>
      </c>
      <c r="B24" s="211">
        <v>22</v>
      </c>
      <c r="C24" t="s">
        <v>118</v>
      </c>
      <c r="D24">
        <v>2019</v>
      </c>
      <c r="F24" t="s">
        <v>3094</v>
      </c>
      <c r="H24" s="105"/>
      <c r="I24" s="161" t="str">
        <f t="shared" si="0"/>
        <v>H</v>
      </c>
      <c r="J24">
        <f>IF(I24="H",COUNTIF($I$3:$I24,"H"),"")</f>
        <v>19</v>
      </c>
      <c r="K24" t="str">
        <f>IF(I24="P",COUNTIF($I$3:$I24,"P"),"")</f>
        <v/>
      </c>
      <c r="L24" s="162"/>
      <c r="M24" s="162"/>
      <c r="N24" s="162"/>
    </row>
    <row r="25" spans="1:14" x14ac:dyDescent="0.2">
      <c r="A25" t="s">
        <v>1319</v>
      </c>
      <c r="B25" s="211">
        <v>23</v>
      </c>
      <c r="C25" t="s">
        <v>97</v>
      </c>
      <c r="D25">
        <v>2019</v>
      </c>
      <c r="F25" t="s">
        <v>3094</v>
      </c>
      <c r="H25" s="105"/>
      <c r="I25" s="161" t="str">
        <f t="shared" si="0"/>
        <v>H</v>
      </c>
      <c r="J25">
        <f>IF(I25="H",COUNTIF($I$3:$I25,"H"),"")</f>
        <v>20</v>
      </c>
      <c r="K25" t="str">
        <f>IF(I25="P",COUNTIF($I$3:$I25,"P"),"")</f>
        <v/>
      </c>
      <c r="L25" s="162"/>
      <c r="M25" s="162"/>
      <c r="N25" s="162"/>
    </row>
    <row r="26" spans="1:14" x14ac:dyDescent="0.2">
      <c r="A26" t="s">
        <v>875</v>
      </c>
      <c r="B26" s="211">
        <v>24</v>
      </c>
      <c r="C26" t="s">
        <v>116</v>
      </c>
      <c r="D26">
        <v>2019</v>
      </c>
      <c r="F26" t="s">
        <v>135</v>
      </c>
      <c r="H26" s="105"/>
      <c r="I26" s="161" t="str">
        <f t="shared" si="0"/>
        <v>H</v>
      </c>
      <c r="J26">
        <f>IF(I26="H",COUNTIF($I$3:$I26,"H"),"")</f>
        <v>21</v>
      </c>
      <c r="K26" t="str">
        <f>IF(I26="P",COUNTIF($I$3:$I26,"P"),"")</f>
        <v/>
      </c>
      <c r="L26" s="162"/>
      <c r="M26" s="162"/>
      <c r="N26" s="162"/>
    </row>
    <row r="27" spans="1:14" x14ac:dyDescent="0.2">
      <c r="A27" t="s">
        <v>2187</v>
      </c>
      <c r="B27" s="211">
        <v>25</v>
      </c>
      <c r="C27" t="s">
        <v>114</v>
      </c>
      <c r="D27">
        <v>2020</v>
      </c>
      <c r="F27" t="s">
        <v>717</v>
      </c>
      <c r="H27" s="105"/>
      <c r="I27" s="161" t="str">
        <f t="shared" si="0"/>
        <v>H</v>
      </c>
      <c r="J27">
        <f>IF(I27="H",COUNTIF($I$3:$I27,"H"),"")</f>
        <v>22</v>
      </c>
      <c r="K27" t="str">
        <f>IF(I27="P",COUNTIF($I$3:$I27,"P"),"")</f>
        <v/>
      </c>
      <c r="L27" s="162"/>
      <c r="M27" s="162"/>
      <c r="N27" s="162"/>
    </row>
    <row r="28" spans="1:14" x14ac:dyDescent="0.2">
      <c r="A28" t="s">
        <v>774</v>
      </c>
      <c r="B28" s="211">
        <v>26</v>
      </c>
      <c r="C28" t="s">
        <v>114</v>
      </c>
      <c r="D28">
        <v>2019</v>
      </c>
      <c r="F28" t="s">
        <v>715</v>
      </c>
      <c r="H28" s="105"/>
      <c r="I28" s="161" t="str">
        <f t="shared" si="0"/>
        <v>H</v>
      </c>
      <c r="J28">
        <f>IF(I28="H",COUNTIF($I$3:$I28,"H"),"")</f>
        <v>23</v>
      </c>
      <c r="K28" t="str">
        <f>IF(I28="P",COUNTIF($I$3:$I28,"P"),"")</f>
        <v/>
      </c>
      <c r="L28" s="162"/>
      <c r="M28" s="162"/>
      <c r="N28" s="162"/>
    </row>
    <row r="29" spans="1:14" x14ac:dyDescent="0.2">
      <c r="A29" t="s">
        <v>2200</v>
      </c>
      <c r="B29" s="211">
        <v>27</v>
      </c>
      <c r="C29" t="s">
        <v>114</v>
      </c>
      <c r="D29">
        <v>2019</v>
      </c>
      <c r="F29" t="s">
        <v>134</v>
      </c>
      <c r="H29" s="105"/>
      <c r="I29" s="161" t="str">
        <f t="shared" si="0"/>
        <v>H</v>
      </c>
      <c r="J29">
        <f>IF(I29="H",COUNTIF($I$3:$I29,"H"),"")</f>
        <v>24</v>
      </c>
      <c r="K29" t="str">
        <f>IF(I29="P",COUNTIF($I$3:$I29,"P"),"")</f>
        <v/>
      </c>
      <c r="L29" s="162"/>
      <c r="M29" s="162"/>
      <c r="N29" s="162"/>
    </row>
    <row r="30" spans="1:14" x14ac:dyDescent="0.2">
      <c r="A30" t="s">
        <v>3381</v>
      </c>
      <c r="B30" s="211">
        <v>28</v>
      </c>
      <c r="C30" t="s">
        <v>116</v>
      </c>
      <c r="D30">
        <v>2021</v>
      </c>
      <c r="F30" t="s">
        <v>132</v>
      </c>
      <c r="H30" s="105"/>
      <c r="I30" s="161" t="str">
        <f t="shared" si="0"/>
        <v>H</v>
      </c>
      <c r="J30">
        <f>IF(I30="H",COUNTIF($I$3:$I30,"H"),"")</f>
        <v>25</v>
      </c>
      <c r="K30" t="str">
        <f>IF(I30="P",COUNTIF($I$3:$I30,"P"),"")</f>
        <v/>
      </c>
      <c r="L30" s="162"/>
      <c r="M30" s="162"/>
      <c r="N30" s="162"/>
    </row>
    <row r="31" spans="1:14" x14ac:dyDescent="0.2">
      <c r="A31" t="s">
        <v>3382</v>
      </c>
      <c r="B31" s="211">
        <v>29</v>
      </c>
      <c r="C31" t="s">
        <v>118</v>
      </c>
      <c r="D31">
        <v>2020</v>
      </c>
      <c r="F31" t="s">
        <v>717</v>
      </c>
      <c r="H31" s="105"/>
      <c r="I31" s="161" t="str">
        <f t="shared" si="0"/>
        <v>H</v>
      </c>
      <c r="J31">
        <f>IF(I31="H",COUNTIF($I$3:$I31,"H"),"")</f>
        <v>26</v>
      </c>
      <c r="K31" t="str">
        <f>IF(I31="P",COUNTIF($I$3:$I31,"P"),"")</f>
        <v/>
      </c>
      <c r="L31" s="162"/>
      <c r="M31" s="162"/>
      <c r="N31" s="162"/>
    </row>
    <row r="32" spans="1:14" x14ac:dyDescent="0.2">
      <c r="A32" t="s">
        <v>3383</v>
      </c>
      <c r="B32" s="211">
        <v>30</v>
      </c>
      <c r="C32" t="s">
        <v>118</v>
      </c>
      <c r="D32">
        <v>2021</v>
      </c>
      <c r="F32" t="s">
        <v>3105</v>
      </c>
      <c r="H32" s="105"/>
      <c r="I32" s="161" t="str">
        <f t="shared" si="0"/>
        <v>H</v>
      </c>
      <c r="J32">
        <f>IF(I32="H",COUNTIF($I$3:$I32,"H"),"")</f>
        <v>27</v>
      </c>
      <c r="K32" t="str">
        <f>IF(I32="P",COUNTIF($I$3:$I32,"P"),"")</f>
        <v/>
      </c>
      <c r="L32" s="162"/>
      <c r="M32" s="162"/>
      <c r="N32" s="162"/>
    </row>
    <row r="33" spans="1:14" x14ac:dyDescent="0.2">
      <c r="A33" t="s">
        <v>3384</v>
      </c>
      <c r="B33" s="211">
        <v>31</v>
      </c>
      <c r="C33" t="s">
        <v>741</v>
      </c>
      <c r="D33">
        <v>2019</v>
      </c>
      <c r="F33" t="s">
        <v>140</v>
      </c>
      <c r="H33" s="105"/>
      <c r="I33" s="161" t="str">
        <f t="shared" si="0"/>
        <v>P</v>
      </c>
      <c r="J33" t="str">
        <f>IF(I33="H",COUNTIF($I$3:$I33,"H"),"")</f>
        <v/>
      </c>
      <c r="K33">
        <f>IF(I33="P",COUNTIF($I$3:$I33,"P"),"")</f>
        <v>4</v>
      </c>
      <c r="L33" s="162"/>
      <c r="M33" s="162"/>
      <c r="N33" s="162"/>
    </row>
    <row r="34" spans="1:14" x14ac:dyDescent="0.2">
      <c r="A34" t="s">
        <v>3385</v>
      </c>
      <c r="B34" s="211">
        <v>32</v>
      </c>
      <c r="C34" t="s">
        <v>741</v>
      </c>
      <c r="D34">
        <v>2021</v>
      </c>
      <c r="F34" t="s">
        <v>3094</v>
      </c>
      <c r="H34" s="105"/>
      <c r="I34" s="161" t="str">
        <f t="shared" si="0"/>
        <v>P</v>
      </c>
      <c r="J34" t="str">
        <f>IF(I34="H",COUNTIF($I$3:$I34,"H"),"")</f>
        <v/>
      </c>
      <c r="K34">
        <f>IF(I34="P",COUNTIF($I$3:$I34,"P"),"")</f>
        <v>5</v>
      </c>
      <c r="L34" s="162"/>
      <c r="M34" s="162"/>
      <c r="N34" s="162"/>
    </row>
    <row r="35" spans="1:14" x14ac:dyDescent="0.2">
      <c r="A35" t="s">
        <v>743</v>
      </c>
      <c r="B35" s="211">
        <v>33</v>
      </c>
      <c r="C35" t="s">
        <v>739</v>
      </c>
      <c r="D35">
        <v>2019</v>
      </c>
      <c r="F35" t="s">
        <v>132</v>
      </c>
      <c r="H35" s="105"/>
      <c r="I35" s="161" t="str">
        <f t="shared" ref="I35:I66" si="1">IF(C35="LHP","P",IF(C35="RHP","P",IF(C35=0,"","H")))</f>
        <v>P</v>
      </c>
      <c r="J35" t="str">
        <f>IF(I35="H",COUNTIF($I$3:$I35,"H"),"")</f>
        <v/>
      </c>
      <c r="K35">
        <f>IF(I35="P",COUNTIF($I$3:$I35,"P"),"")</f>
        <v>6</v>
      </c>
      <c r="L35" s="162"/>
      <c r="M35" s="162"/>
      <c r="N35" s="162"/>
    </row>
    <row r="36" spans="1:14" x14ac:dyDescent="0.2">
      <c r="A36" t="s">
        <v>3386</v>
      </c>
      <c r="B36" s="211">
        <v>34</v>
      </c>
      <c r="C36" t="s">
        <v>114</v>
      </c>
      <c r="D36">
        <v>2021</v>
      </c>
      <c r="F36" t="s">
        <v>117</v>
      </c>
      <c r="H36" s="105"/>
      <c r="I36" s="161" t="str">
        <f t="shared" si="1"/>
        <v>H</v>
      </c>
      <c r="J36">
        <f>IF(I36="H",COUNTIF($I$3:$I36,"H"),"")</f>
        <v>28</v>
      </c>
      <c r="K36" t="str">
        <f>IF(I36="P",COUNTIF($I$3:$I36,"P"),"")</f>
        <v/>
      </c>
      <c r="L36" s="162"/>
      <c r="M36" s="162"/>
      <c r="N36" s="162"/>
    </row>
    <row r="37" spans="1:14" x14ac:dyDescent="0.2">
      <c r="A37" t="s">
        <v>3387</v>
      </c>
      <c r="B37" s="211">
        <v>35</v>
      </c>
      <c r="C37" t="s">
        <v>114</v>
      </c>
      <c r="D37">
        <v>2020</v>
      </c>
      <c r="F37" t="s">
        <v>136</v>
      </c>
      <c r="H37" s="105"/>
      <c r="I37" s="161" t="str">
        <f t="shared" si="1"/>
        <v>H</v>
      </c>
      <c r="J37">
        <f>IF(I37="H",COUNTIF($I$3:$I37,"H"),"")</f>
        <v>29</v>
      </c>
      <c r="K37" t="str">
        <f>IF(I37="P",COUNTIF($I$3:$I37,"P"),"")</f>
        <v/>
      </c>
      <c r="L37" s="162"/>
      <c r="M37" s="162"/>
      <c r="N37" s="162"/>
    </row>
    <row r="38" spans="1:14" x14ac:dyDescent="0.2">
      <c r="A38" t="s">
        <v>3388</v>
      </c>
      <c r="B38" s="211">
        <v>36</v>
      </c>
      <c r="C38" t="s">
        <v>114</v>
      </c>
      <c r="D38">
        <v>2019</v>
      </c>
      <c r="F38" t="s">
        <v>138</v>
      </c>
      <c r="H38" s="105"/>
      <c r="I38" s="161" t="str">
        <f t="shared" si="1"/>
        <v>H</v>
      </c>
      <c r="J38">
        <f>IF(I38="H",COUNTIF($I$3:$I38,"H"),"")</f>
        <v>30</v>
      </c>
      <c r="K38" t="str">
        <f>IF(I38="P",COUNTIF($I$3:$I38,"P"),"")</f>
        <v/>
      </c>
      <c r="L38" s="162"/>
      <c r="M38" s="162"/>
      <c r="N38" s="162"/>
    </row>
    <row r="39" spans="1:14" x14ac:dyDescent="0.2">
      <c r="A39" t="s">
        <v>3389</v>
      </c>
      <c r="B39" s="211">
        <v>37</v>
      </c>
      <c r="C39" t="s">
        <v>116</v>
      </c>
      <c r="D39">
        <v>2020</v>
      </c>
      <c r="F39" t="s">
        <v>8</v>
      </c>
      <c r="H39" s="105"/>
      <c r="I39" s="161" t="str">
        <f t="shared" si="1"/>
        <v>H</v>
      </c>
      <c r="J39">
        <f>IF(I39="H",COUNTIF($I$3:$I39,"H"),"")</f>
        <v>31</v>
      </c>
      <c r="K39" t="str">
        <f>IF(I39="P",COUNTIF($I$3:$I39,"P"),"")</f>
        <v/>
      </c>
      <c r="L39" s="162"/>
      <c r="M39" s="162"/>
      <c r="N39" s="162"/>
    </row>
    <row r="40" spans="1:14" x14ac:dyDescent="0.2">
      <c r="A40" t="s">
        <v>1377</v>
      </c>
      <c r="B40" s="211">
        <v>38</v>
      </c>
      <c r="C40" t="s">
        <v>114</v>
      </c>
      <c r="D40">
        <v>2020</v>
      </c>
      <c r="F40" t="s">
        <v>121</v>
      </c>
      <c r="H40" s="105"/>
      <c r="I40" s="161" t="str">
        <f t="shared" si="1"/>
        <v>H</v>
      </c>
      <c r="J40">
        <f>IF(I40="H",COUNTIF($I$3:$I40,"H"),"")</f>
        <v>32</v>
      </c>
      <c r="K40" t="str">
        <f>IF(I40="P",COUNTIF($I$3:$I40,"P"),"")</f>
        <v/>
      </c>
      <c r="L40" s="162"/>
      <c r="M40" s="162"/>
      <c r="N40" s="162"/>
    </row>
    <row r="41" spans="1:14" x14ac:dyDescent="0.2">
      <c r="A41" t="s">
        <v>2197</v>
      </c>
      <c r="B41" s="211">
        <v>39</v>
      </c>
      <c r="C41" t="s">
        <v>114</v>
      </c>
      <c r="D41">
        <v>2020</v>
      </c>
      <c r="F41" t="s">
        <v>719</v>
      </c>
      <c r="H41" s="105"/>
      <c r="I41" s="161" t="str">
        <f t="shared" si="1"/>
        <v>H</v>
      </c>
      <c r="J41">
        <f>IF(I41="H",COUNTIF($I$3:$I41,"H"),"")</f>
        <v>33</v>
      </c>
      <c r="K41" t="str">
        <f>IF(I41="P",COUNTIF($I$3:$I41,"P"),"")</f>
        <v/>
      </c>
      <c r="L41" s="162"/>
      <c r="M41" s="162"/>
      <c r="N41" s="162"/>
    </row>
    <row r="42" spans="1:14" x14ac:dyDescent="0.2">
      <c r="A42" t="s">
        <v>3390</v>
      </c>
      <c r="B42" s="211">
        <v>40</v>
      </c>
      <c r="C42" t="s">
        <v>116</v>
      </c>
      <c r="D42">
        <v>2021</v>
      </c>
      <c r="F42" t="s">
        <v>139</v>
      </c>
      <c r="H42" s="105"/>
      <c r="I42" s="161" t="str">
        <f t="shared" si="1"/>
        <v>H</v>
      </c>
      <c r="J42">
        <f>IF(I42="H",COUNTIF($I$3:$I42,"H"),"")</f>
        <v>34</v>
      </c>
      <c r="K42" t="str">
        <f>IF(I42="P",COUNTIF($I$3:$I42,"P"),"")</f>
        <v/>
      </c>
      <c r="L42" s="162"/>
      <c r="M42" s="162"/>
      <c r="N42" s="162"/>
    </row>
    <row r="43" spans="1:14" x14ac:dyDescent="0.2">
      <c r="A43" t="s">
        <v>3391</v>
      </c>
      <c r="B43" s="211">
        <v>41</v>
      </c>
      <c r="C43" t="s">
        <v>112</v>
      </c>
      <c r="D43">
        <v>2021</v>
      </c>
      <c r="F43" t="s">
        <v>134</v>
      </c>
      <c r="H43" s="105"/>
      <c r="I43" s="161" t="str">
        <f t="shared" si="1"/>
        <v>H</v>
      </c>
      <c r="J43">
        <f>IF(I43="H",COUNTIF($I$3:$I43,"H"),"")</f>
        <v>35</v>
      </c>
      <c r="K43" t="str">
        <f>IF(I43="P",COUNTIF($I$3:$I43,"P"),"")</f>
        <v/>
      </c>
      <c r="L43" s="162"/>
      <c r="M43" s="162"/>
      <c r="N43" s="162"/>
    </row>
    <row r="44" spans="1:14" x14ac:dyDescent="0.2">
      <c r="A44" t="s">
        <v>3392</v>
      </c>
      <c r="B44" s="211">
        <v>42</v>
      </c>
      <c r="C44" t="s">
        <v>97</v>
      </c>
      <c r="D44">
        <v>2020</v>
      </c>
      <c r="F44" t="s">
        <v>3212</v>
      </c>
      <c r="H44" s="105"/>
      <c r="I44" s="161" t="str">
        <f t="shared" si="1"/>
        <v>H</v>
      </c>
      <c r="J44">
        <f>IF(I44="H",COUNTIF($I$3:$I44,"H"),"")</f>
        <v>36</v>
      </c>
      <c r="K44" t="str">
        <f>IF(I44="P",COUNTIF($I$3:$I44,"P"),"")</f>
        <v/>
      </c>
      <c r="L44" s="162"/>
      <c r="M44" s="162"/>
      <c r="N44" s="162"/>
    </row>
    <row r="45" spans="1:14" x14ac:dyDescent="0.2">
      <c r="A45" t="s">
        <v>3393</v>
      </c>
      <c r="B45" s="211">
        <v>43</v>
      </c>
      <c r="C45" t="s">
        <v>739</v>
      </c>
      <c r="D45">
        <v>2019</v>
      </c>
      <c r="F45" t="s">
        <v>115</v>
      </c>
      <c r="H45" s="105"/>
      <c r="I45" s="161" t="str">
        <f t="shared" si="1"/>
        <v>P</v>
      </c>
      <c r="J45" t="str">
        <f>IF(I45="H",COUNTIF($I$3:$I45,"H"),"")</f>
        <v/>
      </c>
      <c r="K45">
        <f>IF(I45="P",COUNTIF($I$3:$I45,"P"),"")</f>
        <v>7</v>
      </c>
      <c r="L45" s="162"/>
      <c r="M45" s="162"/>
      <c r="N45" s="162"/>
    </row>
    <row r="46" spans="1:14" x14ac:dyDescent="0.2">
      <c r="A46" t="s">
        <v>2509</v>
      </c>
      <c r="B46" s="211">
        <v>44</v>
      </c>
      <c r="C46" t="s">
        <v>739</v>
      </c>
      <c r="D46">
        <v>2019</v>
      </c>
      <c r="F46" t="s">
        <v>135</v>
      </c>
      <c r="H46" s="105"/>
      <c r="I46" s="161" t="str">
        <f t="shared" si="1"/>
        <v>P</v>
      </c>
      <c r="J46" t="str">
        <f>IF(I46="H",COUNTIF($I$3:$I46,"H"),"")</f>
        <v/>
      </c>
      <c r="K46">
        <f>IF(I46="P",COUNTIF($I$3:$I46,"P"),"")</f>
        <v>8</v>
      </c>
      <c r="L46" s="162"/>
      <c r="M46" s="162"/>
      <c r="N46" s="162"/>
    </row>
    <row r="47" spans="1:14" x14ac:dyDescent="0.2">
      <c r="A47" t="s">
        <v>3394</v>
      </c>
      <c r="B47" s="211">
        <v>45</v>
      </c>
      <c r="C47" t="s">
        <v>741</v>
      </c>
      <c r="D47">
        <v>2019</v>
      </c>
      <c r="F47" t="s">
        <v>117</v>
      </c>
      <c r="H47" s="105"/>
      <c r="I47" s="161" t="str">
        <f t="shared" si="1"/>
        <v>P</v>
      </c>
      <c r="J47" t="str">
        <f>IF(I47="H",COUNTIF($I$3:$I47,"H"),"")</f>
        <v/>
      </c>
      <c r="K47">
        <f>IF(I47="P",COUNTIF($I$3:$I47,"P"),"")</f>
        <v>9</v>
      </c>
      <c r="L47" s="162"/>
      <c r="M47" s="162"/>
      <c r="N47" s="162"/>
    </row>
    <row r="48" spans="1:14" x14ac:dyDescent="0.2">
      <c r="A48" t="s">
        <v>3395</v>
      </c>
      <c r="B48" s="211">
        <v>46</v>
      </c>
      <c r="C48" t="s">
        <v>741</v>
      </c>
      <c r="D48">
        <v>2019</v>
      </c>
      <c r="F48" t="s">
        <v>3105</v>
      </c>
      <c r="H48" s="105"/>
      <c r="I48" s="161" t="str">
        <f t="shared" si="1"/>
        <v>P</v>
      </c>
      <c r="J48" t="str">
        <f>IF(I48="H",COUNTIF($I$3:$I48,"H"),"")</f>
        <v/>
      </c>
      <c r="K48">
        <f>IF(I48="P",COUNTIF($I$3:$I48,"P"),"")</f>
        <v>10</v>
      </c>
      <c r="L48" s="162"/>
      <c r="M48" s="162"/>
      <c r="N48" s="162"/>
    </row>
    <row r="49" spans="1:14" x14ac:dyDescent="0.2">
      <c r="A49" t="s">
        <v>3396</v>
      </c>
      <c r="B49" s="211">
        <v>47</v>
      </c>
      <c r="C49" t="s">
        <v>114</v>
      </c>
      <c r="D49">
        <v>2021</v>
      </c>
      <c r="F49" t="s">
        <v>8</v>
      </c>
      <c r="H49" s="105"/>
      <c r="I49" s="161" t="str">
        <f t="shared" si="1"/>
        <v>H</v>
      </c>
      <c r="J49">
        <f>IF(I49="H",COUNTIF($I$3:$I49,"H"),"")</f>
        <v>37</v>
      </c>
      <c r="K49" t="str">
        <f>IF(I49="P",COUNTIF($I$3:$I49,"P"),"")</f>
        <v/>
      </c>
      <c r="L49" s="162"/>
      <c r="M49" s="162"/>
      <c r="N49" s="162"/>
    </row>
    <row r="50" spans="1:14" x14ac:dyDescent="0.2">
      <c r="A50" t="s">
        <v>3397</v>
      </c>
      <c r="B50" s="211">
        <v>48</v>
      </c>
      <c r="C50" t="s">
        <v>116</v>
      </c>
      <c r="D50">
        <v>2020</v>
      </c>
      <c r="F50" t="s">
        <v>122</v>
      </c>
      <c r="H50" s="105"/>
      <c r="I50" s="161" t="str">
        <f t="shared" si="1"/>
        <v>H</v>
      </c>
      <c r="J50">
        <f>IF(I50="H",COUNTIF($I$3:$I50,"H"),"")</f>
        <v>38</v>
      </c>
      <c r="K50" t="str">
        <f>IF(I50="P",COUNTIF($I$3:$I50,"P"),"")</f>
        <v/>
      </c>
      <c r="L50" s="162"/>
      <c r="M50" s="162"/>
      <c r="N50" s="162"/>
    </row>
    <row r="51" spans="1:14" x14ac:dyDescent="0.2">
      <c r="A51" t="s">
        <v>3398</v>
      </c>
      <c r="B51" s="211">
        <v>49</v>
      </c>
      <c r="C51" t="s">
        <v>739</v>
      </c>
      <c r="D51">
        <v>2019</v>
      </c>
      <c r="F51" t="s">
        <v>135</v>
      </c>
      <c r="H51" s="105"/>
      <c r="I51" s="161" t="str">
        <f t="shared" si="1"/>
        <v>P</v>
      </c>
      <c r="J51" t="str">
        <f>IF(I51="H",COUNTIF($I$3:$I51,"H"),"")</f>
        <v/>
      </c>
      <c r="K51">
        <f>IF(I51="P",COUNTIF($I$3:$I51,"P"),"")</f>
        <v>11</v>
      </c>
      <c r="L51" s="162"/>
      <c r="M51" s="162"/>
      <c r="N51" s="162"/>
    </row>
    <row r="52" spans="1:14" x14ac:dyDescent="0.2">
      <c r="A52" t="s">
        <v>794</v>
      </c>
      <c r="B52" s="211">
        <v>50</v>
      </c>
      <c r="C52" t="s">
        <v>741</v>
      </c>
      <c r="D52">
        <v>2019</v>
      </c>
      <c r="F52" t="s">
        <v>117</v>
      </c>
      <c r="H52" s="105"/>
      <c r="I52" s="161" t="str">
        <f t="shared" si="1"/>
        <v>P</v>
      </c>
      <c r="J52" t="str">
        <f>IF(I52="H",COUNTIF($I$3:$I52,"H"),"")</f>
        <v/>
      </c>
      <c r="K52">
        <f>IF(I52="P",COUNTIF($I$3:$I52,"P"),"")</f>
        <v>12</v>
      </c>
      <c r="L52" s="162"/>
      <c r="M52" s="162"/>
      <c r="N52" s="162"/>
    </row>
    <row r="53" spans="1:14" x14ac:dyDescent="0.2">
      <c r="A53" t="s">
        <v>2196</v>
      </c>
      <c r="B53" s="76">
        <v>51</v>
      </c>
      <c r="C53" t="s">
        <v>739</v>
      </c>
      <c r="D53">
        <v>2020</v>
      </c>
      <c r="F53" t="s">
        <v>139</v>
      </c>
      <c r="I53" s="161" t="str">
        <f t="shared" si="1"/>
        <v>P</v>
      </c>
      <c r="J53" t="str">
        <f>IF(I53="H",COUNTIF($I$3:$I53,"H"),"")</f>
        <v/>
      </c>
      <c r="K53">
        <f>IF(I53="P",COUNTIF($I$3:$I53,"P"),"")</f>
        <v>13</v>
      </c>
      <c r="L53" s="162"/>
      <c r="M53" s="162"/>
      <c r="N53" s="162"/>
    </row>
    <row r="54" spans="1:14" x14ac:dyDescent="0.2">
      <c r="A54" t="s">
        <v>2481</v>
      </c>
      <c r="B54" s="76">
        <v>52</v>
      </c>
      <c r="C54" t="s">
        <v>739</v>
      </c>
      <c r="D54">
        <v>2019</v>
      </c>
      <c r="F54" t="s">
        <v>3094</v>
      </c>
      <c r="I54" s="161" t="str">
        <f t="shared" si="1"/>
        <v>P</v>
      </c>
      <c r="J54" t="str">
        <f>IF(I54="H",COUNTIF($I$3:$I54,"H"),"")</f>
        <v/>
      </c>
      <c r="K54">
        <f>IF(I54="P",COUNTIF($I$3:$I54,"P"),"")</f>
        <v>14</v>
      </c>
      <c r="L54" s="162"/>
      <c r="M54" s="162"/>
      <c r="N54" s="162"/>
    </row>
    <row r="55" spans="1:14" x14ac:dyDescent="0.2">
      <c r="A55" t="s">
        <v>881</v>
      </c>
      <c r="B55" s="76">
        <v>53</v>
      </c>
      <c r="C55" t="s">
        <v>739</v>
      </c>
      <c r="D55">
        <v>2020</v>
      </c>
      <c r="F55" t="s">
        <v>717</v>
      </c>
      <c r="I55" s="161" t="str">
        <f t="shared" si="1"/>
        <v>P</v>
      </c>
      <c r="J55" t="str">
        <f>IF(I55="H",COUNTIF($I$3:$I55,"H"),"")</f>
        <v/>
      </c>
      <c r="K55">
        <f>IF(I55="P",COUNTIF($I$3:$I55,"P"),"")</f>
        <v>15</v>
      </c>
      <c r="L55" s="162"/>
      <c r="M55" s="162"/>
      <c r="N55" s="162"/>
    </row>
    <row r="56" spans="1:14" x14ac:dyDescent="0.2">
      <c r="A56" t="s">
        <v>2219</v>
      </c>
      <c r="B56" s="76">
        <v>54</v>
      </c>
      <c r="C56" t="s">
        <v>739</v>
      </c>
      <c r="D56">
        <v>2020</v>
      </c>
      <c r="F56" t="s">
        <v>135</v>
      </c>
      <c r="I56" s="161" t="str">
        <f t="shared" si="1"/>
        <v>P</v>
      </c>
      <c r="J56" t="str">
        <f>IF(I56="H",COUNTIF($I$3:$I56,"H"),"")</f>
        <v/>
      </c>
      <c r="K56">
        <f>IF(I56="P",COUNTIF($I$3:$I56,"P"),"")</f>
        <v>16</v>
      </c>
      <c r="L56" s="162"/>
      <c r="M56" s="162"/>
      <c r="N56" s="162"/>
    </row>
    <row r="57" spans="1:14" x14ac:dyDescent="0.2">
      <c r="A57" t="s">
        <v>1375</v>
      </c>
      <c r="B57" s="76">
        <v>55</v>
      </c>
      <c r="C57" t="s">
        <v>741</v>
      </c>
      <c r="D57">
        <v>2019</v>
      </c>
      <c r="F57" t="s">
        <v>140</v>
      </c>
      <c r="I57" s="161" t="str">
        <f t="shared" si="1"/>
        <v>P</v>
      </c>
      <c r="J57" t="str">
        <f>IF(I57="H",COUNTIF($I$3:$I57,"H"),"")</f>
        <v/>
      </c>
      <c r="K57">
        <f>IF(I57="P",COUNTIF($I$3:$I57,"P"),"")</f>
        <v>17</v>
      </c>
      <c r="L57" s="162"/>
      <c r="M57" s="162"/>
      <c r="N57" s="162"/>
    </row>
    <row r="58" spans="1:14" x14ac:dyDescent="0.2">
      <c r="A58" t="s">
        <v>1335</v>
      </c>
      <c r="B58" s="76">
        <v>56</v>
      </c>
      <c r="C58" t="s">
        <v>739</v>
      </c>
      <c r="D58">
        <v>2020</v>
      </c>
      <c r="F58" t="s">
        <v>131</v>
      </c>
      <c r="I58" s="161" t="str">
        <f t="shared" si="1"/>
        <v>P</v>
      </c>
      <c r="J58" t="str">
        <f>IF(I58="H",COUNTIF($I$3:$I58,"H"),"")</f>
        <v/>
      </c>
      <c r="K58">
        <f>IF(I58="P",COUNTIF($I$3:$I58,"P"),"")</f>
        <v>18</v>
      </c>
      <c r="L58" s="162"/>
      <c r="M58" s="162"/>
      <c r="N58" s="162"/>
    </row>
    <row r="59" spans="1:14" x14ac:dyDescent="0.2">
      <c r="A59" t="s">
        <v>3399</v>
      </c>
      <c r="B59" s="76">
        <v>57</v>
      </c>
      <c r="C59" t="s">
        <v>118</v>
      </c>
      <c r="D59">
        <v>2019</v>
      </c>
      <c r="F59" t="s">
        <v>120</v>
      </c>
      <c r="I59" s="161" t="str">
        <f t="shared" si="1"/>
        <v>H</v>
      </c>
      <c r="J59">
        <f>IF(I59="H",COUNTIF($I$3:$I59,"H"),"")</f>
        <v>39</v>
      </c>
      <c r="K59" t="str">
        <f>IF(I59="P",COUNTIF($I$3:$I59,"P"),"")</f>
        <v/>
      </c>
      <c r="L59" s="162"/>
      <c r="M59" s="162"/>
      <c r="N59" s="162"/>
    </row>
    <row r="60" spans="1:14" x14ac:dyDescent="0.2">
      <c r="A60" t="s">
        <v>3400</v>
      </c>
      <c r="B60" s="76">
        <v>58</v>
      </c>
      <c r="C60" t="s">
        <v>110</v>
      </c>
      <c r="D60">
        <v>2020</v>
      </c>
      <c r="F60" t="s">
        <v>716</v>
      </c>
      <c r="I60" s="161" t="str">
        <f t="shared" si="1"/>
        <v>H</v>
      </c>
      <c r="J60">
        <f>IF(I60="H",COUNTIF($I$3:$I60,"H"),"")</f>
        <v>40</v>
      </c>
      <c r="K60" t="str">
        <f>IF(I60="P",COUNTIF($I$3:$I60,"P"),"")</f>
        <v/>
      </c>
      <c r="L60" s="162"/>
      <c r="M60" s="162"/>
      <c r="N60" s="162"/>
    </row>
    <row r="61" spans="1:14" x14ac:dyDescent="0.2">
      <c r="A61" t="s">
        <v>2232</v>
      </c>
      <c r="B61" s="76">
        <v>59</v>
      </c>
      <c r="C61" t="s">
        <v>114</v>
      </c>
      <c r="D61">
        <v>2020</v>
      </c>
      <c r="F61" t="s">
        <v>138</v>
      </c>
      <c r="I61" s="161" t="str">
        <f t="shared" si="1"/>
        <v>H</v>
      </c>
      <c r="J61">
        <f>IF(I61="H",COUNTIF($I$3:$I61,"H"),"")</f>
        <v>41</v>
      </c>
      <c r="K61" t="str">
        <f>IF(I61="P",COUNTIF($I$3:$I61,"P"),"")</f>
        <v/>
      </c>
      <c r="L61" s="162"/>
      <c r="M61" s="162"/>
      <c r="N61" s="162"/>
    </row>
    <row r="62" spans="1:14" x14ac:dyDescent="0.2">
      <c r="A62" t="s">
        <v>3401</v>
      </c>
      <c r="B62" s="76">
        <v>60</v>
      </c>
      <c r="C62" t="s">
        <v>114</v>
      </c>
      <c r="D62">
        <v>2021</v>
      </c>
      <c r="F62" t="s">
        <v>135</v>
      </c>
      <c r="I62" s="161" t="str">
        <f t="shared" si="1"/>
        <v>H</v>
      </c>
      <c r="J62">
        <f>IF(I62="H",COUNTIF($I$3:$I62,"H"),"")</f>
        <v>42</v>
      </c>
      <c r="K62" t="str">
        <f>IF(I62="P",COUNTIF($I$3:$I62,"P"),"")</f>
        <v/>
      </c>
      <c r="L62" s="162"/>
      <c r="M62" s="162"/>
      <c r="N62" s="162"/>
    </row>
    <row r="63" spans="1:14" x14ac:dyDescent="0.2">
      <c r="A63" t="s">
        <v>760</v>
      </c>
      <c r="B63" s="76">
        <v>61</v>
      </c>
      <c r="C63" t="s">
        <v>110</v>
      </c>
      <c r="D63">
        <v>2019</v>
      </c>
      <c r="F63" t="s">
        <v>140</v>
      </c>
      <c r="I63" s="161" t="str">
        <f t="shared" si="1"/>
        <v>H</v>
      </c>
      <c r="J63">
        <f>IF(I63="H",COUNTIF($I$3:$I63,"H"),"")</f>
        <v>43</v>
      </c>
      <c r="K63" t="str">
        <f>IF(I63="P",COUNTIF($I$3:$I63,"P"),"")</f>
        <v/>
      </c>
      <c r="L63" s="162"/>
      <c r="M63" s="162"/>
      <c r="N63" s="162"/>
    </row>
    <row r="64" spans="1:14" x14ac:dyDescent="0.2">
      <c r="A64" t="s">
        <v>871</v>
      </c>
      <c r="B64" s="76">
        <v>62</v>
      </c>
      <c r="C64" t="s">
        <v>110</v>
      </c>
      <c r="D64">
        <v>2019</v>
      </c>
      <c r="F64" t="s">
        <v>136</v>
      </c>
      <c r="I64" s="161" t="str">
        <f t="shared" si="1"/>
        <v>H</v>
      </c>
      <c r="J64">
        <f>IF(I64="H",COUNTIF($I$3:$I64,"H"),"")</f>
        <v>44</v>
      </c>
      <c r="K64" t="str">
        <f>IF(I64="P",COUNTIF($I$3:$I64,"P"),"")</f>
        <v/>
      </c>
      <c r="L64" s="162"/>
      <c r="M64" s="162"/>
      <c r="N64" s="162"/>
    </row>
    <row r="65" spans="1:14" x14ac:dyDescent="0.2">
      <c r="A65" t="s">
        <v>1371</v>
      </c>
      <c r="B65" s="76">
        <v>63</v>
      </c>
      <c r="C65" t="s">
        <v>114</v>
      </c>
      <c r="D65">
        <v>2019</v>
      </c>
      <c r="F65" t="s">
        <v>115</v>
      </c>
      <c r="I65" s="161" t="str">
        <f t="shared" si="1"/>
        <v>H</v>
      </c>
      <c r="J65">
        <f>IF(I65="H",COUNTIF($I$3:$I65,"H"),"")</f>
        <v>45</v>
      </c>
      <c r="K65" t="str">
        <f>IF(I65="P",COUNTIF($I$3:$I65,"P"),"")</f>
        <v/>
      </c>
      <c r="L65" s="162"/>
      <c r="M65" s="162"/>
      <c r="N65" s="162"/>
    </row>
    <row r="66" spans="1:14" x14ac:dyDescent="0.2">
      <c r="A66" t="s">
        <v>3402</v>
      </c>
      <c r="B66" s="76">
        <v>64</v>
      </c>
      <c r="C66" t="s">
        <v>112</v>
      </c>
      <c r="D66">
        <v>2019</v>
      </c>
      <c r="F66" t="s">
        <v>3105</v>
      </c>
      <c r="I66" s="161" t="str">
        <f t="shared" si="1"/>
        <v>H</v>
      </c>
      <c r="J66">
        <f>IF(I66="H",COUNTIF($I$3:$I66,"H"),"")</f>
        <v>46</v>
      </c>
      <c r="K66" t="str">
        <f>IF(I66="P",COUNTIF($I$3:$I66,"P"),"")</f>
        <v/>
      </c>
      <c r="L66" s="162"/>
      <c r="M66" s="162"/>
      <c r="N66" s="162"/>
    </row>
    <row r="67" spans="1:14" x14ac:dyDescent="0.2">
      <c r="A67" t="s">
        <v>3403</v>
      </c>
      <c r="B67" s="76">
        <v>65</v>
      </c>
      <c r="C67" t="s">
        <v>116</v>
      </c>
      <c r="D67">
        <v>2021</v>
      </c>
      <c r="F67" t="s">
        <v>131</v>
      </c>
      <c r="I67" s="161" t="str">
        <f t="shared" ref="I67:I102" si="2">IF(C67="LHP","P",IF(C67="RHP","P",IF(C67=0,"","H")))</f>
        <v>H</v>
      </c>
      <c r="J67">
        <f>IF(I67="H",COUNTIF($I$3:$I67,"H"),"")</f>
        <v>47</v>
      </c>
      <c r="K67" t="str">
        <f>IF(I67="P",COUNTIF($I$3:$I67,"P"),"")</f>
        <v/>
      </c>
      <c r="L67" s="162"/>
      <c r="M67" s="162"/>
      <c r="N67" s="162"/>
    </row>
    <row r="68" spans="1:14" x14ac:dyDescent="0.2">
      <c r="A68" t="s">
        <v>3404</v>
      </c>
      <c r="B68" s="76">
        <v>66</v>
      </c>
      <c r="C68" t="s">
        <v>112</v>
      </c>
      <c r="D68">
        <v>2020</v>
      </c>
      <c r="F68" t="s">
        <v>120</v>
      </c>
      <c r="I68" s="161" t="str">
        <f t="shared" si="2"/>
        <v>H</v>
      </c>
      <c r="J68">
        <f>IF(I68="H",COUNTIF($I$3:$I68,"H"),"")</f>
        <v>48</v>
      </c>
      <c r="K68" t="str">
        <f>IF(I68="P",COUNTIF($I$3:$I68,"P"),"")</f>
        <v/>
      </c>
      <c r="L68" s="162"/>
      <c r="M68" s="162"/>
      <c r="N68" s="162"/>
    </row>
    <row r="69" spans="1:14" x14ac:dyDescent="0.2">
      <c r="A69" t="s">
        <v>879</v>
      </c>
      <c r="B69" s="76">
        <v>67</v>
      </c>
      <c r="C69" t="s">
        <v>114</v>
      </c>
      <c r="D69">
        <v>2019</v>
      </c>
      <c r="F69" t="s">
        <v>119</v>
      </c>
      <c r="I69" s="161" t="str">
        <f t="shared" si="2"/>
        <v>H</v>
      </c>
      <c r="J69">
        <f>IF(I69="H",COUNTIF($I$3:$I69,"H"),"")</f>
        <v>49</v>
      </c>
      <c r="K69" t="str">
        <f>IF(I69="P",COUNTIF($I$3:$I69,"P"),"")</f>
        <v/>
      </c>
      <c r="L69" s="162"/>
      <c r="M69" s="162"/>
      <c r="N69" s="162"/>
    </row>
    <row r="70" spans="1:14" x14ac:dyDescent="0.2">
      <c r="A70" t="s">
        <v>1291</v>
      </c>
      <c r="B70" s="76">
        <v>68</v>
      </c>
      <c r="C70" t="s">
        <v>739</v>
      </c>
      <c r="D70">
        <v>2019</v>
      </c>
      <c r="F70" t="s">
        <v>8</v>
      </c>
      <c r="I70" s="161" t="str">
        <f t="shared" si="2"/>
        <v>P</v>
      </c>
      <c r="J70" t="str">
        <f>IF(I70="H",COUNTIF($I$3:$I70,"H"),"")</f>
        <v/>
      </c>
      <c r="K70">
        <f>IF(I70="P",COUNTIF($I$3:$I70,"P"),"")</f>
        <v>19</v>
      </c>
      <c r="L70" s="162"/>
      <c r="M70" s="162"/>
      <c r="N70" s="162"/>
    </row>
    <row r="71" spans="1:14" x14ac:dyDescent="0.2">
      <c r="A71" t="s">
        <v>2215</v>
      </c>
      <c r="B71" s="76">
        <v>69</v>
      </c>
      <c r="C71" t="s">
        <v>739</v>
      </c>
      <c r="D71">
        <v>2020</v>
      </c>
      <c r="F71" t="s">
        <v>135</v>
      </c>
      <c r="I71" s="161" t="str">
        <f t="shared" si="2"/>
        <v>P</v>
      </c>
      <c r="J71" t="str">
        <f>IF(I71="H",COUNTIF($I$3:$I71,"H"),"")</f>
        <v/>
      </c>
      <c r="K71">
        <f>IF(I71="P",COUNTIF($I$3:$I71,"P"),"")</f>
        <v>20</v>
      </c>
      <c r="L71" s="162"/>
      <c r="M71" s="162"/>
      <c r="N71" s="162"/>
    </row>
    <row r="72" spans="1:14" x14ac:dyDescent="0.2">
      <c r="A72" t="s">
        <v>2195</v>
      </c>
      <c r="B72" s="76">
        <v>70</v>
      </c>
      <c r="C72" t="s">
        <v>739</v>
      </c>
      <c r="D72">
        <v>2021</v>
      </c>
      <c r="F72" t="s">
        <v>122</v>
      </c>
      <c r="I72" s="161" t="str">
        <f t="shared" si="2"/>
        <v>P</v>
      </c>
      <c r="J72" t="str">
        <f>IF(I72="H",COUNTIF($I$3:$I72,"H"),"")</f>
        <v/>
      </c>
      <c r="K72">
        <f>IF(I72="P",COUNTIF($I$3:$I72,"P"),"")</f>
        <v>21</v>
      </c>
      <c r="L72" s="162"/>
      <c r="M72" s="162"/>
      <c r="N72" s="162"/>
    </row>
    <row r="73" spans="1:14" x14ac:dyDescent="0.2">
      <c r="A73" t="s">
        <v>2213</v>
      </c>
      <c r="B73" s="76">
        <v>71</v>
      </c>
      <c r="C73" t="s">
        <v>739</v>
      </c>
      <c r="D73">
        <v>2019</v>
      </c>
      <c r="F73" t="s">
        <v>339</v>
      </c>
      <c r="I73" s="161" t="str">
        <f t="shared" si="2"/>
        <v>P</v>
      </c>
      <c r="J73" t="str">
        <f>IF(I73="H",COUNTIF($I$3:$I73,"H"),"")</f>
        <v/>
      </c>
      <c r="K73">
        <f>IF(I73="P",COUNTIF($I$3:$I73,"P"),"")</f>
        <v>22</v>
      </c>
      <c r="L73" s="162"/>
      <c r="M73" s="162"/>
      <c r="N73" s="162"/>
    </row>
    <row r="74" spans="1:14" x14ac:dyDescent="0.2">
      <c r="A74" t="s">
        <v>3405</v>
      </c>
      <c r="B74" s="76">
        <v>72</v>
      </c>
      <c r="C74" t="s">
        <v>739</v>
      </c>
      <c r="D74">
        <v>2019</v>
      </c>
      <c r="F74" t="s">
        <v>134</v>
      </c>
      <c r="I74" s="161" t="str">
        <f t="shared" si="2"/>
        <v>P</v>
      </c>
      <c r="J74" t="str">
        <f>IF(I74="H",COUNTIF($I$3:$I74,"H"),"")</f>
        <v/>
      </c>
      <c r="K74">
        <f>IF(I74="P",COUNTIF($I$3:$I74,"P"),"")</f>
        <v>23</v>
      </c>
      <c r="L74" s="162"/>
      <c r="M74" s="162"/>
      <c r="N74" s="162"/>
    </row>
    <row r="75" spans="1:14" x14ac:dyDescent="0.2">
      <c r="A75" t="s">
        <v>1429</v>
      </c>
      <c r="B75" s="76">
        <v>73</v>
      </c>
      <c r="C75" t="s">
        <v>739</v>
      </c>
      <c r="D75">
        <v>2020</v>
      </c>
      <c r="F75" t="s">
        <v>115</v>
      </c>
      <c r="I75" s="161" t="str">
        <f t="shared" si="2"/>
        <v>P</v>
      </c>
      <c r="J75" t="str">
        <f>IF(I75="H",COUNTIF($I$3:$I75,"H"),"")</f>
        <v/>
      </c>
      <c r="K75">
        <f>IF(I75="P",COUNTIF($I$3:$I75,"P"),"")</f>
        <v>24</v>
      </c>
      <c r="L75" s="162"/>
      <c r="M75" s="162"/>
      <c r="N75" s="162"/>
    </row>
    <row r="76" spans="1:14" x14ac:dyDescent="0.2">
      <c r="A76" t="s">
        <v>3406</v>
      </c>
      <c r="B76" s="76">
        <v>74</v>
      </c>
      <c r="C76" t="s">
        <v>739</v>
      </c>
      <c r="D76">
        <v>2023</v>
      </c>
      <c r="F76" t="s">
        <v>3094</v>
      </c>
      <c r="I76" s="161" t="str">
        <f t="shared" si="2"/>
        <v>P</v>
      </c>
      <c r="J76" t="str">
        <f>IF(I76="H",COUNTIF($I$3:$I76,"H"),"")</f>
        <v/>
      </c>
      <c r="K76">
        <f>IF(I76="P",COUNTIF($I$3:$I76,"P"),"")</f>
        <v>25</v>
      </c>
      <c r="L76" s="162"/>
      <c r="M76" s="162"/>
      <c r="N76" s="162"/>
    </row>
    <row r="77" spans="1:14" x14ac:dyDescent="0.2">
      <c r="A77" t="s">
        <v>1384</v>
      </c>
      <c r="B77" s="76">
        <v>75</v>
      </c>
      <c r="C77" t="s">
        <v>741</v>
      </c>
      <c r="D77">
        <v>2019</v>
      </c>
      <c r="F77" t="s">
        <v>135</v>
      </c>
      <c r="I77" s="161" t="str">
        <f t="shared" si="2"/>
        <v>P</v>
      </c>
      <c r="J77" t="str">
        <f>IF(I77="H",COUNTIF($I$3:$I77,"H"),"")</f>
        <v/>
      </c>
      <c r="K77">
        <f>IF(I77="P",COUNTIF($I$3:$I77,"P"),"")</f>
        <v>26</v>
      </c>
      <c r="L77" s="162"/>
      <c r="M77" s="162"/>
      <c r="N77" s="162"/>
    </row>
    <row r="78" spans="1:14" x14ac:dyDescent="0.2">
      <c r="A78" t="s">
        <v>3407</v>
      </c>
      <c r="B78" s="76">
        <v>76</v>
      </c>
      <c r="C78" t="s">
        <v>739</v>
      </c>
      <c r="D78">
        <v>2019</v>
      </c>
      <c r="F78" t="s">
        <v>719</v>
      </c>
      <c r="I78" s="161" t="str">
        <f t="shared" si="2"/>
        <v>P</v>
      </c>
      <c r="J78" t="str">
        <f>IF(I78="H",COUNTIF($I$3:$I78,"H"),"")</f>
        <v/>
      </c>
      <c r="K78">
        <f>IF(I78="P",COUNTIF($I$3:$I78,"P"),"")</f>
        <v>27</v>
      </c>
      <c r="L78" s="162"/>
      <c r="M78" s="162"/>
      <c r="N78" s="162"/>
    </row>
    <row r="79" spans="1:14" x14ac:dyDescent="0.2">
      <c r="A79" t="s">
        <v>3408</v>
      </c>
      <c r="B79" s="76">
        <v>77</v>
      </c>
      <c r="C79" t="s">
        <v>114</v>
      </c>
      <c r="D79">
        <v>2020</v>
      </c>
      <c r="F79" t="s">
        <v>121</v>
      </c>
      <c r="I79" s="161" t="str">
        <f t="shared" si="2"/>
        <v>H</v>
      </c>
      <c r="J79">
        <f>IF(I79="H",COUNTIF($I$3:$I79,"H"),"")</f>
        <v>50</v>
      </c>
      <c r="K79" t="str">
        <f>IF(I79="P",COUNTIF($I$3:$I79,"P"),"")</f>
        <v/>
      </c>
      <c r="L79" s="162"/>
      <c r="M79" s="162"/>
      <c r="N79" s="162"/>
    </row>
    <row r="80" spans="1:14" x14ac:dyDescent="0.2">
      <c r="A80" t="s">
        <v>3409</v>
      </c>
      <c r="B80" s="76">
        <v>78</v>
      </c>
      <c r="C80" t="s">
        <v>112</v>
      </c>
      <c r="D80">
        <v>2020</v>
      </c>
      <c r="F80" t="s">
        <v>117</v>
      </c>
      <c r="I80" s="161" t="str">
        <f t="shared" si="2"/>
        <v>H</v>
      </c>
      <c r="J80">
        <f>IF(I80="H",COUNTIF($I$3:$I80,"H"),"")</f>
        <v>51</v>
      </c>
      <c r="K80" t="str">
        <f>IF(I80="P",COUNTIF($I$3:$I80,"P"),"")</f>
        <v/>
      </c>
      <c r="L80" s="162"/>
      <c r="M80" s="162"/>
      <c r="N80" s="162"/>
    </row>
    <row r="81" spans="1:14" x14ac:dyDescent="0.2">
      <c r="A81" t="s">
        <v>3410</v>
      </c>
      <c r="B81" s="76">
        <v>79</v>
      </c>
      <c r="C81" t="s">
        <v>114</v>
      </c>
      <c r="D81">
        <v>2021</v>
      </c>
      <c r="F81" t="s">
        <v>140</v>
      </c>
      <c r="I81" s="161" t="str">
        <f t="shared" si="2"/>
        <v>H</v>
      </c>
      <c r="J81">
        <f>IF(I81="H",COUNTIF($I$3:$I81,"H"),"")</f>
        <v>52</v>
      </c>
      <c r="K81" t="str">
        <f>IF(I81="P",COUNTIF($I$3:$I81,"P"),"")</f>
        <v/>
      </c>
      <c r="L81" s="162"/>
      <c r="M81" s="162"/>
      <c r="N81" s="162"/>
    </row>
    <row r="82" spans="1:14" x14ac:dyDescent="0.2">
      <c r="A82" t="s">
        <v>3411</v>
      </c>
      <c r="B82" s="76">
        <v>80</v>
      </c>
      <c r="C82" t="s">
        <v>118</v>
      </c>
      <c r="D82">
        <v>2020</v>
      </c>
      <c r="F82" t="s">
        <v>7</v>
      </c>
      <c r="I82" s="161" t="str">
        <f t="shared" si="2"/>
        <v>H</v>
      </c>
      <c r="J82">
        <f>IF(I82="H",COUNTIF($I$3:$I82,"H"),"")</f>
        <v>53</v>
      </c>
      <c r="K82" t="str">
        <f>IF(I82="P",COUNTIF($I$3:$I82,"P"),"")</f>
        <v/>
      </c>
      <c r="L82" s="162"/>
      <c r="M82" s="162"/>
      <c r="N82" s="162"/>
    </row>
    <row r="83" spans="1:14" x14ac:dyDescent="0.2">
      <c r="A83" t="s">
        <v>3412</v>
      </c>
      <c r="B83" s="76">
        <v>81</v>
      </c>
      <c r="C83" t="s">
        <v>110</v>
      </c>
      <c r="D83">
        <v>2020</v>
      </c>
      <c r="F83" t="s">
        <v>8</v>
      </c>
      <c r="I83" s="161" t="str">
        <f t="shared" si="2"/>
        <v>H</v>
      </c>
      <c r="J83">
        <f>IF(I83="H",COUNTIF($I$3:$I83,"H"),"")</f>
        <v>54</v>
      </c>
      <c r="K83" t="str">
        <f>IF(I83="P",COUNTIF($I$3:$I83,"P"),"")</f>
        <v/>
      </c>
      <c r="L83" s="162"/>
      <c r="M83" s="162"/>
      <c r="N83" s="162"/>
    </row>
    <row r="84" spans="1:14" x14ac:dyDescent="0.2">
      <c r="A84" t="s">
        <v>2199</v>
      </c>
      <c r="B84" s="76">
        <v>82</v>
      </c>
      <c r="C84" t="s">
        <v>116</v>
      </c>
      <c r="D84">
        <v>2019</v>
      </c>
      <c r="F84" t="s">
        <v>137</v>
      </c>
      <c r="I84" s="161" t="str">
        <f t="shared" si="2"/>
        <v>H</v>
      </c>
      <c r="J84">
        <f>IF(I84="H",COUNTIF($I$3:$I84,"H"),"")</f>
        <v>55</v>
      </c>
      <c r="K84" t="str">
        <f>IF(I84="P",COUNTIF($I$3:$I84,"P"),"")</f>
        <v/>
      </c>
      <c r="L84" s="162"/>
      <c r="M84" s="162"/>
      <c r="N84" s="162"/>
    </row>
    <row r="85" spans="1:14" x14ac:dyDescent="0.2">
      <c r="A85" t="s">
        <v>3413</v>
      </c>
      <c r="B85" s="76">
        <v>83</v>
      </c>
      <c r="C85" t="s">
        <v>97</v>
      </c>
      <c r="D85">
        <v>2019</v>
      </c>
      <c r="F85" t="s">
        <v>140</v>
      </c>
      <c r="I85" s="161" t="str">
        <f t="shared" si="2"/>
        <v>H</v>
      </c>
      <c r="J85">
        <f>IF(I85="H",COUNTIF($I$3:$I85,"H"),"")</f>
        <v>56</v>
      </c>
      <c r="K85" t="str">
        <f>IF(I85="P",COUNTIF($I$3:$I85,"P"),"")</f>
        <v/>
      </c>
      <c r="L85" s="162"/>
      <c r="M85" s="162"/>
      <c r="N85" s="162"/>
    </row>
    <row r="86" spans="1:14" x14ac:dyDescent="0.2">
      <c r="A86" t="s">
        <v>2217</v>
      </c>
      <c r="B86" s="76">
        <v>84</v>
      </c>
      <c r="C86" t="s">
        <v>97</v>
      </c>
      <c r="D86">
        <v>2020</v>
      </c>
      <c r="F86" t="s">
        <v>715</v>
      </c>
      <c r="I86" s="161" t="str">
        <f t="shared" si="2"/>
        <v>H</v>
      </c>
      <c r="J86">
        <f>IF(I86="H",COUNTIF($I$3:$I86,"H"),"")</f>
        <v>57</v>
      </c>
      <c r="K86" t="str">
        <f>IF(I86="P",COUNTIF($I$3:$I86,"P"),"")</f>
        <v/>
      </c>
      <c r="L86" s="162"/>
      <c r="M86" s="162"/>
      <c r="N86" s="162"/>
    </row>
    <row r="87" spans="1:14" x14ac:dyDescent="0.2">
      <c r="A87" t="s">
        <v>2234</v>
      </c>
      <c r="B87" s="76">
        <v>85</v>
      </c>
      <c r="C87" t="s">
        <v>97</v>
      </c>
      <c r="D87">
        <v>2019</v>
      </c>
      <c r="F87" t="s">
        <v>7</v>
      </c>
      <c r="I87" s="161" t="str">
        <f t="shared" si="2"/>
        <v>H</v>
      </c>
      <c r="J87">
        <f>IF(I87="H",COUNTIF($I$3:$I87,"H"),"")</f>
        <v>58</v>
      </c>
      <c r="K87" t="str">
        <f>IF(I87="P",COUNTIF($I$3:$I87,"P"),"")</f>
        <v/>
      </c>
      <c r="L87" s="162"/>
      <c r="M87" s="162"/>
      <c r="N87" s="162"/>
    </row>
    <row r="88" spans="1:14" x14ac:dyDescent="0.2">
      <c r="A88" t="s">
        <v>2206</v>
      </c>
      <c r="B88" s="76">
        <v>86</v>
      </c>
      <c r="C88" t="s">
        <v>116</v>
      </c>
      <c r="D88">
        <v>2019</v>
      </c>
      <c r="F88" t="s">
        <v>119</v>
      </c>
      <c r="I88" s="161" t="str">
        <f t="shared" si="2"/>
        <v>H</v>
      </c>
      <c r="J88">
        <f>IF(I88="H",COUNTIF($I$3:$I88,"H"),"")</f>
        <v>59</v>
      </c>
      <c r="K88" t="str">
        <f>IF(I88="P",COUNTIF($I$3:$I88,"P"),"")</f>
        <v/>
      </c>
      <c r="L88" s="162"/>
      <c r="M88" s="162"/>
      <c r="N88" s="162"/>
    </row>
    <row r="89" spans="1:14" x14ac:dyDescent="0.2">
      <c r="A89" t="s">
        <v>1357</v>
      </c>
      <c r="B89" s="76">
        <v>87</v>
      </c>
      <c r="C89" t="s">
        <v>110</v>
      </c>
      <c r="D89">
        <v>2021</v>
      </c>
      <c r="F89" t="s">
        <v>123</v>
      </c>
      <c r="I89" s="161" t="str">
        <f t="shared" si="2"/>
        <v>H</v>
      </c>
      <c r="J89">
        <f>IF(I89="H",COUNTIF($I$3:$I89,"H"),"")</f>
        <v>60</v>
      </c>
      <c r="K89" t="str">
        <f>IF(I89="P",COUNTIF($I$3:$I89,"P"),"")</f>
        <v/>
      </c>
      <c r="L89" s="162"/>
      <c r="M89" s="162"/>
      <c r="N89" s="162"/>
    </row>
    <row r="90" spans="1:14" x14ac:dyDescent="0.2">
      <c r="A90" t="s">
        <v>3414</v>
      </c>
      <c r="B90" s="76">
        <v>88</v>
      </c>
      <c r="C90" t="s">
        <v>116</v>
      </c>
      <c r="D90">
        <v>2020</v>
      </c>
      <c r="F90" t="s">
        <v>137</v>
      </c>
      <c r="I90" s="161" t="str">
        <f t="shared" si="2"/>
        <v>H</v>
      </c>
      <c r="J90">
        <f>IF(I90="H",COUNTIF($I$3:$I90,"H"),"")</f>
        <v>61</v>
      </c>
      <c r="K90" t="str">
        <f>IF(I90="P",COUNTIF($I$3:$I90,"P"),"")</f>
        <v/>
      </c>
      <c r="L90" s="162"/>
      <c r="M90" s="162"/>
      <c r="N90" s="162"/>
    </row>
    <row r="91" spans="1:14" x14ac:dyDescent="0.2">
      <c r="A91" t="s">
        <v>3415</v>
      </c>
      <c r="B91" s="76">
        <v>89</v>
      </c>
      <c r="C91" t="s">
        <v>114</v>
      </c>
      <c r="D91">
        <v>2021</v>
      </c>
      <c r="F91" t="s">
        <v>121</v>
      </c>
      <c r="I91" s="161" t="str">
        <f t="shared" si="2"/>
        <v>H</v>
      </c>
      <c r="J91">
        <f>IF(I91="H",COUNTIF($I$3:$I91,"H"),"")</f>
        <v>62</v>
      </c>
      <c r="K91" t="str">
        <f>IF(I91="P",COUNTIF($I$3:$I91,"P"),"")</f>
        <v/>
      </c>
      <c r="L91" s="162"/>
      <c r="M91" s="162"/>
      <c r="N91" s="162"/>
    </row>
    <row r="92" spans="1:14" x14ac:dyDescent="0.2">
      <c r="A92" t="s">
        <v>780</v>
      </c>
      <c r="B92" s="76">
        <v>90</v>
      </c>
      <c r="C92" t="s">
        <v>112</v>
      </c>
      <c r="D92">
        <v>2019</v>
      </c>
      <c r="F92" t="s">
        <v>131</v>
      </c>
      <c r="I92" s="161" t="str">
        <f t="shared" si="2"/>
        <v>H</v>
      </c>
      <c r="J92">
        <f>IF(I92="H",COUNTIF($I$3:$I92,"H"),"")</f>
        <v>63</v>
      </c>
      <c r="K92" t="str">
        <f>IF(I92="P",COUNTIF($I$3:$I92,"P"),"")</f>
        <v/>
      </c>
      <c r="L92" s="162"/>
      <c r="M92" s="162"/>
      <c r="N92" s="162"/>
    </row>
    <row r="93" spans="1:14" x14ac:dyDescent="0.2">
      <c r="A93" t="s">
        <v>1433</v>
      </c>
      <c r="B93" s="76">
        <v>91</v>
      </c>
      <c r="C93" t="s">
        <v>1026</v>
      </c>
      <c r="D93">
        <v>2019</v>
      </c>
      <c r="F93" t="s">
        <v>123</v>
      </c>
      <c r="I93" s="161" t="str">
        <f t="shared" si="2"/>
        <v>H</v>
      </c>
      <c r="J93">
        <f>IF(I93="H",COUNTIF($I$3:$I93,"H"),"")</f>
        <v>64</v>
      </c>
      <c r="K93" t="str">
        <f>IF(I93="P",COUNTIF($I$3:$I93,"P"),"")</f>
        <v/>
      </c>
      <c r="L93" s="162"/>
      <c r="M93" s="162"/>
      <c r="N93" s="162"/>
    </row>
    <row r="94" spans="1:14" x14ac:dyDescent="0.2">
      <c r="A94" t="s">
        <v>3416</v>
      </c>
      <c r="B94" s="76">
        <v>92</v>
      </c>
      <c r="C94" t="s">
        <v>118</v>
      </c>
      <c r="D94">
        <v>2019</v>
      </c>
      <c r="F94" t="s">
        <v>7</v>
      </c>
      <c r="I94" s="161" t="str">
        <f t="shared" si="2"/>
        <v>H</v>
      </c>
      <c r="J94">
        <f>IF(I94="H",COUNTIF($I$3:$I94,"H"),"")</f>
        <v>65</v>
      </c>
      <c r="K94" t="str">
        <f>IF(I94="P",COUNTIF($I$3:$I94,"P"),"")</f>
        <v/>
      </c>
      <c r="L94" s="162"/>
      <c r="M94" s="162"/>
      <c r="N94" s="162"/>
    </row>
    <row r="95" spans="1:14" x14ac:dyDescent="0.2">
      <c r="A95" t="s">
        <v>3417</v>
      </c>
      <c r="B95" s="76">
        <v>93</v>
      </c>
      <c r="C95" t="s">
        <v>116</v>
      </c>
      <c r="D95">
        <v>2019</v>
      </c>
      <c r="F95" t="s">
        <v>131</v>
      </c>
      <c r="I95" s="161" t="str">
        <f t="shared" si="2"/>
        <v>H</v>
      </c>
      <c r="J95">
        <f>IF(I95="H",COUNTIF($I$3:$I95,"H"),"")</f>
        <v>66</v>
      </c>
      <c r="K95" t="str">
        <f>IF(I95="P",COUNTIF($I$3:$I95,"P"),"")</f>
        <v/>
      </c>
      <c r="L95" s="162"/>
      <c r="M95" s="162"/>
      <c r="N95" s="162"/>
    </row>
    <row r="96" spans="1:14" x14ac:dyDescent="0.2">
      <c r="A96" t="s">
        <v>2210</v>
      </c>
      <c r="B96" s="76">
        <v>94</v>
      </c>
      <c r="C96" t="s">
        <v>114</v>
      </c>
      <c r="D96">
        <v>2020</v>
      </c>
      <c r="F96" t="s">
        <v>123</v>
      </c>
      <c r="I96" s="161" t="str">
        <f t="shared" si="2"/>
        <v>H</v>
      </c>
      <c r="J96">
        <f>IF(I96="H",COUNTIF($I$3:$I96,"H"),"")</f>
        <v>67</v>
      </c>
      <c r="K96" t="str">
        <f>IF(I96="P",COUNTIF($I$3:$I96,"P"),"")</f>
        <v/>
      </c>
      <c r="L96" s="162"/>
      <c r="M96" s="162"/>
      <c r="N96" s="162"/>
    </row>
    <row r="97" spans="1:14" x14ac:dyDescent="0.2">
      <c r="A97" t="s">
        <v>3418</v>
      </c>
      <c r="B97" s="76">
        <v>95</v>
      </c>
      <c r="C97" t="s">
        <v>118</v>
      </c>
      <c r="D97">
        <v>2022</v>
      </c>
      <c r="F97" t="s">
        <v>3094</v>
      </c>
      <c r="I97" s="161" t="str">
        <f t="shared" si="2"/>
        <v>H</v>
      </c>
      <c r="J97">
        <f>IF(I97="H",COUNTIF($I$3:$I97,"H"),"")</f>
        <v>68</v>
      </c>
      <c r="K97" t="str">
        <f>IF(I97="P",COUNTIF($I$3:$I97,"P"),"")</f>
        <v/>
      </c>
      <c r="L97" s="162"/>
      <c r="M97" s="162"/>
      <c r="N97" s="162"/>
    </row>
    <row r="98" spans="1:14" x14ac:dyDescent="0.2">
      <c r="A98" t="s">
        <v>2228</v>
      </c>
      <c r="B98" s="76">
        <v>96</v>
      </c>
      <c r="C98" t="s">
        <v>114</v>
      </c>
      <c r="D98">
        <v>2021</v>
      </c>
      <c r="F98" t="s">
        <v>113</v>
      </c>
      <c r="I98" s="161" t="str">
        <f t="shared" si="2"/>
        <v>H</v>
      </c>
      <c r="J98">
        <f>IF(I98="H",COUNTIF($I$3:$I98,"H"),"")</f>
        <v>69</v>
      </c>
      <c r="K98" t="str">
        <f>IF(I98="P",COUNTIF($I$3:$I98,"P"),"")</f>
        <v/>
      </c>
      <c r="L98" s="162"/>
      <c r="M98" s="162"/>
      <c r="N98" s="162"/>
    </row>
    <row r="99" spans="1:14" x14ac:dyDescent="0.2">
      <c r="A99" t="s">
        <v>2193</v>
      </c>
      <c r="B99" s="76">
        <v>97</v>
      </c>
      <c r="C99" t="s">
        <v>739</v>
      </c>
      <c r="D99">
        <v>2019</v>
      </c>
      <c r="F99" t="s">
        <v>3094</v>
      </c>
      <c r="I99" s="161" t="str">
        <f t="shared" si="2"/>
        <v>P</v>
      </c>
      <c r="J99" t="str">
        <f>IF(I99="H",COUNTIF($I$3:$I99,"H"),"")</f>
        <v/>
      </c>
      <c r="K99">
        <f>IF(I99="P",COUNTIF($I$3:$I99,"P"),"")</f>
        <v>28</v>
      </c>
      <c r="L99" s="162"/>
      <c r="M99" s="162"/>
      <c r="N99" s="162"/>
    </row>
    <row r="100" spans="1:14" x14ac:dyDescent="0.2">
      <c r="A100" t="s">
        <v>3419</v>
      </c>
      <c r="B100" s="76">
        <v>98</v>
      </c>
      <c r="C100" t="s">
        <v>741</v>
      </c>
      <c r="D100">
        <v>2022</v>
      </c>
      <c r="F100" t="s">
        <v>3105</v>
      </c>
      <c r="I100" s="161" t="str">
        <f t="shared" si="2"/>
        <v>P</v>
      </c>
      <c r="J100" t="str">
        <f>IF(I100="H",COUNTIF($I$3:$I100,"H"),"")</f>
        <v/>
      </c>
      <c r="K100">
        <f>IF(I100="P",COUNTIF($I$3:$I100,"P"),"")</f>
        <v>29</v>
      </c>
      <c r="L100" s="162"/>
      <c r="M100" s="162"/>
      <c r="N100" s="162"/>
    </row>
    <row r="101" spans="1:14" x14ac:dyDescent="0.2">
      <c r="A101" t="s">
        <v>3420</v>
      </c>
      <c r="B101" s="76">
        <v>99</v>
      </c>
      <c r="C101" t="s">
        <v>739</v>
      </c>
      <c r="D101">
        <v>2020</v>
      </c>
      <c r="F101" t="s">
        <v>3371</v>
      </c>
      <c r="I101" s="161" t="str">
        <f t="shared" si="2"/>
        <v>P</v>
      </c>
      <c r="J101" t="str">
        <f>IF(I101="H",COUNTIF($I$3:$I101,"H"),"")</f>
        <v/>
      </c>
      <c r="K101">
        <f>IF(I101="P",COUNTIF($I$3:$I101,"P"),"")</f>
        <v>30</v>
      </c>
      <c r="L101" s="162"/>
      <c r="M101" s="162"/>
      <c r="N101" s="162"/>
    </row>
    <row r="102" spans="1:14" x14ac:dyDescent="0.2">
      <c r="A102" t="s">
        <v>3421</v>
      </c>
      <c r="B102" s="76">
        <v>100</v>
      </c>
      <c r="C102" t="s">
        <v>739</v>
      </c>
      <c r="D102">
        <v>2019</v>
      </c>
      <c r="F102" t="s">
        <v>134</v>
      </c>
      <c r="I102" s="161" t="str">
        <f t="shared" si="2"/>
        <v>P</v>
      </c>
      <c r="J102" t="str">
        <f>IF(I102="H",COUNTIF($I$3:$I108,"H"),"")</f>
        <v/>
      </c>
      <c r="K102">
        <f>IF(I102="P",COUNTIF($I$3:$I108,"P"),"")</f>
        <v>31</v>
      </c>
      <c r="L102" s="162"/>
      <c r="M102" s="162"/>
      <c r="N102" s="162"/>
    </row>
    <row r="103" spans="1:14" x14ac:dyDescent="0.2">
      <c r="A103"/>
      <c r="I103" s="161" t="str">
        <f t="shared" ref="I103:I108" si="3">IF(C103="LHP","P",IF(C103="RHP","P",IF(C103=0,"","H")))</f>
        <v/>
      </c>
      <c r="J103" t="str">
        <f>IF(I103="H",COUNTIF($I$3:$I103,"H"),"")</f>
        <v/>
      </c>
      <c r="K103" t="str">
        <f>IF(I103="P",COUNTIF($I$3:$I103,"P"),"")</f>
        <v/>
      </c>
      <c r="M103" t="str">
        <f>IF(I109="H",COUNTIF($I$3:$I109,"H"),"")</f>
        <v/>
      </c>
      <c r="N103" t="str">
        <f>IF(I109="P",COUNTIF($I$3:$I109,"P"),"")</f>
        <v/>
      </c>
    </row>
    <row r="104" spans="1:14" x14ac:dyDescent="0.2">
      <c r="A104"/>
      <c r="I104" s="161" t="str">
        <f t="shared" si="3"/>
        <v/>
      </c>
      <c r="J104" t="str">
        <f>IF(I104="H",COUNTIF($I$3:$I104,"H"),"")</f>
        <v/>
      </c>
      <c r="K104" t="str">
        <f>IF(I104="P",COUNTIF($I$3:$I104,"P"),"")</f>
        <v/>
      </c>
      <c r="M104" t="str">
        <f>IF(I110="H",COUNTIF($I$3:$I110,"H"),"")</f>
        <v/>
      </c>
      <c r="N104" t="str">
        <f>IF(I110="P",COUNTIF($I$3:$I110,"P"),"")</f>
        <v/>
      </c>
    </row>
    <row r="105" spans="1:14" x14ac:dyDescent="0.2">
      <c r="A105"/>
      <c r="I105" s="161" t="str">
        <f t="shared" si="3"/>
        <v/>
      </c>
      <c r="J105" t="str">
        <f>IF(I105="H",COUNTIF($I$3:$I105,"H"),"")</f>
        <v/>
      </c>
      <c r="K105" t="str">
        <f>IF(I105="P",COUNTIF($I$3:$I105,"P"),"")</f>
        <v/>
      </c>
      <c r="M105" t="str">
        <f>IF(I111="H",COUNTIF($I$3:$I111,"H"),"")</f>
        <v/>
      </c>
      <c r="N105" t="str">
        <f>IF(I111="P",COUNTIF($I$3:$I111,"P"),"")</f>
        <v/>
      </c>
    </row>
    <row r="106" spans="1:14" x14ac:dyDescent="0.2">
      <c r="A106"/>
      <c r="I106" s="161" t="str">
        <f t="shared" si="3"/>
        <v/>
      </c>
      <c r="J106" t="str">
        <f>IF(I106="H",COUNTIF($I$3:$I106,"H"),"")</f>
        <v/>
      </c>
      <c r="K106" t="str">
        <f>IF(I106="P",COUNTIF($I$3:$I106,"P"),"")</f>
        <v/>
      </c>
    </row>
    <row r="107" spans="1:14" x14ac:dyDescent="0.2">
      <c r="A107"/>
      <c r="I107" s="161" t="str">
        <f t="shared" si="3"/>
        <v/>
      </c>
      <c r="J107" t="str">
        <f>IF(I107="H",COUNTIF($I$3:$I107,"H"),"")</f>
        <v/>
      </c>
      <c r="K107" t="str">
        <f>IF(I107="P",COUNTIF($I$3:$I107,"P"),"")</f>
        <v/>
      </c>
    </row>
    <row r="108" spans="1:14" x14ac:dyDescent="0.2">
      <c r="A108"/>
      <c r="I108" s="161" t="str">
        <f t="shared" si="3"/>
        <v/>
      </c>
      <c r="J108" t="str">
        <f>IF(I108="H",COUNTIF($I$3:$I108,"H"),"")</f>
        <v/>
      </c>
      <c r="K108" t="str">
        <f>IF(I108="P",COUNTIF($I$3:$I108,"P"),"")</f>
        <v/>
      </c>
    </row>
  </sheetData>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C19CF-7CCF-40A3-9487-987198851F59}">
  <sheetPr codeName="Sheet14">
    <tabColor rgb="FF00B050"/>
  </sheetPr>
  <dimension ref="A1:O108"/>
  <sheetViews>
    <sheetView workbookViewId="0">
      <selection activeCell="T565" sqref="T565"/>
    </sheetView>
    <sheetView workbookViewId="1"/>
  </sheetViews>
  <sheetFormatPr defaultRowHeight="12.75" outlineLevelCol="1" x14ac:dyDescent="0.2"/>
  <cols>
    <col min="1" max="1" width="18.28515625" style="105" customWidth="1"/>
    <col min="2" max="2" width="10.5703125" customWidth="1"/>
    <col min="3" max="3" width="9.140625" customWidth="1"/>
    <col min="6" max="6" width="10.42578125" customWidth="1"/>
    <col min="7" max="7" width="16.5703125" customWidth="1"/>
    <col min="8" max="8" width="46" customWidth="1"/>
    <col min="9" max="9" width="19.42578125" style="161" customWidth="1"/>
    <col min="10" max="10" width="23.42578125" customWidth="1"/>
    <col min="11" max="11" width="25.42578125" customWidth="1"/>
    <col min="12" max="14" width="0" hidden="1" customWidth="1" outlineLevel="1"/>
    <col min="15" max="15" width="9.140625" collapsed="1"/>
  </cols>
  <sheetData>
    <row r="1" spans="1:14" ht="12.75" customHeight="1" x14ac:dyDescent="0.2">
      <c r="A1" s="504" t="s">
        <v>3422</v>
      </c>
      <c r="B1" s="165"/>
      <c r="C1" s="165"/>
      <c r="D1" s="165"/>
      <c r="E1" s="165"/>
      <c r="F1" s="165"/>
      <c r="G1" s="165"/>
      <c r="H1" s="165"/>
      <c r="I1" s="166"/>
      <c r="J1" s="165"/>
      <c r="K1" s="165"/>
      <c r="L1" s="162" t="s">
        <v>1437</v>
      </c>
      <c r="M1" s="162"/>
      <c r="N1" s="162"/>
    </row>
    <row r="2" spans="1:14" ht="56.25" customHeight="1" x14ac:dyDescent="0.25">
      <c r="A2" s="167" t="s">
        <v>1226</v>
      </c>
      <c r="B2" s="167" t="s">
        <v>815</v>
      </c>
      <c r="C2" s="167" t="s">
        <v>856</v>
      </c>
      <c r="D2" s="168" t="s">
        <v>1223</v>
      </c>
      <c r="E2" s="168" t="s">
        <v>1227</v>
      </c>
      <c r="F2" s="168" t="s">
        <v>1228</v>
      </c>
      <c r="G2" s="168" t="s">
        <v>2041</v>
      </c>
      <c r="H2" s="169" t="s">
        <v>3423</v>
      </c>
      <c r="I2" s="170" t="s">
        <v>804</v>
      </c>
      <c r="J2" s="168" t="s">
        <v>1221</v>
      </c>
      <c r="K2" s="168" t="s">
        <v>1222</v>
      </c>
      <c r="L2" s="163" t="s">
        <v>868</v>
      </c>
      <c r="M2" s="163" t="s">
        <v>809</v>
      </c>
      <c r="N2" s="163" t="s">
        <v>805</v>
      </c>
    </row>
    <row r="3" spans="1:14" ht="12.75" hidden="1" customHeight="1" x14ac:dyDescent="0.2">
      <c r="A3" t="s">
        <v>795</v>
      </c>
      <c r="B3" s="211">
        <v>1</v>
      </c>
      <c r="C3" t="s">
        <v>116</v>
      </c>
      <c r="D3">
        <v>2019</v>
      </c>
      <c r="F3" t="s">
        <v>7</v>
      </c>
      <c r="H3" s="105"/>
      <c r="I3" s="161" t="str">
        <f>IF(C3="LHP","P",IF(C3="RHP","P",IF(C3=0,"","H")))</f>
        <v>H</v>
      </c>
      <c r="J3">
        <f>IF(I3="H",COUNTIF($I$3:$I3,"H"),"")</f>
        <v>1</v>
      </c>
      <c r="K3" t="str">
        <f>IF(I3="P",COUNTIF($I$3:$I3,"P"),"")</f>
        <v/>
      </c>
      <c r="L3" s="162"/>
      <c r="M3" s="162"/>
      <c r="N3" s="162"/>
    </row>
    <row r="4" spans="1:14" hidden="1" x14ac:dyDescent="0.2">
      <c r="A4" t="s">
        <v>1413</v>
      </c>
      <c r="B4" s="211">
        <v>2</v>
      </c>
      <c r="C4" t="s">
        <v>110</v>
      </c>
      <c r="D4">
        <v>2019</v>
      </c>
      <c r="F4" t="s">
        <v>3094</v>
      </c>
      <c r="H4" s="105"/>
      <c r="I4" s="161" t="str">
        <f t="shared" ref="I4:I67" si="0">IF(C4="LHP","P",IF(C4="RHP","P",IF(C4=0,"","H")))</f>
        <v>H</v>
      </c>
      <c r="J4">
        <f>IF(I4="H",COUNTIF($I$3:$I4,"H"),"")</f>
        <v>2</v>
      </c>
      <c r="K4" t="str">
        <f>IF(I4="P",COUNTIF($I$3:$I4,"P"),"")</f>
        <v/>
      </c>
      <c r="L4" s="162"/>
      <c r="M4" s="162"/>
      <c r="N4" s="162"/>
    </row>
    <row r="5" spans="1:14" hidden="1" x14ac:dyDescent="0.2">
      <c r="A5" t="s">
        <v>1438</v>
      </c>
      <c r="B5" s="211">
        <v>3</v>
      </c>
      <c r="C5" t="s">
        <v>114</v>
      </c>
      <c r="D5">
        <v>2019</v>
      </c>
      <c r="F5" t="s">
        <v>717</v>
      </c>
      <c r="H5" s="105"/>
      <c r="I5" s="161" t="str">
        <f t="shared" si="0"/>
        <v>H</v>
      </c>
      <c r="J5">
        <f>IF(I5="H",COUNTIF($I$3:$I5,"H"),"")</f>
        <v>3</v>
      </c>
      <c r="K5" t="str">
        <f>IF(I5="P",COUNTIF($I$3:$I5,"P"),"")</f>
        <v/>
      </c>
      <c r="L5" s="162"/>
      <c r="M5" s="162"/>
      <c r="N5" s="162"/>
    </row>
    <row r="6" spans="1:14" hidden="1" x14ac:dyDescent="0.2">
      <c r="A6" t="s">
        <v>754</v>
      </c>
      <c r="B6" s="211">
        <v>4</v>
      </c>
      <c r="C6" t="s">
        <v>114</v>
      </c>
      <c r="D6">
        <v>2019</v>
      </c>
      <c r="F6" t="s">
        <v>3101</v>
      </c>
      <c r="H6" s="105"/>
      <c r="I6" s="161" t="str">
        <f t="shared" si="0"/>
        <v>H</v>
      </c>
      <c r="J6">
        <f>IF(I6="H",COUNTIF($I$3:$I6,"H"),"")</f>
        <v>4</v>
      </c>
      <c r="K6" t="str">
        <f>IF(I6="P",COUNTIF($I$3:$I6,"P"),"")</f>
        <v/>
      </c>
      <c r="L6" s="162"/>
      <c r="M6" s="162"/>
      <c r="N6" s="162"/>
    </row>
    <row r="7" spans="1:14" hidden="1" x14ac:dyDescent="0.2">
      <c r="A7" t="s">
        <v>3376</v>
      </c>
      <c r="B7" s="211">
        <v>5</v>
      </c>
      <c r="C7" t="s">
        <v>110</v>
      </c>
      <c r="D7">
        <v>2022</v>
      </c>
      <c r="F7" t="s">
        <v>3105</v>
      </c>
      <c r="H7" s="105"/>
      <c r="I7" s="161" t="str">
        <f t="shared" si="0"/>
        <v>H</v>
      </c>
      <c r="J7">
        <f>IF(I7="H",COUNTIF($I$3:$I7,"H"),"")</f>
        <v>5</v>
      </c>
      <c r="K7" t="str">
        <f>IF(I7="P",COUNTIF($I$3:$I7,"P"),"")</f>
        <v/>
      </c>
      <c r="L7" s="162"/>
      <c r="M7" s="162"/>
      <c r="N7" s="162"/>
    </row>
    <row r="8" spans="1:14" hidden="1" x14ac:dyDescent="0.2">
      <c r="A8" t="s">
        <v>2189</v>
      </c>
      <c r="B8" s="211">
        <v>6</v>
      </c>
      <c r="C8" t="s">
        <v>110</v>
      </c>
      <c r="D8">
        <v>2020</v>
      </c>
      <c r="F8" t="s">
        <v>136</v>
      </c>
      <c r="H8" s="105"/>
      <c r="I8" s="161" t="str">
        <f t="shared" si="0"/>
        <v>H</v>
      </c>
      <c r="J8">
        <f>IF(I8="H",COUNTIF($I$3:$I8,"H"),"")</f>
        <v>6</v>
      </c>
      <c r="K8" t="str">
        <f>IF(I8="P",COUNTIF($I$3:$I8,"P"),"")</f>
        <v/>
      </c>
      <c r="L8" s="162"/>
      <c r="M8" s="162"/>
      <c r="N8" s="162"/>
    </row>
    <row r="9" spans="1:14" hidden="1" x14ac:dyDescent="0.2">
      <c r="A9" t="s">
        <v>2204</v>
      </c>
      <c r="B9" s="211">
        <v>7</v>
      </c>
      <c r="C9" t="s">
        <v>118</v>
      </c>
      <c r="D9">
        <v>2019</v>
      </c>
      <c r="F9" t="s">
        <v>113</v>
      </c>
      <c r="H9" s="105"/>
      <c r="I9" s="161" t="str">
        <f t="shared" si="0"/>
        <v>H</v>
      </c>
      <c r="J9">
        <f>IF(I9="H",COUNTIF($I$3:$I9,"H"),"")</f>
        <v>7</v>
      </c>
      <c r="K9" t="str">
        <f>IF(I9="P",COUNTIF($I$3:$I9,"P"),"")</f>
        <v/>
      </c>
      <c r="L9" s="162"/>
      <c r="M9" s="162"/>
      <c r="N9" s="162"/>
    </row>
    <row r="10" spans="1:14" hidden="1" x14ac:dyDescent="0.2">
      <c r="A10" t="s">
        <v>799</v>
      </c>
      <c r="B10" s="211">
        <v>8</v>
      </c>
      <c r="C10" t="s">
        <v>114</v>
      </c>
      <c r="D10">
        <v>2019</v>
      </c>
      <c r="F10" t="s">
        <v>134</v>
      </c>
      <c r="H10" s="105"/>
      <c r="I10" s="161" t="str">
        <f t="shared" si="0"/>
        <v>H</v>
      </c>
      <c r="J10">
        <f>IF(I10="H",COUNTIF($I$3:$I10,"H"),"")</f>
        <v>8</v>
      </c>
      <c r="K10" t="str">
        <f>IF(I10="P",COUNTIF($I$3:$I10,"P"),"")</f>
        <v/>
      </c>
      <c r="L10" s="162"/>
      <c r="M10" s="162"/>
      <c r="N10" s="162"/>
    </row>
    <row r="11" spans="1:14" hidden="1" x14ac:dyDescent="0.2">
      <c r="A11" t="s">
        <v>2185</v>
      </c>
      <c r="B11" s="211">
        <v>9</v>
      </c>
      <c r="C11" t="s">
        <v>110</v>
      </c>
      <c r="D11">
        <v>2019</v>
      </c>
      <c r="F11" t="s">
        <v>7</v>
      </c>
      <c r="H11" s="105"/>
      <c r="I11" s="161" t="str">
        <f t="shared" si="0"/>
        <v>H</v>
      </c>
      <c r="J11">
        <f>IF(I11="H",COUNTIF($I$3:$I11,"H"),"")</f>
        <v>9</v>
      </c>
      <c r="K11" t="str">
        <f>IF(I11="P",COUNTIF($I$3:$I11,"P"),"")</f>
        <v/>
      </c>
      <c r="L11" s="162"/>
      <c r="M11" s="162"/>
      <c r="N11" s="162"/>
    </row>
    <row r="12" spans="1:14" hidden="1" x14ac:dyDescent="0.2">
      <c r="A12" t="s">
        <v>1270</v>
      </c>
      <c r="B12" s="211">
        <v>10</v>
      </c>
      <c r="C12" t="s">
        <v>116</v>
      </c>
      <c r="D12">
        <v>2019</v>
      </c>
      <c r="F12" t="s">
        <v>122</v>
      </c>
      <c r="H12" s="105"/>
      <c r="I12" s="161" t="str">
        <f t="shared" si="0"/>
        <v>H</v>
      </c>
      <c r="J12">
        <f>IF(I12="H",COUNTIF($I$3:$I12,"H"),"")</f>
        <v>10</v>
      </c>
      <c r="K12" t="str">
        <f>IF(I12="P",COUNTIF($I$3:$I12,"P"),"")</f>
        <v/>
      </c>
      <c r="L12" s="162"/>
      <c r="M12" s="162"/>
      <c r="N12" s="162"/>
    </row>
    <row r="13" spans="1:14" hidden="1" x14ac:dyDescent="0.2">
      <c r="A13" t="s">
        <v>3377</v>
      </c>
      <c r="B13" s="211">
        <v>11</v>
      </c>
      <c r="C13" t="s">
        <v>110</v>
      </c>
      <c r="D13">
        <v>2020</v>
      </c>
      <c r="F13" t="s">
        <v>3101</v>
      </c>
      <c r="H13" s="105"/>
      <c r="I13" s="161" t="str">
        <f t="shared" si="0"/>
        <v>H</v>
      </c>
      <c r="J13">
        <f>IF(I13="H",COUNTIF($I$3:$I13,"H"),"")</f>
        <v>11</v>
      </c>
      <c r="K13" t="str">
        <f>IF(I13="P",COUNTIF($I$3:$I13,"P"),"")</f>
        <v/>
      </c>
      <c r="L13" s="162"/>
      <c r="M13" s="162"/>
      <c r="N13" s="162"/>
    </row>
    <row r="14" spans="1:14" hidden="1" x14ac:dyDescent="0.2">
      <c r="A14" t="s">
        <v>745</v>
      </c>
      <c r="B14" s="211">
        <v>12</v>
      </c>
      <c r="C14" t="s">
        <v>110</v>
      </c>
      <c r="D14">
        <v>2019</v>
      </c>
      <c r="F14" t="s">
        <v>120</v>
      </c>
      <c r="H14" s="105"/>
      <c r="I14" s="161" t="str">
        <f t="shared" si="0"/>
        <v>H</v>
      </c>
      <c r="J14">
        <f>IF(I14="H",COUNTIF($I$3:$I14,"H"),"")</f>
        <v>12</v>
      </c>
      <c r="K14" t="str">
        <f>IF(I14="P",COUNTIF($I$3:$I14,"P"),"")</f>
        <v/>
      </c>
      <c r="L14" s="162"/>
      <c r="M14" s="162"/>
      <c r="N14" s="162"/>
    </row>
    <row r="15" spans="1:14" hidden="1" x14ac:dyDescent="0.2">
      <c r="A15" t="s">
        <v>2225</v>
      </c>
      <c r="B15" s="211">
        <v>13</v>
      </c>
      <c r="C15" t="s">
        <v>112</v>
      </c>
      <c r="D15">
        <v>2019</v>
      </c>
      <c r="F15" t="s">
        <v>718</v>
      </c>
      <c r="H15" s="105"/>
      <c r="I15" s="161" t="str">
        <f t="shared" si="0"/>
        <v>H</v>
      </c>
      <c r="J15">
        <f>IF(I15="H",COUNTIF($I$3:$I15,"H"),"")</f>
        <v>13</v>
      </c>
      <c r="K15" t="str">
        <f>IF(I15="P",COUNTIF($I$3:$I15,"P"),"")</f>
        <v/>
      </c>
      <c r="L15" s="162"/>
      <c r="M15" s="162"/>
      <c r="N15" s="162"/>
    </row>
    <row r="16" spans="1:14" hidden="1" x14ac:dyDescent="0.2">
      <c r="A16" t="s">
        <v>3378</v>
      </c>
      <c r="B16" s="211">
        <v>14</v>
      </c>
      <c r="C16" t="s">
        <v>114</v>
      </c>
      <c r="D16">
        <v>2020</v>
      </c>
      <c r="F16" t="s">
        <v>136</v>
      </c>
      <c r="H16" s="105"/>
      <c r="I16" s="161" t="str">
        <f t="shared" si="0"/>
        <v>H</v>
      </c>
      <c r="J16">
        <f>IF(I16="H",COUNTIF($I$3:$I16,"H"),"")</f>
        <v>14</v>
      </c>
      <c r="K16" t="str">
        <f>IF(I16="P",COUNTIF($I$3:$I16,"P"),"")</f>
        <v/>
      </c>
      <c r="L16" s="162"/>
      <c r="M16" s="162"/>
      <c r="N16" s="162"/>
    </row>
    <row r="17" spans="1:14" hidden="1" x14ac:dyDescent="0.2">
      <c r="A17" t="s">
        <v>2186</v>
      </c>
      <c r="B17" s="211">
        <v>15</v>
      </c>
      <c r="C17" t="s">
        <v>114</v>
      </c>
      <c r="D17">
        <v>2021</v>
      </c>
      <c r="F17" t="s">
        <v>122</v>
      </c>
      <c r="H17" s="105"/>
      <c r="I17" s="161" t="str">
        <f t="shared" si="0"/>
        <v>H</v>
      </c>
      <c r="J17">
        <f>IF(I17="H",COUNTIF($I$3:$I17,"H"),"")</f>
        <v>15</v>
      </c>
      <c r="K17" t="str">
        <f>IF(I17="P",COUNTIF($I$3:$I17,"P"),"")</f>
        <v/>
      </c>
      <c r="L17" s="162"/>
      <c r="M17" s="162"/>
      <c r="N17" s="162"/>
    </row>
    <row r="18" spans="1:14" hidden="1" x14ac:dyDescent="0.2">
      <c r="A18" t="s">
        <v>3379</v>
      </c>
      <c r="B18" s="211">
        <v>16</v>
      </c>
      <c r="C18" t="s">
        <v>114</v>
      </c>
      <c r="D18">
        <v>2020</v>
      </c>
      <c r="F18" t="s">
        <v>135</v>
      </c>
      <c r="H18" s="105"/>
      <c r="I18" s="161" t="str">
        <f t="shared" si="0"/>
        <v>H</v>
      </c>
      <c r="J18">
        <f>IF(I18="H",COUNTIF($I$3:$I18,"H"),"")</f>
        <v>16</v>
      </c>
      <c r="K18" t="str">
        <f>IF(I18="P",COUNTIF($I$3:$I18,"P"),"")</f>
        <v/>
      </c>
      <c r="L18" s="162"/>
      <c r="M18" s="162"/>
      <c r="N18" s="162"/>
    </row>
    <row r="19" spans="1:14" hidden="1" x14ac:dyDescent="0.2">
      <c r="A19" t="s">
        <v>2198</v>
      </c>
      <c r="B19" s="211">
        <v>17</v>
      </c>
      <c r="C19" t="s">
        <v>114</v>
      </c>
      <c r="D19">
        <v>2021</v>
      </c>
      <c r="F19" t="s">
        <v>123</v>
      </c>
      <c r="H19" s="105"/>
      <c r="I19" s="161" t="str">
        <f t="shared" si="0"/>
        <v>H</v>
      </c>
      <c r="J19">
        <f>IF(I19="H",COUNTIF($I$3:$I19,"H"),"")</f>
        <v>17</v>
      </c>
      <c r="K19" t="str">
        <f>IF(I19="P",COUNTIF($I$3:$I19,"P"),"")</f>
        <v/>
      </c>
      <c r="L19" s="162"/>
      <c r="M19" s="162"/>
      <c r="N19" s="162"/>
    </row>
    <row r="20" spans="1:14" x14ac:dyDescent="0.2">
      <c r="A20" t="s">
        <v>2191</v>
      </c>
      <c r="B20" s="211">
        <v>18</v>
      </c>
      <c r="C20" t="s">
        <v>739</v>
      </c>
      <c r="D20">
        <v>2019</v>
      </c>
      <c r="F20" t="s">
        <v>134</v>
      </c>
      <c r="H20" s="105"/>
      <c r="I20" s="161" t="str">
        <f t="shared" si="0"/>
        <v>P</v>
      </c>
      <c r="J20" t="str">
        <f>IF(I20="H",COUNTIF($I$3:$I20,"H"),"")</f>
        <v/>
      </c>
      <c r="K20">
        <f>IF(I20="P",COUNTIF($I$3:$I20,"P"),"")</f>
        <v>1</v>
      </c>
      <c r="L20" s="162"/>
      <c r="M20" s="162"/>
      <c r="N20" s="162"/>
    </row>
    <row r="21" spans="1:14" x14ac:dyDescent="0.2">
      <c r="A21" t="s">
        <v>782</v>
      </c>
      <c r="B21" s="211">
        <v>19</v>
      </c>
      <c r="C21" t="s">
        <v>739</v>
      </c>
      <c r="D21">
        <v>2019</v>
      </c>
      <c r="F21" t="s">
        <v>3105</v>
      </c>
      <c r="H21" s="105"/>
      <c r="I21" s="161" t="str">
        <f t="shared" si="0"/>
        <v>P</v>
      </c>
      <c r="J21" t="str">
        <f>IF(I21="H",COUNTIF($I$3:$I21,"H"),"")</f>
        <v/>
      </c>
      <c r="K21">
        <f>IF(I21="P",COUNTIF($I$3:$I21,"P"),"")</f>
        <v>2</v>
      </c>
      <c r="L21" s="162"/>
      <c r="M21" s="162"/>
      <c r="N21" s="162"/>
    </row>
    <row r="22" spans="1:14" x14ac:dyDescent="0.2">
      <c r="A22" t="s">
        <v>1361</v>
      </c>
      <c r="B22" s="211">
        <v>20</v>
      </c>
      <c r="C22" t="s">
        <v>739</v>
      </c>
      <c r="D22">
        <v>2019</v>
      </c>
      <c r="F22" t="s">
        <v>717</v>
      </c>
      <c r="H22" s="105"/>
      <c r="I22" s="161" t="str">
        <f t="shared" si="0"/>
        <v>P</v>
      </c>
      <c r="J22" t="str">
        <f>IF(I22="H",COUNTIF($I$3:$I22,"H"),"")</f>
        <v/>
      </c>
      <c r="K22">
        <f>IF(I22="P",COUNTIF($I$3:$I22,"P"),"")</f>
        <v>3</v>
      </c>
      <c r="L22" s="162"/>
      <c r="M22" s="162"/>
      <c r="N22" s="162"/>
    </row>
    <row r="23" spans="1:14" hidden="1" x14ac:dyDescent="0.2">
      <c r="A23" t="s">
        <v>3380</v>
      </c>
      <c r="B23" s="211">
        <v>21</v>
      </c>
      <c r="C23" t="s">
        <v>110</v>
      </c>
      <c r="D23">
        <v>2019</v>
      </c>
      <c r="F23" t="s">
        <v>718</v>
      </c>
      <c r="H23" s="105"/>
      <c r="I23" s="161" t="str">
        <f t="shared" si="0"/>
        <v>H</v>
      </c>
      <c r="J23">
        <f>IF(I23="H",COUNTIF($I$3:$I23,"H"),"")</f>
        <v>18</v>
      </c>
      <c r="K23" t="str">
        <f>IF(I23="P",COUNTIF($I$3:$I23,"P"),"")</f>
        <v/>
      </c>
      <c r="L23" s="162"/>
      <c r="M23" s="162"/>
      <c r="N23" s="162"/>
    </row>
    <row r="24" spans="1:14" hidden="1" x14ac:dyDescent="0.2">
      <c r="A24" t="s">
        <v>2222</v>
      </c>
      <c r="B24" s="211">
        <v>22</v>
      </c>
      <c r="C24" t="s">
        <v>118</v>
      </c>
      <c r="D24">
        <v>2019</v>
      </c>
      <c r="F24" t="s">
        <v>3094</v>
      </c>
      <c r="H24" s="105"/>
      <c r="I24" s="161" t="str">
        <f t="shared" si="0"/>
        <v>H</v>
      </c>
      <c r="J24">
        <f>IF(I24="H",COUNTIF($I$3:$I24,"H"),"")</f>
        <v>19</v>
      </c>
      <c r="K24" t="str">
        <f>IF(I24="P",COUNTIF($I$3:$I24,"P"),"")</f>
        <v/>
      </c>
      <c r="L24" s="162"/>
      <c r="M24" s="162"/>
      <c r="N24" s="162"/>
    </row>
    <row r="25" spans="1:14" hidden="1" x14ac:dyDescent="0.2">
      <c r="A25" t="s">
        <v>1319</v>
      </c>
      <c r="B25" s="211">
        <v>23</v>
      </c>
      <c r="C25" t="s">
        <v>97</v>
      </c>
      <c r="D25">
        <v>2019</v>
      </c>
      <c r="F25" t="s">
        <v>3094</v>
      </c>
      <c r="H25" s="105"/>
      <c r="I25" s="161" t="str">
        <f t="shared" si="0"/>
        <v>H</v>
      </c>
      <c r="J25">
        <f>IF(I25="H",COUNTIF($I$3:$I25,"H"),"")</f>
        <v>20</v>
      </c>
      <c r="K25" t="str">
        <f>IF(I25="P",COUNTIF($I$3:$I25,"P"),"")</f>
        <v/>
      </c>
      <c r="L25" s="162"/>
      <c r="M25" s="162"/>
      <c r="N25" s="162"/>
    </row>
    <row r="26" spans="1:14" hidden="1" x14ac:dyDescent="0.2">
      <c r="A26" t="s">
        <v>875</v>
      </c>
      <c r="B26" s="211">
        <v>24</v>
      </c>
      <c r="C26" t="s">
        <v>116</v>
      </c>
      <c r="D26">
        <v>2019</v>
      </c>
      <c r="F26" t="s">
        <v>135</v>
      </c>
      <c r="H26" s="105"/>
      <c r="I26" s="161" t="str">
        <f t="shared" si="0"/>
        <v>H</v>
      </c>
      <c r="J26">
        <f>IF(I26="H",COUNTIF($I$3:$I26,"H"),"")</f>
        <v>21</v>
      </c>
      <c r="K26" t="str">
        <f>IF(I26="P",COUNTIF($I$3:$I26,"P"),"")</f>
        <v/>
      </c>
      <c r="L26" s="162"/>
      <c r="M26" s="162"/>
      <c r="N26" s="162"/>
    </row>
    <row r="27" spans="1:14" hidden="1" x14ac:dyDescent="0.2">
      <c r="A27" t="s">
        <v>2187</v>
      </c>
      <c r="B27" s="211">
        <v>25</v>
      </c>
      <c r="C27" t="s">
        <v>114</v>
      </c>
      <c r="D27">
        <v>2020</v>
      </c>
      <c r="F27" t="s">
        <v>717</v>
      </c>
      <c r="H27" s="105"/>
      <c r="I27" s="161" t="str">
        <f t="shared" si="0"/>
        <v>H</v>
      </c>
      <c r="J27">
        <f>IF(I27="H",COUNTIF($I$3:$I27,"H"),"")</f>
        <v>22</v>
      </c>
      <c r="K27" t="str">
        <f>IF(I27="P",COUNTIF($I$3:$I27,"P"),"")</f>
        <v/>
      </c>
      <c r="L27" s="162"/>
      <c r="M27" s="162"/>
      <c r="N27" s="162"/>
    </row>
    <row r="28" spans="1:14" hidden="1" x14ac:dyDescent="0.2">
      <c r="A28" t="s">
        <v>774</v>
      </c>
      <c r="B28" s="211">
        <v>26</v>
      </c>
      <c r="C28" t="s">
        <v>114</v>
      </c>
      <c r="D28">
        <v>2019</v>
      </c>
      <c r="F28" t="s">
        <v>715</v>
      </c>
      <c r="H28" s="105"/>
      <c r="I28" s="161" t="str">
        <f t="shared" si="0"/>
        <v>H</v>
      </c>
      <c r="J28">
        <f>IF(I28="H",COUNTIF($I$3:$I28,"H"),"")</f>
        <v>23</v>
      </c>
      <c r="K28" t="str">
        <f>IF(I28="P",COUNTIF($I$3:$I28,"P"),"")</f>
        <v/>
      </c>
      <c r="L28" s="162"/>
      <c r="M28" s="162"/>
      <c r="N28" s="162"/>
    </row>
    <row r="29" spans="1:14" hidden="1" x14ac:dyDescent="0.2">
      <c r="A29" t="s">
        <v>2200</v>
      </c>
      <c r="B29" s="211">
        <v>27</v>
      </c>
      <c r="C29" t="s">
        <v>114</v>
      </c>
      <c r="D29">
        <v>2019</v>
      </c>
      <c r="F29" t="s">
        <v>134</v>
      </c>
      <c r="H29" s="105"/>
      <c r="I29" s="161" t="str">
        <f t="shared" si="0"/>
        <v>H</v>
      </c>
      <c r="J29">
        <f>IF(I29="H",COUNTIF($I$3:$I29,"H"),"")</f>
        <v>24</v>
      </c>
      <c r="K29" t="str">
        <f>IF(I29="P",COUNTIF($I$3:$I29,"P"),"")</f>
        <v/>
      </c>
      <c r="L29" s="162"/>
      <c r="M29" s="162"/>
      <c r="N29" s="162"/>
    </row>
    <row r="30" spans="1:14" hidden="1" x14ac:dyDescent="0.2">
      <c r="A30" t="s">
        <v>3381</v>
      </c>
      <c r="B30" s="211">
        <v>28</v>
      </c>
      <c r="C30" t="s">
        <v>116</v>
      </c>
      <c r="D30">
        <v>2021</v>
      </c>
      <c r="F30" t="s">
        <v>132</v>
      </c>
      <c r="H30" s="105"/>
      <c r="I30" s="161" t="str">
        <f t="shared" si="0"/>
        <v>H</v>
      </c>
      <c r="J30">
        <f>IF(I30="H",COUNTIF($I$3:$I30,"H"),"")</f>
        <v>25</v>
      </c>
      <c r="K30" t="str">
        <f>IF(I30="P",COUNTIF($I$3:$I30,"P"),"")</f>
        <v/>
      </c>
      <c r="L30" s="162"/>
      <c r="M30" s="162"/>
      <c r="N30" s="162"/>
    </row>
    <row r="31" spans="1:14" hidden="1" x14ac:dyDescent="0.2">
      <c r="A31" t="s">
        <v>3382</v>
      </c>
      <c r="B31" s="211">
        <v>29</v>
      </c>
      <c r="C31" t="s">
        <v>118</v>
      </c>
      <c r="D31">
        <v>2020</v>
      </c>
      <c r="F31" t="s">
        <v>717</v>
      </c>
      <c r="H31" s="105"/>
      <c r="I31" s="161" t="str">
        <f t="shared" si="0"/>
        <v>H</v>
      </c>
      <c r="J31">
        <f>IF(I31="H",COUNTIF($I$3:$I31,"H"),"")</f>
        <v>26</v>
      </c>
      <c r="K31" t="str">
        <f>IF(I31="P",COUNTIF($I$3:$I31,"P"),"")</f>
        <v/>
      </c>
      <c r="L31" s="162"/>
      <c r="M31" s="162"/>
      <c r="N31" s="162"/>
    </row>
    <row r="32" spans="1:14" hidden="1" x14ac:dyDescent="0.2">
      <c r="A32" t="s">
        <v>3383</v>
      </c>
      <c r="B32" s="211">
        <v>30</v>
      </c>
      <c r="C32" t="s">
        <v>118</v>
      </c>
      <c r="D32">
        <v>2021</v>
      </c>
      <c r="F32" t="s">
        <v>3105</v>
      </c>
      <c r="H32" s="105"/>
      <c r="I32" s="161" t="str">
        <f t="shared" si="0"/>
        <v>H</v>
      </c>
      <c r="J32">
        <f>IF(I32="H",COUNTIF($I$3:$I32,"H"),"")</f>
        <v>27</v>
      </c>
      <c r="K32" t="str">
        <f>IF(I32="P",COUNTIF($I$3:$I32,"P"),"")</f>
        <v/>
      </c>
      <c r="L32" s="162"/>
      <c r="M32" s="162"/>
      <c r="N32" s="162"/>
    </row>
    <row r="33" spans="1:14" x14ac:dyDescent="0.2">
      <c r="A33" t="s">
        <v>3384</v>
      </c>
      <c r="B33" s="211">
        <v>31</v>
      </c>
      <c r="C33" t="s">
        <v>741</v>
      </c>
      <c r="D33">
        <v>2019</v>
      </c>
      <c r="F33" t="s">
        <v>140</v>
      </c>
      <c r="H33" s="105"/>
      <c r="I33" s="161" t="str">
        <f t="shared" si="0"/>
        <v>P</v>
      </c>
      <c r="J33" t="str">
        <f>IF(I33="H",COUNTIF($I$3:$I33,"H"),"")</f>
        <v/>
      </c>
      <c r="K33">
        <f>IF(I33="P",COUNTIF($I$3:$I33,"P"),"")</f>
        <v>4</v>
      </c>
      <c r="L33" s="162"/>
      <c r="M33" s="162"/>
      <c r="N33" s="162"/>
    </row>
    <row r="34" spans="1:14" x14ac:dyDescent="0.2">
      <c r="A34" t="s">
        <v>3385</v>
      </c>
      <c r="B34" s="211">
        <v>32</v>
      </c>
      <c r="C34" t="s">
        <v>741</v>
      </c>
      <c r="D34">
        <v>2021</v>
      </c>
      <c r="F34" t="s">
        <v>3094</v>
      </c>
      <c r="H34" s="105"/>
      <c r="I34" s="161" t="str">
        <f t="shared" si="0"/>
        <v>P</v>
      </c>
      <c r="J34" t="str">
        <f>IF(I34="H",COUNTIF($I$3:$I34,"H"),"")</f>
        <v/>
      </c>
      <c r="K34">
        <f>IF(I34="P",COUNTIF($I$3:$I34,"P"),"")</f>
        <v>5</v>
      </c>
      <c r="L34" s="162"/>
      <c r="M34" s="162"/>
      <c r="N34" s="162"/>
    </row>
    <row r="35" spans="1:14" x14ac:dyDescent="0.2">
      <c r="A35" t="s">
        <v>743</v>
      </c>
      <c r="B35" s="211">
        <v>33</v>
      </c>
      <c r="C35" t="s">
        <v>739</v>
      </c>
      <c r="D35">
        <v>2019</v>
      </c>
      <c r="F35" t="s">
        <v>132</v>
      </c>
      <c r="H35" s="105"/>
      <c r="I35" s="161" t="str">
        <f t="shared" si="0"/>
        <v>P</v>
      </c>
      <c r="J35" t="str">
        <f>IF(I35="H",COUNTIF($I$3:$I35,"H"),"")</f>
        <v/>
      </c>
      <c r="K35">
        <f>IF(I35="P",COUNTIF($I$3:$I35,"P"),"")</f>
        <v>6</v>
      </c>
      <c r="L35" s="162"/>
      <c r="M35" s="162"/>
      <c r="N35" s="162"/>
    </row>
    <row r="36" spans="1:14" hidden="1" x14ac:dyDescent="0.2">
      <c r="A36" t="s">
        <v>3386</v>
      </c>
      <c r="B36" s="211">
        <v>34</v>
      </c>
      <c r="C36" t="s">
        <v>114</v>
      </c>
      <c r="D36">
        <v>2021</v>
      </c>
      <c r="F36" t="s">
        <v>117</v>
      </c>
      <c r="H36" s="105"/>
      <c r="I36" s="161" t="str">
        <f t="shared" si="0"/>
        <v>H</v>
      </c>
      <c r="J36">
        <f>IF(I36="H",COUNTIF($I$3:$I36,"H"),"")</f>
        <v>28</v>
      </c>
      <c r="K36" t="str">
        <f>IF(I36="P",COUNTIF($I$3:$I36,"P"),"")</f>
        <v/>
      </c>
      <c r="L36" s="162"/>
      <c r="M36" s="162"/>
      <c r="N36" s="162"/>
    </row>
    <row r="37" spans="1:14" hidden="1" x14ac:dyDescent="0.2">
      <c r="A37" t="s">
        <v>3387</v>
      </c>
      <c r="B37" s="211">
        <v>35</v>
      </c>
      <c r="C37" t="s">
        <v>114</v>
      </c>
      <c r="D37">
        <v>2020</v>
      </c>
      <c r="F37" t="s">
        <v>136</v>
      </c>
      <c r="H37" s="105"/>
      <c r="I37" s="161" t="str">
        <f t="shared" si="0"/>
        <v>H</v>
      </c>
      <c r="J37">
        <f>IF(I37="H",COUNTIF($I$3:$I37,"H"),"")</f>
        <v>29</v>
      </c>
      <c r="K37" t="str">
        <f>IF(I37="P",COUNTIF($I$3:$I37,"P"),"")</f>
        <v/>
      </c>
      <c r="L37" s="162"/>
      <c r="M37" s="162"/>
      <c r="N37" s="162"/>
    </row>
    <row r="38" spans="1:14" hidden="1" x14ac:dyDescent="0.2">
      <c r="A38" t="s">
        <v>3388</v>
      </c>
      <c r="B38" s="211">
        <v>36</v>
      </c>
      <c r="C38" t="s">
        <v>114</v>
      </c>
      <c r="D38">
        <v>2019</v>
      </c>
      <c r="F38" t="s">
        <v>138</v>
      </c>
      <c r="H38" s="105"/>
      <c r="I38" s="161" t="str">
        <f t="shared" si="0"/>
        <v>H</v>
      </c>
      <c r="J38">
        <f>IF(I38="H",COUNTIF($I$3:$I38,"H"),"")</f>
        <v>30</v>
      </c>
      <c r="K38" t="str">
        <f>IF(I38="P",COUNTIF($I$3:$I38,"P"),"")</f>
        <v/>
      </c>
      <c r="L38" s="162"/>
      <c r="M38" s="162"/>
      <c r="N38" s="162"/>
    </row>
    <row r="39" spans="1:14" hidden="1" x14ac:dyDescent="0.2">
      <c r="A39" t="s">
        <v>3389</v>
      </c>
      <c r="B39" s="211">
        <v>37</v>
      </c>
      <c r="C39" t="s">
        <v>116</v>
      </c>
      <c r="D39">
        <v>2020</v>
      </c>
      <c r="F39" t="s">
        <v>8</v>
      </c>
      <c r="H39" s="105"/>
      <c r="I39" s="161" t="str">
        <f t="shared" si="0"/>
        <v>H</v>
      </c>
      <c r="J39">
        <f>IF(I39="H",COUNTIF($I$3:$I39,"H"),"")</f>
        <v>31</v>
      </c>
      <c r="K39" t="str">
        <f>IF(I39="P",COUNTIF($I$3:$I39,"P"),"")</f>
        <v/>
      </c>
      <c r="L39" s="162"/>
      <c r="M39" s="162"/>
      <c r="N39" s="162"/>
    </row>
    <row r="40" spans="1:14" hidden="1" x14ac:dyDescent="0.2">
      <c r="A40" t="s">
        <v>1377</v>
      </c>
      <c r="B40" s="211">
        <v>38</v>
      </c>
      <c r="C40" t="s">
        <v>114</v>
      </c>
      <c r="D40">
        <v>2020</v>
      </c>
      <c r="F40" t="s">
        <v>121</v>
      </c>
      <c r="H40" s="105"/>
      <c r="I40" s="161" t="str">
        <f t="shared" si="0"/>
        <v>H</v>
      </c>
      <c r="J40">
        <f>IF(I40="H",COUNTIF($I$3:$I40,"H"),"")</f>
        <v>32</v>
      </c>
      <c r="K40" t="str">
        <f>IF(I40="P",COUNTIF($I$3:$I40,"P"),"")</f>
        <v/>
      </c>
      <c r="L40" s="162"/>
      <c r="M40" s="162"/>
      <c r="N40" s="162"/>
    </row>
    <row r="41" spans="1:14" hidden="1" x14ac:dyDescent="0.2">
      <c r="A41" t="s">
        <v>2197</v>
      </c>
      <c r="B41" s="211">
        <v>39</v>
      </c>
      <c r="C41" t="s">
        <v>114</v>
      </c>
      <c r="D41">
        <v>2020</v>
      </c>
      <c r="F41" t="s">
        <v>719</v>
      </c>
      <c r="H41" s="105"/>
      <c r="I41" s="161" t="str">
        <f t="shared" si="0"/>
        <v>H</v>
      </c>
      <c r="J41">
        <f>IF(I41="H",COUNTIF($I$3:$I41,"H"),"")</f>
        <v>33</v>
      </c>
      <c r="K41" t="str">
        <f>IF(I41="P",COUNTIF($I$3:$I41,"P"),"")</f>
        <v/>
      </c>
      <c r="L41" s="162"/>
      <c r="M41" s="162"/>
      <c r="N41" s="162"/>
    </row>
    <row r="42" spans="1:14" hidden="1" x14ac:dyDescent="0.2">
      <c r="A42" t="s">
        <v>3390</v>
      </c>
      <c r="B42" s="211">
        <v>40</v>
      </c>
      <c r="C42" t="s">
        <v>116</v>
      </c>
      <c r="D42">
        <v>2021</v>
      </c>
      <c r="F42" t="s">
        <v>139</v>
      </c>
      <c r="H42" s="105"/>
      <c r="I42" s="161" t="str">
        <f t="shared" si="0"/>
        <v>H</v>
      </c>
      <c r="J42">
        <f>IF(I42="H",COUNTIF($I$3:$I42,"H"),"")</f>
        <v>34</v>
      </c>
      <c r="K42" t="str">
        <f>IF(I42="P",COUNTIF($I$3:$I42,"P"),"")</f>
        <v/>
      </c>
      <c r="L42" s="162"/>
      <c r="M42" s="162"/>
      <c r="N42" s="162"/>
    </row>
    <row r="43" spans="1:14" hidden="1" x14ac:dyDescent="0.2">
      <c r="A43" t="s">
        <v>3391</v>
      </c>
      <c r="B43" s="211">
        <v>41</v>
      </c>
      <c r="C43" t="s">
        <v>112</v>
      </c>
      <c r="D43">
        <v>2021</v>
      </c>
      <c r="F43" t="s">
        <v>134</v>
      </c>
      <c r="H43" s="105"/>
      <c r="I43" s="161" t="str">
        <f t="shared" si="0"/>
        <v>H</v>
      </c>
      <c r="J43">
        <f>IF(I43="H",COUNTIF($I$3:$I43,"H"),"")</f>
        <v>35</v>
      </c>
      <c r="K43" t="str">
        <f>IF(I43="P",COUNTIF($I$3:$I43,"P"),"")</f>
        <v/>
      </c>
      <c r="L43" s="162"/>
      <c r="M43" s="162"/>
      <c r="N43" s="162"/>
    </row>
    <row r="44" spans="1:14" hidden="1" x14ac:dyDescent="0.2">
      <c r="A44" t="s">
        <v>3392</v>
      </c>
      <c r="B44" s="211">
        <v>42</v>
      </c>
      <c r="C44" t="s">
        <v>97</v>
      </c>
      <c r="D44">
        <v>2020</v>
      </c>
      <c r="F44" t="s">
        <v>3212</v>
      </c>
      <c r="H44" s="105"/>
      <c r="I44" s="161" t="str">
        <f t="shared" si="0"/>
        <v>H</v>
      </c>
      <c r="J44">
        <f>IF(I44="H",COUNTIF($I$3:$I44,"H"),"")</f>
        <v>36</v>
      </c>
      <c r="K44" t="str">
        <f>IF(I44="P",COUNTIF($I$3:$I44,"P"),"")</f>
        <v/>
      </c>
      <c r="L44" s="162"/>
      <c r="M44" s="162"/>
      <c r="N44" s="162"/>
    </row>
    <row r="45" spans="1:14" x14ac:dyDescent="0.2">
      <c r="A45" t="s">
        <v>3393</v>
      </c>
      <c r="B45" s="211">
        <v>43</v>
      </c>
      <c r="C45" t="s">
        <v>739</v>
      </c>
      <c r="D45">
        <v>2019</v>
      </c>
      <c r="F45" t="s">
        <v>115</v>
      </c>
      <c r="H45" s="105"/>
      <c r="I45" s="161" t="str">
        <f t="shared" si="0"/>
        <v>P</v>
      </c>
      <c r="J45" t="str">
        <f>IF(I45="H",COUNTIF($I$3:$I45,"H"),"")</f>
        <v/>
      </c>
      <c r="K45">
        <f>IF(I45="P",COUNTIF($I$3:$I45,"P"),"")</f>
        <v>7</v>
      </c>
      <c r="L45" s="162"/>
      <c r="M45" s="162"/>
      <c r="N45" s="162"/>
    </row>
    <row r="46" spans="1:14" x14ac:dyDescent="0.2">
      <c r="A46" t="s">
        <v>2509</v>
      </c>
      <c r="B46" s="211">
        <v>44</v>
      </c>
      <c r="C46" t="s">
        <v>739</v>
      </c>
      <c r="D46">
        <v>2019</v>
      </c>
      <c r="F46" t="s">
        <v>135</v>
      </c>
      <c r="H46" s="105"/>
      <c r="I46" s="161" t="str">
        <f t="shared" si="0"/>
        <v>P</v>
      </c>
      <c r="J46" t="str">
        <f>IF(I46="H",COUNTIF($I$3:$I46,"H"),"")</f>
        <v/>
      </c>
      <c r="K46">
        <f>IF(I46="P",COUNTIF($I$3:$I46,"P"),"")</f>
        <v>8</v>
      </c>
      <c r="L46" s="162"/>
      <c r="M46" s="162"/>
      <c r="N46" s="162"/>
    </row>
    <row r="47" spans="1:14" x14ac:dyDescent="0.2">
      <c r="A47" t="s">
        <v>3394</v>
      </c>
      <c r="B47" s="211">
        <v>45</v>
      </c>
      <c r="C47" t="s">
        <v>741</v>
      </c>
      <c r="D47">
        <v>2019</v>
      </c>
      <c r="F47" t="s">
        <v>117</v>
      </c>
      <c r="H47" s="105"/>
      <c r="I47" s="161" t="str">
        <f t="shared" si="0"/>
        <v>P</v>
      </c>
      <c r="J47" t="str">
        <f>IF(I47="H",COUNTIF($I$3:$I47,"H"),"")</f>
        <v/>
      </c>
      <c r="K47">
        <f>IF(I47="P",COUNTIF($I$3:$I47,"P"),"")</f>
        <v>9</v>
      </c>
      <c r="L47" s="162"/>
      <c r="M47" s="162"/>
      <c r="N47" s="162"/>
    </row>
    <row r="48" spans="1:14" x14ac:dyDescent="0.2">
      <c r="A48" t="s">
        <v>3395</v>
      </c>
      <c r="B48" s="211">
        <v>46</v>
      </c>
      <c r="C48" t="s">
        <v>741</v>
      </c>
      <c r="D48">
        <v>2019</v>
      </c>
      <c r="F48" t="s">
        <v>3105</v>
      </c>
      <c r="H48" s="105"/>
      <c r="I48" s="161" t="str">
        <f t="shared" si="0"/>
        <v>P</v>
      </c>
      <c r="J48" t="str">
        <f>IF(I48="H",COUNTIF($I$3:$I48,"H"),"")</f>
        <v/>
      </c>
      <c r="K48">
        <f>IF(I48="P",COUNTIF($I$3:$I48,"P"),"")</f>
        <v>10</v>
      </c>
      <c r="L48" s="162"/>
      <c r="M48" s="162"/>
      <c r="N48" s="162"/>
    </row>
    <row r="49" spans="1:14" hidden="1" x14ac:dyDescent="0.2">
      <c r="A49" t="s">
        <v>3396</v>
      </c>
      <c r="B49" s="211">
        <v>47</v>
      </c>
      <c r="C49" t="s">
        <v>114</v>
      </c>
      <c r="D49">
        <v>2021</v>
      </c>
      <c r="F49" t="s">
        <v>8</v>
      </c>
      <c r="H49" s="105"/>
      <c r="I49" s="161" t="str">
        <f t="shared" si="0"/>
        <v>H</v>
      </c>
      <c r="J49">
        <f>IF(I49="H",COUNTIF($I$3:$I49,"H"),"")</f>
        <v>37</v>
      </c>
      <c r="K49" t="str">
        <f>IF(I49="P",COUNTIF($I$3:$I49,"P"),"")</f>
        <v/>
      </c>
      <c r="L49" s="162"/>
      <c r="M49" s="162"/>
      <c r="N49" s="162"/>
    </row>
    <row r="50" spans="1:14" hidden="1" x14ac:dyDescent="0.2">
      <c r="A50" t="s">
        <v>3397</v>
      </c>
      <c r="B50" s="211">
        <v>48</v>
      </c>
      <c r="C50" t="s">
        <v>116</v>
      </c>
      <c r="D50">
        <v>2020</v>
      </c>
      <c r="F50" t="s">
        <v>122</v>
      </c>
      <c r="H50" s="105"/>
      <c r="I50" s="161" t="str">
        <f t="shared" si="0"/>
        <v>H</v>
      </c>
      <c r="J50">
        <f>IF(I50="H",COUNTIF($I$3:$I50,"H"),"")</f>
        <v>38</v>
      </c>
      <c r="K50" t="str">
        <f>IF(I50="P",COUNTIF($I$3:$I50,"P"),"")</f>
        <v/>
      </c>
      <c r="L50" s="162"/>
      <c r="M50" s="162"/>
      <c r="N50" s="162"/>
    </row>
    <row r="51" spans="1:14" x14ac:dyDescent="0.2">
      <c r="A51" t="s">
        <v>3398</v>
      </c>
      <c r="B51" s="211">
        <v>49</v>
      </c>
      <c r="C51" t="s">
        <v>739</v>
      </c>
      <c r="D51">
        <v>2019</v>
      </c>
      <c r="F51" t="s">
        <v>135</v>
      </c>
      <c r="H51" s="105"/>
      <c r="I51" s="161" t="str">
        <f t="shared" si="0"/>
        <v>P</v>
      </c>
      <c r="J51" t="str">
        <f>IF(I51="H",COUNTIF($I$3:$I51,"H"),"")</f>
        <v/>
      </c>
      <c r="K51">
        <f>IF(I51="P",COUNTIF($I$3:$I51,"P"),"")</f>
        <v>11</v>
      </c>
      <c r="L51" s="162"/>
      <c r="M51" s="162"/>
      <c r="N51" s="162"/>
    </row>
    <row r="52" spans="1:14" x14ac:dyDescent="0.2">
      <c r="A52" t="s">
        <v>794</v>
      </c>
      <c r="B52" s="211">
        <v>50</v>
      </c>
      <c r="C52" t="s">
        <v>741</v>
      </c>
      <c r="D52">
        <v>2019</v>
      </c>
      <c r="F52" t="s">
        <v>117</v>
      </c>
      <c r="H52" s="105"/>
      <c r="I52" s="161" t="str">
        <f t="shared" si="0"/>
        <v>P</v>
      </c>
      <c r="J52" t="str">
        <f>IF(I52="H",COUNTIF($I$3:$I52,"H"),"")</f>
        <v/>
      </c>
      <c r="K52">
        <f>IF(I52="P",COUNTIF($I$3:$I52,"P"),"")</f>
        <v>12</v>
      </c>
      <c r="L52" s="162"/>
      <c r="M52" s="162"/>
      <c r="N52" s="162"/>
    </row>
    <row r="53" spans="1:14" x14ac:dyDescent="0.2">
      <c r="A53" t="s">
        <v>2196</v>
      </c>
      <c r="B53" s="76">
        <v>51</v>
      </c>
      <c r="C53" t="s">
        <v>739</v>
      </c>
      <c r="D53">
        <v>2020</v>
      </c>
      <c r="F53" t="s">
        <v>139</v>
      </c>
      <c r="I53" s="161" t="str">
        <f t="shared" si="0"/>
        <v>P</v>
      </c>
      <c r="J53" t="str">
        <f>IF(I53="H",COUNTIF($I$3:$I53,"H"),"")</f>
        <v/>
      </c>
      <c r="K53">
        <f>IF(I53="P",COUNTIF($I$3:$I53,"P"),"")</f>
        <v>13</v>
      </c>
      <c r="L53" s="162"/>
      <c r="M53" s="162"/>
      <c r="N53" s="162"/>
    </row>
    <row r="54" spans="1:14" x14ac:dyDescent="0.2">
      <c r="A54" t="s">
        <v>2481</v>
      </c>
      <c r="B54" s="76">
        <v>52</v>
      </c>
      <c r="C54" t="s">
        <v>739</v>
      </c>
      <c r="D54">
        <v>2019</v>
      </c>
      <c r="F54" t="s">
        <v>3094</v>
      </c>
      <c r="I54" s="161" t="str">
        <f t="shared" si="0"/>
        <v>P</v>
      </c>
      <c r="J54" t="str">
        <f>IF(I54="H",COUNTIF($I$3:$I54,"H"),"")</f>
        <v/>
      </c>
      <c r="K54">
        <f>IF(I54="P",COUNTIF($I$3:$I54,"P"),"")</f>
        <v>14</v>
      </c>
      <c r="L54" s="162"/>
      <c r="M54" s="162"/>
      <c r="N54" s="162"/>
    </row>
    <row r="55" spans="1:14" x14ac:dyDescent="0.2">
      <c r="A55" t="s">
        <v>881</v>
      </c>
      <c r="B55" s="76">
        <v>53</v>
      </c>
      <c r="C55" t="s">
        <v>739</v>
      </c>
      <c r="D55">
        <v>2020</v>
      </c>
      <c r="F55" t="s">
        <v>717</v>
      </c>
      <c r="I55" s="161" t="str">
        <f t="shared" si="0"/>
        <v>P</v>
      </c>
      <c r="J55" t="str">
        <f>IF(I55="H",COUNTIF($I$3:$I55,"H"),"")</f>
        <v/>
      </c>
      <c r="K55">
        <f>IF(I55="P",COUNTIF($I$3:$I55,"P"),"")</f>
        <v>15</v>
      </c>
      <c r="L55" s="162"/>
      <c r="M55" s="162"/>
      <c r="N55" s="162"/>
    </row>
    <row r="56" spans="1:14" x14ac:dyDescent="0.2">
      <c r="A56" t="s">
        <v>2219</v>
      </c>
      <c r="B56" s="76">
        <v>54</v>
      </c>
      <c r="C56" t="s">
        <v>739</v>
      </c>
      <c r="D56">
        <v>2020</v>
      </c>
      <c r="F56" t="s">
        <v>135</v>
      </c>
      <c r="I56" s="161" t="str">
        <f t="shared" si="0"/>
        <v>P</v>
      </c>
      <c r="J56" t="str">
        <f>IF(I56="H",COUNTIF($I$3:$I56,"H"),"")</f>
        <v/>
      </c>
      <c r="K56">
        <f>IF(I56="P",COUNTIF($I$3:$I56,"P"),"")</f>
        <v>16</v>
      </c>
      <c r="L56" s="162"/>
      <c r="M56" s="162"/>
      <c r="N56" s="162"/>
    </row>
    <row r="57" spans="1:14" x14ac:dyDescent="0.2">
      <c r="A57" t="s">
        <v>1375</v>
      </c>
      <c r="B57" s="76">
        <v>55</v>
      </c>
      <c r="C57" t="s">
        <v>741</v>
      </c>
      <c r="D57">
        <v>2019</v>
      </c>
      <c r="F57" t="s">
        <v>140</v>
      </c>
      <c r="I57" s="161" t="str">
        <f t="shared" si="0"/>
        <v>P</v>
      </c>
      <c r="J57" t="str">
        <f>IF(I57="H",COUNTIF($I$3:$I57,"H"),"")</f>
        <v/>
      </c>
      <c r="K57">
        <f>IF(I57="P",COUNTIF($I$3:$I57,"P"),"")</f>
        <v>17</v>
      </c>
      <c r="L57" s="162"/>
      <c r="M57" s="162"/>
      <c r="N57" s="162"/>
    </row>
    <row r="58" spans="1:14" x14ac:dyDescent="0.2">
      <c r="A58" t="s">
        <v>1335</v>
      </c>
      <c r="B58" s="76">
        <v>56</v>
      </c>
      <c r="C58" t="s">
        <v>739</v>
      </c>
      <c r="D58">
        <v>2020</v>
      </c>
      <c r="F58" t="s">
        <v>131</v>
      </c>
      <c r="I58" s="161" t="str">
        <f t="shared" si="0"/>
        <v>P</v>
      </c>
      <c r="J58" t="str">
        <f>IF(I58="H",COUNTIF($I$3:$I58,"H"),"")</f>
        <v/>
      </c>
      <c r="K58">
        <f>IF(I58="P",COUNTIF($I$3:$I58,"P"),"")</f>
        <v>18</v>
      </c>
      <c r="L58" s="162"/>
      <c r="M58" s="162"/>
      <c r="N58" s="162"/>
    </row>
    <row r="59" spans="1:14" hidden="1" x14ac:dyDescent="0.2">
      <c r="A59" t="s">
        <v>3399</v>
      </c>
      <c r="B59" s="76">
        <v>57</v>
      </c>
      <c r="C59" t="s">
        <v>118</v>
      </c>
      <c r="D59">
        <v>2019</v>
      </c>
      <c r="F59" t="s">
        <v>120</v>
      </c>
      <c r="I59" s="161" t="str">
        <f t="shared" si="0"/>
        <v>H</v>
      </c>
      <c r="J59">
        <f>IF(I59="H",COUNTIF($I$3:$I59,"H"),"")</f>
        <v>39</v>
      </c>
      <c r="K59" t="str">
        <f>IF(I59="P",COUNTIF($I$3:$I59,"P"),"")</f>
        <v/>
      </c>
      <c r="L59" s="162"/>
      <c r="M59" s="162"/>
      <c r="N59" s="162"/>
    </row>
    <row r="60" spans="1:14" hidden="1" x14ac:dyDescent="0.2">
      <c r="A60" t="s">
        <v>3400</v>
      </c>
      <c r="B60" s="76">
        <v>58</v>
      </c>
      <c r="C60" t="s">
        <v>110</v>
      </c>
      <c r="D60">
        <v>2020</v>
      </c>
      <c r="F60" t="s">
        <v>716</v>
      </c>
      <c r="I60" s="161" t="str">
        <f t="shared" si="0"/>
        <v>H</v>
      </c>
      <c r="J60">
        <f>IF(I60="H",COUNTIF($I$3:$I60,"H"),"")</f>
        <v>40</v>
      </c>
      <c r="K60" t="str">
        <f>IF(I60="P",COUNTIF($I$3:$I60,"P"),"")</f>
        <v/>
      </c>
      <c r="L60" s="162"/>
      <c r="M60" s="162"/>
      <c r="N60" s="162"/>
    </row>
    <row r="61" spans="1:14" hidden="1" x14ac:dyDescent="0.2">
      <c r="A61" t="s">
        <v>2232</v>
      </c>
      <c r="B61" s="76">
        <v>59</v>
      </c>
      <c r="C61" t="s">
        <v>114</v>
      </c>
      <c r="D61">
        <v>2020</v>
      </c>
      <c r="F61" t="s">
        <v>138</v>
      </c>
      <c r="I61" s="161" t="str">
        <f t="shared" si="0"/>
        <v>H</v>
      </c>
      <c r="J61">
        <f>IF(I61="H",COUNTIF($I$3:$I61,"H"),"")</f>
        <v>41</v>
      </c>
      <c r="K61" t="str">
        <f>IF(I61="P",COUNTIF($I$3:$I61,"P"),"")</f>
        <v/>
      </c>
      <c r="L61" s="162"/>
      <c r="M61" s="162"/>
      <c r="N61" s="162"/>
    </row>
    <row r="62" spans="1:14" hidden="1" x14ac:dyDescent="0.2">
      <c r="A62" t="s">
        <v>3401</v>
      </c>
      <c r="B62" s="76">
        <v>60</v>
      </c>
      <c r="C62" t="s">
        <v>114</v>
      </c>
      <c r="D62">
        <v>2021</v>
      </c>
      <c r="F62" t="s">
        <v>135</v>
      </c>
      <c r="I62" s="161" t="str">
        <f t="shared" si="0"/>
        <v>H</v>
      </c>
      <c r="J62">
        <f>IF(I62="H",COUNTIF($I$3:$I62,"H"),"")</f>
        <v>42</v>
      </c>
      <c r="K62" t="str">
        <f>IF(I62="P",COUNTIF($I$3:$I62,"P"),"")</f>
        <v/>
      </c>
      <c r="L62" s="162"/>
      <c r="M62" s="162"/>
      <c r="N62" s="162"/>
    </row>
    <row r="63" spans="1:14" hidden="1" x14ac:dyDescent="0.2">
      <c r="A63" t="s">
        <v>760</v>
      </c>
      <c r="B63" s="76">
        <v>61</v>
      </c>
      <c r="C63" t="s">
        <v>110</v>
      </c>
      <c r="D63">
        <v>2019</v>
      </c>
      <c r="F63" t="s">
        <v>140</v>
      </c>
      <c r="I63" s="161" t="str">
        <f t="shared" si="0"/>
        <v>H</v>
      </c>
      <c r="J63">
        <f>IF(I63="H",COUNTIF($I$3:$I63,"H"),"")</f>
        <v>43</v>
      </c>
      <c r="K63" t="str">
        <f>IF(I63="P",COUNTIF($I$3:$I63,"P"),"")</f>
        <v/>
      </c>
      <c r="L63" s="162"/>
      <c r="M63" s="162"/>
      <c r="N63" s="162"/>
    </row>
    <row r="64" spans="1:14" hidden="1" x14ac:dyDescent="0.2">
      <c r="A64" t="s">
        <v>871</v>
      </c>
      <c r="B64" s="76">
        <v>62</v>
      </c>
      <c r="C64" t="s">
        <v>110</v>
      </c>
      <c r="D64">
        <v>2019</v>
      </c>
      <c r="F64" t="s">
        <v>136</v>
      </c>
      <c r="I64" s="161" t="str">
        <f t="shared" si="0"/>
        <v>H</v>
      </c>
      <c r="J64">
        <f>IF(I64="H",COUNTIF($I$3:$I64,"H"),"")</f>
        <v>44</v>
      </c>
      <c r="K64" t="str">
        <f>IF(I64="P",COUNTIF($I$3:$I64,"P"),"")</f>
        <v/>
      </c>
      <c r="L64" s="162"/>
      <c r="M64" s="162"/>
      <c r="N64" s="162"/>
    </row>
    <row r="65" spans="1:14" hidden="1" x14ac:dyDescent="0.2">
      <c r="A65" t="s">
        <v>1371</v>
      </c>
      <c r="B65" s="76">
        <v>63</v>
      </c>
      <c r="C65" t="s">
        <v>114</v>
      </c>
      <c r="D65">
        <v>2019</v>
      </c>
      <c r="F65" t="s">
        <v>115</v>
      </c>
      <c r="I65" s="161" t="str">
        <f t="shared" si="0"/>
        <v>H</v>
      </c>
      <c r="J65">
        <f>IF(I65="H",COUNTIF($I$3:$I65,"H"),"")</f>
        <v>45</v>
      </c>
      <c r="K65" t="str">
        <f>IF(I65="P",COUNTIF($I$3:$I65,"P"),"")</f>
        <v/>
      </c>
      <c r="L65" s="162"/>
      <c r="M65" s="162"/>
      <c r="N65" s="162"/>
    </row>
    <row r="66" spans="1:14" hidden="1" x14ac:dyDescent="0.2">
      <c r="A66" t="s">
        <v>3402</v>
      </c>
      <c r="B66" s="76">
        <v>64</v>
      </c>
      <c r="C66" t="s">
        <v>112</v>
      </c>
      <c r="D66">
        <v>2019</v>
      </c>
      <c r="F66" t="s">
        <v>3105</v>
      </c>
      <c r="I66" s="161" t="str">
        <f t="shared" si="0"/>
        <v>H</v>
      </c>
      <c r="J66">
        <f>IF(I66="H",COUNTIF($I$3:$I66,"H"),"")</f>
        <v>46</v>
      </c>
      <c r="K66" t="str">
        <f>IF(I66="P",COUNTIF($I$3:$I66,"P"),"")</f>
        <v/>
      </c>
      <c r="L66" s="162"/>
      <c r="M66" s="162"/>
      <c r="N66" s="162"/>
    </row>
    <row r="67" spans="1:14" hidden="1" x14ac:dyDescent="0.2">
      <c r="A67" t="s">
        <v>3403</v>
      </c>
      <c r="B67" s="76">
        <v>65</v>
      </c>
      <c r="C67" t="s">
        <v>116</v>
      </c>
      <c r="D67">
        <v>2021</v>
      </c>
      <c r="F67" t="s">
        <v>131</v>
      </c>
      <c r="I67" s="161" t="str">
        <f t="shared" si="0"/>
        <v>H</v>
      </c>
      <c r="J67">
        <f>IF(I67="H",COUNTIF($I$3:$I67,"H"),"")</f>
        <v>47</v>
      </c>
      <c r="K67" t="str">
        <f>IF(I67="P",COUNTIF($I$3:$I67,"P"),"")</f>
        <v/>
      </c>
      <c r="L67" s="162"/>
      <c r="M67" s="162"/>
      <c r="N67" s="162"/>
    </row>
    <row r="68" spans="1:14" hidden="1" x14ac:dyDescent="0.2">
      <c r="A68" t="s">
        <v>3404</v>
      </c>
      <c r="B68" s="76">
        <v>66</v>
      </c>
      <c r="C68" t="s">
        <v>112</v>
      </c>
      <c r="D68">
        <v>2020</v>
      </c>
      <c r="F68" t="s">
        <v>120</v>
      </c>
      <c r="I68" s="161" t="str">
        <f t="shared" ref="I68:I108" si="1">IF(C68="LHP","P",IF(C68="RHP","P",IF(C68=0,"","H")))</f>
        <v>H</v>
      </c>
      <c r="J68">
        <f>IF(I68="H",COUNTIF($I$3:$I68,"H"),"")</f>
        <v>48</v>
      </c>
      <c r="K68" t="str">
        <f>IF(I68="P",COUNTIF($I$3:$I68,"P"),"")</f>
        <v/>
      </c>
      <c r="L68" s="162"/>
      <c r="M68" s="162"/>
      <c r="N68" s="162"/>
    </row>
    <row r="69" spans="1:14" hidden="1" x14ac:dyDescent="0.2">
      <c r="A69" t="s">
        <v>879</v>
      </c>
      <c r="B69" s="76">
        <v>67</v>
      </c>
      <c r="C69" t="s">
        <v>114</v>
      </c>
      <c r="D69">
        <v>2019</v>
      </c>
      <c r="F69" t="s">
        <v>119</v>
      </c>
      <c r="I69" s="161" t="str">
        <f t="shared" si="1"/>
        <v>H</v>
      </c>
      <c r="J69">
        <f>IF(I69="H",COUNTIF($I$3:$I69,"H"),"")</f>
        <v>49</v>
      </c>
      <c r="K69" t="str">
        <f>IF(I69="P",COUNTIF($I$3:$I69,"P"),"")</f>
        <v/>
      </c>
      <c r="L69" s="162"/>
      <c r="M69" s="162"/>
      <c r="N69" s="162"/>
    </row>
    <row r="70" spans="1:14" x14ac:dyDescent="0.2">
      <c r="A70" t="s">
        <v>1291</v>
      </c>
      <c r="B70" s="76">
        <v>68</v>
      </c>
      <c r="C70" t="s">
        <v>739</v>
      </c>
      <c r="D70">
        <v>2019</v>
      </c>
      <c r="F70" t="s">
        <v>8</v>
      </c>
      <c r="I70" s="161" t="str">
        <f t="shared" si="1"/>
        <v>P</v>
      </c>
      <c r="J70" t="str">
        <f>IF(I70="H",COUNTIF($I$3:$I70,"H"),"")</f>
        <v/>
      </c>
      <c r="K70">
        <f>IF(I70="P",COUNTIF($I$3:$I70,"P"),"")</f>
        <v>19</v>
      </c>
      <c r="L70" s="162"/>
      <c r="M70" s="162"/>
      <c r="N70" s="162"/>
    </row>
    <row r="71" spans="1:14" x14ac:dyDescent="0.2">
      <c r="A71" t="s">
        <v>2215</v>
      </c>
      <c r="B71" s="76">
        <v>69</v>
      </c>
      <c r="C71" t="s">
        <v>739</v>
      </c>
      <c r="D71">
        <v>2020</v>
      </c>
      <c r="F71" t="s">
        <v>135</v>
      </c>
      <c r="I71" s="161" t="str">
        <f t="shared" si="1"/>
        <v>P</v>
      </c>
      <c r="J71" t="str">
        <f>IF(I71="H",COUNTIF($I$3:$I71,"H"),"")</f>
        <v/>
      </c>
      <c r="K71">
        <f>IF(I71="P",COUNTIF($I$3:$I71,"P"),"")</f>
        <v>20</v>
      </c>
      <c r="L71" s="162"/>
      <c r="M71" s="162"/>
      <c r="N71" s="162"/>
    </row>
    <row r="72" spans="1:14" x14ac:dyDescent="0.2">
      <c r="A72" t="s">
        <v>2195</v>
      </c>
      <c r="B72" s="76">
        <v>70</v>
      </c>
      <c r="C72" t="s">
        <v>739</v>
      </c>
      <c r="D72">
        <v>2021</v>
      </c>
      <c r="F72" t="s">
        <v>122</v>
      </c>
      <c r="I72" s="161" t="str">
        <f t="shared" si="1"/>
        <v>P</v>
      </c>
      <c r="J72" t="str">
        <f>IF(I72="H",COUNTIF($I$3:$I72,"H"),"")</f>
        <v/>
      </c>
      <c r="K72">
        <f>IF(I72="P",COUNTIF($I$3:$I72,"P"),"")</f>
        <v>21</v>
      </c>
      <c r="L72" s="162"/>
      <c r="M72" s="162"/>
      <c r="N72" s="162"/>
    </row>
    <row r="73" spans="1:14" x14ac:dyDescent="0.2">
      <c r="A73" t="s">
        <v>2213</v>
      </c>
      <c r="B73" s="76">
        <v>71</v>
      </c>
      <c r="C73" t="s">
        <v>739</v>
      </c>
      <c r="D73">
        <v>2019</v>
      </c>
      <c r="F73" t="s">
        <v>339</v>
      </c>
      <c r="I73" s="161" t="str">
        <f t="shared" si="1"/>
        <v>P</v>
      </c>
      <c r="J73" t="str">
        <f>IF(I73="H",COUNTIF($I$3:$I73,"H"),"")</f>
        <v/>
      </c>
      <c r="K73">
        <f>IF(I73="P",COUNTIF($I$3:$I73,"P"),"")</f>
        <v>22</v>
      </c>
      <c r="L73" s="162"/>
      <c r="M73" s="162"/>
      <c r="N73" s="162"/>
    </row>
    <row r="74" spans="1:14" x14ac:dyDescent="0.2">
      <c r="A74" t="s">
        <v>3405</v>
      </c>
      <c r="B74" s="76">
        <v>72</v>
      </c>
      <c r="C74" t="s">
        <v>739</v>
      </c>
      <c r="D74">
        <v>2019</v>
      </c>
      <c r="F74" t="s">
        <v>134</v>
      </c>
      <c r="I74" s="161" t="str">
        <f t="shared" si="1"/>
        <v>P</v>
      </c>
      <c r="J74" t="str">
        <f>IF(I74="H",COUNTIF($I$3:$I74,"H"),"")</f>
        <v/>
      </c>
      <c r="K74">
        <f>IF(I74="P",COUNTIF($I$3:$I74,"P"),"")</f>
        <v>23</v>
      </c>
      <c r="L74" s="162"/>
      <c r="M74" s="162"/>
      <c r="N74" s="162"/>
    </row>
    <row r="75" spans="1:14" x14ac:dyDescent="0.2">
      <c r="A75" t="s">
        <v>1429</v>
      </c>
      <c r="B75" s="76">
        <v>73</v>
      </c>
      <c r="C75" t="s">
        <v>739</v>
      </c>
      <c r="D75">
        <v>2020</v>
      </c>
      <c r="F75" t="s">
        <v>115</v>
      </c>
      <c r="I75" s="161" t="str">
        <f t="shared" si="1"/>
        <v>P</v>
      </c>
      <c r="J75" t="str">
        <f>IF(I75="H",COUNTIF($I$3:$I75,"H"),"")</f>
        <v/>
      </c>
      <c r="K75">
        <f>IF(I75="P",COUNTIF($I$3:$I75,"P"),"")</f>
        <v>24</v>
      </c>
      <c r="L75" s="162"/>
      <c r="M75" s="162"/>
      <c r="N75" s="162"/>
    </row>
    <row r="76" spans="1:14" x14ac:dyDescent="0.2">
      <c r="A76" t="s">
        <v>3406</v>
      </c>
      <c r="B76" s="76">
        <v>74</v>
      </c>
      <c r="C76" t="s">
        <v>739</v>
      </c>
      <c r="D76">
        <v>2023</v>
      </c>
      <c r="F76" t="s">
        <v>3094</v>
      </c>
      <c r="I76" s="161" t="str">
        <f t="shared" si="1"/>
        <v>P</v>
      </c>
      <c r="J76" t="str">
        <f>IF(I76="H",COUNTIF($I$3:$I76,"H"),"")</f>
        <v/>
      </c>
      <c r="K76">
        <f>IF(I76="P",COUNTIF($I$3:$I76,"P"),"")</f>
        <v>25</v>
      </c>
      <c r="L76" s="162"/>
      <c r="M76" s="162"/>
      <c r="N76" s="162"/>
    </row>
    <row r="77" spans="1:14" x14ac:dyDescent="0.2">
      <c r="A77" t="s">
        <v>1384</v>
      </c>
      <c r="B77" s="76">
        <v>75</v>
      </c>
      <c r="C77" t="s">
        <v>741</v>
      </c>
      <c r="D77">
        <v>2019</v>
      </c>
      <c r="F77" t="s">
        <v>135</v>
      </c>
      <c r="I77" s="161" t="str">
        <f t="shared" si="1"/>
        <v>P</v>
      </c>
      <c r="J77" t="str">
        <f>IF(I77="H",COUNTIF($I$3:$I77,"H"),"")</f>
        <v/>
      </c>
      <c r="K77">
        <f>IF(I77="P",COUNTIF($I$3:$I77,"P"),"")</f>
        <v>26</v>
      </c>
      <c r="L77" s="162"/>
      <c r="M77" s="162"/>
      <c r="N77" s="162"/>
    </row>
    <row r="78" spans="1:14" x14ac:dyDescent="0.2">
      <c r="A78" t="s">
        <v>3407</v>
      </c>
      <c r="B78" s="76">
        <v>76</v>
      </c>
      <c r="C78" t="s">
        <v>739</v>
      </c>
      <c r="D78">
        <v>2019</v>
      </c>
      <c r="F78" t="s">
        <v>719</v>
      </c>
      <c r="I78" s="161" t="str">
        <f t="shared" si="1"/>
        <v>P</v>
      </c>
      <c r="J78" t="str">
        <f>IF(I78="H",COUNTIF($I$3:$I78,"H"),"")</f>
        <v/>
      </c>
      <c r="K78">
        <f>IF(I78="P",COUNTIF($I$3:$I78,"P"),"")</f>
        <v>27</v>
      </c>
      <c r="L78" s="162"/>
      <c r="M78" s="162"/>
      <c r="N78" s="162"/>
    </row>
    <row r="79" spans="1:14" hidden="1" x14ac:dyDescent="0.2">
      <c r="A79" t="s">
        <v>3408</v>
      </c>
      <c r="B79" s="76">
        <v>77</v>
      </c>
      <c r="C79" t="s">
        <v>114</v>
      </c>
      <c r="D79">
        <v>2020</v>
      </c>
      <c r="F79" t="s">
        <v>121</v>
      </c>
      <c r="I79" s="161" t="str">
        <f t="shared" si="1"/>
        <v>H</v>
      </c>
      <c r="J79">
        <f>IF(I79="H",COUNTIF($I$3:$I79,"H"),"")</f>
        <v>50</v>
      </c>
      <c r="K79" t="str">
        <f>IF(I79="P",COUNTIF($I$3:$I79,"P"),"")</f>
        <v/>
      </c>
      <c r="L79" s="162"/>
      <c r="M79" s="162"/>
      <c r="N79" s="162"/>
    </row>
    <row r="80" spans="1:14" hidden="1" x14ac:dyDescent="0.2">
      <c r="A80" t="s">
        <v>3409</v>
      </c>
      <c r="B80" s="76">
        <v>78</v>
      </c>
      <c r="C80" t="s">
        <v>112</v>
      </c>
      <c r="D80">
        <v>2020</v>
      </c>
      <c r="F80" t="s">
        <v>117</v>
      </c>
      <c r="I80" s="161" t="str">
        <f t="shared" si="1"/>
        <v>H</v>
      </c>
      <c r="J80">
        <f>IF(I80="H",COUNTIF($I$3:$I80,"H"),"")</f>
        <v>51</v>
      </c>
      <c r="K80" t="str">
        <f>IF(I80="P",COUNTIF($I$3:$I80,"P"),"")</f>
        <v/>
      </c>
      <c r="L80" s="162"/>
      <c r="M80" s="162"/>
      <c r="N80" s="162"/>
    </row>
    <row r="81" spans="1:14" hidden="1" x14ac:dyDescent="0.2">
      <c r="A81" t="s">
        <v>3410</v>
      </c>
      <c r="B81" s="76">
        <v>79</v>
      </c>
      <c r="C81" t="s">
        <v>114</v>
      </c>
      <c r="D81">
        <v>2021</v>
      </c>
      <c r="F81" t="s">
        <v>140</v>
      </c>
      <c r="I81" s="161" t="str">
        <f t="shared" si="1"/>
        <v>H</v>
      </c>
      <c r="J81">
        <f>IF(I81="H",COUNTIF($I$3:$I81,"H"),"")</f>
        <v>52</v>
      </c>
      <c r="K81" t="str">
        <f>IF(I81="P",COUNTIF($I$3:$I81,"P"),"")</f>
        <v/>
      </c>
      <c r="L81" s="162"/>
      <c r="M81" s="162"/>
      <c r="N81" s="162"/>
    </row>
    <row r="82" spans="1:14" hidden="1" x14ac:dyDescent="0.2">
      <c r="A82" t="s">
        <v>3411</v>
      </c>
      <c r="B82" s="76">
        <v>80</v>
      </c>
      <c r="C82" t="s">
        <v>118</v>
      </c>
      <c r="D82">
        <v>2020</v>
      </c>
      <c r="F82" t="s">
        <v>7</v>
      </c>
      <c r="I82" s="161" t="str">
        <f t="shared" si="1"/>
        <v>H</v>
      </c>
      <c r="J82">
        <f>IF(I82="H",COUNTIF($I$3:$I82,"H"),"")</f>
        <v>53</v>
      </c>
      <c r="K82" t="str">
        <f>IF(I82="P",COUNTIF($I$3:$I82,"P"),"")</f>
        <v/>
      </c>
      <c r="L82" s="162"/>
      <c r="M82" s="162"/>
      <c r="N82" s="162"/>
    </row>
    <row r="83" spans="1:14" hidden="1" x14ac:dyDescent="0.2">
      <c r="A83" t="s">
        <v>3412</v>
      </c>
      <c r="B83" s="76">
        <v>81</v>
      </c>
      <c r="C83" t="s">
        <v>110</v>
      </c>
      <c r="D83">
        <v>2020</v>
      </c>
      <c r="F83" t="s">
        <v>8</v>
      </c>
      <c r="I83" s="161" t="str">
        <f t="shared" si="1"/>
        <v>H</v>
      </c>
      <c r="J83">
        <f>IF(I83="H",COUNTIF($I$3:$I83,"H"),"")</f>
        <v>54</v>
      </c>
      <c r="K83" t="str">
        <f>IF(I83="P",COUNTIF($I$3:$I83,"P"),"")</f>
        <v/>
      </c>
      <c r="L83" s="162"/>
      <c r="M83" s="162"/>
      <c r="N83" s="162"/>
    </row>
    <row r="84" spans="1:14" hidden="1" x14ac:dyDescent="0.2">
      <c r="A84" t="s">
        <v>2199</v>
      </c>
      <c r="B84" s="76">
        <v>82</v>
      </c>
      <c r="C84" t="s">
        <v>116</v>
      </c>
      <c r="D84">
        <v>2019</v>
      </c>
      <c r="F84" t="s">
        <v>137</v>
      </c>
      <c r="I84" s="161" t="str">
        <f t="shared" si="1"/>
        <v>H</v>
      </c>
      <c r="J84">
        <f>IF(I84="H",COUNTIF($I$3:$I84,"H"),"")</f>
        <v>55</v>
      </c>
      <c r="K84" t="str">
        <f>IF(I84="P",COUNTIF($I$3:$I84,"P"),"")</f>
        <v/>
      </c>
      <c r="L84" s="162"/>
      <c r="M84" s="162"/>
      <c r="N84" s="162"/>
    </row>
    <row r="85" spans="1:14" hidden="1" x14ac:dyDescent="0.2">
      <c r="A85" t="s">
        <v>3413</v>
      </c>
      <c r="B85" s="76">
        <v>83</v>
      </c>
      <c r="C85" t="s">
        <v>97</v>
      </c>
      <c r="D85">
        <v>2019</v>
      </c>
      <c r="F85" t="s">
        <v>140</v>
      </c>
      <c r="I85" s="161" t="str">
        <f t="shared" si="1"/>
        <v>H</v>
      </c>
      <c r="J85">
        <f>IF(I85="H",COUNTIF($I$3:$I85,"H"),"")</f>
        <v>56</v>
      </c>
      <c r="K85" t="str">
        <f>IF(I85="P",COUNTIF($I$3:$I85,"P"),"")</f>
        <v/>
      </c>
      <c r="L85" s="162"/>
      <c r="M85" s="162"/>
      <c r="N85" s="162"/>
    </row>
    <row r="86" spans="1:14" hidden="1" x14ac:dyDescent="0.2">
      <c r="A86" t="s">
        <v>2217</v>
      </c>
      <c r="B86" s="76">
        <v>84</v>
      </c>
      <c r="C86" t="s">
        <v>97</v>
      </c>
      <c r="D86">
        <v>2020</v>
      </c>
      <c r="F86" t="s">
        <v>715</v>
      </c>
      <c r="I86" s="161" t="str">
        <f t="shared" si="1"/>
        <v>H</v>
      </c>
      <c r="J86">
        <f>IF(I86="H",COUNTIF($I$3:$I86,"H"),"")</f>
        <v>57</v>
      </c>
      <c r="K86" t="str">
        <f>IF(I86="P",COUNTIF($I$3:$I86,"P"),"")</f>
        <v/>
      </c>
      <c r="L86" s="162"/>
      <c r="M86" s="162"/>
      <c r="N86" s="162"/>
    </row>
    <row r="87" spans="1:14" hidden="1" x14ac:dyDescent="0.2">
      <c r="A87" t="s">
        <v>2234</v>
      </c>
      <c r="B87" s="76">
        <v>85</v>
      </c>
      <c r="C87" t="s">
        <v>97</v>
      </c>
      <c r="D87">
        <v>2019</v>
      </c>
      <c r="F87" t="s">
        <v>7</v>
      </c>
      <c r="I87" s="161" t="str">
        <f t="shared" si="1"/>
        <v>H</v>
      </c>
      <c r="J87">
        <f>IF(I87="H",COUNTIF($I$3:$I87,"H"),"")</f>
        <v>58</v>
      </c>
      <c r="K87" t="str">
        <f>IF(I87="P",COUNTIF($I$3:$I87,"P"),"")</f>
        <v/>
      </c>
      <c r="L87" s="162"/>
      <c r="M87" s="162"/>
      <c r="N87" s="162"/>
    </row>
    <row r="88" spans="1:14" hidden="1" x14ac:dyDescent="0.2">
      <c r="A88" t="s">
        <v>2206</v>
      </c>
      <c r="B88" s="76">
        <v>86</v>
      </c>
      <c r="C88" t="s">
        <v>116</v>
      </c>
      <c r="D88">
        <v>2019</v>
      </c>
      <c r="F88" t="s">
        <v>119</v>
      </c>
      <c r="I88" s="161" t="str">
        <f t="shared" si="1"/>
        <v>H</v>
      </c>
      <c r="J88">
        <f>IF(I88="H",COUNTIF($I$3:$I88,"H"),"")</f>
        <v>59</v>
      </c>
      <c r="K88" t="str">
        <f>IF(I88="P",COUNTIF($I$3:$I88,"P"),"")</f>
        <v/>
      </c>
      <c r="L88" s="162"/>
      <c r="M88" s="162"/>
      <c r="N88" s="162"/>
    </row>
    <row r="89" spans="1:14" hidden="1" x14ac:dyDescent="0.2">
      <c r="A89" t="s">
        <v>1357</v>
      </c>
      <c r="B89" s="76">
        <v>87</v>
      </c>
      <c r="C89" t="s">
        <v>110</v>
      </c>
      <c r="D89">
        <v>2021</v>
      </c>
      <c r="F89" t="s">
        <v>123</v>
      </c>
      <c r="I89" s="161" t="str">
        <f t="shared" si="1"/>
        <v>H</v>
      </c>
      <c r="J89">
        <f>IF(I89="H",COUNTIF($I$3:$I89,"H"),"")</f>
        <v>60</v>
      </c>
      <c r="K89" t="str">
        <f>IF(I89="P",COUNTIF($I$3:$I89,"P"),"")</f>
        <v/>
      </c>
      <c r="L89" s="162"/>
      <c r="M89" s="162"/>
      <c r="N89" s="162"/>
    </row>
    <row r="90" spans="1:14" hidden="1" x14ac:dyDescent="0.2">
      <c r="A90" t="s">
        <v>3414</v>
      </c>
      <c r="B90" s="76">
        <v>88</v>
      </c>
      <c r="C90" t="s">
        <v>116</v>
      </c>
      <c r="D90">
        <v>2020</v>
      </c>
      <c r="F90" t="s">
        <v>137</v>
      </c>
      <c r="I90" s="161" t="str">
        <f t="shared" si="1"/>
        <v>H</v>
      </c>
      <c r="J90">
        <f>IF(I90="H",COUNTIF($I$3:$I90,"H"),"")</f>
        <v>61</v>
      </c>
      <c r="K90" t="str">
        <f>IF(I90="P",COUNTIF($I$3:$I90,"P"),"")</f>
        <v/>
      </c>
      <c r="L90" s="162"/>
      <c r="M90" s="162"/>
      <c r="N90" s="162"/>
    </row>
    <row r="91" spans="1:14" hidden="1" x14ac:dyDescent="0.2">
      <c r="A91" t="s">
        <v>3415</v>
      </c>
      <c r="B91" s="76">
        <v>89</v>
      </c>
      <c r="C91" t="s">
        <v>114</v>
      </c>
      <c r="D91">
        <v>2021</v>
      </c>
      <c r="F91" t="s">
        <v>121</v>
      </c>
      <c r="I91" s="161" t="str">
        <f t="shared" si="1"/>
        <v>H</v>
      </c>
      <c r="J91">
        <f>IF(I91="H",COUNTIF($I$3:$I91,"H"),"")</f>
        <v>62</v>
      </c>
      <c r="K91" t="str">
        <f>IF(I91="P",COUNTIF($I$3:$I91,"P"),"")</f>
        <v/>
      </c>
      <c r="L91" s="162"/>
      <c r="M91" s="162"/>
      <c r="N91" s="162"/>
    </row>
    <row r="92" spans="1:14" hidden="1" x14ac:dyDescent="0.2">
      <c r="A92" t="s">
        <v>780</v>
      </c>
      <c r="B92" s="76">
        <v>90</v>
      </c>
      <c r="C92" t="s">
        <v>112</v>
      </c>
      <c r="D92">
        <v>2019</v>
      </c>
      <c r="F92" t="s">
        <v>131</v>
      </c>
      <c r="I92" s="161" t="str">
        <f t="shared" si="1"/>
        <v>H</v>
      </c>
      <c r="J92">
        <f>IF(I92="H",COUNTIF($I$3:$I92,"H"),"")</f>
        <v>63</v>
      </c>
      <c r="K92" t="str">
        <f>IF(I92="P",COUNTIF($I$3:$I92,"P"),"")</f>
        <v/>
      </c>
      <c r="L92" s="162"/>
      <c r="M92" s="162"/>
      <c r="N92" s="162"/>
    </row>
    <row r="93" spans="1:14" hidden="1" x14ac:dyDescent="0.2">
      <c r="A93" t="s">
        <v>1433</v>
      </c>
      <c r="B93" s="76">
        <v>91</v>
      </c>
      <c r="C93" t="s">
        <v>1026</v>
      </c>
      <c r="D93">
        <v>2019</v>
      </c>
      <c r="F93" t="s">
        <v>123</v>
      </c>
      <c r="I93" s="161" t="str">
        <f t="shared" si="1"/>
        <v>H</v>
      </c>
      <c r="J93">
        <f>IF(I93="H",COUNTIF($I$3:$I93,"H"),"")</f>
        <v>64</v>
      </c>
      <c r="K93" t="str">
        <f>IF(I93="P",COUNTIF($I$3:$I93,"P"),"")</f>
        <v/>
      </c>
      <c r="L93" s="162"/>
      <c r="M93" s="162"/>
      <c r="N93" s="162"/>
    </row>
    <row r="94" spans="1:14" hidden="1" x14ac:dyDescent="0.2">
      <c r="A94" t="s">
        <v>3416</v>
      </c>
      <c r="B94" s="76">
        <v>92</v>
      </c>
      <c r="C94" t="s">
        <v>118</v>
      </c>
      <c r="D94">
        <v>2019</v>
      </c>
      <c r="F94" t="s">
        <v>7</v>
      </c>
      <c r="I94" s="161" t="str">
        <f t="shared" si="1"/>
        <v>H</v>
      </c>
      <c r="J94">
        <f>IF(I94="H",COUNTIF($I$3:$I94,"H"),"")</f>
        <v>65</v>
      </c>
      <c r="K94" t="str">
        <f>IF(I94="P",COUNTIF($I$3:$I94,"P"),"")</f>
        <v/>
      </c>
      <c r="L94" s="162"/>
      <c r="M94" s="162"/>
      <c r="N94" s="162"/>
    </row>
    <row r="95" spans="1:14" hidden="1" x14ac:dyDescent="0.2">
      <c r="A95" t="s">
        <v>3417</v>
      </c>
      <c r="B95" s="76">
        <v>93</v>
      </c>
      <c r="C95" t="s">
        <v>116</v>
      </c>
      <c r="D95">
        <v>2019</v>
      </c>
      <c r="F95" t="s">
        <v>131</v>
      </c>
      <c r="I95" s="161" t="str">
        <f t="shared" si="1"/>
        <v>H</v>
      </c>
      <c r="J95">
        <f>IF(I95="H",COUNTIF($I$3:$I95,"H"),"")</f>
        <v>66</v>
      </c>
      <c r="K95" t="str">
        <f>IF(I95="P",COUNTIF($I$3:$I95,"P"),"")</f>
        <v/>
      </c>
      <c r="L95" s="162"/>
      <c r="M95" s="162"/>
      <c r="N95" s="162"/>
    </row>
    <row r="96" spans="1:14" hidden="1" x14ac:dyDescent="0.2">
      <c r="A96" t="s">
        <v>2210</v>
      </c>
      <c r="B96" s="76">
        <v>94</v>
      </c>
      <c r="C96" t="s">
        <v>114</v>
      </c>
      <c r="D96">
        <v>2020</v>
      </c>
      <c r="F96" t="s">
        <v>123</v>
      </c>
      <c r="I96" s="161" t="str">
        <f t="shared" si="1"/>
        <v>H</v>
      </c>
      <c r="J96">
        <f>IF(I96="H",COUNTIF($I$3:$I96,"H"),"")</f>
        <v>67</v>
      </c>
      <c r="K96" t="str">
        <f>IF(I96="P",COUNTIF($I$3:$I96,"P"),"")</f>
        <v/>
      </c>
      <c r="L96" s="162"/>
      <c r="M96" s="162"/>
      <c r="N96" s="162"/>
    </row>
    <row r="97" spans="1:14" hidden="1" x14ac:dyDescent="0.2">
      <c r="A97" t="s">
        <v>3418</v>
      </c>
      <c r="B97" s="76">
        <v>95</v>
      </c>
      <c r="C97" t="s">
        <v>118</v>
      </c>
      <c r="D97">
        <v>2022</v>
      </c>
      <c r="F97" t="s">
        <v>3094</v>
      </c>
      <c r="I97" s="161" t="str">
        <f t="shared" si="1"/>
        <v>H</v>
      </c>
      <c r="J97">
        <f>IF(I97="H",COUNTIF($I$3:$I97,"H"),"")</f>
        <v>68</v>
      </c>
      <c r="K97" t="str">
        <f>IF(I97="P",COUNTIF($I$3:$I97,"P"),"")</f>
        <v/>
      </c>
      <c r="L97" s="162"/>
      <c r="M97" s="162"/>
      <c r="N97" s="162"/>
    </row>
    <row r="98" spans="1:14" hidden="1" x14ac:dyDescent="0.2">
      <c r="A98" t="s">
        <v>2228</v>
      </c>
      <c r="B98" s="76">
        <v>96</v>
      </c>
      <c r="C98" t="s">
        <v>114</v>
      </c>
      <c r="D98">
        <v>2021</v>
      </c>
      <c r="F98" t="s">
        <v>113</v>
      </c>
      <c r="I98" s="161" t="str">
        <f t="shared" si="1"/>
        <v>H</v>
      </c>
      <c r="J98">
        <f>IF(I98="H",COUNTIF($I$3:$I98,"H"),"")</f>
        <v>69</v>
      </c>
      <c r="K98" t="str">
        <f>IF(I98="P",COUNTIF($I$3:$I98,"P"),"")</f>
        <v/>
      </c>
      <c r="L98" s="162"/>
      <c r="M98" s="162"/>
      <c r="N98" s="162"/>
    </row>
    <row r="99" spans="1:14" x14ac:dyDescent="0.2">
      <c r="A99" t="s">
        <v>2193</v>
      </c>
      <c r="B99" s="76">
        <v>97</v>
      </c>
      <c r="C99" t="s">
        <v>739</v>
      </c>
      <c r="D99">
        <v>2019</v>
      </c>
      <c r="F99" t="s">
        <v>3094</v>
      </c>
      <c r="I99" s="161" t="str">
        <f t="shared" si="1"/>
        <v>P</v>
      </c>
      <c r="J99" t="str">
        <f>IF(I99="H",COUNTIF($I$3:$I99,"H"),"")</f>
        <v/>
      </c>
      <c r="K99">
        <f>IF(I99="P",COUNTIF($I$3:$I99,"P"),"")</f>
        <v>28</v>
      </c>
      <c r="L99" s="162"/>
      <c r="M99" s="162"/>
      <c r="N99" s="162"/>
    </row>
    <row r="100" spans="1:14" x14ac:dyDescent="0.2">
      <c r="A100" t="s">
        <v>3419</v>
      </c>
      <c r="B100" s="76">
        <v>98</v>
      </c>
      <c r="C100" t="s">
        <v>741</v>
      </c>
      <c r="D100">
        <v>2022</v>
      </c>
      <c r="F100" t="s">
        <v>3105</v>
      </c>
      <c r="I100" s="161" t="str">
        <f t="shared" si="1"/>
        <v>P</v>
      </c>
      <c r="J100" t="str">
        <f>IF(I100="H",COUNTIF($I$3:$I100,"H"),"")</f>
        <v/>
      </c>
      <c r="K100">
        <f>IF(I100="P",COUNTIF($I$3:$I100,"P"),"")</f>
        <v>29</v>
      </c>
      <c r="L100" s="162"/>
      <c r="M100" s="162"/>
      <c r="N100" s="162"/>
    </row>
    <row r="101" spans="1:14" x14ac:dyDescent="0.2">
      <c r="A101" t="s">
        <v>3420</v>
      </c>
      <c r="B101" s="76">
        <v>99</v>
      </c>
      <c r="C101" t="s">
        <v>739</v>
      </c>
      <c r="D101">
        <v>2020</v>
      </c>
      <c r="F101" t="s">
        <v>3371</v>
      </c>
      <c r="I101" s="161" t="str">
        <f t="shared" si="1"/>
        <v>P</v>
      </c>
      <c r="J101" t="str">
        <f>IF(I101="H",COUNTIF($I$3:$I101,"H"),"")</f>
        <v/>
      </c>
      <c r="K101">
        <f>IF(I101="P",COUNTIF($I$3:$I101,"P"),"")</f>
        <v>30</v>
      </c>
      <c r="L101" s="162"/>
      <c r="M101" s="162"/>
      <c r="N101" s="162"/>
    </row>
    <row r="102" spans="1:14" x14ac:dyDescent="0.2">
      <c r="A102" t="s">
        <v>3421</v>
      </c>
      <c r="B102" s="76">
        <v>100</v>
      </c>
      <c r="C102" t="s">
        <v>739</v>
      </c>
      <c r="D102">
        <v>2019</v>
      </c>
      <c r="F102" t="s">
        <v>134</v>
      </c>
      <c r="I102" s="161" t="str">
        <f t="shared" si="1"/>
        <v>P</v>
      </c>
      <c r="J102" t="str">
        <f>IF(I102="H",COUNTIF($I$3:$I108,"H"),"")</f>
        <v/>
      </c>
      <c r="K102">
        <f>IF(I102="P",COUNTIF($I$3:$I108,"P"),"")</f>
        <v>31</v>
      </c>
      <c r="L102" s="162"/>
      <c r="M102" s="162"/>
      <c r="N102" s="162"/>
    </row>
    <row r="103" spans="1:14" hidden="1" x14ac:dyDescent="0.2">
      <c r="A103"/>
      <c r="I103" s="161" t="str">
        <f t="shared" si="1"/>
        <v/>
      </c>
      <c r="J103" t="str">
        <f>IF(I103="H",COUNTIF($I$3:$I103,"H"),"")</f>
        <v/>
      </c>
      <c r="K103" t="str">
        <f>IF(I103="P",COUNTIF($I$3:$I103,"P"),"")</f>
        <v/>
      </c>
      <c r="M103" t="str">
        <f>IF(I109="H",COUNTIF($I$3:$I109,"H"),"")</f>
        <v/>
      </c>
      <c r="N103" t="str">
        <f>IF(I109="P",COUNTIF($I$3:$I109,"P"),"")</f>
        <v/>
      </c>
    </row>
    <row r="104" spans="1:14" hidden="1" x14ac:dyDescent="0.2">
      <c r="A104"/>
      <c r="I104" s="161" t="str">
        <f t="shared" si="1"/>
        <v/>
      </c>
      <c r="J104" t="str">
        <f>IF(I104="H",COUNTIF($I$3:$I104,"H"),"")</f>
        <v/>
      </c>
      <c r="K104" t="str">
        <f>IF(I104="P",COUNTIF($I$3:$I104,"P"),"")</f>
        <v/>
      </c>
      <c r="M104" t="str">
        <f>IF(I110="H",COUNTIF($I$3:$I110,"H"),"")</f>
        <v/>
      </c>
      <c r="N104" t="str">
        <f>IF(I110="P",COUNTIF($I$3:$I110,"P"),"")</f>
        <v/>
      </c>
    </row>
    <row r="105" spans="1:14" hidden="1" x14ac:dyDescent="0.2">
      <c r="A105"/>
      <c r="I105" s="161" t="str">
        <f t="shared" si="1"/>
        <v/>
      </c>
      <c r="J105" t="str">
        <f>IF(I105="H",COUNTIF($I$3:$I105,"H"),"")</f>
        <v/>
      </c>
      <c r="K105" t="str">
        <f>IF(I105="P",COUNTIF($I$3:$I105,"P"),"")</f>
        <v/>
      </c>
      <c r="M105" t="str">
        <f>IF(I111="H",COUNTIF($I$3:$I111,"H"),"")</f>
        <v/>
      </c>
      <c r="N105" t="str">
        <f>IF(I111="P",COUNTIF($I$3:$I111,"P"),"")</f>
        <v/>
      </c>
    </row>
    <row r="106" spans="1:14" hidden="1" x14ac:dyDescent="0.2">
      <c r="A106"/>
      <c r="I106" s="161" t="str">
        <f t="shared" si="1"/>
        <v/>
      </c>
      <c r="J106" t="str">
        <f>IF(I106="H",COUNTIF($I$3:$I106,"H"),"")</f>
        <v/>
      </c>
      <c r="K106" t="str">
        <f>IF(I106="P",COUNTIF($I$3:$I106,"P"),"")</f>
        <v/>
      </c>
    </row>
    <row r="107" spans="1:14" hidden="1" x14ac:dyDescent="0.2">
      <c r="A107"/>
      <c r="I107" s="161" t="str">
        <f t="shared" si="1"/>
        <v/>
      </c>
      <c r="J107" t="str">
        <f>IF(I107="H",COUNTIF($I$3:$I107,"H"),"")</f>
        <v/>
      </c>
      <c r="K107" t="str">
        <f>IF(I107="P",COUNTIF($I$3:$I107,"P"),"")</f>
        <v/>
      </c>
    </row>
    <row r="108" spans="1:14" hidden="1" x14ac:dyDescent="0.2">
      <c r="A108"/>
      <c r="I108" s="161" t="str">
        <f t="shared" si="1"/>
        <v/>
      </c>
      <c r="J108" t="str">
        <f>IF(I108="H",COUNTIF($I$3:$I108,"H"),"")</f>
        <v/>
      </c>
      <c r="K108" t="str">
        <f>IF(I108="P",COUNTIF($I$3:$I108,"P"),"")</f>
        <v/>
      </c>
    </row>
  </sheetData>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2908B-31FB-415F-A455-514B0CD89EA4}">
  <sheetPr>
    <tabColor theme="9" tint="-0.499984740745262"/>
  </sheetPr>
  <dimension ref="A1:T101"/>
  <sheetViews>
    <sheetView topLeftCell="A88" workbookViewId="0">
      <selection activeCell="T565" sqref="T565"/>
    </sheetView>
    <sheetView workbookViewId="1"/>
  </sheetViews>
  <sheetFormatPr defaultRowHeight="12.75" x14ac:dyDescent="0.2"/>
  <cols>
    <col min="10" max="10" width="19.140625" customWidth="1"/>
  </cols>
  <sheetData>
    <row r="1" spans="1:20" ht="51.75" x14ac:dyDescent="0.25">
      <c r="J1" s="167" t="s">
        <v>1226</v>
      </c>
      <c r="K1" s="167" t="s">
        <v>815</v>
      </c>
      <c r="L1" s="167" t="s">
        <v>856</v>
      </c>
      <c r="M1" s="168" t="s">
        <v>1223</v>
      </c>
      <c r="N1" s="168" t="s">
        <v>1227</v>
      </c>
      <c r="O1" s="168" t="s">
        <v>1228</v>
      </c>
      <c r="P1" s="168" t="s">
        <v>2041</v>
      </c>
      <c r="Q1" s="169" t="s">
        <v>1225</v>
      </c>
      <c r="R1" s="170" t="s">
        <v>804</v>
      </c>
      <c r="S1" s="168" t="s">
        <v>1221</v>
      </c>
      <c r="T1" s="168" t="s">
        <v>1222</v>
      </c>
    </row>
    <row r="2" spans="1:20" x14ac:dyDescent="0.2">
      <c r="A2" t="s">
        <v>2987</v>
      </c>
      <c r="F2" s="76" t="s">
        <v>3087</v>
      </c>
      <c r="G2" t="s">
        <v>3088</v>
      </c>
      <c r="H2" t="s">
        <v>3089</v>
      </c>
      <c r="I2" t="s">
        <v>3090</v>
      </c>
      <c r="J2" t="s">
        <v>795</v>
      </c>
      <c r="K2" s="211">
        <v>1</v>
      </c>
      <c r="L2" t="s">
        <v>116</v>
      </c>
      <c r="M2">
        <v>2019</v>
      </c>
      <c r="O2" t="s">
        <v>7</v>
      </c>
    </row>
    <row r="3" spans="1:20" x14ac:dyDescent="0.2">
      <c r="A3" t="s">
        <v>2988</v>
      </c>
      <c r="F3" s="76" t="s">
        <v>3091</v>
      </c>
      <c r="G3" t="s">
        <v>3092</v>
      </c>
      <c r="H3" t="s">
        <v>3093</v>
      </c>
      <c r="I3" t="s">
        <v>3090</v>
      </c>
      <c r="J3" t="s">
        <v>1413</v>
      </c>
      <c r="K3" s="211">
        <v>2</v>
      </c>
      <c r="L3" t="s">
        <v>110</v>
      </c>
      <c r="M3">
        <v>2019</v>
      </c>
      <c r="O3" t="s">
        <v>3094</v>
      </c>
    </row>
    <row r="4" spans="1:20" x14ac:dyDescent="0.2">
      <c r="A4" t="s">
        <v>2989</v>
      </c>
      <c r="F4" s="76" t="s">
        <v>3095</v>
      </c>
      <c r="G4" t="s">
        <v>3096</v>
      </c>
      <c r="H4" t="s">
        <v>3097</v>
      </c>
      <c r="J4" t="s">
        <v>1438</v>
      </c>
      <c r="K4" s="211">
        <v>3</v>
      </c>
      <c r="L4" t="s">
        <v>114</v>
      </c>
      <c r="M4">
        <v>2019</v>
      </c>
      <c r="O4" t="s">
        <v>717</v>
      </c>
    </row>
    <row r="5" spans="1:20" x14ac:dyDescent="0.2">
      <c r="A5" t="s">
        <v>2990</v>
      </c>
      <c r="F5" s="76" t="s">
        <v>3098</v>
      </c>
      <c r="G5" t="s">
        <v>3099</v>
      </c>
      <c r="H5" t="s">
        <v>3100</v>
      </c>
      <c r="J5" t="s">
        <v>754</v>
      </c>
      <c r="K5" s="211">
        <v>4</v>
      </c>
      <c r="L5" t="s">
        <v>114</v>
      </c>
      <c r="M5">
        <v>2019</v>
      </c>
      <c r="O5" t="s">
        <v>3101</v>
      </c>
    </row>
    <row r="6" spans="1:20" x14ac:dyDescent="0.2">
      <c r="A6" t="s">
        <v>2991</v>
      </c>
      <c r="F6" s="76" t="s">
        <v>3102</v>
      </c>
      <c r="G6" t="s">
        <v>3103</v>
      </c>
      <c r="H6" t="s">
        <v>3104</v>
      </c>
      <c r="J6" t="s">
        <v>3376</v>
      </c>
      <c r="K6" s="211">
        <v>5</v>
      </c>
      <c r="L6" t="s">
        <v>110</v>
      </c>
      <c r="M6">
        <v>2022</v>
      </c>
      <c r="O6" t="s">
        <v>3105</v>
      </c>
    </row>
    <row r="7" spans="1:20" x14ac:dyDescent="0.2">
      <c r="A7" t="s">
        <v>2992</v>
      </c>
      <c r="F7" s="76" t="s">
        <v>3106</v>
      </c>
      <c r="G7" t="s">
        <v>3107</v>
      </c>
      <c r="H7" t="s">
        <v>3108</v>
      </c>
      <c r="J7" t="s">
        <v>2189</v>
      </c>
      <c r="K7" s="211">
        <v>6</v>
      </c>
      <c r="L7" t="s">
        <v>110</v>
      </c>
      <c r="M7">
        <v>2020</v>
      </c>
      <c r="O7" t="s">
        <v>136</v>
      </c>
    </row>
    <row r="8" spans="1:20" x14ac:dyDescent="0.2">
      <c r="A8" t="s">
        <v>2993</v>
      </c>
      <c r="F8" s="76" t="s">
        <v>3109</v>
      </c>
      <c r="G8" t="s">
        <v>3110</v>
      </c>
      <c r="H8" t="s">
        <v>3111</v>
      </c>
      <c r="J8" t="s">
        <v>2204</v>
      </c>
      <c r="K8" s="211">
        <v>7</v>
      </c>
      <c r="L8" t="s">
        <v>118</v>
      </c>
      <c r="M8">
        <v>2019</v>
      </c>
      <c r="O8" t="s">
        <v>113</v>
      </c>
    </row>
    <row r="9" spans="1:20" x14ac:dyDescent="0.2">
      <c r="A9" t="s">
        <v>2994</v>
      </c>
      <c r="F9" s="76" t="s">
        <v>3112</v>
      </c>
      <c r="G9" t="s">
        <v>3113</v>
      </c>
      <c r="H9" t="s">
        <v>3114</v>
      </c>
      <c r="J9" t="s">
        <v>799</v>
      </c>
      <c r="K9" s="211">
        <v>8</v>
      </c>
      <c r="L9" t="s">
        <v>114</v>
      </c>
      <c r="M9">
        <v>2019</v>
      </c>
      <c r="O9" t="s">
        <v>134</v>
      </c>
    </row>
    <row r="10" spans="1:20" x14ac:dyDescent="0.2">
      <c r="A10" t="s">
        <v>2995</v>
      </c>
      <c r="F10" s="76" t="s">
        <v>3115</v>
      </c>
      <c r="G10" t="s">
        <v>3116</v>
      </c>
      <c r="H10" t="s">
        <v>3117</v>
      </c>
      <c r="J10" t="s">
        <v>2185</v>
      </c>
      <c r="K10" s="211">
        <v>9</v>
      </c>
      <c r="L10" t="s">
        <v>110</v>
      </c>
      <c r="M10">
        <v>2019</v>
      </c>
      <c r="O10" t="s">
        <v>7</v>
      </c>
    </row>
    <row r="11" spans="1:20" x14ac:dyDescent="0.2">
      <c r="A11" t="s">
        <v>2996</v>
      </c>
      <c r="F11" s="76" t="s">
        <v>3118</v>
      </c>
      <c r="G11" t="s">
        <v>3119</v>
      </c>
      <c r="H11" t="s">
        <v>3120</v>
      </c>
      <c r="J11" t="s">
        <v>1270</v>
      </c>
      <c r="K11" s="211">
        <v>10</v>
      </c>
      <c r="L11" t="s">
        <v>116</v>
      </c>
      <c r="M11">
        <v>2019</v>
      </c>
      <c r="O11" t="s">
        <v>122</v>
      </c>
    </row>
    <row r="12" spans="1:20" x14ac:dyDescent="0.2">
      <c r="A12" t="s">
        <v>2997</v>
      </c>
      <c r="F12" s="76" t="s">
        <v>3121</v>
      </c>
      <c r="G12" t="s">
        <v>3122</v>
      </c>
      <c r="H12" t="s">
        <v>3123</v>
      </c>
      <c r="J12" t="s">
        <v>3377</v>
      </c>
      <c r="K12" s="211">
        <v>11</v>
      </c>
      <c r="L12" t="s">
        <v>110</v>
      </c>
      <c r="M12">
        <v>2020</v>
      </c>
      <c r="O12" t="s">
        <v>3101</v>
      </c>
    </row>
    <row r="13" spans="1:20" x14ac:dyDescent="0.2">
      <c r="A13" t="s">
        <v>2998</v>
      </c>
      <c r="F13" s="76" t="s">
        <v>3124</v>
      </c>
      <c r="G13" t="s">
        <v>3125</v>
      </c>
      <c r="H13" t="s">
        <v>3126</v>
      </c>
      <c r="J13" t="s">
        <v>745</v>
      </c>
      <c r="K13" s="211">
        <v>12</v>
      </c>
      <c r="L13" t="s">
        <v>110</v>
      </c>
      <c r="M13">
        <v>2019</v>
      </c>
      <c r="O13" t="s">
        <v>120</v>
      </c>
    </row>
    <row r="14" spans="1:20" x14ac:dyDescent="0.2">
      <c r="A14" t="s">
        <v>2999</v>
      </c>
      <c r="F14" s="76" t="s">
        <v>3127</v>
      </c>
      <c r="G14" t="s">
        <v>3128</v>
      </c>
      <c r="H14" t="s">
        <v>3129</v>
      </c>
      <c r="J14" t="s">
        <v>2225</v>
      </c>
      <c r="K14" s="211">
        <v>13</v>
      </c>
      <c r="L14" t="s">
        <v>112</v>
      </c>
      <c r="M14">
        <v>2019</v>
      </c>
      <c r="O14" t="s">
        <v>718</v>
      </c>
    </row>
    <row r="15" spans="1:20" x14ac:dyDescent="0.2">
      <c r="A15" t="s">
        <v>3000</v>
      </c>
      <c r="F15" s="76" t="s">
        <v>3130</v>
      </c>
      <c r="G15" t="s">
        <v>3131</v>
      </c>
      <c r="H15" t="s">
        <v>3132</v>
      </c>
      <c r="J15" t="s">
        <v>3378</v>
      </c>
      <c r="K15" s="211">
        <v>14</v>
      </c>
      <c r="L15" t="s">
        <v>114</v>
      </c>
      <c r="M15">
        <v>2020</v>
      </c>
      <c r="O15" t="s">
        <v>136</v>
      </c>
    </row>
    <row r="16" spans="1:20" x14ac:dyDescent="0.2">
      <c r="A16" t="s">
        <v>3001</v>
      </c>
      <c r="F16" s="76" t="s">
        <v>3133</v>
      </c>
      <c r="G16" t="s">
        <v>3134</v>
      </c>
      <c r="H16" t="s">
        <v>3135</v>
      </c>
      <c r="J16" t="s">
        <v>2186</v>
      </c>
      <c r="K16" s="211">
        <v>15</v>
      </c>
      <c r="L16" t="s">
        <v>114</v>
      </c>
      <c r="M16">
        <v>2021</v>
      </c>
      <c r="O16" t="s">
        <v>122</v>
      </c>
    </row>
    <row r="17" spans="1:15" x14ac:dyDescent="0.2">
      <c r="A17" t="s">
        <v>3002</v>
      </c>
      <c r="F17" s="76" t="s">
        <v>3136</v>
      </c>
      <c r="G17" t="s">
        <v>3137</v>
      </c>
      <c r="H17" t="s">
        <v>3138</v>
      </c>
      <c r="J17" t="s">
        <v>3379</v>
      </c>
      <c r="K17" s="211">
        <v>16</v>
      </c>
      <c r="L17" t="s">
        <v>114</v>
      </c>
      <c r="M17">
        <v>2020</v>
      </c>
      <c r="O17" t="s">
        <v>135</v>
      </c>
    </row>
    <row r="18" spans="1:15" x14ac:dyDescent="0.2">
      <c r="A18" t="s">
        <v>3003</v>
      </c>
      <c r="F18" s="76" t="s">
        <v>3139</v>
      </c>
      <c r="G18" t="s">
        <v>3140</v>
      </c>
      <c r="H18" t="s">
        <v>3141</v>
      </c>
      <c r="J18" t="s">
        <v>2198</v>
      </c>
      <c r="K18" s="211">
        <v>17</v>
      </c>
      <c r="L18" t="s">
        <v>114</v>
      </c>
      <c r="M18">
        <v>2021</v>
      </c>
      <c r="O18" t="s">
        <v>123</v>
      </c>
    </row>
    <row r="19" spans="1:15" x14ac:dyDescent="0.2">
      <c r="A19" t="s">
        <v>3004</v>
      </c>
      <c r="F19" s="76" t="s">
        <v>3142</v>
      </c>
      <c r="G19" t="s">
        <v>3143</v>
      </c>
      <c r="H19" t="s">
        <v>3144</v>
      </c>
      <c r="J19" t="s">
        <v>2191</v>
      </c>
      <c r="K19" s="211">
        <v>18</v>
      </c>
      <c r="L19" t="s">
        <v>739</v>
      </c>
      <c r="M19">
        <v>2019</v>
      </c>
      <c r="O19" t="s">
        <v>134</v>
      </c>
    </row>
    <row r="20" spans="1:15" x14ac:dyDescent="0.2">
      <c r="A20" t="s">
        <v>3005</v>
      </c>
      <c r="F20" s="76" t="s">
        <v>3145</v>
      </c>
      <c r="G20" t="s">
        <v>3146</v>
      </c>
      <c r="H20" t="s">
        <v>3147</v>
      </c>
      <c r="J20" t="s">
        <v>782</v>
      </c>
      <c r="K20" s="211">
        <v>19</v>
      </c>
      <c r="L20" t="s">
        <v>739</v>
      </c>
      <c r="M20">
        <v>2019</v>
      </c>
      <c r="O20" t="s">
        <v>3105</v>
      </c>
    </row>
    <row r="21" spans="1:15" x14ac:dyDescent="0.2">
      <c r="A21" t="s">
        <v>3006</v>
      </c>
      <c r="F21" s="76" t="s">
        <v>3148</v>
      </c>
      <c r="G21" t="s">
        <v>3149</v>
      </c>
      <c r="H21" t="s">
        <v>3150</v>
      </c>
      <c r="J21" t="s">
        <v>1361</v>
      </c>
      <c r="K21" s="211">
        <v>20</v>
      </c>
      <c r="L21" t="s">
        <v>739</v>
      </c>
      <c r="M21">
        <v>2019</v>
      </c>
      <c r="O21" t="s">
        <v>717</v>
      </c>
    </row>
    <row r="22" spans="1:15" x14ac:dyDescent="0.2">
      <c r="A22" t="s">
        <v>3007</v>
      </c>
      <c r="F22" s="76" t="s">
        <v>3151</v>
      </c>
      <c r="G22" t="s">
        <v>3152</v>
      </c>
      <c r="H22" t="s">
        <v>3153</v>
      </c>
      <c r="J22" t="s">
        <v>3380</v>
      </c>
      <c r="K22" s="211">
        <v>21</v>
      </c>
      <c r="L22" t="s">
        <v>110</v>
      </c>
      <c r="M22">
        <v>2019</v>
      </c>
      <c r="O22" t="s">
        <v>718</v>
      </c>
    </row>
    <row r="23" spans="1:15" x14ac:dyDescent="0.2">
      <c r="A23" t="s">
        <v>3008</v>
      </c>
      <c r="F23" s="76" t="s">
        <v>3154</v>
      </c>
      <c r="G23" t="s">
        <v>3155</v>
      </c>
      <c r="H23" t="s">
        <v>3156</v>
      </c>
      <c r="J23" t="s">
        <v>2222</v>
      </c>
      <c r="K23" s="211">
        <v>22</v>
      </c>
      <c r="L23" t="s">
        <v>118</v>
      </c>
      <c r="M23">
        <v>2019</v>
      </c>
      <c r="O23" t="s">
        <v>3094</v>
      </c>
    </row>
    <row r="24" spans="1:15" x14ac:dyDescent="0.2">
      <c r="A24" t="s">
        <v>3009</v>
      </c>
      <c r="F24" s="76" t="s">
        <v>3157</v>
      </c>
      <c r="G24" t="s">
        <v>3158</v>
      </c>
      <c r="H24" t="s">
        <v>3159</v>
      </c>
      <c r="J24" t="s">
        <v>1319</v>
      </c>
      <c r="K24" s="211">
        <v>23</v>
      </c>
      <c r="L24" t="s">
        <v>97</v>
      </c>
      <c r="M24">
        <v>2019</v>
      </c>
      <c r="O24" t="s">
        <v>3094</v>
      </c>
    </row>
    <row r="25" spans="1:15" x14ac:dyDescent="0.2">
      <c r="A25" t="s">
        <v>3010</v>
      </c>
      <c r="F25" s="76" t="s">
        <v>3160</v>
      </c>
      <c r="G25" t="s">
        <v>3161</v>
      </c>
      <c r="H25" t="s">
        <v>3162</v>
      </c>
      <c r="J25" t="s">
        <v>875</v>
      </c>
      <c r="K25" s="211">
        <v>24</v>
      </c>
      <c r="L25" t="s">
        <v>116</v>
      </c>
      <c r="M25">
        <v>2019</v>
      </c>
      <c r="O25" t="s">
        <v>135</v>
      </c>
    </row>
    <row r="26" spans="1:15" x14ac:dyDescent="0.2">
      <c r="A26" t="s">
        <v>3011</v>
      </c>
      <c r="F26" s="76" t="s">
        <v>3163</v>
      </c>
      <c r="G26" t="s">
        <v>3155</v>
      </c>
      <c r="H26" t="s">
        <v>3164</v>
      </c>
      <c r="J26" t="s">
        <v>2187</v>
      </c>
      <c r="K26" s="211">
        <v>25</v>
      </c>
      <c r="L26" t="s">
        <v>114</v>
      </c>
      <c r="M26">
        <v>2020</v>
      </c>
      <c r="O26" t="s">
        <v>717</v>
      </c>
    </row>
    <row r="27" spans="1:15" x14ac:dyDescent="0.2">
      <c r="A27" t="s">
        <v>3012</v>
      </c>
      <c r="F27" s="76" t="s">
        <v>3165</v>
      </c>
      <c r="G27" t="s">
        <v>3131</v>
      </c>
      <c r="H27" t="s">
        <v>3166</v>
      </c>
      <c r="J27" t="s">
        <v>774</v>
      </c>
      <c r="K27" s="211">
        <v>26</v>
      </c>
      <c r="L27" t="s">
        <v>114</v>
      </c>
      <c r="M27">
        <v>2019</v>
      </c>
      <c r="O27" t="s">
        <v>715</v>
      </c>
    </row>
    <row r="28" spans="1:15" x14ac:dyDescent="0.2">
      <c r="A28" t="s">
        <v>3013</v>
      </c>
      <c r="F28" s="76" t="s">
        <v>3167</v>
      </c>
      <c r="G28" t="s">
        <v>3168</v>
      </c>
      <c r="H28" t="s">
        <v>3169</v>
      </c>
      <c r="J28" t="s">
        <v>2200</v>
      </c>
      <c r="K28" s="211">
        <v>27</v>
      </c>
      <c r="L28" t="s">
        <v>114</v>
      </c>
      <c r="M28">
        <v>2019</v>
      </c>
      <c r="O28" t="s">
        <v>134</v>
      </c>
    </row>
    <row r="29" spans="1:15" x14ac:dyDescent="0.2">
      <c r="A29" t="s">
        <v>3014</v>
      </c>
      <c r="F29" s="76" t="s">
        <v>3170</v>
      </c>
      <c r="G29" t="s">
        <v>3171</v>
      </c>
      <c r="H29" t="s">
        <v>3172</v>
      </c>
      <c r="J29" t="s">
        <v>3381</v>
      </c>
      <c r="K29" s="211">
        <v>28</v>
      </c>
      <c r="L29" t="s">
        <v>116</v>
      </c>
      <c r="M29">
        <v>2021</v>
      </c>
      <c r="O29" t="s">
        <v>132</v>
      </c>
    </row>
    <row r="30" spans="1:15" x14ac:dyDescent="0.2">
      <c r="A30" t="s">
        <v>3015</v>
      </c>
      <c r="F30" s="76" t="s">
        <v>3173</v>
      </c>
      <c r="G30" t="s">
        <v>3119</v>
      </c>
      <c r="H30" t="s">
        <v>3174</v>
      </c>
      <c r="J30" t="s">
        <v>3382</v>
      </c>
      <c r="K30" s="211">
        <v>29</v>
      </c>
      <c r="L30" t="s">
        <v>118</v>
      </c>
      <c r="M30">
        <v>2020</v>
      </c>
      <c r="O30" t="s">
        <v>717</v>
      </c>
    </row>
    <row r="31" spans="1:15" x14ac:dyDescent="0.2">
      <c r="A31" t="s">
        <v>3016</v>
      </c>
      <c r="F31" s="76" t="s">
        <v>3175</v>
      </c>
      <c r="G31" t="s">
        <v>3176</v>
      </c>
      <c r="H31" t="s">
        <v>3177</v>
      </c>
      <c r="J31" t="s">
        <v>3383</v>
      </c>
      <c r="K31" s="211">
        <v>30</v>
      </c>
      <c r="L31" t="s">
        <v>118</v>
      </c>
      <c r="M31">
        <v>2021</v>
      </c>
      <c r="O31" t="s">
        <v>3105</v>
      </c>
    </row>
    <row r="32" spans="1:15" x14ac:dyDescent="0.2">
      <c r="A32" t="s">
        <v>3017</v>
      </c>
      <c r="F32" s="76" t="s">
        <v>3178</v>
      </c>
      <c r="G32" t="s">
        <v>3179</v>
      </c>
      <c r="H32" t="s">
        <v>3180</v>
      </c>
      <c r="J32" t="s">
        <v>3384</v>
      </c>
      <c r="K32" s="211">
        <v>31</v>
      </c>
      <c r="L32" t="s">
        <v>741</v>
      </c>
      <c r="M32">
        <v>2019</v>
      </c>
      <c r="O32" t="s">
        <v>140</v>
      </c>
    </row>
    <row r="33" spans="1:15" x14ac:dyDescent="0.2">
      <c r="A33" t="s">
        <v>3018</v>
      </c>
      <c r="F33" s="76" t="s">
        <v>3181</v>
      </c>
      <c r="G33" t="s">
        <v>3182</v>
      </c>
      <c r="H33" t="s">
        <v>3183</v>
      </c>
      <c r="J33" t="s">
        <v>3385</v>
      </c>
      <c r="K33" s="211">
        <v>32</v>
      </c>
      <c r="L33" t="s">
        <v>741</v>
      </c>
      <c r="M33">
        <v>2021</v>
      </c>
      <c r="O33" t="s">
        <v>3094</v>
      </c>
    </row>
    <row r="34" spans="1:15" x14ac:dyDescent="0.2">
      <c r="A34" t="s">
        <v>3019</v>
      </c>
      <c r="F34" s="76" t="s">
        <v>3184</v>
      </c>
      <c r="G34" t="s">
        <v>3131</v>
      </c>
      <c r="H34" t="s">
        <v>3185</v>
      </c>
      <c r="J34" t="s">
        <v>743</v>
      </c>
      <c r="K34" s="211">
        <v>33</v>
      </c>
      <c r="L34" t="s">
        <v>739</v>
      </c>
      <c r="M34">
        <v>2019</v>
      </c>
      <c r="O34" t="s">
        <v>132</v>
      </c>
    </row>
    <row r="35" spans="1:15" x14ac:dyDescent="0.2">
      <c r="A35" t="s">
        <v>3020</v>
      </c>
      <c r="F35" s="76" t="s">
        <v>3186</v>
      </c>
      <c r="G35" t="s">
        <v>3187</v>
      </c>
      <c r="H35" t="s">
        <v>3188</v>
      </c>
      <c r="J35" t="s">
        <v>3386</v>
      </c>
      <c r="K35" s="211">
        <v>34</v>
      </c>
      <c r="L35" t="s">
        <v>114</v>
      </c>
      <c r="M35">
        <v>2021</v>
      </c>
      <c r="O35" t="s">
        <v>117</v>
      </c>
    </row>
    <row r="36" spans="1:15" x14ac:dyDescent="0.2">
      <c r="A36" t="s">
        <v>3021</v>
      </c>
      <c r="F36" s="76" t="s">
        <v>3189</v>
      </c>
      <c r="G36" t="s">
        <v>3190</v>
      </c>
      <c r="H36" t="s">
        <v>3191</v>
      </c>
      <c r="J36" t="s">
        <v>3387</v>
      </c>
      <c r="K36" s="211">
        <v>35</v>
      </c>
      <c r="L36" t="s">
        <v>114</v>
      </c>
      <c r="M36">
        <v>2020</v>
      </c>
      <c r="O36" t="s">
        <v>136</v>
      </c>
    </row>
    <row r="37" spans="1:15" x14ac:dyDescent="0.2">
      <c r="A37" t="s">
        <v>3022</v>
      </c>
      <c r="F37" s="76" t="s">
        <v>3192</v>
      </c>
      <c r="G37" s="209" t="s">
        <v>3374</v>
      </c>
      <c r="H37" t="s">
        <v>3193</v>
      </c>
      <c r="J37" t="s">
        <v>3388</v>
      </c>
      <c r="K37" s="211">
        <v>36</v>
      </c>
      <c r="L37" t="s">
        <v>114</v>
      </c>
      <c r="M37">
        <v>2019</v>
      </c>
      <c r="O37" t="s">
        <v>138</v>
      </c>
    </row>
    <row r="38" spans="1:15" x14ac:dyDescent="0.2">
      <c r="A38" t="s">
        <v>3023</v>
      </c>
      <c r="F38" s="76" t="s">
        <v>3194</v>
      </c>
      <c r="G38" t="s">
        <v>3195</v>
      </c>
      <c r="H38" t="s">
        <v>3196</v>
      </c>
      <c r="J38" t="s">
        <v>3389</v>
      </c>
      <c r="K38" s="211">
        <v>37</v>
      </c>
      <c r="L38" t="s">
        <v>116</v>
      </c>
      <c r="M38">
        <v>2020</v>
      </c>
      <c r="O38" t="s">
        <v>8</v>
      </c>
    </row>
    <row r="39" spans="1:15" x14ac:dyDescent="0.2">
      <c r="A39" t="s">
        <v>3024</v>
      </c>
      <c r="F39" s="76" t="s">
        <v>3197</v>
      </c>
      <c r="G39" t="s">
        <v>3198</v>
      </c>
      <c r="H39" t="s">
        <v>3199</v>
      </c>
      <c r="J39" t="s">
        <v>1377</v>
      </c>
      <c r="K39" s="211">
        <v>38</v>
      </c>
      <c r="L39" t="s">
        <v>114</v>
      </c>
      <c r="M39">
        <v>2020</v>
      </c>
      <c r="O39" t="s">
        <v>121</v>
      </c>
    </row>
    <row r="40" spans="1:15" x14ac:dyDescent="0.2">
      <c r="A40" t="s">
        <v>3025</v>
      </c>
      <c r="F40" s="76" t="s">
        <v>3200</v>
      </c>
      <c r="G40" t="s">
        <v>3201</v>
      </c>
      <c r="H40" t="s">
        <v>3202</v>
      </c>
      <c r="J40" t="s">
        <v>2197</v>
      </c>
      <c r="K40" s="211">
        <v>39</v>
      </c>
      <c r="L40" t="s">
        <v>114</v>
      </c>
      <c r="M40">
        <v>2020</v>
      </c>
      <c r="O40" t="s">
        <v>719</v>
      </c>
    </row>
    <row r="41" spans="1:15" x14ac:dyDescent="0.2">
      <c r="A41" t="s">
        <v>3026</v>
      </c>
      <c r="F41" s="76" t="s">
        <v>3203</v>
      </c>
      <c r="G41" t="s">
        <v>3204</v>
      </c>
      <c r="H41" t="s">
        <v>3205</v>
      </c>
      <c r="J41" t="s">
        <v>3390</v>
      </c>
      <c r="K41" s="211">
        <v>40</v>
      </c>
      <c r="L41" t="s">
        <v>116</v>
      </c>
      <c r="M41">
        <v>2021</v>
      </c>
      <c r="O41" t="s">
        <v>139</v>
      </c>
    </row>
    <row r="42" spans="1:15" x14ac:dyDescent="0.2">
      <c r="A42" t="s">
        <v>3027</v>
      </c>
      <c r="F42" s="76" t="s">
        <v>3206</v>
      </c>
      <c r="G42" t="s">
        <v>3207</v>
      </c>
      <c r="H42" t="s">
        <v>3208</v>
      </c>
      <c r="J42" t="s">
        <v>3391</v>
      </c>
      <c r="K42" s="211">
        <v>41</v>
      </c>
      <c r="L42" t="s">
        <v>112</v>
      </c>
      <c r="M42">
        <v>2021</v>
      </c>
      <c r="O42" t="s">
        <v>134</v>
      </c>
    </row>
    <row r="43" spans="1:15" x14ac:dyDescent="0.2">
      <c r="A43" t="s">
        <v>3028</v>
      </c>
      <c r="F43" s="76" t="s">
        <v>3209</v>
      </c>
      <c r="G43" t="s">
        <v>3210</v>
      </c>
      <c r="H43" t="s">
        <v>3211</v>
      </c>
      <c r="J43" t="s">
        <v>3392</v>
      </c>
      <c r="K43" s="211">
        <v>42</v>
      </c>
      <c r="L43" t="s">
        <v>97</v>
      </c>
      <c r="M43">
        <v>2020</v>
      </c>
      <c r="O43" t="s">
        <v>3212</v>
      </c>
    </row>
    <row r="44" spans="1:15" x14ac:dyDescent="0.2">
      <c r="A44" t="s">
        <v>3029</v>
      </c>
      <c r="F44" s="76" t="s">
        <v>3213</v>
      </c>
      <c r="G44" t="s">
        <v>3214</v>
      </c>
      <c r="H44" t="s">
        <v>3215</v>
      </c>
      <c r="J44" t="s">
        <v>3393</v>
      </c>
      <c r="K44" s="211">
        <v>43</v>
      </c>
      <c r="L44" t="s">
        <v>739</v>
      </c>
      <c r="M44">
        <v>2019</v>
      </c>
      <c r="O44" t="s">
        <v>115</v>
      </c>
    </row>
    <row r="45" spans="1:15" x14ac:dyDescent="0.2">
      <c r="A45" t="s">
        <v>3030</v>
      </c>
      <c r="F45" s="76" t="s">
        <v>3216</v>
      </c>
      <c r="G45" t="s">
        <v>3217</v>
      </c>
      <c r="H45" t="s">
        <v>3218</v>
      </c>
      <c r="J45" t="s">
        <v>2509</v>
      </c>
      <c r="K45" s="211">
        <v>44</v>
      </c>
      <c r="L45" t="s">
        <v>739</v>
      </c>
      <c r="M45">
        <v>2019</v>
      </c>
      <c r="O45" t="s">
        <v>135</v>
      </c>
    </row>
    <row r="46" spans="1:15" x14ac:dyDescent="0.2">
      <c r="A46" t="s">
        <v>3031</v>
      </c>
      <c r="F46" s="76" t="s">
        <v>3219</v>
      </c>
      <c r="G46" t="s">
        <v>3220</v>
      </c>
      <c r="H46" t="s">
        <v>3221</v>
      </c>
      <c r="J46" t="s">
        <v>3394</v>
      </c>
      <c r="K46" s="211">
        <v>45</v>
      </c>
      <c r="L46" t="s">
        <v>741</v>
      </c>
      <c r="M46">
        <v>2019</v>
      </c>
      <c r="O46" t="s">
        <v>117</v>
      </c>
    </row>
    <row r="47" spans="1:15" x14ac:dyDescent="0.2">
      <c r="A47" t="s">
        <v>3032</v>
      </c>
      <c r="F47" s="76" t="s">
        <v>3222</v>
      </c>
      <c r="G47" t="s">
        <v>3125</v>
      </c>
      <c r="H47" t="s">
        <v>3223</v>
      </c>
      <c r="J47" t="s">
        <v>3395</v>
      </c>
      <c r="K47" s="211">
        <v>46</v>
      </c>
      <c r="L47" t="s">
        <v>741</v>
      </c>
      <c r="M47">
        <v>2019</v>
      </c>
      <c r="O47" t="s">
        <v>3105</v>
      </c>
    </row>
    <row r="48" spans="1:15" x14ac:dyDescent="0.2">
      <c r="A48" t="s">
        <v>3033</v>
      </c>
      <c r="F48" s="76" t="s">
        <v>3224</v>
      </c>
      <c r="G48" t="s">
        <v>3225</v>
      </c>
      <c r="H48" t="s">
        <v>3226</v>
      </c>
      <c r="J48" t="s">
        <v>3396</v>
      </c>
      <c r="K48" s="211">
        <v>47</v>
      </c>
      <c r="L48" t="s">
        <v>114</v>
      </c>
      <c r="M48">
        <v>2021</v>
      </c>
      <c r="O48" t="s">
        <v>8</v>
      </c>
    </row>
    <row r="49" spans="1:15" x14ac:dyDescent="0.2">
      <c r="A49" t="s">
        <v>3034</v>
      </c>
      <c r="F49" s="76" t="s">
        <v>3227</v>
      </c>
      <c r="G49" t="s">
        <v>3228</v>
      </c>
      <c r="H49" t="s">
        <v>3229</v>
      </c>
      <c r="J49" t="s">
        <v>3397</v>
      </c>
      <c r="K49" s="211">
        <v>48</v>
      </c>
      <c r="L49" t="s">
        <v>116</v>
      </c>
      <c r="M49">
        <v>2020</v>
      </c>
      <c r="O49" t="s">
        <v>122</v>
      </c>
    </row>
    <row r="50" spans="1:15" x14ac:dyDescent="0.2">
      <c r="A50" t="s">
        <v>3035</v>
      </c>
      <c r="F50" s="76" t="s">
        <v>3230</v>
      </c>
      <c r="G50" t="s">
        <v>3231</v>
      </c>
      <c r="H50" t="s">
        <v>3232</v>
      </c>
      <c r="J50" t="s">
        <v>3398</v>
      </c>
      <c r="K50" s="211">
        <v>49</v>
      </c>
      <c r="L50" t="s">
        <v>739</v>
      </c>
      <c r="M50">
        <v>2019</v>
      </c>
      <c r="O50" t="s">
        <v>135</v>
      </c>
    </row>
    <row r="51" spans="1:15" x14ac:dyDescent="0.2">
      <c r="A51" t="s">
        <v>3036</v>
      </c>
      <c r="F51" s="76" t="s">
        <v>3233</v>
      </c>
      <c r="G51" t="s">
        <v>3234</v>
      </c>
      <c r="H51" t="s">
        <v>3235</v>
      </c>
      <c r="J51" t="s">
        <v>794</v>
      </c>
      <c r="K51" s="211">
        <v>50</v>
      </c>
      <c r="L51" t="s">
        <v>741</v>
      </c>
      <c r="M51">
        <v>2019</v>
      </c>
      <c r="O51" t="s">
        <v>117</v>
      </c>
    </row>
    <row r="52" spans="1:15" x14ac:dyDescent="0.2">
      <c r="A52" t="s">
        <v>3037</v>
      </c>
      <c r="F52" s="76" t="s">
        <v>3236</v>
      </c>
      <c r="G52" t="s">
        <v>3237</v>
      </c>
      <c r="H52" t="s">
        <v>3238</v>
      </c>
      <c r="J52" t="s">
        <v>2196</v>
      </c>
      <c r="K52" s="76">
        <v>51</v>
      </c>
      <c r="L52" t="s">
        <v>739</v>
      </c>
      <c r="M52">
        <v>2020</v>
      </c>
      <c r="O52" t="s">
        <v>139</v>
      </c>
    </row>
    <row r="53" spans="1:15" x14ac:dyDescent="0.2">
      <c r="A53" t="s">
        <v>3038</v>
      </c>
      <c r="F53" s="76" t="s">
        <v>3239</v>
      </c>
      <c r="G53" t="s">
        <v>3240</v>
      </c>
      <c r="H53" t="s">
        <v>3241</v>
      </c>
      <c r="J53" t="s">
        <v>2481</v>
      </c>
      <c r="K53" s="76">
        <v>52</v>
      </c>
      <c r="L53" t="s">
        <v>739</v>
      </c>
      <c r="M53">
        <v>2019</v>
      </c>
      <c r="O53" t="s">
        <v>3094</v>
      </c>
    </row>
    <row r="54" spans="1:15" x14ac:dyDescent="0.2">
      <c r="A54" t="s">
        <v>3039</v>
      </c>
      <c r="F54" s="76" t="s">
        <v>3242</v>
      </c>
      <c r="G54" t="s">
        <v>3231</v>
      </c>
      <c r="H54" t="s">
        <v>3243</v>
      </c>
      <c r="J54" t="s">
        <v>881</v>
      </c>
      <c r="K54" s="76">
        <v>53</v>
      </c>
      <c r="L54" t="s">
        <v>739</v>
      </c>
      <c r="M54">
        <v>2020</v>
      </c>
      <c r="O54" t="s">
        <v>717</v>
      </c>
    </row>
    <row r="55" spans="1:15" x14ac:dyDescent="0.2">
      <c r="A55" t="s">
        <v>3040</v>
      </c>
      <c r="F55" s="76" t="s">
        <v>3244</v>
      </c>
      <c r="G55" t="s">
        <v>3113</v>
      </c>
      <c r="H55" t="s">
        <v>3245</v>
      </c>
      <c r="J55" t="s">
        <v>2219</v>
      </c>
      <c r="K55" s="76">
        <v>54</v>
      </c>
      <c r="L55" t="s">
        <v>739</v>
      </c>
      <c r="M55">
        <v>2020</v>
      </c>
      <c r="O55" t="s">
        <v>135</v>
      </c>
    </row>
    <row r="56" spans="1:15" x14ac:dyDescent="0.2">
      <c r="A56" t="s">
        <v>3041</v>
      </c>
      <c r="F56" s="76" t="s">
        <v>3246</v>
      </c>
      <c r="G56" t="s">
        <v>3247</v>
      </c>
      <c r="H56" t="s">
        <v>3248</v>
      </c>
      <c r="J56" t="s">
        <v>1375</v>
      </c>
      <c r="K56" s="76">
        <v>55</v>
      </c>
      <c r="L56" t="s">
        <v>741</v>
      </c>
      <c r="M56">
        <v>2019</v>
      </c>
      <c r="O56" t="s">
        <v>140</v>
      </c>
    </row>
    <row r="57" spans="1:15" x14ac:dyDescent="0.2">
      <c r="A57" t="s">
        <v>3042</v>
      </c>
      <c r="F57" s="76" t="s">
        <v>3249</v>
      </c>
      <c r="G57" t="s">
        <v>3250</v>
      </c>
      <c r="H57" t="s">
        <v>3251</v>
      </c>
      <c r="J57" t="s">
        <v>1335</v>
      </c>
      <c r="K57" s="76">
        <v>56</v>
      </c>
      <c r="L57" t="s">
        <v>739</v>
      </c>
      <c r="M57">
        <v>2020</v>
      </c>
      <c r="O57" t="s">
        <v>131</v>
      </c>
    </row>
    <row r="58" spans="1:15" x14ac:dyDescent="0.2">
      <c r="A58" t="s">
        <v>3043</v>
      </c>
      <c r="F58" s="76" t="s">
        <v>3252</v>
      </c>
      <c r="G58" t="s">
        <v>3253</v>
      </c>
      <c r="H58" t="s">
        <v>3254</v>
      </c>
      <c r="J58" t="s">
        <v>3399</v>
      </c>
      <c r="K58" s="76">
        <v>57</v>
      </c>
      <c r="L58" t="s">
        <v>118</v>
      </c>
      <c r="M58">
        <v>2019</v>
      </c>
      <c r="O58" t="s">
        <v>120</v>
      </c>
    </row>
    <row r="59" spans="1:15" x14ac:dyDescent="0.2">
      <c r="A59" t="s">
        <v>3044</v>
      </c>
      <c r="F59" s="76" t="s">
        <v>3255</v>
      </c>
      <c r="G59" t="s">
        <v>3256</v>
      </c>
      <c r="H59" t="s">
        <v>3257</v>
      </c>
      <c r="J59" t="s">
        <v>3400</v>
      </c>
      <c r="K59" s="76">
        <v>58</v>
      </c>
      <c r="L59" t="s">
        <v>110</v>
      </c>
      <c r="M59">
        <v>2020</v>
      </c>
      <c r="O59" t="s">
        <v>716</v>
      </c>
    </row>
    <row r="60" spans="1:15" x14ac:dyDescent="0.2">
      <c r="A60" t="s">
        <v>3045</v>
      </c>
      <c r="F60" s="76" t="s">
        <v>3258</v>
      </c>
      <c r="G60" t="s">
        <v>3259</v>
      </c>
      <c r="H60" t="s">
        <v>3260</v>
      </c>
      <c r="J60" t="s">
        <v>2232</v>
      </c>
      <c r="K60" s="76">
        <v>59</v>
      </c>
      <c r="L60" t="s">
        <v>114</v>
      </c>
      <c r="M60">
        <v>2020</v>
      </c>
      <c r="O60" t="s">
        <v>138</v>
      </c>
    </row>
    <row r="61" spans="1:15" x14ac:dyDescent="0.2">
      <c r="A61" t="s">
        <v>3046</v>
      </c>
      <c r="F61" s="76" t="s">
        <v>3261</v>
      </c>
      <c r="G61" t="s">
        <v>3262</v>
      </c>
      <c r="H61" t="s">
        <v>3263</v>
      </c>
      <c r="J61" t="s">
        <v>3401</v>
      </c>
      <c r="K61" s="76">
        <v>60</v>
      </c>
      <c r="L61" t="s">
        <v>114</v>
      </c>
      <c r="M61">
        <v>2021</v>
      </c>
      <c r="O61" t="s">
        <v>135</v>
      </c>
    </row>
    <row r="62" spans="1:15" x14ac:dyDescent="0.2">
      <c r="A62" t="s">
        <v>3047</v>
      </c>
      <c r="F62" s="76" t="s">
        <v>3264</v>
      </c>
      <c r="G62" t="s">
        <v>3265</v>
      </c>
      <c r="H62" t="s">
        <v>3266</v>
      </c>
      <c r="J62" t="s">
        <v>760</v>
      </c>
      <c r="K62" s="76">
        <v>61</v>
      </c>
      <c r="L62" t="s">
        <v>110</v>
      </c>
      <c r="M62">
        <v>2019</v>
      </c>
      <c r="O62" t="s">
        <v>140</v>
      </c>
    </row>
    <row r="63" spans="1:15" x14ac:dyDescent="0.2">
      <c r="A63" t="s">
        <v>3048</v>
      </c>
      <c r="F63" s="76" t="s">
        <v>3267</v>
      </c>
      <c r="G63" t="s">
        <v>3119</v>
      </c>
      <c r="H63" t="s">
        <v>3268</v>
      </c>
      <c r="J63" t="s">
        <v>871</v>
      </c>
      <c r="K63" s="76">
        <v>62</v>
      </c>
      <c r="L63" t="s">
        <v>110</v>
      </c>
      <c r="M63">
        <v>2019</v>
      </c>
      <c r="O63" t="s">
        <v>136</v>
      </c>
    </row>
    <row r="64" spans="1:15" x14ac:dyDescent="0.2">
      <c r="A64" t="s">
        <v>3049</v>
      </c>
      <c r="F64" s="76" t="s">
        <v>3269</v>
      </c>
      <c r="G64" t="s">
        <v>3270</v>
      </c>
      <c r="H64" t="s">
        <v>3271</v>
      </c>
      <c r="J64" t="s">
        <v>1371</v>
      </c>
      <c r="K64" s="76">
        <v>63</v>
      </c>
      <c r="L64" t="s">
        <v>114</v>
      </c>
      <c r="M64">
        <v>2019</v>
      </c>
      <c r="O64" t="s">
        <v>115</v>
      </c>
    </row>
    <row r="65" spans="1:15" x14ac:dyDescent="0.2">
      <c r="A65" t="s">
        <v>3050</v>
      </c>
      <c r="F65" s="76" t="s">
        <v>3272</v>
      </c>
      <c r="G65" t="s">
        <v>3273</v>
      </c>
      <c r="H65" t="s">
        <v>3274</v>
      </c>
      <c r="J65" t="s">
        <v>3402</v>
      </c>
      <c r="K65" s="76">
        <v>64</v>
      </c>
      <c r="L65" t="s">
        <v>112</v>
      </c>
      <c r="M65">
        <v>2019</v>
      </c>
      <c r="O65" t="s">
        <v>3105</v>
      </c>
    </row>
    <row r="66" spans="1:15" x14ac:dyDescent="0.2">
      <c r="A66" t="s">
        <v>3051</v>
      </c>
      <c r="F66" s="76" t="s">
        <v>3275</v>
      </c>
      <c r="G66" t="s">
        <v>3171</v>
      </c>
      <c r="H66" t="s">
        <v>3276</v>
      </c>
      <c r="J66" t="s">
        <v>3403</v>
      </c>
      <c r="K66" s="76">
        <v>65</v>
      </c>
      <c r="L66" t="s">
        <v>116</v>
      </c>
      <c r="M66">
        <v>2021</v>
      </c>
      <c r="O66" t="s">
        <v>131</v>
      </c>
    </row>
    <row r="67" spans="1:15" x14ac:dyDescent="0.2">
      <c r="A67" t="s">
        <v>3052</v>
      </c>
      <c r="F67" s="76" t="s">
        <v>3277</v>
      </c>
      <c r="G67" t="s">
        <v>3278</v>
      </c>
      <c r="H67" t="s">
        <v>3279</v>
      </c>
      <c r="J67" t="s">
        <v>3404</v>
      </c>
      <c r="K67" s="76">
        <v>66</v>
      </c>
      <c r="L67" t="s">
        <v>112</v>
      </c>
      <c r="M67">
        <v>2020</v>
      </c>
      <c r="O67" t="s">
        <v>120</v>
      </c>
    </row>
    <row r="68" spans="1:15" x14ac:dyDescent="0.2">
      <c r="A68" t="s">
        <v>3053</v>
      </c>
      <c r="F68" s="76" t="s">
        <v>3280</v>
      </c>
      <c r="G68" t="s">
        <v>3281</v>
      </c>
      <c r="H68" t="s">
        <v>3282</v>
      </c>
      <c r="J68" t="s">
        <v>879</v>
      </c>
      <c r="K68" s="76">
        <v>67</v>
      </c>
      <c r="L68" t="s">
        <v>114</v>
      </c>
      <c r="M68">
        <v>2019</v>
      </c>
      <c r="O68" t="s">
        <v>119</v>
      </c>
    </row>
    <row r="69" spans="1:15" x14ac:dyDescent="0.2">
      <c r="A69" t="s">
        <v>3054</v>
      </c>
      <c r="F69" s="76" t="s">
        <v>3283</v>
      </c>
      <c r="G69" t="s">
        <v>3284</v>
      </c>
      <c r="H69" t="s">
        <v>3285</v>
      </c>
      <c r="J69" t="s">
        <v>1291</v>
      </c>
      <c r="K69" s="76">
        <v>68</v>
      </c>
      <c r="L69" t="s">
        <v>739</v>
      </c>
      <c r="M69">
        <v>2019</v>
      </c>
      <c r="O69" t="s">
        <v>8</v>
      </c>
    </row>
    <row r="70" spans="1:15" x14ac:dyDescent="0.2">
      <c r="A70" t="s">
        <v>3055</v>
      </c>
      <c r="F70" s="76" t="s">
        <v>3286</v>
      </c>
      <c r="G70" t="s">
        <v>3287</v>
      </c>
      <c r="H70" t="s">
        <v>3288</v>
      </c>
      <c r="J70" t="s">
        <v>2215</v>
      </c>
      <c r="K70" s="76">
        <v>69</v>
      </c>
      <c r="L70" t="s">
        <v>739</v>
      </c>
      <c r="M70">
        <v>2020</v>
      </c>
      <c r="O70" t="s">
        <v>135</v>
      </c>
    </row>
    <row r="71" spans="1:15" x14ac:dyDescent="0.2">
      <c r="A71" t="s">
        <v>3056</v>
      </c>
      <c r="F71" s="76" t="s">
        <v>3289</v>
      </c>
      <c r="G71" t="s">
        <v>3290</v>
      </c>
      <c r="H71" t="s">
        <v>3291</v>
      </c>
      <c r="J71" t="s">
        <v>2195</v>
      </c>
      <c r="K71" s="76">
        <v>70</v>
      </c>
      <c r="L71" t="s">
        <v>739</v>
      </c>
      <c r="M71">
        <v>2021</v>
      </c>
      <c r="O71" t="s">
        <v>122</v>
      </c>
    </row>
    <row r="72" spans="1:15" x14ac:dyDescent="0.2">
      <c r="A72" t="s">
        <v>3057</v>
      </c>
      <c r="F72" s="76" t="s">
        <v>3292</v>
      </c>
      <c r="G72" t="s">
        <v>3293</v>
      </c>
      <c r="H72" t="s">
        <v>3294</v>
      </c>
      <c r="J72" t="s">
        <v>2213</v>
      </c>
      <c r="K72" s="76">
        <v>71</v>
      </c>
      <c r="L72" t="s">
        <v>739</v>
      </c>
      <c r="M72">
        <v>2019</v>
      </c>
      <c r="O72" t="s">
        <v>339</v>
      </c>
    </row>
    <row r="73" spans="1:15" x14ac:dyDescent="0.2">
      <c r="A73" t="s">
        <v>3058</v>
      </c>
      <c r="F73" s="76" t="s">
        <v>3295</v>
      </c>
      <c r="G73" t="s">
        <v>3296</v>
      </c>
      <c r="H73" t="s">
        <v>3297</v>
      </c>
      <c r="J73" t="s">
        <v>3405</v>
      </c>
      <c r="K73" s="76">
        <v>72</v>
      </c>
      <c r="L73" t="s">
        <v>739</v>
      </c>
      <c r="M73">
        <v>2019</v>
      </c>
      <c r="O73" t="s">
        <v>134</v>
      </c>
    </row>
    <row r="74" spans="1:15" x14ac:dyDescent="0.2">
      <c r="A74" t="s">
        <v>3059</v>
      </c>
      <c r="F74" s="76" t="s">
        <v>3298</v>
      </c>
      <c r="G74" t="s">
        <v>3299</v>
      </c>
      <c r="H74" t="s">
        <v>3300</v>
      </c>
      <c r="J74" t="s">
        <v>1429</v>
      </c>
      <c r="K74" s="76">
        <v>73</v>
      </c>
      <c r="L74" t="s">
        <v>739</v>
      </c>
      <c r="M74">
        <v>2020</v>
      </c>
      <c r="O74" t="s">
        <v>115</v>
      </c>
    </row>
    <row r="75" spans="1:15" x14ac:dyDescent="0.2">
      <c r="A75" t="s">
        <v>3060</v>
      </c>
      <c r="F75" s="76" t="s">
        <v>3301</v>
      </c>
      <c r="G75" t="s">
        <v>3155</v>
      </c>
      <c r="H75" t="s">
        <v>3302</v>
      </c>
      <c r="J75" t="s">
        <v>3406</v>
      </c>
      <c r="K75" s="76">
        <v>74</v>
      </c>
      <c r="L75" t="s">
        <v>739</v>
      </c>
      <c r="M75">
        <v>2023</v>
      </c>
      <c r="O75" t="s">
        <v>3094</v>
      </c>
    </row>
    <row r="76" spans="1:15" x14ac:dyDescent="0.2">
      <c r="A76" t="s">
        <v>3061</v>
      </c>
      <c r="F76" s="76" t="s">
        <v>3303</v>
      </c>
      <c r="G76" t="s">
        <v>3304</v>
      </c>
      <c r="H76" t="s">
        <v>3305</v>
      </c>
      <c r="J76" t="s">
        <v>1384</v>
      </c>
      <c r="K76" s="76">
        <v>75</v>
      </c>
      <c r="L76" t="s">
        <v>741</v>
      </c>
      <c r="M76">
        <v>2019</v>
      </c>
      <c r="O76" t="s">
        <v>135</v>
      </c>
    </row>
    <row r="77" spans="1:15" x14ac:dyDescent="0.2">
      <c r="A77" t="s">
        <v>3062</v>
      </c>
      <c r="F77" s="76" t="s">
        <v>3306</v>
      </c>
      <c r="G77" t="s">
        <v>3228</v>
      </c>
      <c r="H77" t="s">
        <v>3307</v>
      </c>
      <c r="J77" t="s">
        <v>3407</v>
      </c>
      <c r="K77" s="76">
        <v>76</v>
      </c>
      <c r="L77" t="s">
        <v>739</v>
      </c>
      <c r="M77">
        <v>2019</v>
      </c>
      <c r="O77" t="s">
        <v>719</v>
      </c>
    </row>
    <row r="78" spans="1:15" x14ac:dyDescent="0.2">
      <c r="A78" t="s">
        <v>3063</v>
      </c>
      <c r="F78" s="76" t="s">
        <v>3308</v>
      </c>
      <c r="G78" t="s">
        <v>3375</v>
      </c>
      <c r="H78" t="s">
        <v>3309</v>
      </c>
      <c r="J78" t="s">
        <v>3408</v>
      </c>
      <c r="K78" s="76">
        <v>77</v>
      </c>
      <c r="L78" t="s">
        <v>114</v>
      </c>
      <c r="M78">
        <v>2020</v>
      </c>
      <c r="O78" t="s">
        <v>121</v>
      </c>
    </row>
    <row r="79" spans="1:15" x14ac:dyDescent="0.2">
      <c r="A79" t="s">
        <v>3064</v>
      </c>
      <c r="F79" s="76" t="s">
        <v>3310</v>
      </c>
      <c r="G79" t="s">
        <v>3311</v>
      </c>
      <c r="H79" t="s">
        <v>3312</v>
      </c>
      <c r="J79" t="s">
        <v>3409</v>
      </c>
      <c r="K79" s="76">
        <v>78</v>
      </c>
      <c r="L79" t="s">
        <v>112</v>
      </c>
      <c r="M79">
        <v>2020</v>
      </c>
      <c r="O79" t="s">
        <v>117</v>
      </c>
    </row>
    <row r="80" spans="1:15" x14ac:dyDescent="0.2">
      <c r="A80" t="s">
        <v>3065</v>
      </c>
      <c r="F80" s="76" t="s">
        <v>3313</v>
      </c>
      <c r="G80" t="s">
        <v>3314</v>
      </c>
      <c r="H80" t="s">
        <v>3315</v>
      </c>
      <c r="J80" t="s">
        <v>3410</v>
      </c>
      <c r="K80" s="76">
        <v>79</v>
      </c>
      <c r="L80" t="s">
        <v>114</v>
      </c>
      <c r="M80">
        <v>2021</v>
      </c>
      <c r="O80" t="s">
        <v>140</v>
      </c>
    </row>
    <row r="81" spans="1:15" x14ac:dyDescent="0.2">
      <c r="A81" t="s">
        <v>3066</v>
      </c>
      <c r="F81" s="76" t="s">
        <v>3316</v>
      </c>
      <c r="G81" t="s">
        <v>3317</v>
      </c>
      <c r="H81" t="s">
        <v>3318</v>
      </c>
      <c r="J81" t="s">
        <v>3411</v>
      </c>
      <c r="K81" s="76">
        <v>80</v>
      </c>
      <c r="L81" t="s">
        <v>118</v>
      </c>
      <c r="M81">
        <v>2020</v>
      </c>
      <c r="O81" t="s">
        <v>7</v>
      </c>
    </row>
    <row r="82" spans="1:15" x14ac:dyDescent="0.2">
      <c r="A82" t="s">
        <v>3067</v>
      </c>
      <c r="F82" s="76" t="s">
        <v>3319</v>
      </c>
      <c r="G82" t="s">
        <v>3320</v>
      </c>
      <c r="H82" t="s">
        <v>3114</v>
      </c>
      <c r="J82" t="s">
        <v>3412</v>
      </c>
      <c r="K82" s="76">
        <v>81</v>
      </c>
      <c r="L82" t="s">
        <v>110</v>
      </c>
      <c r="M82">
        <v>2020</v>
      </c>
      <c r="O82" t="s">
        <v>8</v>
      </c>
    </row>
    <row r="83" spans="1:15" x14ac:dyDescent="0.2">
      <c r="A83" t="s">
        <v>3068</v>
      </c>
      <c r="F83" s="76" t="s">
        <v>3321</v>
      </c>
      <c r="G83" t="s">
        <v>3231</v>
      </c>
      <c r="H83" t="s">
        <v>3322</v>
      </c>
      <c r="J83" t="s">
        <v>2199</v>
      </c>
      <c r="K83" s="76">
        <v>82</v>
      </c>
      <c r="L83" t="s">
        <v>116</v>
      </c>
      <c r="M83">
        <v>2019</v>
      </c>
      <c r="O83" t="s">
        <v>137</v>
      </c>
    </row>
    <row r="84" spans="1:15" x14ac:dyDescent="0.2">
      <c r="A84" t="s">
        <v>3069</v>
      </c>
      <c r="F84" s="76" t="s">
        <v>3323</v>
      </c>
      <c r="G84" t="s">
        <v>3324</v>
      </c>
      <c r="H84" t="s">
        <v>3325</v>
      </c>
      <c r="J84" t="s">
        <v>3413</v>
      </c>
      <c r="K84" s="76">
        <v>83</v>
      </c>
      <c r="L84" t="s">
        <v>97</v>
      </c>
      <c r="M84">
        <v>2019</v>
      </c>
      <c r="O84" t="s">
        <v>140</v>
      </c>
    </row>
    <row r="85" spans="1:15" x14ac:dyDescent="0.2">
      <c r="A85" t="s">
        <v>3070</v>
      </c>
      <c r="F85" s="76" t="s">
        <v>3326</v>
      </c>
      <c r="G85" t="s">
        <v>3327</v>
      </c>
      <c r="H85" t="s">
        <v>3328</v>
      </c>
      <c r="J85" t="s">
        <v>2217</v>
      </c>
      <c r="K85" s="76">
        <v>84</v>
      </c>
      <c r="L85" t="s">
        <v>97</v>
      </c>
      <c r="M85">
        <v>2020</v>
      </c>
      <c r="O85" t="s">
        <v>715</v>
      </c>
    </row>
    <row r="86" spans="1:15" x14ac:dyDescent="0.2">
      <c r="A86" t="s">
        <v>3071</v>
      </c>
      <c r="F86" s="76" t="s">
        <v>3329</v>
      </c>
      <c r="G86" t="s">
        <v>3330</v>
      </c>
      <c r="H86" t="s">
        <v>3331</v>
      </c>
      <c r="J86" t="s">
        <v>2234</v>
      </c>
      <c r="K86" s="76">
        <v>85</v>
      </c>
      <c r="L86" t="s">
        <v>97</v>
      </c>
      <c r="M86">
        <v>2019</v>
      </c>
      <c r="O86" t="s">
        <v>7</v>
      </c>
    </row>
    <row r="87" spans="1:15" x14ac:dyDescent="0.2">
      <c r="A87" t="s">
        <v>3072</v>
      </c>
      <c r="F87" s="76" t="s">
        <v>3332</v>
      </c>
      <c r="G87" t="s">
        <v>3333</v>
      </c>
      <c r="H87" t="s">
        <v>3334</v>
      </c>
      <c r="J87" t="s">
        <v>2206</v>
      </c>
      <c r="K87" s="76">
        <v>86</v>
      </c>
      <c r="L87" t="s">
        <v>116</v>
      </c>
      <c r="M87">
        <v>2019</v>
      </c>
      <c r="O87" t="s">
        <v>119</v>
      </c>
    </row>
    <row r="88" spans="1:15" x14ac:dyDescent="0.2">
      <c r="A88" t="s">
        <v>3073</v>
      </c>
      <c r="F88" s="76" t="s">
        <v>3335</v>
      </c>
      <c r="G88" t="s">
        <v>3317</v>
      </c>
      <c r="H88" t="s">
        <v>3336</v>
      </c>
      <c r="J88" t="s">
        <v>1357</v>
      </c>
      <c r="K88" s="76">
        <v>87</v>
      </c>
      <c r="L88" t="s">
        <v>110</v>
      </c>
      <c r="M88">
        <v>2021</v>
      </c>
      <c r="O88" t="s">
        <v>123</v>
      </c>
    </row>
    <row r="89" spans="1:15" x14ac:dyDescent="0.2">
      <c r="A89" t="s">
        <v>3074</v>
      </c>
      <c r="F89" s="76" t="s">
        <v>3337</v>
      </c>
      <c r="G89" t="s">
        <v>3338</v>
      </c>
      <c r="H89" t="s">
        <v>3339</v>
      </c>
      <c r="J89" t="s">
        <v>3414</v>
      </c>
      <c r="K89" s="76">
        <v>88</v>
      </c>
      <c r="L89" t="s">
        <v>116</v>
      </c>
      <c r="M89">
        <v>2020</v>
      </c>
      <c r="O89" t="s">
        <v>137</v>
      </c>
    </row>
    <row r="90" spans="1:15" x14ac:dyDescent="0.2">
      <c r="A90" t="s">
        <v>3075</v>
      </c>
      <c r="F90" s="76" t="s">
        <v>3340</v>
      </c>
      <c r="G90" t="s">
        <v>3341</v>
      </c>
      <c r="H90" t="s">
        <v>3342</v>
      </c>
      <c r="J90" t="s">
        <v>3415</v>
      </c>
      <c r="K90" s="76">
        <v>89</v>
      </c>
      <c r="L90" t="s">
        <v>114</v>
      </c>
      <c r="M90">
        <v>2021</v>
      </c>
      <c r="O90" t="s">
        <v>121</v>
      </c>
    </row>
    <row r="91" spans="1:15" x14ac:dyDescent="0.2">
      <c r="A91" t="s">
        <v>3076</v>
      </c>
      <c r="F91" s="76" t="s">
        <v>3343</v>
      </c>
      <c r="G91" t="s">
        <v>3338</v>
      </c>
      <c r="H91" t="s">
        <v>3344</v>
      </c>
      <c r="J91" t="s">
        <v>780</v>
      </c>
      <c r="K91" s="76">
        <v>90</v>
      </c>
      <c r="L91" t="s">
        <v>112</v>
      </c>
      <c r="M91">
        <v>2019</v>
      </c>
      <c r="O91" t="s">
        <v>131</v>
      </c>
    </row>
    <row r="92" spans="1:15" x14ac:dyDescent="0.2">
      <c r="A92" t="s">
        <v>3077</v>
      </c>
      <c r="F92" s="76" t="s">
        <v>3345</v>
      </c>
      <c r="G92" t="s">
        <v>3346</v>
      </c>
      <c r="H92" t="s">
        <v>3276</v>
      </c>
      <c r="J92" t="s">
        <v>1433</v>
      </c>
      <c r="K92" s="76">
        <v>91</v>
      </c>
      <c r="L92" t="s">
        <v>1026</v>
      </c>
      <c r="M92">
        <v>2019</v>
      </c>
      <c r="O92" t="s">
        <v>123</v>
      </c>
    </row>
    <row r="93" spans="1:15" x14ac:dyDescent="0.2">
      <c r="A93" t="s">
        <v>3078</v>
      </c>
      <c r="F93" s="76" t="s">
        <v>3347</v>
      </c>
      <c r="G93" t="s">
        <v>3348</v>
      </c>
      <c r="H93" t="s">
        <v>3349</v>
      </c>
      <c r="J93" t="s">
        <v>3416</v>
      </c>
      <c r="K93" s="76">
        <v>92</v>
      </c>
      <c r="L93" t="s">
        <v>118</v>
      </c>
      <c r="M93">
        <v>2019</v>
      </c>
      <c r="O93" t="s">
        <v>7</v>
      </c>
    </row>
    <row r="94" spans="1:15" x14ac:dyDescent="0.2">
      <c r="A94" t="s">
        <v>3079</v>
      </c>
      <c r="F94" s="76" t="s">
        <v>3350</v>
      </c>
      <c r="G94" t="s">
        <v>3351</v>
      </c>
      <c r="H94" t="s">
        <v>3352</v>
      </c>
      <c r="J94" t="s">
        <v>3417</v>
      </c>
      <c r="K94" s="76">
        <v>93</v>
      </c>
      <c r="L94" t="s">
        <v>116</v>
      </c>
      <c r="M94">
        <v>2019</v>
      </c>
      <c r="O94" t="s">
        <v>131</v>
      </c>
    </row>
    <row r="95" spans="1:15" x14ac:dyDescent="0.2">
      <c r="A95" t="s">
        <v>3080</v>
      </c>
      <c r="F95" s="76" t="s">
        <v>3353</v>
      </c>
      <c r="G95" t="s">
        <v>3354</v>
      </c>
      <c r="H95" t="s">
        <v>3355</v>
      </c>
      <c r="J95" t="s">
        <v>2210</v>
      </c>
      <c r="K95" s="76">
        <v>94</v>
      </c>
      <c r="L95" t="s">
        <v>114</v>
      </c>
      <c r="M95">
        <v>2020</v>
      </c>
      <c r="O95" t="s">
        <v>123</v>
      </c>
    </row>
    <row r="96" spans="1:15" x14ac:dyDescent="0.2">
      <c r="A96" t="s">
        <v>3081</v>
      </c>
      <c r="F96" s="76" t="s">
        <v>3356</v>
      </c>
      <c r="G96" t="s">
        <v>3357</v>
      </c>
      <c r="H96" t="s">
        <v>3358</v>
      </c>
      <c r="J96" t="s">
        <v>3418</v>
      </c>
      <c r="K96" s="76">
        <v>95</v>
      </c>
      <c r="L96" t="s">
        <v>118</v>
      </c>
      <c r="M96">
        <v>2022</v>
      </c>
      <c r="O96" t="s">
        <v>3094</v>
      </c>
    </row>
    <row r="97" spans="1:15" x14ac:dyDescent="0.2">
      <c r="A97" t="s">
        <v>3082</v>
      </c>
      <c r="F97" s="76" t="s">
        <v>3359</v>
      </c>
      <c r="G97" t="s">
        <v>3360</v>
      </c>
      <c r="H97" t="s">
        <v>3361</v>
      </c>
      <c r="J97" t="s">
        <v>2228</v>
      </c>
      <c r="K97" s="76">
        <v>96</v>
      </c>
      <c r="L97" t="s">
        <v>114</v>
      </c>
      <c r="M97">
        <v>2021</v>
      </c>
      <c r="O97" t="s">
        <v>113</v>
      </c>
    </row>
    <row r="98" spans="1:15" x14ac:dyDescent="0.2">
      <c r="A98" t="s">
        <v>3083</v>
      </c>
      <c r="F98" s="76" t="s">
        <v>3362</v>
      </c>
      <c r="G98" t="s">
        <v>3363</v>
      </c>
      <c r="H98" t="s">
        <v>3364</v>
      </c>
      <c r="J98" t="s">
        <v>2193</v>
      </c>
      <c r="K98" s="76">
        <v>97</v>
      </c>
      <c r="L98" t="s">
        <v>739</v>
      </c>
      <c r="M98">
        <v>2019</v>
      </c>
      <c r="O98" t="s">
        <v>3094</v>
      </c>
    </row>
    <row r="99" spans="1:15" x14ac:dyDescent="0.2">
      <c r="A99" t="s">
        <v>3084</v>
      </c>
      <c r="F99" s="76" t="s">
        <v>3365</v>
      </c>
      <c r="G99" t="s">
        <v>3366</v>
      </c>
      <c r="H99" t="s">
        <v>3367</v>
      </c>
      <c r="J99" t="s">
        <v>3419</v>
      </c>
      <c r="K99" s="76">
        <v>98</v>
      </c>
      <c r="L99" t="s">
        <v>741</v>
      </c>
      <c r="M99">
        <v>2022</v>
      </c>
      <c r="O99" t="s">
        <v>3105</v>
      </c>
    </row>
    <row r="100" spans="1:15" x14ac:dyDescent="0.2">
      <c r="A100" t="s">
        <v>3085</v>
      </c>
      <c r="F100" s="76" t="s">
        <v>3368</v>
      </c>
      <c r="G100" t="s">
        <v>3369</v>
      </c>
      <c r="H100" t="s">
        <v>3370</v>
      </c>
      <c r="J100" t="s">
        <v>3420</v>
      </c>
      <c r="K100" s="76">
        <v>99</v>
      </c>
      <c r="L100" t="s">
        <v>739</v>
      </c>
      <c r="M100">
        <v>2020</v>
      </c>
      <c r="O100" t="s">
        <v>3371</v>
      </c>
    </row>
    <row r="101" spans="1:15" x14ac:dyDescent="0.2">
      <c r="A101" t="s">
        <v>3086</v>
      </c>
      <c r="F101" s="76" t="s">
        <v>3372</v>
      </c>
      <c r="G101" t="s">
        <v>3373</v>
      </c>
      <c r="H101" t="s">
        <v>3315</v>
      </c>
      <c r="J101" t="s">
        <v>3421</v>
      </c>
      <c r="K101" s="76">
        <v>100</v>
      </c>
      <c r="L101" t="s">
        <v>739</v>
      </c>
      <c r="M101">
        <v>2019</v>
      </c>
      <c r="O101" t="s">
        <v>134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A79F-7DE5-4C2B-832C-E3FC36969370}">
  <sheetPr codeName="Sheet22">
    <tabColor theme="9" tint="-0.499984740745262"/>
  </sheetPr>
  <dimension ref="A1:O108"/>
  <sheetViews>
    <sheetView topLeftCell="A82" workbookViewId="0">
      <selection activeCell="T565" sqref="T565"/>
    </sheetView>
    <sheetView workbookViewId="1"/>
  </sheetViews>
  <sheetFormatPr defaultRowHeight="12.75" outlineLevelCol="1" x14ac:dyDescent="0.2"/>
  <cols>
    <col min="1" max="1" width="18.28515625" style="105" customWidth="1"/>
    <col min="2" max="2" width="10.5703125" customWidth="1"/>
    <col min="3" max="3" width="9.140625" customWidth="1"/>
    <col min="6" max="6" width="10.42578125" customWidth="1"/>
    <col min="7" max="7" width="16.5703125" customWidth="1"/>
    <col min="8" max="8" width="46" customWidth="1"/>
    <col min="9" max="9" width="19.42578125" style="161" customWidth="1"/>
    <col min="10" max="10" width="23.42578125" customWidth="1"/>
    <col min="11" max="11" width="25.42578125" customWidth="1"/>
    <col min="12" max="14" width="0" hidden="1" customWidth="1" outlineLevel="1"/>
    <col min="15" max="15" width="9.140625" collapsed="1"/>
  </cols>
  <sheetData>
    <row r="1" spans="1:14" ht="12.75" customHeight="1" x14ac:dyDescent="0.2">
      <c r="A1" s="504" t="s">
        <v>3422</v>
      </c>
      <c r="B1" s="165"/>
      <c r="C1" s="165"/>
      <c r="D1" s="165"/>
      <c r="E1" s="165"/>
      <c r="F1" s="165"/>
      <c r="G1" s="165"/>
      <c r="H1" s="165"/>
      <c r="I1" s="166"/>
      <c r="J1" s="165"/>
      <c r="K1" s="165"/>
      <c r="L1" s="162" t="s">
        <v>1437</v>
      </c>
      <c r="M1" s="162"/>
      <c r="N1" s="162"/>
    </row>
    <row r="2" spans="1:14" ht="56.25" customHeight="1" x14ac:dyDescent="0.25">
      <c r="A2" s="167" t="s">
        <v>1226</v>
      </c>
      <c r="B2" s="167" t="s">
        <v>815</v>
      </c>
      <c r="C2" s="167" t="s">
        <v>856</v>
      </c>
      <c r="D2" s="168" t="s">
        <v>1223</v>
      </c>
      <c r="E2" s="168" t="s">
        <v>1227</v>
      </c>
      <c r="F2" s="168" t="s">
        <v>1228</v>
      </c>
      <c r="G2" s="168" t="s">
        <v>2041</v>
      </c>
      <c r="H2" s="169" t="s">
        <v>1225</v>
      </c>
      <c r="I2" s="170" t="s">
        <v>804</v>
      </c>
      <c r="J2" s="168" t="s">
        <v>1221</v>
      </c>
      <c r="K2" s="168" t="s">
        <v>1222</v>
      </c>
      <c r="L2" s="163" t="s">
        <v>868</v>
      </c>
      <c r="M2" s="163" t="s">
        <v>809</v>
      </c>
      <c r="N2" s="163" t="s">
        <v>805</v>
      </c>
    </row>
    <row r="3" spans="1:14" ht="12.75" customHeight="1" x14ac:dyDescent="0.2">
      <c r="A3" t="s">
        <v>795</v>
      </c>
      <c r="B3" s="211">
        <v>1</v>
      </c>
      <c r="C3" t="s">
        <v>116</v>
      </c>
      <c r="D3">
        <v>2019</v>
      </c>
      <c r="F3" t="s">
        <v>7</v>
      </c>
      <c r="H3" s="105"/>
      <c r="I3" s="161" t="str">
        <f>IF(C3="LHP","P",IF(C3="RHP","P",IF(C3=0,"","H")))</f>
        <v>H</v>
      </c>
      <c r="J3">
        <f>IF(I3="H",COUNTIF($I$3:$I3,"H"),"")</f>
        <v>1</v>
      </c>
      <c r="K3" t="str">
        <f>IF(I3="P",COUNTIF($I$3:$I3,"P"),"")</f>
        <v/>
      </c>
      <c r="L3" s="162"/>
      <c r="M3" s="162"/>
      <c r="N3" s="162"/>
    </row>
    <row r="4" spans="1:14" x14ac:dyDescent="0.2">
      <c r="A4" t="s">
        <v>1413</v>
      </c>
      <c r="B4" s="211">
        <v>2</v>
      </c>
      <c r="C4" t="s">
        <v>110</v>
      </c>
      <c r="D4">
        <v>2019</v>
      </c>
      <c r="F4" t="s">
        <v>3094</v>
      </c>
      <c r="H4" s="105"/>
      <c r="I4" s="161" t="str">
        <f t="shared" ref="I4:I67" si="0">IF(C4="LHP","P",IF(C4="RHP","P",IF(C4=0,"","H")))</f>
        <v>H</v>
      </c>
      <c r="J4">
        <f>IF(I4="H",COUNTIF($I$3:$I4,"H"),"")</f>
        <v>2</v>
      </c>
      <c r="K4" t="str">
        <f>IF(I4="P",COUNTIF($I$3:$I4,"P"),"")</f>
        <v/>
      </c>
      <c r="L4" s="162"/>
      <c r="M4" s="162"/>
      <c r="N4" s="162"/>
    </row>
    <row r="5" spans="1:14" x14ac:dyDescent="0.2">
      <c r="A5" t="s">
        <v>1438</v>
      </c>
      <c r="B5" s="211">
        <v>3</v>
      </c>
      <c r="C5" t="s">
        <v>114</v>
      </c>
      <c r="D5">
        <v>2019</v>
      </c>
      <c r="F5" t="s">
        <v>717</v>
      </c>
      <c r="H5" s="105"/>
      <c r="I5" s="161" t="str">
        <f t="shared" si="0"/>
        <v>H</v>
      </c>
      <c r="J5">
        <f>IF(I5="H",COUNTIF($I$3:$I5,"H"),"")</f>
        <v>3</v>
      </c>
      <c r="K5" t="str">
        <f>IF(I5="P",COUNTIF($I$3:$I5,"P"),"")</f>
        <v/>
      </c>
      <c r="L5" s="162"/>
      <c r="M5" s="162"/>
      <c r="N5" s="162"/>
    </row>
    <row r="6" spans="1:14" x14ac:dyDescent="0.2">
      <c r="A6" t="s">
        <v>754</v>
      </c>
      <c r="B6" s="211">
        <v>4</v>
      </c>
      <c r="C6" t="s">
        <v>114</v>
      </c>
      <c r="D6">
        <v>2019</v>
      </c>
      <c r="F6" t="s">
        <v>3101</v>
      </c>
      <c r="H6" s="105"/>
      <c r="I6" s="161" t="str">
        <f t="shared" si="0"/>
        <v>H</v>
      </c>
      <c r="J6">
        <f>IF(I6="H",COUNTIF($I$3:$I6,"H"),"")</f>
        <v>4</v>
      </c>
      <c r="K6" t="str">
        <f>IF(I6="P",COUNTIF($I$3:$I6,"P"),"")</f>
        <v/>
      </c>
      <c r="L6" s="162"/>
      <c r="M6" s="162"/>
      <c r="N6" s="162"/>
    </row>
    <row r="7" spans="1:14" x14ac:dyDescent="0.2">
      <c r="A7" t="s">
        <v>3376</v>
      </c>
      <c r="B7" s="211">
        <v>5</v>
      </c>
      <c r="C7" t="s">
        <v>110</v>
      </c>
      <c r="D7">
        <v>2022</v>
      </c>
      <c r="F7" t="s">
        <v>3105</v>
      </c>
      <c r="H7" s="105"/>
      <c r="I7" s="161" t="str">
        <f t="shared" si="0"/>
        <v>H</v>
      </c>
      <c r="J7">
        <f>IF(I7="H",COUNTIF($I$3:$I7,"H"),"")</f>
        <v>5</v>
      </c>
      <c r="K7" t="str">
        <f>IF(I7="P",COUNTIF($I$3:$I7,"P"),"")</f>
        <v/>
      </c>
      <c r="L7" s="162"/>
      <c r="M7" s="162"/>
      <c r="N7" s="162"/>
    </row>
    <row r="8" spans="1:14" x14ac:dyDescent="0.2">
      <c r="A8" t="s">
        <v>2189</v>
      </c>
      <c r="B8" s="211">
        <v>6</v>
      </c>
      <c r="C8" t="s">
        <v>110</v>
      </c>
      <c r="D8">
        <v>2020</v>
      </c>
      <c r="F8" t="s">
        <v>136</v>
      </c>
      <c r="H8" s="105"/>
      <c r="I8" s="161" t="str">
        <f t="shared" si="0"/>
        <v>H</v>
      </c>
      <c r="J8">
        <f>IF(I8="H",COUNTIF($I$3:$I8,"H"),"")</f>
        <v>6</v>
      </c>
      <c r="K8" t="str">
        <f>IF(I8="P",COUNTIF($I$3:$I8,"P"),"")</f>
        <v/>
      </c>
      <c r="L8" s="162"/>
      <c r="M8" s="162"/>
      <c r="N8" s="162"/>
    </row>
    <row r="9" spans="1:14" x14ac:dyDescent="0.2">
      <c r="A9" t="s">
        <v>2204</v>
      </c>
      <c r="B9" s="211">
        <v>7</v>
      </c>
      <c r="C9" t="s">
        <v>118</v>
      </c>
      <c r="D9">
        <v>2019</v>
      </c>
      <c r="F9" t="s">
        <v>113</v>
      </c>
      <c r="H9" s="105"/>
      <c r="I9" s="161" t="str">
        <f t="shared" si="0"/>
        <v>H</v>
      </c>
      <c r="J9">
        <f>IF(I9="H",COUNTIF($I$3:$I9,"H"),"")</f>
        <v>7</v>
      </c>
      <c r="K9" t="str">
        <f>IF(I9="P",COUNTIF($I$3:$I9,"P"),"")</f>
        <v/>
      </c>
      <c r="L9" s="162"/>
      <c r="M9" s="162"/>
      <c r="N9" s="162"/>
    </row>
    <row r="10" spans="1:14" x14ac:dyDescent="0.2">
      <c r="A10" t="s">
        <v>799</v>
      </c>
      <c r="B10" s="211">
        <v>8</v>
      </c>
      <c r="C10" t="s">
        <v>114</v>
      </c>
      <c r="D10">
        <v>2019</v>
      </c>
      <c r="F10" t="s">
        <v>134</v>
      </c>
      <c r="H10" s="105"/>
      <c r="I10" s="161" t="str">
        <f t="shared" si="0"/>
        <v>H</v>
      </c>
      <c r="J10">
        <f>IF(I10="H",COUNTIF($I$3:$I10,"H"),"")</f>
        <v>8</v>
      </c>
      <c r="K10" t="str">
        <f>IF(I10="P",COUNTIF($I$3:$I10,"P"),"")</f>
        <v/>
      </c>
      <c r="L10" s="162"/>
      <c r="M10" s="162"/>
      <c r="N10" s="162"/>
    </row>
    <row r="11" spans="1:14" x14ac:dyDescent="0.2">
      <c r="A11" t="s">
        <v>2185</v>
      </c>
      <c r="B11" s="211">
        <v>9</v>
      </c>
      <c r="C11" t="s">
        <v>110</v>
      </c>
      <c r="D11">
        <v>2019</v>
      </c>
      <c r="F11" t="s">
        <v>7</v>
      </c>
      <c r="H11" s="105"/>
      <c r="I11" s="161" t="str">
        <f t="shared" si="0"/>
        <v>H</v>
      </c>
      <c r="J11">
        <f>IF(I11="H",COUNTIF($I$3:$I11,"H"),"")</f>
        <v>9</v>
      </c>
      <c r="K11" t="str">
        <f>IF(I11="P",COUNTIF($I$3:$I11,"P"),"")</f>
        <v/>
      </c>
      <c r="L11" s="162"/>
      <c r="M11" s="162"/>
      <c r="N11" s="162"/>
    </row>
    <row r="12" spans="1:14" x14ac:dyDescent="0.2">
      <c r="A12" t="s">
        <v>1270</v>
      </c>
      <c r="B12" s="211">
        <v>10</v>
      </c>
      <c r="C12" t="s">
        <v>116</v>
      </c>
      <c r="D12">
        <v>2019</v>
      </c>
      <c r="F12" t="s">
        <v>122</v>
      </c>
      <c r="H12" s="105"/>
      <c r="I12" s="161" t="str">
        <f t="shared" si="0"/>
        <v>H</v>
      </c>
      <c r="J12">
        <f>IF(I12="H",COUNTIF($I$3:$I12,"H"),"")</f>
        <v>10</v>
      </c>
      <c r="K12" t="str">
        <f>IF(I12="P",COUNTIF($I$3:$I12,"P"),"")</f>
        <v/>
      </c>
      <c r="L12" s="162"/>
      <c r="M12" s="162"/>
      <c r="N12" s="162"/>
    </row>
    <row r="13" spans="1:14" x14ac:dyDescent="0.2">
      <c r="A13" t="s">
        <v>3377</v>
      </c>
      <c r="B13" s="211">
        <v>11</v>
      </c>
      <c r="C13" t="s">
        <v>110</v>
      </c>
      <c r="D13">
        <v>2020</v>
      </c>
      <c r="F13" t="s">
        <v>3101</v>
      </c>
      <c r="H13" s="105"/>
      <c r="I13" s="161" t="str">
        <f t="shared" si="0"/>
        <v>H</v>
      </c>
      <c r="J13">
        <f>IF(I13="H",COUNTIF($I$3:$I13,"H"),"")</f>
        <v>11</v>
      </c>
      <c r="K13" t="str">
        <f>IF(I13="P",COUNTIF($I$3:$I13,"P"),"")</f>
        <v/>
      </c>
      <c r="L13" s="162"/>
      <c r="M13" s="162"/>
      <c r="N13" s="162"/>
    </row>
    <row r="14" spans="1:14" x14ac:dyDescent="0.2">
      <c r="A14" t="s">
        <v>745</v>
      </c>
      <c r="B14" s="211">
        <v>12</v>
      </c>
      <c r="C14" t="s">
        <v>110</v>
      </c>
      <c r="D14">
        <v>2019</v>
      </c>
      <c r="F14" t="s">
        <v>120</v>
      </c>
      <c r="H14" s="105"/>
      <c r="I14" s="161" t="str">
        <f t="shared" si="0"/>
        <v>H</v>
      </c>
      <c r="J14">
        <f>IF(I14="H",COUNTIF($I$3:$I14,"H"),"")</f>
        <v>12</v>
      </c>
      <c r="K14" t="str">
        <f>IF(I14="P",COUNTIF($I$3:$I14,"P"),"")</f>
        <v/>
      </c>
      <c r="L14" s="162"/>
      <c r="M14" s="162"/>
      <c r="N14" s="162"/>
    </row>
    <row r="15" spans="1:14" x14ac:dyDescent="0.2">
      <c r="A15" t="s">
        <v>2225</v>
      </c>
      <c r="B15" s="211">
        <v>13</v>
      </c>
      <c r="C15" t="s">
        <v>112</v>
      </c>
      <c r="D15">
        <v>2019</v>
      </c>
      <c r="F15" t="s">
        <v>718</v>
      </c>
      <c r="H15" s="105"/>
      <c r="I15" s="161" t="str">
        <f t="shared" si="0"/>
        <v>H</v>
      </c>
      <c r="J15">
        <f>IF(I15="H",COUNTIF($I$3:$I15,"H"),"")</f>
        <v>13</v>
      </c>
      <c r="K15" t="str">
        <f>IF(I15="P",COUNTIF($I$3:$I15,"P"),"")</f>
        <v/>
      </c>
      <c r="L15" s="162"/>
      <c r="M15" s="162"/>
      <c r="N15" s="162"/>
    </row>
    <row r="16" spans="1:14" x14ac:dyDescent="0.2">
      <c r="A16" t="s">
        <v>3378</v>
      </c>
      <c r="B16" s="211">
        <v>14</v>
      </c>
      <c r="C16" t="s">
        <v>114</v>
      </c>
      <c r="D16">
        <v>2020</v>
      </c>
      <c r="F16" t="s">
        <v>136</v>
      </c>
      <c r="H16" s="105"/>
      <c r="I16" s="161" t="str">
        <f t="shared" si="0"/>
        <v>H</v>
      </c>
      <c r="J16">
        <f>IF(I16="H",COUNTIF($I$3:$I16,"H"),"")</f>
        <v>14</v>
      </c>
      <c r="K16" t="str">
        <f>IF(I16="P",COUNTIF($I$3:$I16,"P"),"")</f>
        <v/>
      </c>
      <c r="L16" s="162"/>
      <c r="M16" s="162"/>
      <c r="N16" s="162"/>
    </row>
    <row r="17" spans="1:14" x14ac:dyDescent="0.2">
      <c r="A17" t="s">
        <v>2186</v>
      </c>
      <c r="B17" s="211">
        <v>15</v>
      </c>
      <c r="C17" t="s">
        <v>114</v>
      </c>
      <c r="D17">
        <v>2021</v>
      </c>
      <c r="F17" t="s">
        <v>122</v>
      </c>
      <c r="H17" s="105"/>
      <c r="I17" s="161" t="str">
        <f t="shared" si="0"/>
        <v>H</v>
      </c>
      <c r="J17">
        <f>IF(I17="H",COUNTIF($I$3:$I17,"H"),"")</f>
        <v>15</v>
      </c>
      <c r="K17" t="str">
        <f>IF(I17="P",COUNTIF($I$3:$I17,"P"),"")</f>
        <v/>
      </c>
      <c r="L17" s="162"/>
      <c r="M17" s="162"/>
      <c r="N17" s="162"/>
    </row>
    <row r="18" spans="1:14" x14ac:dyDescent="0.2">
      <c r="A18" t="s">
        <v>3379</v>
      </c>
      <c r="B18" s="211">
        <v>16</v>
      </c>
      <c r="C18" t="s">
        <v>114</v>
      </c>
      <c r="D18">
        <v>2020</v>
      </c>
      <c r="F18" t="s">
        <v>135</v>
      </c>
      <c r="H18" s="105"/>
      <c r="I18" s="161" t="str">
        <f t="shared" si="0"/>
        <v>H</v>
      </c>
      <c r="J18">
        <f>IF(I18="H",COUNTIF($I$3:$I18,"H"),"")</f>
        <v>16</v>
      </c>
      <c r="K18" t="str">
        <f>IF(I18="P",COUNTIF($I$3:$I18,"P"),"")</f>
        <v/>
      </c>
      <c r="L18" s="162"/>
      <c r="M18" s="162"/>
      <c r="N18" s="162"/>
    </row>
    <row r="19" spans="1:14" x14ac:dyDescent="0.2">
      <c r="A19" t="s">
        <v>2198</v>
      </c>
      <c r="B19" s="211">
        <v>17</v>
      </c>
      <c r="C19" t="s">
        <v>114</v>
      </c>
      <c r="D19">
        <v>2021</v>
      </c>
      <c r="F19" t="s">
        <v>123</v>
      </c>
      <c r="H19" s="105"/>
      <c r="I19" s="161" t="str">
        <f t="shared" si="0"/>
        <v>H</v>
      </c>
      <c r="J19">
        <f>IF(I19="H",COUNTIF($I$3:$I19,"H"),"")</f>
        <v>17</v>
      </c>
      <c r="K19" t="str">
        <f>IF(I19="P",COUNTIF($I$3:$I19,"P"),"")</f>
        <v/>
      </c>
      <c r="L19" s="162"/>
      <c r="M19" s="162"/>
      <c r="N19" s="162"/>
    </row>
    <row r="20" spans="1:14" x14ac:dyDescent="0.2">
      <c r="A20" t="s">
        <v>2191</v>
      </c>
      <c r="B20" s="211">
        <v>18</v>
      </c>
      <c r="C20" t="s">
        <v>739</v>
      </c>
      <c r="D20">
        <v>2019</v>
      </c>
      <c r="F20" t="s">
        <v>134</v>
      </c>
      <c r="H20" s="105"/>
      <c r="I20" s="161" t="str">
        <f t="shared" si="0"/>
        <v>P</v>
      </c>
      <c r="J20" t="str">
        <f>IF(I20="H",COUNTIF($I$3:$I20,"H"),"")</f>
        <v/>
      </c>
      <c r="K20">
        <f>IF(I20="P",COUNTIF($I$3:$I20,"P"),"")</f>
        <v>1</v>
      </c>
      <c r="L20" s="162"/>
      <c r="M20" s="162"/>
      <c r="N20" s="162"/>
    </row>
    <row r="21" spans="1:14" x14ac:dyDescent="0.2">
      <c r="A21" t="s">
        <v>782</v>
      </c>
      <c r="B21" s="211">
        <v>19</v>
      </c>
      <c r="C21" t="s">
        <v>739</v>
      </c>
      <c r="D21">
        <v>2019</v>
      </c>
      <c r="F21" t="s">
        <v>3105</v>
      </c>
      <c r="H21" s="105"/>
      <c r="I21" s="161" t="str">
        <f t="shared" si="0"/>
        <v>P</v>
      </c>
      <c r="J21" t="str">
        <f>IF(I21="H",COUNTIF($I$3:$I21,"H"),"")</f>
        <v/>
      </c>
      <c r="K21">
        <f>IF(I21="P",COUNTIF($I$3:$I21,"P"),"")</f>
        <v>2</v>
      </c>
      <c r="L21" s="162"/>
      <c r="M21" s="162"/>
      <c r="N21" s="162"/>
    </row>
    <row r="22" spans="1:14" x14ac:dyDescent="0.2">
      <c r="A22" t="s">
        <v>1361</v>
      </c>
      <c r="B22" s="211">
        <v>20</v>
      </c>
      <c r="C22" t="s">
        <v>739</v>
      </c>
      <c r="D22">
        <v>2019</v>
      </c>
      <c r="F22" t="s">
        <v>717</v>
      </c>
      <c r="H22" s="105"/>
      <c r="I22" s="161" t="str">
        <f t="shared" si="0"/>
        <v>P</v>
      </c>
      <c r="J22" t="str">
        <f>IF(I22="H",COUNTIF($I$3:$I22,"H"),"")</f>
        <v/>
      </c>
      <c r="K22">
        <f>IF(I22="P",COUNTIF($I$3:$I22,"P"),"")</f>
        <v>3</v>
      </c>
      <c r="L22" s="162"/>
      <c r="M22" s="162"/>
      <c r="N22" s="162"/>
    </row>
    <row r="23" spans="1:14" x14ac:dyDescent="0.2">
      <c r="A23" t="s">
        <v>3380</v>
      </c>
      <c r="B23" s="211">
        <v>21</v>
      </c>
      <c r="C23" t="s">
        <v>110</v>
      </c>
      <c r="D23">
        <v>2019</v>
      </c>
      <c r="F23" t="s">
        <v>718</v>
      </c>
      <c r="H23" s="105"/>
      <c r="I23" s="161" t="str">
        <f t="shared" si="0"/>
        <v>H</v>
      </c>
      <c r="J23">
        <f>IF(I23="H",COUNTIF($I$3:$I23,"H"),"")</f>
        <v>18</v>
      </c>
      <c r="K23" t="str">
        <f>IF(I23="P",COUNTIF($I$3:$I23,"P"),"")</f>
        <v/>
      </c>
      <c r="L23" s="162"/>
      <c r="M23" s="162"/>
      <c r="N23" s="162"/>
    </row>
    <row r="24" spans="1:14" x14ac:dyDescent="0.2">
      <c r="A24" t="s">
        <v>2222</v>
      </c>
      <c r="B24" s="211">
        <v>22</v>
      </c>
      <c r="C24" t="s">
        <v>118</v>
      </c>
      <c r="D24">
        <v>2019</v>
      </c>
      <c r="F24" t="s">
        <v>3094</v>
      </c>
      <c r="H24" s="105"/>
      <c r="I24" s="161" t="str">
        <f t="shared" si="0"/>
        <v>H</v>
      </c>
      <c r="J24">
        <f>IF(I24="H",COUNTIF($I$3:$I24,"H"),"")</f>
        <v>19</v>
      </c>
      <c r="K24" t="str">
        <f>IF(I24="P",COUNTIF($I$3:$I24,"P"),"")</f>
        <v/>
      </c>
      <c r="L24" s="162"/>
      <c r="M24" s="162"/>
      <c r="N24" s="162"/>
    </row>
    <row r="25" spans="1:14" x14ac:dyDescent="0.2">
      <c r="A25" t="s">
        <v>1319</v>
      </c>
      <c r="B25" s="211">
        <v>23</v>
      </c>
      <c r="C25" t="s">
        <v>97</v>
      </c>
      <c r="D25">
        <v>2019</v>
      </c>
      <c r="F25" t="s">
        <v>3094</v>
      </c>
      <c r="H25" s="105"/>
      <c r="I25" s="161" t="str">
        <f t="shared" si="0"/>
        <v>H</v>
      </c>
      <c r="J25">
        <f>IF(I25="H",COUNTIF($I$3:$I25,"H"),"")</f>
        <v>20</v>
      </c>
      <c r="K25" t="str">
        <f>IF(I25="P",COUNTIF($I$3:$I25,"P"),"")</f>
        <v/>
      </c>
      <c r="L25" s="162"/>
      <c r="M25" s="162"/>
      <c r="N25" s="162"/>
    </row>
    <row r="26" spans="1:14" x14ac:dyDescent="0.2">
      <c r="A26" t="s">
        <v>875</v>
      </c>
      <c r="B26" s="211">
        <v>24</v>
      </c>
      <c r="C26" t="s">
        <v>116</v>
      </c>
      <c r="D26">
        <v>2019</v>
      </c>
      <c r="F26" t="s">
        <v>135</v>
      </c>
      <c r="H26" s="105"/>
      <c r="I26" s="161" t="str">
        <f t="shared" si="0"/>
        <v>H</v>
      </c>
      <c r="J26">
        <f>IF(I26="H",COUNTIF($I$3:$I26,"H"),"")</f>
        <v>21</v>
      </c>
      <c r="K26" t="str">
        <f>IF(I26="P",COUNTIF($I$3:$I26,"P"),"")</f>
        <v/>
      </c>
      <c r="L26" s="162"/>
      <c r="M26" s="162"/>
      <c r="N26" s="162"/>
    </row>
    <row r="27" spans="1:14" x14ac:dyDescent="0.2">
      <c r="A27" t="s">
        <v>2187</v>
      </c>
      <c r="B27" s="211">
        <v>25</v>
      </c>
      <c r="C27" t="s">
        <v>114</v>
      </c>
      <c r="D27">
        <v>2020</v>
      </c>
      <c r="F27" t="s">
        <v>717</v>
      </c>
      <c r="H27" s="105"/>
      <c r="I27" s="161" t="str">
        <f t="shared" si="0"/>
        <v>H</v>
      </c>
      <c r="J27">
        <f>IF(I27="H",COUNTIF($I$3:$I27,"H"),"")</f>
        <v>22</v>
      </c>
      <c r="K27" t="str">
        <f>IF(I27="P",COUNTIF($I$3:$I27,"P"),"")</f>
        <v/>
      </c>
      <c r="L27" s="162"/>
      <c r="M27" s="162"/>
      <c r="N27" s="162"/>
    </row>
    <row r="28" spans="1:14" x14ac:dyDescent="0.2">
      <c r="A28" t="s">
        <v>774</v>
      </c>
      <c r="B28" s="211">
        <v>26</v>
      </c>
      <c r="C28" t="s">
        <v>114</v>
      </c>
      <c r="D28">
        <v>2019</v>
      </c>
      <c r="F28" t="s">
        <v>715</v>
      </c>
      <c r="H28" s="105"/>
      <c r="I28" s="161" t="str">
        <f t="shared" si="0"/>
        <v>H</v>
      </c>
      <c r="J28">
        <f>IF(I28="H",COUNTIF($I$3:$I28,"H"),"")</f>
        <v>23</v>
      </c>
      <c r="K28" t="str">
        <f>IF(I28="P",COUNTIF($I$3:$I28,"P"),"")</f>
        <v/>
      </c>
      <c r="L28" s="162"/>
      <c r="M28" s="162"/>
      <c r="N28" s="162"/>
    </row>
    <row r="29" spans="1:14" x14ac:dyDescent="0.2">
      <c r="A29" t="s">
        <v>2200</v>
      </c>
      <c r="B29" s="211">
        <v>27</v>
      </c>
      <c r="C29" t="s">
        <v>114</v>
      </c>
      <c r="D29">
        <v>2019</v>
      </c>
      <c r="F29" t="s">
        <v>134</v>
      </c>
      <c r="H29" s="105"/>
      <c r="I29" s="161" t="str">
        <f t="shared" si="0"/>
        <v>H</v>
      </c>
      <c r="J29">
        <f>IF(I29="H",COUNTIF($I$3:$I29,"H"),"")</f>
        <v>24</v>
      </c>
      <c r="K29" t="str">
        <f>IF(I29="P",COUNTIF($I$3:$I29,"P"),"")</f>
        <v/>
      </c>
      <c r="L29" s="162"/>
      <c r="M29" s="162"/>
      <c r="N29" s="162"/>
    </row>
    <row r="30" spans="1:14" x14ac:dyDescent="0.2">
      <c r="A30" t="s">
        <v>3381</v>
      </c>
      <c r="B30" s="211">
        <v>28</v>
      </c>
      <c r="C30" t="s">
        <v>116</v>
      </c>
      <c r="D30">
        <v>2021</v>
      </c>
      <c r="F30" t="s">
        <v>132</v>
      </c>
      <c r="H30" s="105"/>
      <c r="I30" s="161" t="str">
        <f t="shared" si="0"/>
        <v>H</v>
      </c>
      <c r="J30">
        <f>IF(I30="H",COUNTIF($I$3:$I30,"H"),"")</f>
        <v>25</v>
      </c>
      <c r="K30" t="str">
        <f>IF(I30="P",COUNTIF($I$3:$I30,"P"),"")</f>
        <v/>
      </c>
      <c r="L30" s="162"/>
      <c r="M30" s="162"/>
      <c r="N30" s="162"/>
    </row>
    <row r="31" spans="1:14" x14ac:dyDescent="0.2">
      <c r="A31" t="s">
        <v>3382</v>
      </c>
      <c r="B31" s="211">
        <v>29</v>
      </c>
      <c r="C31" t="s">
        <v>118</v>
      </c>
      <c r="D31">
        <v>2020</v>
      </c>
      <c r="F31" t="s">
        <v>717</v>
      </c>
      <c r="H31" s="105"/>
      <c r="I31" s="161" t="str">
        <f t="shared" si="0"/>
        <v>H</v>
      </c>
      <c r="J31">
        <f>IF(I31="H",COUNTIF($I$3:$I31,"H"),"")</f>
        <v>26</v>
      </c>
      <c r="K31" t="str">
        <f>IF(I31="P",COUNTIF($I$3:$I31,"P"),"")</f>
        <v/>
      </c>
      <c r="L31" s="162"/>
      <c r="M31" s="162"/>
      <c r="N31" s="162"/>
    </row>
    <row r="32" spans="1:14" x14ac:dyDescent="0.2">
      <c r="A32" t="s">
        <v>3383</v>
      </c>
      <c r="B32" s="211">
        <v>30</v>
      </c>
      <c r="C32" t="s">
        <v>118</v>
      </c>
      <c r="D32">
        <v>2021</v>
      </c>
      <c r="F32" t="s">
        <v>3105</v>
      </c>
      <c r="H32" s="105"/>
      <c r="I32" s="161" t="str">
        <f t="shared" si="0"/>
        <v>H</v>
      </c>
      <c r="J32">
        <f>IF(I32="H",COUNTIF($I$3:$I32,"H"),"")</f>
        <v>27</v>
      </c>
      <c r="K32" t="str">
        <f>IF(I32="P",COUNTIF($I$3:$I32,"P"),"")</f>
        <v/>
      </c>
      <c r="L32" s="162"/>
      <c r="M32" s="162"/>
      <c r="N32" s="162"/>
    </row>
    <row r="33" spans="1:14" x14ac:dyDescent="0.2">
      <c r="A33" t="s">
        <v>3384</v>
      </c>
      <c r="B33" s="211">
        <v>31</v>
      </c>
      <c r="C33" t="s">
        <v>741</v>
      </c>
      <c r="D33">
        <v>2019</v>
      </c>
      <c r="F33" t="s">
        <v>140</v>
      </c>
      <c r="H33" s="105"/>
      <c r="I33" s="161" t="str">
        <f t="shared" si="0"/>
        <v>P</v>
      </c>
      <c r="J33" t="str">
        <f>IF(I33="H",COUNTIF($I$3:$I33,"H"),"")</f>
        <v/>
      </c>
      <c r="K33">
        <f>IF(I33="P",COUNTIF($I$3:$I33,"P"),"")</f>
        <v>4</v>
      </c>
      <c r="L33" s="162"/>
      <c r="M33" s="162"/>
      <c r="N33" s="162"/>
    </row>
    <row r="34" spans="1:14" x14ac:dyDescent="0.2">
      <c r="A34" t="s">
        <v>3385</v>
      </c>
      <c r="B34" s="211">
        <v>32</v>
      </c>
      <c r="C34" t="s">
        <v>741</v>
      </c>
      <c r="D34">
        <v>2021</v>
      </c>
      <c r="F34" t="s">
        <v>3094</v>
      </c>
      <c r="H34" s="105"/>
      <c r="I34" s="161" t="str">
        <f t="shared" si="0"/>
        <v>P</v>
      </c>
      <c r="J34" t="str">
        <f>IF(I34="H",COUNTIF($I$3:$I34,"H"),"")</f>
        <v/>
      </c>
      <c r="K34">
        <f>IF(I34="P",COUNTIF($I$3:$I34,"P"),"")</f>
        <v>5</v>
      </c>
      <c r="L34" s="162"/>
      <c r="M34" s="162"/>
      <c r="N34" s="162"/>
    </row>
    <row r="35" spans="1:14" x14ac:dyDescent="0.2">
      <c r="A35" t="s">
        <v>743</v>
      </c>
      <c r="B35" s="211">
        <v>33</v>
      </c>
      <c r="C35" t="s">
        <v>739</v>
      </c>
      <c r="D35">
        <v>2019</v>
      </c>
      <c r="F35" t="s">
        <v>132</v>
      </c>
      <c r="H35" s="105"/>
      <c r="I35" s="161" t="str">
        <f t="shared" si="0"/>
        <v>P</v>
      </c>
      <c r="J35" t="str">
        <f>IF(I35="H",COUNTIF($I$3:$I35,"H"),"")</f>
        <v/>
      </c>
      <c r="K35">
        <f>IF(I35="P",COUNTIF($I$3:$I35,"P"),"")</f>
        <v>6</v>
      </c>
      <c r="L35" s="162"/>
      <c r="M35" s="162"/>
      <c r="N35" s="162"/>
    </row>
    <row r="36" spans="1:14" x14ac:dyDescent="0.2">
      <c r="A36" t="s">
        <v>3386</v>
      </c>
      <c r="B36" s="211">
        <v>34</v>
      </c>
      <c r="C36" t="s">
        <v>114</v>
      </c>
      <c r="D36">
        <v>2021</v>
      </c>
      <c r="F36" t="s">
        <v>117</v>
      </c>
      <c r="H36" s="105"/>
      <c r="I36" s="161" t="str">
        <f t="shared" si="0"/>
        <v>H</v>
      </c>
      <c r="J36">
        <f>IF(I36="H",COUNTIF($I$3:$I36,"H"),"")</f>
        <v>28</v>
      </c>
      <c r="K36" t="str">
        <f>IF(I36="P",COUNTIF($I$3:$I36,"P"),"")</f>
        <v/>
      </c>
      <c r="L36" s="162"/>
      <c r="M36" s="162"/>
      <c r="N36" s="162"/>
    </row>
    <row r="37" spans="1:14" x14ac:dyDescent="0.2">
      <c r="A37" t="s">
        <v>3387</v>
      </c>
      <c r="B37" s="211">
        <v>35</v>
      </c>
      <c r="C37" t="s">
        <v>114</v>
      </c>
      <c r="D37">
        <v>2020</v>
      </c>
      <c r="F37" t="s">
        <v>136</v>
      </c>
      <c r="H37" s="105"/>
      <c r="I37" s="161" t="str">
        <f t="shared" si="0"/>
        <v>H</v>
      </c>
      <c r="J37">
        <f>IF(I37="H",COUNTIF($I$3:$I37,"H"),"")</f>
        <v>29</v>
      </c>
      <c r="K37" t="str">
        <f>IF(I37="P",COUNTIF($I$3:$I37,"P"),"")</f>
        <v/>
      </c>
      <c r="L37" s="162"/>
      <c r="M37" s="162"/>
      <c r="N37" s="162"/>
    </row>
    <row r="38" spans="1:14" x14ac:dyDescent="0.2">
      <c r="A38" t="s">
        <v>3388</v>
      </c>
      <c r="B38" s="211">
        <v>36</v>
      </c>
      <c r="C38" t="s">
        <v>114</v>
      </c>
      <c r="D38">
        <v>2019</v>
      </c>
      <c r="F38" t="s">
        <v>138</v>
      </c>
      <c r="H38" s="105"/>
      <c r="I38" s="161" t="str">
        <f t="shared" si="0"/>
        <v>H</v>
      </c>
      <c r="J38">
        <f>IF(I38="H",COUNTIF($I$3:$I38,"H"),"")</f>
        <v>30</v>
      </c>
      <c r="K38" t="str">
        <f>IF(I38="P",COUNTIF($I$3:$I38,"P"),"")</f>
        <v/>
      </c>
      <c r="L38" s="162"/>
      <c r="M38" s="162"/>
      <c r="N38" s="162"/>
    </row>
    <row r="39" spans="1:14" x14ac:dyDescent="0.2">
      <c r="A39" t="s">
        <v>3389</v>
      </c>
      <c r="B39" s="211">
        <v>37</v>
      </c>
      <c r="C39" t="s">
        <v>116</v>
      </c>
      <c r="D39">
        <v>2020</v>
      </c>
      <c r="F39" t="s">
        <v>8</v>
      </c>
      <c r="H39" s="105"/>
      <c r="I39" s="161" t="str">
        <f t="shared" si="0"/>
        <v>H</v>
      </c>
      <c r="J39">
        <f>IF(I39="H",COUNTIF($I$3:$I39,"H"),"")</f>
        <v>31</v>
      </c>
      <c r="K39" t="str">
        <f>IF(I39="P",COUNTIF($I$3:$I39,"P"),"")</f>
        <v/>
      </c>
      <c r="L39" s="162"/>
      <c r="M39" s="162"/>
      <c r="N39" s="162"/>
    </row>
    <row r="40" spans="1:14" x14ac:dyDescent="0.2">
      <c r="A40" t="s">
        <v>1377</v>
      </c>
      <c r="B40" s="211">
        <v>38</v>
      </c>
      <c r="C40" t="s">
        <v>114</v>
      </c>
      <c r="D40">
        <v>2020</v>
      </c>
      <c r="F40" t="s">
        <v>121</v>
      </c>
      <c r="H40" s="105"/>
      <c r="I40" s="161" t="str">
        <f t="shared" si="0"/>
        <v>H</v>
      </c>
      <c r="J40">
        <f>IF(I40="H",COUNTIF($I$3:$I40,"H"),"")</f>
        <v>32</v>
      </c>
      <c r="K40" t="str">
        <f>IF(I40="P",COUNTIF($I$3:$I40,"P"),"")</f>
        <v/>
      </c>
      <c r="L40" s="162"/>
      <c r="M40" s="162"/>
      <c r="N40" s="162"/>
    </row>
    <row r="41" spans="1:14" x14ac:dyDescent="0.2">
      <c r="A41" t="s">
        <v>2197</v>
      </c>
      <c r="B41" s="211">
        <v>39</v>
      </c>
      <c r="C41" t="s">
        <v>114</v>
      </c>
      <c r="D41">
        <v>2020</v>
      </c>
      <c r="F41" t="s">
        <v>719</v>
      </c>
      <c r="H41" s="105"/>
      <c r="I41" s="161" t="str">
        <f t="shared" si="0"/>
        <v>H</v>
      </c>
      <c r="J41">
        <f>IF(I41="H",COUNTIF($I$3:$I41,"H"),"")</f>
        <v>33</v>
      </c>
      <c r="K41" t="str">
        <f>IF(I41="P",COUNTIF($I$3:$I41,"P"),"")</f>
        <v/>
      </c>
      <c r="L41" s="162"/>
      <c r="M41" s="162"/>
      <c r="N41" s="162"/>
    </row>
    <row r="42" spans="1:14" x14ac:dyDescent="0.2">
      <c r="A42" t="s">
        <v>3390</v>
      </c>
      <c r="B42" s="211">
        <v>40</v>
      </c>
      <c r="C42" t="s">
        <v>116</v>
      </c>
      <c r="D42">
        <v>2021</v>
      </c>
      <c r="F42" t="s">
        <v>139</v>
      </c>
      <c r="H42" s="105"/>
      <c r="I42" s="161" t="str">
        <f t="shared" si="0"/>
        <v>H</v>
      </c>
      <c r="J42">
        <f>IF(I42="H",COUNTIF($I$3:$I42,"H"),"")</f>
        <v>34</v>
      </c>
      <c r="K42" t="str">
        <f>IF(I42="P",COUNTIF($I$3:$I42,"P"),"")</f>
        <v/>
      </c>
      <c r="L42" s="162"/>
      <c r="M42" s="162"/>
      <c r="N42" s="162"/>
    </row>
    <row r="43" spans="1:14" x14ac:dyDescent="0.2">
      <c r="A43" t="s">
        <v>3391</v>
      </c>
      <c r="B43" s="211">
        <v>41</v>
      </c>
      <c r="C43" t="s">
        <v>112</v>
      </c>
      <c r="D43">
        <v>2021</v>
      </c>
      <c r="F43" t="s">
        <v>134</v>
      </c>
      <c r="H43" s="105"/>
      <c r="I43" s="161" t="str">
        <f t="shared" si="0"/>
        <v>H</v>
      </c>
      <c r="J43">
        <f>IF(I43="H",COUNTIF($I$3:$I43,"H"),"")</f>
        <v>35</v>
      </c>
      <c r="K43" t="str">
        <f>IF(I43="P",COUNTIF($I$3:$I43,"P"),"")</f>
        <v/>
      </c>
      <c r="L43" s="162"/>
      <c r="M43" s="162"/>
      <c r="N43" s="162"/>
    </row>
    <row r="44" spans="1:14" x14ac:dyDescent="0.2">
      <c r="A44" t="s">
        <v>3392</v>
      </c>
      <c r="B44" s="211">
        <v>42</v>
      </c>
      <c r="C44" t="s">
        <v>97</v>
      </c>
      <c r="D44">
        <v>2020</v>
      </c>
      <c r="F44" t="s">
        <v>3212</v>
      </c>
      <c r="H44" s="105"/>
      <c r="I44" s="161" t="str">
        <f t="shared" si="0"/>
        <v>H</v>
      </c>
      <c r="J44">
        <f>IF(I44="H",COUNTIF($I$3:$I44,"H"),"")</f>
        <v>36</v>
      </c>
      <c r="K44" t="str">
        <f>IF(I44="P",COUNTIF($I$3:$I44,"P"),"")</f>
        <v/>
      </c>
      <c r="L44" s="162"/>
      <c r="M44" s="162"/>
      <c r="N44" s="162"/>
    </row>
    <row r="45" spans="1:14" x14ac:dyDescent="0.2">
      <c r="A45" t="s">
        <v>3393</v>
      </c>
      <c r="B45" s="211">
        <v>43</v>
      </c>
      <c r="C45" t="s">
        <v>739</v>
      </c>
      <c r="D45">
        <v>2019</v>
      </c>
      <c r="F45" t="s">
        <v>115</v>
      </c>
      <c r="H45" s="105"/>
      <c r="I45" s="161" t="str">
        <f t="shared" si="0"/>
        <v>P</v>
      </c>
      <c r="J45" t="str">
        <f>IF(I45="H",COUNTIF($I$3:$I45,"H"),"")</f>
        <v/>
      </c>
      <c r="K45">
        <f>IF(I45="P",COUNTIF($I$3:$I45,"P"),"")</f>
        <v>7</v>
      </c>
      <c r="L45" s="162"/>
      <c r="M45" s="162"/>
      <c r="N45" s="162"/>
    </row>
    <row r="46" spans="1:14" x14ac:dyDescent="0.2">
      <c r="A46" t="s">
        <v>2509</v>
      </c>
      <c r="B46" s="211">
        <v>44</v>
      </c>
      <c r="C46" t="s">
        <v>739</v>
      </c>
      <c r="D46">
        <v>2019</v>
      </c>
      <c r="F46" t="s">
        <v>135</v>
      </c>
      <c r="H46" s="105"/>
      <c r="I46" s="161" t="str">
        <f t="shared" si="0"/>
        <v>P</v>
      </c>
      <c r="J46" t="str">
        <f>IF(I46="H",COUNTIF($I$3:$I46,"H"),"")</f>
        <v/>
      </c>
      <c r="K46">
        <f>IF(I46="P",COUNTIF($I$3:$I46,"P"),"")</f>
        <v>8</v>
      </c>
      <c r="L46" s="162"/>
      <c r="M46" s="162"/>
      <c r="N46" s="162"/>
    </row>
    <row r="47" spans="1:14" x14ac:dyDescent="0.2">
      <c r="A47" t="s">
        <v>3394</v>
      </c>
      <c r="B47" s="211">
        <v>45</v>
      </c>
      <c r="C47" t="s">
        <v>741</v>
      </c>
      <c r="D47">
        <v>2019</v>
      </c>
      <c r="F47" t="s">
        <v>117</v>
      </c>
      <c r="H47" s="105"/>
      <c r="I47" s="161" t="str">
        <f t="shared" si="0"/>
        <v>P</v>
      </c>
      <c r="J47" t="str">
        <f>IF(I47="H",COUNTIF($I$3:$I47,"H"),"")</f>
        <v/>
      </c>
      <c r="K47">
        <f>IF(I47="P",COUNTIF($I$3:$I47,"P"),"")</f>
        <v>9</v>
      </c>
      <c r="L47" s="162"/>
      <c r="M47" s="162"/>
      <c r="N47" s="162"/>
    </row>
    <row r="48" spans="1:14" x14ac:dyDescent="0.2">
      <c r="A48" t="s">
        <v>3395</v>
      </c>
      <c r="B48" s="211">
        <v>46</v>
      </c>
      <c r="C48" t="s">
        <v>741</v>
      </c>
      <c r="D48">
        <v>2019</v>
      </c>
      <c r="F48" t="s">
        <v>3105</v>
      </c>
      <c r="H48" s="105"/>
      <c r="I48" s="161" t="str">
        <f t="shared" si="0"/>
        <v>P</v>
      </c>
      <c r="J48" t="str">
        <f>IF(I48="H",COUNTIF($I$3:$I48,"H"),"")</f>
        <v/>
      </c>
      <c r="K48">
        <f>IF(I48="P",COUNTIF($I$3:$I48,"P"),"")</f>
        <v>10</v>
      </c>
      <c r="L48" s="162"/>
      <c r="M48" s="162"/>
      <c r="N48" s="162"/>
    </row>
    <row r="49" spans="1:14" x14ac:dyDescent="0.2">
      <c r="A49" t="s">
        <v>3396</v>
      </c>
      <c r="B49" s="211">
        <v>47</v>
      </c>
      <c r="C49" t="s">
        <v>114</v>
      </c>
      <c r="D49">
        <v>2021</v>
      </c>
      <c r="F49" t="s">
        <v>8</v>
      </c>
      <c r="H49" s="105"/>
      <c r="I49" s="161" t="str">
        <f t="shared" si="0"/>
        <v>H</v>
      </c>
      <c r="J49">
        <f>IF(I49="H",COUNTIF($I$3:$I49,"H"),"")</f>
        <v>37</v>
      </c>
      <c r="K49" t="str">
        <f>IF(I49="P",COUNTIF($I$3:$I49,"P"),"")</f>
        <v/>
      </c>
      <c r="L49" s="162"/>
      <c r="M49" s="162"/>
      <c r="N49" s="162"/>
    </row>
    <row r="50" spans="1:14" x14ac:dyDescent="0.2">
      <c r="A50" t="s">
        <v>3397</v>
      </c>
      <c r="B50" s="211">
        <v>48</v>
      </c>
      <c r="C50" t="s">
        <v>116</v>
      </c>
      <c r="D50">
        <v>2020</v>
      </c>
      <c r="F50" t="s">
        <v>122</v>
      </c>
      <c r="H50" s="105"/>
      <c r="I50" s="161" t="str">
        <f t="shared" si="0"/>
        <v>H</v>
      </c>
      <c r="J50">
        <f>IF(I50="H",COUNTIF($I$3:$I50,"H"),"")</f>
        <v>38</v>
      </c>
      <c r="K50" t="str">
        <f>IF(I50="P",COUNTIF($I$3:$I50,"P"),"")</f>
        <v/>
      </c>
      <c r="L50" s="162"/>
      <c r="M50" s="162"/>
      <c r="N50" s="162"/>
    </row>
    <row r="51" spans="1:14" x14ac:dyDescent="0.2">
      <c r="A51" t="s">
        <v>3398</v>
      </c>
      <c r="B51" s="211">
        <v>49</v>
      </c>
      <c r="C51" t="s">
        <v>739</v>
      </c>
      <c r="D51">
        <v>2019</v>
      </c>
      <c r="F51" t="s">
        <v>135</v>
      </c>
      <c r="H51" s="105"/>
      <c r="I51" s="161" t="str">
        <f t="shared" si="0"/>
        <v>P</v>
      </c>
      <c r="J51" t="str">
        <f>IF(I51="H",COUNTIF($I$3:$I51,"H"),"")</f>
        <v/>
      </c>
      <c r="K51">
        <f>IF(I51="P",COUNTIF($I$3:$I51,"P"),"")</f>
        <v>11</v>
      </c>
      <c r="L51" s="162"/>
      <c r="M51" s="162"/>
      <c r="N51" s="162"/>
    </row>
    <row r="52" spans="1:14" x14ac:dyDescent="0.2">
      <c r="A52" t="s">
        <v>794</v>
      </c>
      <c r="B52" s="211">
        <v>50</v>
      </c>
      <c r="C52" t="s">
        <v>741</v>
      </c>
      <c r="D52">
        <v>2019</v>
      </c>
      <c r="F52" t="s">
        <v>117</v>
      </c>
      <c r="H52" s="105"/>
      <c r="I52" s="161" t="str">
        <f t="shared" si="0"/>
        <v>P</v>
      </c>
      <c r="J52" t="str">
        <f>IF(I52="H",COUNTIF($I$3:$I52,"H"),"")</f>
        <v/>
      </c>
      <c r="K52">
        <f>IF(I52="P",COUNTIF($I$3:$I52,"P"),"")</f>
        <v>12</v>
      </c>
      <c r="L52" s="162"/>
      <c r="M52" s="162"/>
      <c r="N52" s="162"/>
    </row>
    <row r="53" spans="1:14" x14ac:dyDescent="0.2">
      <c r="A53" t="s">
        <v>2196</v>
      </c>
      <c r="B53" s="76">
        <v>51</v>
      </c>
      <c r="C53" t="s">
        <v>739</v>
      </c>
      <c r="D53">
        <v>2020</v>
      </c>
      <c r="F53" t="s">
        <v>139</v>
      </c>
      <c r="I53" s="161" t="str">
        <f t="shared" si="0"/>
        <v>P</v>
      </c>
      <c r="J53" t="str">
        <f>IF(I53="H",COUNTIF($I$3:$I53,"H"),"")</f>
        <v/>
      </c>
      <c r="K53">
        <f>IF(I53="P",COUNTIF($I$3:$I53,"P"),"")</f>
        <v>13</v>
      </c>
      <c r="L53" s="162"/>
      <c r="M53" s="162"/>
      <c r="N53" s="162"/>
    </row>
    <row r="54" spans="1:14" x14ac:dyDescent="0.2">
      <c r="A54" t="s">
        <v>2481</v>
      </c>
      <c r="B54" s="76">
        <v>52</v>
      </c>
      <c r="C54" t="s">
        <v>739</v>
      </c>
      <c r="D54">
        <v>2019</v>
      </c>
      <c r="F54" t="s">
        <v>3094</v>
      </c>
      <c r="I54" s="161" t="str">
        <f t="shared" si="0"/>
        <v>P</v>
      </c>
      <c r="J54" t="str">
        <f>IF(I54="H",COUNTIF($I$3:$I54,"H"),"")</f>
        <v/>
      </c>
      <c r="K54">
        <f>IF(I54="P",COUNTIF($I$3:$I54,"P"),"")</f>
        <v>14</v>
      </c>
      <c r="L54" s="162"/>
      <c r="M54" s="162"/>
      <c r="N54" s="162"/>
    </row>
    <row r="55" spans="1:14" x14ac:dyDescent="0.2">
      <c r="A55" t="s">
        <v>881</v>
      </c>
      <c r="B55" s="76">
        <v>53</v>
      </c>
      <c r="C55" t="s">
        <v>739</v>
      </c>
      <c r="D55">
        <v>2020</v>
      </c>
      <c r="F55" t="s">
        <v>717</v>
      </c>
      <c r="I55" s="161" t="str">
        <f t="shared" si="0"/>
        <v>P</v>
      </c>
      <c r="J55" t="str">
        <f>IF(I55="H",COUNTIF($I$3:$I55,"H"),"")</f>
        <v/>
      </c>
      <c r="K55">
        <f>IF(I55="P",COUNTIF($I$3:$I55,"P"),"")</f>
        <v>15</v>
      </c>
      <c r="L55" s="162"/>
      <c r="M55" s="162"/>
      <c r="N55" s="162"/>
    </row>
    <row r="56" spans="1:14" x14ac:dyDescent="0.2">
      <c r="A56" t="s">
        <v>2219</v>
      </c>
      <c r="B56" s="76">
        <v>54</v>
      </c>
      <c r="C56" t="s">
        <v>739</v>
      </c>
      <c r="D56">
        <v>2020</v>
      </c>
      <c r="F56" t="s">
        <v>135</v>
      </c>
      <c r="I56" s="161" t="str">
        <f t="shared" si="0"/>
        <v>P</v>
      </c>
      <c r="J56" t="str">
        <f>IF(I56="H",COUNTIF($I$3:$I56,"H"),"")</f>
        <v/>
      </c>
      <c r="K56">
        <f>IF(I56="P",COUNTIF($I$3:$I56,"P"),"")</f>
        <v>16</v>
      </c>
      <c r="L56" s="162"/>
      <c r="M56" s="162"/>
      <c r="N56" s="162"/>
    </row>
    <row r="57" spans="1:14" x14ac:dyDescent="0.2">
      <c r="A57" t="s">
        <v>1375</v>
      </c>
      <c r="B57" s="76">
        <v>55</v>
      </c>
      <c r="C57" t="s">
        <v>741</v>
      </c>
      <c r="D57">
        <v>2019</v>
      </c>
      <c r="F57" t="s">
        <v>140</v>
      </c>
      <c r="I57" s="161" t="str">
        <f t="shared" si="0"/>
        <v>P</v>
      </c>
      <c r="J57" t="str">
        <f>IF(I57="H",COUNTIF($I$3:$I57,"H"),"")</f>
        <v/>
      </c>
      <c r="K57">
        <f>IF(I57="P",COUNTIF($I$3:$I57,"P"),"")</f>
        <v>17</v>
      </c>
      <c r="L57" s="162"/>
      <c r="M57" s="162"/>
      <c r="N57" s="162"/>
    </row>
    <row r="58" spans="1:14" x14ac:dyDescent="0.2">
      <c r="A58" t="s">
        <v>1335</v>
      </c>
      <c r="B58" s="76">
        <v>56</v>
      </c>
      <c r="C58" t="s">
        <v>739</v>
      </c>
      <c r="D58">
        <v>2020</v>
      </c>
      <c r="F58" t="s">
        <v>131</v>
      </c>
      <c r="I58" s="161" t="str">
        <f t="shared" si="0"/>
        <v>P</v>
      </c>
      <c r="J58" t="str">
        <f>IF(I58="H",COUNTIF($I$3:$I58,"H"),"")</f>
        <v/>
      </c>
      <c r="K58">
        <f>IF(I58="P",COUNTIF($I$3:$I58,"P"),"")</f>
        <v>18</v>
      </c>
      <c r="L58" s="162"/>
      <c r="M58" s="162"/>
      <c r="N58" s="162"/>
    </row>
    <row r="59" spans="1:14" x14ac:dyDescent="0.2">
      <c r="A59" t="s">
        <v>3399</v>
      </c>
      <c r="B59" s="76">
        <v>57</v>
      </c>
      <c r="C59" t="s">
        <v>118</v>
      </c>
      <c r="D59">
        <v>2019</v>
      </c>
      <c r="F59" t="s">
        <v>120</v>
      </c>
      <c r="I59" s="161" t="str">
        <f t="shared" si="0"/>
        <v>H</v>
      </c>
      <c r="J59">
        <f>IF(I59="H",COUNTIF($I$3:$I59,"H"),"")</f>
        <v>39</v>
      </c>
      <c r="K59" t="str">
        <f>IF(I59="P",COUNTIF($I$3:$I59,"P"),"")</f>
        <v/>
      </c>
      <c r="L59" s="162"/>
      <c r="M59" s="162"/>
      <c r="N59" s="162"/>
    </row>
    <row r="60" spans="1:14" x14ac:dyDescent="0.2">
      <c r="A60" t="s">
        <v>3400</v>
      </c>
      <c r="B60" s="76">
        <v>58</v>
      </c>
      <c r="C60" t="s">
        <v>110</v>
      </c>
      <c r="D60">
        <v>2020</v>
      </c>
      <c r="F60" t="s">
        <v>716</v>
      </c>
      <c r="I60" s="161" t="str">
        <f t="shared" si="0"/>
        <v>H</v>
      </c>
      <c r="J60">
        <f>IF(I60="H",COUNTIF($I$3:$I60,"H"),"")</f>
        <v>40</v>
      </c>
      <c r="K60" t="str">
        <f>IF(I60="P",COUNTIF($I$3:$I60,"P"),"")</f>
        <v/>
      </c>
      <c r="L60" s="162"/>
      <c r="M60" s="162"/>
      <c r="N60" s="162"/>
    </row>
    <row r="61" spans="1:14" x14ac:dyDescent="0.2">
      <c r="A61" t="s">
        <v>2232</v>
      </c>
      <c r="B61" s="76">
        <v>59</v>
      </c>
      <c r="C61" t="s">
        <v>114</v>
      </c>
      <c r="D61">
        <v>2020</v>
      </c>
      <c r="F61" t="s">
        <v>138</v>
      </c>
      <c r="I61" s="161" t="str">
        <f t="shared" si="0"/>
        <v>H</v>
      </c>
      <c r="J61">
        <f>IF(I61="H",COUNTIF($I$3:$I61,"H"),"")</f>
        <v>41</v>
      </c>
      <c r="K61" t="str">
        <f>IF(I61="P",COUNTIF($I$3:$I61,"P"),"")</f>
        <v/>
      </c>
      <c r="L61" s="162"/>
      <c r="M61" s="162"/>
      <c r="N61" s="162"/>
    </row>
    <row r="62" spans="1:14" x14ac:dyDescent="0.2">
      <c r="A62" t="s">
        <v>3401</v>
      </c>
      <c r="B62" s="76">
        <v>60</v>
      </c>
      <c r="C62" t="s">
        <v>114</v>
      </c>
      <c r="D62">
        <v>2021</v>
      </c>
      <c r="F62" t="s">
        <v>135</v>
      </c>
      <c r="I62" s="161" t="str">
        <f t="shared" si="0"/>
        <v>H</v>
      </c>
      <c r="J62">
        <f>IF(I62="H",COUNTIF($I$3:$I62,"H"),"")</f>
        <v>42</v>
      </c>
      <c r="K62" t="str">
        <f>IF(I62="P",COUNTIF($I$3:$I62,"P"),"")</f>
        <v/>
      </c>
      <c r="L62" s="162"/>
      <c r="M62" s="162"/>
      <c r="N62" s="162"/>
    </row>
    <row r="63" spans="1:14" x14ac:dyDescent="0.2">
      <c r="A63" t="s">
        <v>760</v>
      </c>
      <c r="B63" s="76">
        <v>61</v>
      </c>
      <c r="C63" t="s">
        <v>110</v>
      </c>
      <c r="D63">
        <v>2019</v>
      </c>
      <c r="F63" t="s">
        <v>140</v>
      </c>
      <c r="I63" s="161" t="str">
        <f t="shared" si="0"/>
        <v>H</v>
      </c>
      <c r="J63">
        <f>IF(I63="H",COUNTIF($I$3:$I63,"H"),"")</f>
        <v>43</v>
      </c>
      <c r="K63" t="str">
        <f>IF(I63="P",COUNTIF($I$3:$I63,"P"),"")</f>
        <v/>
      </c>
      <c r="L63" s="162"/>
      <c r="M63" s="162"/>
      <c r="N63" s="162"/>
    </row>
    <row r="64" spans="1:14" x14ac:dyDescent="0.2">
      <c r="A64" t="s">
        <v>871</v>
      </c>
      <c r="B64" s="76">
        <v>62</v>
      </c>
      <c r="C64" t="s">
        <v>110</v>
      </c>
      <c r="D64">
        <v>2019</v>
      </c>
      <c r="F64" t="s">
        <v>136</v>
      </c>
      <c r="I64" s="161" t="str">
        <f t="shared" si="0"/>
        <v>H</v>
      </c>
      <c r="J64">
        <f>IF(I64="H",COUNTIF($I$3:$I64,"H"),"")</f>
        <v>44</v>
      </c>
      <c r="K64" t="str">
        <f>IF(I64="P",COUNTIF($I$3:$I64,"P"),"")</f>
        <v/>
      </c>
      <c r="L64" s="162"/>
      <c r="M64" s="162"/>
      <c r="N64" s="162"/>
    </row>
    <row r="65" spans="1:14" x14ac:dyDescent="0.2">
      <c r="A65" t="s">
        <v>1371</v>
      </c>
      <c r="B65" s="76">
        <v>63</v>
      </c>
      <c r="C65" t="s">
        <v>114</v>
      </c>
      <c r="D65">
        <v>2019</v>
      </c>
      <c r="F65" t="s">
        <v>115</v>
      </c>
      <c r="I65" s="161" t="str">
        <f t="shared" si="0"/>
        <v>H</v>
      </c>
      <c r="J65">
        <f>IF(I65="H",COUNTIF($I$3:$I65,"H"),"")</f>
        <v>45</v>
      </c>
      <c r="K65" t="str">
        <f>IF(I65="P",COUNTIF($I$3:$I65,"P"),"")</f>
        <v/>
      </c>
      <c r="L65" s="162"/>
      <c r="M65" s="162"/>
      <c r="N65" s="162"/>
    </row>
    <row r="66" spans="1:14" x14ac:dyDescent="0.2">
      <c r="A66" t="s">
        <v>3402</v>
      </c>
      <c r="B66" s="76">
        <v>64</v>
      </c>
      <c r="C66" t="s">
        <v>112</v>
      </c>
      <c r="D66">
        <v>2019</v>
      </c>
      <c r="F66" t="s">
        <v>3105</v>
      </c>
      <c r="I66" s="161" t="str">
        <f t="shared" si="0"/>
        <v>H</v>
      </c>
      <c r="J66">
        <f>IF(I66="H",COUNTIF($I$3:$I66,"H"),"")</f>
        <v>46</v>
      </c>
      <c r="K66" t="str">
        <f>IF(I66="P",COUNTIF($I$3:$I66,"P"),"")</f>
        <v/>
      </c>
      <c r="L66" s="162"/>
      <c r="M66" s="162"/>
      <c r="N66" s="162"/>
    </row>
    <row r="67" spans="1:14" x14ac:dyDescent="0.2">
      <c r="A67" t="s">
        <v>3403</v>
      </c>
      <c r="B67" s="76">
        <v>65</v>
      </c>
      <c r="C67" t="s">
        <v>116</v>
      </c>
      <c r="D67">
        <v>2021</v>
      </c>
      <c r="F67" t="s">
        <v>131</v>
      </c>
      <c r="I67" s="161" t="str">
        <f t="shared" si="0"/>
        <v>H</v>
      </c>
      <c r="J67">
        <f>IF(I67="H",COUNTIF($I$3:$I67,"H"),"")</f>
        <v>47</v>
      </c>
      <c r="K67" t="str">
        <f>IF(I67="P",COUNTIF($I$3:$I67,"P"),"")</f>
        <v/>
      </c>
      <c r="L67" s="162"/>
      <c r="M67" s="162"/>
      <c r="N67" s="162"/>
    </row>
    <row r="68" spans="1:14" x14ac:dyDescent="0.2">
      <c r="A68" t="s">
        <v>3404</v>
      </c>
      <c r="B68" s="76">
        <v>66</v>
      </c>
      <c r="C68" t="s">
        <v>112</v>
      </c>
      <c r="D68">
        <v>2020</v>
      </c>
      <c r="F68" t="s">
        <v>120</v>
      </c>
      <c r="I68" s="161" t="str">
        <f t="shared" ref="I68:I108" si="1">IF(C68="LHP","P",IF(C68="RHP","P",IF(C68=0,"","H")))</f>
        <v>H</v>
      </c>
      <c r="J68">
        <f>IF(I68="H",COUNTIF($I$3:$I68,"H"),"")</f>
        <v>48</v>
      </c>
      <c r="K68" t="str">
        <f>IF(I68="P",COUNTIF($I$3:$I68,"P"),"")</f>
        <v/>
      </c>
      <c r="L68" s="162"/>
      <c r="M68" s="162"/>
      <c r="N68" s="162"/>
    </row>
    <row r="69" spans="1:14" x14ac:dyDescent="0.2">
      <c r="A69" t="s">
        <v>879</v>
      </c>
      <c r="B69" s="76">
        <v>67</v>
      </c>
      <c r="C69" t="s">
        <v>114</v>
      </c>
      <c r="D69">
        <v>2019</v>
      </c>
      <c r="F69" t="s">
        <v>119</v>
      </c>
      <c r="I69" s="161" t="str">
        <f t="shared" si="1"/>
        <v>H</v>
      </c>
      <c r="J69">
        <f>IF(I69="H",COUNTIF($I$3:$I69,"H"),"")</f>
        <v>49</v>
      </c>
      <c r="K69" t="str">
        <f>IF(I69="P",COUNTIF($I$3:$I69,"P"),"")</f>
        <v/>
      </c>
      <c r="L69" s="162"/>
      <c r="M69" s="162"/>
      <c r="N69" s="162"/>
    </row>
    <row r="70" spans="1:14" x14ac:dyDescent="0.2">
      <c r="A70" t="s">
        <v>1291</v>
      </c>
      <c r="B70" s="76">
        <v>68</v>
      </c>
      <c r="C70" t="s">
        <v>739</v>
      </c>
      <c r="D70">
        <v>2019</v>
      </c>
      <c r="F70" t="s">
        <v>8</v>
      </c>
      <c r="I70" s="161" t="str">
        <f t="shared" si="1"/>
        <v>P</v>
      </c>
      <c r="J70" t="str">
        <f>IF(I70="H",COUNTIF($I$3:$I70,"H"),"")</f>
        <v/>
      </c>
      <c r="K70">
        <f>IF(I70="P",COUNTIF($I$3:$I70,"P"),"")</f>
        <v>19</v>
      </c>
      <c r="L70" s="162"/>
      <c r="M70" s="162"/>
      <c r="N70" s="162"/>
    </row>
    <row r="71" spans="1:14" x14ac:dyDescent="0.2">
      <c r="A71" t="s">
        <v>2215</v>
      </c>
      <c r="B71" s="76">
        <v>69</v>
      </c>
      <c r="C71" t="s">
        <v>739</v>
      </c>
      <c r="D71">
        <v>2020</v>
      </c>
      <c r="F71" t="s">
        <v>135</v>
      </c>
      <c r="I71" s="161" t="str">
        <f t="shared" si="1"/>
        <v>P</v>
      </c>
      <c r="J71" t="str">
        <f>IF(I71="H",COUNTIF($I$3:$I71,"H"),"")</f>
        <v/>
      </c>
      <c r="K71">
        <f>IF(I71="P",COUNTIF($I$3:$I71,"P"),"")</f>
        <v>20</v>
      </c>
      <c r="L71" s="162"/>
      <c r="M71" s="162"/>
      <c r="N71" s="162"/>
    </row>
    <row r="72" spans="1:14" x14ac:dyDescent="0.2">
      <c r="A72" t="s">
        <v>2195</v>
      </c>
      <c r="B72" s="76">
        <v>70</v>
      </c>
      <c r="C72" t="s">
        <v>739</v>
      </c>
      <c r="D72">
        <v>2021</v>
      </c>
      <c r="F72" t="s">
        <v>122</v>
      </c>
      <c r="I72" s="161" t="str">
        <f t="shared" si="1"/>
        <v>P</v>
      </c>
      <c r="J72" t="str">
        <f>IF(I72="H",COUNTIF($I$3:$I72,"H"),"")</f>
        <v/>
      </c>
      <c r="K72">
        <f>IF(I72="P",COUNTIF($I$3:$I72,"P"),"")</f>
        <v>21</v>
      </c>
      <c r="L72" s="162"/>
      <c r="M72" s="162"/>
      <c r="N72" s="162"/>
    </row>
    <row r="73" spans="1:14" x14ac:dyDescent="0.2">
      <c r="A73" t="s">
        <v>2213</v>
      </c>
      <c r="B73" s="76">
        <v>71</v>
      </c>
      <c r="C73" t="s">
        <v>739</v>
      </c>
      <c r="D73">
        <v>2019</v>
      </c>
      <c r="F73" t="s">
        <v>339</v>
      </c>
      <c r="I73" s="161" t="str">
        <f t="shared" si="1"/>
        <v>P</v>
      </c>
      <c r="J73" t="str">
        <f>IF(I73="H",COUNTIF($I$3:$I73,"H"),"")</f>
        <v/>
      </c>
      <c r="K73">
        <f>IF(I73="P",COUNTIF($I$3:$I73,"P"),"")</f>
        <v>22</v>
      </c>
      <c r="L73" s="162"/>
      <c r="M73" s="162"/>
      <c r="N73" s="162"/>
    </row>
    <row r="74" spans="1:14" x14ac:dyDescent="0.2">
      <c r="A74" t="s">
        <v>3405</v>
      </c>
      <c r="B74" s="76">
        <v>72</v>
      </c>
      <c r="C74" t="s">
        <v>739</v>
      </c>
      <c r="D74">
        <v>2019</v>
      </c>
      <c r="F74" t="s">
        <v>134</v>
      </c>
      <c r="I74" s="161" t="str">
        <f t="shared" si="1"/>
        <v>P</v>
      </c>
      <c r="J74" t="str">
        <f>IF(I74="H",COUNTIF($I$3:$I74,"H"),"")</f>
        <v/>
      </c>
      <c r="K74">
        <f>IF(I74="P",COUNTIF($I$3:$I74,"P"),"")</f>
        <v>23</v>
      </c>
      <c r="L74" s="162"/>
      <c r="M74" s="162"/>
      <c r="N74" s="162"/>
    </row>
    <row r="75" spans="1:14" x14ac:dyDescent="0.2">
      <c r="A75" t="s">
        <v>1429</v>
      </c>
      <c r="B75" s="76">
        <v>73</v>
      </c>
      <c r="C75" t="s">
        <v>739</v>
      </c>
      <c r="D75">
        <v>2020</v>
      </c>
      <c r="F75" t="s">
        <v>115</v>
      </c>
      <c r="I75" s="161" t="str">
        <f t="shared" si="1"/>
        <v>P</v>
      </c>
      <c r="J75" t="str">
        <f>IF(I75="H",COUNTIF($I$3:$I75,"H"),"")</f>
        <v/>
      </c>
      <c r="K75">
        <f>IF(I75="P",COUNTIF($I$3:$I75,"P"),"")</f>
        <v>24</v>
      </c>
      <c r="L75" s="162"/>
      <c r="M75" s="162"/>
      <c r="N75" s="162"/>
    </row>
    <row r="76" spans="1:14" x14ac:dyDescent="0.2">
      <c r="A76" t="s">
        <v>3406</v>
      </c>
      <c r="B76" s="76">
        <v>74</v>
      </c>
      <c r="C76" t="s">
        <v>739</v>
      </c>
      <c r="D76">
        <v>2023</v>
      </c>
      <c r="F76" t="s">
        <v>3094</v>
      </c>
      <c r="I76" s="161" t="str">
        <f t="shared" si="1"/>
        <v>P</v>
      </c>
      <c r="J76" t="str">
        <f>IF(I76="H",COUNTIF($I$3:$I76,"H"),"")</f>
        <v/>
      </c>
      <c r="K76">
        <f>IF(I76="P",COUNTIF($I$3:$I76,"P"),"")</f>
        <v>25</v>
      </c>
      <c r="L76" s="162"/>
      <c r="M76" s="162"/>
      <c r="N76" s="162"/>
    </row>
    <row r="77" spans="1:14" x14ac:dyDescent="0.2">
      <c r="A77" t="s">
        <v>1384</v>
      </c>
      <c r="B77" s="76">
        <v>75</v>
      </c>
      <c r="C77" t="s">
        <v>741</v>
      </c>
      <c r="D77">
        <v>2019</v>
      </c>
      <c r="F77" t="s">
        <v>135</v>
      </c>
      <c r="I77" s="161" t="str">
        <f t="shared" si="1"/>
        <v>P</v>
      </c>
      <c r="J77" t="str">
        <f>IF(I77="H",COUNTIF($I$3:$I77,"H"),"")</f>
        <v/>
      </c>
      <c r="K77">
        <f>IF(I77="P",COUNTIF($I$3:$I77,"P"),"")</f>
        <v>26</v>
      </c>
      <c r="L77" s="162"/>
      <c r="M77" s="162"/>
      <c r="N77" s="162"/>
    </row>
    <row r="78" spans="1:14" x14ac:dyDescent="0.2">
      <c r="A78" t="s">
        <v>3407</v>
      </c>
      <c r="B78" s="76">
        <v>76</v>
      </c>
      <c r="C78" t="s">
        <v>739</v>
      </c>
      <c r="D78">
        <v>2019</v>
      </c>
      <c r="F78" t="s">
        <v>719</v>
      </c>
      <c r="I78" s="161" t="str">
        <f t="shared" si="1"/>
        <v>P</v>
      </c>
      <c r="J78" t="str">
        <f>IF(I78="H",COUNTIF($I$3:$I78,"H"),"")</f>
        <v/>
      </c>
      <c r="K78">
        <f>IF(I78="P",COUNTIF($I$3:$I78,"P"),"")</f>
        <v>27</v>
      </c>
      <c r="L78" s="162"/>
      <c r="M78" s="162"/>
      <c r="N78" s="162"/>
    </row>
    <row r="79" spans="1:14" x14ac:dyDescent="0.2">
      <c r="A79" t="s">
        <v>3408</v>
      </c>
      <c r="B79" s="76">
        <v>77</v>
      </c>
      <c r="C79" t="s">
        <v>114</v>
      </c>
      <c r="D79">
        <v>2020</v>
      </c>
      <c r="F79" t="s">
        <v>121</v>
      </c>
      <c r="I79" s="161" t="str">
        <f t="shared" si="1"/>
        <v>H</v>
      </c>
      <c r="J79">
        <f>IF(I79="H",COUNTIF($I$3:$I79,"H"),"")</f>
        <v>50</v>
      </c>
      <c r="K79" t="str">
        <f>IF(I79="P",COUNTIF($I$3:$I79,"P"),"")</f>
        <v/>
      </c>
      <c r="L79" s="162"/>
      <c r="M79" s="162"/>
      <c r="N79" s="162"/>
    </row>
    <row r="80" spans="1:14" x14ac:dyDescent="0.2">
      <c r="A80" t="s">
        <v>3409</v>
      </c>
      <c r="B80" s="76">
        <v>78</v>
      </c>
      <c r="C80" t="s">
        <v>112</v>
      </c>
      <c r="D80">
        <v>2020</v>
      </c>
      <c r="F80" t="s">
        <v>117</v>
      </c>
      <c r="I80" s="161" t="str">
        <f t="shared" si="1"/>
        <v>H</v>
      </c>
      <c r="J80">
        <f>IF(I80="H",COUNTIF($I$3:$I80,"H"),"")</f>
        <v>51</v>
      </c>
      <c r="K80" t="str">
        <f>IF(I80="P",COUNTIF($I$3:$I80,"P"),"")</f>
        <v/>
      </c>
      <c r="L80" s="162"/>
      <c r="M80" s="162"/>
      <c r="N80" s="162"/>
    </row>
    <row r="81" spans="1:14" x14ac:dyDescent="0.2">
      <c r="A81" t="s">
        <v>3410</v>
      </c>
      <c r="B81" s="76">
        <v>79</v>
      </c>
      <c r="C81" t="s">
        <v>114</v>
      </c>
      <c r="D81">
        <v>2021</v>
      </c>
      <c r="F81" t="s">
        <v>140</v>
      </c>
      <c r="I81" s="161" t="str">
        <f t="shared" si="1"/>
        <v>H</v>
      </c>
      <c r="J81">
        <f>IF(I81="H",COUNTIF($I$3:$I81,"H"),"")</f>
        <v>52</v>
      </c>
      <c r="K81" t="str">
        <f>IF(I81="P",COUNTIF($I$3:$I81,"P"),"")</f>
        <v/>
      </c>
      <c r="L81" s="162"/>
      <c r="M81" s="162"/>
      <c r="N81" s="162"/>
    </row>
    <row r="82" spans="1:14" x14ac:dyDescent="0.2">
      <c r="A82" t="s">
        <v>3411</v>
      </c>
      <c r="B82" s="76">
        <v>80</v>
      </c>
      <c r="C82" t="s">
        <v>118</v>
      </c>
      <c r="D82">
        <v>2020</v>
      </c>
      <c r="F82" t="s">
        <v>7</v>
      </c>
      <c r="I82" s="161" t="str">
        <f t="shared" si="1"/>
        <v>H</v>
      </c>
      <c r="J82">
        <f>IF(I82="H",COUNTIF($I$3:$I82,"H"),"")</f>
        <v>53</v>
      </c>
      <c r="K82" t="str">
        <f>IF(I82="P",COUNTIF($I$3:$I82,"P"),"")</f>
        <v/>
      </c>
      <c r="L82" s="162"/>
      <c r="M82" s="162"/>
      <c r="N82" s="162"/>
    </row>
    <row r="83" spans="1:14" x14ac:dyDescent="0.2">
      <c r="A83" t="s">
        <v>3412</v>
      </c>
      <c r="B83" s="76">
        <v>81</v>
      </c>
      <c r="C83" t="s">
        <v>110</v>
      </c>
      <c r="D83">
        <v>2020</v>
      </c>
      <c r="F83" t="s">
        <v>8</v>
      </c>
      <c r="I83" s="161" t="str">
        <f t="shared" si="1"/>
        <v>H</v>
      </c>
      <c r="J83">
        <f>IF(I83="H",COUNTIF($I$3:$I83,"H"),"")</f>
        <v>54</v>
      </c>
      <c r="K83" t="str">
        <f>IF(I83="P",COUNTIF($I$3:$I83,"P"),"")</f>
        <v/>
      </c>
      <c r="L83" s="162"/>
      <c r="M83" s="162"/>
      <c r="N83" s="162"/>
    </row>
    <row r="84" spans="1:14" x14ac:dyDescent="0.2">
      <c r="A84" t="s">
        <v>2199</v>
      </c>
      <c r="B84" s="76">
        <v>82</v>
      </c>
      <c r="C84" t="s">
        <v>116</v>
      </c>
      <c r="D84">
        <v>2019</v>
      </c>
      <c r="F84" t="s">
        <v>137</v>
      </c>
      <c r="I84" s="161" t="str">
        <f t="shared" si="1"/>
        <v>H</v>
      </c>
      <c r="J84">
        <f>IF(I84="H",COUNTIF($I$3:$I84,"H"),"")</f>
        <v>55</v>
      </c>
      <c r="K84" t="str">
        <f>IF(I84="P",COUNTIF($I$3:$I84,"P"),"")</f>
        <v/>
      </c>
      <c r="L84" s="162"/>
      <c r="M84" s="162"/>
      <c r="N84" s="162"/>
    </row>
    <row r="85" spans="1:14" x14ac:dyDescent="0.2">
      <c r="A85" t="s">
        <v>3413</v>
      </c>
      <c r="B85" s="76">
        <v>83</v>
      </c>
      <c r="C85" t="s">
        <v>97</v>
      </c>
      <c r="D85">
        <v>2019</v>
      </c>
      <c r="F85" t="s">
        <v>140</v>
      </c>
      <c r="I85" s="161" t="str">
        <f t="shared" si="1"/>
        <v>H</v>
      </c>
      <c r="J85">
        <f>IF(I85="H",COUNTIF($I$3:$I85,"H"),"")</f>
        <v>56</v>
      </c>
      <c r="K85" t="str">
        <f>IF(I85="P",COUNTIF($I$3:$I85,"P"),"")</f>
        <v/>
      </c>
      <c r="L85" s="162"/>
      <c r="M85" s="162"/>
      <c r="N85" s="162"/>
    </row>
    <row r="86" spans="1:14" x14ac:dyDescent="0.2">
      <c r="A86" t="s">
        <v>2217</v>
      </c>
      <c r="B86" s="76">
        <v>84</v>
      </c>
      <c r="C86" t="s">
        <v>97</v>
      </c>
      <c r="D86">
        <v>2020</v>
      </c>
      <c r="F86" t="s">
        <v>715</v>
      </c>
      <c r="I86" s="161" t="str">
        <f t="shared" si="1"/>
        <v>H</v>
      </c>
      <c r="J86">
        <f>IF(I86="H",COUNTIF($I$3:$I86,"H"),"")</f>
        <v>57</v>
      </c>
      <c r="K86" t="str">
        <f>IF(I86="P",COUNTIF($I$3:$I86,"P"),"")</f>
        <v/>
      </c>
      <c r="L86" s="162"/>
      <c r="M86" s="162"/>
      <c r="N86" s="162"/>
    </row>
    <row r="87" spans="1:14" x14ac:dyDescent="0.2">
      <c r="A87" t="s">
        <v>2234</v>
      </c>
      <c r="B87" s="76">
        <v>85</v>
      </c>
      <c r="C87" t="s">
        <v>97</v>
      </c>
      <c r="D87">
        <v>2019</v>
      </c>
      <c r="F87" t="s">
        <v>7</v>
      </c>
      <c r="I87" s="161" t="str">
        <f t="shared" si="1"/>
        <v>H</v>
      </c>
      <c r="J87">
        <f>IF(I87="H",COUNTIF($I$3:$I87,"H"),"")</f>
        <v>58</v>
      </c>
      <c r="K87" t="str">
        <f>IF(I87="P",COUNTIF($I$3:$I87,"P"),"")</f>
        <v/>
      </c>
      <c r="L87" s="162"/>
      <c r="M87" s="162"/>
      <c r="N87" s="162"/>
    </row>
    <row r="88" spans="1:14" x14ac:dyDescent="0.2">
      <c r="A88" t="s">
        <v>2206</v>
      </c>
      <c r="B88" s="76">
        <v>86</v>
      </c>
      <c r="C88" t="s">
        <v>116</v>
      </c>
      <c r="D88">
        <v>2019</v>
      </c>
      <c r="F88" t="s">
        <v>119</v>
      </c>
      <c r="I88" s="161" t="str">
        <f t="shared" si="1"/>
        <v>H</v>
      </c>
      <c r="J88">
        <f>IF(I88="H",COUNTIF($I$3:$I88,"H"),"")</f>
        <v>59</v>
      </c>
      <c r="K88" t="str">
        <f>IF(I88="P",COUNTIF($I$3:$I88,"P"),"")</f>
        <v/>
      </c>
      <c r="L88" s="162"/>
      <c r="M88" s="162"/>
      <c r="N88" s="162"/>
    </row>
    <row r="89" spans="1:14" x14ac:dyDescent="0.2">
      <c r="A89" t="s">
        <v>1357</v>
      </c>
      <c r="B89" s="76">
        <v>87</v>
      </c>
      <c r="C89" t="s">
        <v>110</v>
      </c>
      <c r="D89">
        <v>2021</v>
      </c>
      <c r="F89" t="s">
        <v>123</v>
      </c>
      <c r="I89" s="161" t="str">
        <f t="shared" si="1"/>
        <v>H</v>
      </c>
      <c r="J89">
        <f>IF(I89="H",COUNTIF($I$3:$I89,"H"),"")</f>
        <v>60</v>
      </c>
      <c r="K89" t="str">
        <f>IF(I89="P",COUNTIF($I$3:$I89,"P"),"")</f>
        <v/>
      </c>
      <c r="L89" s="162"/>
      <c r="M89" s="162"/>
      <c r="N89" s="162"/>
    </row>
    <row r="90" spans="1:14" x14ac:dyDescent="0.2">
      <c r="A90" t="s">
        <v>3414</v>
      </c>
      <c r="B90" s="76">
        <v>88</v>
      </c>
      <c r="C90" t="s">
        <v>116</v>
      </c>
      <c r="D90">
        <v>2020</v>
      </c>
      <c r="F90" t="s">
        <v>137</v>
      </c>
      <c r="I90" s="161" t="str">
        <f t="shared" si="1"/>
        <v>H</v>
      </c>
      <c r="J90">
        <f>IF(I90="H",COUNTIF($I$3:$I90,"H"),"")</f>
        <v>61</v>
      </c>
      <c r="K90" t="str">
        <f>IF(I90="P",COUNTIF($I$3:$I90,"P"),"")</f>
        <v/>
      </c>
      <c r="L90" s="162"/>
      <c r="M90" s="162"/>
      <c r="N90" s="162"/>
    </row>
    <row r="91" spans="1:14" x14ac:dyDescent="0.2">
      <c r="A91" t="s">
        <v>3415</v>
      </c>
      <c r="B91" s="76">
        <v>89</v>
      </c>
      <c r="C91" t="s">
        <v>114</v>
      </c>
      <c r="D91">
        <v>2021</v>
      </c>
      <c r="F91" t="s">
        <v>121</v>
      </c>
      <c r="I91" s="161" t="str">
        <f t="shared" si="1"/>
        <v>H</v>
      </c>
      <c r="J91">
        <f>IF(I91="H",COUNTIF($I$3:$I91,"H"),"")</f>
        <v>62</v>
      </c>
      <c r="K91" t="str">
        <f>IF(I91="P",COUNTIF($I$3:$I91,"P"),"")</f>
        <v/>
      </c>
      <c r="L91" s="162"/>
      <c r="M91" s="162"/>
      <c r="N91" s="162"/>
    </row>
    <row r="92" spans="1:14" x14ac:dyDescent="0.2">
      <c r="A92" t="s">
        <v>780</v>
      </c>
      <c r="B92" s="76">
        <v>90</v>
      </c>
      <c r="C92" t="s">
        <v>112</v>
      </c>
      <c r="D92">
        <v>2019</v>
      </c>
      <c r="F92" t="s">
        <v>131</v>
      </c>
      <c r="I92" s="161" t="str">
        <f t="shared" si="1"/>
        <v>H</v>
      </c>
      <c r="J92">
        <f>IF(I92="H",COUNTIF($I$3:$I92,"H"),"")</f>
        <v>63</v>
      </c>
      <c r="K92" t="str">
        <f>IF(I92="P",COUNTIF($I$3:$I92,"P"),"")</f>
        <v/>
      </c>
      <c r="L92" s="162"/>
      <c r="M92" s="162"/>
      <c r="N92" s="162"/>
    </row>
    <row r="93" spans="1:14" x14ac:dyDescent="0.2">
      <c r="A93" t="s">
        <v>1433</v>
      </c>
      <c r="B93" s="76">
        <v>91</v>
      </c>
      <c r="C93" t="s">
        <v>1026</v>
      </c>
      <c r="D93">
        <v>2019</v>
      </c>
      <c r="F93" t="s">
        <v>123</v>
      </c>
      <c r="I93" s="161" t="str">
        <f t="shared" si="1"/>
        <v>H</v>
      </c>
      <c r="J93">
        <f>IF(I93="H",COUNTIF($I$3:$I93,"H"),"")</f>
        <v>64</v>
      </c>
      <c r="K93" t="str">
        <f>IF(I93="P",COUNTIF($I$3:$I93,"P"),"")</f>
        <v/>
      </c>
      <c r="L93" s="162"/>
      <c r="M93" s="162"/>
      <c r="N93" s="162"/>
    </row>
    <row r="94" spans="1:14" x14ac:dyDescent="0.2">
      <c r="A94" t="s">
        <v>3416</v>
      </c>
      <c r="B94" s="76">
        <v>92</v>
      </c>
      <c r="C94" t="s">
        <v>118</v>
      </c>
      <c r="D94">
        <v>2019</v>
      </c>
      <c r="F94" t="s">
        <v>7</v>
      </c>
      <c r="I94" s="161" t="str">
        <f t="shared" si="1"/>
        <v>H</v>
      </c>
      <c r="J94">
        <f>IF(I94="H",COUNTIF($I$3:$I94,"H"),"")</f>
        <v>65</v>
      </c>
      <c r="K94" t="str">
        <f>IF(I94="P",COUNTIF($I$3:$I94,"P"),"")</f>
        <v/>
      </c>
      <c r="L94" s="162"/>
      <c r="M94" s="162"/>
      <c r="N94" s="162"/>
    </row>
    <row r="95" spans="1:14" x14ac:dyDescent="0.2">
      <c r="A95" t="s">
        <v>3417</v>
      </c>
      <c r="B95" s="76">
        <v>93</v>
      </c>
      <c r="C95" t="s">
        <v>116</v>
      </c>
      <c r="D95">
        <v>2019</v>
      </c>
      <c r="F95" t="s">
        <v>131</v>
      </c>
      <c r="I95" s="161" t="str">
        <f t="shared" si="1"/>
        <v>H</v>
      </c>
      <c r="J95">
        <f>IF(I95="H",COUNTIF($I$3:$I95,"H"),"")</f>
        <v>66</v>
      </c>
      <c r="K95" t="str">
        <f>IF(I95="P",COUNTIF($I$3:$I95,"P"),"")</f>
        <v/>
      </c>
      <c r="L95" s="162"/>
      <c r="M95" s="162"/>
      <c r="N95" s="162"/>
    </row>
    <row r="96" spans="1:14" x14ac:dyDescent="0.2">
      <c r="A96" t="s">
        <v>2210</v>
      </c>
      <c r="B96" s="76">
        <v>94</v>
      </c>
      <c r="C96" t="s">
        <v>114</v>
      </c>
      <c r="D96">
        <v>2020</v>
      </c>
      <c r="F96" t="s">
        <v>123</v>
      </c>
      <c r="I96" s="161" t="str">
        <f t="shared" si="1"/>
        <v>H</v>
      </c>
      <c r="J96">
        <f>IF(I96="H",COUNTIF($I$3:$I96,"H"),"")</f>
        <v>67</v>
      </c>
      <c r="K96" t="str">
        <f>IF(I96="P",COUNTIF($I$3:$I96,"P"),"")</f>
        <v/>
      </c>
      <c r="L96" s="162"/>
      <c r="M96" s="162"/>
      <c r="N96" s="162"/>
    </row>
    <row r="97" spans="1:14" x14ac:dyDescent="0.2">
      <c r="A97" t="s">
        <v>3418</v>
      </c>
      <c r="B97" s="76">
        <v>95</v>
      </c>
      <c r="C97" t="s">
        <v>118</v>
      </c>
      <c r="D97">
        <v>2022</v>
      </c>
      <c r="F97" t="s">
        <v>3094</v>
      </c>
      <c r="I97" s="161" t="str">
        <f t="shared" si="1"/>
        <v>H</v>
      </c>
      <c r="J97">
        <f>IF(I97="H",COUNTIF($I$3:$I97,"H"),"")</f>
        <v>68</v>
      </c>
      <c r="K97" t="str">
        <f>IF(I97="P",COUNTIF($I$3:$I97,"P"),"")</f>
        <v/>
      </c>
      <c r="L97" s="162"/>
      <c r="M97" s="162"/>
      <c r="N97" s="162"/>
    </row>
    <row r="98" spans="1:14" x14ac:dyDescent="0.2">
      <c r="A98" t="s">
        <v>2228</v>
      </c>
      <c r="B98" s="76">
        <v>96</v>
      </c>
      <c r="C98" t="s">
        <v>114</v>
      </c>
      <c r="D98">
        <v>2021</v>
      </c>
      <c r="F98" t="s">
        <v>113</v>
      </c>
      <c r="I98" s="161" t="str">
        <f t="shared" si="1"/>
        <v>H</v>
      </c>
      <c r="J98">
        <f>IF(I98="H",COUNTIF($I$3:$I98,"H"),"")</f>
        <v>69</v>
      </c>
      <c r="K98" t="str">
        <f>IF(I98="P",COUNTIF($I$3:$I98,"P"),"")</f>
        <v/>
      </c>
      <c r="L98" s="162"/>
      <c r="M98" s="162"/>
      <c r="N98" s="162"/>
    </row>
    <row r="99" spans="1:14" x14ac:dyDescent="0.2">
      <c r="A99" t="s">
        <v>2193</v>
      </c>
      <c r="B99" s="76">
        <v>97</v>
      </c>
      <c r="C99" t="s">
        <v>739</v>
      </c>
      <c r="D99">
        <v>2019</v>
      </c>
      <c r="F99" t="s">
        <v>3094</v>
      </c>
      <c r="I99" s="161" t="str">
        <f t="shared" si="1"/>
        <v>P</v>
      </c>
      <c r="J99" t="str">
        <f>IF(I99="H",COUNTIF($I$3:$I99,"H"),"")</f>
        <v/>
      </c>
      <c r="K99">
        <f>IF(I99="P",COUNTIF($I$3:$I99,"P"),"")</f>
        <v>28</v>
      </c>
      <c r="L99" s="162"/>
      <c r="M99" s="162"/>
      <c r="N99" s="162"/>
    </row>
    <row r="100" spans="1:14" x14ac:dyDescent="0.2">
      <c r="A100" t="s">
        <v>3419</v>
      </c>
      <c r="B100" s="76">
        <v>98</v>
      </c>
      <c r="C100" t="s">
        <v>741</v>
      </c>
      <c r="D100">
        <v>2022</v>
      </c>
      <c r="F100" t="s">
        <v>3105</v>
      </c>
      <c r="I100" s="161" t="str">
        <f t="shared" si="1"/>
        <v>P</v>
      </c>
      <c r="J100" t="str">
        <f>IF(I100="H",COUNTIF($I$3:$I100,"H"),"")</f>
        <v/>
      </c>
      <c r="K100">
        <f>IF(I100="P",COUNTIF($I$3:$I100,"P"),"")</f>
        <v>29</v>
      </c>
      <c r="L100" s="162"/>
      <c r="M100" s="162"/>
      <c r="N100" s="162"/>
    </row>
    <row r="101" spans="1:14" x14ac:dyDescent="0.2">
      <c r="A101" t="s">
        <v>3420</v>
      </c>
      <c r="B101" s="76">
        <v>99</v>
      </c>
      <c r="C101" t="s">
        <v>739</v>
      </c>
      <c r="D101">
        <v>2020</v>
      </c>
      <c r="F101" t="s">
        <v>3371</v>
      </c>
      <c r="I101" s="161" t="str">
        <f t="shared" si="1"/>
        <v>P</v>
      </c>
      <c r="J101" t="str">
        <f>IF(I101="H",COUNTIF($I$3:$I101,"H"),"")</f>
        <v/>
      </c>
      <c r="K101">
        <f>IF(I101="P",COUNTIF($I$3:$I101,"P"),"")</f>
        <v>30</v>
      </c>
      <c r="L101" s="162"/>
      <c r="M101" s="162"/>
      <c r="N101" s="162"/>
    </row>
    <row r="102" spans="1:14" x14ac:dyDescent="0.2">
      <c r="A102" t="s">
        <v>3421</v>
      </c>
      <c r="B102" s="76">
        <v>100</v>
      </c>
      <c r="C102" t="s">
        <v>739</v>
      </c>
      <c r="D102">
        <v>2019</v>
      </c>
      <c r="F102" t="s">
        <v>134</v>
      </c>
      <c r="I102" s="161" t="str">
        <f t="shared" si="1"/>
        <v>P</v>
      </c>
      <c r="J102" t="str">
        <f>IF(I102="H",COUNTIF($I$3:$I102,"H"),"")</f>
        <v/>
      </c>
      <c r="K102">
        <f>IF(I102="P",COUNTIF($I$3:$I102,"P"),"")</f>
        <v>31</v>
      </c>
      <c r="L102" s="162"/>
      <c r="M102" s="162"/>
      <c r="N102" s="162"/>
    </row>
    <row r="103" spans="1:14" x14ac:dyDescent="0.2">
      <c r="A103"/>
      <c r="I103" s="161" t="str">
        <f t="shared" si="1"/>
        <v/>
      </c>
      <c r="J103" t="str">
        <f>IF(I103="H",COUNTIF($I$3:$I103,"H"),"")</f>
        <v/>
      </c>
      <c r="K103" t="str">
        <f>IF(I103="P",COUNTIF($I$3:$I103,"P"),"")</f>
        <v/>
      </c>
      <c r="M103" t="str">
        <f>IF(I109="H",COUNTIF($I$3:$I109,"H"),"")</f>
        <v/>
      </c>
      <c r="N103" t="str">
        <f>IF(I109="P",COUNTIF($I$3:$I109,"P"),"")</f>
        <v/>
      </c>
    </row>
    <row r="104" spans="1:14" x14ac:dyDescent="0.2">
      <c r="A104"/>
      <c r="I104" s="161" t="str">
        <f t="shared" si="1"/>
        <v/>
      </c>
      <c r="J104" t="str">
        <f>IF(I104="H",COUNTIF($I$3:$I104,"H"),"")</f>
        <v/>
      </c>
      <c r="K104" t="str">
        <f>IF(I104="P",COUNTIF($I$3:$I104,"P"),"")</f>
        <v/>
      </c>
      <c r="M104" t="str">
        <f>IF(I110="H",COUNTIF($I$3:$I110,"H"),"")</f>
        <v/>
      </c>
      <c r="N104" t="str">
        <f>IF(I110="P",COUNTIF($I$3:$I110,"P"),"")</f>
        <v/>
      </c>
    </row>
    <row r="105" spans="1:14" x14ac:dyDescent="0.2">
      <c r="A105"/>
      <c r="I105" s="161" t="str">
        <f t="shared" si="1"/>
        <v/>
      </c>
      <c r="J105" t="str">
        <f>IF(I105="H",COUNTIF($I$3:$I105,"H"),"")</f>
        <v/>
      </c>
      <c r="K105" t="str">
        <f>IF(I105="P",COUNTIF($I$3:$I105,"P"),"")</f>
        <v/>
      </c>
      <c r="M105" t="str">
        <f>IF(I111="H",COUNTIF($I$3:$I111,"H"),"")</f>
        <v/>
      </c>
      <c r="N105" t="str">
        <f>IF(I111="P",COUNTIF($I$3:$I111,"P"),"")</f>
        <v/>
      </c>
    </row>
    <row r="106" spans="1:14" x14ac:dyDescent="0.2">
      <c r="A106"/>
      <c r="I106" s="161" t="str">
        <f t="shared" si="1"/>
        <v/>
      </c>
      <c r="J106" t="str">
        <f>IF(I106="H",COUNTIF($I$3:$I106,"H"),"")</f>
        <v/>
      </c>
      <c r="K106" t="str">
        <f>IF(I106="P",COUNTIF($I$3:$I106,"P"),"")</f>
        <v/>
      </c>
    </row>
    <row r="107" spans="1:14" x14ac:dyDescent="0.2">
      <c r="A107"/>
      <c r="I107" s="161" t="str">
        <f t="shared" si="1"/>
        <v/>
      </c>
      <c r="J107" t="str">
        <f>IF(I107="H",COUNTIF($I$3:$I107,"H"),"")</f>
        <v/>
      </c>
      <c r="K107" t="str">
        <f>IF(I107="P",COUNTIF($I$3:$I107,"P"),"")</f>
        <v/>
      </c>
    </row>
    <row r="108" spans="1:14" x14ac:dyDescent="0.2">
      <c r="A108"/>
      <c r="I108" s="161" t="str">
        <f t="shared" si="1"/>
        <v/>
      </c>
      <c r="J108" t="str">
        <f>IF(I108="H",COUNTIF($I$3:$I108,"H"),"")</f>
        <v/>
      </c>
      <c r="K108" t="str">
        <f>IF(I108="P",COUNTIF($I$3:$I108,"P"),"")</f>
        <v/>
      </c>
    </row>
  </sheetData>
  <pageMargins left="0.7" right="0.7" top="0.75" bottom="0.75" header="0.3" footer="0.3"/>
  <pageSetup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BC1E4-A42E-44B0-BEFE-A2F663340C6F}">
  <sheetPr codeName="Sheet12">
    <tabColor theme="9" tint="-0.499984740745262"/>
  </sheetPr>
  <dimension ref="A1:O105"/>
  <sheetViews>
    <sheetView workbookViewId="0">
      <selection activeCell="T565" sqref="T565"/>
    </sheetView>
    <sheetView workbookViewId="1"/>
  </sheetViews>
  <sheetFormatPr defaultRowHeight="12.75" outlineLevelCol="1" x14ac:dyDescent="0.2"/>
  <cols>
    <col min="1" max="1" width="18.28515625" style="105" customWidth="1"/>
    <col min="2" max="2" width="10.5703125" customWidth="1"/>
    <col min="3" max="3" width="9.140625" customWidth="1"/>
    <col min="6" max="6" width="10.42578125" customWidth="1"/>
    <col min="7" max="7" width="16.5703125" customWidth="1"/>
    <col min="8" max="8" width="46" customWidth="1"/>
    <col min="9" max="9" width="19.42578125" style="161" customWidth="1"/>
    <col min="10" max="10" width="23.42578125" customWidth="1"/>
    <col min="11" max="11" width="25.42578125" customWidth="1"/>
    <col min="12" max="14" width="0" hidden="1" customWidth="1" outlineLevel="1"/>
    <col min="15" max="15" width="9.140625" collapsed="1"/>
  </cols>
  <sheetData>
    <row r="1" spans="1:14" ht="12.75" customHeight="1" x14ac:dyDescent="0.2">
      <c r="A1" s="164"/>
      <c r="B1" s="165"/>
      <c r="C1" s="165"/>
      <c r="D1" s="165"/>
      <c r="E1" s="165"/>
      <c r="F1" s="165"/>
      <c r="G1" s="165"/>
      <c r="H1" s="165"/>
      <c r="I1" s="166"/>
      <c r="J1" s="165"/>
      <c r="K1" s="165"/>
      <c r="L1" s="162" t="s">
        <v>1437</v>
      </c>
      <c r="M1" s="162"/>
      <c r="N1" s="162"/>
    </row>
    <row r="2" spans="1:14" ht="56.25" customHeight="1" x14ac:dyDescent="0.25">
      <c r="A2" s="167" t="s">
        <v>1226</v>
      </c>
      <c r="B2" s="167" t="s">
        <v>815</v>
      </c>
      <c r="C2" s="167" t="s">
        <v>856</v>
      </c>
      <c r="D2" s="168" t="s">
        <v>1223</v>
      </c>
      <c r="E2" s="168" t="s">
        <v>1227</v>
      </c>
      <c r="F2" s="168" t="s">
        <v>1228</v>
      </c>
      <c r="G2" s="168" t="s">
        <v>1224</v>
      </c>
      <c r="H2" s="169" t="s">
        <v>1225</v>
      </c>
      <c r="I2" s="170" t="s">
        <v>804</v>
      </c>
      <c r="J2" s="168" t="s">
        <v>1221</v>
      </c>
      <c r="K2" s="168" t="s">
        <v>1222</v>
      </c>
      <c r="L2" s="163" t="s">
        <v>868</v>
      </c>
      <c r="M2" s="163" t="s">
        <v>809</v>
      </c>
      <c r="N2" s="163" t="s">
        <v>805</v>
      </c>
    </row>
    <row r="3" spans="1:14" ht="12.75" customHeight="1" x14ac:dyDescent="0.2">
      <c r="A3" t="s">
        <v>744</v>
      </c>
      <c r="B3">
        <v>1</v>
      </c>
      <c r="C3" t="s">
        <v>114</v>
      </c>
      <c r="D3">
        <v>2017</v>
      </c>
      <c r="E3">
        <v>22</v>
      </c>
      <c r="F3" t="s">
        <v>1229</v>
      </c>
      <c r="G3" t="s">
        <v>1230</v>
      </c>
      <c r="H3" t="s">
        <v>1231</v>
      </c>
      <c r="I3" s="161" t="str">
        <f t="shared" ref="I3:I66" si="0">IF(C3="LHP","P",IF(C3="RHP","P",IF(C3=0,"","H")))</f>
        <v>H</v>
      </c>
      <c r="J3">
        <f>IF(I3="H",COUNTIF($I$3:$I3,"H"),"")</f>
        <v>1</v>
      </c>
      <c r="K3" t="str">
        <f>IF(I3="P",COUNTIF($I$3:$I3,"P"),"")</f>
        <v/>
      </c>
      <c r="L3" s="162"/>
      <c r="M3" s="162"/>
      <c r="N3" s="162"/>
    </row>
    <row r="4" spans="1:14" x14ac:dyDescent="0.2">
      <c r="A4" t="s">
        <v>740</v>
      </c>
      <c r="B4">
        <v>2</v>
      </c>
      <c r="C4" t="s">
        <v>427</v>
      </c>
      <c r="D4">
        <v>2017</v>
      </c>
      <c r="E4">
        <v>22</v>
      </c>
      <c r="F4" t="s">
        <v>1232</v>
      </c>
      <c r="G4" t="s">
        <v>1233</v>
      </c>
      <c r="H4" t="s">
        <v>1234</v>
      </c>
      <c r="I4" s="161" t="str">
        <f t="shared" si="0"/>
        <v>H</v>
      </c>
      <c r="J4">
        <f>IF(I4="H",COUNTIF($I$3:$I4,"H"),"")</f>
        <v>2</v>
      </c>
      <c r="K4" t="str">
        <f>IF(I4="P",COUNTIF($I$3:$I4,"P"),"")</f>
        <v/>
      </c>
      <c r="L4" s="162"/>
      <c r="M4" s="162"/>
      <c r="N4" s="162"/>
    </row>
    <row r="5" spans="1:14" x14ac:dyDescent="0.2">
      <c r="A5" t="s">
        <v>748</v>
      </c>
      <c r="B5">
        <v>3</v>
      </c>
      <c r="C5" t="s">
        <v>114</v>
      </c>
      <c r="D5">
        <v>2017</v>
      </c>
      <c r="E5">
        <v>21</v>
      </c>
      <c r="F5" t="s">
        <v>1235</v>
      </c>
      <c r="G5" t="s">
        <v>1236</v>
      </c>
      <c r="H5" t="s">
        <v>1237</v>
      </c>
      <c r="I5" s="161" t="str">
        <f t="shared" si="0"/>
        <v>H</v>
      </c>
      <c r="J5">
        <f>IF(I5="H",COUNTIF($I$3:$I5,"H"),"")</f>
        <v>3</v>
      </c>
      <c r="K5" t="str">
        <f>IF(I5="P",COUNTIF($I$3:$I5,"P"),"")</f>
        <v/>
      </c>
      <c r="L5" s="162"/>
      <c r="M5" s="162"/>
      <c r="N5" s="162"/>
    </row>
    <row r="6" spans="1:14" x14ac:dyDescent="0.2">
      <c r="A6" t="s">
        <v>754</v>
      </c>
      <c r="B6">
        <v>4</v>
      </c>
      <c r="C6" t="s">
        <v>114</v>
      </c>
      <c r="D6">
        <v>2019</v>
      </c>
      <c r="E6">
        <v>19</v>
      </c>
      <c r="F6" t="s">
        <v>1238</v>
      </c>
      <c r="G6" t="s">
        <v>1239</v>
      </c>
      <c r="H6" t="s">
        <v>1240</v>
      </c>
      <c r="I6" s="161" t="str">
        <f t="shared" si="0"/>
        <v>H</v>
      </c>
      <c r="J6">
        <f>IF(I6="H",COUNTIF($I$3:$I6,"H"),"")</f>
        <v>4</v>
      </c>
      <c r="K6" t="str">
        <f>IF(I6="P",COUNTIF($I$3:$I6,"P"),"")</f>
        <v/>
      </c>
      <c r="L6" s="162"/>
      <c r="M6" s="162"/>
      <c r="N6" s="162"/>
    </row>
    <row r="7" spans="1:14" x14ac:dyDescent="0.2">
      <c r="A7" t="s">
        <v>1438</v>
      </c>
      <c r="B7">
        <v>5</v>
      </c>
      <c r="C7" t="s">
        <v>114</v>
      </c>
      <c r="D7">
        <v>2019</v>
      </c>
      <c r="E7">
        <v>19</v>
      </c>
      <c r="F7" t="s">
        <v>1241</v>
      </c>
      <c r="G7" t="s">
        <v>1242</v>
      </c>
      <c r="H7" t="s">
        <v>1243</v>
      </c>
      <c r="I7" s="161" t="str">
        <f t="shared" si="0"/>
        <v>H</v>
      </c>
      <c r="J7">
        <f>IF(I7="H",COUNTIF($I$3:$I7,"H"),"")</f>
        <v>5</v>
      </c>
      <c r="K7" t="str">
        <f>IF(I7="P",COUNTIF($I$3:$I7,"P"),"")</f>
        <v/>
      </c>
      <c r="L7" s="162"/>
      <c r="M7" s="162"/>
      <c r="N7" s="162"/>
    </row>
    <row r="8" spans="1:14" x14ac:dyDescent="0.2">
      <c r="A8" t="s">
        <v>769</v>
      </c>
      <c r="B8">
        <v>6</v>
      </c>
      <c r="C8" t="s">
        <v>426</v>
      </c>
      <c r="D8">
        <v>2017</v>
      </c>
      <c r="E8">
        <v>21</v>
      </c>
      <c r="F8" t="s">
        <v>1244</v>
      </c>
      <c r="G8" t="s">
        <v>1236</v>
      </c>
      <c r="H8" t="s">
        <v>1245</v>
      </c>
      <c r="I8" s="161" t="str">
        <f t="shared" si="0"/>
        <v>H</v>
      </c>
      <c r="J8">
        <f>IF(I8="H",COUNTIF($I$3:$I8,"H"),"")</f>
        <v>6</v>
      </c>
      <c r="K8" t="str">
        <f>IF(I8="P",COUNTIF($I$3:$I8,"P"),"")</f>
        <v/>
      </c>
      <c r="L8" s="162"/>
      <c r="M8" s="162"/>
      <c r="N8" s="162"/>
    </row>
    <row r="9" spans="1:14" x14ac:dyDescent="0.2">
      <c r="A9" t="s">
        <v>745</v>
      </c>
      <c r="B9">
        <v>7</v>
      </c>
      <c r="C9" t="s">
        <v>1436</v>
      </c>
      <c r="D9">
        <v>2019</v>
      </c>
      <c r="E9">
        <v>20</v>
      </c>
      <c r="F9" t="s">
        <v>1246</v>
      </c>
      <c r="G9" t="s">
        <v>1247</v>
      </c>
      <c r="H9" t="s">
        <v>1248</v>
      </c>
      <c r="I9" s="161" t="str">
        <f t="shared" si="0"/>
        <v>H</v>
      </c>
      <c r="J9">
        <f>IF(I9="H",COUNTIF($I$3:$I9,"H"),"")</f>
        <v>7</v>
      </c>
      <c r="K9" t="str">
        <f>IF(I9="P",COUNTIF($I$3:$I9,"P"),"")</f>
        <v/>
      </c>
      <c r="L9" s="162"/>
      <c r="M9" s="162"/>
      <c r="N9" s="162"/>
    </row>
    <row r="10" spans="1:14" x14ac:dyDescent="0.2">
      <c r="A10" t="s">
        <v>742</v>
      </c>
      <c r="B10">
        <v>8</v>
      </c>
      <c r="C10" t="s">
        <v>114</v>
      </c>
      <c r="D10">
        <v>2017</v>
      </c>
      <c r="E10">
        <v>22</v>
      </c>
      <c r="F10" t="s">
        <v>1249</v>
      </c>
      <c r="G10" t="s">
        <v>1236</v>
      </c>
      <c r="H10" t="s">
        <v>1250</v>
      </c>
      <c r="I10" s="161" t="str">
        <f t="shared" si="0"/>
        <v>H</v>
      </c>
      <c r="J10">
        <f>IF(I10="H",COUNTIF($I$3:$I10,"H"),"")</f>
        <v>8</v>
      </c>
      <c r="K10" t="str">
        <f>IF(I10="P",COUNTIF($I$3:$I10,"P"),"")</f>
        <v/>
      </c>
      <c r="L10" s="162"/>
      <c r="M10" s="162"/>
      <c r="N10" s="162"/>
    </row>
    <row r="11" spans="1:14" x14ac:dyDescent="0.2">
      <c r="A11" t="s">
        <v>746</v>
      </c>
      <c r="B11">
        <v>9</v>
      </c>
      <c r="C11" t="s">
        <v>110</v>
      </c>
      <c r="D11">
        <v>2017</v>
      </c>
      <c r="E11">
        <v>22</v>
      </c>
      <c r="F11" t="s">
        <v>1251</v>
      </c>
      <c r="G11" t="s">
        <v>1233</v>
      </c>
      <c r="H11" t="s">
        <v>1252</v>
      </c>
      <c r="I11" s="161" t="str">
        <f t="shared" si="0"/>
        <v>H</v>
      </c>
      <c r="J11">
        <f>IF(I11="H",COUNTIF($I$3:$I11,"H"),"")</f>
        <v>9</v>
      </c>
      <c r="K11" t="str">
        <f>IF(I11="P",COUNTIF($I$3:$I11,"P"),"")</f>
        <v/>
      </c>
      <c r="L11" s="162"/>
      <c r="M11" s="162"/>
      <c r="N11" s="162"/>
    </row>
    <row r="12" spans="1:14" x14ac:dyDescent="0.2">
      <c r="A12" t="s">
        <v>1253</v>
      </c>
      <c r="B12">
        <v>10</v>
      </c>
      <c r="C12" t="s">
        <v>110</v>
      </c>
      <c r="D12">
        <v>2018</v>
      </c>
      <c r="E12">
        <v>20</v>
      </c>
      <c r="F12" t="s">
        <v>1254</v>
      </c>
      <c r="G12" t="s">
        <v>1242</v>
      </c>
      <c r="H12" t="s">
        <v>1255</v>
      </c>
      <c r="I12" s="161" t="str">
        <f t="shared" si="0"/>
        <v>H</v>
      </c>
      <c r="J12">
        <f>IF(I12="H",COUNTIF($I$3:$I12,"H"),"")</f>
        <v>10</v>
      </c>
      <c r="K12" t="str">
        <f>IF(I12="P",COUNTIF($I$3:$I12,"P"),"")</f>
        <v/>
      </c>
      <c r="L12" s="162"/>
      <c r="M12" s="162"/>
      <c r="N12" s="162"/>
    </row>
    <row r="13" spans="1:14" x14ac:dyDescent="0.2">
      <c r="A13" t="s">
        <v>752</v>
      </c>
      <c r="B13">
        <v>11</v>
      </c>
      <c r="C13" t="s">
        <v>114</v>
      </c>
      <c r="D13">
        <v>2017</v>
      </c>
      <c r="E13">
        <v>22</v>
      </c>
      <c r="F13" t="s">
        <v>1256</v>
      </c>
      <c r="G13" t="s">
        <v>1257</v>
      </c>
      <c r="H13" t="s">
        <v>1258</v>
      </c>
      <c r="I13" s="161" t="str">
        <f t="shared" si="0"/>
        <v>H</v>
      </c>
      <c r="J13">
        <f>IF(I13="H",COUNTIF($I$3:$I13,"H"),"")</f>
        <v>11</v>
      </c>
      <c r="K13" t="str">
        <f>IF(I13="P",COUNTIF($I$3:$I13,"P"),"")</f>
        <v/>
      </c>
      <c r="L13" s="162"/>
      <c r="M13" s="162"/>
      <c r="N13" s="162"/>
    </row>
    <row r="14" spans="1:14" x14ac:dyDescent="0.2">
      <c r="A14" t="s">
        <v>765</v>
      </c>
      <c r="B14">
        <v>12</v>
      </c>
      <c r="C14" t="s">
        <v>114</v>
      </c>
      <c r="D14">
        <v>2018</v>
      </c>
      <c r="E14">
        <v>22</v>
      </c>
      <c r="F14" t="s">
        <v>1254</v>
      </c>
      <c r="G14" t="s">
        <v>1236</v>
      </c>
      <c r="H14" t="s">
        <v>1259</v>
      </c>
      <c r="I14" s="161" t="str">
        <f t="shared" si="0"/>
        <v>H</v>
      </c>
      <c r="J14">
        <f>IF(I14="H",COUNTIF($I$3:$I14,"H"),"")</f>
        <v>12</v>
      </c>
      <c r="K14" t="str">
        <f>IF(I14="P",COUNTIF($I$3:$I14,"P"),"")</f>
        <v/>
      </c>
      <c r="L14" s="162"/>
      <c r="M14" s="162"/>
      <c r="N14" s="162"/>
    </row>
    <row r="15" spans="1:14" x14ac:dyDescent="0.2">
      <c r="A15" t="s">
        <v>529</v>
      </c>
      <c r="B15">
        <v>13</v>
      </c>
      <c r="C15" t="s">
        <v>739</v>
      </c>
      <c r="D15">
        <v>2017</v>
      </c>
      <c r="E15">
        <v>23</v>
      </c>
      <c r="F15" t="s">
        <v>1235</v>
      </c>
      <c r="G15" t="s">
        <v>1260</v>
      </c>
      <c r="H15" t="s">
        <v>1261</v>
      </c>
      <c r="I15" s="161" t="str">
        <f t="shared" si="0"/>
        <v>P</v>
      </c>
      <c r="J15" t="str">
        <f>IF(I15="H",COUNTIF($I$3:$I15,"H"),"")</f>
        <v/>
      </c>
      <c r="K15">
        <f>IF(I15="P",COUNTIF($I$3:$I15,"P"),"")</f>
        <v>1</v>
      </c>
      <c r="L15" s="162"/>
      <c r="M15" s="162"/>
      <c r="N15" s="162"/>
    </row>
    <row r="16" spans="1:14" x14ac:dyDescent="0.2">
      <c r="A16" t="s">
        <v>806</v>
      </c>
      <c r="B16">
        <v>14</v>
      </c>
      <c r="C16" t="s">
        <v>114</v>
      </c>
      <c r="D16">
        <v>2017</v>
      </c>
      <c r="E16">
        <v>22</v>
      </c>
      <c r="F16" t="s">
        <v>1246</v>
      </c>
      <c r="G16" t="s">
        <v>1262</v>
      </c>
      <c r="H16" t="s">
        <v>1263</v>
      </c>
      <c r="I16" s="161" t="str">
        <f t="shared" si="0"/>
        <v>H</v>
      </c>
      <c r="J16">
        <f>IF(I16="H",COUNTIF($I$3:$I16,"H"),"")</f>
        <v>13</v>
      </c>
      <c r="K16" t="str">
        <f>IF(I16="P",COUNTIF($I$3:$I16,"P"),"")</f>
        <v/>
      </c>
      <c r="L16" s="162"/>
      <c r="M16" s="162"/>
      <c r="N16" s="162"/>
    </row>
    <row r="17" spans="1:14" x14ac:dyDescent="0.2">
      <c r="A17" t="s">
        <v>1264</v>
      </c>
      <c r="B17">
        <v>15</v>
      </c>
      <c r="C17" t="s">
        <v>114</v>
      </c>
      <c r="D17">
        <v>2018</v>
      </c>
      <c r="E17">
        <v>21</v>
      </c>
      <c r="F17" t="s">
        <v>1265</v>
      </c>
      <c r="G17" t="s">
        <v>1266</v>
      </c>
      <c r="H17" t="s">
        <v>1267</v>
      </c>
      <c r="I17" s="161" t="str">
        <f t="shared" si="0"/>
        <v>H</v>
      </c>
      <c r="J17">
        <f>IF(I17="H",COUNTIF($I$3:$I17,"H"),"")</f>
        <v>14</v>
      </c>
      <c r="K17" t="str">
        <f>IF(I17="P",COUNTIF($I$3:$I17,"P"),"")</f>
        <v/>
      </c>
      <c r="L17" s="162"/>
      <c r="M17" s="162"/>
      <c r="N17" s="162"/>
    </row>
    <row r="18" spans="1:14" x14ac:dyDescent="0.2">
      <c r="A18" t="s">
        <v>762</v>
      </c>
      <c r="B18">
        <v>16</v>
      </c>
      <c r="C18" t="s">
        <v>739</v>
      </c>
      <c r="D18">
        <v>2018</v>
      </c>
      <c r="E18">
        <v>21</v>
      </c>
      <c r="F18" t="s">
        <v>1268</v>
      </c>
      <c r="G18" t="s">
        <v>1266</v>
      </c>
      <c r="H18" t="s">
        <v>1269</v>
      </c>
      <c r="I18" s="161" t="str">
        <f t="shared" si="0"/>
        <v>P</v>
      </c>
      <c r="J18" t="str">
        <f>IF(I18="H",COUNTIF($I$3:$I18,"H"),"")</f>
        <v/>
      </c>
      <c r="K18">
        <f>IF(I18="P",COUNTIF($I$3:$I18,"P"),"")</f>
        <v>2</v>
      </c>
      <c r="L18" s="162"/>
      <c r="M18" s="162"/>
      <c r="N18" s="162"/>
    </row>
    <row r="19" spans="1:14" x14ac:dyDescent="0.2">
      <c r="A19" t="s">
        <v>1270</v>
      </c>
      <c r="B19">
        <v>17</v>
      </c>
      <c r="C19" t="s">
        <v>116</v>
      </c>
      <c r="D19">
        <v>2018</v>
      </c>
      <c r="E19">
        <v>21</v>
      </c>
      <c r="F19" t="s">
        <v>1271</v>
      </c>
      <c r="G19" t="s">
        <v>1272</v>
      </c>
      <c r="H19" t="s">
        <v>1273</v>
      </c>
      <c r="I19" s="161" t="str">
        <f t="shared" si="0"/>
        <v>H</v>
      </c>
      <c r="J19">
        <f>IF(I19="H",COUNTIF($I$3:$I19,"H"),"")</f>
        <v>15</v>
      </c>
      <c r="K19" t="str">
        <f>IF(I19="P",COUNTIF($I$3:$I19,"P"),"")</f>
        <v/>
      </c>
      <c r="L19" s="162"/>
      <c r="M19" s="162"/>
      <c r="N19" s="162"/>
    </row>
    <row r="20" spans="1:14" x14ac:dyDescent="0.2">
      <c r="A20" t="s">
        <v>1274</v>
      </c>
      <c r="B20">
        <v>18</v>
      </c>
      <c r="C20" t="s">
        <v>118</v>
      </c>
      <c r="D20">
        <v>2018</v>
      </c>
      <c r="E20">
        <v>22</v>
      </c>
      <c r="F20" t="s">
        <v>1244</v>
      </c>
      <c r="G20" t="s">
        <v>1266</v>
      </c>
      <c r="H20" t="s">
        <v>1275</v>
      </c>
      <c r="I20" s="161" t="str">
        <f t="shared" si="0"/>
        <v>H</v>
      </c>
      <c r="J20">
        <f>IF(I20="H",COUNTIF($I$3:$I20,"H"),"")</f>
        <v>16</v>
      </c>
      <c r="K20" t="str">
        <f>IF(I20="P",COUNTIF($I$3:$I20,"P"),"")</f>
        <v/>
      </c>
      <c r="L20" s="162"/>
      <c r="M20" s="162"/>
      <c r="N20" s="162"/>
    </row>
    <row r="21" spans="1:14" x14ac:dyDescent="0.2">
      <c r="A21" t="s">
        <v>1276</v>
      </c>
      <c r="B21">
        <v>19</v>
      </c>
      <c r="C21" t="s">
        <v>741</v>
      </c>
      <c r="D21">
        <v>2017</v>
      </c>
      <c r="E21">
        <v>22</v>
      </c>
      <c r="F21" t="s">
        <v>1249</v>
      </c>
      <c r="G21" t="s">
        <v>1236</v>
      </c>
      <c r="H21" t="s">
        <v>1277</v>
      </c>
      <c r="I21" s="161" t="str">
        <f t="shared" si="0"/>
        <v>P</v>
      </c>
      <c r="J21" t="str">
        <f>IF(I21="H",COUNTIF($I$3:$I21,"H"),"")</f>
        <v/>
      </c>
      <c r="K21">
        <f>IF(I21="P",COUNTIF($I$3:$I21,"P"),"")</f>
        <v>3</v>
      </c>
      <c r="L21" s="162"/>
      <c r="M21" s="162"/>
      <c r="N21" s="162"/>
    </row>
    <row r="22" spans="1:14" x14ac:dyDescent="0.2">
      <c r="A22" t="s">
        <v>528</v>
      </c>
      <c r="B22">
        <v>20</v>
      </c>
      <c r="C22" t="s">
        <v>739</v>
      </c>
      <c r="D22">
        <v>2017</v>
      </c>
      <c r="E22">
        <v>22</v>
      </c>
      <c r="F22" t="s">
        <v>1232</v>
      </c>
      <c r="G22" t="s">
        <v>1262</v>
      </c>
      <c r="H22" t="s">
        <v>1278</v>
      </c>
      <c r="I22" s="161" t="str">
        <f t="shared" si="0"/>
        <v>P</v>
      </c>
      <c r="J22" t="str">
        <f>IF(I22="H",COUNTIF($I$3:$I22,"H"),"")</f>
        <v/>
      </c>
      <c r="K22">
        <f>IF(I22="P",COUNTIF($I$3:$I22,"P"),"")</f>
        <v>4</v>
      </c>
      <c r="L22" s="162"/>
      <c r="M22" s="162"/>
      <c r="N22" s="162"/>
    </row>
    <row r="23" spans="1:14" x14ac:dyDescent="0.2">
      <c r="A23" t="s">
        <v>1279</v>
      </c>
      <c r="B23">
        <v>21</v>
      </c>
      <c r="C23" t="s">
        <v>110</v>
      </c>
      <c r="D23">
        <v>2018</v>
      </c>
      <c r="E23">
        <v>21</v>
      </c>
      <c r="F23" t="s">
        <v>1280</v>
      </c>
      <c r="G23" t="s">
        <v>1266</v>
      </c>
      <c r="H23" t="s">
        <v>1281</v>
      </c>
      <c r="I23" s="161" t="str">
        <f t="shared" si="0"/>
        <v>H</v>
      </c>
      <c r="J23">
        <f>IF(I23="H",COUNTIF($I$3:$I23,"H"),"")</f>
        <v>17</v>
      </c>
      <c r="K23" t="str">
        <f>IF(I23="P",COUNTIF($I$3:$I23,"P"),"")</f>
        <v/>
      </c>
      <c r="L23" s="162"/>
      <c r="M23" s="162"/>
      <c r="N23" s="162"/>
    </row>
    <row r="24" spans="1:14" x14ac:dyDescent="0.2">
      <c r="A24" t="s">
        <v>517</v>
      </c>
      <c r="B24">
        <v>22</v>
      </c>
      <c r="C24" t="s">
        <v>110</v>
      </c>
      <c r="D24">
        <v>2018</v>
      </c>
      <c r="E24">
        <v>22</v>
      </c>
      <c r="F24" t="s">
        <v>1282</v>
      </c>
      <c r="G24" t="s">
        <v>1236</v>
      </c>
      <c r="H24" t="s">
        <v>1283</v>
      </c>
      <c r="I24" s="161" t="str">
        <f t="shared" si="0"/>
        <v>H</v>
      </c>
      <c r="J24">
        <f>IF(I24="H",COUNTIF($I$3:$I24,"H"),"")</f>
        <v>18</v>
      </c>
      <c r="K24" t="str">
        <f>IF(I24="P",COUNTIF($I$3:$I24,"P"),"")</f>
        <v/>
      </c>
      <c r="L24" s="162"/>
      <c r="M24" s="162"/>
      <c r="N24" s="162"/>
    </row>
    <row r="25" spans="1:14" x14ac:dyDescent="0.2">
      <c r="A25" t="s">
        <v>757</v>
      </c>
      <c r="B25">
        <v>23</v>
      </c>
      <c r="C25" t="s">
        <v>739</v>
      </c>
      <c r="D25">
        <v>2019</v>
      </c>
      <c r="E25">
        <v>18</v>
      </c>
      <c r="F25" t="s">
        <v>1256</v>
      </c>
      <c r="G25" t="s">
        <v>1247</v>
      </c>
      <c r="H25" t="s">
        <v>1284</v>
      </c>
      <c r="I25" s="161" t="str">
        <f t="shared" si="0"/>
        <v>P</v>
      </c>
      <c r="J25" t="str">
        <f>IF(I25="H",COUNTIF($I$3:$I25,"H"),"")</f>
        <v/>
      </c>
      <c r="K25">
        <f>IF(I25="P",COUNTIF($I$3:$I25,"P"),"")</f>
        <v>5</v>
      </c>
      <c r="L25" s="162"/>
      <c r="M25" s="162"/>
      <c r="N25" s="162"/>
    </row>
    <row r="26" spans="1:14" x14ac:dyDescent="0.2">
      <c r="A26" t="s">
        <v>878</v>
      </c>
      <c r="B26">
        <v>24</v>
      </c>
      <c r="C26" t="s">
        <v>114</v>
      </c>
      <c r="D26">
        <v>2017</v>
      </c>
      <c r="E26">
        <v>24</v>
      </c>
      <c r="F26" t="s">
        <v>1256</v>
      </c>
      <c r="G26" t="s">
        <v>1260</v>
      </c>
      <c r="H26" t="s">
        <v>1285</v>
      </c>
      <c r="I26" s="161" t="str">
        <f t="shared" si="0"/>
        <v>H</v>
      </c>
      <c r="J26">
        <f>IF(I26="H",COUNTIF($I$3:$I26,"H"),"")</f>
        <v>19</v>
      </c>
      <c r="K26" t="str">
        <f>IF(I26="P",COUNTIF($I$3:$I26,"P"),"")</f>
        <v/>
      </c>
      <c r="L26" s="162"/>
      <c r="M26" s="162"/>
      <c r="N26" s="162"/>
    </row>
    <row r="27" spans="1:14" x14ac:dyDescent="0.2">
      <c r="A27" t="s">
        <v>749</v>
      </c>
      <c r="B27">
        <v>25</v>
      </c>
      <c r="C27" t="s">
        <v>116</v>
      </c>
      <c r="D27">
        <v>2019</v>
      </c>
      <c r="E27">
        <v>19</v>
      </c>
      <c r="F27" t="s">
        <v>1229</v>
      </c>
      <c r="G27" t="s">
        <v>1242</v>
      </c>
      <c r="H27" t="s">
        <v>1286</v>
      </c>
      <c r="I27" s="161" t="str">
        <f t="shared" si="0"/>
        <v>H</v>
      </c>
      <c r="J27">
        <f>IF(I27="H",COUNTIF($I$3:$I27,"H"),"")</f>
        <v>20</v>
      </c>
      <c r="K27" t="str">
        <f>IF(I27="P",COUNTIF($I$3:$I27,"P"),"")</f>
        <v/>
      </c>
      <c r="L27" s="162"/>
      <c r="M27" s="162"/>
      <c r="N27" s="162"/>
    </row>
    <row r="28" spans="1:14" x14ac:dyDescent="0.2">
      <c r="A28" t="s">
        <v>750</v>
      </c>
      <c r="B28">
        <v>26</v>
      </c>
      <c r="C28" t="s">
        <v>114</v>
      </c>
      <c r="D28">
        <v>2017</v>
      </c>
      <c r="E28">
        <v>23</v>
      </c>
      <c r="F28" t="s">
        <v>1287</v>
      </c>
      <c r="G28" t="s">
        <v>1236</v>
      </c>
      <c r="H28" t="s">
        <v>1288</v>
      </c>
      <c r="I28" s="161" t="str">
        <f t="shared" si="0"/>
        <v>H</v>
      </c>
      <c r="J28">
        <f>IF(I28="H",COUNTIF($I$3:$I28,"H"),"")</f>
        <v>21</v>
      </c>
      <c r="K28" t="str">
        <f>IF(I28="P",COUNTIF($I$3:$I28,"P"),"")</f>
        <v/>
      </c>
      <c r="L28" s="162"/>
      <c r="M28" s="162"/>
      <c r="N28" s="162"/>
    </row>
    <row r="29" spans="1:14" x14ac:dyDescent="0.2">
      <c r="A29" t="s">
        <v>743</v>
      </c>
      <c r="B29">
        <v>27</v>
      </c>
      <c r="C29" t="s">
        <v>739</v>
      </c>
      <c r="D29">
        <v>2018</v>
      </c>
      <c r="E29">
        <v>22</v>
      </c>
      <c r="F29" t="s">
        <v>1289</v>
      </c>
      <c r="G29" t="s">
        <v>1260</v>
      </c>
      <c r="H29" t="s">
        <v>1290</v>
      </c>
      <c r="I29" s="161" t="str">
        <f t="shared" si="0"/>
        <v>P</v>
      </c>
      <c r="J29" t="str">
        <f>IF(I29="H",COUNTIF($I$3:$I29,"H"),"")</f>
        <v/>
      </c>
      <c r="K29">
        <f>IF(I29="P",COUNTIF($I$3:$I29,"P"),"")</f>
        <v>6</v>
      </c>
      <c r="L29" s="162"/>
      <c r="M29" s="162"/>
      <c r="N29" s="162"/>
    </row>
    <row r="30" spans="1:14" x14ac:dyDescent="0.2">
      <c r="A30" t="s">
        <v>1291</v>
      </c>
      <c r="B30">
        <v>28</v>
      </c>
      <c r="C30" t="s">
        <v>739</v>
      </c>
      <c r="D30">
        <v>2018</v>
      </c>
      <c r="E30">
        <v>20</v>
      </c>
      <c r="F30" t="s">
        <v>1235</v>
      </c>
      <c r="G30" t="s">
        <v>1292</v>
      </c>
      <c r="H30" t="s">
        <v>1293</v>
      </c>
      <c r="I30" s="161" t="str">
        <f t="shared" si="0"/>
        <v>P</v>
      </c>
      <c r="J30" t="str">
        <f>IF(I30="H",COUNTIF($I$3:$I30,"H"),"")</f>
        <v/>
      </c>
      <c r="K30">
        <f>IF(I30="P",COUNTIF($I$3:$I30,"P"),"")</f>
        <v>7</v>
      </c>
      <c r="L30" s="162"/>
      <c r="M30" s="162"/>
      <c r="N30" s="162"/>
    </row>
    <row r="31" spans="1:14" x14ac:dyDescent="0.2">
      <c r="A31" t="s">
        <v>1294</v>
      </c>
      <c r="B31">
        <v>29</v>
      </c>
      <c r="C31" t="s">
        <v>114</v>
      </c>
      <c r="D31">
        <v>2018</v>
      </c>
      <c r="E31">
        <v>23</v>
      </c>
      <c r="F31" t="s">
        <v>1268</v>
      </c>
      <c r="G31" t="s">
        <v>1236</v>
      </c>
      <c r="H31" t="s">
        <v>1295</v>
      </c>
      <c r="I31" s="161" t="str">
        <f t="shared" si="0"/>
        <v>H</v>
      </c>
      <c r="J31">
        <f>IF(I31="H",COUNTIF($I$3:$I31,"H"),"")</f>
        <v>22</v>
      </c>
      <c r="K31" t="str">
        <f>IF(I31="P",COUNTIF($I$3:$I31,"P"),"")</f>
        <v/>
      </c>
      <c r="L31" s="162"/>
      <c r="M31" s="162"/>
      <c r="N31" s="162"/>
    </row>
    <row r="32" spans="1:14" x14ac:dyDescent="0.2">
      <c r="A32" t="s">
        <v>1296</v>
      </c>
      <c r="B32">
        <v>30</v>
      </c>
      <c r="C32" t="s">
        <v>429</v>
      </c>
      <c r="D32">
        <v>2018</v>
      </c>
      <c r="E32">
        <v>19</v>
      </c>
      <c r="F32" t="s">
        <v>1251</v>
      </c>
      <c r="G32" t="s">
        <v>1236</v>
      </c>
      <c r="H32" t="s">
        <v>1297</v>
      </c>
      <c r="I32" s="161" t="str">
        <f t="shared" si="0"/>
        <v>H</v>
      </c>
      <c r="J32">
        <f>IF(I32="H",COUNTIF($I$3:$I32,"H"),"")</f>
        <v>23</v>
      </c>
      <c r="K32" t="str">
        <f>IF(I32="P",COUNTIF($I$3:$I32,"P"),"")</f>
        <v/>
      </c>
      <c r="L32" s="162"/>
      <c r="M32" s="162"/>
      <c r="N32" s="162"/>
    </row>
    <row r="33" spans="1:14" x14ac:dyDescent="0.2">
      <c r="A33" t="s">
        <v>902</v>
      </c>
      <c r="B33">
        <v>31</v>
      </c>
      <c r="C33" t="s">
        <v>97</v>
      </c>
      <c r="D33">
        <v>2017</v>
      </c>
      <c r="E33">
        <v>25</v>
      </c>
      <c r="F33" t="s">
        <v>1246</v>
      </c>
      <c r="G33" t="s">
        <v>1260</v>
      </c>
      <c r="H33" t="s">
        <v>1298</v>
      </c>
      <c r="I33" s="161" t="str">
        <f t="shared" si="0"/>
        <v>H</v>
      </c>
      <c r="J33">
        <f>IF(I33="H",COUNTIF($I$3:$I33,"H"),"")</f>
        <v>24</v>
      </c>
      <c r="K33" t="str">
        <f>IF(I33="P",COUNTIF($I$3:$I33,"P"),"")</f>
        <v/>
      </c>
      <c r="L33" s="162"/>
      <c r="M33" s="162"/>
      <c r="N33" s="162"/>
    </row>
    <row r="34" spans="1:14" x14ac:dyDescent="0.2">
      <c r="A34" t="s">
        <v>799</v>
      </c>
      <c r="B34">
        <v>32</v>
      </c>
      <c r="C34" t="s">
        <v>114</v>
      </c>
      <c r="D34">
        <v>2019</v>
      </c>
      <c r="E34">
        <v>19</v>
      </c>
      <c r="F34" t="s">
        <v>1268</v>
      </c>
      <c r="G34" t="s">
        <v>1299</v>
      </c>
      <c r="H34" t="s">
        <v>1300</v>
      </c>
      <c r="I34" s="161" t="str">
        <f t="shared" si="0"/>
        <v>H</v>
      </c>
      <c r="J34">
        <f>IF(I34="H",COUNTIF($I$3:$I34,"H"),"")</f>
        <v>25</v>
      </c>
      <c r="K34" t="str">
        <f>IF(I34="P",COUNTIF($I$3:$I34,"P"),"")</f>
        <v/>
      </c>
      <c r="L34" s="162"/>
      <c r="M34" s="162"/>
      <c r="N34" s="162"/>
    </row>
    <row r="35" spans="1:14" x14ac:dyDescent="0.2">
      <c r="A35" t="s">
        <v>1301</v>
      </c>
      <c r="B35">
        <v>33</v>
      </c>
      <c r="C35" t="s">
        <v>114</v>
      </c>
      <c r="D35">
        <v>2019</v>
      </c>
      <c r="E35">
        <v>21</v>
      </c>
      <c r="F35" t="s">
        <v>1265</v>
      </c>
      <c r="G35" t="s">
        <v>1302</v>
      </c>
      <c r="H35" t="s">
        <v>1303</v>
      </c>
      <c r="I35" s="161" t="str">
        <f t="shared" si="0"/>
        <v>H</v>
      </c>
      <c r="J35">
        <f>IF(I35="H",COUNTIF($I$3:$I35,"H"),"")</f>
        <v>26</v>
      </c>
      <c r="K35" t="str">
        <f>IF(I35="P",COUNTIF($I$3:$I35,"P"),"")</f>
        <v/>
      </c>
      <c r="L35" s="162"/>
      <c r="M35" s="162"/>
      <c r="N35" s="162"/>
    </row>
    <row r="36" spans="1:14" x14ac:dyDescent="0.2">
      <c r="A36" t="s">
        <v>880</v>
      </c>
      <c r="B36">
        <v>34</v>
      </c>
      <c r="C36" t="s">
        <v>110</v>
      </c>
      <c r="D36">
        <v>2018</v>
      </c>
      <c r="E36">
        <v>21</v>
      </c>
      <c r="F36" t="s">
        <v>1304</v>
      </c>
      <c r="G36" t="s">
        <v>1305</v>
      </c>
      <c r="H36" t="s">
        <v>1306</v>
      </c>
      <c r="I36" s="161" t="str">
        <f t="shared" si="0"/>
        <v>H</v>
      </c>
      <c r="J36">
        <f>IF(I36="H",COUNTIF($I$3:$I36,"H"),"")</f>
        <v>27</v>
      </c>
      <c r="K36" t="str">
        <f>IF(I36="P",COUNTIF($I$3:$I36,"P"),"")</f>
        <v/>
      </c>
      <c r="L36" s="162"/>
      <c r="M36" s="162"/>
      <c r="N36" s="162"/>
    </row>
    <row r="37" spans="1:14" x14ac:dyDescent="0.2">
      <c r="A37" t="s">
        <v>881</v>
      </c>
      <c r="B37">
        <v>35</v>
      </c>
      <c r="C37" t="s">
        <v>739</v>
      </c>
      <c r="D37">
        <v>2018</v>
      </c>
      <c r="E37">
        <v>20</v>
      </c>
      <c r="F37" t="s">
        <v>1232</v>
      </c>
      <c r="G37" t="s">
        <v>1299</v>
      </c>
      <c r="H37" t="s">
        <v>1307</v>
      </c>
      <c r="I37" s="161" t="str">
        <f t="shared" si="0"/>
        <v>P</v>
      </c>
      <c r="J37" t="str">
        <f>IF(I37="H",COUNTIF($I$3:$I37,"H"),"")</f>
        <v/>
      </c>
      <c r="K37">
        <f>IF(I37="P",COUNTIF($I$3:$I37,"P"),"")</f>
        <v>8</v>
      </c>
      <c r="L37" s="162"/>
      <c r="M37" s="162"/>
      <c r="N37" s="162"/>
    </row>
    <row r="38" spans="1:14" x14ac:dyDescent="0.2">
      <c r="A38" t="s">
        <v>767</v>
      </c>
      <c r="B38">
        <v>36</v>
      </c>
      <c r="C38" t="s">
        <v>112</v>
      </c>
      <c r="D38">
        <v>2018</v>
      </c>
      <c r="E38">
        <v>21</v>
      </c>
      <c r="F38" t="s">
        <v>1304</v>
      </c>
      <c r="G38" t="s">
        <v>1266</v>
      </c>
      <c r="H38" t="s">
        <v>1308</v>
      </c>
      <c r="I38" s="161" t="str">
        <f t="shared" si="0"/>
        <v>H</v>
      </c>
      <c r="J38">
        <f>IF(I38="H",COUNTIF($I$3:$I38,"H"),"")</f>
        <v>28</v>
      </c>
      <c r="K38" t="str">
        <f>IF(I38="P",COUNTIF($I$3:$I38,"P"),"")</f>
        <v/>
      </c>
      <c r="L38" s="162"/>
      <c r="M38" s="162"/>
      <c r="N38" s="162"/>
    </row>
    <row r="39" spans="1:14" x14ac:dyDescent="0.2">
      <c r="A39" t="s">
        <v>540</v>
      </c>
      <c r="B39">
        <v>37</v>
      </c>
      <c r="C39" t="s">
        <v>114</v>
      </c>
      <c r="D39">
        <v>2017</v>
      </c>
      <c r="E39">
        <v>24</v>
      </c>
      <c r="F39" t="s">
        <v>1254</v>
      </c>
      <c r="G39" t="s">
        <v>1260</v>
      </c>
      <c r="H39" t="s">
        <v>1309</v>
      </c>
      <c r="I39" s="161" t="str">
        <f t="shared" si="0"/>
        <v>H</v>
      </c>
      <c r="J39">
        <f>IF(I39="H",COUNTIF($I$3:$I39,"H"),"")</f>
        <v>29</v>
      </c>
      <c r="K39" t="str">
        <f>IF(I39="P",COUNTIF($I$3:$I39,"P"),"")</f>
        <v/>
      </c>
      <c r="L39" s="162"/>
      <c r="M39" s="162"/>
      <c r="N39" s="162"/>
    </row>
    <row r="40" spans="1:14" x14ac:dyDescent="0.2">
      <c r="A40" t="s">
        <v>505</v>
      </c>
      <c r="B40">
        <v>38</v>
      </c>
      <c r="C40" t="s">
        <v>426</v>
      </c>
      <c r="D40">
        <v>2017</v>
      </c>
      <c r="E40">
        <v>24</v>
      </c>
      <c r="F40" t="s">
        <v>1235</v>
      </c>
      <c r="G40" t="s">
        <v>1260</v>
      </c>
      <c r="H40" t="s">
        <v>1310</v>
      </c>
      <c r="I40" s="161" t="str">
        <f t="shared" si="0"/>
        <v>H</v>
      </c>
      <c r="J40">
        <f>IF(I40="H",COUNTIF($I$3:$I40,"H"),"")</f>
        <v>30</v>
      </c>
      <c r="K40" t="str">
        <f>IF(I40="P",COUNTIF($I$3:$I40,"P"),"")</f>
        <v/>
      </c>
      <c r="L40" s="162"/>
      <c r="M40" s="162"/>
      <c r="N40" s="162"/>
    </row>
    <row r="41" spans="1:14" x14ac:dyDescent="0.2">
      <c r="A41" t="s">
        <v>874</v>
      </c>
      <c r="B41">
        <v>39</v>
      </c>
      <c r="C41" t="s">
        <v>739</v>
      </c>
      <c r="D41">
        <v>2020</v>
      </c>
      <c r="E41">
        <v>20</v>
      </c>
      <c r="F41" t="s">
        <v>1244</v>
      </c>
      <c r="G41" t="s">
        <v>1311</v>
      </c>
      <c r="H41" t="s">
        <v>1312</v>
      </c>
      <c r="I41" s="161" t="str">
        <f t="shared" si="0"/>
        <v>P</v>
      </c>
      <c r="J41" t="str">
        <f>IF(I41="H",COUNTIF($I$3:$I41,"H"),"")</f>
        <v/>
      </c>
      <c r="K41">
        <f>IF(I41="P",COUNTIF($I$3:$I41,"P"),"")</f>
        <v>9</v>
      </c>
      <c r="L41" s="162"/>
      <c r="M41" s="162"/>
      <c r="N41" s="162"/>
    </row>
    <row r="42" spans="1:14" x14ac:dyDescent="0.2">
      <c r="A42" t="s">
        <v>1313</v>
      </c>
      <c r="B42">
        <v>40</v>
      </c>
      <c r="C42" t="s">
        <v>739</v>
      </c>
      <c r="D42">
        <v>2017</v>
      </c>
      <c r="E42">
        <v>24</v>
      </c>
      <c r="F42" t="s">
        <v>1280</v>
      </c>
      <c r="G42" t="s">
        <v>1260</v>
      </c>
      <c r="H42" t="s">
        <v>1314</v>
      </c>
      <c r="I42" s="161" t="str">
        <f t="shared" si="0"/>
        <v>P</v>
      </c>
      <c r="J42" t="str">
        <f>IF(I42="H",COUNTIF($I$3:$I42,"H"),"")</f>
        <v/>
      </c>
      <c r="K42">
        <f>IF(I42="P",COUNTIF($I$3:$I42,"P"),"")</f>
        <v>10</v>
      </c>
      <c r="L42" s="162"/>
      <c r="M42" s="162"/>
      <c r="N42" s="162"/>
    </row>
    <row r="43" spans="1:14" x14ac:dyDescent="0.2">
      <c r="A43" t="s">
        <v>782</v>
      </c>
      <c r="B43">
        <v>41</v>
      </c>
      <c r="C43" t="s">
        <v>739</v>
      </c>
      <c r="D43">
        <v>2018</v>
      </c>
      <c r="E43">
        <v>21</v>
      </c>
      <c r="F43" t="s">
        <v>1280</v>
      </c>
      <c r="G43" t="s">
        <v>1305</v>
      </c>
      <c r="H43" t="s">
        <v>1315</v>
      </c>
      <c r="I43" s="161" t="str">
        <f t="shared" si="0"/>
        <v>P</v>
      </c>
      <c r="J43" t="str">
        <f>IF(I43="H",COUNTIF($I$3:$I43,"H"),"")</f>
        <v/>
      </c>
      <c r="K43">
        <f>IF(I43="P",COUNTIF($I$3:$I43,"P"),"")</f>
        <v>11</v>
      </c>
      <c r="L43" s="162"/>
      <c r="M43" s="162"/>
      <c r="N43" s="162"/>
    </row>
    <row r="44" spans="1:14" x14ac:dyDescent="0.2">
      <c r="A44" t="s">
        <v>1316</v>
      </c>
      <c r="B44">
        <v>42</v>
      </c>
      <c r="C44" t="s">
        <v>114</v>
      </c>
      <c r="D44">
        <v>2019</v>
      </c>
      <c r="E44">
        <v>18</v>
      </c>
      <c r="F44" t="s">
        <v>1251</v>
      </c>
      <c r="G44" t="s">
        <v>1311</v>
      </c>
      <c r="H44" t="s">
        <v>1317</v>
      </c>
      <c r="I44" s="161" t="str">
        <f t="shared" si="0"/>
        <v>H</v>
      </c>
      <c r="J44">
        <f>IF(I44="H",COUNTIF($I$3:$I44,"H"),"")</f>
        <v>31</v>
      </c>
      <c r="K44" t="str">
        <f>IF(I44="P",COUNTIF($I$3:$I44,"P"),"")</f>
        <v/>
      </c>
      <c r="L44" s="162"/>
      <c r="M44" s="162"/>
      <c r="N44" s="162"/>
    </row>
    <row r="45" spans="1:14" x14ac:dyDescent="0.2">
      <c r="A45" t="s">
        <v>778</v>
      </c>
      <c r="B45">
        <v>43</v>
      </c>
      <c r="C45" t="s">
        <v>1026</v>
      </c>
      <c r="D45">
        <v>2018</v>
      </c>
      <c r="E45">
        <v>22</v>
      </c>
      <c r="F45" t="s">
        <v>1241</v>
      </c>
      <c r="G45" t="s">
        <v>1305</v>
      </c>
      <c r="H45" t="s">
        <v>1318</v>
      </c>
      <c r="I45" s="161" t="str">
        <f t="shared" si="0"/>
        <v>H</v>
      </c>
      <c r="J45">
        <f>IF(I45="H",COUNTIF($I$3:$I45,"H"),"")</f>
        <v>32</v>
      </c>
      <c r="K45" t="str">
        <f>IF(I45="P",COUNTIF($I$3:$I45,"P"),"")</f>
        <v/>
      </c>
      <c r="L45" s="162"/>
      <c r="M45" s="162"/>
      <c r="N45" s="162"/>
    </row>
    <row r="46" spans="1:14" x14ac:dyDescent="0.2">
      <c r="A46" t="s">
        <v>1319</v>
      </c>
      <c r="B46">
        <v>44</v>
      </c>
      <c r="C46" t="s">
        <v>97</v>
      </c>
      <c r="D46">
        <v>2019</v>
      </c>
      <c r="E46">
        <v>21</v>
      </c>
      <c r="F46" t="s">
        <v>1287</v>
      </c>
      <c r="G46" t="s">
        <v>1299</v>
      </c>
      <c r="H46" t="s">
        <v>1320</v>
      </c>
      <c r="I46" s="161" t="str">
        <f t="shared" si="0"/>
        <v>H</v>
      </c>
      <c r="J46">
        <f>IF(I46="H",COUNTIF($I$3:$I46,"H"),"")</f>
        <v>33</v>
      </c>
      <c r="K46" t="str">
        <f>IF(I46="P",COUNTIF($I$3:$I46,"P"),"")</f>
        <v/>
      </c>
      <c r="L46" s="162"/>
      <c r="M46" s="162"/>
      <c r="N46" s="162"/>
    </row>
    <row r="47" spans="1:14" x14ac:dyDescent="0.2">
      <c r="A47" t="s">
        <v>798</v>
      </c>
      <c r="B47">
        <v>45</v>
      </c>
      <c r="C47" t="s">
        <v>429</v>
      </c>
      <c r="D47">
        <v>2019</v>
      </c>
      <c r="E47">
        <v>20</v>
      </c>
      <c r="F47" t="s">
        <v>1249</v>
      </c>
      <c r="G47" t="s">
        <v>1321</v>
      </c>
      <c r="H47" t="s">
        <v>1322</v>
      </c>
      <c r="I47" s="161" t="str">
        <f t="shared" si="0"/>
        <v>H</v>
      </c>
      <c r="J47">
        <f>IF(I47="H",COUNTIF($I$3:$I47,"H"),"")</f>
        <v>34</v>
      </c>
      <c r="K47" t="str">
        <f>IF(I47="P",COUNTIF($I$3:$I47,"P"),"")</f>
        <v/>
      </c>
      <c r="L47" s="162"/>
      <c r="M47" s="162"/>
      <c r="N47" s="162"/>
    </row>
    <row r="48" spans="1:14" x14ac:dyDescent="0.2">
      <c r="A48" t="s">
        <v>756</v>
      </c>
      <c r="B48">
        <v>46</v>
      </c>
      <c r="C48" t="s">
        <v>110</v>
      </c>
      <c r="D48">
        <v>2018</v>
      </c>
      <c r="E48">
        <v>22</v>
      </c>
      <c r="F48" t="s">
        <v>1323</v>
      </c>
      <c r="G48" t="s">
        <v>1236</v>
      </c>
      <c r="H48" t="s">
        <v>1324</v>
      </c>
      <c r="I48" s="161" t="str">
        <f t="shared" si="0"/>
        <v>H</v>
      </c>
      <c r="J48">
        <f>IF(I48="H",COUNTIF($I$3:$I48,"H"),"")</f>
        <v>35</v>
      </c>
      <c r="K48" t="str">
        <f>IF(I48="P",COUNTIF($I$3:$I48,"P"),"")</f>
        <v/>
      </c>
      <c r="L48" s="162"/>
      <c r="M48" s="162"/>
      <c r="N48" s="162"/>
    </row>
    <row r="49" spans="1:14" x14ac:dyDescent="0.2">
      <c r="A49" t="s">
        <v>774</v>
      </c>
      <c r="B49">
        <v>47</v>
      </c>
      <c r="C49" t="s">
        <v>114</v>
      </c>
      <c r="D49">
        <v>2018</v>
      </c>
      <c r="E49">
        <v>21</v>
      </c>
      <c r="F49" t="s">
        <v>1244</v>
      </c>
      <c r="G49" t="s">
        <v>1266</v>
      </c>
      <c r="H49" t="s">
        <v>1325</v>
      </c>
      <c r="I49" s="161" t="str">
        <f t="shared" si="0"/>
        <v>H</v>
      </c>
      <c r="J49">
        <f>IF(I49="H",COUNTIF($I$3:$I49,"H"),"")</f>
        <v>36</v>
      </c>
      <c r="K49" t="str">
        <f>IF(I49="P",COUNTIF($I$3:$I49,"P"),"")</f>
        <v/>
      </c>
      <c r="L49" s="162"/>
      <c r="M49" s="162"/>
      <c r="N49" s="162"/>
    </row>
    <row r="50" spans="1:14" x14ac:dyDescent="0.2">
      <c r="A50" t="s">
        <v>933</v>
      </c>
      <c r="B50">
        <v>48</v>
      </c>
      <c r="C50" t="s">
        <v>739</v>
      </c>
      <c r="D50">
        <v>2017</v>
      </c>
      <c r="E50">
        <v>23</v>
      </c>
      <c r="F50" t="s">
        <v>1289</v>
      </c>
      <c r="G50" t="s">
        <v>1262</v>
      </c>
      <c r="H50" t="s">
        <v>1326</v>
      </c>
      <c r="I50" s="161" t="str">
        <f t="shared" si="0"/>
        <v>P</v>
      </c>
      <c r="J50" t="str">
        <f>IF(I50="H",COUNTIF($I$3:$I50,"H"),"")</f>
        <v/>
      </c>
      <c r="K50">
        <f>IF(I50="P",COUNTIF($I$3:$I50,"P"),"")</f>
        <v>12</v>
      </c>
      <c r="L50" s="162"/>
      <c r="M50" s="162"/>
      <c r="N50" s="162"/>
    </row>
    <row r="51" spans="1:14" x14ac:dyDescent="0.2">
      <c r="A51" t="s">
        <v>1327</v>
      </c>
      <c r="B51">
        <v>49</v>
      </c>
      <c r="C51" t="s">
        <v>114</v>
      </c>
      <c r="D51">
        <v>2018</v>
      </c>
      <c r="E51">
        <v>22</v>
      </c>
      <c r="F51" t="s">
        <v>1289</v>
      </c>
      <c r="G51" t="s">
        <v>1236</v>
      </c>
      <c r="H51" t="s">
        <v>1328</v>
      </c>
      <c r="I51" s="161" t="str">
        <f t="shared" si="0"/>
        <v>H</v>
      </c>
      <c r="J51">
        <f>IF(I51="H",COUNTIF($I$3:$I51,"H"),"")</f>
        <v>37</v>
      </c>
      <c r="K51" t="str">
        <f>IF(I51="P",COUNTIF($I$3:$I51,"P"),"")</f>
        <v/>
      </c>
      <c r="L51" s="162"/>
      <c r="M51" s="162"/>
      <c r="N51" s="162"/>
    </row>
    <row r="52" spans="1:14" x14ac:dyDescent="0.2">
      <c r="A52" t="s">
        <v>1329</v>
      </c>
      <c r="B52">
        <v>50</v>
      </c>
      <c r="C52" t="s">
        <v>114</v>
      </c>
      <c r="D52">
        <v>2020</v>
      </c>
      <c r="E52">
        <v>18</v>
      </c>
      <c r="F52" t="s">
        <v>1282</v>
      </c>
      <c r="G52" t="s">
        <v>1302</v>
      </c>
      <c r="H52" t="s">
        <v>1330</v>
      </c>
      <c r="I52" s="161" t="str">
        <f t="shared" si="0"/>
        <v>H</v>
      </c>
      <c r="J52">
        <f>IF(I52="H",COUNTIF($I$3:$I52,"H"),"")</f>
        <v>38</v>
      </c>
      <c r="K52" t="str">
        <f>IF(I52="P",COUNTIF($I$3:$I52,"P"),"")</f>
        <v/>
      </c>
      <c r="L52" s="162"/>
      <c r="M52" s="162"/>
      <c r="N52" s="162"/>
    </row>
    <row r="53" spans="1:14" x14ac:dyDescent="0.2">
      <c r="A53" t="s">
        <v>1331</v>
      </c>
      <c r="B53">
        <v>51</v>
      </c>
      <c r="C53" t="s">
        <v>116</v>
      </c>
      <c r="D53">
        <v>2017</v>
      </c>
      <c r="E53">
        <v>23</v>
      </c>
      <c r="F53" t="s">
        <v>1323</v>
      </c>
      <c r="G53" t="s">
        <v>1236</v>
      </c>
      <c r="H53" t="s">
        <v>1332</v>
      </c>
      <c r="I53" s="161" t="str">
        <f t="shared" si="0"/>
        <v>H</v>
      </c>
      <c r="J53">
        <f>IF(I53="H",COUNTIF($I$3:$I53,"H"),"")</f>
        <v>39</v>
      </c>
      <c r="K53" t="str">
        <f>IF(I53="P",COUNTIF($I$3:$I53,"P"),"")</f>
        <v/>
      </c>
      <c r="L53" s="162"/>
      <c r="M53" s="162"/>
      <c r="N53" s="162"/>
    </row>
    <row r="54" spans="1:14" x14ac:dyDescent="0.2">
      <c r="A54" t="s">
        <v>793</v>
      </c>
      <c r="B54">
        <v>52</v>
      </c>
      <c r="C54" t="s">
        <v>112</v>
      </c>
      <c r="D54">
        <v>2018</v>
      </c>
      <c r="E54">
        <v>21</v>
      </c>
      <c r="F54" t="s">
        <v>1333</v>
      </c>
      <c r="G54" t="s">
        <v>1266</v>
      </c>
      <c r="H54" t="s">
        <v>1334</v>
      </c>
      <c r="I54" s="161" t="str">
        <f t="shared" si="0"/>
        <v>H</v>
      </c>
      <c r="J54">
        <f>IF(I54="H",COUNTIF($I$3:$I54,"H"),"")</f>
        <v>40</v>
      </c>
      <c r="K54" t="str">
        <f>IF(I54="P",COUNTIF($I$3:$I54,"P"),"")</f>
        <v/>
      </c>
      <c r="L54" s="162"/>
      <c r="M54" s="162"/>
      <c r="N54" s="162"/>
    </row>
    <row r="55" spans="1:14" x14ac:dyDescent="0.2">
      <c r="A55" t="s">
        <v>1335</v>
      </c>
      <c r="B55">
        <v>53</v>
      </c>
      <c r="C55" t="s">
        <v>739</v>
      </c>
      <c r="D55">
        <v>2019</v>
      </c>
      <c r="E55">
        <v>19</v>
      </c>
      <c r="F55" t="s">
        <v>1287</v>
      </c>
      <c r="G55" t="s">
        <v>1336</v>
      </c>
      <c r="H55" t="s">
        <v>1337</v>
      </c>
      <c r="I55" s="161" t="str">
        <f t="shared" si="0"/>
        <v>P</v>
      </c>
      <c r="J55" t="str">
        <f>IF(I55="H",COUNTIF($I$3:$I55,"H"),"")</f>
        <v/>
      </c>
      <c r="K55">
        <f>IF(I55="P",COUNTIF($I$3:$I55,"P"),"")</f>
        <v>13</v>
      </c>
      <c r="L55" s="162"/>
      <c r="M55" s="162"/>
      <c r="N55" s="162"/>
    </row>
    <row r="56" spans="1:14" x14ac:dyDescent="0.2">
      <c r="A56" t="s">
        <v>795</v>
      </c>
      <c r="B56">
        <v>54</v>
      </c>
      <c r="C56" t="s">
        <v>116</v>
      </c>
      <c r="D56">
        <v>2021</v>
      </c>
      <c r="E56">
        <v>17</v>
      </c>
      <c r="F56" t="s">
        <v>1333</v>
      </c>
      <c r="G56" t="s">
        <v>1302</v>
      </c>
      <c r="H56" t="s">
        <v>1338</v>
      </c>
      <c r="I56" s="161" t="str">
        <f t="shared" si="0"/>
        <v>H</v>
      </c>
      <c r="J56">
        <f>IF(I56="H",COUNTIF($I$3:$I56,"H"),"")</f>
        <v>41</v>
      </c>
      <c r="K56" t="str">
        <f>IF(I56="P",COUNTIF($I$3:$I56,"P"),"")</f>
        <v/>
      </c>
      <c r="L56" s="162"/>
      <c r="M56" s="162"/>
      <c r="N56" s="162"/>
    </row>
    <row r="57" spans="1:14" x14ac:dyDescent="0.2">
      <c r="A57" t="s">
        <v>1339</v>
      </c>
      <c r="B57">
        <v>55</v>
      </c>
      <c r="C57" t="s">
        <v>114</v>
      </c>
      <c r="D57">
        <v>2018</v>
      </c>
      <c r="E57">
        <v>22</v>
      </c>
      <c r="F57" t="s">
        <v>1249</v>
      </c>
      <c r="G57" t="s">
        <v>1292</v>
      </c>
      <c r="H57" t="s">
        <v>1340</v>
      </c>
      <c r="I57" s="161" t="str">
        <f t="shared" si="0"/>
        <v>H</v>
      </c>
      <c r="J57">
        <f>IF(I57="H",COUNTIF($I$3:$I57,"H"),"")</f>
        <v>42</v>
      </c>
      <c r="K57" t="str">
        <f>IF(I57="P",COUNTIF($I$3:$I57,"P"),"")</f>
        <v/>
      </c>
      <c r="L57" s="162"/>
      <c r="M57" s="162"/>
      <c r="N57" s="162"/>
    </row>
    <row r="58" spans="1:14" x14ac:dyDescent="0.2">
      <c r="A58" t="s">
        <v>1341</v>
      </c>
      <c r="B58">
        <v>56</v>
      </c>
      <c r="C58" t="s">
        <v>741</v>
      </c>
      <c r="D58">
        <v>2020</v>
      </c>
      <c r="E58">
        <v>18</v>
      </c>
      <c r="F58" t="s">
        <v>1229</v>
      </c>
      <c r="G58" t="s">
        <v>1342</v>
      </c>
      <c r="H58" t="s">
        <v>1343</v>
      </c>
      <c r="I58" s="161" t="str">
        <f t="shared" si="0"/>
        <v>P</v>
      </c>
      <c r="J58" t="str">
        <f>IF(I58="H",COUNTIF($I$3:$I58,"H"),"")</f>
        <v/>
      </c>
      <c r="K58">
        <f>IF(I58="P",COUNTIF($I$3:$I58,"P"),"")</f>
        <v>14</v>
      </c>
      <c r="L58" s="162"/>
      <c r="M58" s="162"/>
      <c r="N58" s="162"/>
    </row>
    <row r="59" spans="1:14" x14ac:dyDescent="0.2">
      <c r="A59" t="s">
        <v>1344</v>
      </c>
      <c r="B59">
        <v>57</v>
      </c>
      <c r="C59" t="s">
        <v>112</v>
      </c>
      <c r="D59">
        <v>2018</v>
      </c>
      <c r="E59">
        <v>23</v>
      </c>
      <c r="F59" t="s">
        <v>1282</v>
      </c>
      <c r="G59" t="s">
        <v>1266</v>
      </c>
      <c r="H59" t="s">
        <v>1345</v>
      </c>
      <c r="I59" s="161" t="str">
        <f t="shared" si="0"/>
        <v>H</v>
      </c>
      <c r="J59">
        <f>IF(I59="H",COUNTIF($I$3:$I59,"H"),"")</f>
        <v>43</v>
      </c>
      <c r="K59" t="str">
        <f>IF(I59="P",COUNTIF($I$3:$I59,"P"),"")</f>
        <v/>
      </c>
      <c r="L59" s="162"/>
      <c r="M59" s="162"/>
      <c r="N59" s="162"/>
    </row>
    <row r="60" spans="1:14" x14ac:dyDescent="0.2">
      <c r="A60" t="s">
        <v>755</v>
      </c>
      <c r="B60">
        <v>58</v>
      </c>
      <c r="C60" t="s">
        <v>114</v>
      </c>
      <c r="D60">
        <v>2017</v>
      </c>
      <c r="E60">
        <v>23</v>
      </c>
      <c r="F60" t="s">
        <v>1271</v>
      </c>
      <c r="G60" t="s">
        <v>1346</v>
      </c>
      <c r="H60" t="s">
        <v>1347</v>
      </c>
      <c r="I60" s="161" t="str">
        <f t="shared" si="0"/>
        <v>H</v>
      </c>
      <c r="J60">
        <f>IF(I60="H",COUNTIF($I$3:$I60,"H"),"")</f>
        <v>44</v>
      </c>
      <c r="K60" t="str">
        <f>IF(I60="P",COUNTIF($I$3:$I60,"P"),"")</f>
        <v/>
      </c>
      <c r="L60" s="162"/>
      <c r="M60" s="162"/>
      <c r="N60" s="162"/>
    </row>
    <row r="61" spans="1:14" x14ac:dyDescent="0.2">
      <c r="A61" t="s">
        <v>1348</v>
      </c>
      <c r="B61">
        <v>59</v>
      </c>
      <c r="C61" t="s">
        <v>739</v>
      </c>
      <c r="D61">
        <v>2018</v>
      </c>
      <c r="E61">
        <v>23</v>
      </c>
      <c r="F61" t="s">
        <v>1238</v>
      </c>
      <c r="G61" t="s">
        <v>1305</v>
      </c>
      <c r="H61" t="s">
        <v>1349</v>
      </c>
      <c r="I61" s="161" t="str">
        <f t="shared" si="0"/>
        <v>P</v>
      </c>
      <c r="J61" t="str">
        <f>IF(I61="H",COUNTIF($I$3:$I61,"H"),"")</f>
        <v/>
      </c>
      <c r="K61">
        <f>IF(I61="P",COUNTIF($I$3:$I61,"P"),"")</f>
        <v>15</v>
      </c>
      <c r="L61" s="162"/>
      <c r="M61" s="162"/>
      <c r="N61" s="162"/>
    </row>
    <row r="62" spans="1:14" x14ac:dyDescent="0.2">
      <c r="A62" t="s">
        <v>1350</v>
      </c>
      <c r="B62">
        <v>60</v>
      </c>
      <c r="C62" t="s">
        <v>97</v>
      </c>
      <c r="D62">
        <v>2018</v>
      </c>
      <c r="E62">
        <v>21</v>
      </c>
      <c r="F62" t="s">
        <v>1232</v>
      </c>
      <c r="G62" t="s">
        <v>1351</v>
      </c>
      <c r="H62" t="s">
        <v>1352</v>
      </c>
      <c r="I62" s="161" t="str">
        <f t="shared" si="0"/>
        <v>H</v>
      </c>
      <c r="J62">
        <f>IF(I62="H",COUNTIF($I$3:$I62,"H"),"")</f>
        <v>45</v>
      </c>
      <c r="K62" t="str">
        <f>IF(I62="P",COUNTIF($I$3:$I62,"P"),"")</f>
        <v/>
      </c>
      <c r="L62" s="162"/>
      <c r="M62" s="162"/>
      <c r="N62" s="162"/>
    </row>
    <row r="63" spans="1:14" x14ac:dyDescent="0.2">
      <c r="A63" t="s">
        <v>932</v>
      </c>
      <c r="B63">
        <v>61</v>
      </c>
      <c r="C63" t="s">
        <v>739</v>
      </c>
      <c r="D63">
        <v>2017</v>
      </c>
      <c r="E63">
        <v>23</v>
      </c>
      <c r="F63" t="s">
        <v>1304</v>
      </c>
      <c r="G63" t="s">
        <v>1262</v>
      </c>
      <c r="H63" t="s">
        <v>1353</v>
      </c>
      <c r="I63" s="161" t="str">
        <f t="shared" si="0"/>
        <v>P</v>
      </c>
      <c r="J63" t="str">
        <f>IF(I63="H",COUNTIF($I$3:$I63,"H"),"")</f>
        <v/>
      </c>
      <c r="K63">
        <f>IF(I63="P",COUNTIF($I$3:$I63,"P"),"")</f>
        <v>16</v>
      </c>
      <c r="L63" s="162"/>
      <c r="M63" s="162"/>
      <c r="N63" s="162"/>
    </row>
    <row r="64" spans="1:14" x14ac:dyDescent="0.2">
      <c r="A64" t="s">
        <v>780</v>
      </c>
      <c r="B64">
        <v>62</v>
      </c>
      <c r="C64" t="s">
        <v>112</v>
      </c>
      <c r="D64">
        <v>2019</v>
      </c>
      <c r="E64">
        <v>20</v>
      </c>
      <c r="F64" t="s">
        <v>1287</v>
      </c>
      <c r="G64" t="s">
        <v>1242</v>
      </c>
      <c r="H64" t="s">
        <v>1354</v>
      </c>
      <c r="I64" s="161" t="str">
        <f t="shared" si="0"/>
        <v>H</v>
      </c>
      <c r="J64">
        <f>IF(I64="H",COUNTIF($I$3:$I64,"H"),"")</f>
        <v>46</v>
      </c>
      <c r="K64" t="str">
        <f>IF(I64="P",COUNTIF($I$3:$I64,"P"),"")</f>
        <v/>
      </c>
      <c r="L64" s="162"/>
      <c r="M64" s="162"/>
      <c r="N64" s="162"/>
    </row>
    <row r="65" spans="1:14" x14ac:dyDescent="0.2">
      <c r="A65" t="s">
        <v>763</v>
      </c>
      <c r="B65">
        <v>63</v>
      </c>
      <c r="C65" t="s">
        <v>114</v>
      </c>
      <c r="D65">
        <v>2019</v>
      </c>
      <c r="E65">
        <v>22</v>
      </c>
      <c r="F65" t="s">
        <v>1333</v>
      </c>
      <c r="G65" t="s">
        <v>1355</v>
      </c>
      <c r="H65" t="s">
        <v>1356</v>
      </c>
      <c r="I65" s="161" t="str">
        <f t="shared" si="0"/>
        <v>H</v>
      </c>
      <c r="J65">
        <f>IF(I65="H",COUNTIF($I$3:$I65,"H"),"")</f>
        <v>47</v>
      </c>
      <c r="K65" t="str">
        <f>IF(I65="P",COUNTIF($I$3:$I65,"P"),"")</f>
        <v/>
      </c>
      <c r="L65" s="162"/>
      <c r="M65" s="162"/>
      <c r="N65" s="162"/>
    </row>
    <row r="66" spans="1:14" x14ac:dyDescent="0.2">
      <c r="A66" t="s">
        <v>1357</v>
      </c>
      <c r="B66">
        <v>64</v>
      </c>
      <c r="C66" t="s">
        <v>110</v>
      </c>
      <c r="D66">
        <v>2021</v>
      </c>
      <c r="E66">
        <v>16</v>
      </c>
      <c r="F66" t="s">
        <v>1251</v>
      </c>
      <c r="G66" t="s">
        <v>1358</v>
      </c>
      <c r="H66" t="s">
        <v>1359</v>
      </c>
      <c r="I66" s="161" t="str">
        <f t="shared" si="0"/>
        <v>H</v>
      </c>
      <c r="J66">
        <f>IF(I66="H",COUNTIF($I$3:$I66,"H"),"")</f>
        <v>48</v>
      </c>
      <c r="K66" t="str">
        <f>IF(I66="P",COUNTIF($I$3:$I66,"P"),"")</f>
        <v/>
      </c>
      <c r="L66" s="162"/>
      <c r="M66" s="162"/>
      <c r="N66" s="162"/>
    </row>
    <row r="67" spans="1:14" x14ac:dyDescent="0.2">
      <c r="A67" t="s">
        <v>785</v>
      </c>
      <c r="B67">
        <v>65</v>
      </c>
      <c r="C67" t="s">
        <v>741</v>
      </c>
      <c r="D67">
        <v>2020</v>
      </c>
      <c r="E67">
        <v>19</v>
      </c>
      <c r="F67" t="s">
        <v>1251</v>
      </c>
      <c r="G67" t="s">
        <v>1311</v>
      </c>
      <c r="H67" t="s">
        <v>1360</v>
      </c>
      <c r="I67" s="161" t="str">
        <f t="shared" ref="I67:I102" si="1">IF(C67="LHP","P",IF(C67="RHP","P",IF(C67=0,"","H")))</f>
        <v>P</v>
      </c>
      <c r="J67" t="str">
        <f>IF(I67="H",COUNTIF($I$3:$I67,"H"),"")</f>
        <v/>
      </c>
      <c r="K67">
        <f>IF(I67="P",COUNTIF($I$3:$I67,"P"),"")</f>
        <v>17</v>
      </c>
      <c r="L67" s="162"/>
      <c r="M67" s="162"/>
      <c r="N67" s="162"/>
    </row>
    <row r="68" spans="1:14" x14ac:dyDescent="0.2">
      <c r="A68" t="s">
        <v>1361</v>
      </c>
      <c r="B68">
        <v>66</v>
      </c>
      <c r="C68" t="s">
        <v>739</v>
      </c>
      <c r="D68">
        <v>2019</v>
      </c>
      <c r="E68">
        <v>20</v>
      </c>
      <c r="F68" t="s">
        <v>1241</v>
      </c>
      <c r="G68" t="s">
        <v>1362</v>
      </c>
      <c r="H68" t="s">
        <v>1363</v>
      </c>
      <c r="I68" s="161" t="str">
        <f t="shared" si="1"/>
        <v>P</v>
      </c>
      <c r="J68" t="str">
        <f>IF(I68="H",COUNTIF($I$3:$I68,"H"),"")</f>
        <v/>
      </c>
      <c r="K68">
        <f>IF(I68="P",COUNTIF($I$3:$I68,"P"),"")</f>
        <v>18</v>
      </c>
      <c r="L68" s="162"/>
      <c r="M68" s="162"/>
      <c r="N68" s="162"/>
    </row>
    <row r="69" spans="1:14" x14ac:dyDescent="0.2">
      <c r="A69" t="s">
        <v>1021</v>
      </c>
      <c r="B69">
        <v>67</v>
      </c>
      <c r="C69" t="s">
        <v>741</v>
      </c>
      <c r="D69">
        <v>2017</v>
      </c>
      <c r="E69">
        <v>21</v>
      </c>
      <c r="F69" t="s">
        <v>1364</v>
      </c>
      <c r="G69" t="s">
        <v>1365</v>
      </c>
      <c r="H69" t="s">
        <v>1366</v>
      </c>
      <c r="I69" s="161" t="str">
        <f t="shared" si="1"/>
        <v>P</v>
      </c>
      <c r="J69" t="str">
        <f>IF(I69="H",COUNTIF($I$3:$I69,"H"),"")</f>
        <v/>
      </c>
      <c r="K69">
        <f>IF(I69="P",COUNTIF($I$3:$I69,"P"),"")</f>
        <v>19</v>
      </c>
      <c r="L69" s="162"/>
      <c r="M69" s="162"/>
      <c r="N69" s="162"/>
    </row>
    <row r="70" spans="1:14" x14ac:dyDescent="0.2">
      <c r="A70" t="s">
        <v>794</v>
      </c>
      <c r="B70">
        <v>68</v>
      </c>
      <c r="C70" t="s">
        <v>741</v>
      </c>
      <c r="D70">
        <v>2018</v>
      </c>
      <c r="E70">
        <v>20</v>
      </c>
      <c r="F70" t="s">
        <v>1254</v>
      </c>
      <c r="G70" t="s">
        <v>1305</v>
      </c>
      <c r="H70" t="s">
        <v>1367</v>
      </c>
      <c r="I70" s="161" t="str">
        <f t="shared" si="1"/>
        <v>P</v>
      </c>
      <c r="J70" t="str">
        <f>IF(I70="H",COUNTIF($I$3:$I70,"H"),"")</f>
        <v/>
      </c>
      <c r="K70">
        <f>IF(I70="P",COUNTIF($I$3:$I70,"P"),"")</f>
        <v>20</v>
      </c>
      <c r="L70" s="162"/>
      <c r="M70" s="162"/>
      <c r="N70" s="162"/>
    </row>
    <row r="71" spans="1:14" x14ac:dyDescent="0.2">
      <c r="A71" t="s">
        <v>1368</v>
      </c>
      <c r="B71">
        <v>69</v>
      </c>
      <c r="C71" t="s">
        <v>114</v>
      </c>
      <c r="D71">
        <v>2020</v>
      </c>
      <c r="E71">
        <v>19</v>
      </c>
      <c r="F71" t="s">
        <v>1254</v>
      </c>
      <c r="G71" t="s">
        <v>1369</v>
      </c>
      <c r="H71" t="s">
        <v>1370</v>
      </c>
      <c r="I71" s="161" t="str">
        <f t="shared" si="1"/>
        <v>H</v>
      </c>
      <c r="J71">
        <f>IF(I71="H",COUNTIF($I$3:$I71,"H"),"")</f>
        <v>49</v>
      </c>
      <c r="K71" t="str">
        <f>IF(I71="P",COUNTIF($I$3:$I71,"P"),"")</f>
        <v/>
      </c>
      <c r="L71" s="162"/>
      <c r="M71" s="162"/>
      <c r="N71" s="162"/>
    </row>
    <row r="72" spans="1:14" x14ac:dyDescent="0.2">
      <c r="A72" t="s">
        <v>1371</v>
      </c>
      <c r="B72">
        <v>70</v>
      </c>
      <c r="C72" t="s">
        <v>114</v>
      </c>
      <c r="D72">
        <v>2018</v>
      </c>
      <c r="E72">
        <v>22</v>
      </c>
      <c r="F72" t="s">
        <v>1372</v>
      </c>
      <c r="G72" t="s">
        <v>1373</v>
      </c>
      <c r="H72" t="s">
        <v>1374</v>
      </c>
      <c r="I72" s="161" t="str">
        <f t="shared" si="1"/>
        <v>H</v>
      </c>
      <c r="J72">
        <f>IF(I72="H",COUNTIF($I$3:$I72,"H"),"")</f>
        <v>50</v>
      </c>
      <c r="K72" t="str">
        <f>IF(I72="P",COUNTIF($I$3:$I72,"P"),"")</f>
        <v/>
      </c>
      <c r="L72" s="162"/>
      <c r="M72" s="162"/>
      <c r="N72" s="162"/>
    </row>
    <row r="73" spans="1:14" x14ac:dyDescent="0.2">
      <c r="A73" t="s">
        <v>1375</v>
      </c>
      <c r="B73">
        <v>71</v>
      </c>
      <c r="C73" t="s">
        <v>741</v>
      </c>
      <c r="D73">
        <v>2019</v>
      </c>
      <c r="E73">
        <v>21</v>
      </c>
      <c r="F73" t="s">
        <v>1323</v>
      </c>
      <c r="G73" t="s">
        <v>1362</v>
      </c>
      <c r="H73" t="s">
        <v>1376</v>
      </c>
      <c r="I73" s="161" t="str">
        <f t="shared" si="1"/>
        <v>P</v>
      </c>
      <c r="J73" t="str">
        <f>IF(I73="H",COUNTIF($I$3:$I73,"H"),"")</f>
        <v/>
      </c>
      <c r="K73">
        <f>IF(I73="P",COUNTIF($I$3:$I73,"P"),"")</f>
        <v>21</v>
      </c>
      <c r="L73" s="162"/>
      <c r="M73" s="162"/>
      <c r="N73" s="162"/>
    </row>
    <row r="74" spans="1:14" x14ac:dyDescent="0.2">
      <c r="A74" t="s">
        <v>1377</v>
      </c>
      <c r="B74">
        <v>72</v>
      </c>
      <c r="C74" t="s">
        <v>114</v>
      </c>
      <c r="D74">
        <v>2020</v>
      </c>
      <c r="E74">
        <v>18</v>
      </c>
      <c r="F74" t="s">
        <v>1364</v>
      </c>
      <c r="G74" t="s">
        <v>1378</v>
      </c>
      <c r="H74" t="s">
        <v>1379</v>
      </c>
      <c r="I74" s="161" t="str">
        <f t="shared" si="1"/>
        <v>H</v>
      </c>
      <c r="J74">
        <f>IF(I74="H",COUNTIF($I$3:$I74,"H"),"")</f>
        <v>51</v>
      </c>
      <c r="K74" t="str">
        <f>IF(I74="P",COUNTIF($I$3:$I74,"P"),"")</f>
        <v/>
      </c>
      <c r="L74" s="162"/>
      <c r="M74" s="162"/>
      <c r="N74" s="162"/>
    </row>
    <row r="75" spans="1:14" x14ac:dyDescent="0.2">
      <c r="A75" t="s">
        <v>1380</v>
      </c>
      <c r="B75">
        <v>73</v>
      </c>
      <c r="C75" t="s">
        <v>739</v>
      </c>
      <c r="D75">
        <v>2018</v>
      </c>
      <c r="E75">
        <v>21</v>
      </c>
      <c r="F75" t="s">
        <v>1333</v>
      </c>
      <c r="G75" t="s">
        <v>1299</v>
      </c>
      <c r="H75" t="s">
        <v>1381</v>
      </c>
      <c r="I75" s="161" t="str">
        <f t="shared" si="1"/>
        <v>P</v>
      </c>
      <c r="J75" t="str">
        <f>IF(I75="H",COUNTIF($I$3:$I75,"H"),"")</f>
        <v/>
      </c>
      <c r="K75">
        <f>IF(I75="P",COUNTIF($I$3:$I75,"P"),"")</f>
        <v>22</v>
      </c>
      <c r="L75" s="162"/>
      <c r="M75" s="162"/>
      <c r="N75" s="162"/>
    </row>
    <row r="76" spans="1:14" x14ac:dyDescent="0.2">
      <c r="A76" t="s">
        <v>1382</v>
      </c>
      <c r="B76">
        <v>74</v>
      </c>
      <c r="C76" t="s">
        <v>112</v>
      </c>
      <c r="D76">
        <v>2017</v>
      </c>
      <c r="E76">
        <v>24</v>
      </c>
      <c r="F76" t="s">
        <v>1280</v>
      </c>
      <c r="G76" t="s">
        <v>1236</v>
      </c>
      <c r="H76" t="s">
        <v>1383</v>
      </c>
      <c r="I76" s="161" t="str">
        <f t="shared" si="1"/>
        <v>H</v>
      </c>
      <c r="J76">
        <f>IF(I76="H",COUNTIF($I$3:$I76,"H"),"")</f>
        <v>52</v>
      </c>
      <c r="K76" t="str">
        <f>IF(I76="P",COUNTIF($I$3:$I76,"P"),"")</f>
        <v/>
      </c>
      <c r="L76" s="162"/>
      <c r="M76" s="162"/>
      <c r="N76" s="162"/>
    </row>
    <row r="77" spans="1:14" x14ac:dyDescent="0.2">
      <c r="A77" t="s">
        <v>1384</v>
      </c>
      <c r="B77">
        <v>75</v>
      </c>
      <c r="C77" t="s">
        <v>741</v>
      </c>
      <c r="D77">
        <v>2019</v>
      </c>
      <c r="E77">
        <v>20</v>
      </c>
      <c r="F77" t="s">
        <v>1251</v>
      </c>
      <c r="G77" t="s">
        <v>1336</v>
      </c>
      <c r="H77" t="s">
        <v>1385</v>
      </c>
      <c r="I77" s="161" t="str">
        <f t="shared" si="1"/>
        <v>P</v>
      </c>
      <c r="J77" t="str">
        <f>IF(I77="H",COUNTIF($I$3:$I77,"H"),"")</f>
        <v/>
      </c>
      <c r="K77">
        <f>IF(I77="P",COUNTIF($I$3:$I77,"P"),"")</f>
        <v>23</v>
      </c>
      <c r="L77" s="162"/>
      <c r="M77" s="162"/>
      <c r="N77" s="162"/>
    </row>
    <row r="78" spans="1:14" x14ac:dyDescent="0.2">
      <c r="A78" t="s">
        <v>912</v>
      </c>
      <c r="B78">
        <v>76</v>
      </c>
      <c r="C78" t="s">
        <v>112</v>
      </c>
      <c r="D78">
        <v>2017</v>
      </c>
      <c r="E78">
        <v>24</v>
      </c>
      <c r="F78" t="s">
        <v>1265</v>
      </c>
      <c r="G78" t="s">
        <v>1260</v>
      </c>
      <c r="H78" t="s">
        <v>1386</v>
      </c>
      <c r="I78" s="161" t="str">
        <f t="shared" si="1"/>
        <v>H</v>
      </c>
      <c r="J78">
        <f>IF(I78="H",COUNTIF($I$3:$I78,"H"),"")</f>
        <v>53</v>
      </c>
      <c r="K78" t="str">
        <f>IF(I78="P",COUNTIF($I$3:$I78,"P"),"")</f>
        <v/>
      </c>
      <c r="L78" s="162"/>
      <c r="M78" s="162"/>
      <c r="N78" s="162"/>
    </row>
    <row r="79" spans="1:14" x14ac:dyDescent="0.2">
      <c r="A79" t="s">
        <v>1387</v>
      </c>
      <c r="B79">
        <v>77</v>
      </c>
      <c r="C79" t="s">
        <v>97</v>
      </c>
      <c r="D79">
        <v>2017</v>
      </c>
      <c r="E79">
        <v>21</v>
      </c>
      <c r="F79" t="s">
        <v>1388</v>
      </c>
      <c r="G79" t="s">
        <v>1389</v>
      </c>
      <c r="H79" t="s">
        <v>1390</v>
      </c>
      <c r="I79" s="161" t="str">
        <f t="shared" si="1"/>
        <v>H</v>
      </c>
      <c r="J79">
        <f>IF(I79="H",COUNTIF($I$3:$I79,"H"),"")</f>
        <v>54</v>
      </c>
      <c r="K79" t="str">
        <f>IF(I79="P",COUNTIF($I$3:$I79,"P"),"")</f>
        <v/>
      </c>
      <c r="L79" s="162"/>
      <c r="M79" s="162"/>
      <c r="N79" s="162"/>
    </row>
    <row r="80" spans="1:14" x14ac:dyDescent="0.2">
      <c r="A80" t="s">
        <v>875</v>
      </c>
      <c r="B80">
        <v>78</v>
      </c>
      <c r="C80" t="s">
        <v>116</v>
      </c>
      <c r="D80">
        <v>2019</v>
      </c>
      <c r="E80">
        <v>20</v>
      </c>
      <c r="F80" t="s">
        <v>1251</v>
      </c>
      <c r="G80" t="s">
        <v>1247</v>
      </c>
      <c r="H80" t="s">
        <v>1391</v>
      </c>
      <c r="I80" s="161" t="str">
        <f t="shared" si="1"/>
        <v>H</v>
      </c>
      <c r="J80">
        <f>IF(I80="H",COUNTIF($I$3:$I80,"H"),"")</f>
        <v>55</v>
      </c>
      <c r="K80" t="str">
        <f>IF(I80="P",COUNTIF($I$3:$I80,"P"),"")</f>
        <v/>
      </c>
      <c r="L80" s="162"/>
      <c r="M80" s="162"/>
      <c r="N80" s="162"/>
    </row>
    <row r="81" spans="1:14" x14ac:dyDescent="0.2">
      <c r="A81" t="s">
        <v>1392</v>
      </c>
      <c r="B81">
        <v>79</v>
      </c>
      <c r="C81" t="s">
        <v>114</v>
      </c>
      <c r="D81">
        <v>2018</v>
      </c>
      <c r="E81">
        <v>22</v>
      </c>
      <c r="F81" t="s">
        <v>1268</v>
      </c>
      <c r="G81" t="s">
        <v>1393</v>
      </c>
      <c r="H81" t="s">
        <v>1394</v>
      </c>
      <c r="I81" s="161" t="str">
        <f t="shared" si="1"/>
        <v>H</v>
      </c>
      <c r="J81">
        <f>IF(I81="H",COUNTIF($I$3:$I81,"H"),"")</f>
        <v>56</v>
      </c>
      <c r="K81" t="str">
        <f>IF(I81="P",COUNTIF($I$3:$I81,"P"),"")</f>
        <v/>
      </c>
      <c r="L81" s="162"/>
      <c r="M81" s="162"/>
      <c r="N81" s="162"/>
    </row>
    <row r="82" spans="1:14" x14ac:dyDescent="0.2">
      <c r="A82" t="s">
        <v>760</v>
      </c>
      <c r="B82">
        <v>80</v>
      </c>
      <c r="C82" t="s">
        <v>110</v>
      </c>
      <c r="D82">
        <v>2019</v>
      </c>
      <c r="E82">
        <v>21</v>
      </c>
      <c r="F82" t="s">
        <v>1254</v>
      </c>
      <c r="G82" t="s">
        <v>1242</v>
      </c>
      <c r="H82" t="s">
        <v>1395</v>
      </c>
      <c r="I82" s="161" t="str">
        <f t="shared" si="1"/>
        <v>H</v>
      </c>
      <c r="J82">
        <f>IF(I82="H",COUNTIF($I$3:$I82,"H"),"")</f>
        <v>57</v>
      </c>
      <c r="K82" t="str">
        <f>IF(I82="P",COUNTIF($I$3:$I82,"P"),"")</f>
        <v/>
      </c>
      <c r="L82" s="162"/>
      <c r="M82" s="162"/>
      <c r="N82" s="162"/>
    </row>
    <row r="83" spans="1:14" x14ac:dyDescent="0.2">
      <c r="A83" t="s">
        <v>1396</v>
      </c>
      <c r="B83">
        <v>81</v>
      </c>
      <c r="C83" t="s">
        <v>741</v>
      </c>
      <c r="D83">
        <v>2019</v>
      </c>
      <c r="E83">
        <v>20</v>
      </c>
      <c r="F83" t="s">
        <v>1304</v>
      </c>
      <c r="G83" t="s">
        <v>1362</v>
      </c>
      <c r="H83" t="s">
        <v>1397</v>
      </c>
      <c r="I83" s="161" t="str">
        <f t="shared" si="1"/>
        <v>P</v>
      </c>
      <c r="J83" t="str">
        <f>IF(I83="H",COUNTIF($I$3:$I83,"H"),"")</f>
        <v/>
      </c>
      <c r="K83">
        <f>IF(I83="P",COUNTIF($I$3:$I83,"P"),"")</f>
        <v>24</v>
      </c>
      <c r="L83" s="162"/>
      <c r="M83" s="162"/>
      <c r="N83" s="162"/>
    </row>
    <row r="84" spans="1:14" x14ac:dyDescent="0.2">
      <c r="A84" t="s">
        <v>1398</v>
      </c>
      <c r="B84">
        <v>82</v>
      </c>
      <c r="C84" t="s">
        <v>741</v>
      </c>
      <c r="D84">
        <v>2020</v>
      </c>
      <c r="E84">
        <v>19</v>
      </c>
      <c r="F84" t="s">
        <v>1399</v>
      </c>
      <c r="G84" t="s">
        <v>1400</v>
      </c>
      <c r="H84" t="s">
        <v>1401</v>
      </c>
      <c r="I84" s="161" t="str">
        <f t="shared" si="1"/>
        <v>P</v>
      </c>
      <c r="J84" t="str">
        <f>IF(I84="H",COUNTIF($I$3:$I84,"H"),"")</f>
        <v/>
      </c>
      <c r="K84">
        <f>IF(I84="P",COUNTIF($I$3:$I84,"P"),"")</f>
        <v>25</v>
      </c>
      <c r="L84" s="162"/>
      <c r="M84" s="162"/>
      <c r="N84" s="162"/>
    </row>
    <row r="85" spans="1:14" x14ac:dyDescent="0.2">
      <c r="A85" t="s">
        <v>1402</v>
      </c>
      <c r="B85">
        <v>83</v>
      </c>
      <c r="C85" t="s">
        <v>110</v>
      </c>
      <c r="D85">
        <v>2018</v>
      </c>
      <c r="E85">
        <v>23</v>
      </c>
      <c r="F85" t="s">
        <v>1235</v>
      </c>
      <c r="G85" t="s">
        <v>1393</v>
      </c>
      <c r="H85" t="s">
        <v>1403</v>
      </c>
      <c r="I85" s="161" t="str">
        <f t="shared" si="1"/>
        <v>H</v>
      </c>
      <c r="J85">
        <f>IF(I85="H",COUNTIF($I$3:$I85,"H"),"")</f>
        <v>58</v>
      </c>
      <c r="K85" t="str">
        <f>IF(I85="P",COUNTIF($I$3:$I85,"P"),"")</f>
        <v/>
      </c>
      <c r="L85" s="162"/>
      <c r="M85" s="162"/>
      <c r="N85" s="162"/>
    </row>
    <row r="86" spans="1:14" x14ac:dyDescent="0.2">
      <c r="A86" t="s">
        <v>1404</v>
      </c>
      <c r="B86">
        <v>84</v>
      </c>
      <c r="C86" t="s">
        <v>110</v>
      </c>
      <c r="D86">
        <v>2021</v>
      </c>
      <c r="E86">
        <v>18</v>
      </c>
      <c r="F86" t="s">
        <v>1289</v>
      </c>
      <c r="G86" t="s">
        <v>1302</v>
      </c>
      <c r="H86" t="s">
        <v>1405</v>
      </c>
      <c r="I86" s="161" t="str">
        <f t="shared" si="1"/>
        <v>H</v>
      </c>
      <c r="J86">
        <f>IF(I86="H",COUNTIF($I$3:$I86,"H"),"")</f>
        <v>59</v>
      </c>
      <c r="K86" t="str">
        <f>IF(I86="P",COUNTIF($I$3:$I86,"P"),"")</f>
        <v/>
      </c>
      <c r="L86" s="162"/>
      <c r="M86" s="162"/>
      <c r="N86" s="162"/>
    </row>
    <row r="87" spans="1:14" x14ac:dyDescent="0.2">
      <c r="A87" t="s">
        <v>1406</v>
      </c>
      <c r="B87">
        <v>85</v>
      </c>
      <c r="C87" t="s">
        <v>741</v>
      </c>
      <c r="D87">
        <v>2018</v>
      </c>
      <c r="E87">
        <v>22</v>
      </c>
      <c r="F87" t="s">
        <v>1251</v>
      </c>
      <c r="G87" t="s">
        <v>1247</v>
      </c>
      <c r="H87" t="s">
        <v>1407</v>
      </c>
      <c r="I87" s="161" t="str">
        <f t="shared" si="1"/>
        <v>P</v>
      </c>
      <c r="J87" t="str">
        <f>IF(I87="H",COUNTIF($I$3:$I87,"H"),"")</f>
        <v/>
      </c>
      <c r="K87">
        <f>IF(I87="P",COUNTIF($I$3:$I87,"P"),"")</f>
        <v>26</v>
      </c>
      <c r="L87" s="162"/>
      <c r="M87" s="162"/>
      <c r="N87" s="162"/>
    </row>
    <row r="88" spans="1:14" x14ac:dyDescent="0.2">
      <c r="A88" t="s">
        <v>984</v>
      </c>
      <c r="B88">
        <v>86</v>
      </c>
      <c r="C88" t="s">
        <v>739</v>
      </c>
      <c r="D88">
        <v>2017</v>
      </c>
      <c r="E88">
        <v>22</v>
      </c>
      <c r="F88" t="s">
        <v>1268</v>
      </c>
      <c r="G88" t="s">
        <v>1262</v>
      </c>
      <c r="H88" t="s">
        <v>1408</v>
      </c>
      <c r="I88" s="161" t="str">
        <f t="shared" si="1"/>
        <v>P</v>
      </c>
      <c r="J88" t="str">
        <f>IF(I88="H",COUNTIF($I$3:$I88,"H"),"")</f>
        <v/>
      </c>
      <c r="K88">
        <f>IF(I88="P",COUNTIF($I$3:$I88,"P"),"")</f>
        <v>27</v>
      </c>
      <c r="L88" s="162"/>
      <c r="M88" s="162"/>
      <c r="N88" s="162"/>
    </row>
    <row r="89" spans="1:14" x14ac:dyDescent="0.2">
      <c r="A89" t="s">
        <v>1409</v>
      </c>
      <c r="B89">
        <v>87</v>
      </c>
      <c r="C89" t="s">
        <v>114</v>
      </c>
      <c r="D89">
        <v>2017</v>
      </c>
      <c r="E89">
        <v>22</v>
      </c>
      <c r="F89" t="s">
        <v>1282</v>
      </c>
      <c r="G89" t="s">
        <v>1266</v>
      </c>
      <c r="H89" t="s">
        <v>1410</v>
      </c>
      <c r="I89" s="161" t="str">
        <f t="shared" si="1"/>
        <v>H</v>
      </c>
      <c r="J89">
        <f>IF(I89="H",COUNTIF($I$3:$I89,"H"),"")</f>
        <v>60</v>
      </c>
      <c r="K89" t="str">
        <f>IF(I89="P",COUNTIF($I$3:$I89,"P"),"")</f>
        <v/>
      </c>
      <c r="L89" s="162"/>
      <c r="M89" s="162"/>
      <c r="N89" s="162"/>
    </row>
    <row r="90" spans="1:14" x14ac:dyDescent="0.2">
      <c r="A90" t="s">
        <v>1411</v>
      </c>
      <c r="B90">
        <v>88</v>
      </c>
      <c r="C90" t="s">
        <v>114</v>
      </c>
      <c r="D90">
        <v>2019</v>
      </c>
      <c r="E90">
        <v>20</v>
      </c>
      <c r="F90" t="s">
        <v>1232</v>
      </c>
      <c r="G90" t="s">
        <v>1242</v>
      </c>
      <c r="H90" t="s">
        <v>1412</v>
      </c>
      <c r="I90" s="161" t="str">
        <f t="shared" si="1"/>
        <v>H</v>
      </c>
      <c r="J90">
        <f>IF(I90="H",COUNTIF($I$3:$I90,"H"),"")</f>
        <v>61</v>
      </c>
      <c r="K90" t="str">
        <f>IF(I90="P",COUNTIF($I$3:$I90,"P"),"")</f>
        <v/>
      </c>
      <c r="L90" s="162"/>
      <c r="M90" s="162"/>
      <c r="N90" s="162"/>
    </row>
    <row r="91" spans="1:14" x14ac:dyDescent="0.2">
      <c r="A91" t="s">
        <v>1413</v>
      </c>
      <c r="B91">
        <v>89</v>
      </c>
      <c r="C91" t="s">
        <v>116</v>
      </c>
      <c r="D91">
        <v>2021</v>
      </c>
      <c r="E91">
        <v>18</v>
      </c>
      <c r="F91" t="s">
        <v>1256</v>
      </c>
      <c r="G91" t="s">
        <v>1378</v>
      </c>
      <c r="H91" t="s">
        <v>1414</v>
      </c>
      <c r="I91" s="161" t="str">
        <f t="shared" si="1"/>
        <v>H</v>
      </c>
      <c r="J91">
        <f>IF(I91="H",COUNTIF($I$3:$I91,"H"),"")</f>
        <v>62</v>
      </c>
      <c r="K91" t="str">
        <f>IF(I91="P",COUNTIF($I$3:$I91,"P"),"")</f>
        <v/>
      </c>
      <c r="L91" s="162"/>
      <c r="M91" s="162"/>
      <c r="N91" s="162"/>
    </row>
    <row r="92" spans="1:14" x14ac:dyDescent="0.2">
      <c r="A92" t="s">
        <v>1415</v>
      </c>
      <c r="B92">
        <v>90</v>
      </c>
      <c r="C92" t="s">
        <v>114</v>
      </c>
      <c r="D92">
        <v>2018</v>
      </c>
      <c r="E92">
        <v>23</v>
      </c>
      <c r="F92" t="s">
        <v>1287</v>
      </c>
      <c r="G92" t="s">
        <v>1305</v>
      </c>
      <c r="H92" t="s">
        <v>1416</v>
      </c>
      <c r="I92" s="161" t="str">
        <f t="shared" si="1"/>
        <v>H</v>
      </c>
      <c r="J92">
        <f>IF(I92="H",COUNTIF($I$3:$I92,"H"),"")</f>
        <v>63</v>
      </c>
      <c r="K92" t="str">
        <f>IF(I92="P",COUNTIF($I$3:$I92,"P"),"")</f>
        <v/>
      </c>
      <c r="L92" s="162"/>
      <c r="M92" s="162"/>
      <c r="N92" s="162"/>
    </row>
    <row r="93" spans="1:14" x14ac:dyDescent="0.2">
      <c r="A93" t="s">
        <v>800</v>
      </c>
      <c r="B93">
        <v>91</v>
      </c>
      <c r="C93" t="s">
        <v>741</v>
      </c>
      <c r="D93">
        <v>2017</v>
      </c>
      <c r="E93">
        <v>24</v>
      </c>
      <c r="F93" t="s">
        <v>1271</v>
      </c>
      <c r="G93" t="s">
        <v>1236</v>
      </c>
      <c r="H93" t="s">
        <v>1417</v>
      </c>
      <c r="I93" s="161" t="str">
        <f t="shared" si="1"/>
        <v>P</v>
      </c>
      <c r="J93" t="str">
        <f>IF(I93="H",COUNTIF($I$3:$I93,"H"),"")</f>
        <v/>
      </c>
      <c r="K93">
        <f>IF(I93="P",COUNTIF($I$3:$I93,"P"),"")</f>
        <v>28</v>
      </c>
      <c r="L93" s="162"/>
      <c r="M93" s="162"/>
      <c r="N93" s="162"/>
    </row>
    <row r="94" spans="1:14" x14ac:dyDescent="0.2">
      <c r="A94" t="s">
        <v>930</v>
      </c>
      <c r="B94">
        <v>92</v>
      </c>
      <c r="C94" t="s">
        <v>739</v>
      </c>
      <c r="D94">
        <v>2017</v>
      </c>
      <c r="E94">
        <v>25</v>
      </c>
      <c r="F94" t="s">
        <v>1323</v>
      </c>
      <c r="G94" t="s">
        <v>1262</v>
      </c>
      <c r="H94" t="s">
        <v>1418</v>
      </c>
      <c r="I94" s="161" t="str">
        <f t="shared" si="1"/>
        <v>P</v>
      </c>
      <c r="J94" t="str">
        <f>IF(I94="H",COUNTIF($I$3:$I94,"H"),"")</f>
        <v/>
      </c>
      <c r="K94">
        <f>IF(I94="P",COUNTIF($I$3:$I94,"P"),"")</f>
        <v>29</v>
      </c>
      <c r="L94" s="162"/>
      <c r="M94" s="162"/>
      <c r="N94" s="162"/>
    </row>
    <row r="95" spans="1:14" x14ac:dyDescent="0.2">
      <c r="A95" t="s">
        <v>1419</v>
      </c>
      <c r="B95">
        <v>93</v>
      </c>
      <c r="C95" t="s">
        <v>741</v>
      </c>
      <c r="D95">
        <v>2020</v>
      </c>
      <c r="E95">
        <v>17</v>
      </c>
      <c r="F95" t="s">
        <v>1256</v>
      </c>
      <c r="G95" t="s">
        <v>1400</v>
      </c>
      <c r="H95" t="s">
        <v>1420</v>
      </c>
      <c r="I95" s="161" t="str">
        <f t="shared" si="1"/>
        <v>P</v>
      </c>
      <c r="J95" t="str">
        <f>IF(I95="H",COUNTIF($I$3:$I95,"H"),"")</f>
        <v/>
      </c>
      <c r="K95">
        <f>IF(I95="P",COUNTIF($I$3:$I95,"P"),"")</f>
        <v>30</v>
      </c>
      <c r="L95" s="162"/>
      <c r="M95" s="162"/>
      <c r="N95" s="162"/>
    </row>
    <row r="96" spans="1:14" x14ac:dyDescent="0.2">
      <c r="A96" t="s">
        <v>920</v>
      </c>
      <c r="B96">
        <v>94</v>
      </c>
      <c r="C96" t="s">
        <v>114</v>
      </c>
      <c r="D96">
        <v>2017</v>
      </c>
      <c r="E96">
        <v>26</v>
      </c>
      <c r="F96" t="s">
        <v>1265</v>
      </c>
      <c r="G96" t="s">
        <v>1262</v>
      </c>
      <c r="H96" t="s">
        <v>1421</v>
      </c>
      <c r="I96" s="161" t="str">
        <f t="shared" si="1"/>
        <v>H</v>
      </c>
      <c r="J96">
        <f>IF(I96="H",COUNTIF($I$3:$I96,"H"),"")</f>
        <v>64</v>
      </c>
      <c r="K96" t="str">
        <f>IF(I96="P",COUNTIF($I$3:$I96,"P"),"")</f>
        <v/>
      </c>
      <c r="L96" s="162"/>
      <c r="M96" s="162"/>
      <c r="N96" s="162"/>
    </row>
    <row r="97" spans="1:14" x14ac:dyDescent="0.2">
      <c r="A97" t="s">
        <v>1422</v>
      </c>
      <c r="B97">
        <v>95</v>
      </c>
      <c r="C97" t="s">
        <v>739</v>
      </c>
      <c r="D97">
        <v>2019</v>
      </c>
      <c r="E97">
        <v>21</v>
      </c>
      <c r="F97" t="s">
        <v>1256</v>
      </c>
      <c r="G97" t="s">
        <v>1247</v>
      </c>
      <c r="H97" t="s">
        <v>1423</v>
      </c>
      <c r="I97" s="161" t="str">
        <f t="shared" si="1"/>
        <v>P</v>
      </c>
      <c r="J97" t="str">
        <f>IF(I97="H",COUNTIF($I$3:$I97,"H"),"")</f>
        <v/>
      </c>
      <c r="K97">
        <f>IF(I97="P",COUNTIF($I$3:$I97,"P"),"")</f>
        <v>31</v>
      </c>
      <c r="L97" s="162"/>
      <c r="M97" s="162"/>
      <c r="N97" s="162"/>
    </row>
    <row r="98" spans="1:14" x14ac:dyDescent="0.2">
      <c r="A98" t="s">
        <v>1424</v>
      </c>
      <c r="B98">
        <v>96</v>
      </c>
      <c r="C98" t="s">
        <v>114</v>
      </c>
      <c r="D98">
        <v>2021</v>
      </c>
      <c r="E98">
        <v>18</v>
      </c>
      <c r="F98" t="s">
        <v>1238</v>
      </c>
      <c r="G98" t="s">
        <v>1302</v>
      </c>
      <c r="H98" t="s">
        <v>1425</v>
      </c>
      <c r="I98" s="161" t="str">
        <f t="shared" si="1"/>
        <v>H</v>
      </c>
      <c r="J98">
        <f>IF(I98="H",COUNTIF($I$3:$I98,"H"),"")</f>
        <v>65</v>
      </c>
      <c r="K98" t="str">
        <f>IF(I98="P",COUNTIF($I$3:$I98,"P"),"")</f>
        <v/>
      </c>
      <c r="L98" s="162"/>
      <c r="M98" s="162"/>
      <c r="N98" s="162"/>
    </row>
    <row r="99" spans="1:14" x14ac:dyDescent="0.2">
      <c r="A99" t="s">
        <v>1426</v>
      </c>
      <c r="B99">
        <v>97</v>
      </c>
      <c r="C99" t="s">
        <v>739</v>
      </c>
      <c r="D99">
        <v>2017</v>
      </c>
      <c r="E99">
        <v>23</v>
      </c>
      <c r="F99" t="s">
        <v>1427</v>
      </c>
      <c r="G99" t="s">
        <v>1266</v>
      </c>
      <c r="H99" t="s">
        <v>1428</v>
      </c>
      <c r="I99" s="161" t="str">
        <f t="shared" si="1"/>
        <v>P</v>
      </c>
      <c r="J99" t="str">
        <f>IF(I99="H",COUNTIF($I$3:$I99,"H"),"")</f>
        <v/>
      </c>
      <c r="K99">
        <f>IF(I99="P",COUNTIF($I$3:$I99,"P"),"")</f>
        <v>32</v>
      </c>
      <c r="L99" s="162"/>
      <c r="M99" s="162"/>
      <c r="N99" s="162"/>
    </row>
    <row r="100" spans="1:14" x14ac:dyDescent="0.2">
      <c r="A100" t="s">
        <v>1429</v>
      </c>
      <c r="B100">
        <v>98</v>
      </c>
      <c r="C100" t="s">
        <v>739</v>
      </c>
      <c r="D100">
        <v>2020</v>
      </c>
      <c r="E100">
        <v>19</v>
      </c>
      <c r="F100" t="s">
        <v>1372</v>
      </c>
      <c r="G100" t="s">
        <v>1430</v>
      </c>
      <c r="H100" t="s">
        <v>1431</v>
      </c>
      <c r="I100" s="161" t="str">
        <f t="shared" si="1"/>
        <v>P</v>
      </c>
      <c r="J100" t="str">
        <f>IF(I100="H",COUNTIF($I$3:$I100,"H"),"")</f>
        <v/>
      </c>
      <c r="K100">
        <f>IF(I100="P",COUNTIF($I$3:$I100,"P"),"")</f>
        <v>33</v>
      </c>
      <c r="L100" s="162"/>
      <c r="M100" s="162"/>
      <c r="N100" s="162"/>
    </row>
    <row r="101" spans="1:14" x14ac:dyDescent="0.2">
      <c r="A101" t="s">
        <v>797</v>
      </c>
      <c r="B101">
        <v>99</v>
      </c>
      <c r="C101" t="s">
        <v>739</v>
      </c>
      <c r="D101">
        <v>2017</v>
      </c>
      <c r="E101">
        <v>23</v>
      </c>
      <c r="F101" t="s">
        <v>1232</v>
      </c>
      <c r="G101" t="s">
        <v>1262</v>
      </c>
      <c r="H101" t="s">
        <v>1432</v>
      </c>
      <c r="I101" s="161" t="str">
        <f t="shared" si="1"/>
        <v>P</v>
      </c>
      <c r="J101" t="str">
        <f>IF(I101="H",COUNTIF($I$3:$I101,"H"),"")</f>
        <v/>
      </c>
      <c r="K101">
        <f>IF(I101="P",COUNTIF($I$3:$I101,"P"),"")</f>
        <v>34</v>
      </c>
      <c r="L101" s="162"/>
      <c r="M101" s="162"/>
      <c r="N101" s="162"/>
    </row>
    <row r="102" spans="1:14" x14ac:dyDescent="0.2">
      <c r="A102" t="s">
        <v>1433</v>
      </c>
      <c r="B102">
        <v>100</v>
      </c>
      <c r="C102" t="s">
        <v>114</v>
      </c>
      <c r="D102">
        <v>2019</v>
      </c>
      <c r="E102">
        <v>19</v>
      </c>
      <c r="F102" t="s">
        <v>1434</v>
      </c>
      <c r="G102" t="s">
        <v>1378</v>
      </c>
      <c r="H102" t="s">
        <v>1435</v>
      </c>
      <c r="I102" s="161" t="str">
        <f t="shared" si="1"/>
        <v>H</v>
      </c>
      <c r="J102">
        <f>IF(I102="H",COUNTIF($I$3:$I102,"H"),"")</f>
        <v>66</v>
      </c>
      <c r="K102" t="str">
        <f>IF(I102="P",COUNTIF($I$3:$I102,"P"),"")</f>
        <v/>
      </c>
      <c r="L102" s="162"/>
      <c r="M102" s="162"/>
      <c r="N102" s="162"/>
    </row>
    <row r="103" spans="1:14" x14ac:dyDescent="0.2">
      <c r="M103" t="str">
        <f>IF(I103="H",COUNTIF($I$3:$I103,"H"),"")</f>
        <v/>
      </c>
      <c r="N103" t="str">
        <f>IF(I103="P",COUNTIF($I$3:$I103,"P"),"")</f>
        <v/>
      </c>
    </row>
    <row r="104" spans="1:14" x14ac:dyDescent="0.2">
      <c r="M104" t="str">
        <f>IF(I104="H",COUNTIF($I$3:$I104,"H"),"")</f>
        <v/>
      </c>
      <c r="N104" t="str">
        <f>IF(I104="P",COUNTIF($I$3:$I104,"P"),"")</f>
        <v/>
      </c>
    </row>
    <row r="105" spans="1:14" x14ac:dyDescent="0.2">
      <c r="M105" t="str">
        <f>IF(I105="H",COUNTIF($I$3:$I105,"H"),"")</f>
        <v/>
      </c>
      <c r="N105" t="str">
        <f>IF(I105="P",COUNTIF($I$3:$I105,"P"),"")</f>
        <v/>
      </c>
    </row>
  </sheetData>
  <pageMargins left="0.7" right="0.7" top="0.75" bottom="0.75" header="0.3" footer="0.3"/>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4D991-8540-468A-B118-06B78E152022}">
  <sheetPr codeName="Sheet18">
    <tabColor theme="9" tint="-0.499984740745262"/>
  </sheetPr>
  <dimension ref="A1:O108"/>
  <sheetViews>
    <sheetView workbookViewId="0">
      <selection activeCell="T565" sqref="T565"/>
    </sheetView>
    <sheetView workbookViewId="1"/>
  </sheetViews>
  <sheetFormatPr defaultRowHeight="12.75" outlineLevelCol="1" x14ac:dyDescent="0.2"/>
  <cols>
    <col min="1" max="1" width="18.28515625" style="105" customWidth="1"/>
    <col min="2" max="2" width="10.5703125" customWidth="1"/>
    <col min="3" max="3" width="9.140625" customWidth="1"/>
    <col min="6" max="6" width="10.42578125" customWidth="1"/>
    <col min="7" max="7" width="16.5703125" customWidth="1"/>
    <col min="8" max="8" width="46" customWidth="1"/>
    <col min="9" max="9" width="19.42578125" style="161" customWidth="1"/>
    <col min="10" max="10" width="23.42578125" customWidth="1"/>
    <col min="11" max="11" width="25.42578125" customWidth="1"/>
    <col min="12" max="14" width="0" hidden="1" customWidth="1" outlineLevel="1"/>
    <col min="15" max="15" width="9.140625" collapsed="1"/>
  </cols>
  <sheetData>
    <row r="1" spans="1:14" ht="12.75" customHeight="1" x14ac:dyDescent="0.2">
      <c r="A1" s="214" t="s">
        <v>2235</v>
      </c>
      <c r="B1" s="165"/>
      <c r="C1" s="165"/>
      <c r="D1" s="165"/>
      <c r="E1" s="165"/>
      <c r="F1" s="165"/>
      <c r="G1" s="165"/>
      <c r="H1" s="165"/>
      <c r="I1" s="166"/>
      <c r="J1" s="165"/>
      <c r="K1" s="165"/>
      <c r="L1" s="162" t="s">
        <v>1437</v>
      </c>
      <c r="M1" s="162"/>
      <c r="N1" s="162"/>
    </row>
    <row r="2" spans="1:14" ht="56.25" customHeight="1" x14ac:dyDescent="0.25">
      <c r="A2" s="167" t="s">
        <v>1226</v>
      </c>
      <c r="B2" s="167" t="s">
        <v>815</v>
      </c>
      <c r="C2" s="167" t="s">
        <v>856</v>
      </c>
      <c r="D2" s="168" t="s">
        <v>1223</v>
      </c>
      <c r="E2" s="168" t="s">
        <v>1227</v>
      </c>
      <c r="F2" s="168" t="s">
        <v>1228</v>
      </c>
      <c r="G2" s="168" t="s">
        <v>2041</v>
      </c>
      <c r="H2" s="169" t="s">
        <v>1225</v>
      </c>
      <c r="I2" s="170" t="s">
        <v>804</v>
      </c>
      <c r="J2" s="168" t="s">
        <v>1221</v>
      </c>
      <c r="K2" s="168" t="s">
        <v>1222</v>
      </c>
      <c r="L2" s="163" t="s">
        <v>868</v>
      </c>
      <c r="M2" s="163" t="s">
        <v>809</v>
      </c>
      <c r="N2" s="163" t="s">
        <v>805</v>
      </c>
    </row>
    <row r="3" spans="1:14" ht="12.75" hidden="1" customHeight="1" x14ac:dyDescent="0.2">
      <c r="A3" t="s">
        <v>1316</v>
      </c>
      <c r="B3" s="211">
        <v>1</v>
      </c>
      <c r="C3" t="s">
        <v>114</v>
      </c>
      <c r="D3">
        <v>2018</v>
      </c>
      <c r="F3" t="s">
        <v>135</v>
      </c>
      <c r="G3" t="s">
        <v>2073</v>
      </c>
      <c r="H3" s="105" t="s">
        <v>1571</v>
      </c>
      <c r="I3" s="161" t="str">
        <f>IF(C3="LHP","P",IF(C3="RHP","P",IF(C3=0,"","H")))</f>
        <v>H</v>
      </c>
      <c r="J3">
        <f>IF(I3="H",COUNTIF($I$3:$I3,"H"),"")</f>
        <v>1</v>
      </c>
      <c r="K3" t="str">
        <f>IF(I3="P",COUNTIF($I$3:$I3,"P"),"")</f>
        <v/>
      </c>
      <c r="L3" s="162"/>
      <c r="M3" s="162"/>
      <c r="N3" s="162"/>
    </row>
    <row r="4" spans="1:14" hidden="1" x14ac:dyDescent="0.2">
      <c r="A4" t="s">
        <v>2183</v>
      </c>
      <c r="B4" s="211">
        <v>2</v>
      </c>
      <c r="C4" t="s">
        <v>116</v>
      </c>
      <c r="D4">
        <v>2020</v>
      </c>
      <c r="F4" t="s">
        <v>7</v>
      </c>
      <c r="G4" t="s">
        <v>2074</v>
      </c>
      <c r="H4" s="105" t="s">
        <v>1572</v>
      </c>
      <c r="I4" s="161" t="str">
        <f t="shared" ref="I4:I67" si="0">IF(C4="LHP","P",IF(C4="RHP","P",IF(C4=0,"","H")))</f>
        <v>H</v>
      </c>
      <c r="J4">
        <f>IF(I4="H",COUNTIF($I$3:$I4,"H"),"")</f>
        <v>2</v>
      </c>
      <c r="K4" t="str">
        <f>IF(I4="P",COUNTIF($I$3:$I4,"P"),"")</f>
        <v/>
      </c>
      <c r="L4" s="162"/>
      <c r="M4" s="162"/>
      <c r="N4" s="162"/>
    </row>
    <row r="5" spans="1:14" hidden="1" x14ac:dyDescent="0.2">
      <c r="A5" t="s">
        <v>1438</v>
      </c>
      <c r="B5" s="211">
        <v>3</v>
      </c>
      <c r="C5" t="s">
        <v>114</v>
      </c>
      <c r="D5">
        <v>2019</v>
      </c>
      <c r="F5" t="s">
        <v>717</v>
      </c>
      <c r="G5" t="s">
        <v>2075</v>
      </c>
      <c r="H5" s="105" t="s">
        <v>1573</v>
      </c>
      <c r="I5" s="161" t="str">
        <f t="shared" si="0"/>
        <v>H</v>
      </c>
      <c r="J5">
        <f>IF(I5="H",COUNTIF($I$3:$I5,"H"),"")</f>
        <v>3</v>
      </c>
      <c r="K5" t="str">
        <f>IF(I5="P",COUNTIF($I$3:$I5,"P"),"")</f>
        <v/>
      </c>
      <c r="L5" s="162"/>
      <c r="M5" s="162"/>
      <c r="N5" s="162"/>
    </row>
    <row r="6" spans="1:14" hidden="1" x14ac:dyDescent="0.2">
      <c r="A6" t="s">
        <v>754</v>
      </c>
      <c r="B6" s="211">
        <v>4</v>
      </c>
      <c r="C6" t="s">
        <v>114</v>
      </c>
      <c r="D6">
        <v>2018</v>
      </c>
      <c r="F6" t="s">
        <v>714</v>
      </c>
      <c r="G6" t="s">
        <v>2075</v>
      </c>
      <c r="H6" s="105" t="s">
        <v>1574</v>
      </c>
      <c r="I6" s="161" t="str">
        <f t="shared" si="0"/>
        <v>H</v>
      </c>
      <c r="J6">
        <f>IF(I6="H",COUNTIF($I$3:$I6,"H"),"")</f>
        <v>4</v>
      </c>
      <c r="K6" t="str">
        <f>IF(I6="P",COUNTIF($I$3:$I6,"P"),"")</f>
        <v/>
      </c>
      <c r="L6" s="162"/>
      <c r="M6" s="162"/>
      <c r="N6" s="162"/>
    </row>
    <row r="7" spans="1:14" hidden="1" x14ac:dyDescent="0.2">
      <c r="A7" t="s">
        <v>799</v>
      </c>
      <c r="B7" s="211">
        <v>5</v>
      </c>
      <c r="C7" t="s">
        <v>114</v>
      </c>
      <c r="D7">
        <v>2019</v>
      </c>
      <c r="F7" t="s">
        <v>134</v>
      </c>
      <c r="G7" t="s">
        <v>2075</v>
      </c>
      <c r="H7" s="105" t="s">
        <v>1575</v>
      </c>
      <c r="I7" s="161" t="str">
        <f t="shared" si="0"/>
        <v>H</v>
      </c>
      <c r="J7">
        <f>IF(I7="H",COUNTIF($I$3:$I7,"H"),"")</f>
        <v>5</v>
      </c>
      <c r="K7" t="str">
        <f>IF(I7="P",COUNTIF($I$3:$I7,"P"),"")</f>
        <v/>
      </c>
      <c r="L7" s="162"/>
      <c r="M7" s="162"/>
      <c r="N7" s="162"/>
    </row>
    <row r="8" spans="1:14" hidden="1" x14ac:dyDescent="0.2">
      <c r="A8" t="s">
        <v>2184</v>
      </c>
      <c r="B8" s="211">
        <v>6</v>
      </c>
      <c r="C8" t="s">
        <v>110</v>
      </c>
      <c r="D8">
        <v>2019</v>
      </c>
      <c r="F8" t="s">
        <v>141</v>
      </c>
      <c r="G8" t="s">
        <v>2075</v>
      </c>
      <c r="H8" s="105" t="s">
        <v>1576</v>
      </c>
      <c r="I8" s="161" t="str">
        <f t="shared" si="0"/>
        <v>H</v>
      </c>
      <c r="J8">
        <f>IF(I8="H",COUNTIF($I$3:$I8,"H"),"")</f>
        <v>6</v>
      </c>
      <c r="K8" t="str">
        <f>IF(I8="P",COUNTIF($I$3:$I8,"P"),"")</f>
        <v/>
      </c>
      <c r="L8" s="162"/>
      <c r="M8" s="162"/>
      <c r="N8" s="162"/>
    </row>
    <row r="9" spans="1:14" hidden="1" x14ac:dyDescent="0.2">
      <c r="A9" t="s">
        <v>1253</v>
      </c>
      <c r="B9" s="211">
        <v>7</v>
      </c>
      <c r="C9" t="s">
        <v>110</v>
      </c>
      <c r="D9">
        <v>2018</v>
      </c>
      <c r="F9" t="s">
        <v>719</v>
      </c>
      <c r="G9" t="s">
        <v>2073</v>
      </c>
      <c r="H9" s="105" t="s">
        <v>1577</v>
      </c>
      <c r="I9" s="161" t="str">
        <f t="shared" si="0"/>
        <v>H</v>
      </c>
      <c r="J9">
        <f>IF(I9="H",COUNTIF($I$3:$I9,"H"),"")</f>
        <v>7</v>
      </c>
      <c r="K9" t="str">
        <f>IF(I9="P",COUNTIF($I$3:$I9,"P"),"")</f>
        <v/>
      </c>
      <c r="L9" s="162"/>
      <c r="M9" s="162"/>
      <c r="N9" s="162"/>
    </row>
    <row r="10" spans="1:14" hidden="1" x14ac:dyDescent="0.2">
      <c r="A10" t="s">
        <v>881</v>
      </c>
      <c r="B10" s="211">
        <v>8</v>
      </c>
      <c r="C10" t="s">
        <v>739</v>
      </c>
      <c r="D10">
        <v>2018</v>
      </c>
      <c r="F10" t="s">
        <v>717</v>
      </c>
      <c r="G10" t="s">
        <v>2073</v>
      </c>
      <c r="H10" s="105" t="s">
        <v>1578</v>
      </c>
      <c r="I10" s="161" t="str">
        <f t="shared" si="0"/>
        <v>P</v>
      </c>
      <c r="J10" t="str">
        <f>IF(I10="H",COUNTIF($I$3:$I10,"H"),"")</f>
        <v/>
      </c>
      <c r="K10">
        <f>IF(I10="P",COUNTIF($I$3:$I10,"P"),"")</f>
        <v>1</v>
      </c>
      <c r="L10" s="162"/>
      <c r="M10" s="162"/>
      <c r="N10" s="162"/>
    </row>
    <row r="11" spans="1:14" hidden="1" x14ac:dyDescent="0.2">
      <c r="A11" t="s">
        <v>1270</v>
      </c>
      <c r="B11" s="211">
        <v>9</v>
      </c>
      <c r="C11" t="s">
        <v>116</v>
      </c>
      <c r="D11">
        <v>2018</v>
      </c>
      <c r="F11" t="s">
        <v>122</v>
      </c>
      <c r="G11" t="s">
        <v>2075</v>
      </c>
      <c r="H11" s="105" t="s">
        <v>1579</v>
      </c>
      <c r="I11" s="161" t="str">
        <f t="shared" si="0"/>
        <v>H</v>
      </c>
      <c r="J11">
        <f>IF(I11="H",COUNTIF($I$3:$I11,"H"),"")</f>
        <v>8</v>
      </c>
      <c r="K11" t="str">
        <f>IF(I11="P",COUNTIF($I$3:$I11,"P"),"")</f>
        <v/>
      </c>
      <c r="L11" s="162"/>
      <c r="M11" s="162"/>
      <c r="N11" s="162"/>
    </row>
    <row r="12" spans="1:14" hidden="1" x14ac:dyDescent="0.2">
      <c r="A12" t="s">
        <v>1274</v>
      </c>
      <c r="B12" s="211">
        <v>10</v>
      </c>
      <c r="C12" t="s">
        <v>114</v>
      </c>
      <c r="D12">
        <v>2018</v>
      </c>
      <c r="F12" t="s">
        <v>121</v>
      </c>
      <c r="G12" t="s">
        <v>2073</v>
      </c>
      <c r="H12" s="105" t="s">
        <v>1580</v>
      </c>
      <c r="I12" s="161" t="str">
        <f t="shared" si="0"/>
        <v>H</v>
      </c>
      <c r="J12">
        <f>IF(I12="H",COUNTIF($I$3:$I12,"H"),"")</f>
        <v>9</v>
      </c>
      <c r="K12" t="str">
        <f>IF(I12="P",COUNTIF($I$3:$I12,"P"),"")</f>
        <v/>
      </c>
      <c r="L12" s="162"/>
      <c r="M12" s="162"/>
      <c r="N12" s="162"/>
    </row>
    <row r="13" spans="1:14" hidden="1" x14ac:dyDescent="0.2">
      <c r="A13" t="s">
        <v>742</v>
      </c>
      <c r="B13" s="211">
        <v>11</v>
      </c>
      <c r="C13" t="s">
        <v>114</v>
      </c>
      <c r="D13">
        <v>2018</v>
      </c>
      <c r="F13" t="s">
        <v>113</v>
      </c>
      <c r="G13" t="s">
        <v>2073</v>
      </c>
      <c r="H13" s="105" t="s">
        <v>1581</v>
      </c>
      <c r="I13" s="161" t="str">
        <f t="shared" si="0"/>
        <v>H</v>
      </c>
      <c r="J13">
        <f>IF(I13="H",COUNTIF($I$3:$I13,"H"),"")</f>
        <v>10</v>
      </c>
      <c r="K13" t="str">
        <f>IF(I13="P",COUNTIF($I$3:$I13,"P"),"")</f>
        <v/>
      </c>
      <c r="L13" s="162"/>
      <c r="M13" s="162"/>
      <c r="N13" s="162"/>
    </row>
    <row r="14" spans="1:14" hidden="1" x14ac:dyDescent="0.2">
      <c r="A14" t="s">
        <v>745</v>
      </c>
      <c r="B14" s="211">
        <v>12</v>
      </c>
      <c r="C14" t="s">
        <v>110</v>
      </c>
      <c r="D14">
        <v>2019</v>
      </c>
      <c r="F14" t="s">
        <v>120</v>
      </c>
      <c r="G14" t="s">
        <v>2075</v>
      </c>
      <c r="H14" s="105" t="s">
        <v>1582</v>
      </c>
      <c r="I14" s="161" t="str">
        <f t="shared" si="0"/>
        <v>H</v>
      </c>
      <c r="J14">
        <f>IF(I14="H",COUNTIF($I$3:$I14,"H"),"")</f>
        <v>11</v>
      </c>
      <c r="K14" t="str">
        <f>IF(I14="P",COUNTIF($I$3:$I14,"P"),"")</f>
        <v/>
      </c>
      <c r="L14" s="162"/>
      <c r="M14" s="162"/>
      <c r="N14" s="162"/>
    </row>
    <row r="15" spans="1:14" hidden="1" x14ac:dyDescent="0.2">
      <c r="A15" t="s">
        <v>2185</v>
      </c>
      <c r="B15" s="211">
        <v>13</v>
      </c>
      <c r="C15" t="s">
        <v>110</v>
      </c>
      <c r="D15">
        <v>2019</v>
      </c>
      <c r="F15" t="s">
        <v>7</v>
      </c>
      <c r="G15" t="s">
        <v>2074</v>
      </c>
      <c r="H15" s="105" t="s">
        <v>1583</v>
      </c>
      <c r="I15" s="161" t="str">
        <f t="shared" si="0"/>
        <v>H</v>
      </c>
      <c r="J15">
        <f>IF(I15="H",COUNTIF($I$3:$I15,"H"),"")</f>
        <v>12</v>
      </c>
      <c r="K15" t="str">
        <f>IF(I15="P",COUNTIF($I$3:$I15,"P"),"")</f>
        <v/>
      </c>
      <c r="L15" s="162"/>
      <c r="M15" s="162"/>
      <c r="N15" s="162"/>
    </row>
    <row r="16" spans="1:14" hidden="1" x14ac:dyDescent="0.2">
      <c r="A16" t="s">
        <v>758</v>
      </c>
      <c r="B16" s="211">
        <v>14</v>
      </c>
      <c r="C16" t="s">
        <v>116</v>
      </c>
      <c r="D16">
        <v>2018</v>
      </c>
      <c r="F16" t="s">
        <v>120</v>
      </c>
      <c r="G16" t="s">
        <v>2073</v>
      </c>
      <c r="H16" s="105" t="s">
        <v>1584</v>
      </c>
      <c r="I16" s="161" t="str">
        <f t="shared" si="0"/>
        <v>H</v>
      </c>
      <c r="J16">
        <f>IF(I16="H",COUNTIF($I$3:$I16,"H"),"")</f>
        <v>13</v>
      </c>
      <c r="K16" t="str">
        <f>IF(I16="P",COUNTIF($I$3:$I16,"P"),"")</f>
        <v/>
      </c>
      <c r="L16" s="162"/>
      <c r="M16" s="162"/>
      <c r="N16" s="162"/>
    </row>
    <row r="17" spans="1:14" hidden="1" x14ac:dyDescent="0.2">
      <c r="A17" t="s">
        <v>782</v>
      </c>
      <c r="B17" s="211">
        <v>15</v>
      </c>
      <c r="C17" t="s">
        <v>739</v>
      </c>
      <c r="D17">
        <v>2018</v>
      </c>
      <c r="F17" t="s">
        <v>2</v>
      </c>
      <c r="G17" t="s">
        <v>2073</v>
      </c>
      <c r="H17" s="105" t="s">
        <v>1585</v>
      </c>
      <c r="I17" s="161" t="str">
        <f t="shared" si="0"/>
        <v>P</v>
      </c>
      <c r="J17" t="str">
        <f>IF(I17="H",COUNTIF($I$3:$I17,"H"),"")</f>
        <v/>
      </c>
      <c r="K17">
        <f>IF(I17="P",COUNTIF($I$3:$I17,"P"),"")</f>
        <v>2</v>
      </c>
      <c r="L17" s="162"/>
      <c r="M17" s="162"/>
      <c r="N17" s="162"/>
    </row>
    <row r="18" spans="1:14" hidden="1" x14ac:dyDescent="0.2">
      <c r="A18" t="s">
        <v>2186</v>
      </c>
      <c r="B18" s="211">
        <v>16</v>
      </c>
      <c r="C18" t="s">
        <v>114</v>
      </c>
      <c r="D18">
        <v>2020</v>
      </c>
      <c r="F18" t="s">
        <v>122</v>
      </c>
      <c r="G18" t="s">
        <v>2076</v>
      </c>
      <c r="H18" s="105" t="s">
        <v>1586</v>
      </c>
      <c r="I18" s="161" t="str">
        <f t="shared" si="0"/>
        <v>H</v>
      </c>
      <c r="J18">
        <f>IF(I18="H",COUNTIF($I$3:$I18,"H"),"")</f>
        <v>14</v>
      </c>
      <c r="K18" t="str">
        <f>IF(I18="P",COUNTIF($I$3:$I18,"P"),"")</f>
        <v/>
      </c>
      <c r="L18" s="162"/>
      <c r="M18" s="162"/>
      <c r="N18" s="162"/>
    </row>
    <row r="19" spans="1:14" hidden="1" x14ac:dyDescent="0.2">
      <c r="A19" t="s">
        <v>1319</v>
      </c>
      <c r="B19" s="211">
        <v>17</v>
      </c>
      <c r="C19" t="s">
        <v>97</v>
      </c>
      <c r="D19">
        <v>2018</v>
      </c>
      <c r="F19" t="s">
        <v>131</v>
      </c>
      <c r="G19" t="s">
        <v>2075</v>
      </c>
      <c r="H19" s="105" t="s">
        <v>1587</v>
      </c>
      <c r="I19" s="161" t="str">
        <f t="shared" si="0"/>
        <v>H</v>
      </c>
      <c r="J19">
        <f>IF(I19="H",COUNTIF($I$3:$I19,"H"),"")</f>
        <v>15</v>
      </c>
      <c r="K19" t="str">
        <f>IF(I19="P",COUNTIF($I$3:$I19,"P"),"")</f>
        <v/>
      </c>
      <c r="L19" s="162"/>
      <c r="M19" s="162"/>
      <c r="N19" s="162"/>
    </row>
    <row r="20" spans="1:14" hidden="1" x14ac:dyDescent="0.2">
      <c r="A20" t="s">
        <v>743</v>
      </c>
      <c r="B20" s="211">
        <v>18</v>
      </c>
      <c r="C20" t="s">
        <v>739</v>
      </c>
      <c r="D20">
        <v>2018</v>
      </c>
      <c r="F20" t="s">
        <v>132</v>
      </c>
      <c r="G20" t="s">
        <v>2073</v>
      </c>
      <c r="H20" s="105" t="s">
        <v>1588</v>
      </c>
      <c r="I20" s="161" t="str">
        <f t="shared" si="0"/>
        <v>P</v>
      </c>
      <c r="J20" t="str">
        <f>IF(I20="H",COUNTIF($I$3:$I20,"H"),"")</f>
        <v/>
      </c>
      <c r="K20">
        <f>IF(I20="P",COUNTIF($I$3:$I20,"P"),"")</f>
        <v>3</v>
      </c>
      <c r="L20" s="162"/>
      <c r="M20" s="162"/>
      <c r="N20" s="162"/>
    </row>
    <row r="21" spans="1:14" hidden="1" x14ac:dyDescent="0.2">
      <c r="A21" t="s">
        <v>2187</v>
      </c>
      <c r="B21" s="211">
        <v>19</v>
      </c>
      <c r="C21" t="s">
        <v>114</v>
      </c>
      <c r="D21">
        <v>2020</v>
      </c>
      <c r="F21" t="s">
        <v>717</v>
      </c>
      <c r="G21" t="s">
        <v>2077</v>
      </c>
      <c r="H21" s="105" t="s">
        <v>1589</v>
      </c>
      <c r="I21" s="161" t="str">
        <f t="shared" si="0"/>
        <v>H</v>
      </c>
      <c r="J21">
        <f>IF(I21="H",COUNTIF($I$3:$I21,"H"),"")</f>
        <v>16</v>
      </c>
      <c r="K21" t="str">
        <f>IF(I21="P",COUNTIF($I$3:$I21,"P"),"")</f>
        <v/>
      </c>
      <c r="L21" s="162"/>
      <c r="M21" s="162"/>
      <c r="N21" s="162"/>
    </row>
    <row r="22" spans="1:14" hidden="1" x14ac:dyDescent="0.2">
      <c r="A22" t="s">
        <v>2188</v>
      </c>
      <c r="B22" s="211">
        <v>20</v>
      </c>
      <c r="C22" t="s">
        <v>114</v>
      </c>
      <c r="D22">
        <v>2018</v>
      </c>
      <c r="F22" t="s">
        <v>119</v>
      </c>
      <c r="G22" t="s">
        <v>2073</v>
      </c>
      <c r="H22" s="105" t="s">
        <v>1590</v>
      </c>
      <c r="I22" s="161" t="str">
        <f t="shared" si="0"/>
        <v>H</v>
      </c>
      <c r="J22">
        <f>IF(I22="H",COUNTIF($I$3:$I22,"H"),"")</f>
        <v>17</v>
      </c>
      <c r="K22" t="str">
        <f>IF(I22="P",COUNTIF($I$3:$I22,"P"),"")</f>
        <v/>
      </c>
      <c r="L22" s="162"/>
      <c r="M22" s="162"/>
      <c r="N22" s="162"/>
    </row>
    <row r="23" spans="1:14" hidden="1" x14ac:dyDescent="0.2">
      <c r="A23" t="s">
        <v>2189</v>
      </c>
      <c r="B23" s="211">
        <v>21</v>
      </c>
      <c r="C23" t="s">
        <v>110</v>
      </c>
      <c r="D23">
        <v>2020</v>
      </c>
      <c r="F23" t="s">
        <v>136</v>
      </c>
      <c r="G23" t="s">
        <v>2076</v>
      </c>
      <c r="H23" s="105" t="s">
        <v>1591</v>
      </c>
      <c r="I23" s="161" t="str">
        <f t="shared" si="0"/>
        <v>H</v>
      </c>
      <c r="J23">
        <f>IF(I23="H",COUNTIF($I$3:$I23,"H"),"")</f>
        <v>18</v>
      </c>
      <c r="K23" t="str">
        <f>IF(I23="P",COUNTIF($I$3:$I23,"P"),"")</f>
        <v/>
      </c>
      <c r="L23" s="162"/>
      <c r="M23" s="162"/>
      <c r="N23" s="162"/>
    </row>
    <row r="24" spans="1:14" hidden="1" x14ac:dyDescent="0.2">
      <c r="A24" t="s">
        <v>2190</v>
      </c>
      <c r="B24" s="211">
        <v>22</v>
      </c>
      <c r="C24" t="s">
        <v>118</v>
      </c>
      <c r="D24">
        <v>2018</v>
      </c>
      <c r="F24" t="s">
        <v>139</v>
      </c>
      <c r="G24" t="s">
        <v>2073</v>
      </c>
      <c r="H24" s="105" t="s">
        <v>1592</v>
      </c>
      <c r="I24" s="161" t="str">
        <f t="shared" si="0"/>
        <v>H</v>
      </c>
      <c r="J24">
        <f>IF(I24="H",COUNTIF($I$3:$I24,"H"),"")</f>
        <v>19</v>
      </c>
      <c r="K24" t="str">
        <f>IF(I24="P",COUNTIF($I$3:$I24,"P"),"")</f>
        <v/>
      </c>
      <c r="L24" s="162"/>
      <c r="M24" s="162"/>
      <c r="N24" s="162"/>
    </row>
    <row r="25" spans="1:14" hidden="1" x14ac:dyDescent="0.2">
      <c r="A25" t="s">
        <v>763</v>
      </c>
      <c r="B25" s="211">
        <v>23</v>
      </c>
      <c r="C25" t="s">
        <v>114</v>
      </c>
      <c r="D25">
        <v>2018</v>
      </c>
      <c r="F25" t="s">
        <v>7</v>
      </c>
      <c r="G25" t="s">
        <v>2075</v>
      </c>
      <c r="H25" s="105" t="s">
        <v>1593</v>
      </c>
      <c r="I25" s="161" t="str">
        <f t="shared" si="0"/>
        <v>H</v>
      </c>
      <c r="J25">
        <f>IF(I25="H",COUNTIF($I$3:$I25,"H"),"")</f>
        <v>20</v>
      </c>
      <c r="K25" t="str">
        <f>IF(I25="P",COUNTIF($I$3:$I25,"P"),"")</f>
        <v/>
      </c>
      <c r="L25" s="162"/>
      <c r="M25" s="162"/>
      <c r="N25" s="162"/>
    </row>
    <row r="26" spans="1:14" hidden="1" x14ac:dyDescent="0.2">
      <c r="A26" t="s">
        <v>1424</v>
      </c>
      <c r="B26" s="211">
        <v>24</v>
      </c>
      <c r="C26" t="s">
        <v>114</v>
      </c>
      <c r="D26">
        <v>2020</v>
      </c>
      <c r="F26" t="s">
        <v>714</v>
      </c>
      <c r="G26" t="s">
        <v>2074</v>
      </c>
      <c r="H26" s="105" t="s">
        <v>1594</v>
      </c>
      <c r="I26" s="161" t="str">
        <f t="shared" si="0"/>
        <v>H</v>
      </c>
      <c r="J26">
        <f>IF(I26="H",COUNTIF($I$3:$I26,"H"),"")</f>
        <v>21</v>
      </c>
      <c r="K26" t="str">
        <f>IF(I26="P",COUNTIF($I$3:$I26,"P"),"")</f>
        <v/>
      </c>
      <c r="L26" s="162"/>
      <c r="M26" s="162"/>
      <c r="N26" s="162"/>
    </row>
    <row r="27" spans="1:14" hidden="1" x14ac:dyDescent="0.2">
      <c r="A27" t="s">
        <v>2191</v>
      </c>
      <c r="B27" s="211">
        <v>25</v>
      </c>
      <c r="C27" t="s">
        <v>739</v>
      </c>
      <c r="D27">
        <v>2019</v>
      </c>
      <c r="F27" t="s">
        <v>134</v>
      </c>
      <c r="G27" t="s">
        <v>2075</v>
      </c>
      <c r="H27" s="105" t="s">
        <v>1595</v>
      </c>
      <c r="I27" s="161" t="str">
        <f t="shared" si="0"/>
        <v>P</v>
      </c>
      <c r="J27" t="str">
        <f>IF(I27="H",COUNTIF($I$3:$I27,"H"),"")</f>
        <v/>
      </c>
      <c r="K27">
        <f>IF(I27="P",COUNTIF($I$3:$I27,"P"),"")</f>
        <v>4</v>
      </c>
      <c r="L27" s="162"/>
      <c r="M27" s="162"/>
      <c r="N27" s="162"/>
    </row>
    <row r="28" spans="1:14" hidden="1" x14ac:dyDescent="0.2">
      <c r="A28" t="s">
        <v>2192</v>
      </c>
      <c r="B28" s="211">
        <v>26</v>
      </c>
      <c r="C28" t="s">
        <v>739</v>
      </c>
      <c r="D28">
        <v>2018</v>
      </c>
      <c r="F28" t="s">
        <v>715</v>
      </c>
      <c r="G28" t="s">
        <v>2073</v>
      </c>
      <c r="H28" s="105" t="s">
        <v>1596</v>
      </c>
      <c r="I28" s="161" t="str">
        <f t="shared" si="0"/>
        <v>P</v>
      </c>
      <c r="J28" t="str">
        <f>IF(I28="H",COUNTIF($I$3:$I28,"H"),"")</f>
        <v/>
      </c>
      <c r="K28">
        <f>IF(I28="P",COUNTIF($I$3:$I28,"P"),"")</f>
        <v>5</v>
      </c>
      <c r="L28" s="162"/>
      <c r="M28" s="162"/>
      <c r="N28" s="162"/>
    </row>
    <row r="29" spans="1:14" hidden="1" x14ac:dyDescent="0.2">
      <c r="A29" t="s">
        <v>748</v>
      </c>
      <c r="B29" s="211">
        <v>27</v>
      </c>
      <c r="C29" t="s">
        <v>114</v>
      </c>
      <c r="D29">
        <v>2018</v>
      </c>
      <c r="F29" t="s">
        <v>8</v>
      </c>
      <c r="G29" t="s">
        <v>2073</v>
      </c>
      <c r="H29" s="105" t="s">
        <v>1597</v>
      </c>
      <c r="I29" s="161" t="str">
        <f t="shared" si="0"/>
        <v>H</v>
      </c>
      <c r="J29">
        <f>IF(I29="H",COUNTIF($I$3:$I29,"H"),"")</f>
        <v>22</v>
      </c>
      <c r="K29" t="str">
        <f>IF(I29="P",COUNTIF($I$3:$I29,"P"),"")</f>
        <v/>
      </c>
      <c r="L29" s="162"/>
      <c r="M29" s="162"/>
      <c r="N29" s="162"/>
    </row>
    <row r="30" spans="1:14" hidden="1" x14ac:dyDescent="0.2">
      <c r="A30" t="s">
        <v>1335</v>
      </c>
      <c r="B30" s="211">
        <v>28</v>
      </c>
      <c r="C30" t="s">
        <v>739</v>
      </c>
      <c r="D30">
        <v>2019</v>
      </c>
      <c r="F30" t="s">
        <v>131</v>
      </c>
      <c r="G30" t="s">
        <v>2074</v>
      </c>
      <c r="H30" s="105" t="s">
        <v>1598</v>
      </c>
      <c r="I30" s="161" t="str">
        <f t="shared" si="0"/>
        <v>P</v>
      </c>
      <c r="J30" t="str">
        <f>IF(I30="H",COUNTIF($I$3:$I30,"H"),"")</f>
        <v/>
      </c>
      <c r="K30">
        <f>IF(I30="P",COUNTIF($I$3:$I30,"P"),"")</f>
        <v>6</v>
      </c>
      <c r="L30" s="162"/>
      <c r="M30" s="162"/>
      <c r="N30" s="162"/>
    </row>
    <row r="31" spans="1:14" hidden="1" x14ac:dyDescent="0.2">
      <c r="A31" t="s">
        <v>1327</v>
      </c>
      <c r="B31" s="211">
        <v>29</v>
      </c>
      <c r="C31" t="s">
        <v>114</v>
      </c>
      <c r="D31">
        <v>2018</v>
      </c>
      <c r="F31" t="s">
        <v>132</v>
      </c>
      <c r="G31" t="s">
        <v>2073</v>
      </c>
      <c r="H31" s="105" t="s">
        <v>1599</v>
      </c>
      <c r="I31" s="161" t="str">
        <f t="shared" si="0"/>
        <v>H</v>
      </c>
      <c r="J31">
        <f>IF(I31="H",COUNTIF($I$3:$I31,"H"),"")</f>
        <v>23</v>
      </c>
      <c r="K31" t="str">
        <f>IF(I31="P",COUNTIF($I$3:$I31,"P"),"")</f>
        <v/>
      </c>
      <c r="L31" s="162"/>
      <c r="M31" s="162"/>
      <c r="N31" s="162"/>
    </row>
    <row r="32" spans="1:14" hidden="1" x14ac:dyDescent="0.2">
      <c r="A32" t="s">
        <v>2193</v>
      </c>
      <c r="B32" s="211">
        <v>30</v>
      </c>
      <c r="C32" t="s">
        <v>739</v>
      </c>
      <c r="D32">
        <v>2019</v>
      </c>
      <c r="F32" t="s">
        <v>141</v>
      </c>
      <c r="G32" t="s">
        <v>2076</v>
      </c>
      <c r="H32" s="105" t="s">
        <v>1600</v>
      </c>
      <c r="I32" s="161" t="str">
        <f t="shared" si="0"/>
        <v>P</v>
      </c>
      <c r="J32" t="str">
        <f>IF(I32="H",COUNTIF($I$3:$I32,"H"),"")</f>
        <v/>
      </c>
      <c r="K32">
        <f>IF(I32="P",COUNTIF($I$3:$I32,"P"),"")</f>
        <v>7</v>
      </c>
      <c r="L32" s="162"/>
      <c r="M32" s="162"/>
      <c r="N32" s="162"/>
    </row>
    <row r="33" spans="1:14" x14ac:dyDescent="0.2">
      <c r="A33" t="s">
        <v>2194</v>
      </c>
      <c r="B33" s="211">
        <v>31</v>
      </c>
      <c r="C33" t="s">
        <v>741</v>
      </c>
      <c r="D33">
        <v>2020</v>
      </c>
      <c r="F33" t="s">
        <v>141</v>
      </c>
      <c r="G33" t="s">
        <v>2077</v>
      </c>
      <c r="H33" s="105" t="s">
        <v>1601</v>
      </c>
      <c r="I33" s="161" t="str">
        <f t="shared" si="0"/>
        <v>P</v>
      </c>
      <c r="J33" t="str">
        <f>IF(I33="H",COUNTIF($I$3:$I33,"H"),"")</f>
        <v/>
      </c>
      <c r="K33">
        <f>IF(I33="P",COUNTIF($I$3:$I33,"P"),"")</f>
        <v>8</v>
      </c>
      <c r="L33" s="162"/>
      <c r="M33" s="162"/>
      <c r="N33" s="162"/>
    </row>
    <row r="34" spans="1:14" x14ac:dyDescent="0.2">
      <c r="A34" t="s">
        <v>2195</v>
      </c>
      <c r="B34" s="211">
        <v>32</v>
      </c>
      <c r="C34" t="s">
        <v>739</v>
      </c>
      <c r="D34">
        <v>2020</v>
      </c>
      <c r="F34" t="s">
        <v>122</v>
      </c>
      <c r="G34" t="s">
        <v>2078</v>
      </c>
      <c r="H34" s="105" t="s">
        <v>1602</v>
      </c>
      <c r="I34" s="161" t="str">
        <f t="shared" si="0"/>
        <v>P</v>
      </c>
      <c r="J34" t="str">
        <f>IF(I34="H",COUNTIF($I$3:$I34,"H"),"")</f>
        <v/>
      </c>
      <c r="K34">
        <f>IF(I34="P",COUNTIF($I$3:$I34,"P"),"")</f>
        <v>9</v>
      </c>
      <c r="L34" s="162"/>
      <c r="M34" s="162"/>
      <c r="N34" s="162"/>
    </row>
    <row r="35" spans="1:14" hidden="1" x14ac:dyDescent="0.2">
      <c r="A35" t="s">
        <v>774</v>
      </c>
      <c r="B35" s="211">
        <v>33</v>
      </c>
      <c r="C35" t="s">
        <v>114</v>
      </c>
      <c r="D35">
        <v>2018</v>
      </c>
      <c r="F35" t="s">
        <v>715</v>
      </c>
      <c r="G35" t="s">
        <v>2073</v>
      </c>
      <c r="H35" s="105" t="s">
        <v>1603</v>
      </c>
      <c r="I35" s="161" t="str">
        <f t="shared" si="0"/>
        <v>H</v>
      </c>
      <c r="J35">
        <f>IF(I35="H",COUNTIF($I$3:$I35,"H"),"")</f>
        <v>24</v>
      </c>
      <c r="K35" t="str">
        <f>IF(I35="P",COUNTIF($I$3:$I35,"P"),"")</f>
        <v/>
      </c>
      <c r="L35" s="162"/>
      <c r="M35" s="162"/>
      <c r="N35" s="162"/>
    </row>
    <row r="36" spans="1:14" hidden="1" x14ac:dyDescent="0.2">
      <c r="A36" t="s">
        <v>1301</v>
      </c>
      <c r="B36" s="211">
        <v>34</v>
      </c>
      <c r="C36" t="s">
        <v>114</v>
      </c>
      <c r="D36">
        <v>2019</v>
      </c>
      <c r="F36" t="s">
        <v>117</v>
      </c>
      <c r="G36" t="s">
        <v>2074</v>
      </c>
      <c r="H36" s="105" t="s">
        <v>1604</v>
      </c>
      <c r="I36" s="161" t="str">
        <f t="shared" si="0"/>
        <v>H</v>
      </c>
      <c r="J36">
        <f>IF(I36="H",COUNTIF($I$3:$I36,"H"),"")</f>
        <v>25</v>
      </c>
      <c r="K36" t="str">
        <f>IF(I36="P",COUNTIF($I$3:$I36,"P"),"")</f>
        <v/>
      </c>
      <c r="L36" s="162"/>
      <c r="M36" s="162"/>
      <c r="N36" s="162"/>
    </row>
    <row r="37" spans="1:14" hidden="1" x14ac:dyDescent="0.2">
      <c r="A37" t="s">
        <v>1371</v>
      </c>
      <c r="B37" s="211">
        <v>35</v>
      </c>
      <c r="C37" t="s">
        <v>114</v>
      </c>
      <c r="D37">
        <v>2018</v>
      </c>
      <c r="F37" t="s">
        <v>115</v>
      </c>
      <c r="G37" t="s">
        <v>2075</v>
      </c>
      <c r="H37" s="105" t="s">
        <v>1605</v>
      </c>
      <c r="I37" s="161" t="str">
        <f t="shared" si="0"/>
        <v>H</v>
      </c>
      <c r="J37">
        <f>IF(I37="H",COUNTIF($I$3:$I37,"H"),"")</f>
        <v>26</v>
      </c>
      <c r="K37" t="str">
        <f>IF(I37="P",COUNTIF($I$3:$I37,"P"),"")</f>
        <v/>
      </c>
      <c r="L37" s="162"/>
      <c r="M37" s="162"/>
      <c r="N37" s="162"/>
    </row>
    <row r="38" spans="1:14" x14ac:dyDescent="0.2">
      <c r="A38" t="s">
        <v>2196</v>
      </c>
      <c r="B38" s="211">
        <v>36</v>
      </c>
      <c r="C38" t="s">
        <v>739</v>
      </c>
      <c r="D38">
        <v>2020</v>
      </c>
      <c r="F38" t="s">
        <v>139</v>
      </c>
      <c r="G38" t="s">
        <v>2074</v>
      </c>
      <c r="H38" s="105" t="s">
        <v>1606</v>
      </c>
      <c r="I38" s="161" t="str">
        <f t="shared" si="0"/>
        <v>P</v>
      </c>
      <c r="J38" t="str">
        <f>IF(I38="H",COUNTIF($I$3:$I38,"H"),"")</f>
        <v/>
      </c>
      <c r="K38">
        <f>IF(I38="P",COUNTIF($I$3:$I38,"P"),"")</f>
        <v>10</v>
      </c>
      <c r="L38" s="162"/>
      <c r="M38" s="162"/>
      <c r="N38" s="162"/>
    </row>
    <row r="39" spans="1:14" hidden="1" x14ac:dyDescent="0.2">
      <c r="A39" t="s">
        <v>2197</v>
      </c>
      <c r="B39" s="211">
        <v>37</v>
      </c>
      <c r="C39" t="s">
        <v>114</v>
      </c>
      <c r="D39">
        <v>2020</v>
      </c>
      <c r="F39" t="s">
        <v>719</v>
      </c>
      <c r="G39" t="s">
        <v>2074</v>
      </c>
      <c r="H39" s="105" t="s">
        <v>1607</v>
      </c>
      <c r="I39" s="161" t="str">
        <f t="shared" si="0"/>
        <v>H</v>
      </c>
      <c r="J39">
        <f>IF(I39="H",COUNTIF($I$3:$I39,"H"),"")</f>
        <v>27</v>
      </c>
      <c r="K39" t="str">
        <f>IF(I39="P",COUNTIF($I$3:$I39,"P"),"")</f>
        <v/>
      </c>
      <c r="L39" s="162"/>
      <c r="M39" s="162"/>
      <c r="N39" s="162"/>
    </row>
    <row r="40" spans="1:14" hidden="1" x14ac:dyDescent="0.2">
      <c r="A40" t="s">
        <v>1433</v>
      </c>
      <c r="B40" s="211">
        <v>38</v>
      </c>
      <c r="C40" t="s">
        <v>114</v>
      </c>
      <c r="D40">
        <v>2019</v>
      </c>
      <c r="F40" t="s">
        <v>123</v>
      </c>
      <c r="G40" t="s">
        <v>2074</v>
      </c>
      <c r="H40" s="105" t="s">
        <v>1608</v>
      </c>
      <c r="I40" s="161" t="str">
        <f t="shared" si="0"/>
        <v>H</v>
      </c>
      <c r="J40">
        <f>IF(I40="H",COUNTIF($I$3:$I40,"H"),"")</f>
        <v>28</v>
      </c>
      <c r="K40" t="str">
        <f>IF(I40="P",COUNTIF($I$3:$I40,"P"),"")</f>
        <v/>
      </c>
      <c r="L40" s="162"/>
      <c r="M40" s="162"/>
      <c r="N40" s="162"/>
    </row>
    <row r="41" spans="1:14" hidden="1" x14ac:dyDescent="0.2">
      <c r="A41" t="s">
        <v>2198</v>
      </c>
      <c r="B41" s="211">
        <v>39</v>
      </c>
      <c r="C41" t="s">
        <v>114</v>
      </c>
      <c r="D41">
        <v>2020</v>
      </c>
      <c r="F41" t="s">
        <v>123</v>
      </c>
      <c r="G41" t="s">
        <v>2077</v>
      </c>
      <c r="H41" s="105" t="s">
        <v>1609</v>
      </c>
      <c r="I41" s="161" t="str">
        <f t="shared" si="0"/>
        <v>H</v>
      </c>
      <c r="J41">
        <f>IF(I41="H",COUNTIF($I$3:$I41,"H"),"")</f>
        <v>29</v>
      </c>
      <c r="K41" t="str">
        <f>IF(I41="P",COUNTIF($I$3:$I41,"P"),"")</f>
        <v/>
      </c>
      <c r="L41" s="162"/>
      <c r="M41" s="162"/>
      <c r="N41" s="162"/>
    </row>
    <row r="42" spans="1:14" hidden="1" x14ac:dyDescent="0.2">
      <c r="A42" t="s">
        <v>517</v>
      </c>
      <c r="B42" s="211">
        <v>40</v>
      </c>
      <c r="C42" t="s">
        <v>110</v>
      </c>
      <c r="D42">
        <v>2018</v>
      </c>
      <c r="F42" t="s">
        <v>139</v>
      </c>
      <c r="G42" t="s">
        <v>2073</v>
      </c>
      <c r="H42" s="105" t="s">
        <v>1610</v>
      </c>
      <c r="I42" s="161" t="str">
        <f t="shared" si="0"/>
        <v>H</v>
      </c>
      <c r="J42">
        <f>IF(I42="H",COUNTIF($I$3:$I42,"H"),"")</f>
        <v>30</v>
      </c>
      <c r="K42" t="str">
        <f>IF(I42="P",COUNTIF($I$3:$I42,"P"),"")</f>
        <v/>
      </c>
      <c r="L42" s="162"/>
      <c r="M42" s="162"/>
      <c r="N42" s="162"/>
    </row>
    <row r="43" spans="1:14" hidden="1" x14ac:dyDescent="0.2">
      <c r="A43" t="s">
        <v>785</v>
      </c>
      <c r="B43" s="211">
        <v>41</v>
      </c>
      <c r="C43" t="s">
        <v>741</v>
      </c>
      <c r="D43">
        <v>2019</v>
      </c>
      <c r="F43" t="s">
        <v>135</v>
      </c>
      <c r="G43" t="s">
        <v>2075</v>
      </c>
      <c r="H43" s="105" t="s">
        <v>1611</v>
      </c>
      <c r="I43" s="161" t="str">
        <f t="shared" si="0"/>
        <v>P</v>
      </c>
      <c r="J43" t="str">
        <f>IF(I43="H",COUNTIF($I$3:$I43,"H"),"")</f>
        <v/>
      </c>
      <c r="K43">
        <f>IF(I43="P",COUNTIF($I$3:$I43,"P"),"")</f>
        <v>11</v>
      </c>
      <c r="L43" s="162"/>
      <c r="M43" s="162"/>
      <c r="N43" s="162"/>
    </row>
    <row r="44" spans="1:14" hidden="1" x14ac:dyDescent="0.2">
      <c r="A44" t="s">
        <v>1357</v>
      </c>
      <c r="B44" s="211">
        <v>42</v>
      </c>
      <c r="C44" t="s">
        <v>110</v>
      </c>
      <c r="D44">
        <v>2021</v>
      </c>
      <c r="F44" t="s">
        <v>135</v>
      </c>
      <c r="G44" t="s">
        <v>2077</v>
      </c>
      <c r="H44" s="105" t="s">
        <v>1612</v>
      </c>
      <c r="I44" s="161" t="str">
        <f t="shared" si="0"/>
        <v>H</v>
      </c>
      <c r="J44">
        <f>IF(I44="H",COUNTIF($I$3:$I44,"H"),"")</f>
        <v>31</v>
      </c>
      <c r="K44" t="str">
        <f>IF(I44="P",COUNTIF($I$3:$I44,"P"),"")</f>
        <v/>
      </c>
      <c r="L44" s="162"/>
      <c r="M44" s="162"/>
      <c r="N44" s="162"/>
    </row>
    <row r="45" spans="1:14" hidden="1" x14ac:dyDescent="0.2">
      <c r="A45" t="s">
        <v>1377</v>
      </c>
      <c r="B45" s="211">
        <v>43</v>
      </c>
      <c r="C45" t="s">
        <v>114</v>
      </c>
      <c r="D45">
        <v>2020</v>
      </c>
      <c r="F45" t="s">
        <v>121</v>
      </c>
      <c r="G45" t="s">
        <v>2076</v>
      </c>
      <c r="H45" s="105" t="s">
        <v>1613</v>
      </c>
      <c r="I45" s="161" t="str">
        <f t="shared" si="0"/>
        <v>H</v>
      </c>
      <c r="J45">
        <f>IF(I45="H",COUNTIF($I$3:$I45,"H"),"")</f>
        <v>32</v>
      </c>
      <c r="K45" t="str">
        <f>IF(I45="P",COUNTIF($I$3:$I45,"P"),"")</f>
        <v/>
      </c>
      <c r="L45" s="162"/>
      <c r="M45" s="162"/>
      <c r="N45" s="162"/>
    </row>
    <row r="46" spans="1:14" hidden="1" x14ac:dyDescent="0.2">
      <c r="A46" t="s">
        <v>1264</v>
      </c>
      <c r="B46" s="211">
        <v>44</v>
      </c>
      <c r="C46" t="s">
        <v>114</v>
      </c>
      <c r="D46">
        <v>2018</v>
      </c>
      <c r="F46" t="s">
        <v>132</v>
      </c>
      <c r="G46" t="s">
        <v>2073</v>
      </c>
      <c r="H46" s="105" t="s">
        <v>1614</v>
      </c>
      <c r="I46" s="161" t="str">
        <f t="shared" si="0"/>
        <v>H</v>
      </c>
      <c r="J46">
        <f>IF(I46="H",COUNTIF($I$3:$I46,"H"),"")</f>
        <v>33</v>
      </c>
      <c r="K46" t="str">
        <f>IF(I46="P",COUNTIF($I$3:$I46,"P"),"")</f>
        <v/>
      </c>
      <c r="L46" s="162"/>
      <c r="M46" s="162"/>
      <c r="N46" s="162"/>
    </row>
    <row r="47" spans="1:14" hidden="1" x14ac:dyDescent="0.2">
      <c r="A47" t="s">
        <v>2199</v>
      </c>
      <c r="B47" s="211">
        <v>45</v>
      </c>
      <c r="C47" t="s">
        <v>116</v>
      </c>
      <c r="D47">
        <v>2019</v>
      </c>
      <c r="F47" t="s">
        <v>137</v>
      </c>
      <c r="G47" t="s">
        <v>2075</v>
      </c>
      <c r="H47" s="105" t="s">
        <v>1615</v>
      </c>
      <c r="I47" s="161" t="str">
        <f t="shared" si="0"/>
        <v>H</v>
      </c>
      <c r="J47">
        <f>IF(I47="H",COUNTIF($I$3:$I47,"H"),"")</f>
        <v>34</v>
      </c>
      <c r="K47" t="str">
        <f>IF(I47="P",COUNTIF($I$3:$I47,"P"),"")</f>
        <v/>
      </c>
      <c r="L47" s="162"/>
      <c r="M47" s="162"/>
      <c r="N47" s="162"/>
    </row>
    <row r="48" spans="1:14" hidden="1" x14ac:dyDescent="0.2">
      <c r="A48" t="s">
        <v>1384</v>
      </c>
      <c r="B48" s="211">
        <v>46</v>
      </c>
      <c r="C48" t="s">
        <v>741</v>
      </c>
      <c r="D48">
        <v>2018</v>
      </c>
      <c r="F48" t="s">
        <v>135</v>
      </c>
      <c r="G48" t="s">
        <v>2073</v>
      </c>
      <c r="H48" s="105" t="s">
        <v>1616</v>
      </c>
      <c r="I48" s="161" t="str">
        <f t="shared" si="0"/>
        <v>P</v>
      </c>
      <c r="J48" t="str">
        <f>IF(I48="H",COUNTIF($I$3:$I48,"H"),"")</f>
        <v/>
      </c>
      <c r="K48">
        <f>IF(I48="P",COUNTIF($I$3:$I48,"P"),"")</f>
        <v>12</v>
      </c>
      <c r="L48" s="162"/>
      <c r="M48" s="162"/>
      <c r="N48" s="162"/>
    </row>
    <row r="49" spans="1:14" hidden="1" x14ac:dyDescent="0.2">
      <c r="A49" t="s">
        <v>1375</v>
      </c>
      <c r="B49" s="211">
        <v>47</v>
      </c>
      <c r="C49" t="s">
        <v>741</v>
      </c>
      <c r="D49">
        <v>2019</v>
      </c>
      <c r="F49" t="s">
        <v>140</v>
      </c>
      <c r="G49" t="s">
        <v>2075</v>
      </c>
      <c r="H49" s="105" t="s">
        <v>1617</v>
      </c>
      <c r="I49" s="161" t="str">
        <f t="shared" si="0"/>
        <v>P</v>
      </c>
      <c r="J49" t="str">
        <f>IF(I49="H",COUNTIF($I$3:$I49,"H"),"")</f>
        <v/>
      </c>
      <c r="K49">
        <f>IF(I49="P",COUNTIF($I$3:$I49,"P"),"")</f>
        <v>13</v>
      </c>
      <c r="L49" s="162"/>
      <c r="M49" s="162"/>
      <c r="N49" s="162"/>
    </row>
    <row r="50" spans="1:14" hidden="1" x14ac:dyDescent="0.2">
      <c r="A50" t="s">
        <v>780</v>
      </c>
      <c r="B50" s="211">
        <v>48</v>
      </c>
      <c r="C50" t="s">
        <v>112</v>
      </c>
      <c r="D50">
        <v>2019</v>
      </c>
      <c r="F50" t="s">
        <v>131</v>
      </c>
      <c r="G50" t="s">
        <v>2075</v>
      </c>
      <c r="H50" s="105" t="s">
        <v>1618</v>
      </c>
      <c r="I50" s="161" t="str">
        <f t="shared" si="0"/>
        <v>H</v>
      </c>
      <c r="J50">
        <f>IF(I50="H",COUNTIF($I$3:$I50,"H"),"")</f>
        <v>35</v>
      </c>
      <c r="K50" t="str">
        <f>IF(I50="P",COUNTIF($I$3:$I50,"P"),"")</f>
        <v/>
      </c>
      <c r="L50" s="162"/>
      <c r="M50" s="162"/>
      <c r="N50" s="162"/>
    </row>
    <row r="51" spans="1:14" hidden="1" x14ac:dyDescent="0.2">
      <c r="A51" t="s">
        <v>2200</v>
      </c>
      <c r="B51" s="211">
        <v>49</v>
      </c>
      <c r="C51" t="s">
        <v>426</v>
      </c>
      <c r="D51">
        <v>2019</v>
      </c>
      <c r="F51" t="s">
        <v>134</v>
      </c>
      <c r="G51" t="s">
        <v>2074</v>
      </c>
      <c r="H51" s="105" t="s">
        <v>1619</v>
      </c>
      <c r="I51" s="161" t="str">
        <f t="shared" si="0"/>
        <v>H</v>
      </c>
      <c r="J51">
        <f>IF(I51="H",COUNTIF($I$3:$I51,"H"),"")</f>
        <v>36</v>
      </c>
      <c r="K51" t="str">
        <f>IF(I51="P",COUNTIF($I$3:$I51,"P"),"")</f>
        <v/>
      </c>
      <c r="L51" s="162"/>
      <c r="M51" s="162"/>
      <c r="N51" s="162"/>
    </row>
    <row r="52" spans="1:14" hidden="1" x14ac:dyDescent="0.2">
      <c r="A52" t="s">
        <v>1492</v>
      </c>
      <c r="B52" s="211">
        <v>50</v>
      </c>
      <c r="C52" t="s">
        <v>739</v>
      </c>
      <c r="D52">
        <v>2019</v>
      </c>
      <c r="F52" t="s">
        <v>135</v>
      </c>
      <c r="G52" t="s">
        <v>2075</v>
      </c>
      <c r="H52" s="105" t="s">
        <v>1620</v>
      </c>
      <c r="I52" s="161" t="str">
        <f t="shared" si="0"/>
        <v>P</v>
      </c>
      <c r="J52" t="str">
        <f>IF(I52="H",COUNTIF($I$3:$I52,"H"),"")</f>
        <v/>
      </c>
      <c r="K52">
        <f>IF(I52="P",COUNTIF($I$3:$I52,"P"),"")</f>
        <v>14</v>
      </c>
      <c r="L52" s="162"/>
      <c r="M52" s="162"/>
      <c r="N52" s="162"/>
    </row>
    <row r="53" spans="1:14" hidden="1" x14ac:dyDescent="0.2">
      <c r="A53" t="s">
        <v>2201</v>
      </c>
      <c r="B53" s="76">
        <v>51</v>
      </c>
      <c r="C53" t="s">
        <v>114</v>
      </c>
      <c r="D53">
        <v>2019</v>
      </c>
      <c r="F53" t="s">
        <v>2</v>
      </c>
      <c r="G53" t="s">
        <v>2076</v>
      </c>
      <c r="H53" t="s">
        <v>1686</v>
      </c>
      <c r="I53" s="161" t="str">
        <f t="shared" si="0"/>
        <v>H</v>
      </c>
      <c r="J53">
        <f>IF(I53="H",COUNTIF($I$3:$I53,"H"),"")</f>
        <v>37</v>
      </c>
      <c r="K53" t="str">
        <f>IF(I53="P",COUNTIF($I$3:$I53,"P"),"")</f>
        <v/>
      </c>
      <c r="L53" s="162"/>
      <c r="M53" s="162"/>
      <c r="N53" s="162"/>
    </row>
    <row r="54" spans="1:14" hidden="1" x14ac:dyDescent="0.2">
      <c r="A54" t="s">
        <v>1291</v>
      </c>
      <c r="B54" s="76">
        <v>52</v>
      </c>
      <c r="C54" t="s">
        <v>739</v>
      </c>
      <c r="D54">
        <v>2019</v>
      </c>
      <c r="F54" t="s">
        <v>8</v>
      </c>
      <c r="G54" t="s">
        <v>2075</v>
      </c>
      <c r="H54" t="s">
        <v>1687</v>
      </c>
      <c r="I54" s="161" t="str">
        <f t="shared" si="0"/>
        <v>P</v>
      </c>
      <c r="J54" t="str">
        <f>IF(I54="H",COUNTIF($I$3:$I54,"H"),"")</f>
        <v/>
      </c>
      <c r="K54">
        <f>IF(I54="P",COUNTIF($I$3:$I54,"P"),"")</f>
        <v>15</v>
      </c>
      <c r="L54" s="162"/>
      <c r="M54" s="162"/>
      <c r="N54" s="162"/>
    </row>
    <row r="55" spans="1:14" hidden="1" x14ac:dyDescent="0.2">
      <c r="A55" t="s">
        <v>760</v>
      </c>
      <c r="B55" s="76">
        <v>53</v>
      </c>
      <c r="C55" t="s">
        <v>110</v>
      </c>
      <c r="D55">
        <v>2019</v>
      </c>
      <c r="F55" t="s">
        <v>140</v>
      </c>
      <c r="G55" t="s">
        <v>2075</v>
      </c>
      <c r="H55" t="s">
        <v>1688</v>
      </c>
      <c r="I55" s="161" t="str">
        <f t="shared" si="0"/>
        <v>H</v>
      </c>
      <c r="J55">
        <f>IF(I55="H",COUNTIF($I$3:$I55,"H"),"")</f>
        <v>38</v>
      </c>
      <c r="K55" t="str">
        <f>IF(I55="P",COUNTIF($I$3:$I55,"P"),"")</f>
        <v/>
      </c>
      <c r="L55" s="162"/>
      <c r="M55" s="162"/>
      <c r="N55" s="162"/>
    </row>
    <row r="56" spans="1:14" hidden="1" x14ac:dyDescent="0.2">
      <c r="A56" t="s">
        <v>2202</v>
      </c>
      <c r="B56" s="76">
        <v>54</v>
      </c>
      <c r="C56" t="s">
        <v>116</v>
      </c>
      <c r="D56">
        <v>2018</v>
      </c>
      <c r="F56" t="s">
        <v>719</v>
      </c>
      <c r="G56" t="s">
        <v>2073</v>
      </c>
      <c r="H56" t="s">
        <v>1689</v>
      </c>
      <c r="I56" s="161" t="str">
        <f t="shared" si="0"/>
        <v>H</v>
      </c>
      <c r="J56">
        <f>IF(I56="H",COUNTIF($I$3:$I56,"H"),"")</f>
        <v>39</v>
      </c>
      <c r="K56" t="str">
        <f>IF(I56="P",COUNTIF($I$3:$I56,"P"),"")</f>
        <v/>
      </c>
      <c r="L56" s="162"/>
      <c r="M56" s="162"/>
      <c r="N56" s="162"/>
    </row>
    <row r="57" spans="1:14" hidden="1" x14ac:dyDescent="0.2">
      <c r="A57" t="s">
        <v>2203</v>
      </c>
      <c r="B57" s="76">
        <v>55</v>
      </c>
      <c r="C57" t="s">
        <v>739</v>
      </c>
      <c r="D57">
        <v>2018</v>
      </c>
      <c r="F57" t="s">
        <v>132</v>
      </c>
      <c r="G57" t="s">
        <v>2073</v>
      </c>
      <c r="H57" t="s">
        <v>1690</v>
      </c>
      <c r="I57" s="161" t="str">
        <f t="shared" si="0"/>
        <v>P</v>
      </c>
      <c r="J57" t="str">
        <f>IF(I57="H",COUNTIF($I$3:$I57,"H"),"")</f>
        <v/>
      </c>
      <c r="K57">
        <f>IF(I57="P",COUNTIF($I$3:$I57,"P"),"")</f>
        <v>16</v>
      </c>
      <c r="L57" s="162"/>
      <c r="M57" s="162"/>
      <c r="N57" s="162"/>
    </row>
    <row r="58" spans="1:14" hidden="1" x14ac:dyDescent="0.2">
      <c r="A58" t="s">
        <v>2204</v>
      </c>
      <c r="B58" s="76">
        <v>56</v>
      </c>
      <c r="C58" t="s">
        <v>118</v>
      </c>
      <c r="D58">
        <v>2019</v>
      </c>
      <c r="F58" t="s">
        <v>113</v>
      </c>
      <c r="G58" t="s">
        <v>2076</v>
      </c>
      <c r="H58" t="s">
        <v>1691</v>
      </c>
      <c r="I58" s="161" t="str">
        <f t="shared" si="0"/>
        <v>H</v>
      </c>
      <c r="J58">
        <f>IF(I58="H",COUNTIF($I$3:$I58,"H"),"")</f>
        <v>40</v>
      </c>
      <c r="K58" t="str">
        <f>IF(I58="P",COUNTIF($I$3:$I58,"P"),"")</f>
        <v/>
      </c>
      <c r="L58" s="162"/>
      <c r="M58" s="162"/>
      <c r="N58" s="162"/>
    </row>
    <row r="59" spans="1:14" hidden="1" x14ac:dyDescent="0.2">
      <c r="A59" t="s">
        <v>1279</v>
      </c>
      <c r="B59" s="76">
        <v>57</v>
      </c>
      <c r="C59" t="s">
        <v>110</v>
      </c>
      <c r="D59">
        <v>2018</v>
      </c>
      <c r="F59" t="s">
        <v>2</v>
      </c>
      <c r="G59" t="s">
        <v>2073</v>
      </c>
      <c r="H59" t="s">
        <v>1628</v>
      </c>
      <c r="I59" s="161" t="str">
        <f t="shared" si="0"/>
        <v>H</v>
      </c>
      <c r="J59">
        <f>IF(I59="H",COUNTIF($I$3:$I59,"H"),"")</f>
        <v>41</v>
      </c>
      <c r="K59" t="str">
        <f>IF(I59="P",COUNTIF($I$3:$I59,"P"),"")</f>
        <v/>
      </c>
      <c r="L59" s="162"/>
      <c r="M59" s="162"/>
      <c r="N59" s="162"/>
    </row>
    <row r="60" spans="1:14" hidden="1" x14ac:dyDescent="0.2">
      <c r="A60" t="s">
        <v>1429</v>
      </c>
      <c r="B60" s="76">
        <v>58</v>
      </c>
      <c r="C60" t="s">
        <v>739</v>
      </c>
      <c r="D60">
        <v>2021</v>
      </c>
      <c r="F60" t="s">
        <v>115</v>
      </c>
      <c r="G60" t="s">
        <v>2076</v>
      </c>
      <c r="H60" t="s">
        <v>1692</v>
      </c>
      <c r="I60" s="161" t="str">
        <f t="shared" si="0"/>
        <v>P</v>
      </c>
      <c r="J60" t="str">
        <f>IF(I60="H",COUNTIF($I$3:$I60,"H"),"")</f>
        <v/>
      </c>
      <c r="K60">
        <f>IF(I60="P",COUNTIF($I$3:$I60,"P"),"")</f>
        <v>17</v>
      </c>
      <c r="L60" s="162"/>
      <c r="M60" s="162"/>
      <c r="N60" s="162"/>
    </row>
    <row r="61" spans="1:14" hidden="1" x14ac:dyDescent="0.2">
      <c r="A61" t="s">
        <v>2205</v>
      </c>
      <c r="B61" s="76">
        <v>59</v>
      </c>
      <c r="C61" t="s">
        <v>114</v>
      </c>
      <c r="D61">
        <v>2021</v>
      </c>
      <c r="F61" t="s">
        <v>130</v>
      </c>
      <c r="G61" t="s">
        <v>2077</v>
      </c>
      <c r="H61" t="s">
        <v>1693</v>
      </c>
      <c r="I61" s="161" t="str">
        <f t="shared" si="0"/>
        <v>H</v>
      </c>
      <c r="J61">
        <f>IF(I61="H",COUNTIF($I$3:$I61,"H"),"")</f>
        <v>42</v>
      </c>
      <c r="K61" t="str">
        <f>IF(I61="P",COUNTIF($I$3:$I61,"P"),"")</f>
        <v/>
      </c>
      <c r="L61" s="162"/>
      <c r="M61" s="162"/>
      <c r="N61" s="162"/>
    </row>
    <row r="62" spans="1:14" hidden="1" x14ac:dyDescent="0.2">
      <c r="A62" t="s">
        <v>756</v>
      </c>
      <c r="B62" s="76">
        <v>60</v>
      </c>
      <c r="C62" t="s">
        <v>110</v>
      </c>
      <c r="D62">
        <v>2018</v>
      </c>
      <c r="F62" t="s">
        <v>140</v>
      </c>
      <c r="G62" t="s">
        <v>2073</v>
      </c>
      <c r="H62" t="s">
        <v>1632</v>
      </c>
      <c r="I62" s="161" t="str">
        <f t="shared" si="0"/>
        <v>H</v>
      </c>
      <c r="J62">
        <f>IF(I62="H",COUNTIF($I$3:$I62,"H"),"")</f>
        <v>43</v>
      </c>
      <c r="K62" t="str">
        <f>IF(I62="P",COUNTIF($I$3:$I62,"P"),"")</f>
        <v/>
      </c>
      <c r="L62" s="162"/>
      <c r="M62" s="162"/>
      <c r="N62" s="162"/>
    </row>
    <row r="63" spans="1:14" hidden="1" x14ac:dyDescent="0.2">
      <c r="A63" t="s">
        <v>2206</v>
      </c>
      <c r="B63" s="76">
        <v>61</v>
      </c>
      <c r="C63" t="s">
        <v>110</v>
      </c>
      <c r="D63">
        <v>2019</v>
      </c>
      <c r="F63" t="s">
        <v>119</v>
      </c>
      <c r="G63" t="s">
        <v>2075</v>
      </c>
      <c r="H63" t="s">
        <v>1694</v>
      </c>
      <c r="I63" s="161" t="str">
        <f t="shared" si="0"/>
        <v>H</v>
      </c>
      <c r="J63">
        <f>IF(I63="H",COUNTIF($I$3:$I63,"H"),"")</f>
        <v>44</v>
      </c>
      <c r="K63" t="str">
        <f>IF(I63="P",COUNTIF($I$3:$I63,"P"),"")</f>
        <v/>
      </c>
      <c r="L63" s="162"/>
      <c r="M63" s="162"/>
      <c r="N63" s="162"/>
    </row>
    <row r="64" spans="1:14" hidden="1" x14ac:dyDescent="0.2">
      <c r="A64" t="s">
        <v>2207</v>
      </c>
      <c r="B64" s="76">
        <v>62</v>
      </c>
      <c r="C64" t="s">
        <v>739</v>
      </c>
      <c r="D64">
        <v>2019</v>
      </c>
      <c r="F64" t="s">
        <v>717</v>
      </c>
      <c r="G64" t="s">
        <v>2075</v>
      </c>
      <c r="H64" t="s">
        <v>1695</v>
      </c>
      <c r="I64" s="161" t="str">
        <f t="shared" si="0"/>
        <v>P</v>
      </c>
      <c r="J64" t="str">
        <f>IF(I64="H",COUNTIF($I$3:$I64,"H"),"")</f>
        <v/>
      </c>
      <c r="K64">
        <f>IF(I64="P",COUNTIF($I$3:$I64,"P"),"")</f>
        <v>18</v>
      </c>
      <c r="L64" s="162"/>
      <c r="M64" s="162"/>
      <c r="N64" s="162"/>
    </row>
    <row r="65" spans="1:14" hidden="1" x14ac:dyDescent="0.2">
      <c r="A65" t="s">
        <v>2208</v>
      </c>
      <c r="B65" s="76">
        <v>63</v>
      </c>
      <c r="C65" t="s">
        <v>114</v>
      </c>
      <c r="D65">
        <v>2020</v>
      </c>
      <c r="F65" t="s">
        <v>715</v>
      </c>
      <c r="G65" t="s">
        <v>2076</v>
      </c>
      <c r="H65" t="s">
        <v>1696</v>
      </c>
      <c r="I65" s="161" t="str">
        <f t="shared" si="0"/>
        <v>H</v>
      </c>
      <c r="J65">
        <f>IF(I65="H",COUNTIF($I$3:$I65,"H"),"")</f>
        <v>45</v>
      </c>
      <c r="K65" t="str">
        <f>IF(I65="P",COUNTIF($I$3:$I65,"P"),"")</f>
        <v/>
      </c>
      <c r="L65" s="162"/>
      <c r="M65" s="162"/>
      <c r="N65" s="162"/>
    </row>
    <row r="66" spans="1:14" hidden="1" x14ac:dyDescent="0.2">
      <c r="A66" t="s">
        <v>1350</v>
      </c>
      <c r="B66" s="76">
        <v>64</v>
      </c>
      <c r="C66" t="s">
        <v>97</v>
      </c>
      <c r="D66">
        <v>2019</v>
      </c>
      <c r="F66" t="s">
        <v>717</v>
      </c>
      <c r="G66" t="s">
        <v>2075</v>
      </c>
      <c r="H66" t="s">
        <v>1697</v>
      </c>
      <c r="I66" s="161" t="str">
        <f t="shared" si="0"/>
        <v>H</v>
      </c>
      <c r="J66">
        <f>IF(I66="H",COUNTIF($I$3:$I66,"H"),"")</f>
        <v>46</v>
      </c>
      <c r="K66" t="str">
        <f>IF(I66="P",COUNTIF($I$3:$I66,"P"),"")</f>
        <v/>
      </c>
      <c r="L66" s="162"/>
      <c r="M66" s="162"/>
      <c r="N66" s="162"/>
    </row>
    <row r="67" spans="1:14" hidden="1" x14ac:dyDescent="0.2">
      <c r="A67" t="s">
        <v>2209</v>
      </c>
      <c r="B67" s="76">
        <v>65</v>
      </c>
      <c r="C67" t="s">
        <v>114</v>
      </c>
      <c r="D67">
        <v>2020</v>
      </c>
      <c r="F67" t="s">
        <v>139</v>
      </c>
      <c r="G67" t="s">
        <v>2076</v>
      </c>
      <c r="H67" t="s">
        <v>1698</v>
      </c>
      <c r="I67" s="161" t="str">
        <f t="shared" si="0"/>
        <v>H</v>
      </c>
      <c r="J67">
        <f>IF(I67="H",COUNTIF($I$3:$I67,"H"),"")</f>
        <v>47</v>
      </c>
      <c r="K67" t="str">
        <f>IF(I67="P",COUNTIF($I$3:$I67,"P"),"")</f>
        <v/>
      </c>
      <c r="L67" s="162"/>
      <c r="M67" s="162"/>
      <c r="N67" s="162"/>
    </row>
    <row r="68" spans="1:14" hidden="1" x14ac:dyDescent="0.2">
      <c r="A68" t="s">
        <v>2210</v>
      </c>
      <c r="B68" s="76">
        <v>66</v>
      </c>
      <c r="C68" t="s">
        <v>114</v>
      </c>
      <c r="D68">
        <v>2020</v>
      </c>
      <c r="F68" t="s">
        <v>123</v>
      </c>
      <c r="G68" t="s">
        <v>2077</v>
      </c>
      <c r="H68" t="s">
        <v>1699</v>
      </c>
      <c r="I68" s="161" t="str">
        <f t="shared" ref="I68:I108" si="1">IF(C68="LHP","P",IF(C68="RHP","P",IF(C68=0,"","H")))</f>
        <v>H</v>
      </c>
      <c r="J68">
        <f>IF(I68="H",COUNTIF($I$3:$I68,"H"),"")</f>
        <v>48</v>
      </c>
      <c r="K68" t="str">
        <f>IF(I68="P",COUNTIF($I$3:$I68,"P"),"")</f>
        <v/>
      </c>
      <c r="L68" s="162"/>
      <c r="M68" s="162"/>
      <c r="N68" s="162"/>
    </row>
    <row r="69" spans="1:14" hidden="1" x14ac:dyDescent="0.2">
      <c r="A69" t="s">
        <v>2211</v>
      </c>
      <c r="B69" s="76">
        <v>67</v>
      </c>
      <c r="C69" t="s">
        <v>739</v>
      </c>
      <c r="D69">
        <v>2019</v>
      </c>
      <c r="F69" t="s">
        <v>115</v>
      </c>
      <c r="G69" t="s">
        <v>2075</v>
      </c>
      <c r="H69" t="s">
        <v>1700</v>
      </c>
      <c r="I69" s="161" t="str">
        <f t="shared" si="1"/>
        <v>P</v>
      </c>
      <c r="J69" t="str">
        <f>IF(I69="H",COUNTIF($I$3:$I69,"H"),"")</f>
        <v/>
      </c>
      <c r="K69">
        <f>IF(I69="P",COUNTIF($I$3:$I69,"P"),"")</f>
        <v>19</v>
      </c>
      <c r="L69" s="162"/>
      <c r="M69" s="162"/>
      <c r="N69" s="162"/>
    </row>
    <row r="70" spans="1:14" hidden="1" x14ac:dyDescent="0.2">
      <c r="A70" t="s">
        <v>2212</v>
      </c>
      <c r="B70" s="76">
        <v>68</v>
      </c>
      <c r="C70" t="s">
        <v>116</v>
      </c>
      <c r="D70">
        <v>2020</v>
      </c>
      <c r="F70" t="s">
        <v>120</v>
      </c>
      <c r="G70" t="s">
        <v>2076</v>
      </c>
      <c r="H70" t="s">
        <v>1701</v>
      </c>
      <c r="I70" s="161" t="str">
        <f t="shared" si="1"/>
        <v>H</v>
      </c>
      <c r="J70">
        <f>IF(I70="H",COUNTIF($I$3:$I70,"H"),"")</f>
        <v>49</v>
      </c>
      <c r="K70" t="str">
        <f>IF(I70="P",COUNTIF($I$3:$I70,"P"),"")</f>
        <v/>
      </c>
      <c r="L70" s="162"/>
      <c r="M70" s="162"/>
      <c r="N70" s="162"/>
    </row>
    <row r="71" spans="1:14" hidden="1" x14ac:dyDescent="0.2">
      <c r="A71" t="s">
        <v>2213</v>
      </c>
      <c r="B71" s="76">
        <v>69</v>
      </c>
      <c r="C71" t="s">
        <v>739</v>
      </c>
      <c r="D71">
        <v>2019</v>
      </c>
      <c r="F71" t="s">
        <v>339</v>
      </c>
      <c r="G71" t="s">
        <v>2074</v>
      </c>
      <c r="H71" t="s">
        <v>1642</v>
      </c>
      <c r="I71" s="161" t="str">
        <f t="shared" si="1"/>
        <v>P</v>
      </c>
      <c r="J71" t="str">
        <f>IF(I71="H",COUNTIF($I$3:$I71,"H"),"")</f>
        <v/>
      </c>
      <c r="K71">
        <f>IF(I71="P",COUNTIF($I$3:$I71,"P"),"")</f>
        <v>20</v>
      </c>
      <c r="L71" s="162"/>
      <c r="M71" s="162"/>
      <c r="N71" s="162"/>
    </row>
    <row r="72" spans="1:14" hidden="1" x14ac:dyDescent="0.2">
      <c r="A72" t="s">
        <v>2214</v>
      </c>
      <c r="B72" s="76">
        <v>70</v>
      </c>
      <c r="C72" t="s">
        <v>112</v>
      </c>
      <c r="D72">
        <v>2019</v>
      </c>
      <c r="F72" t="s">
        <v>136</v>
      </c>
      <c r="G72" t="s">
        <v>2074</v>
      </c>
      <c r="H72" t="s">
        <v>1644</v>
      </c>
      <c r="I72" s="161" t="str">
        <f t="shared" si="1"/>
        <v>H</v>
      </c>
      <c r="J72">
        <f>IF(I72="H",COUNTIF($I$3:$I72,"H"),"")</f>
        <v>50</v>
      </c>
      <c r="K72" t="str">
        <f>IF(I72="P",COUNTIF($I$3:$I72,"P"),"")</f>
        <v/>
      </c>
      <c r="L72" s="162"/>
      <c r="M72" s="162"/>
      <c r="N72" s="162"/>
    </row>
    <row r="73" spans="1:14" x14ac:dyDescent="0.2">
      <c r="A73" t="s">
        <v>2215</v>
      </c>
      <c r="B73" s="76">
        <v>71</v>
      </c>
      <c r="C73" t="s">
        <v>739</v>
      </c>
      <c r="D73">
        <v>2020</v>
      </c>
      <c r="F73" t="s">
        <v>135</v>
      </c>
      <c r="G73" t="s">
        <v>2076</v>
      </c>
      <c r="H73" t="s">
        <v>1646</v>
      </c>
      <c r="I73" s="161" t="str">
        <f t="shared" si="1"/>
        <v>P</v>
      </c>
      <c r="J73" t="str">
        <f>IF(I73="H",COUNTIF($I$3:$I73,"H"),"")</f>
        <v/>
      </c>
      <c r="K73">
        <f>IF(I73="P",COUNTIF($I$3:$I73,"P"),"")</f>
        <v>21</v>
      </c>
      <c r="L73" s="162"/>
      <c r="M73" s="162"/>
      <c r="N73" s="162"/>
    </row>
    <row r="74" spans="1:14" x14ac:dyDescent="0.2">
      <c r="A74" t="s">
        <v>2216</v>
      </c>
      <c r="B74" s="76">
        <v>72</v>
      </c>
      <c r="C74" t="s">
        <v>739</v>
      </c>
      <c r="D74">
        <v>2020</v>
      </c>
      <c r="F74" t="s">
        <v>719</v>
      </c>
      <c r="G74" t="s">
        <v>2076</v>
      </c>
      <c r="H74" t="s">
        <v>1702</v>
      </c>
      <c r="I74" s="161" t="str">
        <f t="shared" si="1"/>
        <v>P</v>
      </c>
      <c r="J74" t="str">
        <f>IF(I74="H",COUNTIF($I$3:$I74,"H"),"")</f>
        <v/>
      </c>
      <c r="K74">
        <f>IF(I74="P",COUNTIF($I$3:$I74,"P"),"")</f>
        <v>22</v>
      </c>
      <c r="L74" s="162"/>
      <c r="M74" s="162"/>
      <c r="N74" s="162"/>
    </row>
    <row r="75" spans="1:14" x14ac:dyDescent="0.2">
      <c r="A75" t="s">
        <v>1419</v>
      </c>
      <c r="B75" s="76">
        <v>73</v>
      </c>
      <c r="C75" t="s">
        <v>741</v>
      </c>
      <c r="D75">
        <v>2020</v>
      </c>
      <c r="F75" t="s">
        <v>141</v>
      </c>
      <c r="G75" t="s">
        <v>2076</v>
      </c>
      <c r="H75" t="s">
        <v>1703</v>
      </c>
      <c r="I75" s="161" t="str">
        <f t="shared" si="1"/>
        <v>P</v>
      </c>
      <c r="J75" t="str">
        <f>IF(I75="H",COUNTIF($I$3:$I75,"H"),"")</f>
        <v/>
      </c>
      <c r="K75">
        <f>IF(I75="P",COUNTIF($I$3:$I75,"P"),"")</f>
        <v>23</v>
      </c>
      <c r="L75" s="162"/>
      <c r="M75" s="162"/>
      <c r="N75" s="162"/>
    </row>
    <row r="76" spans="1:14" hidden="1" x14ac:dyDescent="0.2">
      <c r="A76" t="s">
        <v>2217</v>
      </c>
      <c r="B76" s="76">
        <v>74</v>
      </c>
      <c r="C76" t="s">
        <v>97</v>
      </c>
      <c r="D76">
        <v>2021</v>
      </c>
      <c r="F76" t="s">
        <v>715</v>
      </c>
      <c r="G76" t="s">
        <v>2074</v>
      </c>
      <c r="H76" t="s">
        <v>1704</v>
      </c>
      <c r="I76" s="161" t="str">
        <f t="shared" si="1"/>
        <v>H</v>
      </c>
      <c r="J76">
        <f>IF(I76="H",COUNTIF($I$3:$I76,"H"),"")</f>
        <v>51</v>
      </c>
      <c r="K76" t="str">
        <f>IF(I76="P",COUNTIF($I$3:$I76,"P"),"")</f>
        <v/>
      </c>
      <c r="L76" s="162"/>
      <c r="M76" s="162"/>
      <c r="N76" s="162"/>
    </row>
    <row r="77" spans="1:14" hidden="1" x14ac:dyDescent="0.2">
      <c r="A77" t="s">
        <v>2218</v>
      </c>
      <c r="B77" s="76">
        <v>75</v>
      </c>
      <c r="C77" t="s">
        <v>110</v>
      </c>
      <c r="D77">
        <v>2021</v>
      </c>
      <c r="F77" t="s">
        <v>136</v>
      </c>
      <c r="G77" t="s">
        <v>2077</v>
      </c>
      <c r="H77" t="s">
        <v>1705</v>
      </c>
      <c r="I77" s="161" t="str">
        <f t="shared" si="1"/>
        <v>H</v>
      </c>
      <c r="J77">
        <f>IF(I77="H",COUNTIF($I$3:$I77,"H"),"")</f>
        <v>52</v>
      </c>
      <c r="K77" t="str">
        <f>IF(I77="P",COUNTIF($I$3:$I77,"P"),"")</f>
        <v/>
      </c>
      <c r="L77" s="162"/>
      <c r="M77" s="162"/>
      <c r="N77" s="162"/>
    </row>
    <row r="78" spans="1:14" hidden="1" x14ac:dyDescent="0.2">
      <c r="A78" t="s">
        <v>2219</v>
      </c>
      <c r="B78" s="76">
        <v>76</v>
      </c>
      <c r="C78" t="s">
        <v>739</v>
      </c>
      <c r="D78">
        <v>2019</v>
      </c>
      <c r="F78" t="s">
        <v>135</v>
      </c>
      <c r="G78" t="s">
        <v>2074</v>
      </c>
      <c r="H78" t="s">
        <v>1706</v>
      </c>
      <c r="I78" s="161" t="str">
        <f t="shared" si="1"/>
        <v>P</v>
      </c>
      <c r="J78" t="str">
        <f>IF(I78="H",COUNTIF($I$3:$I78,"H"),"")</f>
        <v/>
      </c>
      <c r="K78">
        <f>IF(I78="P",COUNTIF($I$3:$I78,"P"),"")</f>
        <v>24</v>
      </c>
      <c r="L78" s="162"/>
      <c r="M78" s="162"/>
      <c r="N78" s="162"/>
    </row>
    <row r="79" spans="1:14" hidden="1" x14ac:dyDescent="0.2">
      <c r="A79" t="s">
        <v>2220</v>
      </c>
      <c r="B79" s="76">
        <v>77</v>
      </c>
      <c r="C79" t="s">
        <v>739</v>
      </c>
      <c r="D79">
        <v>2018</v>
      </c>
      <c r="F79" t="s">
        <v>719</v>
      </c>
      <c r="G79" t="s">
        <v>2073</v>
      </c>
      <c r="H79" t="s">
        <v>1653</v>
      </c>
      <c r="I79" s="161" t="str">
        <f t="shared" si="1"/>
        <v>P</v>
      </c>
      <c r="J79" t="str">
        <f>IF(I79="H",COUNTIF($I$3:$I79,"H"),"")</f>
        <v/>
      </c>
      <c r="K79">
        <f>IF(I79="P",COUNTIF($I$3:$I79,"P"),"")</f>
        <v>25</v>
      </c>
      <c r="L79" s="162"/>
      <c r="M79" s="162"/>
      <c r="N79" s="162"/>
    </row>
    <row r="80" spans="1:14" hidden="1" x14ac:dyDescent="0.2">
      <c r="A80" t="s">
        <v>2221</v>
      </c>
      <c r="B80" s="76">
        <v>78</v>
      </c>
      <c r="C80" t="s">
        <v>112</v>
      </c>
      <c r="D80">
        <v>2018</v>
      </c>
      <c r="F80" t="s">
        <v>715</v>
      </c>
      <c r="G80" t="s">
        <v>2073</v>
      </c>
      <c r="H80" t="s">
        <v>1707</v>
      </c>
      <c r="I80" s="161" t="str">
        <f t="shared" si="1"/>
        <v>H</v>
      </c>
      <c r="J80">
        <f>IF(I80="H",COUNTIF($I$3:$I80,"H"),"")</f>
        <v>53</v>
      </c>
      <c r="K80" t="str">
        <f>IF(I80="P",COUNTIF($I$3:$I80,"P"),"")</f>
        <v/>
      </c>
      <c r="L80" s="162"/>
      <c r="M80" s="162"/>
      <c r="N80" s="162"/>
    </row>
    <row r="81" spans="1:14" hidden="1" x14ac:dyDescent="0.2">
      <c r="A81" t="s">
        <v>1422</v>
      </c>
      <c r="B81" s="76">
        <v>79</v>
      </c>
      <c r="C81" t="s">
        <v>739</v>
      </c>
      <c r="D81">
        <v>2019</v>
      </c>
      <c r="F81" t="s">
        <v>141</v>
      </c>
      <c r="G81" t="s">
        <v>2075</v>
      </c>
      <c r="H81" t="s">
        <v>1708</v>
      </c>
      <c r="I81" s="161" t="str">
        <f t="shared" si="1"/>
        <v>P</v>
      </c>
      <c r="J81" t="str">
        <f>IF(I81="H",COUNTIF($I$3:$I81,"H"),"")</f>
        <v/>
      </c>
      <c r="K81">
        <f>IF(I81="P",COUNTIF($I$3:$I81,"P"),"")</f>
        <v>26</v>
      </c>
      <c r="L81" s="162"/>
      <c r="M81" s="162"/>
      <c r="N81" s="162"/>
    </row>
    <row r="82" spans="1:14" hidden="1" x14ac:dyDescent="0.2">
      <c r="A82" t="s">
        <v>871</v>
      </c>
      <c r="B82" s="76">
        <v>80</v>
      </c>
      <c r="C82" t="s">
        <v>110</v>
      </c>
      <c r="D82">
        <v>2019</v>
      </c>
      <c r="F82" t="s">
        <v>136</v>
      </c>
      <c r="G82" t="s">
        <v>2075</v>
      </c>
      <c r="H82" t="s">
        <v>1657</v>
      </c>
      <c r="I82" s="161" t="str">
        <f t="shared" si="1"/>
        <v>H</v>
      </c>
      <c r="J82">
        <f>IF(I82="H",COUNTIF($I$3:$I82,"H"),"")</f>
        <v>54</v>
      </c>
      <c r="K82" t="str">
        <f>IF(I82="P",COUNTIF($I$3:$I82,"P"),"")</f>
        <v/>
      </c>
      <c r="L82" s="162"/>
      <c r="M82" s="162"/>
      <c r="N82" s="162"/>
    </row>
    <row r="83" spans="1:14" hidden="1" x14ac:dyDescent="0.2">
      <c r="A83" t="s">
        <v>2222</v>
      </c>
      <c r="B83" s="76">
        <v>81</v>
      </c>
      <c r="C83" t="s">
        <v>118</v>
      </c>
      <c r="D83">
        <v>2019</v>
      </c>
      <c r="F83" t="s">
        <v>141</v>
      </c>
      <c r="G83" t="s">
        <v>2075</v>
      </c>
      <c r="H83" t="s">
        <v>1709</v>
      </c>
      <c r="I83" s="161" t="str">
        <f t="shared" si="1"/>
        <v>H</v>
      </c>
      <c r="J83">
        <f>IF(I83="H",COUNTIF($I$3:$I83,"H"),"")</f>
        <v>55</v>
      </c>
      <c r="K83" t="str">
        <f>IF(I83="P",COUNTIF($I$3:$I83,"P"),"")</f>
        <v/>
      </c>
      <c r="L83" s="162"/>
      <c r="M83" s="162"/>
      <c r="N83" s="162"/>
    </row>
    <row r="84" spans="1:14" hidden="1" x14ac:dyDescent="0.2">
      <c r="A84" t="s">
        <v>1506</v>
      </c>
      <c r="B84" s="76">
        <v>82</v>
      </c>
      <c r="C84" t="s">
        <v>426</v>
      </c>
      <c r="D84">
        <v>2018</v>
      </c>
      <c r="F84" t="s">
        <v>2</v>
      </c>
      <c r="G84" t="s">
        <v>2073</v>
      </c>
      <c r="H84" t="s">
        <v>1660</v>
      </c>
      <c r="I84" s="161" t="str">
        <f t="shared" si="1"/>
        <v>H</v>
      </c>
      <c r="J84">
        <f>IF(I84="H",COUNTIF($I$3:$I84,"H"),"")</f>
        <v>56</v>
      </c>
      <c r="K84" t="str">
        <f>IF(I84="P",COUNTIF($I$3:$I84,"P"),"")</f>
        <v/>
      </c>
      <c r="L84" s="162"/>
      <c r="M84" s="162"/>
      <c r="N84" s="162"/>
    </row>
    <row r="85" spans="1:14" hidden="1" x14ac:dyDescent="0.2">
      <c r="A85" t="s">
        <v>2223</v>
      </c>
      <c r="B85" s="76">
        <v>83</v>
      </c>
      <c r="C85" t="s">
        <v>112</v>
      </c>
      <c r="D85">
        <v>2020</v>
      </c>
      <c r="F85" t="s">
        <v>136</v>
      </c>
      <c r="G85" t="s">
        <v>2076</v>
      </c>
      <c r="H85" t="s">
        <v>1662</v>
      </c>
      <c r="I85" s="161" t="str">
        <f t="shared" si="1"/>
        <v>H</v>
      </c>
      <c r="J85">
        <f>IF(I85="H",COUNTIF($I$3:$I85,"H"),"")</f>
        <v>57</v>
      </c>
      <c r="K85" t="str">
        <f>IF(I85="P",COUNTIF($I$3:$I85,"P"),"")</f>
        <v/>
      </c>
      <c r="L85" s="162"/>
      <c r="M85" s="162"/>
      <c r="N85" s="162"/>
    </row>
    <row r="86" spans="1:14" hidden="1" x14ac:dyDescent="0.2">
      <c r="A86" t="s">
        <v>1361</v>
      </c>
      <c r="B86" s="76">
        <v>84</v>
      </c>
      <c r="C86" t="s">
        <v>739</v>
      </c>
      <c r="D86">
        <v>2019</v>
      </c>
      <c r="F86" t="s">
        <v>717</v>
      </c>
      <c r="G86" t="s">
        <v>2076</v>
      </c>
      <c r="H86" t="s">
        <v>1710</v>
      </c>
      <c r="I86" s="161" t="str">
        <f t="shared" si="1"/>
        <v>P</v>
      </c>
      <c r="J86" t="str">
        <f>IF(I86="H",COUNTIF($I$3:$I86,"H"),"")</f>
        <v/>
      </c>
      <c r="K86">
        <f>IF(I86="P",COUNTIF($I$3:$I86,"P"),"")</f>
        <v>27</v>
      </c>
      <c r="L86" s="162"/>
      <c r="M86" s="162"/>
      <c r="N86" s="162"/>
    </row>
    <row r="87" spans="1:14" hidden="1" x14ac:dyDescent="0.2">
      <c r="A87" t="s">
        <v>2224</v>
      </c>
      <c r="B87" s="76">
        <v>85</v>
      </c>
      <c r="C87" t="s">
        <v>739</v>
      </c>
      <c r="D87">
        <v>2018</v>
      </c>
      <c r="F87" t="s">
        <v>113</v>
      </c>
      <c r="G87" t="s">
        <v>2075</v>
      </c>
      <c r="H87" t="s">
        <v>1665</v>
      </c>
      <c r="I87" s="161" t="str">
        <f t="shared" si="1"/>
        <v>P</v>
      </c>
      <c r="J87" t="str">
        <f>IF(I87="H",COUNTIF($I$3:$I87,"H"),"")</f>
        <v/>
      </c>
      <c r="K87">
        <f>IF(I87="P",COUNTIF($I$3:$I87,"P"),"")</f>
        <v>28</v>
      </c>
      <c r="L87" s="162"/>
      <c r="M87" s="162"/>
      <c r="N87" s="162"/>
    </row>
    <row r="88" spans="1:14" hidden="1" x14ac:dyDescent="0.2">
      <c r="A88" t="s">
        <v>2225</v>
      </c>
      <c r="B88" s="76">
        <v>86</v>
      </c>
      <c r="C88" t="s">
        <v>112</v>
      </c>
      <c r="D88">
        <v>2019</v>
      </c>
      <c r="F88" t="s">
        <v>718</v>
      </c>
      <c r="G88" t="s">
        <v>2075</v>
      </c>
      <c r="H88" t="s">
        <v>1667</v>
      </c>
      <c r="I88" s="161" t="str">
        <f t="shared" si="1"/>
        <v>H</v>
      </c>
      <c r="J88">
        <f>IF(I88="H",COUNTIF($I$3:$I88,"H"),"")</f>
        <v>58</v>
      </c>
      <c r="K88" t="str">
        <f>IF(I88="P",COUNTIF($I$3:$I88,"P"),"")</f>
        <v/>
      </c>
      <c r="L88" s="162"/>
      <c r="M88" s="162"/>
      <c r="N88" s="162"/>
    </row>
    <row r="89" spans="1:14" hidden="1" x14ac:dyDescent="0.2">
      <c r="A89" t="s">
        <v>2226</v>
      </c>
      <c r="B89" s="76">
        <v>87</v>
      </c>
      <c r="C89" t="s">
        <v>116</v>
      </c>
      <c r="D89">
        <v>2018</v>
      </c>
      <c r="F89" t="s">
        <v>138</v>
      </c>
      <c r="G89" t="s">
        <v>2073</v>
      </c>
      <c r="H89" t="s">
        <v>1669</v>
      </c>
      <c r="I89" s="161" t="str">
        <f t="shared" si="1"/>
        <v>H</v>
      </c>
      <c r="J89">
        <f>IF(I89="H",COUNTIF($I$3:$I89,"H"),"")</f>
        <v>59</v>
      </c>
      <c r="K89" t="str">
        <f>IF(I89="P",COUNTIF($I$3:$I89,"P"),"")</f>
        <v/>
      </c>
      <c r="L89" s="162"/>
      <c r="M89" s="162"/>
      <c r="N89" s="162"/>
    </row>
    <row r="90" spans="1:14" hidden="1" x14ac:dyDescent="0.2">
      <c r="A90" t="s">
        <v>2227</v>
      </c>
      <c r="B90" s="76">
        <v>88</v>
      </c>
      <c r="C90" t="s">
        <v>112</v>
      </c>
      <c r="D90">
        <v>2021</v>
      </c>
      <c r="F90" t="s">
        <v>133</v>
      </c>
      <c r="G90" t="s">
        <v>2077</v>
      </c>
      <c r="H90" t="s">
        <v>1711</v>
      </c>
      <c r="I90" s="161" t="str">
        <f t="shared" si="1"/>
        <v>H</v>
      </c>
      <c r="J90">
        <f>IF(I90="H",COUNTIF($I$3:$I90,"H"),"")</f>
        <v>60</v>
      </c>
      <c r="K90" t="str">
        <f>IF(I90="P",COUNTIF($I$3:$I90,"P"),"")</f>
        <v/>
      </c>
      <c r="L90" s="162"/>
      <c r="M90" s="162"/>
      <c r="N90" s="162"/>
    </row>
    <row r="91" spans="1:14" hidden="1" x14ac:dyDescent="0.2">
      <c r="A91" t="s">
        <v>757</v>
      </c>
      <c r="B91" s="76">
        <v>89</v>
      </c>
      <c r="C91" t="s">
        <v>739</v>
      </c>
      <c r="D91">
        <v>2021</v>
      </c>
      <c r="F91" t="s">
        <v>141</v>
      </c>
      <c r="G91" t="s">
        <v>2079</v>
      </c>
      <c r="H91" t="s">
        <v>1712</v>
      </c>
      <c r="I91" s="161" t="str">
        <f t="shared" si="1"/>
        <v>P</v>
      </c>
      <c r="J91" t="str">
        <f>IF(I91="H",COUNTIF($I$3:$I91,"H"),"")</f>
        <v/>
      </c>
      <c r="K91">
        <f>IF(I91="P",COUNTIF($I$3:$I91,"P"),"")</f>
        <v>29</v>
      </c>
      <c r="L91" s="162"/>
      <c r="M91" s="162"/>
      <c r="N91" s="162"/>
    </row>
    <row r="92" spans="1:14" hidden="1" x14ac:dyDescent="0.2">
      <c r="A92" t="s">
        <v>2228</v>
      </c>
      <c r="B92" s="76">
        <v>90</v>
      </c>
      <c r="C92" t="s">
        <v>114</v>
      </c>
      <c r="D92">
        <v>2020</v>
      </c>
      <c r="F92" t="s">
        <v>113</v>
      </c>
      <c r="G92" t="s">
        <v>2077</v>
      </c>
      <c r="H92" t="s">
        <v>1713</v>
      </c>
      <c r="I92" s="161" t="str">
        <f t="shared" si="1"/>
        <v>H</v>
      </c>
      <c r="J92">
        <f>IF(I92="H",COUNTIF($I$3:$I92,"H"),"")</f>
        <v>61</v>
      </c>
      <c r="K92" t="str">
        <f>IF(I92="P",COUNTIF($I$3:$I92,"P"),"")</f>
        <v/>
      </c>
      <c r="L92" s="162"/>
      <c r="M92" s="162"/>
      <c r="N92" s="162"/>
    </row>
    <row r="93" spans="1:14" hidden="1" x14ac:dyDescent="0.2">
      <c r="A93" t="s">
        <v>2229</v>
      </c>
      <c r="B93" s="76">
        <v>91</v>
      </c>
      <c r="C93" t="s">
        <v>110</v>
      </c>
      <c r="D93">
        <v>2020</v>
      </c>
      <c r="F93" t="s">
        <v>115</v>
      </c>
      <c r="G93" t="s">
        <v>2076</v>
      </c>
      <c r="H93" t="s">
        <v>1714</v>
      </c>
      <c r="I93" s="161" t="str">
        <f t="shared" si="1"/>
        <v>H</v>
      </c>
      <c r="J93">
        <f>IF(I93="H",COUNTIF($I$3:$I93,"H"),"")</f>
        <v>62</v>
      </c>
      <c r="K93" t="str">
        <f>IF(I93="P",COUNTIF($I$3:$I93,"P"),"")</f>
        <v/>
      </c>
      <c r="L93" s="162"/>
      <c r="M93" s="162"/>
      <c r="N93" s="162"/>
    </row>
    <row r="94" spans="1:14" hidden="1" x14ac:dyDescent="0.2">
      <c r="A94" t="s">
        <v>2230</v>
      </c>
      <c r="B94" s="76">
        <v>92</v>
      </c>
      <c r="C94" t="s">
        <v>114</v>
      </c>
      <c r="D94">
        <v>2020</v>
      </c>
      <c r="F94" t="s">
        <v>339</v>
      </c>
      <c r="G94" t="s">
        <v>2076</v>
      </c>
      <c r="H94" t="s">
        <v>1715</v>
      </c>
      <c r="I94" s="161" t="str">
        <f t="shared" si="1"/>
        <v>H</v>
      </c>
      <c r="J94">
        <f>IF(I94="H",COUNTIF($I$3:$I94,"H"),"")</f>
        <v>63</v>
      </c>
      <c r="K94" t="str">
        <f>IF(I94="P",COUNTIF($I$3:$I94,"P"),"")</f>
        <v/>
      </c>
      <c r="L94" s="162"/>
      <c r="M94" s="162"/>
      <c r="N94" s="162"/>
    </row>
    <row r="95" spans="1:14" hidden="1" x14ac:dyDescent="0.2">
      <c r="A95" t="s">
        <v>1491</v>
      </c>
      <c r="B95" s="76">
        <v>93</v>
      </c>
      <c r="C95" t="s">
        <v>741</v>
      </c>
      <c r="D95">
        <v>2019</v>
      </c>
      <c r="F95" t="s">
        <v>136</v>
      </c>
      <c r="G95" t="s">
        <v>2073</v>
      </c>
      <c r="H95" t="s">
        <v>1716</v>
      </c>
      <c r="I95" s="161" t="str">
        <f t="shared" si="1"/>
        <v>P</v>
      </c>
      <c r="J95" t="str">
        <f>IF(I95="H",COUNTIF($I$3:$I95,"H"),"")</f>
        <v/>
      </c>
      <c r="K95">
        <f>IF(I95="P",COUNTIF($I$3:$I95,"P"),"")</f>
        <v>30</v>
      </c>
      <c r="L95" s="162"/>
      <c r="M95" s="162"/>
      <c r="N95" s="162"/>
    </row>
    <row r="96" spans="1:14" hidden="1" x14ac:dyDescent="0.2">
      <c r="A96" t="s">
        <v>759</v>
      </c>
      <c r="B96" s="76">
        <v>94</v>
      </c>
      <c r="C96" t="s">
        <v>114</v>
      </c>
      <c r="D96">
        <v>2018</v>
      </c>
      <c r="F96" t="s">
        <v>113</v>
      </c>
      <c r="G96" t="s">
        <v>2073</v>
      </c>
      <c r="H96" t="s">
        <v>1717</v>
      </c>
      <c r="I96" s="161" t="str">
        <f t="shared" si="1"/>
        <v>H</v>
      </c>
      <c r="J96">
        <f>IF(I96="H",COUNTIF($I$3:$I96,"H"),"")</f>
        <v>64</v>
      </c>
      <c r="K96" t="str">
        <f>IF(I96="P",COUNTIF($I$3:$I96,"P"),"")</f>
        <v/>
      </c>
      <c r="L96" s="162"/>
      <c r="M96" s="162"/>
      <c r="N96" s="162"/>
    </row>
    <row r="97" spans="1:14" hidden="1" x14ac:dyDescent="0.2">
      <c r="A97" t="s">
        <v>875</v>
      </c>
      <c r="B97" s="76">
        <v>95</v>
      </c>
      <c r="C97" t="s">
        <v>116</v>
      </c>
      <c r="D97">
        <v>2019</v>
      </c>
      <c r="F97" t="s">
        <v>135</v>
      </c>
      <c r="G97" t="s">
        <v>2075</v>
      </c>
      <c r="H97" t="s">
        <v>1718</v>
      </c>
      <c r="I97" s="161" t="str">
        <f t="shared" si="1"/>
        <v>H</v>
      </c>
      <c r="J97">
        <f>IF(I97="H",COUNTIF($I$3:$I97,"H"),"")</f>
        <v>65</v>
      </c>
      <c r="K97" t="str">
        <f>IF(I97="P",COUNTIF($I$3:$I97,"P"),"")</f>
        <v/>
      </c>
      <c r="L97" s="162"/>
      <c r="M97" s="162"/>
      <c r="N97" s="162"/>
    </row>
    <row r="98" spans="1:14" hidden="1" x14ac:dyDescent="0.2">
      <c r="A98" t="s">
        <v>2231</v>
      </c>
      <c r="B98" s="76">
        <v>96</v>
      </c>
      <c r="C98" t="s">
        <v>118</v>
      </c>
      <c r="D98">
        <v>2019</v>
      </c>
      <c r="F98" t="s">
        <v>122</v>
      </c>
      <c r="G98" t="s">
        <v>2075</v>
      </c>
      <c r="H98" t="s">
        <v>1679</v>
      </c>
      <c r="I98" s="161" t="str">
        <f t="shared" si="1"/>
        <v>H</v>
      </c>
      <c r="J98">
        <f>IF(I98="H",COUNTIF($I$3:$I98,"H"),"")</f>
        <v>66</v>
      </c>
      <c r="K98" t="str">
        <f>IF(I98="P",COUNTIF($I$3:$I98,"P"),"")</f>
        <v/>
      </c>
      <c r="L98" s="162"/>
      <c r="M98" s="162"/>
      <c r="N98" s="162"/>
    </row>
    <row r="99" spans="1:14" hidden="1" x14ac:dyDescent="0.2">
      <c r="A99" t="s">
        <v>798</v>
      </c>
      <c r="B99" s="76">
        <v>97</v>
      </c>
      <c r="C99" t="s">
        <v>118</v>
      </c>
      <c r="D99">
        <v>2019</v>
      </c>
      <c r="F99" t="s">
        <v>113</v>
      </c>
      <c r="G99" t="s">
        <v>2074</v>
      </c>
      <c r="H99" t="s">
        <v>1719</v>
      </c>
      <c r="I99" s="161" t="str">
        <f t="shared" si="1"/>
        <v>H</v>
      </c>
      <c r="J99">
        <f>IF(I99="H",COUNTIF($I$3:$I99,"H"),"")</f>
        <v>67</v>
      </c>
      <c r="K99" t="str">
        <f>IF(I99="P",COUNTIF($I$3:$I99,"P"),"")</f>
        <v/>
      </c>
      <c r="L99" s="162"/>
      <c r="M99" s="162"/>
      <c r="N99" s="162"/>
    </row>
    <row r="100" spans="1:14" hidden="1" x14ac:dyDescent="0.2">
      <c r="A100" t="s">
        <v>2232</v>
      </c>
      <c r="B100" s="76">
        <v>98</v>
      </c>
      <c r="C100" t="s">
        <v>114</v>
      </c>
      <c r="D100">
        <v>2019</v>
      </c>
      <c r="F100" t="s">
        <v>113</v>
      </c>
      <c r="G100" t="s">
        <v>2074</v>
      </c>
      <c r="H100" t="s">
        <v>1682</v>
      </c>
      <c r="I100" s="161" t="str">
        <f t="shared" si="1"/>
        <v>H</v>
      </c>
      <c r="J100">
        <f>IF(I100="H",COUNTIF($I$3:$I100,"H"),"")</f>
        <v>68</v>
      </c>
      <c r="K100" t="str">
        <f>IF(I100="P",COUNTIF($I$3:$I100,"P"),"")</f>
        <v/>
      </c>
      <c r="L100" s="162"/>
      <c r="M100" s="162"/>
      <c r="N100" s="162"/>
    </row>
    <row r="101" spans="1:14" hidden="1" x14ac:dyDescent="0.2">
      <c r="A101" t="s">
        <v>2233</v>
      </c>
      <c r="B101" s="76">
        <v>99</v>
      </c>
      <c r="C101" t="s">
        <v>112</v>
      </c>
      <c r="D101">
        <v>2018</v>
      </c>
      <c r="F101" t="s">
        <v>130</v>
      </c>
      <c r="G101" t="s">
        <v>2073</v>
      </c>
      <c r="H101" t="s">
        <v>1684</v>
      </c>
      <c r="I101" s="161" t="str">
        <f t="shared" si="1"/>
        <v>H</v>
      </c>
      <c r="J101">
        <f>IF(I101="H",COUNTIF($I$3:$I101,"H"),"")</f>
        <v>69</v>
      </c>
      <c r="K101" t="str">
        <f>IF(I101="P",COUNTIF($I$3:$I101,"P"),"")</f>
        <v/>
      </c>
      <c r="L101" s="162"/>
      <c r="M101" s="162"/>
      <c r="N101" s="162"/>
    </row>
    <row r="102" spans="1:14" hidden="1" x14ac:dyDescent="0.2">
      <c r="A102" t="s">
        <v>2234</v>
      </c>
      <c r="B102" s="76">
        <v>100</v>
      </c>
      <c r="C102" t="s">
        <v>97</v>
      </c>
      <c r="D102">
        <v>2018</v>
      </c>
      <c r="F102" t="s">
        <v>7</v>
      </c>
      <c r="G102" t="s">
        <v>2073</v>
      </c>
      <c r="H102" t="s">
        <v>1720</v>
      </c>
      <c r="I102" s="161" t="str">
        <f t="shared" si="1"/>
        <v>H</v>
      </c>
      <c r="J102">
        <f>IF(I102="H",COUNTIF($I$3:$I108,"H"),"")</f>
        <v>70</v>
      </c>
      <c r="K102" t="str">
        <f>IF(I102="P",COUNTIF($I$3:$I108,"P"),"")</f>
        <v/>
      </c>
      <c r="L102" s="162"/>
      <c r="M102" s="162"/>
      <c r="N102" s="162"/>
    </row>
    <row r="103" spans="1:14" hidden="1" x14ac:dyDescent="0.2">
      <c r="A103"/>
      <c r="I103" s="161" t="str">
        <f t="shared" si="1"/>
        <v/>
      </c>
      <c r="J103" t="str">
        <f>IF(I103="H",COUNTIF($I$3:$I103,"H"),"")</f>
        <v/>
      </c>
      <c r="K103" t="str">
        <f>IF(I103="P",COUNTIF($I$3:$I103,"P"),"")</f>
        <v/>
      </c>
      <c r="M103" t="str">
        <f>IF(I109="H",COUNTIF($I$3:$I109,"H"),"")</f>
        <v/>
      </c>
      <c r="N103" t="str">
        <f>IF(I109="P",COUNTIF($I$3:$I109,"P"),"")</f>
        <v/>
      </c>
    </row>
    <row r="104" spans="1:14" hidden="1" x14ac:dyDescent="0.2">
      <c r="A104"/>
      <c r="I104" s="161" t="str">
        <f t="shared" si="1"/>
        <v/>
      </c>
      <c r="J104" t="str">
        <f>IF(I104="H",COUNTIF($I$3:$I104,"H"),"")</f>
        <v/>
      </c>
      <c r="K104" t="str">
        <f>IF(I104="P",COUNTIF($I$3:$I104,"P"),"")</f>
        <v/>
      </c>
      <c r="M104" t="str">
        <f>IF(I110="H",COUNTIF($I$3:$I110,"H"),"")</f>
        <v/>
      </c>
      <c r="N104" t="str">
        <f>IF(I110="P",COUNTIF($I$3:$I110,"P"),"")</f>
        <v/>
      </c>
    </row>
    <row r="105" spans="1:14" hidden="1" x14ac:dyDescent="0.2">
      <c r="A105"/>
      <c r="I105" s="161" t="str">
        <f t="shared" si="1"/>
        <v/>
      </c>
      <c r="J105" t="str">
        <f>IF(I105="H",COUNTIF($I$3:$I105,"H"),"")</f>
        <v/>
      </c>
      <c r="K105" t="str">
        <f>IF(I105="P",COUNTIF($I$3:$I105,"P"),"")</f>
        <v/>
      </c>
      <c r="M105" t="str">
        <f>IF(I111="H",COUNTIF($I$3:$I111,"H"),"")</f>
        <v/>
      </c>
      <c r="N105" t="str">
        <f>IF(I111="P",COUNTIF($I$3:$I111,"P"),"")</f>
        <v/>
      </c>
    </row>
    <row r="106" spans="1:14" hidden="1" x14ac:dyDescent="0.2">
      <c r="A106"/>
      <c r="I106" s="161" t="str">
        <f t="shared" si="1"/>
        <v/>
      </c>
      <c r="J106" t="str">
        <f>IF(I106="H",COUNTIF($I$3:$I106,"H"),"")</f>
        <v/>
      </c>
      <c r="K106" t="str">
        <f>IF(I106="P",COUNTIF($I$3:$I106,"P"),"")</f>
        <v/>
      </c>
    </row>
    <row r="107" spans="1:14" hidden="1" x14ac:dyDescent="0.2">
      <c r="A107"/>
      <c r="I107" s="161" t="str">
        <f t="shared" si="1"/>
        <v/>
      </c>
      <c r="J107" t="str">
        <f>IF(I107="H",COUNTIF($I$3:$I107,"H"),"")</f>
        <v/>
      </c>
      <c r="K107" t="str">
        <f>IF(I107="P",COUNTIF($I$3:$I107,"P"),"")</f>
        <v/>
      </c>
    </row>
    <row r="108" spans="1:14" hidden="1" x14ac:dyDescent="0.2">
      <c r="A108"/>
      <c r="I108" s="161" t="str">
        <f t="shared" si="1"/>
        <v/>
      </c>
      <c r="J108" t="str">
        <f>IF(I108="H",COUNTIF($I$3:$I108,"H"),"")</f>
        <v/>
      </c>
      <c r="K108" t="str">
        <f>IF(I108="P",COUNTIF($I$3:$I108,"P"),"")</f>
        <v/>
      </c>
    </row>
  </sheetData>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E4E07-E1CC-4EE3-9464-55995248F2A4}">
  <sheetPr codeName="Sheet9">
    <tabColor theme="9" tint="-0.499984740745262"/>
  </sheetPr>
  <dimension ref="A1:T101"/>
  <sheetViews>
    <sheetView workbookViewId="0">
      <selection activeCell="T565" sqref="T565"/>
    </sheetView>
    <sheetView workbookViewId="1"/>
  </sheetViews>
  <sheetFormatPr defaultRowHeight="41.25" customHeight="1" x14ac:dyDescent="0.2"/>
  <cols>
    <col min="1" max="1" width="27.42578125" customWidth="1"/>
    <col min="2" max="2" width="6.28515625" customWidth="1"/>
    <col min="3" max="3" width="5.7109375" customWidth="1"/>
    <col min="6" max="6" width="12" customWidth="1"/>
    <col min="7" max="7" width="7.28515625" customWidth="1"/>
    <col min="8" max="8" width="128.7109375" customWidth="1"/>
    <col min="9" max="9" width="28.7109375" customWidth="1"/>
    <col min="15" max="15" width="44.42578125" style="75" customWidth="1"/>
    <col min="17" max="17" width="128.7109375" customWidth="1"/>
    <col min="19" max="19" width="27.42578125" customWidth="1"/>
  </cols>
  <sheetData>
    <row r="1" spans="1:20" ht="41.25" customHeight="1" x14ac:dyDescent="0.2">
      <c r="A1" s="213" t="s">
        <v>85</v>
      </c>
      <c r="B1" s="213" t="s">
        <v>3</v>
      </c>
      <c r="C1" s="213" t="s">
        <v>27</v>
      </c>
      <c r="D1" s="213" t="s">
        <v>1223</v>
      </c>
      <c r="E1" s="213" t="s">
        <v>2180</v>
      </c>
      <c r="F1" s="213" t="s">
        <v>88</v>
      </c>
      <c r="G1" s="213" t="s">
        <v>2041</v>
      </c>
      <c r="H1" s="213" t="s">
        <v>81</v>
      </c>
      <c r="I1" s="213" t="s">
        <v>2042</v>
      </c>
      <c r="J1" s="213"/>
      <c r="K1" s="213"/>
      <c r="L1" s="213"/>
      <c r="O1" s="212"/>
      <c r="P1" s="213"/>
      <c r="Q1" s="213" t="s">
        <v>81</v>
      </c>
      <c r="S1" s="213" t="s">
        <v>2181</v>
      </c>
      <c r="T1" t="s">
        <v>2182</v>
      </c>
    </row>
    <row r="2" spans="1:20" ht="41.25" customHeight="1" x14ac:dyDescent="0.2">
      <c r="A2" t="s">
        <v>1316</v>
      </c>
      <c r="B2" s="211">
        <v>1</v>
      </c>
      <c r="C2" t="s">
        <v>114</v>
      </c>
      <c r="D2">
        <v>2018</v>
      </c>
      <c r="F2" t="s">
        <v>2043</v>
      </c>
      <c r="G2" t="s">
        <v>2073</v>
      </c>
      <c r="H2" s="210" t="s">
        <v>1571</v>
      </c>
      <c r="I2" t="s">
        <v>1721</v>
      </c>
      <c r="J2" t="s">
        <v>1722</v>
      </c>
      <c r="K2" t="s">
        <v>1723</v>
      </c>
      <c r="L2" t="s">
        <v>1724</v>
      </c>
      <c r="O2" s="210" t="s">
        <v>1521</v>
      </c>
      <c r="P2" s="105" t="s">
        <v>1521</v>
      </c>
      <c r="Q2" s="210" t="s">
        <v>2080</v>
      </c>
      <c r="S2" s="211"/>
      <c r="T2" t="s">
        <v>1316</v>
      </c>
    </row>
    <row r="3" spans="1:20" ht="41.25" customHeight="1" x14ac:dyDescent="0.2">
      <c r="A3" t="s">
        <v>2183</v>
      </c>
      <c r="B3" s="211">
        <v>2</v>
      </c>
      <c r="C3" t="s">
        <v>116</v>
      </c>
      <c r="D3">
        <v>2020</v>
      </c>
      <c r="F3" t="s">
        <v>2044</v>
      </c>
      <c r="G3" t="s">
        <v>2074</v>
      </c>
      <c r="H3" s="210" t="s">
        <v>1572</v>
      </c>
      <c r="I3" t="s">
        <v>1725</v>
      </c>
      <c r="J3" t="s">
        <v>1726</v>
      </c>
      <c r="K3" t="s">
        <v>1727</v>
      </c>
      <c r="L3" t="s">
        <v>1728</v>
      </c>
      <c r="O3" s="210" t="s">
        <v>1522</v>
      </c>
      <c r="P3" s="105" t="s">
        <v>1522</v>
      </c>
      <c r="Q3" s="210" t="s">
        <v>2081</v>
      </c>
      <c r="S3" s="211"/>
      <c r="T3" t="s">
        <v>2183</v>
      </c>
    </row>
    <row r="4" spans="1:20" ht="41.25" customHeight="1" x14ac:dyDescent="0.2">
      <c r="A4" t="s">
        <v>1438</v>
      </c>
      <c r="B4" s="211">
        <v>3</v>
      </c>
      <c r="C4" t="s">
        <v>114</v>
      </c>
      <c r="D4">
        <v>2019</v>
      </c>
      <c r="F4" t="s">
        <v>2045</v>
      </c>
      <c r="G4" t="s">
        <v>2075</v>
      </c>
      <c r="H4" s="210" t="s">
        <v>1573</v>
      </c>
      <c r="I4" t="s">
        <v>1729</v>
      </c>
      <c r="J4" t="s">
        <v>1730</v>
      </c>
      <c r="K4" t="s">
        <v>1731</v>
      </c>
      <c r="L4" t="s">
        <v>1732</v>
      </c>
      <c r="O4" s="210" t="s">
        <v>1523</v>
      </c>
      <c r="P4" s="105" t="s">
        <v>1523</v>
      </c>
      <c r="Q4" s="210" t="s">
        <v>2082</v>
      </c>
      <c r="S4" s="211"/>
      <c r="T4" t="s">
        <v>1438</v>
      </c>
    </row>
    <row r="5" spans="1:20" ht="41.25" customHeight="1" x14ac:dyDescent="0.2">
      <c r="A5" t="s">
        <v>754</v>
      </c>
      <c r="B5" s="211">
        <v>4</v>
      </c>
      <c r="C5" t="s">
        <v>114</v>
      </c>
      <c r="D5">
        <v>2018</v>
      </c>
      <c r="F5" t="s">
        <v>2046</v>
      </c>
      <c r="G5" t="s">
        <v>2075</v>
      </c>
      <c r="H5" s="210" t="s">
        <v>1574</v>
      </c>
      <c r="I5" t="s">
        <v>1733</v>
      </c>
      <c r="J5" t="s">
        <v>1734</v>
      </c>
      <c r="K5" t="s">
        <v>1735</v>
      </c>
      <c r="L5" t="s">
        <v>1736</v>
      </c>
      <c r="O5" s="210" t="s">
        <v>1524</v>
      </c>
      <c r="P5" s="105" t="s">
        <v>1524</v>
      </c>
      <c r="Q5" s="210" t="s">
        <v>2083</v>
      </c>
      <c r="S5" s="211"/>
      <c r="T5" t="s">
        <v>754</v>
      </c>
    </row>
    <row r="6" spans="1:20" ht="41.25" customHeight="1" x14ac:dyDescent="0.2">
      <c r="A6" t="s">
        <v>799</v>
      </c>
      <c r="B6" s="211">
        <v>5</v>
      </c>
      <c r="C6" t="s">
        <v>114</v>
      </c>
      <c r="D6">
        <v>2019</v>
      </c>
      <c r="F6" t="s">
        <v>2047</v>
      </c>
      <c r="G6" t="s">
        <v>2075</v>
      </c>
      <c r="H6" s="210" t="s">
        <v>1575</v>
      </c>
      <c r="I6" t="s">
        <v>1737</v>
      </c>
      <c r="J6" t="s">
        <v>1738</v>
      </c>
      <c r="K6" t="s">
        <v>1739</v>
      </c>
      <c r="L6" t="s">
        <v>1740</v>
      </c>
      <c r="O6" s="210" t="s">
        <v>1525</v>
      </c>
      <c r="P6" s="105" t="s">
        <v>1525</v>
      </c>
      <c r="Q6" s="210" t="s">
        <v>2084</v>
      </c>
      <c r="S6" s="211"/>
      <c r="T6" t="s">
        <v>799</v>
      </c>
    </row>
    <row r="7" spans="1:20" ht="41.25" customHeight="1" x14ac:dyDescent="0.2">
      <c r="A7" t="s">
        <v>2184</v>
      </c>
      <c r="B7" s="211">
        <v>6</v>
      </c>
      <c r="C7" t="s">
        <v>110</v>
      </c>
      <c r="D7">
        <v>2019</v>
      </c>
      <c r="F7" t="s">
        <v>2048</v>
      </c>
      <c r="G7" t="s">
        <v>2075</v>
      </c>
      <c r="H7" s="210" t="s">
        <v>1576</v>
      </c>
      <c r="I7" t="s">
        <v>1741</v>
      </c>
      <c r="J7" t="s">
        <v>1742</v>
      </c>
      <c r="K7" t="s">
        <v>1743</v>
      </c>
      <c r="O7" s="210" t="s">
        <v>1526</v>
      </c>
      <c r="P7" s="105" t="s">
        <v>1526</v>
      </c>
      <c r="Q7" s="210" t="s">
        <v>2085</v>
      </c>
      <c r="S7" s="211"/>
      <c r="T7" t="s">
        <v>2184</v>
      </c>
    </row>
    <row r="8" spans="1:20" ht="41.25" customHeight="1" x14ac:dyDescent="0.2">
      <c r="A8" t="s">
        <v>1253</v>
      </c>
      <c r="B8" s="211">
        <v>7</v>
      </c>
      <c r="C8" t="s">
        <v>110</v>
      </c>
      <c r="D8">
        <v>2018</v>
      </c>
      <c r="F8" t="s">
        <v>2049</v>
      </c>
      <c r="G8" t="s">
        <v>2073</v>
      </c>
      <c r="H8" s="210" t="s">
        <v>1577</v>
      </c>
      <c r="I8" t="s">
        <v>1744</v>
      </c>
      <c r="J8" t="s">
        <v>1745</v>
      </c>
      <c r="K8" t="s">
        <v>1746</v>
      </c>
      <c r="O8" s="210" t="s">
        <v>1527</v>
      </c>
      <c r="P8" s="105" t="s">
        <v>1527</v>
      </c>
      <c r="Q8" s="210" t="s">
        <v>2086</v>
      </c>
      <c r="S8" s="211"/>
      <c r="T8" t="s">
        <v>1253</v>
      </c>
    </row>
    <row r="9" spans="1:20" ht="41.25" customHeight="1" x14ac:dyDescent="0.2">
      <c r="A9" t="s">
        <v>881</v>
      </c>
      <c r="B9" s="211">
        <v>8</v>
      </c>
      <c r="C9" t="s">
        <v>739</v>
      </c>
      <c r="D9">
        <v>2018</v>
      </c>
      <c r="F9" t="s">
        <v>2039</v>
      </c>
      <c r="G9" t="s">
        <v>2073</v>
      </c>
      <c r="H9" s="210" t="s">
        <v>1578</v>
      </c>
      <c r="I9" t="s">
        <v>1747</v>
      </c>
      <c r="J9" t="s">
        <v>1748</v>
      </c>
      <c r="K9" t="s">
        <v>1749</v>
      </c>
      <c r="L9" t="s">
        <v>1750</v>
      </c>
      <c r="M9" t="s">
        <v>1751</v>
      </c>
      <c r="N9" t="s">
        <v>1752</v>
      </c>
      <c r="O9" s="210" t="s">
        <v>1528</v>
      </c>
      <c r="P9" s="105" t="s">
        <v>1528</v>
      </c>
      <c r="Q9" s="210" t="s">
        <v>2087</v>
      </c>
      <c r="S9" s="211"/>
      <c r="T9" t="s">
        <v>881</v>
      </c>
    </row>
    <row r="10" spans="1:20" ht="41.25" customHeight="1" x14ac:dyDescent="0.2">
      <c r="A10" t="s">
        <v>1270</v>
      </c>
      <c r="B10" s="211">
        <v>9</v>
      </c>
      <c r="C10" t="s">
        <v>116</v>
      </c>
      <c r="D10">
        <v>2018</v>
      </c>
      <c r="F10" t="s">
        <v>2050</v>
      </c>
      <c r="G10" t="s">
        <v>2075</v>
      </c>
      <c r="H10" s="210" t="s">
        <v>1579</v>
      </c>
      <c r="I10" t="s">
        <v>1753</v>
      </c>
      <c r="J10" t="s">
        <v>1754</v>
      </c>
      <c r="K10" t="s">
        <v>1731</v>
      </c>
      <c r="L10" t="s">
        <v>1755</v>
      </c>
      <c r="O10" s="210" t="s">
        <v>1529</v>
      </c>
      <c r="P10" s="105" t="s">
        <v>1529</v>
      </c>
      <c r="Q10" s="210" t="s">
        <v>2088</v>
      </c>
      <c r="S10" s="211"/>
      <c r="T10" t="s">
        <v>1270</v>
      </c>
    </row>
    <row r="11" spans="1:20" ht="41.25" customHeight="1" x14ac:dyDescent="0.2">
      <c r="A11" t="s">
        <v>1274</v>
      </c>
      <c r="B11" s="211">
        <v>10</v>
      </c>
      <c r="C11" t="s">
        <v>114</v>
      </c>
      <c r="D11">
        <v>2018</v>
      </c>
      <c r="F11" t="s">
        <v>2051</v>
      </c>
      <c r="G11" t="s">
        <v>2073</v>
      </c>
      <c r="H11" s="210" t="s">
        <v>1580</v>
      </c>
      <c r="I11" t="s">
        <v>1756</v>
      </c>
      <c r="J11" t="s">
        <v>1757</v>
      </c>
      <c r="K11" t="s">
        <v>1758</v>
      </c>
      <c r="L11" t="s">
        <v>1759</v>
      </c>
      <c r="O11" s="210" t="s">
        <v>1530</v>
      </c>
      <c r="P11" s="105" t="s">
        <v>1530</v>
      </c>
      <c r="Q11" s="210" t="s">
        <v>2089</v>
      </c>
      <c r="S11" s="211"/>
      <c r="T11" t="s">
        <v>1274</v>
      </c>
    </row>
    <row r="12" spans="1:20" ht="41.25" customHeight="1" x14ac:dyDescent="0.2">
      <c r="A12" t="s">
        <v>742</v>
      </c>
      <c r="B12" s="211">
        <v>11</v>
      </c>
      <c r="C12" t="s">
        <v>114</v>
      </c>
      <c r="D12">
        <v>2018</v>
      </c>
      <c r="F12" t="s">
        <v>2052</v>
      </c>
      <c r="G12" t="s">
        <v>2073</v>
      </c>
      <c r="H12" s="210" t="s">
        <v>1581</v>
      </c>
      <c r="I12" t="s">
        <v>1760</v>
      </c>
      <c r="J12" t="s">
        <v>1726</v>
      </c>
      <c r="K12" t="s">
        <v>1761</v>
      </c>
      <c r="L12" t="s">
        <v>1762</v>
      </c>
      <c r="O12" s="210" t="s">
        <v>1531</v>
      </c>
      <c r="P12" s="105" t="s">
        <v>1531</v>
      </c>
      <c r="Q12" s="210" t="s">
        <v>2090</v>
      </c>
      <c r="S12" s="211"/>
      <c r="T12" t="s">
        <v>742</v>
      </c>
    </row>
    <row r="13" spans="1:20" ht="41.25" customHeight="1" x14ac:dyDescent="0.2">
      <c r="A13" t="s">
        <v>745</v>
      </c>
      <c r="B13" s="211">
        <v>12</v>
      </c>
      <c r="C13" t="s">
        <v>110</v>
      </c>
      <c r="D13">
        <v>2019</v>
      </c>
      <c r="F13" t="s">
        <v>2053</v>
      </c>
      <c r="G13" t="s">
        <v>2075</v>
      </c>
      <c r="H13" s="210" t="s">
        <v>1582</v>
      </c>
      <c r="I13" t="s">
        <v>1763</v>
      </c>
      <c r="J13" t="s">
        <v>1764</v>
      </c>
      <c r="K13" t="s">
        <v>1765</v>
      </c>
      <c r="L13" t="s">
        <v>1766</v>
      </c>
      <c r="O13" s="210" t="s">
        <v>1532</v>
      </c>
      <c r="P13" s="105" t="s">
        <v>1532</v>
      </c>
      <c r="Q13" s="210" t="s">
        <v>2091</v>
      </c>
      <c r="S13" s="211"/>
      <c r="T13" t="s">
        <v>745</v>
      </c>
    </row>
    <row r="14" spans="1:20" ht="41.25" customHeight="1" x14ac:dyDescent="0.2">
      <c r="A14" t="s">
        <v>2185</v>
      </c>
      <c r="B14" s="211">
        <v>13</v>
      </c>
      <c r="C14" t="s">
        <v>110</v>
      </c>
      <c r="D14">
        <v>2019</v>
      </c>
      <c r="F14" t="s">
        <v>2038</v>
      </c>
      <c r="G14" t="s">
        <v>2074</v>
      </c>
      <c r="H14" s="210" t="s">
        <v>1583</v>
      </c>
      <c r="I14" t="s">
        <v>1767</v>
      </c>
      <c r="J14" t="s">
        <v>1754</v>
      </c>
      <c r="K14" t="s">
        <v>1768</v>
      </c>
      <c r="L14" t="s">
        <v>1769</v>
      </c>
      <c r="O14" s="210" t="s">
        <v>1533</v>
      </c>
      <c r="P14" s="105" t="s">
        <v>1533</v>
      </c>
      <c r="Q14" s="210" t="s">
        <v>2092</v>
      </c>
      <c r="S14" s="211"/>
      <c r="T14" t="s">
        <v>2185</v>
      </c>
    </row>
    <row r="15" spans="1:20" ht="41.25" customHeight="1" x14ac:dyDescent="0.2">
      <c r="A15" t="s">
        <v>758</v>
      </c>
      <c r="B15" s="211">
        <v>14</v>
      </c>
      <c r="C15" t="s">
        <v>116</v>
      </c>
      <c r="D15">
        <v>2018</v>
      </c>
      <c r="F15" t="s">
        <v>2053</v>
      </c>
      <c r="G15" t="s">
        <v>2073</v>
      </c>
      <c r="H15" s="210" t="s">
        <v>1584</v>
      </c>
      <c r="I15" t="s">
        <v>1770</v>
      </c>
      <c r="J15" t="s">
        <v>1771</v>
      </c>
      <c r="K15" t="s">
        <v>1772</v>
      </c>
      <c r="L15" t="s">
        <v>1762</v>
      </c>
      <c r="O15" s="210" t="s">
        <v>1534</v>
      </c>
      <c r="P15" s="105" t="s">
        <v>1534</v>
      </c>
      <c r="Q15" s="210" t="s">
        <v>2093</v>
      </c>
      <c r="S15" s="211"/>
      <c r="T15" t="s">
        <v>758</v>
      </c>
    </row>
    <row r="16" spans="1:20" ht="41.25" customHeight="1" x14ac:dyDescent="0.2">
      <c r="A16" t="s">
        <v>782</v>
      </c>
      <c r="B16" s="211">
        <v>15</v>
      </c>
      <c r="C16" t="s">
        <v>739</v>
      </c>
      <c r="D16">
        <v>2018</v>
      </c>
      <c r="F16" t="s">
        <v>2054</v>
      </c>
      <c r="G16" t="s">
        <v>2073</v>
      </c>
      <c r="H16" s="210" t="s">
        <v>1585</v>
      </c>
      <c r="I16" t="s">
        <v>1773</v>
      </c>
      <c r="J16" t="s">
        <v>1774</v>
      </c>
      <c r="K16" t="s">
        <v>1775</v>
      </c>
      <c r="L16" t="s">
        <v>1776</v>
      </c>
      <c r="M16" t="s">
        <v>1751</v>
      </c>
      <c r="N16" t="s">
        <v>1777</v>
      </c>
      <c r="O16" s="210" t="s">
        <v>1535</v>
      </c>
      <c r="P16" s="105" t="s">
        <v>1535</v>
      </c>
      <c r="Q16" s="210" t="s">
        <v>2094</v>
      </c>
      <c r="S16" s="211"/>
      <c r="T16" t="s">
        <v>782</v>
      </c>
    </row>
    <row r="17" spans="1:20" ht="41.25" customHeight="1" x14ac:dyDescent="0.2">
      <c r="A17" t="s">
        <v>2186</v>
      </c>
      <c r="B17" s="211">
        <v>16</v>
      </c>
      <c r="C17" t="s">
        <v>114</v>
      </c>
      <c r="D17">
        <v>2020</v>
      </c>
      <c r="F17" t="s">
        <v>2050</v>
      </c>
      <c r="G17" t="s">
        <v>2076</v>
      </c>
      <c r="H17" s="210" t="s">
        <v>1586</v>
      </c>
      <c r="I17" t="s">
        <v>1778</v>
      </c>
      <c r="J17" t="s">
        <v>1726</v>
      </c>
      <c r="K17" t="s">
        <v>1779</v>
      </c>
      <c r="L17" t="s">
        <v>1780</v>
      </c>
      <c r="O17" s="210" t="s">
        <v>1536</v>
      </c>
      <c r="P17" s="105" t="s">
        <v>1536</v>
      </c>
      <c r="Q17" s="210" t="s">
        <v>2095</v>
      </c>
      <c r="S17" s="211"/>
      <c r="T17" t="s">
        <v>2186</v>
      </c>
    </row>
    <row r="18" spans="1:20" ht="41.25" customHeight="1" x14ac:dyDescent="0.2">
      <c r="A18" t="s">
        <v>1319</v>
      </c>
      <c r="B18" s="211">
        <v>17</v>
      </c>
      <c r="C18" t="s">
        <v>97</v>
      </c>
      <c r="D18">
        <v>2018</v>
      </c>
      <c r="F18" t="s">
        <v>2055</v>
      </c>
      <c r="G18" t="s">
        <v>2075</v>
      </c>
      <c r="H18" s="210" t="s">
        <v>1587</v>
      </c>
      <c r="I18" t="s">
        <v>1781</v>
      </c>
      <c r="J18" t="s">
        <v>1754</v>
      </c>
      <c r="K18" t="s">
        <v>1782</v>
      </c>
      <c r="L18" t="s">
        <v>1746</v>
      </c>
      <c r="O18" s="210" t="s">
        <v>1537</v>
      </c>
      <c r="P18" s="105" t="s">
        <v>1537</v>
      </c>
      <c r="Q18" s="210" t="s">
        <v>2096</v>
      </c>
      <c r="S18" s="211"/>
      <c r="T18" t="s">
        <v>1319</v>
      </c>
    </row>
    <row r="19" spans="1:20" ht="41.25" customHeight="1" x14ac:dyDescent="0.2">
      <c r="A19" t="s">
        <v>743</v>
      </c>
      <c r="B19" s="211">
        <v>18</v>
      </c>
      <c r="C19" t="s">
        <v>739</v>
      </c>
      <c r="D19">
        <v>2018</v>
      </c>
      <c r="F19" t="s">
        <v>2056</v>
      </c>
      <c r="G19" t="s">
        <v>2073</v>
      </c>
      <c r="H19" s="210" t="s">
        <v>1588</v>
      </c>
      <c r="I19" t="s">
        <v>1783</v>
      </c>
      <c r="O19" s="210" t="s">
        <v>1538</v>
      </c>
      <c r="P19" s="105" t="s">
        <v>1538</v>
      </c>
      <c r="Q19" s="210" t="s">
        <v>2097</v>
      </c>
      <c r="S19" s="211"/>
      <c r="T19" t="s">
        <v>743</v>
      </c>
    </row>
    <row r="20" spans="1:20" ht="41.25" customHeight="1" x14ac:dyDescent="0.2">
      <c r="A20" t="s">
        <v>2187</v>
      </c>
      <c r="B20" s="211">
        <v>19</v>
      </c>
      <c r="C20" t="s">
        <v>114</v>
      </c>
      <c r="D20">
        <v>2020</v>
      </c>
      <c r="F20" t="s">
        <v>2039</v>
      </c>
      <c r="G20" t="s">
        <v>2077</v>
      </c>
      <c r="H20" s="210" t="s">
        <v>1589</v>
      </c>
      <c r="I20" t="s">
        <v>1784</v>
      </c>
      <c r="J20" t="s">
        <v>1785</v>
      </c>
      <c r="K20" t="s">
        <v>1786</v>
      </c>
      <c r="L20" t="s">
        <v>1787</v>
      </c>
      <c r="O20" s="210" t="s">
        <v>1539</v>
      </c>
      <c r="P20" s="105" t="s">
        <v>1539</v>
      </c>
      <c r="Q20" s="210" t="s">
        <v>2098</v>
      </c>
      <c r="S20" s="211"/>
      <c r="T20" t="s">
        <v>2187</v>
      </c>
    </row>
    <row r="21" spans="1:20" ht="41.25" customHeight="1" x14ac:dyDescent="0.2">
      <c r="A21" t="s">
        <v>2188</v>
      </c>
      <c r="B21" s="211">
        <v>20</v>
      </c>
      <c r="C21" t="s">
        <v>114</v>
      </c>
      <c r="D21">
        <v>2018</v>
      </c>
      <c r="F21" t="s">
        <v>2057</v>
      </c>
      <c r="G21" t="s">
        <v>2073</v>
      </c>
      <c r="H21" s="210" t="s">
        <v>1590</v>
      </c>
      <c r="I21" t="s">
        <v>1788</v>
      </c>
      <c r="J21" t="s">
        <v>1789</v>
      </c>
      <c r="K21" t="s">
        <v>1790</v>
      </c>
      <c r="L21" t="s">
        <v>1791</v>
      </c>
      <c r="O21" s="210" t="s">
        <v>1540</v>
      </c>
      <c r="P21" s="105" t="s">
        <v>1540</v>
      </c>
      <c r="Q21" s="210" t="s">
        <v>2099</v>
      </c>
      <c r="S21" s="211"/>
      <c r="T21" t="s">
        <v>2188</v>
      </c>
    </row>
    <row r="22" spans="1:20" ht="41.25" customHeight="1" x14ac:dyDescent="0.2">
      <c r="A22" t="s">
        <v>2189</v>
      </c>
      <c r="B22" s="211">
        <v>21</v>
      </c>
      <c r="C22" t="s">
        <v>110</v>
      </c>
      <c r="D22">
        <v>2020</v>
      </c>
      <c r="F22" t="s">
        <v>2058</v>
      </c>
      <c r="G22" t="s">
        <v>2076</v>
      </c>
      <c r="H22" s="210" t="s">
        <v>1591</v>
      </c>
      <c r="I22" t="s">
        <v>1792</v>
      </c>
      <c r="J22" t="s">
        <v>1793</v>
      </c>
      <c r="K22" t="s">
        <v>1794</v>
      </c>
      <c r="L22" t="s">
        <v>1795</v>
      </c>
      <c r="O22" s="210" t="s">
        <v>1541</v>
      </c>
      <c r="P22" s="105" t="s">
        <v>1541</v>
      </c>
      <c r="Q22" s="210" t="s">
        <v>2100</v>
      </c>
      <c r="S22" s="211"/>
      <c r="T22" t="s">
        <v>2189</v>
      </c>
    </row>
    <row r="23" spans="1:20" ht="41.25" customHeight="1" x14ac:dyDescent="0.2">
      <c r="A23" t="s">
        <v>2190</v>
      </c>
      <c r="B23" s="211">
        <v>22</v>
      </c>
      <c r="C23" t="s">
        <v>118</v>
      </c>
      <c r="D23">
        <v>2018</v>
      </c>
      <c r="F23" t="s">
        <v>2059</v>
      </c>
      <c r="G23" t="s">
        <v>2073</v>
      </c>
      <c r="H23" s="210" t="s">
        <v>1592</v>
      </c>
      <c r="I23" t="s">
        <v>1796</v>
      </c>
      <c r="J23" t="s">
        <v>1797</v>
      </c>
      <c r="K23" t="s">
        <v>1731</v>
      </c>
      <c r="L23" t="s">
        <v>1798</v>
      </c>
      <c r="O23" s="210" t="s">
        <v>1542</v>
      </c>
      <c r="P23" s="105" t="s">
        <v>1542</v>
      </c>
      <c r="Q23" s="210" t="s">
        <v>2101</v>
      </c>
      <c r="S23" s="211"/>
      <c r="T23" t="s">
        <v>2190</v>
      </c>
    </row>
    <row r="24" spans="1:20" ht="41.25" customHeight="1" x14ac:dyDescent="0.2">
      <c r="A24" t="s">
        <v>763</v>
      </c>
      <c r="B24" s="211">
        <v>23</v>
      </c>
      <c r="C24" t="s">
        <v>114</v>
      </c>
      <c r="D24">
        <v>2018</v>
      </c>
      <c r="F24" t="s">
        <v>2038</v>
      </c>
      <c r="G24" t="s">
        <v>2075</v>
      </c>
      <c r="H24" s="210" t="s">
        <v>1593</v>
      </c>
      <c r="I24" t="s">
        <v>1799</v>
      </c>
      <c r="J24" t="s">
        <v>1800</v>
      </c>
      <c r="K24" t="s">
        <v>1801</v>
      </c>
      <c r="L24" t="s">
        <v>1802</v>
      </c>
      <c r="O24" s="210" t="s">
        <v>1543</v>
      </c>
      <c r="P24" s="105" t="s">
        <v>1543</v>
      </c>
      <c r="Q24" s="210" t="s">
        <v>2102</v>
      </c>
      <c r="S24" s="211"/>
      <c r="T24" t="s">
        <v>763</v>
      </c>
    </row>
    <row r="25" spans="1:20" ht="41.25" customHeight="1" x14ac:dyDescent="0.2">
      <c r="A25" t="s">
        <v>1424</v>
      </c>
      <c r="B25" s="211">
        <v>24</v>
      </c>
      <c r="C25" t="s">
        <v>114</v>
      </c>
      <c r="D25">
        <v>2020</v>
      </c>
      <c r="F25" t="s">
        <v>2046</v>
      </c>
      <c r="G25" t="s">
        <v>2074</v>
      </c>
      <c r="H25" s="210" t="s">
        <v>1594</v>
      </c>
      <c r="I25" t="s">
        <v>1803</v>
      </c>
      <c r="J25" t="s">
        <v>1785</v>
      </c>
      <c r="K25" t="s">
        <v>1804</v>
      </c>
      <c r="L25" t="s">
        <v>1732</v>
      </c>
      <c r="O25" s="210" t="s">
        <v>1544</v>
      </c>
      <c r="P25" s="105" t="s">
        <v>1544</v>
      </c>
      <c r="Q25" s="210" t="s">
        <v>2103</v>
      </c>
      <c r="S25" s="211"/>
      <c r="T25" t="s">
        <v>1424</v>
      </c>
    </row>
    <row r="26" spans="1:20" ht="41.25" customHeight="1" x14ac:dyDescent="0.2">
      <c r="A26" t="s">
        <v>2191</v>
      </c>
      <c r="B26" s="211">
        <v>25</v>
      </c>
      <c r="C26" t="s">
        <v>739</v>
      </c>
      <c r="D26">
        <v>2019</v>
      </c>
      <c r="F26" t="s">
        <v>2047</v>
      </c>
      <c r="G26" t="s">
        <v>2075</v>
      </c>
      <c r="H26" s="210" t="s">
        <v>1595</v>
      </c>
      <c r="I26" t="s">
        <v>1805</v>
      </c>
      <c r="J26" t="s">
        <v>1806</v>
      </c>
      <c r="K26" t="s">
        <v>1807</v>
      </c>
      <c r="L26" t="s">
        <v>1808</v>
      </c>
      <c r="M26" t="s">
        <v>1809</v>
      </c>
      <c r="N26" t="s">
        <v>1810</v>
      </c>
      <c r="O26" s="210" t="s">
        <v>1545</v>
      </c>
      <c r="P26" s="105" t="s">
        <v>1545</v>
      </c>
      <c r="Q26" s="210" t="s">
        <v>2104</v>
      </c>
      <c r="S26" s="211"/>
      <c r="T26" t="s">
        <v>2191</v>
      </c>
    </row>
    <row r="27" spans="1:20" ht="41.25" customHeight="1" x14ac:dyDescent="0.2">
      <c r="A27" t="s">
        <v>2192</v>
      </c>
      <c r="B27" s="211">
        <v>26</v>
      </c>
      <c r="C27" t="s">
        <v>739</v>
      </c>
      <c r="D27">
        <v>2018</v>
      </c>
      <c r="F27" t="s">
        <v>2060</v>
      </c>
      <c r="G27" t="s">
        <v>2073</v>
      </c>
      <c r="H27" s="210" t="s">
        <v>1596</v>
      </c>
      <c r="I27" t="s">
        <v>1811</v>
      </c>
      <c r="J27" t="s">
        <v>1812</v>
      </c>
      <c r="K27" t="s">
        <v>1813</v>
      </c>
      <c r="L27" t="s">
        <v>1814</v>
      </c>
      <c r="M27" t="s">
        <v>1815</v>
      </c>
      <c r="N27" t="s">
        <v>1816</v>
      </c>
      <c r="O27" s="210" t="s">
        <v>1546</v>
      </c>
      <c r="P27" s="105" t="s">
        <v>1546</v>
      </c>
      <c r="Q27" s="210" t="s">
        <v>2105</v>
      </c>
      <c r="S27" s="211"/>
      <c r="T27" t="s">
        <v>2192</v>
      </c>
    </row>
    <row r="28" spans="1:20" ht="41.25" customHeight="1" x14ac:dyDescent="0.2">
      <c r="A28" t="s">
        <v>748</v>
      </c>
      <c r="B28" s="211">
        <v>27</v>
      </c>
      <c r="C28" t="s">
        <v>114</v>
      </c>
      <c r="D28">
        <v>2018</v>
      </c>
      <c r="F28" t="s">
        <v>2061</v>
      </c>
      <c r="G28" t="s">
        <v>2073</v>
      </c>
      <c r="H28" s="210" t="s">
        <v>1597</v>
      </c>
      <c r="I28" t="s">
        <v>1817</v>
      </c>
      <c r="J28" t="s">
        <v>1800</v>
      </c>
      <c r="K28" t="s">
        <v>1818</v>
      </c>
      <c r="L28" t="s">
        <v>1762</v>
      </c>
      <c r="O28" s="210" t="s">
        <v>1547</v>
      </c>
      <c r="P28" s="105" t="s">
        <v>1547</v>
      </c>
      <c r="Q28" s="210" t="s">
        <v>2106</v>
      </c>
      <c r="S28" s="211"/>
      <c r="T28" t="s">
        <v>748</v>
      </c>
    </row>
    <row r="29" spans="1:20" ht="41.25" customHeight="1" x14ac:dyDescent="0.2">
      <c r="A29" t="s">
        <v>1335</v>
      </c>
      <c r="B29" s="211">
        <v>28</v>
      </c>
      <c r="C29" t="s">
        <v>739</v>
      </c>
      <c r="D29">
        <v>2019</v>
      </c>
      <c r="F29" t="s">
        <v>2055</v>
      </c>
      <c r="G29" t="s">
        <v>2074</v>
      </c>
      <c r="H29" s="210" t="s">
        <v>1598</v>
      </c>
      <c r="I29" t="s">
        <v>1819</v>
      </c>
      <c r="J29" t="s">
        <v>1820</v>
      </c>
      <c r="K29" t="s">
        <v>1821</v>
      </c>
      <c r="L29" t="s">
        <v>1822</v>
      </c>
      <c r="M29" t="s">
        <v>1823</v>
      </c>
      <c r="N29" t="s">
        <v>1824</v>
      </c>
      <c r="O29" s="210" t="s">
        <v>1548</v>
      </c>
      <c r="P29" s="105" t="s">
        <v>1548</v>
      </c>
      <c r="Q29" s="210" t="s">
        <v>2107</v>
      </c>
      <c r="S29" s="211"/>
      <c r="T29" t="s">
        <v>1335</v>
      </c>
    </row>
    <row r="30" spans="1:20" ht="41.25" customHeight="1" x14ac:dyDescent="0.2">
      <c r="A30" t="s">
        <v>1327</v>
      </c>
      <c r="B30" s="211">
        <v>29</v>
      </c>
      <c r="C30" t="s">
        <v>114</v>
      </c>
      <c r="D30">
        <v>2018</v>
      </c>
      <c r="F30" t="s">
        <v>2056</v>
      </c>
      <c r="G30" t="s">
        <v>2073</v>
      </c>
      <c r="H30" s="210" t="s">
        <v>1599</v>
      </c>
      <c r="I30" t="s">
        <v>1825</v>
      </c>
      <c r="J30" t="s">
        <v>1771</v>
      </c>
      <c r="K30" t="s">
        <v>1826</v>
      </c>
      <c r="L30" t="s">
        <v>1827</v>
      </c>
      <c r="O30" s="210" t="s">
        <v>1549</v>
      </c>
      <c r="P30" s="105" t="s">
        <v>1549</v>
      </c>
      <c r="Q30" s="210" t="s">
        <v>2108</v>
      </c>
      <c r="S30" s="211"/>
      <c r="T30" t="s">
        <v>1327</v>
      </c>
    </row>
    <row r="31" spans="1:20" ht="41.25" customHeight="1" x14ac:dyDescent="0.2">
      <c r="A31" t="s">
        <v>2193</v>
      </c>
      <c r="B31" s="211">
        <v>30</v>
      </c>
      <c r="C31" t="s">
        <v>739</v>
      </c>
      <c r="D31">
        <v>2019</v>
      </c>
      <c r="F31" t="s">
        <v>2048</v>
      </c>
      <c r="G31" t="s">
        <v>2076</v>
      </c>
      <c r="H31" s="210" t="s">
        <v>1600</v>
      </c>
      <c r="I31" t="s">
        <v>1828</v>
      </c>
      <c r="J31" t="s">
        <v>1829</v>
      </c>
      <c r="K31" t="s">
        <v>1830</v>
      </c>
      <c r="L31" t="s">
        <v>1831</v>
      </c>
      <c r="M31" t="s">
        <v>1832</v>
      </c>
      <c r="N31" t="s">
        <v>1833</v>
      </c>
      <c r="O31" s="210" t="s">
        <v>1550</v>
      </c>
      <c r="P31" s="105" t="s">
        <v>1550</v>
      </c>
      <c r="Q31" s="210" t="s">
        <v>2109</v>
      </c>
      <c r="S31" s="211"/>
      <c r="T31" t="s">
        <v>2193</v>
      </c>
    </row>
    <row r="32" spans="1:20" ht="41.25" customHeight="1" x14ac:dyDescent="0.2">
      <c r="A32" t="s">
        <v>2194</v>
      </c>
      <c r="B32" s="211">
        <v>31</v>
      </c>
      <c r="C32" t="s">
        <v>741</v>
      </c>
      <c r="D32">
        <v>2020</v>
      </c>
      <c r="F32" t="s">
        <v>2048</v>
      </c>
      <c r="G32" t="s">
        <v>2077</v>
      </c>
      <c r="H32" s="210" t="s">
        <v>1601</v>
      </c>
      <c r="I32" t="s">
        <v>1834</v>
      </c>
      <c r="J32" t="s">
        <v>1835</v>
      </c>
      <c r="K32" t="s">
        <v>1836</v>
      </c>
      <c r="L32" t="s">
        <v>1837</v>
      </c>
      <c r="M32" t="s">
        <v>1838</v>
      </c>
      <c r="N32" t="s">
        <v>1839</v>
      </c>
      <c r="O32" s="210" t="s">
        <v>1551</v>
      </c>
      <c r="P32" s="105" t="s">
        <v>1551</v>
      </c>
      <c r="Q32" s="210" t="s">
        <v>2110</v>
      </c>
      <c r="S32" s="211"/>
      <c r="T32" t="s">
        <v>2194</v>
      </c>
    </row>
    <row r="33" spans="1:20" ht="41.25" customHeight="1" x14ac:dyDescent="0.2">
      <c r="A33" t="s">
        <v>2195</v>
      </c>
      <c r="B33" s="211">
        <v>32</v>
      </c>
      <c r="C33" t="s">
        <v>739</v>
      </c>
      <c r="D33">
        <v>2020</v>
      </c>
      <c r="F33" t="s">
        <v>2050</v>
      </c>
      <c r="G33" t="s">
        <v>2078</v>
      </c>
      <c r="H33" s="210" t="s">
        <v>1602</v>
      </c>
      <c r="I33" t="s">
        <v>1834</v>
      </c>
      <c r="J33" t="s">
        <v>1840</v>
      </c>
      <c r="K33" t="s">
        <v>1841</v>
      </c>
      <c r="L33" t="s">
        <v>1842</v>
      </c>
      <c r="M33" t="s">
        <v>1843</v>
      </c>
      <c r="N33" t="s">
        <v>1844</v>
      </c>
      <c r="O33" s="210" t="s">
        <v>1552</v>
      </c>
      <c r="P33" s="105" t="s">
        <v>1552</v>
      </c>
      <c r="Q33" s="210" t="s">
        <v>2111</v>
      </c>
      <c r="S33" s="211"/>
      <c r="T33" t="s">
        <v>2195</v>
      </c>
    </row>
    <row r="34" spans="1:20" ht="41.25" customHeight="1" x14ac:dyDescent="0.2">
      <c r="A34" t="s">
        <v>774</v>
      </c>
      <c r="B34" s="211">
        <v>33</v>
      </c>
      <c r="C34" t="s">
        <v>114</v>
      </c>
      <c r="D34">
        <v>2018</v>
      </c>
      <c r="F34" t="s">
        <v>2060</v>
      </c>
      <c r="G34" t="s">
        <v>2073</v>
      </c>
      <c r="H34" s="210" t="s">
        <v>1603</v>
      </c>
      <c r="I34" t="s">
        <v>1845</v>
      </c>
      <c r="J34" t="s">
        <v>1846</v>
      </c>
      <c r="K34" t="s">
        <v>1847</v>
      </c>
      <c r="L34" t="s">
        <v>1848</v>
      </c>
      <c r="O34" s="210" t="s">
        <v>1553</v>
      </c>
      <c r="P34" s="105" t="s">
        <v>1553</v>
      </c>
      <c r="Q34" s="210" t="s">
        <v>2112</v>
      </c>
      <c r="S34" s="211"/>
      <c r="T34" t="s">
        <v>774</v>
      </c>
    </row>
    <row r="35" spans="1:20" ht="41.25" customHeight="1" x14ac:dyDescent="0.2">
      <c r="A35" t="s">
        <v>1301</v>
      </c>
      <c r="B35" s="211">
        <v>34</v>
      </c>
      <c r="C35" t="s">
        <v>114</v>
      </c>
      <c r="D35">
        <v>2019</v>
      </c>
      <c r="F35" t="s">
        <v>2062</v>
      </c>
      <c r="G35" t="s">
        <v>2074</v>
      </c>
      <c r="H35" s="210" t="s">
        <v>1604</v>
      </c>
      <c r="I35" t="s">
        <v>1849</v>
      </c>
      <c r="J35" t="s">
        <v>1850</v>
      </c>
      <c r="K35" t="s">
        <v>1851</v>
      </c>
      <c r="L35" t="s">
        <v>1852</v>
      </c>
      <c r="O35" s="210" t="s">
        <v>1554</v>
      </c>
      <c r="P35" s="105" t="s">
        <v>1554</v>
      </c>
      <c r="Q35" s="210" t="s">
        <v>2113</v>
      </c>
      <c r="S35" s="211"/>
      <c r="T35" t="s">
        <v>1301</v>
      </c>
    </row>
    <row r="36" spans="1:20" ht="41.25" customHeight="1" x14ac:dyDescent="0.2">
      <c r="A36" t="s">
        <v>1371</v>
      </c>
      <c r="B36" s="211">
        <v>35</v>
      </c>
      <c r="C36" t="s">
        <v>114</v>
      </c>
      <c r="D36">
        <v>2018</v>
      </c>
      <c r="F36" t="s">
        <v>2063</v>
      </c>
      <c r="G36" t="s">
        <v>2075</v>
      </c>
      <c r="H36" s="210" t="s">
        <v>1605</v>
      </c>
      <c r="I36" t="s">
        <v>1853</v>
      </c>
      <c r="J36" t="s">
        <v>1854</v>
      </c>
      <c r="K36" t="s">
        <v>1855</v>
      </c>
      <c r="L36" t="s">
        <v>1852</v>
      </c>
      <c r="O36" s="210" t="s">
        <v>1555</v>
      </c>
      <c r="P36" s="105" t="s">
        <v>1555</v>
      </c>
      <c r="Q36" s="210" t="s">
        <v>2114</v>
      </c>
      <c r="S36" s="211"/>
      <c r="T36" t="s">
        <v>1371</v>
      </c>
    </row>
    <row r="37" spans="1:20" ht="41.25" customHeight="1" x14ac:dyDescent="0.2">
      <c r="A37" t="s">
        <v>2196</v>
      </c>
      <c r="B37" s="211">
        <v>36</v>
      </c>
      <c r="C37" t="s">
        <v>739</v>
      </c>
      <c r="D37">
        <v>2020</v>
      </c>
      <c r="F37" t="s">
        <v>2064</v>
      </c>
      <c r="G37" t="s">
        <v>2074</v>
      </c>
      <c r="H37" s="210" t="s">
        <v>1606</v>
      </c>
      <c r="I37" t="s">
        <v>1856</v>
      </c>
      <c r="J37" t="s">
        <v>1857</v>
      </c>
      <c r="K37" t="s">
        <v>1858</v>
      </c>
      <c r="L37" t="s">
        <v>1859</v>
      </c>
      <c r="M37" t="s">
        <v>1860</v>
      </c>
      <c r="N37" t="s">
        <v>1861</v>
      </c>
      <c r="O37" s="210" t="s">
        <v>1556</v>
      </c>
      <c r="P37" s="105" t="s">
        <v>1556</v>
      </c>
      <c r="Q37" s="210" t="s">
        <v>2115</v>
      </c>
      <c r="S37" s="211"/>
      <c r="T37" t="s">
        <v>2196</v>
      </c>
    </row>
    <row r="38" spans="1:20" ht="41.25" customHeight="1" x14ac:dyDescent="0.2">
      <c r="A38" t="s">
        <v>2197</v>
      </c>
      <c r="B38" s="211">
        <v>37</v>
      </c>
      <c r="C38" t="s">
        <v>114</v>
      </c>
      <c r="D38">
        <v>2020</v>
      </c>
      <c r="F38" t="s">
        <v>2049</v>
      </c>
      <c r="G38" t="s">
        <v>2074</v>
      </c>
      <c r="H38" s="210" t="s">
        <v>1607</v>
      </c>
      <c r="I38" t="s">
        <v>1862</v>
      </c>
      <c r="J38" t="s">
        <v>1726</v>
      </c>
      <c r="K38" t="s">
        <v>1863</v>
      </c>
      <c r="L38" t="s">
        <v>1864</v>
      </c>
      <c r="O38" s="210" t="s">
        <v>1557</v>
      </c>
      <c r="P38" s="105" t="s">
        <v>1557</v>
      </c>
      <c r="Q38" s="210" t="s">
        <v>2116</v>
      </c>
      <c r="S38" s="211"/>
      <c r="T38" t="s">
        <v>2197</v>
      </c>
    </row>
    <row r="39" spans="1:20" ht="41.25" customHeight="1" x14ac:dyDescent="0.2">
      <c r="A39" t="s">
        <v>1433</v>
      </c>
      <c r="B39" s="211">
        <v>38</v>
      </c>
      <c r="C39" t="s">
        <v>114</v>
      </c>
      <c r="D39">
        <v>2019</v>
      </c>
      <c r="F39" t="s">
        <v>2065</v>
      </c>
      <c r="G39" t="s">
        <v>2074</v>
      </c>
      <c r="H39" s="210" t="s">
        <v>1608</v>
      </c>
      <c r="I39" t="s">
        <v>1865</v>
      </c>
      <c r="J39" t="s">
        <v>1754</v>
      </c>
      <c r="K39" t="s">
        <v>1735</v>
      </c>
      <c r="L39" t="s">
        <v>1736</v>
      </c>
      <c r="O39" s="210" t="s">
        <v>1558</v>
      </c>
      <c r="P39" s="105" t="s">
        <v>1558</v>
      </c>
      <c r="Q39" s="210" t="s">
        <v>2117</v>
      </c>
      <c r="S39" s="211"/>
      <c r="T39" t="s">
        <v>1433</v>
      </c>
    </row>
    <row r="40" spans="1:20" ht="41.25" customHeight="1" x14ac:dyDescent="0.2">
      <c r="A40" t="s">
        <v>2198</v>
      </c>
      <c r="B40" s="211">
        <v>39</v>
      </c>
      <c r="C40" t="s">
        <v>114</v>
      </c>
      <c r="D40">
        <v>2020</v>
      </c>
      <c r="F40" t="s">
        <v>2065</v>
      </c>
      <c r="G40" t="s">
        <v>2077</v>
      </c>
      <c r="H40" s="210" t="s">
        <v>1609</v>
      </c>
      <c r="I40" t="s">
        <v>1866</v>
      </c>
      <c r="J40" t="s">
        <v>1800</v>
      </c>
      <c r="K40" t="s">
        <v>1867</v>
      </c>
      <c r="L40" t="s">
        <v>1728</v>
      </c>
      <c r="O40" s="210" t="s">
        <v>1559</v>
      </c>
      <c r="P40" s="105" t="s">
        <v>1559</v>
      </c>
      <c r="Q40" s="210" t="s">
        <v>2118</v>
      </c>
      <c r="S40" s="211"/>
      <c r="T40" t="s">
        <v>2198</v>
      </c>
    </row>
    <row r="41" spans="1:20" ht="41.25" customHeight="1" x14ac:dyDescent="0.2">
      <c r="A41" t="s">
        <v>517</v>
      </c>
      <c r="B41" s="211">
        <v>40</v>
      </c>
      <c r="C41" t="s">
        <v>110</v>
      </c>
      <c r="D41">
        <v>2018</v>
      </c>
      <c r="F41" t="s">
        <v>2064</v>
      </c>
      <c r="G41" t="s">
        <v>2073</v>
      </c>
      <c r="H41" s="210" t="s">
        <v>1610</v>
      </c>
      <c r="I41" t="s">
        <v>1868</v>
      </c>
      <c r="J41" t="s">
        <v>1869</v>
      </c>
      <c r="K41" t="s">
        <v>1870</v>
      </c>
      <c r="L41" t="s">
        <v>1791</v>
      </c>
      <c r="O41" s="210" t="s">
        <v>1560</v>
      </c>
      <c r="P41" s="105" t="s">
        <v>1560</v>
      </c>
      <c r="Q41" s="210" t="s">
        <v>2119</v>
      </c>
      <c r="S41" s="211"/>
      <c r="T41" t="s">
        <v>517</v>
      </c>
    </row>
    <row r="42" spans="1:20" ht="41.25" customHeight="1" x14ac:dyDescent="0.2">
      <c r="A42" t="s">
        <v>785</v>
      </c>
      <c r="B42" s="211">
        <v>41</v>
      </c>
      <c r="C42" t="s">
        <v>741</v>
      </c>
      <c r="D42">
        <v>2019</v>
      </c>
      <c r="F42" t="s">
        <v>2043</v>
      </c>
      <c r="G42" t="s">
        <v>2075</v>
      </c>
      <c r="H42" s="210" t="s">
        <v>1611</v>
      </c>
      <c r="I42" t="s">
        <v>1871</v>
      </c>
      <c r="J42" t="s">
        <v>1872</v>
      </c>
      <c r="K42" t="s">
        <v>1873</v>
      </c>
      <c r="L42" t="s">
        <v>1874</v>
      </c>
      <c r="M42" t="s">
        <v>1875</v>
      </c>
      <c r="N42" t="s">
        <v>1824</v>
      </c>
      <c r="O42" s="210" t="s">
        <v>1561</v>
      </c>
      <c r="P42" s="105" t="s">
        <v>1561</v>
      </c>
      <c r="Q42" s="210" t="s">
        <v>2120</v>
      </c>
      <c r="S42" s="211"/>
      <c r="T42" t="s">
        <v>785</v>
      </c>
    </row>
    <row r="43" spans="1:20" ht="41.25" customHeight="1" x14ac:dyDescent="0.2">
      <c r="A43" t="s">
        <v>1357</v>
      </c>
      <c r="B43" s="211">
        <v>42</v>
      </c>
      <c r="C43" t="s">
        <v>110</v>
      </c>
      <c r="D43">
        <v>2021</v>
      </c>
      <c r="F43" t="s">
        <v>2043</v>
      </c>
      <c r="G43" t="s">
        <v>2077</v>
      </c>
      <c r="H43" s="210" t="s">
        <v>1612</v>
      </c>
      <c r="I43" t="s">
        <v>1876</v>
      </c>
      <c r="J43" t="s">
        <v>1877</v>
      </c>
      <c r="K43" t="s">
        <v>1804</v>
      </c>
      <c r="L43" t="s">
        <v>1766</v>
      </c>
      <c r="O43" s="210" t="s">
        <v>1562</v>
      </c>
      <c r="P43" s="105" t="s">
        <v>1562</v>
      </c>
      <c r="Q43" s="210" t="s">
        <v>2121</v>
      </c>
      <c r="S43" s="211"/>
      <c r="T43" t="s">
        <v>1357</v>
      </c>
    </row>
    <row r="44" spans="1:20" ht="41.25" customHeight="1" x14ac:dyDescent="0.2">
      <c r="A44" t="s">
        <v>1377</v>
      </c>
      <c r="B44" s="211">
        <v>43</v>
      </c>
      <c r="C44" t="s">
        <v>114</v>
      </c>
      <c r="D44">
        <v>2020</v>
      </c>
      <c r="F44" t="s">
        <v>2051</v>
      </c>
      <c r="G44" t="s">
        <v>2076</v>
      </c>
      <c r="H44" s="210" t="s">
        <v>1613</v>
      </c>
      <c r="I44" t="s">
        <v>1878</v>
      </c>
      <c r="J44" t="s">
        <v>1879</v>
      </c>
      <c r="K44" t="s">
        <v>1880</v>
      </c>
      <c r="L44" t="s">
        <v>1881</v>
      </c>
      <c r="O44" s="210" t="s">
        <v>1563</v>
      </c>
      <c r="P44" s="105" t="s">
        <v>1563</v>
      </c>
      <c r="Q44" s="210" t="s">
        <v>2122</v>
      </c>
      <c r="S44" s="211"/>
      <c r="T44" t="s">
        <v>1377</v>
      </c>
    </row>
    <row r="45" spans="1:20" ht="41.25" customHeight="1" x14ac:dyDescent="0.2">
      <c r="A45" t="s">
        <v>1264</v>
      </c>
      <c r="B45" s="211">
        <v>44</v>
      </c>
      <c r="C45" t="s">
        <v>114</v>
      </c>
      <c r="D45">
        <v>2018</v>
      </c>
      <c r="F45" t="s">
        <v>2056</v>
      </c>
      <c r="G45" t="s">
        <v>2073</v>
      </c>
      <c r="H45" s="210" t="s">
        <v>1614</v>
      </c>
      <c r="I45" t="s">
        <v>1882</v>
      </c>
      <c r="J45" t="s">
        <v>1757</v>
      </c>
      <c r="K45" t="s">
        <v>1790</v>
      </c>
      <c r="L45" t="s">
        <v>1755</v>
      </c>
      <c r="O45" s="210" t="s">
        <v>1564</v>
      </c>
      <c r="P45" s="105" t="s">
        <v>1564</v>
      </c>
      <c r="Q45" s="210" t="s">
        <v>2123</v>
      </c>
      <c r="S45" s="211"/>
      <c r="T45" t="s">
        <v>1264</v>
      </c>
    </row>
    <row r="46" spans="1:20" ht="41.25" customHeight="1" x14ac:dyDescent="0.2">
      <c r="A46" t="s">
        <v>2199</v>
      </c>
      <c r="B46" s="211">
        <v>45</v>
      </c>
      <c r="C46" t="s">
        <v>116</v>
      </c>
      <c r="D46">
        <v>2019</v>
      </c>
      <c r="F46" t="s">
        <v>2040</v>
      </c>
      <c r="G46" t="s">
        <v>2075</v>
      </c>
      <c r="H46" s="210" t="s">
        <v>1615</v>
      </c>
      <c r="I46" t="s">
        <v>1883</v>
      </c>
      <c r="J46" t="s">
        <v>1757</v>
      </c>
      <c r="K46" t="s">
        <v>1884</v>
      </c>
      <c r="L46" t="s">
        <v>1766</v>
      </c>
      <c r="O46" s="210" t="s">
        <v>1565</v>
      </c>
      <c r="P46" s="105" t="s">
        <v>1565</v>
      </c>
      <c r="Q46" s="210" t="s">
        <v>2124</v>
      </c>
      <c r="S46" s="211"/>
      <c r="T46" t="s">
        <v>2199</v>
      </c>
    </row>
    <row r="47" spans="1:20" ht="41.25" customHeight="1" x14ac:dyDescent="0.2">
      <c r="A47" t="s">
        <v>1384</v>
      </c>
      <c r="B47" s="211">
        <v>46</v>
      </c>
      <c r="C47" t="s">
        <v>741</v>
      </c>
      <c r="D47">
        <v>2018</v>
      </c>
      <c r="F47" t="s">
        <v>2043</v>
      </c>
      <c r="G47" t="s">
        <v>2073</v>
      </c>
      <c r="H47" s="210" t="s">
        <v>1616</v>
      </c>
      <c r="I47" t="s">
        <v>1885</v>
      </c>
      <c r="J47" t="s">
        <v>1886</v>
      </c>
      <c r="K47" t="s">
        <v>1887</v>
      </c>
      <c r="L47" t="s">
        <v>1808</v>
      </c>
      <c r="M47" t="s">
        <v>1888</v>
      </c>
      <c r="N47" t="s">
        <v>1889</v>
      </c>
      <c r="O47" s="210" t="s">
        <v>1566</v>
      </c>
      <c r="P47" s="105" t="s">
        <v>1566</v>
      </c>
      <c r="Q47" s="210" t="s">
        <v>2125</v>
      </c>
      <c r="S47" s="211"/>
      <c r="T47" t="s">
        <v>1384</v>
      </c>
    </row>
    <row r="48" spans="1:20" ht="41.25" customHeight="1" x14ac:dyDescent="0.2">
      <c r="A48" t="s">
        <v>1375</v>
      </c>
      <c r="B48" s="211">
        <v>47</v>
      </c>
      <c r="C48" t="s">
        <v>741</v>
      </c>
      <c r="D48">
        <v>2019</v>
      </c>
      <c r="F48" t="s">
        <v>2066</v>
      </c>
      <c r="G48" t="s">
        <v>2075</v>
      </c>
      <c r="H48" s="210" t="s">
        <v>1617</v>
      </c>
      <c r="I48" t="s">
        <v>1890</v>
      </c>
      <c r="J48" t="s">
        <v>1891</v>
      </c>
      <c r="K48" t="s">
        <v>1892</v>
      </c>
      <c r="L48" t="s">
        <v>1893</v>
      </c>
      <c r="M48" t="s">
        <v>1894</v>
      </c>
      <c r="N48" t="s">
        <v>1895</v>
      </c>
      <c r="O48" s="210" t="s">
        <v>1567</v>
      </c>
      <c r="P48" s="105" t="s">
        <v>1567</v>
      </c>
      <c r="Q48" s="210" t="s">
        <v>2126</v>
      </c>
      <c r="S48" s="211"/>
      <c r="T48" t="s">
        <v>1375</v>
      </c>
    </row>
    <row r="49" spans="1:20" ht="41.25" customHeight="1" x14ac:dyDescent="0.2">
      <c r="A49" t="s">
        <v>780</v>
      </c>
      <c r="B49" s="211">
        <v>48</v>
      </c>
      <c r="C49" t="s">
        <v>112</v>
      </c>
      <c r="D49">
        <v>2019</v>
      </c>
      <c r="F49" t="s">
        <v>2055</v>
      </c>
      <c r="G49" t="s">
        <v>2075</v>
      </c>
      <c r="H49" s="210" t="s">
        <v>1618</v>
      </c>
      <c r="I49" t="s">
        <v>1896</v>
      </c>
      <c r="J49" t="s">
        <v>1897</v>
      </c>
      <c r="K49" t="s">
        <v>1852</v>
      </c>
      <c r="O49" s="210" t="s">
        <v>1568</v>
      </c>
      <c r="P49" s="105" t="s">
        <v>1568</v>
      </c>
      <c r="Q49" s="210" t="s">
        <v>2127</v>
      </c>
      <c r="S49" s="211"/>
      <c r="T49" t="s">
        <v>780</v>
      </c>
    </row>
    <row r="50" spans="1:20" ht="41.25" customHeight="1" x14ac:dyDescent="0.2">
      <c r="A50" t="s">
        <v>2200</v>
      </c>
      <c r="B50" s="211">
        <v>49</v>
      </c>
      <c r="C50" t="s">
        <v>426</v>
      </c>
      <c r="D50">
        <v>2019</v>
      </c>
      <c r="F50" t="s">
        <v>2047</v>
      </c>
      <c r="G50" t="s">
        <v>2074</v>
      </c>
      <c r="H50" s="210" t="s">
        <v>1619</v>
      </c>
      <c r="I50" t="s">
        <v>1898</v>
      </c>
      <c r="J50" t="s">
        <v>1899</v>
      </c>
      <c r="K50" t="s">
        <v>1728</v>
      </c>
      <c r="O50" s="210" t="s">
        <v>1569</v>
      </c>
      <c r="P50" s="105" t="s">
        <v>1569</v>
      </c>
      <c r="Q50" s="210" t="s">
        <v>2128</v>
      </c>
      <c r="S50" s="211"/>
      <c r="T50" t="s">
        <v>2200</v>
      </c>
    </row>
    <row r="51" spans="1:20" ht="41.25" customHeight="1" x14ac:dyDescent="0.2">
      <c r="A51" t="s">
        <v>1492</v>
      </c>
      <c r="B51" s="211">
        <v>50</v>
      </c>
      <c r="C51" t="s">
        <v>739</v>
      </c>
      <c r="D51">
        <v>2019</v>
      </c>
      <c r="F51" t="s">
        <v>2043</v>
      </c>
      <c r="G51" t="s">
        <v>2075</v>
      </c>
      <c r="H51" s="210" t="s">
        <v>1620</v>
      </c>
      <c r="I51" t="s">
        <v>1900</v>
      </c>
      <c r="J51" t="s">
        <v>1901</v>
      </c>
      <c r="K51" t="s">
        <v>1902</v>
      </c>
      <c r="L51" t="s">
        <v>1903</v>
      </c>
      <c r="M51" t="s">
        <v>1815</v>
      </c>
      <c r="N51" t="s">
        <v>1810</v>
      </c>
      <c r="O51" s="210" t="s">
        <v>1570</v>
      </c>
      <c r="P51" s="105" t="s">
        <v>1570</v>
      </c>
      <c r="Q51" s="210" t="s">
        <v>2129</v>
      </c>
      <c r="S51" s="211"/>
      <c r="T51" t="s">
        <v>1492</v>
      </c>
    </row>
    <row r="52" spans="1:20" ht="41.25" customHeight="1" x14ac:dyDescent="0.2">
      <c r="A52" t="s">
        <v>2201</v>
      </c>
      <c r="B52" s="76">
        <v>51</v>
      </c>
      <c r="C52" t="s">
        <v>114</v>
      </c>
      <c r="D52">
        <v>2019</v>
      </c>
      <c r="F52" t="s">
        <v>2054</v>
      </c>
      <c r="G52" t="s">
        <v>2076</v>
      </c>
      <c r="H52" s="75" t="s">
        <v>1686</v>
      </c>
      <c r="I52" t="s">
        <v>1904</v>
      </c>
      <c r="J52" t="s">
        <v>1869</v>
      </c>
      <c r="K52" t="s">
        <v>1723</v>
      </c>
      <c r="L52" t="s">
        <v>1746</v>
      </c>
      <c r="O52" s="75" t="s">
        <v>1621</v>
      </c>
      <c r="P52" t="s">
        <v>1621</v>
      </c>
      <c r="Q52" s="75" t="s">
        <v>2130</v>
      </c>
      <c r="S52" s="76"/>
      <c r="T52" t="s">
        <v>2201</v>
      </c>
    </row>
    <row r="53" spans="1:20" ht="41.25" customHeight="1" x14ac:dyDescent="0.2">
      <c r="A53" t="s">
        <v>1291</v>
      </c>
      <c r="B53" s="76">
        <v>52</v>
      </c>
      <c r="C53" t="s">
        <v>739</v>
      </c>
      <c r="D53">
        <v>2019</v>
      </c>
      <c r="F53" t="s">
        <v>2061</v>
      </c>
      <c r="G53" t="s">
        <v>2075</v>
      </c>
      <c r="H53" s="75" t="s">
        <v>1687</v>
      </c>
      <c r="I53" t="s">
        <v>1885</v>
      </c>
      <c r="J53" t="s">
        <v>1905</v>
      </c>
      <c r="K53" t="s">
        <v>1906</v>
      </c>
      <c r="L53" t="s">
        <v>1907</v>
      </c>
      <c r="M53" t="s">
        <v>1908</v>
      </c>
      <c r="N53" t="s">
        <v>1909</v>
      </c>
      <c r="O53" s="75" t="s">
        <v>1622</v>
      </c>
      <c r="P53" t="s">
        <v>1622</v>
      </c>
      <c r="Q53" s="75" t="s">
        <v>2131</v>
      </c>
      <c r="S53" s="76"/>
      <c r="T53" t="s">
        <v>1291</v>
      </c>
    </row>
    <row r="54" spans="1:20" ht="41.25" customHeight="1" x14ac:dyDescent="0.2">
      <c r="A54" t="s">
        <v>760</v>
      </c>
      <c r="B54" s="76">
        <v>53</v>
      </c>
      <c r="C54" t="s">
        <v>110</v>
      </c>
      <c r="D54">
        <v>2019</v>
      </c>
      <c r="F54" t="s">
        <v>2066</v>
      </c>
      <c r="G54" t="s">
        <v>2075</v>
      </c>
      <c r="H54" s="75" t="s">
        <v>1688</v>
      </c>
      <c r="I54" t="s">
        <v>1910</v>
      </c>
      <c r="J54" t="s">
        <v>1911</v>
      </c>
      <c r="K54" t="s">
        <v>1863</v>
      </c>
      <c r="L54" t="s">
        <v>1912</v>
      </c>
      <c r="O54" s="75" t="s">
        <v>1623</v>
      </c>
      <c r="P54" t="s">
        <v>1623</v>
      </c>
      <c r="Q54" s="75" t="s">
        <v>2132</v>
      </c>
      <c r="S54" s="76"/>
      <c r="T54" t="s">
        <v>760</v>
      </c>
    </row>
    <row r="55" spans="1:20" ht="41.25" customHeight="1" x14ac:dyDescent="0.2">
      <c r="A55" t="s">
        <v>2202</v>
      </c>
      <c r="B55" s="76">
        <v>54</v>
      </c>
      <c r="C55" t="s">
        <v>116</v>
      </c>
      <c r="D55">
        <v>2018</v>
      </c>
      <c r="F55" t="s">
        <v>2049</v>
      </c>
      <c r="G55" t="s">
        <v>2073</v>
      </c>
      <c r="H55" s="75" t="s">
        <v>1689</v>
      </c>
      <c r="I55" t="s">
        <v>1913</v>
      </c>
      <c r="J55" t="s">
        <v>1914</v>
      </c>
      <c r="K55" t="s">
        <v>1723</v>
      </c>
      <c r="L55" t="s">
        <v>1791</v>
      </c>
      <c r="O55" s="75" t="s">
        <v>1624</v>
      </c>
      <c r="P55" t="s">
        <v>1624</v>
      </c>
      <c r="Q55" s="75" t="s">
        <v>2133</v>
      </c>
      <c r="S55" s="76"/>
      <c r="T55" t="s">
        <v>2202</v>
      </c>
    </row>
    <row r="56" spans="1:20" ht="41.25" customHeight="1" x14ac:dyDescent="0.2">
      <c r="A56" t="s">
        <v>2203</v>
      </c>
      <c r="B56" s="76">
        <v>55</v>
      </c>
      <c r="C56" t="s">
        <v>739</v>
      </c>
      <c r="D56">
        <v>2018</v>
      </c>
      <c r="F56" t="s">
        <v>2056</v>
      </c>
      <c r="G56" t="s">
        <v>2073</v>
      </c>
      <c r="H56" s="75" t="s">
        <v>1690</v>
      </c>
      <c r="I56" t="s">
        <v>1915</v>
      </c>
      <c r="J56" t="s">
        <v>1916</v>
      </c>
      <c r="K56" t="s">
        <v>1917</v>
      </c>
      <c r="L56" t="s">
        <v>1918</v>
      </c>
      <c r="M56" t="s">
        <v>1888</v>
      </c>
      <c r="N56" t="s">
        <v>1777</v>
      </c>
      <c r="O56" s="75" t="s">
        <v>1625</v>
      </c>
      <c r="P56" t="s">
        <v>1625</v>
      </c>
      <c r="Q56" s="75" t="s">
        <v>2134</v>
      </c>
      <c r="S56" s="76"/>
      <c r="T56" t="s">
        <v>2203</v>
      </c>
    </row>
    <row r="57" spans="1:20" ht="41.25" customHeight="1" x14ac:dyDescent="0.2">
      <c r="A57" t="s">
        <v>2204</v>
      </c>
      <c r="B57" s="76">
        <v>56</v>
      </c>
      <c r="C57" t="s">
        <v>118</v>
      </c>
      <c r="D57">
        <v>2019</v>
      </c>
      <c r="F57" t="s">
        <v>2052</v>
      </c>
      <c r="G57" t="s">
        <v>2076</v>
      </c>
      <c r="H57" s="75" t="s">
        <v>1691</v>
      </c>
      <c r="I57" t="s">
        <v>1919</v>
      </c>
      <c r="J57" t="s">
        <v>1793</v>
      </c>
      <c r="K57" t="s">
        <v>1920</v>
      </c>
      <c r="L57" t="s">
        <v>1766</v>
      </c>
      <c r="O57" s="75" t="s">
        <v>1626</v>
      </c>
      <c r="P57" t="s">
        <v>1626</v>
      </c>
      <c r="Q57" s="75" t="s">
        <v>2135</v>
      </c>
      <c r="S57" s="76"/>
      <c r="T57" t="s">
        <v>2204</v>
      </c>
    </row>
    <row r="58" spans="1:20" ht="41.25" customHeight="1" x14ac:dyDescent="0.2">
      <c r="A58" t="s">
        <v>1279</v>
      </c>
      <c r="B58" s="76">
        <v>57</v>
      </c>
      <c r="C58" t="s">
        <v>110</v>
      </c>
      <c r="D58">
        <v>2018</v>
      </c>
      <c r="F58" t="s">
        <v>2054</v>
      </c>
      <c r="G58" t="s">
        <v>2073</v>
      </c>
      <c r="H58" s="75" t="s">
        <v>1628</v>
      </c>
      <c r="I58" t="s">
        <v>1921</v>
      </c>
      <c r="J58" t="s">
        <v>1734</v>
      </c>
      <c r="K58" t="s">
        <v>1847</v>
      </c>
      <c r="L58" t="s">
        <v>1762</v>
      </c>
      <c r="O58" s="75" t="s">
        <v>1627</v>
      </c>
      <c r="P58" t="s">
        <v>1627</v>
      </c>
      <c r="Q58" s="75" t="s">
        <v>2136</v>
      </c>
      <c r="S58" s="76"/>
      <c r="T58" t="s">
        <v>1279</v>
      </c>
    </row>
    <row r="59" spans="1:20" ht="41.25" customHeight="1" x14ac:dyDescent="0.2">
      <c r="A59" t="s">
        <v>1429</v>
      </c>
      <c r="B59" s="76">
        <v>58</v>
      </c>
      <c r="C59" t="s">
        <v>739</v>
      </c>
      <c r="D59">
        <v>2021</v>
      </c>
      <c r="F59" t="s">
        <v>2063</v>
      </c>
      <c r="G59" t="s">
        <v>2076</v>
      </c>
      <c r="H59" s="75" t="s">
        <v>1692</v>
      </c>
      <c r="I59" t="s">
        <v>1922</v>
      </c>
      <c r="J59" t="s">
        <v>1923</v>
      </c>
      <c r="K59" t="s">
        <v>1873</v>
      </c>
      <c r="L59" t="s">
        <v>1924</v>
      </c>
      <c r="M59" t="s">
        <v>1925</v>
      </c>
      <c r="N59" t="s">
        <v>1926</v>
      </c>
      <c r="O59" s="75" t="s">
        <v>1629</v>
      </c>
      <c r="P59" t="s">
        <v>1629</v>
      </c>
      <c r="Q59" s="75" t="s">
        <v>2137</v>
      </c>
      <c r="S59" s="76"/>
      <c r="T59" t="s">
        <v>1429</v>
      </c>
    </row>
    <row r="60" spans="1:20" ht="41.25" customHeight="1" x14ac:dyDescent="0.2">
      <c r="A60" t="s">
        <v>2205</v>
      </c>
      <c r="B60" s="76">
        <v>59</v>
      </c>
      <c r="C60" t="s">
        <v>114</v>
      </c>
      <c r="D60">
        <v>2021</v>
      </c>
      <c r="F60" t="s">
        <v>2067</v>
      </c>
      <c r="G60" t="s">
        <v>2077</v>
      </c>
      <c r="H60" s="75" t="s">
        <v>1693</v>
      </c>
      <c r="I60" t="s">
        <v>1927</v>
      </c>
      <c r="J60" t="s">
        <v>1846</v>
      </c>
      <c r="K60" t="s">
        <v>1794</v>
      </c>
      <c r="L60" t="s">
        <v>1928</v>
      </c>
      <c r="O60" s="75" t="s">
        <v>1630</v>
      </c>
      <c r="P60" t="s">
        <v>1630</v>
      </c>
      <c r="Q60" s="75" t="s">
        <v>2138</v>
      </c>
      <c r="S60" s="76"/>
      <c r="T60" t="s">
        <v>2205</v>
      </c>
    </row>
    <row r="61" spans="1:20" ht="41.25" customHeight="1" x14ac:dyDescent="0.2">
      <c r="A61" t="s">
        <v>756</v>
      </c>
      <c r="B61" s="76">
        <v>60</v>
      </c>
      <c r="C61" t="s">
        <v>110</v>
      </c>
      <c r="D61">
        <v>2018</v>
      </c>
      <c r="F61" t="s">
        <v>2066</v>
      </c>
      <c r="G61" t="s">
        <v>2073</v>
      </c>
      <c r="H61" s="75" t="s">
        <v>1632</v>
      </c>
      <c r="I61" t="s">
        <v>1929</v>
      </c>
      <c r="J61" t="s">
        <v>1869</v>
      </c>
      <c r="K61" t="s">
        <v>1930</v>
      </c>
      <c r="L61" t="s">
        <v>1827</v>
      </c>
      <c r="O61" s="75" t="s">
        <v>1631</v>
      </c>
      <c r="P61" t="s">
        <v>1631</v>
      </c>
      <c r="Q61" s="75" t="s">
        <v>2139</v>
      </c>
      <c r="S61" s="76"/>
      <c r="T61" t="s">
        <v>756</v>
      </c>
    </row>
    <row r="62" spans="1:20" ht="41.25" customHeight="1" x14ac:dyDescent="0.2">
      <c r="A62" t="s">
        <v>2206</v>
      </c>
      <c r="B62" s="76">
        <v>61</v>
      </c>
      <c r="C62" t="s">
        <v>110</v>
      </c>
      <c r="D62">
        <v>2019</v>
      </c>
      <c r="F62" t="s">
        <v>2057</v>
      </c>
      <c r="G62" t="s">
        <v>2075</v>
      </c>
      <c r="H62" s="75" t="s">
        <v>1694</v>
      </c>
      <c r="I62" t="s">
        <v>1931</v>
      </c>
      <c r="J62" t="s">
        <v>1764</v>
      </c>
      <c r="K62" t="s">
        <v>1847</v>
      </c>
      <c r="L62" t="s">
        <v>1728</v>
      </c>
      <c r="O62" s="75" t="s">
        <v>1633</v>
      </c>
      <c r="P62" t="s">
        <v>1633</v>
      </c>
      <c r="Q62" s="75" t="s">
        <v>2140</v>
      </c>
      <c r="S62" s="76"/>
      <c r="T62" t="s">
        <v>2206</v>
      </c>
    </row>
    <row r="63" spans="1:20" ht="41.25" customHeight="1" x14ac:dyDescent="0.2">
      <c r="A63" t="s">
        <v>2207</v>
      </c>
      <c r="B63" s="76">
        <v>62</v>
      </c>
      <c r="C63" t="s">
        <v>739</v>
      </c>
      <c r="D63">
        <v>2019</v>
      </c>
      <c r="F63" t="s">
        <v>2039</v>
      </c>
      <c r="G63" t="s">
        <v>2075</v>
      </c>
      <c r="H63" s="75" t="s">
        <v>1695</v>
      </c>
      <c r="I63" t="s">
        <v>1900</v>
      </c>
      <c r="J63" t="s">
        <v>1932</v>
      </c>
      <c r="K63" t="s">
        <v>1933</v>
      </c>
      <c r="L63" t="s">
        <v>1750</v>
      </c>
      <c r="M63" t="s">
        <v>1934</v>
      </c>
      <c r="N63" t="s">
        <v>1935</v>
      </c>
      <c r="O63" s="75" t="s">
        <v>1634</v>
      </c>
      <c r="P63" t="s">
        <v>1634</v>
      </c>
      <c r="Q63" s="75" t="s">
        <v>2141</v>
      </c>
      <c r="S63" s="76"/>
      <c r="T63" t="s">
        <v>2207</v>
      </c>
    </row>
    <row r="64" spans="1:20" ht="41.25" customHeight="1" x14ac:dyDescent="0.2">
      <c r="A64" t="s">
        <v>2208</v>
      </c>
      <c r="B64" s="76">
        <v>63</v>
      </c>
      <c r="C64" t="s">
        <v>114</v>
      </c>
      <c r="D64">
        <v>2020</v>
      </c>
      <c r="F64" t="s">
        <v>2060</v>
      </c>
      <c r="G64" t="s">
        <v>2076</v>
      </c>
      <c r="H64" s="75" t="s">
        <v>1696</v>
      </c>
      <c r="I64" t="s">
        <v>1936</v>
      </c>
      <c r="J64" t="s">
        <v>1850</v>
      </c>
      <c r="K64" t="s">
        <v>1745</v>
      </c>
      <c r="L64" t="s">
        <v>1928</v>
      </c>
      <c r="O64" s="75" t="s">
        <v>1635</v>
      </c>
      <c r="P64" t="s">
        <v>1635</v>
      </c>
      <c r="Q64" s="75" t="s">
        <v>2142</v>
      </c>
      <c r="S64" s="76"/>
      <c r="T64" t="s">
        <v>2208</v>
      </c>
    </row>
    <row r="65" spans="1:20" ht="41.25" customHeight="1" x14ac:dyDescent="0.2">
      <c r="A65" t="s">
        <v>1350</v>
      </c>
      <c r="B65" s="76">
        <v>64</v>
      </c>
      <c r="C65" t="s">
        <v>97</v>
      </c>
      <c r="D65">
        <v>2019</v>
      </c>
      <c r="F65" t="s">
        <v>2039</v>
      </c>
      <c r="G65" t="s">
        <v>2075</v>
      </c>
      <c r="H65" s="75" t="s">
        <v>1697</v>
      </c>
      <c r="I65" t="s">
        <v>1937</v>
      </c>
      <c r="J65" t="s">
        <v>1730</v>
      </c>
      <c r="K65" t="s">
        <v>1938</v>
      </c>
      <c r="L65" t="s">
        <v>1939</v>
      </c>
      <c r="O65" s="75" t="s">
        <v>1636</v>
      </c>
      <c r="P65" t="s">
        <v>1636</v>
      </c>
      <c r="Q65" s="75" t="s">
        <v>2143</v>
      </c>
      <c r="S65" s="76"/>
      <c r="T65" t="s">
        <v>1350</v>
      </c>
    </row>
    <row r="66" spans="1:20" ht="41.25" customHeight="1" x14ac:dyDescent="0.2">
      <c r="A66" t="s">
        <v>2209</v>
      </c>
      <c r="B66" s="76">
        <v>65</v>
      </c>
      <c r="C66" t="s">
        <v>114</v>
      </c>
      <c r="D66">
        <v>2020</v>
      </c>
      <c r="F66" t="s">
        <v>2064</v>
      </c>
      <c r="G66" t="s">
        <v>2076</v>
      </c>
      <c r="H66" s="75" t="s">
        <v>1698</v>
      </c>
      <c r="I66" t="s">
        <v>1940</v>
      </c>
      <c r="J66" t="s">
        <v>1879</v>
      </c>
      <c r="K66" t="s">
        <v>1867</v>
      </c>
      <c r="L66" t="s">
        <v>1791</v>
      </c>
      <c r="O66" s="75" t="s">
        <v>1637</v>
      </c>
      <c r="P66" t="s">
        <v>1637</v>
      </c>
      <c r="Q66" s="75" t="s">
        <v>2144</v>
      </c>
      <c r="S66" s="76"/>
      <c r="T66" t="s">
        <v>2209</v>
      </c>
    </row>
    <row r="67" spans="1:20" ht="41.25" customHeight="1" x14ac:dyDescent="0.2">
      <c r="A67" t="s">
        <v>2210</v>
      </c>
      <c r="B67" s="76">
        <v>66</v>
      </c>
      <c r="C67" t="s">
        <v>114</v>
      </c>
      <c r="D67">
        <v>2020</v>
      </c>
      <c r="F67" t="s">
        <v>2065</v>
      </c>
      <c r="G67" t="s">
        <v>2077</v>
      </c>
      <c r="H67" s="75" t="s">
        <v>1699</v>
      </c>
      <c r="I67" t="s">
        <v>1941</v>
      </c>
      <c r="J67" t="s">
        <v>1793</v>
      </c>
      <c r="K67" t="s">
        <v>1942</v>
      </c>
      <c r="L67" t="s">
        <v>1928</v>
      </c>
      <c r="O67" s="75" t="s">
        <v>1638</v>
      </c>
      <c r="P67" t="s">
        <v>1638</v>
      </c>
      <c r="Q67" s="75" t="s">
        <v>2145</v>
      </c>
      <c r="S67" s="76"/>
      <c r="T67" t="s">
        <v>2210</v>
      </c>
    </row>
    <row r="68" spans="1:20" ht="41.25" customHeight="1" x14ac:dyDescent="0.2">
      <c r="A68" t="s">
        <v>2211</v>
      </c>
      <c r="B68" s="76">
        <v>67</v>
      </c>
      <c r="C68" t="s">
        <v>739</v>
      </c>
      <c r="D68">
        <v>2019</v>
      </c>
      <c r="F68" t="s">
        <v>2063</v>
      </c>
      <c r="G68" t="s">
        <v>2075</v>
      </c>
      <c r="H68" s="75" t="s">
        <v>1700</v>
      </c>
      <c r="I68" t="s">
        <v>1943</v>
      </c>
      <c r="J68" t="s">
        <v>1944</v>
      </c>
      <c r="K68" t="s">
        <v>1906</v>
      </c>
      <c r="L68" t="s">
        <v>1945</v>
      </c>
      <c r="M68" t="s">
        <v>1946</v>
      </c>
      <c r="N68" t="s">
        <v>1947</v>
      </c>
      <c r="O68" s="75" t="s">
        <v>1639</v>
      </c>
      <c r="P68" t="s">
        <v>1639</v>
      </c>
      <c r="Q68" s="75" t="s">
        <v>2146</v>
      </c>
      <c r="S68" s="76"/>
      <c r="T68" t="s">
        <v>2211</v>
      </c>
    </row>
    <row r="69" spans="1:20" ht="41.25" customHeight="1" x14ac:dyDescent="0.2">
      <c r="A69" t="s">
        <v>2212</v>
      </c>
      <c r="B69" s="76">
        <v>68</v>
      </c>
      <c r="C69" t="s">
        <v>116</v>
      </c>
      <c r="D69">
        <v>2020</v>
      </c>
      <c r="F69" t="s">
        <v>2053</v>
      </c>
      <c r="G69" t="s">
        <v>2076</v>
      </c>
      <c r="H69" s="75" t="s">
        <v>1701</v>
      </c>
      <c r="I69" t="s">
        <v>1948</v>
      </c>
      <c r="J69" t="s">
        <v>1846</v>
      </c>
      <c r="K69" t="s">
        <v>1920</v>
      </c>
      <c r="L69" t="s">
        <v>1791</v>
      </c>
      <c r="O69" s="75" t="s">
        <v>1640</v>
      </c>
      <c r="P69" t="s">
        <v>1640</v>
      </c>
      <c r="Q69" s="75" t="s">
        <v>2147</v>
      </c>
      <c r="S69" s="76"/>
      <c r="T69" t="s">
        <v>2212</v>
      </c>
    </row>
    <row r="70" spans="1:20" ht="41.25" customHeight="1" x14ac:dyDescent="0.2">
      <c r="A70" t="s">
        <v>2213</v>
      </c>
      <c r="B70" s="76">
        <v>69</v>
      </c>
      <c r="C70" t="s">
        <v>739</v>
      </c>
      <c r="D70">
        <v>2019</v>
      </c>
      <c r="F70" t="s">
        <v>2068</v>
      </c>
      <c r="G70" t="s">
        <v>2074</v>
      </c>
      <c r="H70" s="75" t="s">
        <v>1642</v>
      </c>
      <c r="I70" t="s">
        <v>1949</v>
      </c>
      <c r="J70" t="s">
        <v>1950</v>
      </c>
      <c r="K70" t="s">
        <v>1951</v>
      </c>
      <c r="L70" t="s">
        <v>1837</v>
      </c>
      <c r="M70" t="s">
        <v>1952</v>
      </c>
      <c r="N70" t="s">
        <v>1953</v>
      </c>
      <c r="O70" s="75" t="s">
        <v>1641</v>
      </c>
      <c r="P70" t="s">
        <v>1641</v>
      </c>
      <c r="Q70" s="75" t="s">
        <v>2148</v>
      </c>
      <c r="S70" s="76"/>
      <c r="T70" t="s">
        <v>2213</v>
      </c>
    </row>
    <row r="71" spans="1:20" ht="41.25" customHeight="1" x14ac:dyDescent="0.2">
      <c r="A71" t="s">
        <v>2214</v>
      </c>
      <c r="B71" s="76">
        <v>70</v>
      </c>
      <c r="C71" t="s">
        <v>112</v>
      </c>
      <c r="D71">
        <v>2019</v>
      </c>
      <c r="F71" t="s">
        <v>2058</v>
      </c>
      <c r="G71" t="s">
        <v>2074</v>
      </c>
      <c r="H71" s="75" t="s">
        <v>1644</v>
      </c>
      <c r="I71" t="s">
        <v>1954</v>
      </c>
      <c r="J71" t="s">
        <v>1764</v>
      </c>
      <c r="K71" t="s">
        <v>1782</v>
      </c>
      <c r="L71" t="s">
        <v>1766</v>
      </c>
      <c r="O71" s="75" t="s">
        <v>1643</v>
      </c>
      <c r="P71" t="s">
        <v>1643</v>
      </c>
      <c r="Q71" s="75" t="s">
        <v>2149</v>
      </c>
      <c r="S71" s="76"/>
      <c r="T71" t="s">
        <v>2214</v>
      </c>
    </row>
    <row r="72" spans="1:20" ht="41.25" customHeight="1" x14ac:dyDescent="0.2">
      <c r="A72" t="s">
        <v>2215</v>
      </c>
      <c r="B72" s="76">
        <v>71</v>
      </c>
      <c r="C72" t="s">
        <v>739</v>
      </c>
      <c r="D72">
        <v>2020</v>
      </c>
      <c r="F72" t="s">
        <v>2043</v>
      </c>
      <c r="G72" t="s">
        <v>2076</v>
      </c>
      <c r="H72" s="75" t="s">
        <v>1646</v>
      </c>
      <c r="I72" t="s">
        <v>1955</v>
      </c>
      <c r="J72" t="s">
        <v>1956</v>
      </c>
      <c r="K72" t="s">
        <v>1957</v>
      </c>
      <c r="L72" t="s">
        <v>1958</v>
      </c>
      <c r="M72" t="s">
        <v>1959</v>
      </c>
      <c r="N72" t="s">
        <v>1960</v>
      </c>
      <c r="O72" s="75" t="s">
        <v>1645</v>
      </c>
      <c r="P72" t="s">
        <v>1645</v>
      </c>
      <c r="Q72" s="75" t="s">
        <v>2150</v>
      </c>
      <c r="S72" s="76"/>
      <c r="T72" t="s">
        <v>2215</v>
      </c>
    </row>
    <row r="73" spans="1:20" ht="41.25" customHeight="1" x14ac:dyDescent="0.2">
      <c r="A73" t="s">
        <v>2216</v>
      </c>
      <c r="B73" s="76">
        <v>72</v>
      </c>
      <c r="C73" t="s">
        <v>739</v>
      </c>
      <c r="D73">
        <v>2020</v>
      </c>
      <c r="F73" t="s">
        <v>2049</v>
      </c>
      <c r="G73" t="s">
        <v>2076</v>
      </c>
      <c r="H73" s="75" t="s">
        <v>1702</v>
      </c>
      <c r="I73" t="s">
        <v>1961</v>
      </c>
      <c r="J73" t="s">
        <v>1962</v>
      </c>
      <c r="K73" t="s">
        <v>1963</v>
      </c>
      <c r="L73" t="s">
        <v>1918</v>
      </c>
      <c r="M73" t="s">
        <v>1964</v>
      </c>
      <c r="N73" t="s">
        <v>1861</v>
      </c>
      <c r="O73" s="75" t="s">
        <v>1647</v>
      </c>
      <c r="P73" t="s">
        <v>1647</v>
      </c>
      <c r="Q73" s="75" t="s">
        <v>2151</v>
      </c>
      <c r="S73" s="76"/>
      <c r="T73" t="s">
        <v>2216</v>
      </c>
    </row>
    <row r="74" spans="1:20" ht="41.25" customHeight="1" x14ac:dyDescent="0.2">
      <c r="A74" t="s">
        <v>1419</v>
      </c>
      <c r="B74" s="76">
        <v>73</v>
      </c>
      <c r="C74" t="s">
        <v>741</v>
      </c>
      <c r="D74">
        <v>2020</v>
      </c>
      <c r="F74" t="s">
        <v>2048</v>
      </c>
      <c r="G74" t="s">
        <v>2076</v>
      </c>
      <c r="H74" s="75" t="s">
        <v>1703</v>
      </c>
      <c r="I74" t="s">
        <v>1965</v>
      </c>
      <c r="J74" t="s">
        <v>1966</v>
      </c>
      <c r="K74" t="s">
        <v>1967</v>
      </c>
      <c r="L74" t="s">
        <v>1924</v>
      </c>
      <c r="M74" t="s">
        <v>1968</v>
      </c>
      <c r="N74" t="s">
        <v>1969</v>
      </c>
      <c r="O74" s="75" t="s">
        <v>1648</v>
      </c>
      <c r="P74" t="s">
        <v>1648</v>
      </c>
      <c r="Q74" s="75" t="s">
        <v>2152</v>
      </c>
      <c r="S74" s="76"/>
      <c r="T74" t="s">
        <v>1419</v>
      </c>
    </row>
    <row r="75" spans="1:20" ht="41.25" customHeight="1" x14ac:dyDescent="0.2">
      <c r="A75" t="s">
        <v>2217</v>
      </c>
      <c r="B75" s="76">
        <v>74</v>
      </c>
      <c r="C75" t="s">
        <v>97</v>
      </c>
      <c r="D75">
        <v>2021</v>
      </c>
      <c r="F75" t="s">
        <v>2060</v>
      </c>
      <c r="G75" t="s">
        <v>2074</v>
      </c>
      <c r="H75" s="75" t="s">
        <v>1704</v>
      </c>
      <c r="I75" t="s">
        <v>1970</v>
      </c>
      <c r="J75" t="s">
        <v>1879</v>
      </c>
      <c r="K75" t="s">
        <v>1971</v>
      </c>
      <c r="L75" t="s">
        <v>1939</v>
      </c>
      <c r="O75" s="75" t="s">
        <v>1649</v>
      </c>
      <c r="P75" t="s">
        <v>1649</v>
      </c>
      <c r="Q75" s="75" t="s">
        <v>2153</v>
      </c>
      <c r="S75" s="76"/>
      <c r="T75" t="s">
        <v>2217</v>
      </c>
    </row>
    <row r="76" spans="1:20" ht="41.25" customHeight="1" x14ac:dyDescent="0.2">
      <c r="A76" t="s">
        <v>2218</v>
      </c>
      <c r="B76" s="76">
        <v>75</v>
      </c>
      <c r="C76" t="s">
        <v>110</v>
      </c>
      <c r="D76">
        <v>2021</v>
      </c>
      <c r="F76" t="s">
        <v>2058</v>
      </c>
      <c r="G76" t="s">
        <v>2077</v>
      </c>
      <c r="H76" s="75" t="s">
        <v>1705</v>
      </c>
      <c r="I76" t="s">
        <v>1972</v>
      </c>
      <c r="J76" t="s">
        <v>1793</v>
      </c>
      <c r="K76" t="s">
        <v>1973</v>
      </c>
      <c r="L76" t="s">
        <v>1759</v>
      </c>
      <c r="O76" s="75" t="s">
        <v>1650</v>
      </c>
      <c r="P76" t="s">
        <v>1650</v>
      </c>
      <c r="Q76" s="75" t="s">
        <v>2154</v>
      </c>
      <c r="S76" s="76"/>
      <c r="T76" t="s">
        <v>2218</v>
      </c>
    </row>
    <row r="77" spans="1:20" ht="41.25" customHeight="1" x14ac:dyDescent="0.2">
      <c r="A77" t="s">
        <v>2219</v>
      </c>
      <c r="B77" s="76">
        <v>76</v>
      </c>
      <c r="C77" t="s">
        <v>739</v>
      </c>
      <c r="D77">
        <v>2019</v>
      </c>
      <c r="F77" t="s">
        <v>2043</v>
      </c>
      <c r="G77" t="s">
        <v>2074</v>
      </c>
      <c r="H77" s="75" t="s">
        <v>1706</v>
      </c>
      <c r="I77" t="s">
        <v>1834</v>
      </c>
      <c r="J77" t="s">
        <v>1974</v>
      </c>
      <c r="K77" t="s">
        <v>1975</v>
      </c>
      <c r="L77" t="s">
        <v>1976</v>
      </c>
      <c r="M77" t="s">
        <v>1977</v>
      </c>
      <c r="N77" t="s">
        <v>1978</v>
      </c>
      <c r="O77" s="75" t="s">
        <v>1651</v>
      </c>
      <c r="P77" t="s">
        <v>1651</v>
      </c>
      <c r="Q77" s="75" t="s">
        <v>2155</v>
      </c>
      <c r="S77" s="76"/>
      <c r="T77" t="s">
        <v>2219</v>
      </c>
    </row>
    <row r="78" spans="1:20" ht="41.25" customHeight="1" x14ac:dyDescent="0.2">
      <c r="A78" t="s">
        <v>2220</v>
      </c>
      <c r="B78" s="76">
        <v>77</v>
      </c>
      <c r="C78" t="s">
        <v>739</v>
      </c>
      <c r="D78">
        <v>2018</v>
      </c>
      <c r="F78" t="s">
        <v>2049</v>
      </c>
      <c r="G78" t="s">
        <v>2073</v>
      </c>
      <c r="H78" s="75" t="s">
        <v>1653</v>
      </c>
      <c r="I78" t="s">
        <v>1979</v>
      </c>
      <c r="J78" t="s">
        <v>1980</v>
      </c>
      <c r="K78" t="s">
        <v>1981</v>
      </c>
      <c r="L78" t="s">
        <v>1982</v>
      </c>
      <c r="M78" t="s">
        <v>1983</v>
      </c>
      <c r="N78" t="s">
        <v>1984</v>
      </c>
      <c r="O78" s="75" t="s">
        <v>1652</v>
      </c>
      <c r="P78" t="s">
        <v>1652</v>
      </c>
      <c r="Q78" s="75" t="s">
        <v>2156</v>
      </c>
      <c r="S78" s="76"/>
      <c r="T78" t="s">
        <v>2220</v>
      </c>
    </row>
    <row r="79" spans="1:20" ht="41.25" customHeight="1" x14ac:dyDescent="0.2">
      <c r="A79" t="s">
        <v>2221</v>
      </c>
      <c r="B79" s="76">
        <v>78</v>
      </c>
      <c r="C79" t="s">
        <v>112</v>
      </c>
      <c r="D79">
        <v>2018</v>
      </c>
      <c r="F79" t="s">
        <v>2060</v>
      </c>
      <c r="G79" t="s">
        <v>2073</v>
      </c>
      <c r="H79" s="75" t="s">
        <v>1707</v>
      </c>
      <c r="I79" t="s">
        <v>1985</v>
      </c>
      <c r="J79" t="s">
        <v>1986</v>
      </c>
      <c r="K79" t="s">
        <v>1987</v>
      </c>
      <c r="L79" t="s">
        <v>1732</v>
      </c>
      <c r="O79" s="75" t="s">
        <v>1654</v>
      </c>
      <c r="P79" t="s">
        <v>1654</v>
      </c>
      <c r="Q79" s="75" t="s">
        <v>2157</v>
      </c>
      <c r="S79" s="76"/>
      <c r="T79" t="s">
        <v>2221</v>
      </c>
    </row>
    <row r="80" spans="1:20" ht="41.25" customHeight="1" x14ac:dyDescent="0.2">
      <c r="A80" t="s">
        <v>1422</v>
      </c>
      <c r="B80" s="76">
        <v>79</v>
      </c>
      <c r="C80" t="s">
        <v>739</v>
      </c>
      <c r="D80">
        <v>2019</v>
      </c>
      <c r="F80" t="s">
        <v>2048</v>
      </c>
      <c r="G80" t="s">
        <v>2075</v>
      </c>
      <c r="H80" s="75" t="s">
        <v>1708</v>
      </c>
      <c r="I80" t="s">
        <v>1988</v>
      </c>
      <c r="J80" t="s">
        <v>1989</v>
      </c>
      <c r="K80" t="s">
        <v>1990</v>
      </c>
      <c r="L80" t="s">
        <v>1991</v>
      </c>
      <c r="M80" t="s">
        <v>1992</v>
      </c>
      <c r="N80" t="s">
        <v>1993</v>
      </c>
      <c r="O80" s="75" t="s">
        <v>1655</v>
      </c>
      <c r="P80" t="s">
        <v>1655</v>
      </c>
      <c r="Q80" s="75" t="s">
        <v>2158</v>
      </c>
      <c r="S80" s="76"/>
      <c r="T80" t="s">
        <v>1422</v>
      </c>
    </row>
    <row r="81" spans="1:20" ht="41.25" customHeight="1" x14ac:dyDescent="0.2">
      <c r="A81" t="s">
        <v>871</v>
      </c>
      <c r="B81" s="76">
        <v>80</v>
      </c>
      <c r="C81" t="s">
        <v>110</v>
      </c>
      <c r="D81">
        <v>2019</v>
      </c>
      <c r="F81" t="s">
        <v>2058</v>
      </c>
      <c r="G81" t="s">
        <v>2075</v>
      </c>
      <c r="H81" s="75" t="s">
        <v>1657</v>
      </c>
      <c r="I81" t="s">
        <v>1994</v>
      </c>
      <c r="J81" t="s">
        <v>1995</v>
      </c>
      <c r="K81" t="s">
        <v>1996</v>
      </c>
      <c r="O81" s="75" t="s">
        <v>1656</v>
      </c>
      <c r="P81" t="s">
        <v>1656</v>
      </c>
      <c r="Q81" s="75" t="s">
        <v>2159</v>
      </c>
      <c r="S81" s="76"/>
      <c r="T81" t="s">
        <v>871</v>
      </c>
    </row>
    <row r="82" spans="1:20" ht="41.25" customHeight="1" x14ac:dyDescent="0.2">
      <c r="A82" t="s">
        <v>2222</v>
      </c>
      <c r="B82" s="76">
        <v>81</v>
      </c>
      <c r="C82" t="s">
        <v>118</v>
      </c>
      <c r="D82">
        <v>2019</v>
      </c>
      <c r="F82" t="s">
        <v>2048</v>
      </c>
      <c r="G82" t="s">
        <v>2075</v>
      </c>
      <c r="H82" s="75" t="s">
        <v>1709</v>
      </c>
      <c r="I82" t="s">
        <v>1997</v>
      </c>
      <c r="J82" t="s">
        <v>1785</v>
      </c>
      <c r="K82" t="s">
        <v>1998</v>
      </c>
      <c r="L82" t="s">
        <v>1746</v>
      </c>
      <c r="O82" s="75" t="s">
        <v>1658</v>
      </c>
      <c r="P82" t="s">
        <v>1658</v>
      </c>
      <c r="Q82" s="75" t="s">
        <v>2160</v>
      </c>
      <c r="S82" s="76"/>
      <c r="T82" t="s">
        <v>2222</v>
      </c>
    </row>
    <row r="83" spans="1:20" ht="41.25" customHeight="1" x14ac:dyDescent="0.2">
      <c r="A83" t="s">
        <v>1506</v>
      </c>
      <c r="B83" s="76">
        <v>82</v>
      </c>
      <c r="C83" t="s">
        <v>426</v>
      </c>
      <c r="D83">
        <v>2018</v>
      </c>
      <c r="F83" t="s">
        <v>2054</v>
      </c>
      <c r="G83" t="s">
        <v>2073</v>
      </c>
      <c r="H83" s="75" t="s">
        <v>1660</v>
      </c>
      <c r="I83" t="s">
        <v>1999</v>
      </c>
      <c r="J83" t="s">
        <v>1726</v>
      </c>
      <c r="K83" t="s">
        <v>1870</v>
      </c>
      <c r="L83" t="s">
        <v>1881</v>
      </c>
      <c r="O83" s="75" t="s">
        <v>1659</v>
      </c>
      <c r="P83" t="s">
        <v>1659</v>
      </c>
      <c r="Q83" s="75" t="s">
        <v>2161</v>
      </c>
      <c r="S83" s="76"/>
      <c r="T83" t="s">
        <v>1506</v>
      </c>
    </row>
    <row r="84" spans="1:20" ht="41.25" customHeight="1" x14ac:dyDescent="0.2">
      <c r="A84" t="s">
        <v>2223</v>
      </c>
      <c r="B84" s="76">
        <v>83</v>
      </c>
      <c r="C84" t="s">
        <v>112</v>
      </c>
      <c r="D84">
        <v>2020</v>
      </c>
      <c r="F84" t="s">
        <v>2058</v>
      </c>
      <c r="G84" t="s">
        <v>2076</v>
      </c>
      <c r="H84" s="75" t="s">
        <v>1662</v>
      </c>
      <c r="I84" t="s">
        <v>2000</v>
      </c>
      <c r="J84" t="s">
        <v>1726</v>
      </c>
      <c r="K84" t="s">
        <v>2001</v>
      </c>
      <c r="L84" t="s">
        <v>1766</v>
      </c>
      <c r="O84" s="75" t="s">
        <v>1661</v>
      </c>
      <c r="P84" t="s">
        <v>1661</v>
      </c>
      <c r="Q84" s="75" t="s">
        <v>2162</v>
      </c>
      <c r="S84" s="76"/>
      <c r="T84" t="s">
        <v>2223</v>
      </c>
    </row>
    <row r="85" spans="1:20" ht="41.25" customHeight="1" x14ac:dyDescent="0.2">
      <c r="A85" t="s">
        <v>1361</v>
      </c>
      <c r="B85" s="76">
        <v>84</v>
      </c>
      <c r="C85" t="s">
        <v>739</v>
      </c>
      <c r="D85">
        <v>2019</v>
      </c>
      <c r="F85" t="s">
        <v>2039</v>
      </c>
      <c r="G85" t="s">
        <v>2076</v>
      </c>
      <c r="H85" s="75" t="s">
        <v>1710</v>
      </c>
      <c r="I85" t="s">
        <v>2002</v>
      </c>
      <c r="J85" t="s">
        <v>2003</v>
      </c>
      <c r="K85" t="s">
        <v>2004</v>
      </c>
      <c r="L85" t="s">
        <v>2005</v>
      </c>
      <c r="M85" t="s">
        <v>2006</v>
      </c>
      <c r="N85" t="s">
        <v>1889</v>
      </c>
      <c r="O85" s="75" t="s">
        <v>1663</v>
      </c>
      <c r="P85" t="s">
        <v>1663</v>
      </c>
      <c r="Q85" s="75" t="s">
        <v>2163</v>
      </c>
      <c r="S85" s="76"/>
      <c r="T85" t="s">
        <v>1361</v>
      </c>
    </row>
    <row r="86" spans="1:20" ht="41.25" customHeight="1" x14ac:dyDescent="0.2">
      <c r="A86" t="s">
        <v>2224</v>
      </c>
      <c r="B86" s="76">
        <v>85</v>
      </c>
      <c r="C86" t="s">
        <v>739</v>
      </c>
      <c r="D86">
        <v>2018</v>
      </c>
      <c r="F86" t="s">
        <v>2052</v>
      </c>
      <c r="G86" t="s">
        <v>2075</v>
      </c>
      <c r="H86" s="75" t="s">
        <v>1665</v>
      </c>
      <c r="I86" t="s">
        <v>2007</v>
      </c>
      <c r="J86" t="s">
        <v>2008</v>
      </c>
      <c r="K86" t="s">
        <v>2009</v>
      </c>
      <c r="L86" t="s">
        <v>2010</v>
      </c>
      <c r="M86" t="s">
        <v>2011</v>
      </c>
      <c r="N86" t="s">
        <v>2012</v>
      </c>
      <c r="O86" s="75" t="s">
        <v>1664</v>
      </c>
      <c r="P86" t="s">
        <v>1664</v>
      </c>
      <c r="Q86" s="75" t="s">
        <v>2164</v>
      </c>
      <c r="S86" s="76"/>
      <c r="T86" t="s">
        <v>2224</v>
      </c>
    </row>
    <row r="87" spans="1:20" ht="41.25" customHeight="1" x14ac:dyDescent="0.2">
      <c r="A87" t="s">
        <v>2225</v>
      </c>
      <c r="B87" s="76">
        <v>86</v>
      </c>
      <c r="C87" t="s">
        <v>112</v>
      </c>
      <c r="D87">
        <v>2019</v>
      </c>
      <c r="F87" t="s">
        <v>2069</v>
      </c>
      <c r="G87" t="s">
        <v>2075</v>
      </c>
      <c r="H87" s="75" t="s">
        <v>1667</v>
      </c>
      <c r="I87" t="s">
        <v>2013</v>
      </c>
      <c r="J87" t="s">
        <v>1764</v>
      </c>
      <c r="K87" t="s">
        <v>1870</v>
      </c>
      <c r="L87" t="s">
        <v>1852</v>
      </c>
      <c r="O87" s="75" t="s">
        <v>1666</v>
      </c>
      <c r="P87" t="s">
        <v>1666</v>
      </c>
      <c r="Q87" s="75" t="s">
        <v>2165</v>
      </c>
      <c r="S87" s="76"/>
      <c r="T87" t="s">
        <v>2225</v>
      </c>
    </row>
    <row r="88" spans="1:20" ht="41.25" customHeight="1" x14ac:dyDescent="0.2">
      <c r="A88" t="s">
        <v>2226</v>
      </c>
      <c r="B88" s="76">
        <v>87</v>
      </c>
      <c r="C88" t="s">
        <v>116</v>
      </c>
      <c r="D88">
        <v>2018</v>
      </c>
      <c r="F88" t="s">
        <v>2070</v>
      </c>
      <c r="G88" t="s">
        <v>2073</v>
      </c>
      <c r="H88" s="75" t="s">
        <v>1669</v>
      </c>
      <c r="I88" t="s">
        <v>2014</v>
      </c>
      <c r="J88" t="s">
        <v>2015</v>
      </c>
      <c r="K88" t="s">
        <v>2016</v>
      </c>
      <c r="L88" t="s">
        <v>1732</v>
      </c>
      <c r="O88" s="75" t="s">
        <v>1668</v>
      </c>
      <c r="P88" t="s">
        <v>1668</v>
      </c>
      <c r="Q88" s="75" t="s">
        <v>2166</v>
      </c>
      <c r="S88" s="76"/>
      <c r="T88" t="s">
        <v>2226</v>
      </c>
    </row>
    <row r="89" spans="1:20" ht="41.25" customHeight="1" x14ac:dyDescent="0.2">
      <c r="A89" t="s">
        <v>2227</v>
      </c>
      <c r="B89" s="76">
        <v>88</v>
      </c>
      <c r="C89" t="s">
        <v>112</v>
      </c>
      <c r="D89">
        <v>2021</v>
      </c>
      <c r="F89" t="s">
        <v>2071</v>
      </c>
      <c r="G89" t="s">
        <v>2077</v>
      </c>
      <c r="H89" s="75" t="s">
        <v>1711</v>
      </c>
      <c r="I89" t="s">
        <v>2017</v>
      </c>
      <c r="J89" t="s">
        <v>1793</v>
      </c>
      <c r="K89" t="s">
        <v>1745</v>
      </c>
      <c r="L89" t="s">
        <v>1928</v>
      </c>
      <c r="O89" s="75" t="s">
        <v>1670</v>
      </c>
      <c r="P89" t="s">
        <v>1670</v>
      </c>
      <c r="Q89" s="75" t="s">
        <v>2167</v>
      </c>
      <c r="S89" s="76"/>
      <c r="T89" t="s">
        <v>2227</v>
      </c>
    </row>
    <row r="90" spans="1:20" ht="41.25" customHeight="1" x14ac:dyDescent="0.2">
      <c r="A90" t="s">
        <v>757</v>
      </c>
      <c r="B90" s="76">
        <v>89</v>
      </c>
      <c r="C90" t="s">
        <v>739</v>
      </c>
      <c r="D90">
        <v>2021</v>
      </c>
      <c r="F90" t="s">
        <v>2048</v>
      </c>
      <c r="G90" t="s">
        <v>2079</v>
      </c>
      <c r="H90" s="75" t="s">
        <v>1712</v>
      </c>
      <c r="I90" t="s">
        <v>2018</v>
      </c>
      <c r="O90" s="75" t="s">
        <v>1671</v>
      </c>
      <c r="P90" t="s">
        <v>1671</v>
      </c>
      <c r="Q90" s="75" t="s">
        <v>2168</v>
      </c>
      <c r="S90" s="76"/>
      <c r="T90" t="s">
        <v>757</v>
      </c>
    </row>
    <row r="91" spans="1:20" ht="41.25" customHeight="1" x14ac:dyDescent="0.2">
      <c r="A91" t="s">
        <v>2228</v>
      </c>
      <c r="B91" s="76">
        <v>90</v>
      </c>
      <c r="C91" t="s">
        <v>114</v>
      </c>
      <c r="D91">
        <v>2020</v>
      </c>
      <c r="F91" t="s">
        <v>2052</v>
      </c>
      <c r="G91" t="s">
        <v>2077</v>
      </c>
      <c r="H91" s="75" t="s">
        <v>1713</v>
      </c>
      <c r="I91" t="s">
        <v>2019</v>
      </c>
      <c r="J91" t="s">
        <v>2020</v>
      </c>
      <c r="K91" t="s">
        <v>1794</v>
      </c>
      <c r="L91" t="s">
        <v>1759</v>
      </c>
      <c r="O91" s="75" t="s">
        <v>1672</v>
      </c>
      <c r="P91" t="s">
        <v>1672</v>
      </c>
      <c r="Q91" s="75" t="s">
        <v>2169</v>
      </c>
      <c r="S91" s="76"/>
      <c r="T91" t="s">
        <v>2228</v>
      </c>
    </row>
    <row r="92" spans="1:20" ht="41.25" customHeight="1" x14ac:dyDescent="0.2">
      <c r="A92" t="s">
        <v>2229</v>
      </c>
      <c r="B92" s="76">
        <v>91</v>
      </c>
      <c r="C92" t="s">
        <v>110</v>
      </c>
      <c r="D92">
        <v>2020</v>
      </c>
      <c r="F92" t="s">
        <v>2063</v>
      </c>
      <c r="G92" t="s">
        <v>2076</v>
      </c>
      <c r="H92" s="75" t="s">
        <v>1714</v>
      </c>
      <c r="I92" t="s">
        <v>2021</v>
      </c>
      <c r="J92" t="s">
        <v>2022</v>
      </c>
      <c r="K92" t="s">
        <v>2023</v>
      </c>
      <c r="L92" t="s">
        <v>1766</v>
      </c>
      <c r="O92" s="75" t="s">
        <v>1673</v>
      </c>
      <c r="P92" t="s">
        <v>1673</v>
      </c>
      <c r="Q92" s="75" t="s">
        <v>2170</v>
      </c>
      <c r="S92" s="76"/>
      <c r="T92" t="s">
        <v>2229</v>
      </c>
    </row>
    <row r="93" spans="1:20" ht="41.25" customHeight="1" x14ac:dyDescent="0.2">
      <c r="A93" t="s">
        <v>2230</v>
      </c>
      <c r="B93" s="76">
        <v>92</v>
      </c>
      <c r="C93" t="s">
        <v>114</v>
      </c>
      <c r="D93">
        <v>2020</v>
      </c>
      <c r="F93" t="s">
        <v>2068</v>
      </c>
      <c r="G93" t="s">
        <v>2076</v>
      </c>
      <c r="H93" s="75" t="s">
        <v>1715</v>
      </c>
      <c r="I93" t="s">
        <v>2024</v>
      </c>
      <c r="J93" t="s">
        <v>2020</v>
      </c>
      <c r="K93" t="s">
        <v>1930</v>
      </c>
      <c r="L93" t="s">
        <v>1827</v>
      </c>
      <c r="O93" s="75" t="s">
        <v>1674</v>
      </c>
      <c r="P93" t="s">
        <v>1674</v>
      </c>
      <c r="Q93" s="75" t="s">
        <v>2171</v>
      </c>
      <c r="S93" s="76"/>
      <c r="T93" t="s">
        <v>2230</v>
      </c>
    </row>
    <row r="94" spans="1:20" ht="41.25" customHeight="1" x14ac:dyDescent="0.2">
      <c r="A94" t="s">
        <v>1491</v>
      </c>
      <c r="B94" s="76">
        <v>93</v>
      </c>
      <c r="C94" t="s">
        <v>741</v>
      </c>
      <c r="D94">
        <v>2019</v>
      </c>
      <c r="F94" t="s">
        <v>2058</v>
      </c>
      <c r="G94" t="s">
        <v>2072</v>
      </c>
      <c r="H94" s="75" t="s">
        <v>1716</v>
      </c>
      <c r="I94" t="s">
        <v>2025</v>
      </c>
      <c r="J94" t="s">
        <v>2026</v>
      </c>
      <c r="K94" t="s">
        <v>1945</v>
      </c>
      <c r="L94" t="s">
        <v>2027</v>
      </c>
      <c r="M94" t="s">
        <v>1816</v>
      </c>
      <c r="O94" s="75" t="s">
        <v>1675</v>
      </c>
      <c r="P94" t="s">
        <v>1675</v>
      </c>
      <c r="Q94" s="75" t="s">
        <v>2172</v>
      </c>
      <c r="S94" s="76"/>
      <c r="T94" t="s">
        <v>1491</v>
      </c>
    </row>
    <row r="95" spans="1:20" ht="41.25" customHeight="1" x14ac:dyDescent="0.2">
      <c r="A95" t="s">
        <v>759</v>
      </c>
      <c r="B95" s="76">
        <v>94</v>
      </c>
      <c r="C95" t="s">
        <v>114</v>
      </c>
      <c r="D95">
        <v>2018</v>
      </c>
      <c r="F95" t="s">
        <v>2052</v>
      </c>
      <c r="G95" t="s">
        <v>2073</v>
      </c>
      <c r="H95" s="75" t="s">
        <v>1717</v>
      </c>
      <c r="I95" t="s">
        <v>2028</v>
      </c>
      <c r="J95" t="s">
        <v>1730</v>
      </c>
      <c r="K95" t="s">
        <v>2029</v>
      </c>
      <c r="L95" t="s">
        <v>1848</v>
      </c>
      <c r="O95" s="75" t="s">
        <v>1676</v>
      </c>
      <c r="P95" t="s">
        <v>1676</v>
      </c>
      <c r="Q95" s="75" t="s">
        <v>2173</v>
      </c>
      <c r="S95" s="76"/>
      <c r="T95" t="s">
        <v>759</v>
      </c>
    </row>
    <row r="96" spans="1:20" ht="41.25" customHeight="1" x14ac:dyDescent="0.2">
      <c r="A96" t="s">
        <v>875</v>
      </c>
      <c r="B96" s="76">
        <v>95</v>
      </c>
      <c r="C96" t="s">
        <v>116</v>
      </c>
      <c r="D96">
        <v>2019</v>
      </c>
      <c r="F96" t="s">
        <v>2043</v>
      </c>
      <c r="G96" t="s">
        <v>2075</v>
      </c>
      <c r="H96" s="75" t="s">
        <v>1718</v>
      </c>
      <c r="I96" t="s">
        <v>2030</v>
      </c>
      <c r="J96" t="s">
        <v>1771</v>
      </c>
      <c r="K96" t="s">
        <v>1768</v>
      </c>
      <c r="L96" t="s">
        <v>1766</v>
      </c>
      <c r="O96" s="75" t="s">
        <v>1677</v>
      </c>
      <c r="P96" t="s">
        <v>1677</v>
      </c>
      <c r="Q96" s="75" t="s">
        <v>2174</v>
      </c>
      <c r="S96" s="76"/>
      <c r="T96" t="s">
        <v>875</v>
      </c>
    </row>
    <row r="97" spans="1:20" ht="41.25" customHeight="1" x14ac:dyDescent="0.2">
      <c r="A97" t="s">
        <v>2231</v>
      </c>
      <c r="B97" s="76">
        <v>96</v>
      </c>
      <c r="C97" t="s">
        <v>118</v>
      </c>
      <c r="D97">
        <v>2019</v>
      </c>
      <c r="F97" t="s">
        <v>2050</v>
      </c>
      <c r="G97" t="s">
        <v>2075</v>
      </c>
      <c r="H97" s="75" t="s">
        <v>1679</v>
      </c>
      <c r="I97" t="s">
        <v>2031</v>
      </c>
      <c r="J97" t="s">
        <v>1914</v>
      </c>
      <c r="K97" t="s">
        <v>1880</v>
      </c>
      <c r="L97" t="s">
        <v>1848</v>
      </c>
      <c r="O97" s="75" t="s">
        <v>1678</v>
      </c>
      <c r="P97" t="s">
        <v>1678</v>
      </c>
      <c r="Q97" s="75" t="s">
        <v>2175</v>
      </c>
      <c r="S97" s="76"/>
      <c r="T97" t="s">
        <v>2231</v>
      </c>
    </row>
    <row r="98" spans="1:20" ht="41.25" customHeight="1" x14ac:dyDescent="0.2">
      <c r="A98" t="s">
        <v>798</v>
      </c>
      <c r="B98" s="76">
        <v>97</v>
      </c>
      <c r="C98" t="s">
        <v>118</v>
      </c>
      <c r="D98">
        <v>2019</v>
      </c>
      <c r="F98" t="s">
        <v>2052</v>
      </c>
      <c r="G98" t="s">
        <v>2074</v>
      </c>
      <c r="H98" s="75" t="s">
        <v>1719</v>
      </c>
      <c r="I98" t="s">
        <v>2032</v>
      </c>
      <c r="J98" t="s">
        <v>1726</v>
      </c>
      <c r="K98" t="s">
        <v>1930</v>
      </c>
      <c r="L98" t="s">
        <v>1848</v>
      </c>
      <c r="O98" s="75" t="s">
        <v>1680</v>
      </c>
      <c r="P98" t="s">
        <v>1680</v>
      </c>
      <c r="Q98" s="75" t="s">
        <v>2176</v>
      </c>
      <c r="S98" s="76"/>
      <c r="T98" t="s">
        <v>798</v>
      </c>
    </row>
    <row r="99" spans="1:20" ht="41.25" customHeight="1" x14ac:dyDescent="0.2">
      <c r="A99" t="s">
        <v>2232</v>
      </c>
      <c r="B99" s="76">
        <v>98</v>
      </c>
      <c r="C99" t="s">
        <v>114</v>
      </c>
      <c r="D99">
        <v>2019</v>
      </c>
      <c r="F99" t="s">
        <v>2052</v>
      </c>
      <c r="G99" t="s">
        <v>2074</v>
      </c>
      <c r="H99" s="75" t="s">
        <v>1682</v>
      </c>
      <c r="I99" t="s">
        <v>2033</v>
      </c>
      <c r="J99" t="s">
        <v>1722</v>
      </c>
      <c r="K99" t="s">
        <v>2034</v>
      </c>
      <c r="L99" t="s">
        <v>1736</v>
      </c>
      <c r="O99" s="75" t="s">
        <v>1681</v>
      </c>
      <c r="P99" t="s">
        <v>1681</v>
      </c>
      <c r="Q99" s="75" t="s">
        <v>2177</v>
      </c>
      <c r="S99" s="76"/>
      <c r="T99" t="s">
        <v>2232</v>
      </c>
    </row>
    <row r="100" spans="1:20" ht="41.25" customHeight="1" x14ac:dyDescent="0.2">
      <c r="A100" t="s">
        <v>2233</v>
      </c>
      <c r="B100" s="76">
        <v>99</v>
      </c>
      <c r="C100" t="s">
        <v>112</v>
      </c>
      <c r="D100">
        <v>2018</v>
      </c>
      <c r="F100" t="s">
        <v>2067</v>
      </c>
      <c r="G100" t="s">
        <v>2073</v>
      </c>
      <c r="H100" s="75" t="s">
        <v>1684</v>
      </c>
      <c r="I100" t="s">
        <v>2035</v>
      </c>
      <c r="J100" t="s">
        <v>1986</v>
      </c>
      <c r="K100" t="s">
        <v>2036</v>
      </c>
      <c r="L100" t="s">
        <v>1939</v>
      </c>
      <c r="O100" s="75" t="s">
        <v>1683</v>
      </c>
      <c r="P100" t="s">
        <v>1683</v>
      </c>
      <c r="Q100" s="75" t="s">
        <v>2178</v>
      </c>
      <c r="S100" s="76"/>
      <c r="T100" t="s">
        <v>2233</v>
      </c>
    </row>
    <row r="101" spans="1:20" ht="41.25" customHeight="1" x14ac:dyDescent="0.2">
      <c r="A101" t="s">
        <v>2234</v>
      </c>
      <c r="B101" s="76">
        <v>100</v>
      </c>
      <c r="C101" t="s">
        <v>97</v>
      </c>
      <c r="D101">
        <v>2018</v>
      </c>
      <c r="F101" t="s">
        <v>2038</v>
      </c>
      <c r="G101" t="s">
        <v>2073</v>
      </c>
      <c r="H101" s="75" t="s">
        <v>1720</v>
      </c>
      <c r="I101" t="s">
        <v>2037</v>
      </c>
      <c r="J101" t="s">
        <v>1734</v>
      </c>
      <c r="K101" t="s">
        <v>1761</v>
      </c>
      <c r="L101" t="s">
        <v>1732</v>
      </c>
      <c r="O101" s="75" t="s">
        <v>1685</v>
      </c>
      <c r="P101" t="s">
        <v>1685</v>
      </c>
      <c r="Q101" s="75" t="s">
        <v>2179</v>
      </c>
      <c r="S101" s="76"/>
      <c r="T101" t="s">
        <v>2234</v>
      </c>
    </row>
  </sheetData>
  <dataConsolid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G111"/>
  <sheetViews>
    <sheetView workbookViewId="0">
      <selection activeCell="T565" sqref="T565"/>
    </sheetView>
    <sheetView workbookViewId="1"/>
  </sheetViews>
  <sheetFormatPr defaultRowHeight="12.75" x14ac:dyDescent="0.2"/>
  <cols>
    <col min="1" max="1" width="22.28515625" style="105" customWidth="1"/>
  </cols>
  <sheetData>
    <row r="1" spans="1:7" ht="30" x14ac:dyDescent="0.2">
      <c r="B1" s="120" t="s">
        <v>1497</v>
      </c>
    </row>
    <row r="2" spans="1:7" ht="51.75" x14ac:dyDescent="0.2">
      <c r="A2" s="121" t="s">
        <v>85</v>
      </c>
      <c r="B2" s="122" t="s">
        <v>3</v>
      </c>
      <c r="C2" s="123" t="s">
        <v>27</v>
      </c>
      <c r="D2" s="124" t="s">
        <v>88</v>
      </c>
      <c r="E2" s="109" t="s">
        <v>804</v>
      </c>
      <c r="F2" s="109" t="s">
        <v>809</v>
      </c>
      <c r="G2" s="109" t="s">
        <v>805</v>
      </c>
    </row>
    <row r="3" spans="1:7" x14ac:dyDescent="0.2">
      <c r="A3" s="104"/>
      <c r="B3" s="103"/>
      <c r="C3" s="103"/>
      <c r="D3" s="103"/>
      <c r="E3" t="str">
        <f>IF(C3="SP","P","H")</f>
        <v>H</v>
      </c>
      <c r="F3">
        <f>IF(E3="H",COUNTIF($E$3:$E3,"H"),"")</f>
        <v>1</v>
      </c>
      <c r="G3" t="str">
        <f>IF(E3="P",COUNTIF($E$3:$E3,"P"),"")</f>
        <v/>
      </c>
    </row>
    <row r="4" spans="1:7" x14ac:dyDescent="0.2">
      <c r="A4" s="104"/>
      <c r="B4" s="103"/>
      <c r="C4" s="103"/>
      <c r="D4" s="103"/>
      <c r="E4" t="str">
        <f t="shared" ref="E4:E67" si="0">IF(C4="SP","P","H")</f>
        <v>H</v>
      </c>
      <c r="F4">
        <f>IF(E4="H",COUNTIF($E$3:$E4,"H"),"")</f>
        <v>2</v>
      </c>
      <c r="G4" t="str">
        <f>IF(E4="P",COUNTIF($E$3:$E4,"P"),"")</f>
        <v/>
      </c>
    </row>
    <row r="5" spans="1:7" x14ac:dyDescent="0.2">
      <c r="A5" s="104"/>
      <c r="B5" s="103"/>
      <c r="C5" s="103"/>
      <c r="D5" s="103"/>
      <c r="E5" t="str">
        <f t="shared" si="0"/>
        <v>H</v>
      </c>
      <c r="F5">
        <f>IF(E5="H",COUNTIF($E$3:$E5,"H"),"")</f>
        <v>3</v>
      </c>
      <c r="G5" t="str">
        <f>IF(E5="P",COUNTIF($E$3:$E5,"P"),"")</f>
        <v/>
      </c>
    </row>
    <row r="6" spans="1:7" x14ac:dyDescent="0.2">
      <c r="A6" s="104"/>
      <c r="B6" s="103"/>
      <c r="C6" s="103"/>
      <c r="D6" s="103"/>
      <c r="E6" t="str">
        <f t="shared" si="0"/>
        <v>H</v>
      </c>
      <c r="F6">
        <f>IF(E6="H",COUNTIF($E$3:$E6,"H"),"")</f>
        <v>4</v>
      </c>
      <c r="G6" t="str">
        <f>IF(E6="P",COUNTIF($E$3:$E6,"P"),"")</f>
        <v/>
      </c>
    </row>
    <row r="7" spans="1:7" x14ac:dyDescent="0.2">
      <c r="A7" s="104"/>
      <c r="B7" s="103"/>
      <c r="C7" s="103"/>
      <c r="D7" s="103"/>
      <c r="E7" t="str">
        <f t="shared" si="0"/>
        <v>H</v>
      </c>
      <c r="F7">
        <f>IF(E7="H",COUNTIF($E$3:$E7,"H"),"")</f>
        <v>5</v>
      </c>
      <c r="G7" t="str">
        <f>IF(E7="P",COUNTIF($E$3:$E7,"P"),"")</f>
        <v/>
      </c>
    </row>
    <row r="8" spans="1:7" x14ac:dyDescent="0.2">
      <c r="A8" s="104"/>
      <c r="B8" s="103"/>
      <c r="C8" s="103"/>
      <c r="D8" s="103"/>
      <c r="E8" t="str">
        <f t="shared" si="0"/>
        <v>H</v>
      </c>
      <c r="F8">
        <f>IF(E8="H",COUNTIF($E$3:$E8,"H"),"")</f>
        <v>6</v>
      </c>
      <c r="G8" t="str">
        <f>IF(E8="P",COUNTIF($E$3:$E8,"P"),"")</f>
        <v/>
      </c>
    </row>
    <row r="9" spans="1:7" x14ac:dyDescent="0.2">
      <c r="A9" s="104"/>
      <c r="B9" s="103"/>
      <c r="C9" s="103"/>
      <c r="D9" s="103"/>
      <c r="E9" t="str">
        <f t="shared" si="0"/>
        <v>H</v>
      </c>
      <c r="F9">
        <f>IF(E9="H",COUNTIF($E$3:$E9,"H"),"")</f>
        <v>7</v>
      </c>
      <c r="G9" t="str">
        <f>IF(E9="P",COUNTIF($E$3:$E9,"P"),"")</f>
        <v/>
      </c>
    </row>
    <row r="10" spans="1:7" x14ac:dyDescent="0.2">
      <c r="A10" s="104"/>
      <c r="B10" s="103"/>
      <c r="C10" s="103"/>
      <c r="D10" s="103"/>
      <c r="E10" t="str">
        <f t="shared" si="0"/>
        <v>H</v>
      </c>
      <c r="F10">
        <f>IF(E10="H",COUNTIF($E$3:$E10,"H"),"")</f>
        <v>8</v>
      </c>
      <c r="G10" t="str">
        <f>IF(E10="P",COUNTIF($E$3:$E10,"P"),"")</f>
        <v/>
      </c>
    </row>
    <row r="11" spans="1:7" x14ac:dyDescent="0.2">
      <c r="A11" s="104"/>
      <c r="B11" s="103"/>
      <c r="C11" s="103"/>
      <c r="D11" s="103"/>
      <c r="E11" t="str">
        <f t="shared" si="0"/>
        <v>H</v>
      </c>
      <c r="F11">
        <f>IF(E11="H",COUNTIF($E$3:$E11,"H"),"")</f>
        <v>9</v>
      </c>
      <c r="G11" t="str">
        <f>IF(E11="P",COUNTIF($E$3:$E11,"P"),"")</f>
        <v/>
      </c>
    </row>
    <row r="12" spans="1:7" x14ac:dyDescent="0.2">
      <c r="A12" s="104"/>
      <c r="B12" s="103"/>
      <c r="C12" s="103"/>
      <c r="D12" s="103"/>
      <c r="E12" t="str">
        <f t="shared" si="0"/>
        <v>H</v>
      </c>
      <c r="F12">
        <f>IF(E12="H",COUNTIF($E$3:$E12,"H"),"")</f>
        <v>10</v>
      </c>
      <c r="G12" t="str">
        <f>IF(E12="P",COUNTIF($E$3:$E12,"P"),"")</f>
        <v/>
      </c>
    </row>
    <row r="13" spans="1:7" x14ac:dyDescent="0.2">
      <c r="A13" s="104"/>
      <c r="B13" s="103"/>
      <c r="C13" s="103"/>
      <c r="D13" s="103"/>
      <c r="E13" t="str">
        <f t="shared" si="0"/>
        <v>H</v>
      </c>
      <c r="F13">
        <f>IF(E13="H",COUNTIF($E$3:$E13,"H"),"")</f>
        <v>11</v>
      </c>
      <c r="G13" t="str">
        <f>IF(E13="P",COUNTIF($E$3:$E13,"P"),"")</f>
        <v/>
      </c>
    </row>
    <row r="14" spans="1:7" x14ac:dyDescent="0.2">
      <c r="A14" s="104"/>
      <c r="B14" s="103"/>
      <c r="C14" s="103"/>
      <c r="D14" s="103"/>
      <c r="E14" t="str">
        <f t="shared" si="0"/>
        <v>H</v>
      </c>
      <c r="F14">
        <f>IF(E14="H",COUNTIF($E$3:$E14,"H"),"")</f>
        <v>12</v>
      </c>
      <c r="G14" t="str">
        <f>IF(E14="P",COUNTIF($E$3:$E14,"P"),"")</f>
        <v/>
      </c>
    </row>
    <row r="15" spans="1:7" x14ac:dyDescent="0.2">
      <c r="A15" s="104"/>
      <c r="B15" s="103"/>
      <c r="C15" s="103"/>
      <c r="D15" s="103"/>
      <c r="E15" t="str">
        <f t="shared" si="0"/>
        <v>H</v>
      </c>
      <c r="F15">
        <f>IF(E15="H",COUNTIF($E$3:$E15,"H"),"")</f>
        <v>13</v>
      </c>
      <c r="G15" t="str">
        <f>IF(E15="P",COUNTIF($E$3:$E15,"P"),"")</f>
        <v/>
      </c>
    </row>
    <row r="16" spans="1:7" x14ac:dyDescent="0.2">
      <c r="A16" s="104"/>
      <c r="B16" s="103"/>
      <c r="C16" s="103"/>
      <c r="D16" s="103"/>
      <c r="E16" t="str">
        <f t="shared" si="0"/>
        <v>H</v>
      </c>
      <c r="F16">
        <f>IF(E16="H",COUNTIF($E$3:$E16,"H"),"")</f>
        <v>14</v>
      </c>
      <c r="G16" t="str">
        <f>IF(E16="P",COUNTIF($E$3:$E16,"P"),"")</f>
        <v/>
      </c>
    </row>
    <row r="17" spans="1:7" x14ac:dyDescent="0.2">
      <c r="A17" s="104"/>
      <c r="B17" s="103"/>
      <c r="C17" s="103"/>
      <c r="D17" s="103"/>
      <c r="E17" t="str">
        <f t="shared" si="0"/>
        <v>H</v>
      </c>
      <c r="F17">
        <f>IF(E17="H",COUNTIF($E$3:$E17,"H"),"")</f>
        <v>15</v>
      </c>
      <c r="G17" t="str">
        <f>IF(E17="P",COUNTIF($E$3:$E17,"P"),"")</f>
        <v/>
      </c>
    </row>
    <row r="18" spans="1:7" x14ac:dyDescent="0.2">
      <c r="A18" s="104"/>
      <c r="B18" s="103"/>
      <c r="C18" s="103"/>
      <c r="D18" s="103"/>
      <c r="E18" t="str">
        <f t="shared" si="0"/>
        <v>H</v>
      </c>
      <c r="F18">
        <f>IF(E18="H",COUNTIF($E$3:$E18,"H"),"")</f>
        <v>16</v>
      </c>
      <c r="G18" t="str">
        <f>IF(E18="P",COUNTIF($E$3:$E18,"P"),"")</f>
        <v/>
      </c>
    </row>
    <row r="19" spans="1:7" x14ac:dyDescent="0.2">
      <c r="A19" s="104"/>
      <c r="B19" s="103"/>
      <c r="C19" s="103"/>
      <c r="D19" s="103"/>
      <c r="E19" t="str">
        <f t="shared" si="0"/>
        <v>H</v>
      </c>
      <c r="F19">
        <f>IF(E19="H",COUNTIF($E$3:$E19,"H"),"")</f>
        <v>17</v>
      </c>
      <c r="G19" t="str">
        <f>IF(E19="P",COUNTIF($E$3:$E19,"P"),"")</f>
        <v/>
      </c>
    </row>
    <row r="20" spans="1:7" x14ac:dyDescent="0.2">
      <c r="A20" s="104"/>
      <c r="B20" s="103"/>
      <c r="C20" s="103"/>
      <c r="D20" s="103"/>
      <c r="E20" t="str">
        <f t="shared" si="0"/>
        <v>H</v>
      </c>
      <c r="F20">
        <f>IF(E20="H",COUNTIF($E$3:$E20,"H"),"")</f>
        <v>18</v>
      </c>
      <c r="G20" t="str">
        <f>IF(E20="P",COUNTIF($E$3:$E20,"P"),"")</f>
        <v/>
      </c>
    </row>
    <row r="21" spans="1:7" x14ac:dyDescent="0.2">
      <c r="A21" s="104"/>
      <c r="B21" s="103"/>
      <c r="C21" s="103"/>
      <c r="D21" s="103"/>
      <c r="E21" t="str">
        <f t="shared" si="0"/>
        <v>H</v>
      </c>
      <c r="F21">
        <f>IF(E21="H",COUNTIF($E$3:$E21,"H"),"")</f>
        <v>19</v>
      </c>
      <c r="G21" t="str">
        <f>IF(E21="P",COUNTIF($E$3:$E21,"P"),"")</f>
        <v/>
      </c>
    </row>
    <row r="22" spans="1:7" x14ac:dyDescent="0.2">
      <c r="A22" s="104"/>
      <c r="B22" s="103"/>
      <c r="C22" s="103"/>
      <c r="D22" s="103"/>
      <c r="E22" t="str">
        <f t="shared" si="0"/>
        <v>H</v>
      </c>
      <c r="F22">
        <f>IF(E22="H",COUNTIF($E$3:$E22,"H"),"")</f>
        <v>20</v>
      </c>
      <c r="G22" t="str">
        <f>IF(E22="P",COUNTIF($E$3:$E22,"P"),"")</f>
        <v/>
      </c>
    </row>
    <row r="23" spans="1:7" x14ac:dyDescent="0.2">
      <c r="A23" s="104"/>
      <c r="B23" s="103"/>
      <c r="C23" s="103"/>
      <c r="D23" s="103"/>
      <c r="E23" t="str">
        <f t="shared" si="0"/>
        <v>H</v>
      </c>
      <c r="F23">
        <f>IF(E23="H",COUNTIF($E$3:$E23,"H"),"")</f>
        <v>21</v>
      </c>
      <c r="G23" t="str">
        <f>IF(E23="P",COUNTIF($E$3:$E23,"P"),"")</f>
        <v/>
      </c>
    </row>
    <row r="24" spans="1:7" x14ac:dyDescent="0.2">
      <c r="A24" s="104"/>
      <c r="B24" s="103"/>
      <c r="C24" s="103"/>
      <c r="D24" s="103"/>
      <c r="E24" t="str">
        <f t="shared" si="0"/>
        <v>H</v>
      </c>
      <c r="F24">
        <f>IF(E24="H",COUNTIF($E$3:$E24,"H"),"")</f>
        <v>22</v>
      </c>
      <c r="G24" t="str">
        <f>IF(E24="P",COUNTIF($E$3:$E24,"P"),"")</f>
        <v/>
      </c>
    </row>
    <row r="25" spans="1:7" x14ac:dyDescent="0.2">
      <c r="A25" s="104"/>
      <c r="B25" s="103"/>
      <c r="C25" s="103"/>
      <c r="D25" s="103"/>
      <c r="E25" t="str">
        <f t="shared" si="0"/>
        <v>H</v>
      </c>
      <c r="F25">
        <f>IF(E25="H",COUNTIF($E$3:$E25,"H"),"")</f>
        <v>23</v>
      </c>
      <c r="G25" t="str">
        <f>IF(E25="P",COUNTIF($E$3:$E25,"P"),"")</f>
        <v/>
      </c>
    </row>
    <row r="26" spans="1:7" x14ac:dyDescent="0.2">
      <c r="A26" s="104"/>
      <c r="B26" s="103"/>
      <c r="C26" s="103"/>
      <c r="D26" s="103"/>
      <c r="E26" t="str">
        <f t="shared" si="0"/>
        <v>H</v>
      </c>
      <c r="F26">
        <f>IF(E26="H",COUNTIF($E$3:$E26,"H"),"")</f>
        <v>24</v>
      </c>
      <c r="G26" t="str">
        <f>IF(E26="P",COUNTIF($E$3:$E26,"P"),"")</f>
        <v/>
      </c>
    </row>
    <row r="27" spans="1:7" x14ac:dyDescent="0.2">
      <c r="A27" s="104"/>
      <c r="B27" s="103"/>
      <c r="C27" s="103"/>
      <c r="D27" s="103"/>
      <c r="E27" t="str">
        <f t="shared" si="0"/>
        <v>H</v>
      </c>
      <c r="F27">
        <f>IF(E27="H",COUNTIF($E$3:$E27,"H"),"")</f>
        <v>25</v>
      </c>
      <c r="G27" t="str">
        <f>IF(E27="P",COUNTIF($E$3:$E27,"P"),"")</f>
        <v/>
      </c>
    </row>
    <row r="28" spans="1:7" x14ac:dyDescent="0.2">
      <c r="A28" s="104"/>
      <c r="B28" s="103"/>
      <c r="C28" s="103"/>
      <c r="D28" s="103"/>
      <c r="E28" t="str">
        <f t="shared" si="0"/>
        <v>H</v>
      </c>
      <c r="F28">
        <f>IF(E28="H",COUNTIF($E$3:$E28,"H"),"")</f>
        <v>26</v>
      </c>
      <c r="G28" t="str">
        <f>IF(E28="P",COUNTIF($E$3:$E28,"P"),"")</f>
        <v/>
      </c>
    </row>
    <row r="29" spans="1:7" x14ac:dyDescent="0.2">
      <c r="A29" s="104"/>
      <c r="B29" s="103"/>
      <c r="C29" s="103"/>
      <c r="D29" s="103"/>
      <c r="E29" t="str">
        <f t="shared" si="0"/>
        <v>H</v>
      </c>
      <c r="F29">
        <f>IF(E29="H",COUNTIF($E$3:$E29,"H"),"")</f>
        <v>27</v>
      </c>
      <c r="G29" t="str">
        <f>IF(E29="P",COUNTIF($E$3:$E29,"P"),"")</f>
        <v/>
      </c>
    </row>
    <row r="30" spans="1:7" x14ac:dyDescent="0.2">
      <c r="A30" s="104"/>
      <c r="B30" s="103"/>
      <c r="C30" s="103"/>
      <c r="D30" s="103"/>
      <c r="E30" t="str">
        <f t="shared" si="0"/>
        <v>H</v>
      </c>
      <c r="F30">
        <f>IF(E30="H",COUNTIF($E$3:$E30,"H"),"")</f>
        <v>28</v>
      </c>
      <c r="G30" t="str">
        <f>IF(E30="P",COUNTIF($E$3:$E30,"P"),"")</f>
        <v/>
      </c>
    </row>
    <row r="31" spans="1:7" x14ac:dyDescent="0.2">
      <c r="A31" s="104"/>
      <c r="B31" s="103"/>
      <c r="C31" s="103"/>
      <c r="D31" s="103"/>
      <c r="E31" t="str">
        <f t="shared" si="0"/>
        <v>H</v>
      </c>
      <c r="F31">
        <f>IF(E31="H",COUNTIF($E$3:$E31,"H"),"")</f>
        <v>29</v>
      </c>
      <c r="G31" t="str">
        <f>IF(E31="P",COUNTIF($E$3:$E31,"P"),"")</f>
        <v/>
      </c>
    </row>
    <row r="32" spans="1:7" x14ac:dyDescent="0.2">
      <c r="A32" s="104"/>
      <c r="B32" s="103"/>
      <c r="C32" s="103"/>
      <c r="D32" s="103"/>
      <c r="E32" t="str">
        <f t="shared" si="0"/>
        <v>H</v>
      </c>
      <c r="F32">
        <f>IF(E32="H",COUNTIF($E$3:$E32,"H"),"")</f>
        <v>30</v>
      </c>
      <c r="G32" t="str">
        <f>IF(E32="P",COUNTIF($E$3:$E32,"P"),"")</f>
        <v/>
      </c>
    </row>
    <row r="33" spans="1:7" x14ac:dyDescent="0.2">
      <c r="A33" s="104"/>
      <c r="B33" s="103"/>
      <c r="C33" s="103"/>
      <c r="D33" s="103"/>
      <c r="E33" t="str">
        <f t="shared" si="0"/>
        <v>H</v>
      </c>
      <c r="F33">
        <f>IF(E33="H",COUNTIF($E$3:$E33,"H"),"")</f>
        <v>31</v>
      </c>
      <c r="G33" t="str">
        <f>IF(E33="P",COUNTIF($E$3:$E33,"P"),"")</f>
        <v/>
      </c>
    </row>
    <row r="34" spans="1:7" x14ac:dyDescent="0.2">
      <c r="A34" s="104"/>
      <c r="B34" s="103"/>
      <c r="C34" s="103"/>
      <c r="D34" s="103"/>
      <c r="E34" t="str">
        <f t="shared" si="0"/>
        <v>H</v>
      </c>
      <c r="F34">
        <f>IF(E34="H",COUNTIF($E$3:$E34,"H"),"")</f>
        <v>32</v>
      </c>
      <c r="G34" t="str">
        <f>IF(E34="P",COUNTIF($E$3:$E34,"P"),"")</f>
        <v/>
      </c>
    </row>
    <row r="35" spans="1:7" x14ac:dyDescent="0.2">
      <c r="A35" s="104"/>
      <c r="B35" s="103"/>
      <c r="C35" s="103"/>
      <c r="D35" s="103"/>
      <c r="E35" t="str">
        <f t="shared" si="0"/>
        <v>H</v>
      </c>
      <c r="F35">
        <f>IF(E35="H",COUNTIF($E$3:$E35,"H"),"")</f>
        <v>33</v>
      </c>
      <c r="G35" t="str">
        <f>IF(E35="P",COUNTIF($E$3:$E35,"P"),"")</f>
        <v/>
      </c>
    </row>
    <row r="36" spans="1:7" x14ac:dyDescent="0.2">
      <c r="A36" s="104"/>
      <c r="B36" s="103"/>
      <c r="C36" s="103"/>
      <c r="D36" s="103"/>
      <c r="E36" t="str">
        <f t="shared" si="0"/>
        <v>H</v>
      </c>
      <c r="F36">
        <f>IF(E36="H",COUNTIF($E$3:$E36,"H"),"")</f>
        <v>34</v>
      </c>
      <c r="G36" t="str">
        <f>IF(E36="P",COUNTIF($E$3:$E36,"P"),"")</f>
        <v/>
      </c>
    </row>
    <row r="37" spans="1:7" x14ac:dyDescent="0.2">
      <c r="A37" s="104"/>
      <c r="B37" s="103"/>
      <c r="C37" s="103"/>
      <c r="D37" s="103"/>
      <c r="E37" t="str">
        <f t="shared" si="0"/>
        <v>H</v>
      </c>
      <c r="F37">
        <f>IF(E37="H",COUNTIF($E$3:$E37,"H"),"")</f>
        <v>35</v>
      </c>
      <c r="G37" t="str">
        <f>IF(E37="P",COUNTIF($E$3:$E37,"P"),"")</f>
        <v/>
      </c>
    </row>
    <row r="38" spans="1:7" x14ac:dyDescent="0.2">
      <c r="A38" s="104"/>
      <c r="B38" s="103"/>
      <c r="C38" s="103"/>
      <c r="D38" s="103"/>
      <c r="E38" t="str">
        <f t="shared" si="0"/>
        <v>H</v>
      </c>
      <c r="F38">
        <f>IF(E38="H",COUNTIF($E$3:$E38,"H"),"")</f>
        <v>36</v>
      </c>
      <c r="G38" t="str">
        <f>IF(E38="P",COUNTIF($E$3:$E38,"P"),"")</f>
        <v/>
      </c>
    </row>
    <row r="39" spans="1:7" x14ac:dyDescent="0.2">
      <c r="A39" s="104"/>
      <c r="B39" s="103"/>
      <c r="C39" s="103"/>
      <c r="D39" s="103"/>
      <c r="E39" t="str">
        <f t="shared" si="0"/>
        <v>H</v>
      </c>
      <c r="F39">
        <f>IF(E39="H",COUNTIF($E$3:$E39,"H"),"")</f>
        <v>37</v>
      </c>
      <c r="G39" t="str">
        <f>IF(E39="P",COUNTIF($E$3:$E39,"P"),"")</f>
        <v/>
      </c>
    </row>
    <row r="40" spans="1:7" x14ac:dyDescent="0.2">
      <c r="A40" s="104"/>
      <c r="B40" s="103"/>
      <c r="C40" s="103"/>
      <c r="D40" s="103"/>
      <c r="E40" t="str">
        <f t="shared" si="0"/>
        <v>H</v>
      </c>
      <c r="F40">
        <f>IF(E40="H",COUNTIF($E$3:$E40,"H"),"")</f>
        <v>38</v>
      </c>
      <c r="G40" t="str">
        <f>IF(E40="P",COUNTIF($E$3:$E40,"P"),"")</f>
        <v/>
      </c>
    </row>
    <row r="41" spans="1:7" x14ac:dyDescent="0.2">
      <c r="A41" s="104"/>
      <c r="B41" s="103"/>
      <c r="C41" s="103"/>
      <c r="D41" s="103"/>
      <c r="E41" t="str">
        <f t="shared" si="0"/>
        <v>H</v>
      </c>
      <c r="F41">
        <f>IF(E41="H",COUNTIF($E$3:$E41,"H"),"")</f>
        <v>39</v>
      </c>
      <c r="G41" t="str">
        <f>IF(E41="P",COUNTIF($E$3:$E41,"P"),"")</f>
        <v/>
      </c>
    </row>
    <row r="42" spans="1:7" x14ac:dyDescent="0.2">
      <c r="A42" s="104"/>
      <c r="B42" s="103"/>
      <c r="C42" s="103"/>
      <c r="D42" s="103"/>
      <c r="E42" t="str">
        <f t="shared" si="0"/>
        <v>H</v>
      </c>
      <c r="F42">
        <f>IF(E42="H",COUNTIF($E$3:$E42,"H"),"")</f>
        <v>40</v>
      </c>
      <c r="G42" t="str">
        <f>IF(E42="P",COUNTIF($E$3:$E42,"P"),"")</f>
        <v/>
      </c>
    </row>
    <row r="43" spans="1:7" x14ac:dyDescent="0.2">
      <c r="A43" s="104"/>
      <c r="B43" s="103"/>
      <c r="C43" s="103"/>
      <c r="D43" s="103"/>
      <c r="E43" t="str">
        <f t="shared" si="0"/>
        <v>H</v>
      </c>
      <c r="F43">
        <f>IF(E43="H",COUNTIF($E$3:$E43,"H"),"")</f>
        <v>41</v>
      </c>
      <c r="G43" t="str">
        <f>IF(E43="P",COUNTIF($E$3:$E43,"P"),"")</f>
        <v/>
      </c>
    </row>
    <row r="44" spans="1:7" x14ac:dyDescent="0.2">
      <c r="A44" s="104"/>
      <c r="B44" s="103"/>
      <c r="C44" s="103"/>
      <c r="D44" s="103"/>
      <c r="E44" t="str">
        <f t="shared" si="0"/>
        <v>H</v>
      </c>
      <c r="F44">
        <f>IF(E44="H",COUNTIF($E$3:$E44,"H"),"")</f>
        <v>42</v>
      </c>
      <c r="G44" t="str">
        <f>IF(E44="P",COUNTIF($E$3:$E44,"P"),"")</f>
        <v/>
      </c>
    </row>
    <row r="45" spans="1:7" x14ac:dyDescent="0.2">
      <c r="A45" s="104"/>
      <c r="B45" s="103"/>
      <c r="C45" s="103"/>
      <c r="D45" s="103"/>
      <c r="E45" t="str">
        <f t="shared" si="0"/>
        <v>H</v>
      </c>
      <c r="F45">
        <f>IF(E45="H",COUNTIF($E$3:$E45,"H"),"")</f>
        <v>43</v>
      </c>
      <c r="G45" t="str">
        <f>IF(E45="P",COUNTIF($E$3:$E45,"P"),"")</f>
        <v/>
      </c>
    </row>
    <row r="46" spans="1:7" x14ac:dyDescent="0.2">
      <c r="A46" s="104"/>
      <c r="B46" s="103"/>
      <c r="C46" s="103"/>
      <c r="D46" s="103"/>
      <c r="E46" t="str">
        <f t="shared" si="0"/>
        <v>H</v>
      </c>
      <c r="F46">
        <f>IF(E46="H",COUNTIF($E$3:$E46,"H"),"")</f>
        <v>44</v>
      </c>
      <c r="G46" t="str">
        <f>IF(E46="P",COUNTIF($E$3:$E46,"P"),"")</f>
        <v/>
      </c>
    </row>
    <row r="47" spans="1:7" x14ac:dyDescent="0.2">
      <c r="A47" s="104"/>
      <c r="B47" s="103"/>
      <c r="C47" s="103"/>
      <c r="D47" s="103"/>
      <c r="E47" t="str">
        <f t="shared" si="0"/>
        <v>H</v>
      </c>
      <c r="F47">
        <f>IF(E47="H",COUNTIF($E$3:$E47,"H"),"")</f>
        <v>45</v>
      </c>
      <c r="G47" t="str">
        <f>IF(E47="P",COUNTIF($E$3:$E47,"P"),"")</f>
        <v/>
      </c>
    </row>
    <row r="48" spans="1:7" x14ac:dyDescent="0.2">
      <c r="A48" s="104"/>
      <c r="B48" s="103"/>
      <c r="C48" s="103"/>
      <c r="D48" s="103"/>
      <c r="E48" t="str">
        <f t="shared" si="0"/>
        <v>H</v>
      </c>
      <c r="F48">
        <f>IF(E48="H",COUNTIF($E$3:$E48,"H"),"")</f>
        <v>46</v>
      </c>
      <c r="G48" t="str">
        <f>IF(E48="P",COUNTIF($E$3:$E48,"P"),"")</f>
        <v/>
      </c>
    </row>
    <row r="49" spans="1:7" x14ac:dyDescent="0.2">
      <c r="A49" s="104"/>
      <c r="B49" s="103"/>
      <c r="C49" s="103"/>
      <c r="D49" s="103"/>
      <c r="E49" t="str">
        <f t="shared" si="0"/>
        <v>H</v>
      </c>
      <c r="F49">
        <f>IF(E49="H",COUNTIF($E$3:$E49,"H"),"")</f>
        <v>47</v>
      </c>
      <c r="G49" t="str">
        <f>IF(E49="P",COUNTIF($E$3:$E49,"P"),"")</f>
        <v/>
      </c>
    </row>
    <row r="50" spans="1:7" x14ac:dyDescent="0.2">
      <c r="A50" s="104"/>
      <c r="B50" s="103"/>
      <c r="C50" s="103"/>
      <c r="D50" s="103"/>
      <c r="E50" t="str">
        <f t="shared" si="0"/>
        <v>H</v>
      </c>
      <c r="F50">
        <f>IF(E50="H",COUNTIF($E$3:$E50,"H"),"")</f>
        <v>48</v>
      </c>
      <c r="G50" t="str">
        <f>IF(E50="P",COUNTIF($E$3:$E50,"P"),"")</f>
        <v/>
      </c>
    </row>
    <row r="51" spans="1:7" x14ac:dyDescent="0.2">
      <c r="A51" s="104"/>
      <c r="B51" s="103"/>
      <c r="C51" s="103"/>
      <c r="D51" s="103"/>
      <c r="E51" t="str">
        <f t="shared" si="0"/>
        <v>H</v>
      </c>
      <c r="F51">
        <f>IF(E51="H",COUNTIF($E$3:$E51,"H"),"")</f>
        <v>49</v>
      </c>
      <c r="G51" t="str">
        <f>IF(E51="P",COUNTIF($E$3:$E51,"P"),"")</f>
        <v/>
      </c>
    </row>
    <row r="52" spans="1:7" x14ac:dyDescent="0.2">
      <c r="A52" s="104"/>
      <c r="B52" s="103"/>
      <c r="C52" s="103"/>
      <c r="D52" s="103"/>
      <c r="E52" t="str">
        <f t="shared" si="0"/>
        <v>H</v>
      </c>
      <c r="F52">
        <f>IF(E52="H",COUNTIF($E$3:$E52,"H"),"")</f>
        <v>50</v>
      </c>
      <c r="G52" t="str">
        <f>IF(E52="P",COUNTIF($E$3:$E52,"P"),"")</f>
        <v/>
      </c>
    </row>
    <row r="53" spans="1:7" x14ac:dyDescent="0.2">
      <c r="A53" s="104"/>
      <c r="B53" s="103"/>
      <c r="C53" s="103"/>
      <c r="D53" s="103"/>
      <c r="E53" t="str">
        <f t="shared" si="0"/>
        <v>H</v>
      </c>
      <c r="F53">
        <f>IF(E53="H",COUNTIF($E$3:$E53,"H"),"")</f>
        <v>51</v>
      </c>
      <c r="G53" t="str">
        <f>IF(E53="P",COUNTIF($E$3:$E53,"P"),"")</f>
        <v/>
      </c>
    </row>
    <row r="54" spans="1:7" x14ac:dyDescent="0.2">
      <c r="A54" s="104"/>
      <c r="B54" s="103"/>
      <c r="C54" s="103"/>
      <c r="D54" s="103"/>
      <c r="E54" t="str">
        <f t="shared" si="0"/>
        <v>H</v>
      </c>
      <c r="F54">
        <f>IF(E54="H",COUNTIF($E$3:$E54,"H"),"")</f>
        <v>52</v>
      </c>
      <c r="G54" t="str">
        <f>IF(E54="P",COUNTIF($E$3:$E54,"P"),"")</f>
        <v/>
      </c>
    </row>
    <row r="55" spans="1:7" x14ac:dyDescent="0.2">
      <c r="A55" s="104"/>
      <c r="B55" s="103"/>
      <c r="C55" s="103"/>
      <c r="D55" s="103"/>
      <c r="E55" t="str">
        <f t="shared" si="0"/>
        <v>H</v>
      </c>
      <c r="F55">
        <f>IF(E55="H",COUNTIF($E$3:$E55,"H"),"")</f>
        <v>53</v>
      </c>
      <c r="G55" t="str">
        <f>IF(E55="P",COUNTIF($E$3:$E55,"P"),"")</f>
        <v/>
      </c>
    </row>
    <row r="56" spans="1:7" x14ac:dyDescent="0.2">
      <c r="A56" s="104"/>
      <c r="B56" s="103"/>
      <c r="C56" s="103"/>
      <c r="D56" s="103"/>
      <c r="E56" t="str">
        <f t="shared" si="0"/>
        <v>H</v>
      </c>
      <c r="F56">
        <f>IF(E56="H",COUNTIF($E$3:$E56,"H"),"")</f>
        <v>54</v>
      </c>
      <c r="G56" t="str">
        <f>IF(E56="P",COUNTIF($E$3:$E56,"P"),"")</f>
        <v/>
      </c>
    </row>
    <row r="57" spans="1:7" x14ac:dyDescent="0.2">
      <c r="A57" s="104"/>
      <c r="B57" s="103"/>
      <c r="C57" s="103"/>
      <c r="D57" s="103"/>
      <c r="E57" t="str">
        <f t="shared" si="0"/>
        <v>H</v>
      </c>
      <c r="F57">
        <f>IF(E57="H",COUNTIF($E$3:$E57,"H"),"")</f>
        <v>55</v>
      </c>
      <c r="G57" t="str">
        <f>IF(E57="P",COUNTIF($E$3:$E57,"P"),"")</f>
        <v/>
      </c>
    </row>
    <row r="58" spans="1:7" x14ac:dyDescent="0.2">
      <c r="A58" s="104"/>
      <c r="B58" s="103"/>
      <c r="C58" s="103"/>
      <c r="D58" s="103"/>
      <c r="E58" t="str">
        <f t="shared" si="0"/>
        <v>H</v>
      </c>
      <c r="F58">
        <f>IF(E58="H",COUNTIF($E$3:$E58,"H"),"")</f>
        <v>56</v>
      </c>
      <c r="G58" t="str">
        <f>IF(E58="P",COUNTIF($E$3:$E58,"P"),"")</f>
        <v/>
      </c>
    </row>
    <row r="59" spans="1:7" x14ac:dyDescent="0.2">
      <c r="A59" s="104"/>
      <c r="B59" s="103"/>
      <c r="C59" s="103"/>
      <c r="D59" s="103"/>
      <c r="E59" t="str">
        <f t="shared" si="0"/>
        <v>H</v>
      </c>
      <c r="F59">
        <f>IF(E59="H",COUNTIF($E$3:$E59,"H"),"")</f>
        <v>57</v>
      </c>
      <c r="G59" t="str">
        <f>IF(E59="P",COUNTIF($E$3:$E59,"P"),"")</f>
        <v/>
      </c>
    </row>
    <row r="60" spans="1:7" x14ac:dyDescent="0.2">
      <c r="A60" s="104"/>
      <c r="B60" s="103"/>
      <c r="C60" s="103"/>
      <c r="D60" s="103"/>
      <c r="E60" t="str">
        <f t="shared" si="0"/>
        <v>H</v>
      </c>
      <c r="F60">
        <f>IF(E60="H",COUNTIF($E$3:$E60,"H"),"")</f>
        <v>58</v>
      </c>
      <c r="G60" t="str">
        <f>IF(E60="P",COUNTIF($E$3:$E60,"P"),"")</f>
        <v/>
      </c>
    </row>
    <row r="61" spans="1:7" x14ac:dyDescent="0.2">
      <c r="A61" s="104"/>
      <c r="B61" s="103"/>
      <c r="C61" s="103"/>
      <c r="D61" s="103"/>
      <c r="E61" t="str">
        <f t="shared" si="0"/>
        <v>H</v>
      </c>
      <c r="F61">
        <f>IF(E61="H",COUNTIF($E$3:$E61,"H"),"")</f>
        <v>59</v>
      </c>
      <c r="G61" t="str">
        <f>IF(E61="P",COUNTIF($E$3:$E61,"P"),"")</f>
        <v/>
      </c>
    </row>
    <row r="62" spans="1:7" x14ac:dyDescent="0.2">
      <c r="A62" s="104"/>
      <c r="B62" s="103"/>
      <c r="C62" s="103"/>
      <c r="D62" s="103"/>
      <c r="E62" t="str">
        <f t="shared" si="0"/>
        <v>H</v>
      </c>
      <c r="F62">
        <f>IF(E62="H",COUNTIF($E$3:$E62,"H"),"")</f>
        <v>60</v>
      </c>
      <c r="G62" t="str">
        <f>IF(E62="P",COUNTIF($E$3:$E62,"P"),"")</f>
        <v/>
      </c>
    </row>
    <row r="63" spans="1:7" x14ac:dyDescent="0.2">
      <c r="A63" s="104"/>
      <c r="B63" s="103"/>
      <c r="C63" s="103"/>
      <c r="D63" s="103"/>
      <c r="E63" t="str">
        <f t="shared" si="0"/>
        <v>H</v>
      </c>
      <c r="F63">
        <f>IF(E63="H",COUNTIF($E$3:$E63,"H"),"")</f>
        <v>61</v>
      </c>
      <c r="G63" t="str">
        <f>IF(E63="P",COUNTIF($E$3:$E63,"P"),"")</f>
        <v/>
      </c>
    </row>
    <row r="64" spans="1:7" x14ac:dyDescent="0.2">
      <c r="A64" s="104"/>
      <c r="B64" s="103"/>
      <c r="C64" s="103"/>
      <c r="D64" s="103"/>
      <c r="E64" t="str">
        <f t="shared" si="0"/>
        <v>H</v>
      </c>
      <c r="F64">
        <f>IF(E64="H",COUNTIF($E$3:$E64,"H"),"")</f>
        <v>62</v>
      </c>
      <c r="G64" t="str">
        <f>IF(E64="P",COUNTIF($E$3:$E64,"P"),"")</f>
        <v/>
      </c>
    </row>
    <row r="65" spans="1:7" x14ac:dyDescent="0.2">
      <c r="A65" s="104"/>
      <c r="B65" s="103"/>
      <c r="C65" s="103"/>
      <c r="D65" s="103"/>
      <c r="E65" t="str">
        <f t="shared" si="0"/>
        <v>H</v>
      </c>
      <c r="F65">
        <f>IF(E65="H",COUNTIF($E$3:$E65,"H"),"")</f>
        <v>63</v>
      </c>
      <c r="G65" t="str">
        <f>IF(E65="P",COUNTIF($E$3:$E65,"P"),"")</f>
        <v/>
      </c>
    </row>
    <row r="66" spans="1:7" x14ac:dyDescent="0.2">
      <c r="A66" s="104"/>
      <c r="B66" s="103"/>
      <c r="C66" s="103"/>
      <c r="D66" s="103"/>
      <c r="E66" t="str">
        <f t="shared" si="0"/>
        <v>H</v>
      </c>
      <c r="F66">
        <f>IF(E66="H",COUNTIF($E$3:$E66,"H"),"")</f>
        <v>64</v>
      </c>
      <c r="G66" t="str">
        <f>IF(E66="P",COUNTIF($E$3:$E66,"P"),"")</f>
        <v/>
      </c>
    </row>
    <row r="67" spans="1:7" x14ac:dyDescent="0.2">
      <c r="A67" s="104"/>
      <c r="B67" s="103"/>
      <c r="C67" s="103"/>
      <c r="D67" s="103"/>
      <c r="E67" t="str">
        <f t="shared" si="0"/>
        <v>H</v>
      </c>
      <c r="F67">
        <f>IF(E67="H",COUNTIF($E$3:$E67,"H"),"")</f>
        <v>65</v>
      </c>
      <c r="G67" t="str">
        <f>IF(E67="P",COUNTIF($E$3:$E67,"P"),"")</f>
        <v/>
      </c>
    </row>
    <row r="68" spans="1:7" x14ac:dyDescent="0.2">
      <c r="A68" s="104"/>
      <c r="B68" s="103"/>
      <c r="C68" s="103"/>
      <c r="D68" s="103"/>
      <c r="E68" t="str">
        <f t="shared" ref="E68:E102" si="1">IF(C68="SP","P","H")</f>
        <v>H</v>
      </c>
      <c r="F68">
        <f>IF(E68="H",COUNTIF($E$3:$E68,"H"),"")</f>
        <v>66</v>
      </c>
      <c r="G68" t="str">
        <f>IF(E68="P",COUNTIF($E$3:$E68,"P"),"")</f>
        <v/>
      </c>
    </row>
    <row r="69" spans="1:7" x14ac:dyDescent="0.2">
      <c r="A69" s="104"/>
      <c r="B69" s="103"/>
      <c r="C69" s="103"/>
      <c r="D69" s="103"/>
      <c r="E69" t="str">
        <f t="shared" si="1"/>
        <v>H</v>
      </c>
      <c r="F69">
        <f>IF(E69="H",COUNTIF($E$3:$E69,"H"),"")</f>
        <v>67</v>
      </c>
      <c r="G69" t="str">
        <f>IF(E69="P",COUNTIF($E$3:$E69,"P"),"")</f>
        <v/>
      </c>
    </row>
    <row r="70" spans="1:7" x14ac:dyDescent="0.2">
      <c r="A70" s="104"/>
      <c r="B70" s="103"/>
      <c r="C70" s="103"/>
      <c r="D70" s="103"/>
      <c r="E70" t="str">
        <f t="shared" si="1"/>
        <v>H</v>
      </c>
      <c r="F70">
        <f>IF(E70="H",COUNTIF($E$3:$E70,"H"),"")</f>
        <v>68</v>
      </c>
      <c r="G70" t="str">
        <f>IF(E70="P",COUNTIF($E$3:$E70,"P"),"")</f>
        <v/>
      </c>
    </row>
    <row r="71" spans="1:7" x14ac:dyDescent="0.2">
      <c r="A71" s="104"/>
      <c r="B71" s="103"/>
      <c r="C71" s="103"/>
      <c r="D71" s="103"/>
      <c r="E71" t="str">
        <f t="shared" si="1"/>
        <v>H</v>
      </c>
      <c r="F71">
        <f>IF(E71="H",COUNTIF($E$3:$E71,"H"),"")</f>
        <v>69</v>
      </c>
      <c r="G71" t="str">
        <f>IF(E71="P",COUNTIF($E$3:$E71,"P"),"")</f>
        <v/>
      </c>
    </row>
    <row r="72" spans="1:7" x14ac:dyDescent="0.2">
      <c r="A72" s="104"/>
      <c r="B72" s="103"/>
      <c r="C72" s="103"/>
      <c r="D72" s="103"/>
      <c r="E72" t="str">
        <f t="shared" si="1"/>
        <v>H</v>
      </c>
      <c r="F72">
        <f>IF(E72="H",COUNTIF($E$3:$E72,"H"),"")</f>
        <v>70</v>
      </c>
      <c r="G72" t="str">
        <f>IF(E72="P",COUNTIF($E$3:$E72,"P"),"")</f>
        <v/>
      </c>
    </row>
    <row r="73" spans="1:7" x14ac:dyDescent="0.2">
      <c r="A73" s="104"/>
      <c r="B73" s="103"/>
      <c r="C73" s="103"/>
      <c r="D73" s="103"/>
      <c r="E73" t="str">
        <f t="shared" si="1"/>
        <v>H</v>
      </c>
      <c r="F73">
        <f>IF(E73="H",COUNTIF($E$3:$E73,"H"),"")</f>
        <v>71</v>
      </c>
      <c r="G73" t="str">
        <f>IF(E73="P",COUNTIF($E$3:$E73,"P"),"")</f>
        <v/>
      </c>
    </row>
    <row r="74" spans="1:7" x14ac:dyDescent="0.2">
      <c r="A74" s="104"/>
      <c r="B74" s="103"/>
      <c r="C74" s="103"/>
      <c r="D74" s="103"/>
      <c r="E74" t="str">
        <f t="shared" si="1"/>
        <v>H</v>
      </c>
      <c r="F74">
        <f>IF(E74="H",COUNTIF($E$3:$E74,"H"),"")</f>
        <v>72</v>
      </c>
      <c r="G74" t="str">
        <f>IF(E74="P",COUNTIF($E$3:$E74,"P"),"")</f>
        <v/>
      </c>
    </row>
    <row r="75" spans="1:7" x14ac:dyDescent="0.2">
      <c r="A75" s="104"/>
      <c r="B75" s="103"/>
      <c r="C75" s="103"/>
      <c r="D75" s="103"/>
      <c r="E75" t="str">
        <f t="shared" si="1"/>
        <v>H</v>
      </c>
      <c r="F75">
        <f>IF(E75="H",COUNTIF($E$3:$E75,"H"),"")</f>
        <v>73</v>
      </c>
      <c r="G75" t="str">
        <f>IF(E75="P",COUNTIF($E$3:$E75,"P"),"")</f>
        <v/>
      </c>
    </row>
    <row r="76" spans="1:7" x14ac:dyDescent="0.2">
      <c r="A76" s="104"/>
      <c r="B76" s="103"/>
      <c r="C76" s="103"/>
      <c r="D76" s="103"/>
      <c r="E76" t="str">
        <f t="shared" si="1"/>
        <v>H</v>
      </c>
      <c r="F76">
        <f>IF(E76="H",COUNTIF($E$3:$E76,"H"),"")</f>
        <v>74</v>
      </c>
      <c r="G76" t="str">
        <f>IF(E76="P",COUNTIF($E$3:$E76,"P"),"")</f>
        <v/>
      </c>
    </row>
    <row r="77" spans="1:7" x14ac:dyDescent="0.2">
      <c r="A77" s="104"/>
      <c r="B77" s="103"/>
      <c r="C77" s="103"/>
      <c r="D77" s="103"/>
      <c r="E77" t="str">
        <f t="shared" si="1"/>
        <v>H</v>
      </c>
      <c r="F77">
        <f>IF(E77="H",COUNTIF($E$3:$E77,"H"),"")</f>
        <v>75</v>
      </c>
      <c r="G77" t="str">
        <f>IF(E77="P",COUNTIF($E$3:$E77,"P"),"")</f>
        <v/>
      </c>
    </row>
    <row r="78" spans="1:7" x14ac:dyDescent="0.2">
      <c r="A78" s="104"/>
      <c r="B78" s="103"/>
      <c r="C78" s="103"/>
      <c r="D78" s="103"/>
      <c r="E78" t="str">
        <f t="shared" si="1"/>
        <v>H</v>
      </c>
      <c r="F78">
        <f>IF(E78="H",COUNTIF($E$3:$E78,"H"),"")</f>
        <v>76</v>
      </c>
      <c r="G78" t="str">
        <f>IF(E78="P",COUNTIF($E$3:$E78,"P"),"")</f>
        <v/>
      </c>
    </row>
    <row r="79" spans="1:7" x14ac:dyDescent="0.2">
      <c r="A79" s="104"/>
      <c r="B79" s="103"/>
      <c r="C79" s="103"/>
      <c r="D79" s="103"/>
      <c r="E79" t="str">
        <f t="shared" si="1"/>
        <v>H</v>
      </c>
      <c r="F79">
        <f>IF(E79="H",COUNTIF($E$3:$E79,"H"),"")</f>
        <v>77</v>
      </c>
      <c r="G79" t="str">
        <f>IF(E79="P",COUNTIF($E$3:$E79,"P"),"")</f>
        <v/>
      </c>
    </row>
    <row r="80" spans="1:7" x14ac:dyDescent="0.2">
      <c r="A80" s="104"/>
      <c r="B80" s="103"/>
      <c r="C80" s="103"/>
      <c r="D80" s="103"/>
      <c r="E80" t="str">
        <f t="shared" si="1"/>
        <v>H</v>
      </c>
      <c r="F80">
        <f>IF(E80="H",COUNTIF($E$3:$E80,"H"),"")</f>
        <v>78</v>
      </c>
      <c r="G80" t="str">
        <f>IF(E80="P",COUNTIF($E$3:$E80,"P"),"")</f>
        <v/>
      </c>
    </row>
    <row r="81" spans="1:7" x14ac:dyDescent="0.2">
      <c r="A81" s="104"/>
      <c r="B81" s="103"/>
      <c r="C81" s="103"/>
      <c r="D81" s="103"/>
      <c r="E81" t="str">
        <f t="shared" si="1"/>
        <v>H</v>
      </c>
      <c r="F81">
        <f>IF(E81="H",COUNTIF($E$3:$E81,"H"),"")</f>
        <v>79</v>
      </c>
      <c r="G81" t="str">
        <f>IF(E81="P",COUNTIF($E$3:$E81,"P"),"")</f>
        <v/>
      </c>
    </row>
    <row r="82" spans="1:7" x14ac:dyDescent="0.2">
      <c r="A82" s="104"/>
      <c r="B82" s="103"/>
      <c r="C82" s="103"/>
      <c r="D82" s="103"/>
      <c r="E82" t="str">
        <f t="shared" si="1"/>
        <v>H</v>
      </c>
      <c r="F82">
        <f>IF(E82="H",COUNTIF($E$3:$E82,"H"),"")</f>
        <v>80</v>
      </c>
      <c r="G82" t="str">
        <f>IF(E82="P",COUNTIF($E$3:$E82,"P"),"")</f>
        <v/>
      </c>
    </row>
    <row r="83" spans="1:7" x14ac:dyDescent="0.2">
      <c r="A83" s="104"/>
      <c r="B83" s="103"/>
      <c r="C83" s="103"/>
      <c r="D83" s="103"/>
      <c r="E83" t="str">
        <f t="shared" si="1"/>
        <v>H</v>
      </c>
      <c r="F83">
        <f>IF(E83="H",COUNTIF($E$3:$E83,"H"),"")</f>
        <v>81</v>
      </c>
      <c r="G83" t="str">
        <f>IF(E83="P",COUNTIF($E$3:$E83,"P"),"")</f>
        <v/>
      </c>
    </row>
    <row r="84" spans="1:7" x14ac:dyDescent="0.2">
      <c r="A84" s="104"/>
      <c r="B84" s="103"/>
      <c r="C84" s="103"/>
      <c r="D84" s="103"/>
      <c r="E84" t="str">
        <f t="shared" si="1"/>
        <v>H</v>
      </c>
      <c r="F84">
        <f>IF(E84="H",COUNTIF($E$3:$E84,"H"),"")</f>
        <v>82</v>
      </c>
      <c r="G84" t="str">
        <f>IF(E84="P",COUNTIF($E$3:$E84,"P"),"")</f>
        <v/>
      </c>
    </row>
    <row r="85" spans="1:7" x14ac:dyDescent="0.2">
      <c r="A85" s="104"/>
      <c r="B85" s="103"/>
      <c r="C85" s="103"/>
      <c r="D85" s="103"/>
      <c r="E85" t="str">
        <f t="shared" si="1"/>
        <v>H</v>
      </c>
      <c r="F85">
        <f>IF(E85="H",COUNTIF($E$3:$E85,"H"),"")</f>
        <v>83</v>
      </c>
      <c r="G85" t="str">
        <f>IF(E85="P",COUNTIF($E$3:$E85,"P"),"")</f>
        <v/>
      </c>
    </row>
    <row r="86" spans="1:7" x14ac:dyDescent="0.2">
      <c r="A86" s="104"/>
      <c r="B86" s="103"/>
      <c r="C86" s="103"/>
      <c r="D86" s="103"/>
      <c r="E86" t="str">
        <f t="shared" si="1"/>
        <v>H</v>
      </c>
      <c r="F86">
        <f>IF(E86="H",COUNTIF($E$3:$E86,"H"),"")</f>
        <v>84</v>
      </c>
      <c r="G86" t="str">
        <f>IF(E86="P",COUNTIF($E$3:$E86,"P"),"")</f>
        <v/>
      </c>
    </row>
    <row r="87" spans="1:7" x14ac:dyDescent="0.2">
      <c r="A87" s="104"/>
      <c r="B87" s="103"/>
      <c r="C87" s="103"/>
      <c r="D87" s="103"/>
      <c r="E87" t="str">
        <f t="shared" si="1"/>
        <v>H</v>
      </c>
      <c r="F87">
        <f>IF(E87="H",COUNTIF($E$3:$E87,"H"),"")</f>
        <v>85</v>
      </c>
      <c r="G87" t="str">
        <f>IF(E87="P",COUNTIF($E$3:$E87,"P"),"")</f>
        <v/>
      </c>
    </row>
    <row r="88" spans="1:7" x14ac:dyDescent="0.2">
      <c r="A88" s="104"/>
      <c r="B88" s="103"/>
      <c r="C88" s="103"/>
      <c r="D88" s="103"/>
      <c r="E88" t="str">
        <f t="shared" si="1"/>
        <v>H</v>
      </c>
      <c r="F88">
        <f>IF(E88="H",COUNTIF($E$3:$E88,"H"),"")</f>
        <v>86</v>
      </c>
      <c r="G88" t="str">
        <f>IF(E88="P",COUNTIF($E$3:$E88,"P"),"")</f>
        <v/>
      </c>
    </row>
    <row r="89" spans="1:7" x14ac:dyDescent="0.2">
      <c r="A89" s="104"/>
      <c r="B89" s="103"/>
      <c r="C89" s="103"/>
      <c r="D89" s="103"/>
      <c r="E89" t="str">
        <f t="shared" si="1"/>
        <v>H</v>
      </c>
      <c r="F89">
        <f>IF(E89="H",COUNTIF($E$3:$E89,"H"),"")</f>
        <v>87</v>
      </c>
      <c r="G89" t="str">
        <f>IF(E89="P",COUNTIF($E$3:$E89,"P"),"")</f>
        <v/>
      </c>
    </row>
    <row r="90" spans="1:7" x14ac:dyDescent="0.2">
      <c r="A90" s="104"/>
      <c r="B90" s="103"/>
      <c r="C90" s="103"/>
      <c r="D90" s="103"/>
      <c r="E90" t="str">
        <f t="shared" si="1"/>
        <v>H</v>
      </c>
      <c r="F90">
        <f>IF(E90="H",COUNTIF($E$3:$E90,"H"),"")</f>
        <v>88</v>
      </c>
      <c r="G90" t="str">
        <f>IF(E90="P",COUNTIF($E$3:$E90,"P"),"")</f>
        <v/>
      </c>
    </row>
    <row r="91" spans="1:7" x14ac:dyDescent="0.2">
      <c r="A91" s="104"/>
      <c r="B91" s="103"/>
      <c r="C91" s="103"/>
      <c r="D91" s="103"/>
      <c r="E91" t="str">
        <f t="shared" si="1"/>
        <v>H</v>
      </c>
      <c r="F91">
        <f>IF(E91="H",COUNTIF($E$3:$E91,"H"),"")</f>
        <v>89</v>
      </c>
      <c r="G91" t="str">
        <f>IF(E91="P",COUNTIF($E$3:$E91,"P"),"")</f>
        <v/>
      </c>
    </row>
    <row r="92" spans="1:7" x14ac:dyDescent="0.2">
      <c r="A92" s="104"/>
      <c r="B92" s="103"/>
      <c r="C92" s="103"/>
      <c r="D92" s="103"/>
      <c r="E92" t="str">
        <f t="shared" si="1"/>
        <v>H</v>
      </c>
      <c r="F92">
        <f>IF(E92="H",COUNTIF($E$3:$E92,"H"),"")</f>
        <v>90</v>
      </c>
      <c r="G92" t="str">
        <f>IF(E92="P",COUNTIF($E$3:$E92,"P"),"")</f>
        <v/>
      </c>
    </row>
    <row r="93" spans="1:7" x14ac:dyDescent="0.2">
      <c r="A93" s="104"/>
      <c r="B93" s="103"/>
      <c r="C93" s="103"/>
      <c r="D93" s="103"/>
      <c r="E93" t="str">
        <f t="shared" si="1"/>
        <v>H</v>
      </c>
      <c r="F93">
        <f>IF(E93="H",COUNTIF($E$3:$E93,"H"),"")</f>
        <v>91</v>
      </c>
      <c r="G93" t="str">
        <f>IF(E93="P",COUNTIF($E$3:$E93,"P"),"")</f>
        <v/>
      </c>
    </row>
    <row r="94" spans="1:7" x14ac:dyDescent="0.2">
      <c r="A94" s="104"/>
      <c r="B94" s="103"/>
      <c r="C94" s="103"/>
      <c r="D94" s="103"/>
      <c r="E94" t="str">
        <f t="shared" si="1"/>
        <v>H</v>
      </c>
      <c r="F94">
        <f>IF(E94="H",COUNTIF($E$3:$E94,"H"),"")</f>
        <v>92</v>
      </c>
      <c r="G94" t="str">
        <f>IF(E94="P",COUNTIF($E$3:$E94,"P"),"")</f>
        <v/>
      </c>
    </row>
    <row r="95" spans="1:7" x14ac:dyDescent="0.2">
      <c r="A95" s="104"/>
      <c r="B95" s="103"/>
      <c r="C95" s="103"/>
      <c r="D95" s="103"/>
      <c r="E95" t="str">
        <f t="shared" si="1"/>
        <v>H</v>
      </c>
      <c r="F95">
        <f>IF(E95="H",COUNTIF($E$3:$E95,"H"),"")</f>
        <v>93</v>
      </c>
      <c r="G95" t="str">
        <f>IF(E95="P",COUNTIF($E$3:$E95,"P"),"")</f>
        <v/>
      </c>
    </row>
    <row r="96" spans="1:7" x14ac:dyDescent="0.2">
      <c r="A96" s="104"/>
      <c r="B96" s="103"/>
      <c r="C96" s="103"/>
      <c r="D96" s="103"/>
      <c r="E96" t="str">
        <f t="shared" si="1"/>
        <v>H</v>
      </c>
      <c r="F96">
        <f>IF(E96="H",COUNTIF($E$3:$E96,"H"),"")</f>
        <v>94</v>
      </c>
      <c r="G96" t="str">
        <f>IF(E96="P",COUNTIF($E$3:$E96,"P"),"")</f>
        <v/>
      </c>
    </row>
    <row r="97" spans="1:7" x14ac:dyDescent="0.2">
      <c r="A97" s="104"/>
      <c r="B97" s="103"/>
      <c r="C97" s="103"/>
      <c r="D97" s="103"/>
      <c r="E97" t="str">
        <f t="shared" si="1"/>
        <v>H</v>
      </c>
      <c r="F97">
        <f>IF(E97="H",COUNTIF($E$3:$E97,"H"),"")</f>
        <v>95</v>
      </c>
      <c r="G97" t="str">
        <f>IF(E97="P",COUNTIF($E$3:$E97,"P"),"")</f>
        <v/>
      </c>
    </row>
    <row r="98" spans="1:7" x14ac:dyDescent="0.2">
      <c r="A98" s="104"/>
      <c r="B98" s="103"/>
      <c r="C98" s="103"/>
      <c r="D98" s="103"/>
      <c r="E98" t="str">
        <f t="shared" si="1"/>
        <v>H</v>
      </c>
      <c r="F98">
        <f>IF(E98="H",COUNTIF($E$3:$E98,"H"),"")</f>
        <v>96</v>
      </c>
      <c r="G98" t="str">
        <f>IF(E98="P",COUNTIF($E$3:$E98,"P"),"")</f>
        <v/>
      </c>
    </row>
    <row r="99" spans="1:7" x14ac:dyDescent="0.2">
      <c r="A99" s="104"/>
      <c r="B99" s="103"/>
      <c r="C99" s="103"/>
      <c r="D99" s="103"/>
      <c r="E99" t="str">
        <f t="shared" si="1"/>
        <v>H</v>
      </c>
      <c r="F99">
        <f>IF(E99="H",COUNTIF($E$3:$E99,"H"),"")</f>
        <v>97</v>
      </c>
      <c r="G99" t="str">
        <f>IF(E99="P",COUNTIF($E$3:$E99,"P"),"")</f>
        <v/>
      </c>
    </row>
    <row r="100" spans="1:7" x14ac:dyDescent="0.2">
      <c r="A100" s="104"/>
      <c r="B100" s="103"/>
      <c r="C100" s="103"/>
      <c r="D100" s="103"/>
      <c r="E100" t="str">
        <f t="shared" si="1"/>
        <v>H</v>
      </c>
      <c r="F100">
        <f>IF(E100="H",COUNTIF($E$3:$E100,"H"),"")</f>
        <v>98</v>
      </c>
      <c r="G100" t="str">
        <f>IF(E100="P",COUNTIF($E$3:$E100,"P"),"")</f>
        <v/>
      </c>
    </row>
    <row r="101" spans="1:7" x14ac:dyDescent="0.2">
      <c r="A101" s="104"/>
      <c r="B101" s="103"/>
      <c r="C101" s="103"/>
      <c r="D101" s="103"/>
      <c r="E101" t="str">
        <f t="shared" si="1"/>
        <v>H</v>
      </c>
      <c r="F101">
        <f>IF(E101="H",COUNTIF($E$3:$E101,"H"),"")</f>
        <v>99</v>
      </c>
      <c r="G101" t="str">
        <f>IF(E101="P",COUNTIF($E$3:$E101,"P"),"")</f>
        <v/>
      </c>
    </row>
    <row r="102" spans="1:7" x14ac:dyDescent="0.2">
      <c r="A102" s="104"/>
      <c r="B102" s="103"/>
      <c r="C102" s="103"/>
      <c r="D102" s="103"/>
      <c r="E102" t="str">
        <f t="shared" si="1"/>
        <v>H</v>
      </c>
      <c r="F102">
        <f>IF(E102="H",COUNTIF($E$3:$E102,"H"),"")</f>
        <v>100</v>
      </c>
      <c r="G102" t="str">
        <f>IF(E102="P",COUNTIF($E$3:$E102,"P"),"")</f>
        <v/>
      </c>
    </row>
    <row r="103" spans="1:7" x14ac:dyDescent="0.2">
      <c r="A103" s="104"/>
      <c r="B103" s="125"/>
      <c r="C103" s="125"/>
      <c r="D103" s="125"/>
    </row>
    <row r="104" spans="1:7" x14ac:dyDescent="0.2">
      <c r="F104" t="str">
        <f>IF(E104="H",COUNTIF($E$3:$E104,"H"),"")</f>
        <v/>
      </c>
      <c r="G104" t="str">
        <f>IF(E104="P",COUNTIF($E$3:$E104,"P"),"")</f>
        <v/>
      </c>
    </row>
    <row r="105" spans="1:7" x14ac:dyDescent="0.2">
      <c r="F105" t="str">
        <f>IF(E105="H",COUNTIF($E$3:$E105,"H"),"")</f>
        <v/>
      </c>
      <c r="G105" t="str">
        <f>IF(E105="P",COUNTIF($E$3:$E105,"P"),"")</f>
        <v/>
      </c>
    </row>
    <row r="106" spans="1:7" x14ac:dyDescent="0.2">
      <c r="F106" t="str">
        <f>IF(E106="H",COUNTIF($E$3:$E106,"H"),"")</f>
        <v/>
      </c>
      <c r="G106" t="str">
        <f>IF(E106="P",COUNTIF($E$3:$E106,"P"),"")</f>
        <v/>
      </c>
    </row>
    <row r="107" spans="1:7" x14ac:dyDescent="0.2">
      <c r="F107" t="str">
        <f>IF(E107="H",COUNTIF($D$3:$D107,"H"),"")</f>
        <v/>
      </c>
      <c r="G107" t="str">
        <f>IF(E107="P",COUNTIF($D$3:$D107,"P"),"")</f>
        <v/>
      </c>
    </row>
    <row r="108" spans="1:7" x14ac:dyDescent="0.2">
      <c r="F108" t="str">
        <f>IF(E108="H",COUNTIF($D$3:$D108,"H"),"")</f>
        <v/>
      </c>
      <c r="G108" t="str">
        <f>IF(E108="P",COUNTIF($D$3:$D108,"P"),"")</f>
        <v/>
      </c>
    </row>
    <row r="109" spans="1:7" x14ac:dyDescent="0.2">
      <c r="F109" t="str">
        <f>IF(E109="H",COUNTIF($D$3:$D109,"H"),"")</f>
        <v/>
      </c>
      <c r="G109" t="str">
        <f>IF(E109="P",COUNTIF($D$3:$D109,"P"),"")</f>
        <v/>
      </c>
    </row>
    <row r="110" spans="1:7" x14ac:dyDescent="0.2">
      <c r="F110" t="str">
        <f>IF(E110="H",COUNTIF($D$3:$D110,"H"),"")</f>
        <v/>
      </c>
      <c r="G110" t="str">
        <f>IF(E110="P",COUNTIF($D$3:$D110,"P"),"")</f>
        <v/>
      </c>
    </row>
    <row r="111" spans="1:7" x14ac:dyDescent="0.2">
      <c r="F111" t="str">
        <f>IF(E111="H",COUNTIF($D$3:$D111,"H"),"")</f>
        <v/>
      </c>
      <c r="G111" t="str">
        <f>IF(E111="P",COUNTIF($D$3:$D111,"P"),"")</f>
        <v/>
      </c>
    </row>
  </sheetData>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2:X572"/>
  <sheetViews>
    <sheetView workbookViewId="0"/>
    <sheetView workbookViewId="1"/>
  </sheetViews>
  <sheetFormatPr defaultColWidth="8.85546875" defaultRowHeight="12.75" x14ac:dyDescent="0.2"/>
  <cols>
    <col min="1" max="1" width="2" bestFit="1" customWidth="1"/>
    <col min="2" max="2" width="20.5703125" bestFit="1" customWidth="1"/>
    <col min="3" max="3" width="5.5703125" customWidth="1"/>
    <col min="4" max="4" width="13.140625" bestFit="1" customWidth="1"/>
    <col min="5" max="5" width="16" bestFit="1" customWidth="1"/>
    <col min="6" max="6" width="3" bestFit="1" customWidth="1"/>
    <col min="7" max="8" width="4" bestFit="1" customWidth="1"/>
    <col min="9" max="9" width="3.5703125" customWidth="1"/>
    <col min="10" max="10" width="4" bestFit="1" customWidth="1"/>
    <col min="11" max="11" width="3.5703125" customWidth="1"/>
    <col min="12" max="12" width="6" bestFit="1" customWidth="1"/>
    <col min="13" max="13" width="4" bestFit="1" customWidth="1"/>
    <col min="14" max="14" width="3" bestFit="1" customWidth="1"/>
    <col min="15" max="15" width="3.5703125" bestFit="1" customWidth="1"/>
    <col min="16" max="16" width="5" bestFit="1" customWidth="1"/>
    <col min="17" max="17" width="5.85546875" customWidth="1"/>
    <col min="18" max="18" width="4" bestFit="1" customWidth="1"/>
    <col min="19" max="19" width="2.42578125" customWidth="1"/>
    <col min="22" max="22" width="10.28515625" bestFit="1" customWidth="1"/>
    <col min="24" max="24" width="19.5703125" bestFit="1" customWidth="1"/>
  </cols>
  <sheetData>
    <row r="2" spans="1:24" x14ac:dyDescent="0.2">
      <c r="A2" t="s">
        <v>23</v>
      </c>
      <c r="B2" t="s">
        <v>85</v>
      </c>
      <c r="C2" t="s">
        <v>88</v>
      </c>
      <c r="D2" t="s">
        <v>142</v>
      </c>
      <c r="E2" t="s">
        <v>679</v>
      </c>
      <c r="F2" t="s">
        <v>144</v>
      </c>
      <c r="G2" t="s">
        <v>82</v>
      </c>
      <c r="H2" t="s">
        <v>89</v>
      </c>
      <c r="I2" t="s">
        <v>90</v>
      </c>
      <c r="J2" t="s">
        <v>91</v>
      </c>
      <c r="K2" t="s">
        <v>92</v>
      </c>
      <c r="L2" t="s">
        <v>93</v>
      </c>
      <c r="M2" t="s">
        <v>102</v>
      </c>
      <c r="N2" t="s">
        <v>105</v>
      </c>
      <c r="O2" t="s">
        <v>145</v>
      </c>
      <c r="P2" t="s">
        <v>103</v>
      </c>
      <c r="Q2" t="s">
        <v>104</v>
      </c>
      <c r="R2" t="s">
        <v>107</v>
      </c>
      <c r="T2" t="s">
        <v>3</v>
      </c>
      <c r="U2" t="s">
        <v>343</v>
      </c>
      <c r="V2" t="s">
        <v>341</v>
      </c>
      <c r="W2" t="s">
        <v>342</v>
      </c>
      <c r="X2" t="s">
        <v>85</v>
      </c>
    </row>
    <row r="3" spans="1:24" x14ac:dyDescent="0.2">
      <c r="B3" t="s">
        <v>146</v>
      </c>
      <c r="C3" t="s">
        <v>123</v>
      </c>
      <c r="D3" t="s">
        <v>114</v>
      </c>
      <c r="E3" t="s">
        <v>114</v>
      </c>
      <c r="F3">
        <v>48</v>
      </c>
      <c r="G3">
        <v>517</v>
      </c>
      <c r="H3">
        <v>108</v>
      </c>
      <c r="I3">
        <v>37</v>
      </c>
      <c r="J3">
        <v>111</v>
      </c>
      <c r="K3">
        <v>17</v>
      </c>
      <c r="L3">
        <v>0.30499999999999999</v>
      </c>
      <c r="T3">
        <f t="shared" ref="T3:T66" si="0">A3</f>
        <v>0</v>
      </c>
      <c r="U3" t="str">
        <f t="shared" ref="U3:U66" si="1">IF(D3="SP","P",IF(D3="RP","P",IF(D3=0,"","H")))</f>
        <v>H</v>
      </c>
      <c r="V3">
        <f>IF(U3="H",COUNTIF($U$3:$U$437,"H")-COUNTIF(U4:U$437,"H"),"")</f>
        <v>1</v>
      </c>
      <c r="W3" t="str">
        <f>IF(U3="P",COUNTIF($U$3:$U$437,"P")-COUNTIF(U4:U$437,"P"),"")</f>
        <v/>
      </c>
      <c r="X3" t="str">
        <f t="shared" ref="X3:X66" si="2">B3</f>
        <v>Mike Trout</v>
      </c>
    </row>
    <row r="4" spans="1:24" x14ac:dyDescent="0.2">
      <c r="B4" t="s">
        <v>348</v>
      </c>
      <c r="C4" t="s">
        <v>137</v>
      </c>
      <c r="D4" t="s">
        <v>114</v>
      </c>
      <c r="E4" t="s">
        <v>114</v>
      </c>
      <c r="F4">
        <v>47</v>
      </c>
      <c r="G4">
        <v>581</v>
      </c>
      <c r="H4">
        <v>114</v>
      </c>
      <c r="I4">
        <v>28</v>
      </c>
      <c r="J4">
        <v>91</v>
      </c>
      <c r="K4">
        <v>27</v>
      </c>
      <c r="L4">
        <v>0.317</v>
      </c>
      <c r="T4">
        <f t="shared" si="0"/>
        <v>0</v>
      </c>
      <c r="U4" t="str">
        <f t="shared" si="1"/>
        <v>H</v>
      </c>
      <c r="V4">
        <f>IF(U4="H",COUNTIF($U$3:$U$437,"H")-COUNTIF(U5:U$437,"H"),"")</f>
        <v>2</v>
      </c>
      <c r="W4" t="str">
        <f>IF(U4="P",COUNTIF($U$3:$U$437,"P")-COUNTIF(U5:U$437,"P"),"")</f>
        <v/>
      </c>
      <c r="X4" t="str">
        <f t="shared" si="2"/>
        <v>Mookie Betts</v>
      </c>
    </row>
    <row r="5" spans="1:24" x14ac:dyDescent="0.2">
      <c r="B5" t="s">
        <v>281</v>
      </c>
      <c r="C5" t="s">
        <v>113</v>
      </c>
      <c r="D5" t="s">
        <v>114</v>
      </c>
      <c r="E5" t="s">
        <v>114</v>
      </c>
      <c r="F5">
        <v>38</v>
      </c>
      <c r="G5">
        <v>589</v>
      </c>
      <c r="H5">
        <v>103</v>
      </c>
      <c r="I5">
        <v>28</v>
      </c>
      <c r="J5">
        <v>111</v>
      </c>
      <c r="K5">
        <v>21</v>
      </c>
      <c r="L5">
        <v>0.30599999999999999</v>
      </c>
      <c r="T5">
        <f t="shared" si="0"/>
        <v>0</v>
      </c>
      <c r="U5" t="str">
        <f t="shared" si="1"/>
        <v>H</v>
      </c>
      <c r="V5">
        <f>IF(U5="H",COUNTIF($U$3:$U$437,"H")-COUNTIF(U6:U$437,"H"),"")</f>
        <v>3</v>
      </c>
      <c r="W5" t="str">
        <f>IF(U5="P",COUNTIF($U$3:$U$437,"P")-COUNTIF(U6:U$437,"P"),"")</f>
        <v/>
      </c>
      <c r="X5" t="str">
        <f t="shared" si="2"/>
        <v>Christian Yelich</v>
      </c>
    </row>
    <row r="6" spans="1:24" x14ac:dyDescent="0.2">
      <c r="B6" t="s">
        <v>3696</v>
      </c>
      <c r="C6" t="s">
        <v>135</v>
      </c>
      <c r="D6" t="s">
        <v>114</v>
      </c>
      <c r="E6" t="s">
        <v>114</v>
      </c>
      <c r="F6">
        <v>37</v>
      </c>
      <c r="G6">
        <v>578</v>
      </c>
      <c r="H6">
        <v>104</v>
      </c>
      <c r="I6">
        <v>30</v>
      </c>
      <c r="J6">
        <v>77</v>
      </c>
      <c r="K6">
        <v>27</v>
      </c>
      <c r="L6">
        <v>0.28199999999999997</v>
      </c>
      <c r="T6">
        <f t="shared" si="0"/>
        <v>0</v>
      </c>
      <c r="U6" t="str">
        <f t="shared" si="1"/>
        <v>H</v>
      </c>
      <c r="V6">
        <f>IF(U6="H",COUNTIF($U$3:$U$437,"H")-COUNTIF(U7:U$437,"H"),"")</f>
        <v>4</v>
      </c>
      <c r="W6" t="str">
        <f>IF(U6="P",COUNTIF($U$3:$U$437,"P")-COUNTIF(U7:U$437,"P"),"")</f>
        <v/>
      </c>
      <c r="X6" t="str">
        <f t="shared" si="2"/>
        <v>Ronald Acuna Jr.</v>
      </c>
    </row>
    <row r="7" spans="1:24" x14ac:dyDescent="0.2">
      <c r="B7" t="s">
        <v>479</v>
      </c>
      <c r="C7" t="s">
        <v>714</v>
      </c>
      <c r="D7" t="s">
        <v>110</v>
      </c>
      <c r="E7" t="s">
        <v>110</v>
      </c>
      <c r="F7">
        <v>37</v>
      </c>
      <c r="G7">
        <v>603</v>
      </c>
      <c r="H7">
        <v>105</v>
      </c>
      <c r="I7">
        <v>20</v>
      </c>
      <c r="J7">
        <v>71</v>
      </c>
      <c r="K7">
        <v>41</v>
      </c>
      <c r="L7">
        <v>0.29199999999999998</v>
      </c>
      <c r="T7">
        <f t="shared" si="0"/>
        <v>0</v>
      </c>
      <c r="U7" t="str">
        <f t="shared" si="1"/>
        <v>H</v>
      </c>
      <c r="V7">
        <f>IF(U7="H",COUNTIF($U$3:$U$437,"H")-COUNTIF(U8:U$437,"H"),"")</f>
        <v>5</v>
      </c>
      <c r="W7" t="str">
        <f>IF(U7="P",COUNTIF($U$3:$U$437,"P")-COUNTIF(U8:U$437,"P"),"")</f>
        <v/>
      </c>
      <c r="X7" t="str">
        <f t="shared" si="2"/>
        <v>Trea Turner</v>
      </c>
    </row>
    <row r="8" spans="1:24" x14ac:dyDescent="0.2">
      <c r="B8" t="s">
        <v>362</v>
      </c>
      <c r="C8" t="s">
        <v>716</v>
      </c>
      <c r="D8" t="s">
        <v>1000</v>
      </c>
      <c r="E8" t="s">
        <v>1000</v>
      </c>
      <c r="F8">
        <v>35</v>
      </c>
      <c r="G8">
        <v>590</v>
      </c>
      <c r="H8">
        <v>102</v>
      </c>
      <c r="I8">
        <v>35</v>
      </c>
      <c r="J8">
        <v>109</v>
      </c>
      <c r="K8">
        <v>18</v>
      </c>
      <c r="L8">
        <v>0.28100000000000003</v>
      </c>
      <c r="T8">
        <f t="shared" si="0"/>
        <v>0</v>
      </c>
      <c r="U8" t="str">
        <f t="shared" si="1"/>
        <v>H</v>
      </c>
      <c r="V8">
        <f>IF(U8="H",COUNTIF($U$3:$U$437,"H")-COUNTIF(U9:U$437,"H"),"")</f>
        <v>6</v>
      </c>
      <c r="W8" t="str">
        <f>IF(U8="P",COUNTIF($U$3:$U$437,"P")-COUNTIF(U9:U$437,"P"),"")</f>
        <v/>
      </c>
      <c r="X8" t="str">
        <f t="shared" si="2"/>
        <v>Javier Baez</v>
      </c>
    </row>
    <row r="9" spans="1:24" x14ac:dyDescent="0.2">
      <c r="B9" t="s">
        <v>770</v>
      </c>
      <c r="C9" t="s">
        <v>134</v>
      </c>
      <c r="D9" t="s">
        <v>1025</v>
      </c>
      <c r="E9" t="s">
        <v>1025</v>
      </c>
      <c r="F9">
        <v>35</v>
      </c>
      <c r="G9">
        <v>589</v>
      </c>
      <c r="H9">
        <v>101</v>
      </c>
      <c r="I9">
        <v>33</v>
      </c>
      <c r="J9">
        <v>107</v>
      </c>
      <c r="K9">
        <v>12</v>
      </c>
      <c r="L9">
        <v>0.28799999999999998</v>
      </c>
      <c r="T9">
        <f t="shared" si="0"/>
        <v>0</v>
      </c>
      <c r="U9" t="str">
        <f t="shared" si="1"/>
        <v>H</v>
      </c>
      <c r="V9">
        <f>IF(U9="H",COUNTIF($U$3:$U$437,"H")-COUNTIF(U10:U$437,"H"),"")</f>
        <v>7</v>
      </c>
      <c r="W9" t="str">
        <f>IF(U9="P",COUNTIF($U$3:$U$437,"P")-COUNTIF(U10:U$437,"P"),"")</f>
        <v/>
      </c>
      <c r="X9" t="str">
        <f t="shared" si="2"/>
        <v>Alex Bregman</v>
      </c>
    </row>
    <row r="10" spans="1:24" x14ac:dyDescent="0.2">
      <c r="B10" t="s">
        <v>232</v>
      </c>
      <c r="C10" t="s">
        <v>120</v>
      </c>
      <c r="D10" t="s">
        <v>116</v>
      </c>
      <c r="E10" t="s">
        <v>116</v>
      </c>
      <c r="F10">
        <v>34</v>
      </c>
      <c r="G10">
        <v>595</v>
      </c>
      <c r="H10">
        <v>97</v>
      </c>
      <c r="I10">
        <v>35</v>
      </c>
      <c r="J10">
        <v>112</v>
      </c>
      <c r="K10">
        <v>2</v>
      </c>
      <c r="L10">
        <v>0.28399999999999997</v>
      </c>
      <c r="T10">
        <f t="shared" si="0"/>
        <v>0</v>
      </c>
      <c r="U10" t="str">
        <f t="shared" si="1"/>
        <v>H</v>
      </c>
      <c r="V10">
        <f>IF(U10="H",COUNTIF($U$3:$U$437,"H")-COUNTIF(U11:U$437,"H"),"")</f>
        <v>8</v>
      </c>
      <c r="W10" t="str">
        <f>IF(U10="P",COUNTIF($U$3:$U$437,"P")-COUNTIF(U11:U$437,"P"),"")</f>
        <v/>
      </c>
      <c r="X10" t="str">
        <f t="shared" si="2"/>
        <v>Nolan Arenado</v>
      </c>
    </row>
    <row r="11" spans="1:24" x14ac:dyDescent="0.2">
      <c r="B11" t="s">
        <v>241</v>
      </c>
      <c r="C11" t="s">
        <v>141</v>
      </c>
      <c r="D11" t="s">
        <v>110</v>
      </c>
      <c r="E11" t="s">
        <v>1025</v>
      </c>
      <c r="F11">
        <v>32</v>
      </c>
      <c r="G11">
        <v>602</v>
      </c>
      <c r="H11">
        <v>96</v>
      </c>
      <c r="I11">
        <v>34</v>
      </c>
      <c r="J11">
        <v>102</v>
      </c>
      <c r="K11">
        <v>12</v>
      </c>
      <c r="L11">
        <v>0.28100000000000003</v>
      </c>
      <c r="T11">
        <f t="shared" si="0"/>
        <v>0</v>
      </c>
      <c r="U11" t="str">
        <f t="shared" si="1"/>
        <v>H</v>
      </c>
      <c r="V11">
        <f>IF(U11="H",COUNTIF($U$3:$U$437,"H")-COUNTIF(U12:U$437,"H"),"")</f>
        <v>9</v>
      </c>
      <c r="W11" t="str">
        <f>IF(U11="P",COUNTIF($U$3:$U$437,"P")-COUNTIF(U12:U$437,"P"),"")</f>
        <v/>
      </c>
      <c r="X11" t="str">
        <f t="shared" si="2"/>
        <v>Manny Machado</v>
      </c>
    </row>
    <row r="12" spans="1:24" x14ac:dyDescent="0.2">
      <c r="B12" t="s">
        <v>403</v>
      </c>
      <c r="C12" t="s">
        <v>131</v>
      </c>
      <c r="D12" t="s">
        <v>110</v>
      </c>
      <c r="E12" t="s">
        <v>110</v>
      </c>
      <c r="F12">
        <v>32</v>
      </c>
      <c r="G12">
        <v>525</v>
      </c>
      <c r="H12">
        <v>89</v>
      </c>
      <c r="I12">
        <v>28</v>
      </c>
      <c r="J12">
        <v>91</v>
      </c>
      <c r="K12">
        <v>18</v>
      </c>
      <c r="L12">
        <v>0.28199999999999997</v>
      </c>
      <c r="T12">
        <f t="shared" si="0"/>
        <v>0</v>
      </c>
      <c r="U12" t="str">
        <f t="shared" si="1"/>
        <v>H</v>
      </c>
      <c r="V12">
        <f>IF(U12="H",COUNTIF($U$3:$U$437,"H")-COUNTIF(U13:U$437,"H"),"")</f>
        <v>10</v>
      </c>
      <c r="W12" t="str">
        <f>IF(U12="P",COUNTIF($U$3:$U$437,"P")-COUNTIF(U13:U$437,"P"),"")</f>
        <v/>
      </c>
      <c r="X12" t="str">
        <f t="shared" si="2"/>
        <v>Francisco Lindor</v>
      </c>
    </row>
    <row r="13" spans="1:24" x14ac:dyDescent="0.2">
      <c r="B13" t="s">
        <v>154</v>
      </c>
      <c r="C13" t="s">
        <v>139</v>
      </c>
      <c r="D13" t="s">
        <v>114</v>
      </c>
      <c r="E13" t="s">
        <v>114</v>
      </c>
      <c r="F13">
        <v>32</v>
      </c>
      <c r="G13">
        <v>527</v>
      </c>
      <c r="H13">
        <v>97</v>
      </c>
      <c r="I13">
        <v>35</v>
      </c>
      <c r="J13">
        <v>112</v>
      </c>
      <c r="K13">
        <v>14</v>
      </c>
      <c r="L13">
        <v>0.26100000000000001</v>
      </c>
      <c r="T13">
        <f t="shared" si="0"/>
        <v>0</v>
      </c>
      <c r="U13" t="str">
        <f t="shared" si="1"/>
        <v>H</v>
      </c>
      <c r="V13">
        <f>IF(U13="H",COUNTIF($U$3:$U$437,"H")-COUNTIF(U14:U$437,"H"),"")</f>
        <v>11</v>
      </c>
      <c r="W13" t="str">
        <f>IF(U13="P",COUNTIF($U$3:$U$437,"P")-COUNTIF(U14:U$437,"P"),"")</f>
        <v/>
      </c>
      <c r="X13" t="str">
        <f t="shared" si="2"/>
        <v>Bryce Harper</v>
      </c>
    </row>
    <row r="14" spans="1:24" x14ac:dyDescent="0.2">
      <c r="B14" t="s">
        <v>365</v>
      </c>
      <c r="C14" t="s">
        <v>131</v>
      </c>
      <c r="D14" t="s">
        <v>116</v>
      </c>
      <c r="E14" t="s">
        <v>116</v>
      </c>
      <c r="F14">
        <v>31</v>
      </c>
      <c r="G14">
        <v>582</v>
      </c>
      <c r="H14">
        <v>104</v>
      </c>
      <c r="I14">
        <v>25</v>
      </c>
      <c r="J14">
        <v>82</v>
      </c>
      <c r="K14">
        <v>24</v>
      </c>
      <c r="L14">
        <v>0.28799999999999998</v>
      </c>
      <c r="T14">
        <f t="shared" si="0"/>
        <v>0</v>
      </c>
      <c r="U14" t="str">
        <f t="shared" si="1"/>
        <v>H</v>
      </c>
      <c r="V14">
        <f>IF(U14="H",COUNTIF($U$3:$U$437,"H")-COUNTIF(U15:U$437,"H"),"")</f>
        <v>12</v>
      </c>
      <c r="W14" t="str">
        <f>IF(U14="P",COUNTIF($U$3:$U$437,"P")-COUNTIF(U15:U$437,"P"),"")</f>
        <v/>
      </c>
      <c r="X14" t="str">
        <f t="shared" si="2"/>
        <v>Jose Ramirez</v>
      </c>
    </row>
    <row r="15" spans="1:24" x14ac:dyDescent="0.2">
      <c r="B15" t="s">
        <v>355</v>
      </c>
      <c r="C15" t="s">
        <v>137</v>
      </c>
      <c r="D15" t="s">
        <v>114</v>
      </c>
      <c r="E15" t="s">
        <v>114</v>
      </c>
      <c r="F15">
        <v>31</v>
      </c>
      <c r="G15">
        <v>512</v>
      </c>
      <c r="H15">
        <v>96</v>
      </c>
      <c r="I15">
        <v>34</v>
      </c>
      <c r="J15">
        <v>105</v>
      </c>
      <c r="K15">
        <v>4</v>
      </c>
      <c r="L15">
        <v>0.307</v>
      </c>
      <c r="T15">
        <f t="shared" si="0"/>
        <v>0</v>
      </c>
      <c r="U15" t="str">
        <f t="shared" si="1"/>
        <v>H</v>
      </c>
      <c r="V15">
        <f>IF(U15="H",COUNTIF($U$3:$U$437,"H")-COUNTIF(U16:U$437,"H"),"")</f>
        <v>13</v>
      </c>
      <c r="W15" t="str">
        <f>IF(U15="P",COUNTIF($U$3:$U$437,"P")-COUNTIF(U16:U$437,"P"),"")</f>
        <v/>
      </c>
      <c r="X15" t="str">
        <f t="shared" si="2"/>
        <v>J.D. Martinez</v>
      </c>
    </row>
    <row r="16" spans="1:24" x14ac:dyDescent="0.2">
      <c r="B16" t="s">
        <v>165</v>
      </c>
      <c r="C16" t="s">
        <v>719</v>
      </c>
      <c r="D16" t="s">
        <v>114</v>
      </c>
      <c r="E16" t="s">
        <v>114</v>
      </c>
      <c r="F16">
        <v>30</v>
      </c>
      <c r="G16">
        <v>567</v>
      </c>
      <c r="H16">
        <v>95</v>
      </c>
      <c r="I16">
        <v>43</v>
      </c>
      <c r="J16">
        <v>110</v>
      </c>
      <c r="K16">
        <v>4</v>
      </c>
      <c r="L16">
        <v>0.26200000000000001</v>
      </c>
      <c r="T16">
        <f t="shared" si="0"/>
        <v>0</v>
      </c>
      <c r="U16" t="str">
        <f t="shared" si="1"/>
        <v>H</v>
      </c>
      <c r="V16">
        <f>IF(U16="H",COUNTIF($U$3:$U$437,"H")-COUNTIF(U17:U$437,"H"),"")</f>
        <v>14</v>
      </c>
      <c r="W16" t="str">
        <f>IF(U16="P",COUNTIF($U$3:$U$437,"P")-COUNTIF(U17:U$437,"P"),"")</f>
        <v/>
      </c>
      <c r="X16" t="str">
        <f t="shared" si="2"/>
        <v>Giancarlo Stanton</v>
      </c>
    </row>
    <row r="17" spans="2:24" x14ac:dyDescent="0.2">
      <c r="B17" t="s">
        <v>507</v>
      </c>
      <c r="C17" t="s">
        <v>120</v>
      </c>
      <c r="D17" t="s">
        <v>110</v>
      </c>
      <c r="E17" t="s">
        <v>110</v>
      </c>
      <c r="F17">
        <v>29</v>
      </c>
      <c r="G17">
        <v>582</v>
      </c>
      <c r="H17">
        <v>90</v>
      </c>
      <c r="I17">
        <v>34</v>
      </c>
      <c r="J17">
        <v>105</v>
      </c>
      <c r="K17">
        <v>17</v>
      </c>
      <c r="L17">
        <v>0.27600000000000002</v>
      </c>
      <c r="T17">
        <f t="shared" si="0"/>
        <v>0</v>
      </c>
      <c r="U17" t="str">
        <f t="shared" si="1"/>
        <v>H</v>
      </c>
      <c r="V17">
        <f>IF(U17="H",COUNTIF($U$3:$U$437,"H")-COUNTIF(U18:U$437,"H"),"")</f>
        <v>15</v>
      </c>
      <c r="W17" t="str">
        <f>IF(U17="P",COUNTIF($U$3:$U$437,"P")-COUNTIF(U18:U$437,"P"),"")</f>
        <v/>
      </c>
      <c r="X17" t="str">
        <f t="shared" si="2"/>
        <v>Trevor Story</v>
      </c>
    </row>
    <row r="18" spans="2:24" x14ac:dyDescent="0.2">
      <c r="B18" t="s">
        <v>540</v>
      </c>
      <c r="C18" t="s">
        <v>719</v>
      </c>
      <c r="D18" t="s">
        <v>114</v>
      </c>
      <c r="E18" t="s">
        <v>114</v>
      </c>
      <c r="F18">
        <v>29</v>
      </c>
      <c r="G18">
        <v>529</v>
      </c>
      <c r="H18">
        <v>103</v>
      </c>
      <c r="I18">
        <v>39</v>
      </c>
      <c r="J18">
        <v>93</v>
      </c>
      <c r="K18">
        <v>7</v>
      </c>
      <c r="L18">
        <v>0.26700000000000002</v>
      </c>
      <c r="T18">
        <f t="shared" si="0"/>
        <v>0</v>
      </c>
      <c r="U18" t="str">
        <f t="shared" si="1"/>
        <v>H</v>
      </c>
      <c r="V18">
        <f>IF(U18="H",COUNTIF($U$3:$U$437,"H")-COUNTIF(U19:U$437,"H"),"")</f>
        <v>16</v>
      </c>
      <c r="W18" t="str">
        <f>IF(U18="P",COUNTIF($U$3:$U$437,"P")-COUNTIF(U19:U$437,"P"),"")</f>
        <v/>
      </c>
      <c r="X18" t="str">
        <f t="shared" si="2"/>
        <v>Aaron Judge</v>
      </c>
    </row>
    <row r="19" spans="2:24" x14ac:dyDescent="0.2">
      <c r="B19" t="s">
        <v>148</v>
      </c>
      <c r="C19" t="s">
        <v>132</v>
      </c>
      <c r="D19" t="s">
        <v>112</v>
      </c>
      <c r="E19" t="s">
        <v>112</v>
      </c>
      <c r="F19">
        <v>29</v>
      </c>
      <c r="G19">
        <v>574</v>
      </c>
      <c r="H19">
        <v>102</v>
      </c>
      <c r="I19">
        <v>30</v>
      </c>
      <c r="J19">
        <v>105</v>
      </c>
      <c r="K19">
        <v>8</v>
      </c>
      <c r="L19">
        <v>0.28399999999999997</v>
      </c>
      <c r="T19">
        <f t="shared" si="0"/>
        <v>0</v>
      </c>
      <c r="U19" t="str">
        <f t="shared" si="1"/>
        <v>H</v>
      </c>
      <c r="V19">
        <f>IF(U19="H",COUNTIF($U$3:$U$437,"H")-COUNTIF(U20:U$437,"H"),"")</f>
        <v>17</v>
      </c>
      <c r="W19" t="str">
        <f>IF(U19="P",COUNTIF($U$3:$U$437,"P")-COUNTIF(U20:U$437,"P"),"")</f>
        <v/>
      </c>
      <c r="X19" t="str">
        <f t="shared" si="2"/>
        <v>Paul Goldschmidt</v>
      </c>
    </row>
    <row r="20" spans="2:24" x14ac:dyDescent="0.2">
      <c r="B20" t="s">
        <v>166</v>
      </c>
      <c r="C20" t="s">
        <v>135</v>
      </c>
      <c r="D20" t="s">
        <v>112</v>
      </c>
      <c r="E20" t="s">
        <v>112</v>
      </c>
      <c r="F20">
        <v>29</v>
      </c>
      <c r="G20">
        <v>582</v>
      </c>
      <c r="H20">
        <v>101</v>
      </c>
      <c r="I20">
        <v>27</v>
      </c>
      <c r="J20">
        <v>103</v>
      </c>
      <c r="K20">
        <v>7</v>
      </c>
      <c r="L20">
        <v>0.30299999999999999</v>
      </c>
      <c r="T20">
        <f t="shared" si="0"/>
        <v>0</v>
      </c>
      <c r="U20" t="str">
        <f t="shared" si="1"/>
        <v>H</v>
      </c>
      <c r="V20">
        <f>IF(U20="H",COUNTIF($U$3:$U$437,"H")-COUNTIF(U21:U$437,"H"),"")</f>
        <v>18</v>
      </c>
      <c r="W20" t="str">
        <f>IF(U20="P",COUNTIF($U$3:$U$437,"P")-COUNTIF(U21:U$437,"P"),"")</f>
        <v/>
      </c>
      <c r="X20" t="str">
        <f t="shared" si="2"/>
        <v>Freddie Freeman</v>
      </c>
    </row>
    <row r="21" spans="2:24" x14ac:dyDescent="0.2">
      <c r="B21" t="s">
        <v>171</v>
      </c>
      <c r="C21" t="s">
        <v>714</v>
      </c>
      <c r="D21" t="s">
        <v>111</v>
      </c>
      <c r="E21" t="s">
        <v>111</v>
      </c>
      <c r="F21">
        <v>29</v>
      </c>
      <c r="M21">
        <v>212</v>
      </c>
      <c r="N21">
        <v>17</v>
      </c>
      <c r="O21">
        <v>0</v>
      </c>
      <c r="P21">
        <v>2.58</v>
      </c>
      <c r="Q21">
        <v>0.93</v>
      </c>
      <c r="R21">
        <v>285</v>
      </c>
      <c r="T21">
        <f t="shared" si="0"/>
        <v>0</v>
      </c>
      <c r="U21" t="str">
        <f t="shared" si="1"/>
        <v>P</v>
      </c>
      <c r="V21" t="str">
        <f>IF(U21="H",COUNTIF($U$3:$U$437,"H")-COUNTIF(U22:U$437,"H"),"")</f>
        <v/>
      </c>
      <c r="W21">
        <f>IF(U21="P",COUNTIF($U$3:$U$437,"P")-COUNTIF(U22:U$437,"P"),"")</f>
        <v>1</v>
      </c>
      <c r="X21" t="str">
        <f t="shared" si="2"/>
        <v>Max Scherzer</v>
      </c>
    </row>
    <row r="22" spans="2:24" x14ac:dyDescent="0.2">
      <c r="B22" t="s">
        <v>3425</v>
      </c>
      <c r="C22" t="s">
        <v>133</v>
      </c>
      <c r="D22" t="s">
        <v>110</v>
      </c>
      <c r="E22" t="s">
        <v>429</v>
      </c>
      <c r="F22">
        <v>28</v>
      </c>
      <c r="G22">
        <v>594</v>
      </c>
      <c r="H22">
        <v>81</v>
      </c>
      <c r="I22">
        <v>20</v>
      </c>
      <c r="J22">
        <v>90</v>
      </c>
      <c r="K22">
        <v>40</v>
      </c>
      <c r="L22">
        <v>0.249</v>
      </c>
      <c r="T22">
        <f t="shared" si="0"/>
        <v>0</v>
      </c>
      <c r="U22" t="str">
        <f t="shared" si="1"/>
        <v>H</v>
      </c>
      <c r="V22">
        <f>IF(U22="H",COUNTIF($U$3:$U$437,"H")-COUNTIF(U23:U$437,"H"),"")</f>
        <v>19</v>
      </c>
      <c r="W22" t="str">
        <f>IF(U22="P",COUNTIF($U$3:$U$437,"P")-COUNTIF(U23:U$437,"P"),"")</f>
        <v/>
      </c>
      <c r="X22" t="str">
        <f t="shared" si="2"/>
        <v>Adalberto Mondesi</v>
      </c>
    </row>
    <row r="23" spans="2:24" x14ac:dyDescent="0.2">
      <c r="B23" t="s">
        <v>210</v>
      </c>
      <c r="C23" t="s">
        <v>134</v>
      </c>
      <c r="D23" t="s">
        <v>118</v>
      </c>
      <c r="E23" t="s">
        <v>118</v>
      </c>
      <c r="F23">
        <v>27</v>
      </c>
      <c r="G23">
        <v>582</v>
      </c>
      <c r="H23">
        <v>92</v>
      </c>
      <c r="I23">
        <v>15</v>
      </c>
      <c r="J23">
        <v>82</v>
      </c>
      <c r="K23">
        <v>21</v>
      </c>
      <c r="L23">
        <v>0.309</v>
      </c>
      <c r="T23">
        <f t="shared" si="0"/>
        <v>0</v>
      </c>
      <c r="U23" t="str">
        <f t="shared" si="1"/>
        <v>H</v>
      </c>
      <c r="V23">
        <f>IF(U23="H",COUNTIF($U$3:$U$437,"H")-COUNTIF(U24:U$437,"H"),"")</f>
        <v>20</v>
      </c>
      <c r="W23" t="str">
        <f>IF(U23="P",COUNTIF($U$3:$U$437,"P")-COUNTIF(U24:U$437,"P"),"")</f>
        <v/>
      </c>
      <c r="X23" t="str">
        <f t="shared" si="2"/>
        <v>Jose Altuve</v>
      </c>
    </row>
    <row r="24" spans="2:24" x14ac:dyDescent="0.2">
      <c r="B24" t="s">
        <v>744</v>
      </c>
      <c r="C24" t="s">
        <v>137</v>
      </c>
      <c r="D24" t="s">
        <v>114</v>
      </c>
      <c r="E24" t="s">
        <v>114</v>
      </c>
      <c r="F24">
        <v>27</v>
      </c>
      <c r="G24">
        <v>604</v>
      </c>
      <c r="H24">
        <v>112</v>
      </c>
      <c r="I24">
        <v>24</v>
      </c>
      <c r="J24">
        <v>68</v>
      </c>
      <c r="K24">
        <v>17</v>
      </c>
      <c r="L24">
        <v>0.29399999999999998</v>
      </c>
      <c r="T24">
        <f t="shared" si="0"/>
        <v>0</v>
      </c>
      <c r="U24" t="str">
        <f t="shared" si="1"/>
        <v>H</v>
      </c>
      <c r="V24">
        <f>IF(U24="H",COUNTIF($U$3:$U$437,"H")-COUNTIF(U25:U$437,"H"),"")</f>
        <v>21</v>
      </c>
      <c r="W24" t="str">
        <f>IF(U24="P",COUNTIF($U$3:$U$437,"P")-COUNTIF(U25:U$437,"P"),"")</f>
        <v/>
      </c>
      <c r="X24" t="str">
        <f t="shared" si="2"/>
        <v>Andrew Benintendi</v>
      </c>
    </row>
    <row r="25" spans="2:24" x14ac:dyDescent="0.2">
      <c r="B25" t="s">
        <v>1344</v>
      </c>
      <c r="C25" t="s">
        <v>139</v>
      </c>
      <c r="D25" t="s">
        <v>114</v>
      </c>
      <c r="E25" t="s">
        <v>426</v>
      </c>
      <c r="F25">
        <v>27</v>
      </c>
      <c r="G25">
        <v>567</v>
      </c>
      <c r="H25">
        <v>103</v>
      </c>
      <c r="I25">
        <v>38</v>
      </c>
      <c r="J25">
        <v>115</v>
      </c>
      <c r="K25">
        <v>5</v>
      </c>
      <c r="L25">
        <v>0.252</v>
      </c>
      <c r="T25">
        <f t="shared" si="0"/>
        <v>0</v>
      </c>
      <c r="U25" t="str">
        <f t="shared" si="1"/>
        <v>H</v>
      </c>
      <c r="V25">
        <f>IF(U25="H",COUNTIF($U$3:$U$437,"H")-COUNTIF(U26:U$437,"H"),"")</f>
        <v>22</v>
      </c>
      <c r="W25" t="str">
        <f>IF(U25="P",COUNTIF($U$3:$U$437,"P")-COUNTIF(U26:U$437,"P"),"")</f>
        <v/>
      </c>
      <c r="X25" t="str">
        <f t="shared" si="2"/>
        <v>Rhys Hoskins</v>
      </c>
    </row>
    <row r="26" spans="2:24" x14ac:dyDescent="0.2">
      <c r="B26" t="s">
        <v>1424</v>
      </c>
      <c r="C26" t="s">
        <v>714</v>
      </c>
      <c r="D26" t="s">
        <v>114</v>
      </c>
      <c r="E26" t="s">
        <v>114</v>
      </c>
      <c r="F26">
        <v>26</v>
      </c>
      <c r="G26">
        <v>541</v>
      </c>
      <c r="H26">
        <v>94</v>
      </c>
      <c r="I26">
        <v>31</v>
      </c>
      <c r="J26">
        <v>89</v>
      </c>
      <c r="K26">
        <v>5</v>
      </c>
      <c r="L26">
        <v>0.30299999999999999</v>
      </c>
      <c r="T26">
        <f t="shared" si="0"/>
        <v>0</v>
      </c>
      <c r="U26" t="str">
        <f t="shared" si="1"/>
        <v>H</v>
      </c>
      <c r="V26">
        <f>IF(U26="H",COUNTIF($U$3:$U$437,"H")-COUNTIF(U27:U$437,"H"),"")</f>
        <v>23</v>
      </c>
      <c r="W26" t="str">
        <f>IF(U26="P",COUNTIF($U$3:$U$437,"P")-COUNTIF(U27:U$437,"P"),"")</f>
        <v/>
      </c>
      <c r="X26" t="str">
        <f t="shared" si="2"/>
        <v>Juan Soto</v>
      </c>
    </row>
    <row r="27" spans="2:24" x14ac:dyDescent="0.2">
      <c r="B27" t="s">
        <v>364</v>
      </c>
      <c r="C27" t="s">
        <v>716</v>
      </c>
      <c r="D27" t="s">
        <v>428</v>
      </c>
      <c r="E27" t="s">
        <v>428</v>
      </c>
      <c r="F27">
        <v>26</v>
      </c>
      <c r="G27">
        <v>561</v>
      </c>
      <c r="H27">
        <v>102</v>
      </c>
      <c r="I27">
        <v>29</v>
      </c>
      <c r="J27">
        <v>71</v>
      </c>
      <c r="K27">
        <v>9</v>
      </c>
      <c r="L27">
        <v>0.28399999999999997</v>
      </c>
      <c r="T27">
        <f t="shared" si="0"/>
        <v>0</v>
      </c>
      <c r="U27" t="str">
        <f t="shared" si="1"/>
        <v>H</v>
      </c>
      <c r="V27">
        <f>IF(U27="H",COUNTIF($U$3:$U$437,"H")-COUNTIF(U28:U$437,"H"),"")</f>
        <v>24</v>
      </c>
      <c r="W27" t="str">
        <f>IF(U27="P",COUNTIF($U$3:$U$437,"P")-COUNTIF(U28:U$437,"P"),"")</f>
        <v/>
      </c>
      <c r="X27" t="str">
        <f t="shared" si="2"/>
        <v>Kris Bryant</v>
      </c>
    </row>
    <row r="28" spans="2:24" x14ac:dyDescent="0.2">
      <c r="B28" t="s">
        <v>354</v>
      </c>
      <c r="C28" t="s">
        <v>718</v>
      </c>
      <c r="D28" t="s">
        <v>111</v>
      </c>
      <c r="E28" t="s">
        <v>111</v>
      </c>
      <c r="F28">
        <v>25</v>
      </c>
      <c r="M28">
        <v>218</v>
      </c>
      <c r="N28">
        <v>16</v>
      </c>
      <c r="O28">
        <v>0</v>
      </c>
      <c r="P28">
        <v>2.66</v>
      </c>
      <c r="Q28">
        <v>0.95</v>
      </c>
      <c r="R28">
        <v>264</v>
      </c>
      <c r="T28">
        <f t="shared" si="0"/>
        <v>0</v>
      </c>
      <c r="U28" t="str">
        <f t="shared" si="1"/>
        <v>P</v>
      </c>
      <c r="V28" t="str">
        <f>IF(U28="H",COUNTIF($U$3:$U$437,"H")-COUNTIF(U29:U$437,"H"),"")</f>
        <v/>
      </c>
      <c r="W28">
        <f>IF(U28="P",COUNTIF($U$3:$U$437,"P")-COUNTIF(U29:U$437,"P"),"")</f>
        <v>2</v>
      </c>
      <c r="X28" t="str">
        <f t="shared" si="2"/>
        <v>Jacob deGrom</v>
      </c>
    </row>
    <row r="29" spans="2:24" x14ac:dyDescent="0.2">
      <c r="B29" t="s">
        <v>189</v>
      </c>
      <c r="C29" t="s">
        <v>137</v>
      </c>
      <c r="D29" t="s">
        <v>111</v>
      </c>
      <c r="E29" t="s">
        <v>111</v>
      </c>
      <c r="F29">
        <v>25</v>
      </c>
      <c r="M29">
        <v>171</v>
      </c>
      <c r="N29">
        <v>15</v>
      </c>
      <c r="O29">
        <v>0</v>
      </c>
      <c r="P29">
        <v>2.41</v>
      </c>
      <c r="Q29">
        <v>0.97</v>
      </c>
      <c r="R29">
        <v>246</v>
      </c>
      <c r="T29">
        <f t="shared" si="0"/>
        <v>0</v>
      </c>
      <c r="U29" t="str">
        <f t="shared" si="1"/>
        <v>P</v>
      </c>
      <c r="V29" t="str">
        <f>IF(U29="H",COUNTIF($U$3:$U$437,"H")-COUNTIF(U30:U$437,"H"),"")</f>
        <v/>
      </c>
      <c r="W29">
        <f>IF(U29="P",COUNTIF($U$3:$U$437,"P")-COUNTIF(U30:U$437,"P"),"")</f>
        <v>3</v>
      </c>
      <c r="X29" t="str">
        <f t="shared" si="2"/>
        <v>Chris Sale</v>
      </c>
    </row>
    <row r="30" spans="2:24" x14ac:dyDescent="0.2">
      <c r="B30" t="s">
        <v>196</v>
      </c>
      <c r="C30" t="s">
        <v>716</v>
      </c>
      <c r="D30" t="s">
        <v>112</v>
      </c>
      <c r="E30" t="s">
        <v>112</v>
      </c>
      <c r="F30">
        <v>24</v>
      </c>
      <c r="G30">
        <v>578</v>
      </c>
      <c r="H30">
        <v>91</v>
      </c>
      <c r="I30">
        <v>33</v>
      </c>
      <c r="J30">
        <v>108</v>
      </c>
      <c r="K30">
        <v>7</v>
      </c>
      <c r="L30">
        <v>0.28699999999999998</v>
      </c>
      <c r="T30">
        <f t="shared" si="0"/>
        <v>0</v>
      </c>
      <c r="U30" t="str">
        <f t="shared" si="1"/>
        <v>H</v>
      </c>
      <c r="V30">
        <f>IF(U30="H",COUNTIF($U$3:$U$437,"H")-COUNTIF(U31:U$437,"H"),"")</f>
        <v>25</v>
      </c>
      <c r="W30" t="str">
        <f>IF(U30="P",COUNTIF($U$3:$U$437,"P")-COUNTIF(U31:U$437,"P"),"")</f>
        <v/>
      </c>
      <c r="X30" t="str">
        <f t="shared" si="2"/>
        <v>Anthony Rizzo</v>
      </c>
    </row>
    <row r="31" spans="2:24" x14ac:dyDescent="0.2">
      <c r="B31" t="s">
        <v>309</v>
      </c>
      <c r="C31" t="s">
        <v>134</v>
      </c>
      <c r="D31" t="s">
        <v>114</v>
      </c>
      <c r="E31" t="s">
        <v>114</v>
      </c>
      <c r="F31">
        <v>24</v>
      </c>
      <c r="G31">
        <v>587</v>
      </c>
      <c r="H31">
        <v>110</v>
      </c>
      <c r="I31">
        <v>30</v>
      </c>
      <c r="J31">
        <v>77</v>
      </c>
      <c r="K31">
        <v>7</v>
      </c>
      <c r="L31">
        <v>0.26200000000000001</v>
      </c>
      <c r="T31">
        <f t="shared" si="0"/>
        <v>0</v>
      </c>
      <c r="U31" t="str">
        <f t="shared" si="1"/>
        <v>H</v>
      </c>
      <c r="V31">
        <f>IF(U31="H",COUNTIF($U$3:$U$437,"H")-COUNTIF(U32:U$437,"H"),"")</f>
        <v>26</v>
      </c>
      <c r="W31" t="str">
        <f>IF(U31="P",COUNTIF($U$3:$U$437,"P")-COUNTIF(U32:U$437,"P"),"")</f>
        <v/>
      </c>
      <c r="X31" t="str">
        <f t="shared" si="2"/>
        <v>George Springer</v>
      </c>
    </row>
    <row r="32" spans="2:24" x14ac:dyDescent="0.2">
      <c r="B32" t="s">
        <v>183</v>
      </c>
      <c r="C32" t="s">
        <v>134</v>
      </c>
      <c r="D32" t="s">
        <v>111</v>
      </c>
      <c r="E32" t="s">
        <v>111</v>
      </c>
      <c r="F32">
        <v>23</v>
      </c>
      <c r="M32">
        <v>207</v>
      </c>
      <c r="N32">
        <v>16</v>
      </c>
      <c r="O32">
        <v>0</v>
      </c>
      <c r="P32">
        <v>2.88</v>
      </c>
      <c r="Q32">
        <v>0.97</v>
      </c>
      <c r="R32">
        <v>276</v>
      </c>
      <c r="T32">
        <f t="shared" si="0"/>
        <v>0</v>
      </c>
      <c r="U32" t="str">
        <f t="shared" si="1"/>
        <v>P</v>
      </c>
      <c r="V32" t="str">
        <f>IF(U32="H",COUNTIF($U$3:$U$437,"H")-COUNTIF(U33:U$437,"H"),"")</f>
        <v/>
      </c>
      <c r="W32">
        <f>IF(U32="P",COUNTIF($U$3:$U$437,"P")-COUNTIF(U33:U$437,"P"),"")</f>
        <v>4</v>
      </c>
      <c r="X32" t="str">
        <f t="shared" si="2"/>
        <v>Justin Verlander</v>
      </c>
    </row>
    <row r="33" spans="2:24" x14ac:dyDescent="0.2">
      <c r="B33" t="s">
        <v>751</v>
      </c>
      <c r="C33" t="s">
        <v>2</v>
      </c>
      <c r="D33" t="s">
        <v>111</v>
      </c>
      <c r="E33" t="s">
        <v>111</v>
      </c>
      <c r="F33">
        <v>23</v>
      </c>
      <c r="M33">
        <v>195</v>
      </c>
      <c r="N33">
        <v>15</v>
      </c>
      <c r="O33">
        <v>0</v>
      </c>
      <c r="P33">
        <v>2.76</v>
      </c>
      <c r="Q33">
        <v>1</v>
      </c>
      <c r="R33">
        <v>240</v>
      </c>
      <c r="T33">
        <f t="shared" si="0"/>
        <v>0</v>
      </c>
      <c r="U33" t="str">
        <f t="shared" si="1"/>
        <v>P</v>
      </c>
      <c r="V33" t="str">
        <f>IF(U33="H",COUNTIF($U$3:$U$437,"H")-COUNTIF(U34:U$437,"H"),"")</f>
        <v/>
      </c>
      <c r="W33">
        <f>IF(U33="P",COUNTIF($U$3:$U$437,"P")-COUNTIF(U34:U$437,"P"),"")</f>
        <v>5</v>
      </c>
      <c r="X33" t="str">
        <f t="shared" si="2"/>
        <v>Blake Snell</v>
      </c>
    </row>
    <row r="34" spans="2:24" x14ac:dyDescent="0.2">
      <c r="B34" t="s">
        <v>769</v>
      </c>
      <c r="C34" t="s">
        <v>715</v>
      </c>
      <c r="D34" t="s">
        <v>426</v>
      </c>
      <c r="E34" t="s">
        <v>426</v>
      </c>
      <c r="F34">
        <v>23</v>
      </c>
      <c r="G34">
        <v>533</v>
      </c>
      <c r="H34">
        <v>86</v>
      </c>
      <c r="I34">
        <v>33</v>
      </c>
      <c r="J34">
        <v>95</v>
      </c>
      <c r="K34">
        <v>10</v>
      </c>
      <c r="L34">
        <v>0.26300000000000001</v>
      </c>
      <c r="T34">
        <f t="shared" si="0"/>
        <v>0</v>
      </c>
      <c r="U34" t="str">
        <f t="shared" si="1"/>
        <v>H</v>
      </c>
      <c r="V34">
        <f>IF(U34="H",COUNTIF($U$3:$U$437,"H")-COUNTIF(U35:U$437,"H"),"")</f>
        <v>27</v>
      </c>
      <c r="W34" t="str">
        <f>IF(U34="P",COUNTIF($U$3:$U$437,"P")-COUNTIF(U35:U$437,"P"),"")</f>
        <v/>
      </c>
      <c r="X34" t="str">
        <f t="shared" si="2"/>
        <v>Cody Bellinger</v>
      </c>
    </row>
    <row r="35" spans="2:24" x14ac:dyDescent="0.2">
      <c r="B35" t="s">
        <v>1296</v>
      </c>
      <c r="C35" t="s">
        <v>135</v>
      </c>
      <c r="D35" t="s">
        <v>118</v>
      </c>
      <c r="E35" t="s">
        <v>118</v>
      </c>
      <c r="F35">
        <v>23</v>
      </c>
      <c r="G35">
        <v>578</v>
      </c>
      <c r="H35">
        <v>77</v>
      </c>
      <c r="I35">
        <v>21</v>
      </c>
      <c r="J35">
        <v>86</v>
      </c>
      <c r="K35">
        <v>18</v>
      </c>
      <c r="L35">
        <v>0.27</v>
      </c>
      <c r="T35">
        <f t="shared" si="0"/>
        <v>0</v>
      </c>
      <c r="U35" t="str">
        <f t="shared" si="1"/>
        <v>H</v>
      </c>
      <c r="V35">
        <f>IF(U35="H",COUNTIF($U$3:$U$437,"H")-COUNTIF(U36:U$437,"H"),"")</f>
        <v>28</v>
      </c>
      <c r="W35" t="str">
        <f>IF(U35="P",COUNTIF($U$3:$U$437,"P")-COUNTIF(U36:U$437,"P"),"")</f>
        <v/>
      </c>
      <c r="X35" t="str">
        <f t="shared" si="2"/>
        <v>Ozzie Albies</v>
      </c>
    </row>
    <row r="36" spans="2:24" x14ac:dyDescent="0.2">
      <c r="B36" t="s">
        <v>351</v>
      </c>
      <c r="C36" t="s">
        <v>120</v>
      </c>
      <c r="D36" t="s">
        <v>114</v>
      </c>
      <c r="E36" t="s">
        <v>114</v>
      </c>
      <c r="F36">
        <v>23</v>
      </c>
      <c r="G36">
        <v>567</v>
      </c>
      <c r="H36">
        <v>104</v>
      </c>
      <c r="I36">
        <v>22</v>
      </c>
      <c r="J36">
        <v>61</v>
      </c>
      <c r="K36">
        <v>12</v>
      </c>
      <c r="L36">
        <v>0.27800000000000002</v>
      </c>
      <c r="T36">
        <f t="shared" si="0"/>
        <v>0</v>
      </c>
      <c r="U36" t="str">
        <f t="shared" si="1"/>
        <v>H</v>
      </c>
      <c r="V36">
        <f>IF(U36="H",COUNTIF($U$3:$U$437,"H")-COUNTIF(U37:U$437,"H"),"")</f>
        <v>29</v>
      </c>
      <c r="W36" t="str">
        <f>IF(U36="P",COUNTIF($U$3:$U$437,"P")-COUNTIF(U37:U$437,"P"),"")</f>
        <v/>
      </c>
      <c r="X36" t="str">
        <f t="shared" si="2"/>
        <v>Charlie Blackmon</v>
      </c>
    </row>
    <row r="37" spans="2:24" x14ac:dyDescent="0.2">
      <c r="B37" t="s">
        <v>186</v>
      </c>
      <c r="C37" t="s">
        <v>8</v>
      </c>
      <c r="D37" t="s">
        <v>114</v>
      </c>
      <c r="E37" t="s">
        <v>114</v>
      </c>
      <c r="F37">
        <v>22</v>
      </c>
      <c r="G37">
        <v>546</v>
      </c>
      <c r="H37">
        <v>77</v>
      </c>
      <c r="I37">
        <v>17</v>
      </c>
      <c r="J37">
        <v>83</v>
      </c>
      <c r="K37">
        <v>27</v>
      </c>
      <c r="L37">
        <v>0.27200000000000002</v>
      </c>
      <c r="T37">
        <f t="shared" si="0"/>
        <v>0</v>
      </c>
      <c r="U37" t="str">
        <f t="shared" si="1"/>
        <v>H</v>
      </c>
      <c r="V37">
        <f>IF(U37="H",COUNTIF($U$3:$U$437,"H")-COUNTIF(U38:U$437,"H"),"")</f>
        <v>30</v>
      </c>
      <c r="W37" t="str">
        <f>IF(U37="P",COUNTIF($U$3:$U$437,"P")-COUNTIF(U38:U$437,"P"),"")</f>
        <v/>
      </c>
      <c r="X37" t="str">
        <f t="shared" si="2"/>
        <v>Starling Marte</v>
      </c>
    </row>
    <row r="38" spans="2:24" x14ac:dyDescent="0.2">
      <c r="B38" t="s">
        <v>275</v>
      </c>
      <c r="C38" t="s">
        <v>714</v>
      </c>
      <c r="D38" t="s">
        <v>116</v>
      </c>
      <c r="E38" t="s">
        <v>116</v>
      </c>
      <c r="F38">
        <v>22</v>
      </c>
      <c r="G38">
        <v>536</v>
      </c>
      <c r="H38">
        <v>94</v>
      </c>
      <c r="I38">
        <v>25</v>
      </c>
      <c r="J38">
        <v>101</v>
      </c>
      <c r="K38">
        <v>4</v>
      </c>
      <c r="L38">
        <v>0.29499999999999998</v>
      </c>
      <c r="T38">
        <f t="shared" si="0"/>
        <v>0</v>
      </c>
      <c r="U38" t="str">
        <f t="shared" si="1"/>
        <v>H</v>
      </c>
      <c r="V38">
        <f>IF(U38="H",COUNTIF($U$3:$U$437,"H")-COUNTIF(U39:U$437,"H"),"")</f>
        <v>31</v>
      </c>
      <c r="W38" t="str">
        <f>IF(U38="P",COUNTIF($U$3:$U$437,"P")-COUNTIF(U39:U$437,"P"),"")</f>
        <v/>
      </c>
      <c r="X38" t="str">
        <f t="shared" si="2"/>
        <v>Anthony Rendon</v>
      </c>
    </row>
    <row r="39" spans="2:24" x14ac:dyDescent="0.2">
      <c r="B39" t="s">
        <v>221</v>
      </c>
      <c r="C39" t="s">
        <v>134</v>
      </c>
      <c r="D39" t="s">
        <v>111</v>
      </c>
      <c r="E39" t="s">
        <v>111</v>
      </c>
      <c r="F39">
        <v>22</v>
      </c>
      <c r="M39">
        <v>204</v>
      </c>
      <c r="N39">
        <v>16</v>
      </c>
      <c r="O39">
        <v>0</v>
      </c>
      <c r="P39">
        <v>2.81</v>
      </c>
      <c r="Q39">
        <v>1.02</v>
      </c>
      <c r="R39">
        <v>254</v>
      </c>
      <c r="T39">
        <f t="shared" si="0"/>
        <v>0</v>
      </c>
      <c r="U39" t="str">
        <f t="shared" si="1"/>
        <v>P</v>
      </c>
      <c r="V39" t="str">
        <f>IF(U39="H",COUNTIF($U$3:$U$437,"H")-COUNTIF(U40:U$437,"H"),"")</f>
        <v/>
      </c>
      <c r="W39">
        <f>IF(U39="P",COUNTIF($U$3:$U$437,"P")-COUNTIF(U40:U$437,"P"),"")</f>
        <v>6</v>
      </c>
      <c r="X39" t="str">
        <f t="shared" si="2"/>
        <v>Gerrit Cole</v>
      </c>
    </row>
    <row r="40" spans="2:24" x14ac:dyDescent="0.2">
      <c r="B40" t="s">
        <v>296</v>
      </c>
      <c r="C40" t="s">
        <v>137</v>
      </c>
      <c r="D40" t="s">
        <v>110</v>
      </c>
      <c r="E40" t="s">
        <v>110</v>
      </c>
      <c r="F40">
        <v>22</v>
      </c>
      <c r="G40">
        <v>534</v>
      </c>
      <c r="H40">
        <v>89</v>
      </c>
      <c r="I40">
        <v>25</v>
      </c>
      <c r="J40">
        <v>105</v>
      </c>
      <c r="K40">
        <v>10</v>
      </c>
      <c r="L40">
        <v>0.29099999999999998</v>
      </c>
      <c r="T40">
        <f t="shared" si="0"/>
        <v>0</v>
      </c>
      <c r="U40" t="str">
        <f t="shared" si="1"/>
        <v>H</v>
      </c>
      <c r="V40">
        <f>IF(U40="H",COUNTIF($U$3:$U$437,"H")-COUNTIF(U41:U$437,"H"),"")</f>
        <v>32</v>
      </c>
      <c r="W40" t="str">
        <f>IF(U40="P",COUNTIF($U$3:$U$437,"P")-COUNTIF(U41:U$437,"P"),"")</f>
        <v/>
      </c>
      <c r="X40" t="str">
        <f t="shared" si="2"/>
        <v>Xander Bogaerts</v>
      </c>
    </row>
    <row r="41" spans="2:24" x14ac:dyDescent="0.2">
      <c r="B41" t="s">
        <v>268</v>
      </c>
      <c r="C41" t="s">
        <v>131</v>
      </c>
      <c r="D41" t="s">
        <v>111</v>
      </c>
      <c r="E41" t="s">
        <v>111</v>
      </c>
      <c r="F41">
        <v>21</v>
      </c>
      <c r="M41">
        <v>219</v>
      </c>
      <c r="N41">
        <v>14</v>
      </c>
      <c r="O41">
        <v>0</v>
      </c>
      <c r="P41">
        <v>3.03</v>
      </c>
      <c r="Q41">
        <v>1.01</v>
      </c>
      <c r="R41">
        <v>224</v>
      </c>
      <c r="T41">
        <f t="shared" si="0"/>
        <v>0</v>
      </c>
      <c r="U41" t="str">
        <f t="shared" si="1"/>
        <v>P</v>
      </c>
      <c r="V41" t="str">
        <f>IF(U41="H",COUNTIF($U$3:$U$437,"H")-COUNTIF(U42:U$437,"H"),"")</f>
        <v/>
      </c>
      <c r="W41">
        <f>IF(U41="P",COUNTIF($U$3:$U$437,"P")-COUNTIF(U42:U$437,"P"),"")</f>
        <v>7</v>
      </c>
      <c r="X41" t="str">
        <f t="shared" si="2"/>
        <v>Corey Kluber</v>
      </c>
    </row>
    <row r="42" spans="2:24" x14ac:dyDescent="0.2">
      <c r="B42" t="s">
        <v>459</v>
      </c>
      <c r="C42" t="s">
        <v>139</v>
      </c>
      <c r="D42" t="s">
        <v>111</v>
      </c>
      <c r="E42" t="s">
        <v>111</v>
      </c>
      <c r="F42">
        <v>21</v>
      </c>
      <c r="M42">
        <v>210</v>
      </c>
      <c r="N42">
        <v>16</v>
      </c>
      <c r="O42">
        <v>0</v>
      </c>
      <c r="P42">
        <v>3.05</v>
      </c>
      <c r="Q42">
        <v>1.02</v>
      </c>
      <c r="R42">
        <v>215</v>
      </c>
      <c r="T42">
        <f t="shared" si="0"/>
        <v>0</v>
      </c>
      <c r="U42" t="str">
        <f t="shared" si="1"/>
        <v>P</v>
      </c>
      <c r="V42" t="str">
        <f>IF(U42="H",COUNTIF($U$3:$U$437,"H")-COUNTIF(U43:U$437,"H"),"")</f>
        <v/>
      </c>
      <c r="W42">
        <f>IF(U42="P",COUNTIF($U$3:$U$437,"P")-COUNTIF(U43:U$437,"P"),"")</f>
        <v>8</v>
      </c>
      <c r="X42" t="str">
        <f t="shared" si="2"/>
        <v>Aaron Nola</v>
      </c>
    </row>
    <row r="43" spans="2:24" x14ac:dyDescent="0.2">
      <c r="B43" t="s">
        <v>168</v>
      </c>
      <c r="C43" t="s">
        <v>139</v>
      </c>
      <c r="D43" t="s">
        <v>110</v>
      </c>
      <c r="E43" t="s">
        <v>110</v>
      </c>
      <c r="F43">
        <v>21</v>
      </c>
      <c r="G43">
        <v>577</v>
      </c>
      <c r="H43">
        <v>92</v>
      </c>
      <c r="I43">
        <v>17</v>
      </c>
      <c r="J43">
        <v>71</v>
      </c>
      <c r="K43">
        <v>25</v>
      </c>
      <c r="L43">
        <v>0.308</v>
      </c>
      <c r="T43">
        <f t="shared" si="0"/>
        <v>0</v>
      </c>
      <c r="U43" t="str">
        <f t="shared" si="1"/>
        <v>H</v>
      </c>
      <c r="V43">
        <f>IF(U43="H",COUNTIF($U$3:$U$437,"H")-COUNTIF(U44:U$437,"H"),"")</f>
        <v>33</v>
      </c>
      <c r="W43" t="str">
        <f>IF(U43="P",COUNTIF($U$3:$U$437,"P")-COUNTIF(U44:U$437,"P"),"")</f>
        <v/>
      </c>
      <c r="X43" t="str">
        <f t="shared" si="2"/>
        <v>Jean Segura</v>
      </c>
    </row>
    <row r="44" spans="2:24" x14ac:dyDescent="0.2">
      <c r="B44" t="s">
        <v>514</v>
      </c>
      <c r="C44" t="s">
        <v>122</v>
      </c>
      <c r="D44" t="s">
        <v>110</v>
      </c>
      <c r="E44" t="s">
        <v>110</v>
      </c>
      <c r="F44">
        <v>21</v>
      </c>
      <c r="G44">
        <v>612</v>
      </c>
      <c r="H44">
        <v>92</v>
      </c>
      <c r="I44">
        <v>15</v>
      </c>
      <c r="J44">
        <v>55</v>
      </c>
      <c r="K44">
        <v>31</v>
      </c>
      <c r="L44">
        <v>0.29199999999999998</v>
      </c>
      <c r="T44">
        <f t="shared" si="0"/>
        <v>0</v>
      </c>
      <c r="U44" t="str">
        <f t="shared" si="1"/>
        <v>H</v>
      </c>
      <c r="V44">
        <f>IF(U44="H",COUNTIF($U$3:$U$437,"H")-COUNTIF(U45:U$437,"H"),"")</f>
        <v>34</v>
      </c>
      <c r="W44" t="str">
        <f>IF(U44="P",COUNTIF($U$3:$U$437,"P")-COUNTIF(U45:U$437,"P"),"")</f>
        <v/>
      </c>
      <c r="X44" t="str">
        <f t="shared" si="2"/>
        <v>Jose Peraza</v>
      </c>
    </row>
    <row r="45" spans="2:24" x14ac:dyDescent="0.2">
      <c r="B45" t="s">
        <v>433</v>
      </c>
      <c r="C45" t="s">
        <v>134</v>
      </c>
      <c r="D45" t="s">
        <v>110</v>
      </c>
      <c r="E45" t="s">
        <v>110</v>
      </c>
      <c r="F45">
        <v>21</v>
      </c>
      <c r="G45">
        <v>566</v>
      </c>
      <c r="H45">
        <v>80</v>
      </c>
      <c r="I45">
        <v>26</v>
      </c>
      <c r="J45">
        <v>91</v>
      </c>
      <c r="K45">
        <v>3</v>
      </c>
      <c r="L45">
        <v>0.27700000000000002</v>
      </c>
      <c r="T45">
        <f t="shared" si="0"/>
        <v>0</v>
      </c>
      <c r="U45" t="str">
        <f t="shared" si="1"/>
        <v>H</v>
      </c>
      <c r="V45">
        <f>IF(U45="H",COUNTIF($U$3:$U$437,"H")-COUNTIF(U46:U$437,"H"),"")</f>
        <v>35</v>
      </c>
      <c r="W45" t="str">
        <f>IF(U45="P",COUNTIF($U$3:$U$437,"P")-COUNTIF(U46:U$437,"P"),"")</f>
        <v/>
      </c>
      <c r="X45" t="str">
        <f t="shared" si="2"/>
        <v>Carlos Correa</v>
      </c>
    </row>
    <row r="46" spans="2:24" x14ac:dyDescent="0.2">
      <c r="B46" t="s">
        <v>376</v>
      </c>
      <c r="C46" t="s">
        <v>131</v>
      </c>
      <c r="D46" t="s">
        <v>111</v>
      </c>
      <c r="E46" t="s">
        <v>111</v>
      </c>
      <c r="F46">
        <v>20</v>
      </c>
      <c r="M46">
        <v>202</v>
      </c>
      <c r="N46">
        <v>15</v>
      </c>
      <c r="O46">
        <v>0</v>
      </c>
      <c r="P46">
        <v>3.14</v>
      </c>
      <c r="Q46">
        <v>1.08</v>
      </c>
      <c r="R46">
        <v>248</v>
      </c>
      <c r="T46">
        <f t="shared" si="0"/>
        <v>0</v>
      </c>
      <c r="U46" t="str">
        <f t="shared" si="1"/>
        <v>P</v>
      </c>
      <c r="V46" t="str">
        <f>IF(U46="H",COUNTIF($U$3:$U$437,"H")-COUNTIF(U47:U$437,"H"),"")</f>
        <v/>
      </c>
      <c r="W46">
        <f>IF(U46="P",COUNTIF($U$3:$U$437,"P")-COUNTIF(U47:U$437,"P"),"")</f>
        <v>9</v>
      </c>
      <c r="X46" t="str">
        <f t="shared" si="2"/>
        <v>Trevor Bauer</v>
      </c>
    </row>
    <row r="47" spans="2:24" x14ac:dyDescent="0.2">
      <c r="B47" t="s">
        <v>434</v>
      </c>
      <c r="C47" t="s">
        <v>715</v>
      </c>
      <c r="D47" t="s">
        <v>110</v>
      </c>
      <c r="E47" t="s">
        <v>110</v>
      </c>
      <c r="F47">
        <v>20</v>
      </c>
      <c r="G47">
        <v>531</v>
      </c>
      <c r="H47">
        <v>84</v>
      </c>
      <c r="I47">
        <v>24</v>
      </c>
      <c r="J47">
        <v>76</v>
      </c>
      <c r="K47">
        <v>3</v>
      </c>
      <c r="L47">
        <v>0.28799999999999998</v>
      </c>
      <c r="T47">
        <f t="shared" si="0"/>
        <v>0</v>
      </c>
      <c r="U47" t="str">
        <f t="shared" si="1"/>
        <v>H</v>
      </c>
      <c r="V47">
        <f>IF(U47="H",COUNTIF($U$3:$U$437,"H")-COUNTIF(U48:U$437,"H"),"")</f>
        <v>36</v>
      </c>
      <c r="W47" t="str">
        <f>IF(U47="P",COUNTIF($U$3:$U$437,"P")-COUNTIF(U48:U$437,"P"),"")</f>
        <v/>
      </c>
      <c r="X47" t="str">
        <f t="shared" si="2"/>
        <v>Corey Seager</v>
      </c>
    </row>
    <row r="48" spans="2:24" x14ac:dyDescent="0.2">
      <c r="B48" t="s">
        <v>279</v>
      </c>
      <c r="C48" t="s">
        <v>140</v>
      </c>
      <c r="D48" t="s">
        <v>6</v>
      </c>
      <c r="E48" t="s">
        <v>114</v>
      </c>
      <c r="F48">
        <v>20</v>
      </c>
      <c r="G48">
        <v>572</v>
      </c>
      <c r="H48">
        <v>90</v>
      </c>
      <c r="I48">
        <v>41</v>
      </c>
      <c r="J48">
        <v>112</v>
      </c>
      <c r="K48">
        <v>1</v>
      </c>
      <c r="L48">
        <v>0.247</v>
      </c>
      <c r="T48">
        <f t="shared" si="0"/>
        <v>0</v>
      </c>
      <c r="U48" t="str">
        <f t="shared" si="1"/>
        <v>H</v>
      </c>
      <c r="V48">
        <f>IF(U48="H",COUNTIF($U$3:$U$437,"H")-COUNTIF(U49:U$437,"H"),"")</f>
        <v>37</v>
      </c>
      <c r="W48" t="str">
        <f>IF(U48="P",COUNTIF($U$3:$U$437,"P")-COUNTIF(U49:U$437,"P"),"")</f>
        <v/>
      </c>
      <c r="X48" t="str">
        <f t="shared" si="2"/>
        <v>Khris Davis</v>
      </c>
    </row>
    <row r="49" spans="2:24" x14ac:dyDescent="0.2">
      <c r="B49" t="s">
        <v>2192</v>
      </c>
      <c r="C49" t="s">
        <v>715</v>
      </c>
      <c r="D49" t="s">
        <v>111</v>
      </c>
      <c r="E49" t="s">
        <v>111</v>
      </c>
      <c r="F49">
        <v>20</v>
      </c>
      <c r="M49">
        <v>174</v>
      </c>
      <c r="N49">
        <v>15</v>
      </c>
      <c r="O49">
        <v>0</v>
      </c>
      <c r="P49">
        <v>2.82</v>
      </c>
      <c r="Q49">
        <v>0.98</v>
      </c>
      <c r="R49">
        <v>198</v>
      </c>
      <c r="T49">
        <f t="shared" si="0"/>
        <v>0</v>
      </c>
      <c r="U49" t="str">
        <f t="shared" si="1"/>
        <v>P</v>
      </c>
      <c r="V49" t="str">
        <f>IF(U49="H",COUNTIF($U$3:$U$437,"H")-COUNTIF(U50:U$437,"H"),"")</f>
        <v/>
      </c>
      <c r="W49">
        <f>IF(U49="P",COUNTIF($U$3:$U$437,"P")-COUNTIF(U50:U$437,"P"),"")</f>
        <v>10</v>
      </c>
      <c r="X49" t="str">
        <f t="shared" si="2"/>
        <v>Walker Buehler</v>
      </c>
    </row>
    <row r="50" spans="2:24" x14ac:dyDescent="0.2">
      <c r="B50" t="s">
        <v>238</v>
      </c>
      <c r="C50" t="s">
        <v>714</v>
      </c>
      <c r="D50" t="s">
        <v>111</v>
      </c>
      <c r="E50" t="s">
        <v>111</v>
      </c>
      <c r="F50">
        <v>20</v>
      </c>
      <c r="M50">
        <v>202</v>
      </c>
      <c r="N50">
        <v>14</v>
      </c>
      <c r="O50">
        <v>0</v>
      </c>
      <c r="P50">
        <v>3.09</v>
      </c>
      <c r="Q50">
        <v>1.07</v>
      </c>
      <c r="R50">
        <v>226</v>
      </c>
      <c r="T50">
        <f t="shared" si="0"/>
        <v>0</v>
      </c>
      <c r="U50" t="str">
        <f t="shared" si="1"/>
        <v>P</v>
      </c>
      <c r="V50" t="str">
        <f>IF(U50="H",COUNTIF($U$3:$U$437,"H")-COUNTIF(U51:U$437,"H"),"")</f>
        <v/>
      </c>
      <c r="W50">
        <f>IF(U50="P",COUNTIF($U$3:$U$437,"P")-COUNTIF(U51:U$437,"P"),"")</f>
        <v>11</v>
      </c>
      <c r="X50" t="str">
        <f t="shared" si="2"/>
        <v>Patrick Corbin</v>
      </c>
    </row>
    <row r="51" spans="2:24" x14ac:dyDescent="0.2">
      <c r="B51" t="s">
        <v>478</v>
      </c>
      <c r="C51" t="s">
        <v>122</v>
      </c>
      <c r="D51" t="s">
        <v>116</v>
      </c>
      <c r="E51" t="s">
        <v>116</v>
      </c>
      <c r="F51">
        <v>20</v>
      </c>
      <c r="G51">
        <v>538</v>
      </c>
      <c r="H51">
        <v>81</v>
      </c>
      <c r="I51">
        <v>27</v>
      </c>
      <c r="J51">
        <v>94</v>
      </c>
      <c r="K51">
        <v>3</v>
      </c>
      <c r="L51">
        <v>0.28100000000000003</v>
      </c>
      <c r="T51">
        <f t="shared" si="0"/>
        <v>0</v>
      </c>
      <c r="U51" t="str">
        <f t="shared" si="1"/>
        <v>H</v>
      </c>
      <c r="V51">
        <f>IF(U51="H",COUNTIF($U$3:$U$437,"H")-COUNTIF(U52:U$437,"H"),"")</f>
        <v>38</v>
      </c>
      <c r="W51" t="str">
        <f>IF(U51="P",COUNTIF($U$3:$U$437,"P")-COUNTIF(U52:U$437,"P"),"")</f>
        <v/>
      </c>
      <c r="X51" t="str">
        <f t="shared" si="2"/>
        <v>Eugenio Suarez</v>
      </c>
    </row>
    <row r="52" spans="2:24" x14ac:dyDescent="0.2">
      <c r="B52" t="s">
        <v>332</v>
      </c>
      <c r="C52" t="s">
        <v>131</v>
      </c>
      <c r="D52" t="s">
        <v>111</v>
      </c>
      <c r="E52" t="s">
        <v>111</v>
      </c>
      <c r="F52">
        <v>20</v>
      </c>
      <c r="M52">
        <v>202</v>
      </c>
      <c r="N52">
        <v>16</v>
      </c>
      <c r="O52">
        <v>0</v>
      </c>
      <c r="P52">
        <v>3.14</v>
      </c>
      <c r="Q52">
        <v>1.1000000000000001</v>
      </c>
      <c r="R52">
        <v>234</v>
      </c>
      <c r="T52">
        <f t="shared" si="0"/>
        <v>0</v>
      </c>
      <c r="U52" t="str">
        <f t="shared" si="1"/>
        <v>P</v>
      </c>
      <c r="V52" t="str">
        <f>IF(U52="H",COUNTIF($U$3:$U$437,"H")-COUNTIF(U53:U$437,"H"),"")</f>
        <v/>
      </c>
      <c r="W52">
        <f>IF(U52="P",COUNTIF($U$3:$U$437,"P")-COUNTIF(U53:U$437,"P"),"")</f>
        <v>12</v>
      </c>
      <c r="X52" t="str">
        <f t="shared" si="2"/>
        <v>Carlos Carrasco</v>
      </c>
    </row>
    <row r="53" spans="2:24" x14ac:dyDescent="0.2">
      <c r="B53" t="s">
        <v>747</v>
      </c>
      <c r="C53" t="s">
        <v>120</v>
      </c>
      <c r="D53" t="s">
        <v>114</v>
      </c>
      <c r="E53" t="s">
        <v>114</v>
      </c>
      <c r="F53">
        <v>20</v>
      </c>
      <c r="G53">
        <v>577</v>
      </c>
      <c r="H53">
        <v>83</v>
      </c>
      <c r="I53">
        <v>30</v>
      </c>
      <c r="J53">
        <v>94</v>
      </c>
      <c r="K53">
        <v>14</v>
      </c>
      <c r="L53">
        <v>0.28100000000000003</v>
      </c>
      <c r="T53">
        <f t="shared" si="0"/>
        <v>0</v>
      </c>
      <c r="U53" t="str">
        <f t="shared" si="1"/>
        <v>H</v>
      </c>
      <c r="V53">
        <f>IF(U53="H",COUNTIF($U$3:$U$437,"H")-COUNTIF(U54:U$437,"H"),"")</f>
        <v>39</v>
      </c>
      <c r="W53" t="str">
        <f>IF(U53="P",COUNTIF($U$3:$U$437,"P")-COUNTIF(U54:U$437,"P"),"")</f>
        <v/>
      </c>
      <c r="X53" t="str">
        <f t="shared" si="2"/>
        <v>David Dahl</v>
      </c>
    </row>
    <row r="54" spans="2:24" x14ac:dyDescent="0.2">
      <c r="B54" t="s">
        <v>308</v>
      </c>
      <c r="C54" t="s">
        <v>132</v>
      </c>
      <c r="D54" t="s">
        <v>114</v>
      </c>
      <c r="E54" t="s">
        <v>114</v>
      </c>
      <c r="F54">
        <v>19</v>
      </c>
      <c r="G54">
        <v>591</v>
      </c>
      <c r="H54">
        <v>84</v>
      </c>
      <c r="I54">
        <v>29</v>
      </c>
      <c r="J54">
        <v>96</v>
      </c>
      <c r="K54">
        <v>2</v>
      </c>
      <c r="L54">
        <v>0.28599999999999998</v>
      </c>
      <c r="T54">
        <f t="shared" si="0"/>
        <v>0</v>
      </c>
      <c r="U54" t="str">
        <f t="shared" si="1"/>
        <v>H</v>
      </c>
      <c r="V54">
        <f>IF(U54="H",COUNTIF($U$3:$U$437,"H")-COUNTIF(U55:U$437,"H"),"")</f>
        <v>40</v>
      </c>
      <c r="W54" t="str">
        <f>IF(U54="P",COUNTIF($U$3:$U$437,"P")-COUNTIF(U55:U$437,"P"),"")</f>
        <v/>
      </c>
      <c r="X54" t="str">
        <f t="shared" si="2"/>
        <v>Marcell Ozuna</v>
      </c>
    </row>
    <row r="55" spans="2:24" x14ac:dyDescent="0.2">
      <c r="B55" t="s">
        <v>957</v>
      </c>
      <c r="C55" t="s">
        <v>718</v>
      </c>
      <c r="D55" t="s">
        <v>9</v>
      </c>
      <c r="E55" t="s">
        <v>9</v>
      </c>
      <c r="F55">
        <v>19</v>
      </c>
      <c r="M55">
        <v>62</v>
      </c>
      <c r="N55">
        <v>3</v>
      </c>
      <c r="O55">
        <v>42</v>
      </c>
      <c r="P55">
        <v>2.5099999999999998</v>
      </c>
      <c r="Q55">
        <v>0.94</v>
      </c>
      <c r="R55">
        <v>91</v>
      </c>
      <c r="T55">
        <f t="shared" si="0"/>
        <v>0</v>
      </c>
      <c r="U55" t="str">
        <f t="shared" si="1"/>
        <v>P</v>
      </c>
      <c r="V55" t="str">
        <f>IF(U55="H",COUNTIF($U$3:$U$437,"H")-COUNTIF(U56:U$437,"H"),"")</f>
        <v/>
      </c>
      <c r="W55">
        <f>IF(U55="P",COUNTIF($U$3:$U$437,"P")-COUNTIF(U56:U$437,"P"),"")</f>
        <v>13</v>
      </c>
      <c r="X55" t="str">
        <f t="shared" si="2"/>
        <v>Edwin Diaz</v>
      </c>
    </row>
    <row r="56" spans="2:24" x14ac:dyDescent="0.2">
      <c r="B56" t="s">
        <v>653</v>
      </c>
      <c r="C56" t="s">
        <v>140</v>
      </c>
      <c r="D56" t="s">
        <v>9</v>
      </c>
      <c r="E56" t="s">
        <v>9</v>
      </c>
      <c r="F56">
        <v>19</v>
      </c>
      <c r="M56">
        <v>73</v>
      </c>
      <c r="N56">
        <v>5</v>
      </c>
      <c r="O56">
        <v>40</v>
      </c>
      <c r="P56">
        <v>2.57</v>
      </c>
      <c r="Q56">
        <v>0.96</v>
      </c>
      <c r="R56">
        <v>89</v>
      </c>
      <c r="T56">
        <f t="shared" si="0"/>
        <v>0</v>
      </c>
      <c r="U56" t="str">
        <f t="shared" si="1"/>
        <v>P</v>
      </c>
      <c r="V56" t="str">
        <f>IF(U56="H",COUNTIF($U$3:$U$437,"H")-COUNTIF(U57:U$437,"H"),"")</f>
        <v/>
      </c>
      <c r="W56">
        <f>IF(U56="P",COUNTIF($U$3:$U$437,"P")-COUNTIF(U57:U$437,"P"),"")</f>
        <v>14</v>
      </c>
      <c r="X56" t="str">
        <f t="shared" si="2"/>
        <v>Blake Treinen</v>
      </c>
    </row>
    <row r="57" spans="2:24" x14ac:dyDescent="0.2">
      <c r="B57" t="s">
        <v>2203</v>
      </c>
      <c r="C57" t="s">
        <v>132</v>
      </c>
      <c r="D57" t="s">
        <v>111</v>
      </c>
      <c r="E57" t="s">
        <v>111</v>
      </c>
      <c r="F57">
        <v>19</v>
      </c>
      <c r="M57">
        <v>191</v>
      </c>
      <c r="N57">
        <v>14</v>
      </c>
      <c r="O57">
        <v>0</v>
      </c>
      <c r="P57">
        <v>3.17</v>
      </c>
      <c r="Q57">
        <v>1.1100000000000001</v>
      </c>
      <c r="R57">
        <v>215</v>
      </c>
      <c r="T57">
        <f t="shared" si="0"/>
        <v>0</v>
      </c>
      <c r="U57" t="str">
        <f t="shared" si="1"/>
        <v>P</v>
      </c>
      <c r="V57" t="str">
        <f>IF(U57="H",COUNTIF($U$3:$U$437,"H")-COUNTIF(U58:U$437,"H"),"")</f>
        <v/>
      </c>
      <c r="W57">
        <f>IF(U57="P",COUNTIF($U$3:$U$437,"P")-COUNTIF(U58:U$437,"P"),"")</f>
        <v>15</v>
      </c>
      <c r="X57" t="str">
        <f t="shared" si="2"/>
        <v>Jack Flaherty</v>
      </c>
    </row>
    <row r="58" spans="2:24" x14ac:dyDescent="0.2">
      <c r="B58" t="s">
        <v>176</v>
      </c>
      <c r="C58" t="s">
        <v>714</v>
      </c>
      <c r="D58" t="s">
        <v>111</v>
      </c>
      <c r="E58" t="s">
        <v>111</v>
      </c>
      <c r="F58">
        <v>19</v>
      </c>
      <c r="M58">
        <v>164</v>
      </c>
      <c r="N58">
        <v>15</v>
      </c>
      <c r="O58">
        <v>0</v>
      </c>
      <c r="P58">
        <v>3.08</v>
      </c>
      <c r="Q58">
        <v>1.0900000000000001</v>
      </c>
      <c r="R58">
        <v>186</v>
      </c>
      <c r="T58">
        <f t="shared" si="0"/>
        <v>0</v>
      </c>
      <c r="U58" t="str">
        <f t="shared" si="1"/>
        <v>P</v>
      </c>
      <c r="V58" t="str">
        <f>IF(U58="H",COUNTIF($U$3:$U$437,"H")-COUNTIF(U59:U$437,"H"),"")</f>
        <v/>
      </c>
      <c r="W58">
        <f>IF(U58="P",COUNTIF($U$3:$U$437,"P")-COUNTIF(U59:U$437,"P"),"")</f>
        <v>16</v>
      </c>
      <c r="X58" t="str">
        <f t="shared" si="2"/>
        <v>Stephen Strasburg</v>
      </c>
    </row>
    <row r="59" spans="2:24" x14ac:dyDescent="0.2">
      <c r="B59" t="s">
        <v>975</v>
      </c>
      <c r="C59" t="s">
        <v>131</v>
      </c>
      <c r="D59" t="s">
        <v>111</v>
      </c>
      <c r="E59" t="s">
        <v>111</v>
      </c>
      <c r="F59">
        <v>18</v>
      </c>
      <c r="M59">
        <v>204</v>
      </c>
      <c r="N59">
        <v>14</v>
      </c>
      <c r="O59">
        <v>0</v>
      </c>
      <c r="P59">
        <v>3.16</v>
      </c>
      <c r="Q59">
        <v>1.1000000000000001</v>
      </c>
      <c r="R59">
        <v>209</v>
      </c>
      <c r="T59">
        <f t="shared" si="0"/>
        <v>0</v>
      </c>
      <c r="U59" t="str">
        <f t="shared" si="1"/>
        <v>P</v>
      </c>
      <c r="V59" t="str">
        <f>IF(U59="H",COUNTIF($U$3:$U$437,"H")-COUNTIF(U60:U$437,"H"),"")</f>
        <v/>
      </c>
      <c r="W59">
        <f>IF(U59="P",COUNTIF($U$3:$U$437,"P")-COUNTIF(U60:U$437,"P"),"")</f>
        <v>17</v>
      </c>
      <c r="X59" t="str">
        <f t="shared" si="2"/>
        <v>Mike Clevinger</v>
      </c>
    </row>
    <row r="60" spans="2:24" x14ac:dyDescent="0.2">
      <c r="B60" t="s">
        <v>373</v>
      </c>
      <c r="C60" t="s">
        <v>719</v>
      </c>
      <c r="D60" t="s">
        <v>111</v>
      </c>
      <c r="E60" t="s">
        <v>111</v>
      </c>
      <c r="F60">
        <v>18</v>
      </c>
      <c r="M60">
        <v>179</v>
      </c>
      <c r="N60">
        <v>14</v>
      </c>
      <c r="O60">
        <v>0</v>
      </c>
      <c r="P60">
        <v>3.64</v>
      </c>
      <c r="Q60">
        <v>1.1200000000000001</v>
      </c>
      <c r="R60">
        <v>206</v>
      </c>
      <c r="T60">
        <f t="shared" si="0"/>
        <v>0</v>
      </c>
      <c r="U60" t="str">
        <f t="shared" si="1"/>
        <v>P</v>
      </c>
      <c r="V60" t="str">
        <f>IF(U60="H",COUNTIF($U$3:$U$437,"H")-COUNTIF(U61:U$437,"H"),"")</f>
        <v/>
      </c>
      <c r="W60">
        <f>IF(U60="P",COUNTIF($U$3:$U$437,"P")-COUNTIF(U61:U$437,"P"),"")</f>
        <v>18</v>
      </c>
      <c r="X60" t="str">
        <f t="shared" si="2"/>
        <v>James Paxton</v>
      </c>
    </row>
    <row r="61" spans="2:24" x14ac:dyDescent="0.2">
      <c r="B61" t="s">
        <v>983</v>
      </c>
      <c r="C61" t="s">
        <v>120</v>
      </c>
      <c r="D61" t="s">
        <v>111</v>
      </c>
      <c r="E61" t="s">
        <v>111</v>
      </c>
      <c r="F61">
        <v>18</v>
      </c>
      <c r="M61">
        <v>202</v>
      </c>
      <c r="N61">
        <v>15</v>
      </c>
      <c r="O61">
        <v>0</v>
      </c>
      <c r="P61">
        <v>3.52</v>
      </c>
      <c r="Q61">
        <v>1.19</v>
      </c>
      <c r="R61">
        <v>236</v>
      </c>
      <c r="T61">
        <f t="shared" si="0"/>
        <v>0</v>
      </c>
      <c r="U61" t="str">
        <f t="shared" si="1"/>
        <v>P</v>
      </c>
      <c r="V61" t="str">
        <f>IF(U61="H",COUNTIF($U$3:$U$437,"H")-COUNTIF(U62:U$437,"H"),"")</f>
        <v/>
      </c>
      <c r="W61">
        <f>IF(U61="P",COUNTIF($U$3:$U$437,"P")-COUNTIF(U62:U$437,"P"),"")</f>
        <v>19</v>
      </c>
      <c r="X61" t="str">
        <f t="shared" si="2"/>
        <v>German Marquez</v>
      </c>
    </row>
    <row r="62" spans="2:24" x14ac:dyDescent="0.2">
      <c r="B62" t="s">
        <v>494</v>
      </c>
      <c r="C62" t="s">
        <v>136</v>
      </c>
      <c r="D62" t="s">
        <v>114</v>
      </c>
      <c r="E62" t="s">
        <v>114</v>
      </c>
      <c r="F62">
        <v>18</v>
      </c>
      <c r="G62">
        <v>594</v>
      </c>
      <c r="H62">
        <v>93</v>
      </c>
      <c r="I62">
        <v>30</v>
      </c>
      <c r="J62">
        <v>102</v>
      </c>
      <c r="K62">
        <v>7</v>
      </c>
      <c r="L62">
        <v>0.27200000000000002</v>
      </c>
      <c r="T62">
        <f t="shared" si="0"/>
        <v>0</v>
      </c>
      <c r="U62" t="str">
        <f t="shared" si="1"/>
        <v>H</v>
      </c>
      <c r="V62">
        <f>IF(U62="H",COUNTIF($U$3:$U$437,"H")-COUNTIF(U63:U$437,"H"),"")</f>
        <v>41</v>
      </c>
      <c r="W62" t="str">
        <f>IF(U62="P",COUNTIF($U$3:$U$437,"P")-COUNTIF(U63:U$437,"P"),"")</f>
        <v/>
      </c>
      <c r="X62" t="str">
        <f t="shared" si="2"/>
        <v>Eddie Rosario</v>
      </c>
    </row>
    <row r="63" spans="2:24" x14ac:dyDescent="0.2">
      <c r="B63" t="s">
        <v>452</v>
      </c>
      <c r="C63" t="s">
        <v>718</v>
      </c>
      <c r="D63" t="s">
        <v>114</v>
      </c>
      <c r="E63" t="s">
        <v>114</v>
      </c>
      <c r="F63">
        <v>17</v>
      </c>
      <c r="G63">
        <v>569</v>
      </c>
      <c r="H63">
        <v>87</v>
      </c>
      <c r="I63">
        <v>33</v>
      </c>
      <c r="J63">
        <v>98</v>
      </c>
      <c r="K63">
        <v>4</v>
      </c>
      <c r="L63">
        <v>0.26800000000000002</v>
      </c>
      <c r="T63">
        <f t="shared" si="0"/>
        <v>0</v>
      </c>
      <c r="U63" t="str">
        <f t="shared" si="1"/>
        <v>H</v>
      </c>
      <c r="V63">
        <f>IF(U63="H",COUNTIF($U$3:$U$437,"H")-COUNTIF(U64:U$437,"H"),"")</f>
        <v>42</v>
      </c>
      <c r="W63" t="str">
        <f>IF(U63="P",COUNTIF($U$3:$U$437,"P")-COUNTIF(U64:U$437,"P"),"")</f>
        <v/>
      </c>
      <c r="X63" t="str">
        <f t="shared" si="2"/>
        <v>Michael Conforto</v>
      </c>
    </row>
    <row r="64" spans="2:24" x14ac:dyDescent="0.2">
      <c r="B64" t="s">
        <v>418</v>
      </c>
      <c r="C64" t="s">
        <v>121</v>
      </c>
      <c r="D64" t="s">
        <v>426</v>
      </c>
      <c r="E64" t="s">
        <v>426</v>
      </c>
      <c r="F64">
        <v>17</v>
      </c>
      <c r="G64">
        <v>515</v>
      </c>
      <c r="H64">
        <v>81</v>
      </c>
      <c r="I64">
        <v>42</v>
      </c>
      <c r="J64">
        <v>90</v>
      </c>
      <c r="K64">
        <v>5</v>
      </c>
      <c r="L64">
        <v>0.21099999999999999</v>
      </c>
      <c r="T64">
        <f t="shared" si="0"/>
        <v>0</v>
      </c>
      <c r="U64" t="str">
        <f t="shared" si="1"/>
        <v>H</v>
      </c>
      <c r="V64">
        <f>IF(U64="H",COUNTIF($U$3:$U$437,"H")-COUNTIF(U65:U$437,"H"),"")</f>
        <v>43</v>
      </c>
      <c r="W64" t="str">
        <f>IF(U64="P",COUNTIF($U$3:$U$437,"P")-COUNTIF(U65:U$437,"P"),"")</f>
        <v/>
      </c>
      <c r="X64" t="str">
        <f t="shared" si="2"/>
        <v>Joey Gallo</v>
      </c>
    </row>
    <row r="65" spans="2:24" x14ac:dyDescent="0.2">
      <c r="B65" t="s">
        <v>160</v>
      </c>
      <c r="C65" t="s">
        <v>117</v>
      </c>
      <c r="D65" t="s">
        <v>112</v>
      </c>
      <c r="E65" t="s">
        <v>112</v>
      </c>
      <c r="F65">
        <v>17</v>
      </c>
      <c r="G65">
        <v>523</v>
      </c>
      <c r="H65">
        <v>78</v>
      </c>
      <c r="I65">
        <v>33</v>
      </c>
      <c r="J65">
        <v>91</v>
      </c>
      <c r="K65">
        <v>2</v>
      </c>
      <c r="L65">
        <v>0.24099999999999999</v>
      </c>
      <c r="T65">
        <f t="shared" si="0"/>
        <v>0</v>
      </c>
      <c r="U65" t="str">
        <f t="shared" si="1"/>
        <v>H</v>
      </c>
      <c r="V65">
        <f>IF(U65="H",COUNTIF($U$3:$U$437,"H")-COUNTIF(U66:U$437,"H"),"")</f>
        <v>44</v>
      </c>
      <c r="W65" t="str">
        <f>IF(U65="P",COUNTIF($U$3:$U$437,"P")-COUNTIF(U66:U$437,"P"),"")</f>
        <v/>
      </c>
      <c r="X65" t="str">
        <f t="shared" si="2"/>
        <v>Edwin Encarnacion</v>
      </c>
    </row>
    <row r="66" spans="2:24" x14ac:dyDescent="0.2">
      <c r="B66" t="s">
        <v>198</v>
      </c>
      <c r="C66" t="s">
        <v>810</v>
      </c>
      <c r="D66" t="s">
        <v>112</v>
      </c>
      <c r="E66" t="s">
        <v>112</v>
      </c>
      <c r="F66">
        <v>17</v>
      </c>
      <c r="G66">
        <v>603</v>
      </c>
      <c r="H66">
        <v>87</v>
      </c>
      <c r="I66">
        <v>29</v>
      </c>
      <c r="J66">
        <v>105</v>
      </c>
      <c r="K66">
        <v>2</v>
      </c>
      <c r="L66">
        <v>0.28399999999999997</v>
      </c>
      <c r="T66">
        <f t="shared" si="0"/>
        <v>0</v>
      </c>
      <c r="U66" t="str">
        <f t="shared" si="1"/>
        <v>H</v>
      </c>
      <c r="V66">
        <f>IF(U66="H",COUNTIF($U$3:$U$437,"H")-COUNTIF(U67:U$437,"H"),"")</f>
        <v>45</v>
      </c>
      <c r="W66" t="str">
        <f>IF(U66="P",COUNTIF($U$3:$U$437,"P")-COUNTIF(U67:U$437,"P"),"")</f>
        <v/>
      </c>
      <c r="X66" t="str">
        <f t="shared" si="2"/>
        <v>Jose Abreu</v>
      </c>
    </row>
    <row r="67" spans="2:24" x14ac:dyDescent="0.2">
      <c r="B67" t="s">
        <v>489</v>
      </c>
      <c r="C67" t="s">
        <v>139</v>
      </c>
      <c r="D67" t="s">
        <v>97</v>
      </c>
      <c r="E67" t="s">
        <v>998</v>
      </c>
      <c r="F67">
        <v>17</v>
      </c>
      <c r="G67">
        <v>512</v>
      </c>
      <c r="H67">
        <v>86</v>
      </c>
      <c r="I67">
        <v>18</v>
      </c>
      <c r="J67">
        <v>69</v>
      </c>
      <c r="K67">
        <v>5</v>
      </c>
      <c r="L67">
        <v>0.27100000000000002</v>
      </c>
      <c r="T67">
        <f t="shared" ref="T67:T130" si="3">A67</f>
        <v>0</v>
      </c>
      <c r="U67" t="str">
        <f t="shared" ref="U67:U130" si="4">IF(D67="SP","P",IF(D67="RP","P",IF(D67=0,"","H")))</f>
        <v>H</v>
      </c>
      <c r="V67">
        <f>IF(U67="H",COUNTIF($U$3:$U$437,"H")-COUNTIF(U68:U$437,"H"),"")</f>
        <v>46</v>
      </c>
      <c r="W67" t="str">
        <f>IF(U67="P",COUNTIF($U$3:$U$437,"P")-COUNTIF(U68:U$437,"P"),"")</f>
        <v/>
      </c>
      <c r="X67" t="str">
        <f t="shared" ref="X67:X130" si="5">B67</f>
        <v>J.T. Realmuto</v>
      </c>
    </row>
    <row r="68" spans="2:24" x14ac:dyDescent="0.2">
      <c r="B68" t="s">
        <v>212</v>
      </c>
      <c r="C68" t="s">
        <v>719</v>
      </c>
      <c r="D68" t="s">
        <v>9</v>
      </c>
      <c r="E68" t="s">
        <v>9</v>
      </c>
      <c r="F68">
        <v>17</v>
      </c>
      <c r="M68">
        <v>62</v>
      </c>
      <c r="N68">
        <v>4</v>
      </c>
      <c r="O68">
        <v>39</v>
      </c>
      <c r="P68">
        <v>2.67</v>
      </c>
      <c r="Q68">
        <v>1.0900000000000001</v>
      </c>
      <c r="R68">
        <v>99</v>
      </c>
      <c r="T68">
        <f t="shared" si="3"/>
        <v>0</v>
      </c>
      <c r="U68" t="str">
        <f t="shared" si="4"/>
        <v>P</v>
      </c>
      <c r="V68" t="str">
        <f>IF(U68="H",COUNTIF($U$3:$U$437,"H")-COUNTIF(U69:U$437,"H"),"")</f>
        <v/>
      </c>
      <c r="W68">
        <f>IF(U68="P",COUNTIF($U$3:$U$437,"P")-COUNTIF(U69:U$437,"P"),"")</f>
        <v>20</v>
      </c>
      <c r="X68" t="str">
        <f t="shared" si="5"/>
        <v>Aroldis Chapman</v>
      </c>
    </row>
    <row r="69" spans="2:24" x14ac:dyDescent="0.2">
      <c r="B69" t="s">
        <v>250</v>
      </c>
      <c r="C69" t="s">
        <v>136</v>
      </c>
      <c r="D69" t="s">
        <v>6</v>
      </c>
      <c r="E69" t="s">
        <v>6</v>
      </c>
      <c r="F69">
        <v>16</v>
      </c>
      <c r="G69">
        <v>504</v>
      </c>
      <c r="H69">
        <v>74</v>
      </c>
      <c r="I69">
        <v>32</v>
      </c>
      <c r="J69">
        <v>87</v>
      </c>
      <c r="K69">
        <v>1</v>
      </c>
      <c r="L69">
        <v>0.251</v>
      </c>
      <c r="T69">
        <f t="shared" si="3"/>
        <v>0</v>
      </c>
      <c r="U69" t="str">
        <f t="shared" si="4"/>
        <v>H</v>
      </c>
      <c r="V69">
        <f>IF(U69="H",COUNTIF($U$3:$U$437,"H")-COUNTIF(U70:U$437,"H"),"")</f>
        <v>47</v>
      </c>
      <c r="W69" t="str">
        <f>IF(U69="P",COUNTIF($U$3:$U$437,"P")-COUNTIF(U70:U$437,"P"),"")</f>
        <v/>
      </c>
      <c r="X69" t="str">
        <f t="shared" si="5"/>
        <v>Nelson Cruz</v>
      </c>
    </row>
    <row r="70" spans="2:24" x14ac:dyDescent="0.2">
      <c r="B70" t="s">
        <v>1511</v>
      </c>
      <c r="C70" t="s">
        <v>133</v>
      </c>
      <c r="D70" t="s">
        <v>1026</v>
      </c>
      <c r="E70" t="s">
        <v>3426</v>
      </c>
      <c r="F70">
        <v>16</v>
      </c>
      <c r="G70">
        <v>597</v>
      </c>
      <c r="H70">
        <v>82</v>
      </c>
      <c r="I70">
        <v>10</v>
      </c>
      <c r="J70">
        <v>59</v>
      </c>
      <c r="K70">
        <v>28</v>
      </c>
      <c r="L70">
        <v>0.29099999999999998</v>
      </c>
      <c r="T70">
        <f t="shared" si="3"/>
        <v>0</v>
      </c>
      <c r="U70" t="str">
        <f t="shared" si="4"/>
        <v>H</v>
      </c>
      <c r="V70">
        <f>IF(U70="H",COUNTIF($U$3:$U$437,"H")-COUNTIF(U71:U$437,"H"),"")</f>
        <v>48</v>
      </c>
      <c r="W70" t="str">
        <f>IF(U70="P",COUNTIF($U$3:$U$437,"P")-COUNTIF(U71:U$437,"P"),"")</f>
        <v/>
      </c>
      <c r="X70" t="str">
        <f t="shared" si="5"/>
        <v>Whit Merrifield</v>
      </c>
    </row>
    <row r="71" spans="2:24" x14ac:dyDescent="0.2">
      <c r="B71" t="s">
        <v>913</v>
      </c>
      <c r="C71" t="s">
        <v>113</v>
      </c>
      <c r="D71" t="s">
        <v>427</v>
      </c>
      <c r="E71" t="s">
        <v>1035</v>
      </c>
      <c r="F71">
        <v>16</v>
      </c>
      <c r="G71">
        <v>564</v>
      </c>
      <c r="H71">
        <v>82</v>
      </c>
      <c r="I71">
        <v>36</v>
      </c>
      <c r="J71">
        <v>104</v>
      </c>
      <c r="K71">
        <v>5</v>
      </c>
      <c r="L71">
        <v>0.252</v>
      </c>
      <c r="T71">
        <f t="shared" si="3"/>
        <v>0</v>
      </c>
      <c r="U71" t="str">
        <f t="shared" si="4"/>
        <v>H</v>
      </c>
      <c r="V71">
        <f>IF(U71="H",COUNTIF($U$3:$U$437,"H")-COUNTIF(U72:U$437,"H"),"")</f>
        <v>49</v>
      </c>
      <c r="W71" t="str">
        <f>IF(U71="P",COUNTIF($U$3:$U$437,"P")-COUNTIF(U72:U$437,"P"),"")</f>
        <v/>
      </c>
      <c r="X71" t="str">
        <f t="shared" si="5"/>
        <v>Travis Shaw</v>
      </c>
    </row>
    <row r="72" spans="2:24" x14ac:dyDescent="0.2">
      <c r="B72" t="s">
        <v>2594</v>
      </c>
      <c r="C72" t="s">
        <v>113</v>
      </c>
      <c r="D72" t="s">
        <v>112</v>
      </c>
      <c r="E72" t="s">
        <v>1033</v>
      </c>
      <c r="F72">
        <v>16</v>
      </c>
      <c r="G72">
        <v>551</v>
      </c>
      <c r="H72">
        <v>85</v>
      </c>
      <c r="I72">
        <v>33</v>
      </c>
      <c r="J72">
        <v>94</v>
      </c>
      <c r="K72">
        <v>0</v>
      </c>
      <c r="L72">
        <v>0.26800000000000002</v>
      </c>
      <c r="T72">
        <f t="shared" si="3"/>
        <v>0</v>
      </c>
      <c r="U72" t="str">
        <f t="shared" si="4"/>
        <v>H</v>
      </c>
      <c r="V72">
        <f>IF(U72="H",COUNTIF($U$3:$U$437,"H")-COUNTIF(U73:U$437,"H"),"")</f>
        <v>50</v>
      </c>
      <c r="W72" t="str">
        <f>IF(U72="P",COUNTIF($U$3:$U$437,"P")-COUNTIF(U73:U$437,"P"),"")</f>
        <v/>
      </c>
      <c r="X72" t="str">
        <f t="shared" si="5"/>
        <v>Jesus Aguilar</v>
      </c>
    </row>
    <row r="73" spans="2:24" x14ac:dyDescent="0.2">
      <c r="B73" t="s">
        <v>3427</v>
      </c>
      <c r="C73" t="s">
        <v>715</v>
      </c>
      <c r="D73" t="s">
        <v>1033</v>
      </c>
      <c r="E73" t="s">
        <v>1037</v>
      </c>
      <c r="F73">
        <v>16</v>
      </c>
      <c r="G73">
        <v>423</v>
      </c>
      <c r="H73">
        <v>81</v>
      </c>
      <c r="I73">
        <v>33</v>
      </c>
      <c r="J73">
        <v>87</v>
      </c>
      <c r="K73">
        <v>4</v>
      </c>
      <c r="L73">
        <v>0.26800000000000002</v>
      </c>
      <c r="T73">
        <f t="shared" si="3"/>
        <v>0</v>
      </c>
      <c r="U73" t="str">
        <f t="shared" si="4"/>
        <v>H</v>
      </c>
      <c r="V73">
        <f>IF(U73="H",COUNTIF($U$3:$U$437,"H")-COUNTIF(U74:U$437,"H"),"")</f>
        <v>51</v>
      </c>
      <c r="W73" t="str">
        <f>IF(U73="P",COUNTIF($U$3:$U$437,"P")-COUNTIF(U74:U$437,"P"),"")</f>
        <v/>
      </c>
      <c r="X73" t="str">
        <f t="shared" si="5"/>
        <v>Max Muncy</v>
      </c>
    </row>
    <row r="74" spans="2:24" x14ac:dyDescent="0.2">
      <c r="B74" t="s">
        <v>773</v>
      </c>
      <c r="C74" t="s">
        <v>140</v>
      </c>
      <c r="D74" t="s">
        <v>112</v>
      </c>
      <c r="E74" t="s">
        <v>112</v>
      </c>
      <c r="F74">
        <v>15</v>
      </c>
      <c r="G74">
        <v>545</v>
      </c>
      <c r="H74">
        <v>78</v>
      </c>
      <c r="I74">
        <v>32</v>
      </c>
      <c r="J74">
        <v>84</v>
      </c>
      <c r="K74">
        <v>2</v>
      </c>
      <c r="L74">
        <v>0.254</v>
      </c>
      <c r="T74">
        <f t="shared" si="3"/>
        <v>0</v>
      </c>
      <c r="U74" t="str">
        <f t="shared" si="4"/>
        <v>H</v>
      </c>
      <c r="V74">
        <f>IF(U74="H",COUNTIF($U$3:$U$437,"H")-COUNTIF(U75:U$437,"H"),"")</f>
        <v>52</v>
      </c>
      <c r="W74" t="str">
        <f>IF(U74="P",COUNTIF($U$3:$U$437,"P")-COUNTIF(U75:U$437,"P"),"")</f>
        <v/>
      </c>
      <c r="X74" t="str">
        <f t="shared" si="5"/>
        <v>Matt Olson</v>
      </c>
    </row>
    <row r="75" spans="2:24" x14ac:dyDescent="0.2">
      <c r="B75" t="s">
        <v>401</v>
      </c>
      <c r="C75" t="s">
        <v>718</v>
      </c>
      <c r="D75" t="s">
        <v>111</v>
      </c>
      <c r="E75" t="s">
        <v>111</v>
      </c>
      <c r="F75">
        <v>15</v>
      </c>
      <c r="M75">
        <v>172</v>
      </c>
      <c r="N75">
        <v>14</v>
      </c>
      <c r="O75">
        <v>0</v>
      </c>
      <c r="P75">
        <v>3.34</v>
      </c>
      <c r="Q75">
        <v>1.17</v>
      </c>
      <c r="R75">
        <v>178</v>
      </c>
      <c r="T75">
        <f t="shared" si="3"/>
        <v>0</v>
      </c>
      <c r="U75" t="str">
        <f t="shared" si="4"/>
        <v>P</v>
      </c>
      <c r="V75" t="str">
        <f>IF(U75="H",COUNTIF($U$3:$U$437,"H")-COUNTIF(U76:U$437,"H"),"")</f>
        <v/>
      </c>
      <c r="W75">
        <f>IF(U75="P",COUNTIF($U$3:$U$437,"P")-COUNTIF(U76:U$437,"P"),"")</f>
        <v>21</v>
      </c>
      <c r="X75" t="str">
        <f t="shared" si="5"/>
        <v>Noah Syndergaard</v>
      </c>
    </row>
    <row r="76" spans="2:24" x14ac:dyDescent="0.2">
      <c r="B76" t="s">
        <v>445</v>
      </c>
      <c r="C76" t="s">
        <v>719</v>
      </c>
      <c r="D76" t="s">
        <v>111</v>
      </c>
      <c r="E76" t="s">
        <v>111</v>
      </c>
      <c r="F76">
        <v>15</v>
      </c>
      <c r="M76">
        <v>187</v>
      </c>
      <c r="N76">
        <v>15</v>
      </c>
      <c r="O76">
        <v>0</v>
      </c>
      <c r="P76">
        <v>3.42</v>
      </c>
      <c r="Q76">
        <v>1.1599999999999999</v>
      </c>
      <c r="R76">
        <v>208</v>
      </c>
      <c r="T76">
        <f t="shared" si="3"/>
        <v>0</v>
      </c>
      <c r="U76" t="str">
        <f t="shared" si="4"/>
        <v>P</v>
      </c>
      <c r="V76" t="str">
        <f>IF(U76="H",COUNTIF($U$3:$U$437,"H")-COUNTIF(U77:U$437,"H"),"")</f>
        <v/>
      </c>
      <c r="W76">
        <f>IF(U76="P",COUNTIF($U$3:$U$437,"P")-COUNTIF(U77:U$437,"P"),"")</f>
        <v>22</v>
      </c>
      <c r="X76" t="str">
        <f t="shared" si="5"/>
        <v>Luis Severino</v>
      </c>
    </row>
    <row r="77" spans="2:24" x14ac:dyDescent="0.2">
      <c r="B77" t="s">
        <v>200</v>
      </c>
      <c r="C77" t="s">
        <v>339</v>
      </c>
      <c r="D77" t="s">
        <v>111</v>
      </c>
      <c r="E77" t="s">
        <v>111</v>
      </c>
      <c r="F77">
        <v>14</v>
      </c>
      <c r="M77">
        <v>206</v>
      </c>
      <c r="N77">
        <v>10</v>
      </c>
      <c r="O77">
        <v>0</v>
      </c>
      <c r="P77">
        <v>3.58</v>
      </c>
      <c r="Q77">
        <v>1.1200000000000001</v>
      </c>
      <c r="R77">
        <v>194</v>
      </c>
      <c r="T77">
        <f t="shared" si="3"/>
        <v>0</v>
      </c>
      <c r="U77" t="str">
        <f t="shared" si="4"/>
        <v>P</v>
      </c>
      <c r="V77" t="str">
        <f>IF(U77="H",COUNTIF($U$3:$U$437,"H")-COUNTIF(U78:U$437,"H"),"")</f>
        <v/>
      </c>
      <c r="W77">
        <f>IF(U77="P",COUNTIF($U$3:$U$437,"P")-COUNTIF(U78:U$437,"P"),"")</f>
        <v>23</v>
      </c>
      <c r="X77" t="str">
        <f t="shared" si="5"/>
        <v>Zack Greinke</v>
      </c>
    </row>
    <row r="78" spans="2:24" x14ac:dyDescent="0.2">
      <c r="B78" t="s">
        <v>2202</v>
      </c>
      <c r="C78" t="s">
        <v>719</v>
      </c>
      <c r="D78" t="s">
        <v>116</v>
      </c>
      <c r="E78" t="s">
        <v>116</v>
      </c>
      <c r="F78">
        <v>14</v>
      </c>
      <c r="G78">
        <v>596</v>
      </c>
      <c r="H78">
        <v>81</v>
      </c>
      <c r="I78">
        <v>25</v>
      </c>
      <c r="J78">
        <v>94</v>
      </c>
      <c r="K78">
        <v>3</v>
      </c>
      <c r="L78">
        <v>0.28699999999999998</v>
      </c>
      <c r="T78">
        <f t="shared" si="3"/>
        <v>0</v>
      </c>
      <c r="U78" t="str">
        <f t="shared" si="4"/>
        <v>H</v>
      </c>
      <c r="V78">
        <f>IF(U78="H",COUNTIF($U$3:$U$437,"H")-COUNTIF(U79:U$437,"H"),"")</f>
        <v>53</v>
      </c>
      <c r="W78" t="str">
        <f>IF(U78="P",COUNTIF($U$3:$U$437,"P")-COUNTIF(U79:U$437,"P"),"")</f>
        <v/>
      </c>
      <c r="X78" t="str">
        <f t="shared" si="5"/>
        <v>Miguel Andujar</v>
      </c>
    </row>
    <row r="79" spans="2:24" x14ac:dyDescent="0.2">
      <c r="B79" t="s">
        <v>795</v>
      </c>
      <c r="C79" t="s">
        <v>7</v>
      </c>
      <c r="D79" t="s">
        <v>116</v>
      </c>
      <c r="E79" t="s">
        <v>116</v>
      </c>
      <c r="F79">
        <v>14</v>
      </c>
      <c r="G79">
        <v>487</v>
      </c>
      <c r="H79">
        <v>62</v>
      </c>
      <c r="I79">
        <v>24</v>
      </c>
      <c r="J79">
        <v>71</v>
      </c>
      <c r="K79">
        <v>3</v>
      </c>
      <c r="L79">
        <v>0.308</v>
      </c>
      <c r="T79">
        <f t="shared" si="3"/>
        <v>0</v>
      </c>
      <c r="U79" t="str">
        <f t="shared" si="4"/>
        <v>H</v>
      </c>
      <c r="V79">
        <f>IF(U79="H",COUNTIF($U$3:$U$437,"H")-COUNTIF(U80:U$437,"H"),"")</f>
        <v>54</v>
      </c>
      <c r="W79" t="str">
        <f>IF(U79="P",COUNTIF($U$3:$U$437,"P")-COUNTIF(U80:U$437,"P"),"")</f>
        <v/>
      </c>
      <c r="X79" t="str">
        <f t="shared" si="5"/>
        <v>Vladimir Guerrero Jr.</v>
      </c>
    </row>
    <row r="80" spans="2:24" x14ac:dyDescent="0.2">
      <c r="B80" t="s">
        <v>2242</v>
      </c>
      <c r="C80" t="s">
        <v>115</v>
      </c>
      <c r="D80" t="s">
        <v>114</v>
      </c>
      <c r="E80" t="s">
        <v>114</v>
      </c>
      <c r="F80">
        <v>14</v>
      </c>
      <c r="G80">
        <v>597</v>
      </c>
      <c r="H80">
        <v>93</v>
      </c>
      <c r="I80">
        <v>28</v>
      </c>
      <c r="J80">
        <v>98</v>
      </c>
      <c r="K80">
        <v>3</v>
      </c>
      <c r="L80">
        <v>0.30199999999999999</v>
      </c>
      <c r="T80">
        <f t="shared" si="3"/>
        <v>0</v>
      </c>
      <c r="U80" t="str">
        <f t="shared" si="4"/>
        <v>H</v>
      </c>
      <c r="V80">
        <f>IF(U80="H",COUNTIF($U$3:$U$437,"H")-COUNTIF(U81:U$437,"H"),"")</f>
        <v>55</v>
      </c>
      <c r="W80" t="str">
        <f>IF(U80="P",COUNTIF($U$3:$U$437,"P")-COUNTIF(U81:U$437,"P"),"")</f>
        <v/>
      </c>
      <c r="X80" t="str">
        <f t="shared" si="5"/>
        <v>Nicholas Castellanos</v>
      </c>
    </row>
    <row r="81" spans="2:24" x14ac:dyDescent="0.2">
      <c r="B81" t="s">
        <v>167</v>
      </c>
      <c r="C81" t="s">
        <v>123</v>
      </c>
      <c r="D81" t="s">
        <v>114</v>
      </c>
      <c r="E81" t="s">
        <v>114</v>
      </c>
      <c r="F81">
        <v>14</v>
      </c>
      <c r="G81">
        <v>541</v>
      </c>
      <c r="H81">
        <v>77</v>
      </c>
      <c r="I81">
        <v>30</v>
      </c>
      <c r="J81">
        <v>82</v>
      </c>
      <c r="K81">
        <v>11</v>
      </c>
      <c r="L81">
        <v>0.252</v>
      </c>
      <c r="T81">
        <f t="shared" si="3"/>
        <v>0</v>
      </c>
      <c r="U81" t="str">
        <f t="shared" si="4"/>
        <v>H</v>
      </c>
      <c r="V81">
        <f>IF(U81="H",COUNTIF($U$3:$U$437,"H")-COUNTIF(U82:U$437,"H"),"")</f>
        <v>56</v>
      </c>
      <c r="W81" t="str">
        <f>IF(U81="P",COUNTIF($U$3:$U$437,"P")-COUNTIF(U82:U$437,"P"),"")</f>
        <v/>
      </c>
      <c r="X81" t="str">
        <f t="shared" si="5"/>
        <v>Justin Upton</v>
      </c>
    </row>
    <row r="82" spans="2:24" x14ac:dyDescent="0.2">
      <c r="B82" t="s">
        <v>541</v>
      </c>
      <c r="C82" t="s">
        <v>121</v>
      </c>
      <c r="D82" t="s">
        <v>114</v>
      </c>
      <c r="E82" t="s">
        <v>114</v>
      </c>
      <c r="F82">
        <v>14</v>
      </c>
      <c r="G82">
        <v>581</v>
      </c>
      <c r="H82">
        <v>83</v>
      </c>
      <c r="I82">
        <v>28</v>
      </c>
      <c r="J82">
        <v>90</v>
      </c>
      <c r="K82">
        <v>2</v>
      </c>
      <c r="L82">
        <v>0.26300000000000001</v>
      </c>
      <c r="T82">
        <f t="shared" si="3"/>
        <v>0</v>
      </c>
      <c r="U82" t="str">
        <f t="shared" si="4"/>
        <v>H</v>
      </c>
      <c r="V82">
        <f>IF(U82="H",COUNTIF($U$3:$U$437,"H")-COUNTIF(U83:U$437,"H"),"")</f>
        <v>57</v>
      </c>
      <c r="W82" t="str">
        <f>IF(U82="P",COUNTIF($U$3:$U$437,"P")-COUNTIF(U83:U$437,"P"),"")</f>
        <v/>
      </c>
      <c r="X82" t="str">
        <f t="shared" si="5"/>
        <v>Nomar Mazara</v>
      </c>
    </row>
    <row r="83" spans="2:24" x14ac:dyDescent="0.2">
      <c r="B83" t="s">
        <v>448</v>
      </c>
      <c r="C83" t="s">
        <v>135</v>
      </c>
      <c r="D83" t="s">
        <v>114</v>
      </c>
      <c r="E83" t="s">
        <v>114</v>
      </c>
      <c r="F83">
        <v>14</v>
      </c>
      <c r="G83">
        <v>615</v>
      </c>
      <c r="H83">
        <v>101</v>
      </c>
      <c r="I83">
        <v>10</v>
      </c>
      <c r="J83">
        <v>45</v>
      </c>
      <c r="K83">
        <v>27</v>
      </c>
      <c r="L83">
        <v>0.27800000000000002</v>
      </c>
      <c r="T83">
        <f t="shared" si="3"/>
        <v>0</v>
      </c>
      <c r="U83" t="str">
        <f t="shared" si="4"/>
        <v>H</v>
      </c>
      <c r="V83">
        <f>IF(U83="H",COUNTIF($U$3:$U$437,"H")-COUNTIF(U84:U$437,"H"),"")</f>
        <v>58</v>
      </c>
      <c r="W83" t="str">
        <f>IF(U83="P",COUNTIF($U$3:$U$437,"P")-COUNTIF(U84:U$437,"P"),"")</f>
        <v/>
      </c>
      <c r="X83" t="str">
        <f t="shared" si="5"/>
        <v>Ender Inciarte</v>
      </c>
    </row>
    <row r="84" spans="2:24" x14ac:dyDescent="0.2">
      <c r="B84" t="s">
        <v>754</v>
      </c>
      <c r="C84" t="s">
        <v>714</v>
      </c>
      <c r="D84" t="s">
        <v>6</v>
      </c>
      <c r="E84" t="s">
        <v>114</v>
      </c>
      <c r="F84">
        <v>14</v>
      </c>
      <c r="G84">
        <v>524</v>
      </c>
      <c r="H84">
        <v>78</v>
      </c>
      <c r="I84">
        <v>12</v>
      </c>
      <c r="J84">
        <v>47</v>
      </c>
      <c r="K84">
        <v>29</v>
      </c>
      <c r="L84">
        <v>0.28100000000000003</v>
      </c>
      <c r="T84">
        <f t="shared" si="3"/>
        <v>0</v>
      </c>
      <c r="U84" t="str">
        <f t="shared" si="4"/>
        <v>H</v>
      </c>
      <c r="V84">
        <f>IF(U84="H",COUNTIF($U$3:$U$437,"H")-COUNTIF(U85:U$437,"H"),"")</f>
        <v>59</v>
      </c>
      <c r="W84" t="str">
        <f>IF(U84="P",COUNTIF($U$3:$U$437,"P")-COUNTIF(U85:U$437,"P"),"")</f>
        <v/>
      </c>
      <c r="X84" t="str">
        <f t="shared" si="5"/>
        <v>Victor Robles</v>
      </c>
    </row>
    <row r="85" spans="2:24" x14ac:dyDescent="0.2">
      <c r="B85" t="s">
        <v>1438</v>
      </c>
      <c r="C85" t="s">
        <v>810</v>
      </c>
      <c r="D85" t="s">
        <v>114</v>
      </c>
      <c r="E85" t="s">
        <v>114</v>
      </c>
      <c r="F85">
        <v>14</v>
      </c>
      <c r="G85">
        <v>472</v>
      </c>
      <c r="H85">
        <v>58</v>
      </c>
      <c r="I85">
        <v>22</v>
      </c>
      <c r="J85">
        <v>64</v>
      </c>
      <c r="K85">
        <v>1</v>
      </c>
      <c r="L85">
        <v>0.29099999999999998</v>
      </c>
      <c r="T85">
        <f t="shared" si="3"/>
        <v>0</v>
      </c>
      <c r="U85" t="str">
        <f t="shared" si="4"/>
        <v>H</v>
      </c>
      <c r="V85">
        <f>IF(U85="H",COUNTIF($U$3:$U$437,"H")-COUNTIF(U86:U$437,"H"),"")</f>
        <v>60</v>
      </c>
      <c r="W85" t="str">
        <f>IF(U85="P",COUNTIF($U$3:$U$437,"P")-COUNTIF(U86:U$437,"P"),"")</f>
        <v/>
      </c>
      <c r="X85" t="str">
        <f t="shared" si="5"/>
        <v>Eloy Jimenez</v>
      </c>
    </row>
    <row r="86" spans="2:24" x14ac:dyDescent="0.2">
      <c r="B86" t="s">
        <v>531</v>
      </c>
      <c r="C86" t="s">
        <v>8</v>
      </c>
      <c r="D86" t="s">
        <v>111</v>
      </c>
      <c r="E86" t="s">
        <v>111</v>
      </c>
      <c r="F86">
        <v>14</v>
      </c>
      <c r="M86">
        <v>196</v>
      </c>
      <c r="N86">
        <v>13</v>
      </c>
      <c r="O86">
        <v>0</v>
      </c>
      <c r="P86">
        <v>3.47</v>
      </c>
      <c r="Q86">
        <v>1.1499999999999999</v>
      </c>
      <c r="R86">
        <v>185</v>
      </c>
      <c r="T86">
        <f t="shared" si="3"/>
        <v>0</v>
      </c>
      <c r="U86" t="str">
        <f t="shared" si="4"/>
        <v>P</v>
      </c>
      <c r="V86" t="str">
        <f>IF(U86="H",COUNTIF($U$3:$U$437,"H")-COUNTIF(U87:U$437,"H"),"")</f>
        <v/>
      </c>
      <c r="W86">
        <f>IF(U86="P",COUNTIF($U$3:$U$437,"P")-COUNTIF(U87:U$437,"P"),"")</f>
        <v>24</v>
      </c>
      <c r="X86" t="str">
        <f t="shared" si="5"/>
        <v>Jameson Taillon</v>
      </c>
    </row>
    <row r="87" spans="2:24" x14ac:dyDescent="0.2">
      <c r="B87" t="s">
        <v>534</v>
      </c>
      <c r="C87" t="s">
        <v>718</v>
      </c>
      <c r="D87" t="s">
        <v>111</v>
      </c>
      <c r="E87" t="s">
        <v>111</v>
      </c>
      <c r="F87">
        <v>14</v>
      </c>
      <c r="M87">
        <v>194</v>
      </c>
      <c r="N87">
        <v>13</v>
      </c>
      <c r="O87">
        <v>0</v>
      </c>
      <c r="P87">
        <v>3.51</v>
      </c>
      <c r="Q87">
        <v>1.1399999999999999</v>
      </c>
      <c r="R87">
        <v>196</v>
      </c>
      <c r="T87">
        <f t="shared" si="3"/>
        <v>0</v>
      </c>
      <c r="U87" t="str">
        <f t="shared" si="4"/>
        <v>P</v>
      </c>
      <c r="V87" t="str">
        <f>IF(U87="H",COUNTIF($U$3:$U$437,"H")-COUNTIF(U88:U$437,"H"),"")</f>
        <v/>
      </c>
      <c r="W87">
        <f>IF(U87="P",COUNTIF($U$3:$U$437,"P")-COUNTIF(U88:U$437,"P"),"")</f>
        <v>25</v>
      </c>
      <c r="X87" t="str">
        <f t="shared" si="5"/>
        <v>Zack Wheeler</v>
      </c>
    </row>
    <row r="88" spans="2:24" x14ac:dyDescent="0.2">
      <c r="B88" t="s">
        <v>421</v>
      </c>
      <c r="C88" t="s">
        <v>135</v>
      </c>
      <c r="D88" t="s">
        <v>111</v>
      </c>
      <c r="E88" t="s">
        <v>111</v>
      </c>
      <c r="F88">
        <v>13</v>
      </c>
      <c r="M88">
        <v>197</v>
      </c>
      <c r="N88">
        <v>15</v>
      </c>
      <c r="O88">
        <v>0</v>
      </c>
      <c r="P88">
        <v>3.57</v>
      </c>
      <c r="Q88">
        <v>1.1299999999999999</v>
      </c>
      <c r="R88">
        <v>208</v>
      </c>
      <c r="T88">
        <f t="shared" si="3"/>
        <v>0</v>
      </c>
      <c r="U88" t="str">
        <f t="shared" si="4"/>
        <v>P</v>
      </c>
      <c r="V88" t="str">
        <f>IF(U88="H",COUNTIF($U$3:$U$437,"H")-COUNTIF(U89:U$437,"H"),"")</f>
        <v/>
      </c>
      <c r="W88">
        <f>IF(U88="P",COUNTIF($U$3:$U$437,"P")-COUNTIF(U89:U$437,"P"),"")</f>
        <v>26</v>
      </c>
      <c r="X88" t="str">
        <f t="shared" si="5"/>
        <v>Mike Foltynewicz</v>
      </c>
    </row>
    <row r="89" spans="2:24" x14ac:dyDescent="0.2">
      <c r="B89" t="s">
        <v>473</v>
      </c>
      <c r="C89" t="s">
        <v>136</v>
      </c>
      <c r="D89" t="s">
        <v>111</v>
      </c>
      <c r="E89" t="s">
        <v>111</v>
      </c>
      <c r="F89">
        <v>13</v>
      </c>
      <c r="M89">
        <v>196</v>
      </c>
      <c r="N89">
        <v>13</v>
      </c>
      <c r="O89">
        <v>0</v>
      </c>
      <c r="P89">
        <v>3.6</v>
      </c>
      <c r="Q89">
        <v>1.1499999999999999</v>
      </c>
      <c r="R89">
        <v>205</v>
      </c>
      <c r="T89">
        <f t="shared" si="3"/>
        <v>0</v>
      </c>
      <c r="U89" t="str">
        <f t="shared" si="4"/>
        <v>P</v>
      </c>
      <c r="V89" t="str">
        <f>IF(U89="H",COUNTIF($U$3:$U$437,"H")-COUNTIF(U90:U$437,"H"),"")</f>
        <v/>
      </c>
      <c r="W89">
        <f>IF(U89="P",COUNTIF($U$3:$U$437,"P")-COUNTIF(U90:U$437,"P"),"")</f>
        <v>27</v>
      </c>
      <c r="X89" t="str">
        <f t="shared" si="5"/>
        <v>Jose Berrios</v>
      </c>
    </row>
    <row r="90" spans="2:24" x14ac:dyDescent="0.2">
      <c r="B90" t="s">
        <v>500</v>
      </c>
      <c r="C90" t="s">
        <v>719</v>
      </c>
      <c r="D90" t="s">
        <v>111</v>
      </c>
      <c r="E90" t="s">
        <v>111</v>
      </c>
      <c r="F90">
        <v>13</v>
      </c>
      <c r="M90">
        <v>170</v>
      </c>
      <c r="N90">
        <v>13</v>
      </c>
      <c r="O90">
        <v>0</v>
      </c>
      <c r="P90">
        <v>3.77</v>
      </c>
      <c r="Q90">
        <v>1.1599999999999999</v>
      </c>
      <c r="R90">
        <v>181</v>
      </c>
      <c r="T90">
        <f t="shared" si="3"/>
        <v>0</v>
      </c>
      <c r="U90" t="s">
        <v>420</v>
      </c>
      <c r="V90">
        <f>IF(U90="H",COUNTIF($U$3:$U$437,"H")-COUNTIF(U91:U$437,"H"),"")</f>
        <v>61</v>
      </c>
      <c r="W90" t="str">
        <f>IF(U90="P",COUNTIF($U$3:$U$437,"P")-COUNTIF(U91:U$437,"P"),"")</f>
        <v/>
      </c>
      <c r="X90" t="str">
        <f t="shared" si="5"/>
        <v>J.A. Happ</v>
      </c>
    </row>
    <row r="91" spans="2:24" x14ac:dyDescent="0.2">
      <c r="B91" t="s">
        <v>199</v>
      </c>
      <c r="C91" t="s">
        <v>137</v>
      </c>
      <c r="D91" t="s">
        <v>111</v>
      </c>
      <c r="E91" t="s">
        <v>111</v>
      </c>
      <c r="F91">
        <v>13</v>
      </c>
      <c r="M91">
        <v>179</v>
      </c>
      <c r="N91">
        <v>15</v>
      </c>
      <c r="O91">
        <v>0</v>
      </c>
      <c r="P91">
        <v>3.62</v>
      </c>
      <c r="Q91">
        <v>1.17</v>
      </c>
      <c r="R91">
        <v>181</v>
      </c>
      <c r="T91">
        <f t="shared" si="3"/>
        <v>0</v>
      </c>
      <c r="U91" t="str">
        <f t="shared" si="4"/>
        <v>P</v>
      </c>
      <c r="V91" t="str">
        <f>IF(U91="H",COUNTIF($U$3:$U$437,"H")-COUNTIF(U92:U$437,"H"),"")</f>
        <v/>
      </c>
      <c r="W91">
        <f>IF(U91="P",COUNTIF($U$3:$U$437,"P")-COUNTIF(U92:U$437,"P"),"")</f>
        <v>28</v>
      </c>
      <c r="X91" t="str">
        <f t="shared" si="5"/>
        <v>David Price</v>
      </c>
    </row>
    <row r="92" spans="2:24" x14ac:dyDescent="0.2">
      <c r="B92" t="s">
        <v>483</v>
      </c>
      <c r="C92" t="s">
        <v>810</v>
      </c>
      <c r="D92" t="s">
        <v>110</v>
      </c>
      <c r="E92" t="s">
        <v>110</v>
      </c>
      <c r="F92">
        <v>13</v>
      </c>
      <c r="G92">
        <v>577</v>
      </c>
      <c r="H92">
        <v>72</v>
      </c>
      <c r="I92">
        <v>21</v>
      </c>
      <c r="J92">
        <v>84</v>
      </c>
      <c r="K92">
        <v>24</v>
      </c>
      <c r="L92">
        <v>0.248</v>
      </c>
      <c r="T92">
        <f t="shared" si="3"/>
        <v>0</v>
      </c>
      <c r="U92" t="str">
        <f t="shared" si="4"/>
        <v>H</v>
      </c>
      <c r="V92">
        <f>IF(U92="H",COUNTIF($U$3:$U$437,"H")-COUNTIF(U93:U$437,"H"),"")</f>
        <v>62</v>
      </c>
      <c r="W92" t="str">
        <f>IF(U92="P",COUNTIF($U$3:$U$437,"P")-COUNTIF(U93:U$437,"P"),"")</f>
        <v/>
      </c>
      <c r="X92" t="str">
        <f t="shared" si="5"/>
        <v>Tim Anderson</v>
      </c>
    </row>
    <row r="93" spans="2:24" x14ac:dyDescent="0.2">
      <c r="B93" t="s">
        <v>484</v>
      </c>
      <c r="C93" t="s">
        <v>119</v>
      </c>
      <c r="D93" t="s">
        <v>118</v>
      </c>
      <c r="E93" t="s">
        <v>429</v>
      </c>
      <c r="F93">
        <v>13</v>
      </c>
      <c r="G93">
        <v>549</v>
      </c>
      <c r="H93">
        <v>84</v>
      </c>
      <c r="I93">
        <v>16</v>
      </c>
      <c r="J93">
        <v>67</v>
      </c>
      <c r="K93">
        <v>48</v>
      </c>
      <c r="L93">
        <v>0.26700000000000002</v>
      </c>
      <c r="T93">
        <f t="shared" si="3"/>
        <v>0</v>
      </c>
      <c r="U93" t="str">
        <f t="shared" si="4"/>
        <v>H</v>
      </c>
      <c r="V93">
        <f>IF(U93="H",COUNTIF($U$3:$U$437,"H")-COUNTIF(U94:U$437,"H"),"")</f>
        <v>63</v>
      </c>
      <c r="W93" t="str">
        <f>IF(U93="P",COUNTIF($U$3:$U$437,"P")-COUNTIF(U94:U$437,"P"),"")</f>
        <v/>
      </c>
      <c r="X93" t="str">
        <f t="shared" si="5"/>
        <v>Jonathan Villar</v>
      </c>
    </row>
    <row r="94" spans="2:24" x14ac:dyDescent="0.2">
      <c r="B94" t="s">
        <v>283</v>
      </c>
      <c r="C94" t="s">
        <v>113</v>
      </c>
      <c r="D94" t="s">
        <v>114</v>
      </c>
      <c r="E94" t="s">
        <v>114</v>
      </c>
      <c r="F94">
        <v>13</v>
      </c>
      <c r="G94">
        <v>557</v>
      </c>
      <c r="H94">
        <v>83</v>
      </c>
      <c r="I94">
        <v>10</v>
      </c>
      <c r="J94">
        <v>41</v>
      </c>
      <c r="K94">
        <v>25</v>
      </c>
      <c r="L94">
        <v>0.28100000000000003</v>
      </c>
      <c r="T94">
        <f t="shared" si="3"/>
        <v>0</v>
      </c>
      <c r="U94" t="str">
        <f t="shared" si="4"/>
        <v>H</v>
      </c>
      <c r="V94">
        <f>IF(U94="H",COUNTIF($U$3:$U$437,"H")-COUNTIF(U95:U$437,"H"),"")</f>
        <v>64</v>
      </c>
      <c r="W94" t="str">
        <f>IF(U94="P",COUNTIF($U$3:$U$437,"P")-COUNTIF(U95:U$437,"P"),"")</f>
        <v/>
      </c>
      <c r="X94" t="str">
        <f t="shared" si="5"/>
        <v>Lorenzo Cain</v>
      </c>
    </row>
    <row r="95" spans="2:24" x14ac:dyDescent="0.2">
      <c r="B95" t="s">
        <v>359</v>
      </c>
      <c r="C95" t="s">
        <v>715</v>
      </c>
      <c r="D95" t="s">
        <v>114</v>
      </c>
      <c r="E95" t="s">
        <v>114</v>
      </c>
      <c r="F95">
        <v>13</v>
      </c>
      <c r="G95">
        <v>503</v>
      </c>
      <c r="H95">
        <v>69</v>
      </c>
      <c r="I95">
        <v>24</v>
      </c>
      <c r="J95">
        <v>76</v>
      </c>
      <c r="K95">
        <v>11</v>
      </c>
      <c r="L95">
        <v>0.248</v>
      </c>
      <c r="T95">
        <f t="shared" si="3"/>
        <v>0</v>
      </c>
      <c r="U95" t="str">
        <f t="shared" si="4"/>
        <v>H</v>
      </c>
      <c r="V95">
        <f>IF(U95="H",COUNTIF($U$3:$U$437,"H")-COUNTIF(U96:U$437,"H"),"")</f>
        <v>65</v>
      </c>
      <c r="W95" t="str">
        <f>IF(U95="P",COUNTIF($U$3:$U$437,"P")-COUNTIF(U96:U$437,"P"),"")</f>
        <v/>
      </c>
      <c r="X95" t="str">
        <f t="shared" si="5"/>
        <v>A.J. Pollock</v>
      </c>
    </row>
    <row r="96" spans="2:24" x14ac:dyDescent="0.2">
      <c r="B96" t="s">
        <v>211</v>
      </c>
      <c r="C96" t="s">
        <v>340</v>
      </c>
      <c r="D96" t="s">
        <v>9</v>
      </c>
      <c r="E96" t="s">
        <v>9</v>
      </c>
      <c r="F96">
        <v>13</v>
      </c>
      <c r="M96">
        <v>60</v>
      </c>
      <c r="N96">
        <v>4</v>
      </c>
      <c r="O96">
        <v>37</v>
      </c>
      <c r="P96">
        <v>2.78</v>
      </c>
      <c r="Q96">
        <v>1.03</v>
      </c>
      <c r="R96">
        <v>83</v>
      </c>
      <c r="T96">
        <f t="shared" si="3"/>
        <v>0</v>
      </c>
      <c r="U96" t="str">
        <f t="shared" si="4"/>
        <v>P</v>
      </c>
      <c r="V96" t="str">
        <f>IF(U96="H",COUNTIF($U$3:$U$437,"H")-COUNTIF(U97:U$437,"H"),"")</f>
        <v/>
      </c>
      <c r="W96">
        <f>IF(U96="P",COUNTIF($U$3:$U$437,"P")-COUNTIF(U97:U$437,"P"),"")</f>
        <v>29</v>
      </c>
      <c r="X96" t="str">
        <f t="shared" si="5"/>
        <v>Craig Kimbrel</v>
      </c>
    </row>
    <row r="97" spans="2:24" x14ac:dyDescent="0.2">
      <c r="B97" t="s">
        <v>213</v>
      </c>
      <c r="C97" t="s">
        <v>715</v>
      </c>
      <c r="D97" t="s">
        <v>9</v>
      </c>
      <c r="E97" t="s">
        <v>9</v>
      </c>
      <c r="F97">
        <v>13</v>
      </c>
      <c r="M97">
        <v>64</v>
      </c>
      <c r="N97">
        <v>2</v>
      </c>
      <c r="O97">
        <v>36</v>
      </c>
      <c r="P97">
        <v>2.84</v>
      </c>
      <c r="Q97">
        <v>1.02</v>
      </c>
      <c r="R97">
        <v>77</v>
      </c>
      <c r="T97">
        <f t="shared" si="3"/>
        <v>0</v>
      </c>
      <c r="U97" t="str">
        <f t="shared" si="4"/>
        <v>P</v>
      </c>
      <c r="V97" t="str">
        <f>IF(U97="H",COUNTIF($U$3:$U$437,"H")-COUNTIF(U98:U$437,"H"),"")</f>
        <v/>
      </c>
      <c r="W97">
        <f>IF(U97="P",COUNTIF($U$3:$U$437,"P")-COUNTIF(U98:U$437,"P"),"")</f>
        <v>30</v>
      </c>
      <c r="X97" t="str">
        <f t="shared" si="5"/>
        <v>Kenley Jansen</v>
      </c>
    </row>
    <row r="98" spans="2:24" x14ac:dyDescent="0.2">
      <c r="B98" t="s">
        <v>3428</v>
      </c>
      <c r="C98" t="s">
        <v>141</v>
      </c>
      <c r="D98" t="s">
        <v>111</v>
      </c>
      <c r="E98" t="s">
        <v>111</v>
      </c>
      <c r="F98">
        <v>13</v>
      </c>
      <c r="M98">
        <v>163</v>
      </c>
      <c r="N98">
        <v>12</v>
      </c>
      <c r="O98">
        <v>0</v>
      </c>
      <c r="P98">
        <v>3.62</v>
      </c>
      <c r="Q98">
        <v>1.27</v>
      </c>
      <c r="R98">
        <v>174</v>
      </c>
      <c r="T98">
        <f t="shared" si="3"/>
        <v>0</v>
      </c>
      <c r="U98" t="str">
        <f t="shared" si="4"/>
        <v>P</v>
      </c>
      <c r="V98" t="str">
        <f>IF(U98="H",COUNTIF($U$3:$U$437,"H")-COUNTIF(U99:U$437,"H"),"")</f>
        <v/>
      </c>
      <c r="W98">
        <f>IF(U98="P",COUNTIF($U$3:$U$437,"P")-COUNTIF(U99:U$437,"P"),"")</f>
        <v>31</v>
      </c>
      <c r="X98" t="str">
        <f t="shared" si="5"/>
        <v>Joey Lucchesi</v>
      </c>
    </row>
    <row r="99" spans="2:24" x14ac:dyDescent="0.2">
      <c r="B99" t="s">
        <v>920</v>
      </c>
      <c r="C99" t="s">
        <v>117</v>
      </c>
      <c r="D99" t="s">
        <v>114</v>
      </c>
      <c r="E99" t="s">
        <v>114</v>
      </c>
      <c r="F99">
        <v>13</v>
      </c>
      <c r="G99">
        <v>577</v>
      </c>
      <c r="H99">
        <v>83</v>
      </c>
      <c r="I99">
        <v>27</v>
      </c>
      <c r="J99">
        <v>89</v>
      </c>
      <c r="K99">
        <v>7</v>
      </c>
      <c r="L99">
        <v>0.28199999999999997</v>
      </c>
      <c r="T99">
        <f t="shared" si="3"/>
        <v>0</v>
      </c>
      <c r="U99" t="str">
        <f t="shared" si="4"/>
        <v>H</v>
      </c>
      <c r="V99">
        <f>IF(U99="H",COUNTIF($U$3:$U$437,"H")-COUNTIF(U100:U$437,"H"),"")</f>
        <v>66</v>
      </c>
      <c r="W99" t="str">
        <f>IF(U99="P",COUNTIF($U$3:$U$437,"P")-COUNTIF(U100:U$437,"P"),"")</f>
        <v/>
      </c>
      <c r="X99" t="str">
        <f t="shared" si="5"/>
        <v>Mitch Haniger</v>
      </c>
    </row>
    <row r="100" spans="2:24" x14ac:dyDescent="0.2">
      <c r="B100" t="s">
        <v>161</v>
      </c>
      <c r="C100" t="s">
        <v>122</v>
      </c>
      <c r="D100" t="s">
        <v>114</v>
      </c>
      <c r="E100" t="s">
        <v>114</v>
      </c>
      <c r="F100">
        <v>13</v>
      </c>
      <c r="G100">
        <v>502</v>
      </c>
      <c r="H100">
        <v>73</v>
      </c>
      <c r="I100">
        <v>27</v>
      </c>
      <c r="J100">
        <v>83</v>
      </c>
      <c r="K100">
        <v>11</v>
      </c>
      <c r="L100">
        <v>0.27300000000000002</v>
      </c>
      <c r="T100">
        <f t="shared" si="3"/>
        <v>0</v>
      </c>
      <c r="U100" t="str">
        <f t="shared" si="4"/>
        <v>H</v>
      </c>
      <c r="V100">
        <f>IF(U100="H",COUNTIF($U$3:$U$437,"H")-COUNTIF(U101:U$437,"H"),"")</f>
        <v>67</v>
      </c>
      <c r="W100" t="str">
        <f>IF(U100="P",COUNTIF($U$3:$U$437,"P")-COUNTIF(U101:U$437,"P"),"")</f>
        <v/>
      </c>
      <c r="X100" t="str">
        <f t="shared" si="5"/>
        <v>Yasiel Puig</v>
      </c>
    </row>
    <row r="101" spans="2:24" x14ac:dyDescent="0.2">
      <c r="B101" t="s">
        <v>444</v>
      </c>
      <c r="C101" t="s">
        <v>140</v>
      </c>
      <c r="D101" t="s">
        <v>114</v>
      </c>
      <c r="E101" t="s">
        <v>114</v>
      </c>
      <c r="F101">
        <v>13</v>
      </c>
      <c r="G101">
        <v>572</v>
      </c>
      <c r="H101">
        <v>76</v>
      </c>
      <c r="I101">
        <v>26</v>
      </c>
      <c r="J101">
        <v>90</v>
      </c>
      <c r="K101">
        <v>4</v>
      </c>
      <c r="L101">
        <v>0.27200000000000002</v>
      </c>
      <c r="T101">
        <f t="shared" si="3"/>
        <v>0</v>
      </c>
      <c r="U101" t="str">
        <f t="shared" si="4"/>
        <v>H</v>
      </c>
      <c r="V101">
        <f>IF(U101="H",COUNTIF($U$3:$U$437,"H")-COUNTIF(U102:U$437,"H"),"")</f>
        <v>68</v>
      </c>
      <c r="W101" t="str">
        <f>IF(U101="P",COUNTIF($U$3:$U$437,"P")-COUNTIF(U102:U$437,"P"),"")</f>
        <v/>
      </c>
      <c r="X101" t="str">
        <f t="shared" si="5"/>
        <v>Stephen Piscotty</v>
      </c>
    </row>
    <row r="102" spans="2:24" x14ac:dyDescent="0.2">
      <c r="B102" t="s">
        <v>509</v>
      </c>
      <c r="C102" t="s">
        <v>339</v>
      </c>
      <c r="D102" t="s">
        <v>1025</v>
      </c>
      <c r="E102" t="s">
        <v>1025</v>
      </c>
      <c r="F102">
        <v>13</v>
      </c>
      <c r="G102">
        <v>589</v>
      </c>
      <c r="H102">
        <v>81</v>
      </c>
      <c r="I102">
        <v>25</v>
      </c>
      <c r="J102">
        <v>90</v>
      </c>
      <c r="K102">
        <v>5</v>
      </c>
      <c r="L102">
        <v>0.27</v>
      </c>
      <c r="T102">
        <f t="shared" si="3"/>
        <v>0</v>
      </c>
      <c r="U102" t="str">
        <f t="shared" si="4"/>
        <v>H</v>
      </c>
      <c r="V102">
        <f>IF(U102="H",COUNTIF($U$3:$U$437,"H")-COUNTIF(U103:U$437,"H"),"")</f>
        <v>69</v>
      </c>
      <c r="W102" t="str">
        <f>IF(U102="P",COUNTIF($U$3:$U$437,"P")-COUNTIF(U103:U$437,"P"),"")</f>
        <v/>
      </c>
      <c r="X102" t="str">
        <f t="shared" si="5"/>
        <v>Eduardo Escobar</v>
      </c>
    </row>
    <row r="103" spans="2:24" x14ac:dyDescent="0.2">
      <c r="B103" t="s">
        <v>441</v>
      </c>
      <c r="C103" t="s">
        <v>122</v>
      </c>
      <c r="D103" t="s">
        <v>9</v>
      </c>
      <c r="E103" t="s">
        <v>9</v>
      </c>
      <c r="F103">
        <v>12</v>
      </c>
      <c r="M103">
        <v>70</v>
      </c>
      <c r="N103">
        <v>3</v>
      </c>
      <c r="O103">
        <v>35</v>
      </c>
      <c r="P103">
        <v>2.61</v>
      </c>
      <c r="Q103">
        <v>1.0900000000000001</v>
      </c>
      <c r="R103">
        <v>77</v>
      </c>
      <c r="T103">
        <f t="shared" si="3"/>
        <v>0</v>
      </c>
      <c r="U103" t="str">
        <f t="shared" si="4"/>
        <v>P</v>
      </c>
      <c r="V103" t="str">
        <f>IF(U103="H",COUNTIF($U$3:$U$437,"H")-COUNTIF(U104:U$437,"H"),"")</f>
        <v/>
      </c>
      <c r="W103">
        <f>IF(U103="P",COUNTIF($U$3:$U$437,"P")-COUNTIF(U104:U$437,"P"),"")</f>
        <v>32</v>
      </c>
      <c r="X103" t="str">
        <f t="shared" si="5"/>
        <v>Raisel Iglesias</v>
      </c>
    </row>
    <row r="104" spans="2:24" x14ac:dyDescent="0.2">
      <c r="B104" t="s">
        <v>451</v>
      </c>
      <c r="C104" t="s">
        <v>117</v>
      </c>
      <c r="D104" t="s">
        <v>114</v>
      </c>
      <c r="E104" t="s">
        <v>114</v>
      </c>
      <c r="F104">
        <v>12</v>
      </c>
      <c r="G104">
        <v>533</v>
      </c>
      <c r="H104">
        <v>77</v>
      </c>
      <c r="I104">
        <v>27</v>
      </c>
      <c r="J104">
        <v>83</v>
      </c>
      <c r="K104">
        <v>8</v>
      </c>
      <c r="L104">
        <v>0.25700000000000001</v>
      </c>
      <c r="T104">
        <f t="shared" si="3"/>
        <v>0</v>
      </c>
      <c r="U104" t="str">
        <f t="shared" si="4"/>
        <v>H</v>
      </c>
      <c r="V104">
        <f>IF(U104="H",COUNTIF($U$3:$U$437,"H")-COUNTIF(U105:U$437,"H"),"")</f>
        <v>70</v>
      </c>
      <c r="W104" t="str">
        <f>IF(U104="P",COUNTIF($U$3:$U$437,"P")-COUNTIF(U105:U$437,"P"),"")</f>
        <v/>
      </c>
      <c r="X104" t="str">
        <f t="shared" si="5"/>
        <v>Domingo Santana</v>
      </c>
    </row>
    <row r="105" spans="2:24" x14ac:dyDescent="0.2">
      <c r="B105" t="s">
        <v>367</v>
      </c>
      <c r="C105" t="s">
        <v>121</v>
      </c>
      <c r="D105" t="s">
        <v>118</v>
      </c>
      <c r="E105" t="s">
        <v>118</v>
      </c>
      <c r="F105">
        <v>12</v>
      </c>
      <c r="G105">
        <v>555</v>
      </c>
      <c r="H105">
        <v>74</v>
      </c>
      <c r="I105">
        <v>25</v>
      </c>
      <c r="J105">
        <v>82</v>
      </c>
      <c r="K105">
        <v>12</v>
      </c>
      <c r="L105">
        <v>0.25800000000000001</v>
      </c>
      <c r="T105">
        <f t="shared" si="3"/>
        <v>0</v>
      </c>
      <c r="U105" t="str">
        <f t="shared" si="4"/>
        <v>H</v>
      </c>
      <c r="V105">
        <f>IF(U105="H",COUNTIF($U$3:$U$437,"H")-COUNTIF(U106:U$437,"H"),"")</f>
        <v>71</v>
      </c>
      <c r="W105" t="str">
        <f>IF(U105="P",COUNTIF($U$3:$U$437,"P")-COUNTIF(U106:U$437,"P"),"")</f>
        <v/>
      </c>
      <c r="X105" t="str">
        <f t="shared" si="5"/>
        <v>Rougned Odor</v>
      </c>
    </row>
    <row r="106" spans="2:24" x14ac:dyDescent="0.2">
      <c r="B106" t="s">
        <v>3429</v>
      </c>
      <c r="C106" t="s">
        <v>8</v>
      </c>
      <c r="D106" t="s">
        <v>9</v>
      </c>
      <c r="E106" t="s">
        <v>9</v>
      </c>
      <c r="F106">
        <v>12</v>
      </c>
      <c r="M106">
        <v>71</v>
      </c>
      <c r="N106">
        <v>4</v>
      </c>
      <c r="O106">
        <v>33</v>
      </c>
      <c r="P106">
        <v>2.91</v>
      </c>
      <c r="Q106">
        <v>1.22</v>
      </c>
      <c r="R106">
        <v>84</v>
      </c>
      <c r="T106">
        <f t="shared" si="3"/>
        <v>0</v>
      </c>
      <c r="U106" t="str">
        <f t="shared" si="4"/>
        <v>P</v>
      </c>
      <c r="V106" t="str">
        <f>IF(U106="H",COUNTIF($U$3:$U$437,"H")-COUNTIF(U107:U$437,"H"),"")</f>
        <v/>
      </c>
      <c r="W106">
        <f>IF(U106="P",COUNTIF($U$3:$U$437,"P")-COUNTIF(U107:U$437,"P"),"")</f>
        <v>33</v>
      </c>
      <c r="X106" t="str">
        <f t="shared" si="5"/>
        <v>Felipe Vazquez</v>
      </c>
    </row>
    <row r="107" spans="2:24" x14ac:dyDescent="0.2">
      <c r="B107" t="s">
        <v>228</v>
      </c>
      <c r="C107" t="s">
        <v>139</v>
      </c>
      <c r="D107" t="s">
        <v>9</v>
      </c>
      <c r="E107" t="s">
        <v>9</v>
      </c>
      <c r="F107">
        <v>12</v>
      </c>
      <c r="M107">
        <v>67</v>
      </c>
      <c r="N107">
        <v>6</v>
      </c>
      <c r="O107">
        <v>31</v>
      </c>
      <c r="P107">
        <v>2.77</v>
      </c>
      <c r="Q107">
        <v>1.05</v>
      </c>
      <c r="R107">
        <v>91</v>
      </c>
      <c r="T107">
        <f t="shared" si="3"/>
        <v>0</v>
      </c>
      <c r="U107" t="str">
        <f t="shared" si="4"/>
        <v>P</v>
      </c>
      <c r="V107" t="str">
        <f>IF(U107="H",COUNTIF($U$3:$U$437,"H")-COUNTIF(U108:U$437,"H"),"")</f>
        <v/>
      </c>
      <c r="W107">
        <f>IF(U107="P",COUNTIF($U$3:$U$437,"P")-COUNTIF(U108:U$437,"P"),"")</f>
        <v>34</v>
      </c>
      <c r="X107" t="str">
        <f t="shared" si="5"/>
        <v>David Robertson</v>
      </c>
    </row>
    <row r="108" spans="2:24" x14ac:dyDescent="0.2">
      <c r="B108" t="s">
        <v>460</v>
      </c>
      <c r="C108" t="s">
        <v>137</v>
      </c>
      <c r="D108" t="s">
        <v>111</v>
      </c>
      <c r="E108" t="s">
        <v>111</v>
      </c>
      <c r="F108">
        <v>12</v>
      </c>
      <c r="M108">
        <v>158</v>
      </c>
      <c r="N108">
        <v>13</v>
      </c>
      <c r="O108">
        <v>0</v>
      </c>
      <c r="P108">
        <v>3.58</v>
      </c>
      <c r="Q108">
        <v>1.24</v>
      </c>
      <c r="R108">
        <v>168</v>
      </c>
      <c r="T108">
        <f t="shared" si="3"/>
        <v>0</v>
      </c>
      <c r="U108" t="str">
        <f t="shared" si="4"/>
        <v>P</v>
      </c>
      <c r="V108" t="str">
        <f>IF(U108="H",COUNTIF($U$3:$U$437,"H")-COUNTIF(U109:U$437,"H"),"")</f>
        <v/>
      </c>
      <c r="W108">
        <f>IF(U108="P",COUNTIF($U$3:$U$437,"P")-COUNTIF(U109:U$437,"P"),"")</f>
        <v>35</v>
      </c>
      <c r="X108" t="str">
        <f t="shared" si="5"/>
        <v>Eduardo Rodriguez</v>
      </c>
    </row>
    <row r="109" spans="2:24" x14ac:dyDescent="0.2">
      <c r="B109" t="s">
        <v>1253</v>
      </c>
      <c r="C109" t="s">
        <v>719</v>
      </c>
      <c r="D109" t="s">
        <v>429</v>
      </c>
      <c r="E109" t="s">
        <v>429</v>
      </c>
      <c r="F109">
        <v>12</v>
      </c>
      <c r="G109">
        <v>565</v>
      </c>
      <c r="H109">
        <v>75</v>
      </c>
      <c r="I109">
        <v>24</v>
      </c>
      <c r="J109">
        <v>84</v>
      </c>
      <c r="K109">
        <v>8</v>
      </c>
      <c r="L109">
        <v>0.252</v>
      </c>
      <c r="T109">
        <f t="shared" si="3"/>
        <v>0</v>
      </c>
      <c r="U109" t="str">
        <f t="shared" si="4"/>
        <v>H</v>
      </c>
      <c r="V109">
        <f>IF(U109="H",COUNTIF($U$3:$U$437,"H")-COUNTIF(U110:U$437,"H"),"")</f>
        <v>72</v>
      </c>
      <c r="W109" t="str">
        <f>IF(U109="P",COUNTIF($U$3:$U$437,"P")-COUNTIF(U110:U$437,"P"),"")</f>
        <v/>
      </c>
      <c r="X109" t="str">
        <f t="shared" si="5"/>
        <v>Gleyber Torres</v>
      </c>
    </row>
    <row r="110" spans="2:24" x14ac:dyDescent="0.2">
      <c r="B110" t="s">
        <v>529</v>
      </c>
      <c r="C110" t="s">
        <v>2</v>
      </c>
      <c r="D110" t="s">
        <v>111</v>
      </c>
      <c r="E110" t="s">
        <v>111</v>
      </c>
      <c r="F110">
        <v>12</v>
      </c>
      <c r="M110">
        <v>158</v>
      </c>
      <c r="N110">
        <v>10</v>
      </c>
      <c r="O110">
        <v>0</v>
      </c>
      <c r="P110">
        <v>3.68</v>
      </c>
      <c r="Q110">
        <v>1.23</v>
      </c>
      <c r="R110">
        <v>182</v>
      </c>
      <c r="T110">
        <f t="shared" si="3"/>
        <v>0</v>
      </c>
      <c r="U110" t="str">
        <f t="shared" si="4"/>
        <v>P</v>
      </c>
      <c r="V110" t="str">
        <f>IF(U110="H",COUNTIF($U$3:$U$437,"H")-COUNTIF(U111:U$437,"H"),"")</f>
        <v/>
      </c>
      <c r="W110">
        <f>IF(U110="P",COUNTIF($U$3:$U$437,"P")-COUNTIF(U111:U$437,"P"),"")</f>
        <v>36</v>
      </c>
      <c r="X110" t="str">
        <f t="shared" si="5"/>
        <v>Tyler Glasnow</v>
      </c>
    </row>
    <row r="111" spans="2:24" x14ac:dyDescent="0.2">
      <c r="B111" t="s">
        <v>663</v>
      </c>
      <c r="C111" t="s">
        <v>131</v>
      </c>
      <c r="D111" t="s">
        <v>9</v>
      </c>
      <c r="E111" t="s">
        <v>9</v>
      </c>
      <c r="F111">
        <v>12</v>
      </c>
      <c r="M111">
        <v>70</v>
      </c>
      <c r="N111">
        <v>4</v>
      </c>
      <c r="O111">
        <v>32</v>
      </c>
      <c r="P111">
        <v>3.03</v>
      </c>
      <c r="Q111">
        <v>1.0900000000000001</v>
      </c>
      <c r="R111">
        <v>89</v>
      </c>
      <c r="T111">
        <f t="shared" si="3"/>
        <v>0</v>
      </c>
      <c r="U111" t="str">
        <f t="shared" si="4"/>
        <v>P</v>
      </c>
      <c r="V111" t="str">
        <f>IF(U111="H",COUNTIF($U$3:$U$437,"H")-COUNTIF(U112:U$437,"H"),"")</f>
        <v/>
      </c>
      <c r="W111">
        <f>IF(U111="P",COUNTIF($U$3:$U$437,"P")-COUNTIF(U112:U$437,"P"),"")</f>
        <v>37</v>
      </c>
      <c r="X111" t="str">
        <f t="shared" si="5"/>
        <v>Brad Hand</v>
      </c>
    </row>
    <row r="112" spans="2:24" x14ac:dyDescent="0.2">
      <c r="B112" t="s">
        <v>901</v>
      </c>
      <c r="C112" t="s">
        <v>140</v>
      </c>
      <c r="D112" t="s">
        <v>3430</v>
      </c>
      <c r="E112" t="s">
        <v>3431</v>
      </c>
      <c r="F112">
        <v>12</v>
      </c>
      <c r="G112">
        <v>546</v>
      </c>
      <c r="H112">
        <v>72</v>
      </c>
      <c r="I112">
        <v>21</v>
      </c>
      <c r="J112">
        <v>80</v>
      </c>
      <c r="K112">
        <v>11</v>
      </c>
      <c r="L112">
        <v>0.27100000000000002</v>
      </c>
      <c r="T112">
        <f t="shared" si="3"/>
        <v>0</v>
      </c>
      <c r="U112" t="str">
        <f t="shared" si="4"/>
        <v>H</v>
      </c>
      <c r="V112">
        <f>IF(U112="H",COUNTIF($U$3:$U$437,"H")-COUNTIF(U113:U$437,"H"),"")</f>
        <v>73</v>
      </c>
      <c r="W112" t="str">
        <f>IF(U112="P",COUNTIF($U$3:$U$437,"P")-COUNTIF(U113:U$437,"P"),"")</f>
        <v/>
      </c>
      <c r="X112" t="str">
        <f t="shared" si="5"/>
        <v>Jurickson Profar</v>
      </c>
    </row>
    <row r="113" spans="2:24" x14ac:dyDescent="0.2">
      <c r="B113" t="s">
        <v>454</v>
      </c>
      <c r="C113" t="s">
        <v>134</v>
      </c>
      <c r="D113" t="s">
        <v>9</v>
      </c>
      <c r="E113" t="s">
        <v>9</v>
      </c>
      <c r="F113">
        <v>11</v>
      </c>
      <c r="M113">
        <v>62</v>
      </c>
      <c r="N113">
        <v>5</v>
      </c>
      <c r="O113">
        <v>37</v>
      </c>
      <c r="P113">
        <v>3.21</v>
      </c>
      <c r="Q113">
        <v>1.1200000000000001</v>
      </c>
      <c r="R113">
        <v>64</v>
      </c>
      <c r="T113">
        <f t="shared" si="3"/>
        <v>0</v>
      </c>
      <c r="U113" t="str">
        <f t="shared" si="4"/>
        <v>P</v>
      </c>
      <c r="V113" t="str">
        <f>IF(U113="H",COUNTIF($U$3:$U$437,"H")-COUNTIF(U114:U$437,"H"),"")</f>
        <v/>
      </c>
      <c r="W113">
        <f>IF(U113="P",COUNTIF($U$3:$U$437,"P")-COUNTIF(U114:U$437,"P"),"")</f>
        <v>38</v>
      </c>
      <c r="X113" t="str">
        <f t="shared" si="5"/>
        <v>Roberto Osuna</v>
      </c>
    </row>
    <row r="114" spans="2:24" x14ac:dyDescent="0.2">
      <c r="B114" t="s">
        <v>2456</v>
      </c>
      <c r="C114" t="s">
        <v>131</v>
      </c>
      <c r="D114" t="s">
        <v>111</v>
      </c>
      <c r="E114" t="s">
        <v>111</v>
      </c>
      <c r="F114">
        <v>11</v>
      </c>
      <c r="M114">
        <v>156</v>
      </c>
      <c r="N114">
        <v>13</v>
      </c>
      <c r="O114">
        <v>0</v>
      </c>
      <c r="P114">
        <v>3.45</v>
      </c>
      <c r="Q114">
        <v>1.1200000000000001</v>
      </c>
      <c r="R114">
        <v>154</v>
      </c>
      <c r="T114">
        <f t="shared" si="3"/>
        <v>0</v>
      </c>
      <c r="U114" t="str">
        <f t="shared" si="4"/>
        <v>P</v>
      </c>
      <c r="V114" t="str">
        <f>IF(U114="H",COUNTIF($U$3:$U$437,"H")-COUNTIF(U115:U$437,"H"),"")</f>
        <v/>
      </c>
      <c r="W114">
        <f>IF(U114="P",COUNTIF($U$3:$U$437,"P")-COUNTIF(U115:U$437,"P"),"")</f>
        <v>39</v>
      </c>
      <c r="X114" t="str">
        <f t="shared" si="5"/>
        <v>Shane Bieber</v>
      </c>
    </row>
    <row r="115" spans="2:24" x14ac:dyDescent="0.2">
      <c r="B115" t="s">
        <v>1276</v>
      </c>
      <c r="C115" t="s">
        <v>113</v>
      </c>
      <c r="D115" t="s">
        <v>9</v>
      </c>
      <c r="E115" t="s">
        <v>9</v>
      </c>
      <c r="F115">
        <v>11</v>
      </c>
      <c r="M115">
        <v>84</v>
      </c>
      <c r="N115">
        <v>8</v>
      </c>
      <c r="O115">
        <v>11</v>
      </c>
      <c r="P115">
        <v>2.31</v>
      </c>
      <c r="Q115">
        <v>0.91</v>
      </c>
      <c r="R115">
        <v>127</v>
      </c>
      <c r="T115">
        <f t="shared" si="3"/>
        <v>0</v>
      </c>
      <c r="U115" t="str">
        <f t="shared" si="4"/>
        <v>P</v>
      </c>
      <c r="V115" t="str">
        <f>IF(U115="H",COUNTIF($U$3:$U$437,"H")-COUNTIF(U116:U$437,"H"),"")</f>
        <v/>
      </c>
      <c r="W115">
        <f>IF(U115="P",COUNTIF($U$3:$U$437,"P")-COUNTIF(U116:U$437,"P"),"")</f>
        <v>40</v>
      </c>
      <c r="X115" t="str">
        <f t="shared" si="5"/>
        <v>Josh Hader</v>
      </c>
    </row>
    <row r="116" spans="2:24" x14ac:dyDescent="0.2">
      <c r="B116" t="s">
        <v>149</v>
      </c>
      <c r="C116" t="s">
        <v>139</v>
      </c>
      <c r="D116" t="s">
        <v>114</v>
      </c>
      <c r="E116" t="s">
        <v>114</v>
      </c>
      <c r="F116">
        <v>11</v>
      </c>
      <c r="G116">
        <v>541</v>
      </c>
      <c r="H116">
        <v>78</v>
      </c>
      <c r="I116">
        <v>23</v>
      </c>
      <c r="J116">
        <v>89</v>
      </c>
      <c r="K116">
        <v>11</v>
      </c>
      <c r="L116">
        <v>0.251</v>
      </c>
      <c r="T116">
        <f t="shared" si="3"/>
        <v>0</v>
      </c>
      <c r="U116" t="str">
        <f t="shared" si="4"/>
        <v>H</v>
      </c>
      <c r="V116">
        <f>IF(U116="H",COUNTIF($U$3:$U$437,"H")-COUNTIF(U117:U$437,"H"),"")</f>
        <v>74</v>
      </c>
      <c r="W116" t="str">
        <f>IF(U116="P",COUNTIF($U$3:$U$437,"P")-COUNTIF(U117:U$437,"P"),"")</f>
        <v/>
      </c>
      <c r="X116" t="str">
        <f t="shared" si="5"/>
        <v>Andrew McCutchen</v>
      </c>
    </row>
    <row r="117" spans="2:24" x14ac:dyDescent="0.2">
      <c r="B117" t="s">
        <v>2238</v>
      </c>
      <c r="C117" t="s">
        <v>2</v>
      </c>
      <c r="D117" t="s">
        <v>114</v>
      </c>
      <c r="E117" t="s">
        <v>114</v>
      </c>
      <c r="F117">
        <v>11</v>
      </c>
      <c r="G117">
        <v>512</v>
      </c>
      <c r="H117">
        <v>92</v>
      </c>
      <c r="I117">
        <v>19</v>
      </c>
      <c r="J117">
        <v>68</v>
      </c>
      <c r="K117">
        <v>18</v>
      </c>
      <c r="L117">
        <v>0.28100000000000003</v>
      </c>
      <c r="T117">
        <f t="shared" si="3"/>
        <v>0</v>
      </c>
      <c r="U117" t="str">
        <f t="shared" si="4"/>
        <v>H</v>
      </c>
      <c r="V117">
        <f>IF(U117="H",COUNTIF($U$3:$U$437,"H")-COUNTIF(U118:U$437,"H"),"")</f>
        <v>75</v>
      </c>
      <c r="W117" t="str">
        <f>IF(U117="P",COUNTIF($U$3:$U$437,"P")-COUNTIF(U118:U$437,"P"),"")</f>
        <v/>
      </c>
      <c r="X117" t="str">
        <f t="shared" si="5"/>
        <v>Tommy Pham</v>
      </c>
    </row>
    <row r="118" spans="2:24" x14ac:dyDescent="0.2">
      <c r="B118" t="s">
        <v>1331</v>
      </c>
      <c r="C118" t="s">
        <v>140</v>
      </c>
      <c r="D118" t="s">
        <v>116</v>
      </c>
      <c r="E118" t="s">
        <v>116</v>
      </c>
      <c r="F118">
        <v>11</v>
      </c>
      <c r="G118">
        <v>561</v>
      </c>
      <c r="H118">
        <v>91</v>
      </c>
      <c r="I118">
        <v>29</v>
      </c>
      <c r="J118">
        <v>93</v>
      </c>
      <c r="K118">
        <v>2</v>
      </c>
      <c r="L118">
        <v>0.26300000000000001</v>
      </c>
      <c r="T118">
        <f t="shared" si="3"/>
        <v>0</v>
      </c>
      <c r="U118" t="str">
        <f t="shared" si="4"/>
        <v>H</v>
      </c>
      <c r="V118">
        <f>IF(U118="H",COUNTIF($U$3:$U$437,"H")-COUNTIF(U119:U$437,"H"),"")</f>
        <v>76</v>
      </c>
      <c r="W118" t="str">
        <f>IF(U118="P",COUNTIF($U$3:$U$437,"P")-COUNTIF(U119:U$437,"P"),"")</f>
        <v/>
      </c>
      <c r="X118" t="str">
        <f t="shared" si="5"/>
        <v>Matt Chapman</v>
      </c>
    </row>
    <row r="119" spans="2:24" x14ac:dyDescent="0.2">
      <c r="B119" t="s">
        <v>151</v>
      </c>
      <c r="C119" t="s">
        <v>718</v>
      </c>
      <c r="D119" t="s">
        <v>118</v>
      </c>
      <c r="E119" t="s">
        <v>1034</v>
      </c>
      <c r="F119">
        <v>11</v>
      </c>
      <c r="G119">
        <v>588</v>
      </c>
      <c r="H119">
        <v>84</v>
      </c>
      <c r="I119">
        <v>24</v>
      </c>
      <c r="J119">
        <v>92</v>
      </c>
      <c r="K119">
        <v>1</v>
      </c>
      <c r="L119">
        <v>0.28599999999999998</v>
      </c>
      <c r="T119">
        <f t="shared" si="3"/>
        <v>0</v>
      </c>
      <c r="U119" t="str">
        <f t="shared" si="4"/>
        <v>H</v>
      </c>
      <c r="V119">
        <f>IF(U119="H",COUNTIF($U$3:$U$437,"H")-COUNTIF(U120:U$437,"H"),"")</f>
        <v>77</v>
      </c>
      <c r="W119" t="str">
        <f>IF(U119="P",COUNTIF($U$3:$U$437,"P")-COUNTIF(U120:U$437,"P"),"")</f>
        <v/>
      </c>
      <c r="X119" t="str">
        <f t="shared" si="5"/>
        <v>Robinson Cano</v>
      </c>
    </row>
    <row r="120" spans="2:24" x14ac:dyDescent="0.2">
      <c r="B120" t="s">
        <v>287</v>
      </c>
      <c r="C120" t="s">
        <v>122</v>
      </c>
      <c r="D120" t="s">
        <v>118</v>
      </c>
      <c r="E120" t="s">
        <v>118</v>
      </c>
      <c r="F120">
        <v>11</v>
      </c>
      <c r="G120">
        <v>567</v>
      </c>
      <c r="H120">
        <v>80</v>
      </c>
      <c r="I120">
        <v>24</v>
      </c>
      <c r="J120">
        <v>91</v>
      </c>
      <c r="K120">
        <v>3</v>
      </c>
      <c r="L120">
        <v>0.28799999999999998</v>
      </c>
      <c r="T120">
        <f t="shared" si="3"/>
        <v>0</v>
      </c>
      <c r="U120" t="str">
        <f t="shared" si="4"/>
        <v>H</v>
      </c>
      <c r="V120">
        <f>IF(U120="H",COUNTIF($U$3:$U$437,"H")-COUNTIF(U121:U$437,"H"),"")</f>
        <v>78</v>
      </c>
      <c r="W120" t="str">
        <f>IF(U120="P",COUNTIF($U$3:$U$437,"P")-COUNTIF(U121:U$437,"P"),"")</f>
        <v/>
      </c>
      <c r="X120" t="str">
        <f t="shared" si="5"/>
        <v>Scooter Gennett</v>
      </c>
    </row>
    <row r="121" spans="2:24" x14ac:dyDescent="0.2">
      <c r="B121" t="s">
        <v>240</v>
      </c>
      <c r="C121" t="s">
        <v>113</v>
      </c>
      <c r="D121" t="s">
        <v>116</v>
      </c>
      <c r="E121" t="s">
        <v>116</v>
      </c>
      <c r="F121">
        <v>11</v>
      </c>
      <c r="G121">
        <v>567</v>
      </c>
      <c r="H121">
        <v>71</v>
      </c>
      <c r="I121">
        <v>30</v>
      </c>
      <c r="J121">
        <v>98</v>
      </c>
      <c r="K121">
        <v>3</v>
      </c>
      <c r="L121">
        <v>0.253</v>
      </c>
      <c r="T121">
        <f t="shared" si="3"/>
        <v>0</v>
      </c>
      <c r="U121" t="str">
        <f t="shared" si="4"/>
        <v>H</v>
      </c>
      <c r="V121">
        <f>IF(U121="H",COUNTIF($U$3:$U$437,"H")-COUNTIF(U122:U$437,"H"),"")</f>
        <v>79</v>
      </c>
      <c r="W121" t="str">
        <f>IF(U121="P",COUNTIF($U$3:$U$437,"P")-COUNTIF(U122:U$437,"P"),"")</f>
        <v/>
      </c>
      <c r="X121" t="str">
        <f t="shared" si="5"/>
        <v>Mike Moustakas</v>
      </c>
    </row>
    <row r="122" spans="2:24" x14ac:dyDescent="0.2">
      <c r="B122" t="s">
        <v>1471</v>
      </c>
      <c r="C122" t="s">
        <v>122</v>
      </c>
      <c r="D122" t="s">
        <v>111</v>
      </c>
      <c r="E122" t="s">
        <v>111</v>
      </c>
      <c r="F122">
        <v>11</v>
      </c>
      <c r="M122">
        <v>181</v>
      </c>
      <c r="N122">
        <v>11</v>
      </c>
      <c r="O122">
        <v>0</v>
      </c>
      <c r="P122">
        <v>3.71</v>
      </c>
      <c r="Q122">
        <v>1.19</v>
      </c>
      <c r="R122">
        <v>187</v>
      </c>
      <c r="T122">
        <f t="shared" si="3"/>
        <v>0</v>
      </c>
      <c r="U122" t="str">
        <f t="shared" si="4"/>
        <v>P</v>
      </c>
      <c r="V122" t="str">
        <f>IF(U122="H",COUNTIF($U$3:$U$437,"H")-COUNTIF(U123:U$437,"H"),"")</f>
        <v/>
      </c>
      <c r="W122">
        <f>IF(U122="P",COUNTIF($U$3:$U$437,"P")-COUNTIF(U123:U$437,"P"),"")</f>
        <v>41</v>
      </c>
      <c r="X122" t="str">
        <f t="shared" si="5"/>
        <v>Luis Castillo</v>
      </c>
    </row>
    <row r="123" spans="2:24" x14ac:dyDescent="0.2">
      <c r="B123" t="s">
        <v>224</v>
      </c>
      <c r="C123" t="s">
        <v>132</v>
      </c>
      <c r="D123" t="s">
        <v>1033</v>
      </c>
      <c r="E123" t="s">
        <v>1035</v>
      </c>
      <c r="F123">
        <v>11</v>
      </c>
      <c r="G123">
        <v>498</v>
      </c>
      <c r="H123">
        <v>91</v>
      </c>
      <c r="I123">
        <v>23</v>
      </c>
      <c r="J123">
        <v>77</v>
      </c>
      <c r="K123">
        <v>3</v>
      </c>
      <c r="L123">
        <v>0.252</v>
      </c>
      <c r="T123">
        <f t="shared" si="3"/>
        <v>0</v>
      </c>
      <c r="U123" t="str">
        <f t="shared" si="4"/>
        <v>H</v>
      </c>
      <c r="V123">
        <f>IF(U123="H",COUNTIF($U$3:$U$437,"H")-COUNTIF(U124:U$437,"H"),"")</f>
        <v>80</v>
      </c>
      <c r="W123" t="str">
        <f>IF(U123="P",COUNTIF($U$3:$U$437,"P")-COUNTIF(U124:U$437,"P"),"")</f>
        <v/>
      </c>
      <c r="X123" t="str">
        <f t="shared" si="5"/>
        <v>Matt Carpenter</v>
      </c>
    </row>
    <row r="124" spans="2:24" x14ac:dyDescent="0.2">
      <c r="B124" t="s">
        <v>409</v>
      </c>
      <c r="C124" t="s">
        <v>339</v>
      </c>
      <c r="D124" t="s">
        <v>114</v>
      </c>
      <c r="E124" t="s">
        <v>114</v>
      </c>
      <c r="F124">
        <v>11</v>
      </c>
      <c r="G124">
        <v>555</v>
      </c>
      <c r="H124">
        <v>69</v>
      </c>
      <c r="I124">
        <v>21</v>
      </c>
      <c r="J124">
        <v>81</v>
      </c>
      <c r="K124">
        <v>5</v>
      </c>
      <c r="L124">
        <v>0.29099999999999998</v>
      </c>
      <c r="T124">
        <f t="shared" si="3"/>
        <v>0</v>
      </c>
      <c r="U124" t="str">
        <f t="shared" si="4"/>
        <v>H</v>
      </c>
      <c r="V124">
        <f>IF(U124="H",COUNTIF($U$3:$U$437,"H")-COUNTIF(U125:U$437,"H"),"")</f>
        <v>81</v>
      </c>
      <c r="W124" t="str">
        <f>IF(U124="P",COUNTIF($U$3:$U$437,"P")-COUNTIF(U125:U$437,"P"),"")</f>
        <v/>
      </c>
      <c r="X124" t="str">
        <f t="shared" si="5"/>
        <v>David Peralta</v>
      </c>
    </row>
    <row r="125" spans="2:24" x14ac:dyDescent="0.2">
      <c r="B125" t="s">
        <v>766</v>
      </c>
      <c r="C125" t="s">
        <v>719</v>
      </c>
      <c r="D125" t="s">
        <v>97</v>
      </c>
      <c r="E125" t="s">
        <v>97</v>
      </c>
      <c r="F125">
        <v>11</v>
      </c>
      <c r="G125">
        <v>503</v>
      </c>
      <c r="H125">
        <v>77</v>
      </c>
      <c r="I125">
        <v>28</v>
      </c>
      <c r="J125">
        <v>88</v>
      </c>
      <c r="K125">
        <v>2</v>
      </c>
      <c r="L125">
        <v>0.23899999999999999</v>
      </c>
      <c r="T125">
        <f t="shared" si="3"/>
        <v>0</v>
      </c>
      <c r="U125" t="str">
        <f t="shared" si="4"/>
        <v>H</v>
      </c>
      <c r="V125">
        <f>IF(U125="H",COUNTIF($U$3:$U$437,"H")-COUNTIF(U126:U$437,"H"),"")</f>
        <v>82</v>
      </c>
      <c r="W125" t="str">
        <f>IF(U125="P",COUNTIF($U$3:$U$437,"P")-COUNTIF(U126:U$437,"P"),"")</f>
        <v/>
      </c>
      <c r="X125" t="str">
        <f t="shared" si="5"/>
        <v>Gary Sanchez</v>
      </c>
    </row>
    <row r="126" spans="2:24" x14ac:dyDescent="0.2">
      <c r="B126" t="s">
        <v>869</v>
      </c>
      <c r="C126" t="s">
        <v>716</v>
      </c>
      <c r="D126" t="s">
        <v>97</v>
      </c>
      <c r="E126" t="s">
        <v>992</v>
      </c>
      <c r="F126">
        <v>10</v>
      </c>
      <c r="G126">
        <v>496</v>
      </c>
      <c r="H126">
        <v>63</v>
      </c>
      <c r="I126">
        <v>20</v>
      </c>
      <c r="J126">
        <v>74</v>
      </c>
      <c r="K126">
        <v>3</v>
      </c>
      <c r="L126">
        <v>0.27100000000000002</v>
      </c>
      <c r="T126">
        <f t="shared" si="3"/>
        <v>0</v>
      </c>
      <c r="U126" t="str">
        <f t="shared" si="4"/>
        <v>H</v>
      </c>
      <c r="V126">
        <f>IF(U126="H",COUNTIF($U$3:$U$437,"H")-COUNTIF(U127:U$437,"H"),"")</f>
        <v>83</v>
      </c>
      <c r="W126" t="str">
        <f>IF(U126="P",COUNTIF($U$3:$U$437,"P")-COUNTIF(U127:U$437,"P"),"")</f>
        <v/>
      </c>
      <c r="X126" t="str">
        <f t="shared" si="5"/>
        <v>Willson Contreras</v>
      </c>
    </row>
    <row r="127" spans="2:24" x14ac:dyDescent="0.2">
      <c r="B127" t="s">
        <v>185</v>
      </c>
      <c r="C127" t="s">
        <v>141</v>
      </c>
      <c r="D127" t="s">
        <v>428</v>
      </c>
      <c r="E127" t="s">
        <v>428</v>
      </c>
      <c r="F127">
        <v>10</v>
      </c>
      <c r="G127">
        <v>541</v>
      </c>
      <c r="H127">
        <v>71</v>
      </c>
      <c r="I127">
        <v>22</v>
      </c>
      <c r="J127">
        <v>68</v>
      </c>
      <c r="K127">
        <v>15</v>
      </c>
      <c r="L127">
        <v>0.251</v>
      </c>
      <c r="T127">
        <f t="shared" si="3"/>
        <v>0</v>
      </c>
      <c r="U127" t="str">
        <f t="shared" si="4"/>
        <v>H</v>
      </c>
      <c r="V127">
        <f>IF(U127="H",COUNTIF($U$3:$U$437,"H")-COUNTIF(U128:U$437,"H"),"")</f>
        <v>84</v>
      </c>
      <c r="W127" t="str">
        <f>IF(U127="P",COUNTIF($U$3:$U$437,"P")-COUNTIF(U128:U$437,"P"),"")</f>
        <v/>
      </c>
      <c r="X127" t="str">
        <f t="shared" si="5"/>
        <v>Wil Myers</v>
      </c>
    </row>
    <row r="128" spans="2:24" x14ac:dyDescent="0.2">
      <c r="B128" t="s">
        <v>184</v>
      </c>
      <c r="C128" t="s">
        <v>141</v>
      </c>
      <c r="D128" t="s">
        <v>112</v>
      </c>
      <c r="E128" t="s">
        <v>112</v>
      </c>
      <c r="F128">
        <v>10</v>
      </c>
      <c r="G128">
        <v>605</v>
      </c>
      <c r="H128">
        <v>80</v>
      </c>
      <c r="I128">
        <v>20</v>
      </c>
      <c r="J128">
        <v>84</v>
      </c>
      <c r="K128">
        <v>5</v>
      </c>
      <c r="L128">
        <v>0.25800000000000001</v>
      </c>
      <c r="T128">
        <f t="shared" si="3"/>
        <v>0</v>
      </c>
      <c r="U128" t="str">
        <f t="shared" si="4"/>
        <v>H</v>
      </c>
      <c r="V128">
        <f>IF(U128="H",COUNTIF($U$3:$U$437,"H")-COUNTIF(U129:U$437,"H"),"")</f>
        <v>85</v>
      </c>
      <c r="W128" t="str">
        <f>IF(U128="P",COUNTIF($U$3:$U$437,"P")-COUNTIF(U129:U$437,"P"),"")</f>
        <v/>
      </c>
      <c r="X128" t="str">
        <f t="shared" si="5"/>
        <v>Eric Hosmer</v>
      </c>
    </row>
    <row r="129" spans="2:24" x14ac:dyDescent="0.2">
      <c r="B129" t="s">
        <v>602</v>
      </c>
      <c r="C129" t="s">
        <v>2</v>
      </c>
      <c r="D129" t="s">
        <v>111</v>
      </c>
      <c r="E129" t="s">
        <v>111</v>
      </c>
      <c r="F129">
        <v>10</v>
      </c>
      <c r="M129">
        <v>144</v>
      </c>
      <c r="N129">
        <v>9</v>
      </c>
      <c r="O129">
        <v>0</v>
      </c>
      <c r="P129">
        <v>3.54</v>
      </c>
      <c r="Q129">
        <v>1.18</v>
      </c>
      <c r="R129">
        <v>159</v>
      </c>
      <c r="T129">
        <f t="shared" si="3"/>
        <v>0</v>
      </c>
      <c r="U129" t="str">
        <f t="shared" si="4"/>
        <v>P</v>
      </c>
      <c r="V129" t="str">
        <f>IF(U129="H",COUNTIF($U$3:$U$437,"H")-COUNTIF(U130:U$437,"H"),"")</f>
        <v/>
      </c>
      <c r="W129">
        <f>IF(U129="P",COUNTIF($U$3:$U$437,"P")-COUNTIF(U130:U$437,"P"),"")</f>
        <v>42</v>
      </c>
      <c r="X129" t="str">
        <f t="shared" si="5"/>
        <v>Charlie Morton</v>
      </c>
    </row>
    <row r="130" spans="2:24" x14ac:dyDescent="0.2">
      <c r="B130" t="s">
        <v>487</v>
      </c>
      <c r="C130" t="s">
        <v>715</v>
      </c>
      <c r="D130" t="s">
        <v>116</v>
      </c>
      <c r="E130" t="s">
        <v>116</v>
      </c>
      <c r="F130">
        <v>10</v>
      </c>
      <c r="G130">
        <v>434</v>
      </c>
      <c r="H130">
        <v>73</v>
      </c>
      <c r="I130">
        <v>20</v>
      </c>
      <c r="J130">
        <v>77</v>
      </c>
      <c r="K130">
        <v>3</v>
      </c>
      <c r="L130">
        <v>0.30399999999999999</v>
      </c>
      <c r="T130">
        <f t="shared" si="3"/>
        <v>0</v>
      </c>
      <c r="U130" t="str">
        <f t="shared" si="4"/>
        <v>H</v>
      </c>
      <c r="V130">
        <f>IF(U130="H",COUNTIF($U$3:$U$437,"H")-COUNTIF(U131:U$437,"H"),"")</f>
        <v>86</v>
      </c>
      <c r="W130" t="str">
        <f>IF(U130="P",COUNTIF($U$3:$U$437,"P")-COUNTIF(U131:U$437,"P"),"")</f>
        <v/>
      </c>
      <c r="X130" t="str">
        <f t="shared" si="5"/>
        <v>Justin Turner</v>
      </c>
    </row>
    <row r="131" spans="2:24" x14ac:dyDescent="0.2">
      <c r="B131" t="s">
        <v>157</v>
      </c>
      <c r="C131" t="s">
        <v>122</v>
      </c>
      <c r="D131" t="s">
        <v>112</v>
      </c>
      <c r="E131" t="s">
        <v>112</v>
      </c>
      <c r="F131">
        <v>10</v>
      </c>
      <c r="G131">
        <v>605</v>
      </c>
      <c r="H131">
        <v>75</v>
      </c>
      <c r="I131">
        <v>20</v>
      </c>
      <c r="J131">
        <v>83</v>
      </c>
      <c r="K131">
        <v>2</v>
      </c>
      <c r="L131">
        <v>0.28100000000000003</v>
      </c>
      <c r="T131">
        <f t="shared" ref="T131:T194" si="6">A131</f>
        <v>0</v>
      </c>
      <c r="U131" t="str">
        <f t="shared" ref="U131:U194" si="7">IF(D131="SP","P",IF(D131="RP","P",IF(D131=0,"","H")))</f>
        <v>H</v>
      </c>
      <c r="V131">
        <f>IF(U131="H",COUNTIF($U$3:$U$437,"H")-COUNTIF(U132:U$437,"H"),"")</f>
        <v>87</v>
      </c>
      <c r="W131" t="str">
        <f>IF(U131="P",COUNTIF($U$3:$U$437,"P")-COUNTIF(U132:U$437,"P"),"")</f>
        <v/>
      </c>
      <c r="X131" t="str">
        <f t="shared" ref="X131:X194" si="8">B131</f>
        <v>Joey Votto</v>
      </c>
    </row>
    <row r="132" spans="2:24" x14ac:dyDescent="0.2">
      <c r="B132" t="s">
        <v>182</v>
      </c>
      <c r="C132" t="s">
        <v>130</v>
      </c>
      <c r="D132" t="s">
        <v>111</v>
      </c>
      <c r="E132" t="s">
        <v>111</v>
      </c>
      <c r="F132">
        <v>10</v>
      </c>
      <c r="M132">
        <v>206</v>
      </c>
      <c r="N132">
        <v>10</v>
      </c>
      <c r="O132">
        <v>0</v>
      </c>
      <c r="P132">
        <v>3.67</v>
      </c>
      <c r="Q132">
        <v>1.2</v>
      </c>
      <c r="R132">
        <v>178</v>
      </c>
      <c r="T132">
        <f t="shared" si="6"/>
        <v>0</v>
      </c>
      <c r="U132" t="str">
        <f t="shared" si="7"/>
        <v>P</v>
      </c>
      <c r="V132" t="str">
        <f>IF(U132="H",COUNTIF($U$3:$U$437,"H")-COUNTIF(U133:U$437,"H"),"")</f>
        <v/>
      </c>
      <c r="W132">
        <f>IF(U132="P",COUNTIF($U$3:$U$437,"P")-COUNTIF(U133:U$437,"P"),"")</f>
        <v>43</v>
      </c>
      <c r="X132" t="str">
        <f t="shared" si="8"/>
        <v>Madison Bumgarner</v>
      </c>
    </row>
    <row r="133" spans="2:24" x14ac:dyDescent="0.2">
      <c r="B133" t="s">
        <v>255</v>
      </c>
      <c r="C133" t="s">
        <v>8</v>
      </c>
      <c r="D133" t="s">
        <v>111</v>
      </c>
      <c r="E133" t="s">
        <v>111</v>
      </c>
      <c r="F133">
        <v>10</v>
      </c>
      <c r="M133">
        <v>192</v>
      </c>
      <c r="N133">
        <v>9</v>
      </c>
      <c r="O133">
        <v>0</v>
      </c>
      <c r="P133">
        <v>3.89</v>
      </c>
      <c r="Q133">
        <v>1.26</v>
      </c>
      <c r="R133">
        <v>209</v>
      </c>
      <c r="T133">
        <f t="shared" si="6"/>
        <v>0</v>
      </c>
      <c r="U133" t="str">
        <f t="shared" si="7"/>
        <v>P</v>
      </c>
      <c r="V133" t="str">
        <f>IF(U133="H",COUNTIF($U$3:$U$437,"H")-COUNTIF(U134:U$437,"H"),"")</f>
        <v/>
      </c>
      <c r="W133">
        <f>IF(U133="P",COUNTIF($U$3:$U$437,"P")-COUNTIF(U134:U$437,"P"),"")</f>
        <v>44</v>
      </c>
      <c r="X133" t="str">
        <f t="shared" si="8"/>
        <v>Chris Archer</v>
      </c>
    </row>
    <row r="134" spans="2:24" x14ac:dyDescent="0.2">
      <c r="B134" t="s">
        <v>395</v>
      </c>
      <c r="C134" t="s">
        <v>120</v>
      </c>
      <c r="D134" t="s">
        <v>9</v>
      </c>
      <c r="E134" t="s">
        <v>9</v>
      </c>
      <c r="F134">
        <v>10</v>
      </c>
      <c r="M134">
        <v>62</v>
      </c>
      <c r="N134">
        <v>4</v>
      </c>
      <c r="O134">
        <v>35</v>
      </c>
      <c r="P134">
        <v>3.88</v>
      </c>
      <c r="Q134">
        <v>1.0900000000000001</v>
      </c>
      <c r="R134">
        <v>71</v>
      </c>
      <c r="T134">
        <f t="shared" si="6"/>
        <v>0</v>
      </c>
      <c r="U134" t="str">
        <f t="shared" si="7"/>
        <v>P</v>
      </c>
      <c r="V134" t="str">
        <f>IF(U134="H",COUNTIF($U$3:$U$437,"H")-COUNTIF(U135:U$437,"H"),"")</f>
        <v/>
      </c>
      <c r="W134">
        <f>IF(U134="P",COUNTIF($U$3:$U$437,"P")-COUNTIF(U135:U$437,"P"),"")</f>
        <v>45</v>
      </c>
      <c r="X134" t="str">
        <f t="shared" si="8"/>
        <v>Wade Davis</v>
      </c>
    </row>
    <row r="135" spans="2:24" x14ac:dyDescent="0.2">
      <c r="B135" t="s">
        <v>425</v>
      </c>
      <c r="C135" t="s">
        <v>7</v>
      </c>
      <c r="D135" t="s">
        <v>9</v>
      </c>
      <c r="E135" t="s">
        <v>9</v>
      </c>
      <c r="F135">
        <v>10</v>
      </c>
      <c r="M135">
        <v>60</v>
      </c>
      <c r="N135">
        <v>3</v>
      </c>
      <c r="O135">
        <v>27</v>
      </c>
      <c r="P135">
        <v>3.41</v>
      </c>
      <c r="Q135">
        <v>1.1599999999999999</v>
      </c>
      <c r="R135">
        <v>63</v>
      </c>
      <c r="T135">
        <f t="shared" si="6"/>
        <v>0</v>
      </c>
      <c r="U135" t="str">
        <f t="shared" si="7"/>
        <v>P</v>
      </c>
      <c r="V135" t="str">
        <f>IF(U135="H",COUNTIF($U$3:$U$437,"H")-COUNTIF(U136:U$437,"H"),"")</f>
        <v/>
      </c>
      <c r="W135">
        <f>IF(U135="P",COUNTIF($U$3:$U$437,"P")-COUNTIF(U136:U$437,"P"),"")</f>
        <v>46</v>
      </c>
      <c r="X135" t="str">
        <f t="shared" si="8"/>
        <v>Ken Giles</v>
      </c>
    </row>
    <row r="136" spans="2:24" x14ac:dyDescent="0.2">
      <c r="B136" t="s">
        <v>405</v>
      </c>
      <c r="C136" t="s">
        <v>714</v>
      </c>
      <c r="D136" t="s">
        <v>9</v>
      </c>
      <c r="E136" t="s">
        <v>9</v>
      </c>
      <c r="F136">
        <v>9</v>
      </c>
      <c r="M136">
        <v>46</v>
      </c>
      <c r="N136">
        <v>3</v>
      </c>
      <c r="O136">
        <v>22</v>
      </c>
      <c r="P136">
        <v>2.77</v>
      </c>
      <c r="Q136">
        <v>1.01</v>
      </c>
      <c r="R136">
        <v>58</v>
      </c>
      <c r="T136">
        <f t="shared" si="6"/>
        <v>0</v>
      </c>
      <c r="U136" t="str">
        <f t="shared" si="7"/>
        <v>P</v>
      </c>
      <c r="V136" t="str">
        <f>IF(U136="H",COUNTIF($U$3:$U$437,"H")-COUNTIF(U137:U$437,"H"),"")</f>
        <v/>
      </c>
      <c r="W136">
        <f>IF(U136="P",COUNTIF($U$3:$U$437,"P")-COUNTIF(U137:U$437,"P"),"")</f>
        <v>47</v>
      </c>
      <c r="X136" t="str">
        <f t="shared" si="8"/>
        <v>Sean Doolittle</v>
      </c>
    </row>
    <row r="137" spans="2:24" x14ac:dyDescent="0.2">
      <c r="B137" t="s">
        <v>644</v>
      </c>
      <c r="C137" t="s">
        <v>141</v>
      </c>
      <c r="D137" t="s">
        <v>9</v>
      </c>
      <c r="E137" t="s">
        <v>9</v>
      </c>
      <c r="F137">
        <v>9</v>
      </c>
      <c r="M137">
        <v>57</v>
      </c>
      <c r="N137">
        <v>4</v>
      </c>
      <c r="O137">
        <v>29</v>
      </c>
      <c r="P137">
        <v>2.91</v>
      </c>
      <c r="Q137">
        <v>0.97</v>
      </c>
      <c r="R137">
        <v>69</v>
      </c>
      <c r="T137">
        <f t="shared" si="6"/>
        <v>0</v>
      </c>
      <c r="U137" t="str">
        <f t="shared" si="7"/>
        <v>P</v>
      </c>
      <c r="V137" t="str">
        <f>IF(U137="H",COUNTIF($U$3:$U$437,"H")-COUNTIF(U138:U$437,"H"),"")</f>
        <v/>
      </c>
      <c r="W137">
        <f>IF(U137="P",COUNTIF($U$3:$U$437,"P")-COUNTIF(U138:U$437,"P"),"")</f>
        <v>48</v>
      </c>
      <c r="X137" t="str">
        <f t="shared" si="8"/>
        <v>Kirby Yates</v>
      </c>
    </row>
    <row r="138" spans="2:24" x14ac:dyDescent="0.2">
      <c r="B138" t="s">
        <v>223</v>
      </c>
      <c r="C138" t="s">
        <v>719</v>
      </c>
      <c r="D138" t="s">
        <v>111</v>
      </c>
      <c r="E138" t="s">
        <v>111</v>
      </c>
      <c r="F138">
        <v>9</v>
      </c>
      <c r="M138">
        <v>175</v>
      </c>
      <c r="N138">
        <v>13</v>
      </c>
      <c r="O138">
        <v>0</v>
      </c>
      <c r="P138">
        <v>3.81</v>
      </c>
      <c r="Q138">
        <v>1.19</v>
      </c>
      <c r="R138">
        <v>178</v>
      </c>
      <c r="T138">
        <f t="shared" si="6"/>
        <v>0</v>
      </c>
      <c r="U138" t="str">
        <f t="shared" si="7"/>
        <v>P</v>
      </c>
      <c r="V138" t="str">
        <f>IF(U138="H",COUNTIF($U$3:$U$437,"H")-COUNTIF(U139:U$437,"H"),"")</f>
        <v/>
      </c>
      <c r="W138">
        <f>IF(U138="P",COUNTIF($U$3:$U$437,"P")-COUNTIF(U139:U$437,"P"),"")</f>
        <v>49</v>
      </c>
      <c r="X138" t="str">
        <f t="shared" si="8"/>
        <v>Masahiro Tanaka</v>
      </c>
    </row>
    <row r="139" spans="2:24" x14ac:dyDescent="0.2">
      <c r="B139" t="s">
        <v>522</v>
      </c>
      <c r="C139" t="s">
        <v>339</v>
      </c>
      <c r="D139" t="s">
        <v>111</v>
      </c>
      <c r="E139" t="s">
        <v>111</v>
      </c>
      <c r="F139">
        <v>9</v>
      </c>
      <c r="M139">
        <v>177</v>
      </c>
      <c r="N139">
        <v>8</v>
      </c>
      <c r="O139">
        <v>0</v>
      </c>
      <c r="P139">
        <v>3.95</v>
      </c>
      <c r="Q139">
        <v>1.32</v>
      </c>
      <c r="R139">
        <v>217</v>
      </c>
      <c r="T139">
        <f t="shared" si="6"/>
        <v>0</v>
      </c>
      <c r="U139" t="str">
        <f t="shared" si="7"/>
        <v>P</v>
      </c>
      <c r="V139" t="str">
        <f>IF(U139="H",COUNTIF($U$3:$U$437,"H")-COUNTIF(U140:U$437,"H"),"")</f>
        <v/>
      </c>
      <c r="W139">
        <f>IF(U139="P",COUNTIF($U$3:$U$437,"P")-COUNTIF(U140:U$437,"P"),"")</f>
        <v>50</v>
      </c>
      <c r="X139" t="str">
        <f t="shared" si="8"/>
        <v>Robbie Ray</v>
      </c>
    </row>
    <row r="140" spans="2:24" x14ac:dyDescent="0.2">
      <c r="B140" t="s">
        <v>163</v>
      </c>
      <c r="C140" t="s">
        <v>715</v>
      </c>
      <c r="D140" t="s">
        <v>111</v>
      </c>
      <c r="E140" t="s">
        <v>111</v>
      </c>
      <c r="F140">
        <v>9</v>
      </c>
      <c r="M140">
        <v>131</v>
      </c>
      <c r="N140">
        <v>10</v>
      </c>
      <c r="O140">
        <v>0</v>
      </c>
      <c r="P140">
        <v>3.1</v>
      </c>
      <c r="Q140">
        <v>1.07</v>
      </c>
      <c r="R140">
        <v>126</v>
      </c>
      <c r="T140">
        <f t="shared" si="6"/>
        <v>0</v>
      </c>
      <c r="U140" t="str">
        <f t="shared" si="7"/>
        <v>P</v>
      </c>
      <c r="V140" t="str">
        <f>IF(U140="H",COUNTIF($U$3:$U$437,"H")-COUNTIF(U141:U$437,"H"),"")</f>
        <v/>
      </c>
      <c r="W140">
        <f>IF(U140="P",COUNTIF($U$3:$U$437,"P")-COUNTIF(U141:U$437,"P"),"")</f>
        <v>51</v>
      </c>
      <c r="X140" t="str">
        <f t="shared" si="8"/>
        <v>Clayton Kershaw</v>
      </c>
    </row>
    <row r="141" spans="2:24" x14ac:dyDescent="0.2">
      <c r="B141" t="s">
        <v>455</v>
      </c>
      <c r="C141" t="s">
        <v>716</v>
      </c>
      <c r="D141" t="s">
        <v>111</v>
      </c>
      <c r="E141" t="s">
        <v>111</v>
      </c>
      <c r="F141">
        <v>9</v>
      </c>
      <c r="M141">
        <v>194</v>
      </c>
      <c r="N141">
        <v>13</v>
      </c>
      <c r="O141">
        <v>0</v>
      </c>
      <c r="P141">
        <v>3.51</v>
      </c>
      <c r="Q141">
        <v>1.1599999999999999</v>
      </c>
      <c r="R141">
        <v>158</v>
      </c>
      <c r="T141">
        <f t="shared" si="6"/>
        <v>0</v>
      </c>
      <c r="U141" t="str">
        <f t="shared" si="7"/>
        <v>P</v>
      </c>
      <c r="V141" t="str">
        <f>IF(U141="H",COUNTIF($U$3:$U$437,"H")-COUNTIF(U142:U$437,"H"),"")</f>
        <v/>
      </c>
      <c r="W141">
        <f>IF(U141="P",COUNTIF($U$3:$U$437,"P")-COUNTIF(U142:U$437,"P"),"")</f>
        <v>52</v>
      </c>
      <c r="X141" t="str">
        <f t="shared" si="8"/>
        <v>Kyle Hendricks</v>
      </c>
    </row>
    <row r="142" spans="2:24" x14ac:dyDescent="0.2">
      <c r="B142" t="s">
        <v>2250</v>
      </c>
      <c r="C142" t="s">
        <v>132</v>
      </c>
      <c r="D142" t="s">
        <v>111</v>
      </c>
      <c r="E142" t="s">
        <v>111</v>
      </c>
      <c r="F142">
        <v>9</v>
      </c>
      <c r="M142">
        <v>202</v>
      </c>
      <c r="N142">
        <v>13</v>
      </c>
      <c r="O142">
        <v>0</v>
      </c>
      <c r="P142">
        <v>3.61</v>
      </c>
      <c r="Q142">
        <v>1.1200000000000001</v>
      </c>
      <c r="R142">
        <v>165</v>
      </c>
      <c r="T142">
        <f t="shared" si="6"/>
        <v>0</v>
      </c>
      <c r="U142" t="str">
        <f t="shared" si="7"/>
        <v>P</v>
      </c>
      <c r="V142" t="str">
        <f>IF(U142="H",COUNTIF($U$3:$U$437,"H")-COUNTIF(U143:U$437,"H"),"")</f>
        <v/>
      </c>
      <c r="W142">
        <f>IF(U142="P",COUNTIF($U$3:$U$437,"P")-COUNTIF(U143:U$437,"P"),"")</f>
        <v>53</v>
      </c>
      <c r="X142" t="str">
        <f t="shared" si="8"/>
        <v>Miles Mikolas</v>
      </c>
    </row>
    <row r="143" spans="2:24" x14ac:dyDescent="0.2">
      <c r="B143" t="s">
        <v>1002</v>
      </c>
      <c r="C143" t="s">
        <v>121</v>
      </c>
      <c r="D143" t="s">
        <v>9</v>
      </c>
      <c r="E143" t="s">
        <v>9</v>
      </c>
      <c r="F143">
        <v>9</v>
      </c>
      <c r="M143">
        <v>62</v>
      </c>
      <c r="N143">
        <v>2</v>
      </c>
      <c r="O143">
        <v>31</v>
      </c>
      <c r="P143">
        <v>2.73</v>
      </c>
      <c r="Q143">
        <v>1.02</v>
      </c>
      <c r="R143">
        <v>83</v>
      </c>
      <c r="T143">
        <f t="shared" si="6"/>
        <v>0</v>
      </c>
      <c r="U143" t="str">
        <f t="shared" si="7"/>
        <v>P</v>
      </c>
      <c r="V143" t="str">
        <f>IF(U143="H",COUNTIF($U$3:$U$437,"H")-COUNTIF(U144:U$437,"H"),"")</f>
        <v/>
      </c>
      <c r="W143">
        <f>IF(U143="P",COUNTIF($U$3:$U$437,"P")-COUNTIF(U144:U$437,"P"),"")</f>
        <v>54</v>
      </c>
      <c r="X143" t="str">
        <f t="shared" si="8"/>
        <v>Jose Leclerc</v>
      </c>
    </row>
    <row r="144" spans="2:24" x14ac:dyDescent="0.2">
      <c r="B144" t="s">
        <v>880</v>
      </c>
      <c r="C144" t="s">
        <v>718</v>
      </c>
      <c r="D144" t="s">
        <v>110</v>
      </c>
      <c r="E144" t="s">
        <v>110</v>
      </c>
      <c r="F144">
        <v>9</v>
      </c>
      <c r="G144">
        <v>595</v>
      </c>
      <c r="H144">
        <v>71</v>
      </c>
      <c r="I144">
        <v>16</v>
      </c>
      <c r="J144">
        <v>48</v>
      </c>
      <c r="K144">
        <v>22</v>
      </c>
      <c r="L144">
        <v>0.26800000000000002</v>
      </c>
      <c r="T144">
        <f t="shared" si="6"/>
        <v>0</v>
      </c>
      <c r="U144" t="str">
        <f t="shared" si="7"/>
        <v>H</v>
      </c>
      <c r="V144">
        <f>IF(U144="H",COUNTIF($U$3:$U$437,"H")-COUNTIF(U145:U$437,"H"),"")</f>
        <v>88</v>
      </c>
      <c r="W144" t="str">
        <f>IF(U144="P",COUNTIF($U$3:$U$437,"P")-COUNTIF(U145:U$437,"P"),"")</f>
        <v/>
      </c>
      <c r="X144" t="str">
        <f t="shared" si="8"/>
        <v>Amed Rosario</v>
      </c>
    </row>
    <row r="145" spans="2:24" x14ac:dyDescent="0.2">
      <c r="B145" t="s">
        <v>1461</v>
      </c>
      <c r="C145" t="s">
        <v>2</v>
      </c>
      <c r="D145" t="s">
        <v>9</v>
      </c>
      <c r="E145" t="s">
        <v>9</v>
      </c>
      <c r="F145">
        <v>9</v>
      </c>
      <c r="M145">
        <v>62</v>
      </c>
      <c r="N145">
        <v>2</v>
      </c>
      <c r="O145">
        <v>31</v>
      </c>
      <c r="P145">
        <v>2.91</v>
      </c>
      <c r="Q145">
        <v>1.08</v>
      </c>
      <c r="R145">
        <v>84</v>
      </c>
      <c r="T145">
        <f t="shared" si="6"/>
        <v>0</v>
      </c>
      <c r="U145" t="str">
        <f t="shared" si="7"/>
        <v>P</v>
      </c>
      <c r="V145" t="str">
        <f>IF(U145="H",COUNTIF($U$3:$U$437,"H")-COUNTIF(U146:U$437,"H"),"")</f>
        <v/>
      </c>
      <c r="W145">
        <f>IF(U145="P",COUNTIF($U$3:$U$437,"P")-COUNTIF(U146:U$437,"P"),"")</f>
        <v>55</v>
      </c>
      <c r="X145" t="str">
        <f t="shared" si="8"/>
        <v>Jose Alvarado</v>
      </c>
    </row>
    <row r="146" spans="2:24" x14ac:dyDescent="0.2">
      <c r="B146" t="s">
        <v>382</v>
      </c>
      <c r="C146" t="s">
        <v>140</v>
      </c>
      <c r="D146" t="s">
        <v>110</v>
      </c>
      <c r="E146" t="s">
        <v>110</v>
      </c>
      <c r="F146">
        <v>9</v>
      </c>
      <c r="G146">
        <v>551</v>
      </c>
      <c r="H146">
        <v>68</v>
      </c>
      <c r="I146">
        <v>20</v>
      </c>
      <c r="J146">
        <v>80</v>
      </c>
      <c r="K146">
        <v>12</v>
      </c>
      <c r="L146">
        <v>0.246</v>
      </c>
      <c r="T146">
        <f t="shared" si="6"/>
        <v>0</v>
      </c>
      <c r="U146" t="str">
        <f t="shared" si="7"/>
        <v>H</v>
      </c>
      <c r="V146">
        <f>IF(U146="H",COUNTIF($U$3:$U$437,"H")-COUNTIF(U147:U$437,"H"),"")</f>
        <v>89</v>
      </c>
      <c r="W146" t="str">
        <f>IF(U146="P",COUNTIF($U$3:$U$437,"P")-COUNTIF(U147:U$437,"P"),"")</f>
        <v/>
      </c>
      <c r="X146" t="str">
        <f t="shared" si="8"/>
        <v>Marcus Semien</v>
      </c>
    </row>
    <row r="147" spans="2:24" x14ac:dyDescent="0.2">
      <c r="B147" t="s">
        <v>310</v>
      </c>
      <c r="C147" t="s">
        <v>137</v>
      </c>
      <c r="D147" t="s">
        <v>111</v>
      </c>
      <c r="E147" t="s">
        <v>111</v>
      </c>
      <c r="F147">
        <v>9</v>
      </c>
      <c r="M147">
        <v>149</v>
      </c>
      <c r="N147">
        <v>12</v>
      </c>
      <c r="O147">
        <v>0</v>
      </c>
      <c r="P147">
        <v>3.78</v>
      </c>
      <c r="Q147">
        <v>1.1599999999999999</v>
      </c>
      <c r="R147">
        <v>135</v>
      </c>
      <c r="T147">
        <f t="shared" si="6"/>
        <v>0</v>
      </c>
      <c r="U147" t="str">
        <f t="shared" si="7"/>
        <v>P</v>
      </c>
      <c r="V147" t="str">
        <f>IF(U147="H",COUNTIF($U$3:$U$437,"H")-COUNTIF(U148:U$437,"H"),"")</f>
        <v/>
      </c>
      <c r="W147">
        <f>IF(U147="P",COUNTIF($U$3:$U$437,"P")-COUNTIF(U148:U$437,"P"),"")</f>
        <v>56</v>
      </c>
      <c r="X147" t="str">
        <f t="shared" si="8"/>
        <v>Nathan Eovaldi</v>
      </c>
    </row>
    <row r="148" spans="2:24" x14ac:dyDescent="0.2">
      <c r="B148" t="s">
        <v>235</v>
      </c>
      <c r="C148" t="s">
        <v>716</v>
      </c>
      <c r="D148" t="s">
        <v>111</v>
      </c>
      <c r="E148" t="s">
        <v>111</v>
      </c>
      <c r="F148">
        <v>9</v>
      </c>
      <c r="M148">
        <v>189</v>
      </c>
      <c r="N148">
        <v>13</v>
      </c>
      <c r="O148">
        <v>0</v>
      </c>
      <c r="P148">
        <v>3.89</v>
      </c>
      <c r="Q148">
        <v>1.24</v>
      </c>
      <c r="R148">
        <v>184</v>
      </c>
      <c r="T148">
        <f t="shared" si="6"/>
        <v>0</v>
      </c>
      <c r="U148" t="str">
        <f t="shared" si="7"/>
        <v>P</v>
      </c>
      <c r="V148" t="str">
        <f>IF(U148="H",COUNTIF($U$3:$U$437,"H")-COUNTIF(U149:U$437,"H"),"")</f>
        <v/>
      </c>
      <c r="W148">
        <f>IF(U148="P",COUNTIF($U$3:$U$437,"P")-COUNTIF(U149:U$437,"P"),"")</f>
        <v>57</v>
      </c>
      <c r="X148" t="str">
        <f t="shared" si="8"/>
        <v>Cole Hamels</v>
      </c>
    </row>
    <row r="149" spans="2:24" x14ac:dyDescent="0.2">
      <c r="B149" t="s">
        <v>361</v>
      </c>
      <c r="C149" t="s">
        <v>136</v>
      </c>
      <c r="D149" t="s">
        <v>118</v>
      </c>
      <c r="E149" t="s">
        <v>429</v>
      </c>
      <c r="F149">
        <v>9</v>
      </c>
      <c r="G149">
        <v>523</v>
      </c>
      <c r="H149">
        <v>66</v>
      </c>
      <c r="I149">
        <v>28</v>
      </c>
      <c r="J149">
        <v>78</v>
      </c>
      <c r="K149">
        <v>1</v>
      </c>
      <c r="L149">
        <v>0.26100000000000001</v>
      </c>
      <c r="T149">
        <f t="shared" si="6"/>
        <v>0</v>
      </c>
      <c r="U149" t="str">
        <f t="shared" si="7"/>
        <v>H</v>
      </c>
      <c r="V149">
        <f>IF(U149="H",COUNTIF($U$3:$U$437,"H")-COUNTIF(U150:U$437,"H"),"")</f>
        <v>90</v>
      </c>
      <c r="W149" t="str">
        <f>IF(U149="P",COUNTIF($U$3:$U$437,"P")-COUNTIF(U150:U$437,"P"),"")</f>
        <v/>
      </c>
      <c r="X149" t="str">
        <f t="shared" si="8"/>
        <v>Jonathan Schoop</v>
      </c>
    </row>
    <row r="150" spans="2:24" x14ac:dyDescent="0.2">
      <c r="B150" t="s">
        <v>740</v>
      </c>
      <c r="C150" t="s">
        <v>810</v>
      </c>
      <c r="D150" t="s">
        <v>118</v>
      </c>
      <c r="E150" t="s">
        <v>118</v>
      </c>
      <c r="F150">
        <v>8</v>
      </c>
      <c r="G150">
        <v>589</v>
      </c>
      <c r="H150">
        <v>86</v>
      </c>
      <c r="I150">
        <v>19</v>
      </c>
      <c r="J150">
        <v>59</v>
      </c>
      <c r="K150">
        <v>14</v>
      </c>
      <c r="L150">
        <v>0.23</v>
      </c>
      <c r="T150">
        <f t="shared" si="6"/>
        <v>0</v>
      </c>
      <c r="U150" t="str">
        <f t="shared" si="7"/>
        <v>H</v>
      </c>
      <c r="V150">
        <f>IF(U150="H",COUNTIF($U$3:$U$437,"H")-COUNTIF(U151:U$437,"H"),"")</f>
        <v>91</v>
      </c>
      <c r="W150" t="str">
        <f>IF(U150="P",COUNTIF($U$3:$U$437,"P")-COUNTIF(U151:U$437,"P"),"")</f>
        <v/>
      </c>
      <c r="X150" t="str">
        <f t="shared" si="8"/>
        <v>Yoan Moncada</v>
      </c>
    </row>
    <row r="151" spans="2:24" x14ac:dyDescent="0.2">
      <c r="B151" t="s">
        <v>239</v>
      </c>
      <c r="C151" t="s">
        <v>137</v>
      </c>
      <c r="D151" t="s">
        <v>111</v>
      </c>
      <c r="E151" t="s">
        <v>111</v>
      </c>
      <c r="F151">
        <v>8</v>
      </c>
      <c r="M151">
        <v>201</v>
      </c>
      <c r="N151">
        <v>13</v>
      </c>
      <c r="O151">
        <v>0</v>
      </c>
      <c r="P151">
        <v>3.92</v>
      </c>
      <c r="Q151">
        <v>1.22</v>
      </c>
      <c r="R151">
        <v>194</v>
      </c>
      <c r="T151">
        <f t="shared" si="6"/>
        <v>0</v>
      </c>
      <c r="U151" t="str">
        <f t="shared" si="7"/>
        <v>P</v>
      </c>
      <c r="V151" t="str">
        <f>IF(U151="H",COUNTIF($U$3:$U$437,"H")-COUNTIF(U152:U$437,"H"),"")</f>
        <v/>
      </c>
      <c r="W151">
        <f>IF(U151="P",COUNTIF($U$3:$U$437,"P")-COUNTIF(U152:U$437,"P"),"")</f>
        <v>58</v>
      </c>
      <c r="X151" t="str">
        <f t="shared" si="8"/>
        <v>Rick Porcello</v>
      </c>
    </row>
    <row r="152" spans="2:24" x14ac:dyDescent="0.2">
      <c r="B152" t="s">
        <v>399</v>
      </c>
      <c r="C152" t="s">
        <v>719</v>
      </c>
      <c r="D152" t="s">
        <v>114</v>
      </c>
      <c r="E152" t="s">
        <v>114</v>
      </c>
      <c r="F152">
        <v>8</v>
      </c>
      <c r="G152">
        <v>445</v>
      </c>
      <c r="H152">
        <v>77</v>
      </c>
      <c r="I152">
        <v>19</v>
      </c>
      <c r="J152">
        <v>71</v>
      </c>
      <c r="K152">
        <v>9</v>
      </c>
      <c r="L152">
        <v>0.25800000000000001</v>
      </c>
      <c r="T152">
        <f t="shared" si="6"/>
        <v>0</v>
      </c>
      <c r="U152" t="str">
        <f t="shared" si="7"/>
        <v>H</v>
      </c>
      <c r="V152">
        <f>IF(U152="H",COUNTIF($U$3:$U$437,"H")-COUNTIF(U153:U$437,"H"),"")</f>
        <v>92</v>
      </c>
      <c r="W152" t="str">
        <f>IF(U152="P",COUNTIF($U$3:$U$437,"P")-COUNTIF(U153:U$437,"P"),"")</f>
        <v/>
      </c>
      <c r="X152" t="str">
        <f t="shared" si="8"/>
        <v>Aaron Hicks</v>
      </c>
    </row>
    <row r="153" spans="2:24" x14ac:dyDescent="0.2">
      <c r="B153" t="s">
        <v>381</v>
      </c>
      <c r="C153" t="s">
        <v>113</v>
      </c>
      <c r="D153" t="s">
        <v>97</v>
      </c>
      <c r="E153" t="s">
        <v>97</v>
      </c>
      <c r="F153">
        <v>8</v>
      </c>
      <c r="G153">
        <v>427</v>
      </c>
      <c r="H153">
        <v>62</v>
      </c>
      <c r="I153">
        <v>25</v>
      </c>
      <c r="J153">
        <v>70</v>
      </c>
      <c r="K153">
        <v>1</v>
      </c>
      <c r="L153">
        <v>0.246</v>
      </c>
      <c r="T153">
        <f t="shared" si="6"/>
        <v>0</v>
      </c>
      <c r="U153" t="str">
        <f t="shared" si="7"/>
        <v>H</v>
      </c>
      <c r="V153">
        <f>IF(U153="H",COUNTIF($U$3:$U$437,"H")-COUNTIF(U154:U$437,"H"),"")</f>
        <v>93</v>
      </c>
      <c r="W153" t="str">
        <f>IF(U153="P",COUNTIF($U$3:$U$437,"P")-COUNTIF(U154:U$437,"P"),"")</f>
        <v/>
      </c>
      <c r="X153" t="str">
        <f t="shared" si="8"/>
        <v>Yasmani Grandal</v>
      </c>
    </row>
    <row r="154" spans="2:24" x14ac:dyDescent="0.2">
      <c r="B154" t="s">
        <v>2236</v>
      </c>
      <c r="C154" t="s">
        <v>715</v>
      </c>
      <c r="D154" t="s">
        <v>1036</v>
      </c>
      <c r="E154" t="s">
        <v>1024</v>
      </c>
      <c r="F154">
        <v>8</v>
      </c>
      <c r="G154">
        <v>504</v>
      </c>
      <c r="H154">
        <v>76</v>
      </c>
      <c r="I154">
        <v>19</v>
      </c>
      <c r="J154">
        <v>68</v>
      </c>
      <c r="K154">
        <v>10</v>
      </c>
      <c r="L154">
        <v>0.24099999999999999</v>
      </c>
      <c r="T154">
        <f t="shared" si="6"/>
        <v>0</v>
      </c>
      <c r="U154" t="str">
        <f t="shared" si="7"/>
        <v>H</v>
      </c>
      <c r="V154">
        <f>IF(U154="H",COUNTIF($U$3:$U$437,"H")-COUNTIF(U155:U$437,"H"),"")</f>
        <v>94</v>
      </c>
      <c r="W154" t="str">
        <f>IF(U154="P",COUNTIF($U$3:$U$437,"P")-COUNTIF(U155:U$437,"P"),"")</f>
        <v/>
      </c>
      <c r="X154" t="str">
        <f t="shared" si="8"/>
        <v>Chris Taylor</v>
      </c>
    </row>
    <row r="155" spans="2:24" x14ac:dyDescent="0.2">
      <c r="B155" t="s">
        <v>299</v>
      </c>
      <c r="C155" t="s">
        <v>120</v>
      </c>
      <c r="D155" t="s">
        <v>118</v>
      </c>
      <c r="E155" t="s">
        <v>1034</v>
      </c>
      <c r="F155">
        <v>8</v>
      </c>
      <c r="G155">
        <v>487</v>
      </c>
      <c r="H155">
        <v>72</v>
      </c>
      <c r="I155">
        <v>22</v>
      </c>
      <c r="J155">
        <v>56</v>
      </c>
      <c r="K155">
        <v>4</v>
      </c>
      <c r="L155">
        <v>0.30599999999999999</v>
      </c>
      <c r="T155">
        <f t="shared" si="6"/>
        <v>0</v>
      </c>
      <c r="U155" t="str">
        <f t="shared" si="7"/>
        <v>H</v>
      </c>
      <c r="V155">
        <f>IF(U155="H",COUNTIF($U$3:$U$437,"H")-COUNTIF(U156:U$437,"H"),"")</f>
        <v>95</v>
      </c>
      <c r="W155" t="str">
        <f>IF(U155="P",COUNTIF($U$3:$U$437,"P")-COUNTIF(U156:U$437,"P"),"")</f>
        <v/>
      </c>
      <c r="X155" t="str">
        <f t="shared" si="8"/>
        <v>Daniel Murphy</v>
      </c>
    </row>
    <row r="156" spans="2:24" x14ac:dyDescent="0.2">
      <c r="B156" t="s">
        <v>147</v>
      </c>
      <c r="C156" t="s">
        <v>115</v>
      </c>
      <c r="D156" t="s">
        <v>112</v>
      </c>
      <c r="E156" t="s">
        <v>112</v>
      </c>
      <c r="F156">
        <v>8</v>
      </c>
      <c r="G156">
        <v>503</v>
      </c>
      <c r="H156">
        <v>70</v>
      </c>
      <c r="I156">
        <v>20</v>
      </c>
      <c r="J156">
        <v>81</v>
      </c>
      <c r="K156">
        <v>0</v>
      </c>
      <c r="L156">
        <v>0.28799999999999998</v>
      </c>
      <c r="T156">
        <f t="shared" si="6"/>
        <v>0</v>
      </c>
      <c r="U156" t="str">
        <f t="shared" si="7"/>
        <v>H</v>
      </c>
      <c r="V156">
        <f>IF(U156="H",COUNTIF($U$3:$U$437,"H")-COUNTIF(U157:U$437,"H"),"")</f>
        <v>96</v>
      </c>
      <c r="W156" t="str">
        <f>IF(U156="P",COUNTIF($U$3:$U$437,"P")-COUNTIF(U157:U$437,"P"),"")</f>
        <v/>
      </c>
      <c r="X156" t="str">
        <f t="shared" si="8"/>
        <v>Miguel Cabrera</v>
      </c>
    </row>
    <row r="157" spans="2:24" x14ac:dyDescent="0.2">
      <c r="B157" t="s">
        <v>159</v>
      </c>
      <c r="C157" t="s">
        <v>113</v>
      </c>
      <c r="D157" t="s">
        <v>114</v>
      </c>
      <c r="E157" t="s">
        <v>426</v>
      </c>
      <c r="F157">
        <v>8</v>
      </c>
      <c r="G157">
        <v>412</v>
      </c>
      <c r="H157">
        <v>55</v>
      </c>
      <c r="I157">
        <v>21</v>
      </c>
      <c r="J157">
        <v>69</v>
      </c>
      <c r="K157">
        <v>9</v>
      </c>
      <c r="L157">
        <v>0.26100000000000001</v>
      </c>
      <c r="T157">
        <f t="shared" si="6"/>
        <v>0</v>
      </c>
      <c r="U157" t="str">
        <f t="shared" si="7"/>
        <v>H</v>
      </c>
      <c r="V157">
        <f>IF(U157="H",COUNTIF($U$3:$U$437,"H")-COUNTIF(U158:U$437,"H"),"")</f>
        <v>97</v>
      </c>
      <c r="W157" t="str">
        <f>IF(U157="P",COUNTIF($U$3:$U$437,"P")-COUNTIF(U158:U$437,"P"),"")</f>
        <v/>
      </c>
      <c r="X157" t="str">
        <f t="shared" si="8"/>
        <v>Ryan Braun</v>
      </c>
    </row>
    <row r="158" spans="2:24" x14ac:dyDescent="0.2">
      <c r="B158" t="s">
        <v>413</v>
      </c>
      <c r="C158" t="s">
        <v>113</v>
      </c>
      <c r="D158" t="s">
        <v>111</v>
      </c>
      <c r="E158" t="s">
        <v>111</v>
      </c>
      <c r="F158">
        <v>8</v>
      </c>
      <c r="M158">
        <v>178</v>
      </c>
      <c r="N158">
        <v>11</v>
      </c>
      <c r="O158">
        <v>0</v>
      </c>
      <c r="P158">
        <v>3.84</v>
      </c>
      <c r="Q158">
        <v>1.22</v>
      </c>
      <c r="R158">
        <v>154</v>
      </c>
      <c r="T158">
        <f t="shared" si="6"/>
        <v>0</v>
      </c>
      <c r="U158" t="str">
        <f t="shared" si="7"/>
        <v>P</v>
      </c>
      <c r="V158" t="str">
        <f>IF(U158="H",COUNTIF($U$3:$U$437,"H")-COUNTIF(U159:U$437,"H"),"")</f>
        <v/>
      </c>
      <c r="W158">
        <f>IF(U158="P",COUNTIF($U$3:$U$437,"P")-COUNTIF(U159:U$437,"P"),"")</f>
        <v>59</v>
      </c>
      <c r="X158" t="str">
        <f t="shared" si="8"/>
        <v>Chase Anderson</v>
      </c>
    </row>
    <row r="159" spans="2:24" x14ac:dyDescent="0.2">
      <c r="B159" t="s">
        <v>470</v>
      </c>
      <c r="C159" t="s">
        <v>715</v>
      </c>
      <c r="D159" t="s">
        <v>111</v>
      </c>
      <c r="E159" t="s">
        <v>111</v>
      </c>
      <c r="F159">
        <v>8</v>
      </c>
      <c r="M159">
        <v>128</v>
      </c>
      <c r="N159">
        <v>9</v>
      </c>
      <c r="O159">
        <v>0</v>
      </c>
      <c r="P159">
        <v>3.26</v>
      </c>
      <c r="Q159">
        <v>1.1000000000000001</v>
      </c>
      <c r="R159">
        <v>145</v>
      </c>
      <c r="T159">
        <f t="shared" si="6"/>
        <v>0</v>
      </c>
      <c r="U159" t="str">
        <f t="shared" si="7"/>
        <v>P</v>
      </c>
      <c r="V159" t="str">
        <f>IF(U159="H",COUNTIF($U$3:$U$437,"H")-COUNTIF(U160:U$437,"H"),"")</f>
        <v/>
      </c>
      <c r="W159">
        <f>IF(U159="P",COUNTIF($U$3:$U$437,"P")-COUNTIF(U160:U$437,"P"),"")</f>
        <v>60</v>
      </c>
      <c r="X159" t="str">
        <f t="shared" si="8"/>
        <v>Rich Hill</v>
      </c>
    </row>
    <row r="160" spans="2:24" x14ac:dyDescent="0.2">
      <c r="B160" t="s">
        <v>571</v>
      </c>
      <c r="C160" t="s">
        <v>119</v>
      </c>
      <c r="D160" t="s">
        <v>9</v>
      </c>
      <c r="E160" t="s">
        <v>9</v>
      </c>
      <c r="F160">
        <v>8</v>
      </c>
      <c r="M160">
        <v>74</v>
      </c>
      <c r="N160">
        <v>2</v>
      </c>
      <c r="O160">
        <v>32</v>
      </c>
      <c r="P160">
        <v>4.2300000000000004</v>
      </c>
      <c r="Q160">
        <v>1.26</v>
      </c>
      <c r="R160">
        <v>77</v>
      </c>
      <c r="T160">
        <f t="shared" si="6"/>
        <v>0</v>
      </c>
      <c r="U160" t="str">
        <f t="shared" si="7"/>
        <v>P</v>
      </c>
      <c r="V160" t="str">
        <f>IF(U160="H",COUNTIF($U$3:$U$437,"H")-COUNTIF(U161:U$437,"H"),"")</f>
        <v/>
      </c>
      <c r="W160">
        <f>IF(U160="P",COUNTIF($U$3:$U$437,"P")-COUNTIF(U161:U$437,"P"),"")</f>
        <v>61</v>
      </c>
      <c r="X160" t="str">
        <f t="shared" si="8"/>
        <v>Mychal Givens</v>
      </c>
    </row>
    <row r="161" spans="2:24" x14ac:dyDescent="0.2">
      <c r="B161" t="s">
        <v>175</v>
      </c>
      <c r="C161" t="s">
        <v>120</v>
      </c>
      <c r="D161" t="s">
        <v>426</v>
      </c>
      <c r="E161" t="s">
        <v>426</v>
      </c>
      <c r="F161">
        <v>8</v>
      </c>
      <c r="G161">
        <v>509</v>
      </c>
      <c r="H161">
        <v>72</v>
      </c>
      <c r="I161">
        <v>23</v>
      </c>
      <c r="J161">
        <v>81</v>
      </c>
      <c r="K161">
        <v>11</v>
      </c>
      <c r="L161">
        <v>0.24399999999999999</v>
      </c>
      <c r="T161">
        <f t="shared" si="6"/>
        <v>0</v>
      </c>
      <c r="U161" t="str">
        <f t="shared" si="7"/>
        <v>H</v>
      </c>
      <c r="V161">
        <f>IF(U161="H",COUNTIF($U$3:$U$437,"H")-COUNTIF(U162:U$437,"H"),"")</f>
        <v>98</v>
      </c>
      <c r="W161" t="str">
        <f>IF(U161="P",COUNTIF($U$3:$U$437,"P")-COUNTIF(U162:U$437,"P"),"")</f>
        <v/>
      </c>
      <c r="X161" t="str">
        <f t="shared" si="8"/>
        <v>Ian Desmond</v>
      </c>
    </row>
    <row r="162" spans="2:24" x14ac:dyDescent="0.2">
      <c r="B162" t="s">
        <v>256</v>
      </c>
      <c r="C162" t="s">
        <v>715</v>
      </c>
      <c r="D162" t="s">
        <v>111</v>
      </c>
      <c r="E162" t="s">
        <v>111</v>
      </c>
      <c r="F162">
        <v>8</v>
      </c>
      <c r="M162">
        <v>131</v>
      </c>
      <c r="N162">
        <v>9</v>
      </c>
      <c r="O162">
        <v>0</v>
      </c>
      <c r="P162">
        <v>2.98</v>
      </c>
      <c r="Q162">
        <v>1.08</v>
      </c>
      <c r="R162">
        <v>122</v>
      </c>
      <c r="T162">
        <f t="shared" si="6"/>
        <v>0</v>
      </c>
      <c r="U162" t="str">
        <f t="shared" si="7"/>
        <v>P</v>
      </c>
      <c r="V162" t="str">
        <f>IF(U162="H",COUNTIF($U$3:$U$437,"H")-COUNTIF(U163:U$437,"H"),"")</f>
        <v/>
      </c>
      <c r="W162">
        <f>IF(U162="P",COUNTIF($U$3:$U$437,"P")-COUNTIF(U163:U$437,"P"),"")</f>
        <v>62</v>
      </c>
      <c r="X162" t="str">
        <f t="shared" si="8"/>
        <v>Hyun-Jin Ryu</v>
      </c>
    </row>
    <row r="163" spans="2:24" x14ac:dyDescent="0.2">
      <c r="B163" t="s">
        <v>471</v>
      </c>
      <c r="C163" t="s">
        <v>113</v>
      </c>
      <c r="D163" t="s">
        <v>9</v>
      </c>
      <c r="E163" t="s">
        <v>9</v>
      </c>
      <c r="F163">
        <v>8</v>
      </c>
      <c r="M163">
        <v>63</v>
      </c>
      <c r="N163">
        <v>3</v>
      </c>
      <c r="O163">
        <v>30</v>
      </c>
      <c r="P163">
        <v>2.69</v>
      </c>
      <c r="Q163">
        <v>1.04</v>
      </c>
      <c r="R163">
        <v>97</v>
      </c>
      <c r="T163">
        <f t="shared" si="6"/>
        <v>0</v>
      </c>
      <c r="U163" t="str">
        <f t="shared" si="7"/>
        <v>P</v>
      </c>
      <c r="V163" t="str">
        <f>IF(U163="H",COUNTIF($U$3:$U$437,"H")-COUNTIF(U164:U$437,"H"),"")</f>
        <v/>
      </c>
      <c r="W163">
        <f>IF(U163="P",COUNTIF($U$3:$U$437,"P")-COUNTIF(U164:U$437,"P"),"")</f>
        <v>63</v>
      </c>
      <c r="X163" t="str">
        <f t="shared" si="8"/>
        <v>Corey Knebel</v>
      </c>
    </row>
    <row r="164" spans="2:24" x14ac:dyDescent="0.2">
      <c r="B164" t="s">
        <v>1441</v>
      </c>
      <c r="C164" t="s">
        <v>139</v>
      </c>
      <c r="D164" t="s">
        <v>111</v>
      </c>
      <c r="E164" t="s">
        <v>111</v>
      </c>
      <c r="F164">
        <v>8</v>
      </c>
      <c r="M164">
        <v>184</v>
      </c>
      <c r="N164">
        <v>12</v>
      </c>
      <c r="O164">
        <v>0</v>
      </c>
      <c r="P164">
        <v>3.86</v>
      </c>
      <c r="Q164">
        <v>1.25</v>
      </c>
      <c r="R164">
        <v>208</v>
      </c>
      <c r="T164">
        <f t="shared" si="6"/>
        <v>0</v>
      </c>
      <c r="U164" t="str">
        <f t="shared" si="7"/>
        <v>P</v>
      </c>
      <c r="V164" t="str">
        <f>IF(U164="H",COUNTIF($U$3:$U$437,"H")-COUNTIF(U165:U$437,"H"),"")</f>
        <v/>
      </c>
      <c r="W164">
        <f>IF(U164="P",COUNTIF($U$3:$U$437,"P")-COUNTIF(U165:U$437,"P"),"")</f>
        <v>64</v>
      </c>
      <c r="X164" t="str">
        <f t="shared" si="8"/>
        <v>Nick Pivetta</v>
      </c>
    </row>
    <row r="165" spans="2:24" x14ac:dyDescent="0.2">
      <c r="B165" t="s">
        <v>375</v>
      </c>
      <c r="C165" t="s">
        <v>123</v>
      </c>
      <c r="D165" t="s">
        <v>111</v>
      </c>
      <c r="E165" t="s">
        <v>111</v>
      </c>
      <c r="F165">
        <v>8</v>
      </c>
      <c r="M165">
        <v>194</v>
      </c>
      <c r="N165">
        <v>14</v>
      </c>
      <c r="O165">
        <v>0</v>
      </c>
      <c r="P165">
        <v>3.58</v>
      </c>
      <c r="Q165">
        <v>1.1599999999999999</v>
      </c>
      <c r="R165">
        <v>192</v>
      </c>
      <c r="T165">
        <f t="shared" si="6"/>
        <v>0</v>
      </c>
      <c r="U165" t="str">
        <f t="shared" si="7"/>
        <v>P</v>
      </c>
      <c r="V165" t="str">
        <f>IF(U165="H",COUNTIF($U$3:$U$437,"H")-COUNTIF(U166:U$437,"H"),"")</f>
        <v/>
      </c>
      <c r="W165">
        <f>IF(U165="P",COUNTIF($U$3:$U$437,"P")-COUNTIF(U166:U$437,"P"),"")</f>
        <v>65</v>
      </c>
      <c r="X165" t="str">
        <f t="shared" si="8"/>
        <v>Andrew Heaney</v>
      </c>
    </row>
    <row r="166" spans="2:24" x14ac:dyDescent="0.2">
      <c r="B166" t="s">
        <v>2237</v>
      </c>
      <c r="C166" t="s">
        <v>123</v>
      </c>
      <c r="D166" t="s">
        <v>6</v>
      </c>
      <c r="E166" t="s">
        <v>6</v>
      </c>
      <c r="F166">
        <v>8</v>
      </c>
      <c r="G166">
        <v>398</v>
      </c>
      <c r="H166">
        <v>54</v>
      </c>
      <c r="I166">
        <v>23</v>
      </c>
      <c r="J166">
        <v>60</v>
      </c>
      <c r="K166">
        <v>6</v>
      </c>
      <c r="L166">
        <v>0.27600000000000002</v>
      </c>
      <c r="T166">
        <f t="shared" si="6"/>
        <v>0</v>
      </c>
      <c r="U166" t="str">
        <f t="shared" si="7"/>
        <v>H</v>
      </c>
      <c r="V166">
        <f>IF(U166="H",COUNTIF($U$3:$U$437,"H")-COUNTIF(U167:U$437,"H"),"")</f>
        <v>99</v>
      </c>
      <c r="W166" t="str">
        <f>IF(U166="P",COUNTIF($U$3:$U$437,"P")-COUNTIF(U167:U$437,"P"),"")</f>
        <v/>
      </c>
      <c r="X166" t="str">
        <f t="shared" si="8"/>
        <v>Shohei Ohtani</v>
      </c>
    </row>
    <row r="167" spans="2:24" x14ac:dyDescent="0.2">
      <c r="B167" t="s">
        <v>3394</v>
      </c>
      <c r="C167" t="s">
        <v>117</v>
      </c>
      <c r="D167" t="s">
        <v>111</v>
      </c>
      <c r="E167" t="s">
        <v>111</v>
      </c>
      <c r="F167">
        <v>7</v>
      </c>
      <c r="M167">
        <v>151</v>
      </c>
      <c r="N167">
        <v>9</v>
      </c>
      <c r="O167">
        <v>0</v>
      </c>
      <c r="P167">
        <v>3.67</v>
      </c>
      <c r="Q167">
        <v>1.18</v>
      </c>
      <c r="R167">
        <v>136</v>
      </c>
      <c r="T167">
        <f t="shared" si="6"/>
        <v>0</v>
      </c>
      <c r="U167" t="str">
        <f t="shared" si="7"/>
        <v>P</v>
      </c>
      <c r="V167" t="str">
        <f>IF(U167="H",COUNTIF($U$3:$U$437,"H")-COUNTIF(U168:U$437,"H"),"")</f>
        <v/>
      </c>
      <c r="W167">
        <f>IF(U167="P",COUNTIF($U$3:$U$437,"P")-COUNTIF(U168:U$437,"P"),"")</f>
        <v>66</v>
      </c>
      <c r="X167" t="str">
        <f t="shared" si="8"/>
        <v>Yusei Kikuchi</v>
      </c>
    </row>
    <row r="168" spans="2:24" x14ac:dyDescent="0.2">
      <c r="B168" t="s">
        <v>530</v>
      </c>
      <c r="C168" t="s">
        <v>339</v>
      </c>
      <c r="D168" t="s">
        <v>9</v>
      </c>
      <c r="E168" t="s">
        <v>9</v>
      </c>
      <c r="F168">
        <v>7</v>
      </c>
      <c r="M168">
        <v>69</v>
      </c>
      <c r="N168">
        <v>2</v>
      </c>
      <c r="O168">
        <v>28</v>
      </c>
      <c r="P168">
        <v>3.04</v>
      </c>
      <c r="Q168">
        <v>1.1100000000000001</v>
      </c>
      <c r="R168">
        <v>74</v>
      </c>
      <c r="T168">
        <f t="shared" si="6"/>
        <v>0</v>
      </c>
      <c r="U168" t="str">
        <f t="shared" si="7"/>
        <v>P</v>
      </c>
      <c r="V168" t="str">
        <f>IF(U168="H",COUNTIF($U$3:$U$437,"H")-COUNTIF(U169:U$437,"H"),"")</f>
        <v/>
      </c>
      <c r="W168">
        <f>IF(U168="P",COUNTIF($U$3:$U$437,"P")-COUNTIF(U169:U$437,"P"),"")</f>
        <v>67</v>
      </c>
      <c r="X168" t="str">
        <f t="shared" si="8"/>
        <v>Archie Bradley</v>
      </c>
    </row>
    <row r="169" spans="2:24" x14ac:dyDescent="0.2">
      <c r="B169" t="s">
        <v>2241</v>
      </c>
      <c r="C169" t="s">
        <v>134</v>
      </c>
      <c r="D169" t="s">
        <v>1033</v>
      </c>
      <c r="E169" t="s">
        <v>1035</v>
      </c>
      <c r="F169">
        <v>7</v>
      </c>
      <c r="G169">
        <v>544</v>
      </c>
      <c r="H169">
        <v>71</v>
      </c>
      <c r="I169">
        <v>15</v>
      </c>
      <c r="J169">
        <v>83</v>
      </c>
      <c r="K169">
        <v>4</v>
      </c>
      <c r="L169">
        <v>0.29399999999999998</v>
      </c>
      <c r="T169">
        <f t="shared" si="6"/>
        <v>0</v>
      </c>
      <c r="U169" t="str">
        <f t="shared" si="7"/>
        <v>H</v>
      </c>
      <c r="V169">
        <f>IF(U169="H",COUNTIF($U$3:$U$437,"H")-COUNTIF(U170:U$437,"H"),"")</f>
        <v>100</v>
      </c>
      <c r="W169" t="str">
        <f>IF(U169="P",COUNTIF($U$3:$U$437,"P")-COUNTIF(U170:U$437,"P"),"")</f>
        <v/>
      </c>
      <c r="X169" t="str">
        <f t="shared" si="8"/>
        <v>Yuli Gurriel</v>
      </c>
    </row>
    <row r="170" spans="2:24" x14ac:dyDescent="0.2">
      <c r="B170" t="s">
        <v>259</v>
      </c>
      <c r="C170" t="s">
        <v>132</v>
      </c>
      <c r="D170" t="s">
        <v>97</v>
      </c>
      <c r="E170" t="s">
        <v>998</v>
      </c>
      <c r="F170">
        <v>7</v>
      </c>
      <c r="G170">
        <v>471</v>
      </c>
      <c r="H170">
        <v>61</v>
      </c>
      <c r="I170">
        <v>18</v>
      </c>
      <c r="J170">
        <v>70</v>
      </c>
      <c r="K170">
        <v>3</v>
      </c>
      <c r="L170">
        <v>0.25800000000000001</v>
      </c>
      <c r="T170">
        <f t="shared" si="6"/>
        <v>0</v>
      </c>
      <c r="U170" t="str">
        <f t="shared" si="7"/>
        <v>H</v>
      </c>
      <c r="V170">
        <f>IF(U170="H",COUNTIF($U$3:$U$437,"H")-COUNTIF(U171:U$437,"H"),"")</f>
        <v>101</v>
      </c>
      <c r="W170" t="str">
        <f>IF(U170="P",COUNTIF($U$3:$U$437,"P")-COUNTIF(U171:U$437,"P"),"")</f>
        <v/>
      </c>
      <c r="X170" t="str">
        <f t="shared" si="8"/>
        <v>Yadier Molina</v>
      </c>
    </row>
    <row r="171" spans="2:24" x14ac:dyDescent="0.2">
      <c r="B171" t="s">
        <v>2240</v>
      </c>
      <c r="C171" t="s">
        <v>132</v>
      </c>
      <c r="D171" t="s">
        <v>110</v>
      </c>
      <c r="E171" t="s">
        <v>110</v>
      </c>
      <c r="F171">
        <v>7</v>
      </c>
      <c r="G171">
        <v>566</v>
      </c>
      <c r="H171">
        <v>78</v>
      </c>
      <c r="I171">
        <v>27</v>
      </c>
      <c r="J171">
        <v>87</v>
      </c>
      <c r="K171">
        <v>2</v>
      </c>
      <c r="L171">
        <v>0.25</v>
      </c>
      <c r="T171">
        <f t="shared" si="6"/>
        <v>0</v>
      </c>
      <c r="U171" t="str">
        <f t="shared" si="7"/>
        <v>H</v>
      </c>
      <c r="V171">
        <f>IF(U171="H",COUNTIF($U$3:$U$437,"H")-COUNTIF(U172:U$437,"H"),"")</f>
        <v>102</v>
      </c>
      <c r="W171" t="str">
        <f>IF(U171="P",COUNTIF($U$3:$U$437,"P")-COUNTIF(U172:U$437,"P"),"")</f>
        <v/>
      </c>
      <c r="X171" t="str">
        <f t="shared" si="8"/>
        <v>Paul DeJong</v>
      </c>
    </row>
    <row r="172" spans="2:24" x14ac:dyDescent="0.2">
      <c r="B172" t="s">
        <v>304</v>
      </c>
      <c r="C172" t="s">
        <v>719</v>
      </c>
      <c r="D172" t="s">
        <v>118</v>
      </c>
      <c r="E172" t="s">
        <v>118</v>
      </c>
      <c r="F172">
        <v>7</v>
      </c>
      <c r="G172">
        <v>504</v>
      </c>
      <c r="H172">
        <v>68</v>
      </c>
      <c r="I172">
        <v>14</v>
      </c>
      <c r="J172">
        <v>62</v>
      </c>
      <c r="K172">
        <v>8</v>
      </c>
      <c r="L172">
        <v>0.28499999999999998</v>
      </c>
      <c r="T172">
        <f t="shared" si="6"/>
        <v>0</v>
      </c>
      <c r="U172" t="str">
        <f t="shared" si="7"/>
        <v>H</v>
      </c>
      <c r="V172">
        <f>IF(U172="H",COUNTIF($U$3:$U$437,"H")-COUNTIF(U173:U$437,"H"),"")</f>
        <v>103</v>
      </c>
      <c r="W172" t="str">
        <f>IF(U172="P",COUNTIF($U$3:$U$437,"P")-COUNTIF(U173:U$437,"P"),"")</f>
        <v/>
      </c>
      <c r="X172" t="str">
        <f t="shared" si="8"/>
        <v>DJ LeMahieu</v>
      </c>
    </row>
    <row r="173" spans="2:24" x14ac:dyDescent="0.2">
      <c r="B173" t="s">
        <v>300</v>
      </c>
      <c r="C173" t="s">
        <v>714</v>
      </c>
      <c r="D173" t="s">
        <v>118</v>
      </c>
      <c r="E173" t="s">
        <v>118</v>
      </c>
      <c r="F173">
        <v>7</v>
      </c>
      <c r="G173">
        <v>571</v>
      </c>
      <c r="H173">
        <v>71</v>
      </c>
      <c r="I173">
        <v>19</v>
      </c>
      <c r="J173">
        <v>78</v>
      </c>
      <c r="K173">
        <v>12</v>
      </c>
      <c r="L173">
        <v>0.22900000000000001</v>
      </c>
      <c r="T173">
        <f t="shared" si="6"/>
        <v>0</v>
      </c>
      <c r="U173" t="str">
        <f t="shared" si="7"/>
        <v>H</v>
      </c>
      <c r="V173">
        <f>IF(U173="H",COUNTIF($U$3:$U$437,"H")-COUNTIF(U174:U$437,"H"),"")</f>
        <v>104</v>
      </c>
      <c r="W173" t="str">
        <f>IF(U173="P",COUNTIF($U$3:$U$437,"P")-COUNTIF(U174:U$437,"P"),"")</f>
        <v/>
      </c>
      <c r="X173" t="str">
        <f t="shared" si="8"/>
        <v>Brian Dozier</v>
      </c>
    </row>
    <row r="174" spans="2:24" x14ac:dyDescent="0.2">
      <c r="B174" t="s">
        <v>179</v>
      </c>
      <c r="C174" t="s">
        <v>121</v>
      </c>
      <c r="D174" t="s">
        <v>110</v>
      </c>
      <c r="E174" t="s">
        <v>110</v>
      </c>
      <c r="F174">
        <v>7</v>
      </c>
      <c r="G174">
        <v>577</v>
      </c>
      <c r="H174">
        <v>81</v>
      </c>
      <c r="I174">
        <v>8</v>
      </c>
      <c r="J174">
        <v>61</v>
      </c>
      <c r="K174">
        <v>15</v>
      </c>
      <c r="L174">
        <v>0.26100000000000001</v>
      </c>
      <c r="T174">
        <f t="shared" si="6"/>
        <v>0</v>
      </c>
      <c r="U174" t="str">
        <f t="shared" si="7"/>
        <v>H</v>
      </c>
      <c r="V174">
        <f>IF(U174="H",COUNTIF($U$3:$U$437,"H")-COUNTIF(U175:U$437,"H"),"")</f>
        <v>105</v>
      </c>
      <c r="W174" t="str">
        <f>IF(U174="P",COUNTIF($U$3:$U$437,"P")-COUNTIF(U175:U$437,"P"),"")</f>
        <v/>
      </c>
      <c r="X174" t="str">
        <f t="shared" si="8"/>
        <v>Elvis Andrus</v>
      </c>
    </row>
    <row r="175" spans="2:24" x14ac:dyDescent="0.2">
      <c r="B175" t="s">
        <v>326</v>
      </c>
      <c r="C175" t="s">
        <v>117</v>
      </c>
      <c r="D175" t="s">
        <v>1026</v>
      </c>
      <c r="E175" t="s">
        <v>1024</v>
      </c>
      <c r="F175">
        <v>7</v>
      </c>
      <c r="G175">
        <v>615</v>
      </c>
      <c r="H175">
        <v>71</v>
      </c>
      <c r="I175">
        <v>2</v>
      </c>
      <c r="J175">
        <v>29</v>
      </c>
      <c r="K175">
        <v>34</v>
      </c>
      <c r="L175">
        <v>0.26500000000000001</v>
      </c>
      <c r="T175">
        <f t="shared" si="6"/>
        <v>0</v>
      </c>
      <c r="U175" t="str">
        <f t="shared" si="7"/>
        <v>H</v>
      </c>
      <c r="V175">
        <f>IF(U175="H",COUNTIF($U$3:$U$437,"H")-COUNTIF(U176:U$437,"H"),"")</f>
        <v>106</v>
      </c>
      <c r="W175" t="str">
        <f>IF(U175="P",COUNTIF($U$3:$U$437,"P")-COUNTIF(U176:U$437,"P"),"")</f>
        <v/>
      </c>
      <c r="X175" t="str">
        <f t="shared" si="8"/>
        <v>Dee Gordon</v>
      </c>
    </row>
    <row r="176" spans="2:24" x14ac:dyDescent="0.2">
      <c r="B176" t="s">
        <v>192</v>
      </c>
      <c r="C176" t="s">
        <v>135</v>
      </c>
      <c r="D176" t="s">
        <v>116</v>
      </c>
      <c r="E176" t="s">
        <v>116</v>
      </c>
      <c r="F176">
        <v>7</v>
      </c>
      <c r="G176">
        <v>422</v>
      </c>
      <c r="H176">
        <v>54</v>
      </c>
      <c r="I176">
        <v>22</v>
      </c>
      <c r="J176">
        <v>63</v>
      </c>
      <c r="K176">
        <v>2</v>
      </c>
      <c r="L176">
        <v>0.26300000000000001</v>
      </c>
      <c r="T176">
        <f t="shared" si="6"/>
        <v>0</v>
      </c>
      <c r="U176" t="str">
        <f t="shared" si="7"/>
        <v>H</v>
      </c>
      <c r="V176">
        <f>IF(U176="H",COUNTIF($U$3:$U$437,"H")-COUNTIF(U177:U$437,"H"),"")</f>
        <v>107</v>
      </c>
      <c r="W176" t="str">
        <f>IF(U176="P",COUNTIF($U$3:$U$437,"P")-COUNTIF(U177:U$437,"P"),"")</f>
        <v/>
      </c>
      <c r="X176" t="str">
        <f t="shared" si="8"/>
        <v>Josh Donaldson</v>
      </c>
    </row>
    <row r="177" spans="2:24" x14ac:dyDescent="0.2">
      <c r="B177" t="s">
        <v>1327</v>
      </c>
      <c r="C177" t="s">
        <v>132</v>
      </c>
      <c r="D177" t="s">
        <v>114</v>
      </c>
      <c r="E177" t="s">
        <v>114</v>
      </c>
      <c r="F177">
        <v>7</v>
      </c>
      <c r="G177">
        <v>531</v>
      </c>
      <c r="H177">
        <v>78</v>
      </c>
      <c r="I177">
        <v>24</v>
      </c>
      <c r="J177">
        <v>83</v>
      </c>
      <c r="K177">
        <v>17</v>
      </c>
      <c r="L177">
        <v>0.26800000000000002</v>
      </c>
      <c r="T177">
        <f t="shared" si="6"/>
        <v>0</v>
      </c>
      <c r="U177" t="str">
        <f t="shared" si="7"/>
        <v>H</v>
      </c>
      <c r="V177">
        <f>IF(U177="H",COUNTIF($U$3:$U$437,"H")-COUNTIF(U178:U$437,"H"),"")</f>
        <v>108</v>
      </c>
      <c r="W177" t="str">
        <f>IF(U177="P",COUNTIF($U$3:$U$437,"P")-COUNTIF(U178:U$437,"P"),"")</f>
        <v/>
      </c>
      <c r="X177" t="str">
        <f t="shared" si="8"/>
        <v>Harrison Bader</v>
      </c>
    </row>
    <row r="178" spans="2:24" x14ac:dyDescent="0.2">
      <c r="B178" t="s">
        <v>1392</v>
      </c>
      <c r="C178" t="s">
        <v>140</v>
      </c>
      <c r="D178" t="s">
        <v>114</v>
      </c>
      <c r="E178" t="s">
        <v>114</v>
      </c>
      <c r="F178">
        <v>7</v>
      </c>
      <c r="G178">
        <v>542</v>
      </c>
      <c r="H178">
        <v>81</v>
      </c>
      <c r="I178">
        <v>16</v>
      </c>
      <c r="J178">
        <v>51</v>
      </c>
      <c r="K178">
        <v>28</v>
      </c>
      <c r="L178">
        <v>0.26400000000000001</v>
      </c>
      <c r="T178">
        <f t="shared" si="6"/>
        <v>0</v>
      </c>
      <c r="U178" t="str">
        <f t="shared" si="7"/>
        <v>H</v>
      </c>
      <c r="V178">
        <f>IF(U178="H",COUNTIF($U$3:$U$437,"H")-COUNTIF(U179:U$437,"H"),"")</f>
        <v>109</v>
      </c>
      <c r="W178" t="str">
        <f>IF(U178="P",COUNTIF($U$3:$U$437,"P")-COUNTIF(U179:U$437,"P"),"")</f>
        <v/>
      </c>
      <c r="X178" t="str">
        <f t="shared" si="8"/>
        <v>Ramon Laureano</v>
      </c>
    </row>
    <row r="179" spans="2:24" x14ac:dyDescent="0.2">
      <c r="B179" t="s">
        <v>878</v>
      </c>
      <c r="C179" t="s">
        <v>141</v>
      </c>
      <c r="D179" t="s">
        <v>114</v>
      </c>
      <c r="E179" t="s">
        <v>114</v>
      </c>
      <c r="F179">
        <v>7</v>
      </c>
      <c r="G179">
        <v>533</v>
      </c>
      <c r="H179">
        <v>71</v>
      </c>
      <c r="I179">
        <v>32</v>
      </c>
      <c r="J179">
        <v>87</v>
      </c>
      <c r="K179">
        <v>2</v>
      </c>
      <c r="L179">
        <v>0.24099999999999999</v>
      </c>
      <c r="T179">
        <f t="shared" si="6"/>
        <v>0</v>
      </c>
      <c r="U179" t="str">
        <f t="shared" si="7"/>
        <v>H</v>
      </c>
      <c r="V179">
        <f>IF(U179="H",COUNTIF($U$3:$U$437,"H")-COUNTIF(U180:U$437,"H"),"")</f>
        <v>110</v>
      </c>
      <c r="W179" t="str">
        <f>IF(U179="P",COUNTIF($U$3:$U$437,"P")-COUNTIF(U180:U$437,"P"),"")</f>
        <v/>
      </c>
      <c r="X179" t="str">
        <f t="shared" si="8"/>
        <v>Hunter Renfroe</v>
      </c>
    </row>
    <row r="180" spans="2:24" x14ac:dyDescent="0.2">
      <c r="B180" t="s">
        <v>2368</v>
      </c>
      <c r="C180" t="s">
        <v>120</v>
      </c>
      <c r="D180" t="s">
        <v>111</v>
      </c>
      <c r="E180" t="s">
        <v>111</v>
      </c>
      <c r="F180">
        <v>6</v>
      </c>
      <c r="M180">
        <v>189</v>
      </c>
      <c r="N180">
        <v>10</v>
      </c>
      <c r="O180">
        <v>0</v>
      </c>
      <c r="P180">
        <v>3.92</v>
      </c>
      <c r="Q180">
        <v>1.34</v>
      </c>
      <c r="R180">
        <v>156</v>
      </c>
      <c r="T180">
        <f t="shared" si="6"/>
        <v>0</v>
      </c>
      <c r="U180" t="str">
        <f t="shared" si="7"/>
        <v>P</v>
      </c>
      <c r="V180" t="str">
        <f>IF(U180="H",COUNTIF($U$3:$U$437,"H")-COUNTIF(U181:U$437,"H"),"")</f>
        <v/>
      </c>
      <c r="W180">
        <f>IF(U180="P",COUNTIF($U$3:$U$437,"P")-COUNTIF(U181:U$437,"P"),"")</f>
        <v>68</v>
      </c>
      <c r="X180" t="str">
        <f t="shared" si="8"/>
        <v>Kyle Freeland</v>
      </c>
    </row>
    <row r="181" spans="2:24" x14ac:dyDescent="0.2">
      <c r="B181" t="s">
        <v>2634</v>
      </c>
      <c r="C181" t="s">
        <v>810</v>
      </c>
      <c r="D181" t="s">
        <v>114</v>
      </c>
      <c r="E181" t="s">
        <v>114</v>
      </c>
      <c r="F181">
        <v>6</v>
      </c>
      <c r="G181">
        <v>479</v>
      </c>
      <c r="H181">
        <v>64</v>
      </c>
      <c r="I181">
        <v>31</v>
      </c>
      <c r="J181">
        <v>84</v>
      </c>
      <c r="K181">
        <v>3</v>
      </c>
      <c r="L181">
        <v>0.247</v>
      </c>
      <c r="T181">
        <f t="shared" si="6"/>
        <v>0</v>
      </c>
      <c r="U181" t="str">
        <f t="shared" si="7"/>
        <v>H</v>
      </c>
      <c r="V181">
        <f>IF(U181="H",COUNTIF($U$3:$U$437,"H")-COUNTIF(U182:U$437,"H"),"")</f>
        <v>111</v>
      </c>
      <c r="W181" t="str">
        <f>IF(U181="P",COUNTIF($U$3:$U$437,"P")-COUNTIF(U182:U$437,"P"),"")</f>
        <v/>
      </c>
      <c r="X181" t="str">
        <f t="shared" si="8"/>
        <v>Daniel Palka</v>
      </c>
    </row>
    <row r="182" spans="2:24" x14ac:dyDescent="0.2">
      <c r="B182" t="s">
        <v>311</v>
      </c>
      <c r="C182" t="s">
        <v>122</v>
      </c>
      <c r="D182" t="s">
        <v>111</v>
      </c>
      <c r="E182" t="s">
        <v>111</v>
      </c>
      <c r="F182">
        <v>6</v>
      </c>
      <c r="M182">
        <v>162</v>
      </c>
      <c r="N182">
        <v>8</v>
      </c>
      <c r="O182">
        <v>0</v>
      </c>
      <c r="P182">
        <v>3.89</v>
      </c>
      <c r="Q182">
        <v>1.26</v>
      </c>
      <c r="R182">
        <v>142</v>
      </c>
      <c r="T182">
        <f t="shared" si="6"/>
        <v>0</v>
      </c>
      <c r="U182" t="str">
        <f t="shared" si="7"/>
        <v>P</v>
      </c>
      <c r="V182" t="str">
        <f>IF(U182="H",COUNTIF($U$3:$U$437,"H")-COUNTIF(U183:U$437,"H"),"")</f>
        <v/>
      </c>
      <c r="W182">
        <f>IF(U182="P",COUNTIF($U$3:$U$437,"P")-COUNTIF(U183:U$437,"P"),"")</f>
        <v>69</v>
      </c>
      <c r="X182" t="str">
        <f t="shared" si="8"/>
        <v>Alex Wood</v>
      </c>
    </row>
    <row r="183" spans="2:24" x14ac:dyDescent="0.2">
      <c r="B183" t="s">
        <v>778</v>
      </c>
      <c r="C183" t="s">
        <v>716</v>
      </c>
      <c r="D183" t="s">
        <v>428</v>
      </c>
      <c r="E183" t="s">
        <v>428</v>
      </c>
      <c r="F183">
        <v>6</v>
      </c>
      <c r="G183">
        <v>478</v>
      </c>
      <c r="H183">
        <v>69</v>
      </c>
      <c r="I183">
        <v>23</v>
      </c>
      <c r="J183">
        <v>77</v>
      </c>
      <c r="K183">
        <v>10</v>
      </c>
      <c r="L183">
        <v>0.24199999999999999</v>
      </c>
      <c r="T183">
        <f t="shared" si="6"/>
        <v>0</v>
      </c>
      <c r="U183" t="str">
        <f t="shared" si="7"/>
        <v>H</v>
      </c>
      <c r="V183">
        <f>IF(U183="H",COUNTIF($U$3:$U$437,"H")-COUNTIF(U184:U$437,"H"),"")</f>
        <v>112</v>
      </c>
      <c r="W183" t="str">
        <f>IF(U183="P",COUNTIF($U$3:$U$437,"P")-COUNTIF(U184:U$437,"P"),"")</f>
        <v/>
      </c>
      <c r="X183" t="str">
        <f t="shared" si="8"/>
        <v>Ian Happ</v>
      </c>
    </row>
    <row r="184" spans="2:24" x14ac:dyDescent="0.2">
      <c r="B184" t="s">
        <v>923</v>
      </c>
      <c r="C184" t="s">
        <v>117</v>
      </c>
      <c r="D184" t="s">
        <v>114</v>
      </c>
      <c r="E184" t="s">
        <v>114</v>
      </c>
      <c r="F184">
        <v>6</v>
      </c>
      <c r="G184">
        <v>546</v>
      </c>
      <c r="H184">
        <v>82</v>
      </c>
      <c r="I184">
        <v>3</v>
      </c>
      <c r="J184">
        <v>37</v>
      </c>
      <c r="K184">
        <v>42</v>
      </c>
      <c r="L184">
        <v>0.28599999999999998</v>
      </c>
      <c r="T184">
        <f t="shared" si="6"/>
        <v>0</v>
      </c>
      <c r="U184" t="str">
        <f t="shared" si="7"/>
        <v>H</v>
      </c>
      <c r="V184">
        <f>IF(U184="H",COUNTIF($U$3:$U$437,"H")-COUNTIF(U185:U$437,"H"),"")</f>
        <v>113</v>
      </c>
      <c r="W184" t="str">
        <f>IF(U184="P",COUNTIF($U$3:$U$437,"P")-COUNTIF(U185:U$437,"P"),"")</f>
        <v/>
      </c>
      <c r="X184" t="str">
        <f t="shared" si="8"/>
        <v>Mallex Smith</v>
      </c>
    </row>
    <row r="185" spans="2:24" x14ac:dyDescent="0.2">
      <c r="B185" t="s">
        <v>323</v>
      </c>
      <c r="C185" t="s">
        <v>810</v>
      </c>
      <c r="D185" t="s">
        <v>112</v>
      </c>
      <c r="E185" t="s">
        <v>112</v>
      </c>
      <c r="F185">
        <v>6</v>
      </c>
      <c r="G185">
        <v>524</v>
      </c>
      <c r="H185">
        <v>61</v>
      </c>
      <c r="I185">
        <v>25</v>
      </c>
      <c r="J185">
        <v>74</v>
      </c>
      <c r="K185">
        <v>0</v>
      </c>
      <c r="L185">
        <v>0.24399999999999999</v>
      </c>
      <c r="T185">
        <f t="shared" si="6"/>
        <v>0</v>
      </c>
      <c r="U185" t="str">
        <f t="shared" si="7"/>
        <v>H</v>
      </c>
      <c r="V185">
        <f>IF(U185="H",COUNTIF($U$3:$U$437,"H")-COUNTIF(U186:U$437,"H"),"")</f>
        <v>114</v>
      </c>
      <c r="W185" t="str">
        <f>IF(U185="P",COUNTIF($U$3:$U$437,"P")-COUNTIF(U186:U$437,"P"),"")</f>
        <v/>
      </c>
      <c r="X185" t="str">
        <f t="shared" si="8"/>
        <v>Yonder Alonso</v>
      </c>
    </row>
    <row r="186" spans="2:24" x14ac:dyDescent="0.2">
      <c r="B186" t="s">
        <v>516</v>
      </c>
      <c r="C186" t="s">
        <v>139</v>
      </c>
      <c r="D186" t="s">
        <v>114</v>
      </c>
      <c r="E186" t="s">
        <v>114</v>
      </c>
      <c r="F186">
        <v>6</v>
      </c>
      <c r="G186">
        <v>567</v>
      </c>
      <c r="H186">
        <v>66</v>
      </c>
      <c r="I186">
        <v>23</v>
      </c>
      <c r="J186">
        <v>77</v>
      </c>
      <c r="K186">
        <v>6</v>
      </c>
      <c r="L186">
        <v>0.27100000000000002</v>
      </c>
      <c r="T186">
        <f t="shared" si="6"/>
        <v>0</v>
      </c>
      <c r="U186" t="str">
        <f t="shared" si="7"/>
        <v>H</v>
      </c>
      <c r="V186">
        <f>IF(U186="H",COUNTIF($U$3:$U$437,"H")-COUNTIF(U187:U$437,"H"),"")</f>
        <v>115</v>
      </c>
      <c r="W186" t="str">
        <f>IF(U186="P",COUNTIF($U$3:$U$437,"P")-COUNTIF(U187:U$437,"P"),"")</f>
        <v/>
      </c>
      <c r="X186" t="str">
        <f t="shared" si="8"/>
        <v>Odubel Herrera</v>
      </c>
    </row>
    <row r="187" spans="2:24" x14ac:dyDescent="0.2">
      <c r="B187" t="s">
        <v>440</v>
      </c>
      <c r="C187" t="s">
        <v>716</v>
      </c>
      <c r="D187" t="s">
        <v>111</v>
      </c>
      <c r="E187" t="s">
        <v>111</v>
      </c>
      <c r="F187">
        <v>6</v>
      </c>
      <c r="M187">
        <v>128</v>
      </c>
      <c r="N187">
        <v>9</v>
      </c>
      <c r="O187">
        <v>0</v>
      </c>
      <c r="P187">
        <v>3.81</v>
      </c>
      <c r="Q187">
        <v>1.31</v>
      </c>
      <c r="R187">
        <v>144</v>
      </c>
      <c r="T187">
        <f t="shared" si="6"/>
        <v>0</v>
      </c>
      <c r="U187" t="str">
        <f t="shared" si="7"/>
        <v>P</v>
      </c>
      <c r="V187" t="str">
        <f>IF(U187="H",COUNTIF($U$3:$U$437,"H")-COUNTIF(U188:U$437,"H"),"")</f>
        <v/>
      </c>
      <c r="W187">
        <f>IF(U187="P",COUNTIF($U$3:$U$437,"P")-COUNTIF(U188:U$437,"P"),"")</f>
        <v>70</v>
      </c>
      <c r="X187" t="str">
        <f t="shared" si="8"/>
        <v>Yu Darvish</v>
      </c>
    </row>
    <row r="188" spans="2:24" x14ac:dyDescent="0.2">
      <c r="B188" t="s">
        <v>498</v>
      </c>
      <c r="C188" t="s">
        <v>137</v>
      </c>
      <c r="D188" t="s">
        <v>114</v>
      </c>
      <c r="E188" t="s">
        <v>114</v>
      </c>
      <c r="F188">
        <v>6</v>
      </c>
      <c r="G188">
        <v>512</v>
      </c>
      <c r="H188">
        <v>61</v>
      </c>
      <c r="I188">
        <v>22</v>
      </c>
      <c r="J188">
        <v>70</v>
      </c>
      <c r="K188">
        <v>12</v>
      </c>
      <c r="L188">
        <v>0.24399999999999999</v>
      </c>
      <c r="T188">
        <f t="shared" si="6"/>
        <v>0</v>
      </c>
      <c r="U188" t="str">
        <f t="shared" si="7"/>
        <v>H</v>
      </c>
      <c r="V188">
        <f>IF(U188="H",COUNTIF($U$3:$U$437,"H")-COUNTIF(U189:U$437,"H"),"")</f>
        <v>116</v>
      </c>
      <c r="W188" t="str">
        <f>IF(U188="P",COUNTIF($U$3:$U$437,"P")-COUNTIF(U189:U$437,"P"),"")</f>
        <v/>
      </c>
      <c r="X188" t="str">
        <f t="shared" si="8"/>
        <v>Jackie Bradley Jr.</v>
      </c>
    </row>
    <row r="189" spans="2:24" x14ac:dyDescent="0.2">
      <c r="B189" t="s">
        <v>2605</v>
      </c>
      <c r="C189" t="s">
        <v>719</v>
      </c>
      <c r="D189" t="s">
        <v>112</v>
      </c>
      <c r="E189" t="s">
        <v>112</v>
      </c>
      <c r="F189">
        <v>5</v>
      </c>
      <c r="G189">
        <v>509</v>
      </c>
      <c r="H189">
        <v>72</v>
      </c>
      <c r="I189">
        <v>29</v>
      </c>
      <c r="J189">
        <v>88</v>
      </c>
      <c r="K189">
        <v>1</v>
      </c>
      <c r="L189">
        <v>0.26800000000000002</v>
      </c>
      <c r="T189">
        <f t="shared" si="6"/>
        <v>0</v>
      </c>
      <c r="U189" t="str">
        <f t="shared" si="7"/>
        <v>H</v>
      </c>
      <c r="V189">
        <f>IF(U189="H",COUNTIF($U$3:$U$437,"H")-COUNTIF(U190:U$437,"H"),"")</f>
        <v>117</v>
      </c>
      <c r="W189" t="str">
        <f>IF(U189="P",COUNTIF($U$3:$U$437,"P")-COUNTIF(U190:U$437,"P"),"")</f>
        <v/>
      </c>
      <c r="X189" t="str">
        <f t="shared" si="8"/>
        <v>Luke Voit</v>
      </c>
    </row>
    <row r="190" spans="2:24" x14ac:dyDescent="0.2">
      <c r="B190" t="s">
        <v>322</v>
      </c>
      <c r="C190" t="s">
        <v>8</v>
      </c>
      <c r="D190" t="s">
        <v>114</v>
      </c>
      <c r="E190" t="s">
        <v>114</v>
      </c>
      <c r="F190">
        <v>5</v>
      </c>
      <c r="G190">
        <v>521</v>
      </c>
      <c r="H190">
        <v>77</v>
      </c>
      <c r="I190">
        <v>19</v>
      </c>
      <c r="J190">
        <v>80</v>
      </c>
      <c r="K190">
        <v>6</v>
      </c>
      <c r="L190">
        <v>0.29399999999999998</v>
      </c>
      <c r="T190">
        <f t="shared" si="6"/>
        <v>0</v>
      </c>
      <c r="U190" t="str">
        <f t="shared" si="7"/>
        <v>H</v>
      </c>
      <c r="V190">
        <f>IF(U190="H",COUNTIF($U$3:$U$437,"H")-COUNTIF(U191:U$437,"H"),"")</f>
        <v>118</v>
      </c>
      <c r="W190" t="str">
        <f>IF(U190="P",COUNTIF($U$3:$U$437,"P")-COUNTIF(U191:U$437,"P"),"")</f>
        <v/>
      </c>
      <c r="X190" t="str">
        <f t="shared" si="8"/>
        <v>Corey Dickerson</v>
      </c>
    </row>
    <row r="191" spans="2:24" x14ac:dyDescent="0.2">
      <c r="B191" t="s">
        <v>3432</v>
      </c>
      <c r="C191" t="s">
        <v>119</v>
      </c>
      <c r="D191" t="s">
        <v>114</v>
      </c>
      <c r="E191" t="s">
        <v>114</v>
      </c>
      <c r="F191">
        <v>5</v>
      </c>
      <c r="G191">
        <v>544</v>
      </c>
      <c r="H191">
        <v>74</v>
      </c>
      <c r="I191">
        <v>15</v>
      </c>
      <c r="J191">
        <v>49</v>
      </c>
      <c r="K191">
        <v>22</v>
      </c>
      <c r="L191">
        <v>0.249</v>
      </c>
      <c r="T191">
        <f t="shared" si="6"/>
        <v>0</v>
      </c>
      <c r="U191" t="str">
        <f t="shared" si="7"/>
        <v>H</v>
      </c>
      <c r="V191">
        <f>IF(U191="H",COUNTIF($U$3:$U$437,"H")-COUNTIF(U192:U$437,"H"),"")</f>
        <v>119</v>
      </c>
      <c r="W191" t="str">
        <f>IF(U191="P",COUNTIF($U$3:$U$437,"P")-COUNTIF(U192:U$437,"P"),"")</f>
        <v/>
      </c>
      <c r="X191" t="str">
        <f t="shared" si="8"/>
        <v>Cedric Mullins</v>
      </c>
    </row>
    <row r="192" spans="2:24" x14ac:dyDescent="0.2">
      <c r="B192" t="s">
        <v>911</v>
      </c>
      <c r="C192" t="s">
        <v>119</v>
      </c>
      <c r="D192" t="s">
        <v>426</v>
      </c>
      <c r="E192" t="s">
        <v>426</v>
      </c>
      <c r="F192">
        <v>5</v>
      </c>
      <c r="G192">
        <v>562</v>
      </c>
      <c r="H192">
        <v>73</v>
      </c>
      <c r="I192">
        <v>23</v>
      </c>
      <c r="J192">
        <v>70</v>
      </c>
      <c r="K192">
        <v>0</v>
      </c>
      <c r="L192">
        <v>0.253</v>
      </c>
      <c r="T192">
        <f t="shared" si="6"/>
        <v>0</v>
      </c>
      <c r="U192" t="str">
        <f t="shared" si="7"/>
        <v>H</v>
      </c>
      <c r="V192">
        <f>IF(U192="H",COUNTIF($U$3:$U$437,"H")-COUNTIF(U193:U$437,"H"),"")</f>
        <v>120</v>
      </c>
      <c r="W192" t="str">
        <f>IF(U192="P",COUNTIF($U$3:$U$437,"P")-COUNTIF(U193:U$437,"P"),"")</f>
        <v/>
      </c>
      <c r="X192" t="str">
        <f t="shared" si="8"/>
        <v>Trey Mancini</v>
      </c>
    </row>
    <row r="193" spans="2:24" x14ac:dyDescent="0.2">
      <c r="B193" t="s">
        <v>2624</v>
      </c>
      <c r="C193" t="s">
        <v>2</v>
      </c>
      <c r="D193" t="s">
        <v>427</v>
      </c>
      <c r="E193" t="s">
        <v>677</v>
      </c>
      <c r="F193">
        <v>5</v>
      </c>
      <c r="G193">
        <v>561</v>
      </c>
      <c r="H193">
        <v>72</v>
      </c>
      <c r="I193">
        <v>16</v>
      </c>
      <c r="J193">
        <v>80</v>
      </c>
      <c r="K193">
        <v>14</v>
      </c>
      <c r="L193">
        <v>0.27900000000000003</v>
      </c>
      <c r="T193">
        <f t="shared" si="6"/>
        <v>0</v>
      </c>
      <c r="U193" t="str">
        <f t="shared" si="7"/>
        <v>H</v>
      </c>
      <c r="V193">
        <f>IF(U193="H",COUNTIF($U$3:$U$437,"H")-COUNTIF(U194:U$437,"H"),"")</f>
        <v>121</v>
      </c>
      <c r="W193" t="str">
        <f>IF(U193="P",COUNTIF($U$3:$U$437,"P")-COUNTIF(U194:U$437,"P"),"")</f>
        <v/>
      </c>
      <c r="X193" t="str">
        <f t="shared" si="8"/>
        <v>Joey Wendle</v>
      </c>
    </row>
    <row r="194" spans="2:24" x14ac:dyDescent="0.2">
      <c r="B194" t="s">
        <v>237</v>
      </c>
      <c r="C194" t="s">
        <v>716</v>
      </c>
      <c r="D194" t="s">
        <v>111</v>
      </c>
      <c r="E194" t="s">
        <v>111</v>
      </c>
      <c r="F194">
        <v>5</v>
      </c>
      <c r="M194">
        <v>176</v>
      </c>
      <c r="N194">
        <v>12</v>
      </c>
      <c r="O194">
        <v>0</v>
      </c>
      <c r="P194">
        <v>4.0599999999999996</v>
      </c>
      <c r="Q194">
        <v>1.32</v>
      </c>
      <c r="R194">
        <v>156</v>
      </c>
      <c r="T194">
        <f t="shared" si="6"/>
        <v>0</v>
      </c>
      <c r="U194" t="str">
        <f t="shared" si="7"/>
        <v>P</v>
      </c>
      <c r="V194" t="str">
        <f>IF(U194="H",COUNTIF($U$3:$U$437,"H")-COUNTIF(U195:U$437,"H"),"")</f>
        <v/>
      </c>
      <c r="W194">
        <f>IF(U194="P",COUNTIF($U$3:$U$437,"P")-COUNTIF(U195:U$437,"P"),"")</f>
        <v>71</v>
      </c>
      <c r="X194" t="str">
        <f t="shared" si="8"/>
        <v>Jon Lester</v>
      </c>
    </row>
    <row r="195" spans="2:24" x14ac:dyDescent="0.2">
      <c r="B195" t="s">
        <v>206</v>
      </c>
      <c r="C195" t="s">
        <v>133</v>
      </c>
      <c r="D195" t="s">
        <v>114</v>
      </c>
      <c r="E195" t="s">
        <v>114</v>
      </c>
      <c r="F195">
        <v>5</v>
      </c>
      <c r="G195">
        <v>521</v>
      </c>
      <c r="H195">
        <v>54</v>
      </c>
      <c r="I195">
        <v>3</v>
      </c>
      <c r="J195">
        <v>34</v>
      </c>
      <c r="K195">
        <v>41</v>
      </c>
      <c r="L195">
        <v>0.24099999999999999</v>
      </c>
      <c r="T195">
        <f t="shared" ref="T195:T258" si="9">A195</f>
        <v>0</v>
      </c>
      <c r="U195" t="str">
        <f t="shared" ref="U195:U258" si="10">IF(D195="SP","P",IF(D195="RP","P",IF(D195=0,"","H")))</f>
        <v>H</v>
      </c>
      <c r="V195">
        <f>IF(U195="H",COUNTIF($U$3:$U$437,"H")-COUNTIF(U196:U$437,"H"),"")</f>
        <v>122</v>
      </c>
      <c r="W195" t="str">
        <f>IF(U195="P",COUNTIF($U$3:$U$437,"P")-COUNTIF(U196:U$437,"P"),"")</f>
        <v/>
      </c>
      <c r="X195" t="str">
        <f t="shared" ref="X195:X258" si="11">B195</f>
        <v>Billy Hamilton</v>
      </c>
    </row>
    <row r="196" spans="2:24" x14ac:dyDescent="0.2">
      <c r="B196" t="s">
        <v>306</v>
      </c>
      <c r="C196" t="s">
        <v>716</v>
      </c>
      <c r="D196" t="s">
        <v>111</v>
      </c>
      <c r="E196" t="s">
        <v>111</v>
      </c>
      <c r="F196">
        <v>5</v>
      </c>
      <c r="M196">
        <v>182</v>
      </c>
      <c r="N196">
        <v>11</v>
      </c>
      <c r="O196">
        <v>0</v>
      </c>
      <c r="P196">
        <v>4.12</v>
      </c>
      <c r="Q196">
        <v>1.28</v>
      </c>
      <c r="R196">
        <v>169</v>
      </c>
      <c r="T196">
        <f t="shared" si="9"/>
        <v>0</v>
      </c>
      <c r="U196" t="str">
        <f t="shared" si="10"/>
        <v>P</v>
      </c>
      <c r="V196" t="str">
        <f>IF(U196="H",COUNTIF($U$3:$U$437,"H")-COUNTIF(U197:U$437,"H"),"")</f>
        <v/>
      </c>
      <c r="W196">
        <f>IF(U196="P",COUNTIF($U$3:$U$437,"P")-COUNTIF(U197:U$437,"P"),"")</f>
        <v>72</v>
      </c>
      <c r="X196" t="str">
        <f t="shared" si="11"/>
        <v>Jose Quintana</v>
      </c>
    </row>
    <row r="197" spans="2:24" x14ac:dyDescent="0.2">
      <c r="B197" t="s">
        <v>358</v>
      </c>
      <c r="C197" t="s">
        <v>123</v>
      </c>
      <c r="D197" t="s">
        <v>9</v>
      </c>
      <c r="E197" t="s">
        <v>9</v>
      </c>
      <c r="F197">
        <v>5</v>
      </c>
      <c r="M197">
        <v>66</v>
      </c>
      <c r="N197">
        <v>4</v>
      </c>
      <c r="O197">
        <v>30</v>
      </c>
      <c r="P197">
        <v>3.96</v>
      </c>
      <c r="Q197">
        <v>1.33</v>
      </c>
      <c r="R197">
        <v>79</v>
      </c>
      <c r="T197">
        <f t="shared" si="9"/>
        <v>0</v>
      </c>
      <c r="U197" t="str">
        <f t="shared" si="10"/>
        <v>P</v>
      </c>
      <c r="V197" t="str">
        <f>IF(U197="H",COUNTIF($U$3:$U$437,"H")-COUNTIF(U198:U$437,"H"),"")</f>
        <v/>
      </c>
      <c r="W197">
        <f>IF(U197="P",COUNTIF($U$3:$U$437,"P")-COUNTIF(U198:U$437,"P"),"")</f>
        <v>73</v>
      </c>
      <c r="X197" t="str">
        <f t="shared" si="11"/>
        <v>Cody Allen</v>
      </c>
    </row>
    <row r="198" spans="2:24" x14ac:dyDescent="0.2">
      <c r="B198" t="s">
        <v>735</v>
      </c>
      <c r="C198" t="s">
        <v>120</v>
      </c>
      <c r="D198" t="s">
        <v>111</v>
      </c>
      <c r="E198" t="s">
        <v>111</v>
      </c>
      <c r="F198">
        <v>5</v>
      </c>
      <c r="M198">
        <v>178</v>
      </c>
      <c r="N198">
        <v>9</v>
      </c>
      <c r="O198">
        <v>0</v>
      </c>
      <c r="P198">
        <v>4.24</v>
      </c>
      <c r="Q198">
        <v>1.34</v>
      </c>
      <c r="R198">
        <v>191</v>
      </c>
      <c r="T198">
        <f t="shared" si="9"/>
        <v>0</v>
      </c>
      <c r="U198" t="str">
        <f t="shared" si="10"/>
        <v>P</v>
      </c>
      <c r="V198" t="str">
        <f>IF(U198="H",COUNTIF($U$3:$U$437,"H")-COUNTIF(U199:U$437,"H"),"")</f>
        <v/>
      </c>
      <c r="W198">
        <f>IF(U198="P",COUNTIF($U$3:$U$437,"P")-COUNTIF(U199:U$437,"P"),"")</f>
        <v>74</v>
      </c>
      <c r="X198" t="str">
        <f t="shared" si="11"/>
        <v>Jon Gray</v>
      </c>
    </row>
    <row r="199" spans="2:24" x14ac:dyDescent="0.2">
      <c r="B199" t="s">
        <v>464</v>
      </c>
      <c r="C199" t="s">
        <v>135</v>
      </c>
      <c r="D199" t="s">
        <v>9</v>
      </c>
      <c r="E199" t="s">
        <v>9</v>
      </c>
      <c r="F199">
        <v>4</v>
      </c>
      <c r="M199">
        <v>51</v>
      </c>
      <c r="N199">
        <v>3</v>
      </c>
      <c r="O199">
        <v>21</v>
      </c>
      <c r="P199">
        <v>2.87</v>
      </c>
      <c r="Q199">
        <v>1.1200000000000001</v>
      </c>
      <c r="R199">
        <v>54</v>
      </c>
      <c r="T199">
        <f t="shared" si="9"/>
        <v>0</v>
      </c>
      <c r="U199" t="str">
        <f t="shared" si="10"/>
        <v>P</v>
      </c>
      <c r="V199" t="str">
        <f>IF(U199="H",COUNTIF($U$3:$U$437,"H")-COUNTIF(U200:U$437,"H"),"")</f>
        <v/>
      </c>
      <c r="W199">
        <f>IF(U199="P",COUNTIF($U$3:$U$437,"P")-COUNTIF(U200:U$437,"P"),"")</f>
        <v>75</v>
      </c>
      <c r="X199" t="str">
        <f t="shared" si="11"/>
        <v>Arodys Vizcaino</v>
      </c>
    </row>
    <row r="200" spans="2:24" x14ac:dyDescent="0.2">
      <c r="B200" t="s">
        <v>768</v>
      </c>
      <c r="C200" t="s">
        <v>135</v>
      </c>
      <c r="D200" t="s">
        <v>111</v>
      </c>
      <c r="E200" t="s">
        <v>111</v>
      </c>
      <c r="F200">
        <v>4</v>
      </c>
      <c r="M200">
        <v>182</v>
      </c>
      <c r="N200">
        <v>9</v>
      </c>
      <c r="O200">
        <v>0</v>
      </c>
      <c r="P200">
        <v>4.09</v>
      </c>
      <c r="Q200">
        <v>1.35</v>
      </c>
      <c r="R200">
        <v>177</v>
      </c>
      <c r="T200">
        <f t="shared" si="9"/>
        <v>0</v>
      </c>
      <c r="U200" t="str">
        <f t="shared" si="10"/>
        <v>P</v>
      </c>
      <c r="V200" t="str">
        <f>IF(U200="H",COUNTIF($U$3:$U$437,"H")-COUNTIF(U201:U$437,"H"),"")</f>
        <v/>
      </c>
      <c r="W200">
        <f>IF(U200="P",COUNTIF($U$3:$U$437,"P")-COUNTIF(U201:U$437,"P"),"")</f>
        <v>76</v>
      </c>
      <c r="X200" t="str">
        <f t="shared" si="11"/>
        <v>Sean Newcomb</v>
      </c>
    </row>
    <row r="201" spans="2:24" x14ac:dyDescent="0.2">
      <c r="B201" t="s">
        <v>293</v>
      </c>
      <c r="C201" t="s">
        <v>135</v>
      </c>
      <c r="D201" t="s">
        <v>111</v>
      </c>
      <c r="E201" t="s">
        <v>111</v>
      </c>
      <c r="F201">
        <v>4</v>
      </c>
      <c r="M201">
        <v>183</v>
      </c>
      <c r="N201">
        <v>10</v>
      </c>
      <c r="O201">
        <v>0</v>
      </c>
      <c r="P201">
        <v>4.18</v>
      </c>
      <c r="Q201">
        <v>1.31</v>
      </c>
      <c r="R201">
        <v>177</v>
      </c>
      <c r="T201">
        <f t="shared" si="9"/>
        <v>0</v>
      </c>
      <c r="U201" t="str">
        <f t="shared" si="10"/>
        <v>P</v>
      </c>
      <c r="V201" t="str">
        <f>IF(U201="H",COUNTIF($U$3:$U$437,"H")-COUNTIF(U202:U$437,"H"),"")</f>
        <v/>
      </c>
      <c r="W201">
        <f>IF(U201="P",COUNTIF($U$3:$U$437,"P")-COUNTIF(U202:U$437,"P"),"")</f>
        <v>77</v>
      </c>
      <c r="X201" t="str">
        <f t="shared" si="11"/>
        <v>Kevin Gausman</v>
      </c>
    </row>
    <row r="202" spans="2:24" x14ac:dyDescent="0.2">
      <c r="B202" t="s">
        <v>2574</v>
      </c>
      <c r="C202" t="s">
        <v>134</v>
      </c>
      <c r="D202" t="s">
        <v>112</v>
      </c>
      <c r="E202" t="s">
        <v>112</v>
      </c>
      <c r="F202">
        <v>4</v>
      </c>
      <c r="G202">
        <v>503</v>
      </c>
      <c r="H202">
        <v>61</v>
      </c>
      <c r="I202">
        <v>21</v>
      </c>
      <c r="J202">
        <v>68</v>
      </c>
      <c r="K202">
        <v>2</v>
      </c>
      <c r="L202">
        <v>0.26100000000000001</v>
      </c>
      <c r="T202">
        <f t="shared" si="9"/>
        <v>0</v>
      </c>
      <c r="U202" t="str">
        <f t="shared" si="10"/>
        <v>H</v>
      </c>
      <c r="V202">
        <f>IF(U202="H",COUNTIF($U$3:$U$437,"H")-COUNTIF(U203:U$437,"H"),"")</f>
        <v>123</v>
      </c>
      <c r="W202" t="str">
        <f>IF(U202="P",COUNTIF($U$3:$U$437,"P")-COUNTIF(U203:U$437,"P"),"")</f>
        <v/>
      </c>
      <c r="X202" t="str">
        <f t="shared" si="11"/>
        <v>Tyler White</v>
      </c>
    </row>
    <row r="203" spans="2:24" x14ac:dyDescent="0.2">
      <c r="B203" t="s">
        <v>410</v>
      </c>
      <c r="C203" t="s">
        <v>115</v>
      </c>
      <c r="D203" t="s">
        <v>9</v>
      </c>
      <c r="E203" t="s">
        <v>9</v>
      </c>
      <c r="F203">
        <v>4</v>
      </c>
      <c r="M203">
        <v>64</v>
      </c>
      <c r="N203">
        <v>3</v>
      </c>
      <c r="O203">
        <v>30</v>
      </c>
      <c r="P203">
        <v>4.4400000000000004</v>
      </c>
      <c r="Q203">
        <v>1.35</v>
      </c>
      <c r="R203">
        <v>66</v>
      </c>
      <c r="T203">
        <f t="shared" si="9"/>
        <v>0</v>
      </c>
      <c r="U203" t="str">
        <f t="shared" si="10"/>
        <v>P</v>
      </c>
      <c r="V203" t="str">
        <f>IF(U203="H",COUNTIF($U$3:$U$437,"H")-COUNTIF(U204:U$437,"H"),"")</f>
        <v/>
      </c>
      <c r="W203">
        <f>IF(U203="P",COUNTIF($U$3:$U$437,"P")-COUNTIF(U204:U$437,"P"),"")</f>
        <v>78</v>
      </c>
      <c r="X203" t="str">
        <f t="shared" si="11"/>
        <v>Shane Greene</v>
      </c>
    </row>
    <row r="204" spans="2:24" x14ac:dyDescent="0.2">
      <c r="B204" t="s">
        <v>449</v>
      </c>
      <c r="C204" t="s">
        <v>136</v>
      </c>
      <c r="D204" t="s">
        <v>114</v>
      </c>
      <c r="E204" t="s">
        <v>114</v>
      </c>
      <c r="F204">
        <v>4</v>
      </c>
      <c r="G204">
        <v>404</v>
      </c>
      <c r="H204">
        <v>52</v>
      </c>
      <c r="I204">
        <v>12</v>
      </c>
      <c r="J204">
        <v>46</v>
      </c>
      <c r="K204">
        <v>17</v>
      </c>
      <c r="L204">
        <v>0.223</v>
      </c>
      <c r="T204">
        <f t="shared" si="9"/>
        <v>0</v>
      </c>
      <c r="U204" t="str">
        <f t="shared" si="10"/>
        <v>H</v>
      </c>
      <c r="V204">
        <f>IF(U204="H",COUNTIF($U$3:$U$437,"H")-COUNTIF(U205:U$437,"H"),"")</f>
        <v>124</v>
      </c>
      <c r="W204" t="str">
        <f>IF(U204="P",COUNTIF($U$3:$U$437,"P")-COUNTIF(U205:U$437,"P"),"")</f>
        <v/>
      </c>
      <c r="X204" t="str">
        <f t="shared" si="11"/>
        <v>Byron Buxton</v>
      </c>
    </row>
    <row r="205" spans="2:24" x14ac:dyDescent="0.2">
      <c r="B205" t="s">
        <v>3399</v>
      </c>
      <c r="C205" t="s">
        <v>120</v>
      </c>
      <c r="D205" t="s">
        <v>6</v>
      </c>
      <c r="E205" t="s">
        <v>429</v>
      </c>
      <c r="F205">
        <v>4</v>
      </c>
      <c r="G205">
        <v>405</v>
      </c>
      <c r="H205">
        <v>68</v>
      </c>
      <c r="I205">
        <v>8</v>
      </c>
      <c r="J205">
        <v>54</v>
      </c>
      <c r="K205">
        <v>31</v>
      </c>
      <c r="L205">
        <v>0.254</v>
      </c>
      <c r="T205">
        <f t="shared" si="9"/>
        <v>0</v>
      </c>
      <c r="U205" t="str">
        <f t="shared" si="10"/>
        <v>H</v>
      </c>
      <c r="V205">
        <f>IF(U205="H",COUNTIF($U$3:$U$437,"H")-COUNTIF(U206:U$437,"H"),"")</f>
        <v>125</v>
      </c>
      <c r="W205" t="str">
        <f>IF(U205="P",COUNTIF($U$3:$U$437,"P")-COUNTIF(U206:U$437,"P"),"")</f>
        <v/>
      </c>
      <c r="X205" t="str">
        <f t="shared" si="11"/>
        <v>Garrett Hampson</v>
      </c>
    </row>
    <row r="206" spans="2:24" x14ac:dyDescent="0.2">
      <c r="B206" t="s">
        <v>2270</v>
      </c>
      <c r="C206" t="s">
        <v>718</v>
      </c>
      <c r="D206" t="s">
        <v>114</v>
      </c>
      <c r="E206" t="s">
        <v>114</v>
      </c>
      <c r="F206">
        <v>4</v>
      </c>
      <c r="G206">
        <v>478</v>
      </c>
      <c r="H206">
        <v>71</v>
      </c>
      <c r="I206">
        <v>14</v>
      </c>
      <c r="J206">
        <v>44</v>
      </c>
      <c r="K206">
        <v>7</v>
      </c>
      <c r="L206">
        <v>0.246</v>
      </c>
      <c r="T206">
        <f t="shared" si="9"/>
        <v>0</v>
      </c>
      <c r="U206" t="str">
        <f t="shared" si="10"/>
        <v>H</v>
      </c>
      <c r="V206">
        <f>IF(U206="H",COUNTIF($U$3:$U$437,"H")-COUNTIF(U207:U$437,"H"),"")</f>
        <v>126</v>
      </c>
      <c r="W206" t="str">
        <f>IF(U206="P",COUNTIF($U$3:$U$437,"P")-COUNTIF(U207:U$437,"P"),"")</f>
        <v/>
      </c>
      <c r="X206" t="str">
        <f t="shared" si="11"/>
        <v>Brandon Nimmo</v>
      </c>
    </row>
    <row r="207" spans="2:24" x14ac:dyDescent="0.2">
      <c r="B207" t="s">
        <v>262</v>
      </c>
      <c r="C207" t="s">
        <v>134</v>
      </c>
      <c r="D207" t="s">
        <v>114</v>
      </c>
      <c r="E207" t="s">
        <v>114</v>
      </c>
      <c r="F207">
        <v>4</v>
      </c>
      <c r="G207">
        <v>434</v>
      </c>
      <c r="H207">
        <v>66</v>
      </c>
      <c r="I207">
        <v>13</v>
      </c>
      <c r="J207">
        <v>52</v>
      </c>
      <c r="K207">
        <v>9</v>
      </c>
      <c r="L207">
        <v>0.29099999999999998</v>
      </c>
      <c r="T207">
        <f t="shared" si="9"/>
        <v>0</v>
      </c>
      <c r="U207" t="str">
        <f t="shared" si="10"/>
        <v>H</v>
      </c>
      <c r="V207">
        <f>IF(U207="H",COUNTIF($U$3:$U$437,"H")-COUNTIF(U208:U$437,"H"),"")</f>
        <v>127</v>
      </c>
      <c r="W207" t="str">
        <f>IF(U207="P",COUNTIF($U$3:$U$437,"P")-COUNTIF(U208:U$437,"P"),"")</f>
        <v/>
      </c>
      <c r="X207" t="str">
        <f t="shared" si="11"/>
        <v>Michael Brantley</v>
      </c>
    </row>
    <row r="208" spans="2:24" x14ac:dyDescent="0.2">
      <c r="B208" t="s">
        <v>380</v>
      </c>
      <c r="C208" t="s">
        <v>132</v>
      </c>
      <c r="D208" t="s">
        <v>9</v>
      </c>
      <c r="E208" t="s">
        <v>9</v>
      </c>
      <c r="F208">
        <v>4</v>
      </c>
      <c r="M208">
        <v>68</v>
      </c>
      <c r="N208">
        <v>5</v>
      </c>
      <c r="O208">
        <v>14</v>
      </c>
      <c r="P208">
        <v>3.44</v>
      </c>
      <c r="Q208">
        <v>1.0900000000000001</v>
      </c>
      <c r="R208">
        <v>86</v>
      </c>
      <c r="T208">
        <f t="shared" si="9"/>
        <v>0</v>
      </c>
      <c r="U208" t="str">
        <f t="shared" si="10"/>
        <v>P</v>
      </c>
      <c r="V208" t="str">
        <f>IF(U208="H",COUNTIF($U$3:$U$437,"H")-COUNTIF(U209:U$437,"H"),"")</f>
        <v/>
      </c>
      <c r="W208">
        <f>IF(U208="P",COUNTIF($U$3:$U$437,"P")-COUNTIF(U209:U$437,"P"),"")</f>
        <v>79</v>
      </c>
      <c r="X208" t="str">
        <f t="shared" si="11"/>
        <v>Andrew Miller</v>
      </c>
    </row>
    <row r="209" spans="2:24" x14ac:dyDescent="0.2">
      <c r="B209" t="s">
        <v>929</v>
      </c>
      <c r="C209" t="s">
        <v>123</v>
      </c>
      <c r="D209" t="s">
        <v>111</v>
      </c>
      <c r="E209" t="s">
        <v>111</v>
      </c>
      <c r="F209">
        <v>4</v>
      </c>
      <c r="M209">
        <v>152</v>
      </c>
      <c r="N209">
        <v>11</v>
      </c>
      <c r="O209">
        <v>0</v>
      </c>
      <c r="P209">
        <v>3.87</v>
      </c>
      <c r="Q209">
        <v>1.31</v>
      </c>
      <c r="R209">
        <v>156</v>
      </c>
      <c r="T209">
        <f t="shared" si="9"/>
        <v>0</v>
      </c>
      <c r="U209" t="str">
        <f t="shared" si="10"/>
        <v>P</v>
      </c>
      <c r="V209" t="str">
        <f>IF(U209="H",COUNTIF($U$3:$U$437,"H")-COUNTIF(U210:U$437,"H"),"")</f>
        <v/>
      </c>
      <c r="W209">
        <f>IF(U209="P",COUNTIF($U$3:$U$437,"P")-COUNTIF(U210:U$437,"P"),"")</f>
        <v>80</v>
      </c>
      <c r="X209" t="str">
        <f t="shared" si="11"/>
        <v>Tyler Skaggs</v>
      </c>
    </row>
    <row r="210" spans="2:24" x14ac:dyDescent="0.2">
      <c r="B210" t="s">
        <v>423</v>
      </c>
      <c r="C210" t="s">
        <v>130</v>
      </c>
      <c r="D210" t="s">
        <v>9</v>
      </c>
      <c r="E210" t="s">
        <v>9</v>
      </c>
      <c r="F210">
        <v>4</v>
      </c>
      <c r="M210">
        <v>55</v>
      </c>
      <c r="N210">
        <v>2</v>
      </c>
      <c r="O210">
        <v>19</v>
      </c>
      <c r="P210">
        <v>2.71</v>
      </c>
      <c r="Q210">
        <v>1.02</v>
      </c>
      <c r="R210">
        <v>70</v>
      </c>
      <c r="T210">
        <f t="shared" si="9"/>
        <v>0</v>
      </c>
      <c r="U210" t="str">
        <f t="shared" si="10"/>
        <v>P</v>
      </c>
      <c r="V210" t="str">
        <f>IF(U210="H",COUNTIF($U$3:$U$437,"H")-COUNTIF(U211:U$437,"H"),"")</f>
        <v/>
      </c>
      <c r="W210">
        <f>IF(U210="P",COUNTIF($U$3:$U$437,"P")-COUNTIF(U211:U$437,"P"),"")</f>
        <v>81</v>
      </c>
      <c r="X210" t="str">
        <f t="shared" si="11"/>
        <v>Will Smith</v>
      </c>
    </row>
    <row r="211" spans="2:24" x14ac:dyDescent="0.2">
      <c r="B211" t="s">
        <v>466</v>
      </c>
      <c r="C211" t="s">
        <v>715</v>
      </c>
      <c r="D211" t="s">
        <v>111</v>
      </c>
      <c r="E211" t="s">
        <v>111</v>
      </c>
      <c r="F211">
        <v>4</v>
      </c>
      <c r="M211">
        <v>131</v>
      </c>
      <c r="N211">
        <v>12</v>
      </c>
      <c r="O211">
        <v>0</v>
      </c>
      <c r="P211">
        <v>3.61</v>
      </c>
      <c r="Q211">
        <v>1.22</v>
      </c>
      <c r="R211">
        <v>138</v>
      </c>
      <c r="T211">
        <f t="shared" si="9"/>
        <v>0</v>
      </c>
      <c r="U211" t="str">
        <f t="shared" si="10"/>
        <v>P</v>
      </c>
      <c r="V211" t="str">
        <f>IF(U211="H",COUNTIF($U$3:$U$437,"H")-COUNTIF(U212:U$437,"H"),"")</f>
        <v/>
      </c>
      <c r="W211">
        <f>IF(U211="P",COUNTIF($U$3:$U$437,"P")-COUNTIF(U212:U$437,"P"),"")</f>
        <v>82</v>
      </c>
      <c r="X211" t="str">
        <f t="shared" si="11"/>
        <v>Kenta Maeda</v>
      </c>
    </row>
    <row r="212" spans="2:24" x14ac:dyDescent="0.2">
      <c r="B212" t="s">
        <v>150</v>
      </c>
      <c r="C212" t="s">
        <v>340</v>
      </c>
      <c r="D212" t="s">
        <v>114</v>
      </c>
      <c r="E212" t="s">
        <v>114</v>
      </c>
      <c r="F212">
        <v>4</v>
      </c>
      <c r="G212">
        <v>567</v>
      </c>
      <c r="H212">
        <v>62</v>
      </c>
      <c r="I212">
        <v>19</v>
      </c>
      <c r="J212">
        <v>71</v>
      </c>
      <c r="K212">
        <v>6</v>
      </c>
      <c r="L212">
        <v>0.27800000000000002</v>
      </c>
      <c r="T212">
        <f t="shared" si="9"/>
        <v>0</v>
      </c>
      <c r="U212" t="str">
        <f t="shared" si="10"/>
        <v>H</v>
      </c>
      <c r="V212">
        <f>IF(U212="H",COUNTIF($U$3:$U$437,"H")-COUNTIF(U213:U$437,"H"),"")</f>
        <v>128</v>
      </c>
      <c r="W212" t="str">
        <f>IF(U212="P",COUNTIF($U$3:$U$437,"P")-COUNTIF(U213:U$437,"P"),"")</f>
        <v/>
      </c>
      <c r="X212" t="str">
        <f t="shared" si="11"/>
        <v>Adam Jones</v>
      </c>
    </row>
    <row r="213" spans="2:24" x14ac:dyDescent="0.2">
      <c r="B213" t="s">
        <v>748</v>
      </c>
      <c r="C213" t="s">
        <v>2</v>
      </c>
      <c r="D213" t="s">
        <v>114</v>
      </c>
      <c r="E213" t="s">
        <v>114</v>
      </c>
      <c r="F213">
        <v>4</v>
      </c>
      <c r="G213">
        <v>484</v>
      </c>
      <c r="H213">
        <v>76</v>
      </c>
      <c r="I213">
        <v>15</v>
      </c>
      <c r="J213">
        <v>63</v>
      </c>
      <c r="K213">
        <v>18</v>
      </c>
      <c r="L213">
        <v>0.27700000000000002</v>
      </c>
      <c r="T213">
        <f t="shared" si="9"/>
        <v>0</v>
      </c>
      <c r="U213" t="str">
        <f t="shared" si="10"/>
        <v>H</v>
      </c>
      <c r="V213">
        <f>IF(U213="H",COUNTIF($U$3:$U$437,"H")-COUNTIF(U214:U$437,"H"),"")</f>
        <v>129</v>
      </c>
      <c r="W213" t="str">
        <f>IF(U213="P",COUNTIF($U$3:$U$437,"P")-COUNTIF(U214:U$437,"P"),"")</f>
        <v/>
      </c>
      <c r="X213" t="str">
        <f t="shared" si="11"/>
        <v>Austin Meadows</v>
      </c>
    </row>
    <row r="214" spans="2:24" x14ac:dyDescent="0.2">
      <c r="B214" t="s">
        <v>278</v>
      </c>
      <c r="C214" t="s">
        <v>718</v>
      </c>
      <c r="D214" t="s">
        <v>97</v>
      </c>
      <c r="E214" t="s">
        <v>97</v>
      </c>
      <c r="F214">
        <v>4</v>
      </c>
      <c r="G214">
        <v>454</v>
      </c>
      <c r="H214">
        <v>54</v>
      </c>
      <c r="I214">
        <v>17</v>
      </c>
      <c r="J214">
        <v>71</v>
      </c>
      <c r="K214">
        <v>0</v>
      </c>
      <c r="L214">
        <v>0.27400000000000002</v>
      </c>
      <c r="T214">
        <f t="shared" si="9"/>
        <v>0</v>
      </c>
      <c r="U214" t="str">
        <f t="shared" si="10"/>
        <v>H</v>
      </c>
      <c r="V214">
        <f>IF(U214="H",COUNTIF($U$3:$U$437,"H")-COUNTIF(U215:U$437,"H"),"")</f>
        <v>130</v>
      </c>
      <c r="W214" t="str">
        <f>IF(U214="P",COUNTIF($U$3:$U$437,"P")-COUNTIF(U215:U$437,"P"),"")</f>
        <v/>
      </c>
      <c r="X214" t="str">
        <f t="shared" si="11"/>
        <v>Wilson Ramos</v>
      </c>
    </row>
    <row r="215" spans="2:24" x14ac:dyDescent="0.2">
      <c r="B215" t="s">
        <v>2521</v>
      </c>
      <c r="C215" t="s">
        <v>132</v>
      </c>
      <c r="D215" t="s">
        <v>9</v>
      </c>
      <c r="E215" t="s">
        <v>9</v>
      </c>
      <c r="F215">
        <v>4</v>
      </c>
      <c r="M215">
        <v>66</v>
      </c>
      <c r="N215">
        <v>5</v>
      </c>
      <c r="O215">
        <v>13</v>
      </c>
      <c r="P215">
        <v>3.03</v>
      </c>
      <c r="Q215">
        <v>1.28</v>
      </c>
      <c r="R215">
        <v>68</v>
      </c>
      <c r="T215">
        <f t="shared" si="9"/>
        <v>0</v>
      </c>
      <c r="U215" t="str">
        <f t="shared" si="10"/>
        <v>P</v>
      </c>
      <c r="V215" t="str">
        <f>IF(U215="H",COUNTIF($U$3:$U$437,"H")-COUNTIF(U216:U$437,"H"),"")</f>
        <v/>
      </c>
      <c r="W215">
        <f>IF(U215="P",COUNTIF($U$3:$U$437,"P")-COUNTIF(U216:U$437,"P"),"")</f>
        <v>83</v>
      </c>
      <c r="X215" t="str">
        <f t="shared" si="11"/>
        <v>Jordan Hicks</v>
      </c>
    </row>
    <row r="216" spans="2:24" x14ac:dyDescent="0.2">
      <c r="B216" t="s">
        <v>1506</v>
      </c>
      <c r="C216" t="s">
        <v>131</v>
      </c>
      <c r="D216" t="s">
        <v>426</v>
      </c>
      <c r="E216" t="s">
        <v>426</v>
      </c>
      <c r="F216">
        <v>4</v>
      </c>
      <c r="G216">
        <v>516</v>
      </c>
      <c r="H216">
        <v>54</v>
      </c>
      <c r="I216">
        <v>14</v>
      </c>
      <c r="J216">
        <v>61</v>
      </c>
      <c r="K216">
        <v>19</v>
      </c>
      <c r="L216">
        <v>0.25900000000000001</v>
      </c>
      <c r="T216">
        <f t="shared" si="9"/>
        <v>0</v>
      </c>
      <c r="U216" t="str">
        <f t="shared" si="10"/>
        <v>H</v>
      </c>
      <c r="V216">
        <f>IF(U216="H",COUNTIF($U$3:$U$437,"H")-COUNTIF(U217:U$437,"H"),"")</f>
        <v>131</v>
      </c>
      <c r="W216" t="str">
        <f>IF(U216="P",COUNTIF($U$3:$U$437,"P")-COUNTIF(U217:U$437,"P"),"")</f>
        <v/>
      </c>
      <c r="X216" t="str">
        <f t="shared" si="11"/>
        <v>Jake Bauers</v>
      </c>
    </row>
    <row r="217" spans="2:24" x14ac:dyDescent="0.2">
      <c r="B217" t="s">
        <v>1057</v>
      </c>
      <c r="C217" t="s">
        <v>113</v>
      </c>
      <c r="D217" t="s">
        <v>111</v>
      </c>
      <c r="E217" t="s">
        <v>111</v>
      </c>
      <c r="F217">
        <v>4</v>
      </c>
      <c r="M217">
        <v>124</v>
      </c>
      <c r="N217">
        <v>8</v>
      </c>
      <c r="O217">
        <v>0</v>
      </c>
      <c r="P217">
        <v>3.09</v>
      </c>
      <c r="Q217">
        <v>1.21</v>
      </c>
      <c r="R217">
        <v>135</v>
      </c>
      <c r="T217">
        <f t="shared" si="9"/>
        <v>0</v>
      </c>
      <c r="U217" t="str">
        <f t="shared" si="10"/>
        <v>P</v>
      </c>
      <c r="V217" t="str">
        <f>IF(U217="H",COUNTIF($U$3:$U$437,"H")-COUNTIF(U218:U$437,"H"),"")</f>
        <v/>
      </c>
      <c r="W217">
        <f>IF(U217="P",COUNTIF($U$3:$U$437,"P")-COUNTIF(U218:U$437,"P"),"")</f>
        <v>84</v>
      </c>
      <c r="X217" t="str">
        <f t="shared" si="11"/>
        <v>Brandon Woodruff</v>
      </c>
    </row>
    <row r="218" spans="2:24" x14ac:dyDescent="0.2">
      <c r="B218" t="s">
        <v>670</v>
      </c>
      <c r="C218" t="s">
        <v>117</v>
      </c>
      <c r="D218" t="s">
        <v>111</v>
      </c>
      <c r="E218" t="s">
        <v>111</v>
      </c>
      <c r="F218">
        <v>4</v>
      </c>
      <c r="M218">
        <v>186</v>
      </c>
      <c r="N218">
        <v>10</v>
      </c>
      <c r="O218">
        <v>0</v>
      </c>
      <c r="P218">
        <v>3.66</v>
      </c>
      <c r="Q218">
        <v>1.2</v>
      </c>
      <c r="R218">
        <v>159</v>
      </c>
      <c r="T218">
        <f t="shared" si="9"/>
        <v>0</v>
      </c>
      <c r="U218" t="str">
        <f t="shared" si="10"/>
        <v>P</v>
      </c>
      <c r="V218" t="str">
        <f>IF(U218="H",COUNTIF($U$3:$U$437,"H")-COUNTIF(U219:U$437,"H"),"")</f>
        <v/>
      </c>
      <c r="W218">
        <f>IF(U218="P",COUNTIF($U$3:$U$437,"P")-COUNTIF(U219:U$437,"P"),"")</f>
        <v>85</v>
      </c>
      <c r="X218" t="str">
        <f t="shared" si="11"/>
        <v>Marco Gonzales</v>
      </c>
    </row>
    <row r="219" spans="2:24" x14ac:dyDescent="0.2">
      <c r="B219" t="s">
        <v>1270</v>
      </c>
      <c r="C219" t="s">
        <v>122</v>
      </c>
      <c r="D219" t="s">
        <v>118</v>
      </c>
      <c r="E219" t="s">
        <v>116</v>
      </c>
      <c r="F219">
        <v>4</v>
      </c>
      <c r="G219">
        <v>384</v>
      </c>
      <c r="H219">
        <v>51</v>
      </c>
      <c r="I219">
        <v>13</v>
      </c>
      <c r="J219">
        <v>56</v>
      </c>
      <c r="K219">
        <v>10</v>
      </c>
      <c r="L219">
        <v>0.29099999999999998</v>
      </c>
      <c r="T219">
        <f t="shared" si="9"/>
        <v>0</v>
      </c>
      <c r="U219" t="str">
        <f t="shared" si="10"/>
        <v>H</v>
      </c>
      <c r="V219">
        <f>IF(U219="H",COUNTIF($U$3:$U$437,"H")-COUNTIF(U220:U$437,"H"),"")</f>
        <v>132</v>
      </c>
      <c r="W219" t="str">
        <f>IF(U219="P",COUNTIF($U$3:$U$437,"P")-COUNTIF(U220:U$437,"P"),"")</f>
        <v/>
      </c>
      <c r="X219" t="str">
        <f t="shared" si="11"/>
        <v>Nick Senzel</v>
      </c>
    </row>
    <row r="220" spans="2:24" x14ac:dyDescent="0.2">
      <c r="B220" t="s">
        <v>749</v>
      </c>
      <c r="C220" t="s">
        <v>137</v>
      </c>
      <c r="D220" t="s">
        <v>116</v>
      </c>
      <c r="E220" t="s">
        <v>116</v>
      </c>
      <c r="F220">
        <v>4</v>
      </c>
      <c r="G220">
        <v>471</v>
      </c>
      <c r="H220">
        <v>63</v>
      </c>
      <c r="I220">
        <v>23</v>
      </c>
      <c r="J220">
        <v>69</v>
      </c>
      <c r="K220">
        <v>5</v>
      </c>
      <c r="L220">
        <v>0.24399999999999999</v>
      </c>
      <c r="T220">
        <f t="shared" si="9"/>
        <v>0</v>
      </c>
      <c r="U220" t="str">
        <f t="shared" si="10"/>
        <v>H</v>
      </c>
      <c r="V220">
        <f>IF(U220="H",COUNTIF($U$3:$U$437,"H")-COUNTIF(U221:U$437,"H"),"")</f>
        <v>133</v>
      </c>
      <c r="W220" t="str">
        <f>IF(U220="P",COUNTIF($U$3:$U$437,"P")-COUNTIF(U221:U$437,"P"),"")</f>
        <v/>
      </c>
      <c r="X220" t="str">
        <f t="shared" si="11"/>
        <v>Rafael Devers</v>
      </c>
    </row>
    <row r="221" spans="2:24" x14ac:dyDescent="0.2">
      <c r="B221" t="s">
        <v>438</v>
      </c>
      <c r="C221" t="s">
        <v>718</v>
      </c>
      <c r="D221" t="s">
        <v>111</v>
      </c>
      <c r="E221" t="s">
        <v>111</v>
      </c>
      <c r="F221">
        <v>4</v>
      </c>
      <c r="M221">
        <v>173</v>
      </c>
      <c r="N221">
        <v>8</v>
      </c>
      <c r="O221">
        <v>0</v>
      </c>
      <c r="P221">
        <v>3.91</v>
      </c>
      <c r="Q221">
        <v>1.23</v>
      </c>
      <c r="R221">
        <v>171</v>
      </c>
      <c r="T221">
        <f t="shared" si="9"/>
        <v>0</v>
      </c>
      <c r="U221" t="str">
        <f t="shared" si="10"/>
        <v>P</v>
      </c>
      <c r="V221" t="str">
        <f>IF(U221="H",COUNTIF($U$3:$U$437,"H")-COUNTIF(U222:U$437,"H"),"")</f>
        <v/>
      </c>
      <c r="W221">
        <f>IF(U221="P",COUNTIF($U$3:$U$437,"P")-COUNTIF(U222:U$437,"P"),"")</f>
        <v>86</v>
      </c>
      <c r="X221" t="str">
        <f t="shared" si="11"/>
        <v>Steven Matz</v>
      </c>
    </row>
    <row r="222" spans="2:24" x14ac:dyDescent="0.2">
      <c r="B222" t="s">
        <v>251</v>
      </c>
      <c r="C222" t="s">
        <v>7</v>
      </c>
      <c r="D222" t="s">
        <v>6</v>
      </c>
      <c r="E222" t="s">
        <v>112</v>
      </c>
      <c r="F222">
        <v>3</v>
      </c>
      <c r="G222">
        <v>488</v>
      </c>
      <c r="H222">
        <v>54</v>
      </c>
      <c r="I222">
        <v>24</v>
      </c>
      <c r="J222">
        <v>63</v>
      </c>
      <c r="K222">
        <v>1</v>
      </c>
      <c r="L222">
        <v>0.251</v>
      </c>
      <c r="T222">
        <f t="shared" si="9"/>
        <v>0</v>
      </c>
      <c r="U222" t="str">
        <f t="shared" si="10"/>
        <v>H</v>
      </c>
      <c r="V222">
        <f>IF(U222="H",COUNTIF($U$3:$U$437,"H")-COUNTIF(U223:U$437,"H"),"")</f>
        <v>134</v>
      </c>
      <c r="W222" t="str">
        <f>IF(U222="P",COUNTIF($U$3:$U$437,"P")-COUNTIF(U223:U$437,"P"),"")</f>
        <v/>
      </c>
      <c r="X222" t="str">
        <f t="shared" si="11"/>
        <v>Kendrys Morales</v>
      </c>
    </row>
    <row r="223" spans="2:24" x14ac:dyDescent="0.2">
      <c r="B223" t="s">
        <v>493</v>
      </c>
      <c r="C223" t="s">
        <v>339</v>
      </c>
      <c r="D223" t="s">
        <v>116</v>
      </c>
      <c r="E223" t="s">
        <v>116</v>
      </c>
      <c r="F223">
        <v>3</v>
      </c>
      <c r="G223">
        <v>538</v>
      </c>
      <c r="H223">
        <v>63</v>
      </c>
      <c r="I223">
        <v>25</v>
      </c>
      <c r="J223">
        <v>72</v>
      </c>
      <c r="K223">
        <v>4</v>
      </c>
      <c r="L223">
        <v>0.23799999999999999</v>
      </c>
      <c r="T223">
        <f t="shared" si="9"/>
        <v>0</v>
      </c>
      <c r="U223" t="str">
        <f t="shared" si="10"/>
        <v>H</v>
      </c>
      <c r="V223">
        <f>IF(U223="H",COUNTIF($U$3:$U$437,"H")-COUNTIF(U224:U$437,"H"),"")</f>
        <v>135</v>
      </c>
      <c r="W223" t="str">
        <f>IF(U223="P",COUNTIF($U$3:$U$437,"P")-COUNTIF(U224:U$437,"P"),"")</f>
        <v/>
      </c>
      <c r="X223" t="str">
        <f t="shared" si="11"/>
        <v>Jake Lamb</v>
      </c>
    </row>
    <row r="224" spans="2:24" x14ac:dyDescent="0.2">
      <c r="B224" t="s">
        <v>1279</v>
      </c>
      <c r="C224" t="s">
        <v>2</v>
      </c>
      <c r="D224" t="s">
        <v>110</v>
      </c>
      <c r="E224" t="s">
        <v>429</v>
      </c>
      <c r="F224">
        <v>3</v>
      </c>
      <c r="G224">
        <v>549</v>
      </c>
      <c r="H224">
        <v>61</v>
      </c>
      <c r="I224">
        <v>20</v>
      </c>
      <c r="J224">
        <v>74</v>
      </c>
      <c r="K224">
        <v>12</v>
      </c>
      <c r="L224">
        <v>0.254</v>
      </c>
      <c r="T224">
        <f t="shared" si="9"/>
        <v>0</v>
      </c>
      <c r="U224" t="str">
        <f t="shared" si="10"/>
        <v>H</v>
      </c>
      <c r="V224">
        <f>IF(U224="H",COUNTIF($U$3:$U$437,"H")-COUNTIF(U225:U$437,"H"),"")</f>
        <v>136</v>
      </c>
      <c r="W224" t="str">
        <f>IF(U224="P",COUNTIF($U$3:$U$437,"P")-COUNTIF(U225:U$437,"P"),"")</f>
        <v/>
      </c>
      <c r="X224" t="str">
        <f t="shared" si="11"/>
        <v>Willy Adames</v>
      </c>
    </row>
    <row r="225" spans="2:24" x14ac:dyDescent="0.2">
      <c r="B225" t="s">
        <v>743</v>
      </c>
      <c r="C225" t="s">
        <v>132</v>
      </c>
      <c r="D225" t="s">
        <v>111</v>
      </c>
      <c r="E225" t="s">
        <v>111</v>
      </c>
      <c r="F225">
        <v>3</v>
      </c>
      <c r="M225">
        <v>75</v>
      </c>
      <c r="N225">
        <v>6</v>
      </c>
      <c r="O225">
        <v>0</v>
      </c>
      <c r="P225">
        <v>3.34</v>
      </c>
      <c r="Q225">
        <v>1.19</v>
      </c>
      <c r="R225">
        <v>86</v>
      </c>
      <c r="T225">
        <f t="shared" si="9"/>
        <v>0</v>
      </c>
      <c r="U225" t="str">
        <f t="shared" si="10"/>
        <v>P</v>
      </c>
      <c r="V225" t="str">
        <f>IF(U225="H",COUNTIF($U$3:$U$437,"H")-COUNTIF(U226:U$437,"H"),"")</f>
        <v/>
      </c>
      <c r="W225">
        <f>IF(U225="P",COUNTIF($U$3:$U$437,"P")-COUNTIF(U226:U$437,"P"),"")</f>
        <v>87</v>
      </c>
      <c r="X225" t="str">
        <f t="shared" si="11"/>
        <v>Alex Reyes</v>
      </c>
    </row>
    <row r="226" spans="2:24" x14ac:dyDescent="0.2">
      <c r="B226" t="s">
        <v>390</v>
      </c>
      <c r="C226" t="s">
        <v>136</v>
      </c>
      <c r="D226" t="s">
        <v>112</v>
      </c>
      <c r="E226" t="s">
        <v>112</v>
      </c>
      <c r="F226">
        <v>3</v>
      </c>
      <c r="G226">
        <v>517</v>
      </c>
      <c r="H226">
        <v>64</v>
      </c>
      <c r="I226">
        <v>31</v>
      </c>
      <c r="J226">
        <v>80</v>
      </c>
      <c r="K226">
        <v>2</v>
      </c>
      <c r="L226">
        <v>0.249</v>
      </c>
      <c r="T226">
        <f t="shared" si="9"/>
        <v>0</v>
      </c>
      <c r="U226" t="str">
        <f t="shared" si="10"/>
        <v>H</v>
      </c>
      <c r="V226">
        <f>IF(U226="H",COUNTIF($U$3:$U$437,"H")-COUNTIF(U227:U$437,"H"),"")</f>
        <v>137</v>
      </c>
      <c r="W226" t="str">
        <f>IF(U226="P",COUNTIF($U$3:$U$437,"P")-COUNTIF(U227:U$437,"P"),"")</f>
        <v/>
      </c>
      <c r="X226" t="str">
        <f t="shared" si="11"/>
        <v>C.J. Cron</v>
      </c>
    </row>
    <row r="227" spans="2:24" x14ac:dyDescent="0.2">
      <c r="B227" t="s">
        <v>980</v>
      </c>
      <c r="C227" t="s">
        <v>139</v>
      </c>
      <c r="D227" t="s">
        <v>111</v>
      </c>
      <c r="E227" t="s">
        <v>111</v>
      </c>
      <c r="F227">
        <v>3</v>
      </c>
      <c r="M227">
        <v>157</v>
      </c>
      <c r="N227">
        <v>12</v>
      </c>
      <c r="O227">
        <v>0</v>
      </c>
      <c r="P227">
        <v>3.87</v>
      </c>
      <c r="Q227">
        <v>1.27</v>
      </c>
      <c r="R227">
        <v>144</v>
      </c>
      <c r="T227">
        <f t="shared" si="9"/>
        <v>0</v>
      </c>
      <c r="U227" t="str">
        <f t="shared" si="10"/>
        <v>P</v>
      </c>
      <c r="V227" t="str">
        <f>IF(U227="H",COUNTIF($U$3:$U$437,"H")-COUNTIF(U228:U$437,"H"),"")</f>
        <v/>
      </c>
      <c r="W227">
        <f>IF(U227="P",COUNTIF($U$3:$U$437,"P")-COUNTIF(U228:U$437,"P"),"")</f>
        <v>88</v>
      </c>
      <c r="X227" t="str">
        <f t="shared" si="11"/>
        <v>Zach Eflin</v>
      </c>
    </row>
    <row r="228" spans="2:24" x14ac:dyDescent="0.2">
      <c r="B228" t="s">
        <v>755</v>
      </c>
      <c r="C228" t="s">
        <v>122</v>
      </c>
      <c r="D228" t="s">
        <v>114</v>
      </c>
      <c r="E228" t="s">
        <v>114</v>
      </c>
      <c r="F228">
        <v>3</v>
      </c>
      <c r="G228">
        <v>464</v>
      </c>
      <c r="H228">
        <v>71</v>
      </c>
      <c r="I228">
        <v>15</v>
      </c>
      <c r="J228">
        <v>41</v>
      </c>
      <c r="K228">
        <v>4</v>
      </c>
      <c r="L228">
        <v>0.30399999999999999</v>
      </c>
      <c r="T228">
        <f t="shared" si="9"/>
        <v>0</v>
      </c>
      <c r="U228" t="str">
        <f t="shared" si="10"/>
        <v>H</v>
      </c>
      <c r="V228">
        <f>IF(U228="H",COUNTIF($U$3:$U$437,"H")-COUNTIF(U229:U$437,"H"),"")</f>
        <v>138</v>
      </c>
      <c r="W228" t="str">
        <f>IF(U228="P",COUNTIF($U$3:$U$437,"P")-COUNTIF(U229:U$437,"P"),"")</f>
        <v/>
      </c>
      <c r="X228" t="str">
        <f t="shared" si="11"/>
        <v>Jesse Winker</v>
      </c>
    </row>
    <row r="229" spans="2:24" x14ac:dyDescent="0.2">
      <c r="B229" t="s">
        <v>937</v>
      </c>
      <c r="C229" t="s">
        <v>8</v>
      </c>
      <c r="D229" t="s">
        <v>111</v>
      </c>
      <c r="E229" t="s">
        <v>111</v>
      </c>
      <c r="F229">
        <v>3</v>
      </c>
      <c r="M229">
        <v>155</v>
      </c>
      <c r="N229">
        <v>8</v>
      </c>
      <c r="O229">
        <v>0</v>
      </c>
      <c r="P229">
        <v>3.84</v>
      </c>
      <c r="Q229">
        <v>1.1599999999999999</v>
      </c>
      <c r="R229">
        <v>134</v>
      </c>
      <c r="T229">
        <f t="shared" si="9"/>
        <v>0</v>
      </c>
      <c r="U229" t="str">
        <f t="shared" si="10"/>
        <v>P</v>
      </c>
      <c r="V229" t="str">
        <f>IF(U229="H",COUNTIF($U$3:$U$437,"H")-COUNTIF(U230:U$437,"H"),"")</f>
        <v/>
      </c>
      <c r="W229">
        <f>IF(U229="P",COUNTIF($U$3:$U$437,"P")-COUNTIF(U230:U$437,"P"),"")</f>
        <v>89</v>
      </c>
      <c r="X229" t="str">
        <f t="shared" si="11"/>
        <v>Joe Musgrove</v>
      </c>
    </row>
    <row r="230" spans="2:24" x14ac:dyDescent="0.2">
      <c r="B230" t="s">
        <v>999</v>
      </c>
      <c r="C230" t="s">
        <v>136</v>
      </c>
      <c r="D230" t="s">
        <v>9</v>
      </c>
      <c r="E230" t="s">
        <v>9</v>
      </c>
      <c r="F230">
        <v>3</v>
      </c>
      <c r="M230">
        <v>61</v>
      </c>
      <c r="N230">
        <v>3</v>
      </c>
      <c r="O230">
        <v>22</v>
      </c>
      <c r="P230">
        <v>3.36</v>
      </c>
      <c r="Q230">
        <v>1.26</v>
      </c>
      <c r="R230">
        <v>65</v>
      </c>
      <c r="T230">
        <f t="shared" si="9"/>
        <v>0</v>
      </c>
      <c r="U230" t="str">
        <f t="shared" si="10"/>
        <v>P</v>
      </c>
      <c r="V230" t="str">
        <f>IF(U230="H",COUNTIF($U$3:$U$437,"H")-COUNTIF(U231:U$437,"H"),"")</f>
        <v/>
      </c>
      <c r="W230">
        <f>IF(U230="P",COUNTIF($U$3:$U$437,"P")-COUNTIF(U231:U$437,"P"),"")</f>
        <v>90</v>
      </c>
      <c r="X230" t="str">
        <f t="shared" si="11"/>
        <v>Blake Parker</v>
      </c>
    </row>
    <row r="231" spans="2:24" x14ac:dyDescent="0.2">
      <c r="B231" t="s">
        <v>551</v>
      </c>
      <c r="C231" t="s">
        <v>810</v>
      </c>
      <c r="D231" t="s">
        <v>9</v>
      </c>
      <c r="E231" t="s">
        <v>9</v>
      </c>
      <c r="F231">
        <v>3</v>
      </c>
      <c r="M231">
        <v>42</v>
      </c>
      <c r="N231">
        <v>1</v>
      </c>
      <c r="O231">
        <v>21</v>
      </c>
      <c r="P231">
        <v>3.28</v>
      </c>
      <c r="Q231">
        <v>1.23</v>
      </c>
      <c r="R231">
        <v>36</v>
      </c>
      <c r="T231">
        <f t="shared" si="9"/>
        <v>0</v>
      </c>
      <c r="U231" t="str">
        <f t="shared" si="10"/>
        <v>P</v>
      </c>
      <c r="V231" t="str">
        <f>IF(U231="H",COUNTIF($U$3:$U$437,"H")-COUNTIF(U232:U$437,"H"),"")</f>
        <v/>
      </c>
      <c r="W231">
        <f>IF(U231="P",COUNTIF($U$3:$U$437,"P")-COUNTIF(U232:U$437,"P"),"")</f>
        <v>91</v>
      </c>
      <c r="X231" t="str">
        <f t="shared" si="11"/>
        <v>Kelvin Herrera</v>
      </c>
    </row>
    <row r="232" spans="2:24" x14ac:dyDescent="0.2">
      <c r="B232" t="s">
        <v>447</v>
      </c>
      <c r="C232" t="s">
        <v>7</v>
      </c>
      <c r="D232" t="s">
        <v>114</v>
      </c>
      <c r="E232" t="s">
        <v>114</v>
      </c>
      <c r="F232">
        <v>3</v>
      </c>
      <c r="G232">
        <v>546</v>
      </c>
      <c r="H232">
        <v>64</v>
      </c>
      <c r="I232">
        <v>15</v>
      </c>
      <c r="J232">
        <v>70</v>
      </c>
      <c r="K232">
        <v>15</v>
      </c>
      <c r="L232">
        <v>0.253</v>
      </c>
      <c r="T232">
        <f t="shared" si="9"/>
        <v>0</v>
      </c>
      <c r="U232" t="str">
        <f t="shared" si="10"/>
        <v>H</v>
      </c>
      <c r="V232">
        <f>IF(U232="H",COUNTIF($U$3:$U$437,"H")-COUNTIF(U233:U$437,"H"),"")</f>
        <v>139</v>
      </c>
      <c r="W232" t="str">
        <f>IF(U232="P",COUNTIF($U$3:$U$437,"P")-COUNTIF(U233:U$437,"P"),"")</f>
        <v/>
      </c>
      <c r="X232" t="str">
        <f t="shared" si="11"/>
        <v>Kevin Pillar</v>
      </c>
    </row>
    <row r="233" spans="2:24" x14ac:dyDescent="0.2">
      <c r="B233" t="s">
        <v>513</v>
      </c>
      <c r="C233" t="s">
        <v>139</v>
      </c>
      <c r="D233" t="s">
        <v>118</v>
      </c>
      <c r="E233" t="s">
        <v>118</v>
      </c>
      <c r="F233">
        <v>3</v>
      </c>
      <c r="G233">
        <v>592</v>
      </c>
      <c r="H233">
        <v>102</v>
      </c>
      <c r="I233">
        <v>16</v>
      </c>
      <c r="J233">
        <v>51</v>
      </c>
      <c r="K233">
        <v>16</v>
      </c>
      <c r="L233">
        <v>0.25600000000000001</v>
      </c>
      <c r="T233">
        <f t="shared" si="9"/>
        <v>0</v>
      </c>
      <c r="U233" t="str">
        <f t="shared" si="10"/>
        <v>H</v>
      </c>
      <c r="V233">
        <f>IF(U233="H",COUNTIF($U$3:$U$437,"H")-COUNTIF(U234:U$437,"H"),"")</f>
        <v>140</v>
      </c>
      <c r="W233" t="str">
        <f>IF(U233="P",COUNTIF($U$3:$U$437,"P")-COUNTIF(U234:U$437,"P"),"")</f>
        <v/>
      </c>
      <c r="X233" t="str">
        <f t="shared" si="11"/>
        <v>Cesar Hernandez</v>
      </c>
    </row>
    <row r="234" spans="2:24" x14ac:dyDescent="0.2">
      <c r="B234" t="s">
        <v>436</v>
      </c>
      <c r="C234" t="s">
        <v>716</v>
      </c>
      <c r="D234" t="s">
        <v>114</v>
      </c>
      <c r="E234" t="s">
        <v>114</v>
      </c>
      <c r="F234">
        <v>3</v>
      </c>
      <c r="G234">
        <v>471</v>
      </c>
      <c r="H234">
        <v>63</v>
      </c>
      <c r="I234">
        <v>29</v>
      </c>
      <c r="J234">
        <v>74</v>
      </c>
      <c r="K234">
        <v>4</v>
      </c>
      <c r="L234">
        <v>0.24399999999999999</v>
      </c>
      <c r="T234">
        <f t="shared" si="9"/>
        <v>0</v>
      </c>
      <c r="U234" t="str">
        <f t="shared" si="10"/>
        <v>H</v>
      </c>
      <c r="V234">
        <f>IF(U234="H",COUNTIF($U$3:$U$437,"H")-COUNTIF(U235:U$437,"H"),"")</f>
        <v>141</v>
      </c>
      <c r="W234" t="str">
        <f>IF(U234="P",COUNTIF($U$3:$U$437,"P")-COUNTIF(U235:U$437,"P"),"")</f>
        <v/>
      </c>
      <c r="X234" t="str">
        <f t="shared" si="11"/>
        <v>Kyle Schwarber</v>
      </c>
    </row>
    <row r="235" spans="2:24" x14ac:dyDescent="0.2">
      <c r="B235" t="s">
        <v>442</v>
      </c>
      <c r="C235" t="s">
        <v>7</v>
      </c>
      <c r="D235" t="s">
        <v>114</v>
      </c>
      <c r="E235" t="s">
        <v>114</v>
      </c>
      <c r="F235">
        <v>3</v>
      </c>
      <c r="G235">
        <v>506</v>
      </c>
      <c r="H235">
        <v>65</v>
      </c>
      <c r="I235">
        <v>29</v>
      </c>
      <c r="J235">
        <v>76</v>
      </c>
      <c r="K235">
        <v>4</v>
      </c>
      <c r="L235">
        <v>0.247</v>
      </c>
      <c r="T235">
        <f t="shared" si="9"/>
        <v>0</v>
      </c>
      <c r="U235" t="str">
        <f t="shared" si="10"/>
        <v>H</v>
      </c>
      <c r="V235">
        <f>IF(U235="H",COUNTIF($U$3:$U$437,"H")-COUNTIF(U236:U$437,"H"),"")</f>
        <v>142</v>
      </c>
      <c r="W235" t="str">
        <f>IF(U235="P",COUNTIF($U$3:$U$437,"P")-COUNTIF(U236:U$437,"P"),"")</f>
        <v/>
      </c>
      <c r="X235" t="str">
        <f t="shared" si="11"/>
        <v>Randal Grichuk</v>
      </c>
    </row>
    <row r="236" spans="2:24" x14ac:dyDescent="0.2">
      <c r="B236" t="s">
        <v>347</v>
      </c>
      <c r="C236" t="s">
        <v>139</v>
      </c>
      <c r="D236" t="s">
        <v>111</v>
      </c>
      <c r="E236" t="s">
        <v>111</v>
      </c>
      <c r="F236">
        <v>3</v>
      </c>
      <c r="M236">
        <v>185</v>
      </c>
      <c r="N236">
        <v>12</v>
      </c>
      <c r="O236">
        <v>0</v>
      </c>
      <c r="P236">
        <v>4.0999999999999996</v>
      </c>
      <c r="Q236">
        <v>1.29</v>
      </c>
      <c r="R236">
        <v>149</v>
      </c>
      <c r="T236">
        <f t="shared" si="9"/>
        <v>0</v>
      </c>
      <c r="U236" t="str">
        <f t="shared" si="10"/>
        <v>P</v>
      </c>
      <c r="V236" t="str">
        <f>IF(U236="H",COUNTIF($U$3:$U$437,"H")-COUNTIF(U237:U$437,"H"),"")</f>
        <v/>
      </c>
      <c r="W236">
        <f>IF(U236="P",COUNTIF($U$3:$U$437,"P")-COUNTIF(U237:U$437,"P"),"")</f>
        <v>92</v>
      </c>
      <c r="X236" t="str">
        <f t="shared" si="11"/>
        <v>Jake Arrieta</v>
      </c>
    </row>
    <row r="237" spans="2:24" x14ac:dyDescent="0.2">
      <c r="B237" t="s">
        <v>2542</v>
      </c>
      <c r="C237" t="s">
        <v>810</v>
      </c>
      <c r="D237" t="s">
        <v>116</v>
      </c>
      <c r="E237" t="s">
        <v>427</v>
      </c>
      <c r="F237">
        <v>2</v>
      </c>
      <c r="G237">
        <v>580</v>
      </c>
      <c r="H237">
        <v>72</v>
      </c>
      <c r="I237">
        <v>15</v>
      </c>
      <c r="J237">
        <v>78</v>
      </c>
      <c r="K237">
        <v>12</v>
      </c>
      <c r="L237">
        <v>0.26100000000000001</v>
      </c>
      <c r="T237">
        <f t="shared" si="9"/>
        <v>0</v>
      </c>
      <c r="U237" t="str">
        <f t="shared" si="10"/>
        <v>H</v>
      </c>
      <c r="V237">
        <f>IF(U237="H",COUNTIF($U$3:$U$437,"H")-COUNTIF(U238:U$437,"H"),"")</f>
        <v>143</v>
      </c>
      <c r="W237" t="str">
        <f>IF(U237="P",COUNTIF($U$3:$U$437,"P")-COUNTIF(U238:U$437,"P"),"")</f>
        <v/>
      </c>
      <c r="X237" t="str">
        <f t="shared" si="11"/>
        <v>Yolmer Sanchez</v>
      </c>
    </row>
    <row r="238" spans="2:24" x14ac:dyDescent="0.2">
      <c r="B238" t="s">
        <v>368</v>
      </c>
      <c r="C238" t="s">
        <v>340</v>
      </c>
      <c r="D238" t="s">
        <v>111</v>
      </c>
      <c r="E238" t="s">
        <v>111</v>
      </c>
      <c r="F238">
        <v>2</v>
      </c>
      <c r="M238">
        <v>198</v>
      </c>
      <c r="N238">
        <v>13</v>
      </c>
      <c r="O238">
        <v>0</v>
      </c>
      <c r="P238">
        <v>3.81</v>
      </c>
      <c r="Q238">
        <v>1.28</v>
      </c>
      <c r="R238">
        <v>149</v>
      </c>
      <c r="T238">
        <f t="shared" si="9"/>
        <v>0</v>
      </c>
      <c r="U238" t="str">
        <f t="shared" si="10"/>
        <v>P</v>
      </c>
      <c r="V238" t="str">
        <f>IF(U238="H",COUNTIF($U$3:$U$437,"H")-COUNTIF(U239:U$437,"H"),"")</f>
        <v/>
      </c>
      <c r="W238">
        <f>IF(U238="P",COUNTIF($U$3:$U$437,"P")-COUNTIF(U239:U$437,"P"),"")</f>
        <v>93</v>
      </c>
      <c r="X238" t="str">
        <f t="shared" si="11"/>
        <v>Dallas Keuchel</v>
      </c>
    </row>
    <row r="239" spans="2:24" x14ac:dyDescent="0.2">
      <c r="B239" t="s">
        <v>2416</v>
      </c>
      <c r="C239" t="s">
        <v>137</v>
      </c>
      <c r="D239" t="s">
        <v>9</v>
      </c>
      <c r="E239" t="s">
        <v>9</v>
      </c>
      <c r="F239">
        <v>2</v>
      </c>
      <c r="M239">
        <v>62</v>
      </c>
      <c r="N239">
        <v>5</v>
      </c>
      <c r="O239">
        <v>21</v>
      </c>
      <c r="P239">
        <v>3.56</v>
      </c>
      <c r="Q239">
        <v>1.3</v>
      </c>
      <c r="R239">
        <v>63</v>
      </c>
      <c r="T239">
        <f t="shared" si="9"/>
        <v>0</v>
      </c>
      <c r="U239" t="str">
        <f t="shared" si="10"/>
        <v>P</v>
      </c>
      <c r="V239" t="str">
        <f>IF(U239="H",COUNTIF($U$3:$U$437,"H")-COUNTIF(U240:U$437,"H"),"")</f>
        <v/>
      </c>
      <c r="W239">
        <f>IF(U239="P",COUNTIF($U$3:$U$437,"P")-COUNTIF(U240:U$437,"P"),"")</f>
        <v>94</v>
      </c>
      <c r="X239" t="str">
        <f t="shared" si="11"/>
        <v>Ryan Brasier</v>
      </c>
    </row>
    <row r="240" spans="2:24" x14ac:dyDescent="0.2">
      <c r="B240" t="s">
        <v>2222</v>
      </c>
      <c r="C240" t="s">
        <v>141</v>
      </c>
      <c r="D240" t="s">
        <v>6</v>
      </c>
      <c r="E240" t="s">
        <v>118</v>
      </c>
      <c r="F240">
        <v>2</v>
      </c>
      <c r="G240">
        <v>582</v>
      </c>
      <c r="H240">
        <v>79</v>
      </c>
      <c r="I240">
        <v>12</v>
      </c>
      <c r="J240">
        <v>42</v>
      </c>
      <c r="K240">
        <v>8</v>
      </c>
      <c r="L240">
        <v>0.27900000000000003</v>
      </c>
      <c r="T240">
        <f t="shared" si="9"/>
        <v>0</v>
      </c>
      <c r="U240" t="str">
        <f t="shared" si="10"/>
        <v>H</v>
      </c>
      <c r="V240">
        <f>IF(U240="H",COUNTIF($U$3:$U$437,"H")-COUNTIF(U241:U$437,"H"),"")</f>
        <v>144</v>
      </c>
      <c r="W240" t="str">
        <f>IF(U240="P",COUNTIF($U$3:$U$437,"P")-COUNTIF(U241:U$437,"P"),"")</f>
        <v/>
      </c>
      <c r="X240" t="str">
        <f t="shared" si="11"/>
        <v>Luis Urias</v>
      </c>
    </row>
    <row r="241" spans="2:24" x14ac:dyDescent="0.2">
      <c r="B241" t="s">
        <v>658</v>
      </c>
      <c r="C241" t="s">
        <v>113</v>
      </c>
      <c r="D241" t="s">
        <v>111</v>
      </c>
      <c r="E241" t="s">
        <v>111</v>
      </c>
      <c r="F241">
        <v>2</v>
      </c>
      <c r="M241">
        <v>181</v>
      </c>
      <c r="N241">
        <v>11</v>
      </c>
      <c r="O241">
        <v>0</v>
      </c>
      <c r="P241">
        <v>4.1500000000000004</v>
      </c>
      <c r="Q241">
        <v>1.2</v>
      </c>
      <c r="R241">
        <v>147</v>
      </c>
      <c r="T241">
        <f t="shared" si="9"/>
        <v>0</v>
      </c>
      <c r="U241" t="str">
        <f t="shared" si="10"/>
        <v>P</v>
      </c>
      <c r="V241" t="str">
        <f>IF(U241="H",COUNTIF($U$3:$U$437,"H")-COUNTIF(U242:U$437,"H"),"")</f>
        <v/>
      </c>
      <c r="W241">
        <f>IF(U241="P",COUNTIF($U$3:$U$437,"P")-COUNTIF(U242:U$437,"P"),"")</f>
        <v>95</v>
      </c>
      <c r="X241" t="str">
        <f t="shared" si="11"/>
        <v>Jhoulys Chacin</v>
      </c>
    </row>
    <row r="242" spans="2:24" x14ac:dyDescent="0.2">
      <c r="B242" t="s">
        <v>979</v>
      </c>
      <c r="C242" t="s">
        <v>339</v>
      </c>
      <c r="D242" t="s">
        <v>111</v>
      </c>
      <c r="E242" t="s">
        <v>111</v>
      </c>
      <c r="F242">
        <v>2</v>
      </c>
      <c r="M242">
        <v>183</v>
      </c>
      <c r="N242">
        <v>8</v>
      </c>
      <c r="O242">
        <v>0</v>
      </c>
      <c r="P242">
        <v>4.22</v>
      </c>
      <c r="Q242">
        <v>1.3</v>
      </c>
      <c r="R242">
        <v>188</v>
      </c>
      <c r="T242">
        <f t="shared" si="9"/>
        <v>0</v>
      </c>
      <c r="U242" t="str">
        <f t="shared" si="10"/>
        <v>P</v>
      </c>
      <c r="V242" t="str">
        <f>IF(U242="H",COUNTIF($U$3:$U$437,"H")-COUNTIF(U243:U$437,"H"),"")</f>
        <v/>
      </c>
      <c r="W242">
        <f>IF(U242="P",COUNTIF($U$3:$U$437,"P")-COUNTIF(U243:U$437,"P"),"")</f>
        <v>96</v>
      </c>
      <c r="X242" t="str">
        <f t="shared" si="11"/>
        <v>Zack Godley</v>
      </c>
    </row>
    <row r="243" spans="2:24" x14ac:dyDescent="0.2">
      <c r="B243" t="s">
        <v>3433</v>
      </c>
      <c r="C243" t="s">
        <v>123</v>
      </c>
      <c r="D243" t="s">
        <v>427</v>
      </c>
      <c r="E243" t="s">
        <v>1000</v>
      </c>
      <c r="F243">
        <v>2</v>
      </c>
      <c r="G243">
        <v>541</v>
      </c>
      <c r="H243">
        <v>71</v>
      </c>
      <c r="I243">
        <v>12</v>
      </c>
      <c r="J243">
        <v>51</v>
      </c>
      <c r="K243">
        <v>10</v>
      </c>
      <c r="L243">
        <v>0.28100000000000003</v>
      </c>
      <c r="T243">
        <f t="shared" si="9"/>
        <v>0</v>
      </c>
      <c r="U243" t="str">
        <f t="shared" si="10"/>
        <v>H</v>
      </c>
      <c r="V243">
        <f>IF(U243="H",COUNTIF($U$3:$U$437,"H")-COUNTIF(U244:U$437,"H"),"")</f>
        <v>145</v>
      </c>
      <c r="W243" t="str">
        <f>IF(U243="P",COUNTIF($U$3:$U$437,"P")-COUNTIF(U244:U$437,"P"),"")</f>
        <v/>
      </c>
      <c r="X243" t="str">
        <f t="shared" si="11"/>
        <v>David Fletcher</v>
      </c>
    </row>
    <row r="244" spans="2:24" x14ac:dyDescent="0.2">
      <c r="B244" t="s">
        <v>3444</v>
      </c>
      <c r="C244" t="s">
        <v>718</v>
      </c>
      <c r="D244" t="s">
        <v>118</v>
      </c>
      <c r="E244" t="s">
        <v>118</v>
      </c>
      <c r="F244">
        <v>2</v>
      </c>
      <c r="G244">
        <v>454</v>
      </c>
      <c r="H244">
        <v>56</v>
      </c>
      <c r="I244">
        <v>17</v>
      </c>
      <c r="J244">
        <v>59</v>
      </c>
      <c r="K244">
        <v>8</v>
      </c>
      <c r="L244">
        <v>0.26900000000000002</v>
      </c>
      <c r="T244">
        <f t="shared" si="9"/>
        <v>0</v>
      </c>
      <c r="U244" t="str">
        <f t="shared" si="10"/>
        <v>H</v>
      </c>
      <c r="V244">
        <f>IF(U244="H",COUNTIF($U$3:$U$437,"H")-COUNTIF(U245:U$437,"H"),"")</f>
        <v>146</v>
      </c>
      <c r="W244" t="str">
        <f>IF(U244="P",COUNTIF($U$3:$U$437,"P")-COUNTIF(U245:U$437,"P"),"")</f>
        <v/>
      </c>
      <c r="X244" t="str">
        <f t="shared" si="11"/>
        <v>Jeff McNeil</v>
      </c>
    </row>
    <row r="245" spans="2:24" x14ac:dyDescent="0.2">
      <c r="B245" t="s">
        <v>2660</v>
      </c>
      <c r="C245" t="s">
        <v>119</v>
      </c>
      <c r="D245" t="s">
        <v>116</v>
      </c>
      <c r="E245" t="s">
        <v>116</v>
      </c>
      <c r="F245">
        <v>2</v>
      </c>
      <c r="G245">
        <v>522</v>
      </c>
      <c r="H245">
        <v>54</v>
      </c>
      <c r="I245">
        <v>26</v>
      </c>
      <c r="J245">
        <v>68</v>
      </c>
      <c r="K245">
        <v>1</v>
      </c>
      <c r="L245">
        <v>0.251</v>
      </c>
      <c r="T245">
        <f t="shared" si="9"/>
        <v>0</v>
      </c>
      <c r="U245" t="str">
        <f t="shared" si="10"/>
        <v>H</v>
      </c>
      <c r="V245">
        <f>IF(U245="H",COUNTIF($U$3:$U$437,"H")-COUNTIF(U246:U$437,"H"),"")</f>
        <v>147</v>
      </c>
      <c r="W245" t="str">
        <f>IF(U245="P",COUNTIF($U$3:$U$437,"P")-COUNTIF(U246:U$437,"P"),"")</f>
        <v/>
      </c>
      <c r="X245" t="str">
        <f t="shared" si="11"/>
        <v>Renato Nunez</v>
      </c>
    </row>
    <row r="246" spans="2:24" x14ac:dyDescent="0.2">
      <c r="B246" t="s">
        <v>1015</v>
      </c>
      <c r="C246" t="s">
        <v>8</v>
      </c>
      <c r="D246" t="s">
        <v>111</v>
      </c>
      <c r="E246" t="s">
        <v>111</v>
      </c>
      <c r="F246">
        <v>2</v>
      </c>
      <c r="M246">
        <v>182</v>
      </c>
      <c r="N246">
        <v>10</v>
      </c>
      <c r="O246">
        <v>0</v>
      </c>
      <c r="P246">
        <v>4.07</v>
      </c>
      <c r="Q246">
        <v>1.22</v>
      </c>
      <c r="R246">
        <v>135</v>
      </c>
      <c r="T246">
        <f t="shared" si="9"/>
        <v>0</v>
      </c>
      <c r="U246" t="str">
        <f t="shared" si="10"/>
        <v>P</v>
      </c>
      <c r="V246" t="str">
        <f>IF(U246="H",COUNTIF($U$3:$U$437,"H")-COUNTIF(U247:U$437,"H"),"")</f>
        <v/>
      </c>
      <c r="W246">
        <f>IF(U246="P",COUNTIF($U$3:$U$437,"P")-COUNTIF(U247:U$437,"P"),"")</f>
        <v>97</v>
      </c>
      <c r="X246" t="str">
        <f t="shared" si="11"/>
        <v>Trevor Williams</v>
      </c>
    </row>
    <row r="247" spans="2:24" x14ac:dyDescent="0.2">
      <c r="B247" t="s">
        <v>873</v>
      </c>
      <c r="C247" t="s">
        <v>138</v>
      </c>
      <c r="D247" t="s">
        <v>97</v>
      </c>
      <c r="E247" t="s">
        <v>97</v>
      </c>
      <c r="F247">
        <v>2</v>
      </c>
      <c r="G247">
        <v>414</v>
      </c>
      <c r="H247">
        <v>51</v>
      </c>
      <c r="I247">
        <v>17</v>
      </c>
      <c r="J247">
        <v>61</v>
      </c>
      <c r="K247">
        <v>3</v>
      </c>
      <c r="L247">
        <v>0.248</v>
      </c>
      <c r="T247">
        <f t="shared" si="9"/>
        <v>0</v>
      </c>
      <c r="U247" t="str">
        <f t="shared" si="10"/>
        <v>H</v>
      </c>
      <c r="V247">
        <f>IF(U247="H",COUNTIF($U$3:$U$437,"H")-COUNTIF(U248:U$437,"H"),"")</f>
        <v>148</v>
      </c>
      <c r="W247" t="str">
        <f>IF(U247="P",COUNTIF($U$3:$U$437,"P")-COUNTIF(U248:U$437,"P"),"")</f>
        <v/>
      </c>
      <c r="X247" t="str">
        <f t="shared" si="11"/>
        <v>Jorge Alfaro</v>
      </c>
    </row>
    <row r="248" spans="2:24" x14ac:dyDescent="0.2">
      <c r="B248" t="s">
        <v>2648</v>
      </c>
      <c r="C248" t="s">
        <v>115</v>
      </c>
      <c r="D248" t="s">
        <v>1034</v>
      </c>
      <c r="E248" t="s">
        <v>3434</v>
      </c>
      <c r="F248">
        <v>2</v>
      </c>
      <c r="G248">
        <v>527</v>
      </c>
      <c r="H248">
        <v>71</v>
      </c>
      <c r="I248">
        <v>16</v>
      </c>
      <c r="J248">
        <v>74</v>
      </c>
      <c r="K248">
        <v>17</v>
      </c>
      <c r="L248">
        <v>0.23400000000000001</v>
      </c>
      <c r="T248">
        <f t="shared" si="9"/>
        <v>0</v>
      </c>
      <c r="U248" t="str">
        <f t="shared" si="10"/>
        <v>H</v>
      </c>
      <c r="V248">
        <f>IF(U248="H",COUNTIF($U$3:$U$437,"H")-COUNTIF(U249:U$437,"H"),"")</f>
        <v>149</v>
      </c>
      <c r="W248" t="str">
        <f>IF(U248="P",COUNTIF($U$3:$U$437,"P")-COUNTIF(U249:U$437,"P"),"")</f>
        <v/>
      </c>
      <c r="X248" t="str">
        <f t="shared" si="11"/>
        <v>Niko Goodrum</v>
      </c>
    </row>
    <row r="249" spans="2:24" x14ac:dyDescent="0.2">
      <c r="B249" t="s">
        <v>226</v>
      </c>
      <c r="C249" t="s">
        <v>117</v>
      </c>
      <c r="D249" t="s">
        <v>116</v>
      </c>
      <c r="E249" t="s">
        <v>116</v>
      </c>
      <c r="F249">
        <v>2</v>
      </c>
      <c r="G249">
        <v>587</v>
      </c>
      <c r="H249">
        <v>71</v>
      </c>
      <c r="I249">
        <v>25</v>
      </c>
      <c r="J249">
        <v>79</v>
      </c>
      <c r="K249">
        <v>3</v>
      </c>
      <c r="L249">
        <v>0.23400000000000001</v>
      </c>
      <c r="T249">
        <f t="shared" si="9"/>
        <v>0</v>
      </c>
      <c r="U249" t="str">
        <f t="shared" si="10"/>
        <v>H</v>
      </c>
      <c r="V249">
        <f>IF(U249="H",COUNTIF($U$3:$U$437,"H")-COUNTIF(U250:U$437,"H"),"")</f>
        <v>150</v>
      </c>
      <c r="W249" t="str">
        <f>IF(U249="P",COUNTIF($U$3:$U$437,"P")-COUNTIF(U250:U$437,"P"),"")</f>
        <v/>
      </c>
      <c r="X249" t="str">
        <f t="shared" si="11"/>
        <v>Kyle Seager</v>
      </c>
    </row>
    <row r="250" spans="2:24" x14ac:dyDescent="0.2">
      <c r="B250" t="s">
        <v>797</v>
      </c>
      <c r="C250" t="s">
        <v>810</v>
      </c>
      <c r="D250" t="s">
        <v>111</v>
      </c>
      <c r="E250" t="s">
        <v>111</v>
      </c>
      <c r="F250">
        <v>2</v>
      </c>
      <c r="M250">
        <v>187</v>
      </c>
      <c r="N250">
        <v>8</v>
      </c>
      <c r="O250">
        <v>0</v>
      </c>
      <c r="P250">
        <v>4.3099999999999996</v>
      </c>
      <c r="Q250">
        <v>1.38</v>
      </c>
      <c r="R250">
        <v>158</v>
      </c>
      <c r="T250">
        <f t="shared" si="9"/>
        <v>0</v>
      </c>
      <c r="U250" t="str">
        <f t="shared" si="10"/>
        <v>P</v>
      </c>
      <c r="V250" t="str">
        <f>IF(U250="H",COUNTIF($U$3:$U$437,"H")-COUNTIF(U251:U$437,"H"),"")</f>
        <v/>
      </c>
      <c r="W250">
        <f>IF(U250="P",COUNTIF($U$3:$U$437,"P")-COUNTIF(U251:U$437,"P"),"")</f>
        <v>98</v>
      </c>
      <c r="X250" t="str">
        <f t="shared" si="11"/>
        <v>Reynaldo Lopez</v>
      </c>
    </row>
    <row r="251" spans="2:24" x14ac:dyDescent="0.2">
      <c r="B251" t="s">
        <v>385</v>
      </c>
      <c r="C251" t="s">
        <v>133</v>
      </c>
      <c r="D251" t="s">
        <v>9</v>
      </c>
      <c r="E251" t="s">
        <v>9</v>
      </c>
      <c r="F251">
        <v>2</v>
      </c>
      <c r="M251">
        <v>58</v>
      </c>
      <c r="N251">
        <v>2</v>
      </c>
      <c r="O251">
        <v>27</v>
      </c>
      <c r="P251">
        <v>4.29</v>
      </c>
      <c r="Q251">
        <v>1.39</v>
      </c>
      <c r="R251">
        <v>72</v>
      </c>
      <c r="T251">
        <f t="shared" si="9"/>
        <v>0</v>
      </c>
      <c r="U251" t="str">
        <f t="shared" si="10"/>
        <v>P</v>
      </c>
      <c r="V251" t="str">
        <f>IF(U251="H",COUNTIF($U$3:$U$437,"H")-COUNTIF(U252:U$437,"H"),"")</f>
        <v/>
      </c>
      <c r="W251">
        <f>IF(U251="P",COUNTIF($U$3:$U$437,"P")-COUNTIF(U252:U$437,"P"),"")</f>
        <v>99</v>
      </c>
      <c r="X251" t="str">
        <f t="shared" si="11"/>
        <v>Brad Boxberger</v>
      </c>
    </row>
    <row r="252" spans="2:24" x14ac:dyDescent="0.2">
      <c r="B252" t="s">
        <v>253</v>
      </c>
      <c r="C252" t="s">
        <v>121</v>
      </c>
      <c r="D252" t="s">
        <v>1000</v>
      </c>
      <c r="E252" t="s">
        <v>1000</v>
      </c>
      <c r="F252">
        <v>2</v>
      </c>
      <c r="G252">
        <v>551</v>
      </c>
      <c r="H252">
        <v>61</v>
      </c>
      <c r="I252">
        <v>20</v>
      </c>
      <c r="J252">
        <v>65</v>
      </c>
      <c r="K252">
        <v>3</v>
      </c>
      <c r="L252">
        <v>0.26</v>
      </c>
      <c r="T252">
        <f t="shared" si="9"/>
        <v>0</v>
      </c>
      <c r="U252" t="str">
        <f t="shared" si="10"/>
        <v>H</v>
      </c>
      <c r="V252">
        <f>IF(U252="H",COUNTIF($U$3:$U$437,"H")-COUNTIF(U253:U$437,"H"),"")</f>
        <v>151</v>
      </c>
      <c r="W252" t="str">
        <f>IF(U252="P",COUNTIF($U$3:$U$437,"P")-COUNTIF(U253:U$437,"P"),"")</f>
        <v/>
      </c>
      <c r="X252" t="str">
        <f t="shared" si="11"/>
        <v>Asdrubal Cabrera</v>
      </c>
    </row>
    <row r="253" spans="2:24" x14ac:dyDescent="0.2">
      <c r="B253" t="s">
        <v>435</v>
      </c>
      <c r="C253" t="s">
        <v>136</v>
      </c>
      <c r="D253" t="s">
        <v>116</v>
      </c>
      <c r="E253" t="s">
        <v>1033</v>
      </c>
      <c r="F253">
        <v>2</v>
      </c>
      <c r="G253">
        <v>487</v>
      </c>
      <c r="H253">
        <v>61</v>
      </c>
      <c r="I253">
        <v>28</v>
      </c>
      <c r="J253">
        <v>70</v>
      </c>
      <c r="K253">
        <v>0</v>
      </c>
      <c r="L253">
        <v>0.22600000000000001</v>
      </c>
      <c r="T253">
        <f t="shared" si="9"/>
        <v>0</v>
      </c>
      <c r="U253" t="str">
        <f t="shared" si="10"/>
        <v>H</v>
      </c>
      <c r="V253">
        <f>IF(U253="H",COUNTIF($U$3:$U$437,"H")-COUNTIF(U254:U$437,"H"),"")</f>
        <v>152</v>
      </c>
      <c r="W253" t="str">
        <f>IF(U253="P",COUNTIF($U$3:$U$437,"P")-COUNTIF(U254:U$437,"P"),"")</f>
        <v/>
      </c>
      <c r="X253" t="str">
        <f t="shared" si="11"/>
        <v>Miguel Sano</v>
      </c>
    </row>
    <row r="254" spans="2:24" x14ac:dyDescent="0.2">
      <c r="B254" t="s">
        <v>357</v>
      </c>
      <c r="C254" t="s">
        <v>719</v>
      </c>
      <c r="D254" t="s">
        <v>9</v>
      </c>
      <c r="E254" t="s">
        <v>9</v>
      </c>
      <c r="F254">
        <v>2</v>
      </c>
      <c r="M254">
        <v>65</v>
      </c>
      <c r="N254">
        <v>6</v>
      </c>
      <c r="O254">
        <v>4</v>
      </c>
      <c r="P254">
        <v>2.81</v>
      </c>
      <c r="Q254">
        <v>1.0900000000000001</v>
      </c>
      <c r="R254">
        <v>108</v>
      </c>
      <c r="T254">
        <f t="shared" si="9"/>
        <v>0</v>
      </c>
      <c r="U254" t="str">
        <f t="shared" si="10"/>
        <v>P</v>
      </c>
      <c r="V254" t="str">
        <f>IF(U254="H",COUNTIF($U$3:$U$437,"H")-COUNTIF(U255:U$437,"H"),"")</f>
        <v/>
      </c>
      <c r="W254">
        <f>IF(U254="P",COUNTIF($U$3:$U$437,"P")-COUNTIF(U255:U$437,"P"),"")</f>
        <v>100</v>
      </c>
      <c r="X254" t="str">
        <f t="shared" si="11"/>
        <v>Dellin Betances</v>
      </c>
    </row>
    <row r="255" spans="2:24" x14ac:dyDescent="0.2">
      <c r="B255" t="s">
        <v>554</v>
      </c>
      <c r="C255" t="s">
        <v>117</v>
      </c>
      <c r="D255" t="s">
        <v>9</v>
      </c>
      <c r="E255" t="s">
        <v>9</v>
      </c>
      <c r="F255">
        <v>2</v>
      </c>
      <c r="M255">
        <v>59</v>
      </c>
      <c r="N255">
        <v>1</v>
      </c>
      <c r="O255">
        <v>24</v>
      </c>
      <c r="P255">
        <v>4.17</v>
      </c>
      <c r="Q255">
        <v>1.39</v>
      </c>
      <c r="R255">
        <v>55</v>
      </c>
      <c r="T255">
        <f t="shared" si="9"/>
        <v>0</v>
      </c>
      <c r="U255" t="str">
        <f t="shared" si="10"/>
        <v>P</v>
      </c>
      <c r="V255" t="str">
        <f>IF(U255="H",COUNTIF($U$3:$U$437,"H")-COUNTIF(U256:U$437,"H"),"")</f>
        <v/>
      </c>
      <c r="W255">
        <f>IF(U255="P",COUNTIF($U$3:$U$437,"P")-COUNTIF(U256:U$437,"P"),"")</f>
        <v>101</v>
      </c>
      <c r="X255" t="str">
        <f t="shared" si="11"/>
        <v>Hunter Strickland</v>
      </c>
    </row>
    <row r="256" spans="2:24" x14ac:dyDescent="0.2">
      <c r="B256" t="s">
        <v>462</v>
      </c>
      <c r="C256" t="s">
        <v>810</v>
      </c>
      <c r="D256" t="s">
        <v>97</v>
      </c>
      <c r="E256" t="s">
        <v>97</v>
      </c>
      <c r="F256">
        <v>1</v>
      </c>
      <c r="G256">
        <v>418</v>
      </c>
      <c r="H256">
        <v>53</v>
      </c>
      <c r="I256">
        <v>18</v>
      </c>
      <c r="J256">
        <v>60</v>
      </c>
      <c r="K256">
        <v>0</v>
      </c>
      <c r="L256">
        <v>0.253</v>
      </c>
      <c r="T256">
        <f t="shared" si="9"/>
        <v>0</v>
      </c>
      <c r="U256" t="str">
        <f t="shared" si="10"/>
        <v>H</v>
      </c>
      <c r="V256">
        <f>IF(U256="H",COUNTIF($U$3:$U$437,"H")-COUNTIF(U257:U$437,"H"),"")</f>
        <v>153</v>
      </c>
      <c r="W256" t="str">
        <f>IF(U256="P",COUNTIF($U$3:$U$437,"P")-COUNTIF(U257:U$437,"P"),"")</f>
        <v/>
      </c>
      <c r="X256" t="str">
        <f t="shared" si="11"/>
        <v>Welington Castillo</v>
      </c>
    </row>
    <row r="257" spans="2:24" x14ac:dyDescent="0.2">
      <c r="B257" t="s">
        <v>2266</v>
      </c>
      <c r="C257" t="s">
        <v>339</v>
      </c>
      <c r="D257" t="s">
        <v>6</v>
      </c>
      <c r="E257" t="s">
        <v>97</v>
      </c>
      <c r="F257">
        <v>1</v>
      </c>
      <c r="G257">
        <v>487</v>
      </c>
      <c r="H257">
        <v>52</v>
      </c>
      <c r="I257">
        <v>14</v>
      </c>
      <c r="J257">
        <v>59</v>
      </c>
      <c r="K257">
        <v>0</v>
      </c>
      <c r="L257">
        <v>0.249</v>
      </c>
      <c r="T257">
        <f t="shared" si="9"/>
        <v>0</v>
      </c>
      <c r="U257" t="str">
        <f t="shared" si="10"/>
        <v>H</v>
      </c>
      <c r="V257">
        <f>IF(U257="H",COUNTIF($U$3:$U$437,"H")-COUNTIF(U258:U$437,"H"),"")</f>
        <v>154</v>
      </c>
      <c r="W257" t="str">
        <f>IF(U257="P",COUNTIF($U$3:$U$437,"P")-COUNTIF(U258:U$437,"P"),"")</f>
        <v/>
      </c>
      <c r="X257" t="str">
        <f t="shared" si="11"/>
        <v>Carson Kelly</v>
      </c>
    </row>
    <row r="258" spans="2:24" x14ac:dyDescent="0.2">
      <c r="B258" t="s">
        <v>406</v>
      </c>
      <c r="C258" t="s">
        <v>7</v>
      </c>
      <c r="D258" t="s">
        <v>112</v>
      </c>
      <c r="E258" t="s">
        <v>112</v>
      </c>
      <c r="F258">
        <v>1</v>
      </c>
      <c r="G258">
        <v>514</v>
      </c>
      <c r="H258">
        <v>63</v>
      </c>
      <c r="I258">
        <v>25</v>
      </c>
      <c r="J258">
        <v>75</v>
      </c>
      <c r="K258">
        <v>0</v>
      </c>
      <c r="L258">
        <v>0.23799999999999999</v>
      </c>
      <c r="T258">
        <f t="shared" si="9"/>
        <v>0</v>
      </c>
      <c r="U258" t="str">
        <f t="shared" si="10"/>
        <v>H</v>
      </c>
      <c r="V258">
        <f>IF(U258="H",COUNTIF($U$3:$U$437,"H")-COUNTIF(U259:U$437,"H"),"")</f>
        <v>155</v>
      </c>
      <c r="W258" t="str">
        <f>IF(U258="P",COUNTIF($U$3:$U$437,"P")-COUNTIF(U259:U$437,"P"),"")</f>
        <v/>
      </c>
      <c r="X258" t="str">
        <f t="shared" si="11"/>
        <v>Justin Smoak</v>
      </c>
    </row>
    <row r="259" spans="2:24" x14ac:dyDescent="0.2">
      <c r="B259" t="s">
        <v>216</v>
      </c>
      <c r="C259" t="s">
        <v>130</v>
      </c>
      <c r="D259" t="s">
        <v>97</v>
      </c>
      <c r="E259" t="s">
        <v>998</v>
      </c>
      <c r="F259">
        <v>1</v>
      </c>
      <c r="G259">
        <v>491</v>
      </c>
      <c r="H259">
        <v>60</v>
      </c>
      <c r="I259">
        <v>10</v>
      </c>
      <c r="J259">
        <v>64</v>
      </c>
      <c r="K259">
        <v>4</v>
      </c>
      <c r="L259">
        <v>0.28799999999999998</v>
      </c>
      <c r="T259">
        <f t="shared" ref="T259:T322" si="12">A259</f>
        <v>0</v>
      </c>
      <c r="U259" t="str">
        <f t="shared" ref="U259:U322" si="13">IF(D259="SP","P",IF(D259="RP","P",IF(D259=0,"","H")))</f>
        <v>H</v>
      </c>
      <c r="V259">
        <f>IF(U259="H",COUNTIF($U$3:$U$437,"H")-COUNTIF(U260:U$437,"H"),"")</f>
        <v>156</v>
      </c>
      <c r="W259" t="str">
        <f>IF(U259="P",COUNTIF($U$3:$U$437,"P")-COUNTIF(U260:U$437,"P"),"")</f>
        <v/>
      </c>
      <c r="X259" t="str">
        <f t="shared" ref="X259:X322" si="14">B259</f>
        <v>Buster Posey</v>
      </c>
    </row>
    <row r="260" spans="2:24" x14ac:dyDescent="0.2">
      <c r="B260" t="s">
        <v>257</v>
      </c>
      <c r="C260" t="s">
        <v>135</v>
      </c>
      <c r="D260" t="s">
        <v>97</v>
      </c>
      <c r="E260" t="s">
        <v>97</v>
      </c>
      <c r="F260">
        <v>1</v>
      </c>
      <c r="G260">
        <v>312</v>
      </c>
      <c r="H260">
        <v>42</v>
      </c>
      <c r="I260">
        <v>16</v>
      </c>
      <c r="J260">
        <v>49</v>
      </c>
      <c r="K260">
        <v>0</v>
      </c>
      <c r="L260">
        <v>0.23799999999999999</v>
      </c>
      <c r="T260">
        <f t="shared" si="12"/>
        <v>0</v>
      </c>
      <c r="U260" t="str">
        <f t="shared" si="13"/>
        <v>H</v>
      </c>
      <c r="V260">
        <f>IF(U260="H",COUNTIF($U$3:$U$437,"H")-COUNTIF(U261:U$437,"H"),"")</f>
        <v>157</v>
      </c>
      <c r="W260" t="str">
        <f>IF(U260="P",COUNTIF($U$3:$U$437,"P")-COUNTIF(U261:U$437,"P"),"")</f>
        <v/>
      </c>
      <c r="X260" t="str">
        <f t="shared" si="14"/>
        <v>Brian McCann</v>
      </c>
    </row>
    <row r="261" spans="2:24" x14ac:dyDescent="0.2">
      <c r="B261" t="s">
        <v>316</v>
      </c>
      <c r="C261" t="s">
        <v>716</v>
      </c>
      <c r="D261" t="s">
        <v>9</v>
      </c>
      <c r="E261" t="s">
        <v>9</v>
      </c>
      <c r="F261">
        <v>1</v>
      </c>
      <c r="M261">
        <v>32</v>
      </c>
      <c r="N261">
        <v>2</v>
      </c>
      <c r="O261">
        <v>14</v>
      </c>
      <c r="P261">
        <v>3.09</v>
      </c>
      <c r="Q261">
        <v>1.1100000000000001</v>
      </c>
      <c r="R261">
        <v>34</v>
      </c>
      <c r="T261">
        <f t="shared" si="12"/>
        <v>0</v>
      </c>
      <c r="U261" t="str">
        <f t="shared" si="13"/>
        <v>P</v>
      </c>
      <c r="V261" t="str">
        <f>IF(U261="H",COUNTIF($U$3:$U$437,"H")-COUNTIF(U262:U$437,"H"),"")</f>
        <v/>
      </c>
      <c r="W261">
        <f>IF(U261="P",COUNTIF($U$3:$U$437,"P")-COUNTIF(U262:U$437,"P"),"")</f>
        <v>102</v>
      </c>
      <c r="X261" t="str">
        <f t="shared" si="14"/>
        <v>Brandon Morrow</v>
      </c>
    </row>
    <row r="262" spans="2:24" x14ac:dyDescent="0.2">
      <c r="B262" t="s">
        <v>318</v>
      </c>
      <c r="C262" t="s">
        <v>714</v>
      </c>
      <c r="D262" t="s">
        <v>97</v>
      </c>
      <c r="E262" t="s">
        <v>97</v>
      </c>
      <c r="F262">
        <v>1</v>
      </c>
      <c r="G262">
        <v>337</v>
      </c>
      <c r="H262">
        <v>41</v>
      </c>
      <c r="I262">
        <v>15</v>
      </c>
      <c r="J262">
        <v>42</v>
      </c>
      <c r="K262">
        <v>0</v>
      </c>
      <c r="L262">
        <v>0.24099999999999999</v>
      </c>
      <c r="T262">
        <f t="shared" si="12"/>
        <v>0</v>
      </c>
      <c r="U262" t="str">
        <f t="shared" si="13"/>
        <v>H</v>
      </c>
      <c r="V262">
        <f>IF(U262="H",COUNTIF($U$3:$U$437,"H")-COUNTIF(U263:U$437,"H"),"")</f>
        <v>158</v>
      </c>
      <c r="W262" t="str">
        <f>IF(U262="P",COUNTIF($U$3:$U$437,"P")-COUNTIF(U263:U$437,"P"),"")</f>
        <v/>
      </c>
      <c r="X262" t="str">
        <f t="shared" si="14"/>
        <v>Yan Gomes</v>
      </c>
    </row>
    <row r="263" spans="2:24" x14ac:dyDescent="0.2">
      <c r="B263" t="s">
        <v>439</v>
      </c>
      <c r="C263" t="s">
        <v>810</v>
      </c>
      <c r="D263" t="s">
        <v>111</v>
      </c>
      <c r="E263" t="s">
        <v>111</v>
      </c>
      <c r="F263">
        <v>1</v>
      </c>
      <c r="M263">
        <v>164</v>
      </c>
      <c r="N263">
        <v>8</v>
      </c>
      <c r="O263">
        <v>0</v>
      </c>
      <c r="P263">
        <v>4.28</v>
      </c>
      <c r="Q263">
        <v>1.34</v>
      </c>
      <c r="R263">
        <v>145</v>
      </c>
      <c r="T263">
        <f t="shared" si="12"/>
        <v>0</v>
      </c>
      <c r="U263" t="str">
        <f t="shared" si="13"/>
        <v>P</v>
      </c>
      <c r="V263" t="str">
        <f>IF(U263="H",COUNTIF($U$3:$U$437,"H")-COUNTIF(U264:U$437,"H"),"")</f>
        <v/>
      </c>
      <c r="W263">
        <f>IF(U263="P",COUNTIF($U$3:$U$437,"P")-COUNTIF(U264:U$437,"P"),"")</f>
        <v>103</v>
      </c>
      <c r="X263" t="str">
        <f t="shared" si="14"/>
        <v>Carlos Rodon</v>
      </c>
    </row>
    <row r="264" spans="2:24" x14ac:dyDescent="0.2">
      <c r="B264" t="s">
        <v>352</v>
      </c>
      <c r="C264" t="s">
        <v>7</v>
      </c>
      <c r="D264" t="s">
        <v>111</v>
      </c>
      <c r="E264" t="s">
        <v>111</v>
      </c>
      <c r="F264">
        <v>1</v>
      </c>
      <c r="M264">
        <v>134</v>
      </c>
      <c r="N264">
        <v>7</v>
      </c>
      <c r="O264">
        <v>0</v>
      </c>
      <c r="P264">
        <v>3.69</v>
      </c>
      <c r="Q264">
        <v>1.22</v>
      </c>
      <c r="R264">
        <v>127</v>
      </c>
      <c r="T264">
        <f t="shared" si="12"/>
        <v>0</v>
      </c>
      <c r="U264" t="str">
        <f t="shared" si="13"/>
        <v>P</v>
      </c>
      <c r="V264" t="str">
        <f>IF(U264="H",COUNTIF($U$3:$U$437,"H")-COUNTIF(U265:U$437,"H"),"")</f>
        <v/>
      </c>
      <c r="W264">
        <f>IF(U264="P",COUNTIF($U$3:$U$437,"P")-COUNTIF(U265:U$437,"P"),"")</f>
        <v>104</v>
      </c>
      <c r="X264" t="str">
        <f t="shared" si="14"/>
        <v>Matt Shoemaker</v>
      </c>
    </row>
    <row r="265" spans="2:24" x14ac:dyDescent="0.2">
      <c r="B265" t="s">
        <v>356</v>
      </c>
      <c r="C265" t="s">
        <v>134</v>
      </c>
      <c r="D265" t="s">
        <v>111</v>
      </c>
      <c r="E265" t="s">
        <v>111</v>
      </c>
      <c r="F265">
        <v>1</v>
      </c>
      <c r="M265">
        <v>109</v>
      </c>
      <c r="N265">
        <v>8</v>
      </c>
      <c r="O265">
        <v>0</v>
      </c>
      <c r="P265">
        <v>3.12</v>
      </c>
      <c r="Q265">
        <v>1.1200000000000001</v>
      </c>
      <c r="R265">
        <v>123</v>
      </c>
      <c r="T265">
        <f t="shared" si="12"/>
        <v>0</v>
      </c>
      <c r="U265" t="str">
        <f t="shared" si="13"/>
        <v>P</v>
      </c>
      <c r="V265" t="str">
        <f>IF(U265="H",COUNTIF($U$3:$U$437,"H")-COUNTIF(U266:U$437,"H"),"")</f>
        <v/>
      </c>
      <c r="W265">
        <f>IF(U265="P",COUNTIF($U$3:$U$437,"P")-COUNTIF(U266:U$437,"P"),"")</f>
        <v>105</v>
      </c>
      <c r="X265" t="str">
        <f t="shared" si="14"/>
        <v>Collin McHugh</v>
      </c>
    </row>
    <row r="266" spans="2:24" x14ac:dyDescent="0.2">
      <c r="B266" t="s">
        <v>227</v>
      </c>
      <c r="C266" t="s">
        <v>132</v>
      </c>
      <c r="D266" t="s">
        <v>111</v>
      </c>
      <c r="E266" t="s">
        <v>111</v>
      </c>
      <c r="F266">
        <v>1</v>
      </c>
      <c r="M266">
        <v>162</v>
      </c>
      <c r="N266">
        <v>11</v>
      </c>
      <c r="O266">
        <v>0</v>
      </c>
      <c r="P266">
        <v>3.71</v>
      </c>
      <c r="Q266">
        <v>1.26</v>
      </c>
      <c r="R266">
        <v>148</v>
      </c>
      <c r="T266">
        <f t="shared" si="12"/>
        <v>0</v>
      </c>
      <c r="U266" t="str">
        <f t="shared" si="13"/>
        <v>P</v>
      </c>
      <c r="V266" t="str">
        <f>IF(U266="H",COUNTIF($U$3:$U$437,"H")-COUNTIF(U267:U$437,"H"),"")</f>
        <v/>
      </c>
      <c r="W266">
        <f>IF(U266="P",COUNTIF($U$3:$U$437,"P")-COUNTIF(U267:U$437,"P"),"")</f>
        <v>106</v>
      </c>
      <c r="X266" t="str">
        <f t="shared" si="14"/>
        <v>Michael Wacha</v>
      </c>
    </row>
    <row r="267" spans="2:24" x14ac:dyDescent="0.2">
      <c r="B267" t="s">
        <v>414</v>
      </c>
      <c r="C267" t="s">
        <v>136</v>
      </c>
      <c r="D267" t="s">
        <v>111</v>
      </c>
      <c r="E267" t="s">
        <v>111</v>
      </c>
      <c r="F267">
        <v>1</v>
      </c>
      <c r="M267">
        <v>192</v>
      </c>
      <c r="N267">
        <v>12</v>
      </c>
      <c r="O267">
        <v>0</v>
      </c>
      <c r="P267">
        <v>3.88</v>
      </c>
      <c r="Q267">
        <v>1.29</v>
      </c>
      <c r="R267">
        <v>170</v>
      </c>
      <c r="T267">
        <f t="shared" si="12"/>
        <v>0</v>
      </c>
      <c r="U267" t="str">
        <f t="shared" si="13"/>
        <v>P</v>
      </c>
      <c r="V267" t="str">
        <f>IF(U267="H",COUNTIF($U$3:$U$437,"H")-COUNTIF(U268:U$437,"H"),"")</f>
        <v/>
      </c>
      <c r="W267">
        <f>IF(U267="P",COUNTIF($U$3:$U$437,"P")-COUNTIF(U268:U$437,"P"),"")</f>
        <v>107</v>
      </c>
      <c r="X267" t="str">
        <f t="shared" si="14"/>
        <v>Kyle Gibson</v>
      </c>
    </row>
    <row r="268" spans="2:24" x14ac:dyDescent="0.2">
      <c r="B268" t="s">
        <v>506</v>
      </c>
      <c r="C268" t="s">
        <v>716</v>
      </c>
      <c r="D268" t="s">
        <v>9</v>
      </c>
      <c r="E268" t="s">
        <v>9</v>
      </c>
      <c r="F268">
        <v>1</v>
      </c>
      <c r="M268">
        <v>62</v>
      </c>
      <c r="N268">
        <v>5</v>
      </c>
      <c r="O268">
        <v>12</v>
      </c>
      <c r="P268">
        <v>3.39</v>
      </c>
      <c r="Q268">
        <v>1.1399999999999999</v>
      </c>
      <c r="R268">
        <v>60</v>
      </c>
      <c r="T268">
        <f t="shared" si="12"/>
        <v>0</v>
      </c>
      <c r="U268" t="str">
        <f t="shared" si="13"/>
        <v>P</v>
      </c>
      <c r="V268" t="str">
        <f>IF(U268="H",COUNTIF($U$3:$U$437,"H")-COUNTIF(U269:U$437,"H"),"")</f>
        <v/>
      </c>
      <c r="W268">
        <f>IF(U268="P",COUNTIF($U$3:$U$437,"P")-COUNTIF(U269:U$437,"P"),"")</f>
        <v>108</v>
      </c>
      <c r="X268" t="str">
        <f t="shared" si="14"/>
        <v>Pedro Strop</v>
      </c>
    </row>
    <row r="269" spans="2:24" x14ac:dyDescent="0.2">
      <c r="B269" t="s">
        <v>430</v>
      </c>
      <c r="C269" t="s">
        <v>123</v>
      </c>
      <c r="D269" t="s">
        <v>110</v>
      </c>
      <c r="E269" t="s">
        <v>110</v>
      </c>
      <c r="F269">
        <v>1</v>
      </c>
      <c r="G269">
        <v>570</v>
      </c>
      <c r="H269">
        <v>71</v>
      </c>
      <c r="I269">
        <v>13</v>
      </c>
      <c r="J269">
        <v>67</v>
      </c>
      <c r="K269">
        <v>12</v>
      </c>
      <c r="L269">
        <v>0.28699999999999998</v>
      </c>
      <c r="T269">
        <f t="shared" si="12"/>
        <v>0</v>
      </c>
      <c r="U269" t="str">
        <f t="shared" si="13"/>
        <v>H</v>
      </c>
      <c r="V269">
        <f>IF(U269="H",COUNTIF($U$3:$U$437,"H")-COUNTIF(U270:U$437,"H"),"")</f>
        <v>159</v>
      </c>
      <c r="W269" t="str">
        <f>IF(U269="P",COUNTIF($U$3:$U$437,"P")-COUNTIF(U270:U$437,"P"),"")</f>
        <v/>
      </c>
      <c r="X269" t="str">
        <f t="shared" si="14"/>
        <v>Andrelton Simmons</v>
      </c>
    </row>
    <row r="270" spans="2:24" x14ac:dyDescent="0.2">
      <c r="B270" t="s">
        <v>664</v>
      </c>
      <c r="C270" t="s">
        <v>123</v>
      </c>
      <c r="D270" t="s">
        <v>111</v>
      </c>
      <c r="E270" t="s">
        <v>111</v>
      </c>
      <c r="F270">
        <v>1</v>
      </c>
      <c r="M270">
        <v>124</v>
      </c>
      <c r="N270">
        <v>7</v>
      </c>
      <c r="O270">
        <v>0</v>
      </c>
      <c r="P270">
        <v>4.0199999999999996</v>
      </c>
      <c r="Q270">
        <v>1.23</v>
      </c>
      <c r="R270">
        <v>117</v>
      </c>
      <c r="T270">
        <f t="shared" si="12"/>
        <v>0</v>
      </c>
      <c r="U270" t="str">
        <f t="shared" si="13"/>
        <v>P</v>
      </c>
      <c r="V270" t="str">
        <f>IF(U270="H",COUNTIF($U$3:$U$437,"H")-COUNTIF(U271:U$437,"H"),"")</f>
        <v/>
      </c>
      <c r="W270">
        <f>IF(U270="P",COUNTIF($U$3:$U$437,"P")-COUNTIF(U271:U$437,"P"),"")</f>
        <v>109</v>
      </c>
      <c r="X270" t="str">
        <f t="shared" si="14"/>
        <v>Trevor Cahill</v>
      </c>
    </row>
    <row r="271" spans="2:24" x14ac:dyDescent="0.2">
      <c r="B271" t="s">
        <v>2371</v>
      </c>
      <c r="C271" t="s">
        <v>135</v>
      </c>
      <c r="D271" t="s">
        <v>9</v>
      </c>
      <c r="E271" t="s">
        <v>9</v>
      </c>
      <c r="F271">
        <v>1</v>
      </c>
      <c r="M271">
        <v>56</v>
      </c>
      <c r="N271">
        <v>5</v>
      </c>
      <c r="O271">
        <v>11</v>
      </c>
      <c r="P271">
        <v>3.41</v>
      </c>
      <c r="Q271">
        <v>1.23</v>
      </c>
      <c r="R271">
        <v>70</v>
      </c>
      <c r="T271">
        <f t="shared" si="12"/>
        <v>0</v>
      </c>
      <c r="U271" t="str">
        <f t="shared" si="13"/>
        <v>P</v>
      </c>
      <c r="V271" t="str">
        <f>IF(U271="H",COUNTIF($U$3:$U$437,"H")-COUNTIF(U272:U$437,"H"),"")</f>
        <v/>
      </c>
      <c r="W271">
        <f>IF(U271="P",COUNTIF($U$3:$U$437,"P")-COUNTIF(U272:U$437,"P"),"")</f>
        <v>110</v>
      </c>
      <c r="X271" t="str">
        <f t="shared" si="14"/>
        <v>A.J. Minter</v>
      </c>
    </row>
    <row r="272" spans="2:24" x14ac:dyDescent="0.2">
      <c r="B272" t="s">
        <v>2243</v>
      </c>
      <c r="C272" t="s">
        <v>117</v>
      </c>
      <c r="D272" t="s">
        <v>1025</v>
      </c>
      <c r="E272" t="s">
        <v>1025</v>
      </c>
      <c r="F272">
        <v>1</v>
      </c>
      <c r="G272">
        <v>489</v>
      </c>
      <c r="H272">
        <v>58</v>
      </c>
      <c r="I272">
        <v>17</v>
      </c>
      <c r="J272">
        <v>64</v>
      </c>
      <c r="K272">
        <v>3</v>
      </c>
      <c r="L272">
        <v>0.247</v>
      </c>
      <c r="T272">
        <f t="shared" si="12"/>
        <v>0</v>
      </c>
      <c r="U272" t="str">
        <f t="shared" si="13"/>
        <v>H</v>
      </c>
      <c r="V272">
        <f>IF(U272="H",COUNTIF($U$3:$U$437,"H")-COUNTIF(U273:U$437,"H"),"")</f>
        <v>160</v>
      </c>
      <c r="W272" t="str">
        <f>IF(U272="P",COUNTIF($U$3:$U$437,"P")-COUNTIF(U273:U$437,"P"),"")</f>
        <v/>
      </c>
      <c r="X272" t="str">
        <f t="shared" si="14"/>
        <v>Tim Beckham</v>
      </c>
    </row>
    <row r="273" spans="2:24" x14ac:dyDescent="0.2">
      <c r="B273" t="s">
        <v>346</v>
      </c>
      <c r="C273" t="s">
        <v>115</v>
      </c>
      <c r="D273" t="s">
        <v>111</v>
      </c>
      <c r="E273" t="s">
        <v>111</v>
      </c>
      <c r="F273">
        <v>1</v>
      </c>
      <c r="M273">
        <v>162</v>
      </c>
      <c r="N273">
        <v>8</v>
      </c>
      <c r="O273">
        <v>0</v>
      </c>
      <c r="P273">
        <v>4.04</v>
      </c>
      <c r="Q273">
        <v>1.28</v>
      </c>
      <c r="R273">
        <v>134</v>
      </c>
      <c r="T273">
        <f t="shared" si="12"/>
        <v>0</v>
      </c>
      <c r="U273" t="str">
        <f t="shared" si="13"/>
        <v>P</v>
      </c>
      <c r="V273" t="str">
        <f>IF(U273="H",COUNTIF($U$3:$U$437,"H")-COUNTIF(U274:U$437,"H"),"")</f>
        <v/>
      </c>
      <c r="W273">
        <f>IF(U273="P",COUNTIF($U$3:$U$437,"P")-COUNTIF(U274:U$437,"P"),"")</f>
        <v>111</v>
      </c>
      <c r="X273" t="str">
        <f t="shared" si="14"/>
        <v>Tyson Ross</v>
      </c>
    </row>
    <row r="274" spans="2:24" x14ac:dyDescent="0.2">
      <c r="B274" t="s">
        <v>302</v>
      </c>
      <c r="C274" t="s">
        <v>719</v>
      </c>
      <c r="D274" t="s">
        <v>110</v>
      </c>
      <c r="E274" t="s">
        <v>110</v>
      </c>
      <c r="F274">
        <v>1</v>
      </c>
      <c r="G274">
        <v>289</v>
      </c>
      <c r="H274">
        <v>36</v>
      </c>
      <c r="I274">
        <v>13</v>
      </c>
      <c r="J274">
        <v>42</v>
      </c>
      <c r="K274">
        <v>5</v>
      </c>
      <c r="L274">
        <v>0.27700000000000002</v>
      </c>
      <c r="T274">
        <f t="shared" si="12"/>
        <v>0</v>
      </c>
      <c r="U274" t="str">
        <f t="shared" si="13"/>
        <v>H</v>
      </c>
      <c r="V274">
        <f>IF(U274="H",COUNTIF($U$3:$U$437,"H")-COUNTIF(U275:U$437,"H"),"")</f>
        <v>161</v>
      </c>
      <c r="W274" t="str">
        <f>IF(U274="P",COUNTIF($U$3:$U$437,"P")-COUNTIF(U275:U$437,"P"),"")</f>
        <v/>
      </c>
      <c r="X274" t="str">
        <f t="shared" si="14"/>
        <v>Didi Gregorius</v>
      </c>
    </row>
    <row r="275" spans="2:24" x14ac:dyDescent="0.2">
      <c r="B275" t="s">
        <v>963</v>
      </c>
      <c r="C275" t="s">
        <v>715</v>
      </c>
      <c r="D275" t="s">
        <v>111</v>
      </c>
      <c r="E275" t="s">
        <v>111</v>
      </c>
      <c r="F275">
        <v>0</v>
      </c>
      <c r="M275">
        <v>109</v>
      </c>
      <c r="N275">
        <v>10</v>
      </c>
      <c r="O275">
        <v>0</v>
      </c>
      <c r="P275">
        <v>3.51</v>
      </c>
      <c r="Q275">
        <v>1.21</v>
      </c>
      <c r="R275">
        <v>119</v>
      </c>
      <c r="T275">
        <f t="shared" si="12"/>
        <v>0</v>
      </c>
      <c r="U275" t="str">
        <f t="shared" si="13"/>
        <v>P</v>
      </c>
      <c r="V275" t="str">
        <f>IF(U275="H",COUNTIF($U$3:$U$437,"H")-COUNTIF(U276:U$437,"H"),"")</f>
        <v/>
      </c>
      <c r="W275">
        <f>IF(U275="P",COUNTIF($U$3:$U$437,"P")-COUNTIF(U276:U$437,"P"),"")</f>
        <v>112</v>
      </c>
      <c r="X275" t="str">
        <f t="shared" si="14"/>
        <v>Ross Stripling</v>
      </c>
    </row>
    <row r="276" spans="2:24" x14ac:dyDescent="0.2">
      <c r="B276" t="s">
        <v>363</v>
      </c>
      <c r="C276" t="s">
        <v>715</v>
      </c>
      <c r="D276" t="s">
        <v>114</v>
      </c>
      <c r="E276" t="s">
        <v>114</v>
      </c>
      <c r="F276">
        <v>0</v>
      </c>
      <c r="G276">
        <v>354</v>
      </c>
      <c r="H276">
        <v>48</v>
      </c>
      <c r="I276">
        <v>22</v>
      </c>
      <c r="J276">
        <v>51</v>
      </c>
      <c r="K276">
        <v>3</v>
      </c>
      <c r="L276">
        <v>0.24399999999999999</v>
      </c>
      <c r="T276">
        <f t="shared" si="12"/>
        <v>0</v>
      </c>
      <c r="U276" t="str">
        <f t="shared" si="13"/>
        <v>H</v>
      </c>
      <c r="V276">
        <f>IF(U276="H",COUNTIF($U$3:$U$437,"H")-COUNTIF(U277:U$437,"H"),"")</f>
        <v>162</v>
      </c>
      <c r="W276" t="str">
        <f>IF(U276="P",COUNTIF($U$3:$U$437,"P")-COUNTIF(U277:U$437,"P"),"")</f>
        <v/>
      </c>
      <c r="X276" t="str">
        <f t="shared" si="14"/>
        <v>Joc Pederson</v>
      </c>
    </row>
    <row r="277" spans="2:24" x14ac:dyDescent="0.2">
      <c r="B277" t="s">
        <v>559</v>
      </c>
      <c r="C277" t="s">
        <v>136</v>
      </c>
      <c r="D277" t="s">
        <v>9</v>
      </c>
      <c r="E277" t="s">
        <v>9</v>
      </c>
      <c r="F277">
        <v>0</v>
      </c>
      <c r="M277">
        <v>67</v>
      </c>
      <c r="N277">
        <v>4</v>
      </c>
      <c r="O277">
        <v>9</v>
      </c>
      <c r="P277">
        <v>3.07</v>
      </c>
      <c r="Q277">
        <v>1.08</v>
      </c>
      <c r="R277">
        <v>75</v>
      </c>
      <c r="T277">
        <f t="shared" si="12"/>
        <v>0</v>
      </c>
      <c r="U277" t="str">
        <f t="shared" si="13"/>
        <v>P</v>
      </c>
      <c r="V277" t="str">
        <f>IF(U277="H",COUNTIF($U$3:$U$437,"H")-COUNTIF(U278:U$437,"H"),"")</f>
        <v/>
      </c>
      <c r="W277">
        <f>IF(U277="P",COUNTIF($U$3:$U$437,"P")-COUNTIF(U278:U$437,"P"),"")</f>
        <v>113</v>
      </c>
      <c r="X277" t="str">
        <f t="shared" si="14"/>
        <v>Trevor May</v>
      </c>
    </row>
    <row r="278" spans="2:24" x14ac:dyDescent="0.2">
      <c r="B278" t="s">
        <v>245</v>
      </c>
      <c r="C278" t="s">
        <v>138</v>
      </c>
      <c r="D278" t="s">
        <v>9</v>
      </c>
      <c r="E278" t="s">
        <v>9</v>
      </c>
      <c r="F278">
        <v>0</v>
      </c>
      <c r="M278">
        <v>54</v>
      </c>
      <c r="N278">
        <v>2</v>
      </c>
      <c r="O278">
        <v>18</v>
      </c>
      <c r="P278">
        <v>4.04</v>
      </c>
      <c r="Q278">
        <v>1.23</v>
      </c>
      <c r="R278">
        <v>58</v>
      </c>
      <c r="T278">
        <f t="shared" si="12"/>
        <v>0</v>
      </c>
      <c r="U278" t="str">
        <f t="shared" si="13"/>
        <v>P</v>
      </c>
      <c r="V278" t="str">
        <f>IF(U278="H",COUNTIF($U$3:$U$437,"H")-COUNTIF(U279:U$437,"H"),"")</f>
        <v/>
      </c>
      <c r="W278">
        <f>IF(U278="P",COUNTIF($U$3:$U$437,"P")-COUNTIF(U279:U$437,"P"),"")</f>
        <v>114</v>
      </c>
      <c r="X278" t="str">
        <f t="shared" si="14"/>
        <v>Sergio Romo</v>
      </c>
    </row>
    <row r="279" spans="2:24" x14ac:dyDescent="0.2">
      <c r="B279" t="s">
        <v>2358</v>
      </c>
      <c r="C279" t="s">
        <v>138</v>
      </c>
      <c r="D279" t="s">
        <v>9</v>
      </c>
      <c r="E279" t="s">
        <v>9</v>
      </c>
      <c r="F279">
        <v>0</v>
      </c>
      <c r="M279">
        <v>65</v>
      </c>
      <c r="N279">
        <v>3</v>
      </c>
      <c r="O279">
        <v>12</v>
      </c>
      <c r="P279">
        <v>3.74</v>
      </c>
      <c r="Q279">
        <v>1.24</v>
      </c>
      <c r="R279">
        <v>71</v>
      </c>
      <c r="T279">
        <f t="shared" si="12"/>
        <v>0</v>
      </c>
      <c r="U279" t="str">
        <f t="shared" si="13"/>
        <v>P</v>
      </c>
      <c r="V279" t="str">
        <f>IF(U279="H",COUNTIF($U$3:$U$437,"H")-COUNTIF(U280:U$437,"H"),"")</f>
        <v/>
      </c>
      <c r="W279">
        <f>IF(U279="P",COUNTIF($U$3:$U$437,"P")-COUNTIF(U280:U$437,"P"),"")</f>
        <v>115</v>
      </c>
      <c r="X279" t="str">
        <f t="shared" si="14"/>
        <v>Drew Steckenrider</v>
      </c>
    </row>
    <row r="280" spans="2:24" x14ac:dyDescent="0.2">
      <c r="B280" t="s">
        <v>374</v>
      </c>
      <c r="C280" t="s">
        <v>113</v>
      </c>
      <c r="D280" t="s">
        <v>111</v>
      </c>
      <c r="E280" t="s">
        <v>111</v>
      </c>
      <c r="F280">
        <v>0</v>
      </c>
      <c r="M280">
        <v>119</v>
      </c>
      <c r="N280">
        <v>7</v>
      </c>
      <c r="O280">
        <v>0</v>
      </c>
      <c r="P280">
        <v>4.08</v>
      </c>
      <c r="Q280">
        <v>1.3</v>
      </c>
      <c r="R280">
        <v>127</v>
      </c>
      <c r="T280">
        <f t="shared" si="12"/>
        <v>0</v>
      </c>
      <c r="U280" t="str">
        <f t="shared" si="13"/>
        <v>P</v>
      </c>
      <c r="V280" t="str">
        <f>IF(U280="H",COUNTIF($U$3:$U$437,"H")-COUNTIF(U281:U$437,"H"),"")</f>
        <v/>
      </c>
      <c r="W280">
        <f>IF(U280="P",COUNTIF($U$3:$U$437,"P")-COUNTIF(U281:U$437,"P"),"")</f>
        <v>116</v>
      </c>
      <c r="X280" t="str">
        <f t="shared" si="14"/>
        <v>Jimmy Nelson</v>
      </c>
    </row>
    <row r="281" spans="2:24" x14ac:dyDescent="0.2">
      <c r="B281" t="s">
        <v>411</v>
      </c>
      <c r="C281" t="s">
        <v>810</v>
      </c>
      <c r="D281" t="s">
        <v>9</v>
      </c>
      <c r="E281" t="s">
        <v>9</v>
      </c>
      <c r="F281">
        <v>0</v>
      </c>
      <c r="M281">
        <v>60</v>
      </c>
      <c r="N281">
        <v>2</v>
      </c>
      <c r="O281">
        <v>9</v>
      </c>
      <c r="P281">
        <v>3.31</v>
      </c>
      <c r="Q281">
        <v>1.22</v>
      </c>
      <c r="R281">
        <v>64</v>
      </c>
      <c r="T281">
        <f t="shared" si="12"/>
        <v>0</v>
      </c>
      <c r="U281" t="str">
        <f t="shared" si="13"/>
        <v>P</v>
      </c>
      <c r="V281" t="str">
        <f>IF(U281="H",COUNTIF($U$3:$U$437,"H")-COUNTIF(U282:U$437,"H"),"")</f>
        <v/>
      </c>
      <c r="W281">
        <f>IF(U281="P",COUNTIF($U$3:$U$437,"P")-COUNTIF(U282:U$437,"P"),"")</f>
        <v>117</v>
      </c>
      <c r="X281" t="str">
        <f t="shared" si="14"/>
        <v>Alex Colome</v>
      </c>
    </row>
    <row r="282" spans="2:24" x14ac:dyDescent="0.2">
      <c r="B282" t="s">
        <v>233</v>
      </c>
      <c r="C282" t="s">
        <v>131</v>
      </c>
      <c r="D282" t="s">
        <v>111</v>
      </c>
      <c r="E282" t="s">
        <v>111</v>
      </c>
      <c r="F282">
        <v>0</v>
      </c>
      <c r="M282">
        <v>87</v>
      </c>
      <c r="N282">
        <v>5</v>
      </c>
      <c r="O282">
        <v>0</v>
      </c>
      <c r="P282">
        <v>3.78</v>
      </c>
      <c r="Q282">
        <v>1.31</v>
      </c>
      <c r="R282">
        <v>111</v>
      </c>
      <c r="T282">
        <f t="shared" si="12"/>
        <v>0</v>
      </c>
      <c r="U282" t="str">
        <f t="shared" si="13"/>
        <v>P</v>
      </c>
      <c r="V282" t="str">
        <f>IF(U282="H",COUNTIF($U$3:$U$437,"H")-COUNTIF(U283:U$437,"H"),"")</f>
        <v/>
      </c>
      <c r="W282">
        <f>IF(U282="P",COUNTIF($U$3:$U$437,"P")-COUNTIF(U283:U$437,"P"),"")</f>
        <v>118</v>
      </c>
      <c r="X282" t="str">
        <f t="shared" si="14"/>
        <v>Danny Salazar</v>
      </c>
    </row>
    <row r="283" spans="2:24" x14ac:dyDescent="0.2">
      <c r="B283" t="s">
        <v>623</v>
      </c>
      <c r="C283" t="s">
        <v>137</v>
      </c>
      <c r="D283" t="s">
        <v>9</v>
      </c>
      <c r="E283" t="s">
        <v>9</v>
      </c>
      <c r="F283">
        <v>0</v>
      </c>
      <c r="M283">
        <v>61</v>
      </c>
      <c r="N283">
        <v>5</v>
      </c>
      <c r="O283">
        <v>9</v>
      </c>
      <c r="P283">
        <v>3.18</v>
      </c>
      <c r="Q283">
        <v>1.21</v>
      </c>
      <c r="R283">
        <v>91</v>
      </c>
      <c r="T283">
        <f t="shared" si="12"/>
        <v>0</v>
      </c>
      <c r="U283" t="str">
        <f t="shared" si="13"/>
        <v>P</v>
      </c>
      <c r="V283" t="str">
        <f>IF(U283="H",COUNTIF($U$3:$U$437,"H")-COUNTIF(U284:U$437,"H"),"")</f>
        <v/>
      </c>
      <c r="W283">
        <f>IF(U283="P",COUNTIF($U$3:$U$437,"P")-COUNTIF(U284:U$437,"P"),"")</f>
        <v>119</v>
      </c>
      <c r="X283" t="str">
        <f t="shared" si="14"/>
        <v>Matt Barnes</v>
      </c>
    </row>
    <row r="284" spans="2:24" x14ac:dyDescent="0.2">
      <c r="B284" t="s">
        <v>3435</v>
      </c>
      <c r="C284" t="s">
        <v>714</v>
      </c>
      <c r="D284" t="s">
        <v>9</v>
      </c>
      <c r="E284" t="s">
        <v>9</v>
      </c>
      <c r="F284">
        <v>0</v>
      </c>
      <c r="M284">
        <v>61</v>
      </c>
      <c r="N284">
        <v>3</v>
      </c>
      <c r="O284">
        <v>8</v>
      </c>
      <c r="P284">
        <v>2.98</v>
      </c>
      <c r="Q284">
        <v>1.19</v>
      </c>
      <c r="R284">
        <v>81</v>
      </c>
      <c r="T284">
        <f t="shared" si="12"/>
        <v>0</v>
      </c>
      <c r="U284" t="str">
        <f t="shared" si="13"/>
        <v>P</v>
      </c>
      <c r="V284" t="str">
        <f>IF(U284="H",COUNTIF($U$3:$U$437,"H")-COUNTIF(U285:U$437,"H"),"")</f>
        <v/>
      </c>
      <c r="W284">
        <f>IF(U284="P",COUNTIF($U$3:$U$437,"P")-COUNTIF(U285:U$437,"P"),"")</f>
        <v>120</v>
      </c>
      <c r="X284" t="str">
        <f t="shared" si="14"/>
        <v>Trevor Rosenthal</v>
      </c>
    </row>
    <row r="285" spans="2:24" x14ac:dyDescent="0.2">
      <c r="B285" t="s">
        <v>2509</v>
      </c>
      <c r="C285" t="s">
        <v>135</v>
      </c>
      <c r="D285" t="s">
        <v>111</v>
      </c>
      <c r="E285" t="s">
        <v>111</v>
      </c>
      <c r="F285">
        <v>0</v>
      </c>
      <c r="M285">
        <v>97</v>
      </c>
      <c r="N285">
        <v>8</v>
      </c>
      <c r="O285">
        <v>0</v>
      </c>
      <c r="P285">
        <v>3.97</v>
      </c>
      <c r="Q285">
        <v>1.36</v>
      </c>
      <c r="R285">
        <v>108</v>
      </c>
      <c r="T285">
        <f t="shared" si="12"/>
        <v>0</v>
      </c>
      <c r="U285" t="str">
        <f t="shared" si="13"/>
        <v>P</v>
      </c>
      <c r="V285" t="str">
        <f>IF(U285="H",COUNTIF($U$3:$U$437,"H")-COUNTIF(U286:U$437,"H"),"")</f>
        <v/>
      </c>
      <c r="W285">
        <f>IF(U285="P",COUNTIF($U$3:$U$437,"P")-COUNTIF(U286:U$437,"P"),"")</f>
        <v>121</v>
      </c>
      <c r="X285" t="str">
        <f t="shared" si="14"/>
        <v>Touki Toussaint</v>
      </c>
    </row>
    <row r="286" spans="2:24" x14ac:dyDescent="0.2">
      <c r="B286" t="s">
        <v>2492</v>
      </c>
      <c r="C286" t="s">
        <v>139</v>
      </c>
      <c r="D286" t="s">
        <v>9</v>
      </c>
      <c r="E286" t="s">
        <v>9</v>
      </c>
      <c r="F286">
        <v>0</v>
      </c>
      <c r="M286">
        <v>64</v>
      </c>
      <c r="N286">
        <v>6</v>
      </c>
      <c r="O286">
        <v>7</v>
      </c>
      <c r="P286">
        <v>2.88</v>
      </c>
      <c r="Q286">
        <v>1.01</v>
      </c>
      <c r="R286">
        <v>79</v>
      </c>
      <c r="T286">
        <f t="shared" si="12"/>
        <v>0</v>
      </c>
      <c r="U286" t="str">
        <f t="shared" si="13"/>
        <v>P</v>
      </c>
      <c r="V286" t="str">
        <f>IF(U286="H",COUNTIF($U$3:$U$437,"H")-COUNTIF(U287:U$437,"H"),"")</f>
        <v/>
      </c>
      <c r="W286">
        <f>IF(U286="P",COUNTIF($U$3:$U$437,"P")-COUNTIF(U287:U$437,"P"),"")</f>
        <v>122</v>
      </c>
      <c r="X286" t="str">
        <f t="shared" si="14"/>
        <v>Seranthony Dominguez</v>
      </c>
    </row>
    <row r="287" spans="2:24" x14ac:dyDescent="0.2">
      <c r="B287" t="s">
        <v>782</v>
      </c>
      <c r="C287" t="s">
        <v>2</v>
      </c>
      <c r="D287" t="s">
        <v>111</v>
      </c>
      <c r="E287" t="s">
        <v>111</v>
      </c>
      <c r="F287">
        <v>0</v>
      </c>
      <c r="M287">
        <v>88</v>
      </c>
      <c r="N287">
        <v>5</v>
      </c>
      <c r="O287">
        <v>0</v>
      </c>
      <c r="P287">
        <v>3.82</v>
      </c>
      <c r="Q287">
        <v>1.32</v>
      </c>
      <c r="R287">
        <v>94</v>
      </c>
      <c r="T287">
        <f t="shared" si="12"/>
        <v>0</v>
      </c>
      <c r="U287" t="str">
        <f t="shared" si="13"/>
        <v>P</v>
      </c>
      <c r="V287" t="str">
        <f>IF(U287="H",COUNTIF($U$3:$U$437,"H")-COUNTIF(U288:U$437,"H"),"")</f>
        <v/>
      </c>
      <c r="W287">
        <f>IF(U287="P",COUNTIF($U$3:$U$437,"P")-COUNTIF(U288:U$437,"P"),"")</f>
        <v>123</v>
      </c>
      <c r="X287" t="str">
        <f t="shared" si="14"/>
        <v>Brent Honeywell</v>
      </c>
    </row>
    <row r="288" spans="2:24" x14ac:dyDescent="0.2">
      <c r="B288" t="s">
        <v>2377</v>
      </c>
      <c r="C288" t="s">
        <v>2</v>
      </c>
      <c r="D288" t="s">
        <v>9</v>
      </c>
      <c r="E288" t="s">
        <v>9</v>
      </c>
      <c r="F288">
        <v>0</v>
      </c>
      <c r="M288">
        <v>59</v>
      </c>
      <c r="N288">
        <v>4</v>
      </c>
      <c r="O288">
        <v>8</v>
      </c>
      <c r="P288">
        <v>3.09</v>
      </c>
      <c r="Q288">
        <v>1.18</v>
      </c>
      <c r="R288">
        <v>66</v>
      </c>
      <c r="T288">
        <f t="shared" si="12"/>
        <v>0</v>
      </c>
      <c r="U288" t="str">
        <f t="shared" si="13"/>
        <v>P</v>
      </c>
      <c r="V288" t="str">
        <f>IF(U288="H",COUNTIF($U$3:$U$437,"H")-COUNTIF(U289:U$437,"H"),"")</f>
        <v/>
      </c>
      <c r="W288">
        <f>IF(U288="P",COUNTIF($U$3:$U$437,"P")-COUNTIF(U289:U$437,"P"),"")</f>
        <v>124</v>
      </c>
      <c r="X288" t="str">
        <f t="shared" si="14"/>
        <v>Diego Castillo</v>
      </c>
    </row>
    <row r="289" spans="2:24" x14ac:dyDescent="0.2">
      <c r="B289" t="s">
        <v>274</v>
      </c>
      <c r="C289" t="s">
        <v>716</v>
      </c>
      <c r="D289" t="s">
        <v>9</v>
      </c>
      <c r="E289" t="s">
        <v>9</v>
      </c>
      <c r="F289">
        <v>0</v>
      </c>
      <c r="M289">
        <v>63</v>
      </c>
      <c r="N289">
        <v>5</v>
      </c>
      <c r="O289">
        <v>6</v>
      </c>
      <c r="P289">
        <v>2.77</v>
      </c>
      <c r="Q289">
        <v>1.08</v>
      </c>
      <c r="R289">
        <v>66</v>
      </c>
      <c r="T289">
        <f t="shared" si="12"/>
        <v>0</v>
      </c>
      <c r="U289" t="str">
        <f t="shared" si="13"/>
        <v>P</v>
      </c>
      <c r="V289" t="str">
        <f>IF(U289="H",COUNTIF($U$3:$U$437,"H")-COUNTIF(U290:U$437,"H"),"")</f>
        <v/>
      </c>
      <c r="W289">
        <f>IF(U289="P",COUNTIF($U$3:$U$437,"P")-COUNTIF(U290:U$437,"P"),"")</f>
        <v>125</v>
      </c>
      <c r="X289" t="str">
        <f t="shared" si="14"/>
        <v>Steve Cishek</v>
      </c>
    </row>
    <row r="290" spans="2:24" x14ac:dyDescent="0.2">
      <c r="B290" t="s">
        <v>2487</v>
      </c>
      <c r="C290" t="s">
        <v>130</v>
      </c>
      <c r="D290" t="s">
        <v>111</v>
      </c>
      <c r="E290" t="s">
        <v>111</v>
      </c>
      <c r="F290">
        <v>0</v>
      </c>
      <c r="M290">
        <v>172</v>
      </c>
      <c r="N290">
        <v>9</v>
      </c>
      <c r="O290">
        <v>0</v>
      </c>
      <c r="P290">
        <v>3.78</v>
      </c>
      <c r="Q290">
        <v>1.21</v>
      </c>
      <c r="R290">
        <v>134</v>
      </c>
      <c r="T290">
        <f t="shared" si="12"/>
        <v>0</v>
      </c>
      <c r="U290" t="str">
        <f t="shared" si="13"/>
        <v>P</v>
      </c>
      <c r="V290" t="str">
        <f>IF(U290="H",COUNTIF($U$3:$U$437,"H")-COUNTIF(U291:U$437,"H"),"")</f>
        <v/>
      </c>
      <c r="W290">
        <f>IF(U290="P",COUNTIF($U$3:$U$437,"P")-COUNTIF(U291:U$437,"P"),"")</f>
        <v>126</v>
      </c>
      <c r="X290" t="str">
        <f t="shared" si="14"/>
        <v>Dereck Rodriguez</v>
      </c>
    </row>
    <row r="291" spans="2:24" x14ac:dyDescent="0.2">
      <c r="B291" t="s">
        <v>295</v>
      </c>
      <c r="C291" t="s">
        <v>130</v>
      </c>
      <c r="D291" t="s">
        <v>9</v>
      </c>
      <c r="E291" t="s">
        <v>9</v>
      </c>
      <c r="F291">
        <v>0</v>
      </c>
      <c r="M291">
        <v>44</v>
      </c>
      <c r="N291">
        <v>3</v>
      </c>
      <c r="O291">
        <v>10</v>
      </c>
      <c r="P291">
        <v>3.08</v>
      </c>
      <c r="Q291">
        <v>1.19</v>
      </c>
      <c r="R291">
        <v>39</v>
      </c>
      <c r="T291">
        <f t="shared" si="12"/>
        <v>0</v>
      </c>
      <c r="U291" t="str">
        <f t="shared" si="13"/>
        <v>P</v>
      </c>
      <c r="V291" t="str">
        <f>IF(U291="H",COUNTIF($U$3:$U$437,"H")-COUNTIF(U292:U$437,"H"),"")</f>
        <v/>
      </c>
      <c r="W291">
        <f>IF(U291="P",COUNTIF($U$3:$U$437,"P")-COUNTIF(U292:U$437,"P"),"")</f>
        <v>127</v>
      </c>
      <c r="X291" t="str">
        <f t="shared" si="14"/>
        <v>Mark Melancon</v>
      </c>
    </row>
    <row r="292" spans="2:24" x14ac:dyDescent="0.2">
      <c r="B292" t="s">
        <v>3697</v>
      </c>
      <c r="C292" t="s">
        <v>719</v>
      </c>
      <c r="D292" t="s">
        <v>9</v>
      </c>
      <c r="E292" t="s">
        <v>9</v>
      </c>
      <c r="F292">
        <v>0</v>
      </c>
      <c r="M292">
        <v>57</v>
      </c>
      <c r="N292">
        <v>2</v>
      </c>
      <c r="O292">
        <v>6</v>
      </c>
      <c r="P292">
        <v>3.78</v>
      </c>
      <c r="Q292">
        <v>1.3</v>
      </c>
      <c r="R292">
        <v>53</v>
      </c>
      <c r="T292">
        <f t="shared" si="12"/>
        <v>0</v>
      </c>
      <c r="U292" t="str">
        <f t="shared" si="13"/>
        <v>P</v>
      </c>
      <c r="V292" t="str">
        <f>IF(U292="H",COUNTIF($U$3:$U$437,"H")-COUNTIF(U293:U$437,"H"),"")</f>
        <v/>
      </c>
      <c r="W292">
        <f>IF(U292="P",COUNTIF($U$3:$U$437,"P")-COUNTIF(U293:U$437,"P"),"")</f>
        <v>128</v>
      </c>
      <c r="X292" t="str">
        <f t="shared" si="14"/>
        <v>Zack Britton</v>
      </c>
    </row>
    <row r="293" spans="2:24" x14ac:dyDescent="0.2">
      <c r="B293" t="s">
        <v>2234</v>
      </c>
      <c r="C293" t="s">
        <v>7</v>
      </c>
      <c r="D293" t="s">
        <v>97</v>
      </c>
      <c r="E293" t="s">
        <v>97</v>
      </c>
      <c r="F293">
        <v>0</v>
      </c>
      <c r="G293">
        <v>427</v>
      </c>
      <c r="H293">
        <v>42</v>
      </c>
      <c r="I293">
        <v>14</v>
      </c>
      <c r="J293">
        <v>46</v>
      </c>
      <c r="K293">
        <v>2</v>
      </c>
      <c r="L293">
        <v>0.26100000000000001</v>
      </c>
      <c r="T293">
        <f t="shared" si="12"/>
        <v>0</v>
      </c>
      <c r="U293" t="str">
        <f t="shared" si="13"/>
        <v>H</v>
      </c>
      <c r="V293">
        <f>IF(U293="H",COUNTIF($U$3:$U$437,"H")-COUNTIF(U294:U$437,"H"),"")</f>
        <v>163</v>
      </c>
      <c r="W293" t="str">
        <f>IF(U293="P",COUNTIF($U$3:$U$437,"P")-COUNTIF(U294:U$437,"P"),"")</f>
        <v/>
      </c>
      <c r="X293" t="str">
        <f t="shared" si="14"/>
        <v>Danny Jansen</v>
      </c>
    </row>
    <row r="294" spans="2:24" x14ac:dyDescent="0.2">
      <c r="B294" t="s">
        <v>544</v>
      </c>
      <c r="C294" t="s">
        <v>8</v>
      </c>
      <c r="D294" t="s">
        <v>9</v>
      </c>
      <c r="E294" t="s">
        <v>9</v>
      </c>
      <c r="F294">
        <v>0</v>
      </c>
      <c r="M294">
        <v>60</v>
      </c>
      <c r="N294">
        <v>3</v>
      </c>
      <c r="O294">
        <v>5</v>
      </c>
      <c r="P294">
        <v>2.76</v>
      </c>
      <c r="Q294">
        <v>1.08</v>
      </c>
      <c r="R294">
        <v>71</v>
      </c>
      <c r="T294">
        <f t="shared" si="12"/>
        <v>0</v>
      </c>
      <c r="U294" t="str">
        <f t="shared" si="13"/>
        <v>P</v>
      </c>
      <c r="V294" t="str">
        <f>IF(U294="H",COUNTIF($U$3:$U$437,"H")-COUNTIF(U295:U$437,"H"),"")</f>
        <v/>
      </c>
      <c r="W294">
        <f>IF(U294="P",COUNTIF($U$3:$U$437,"P")-COUNTIF(U295:U$437,"P"),"")</f>
        <v>129</v>
      </c>
      <c r="X294" t="str">
        <f t="shared" si="14"/>
        <v>Keone Kela</v>
      </c>
    </row>
    <row r="295" spans="2:24" x14ac:dyDescent="0.2">
      <c r="B295" t="s">
        <v>933</v>
      </c>
      <c r="C295" t="s">
        <v>339</v>
      </c>
      <c r="D295" t="s">
        <v>111</v>
      </c>
      <c r="E295" t="s">
        <v>111</v>
      </c>
      <c r="F295">
        <v>0</v>
      </c>
      <c r="M295">
        <v>164</v>
      </c>
      <c r="N295">
        <v>8</v>
      </c>
      <c r="O295">
        <v>0</v>
      </c>
      <c r="P295">
        <v>4.2300000000000004</v>
      </c>
      <c r="Q295">
        <v>1.34</v>
      </c>
      <c r="R295">
        <v>154</v>
      </c>
      <c r="T295">
        <f t="shared" si="12"/>
        <v>0</v>
      </c>
      <c r="U295" t="str">
        <f t="shared" si="13"/>
        <v>P</v>
      </c>
      <c r="V295" t="str">
        <f>IF(U295="H",COUNTIF($U$3:$U$437,"H")-COUNTIF(U296:U$437,"H"),"")</f>
        <v/>
      </c>
      <c r="W295">
        <f>IF(U295="P",COUNTIF($U$3:$U$437,"P")-COUNTIF(U296:U$437,"P"),"")</f>
        <v>130</v>
      </c>
      <c r="X295" t="str">
        <f t="shared" si="14"/>
        <v>Luke Weaver</v>
      </c>
    </row>
    <row r="296" spans="2:24" x14ac:dyDescent="0.2">
      <c r="B296" t="s">
        <v>1319</v>
      </c>
      <c r="C296" t="s">
        <v>141</v>
      </c>
      <c r="D296" t="s">
        <v>6</v>
      </c>
      <c r="E296" t="s">
        <v>97</v>
      </c>
      <c r="F296">
        <v>0</v>
      </c>
      <c r="G296">
        <v>305</v>
      </c>
      <c r="H296">
        <v>28</v>
      </c>
      <c r="I296">
        <v>12</v>
      </c>
      <c r="J296">
        <v>36</v>
      </c>
      <c r="K296">
        <v>1</v>
      </c>
      <c r="L296">
        <v>0.26800000000000002</v>
      </c>
      <c r="T296">
        <f t="shared" si="12"/>
        <v>0</v>
      </c>
      <c r="U296" t="str">
        <f t="shared" si="13"/>
        <v>H</v>
      </c>
      <c r="V296">
        <f>IF(U296="H",COUNTIF($U$3:$U$437,"H")-COUNTIF(U297:U$437,"H"),"")</f>
        <v>164</v>
      </c>
      <c r="W296" t="str">
        <f>IF(U296="P",COUNTIF($U$3:$U$437,"P")-COUNTIF(U297:U$437,"P"),"")</f>
        <v/>
      </c>
      <c r="X296" t="str">
        <f t="shared" si="14"/>
        <v>Francisco Mejia</v>
      </c>
    </row>
    <row r="297" spans="2:24" x14ac:dyDescent="0.2">
      <c r="B297" t="s">
        <v>621</v>
      </c>
      <c r="C297" t="s">
        <v>117</v>
      </c>
      <c r="D297" t="s">
        <v>9</v>
      </c>
      <c r="E297" t="s">
        <v>9</v>
      </c>
      <c r="F297">
        <v>0</v>
      </c>
      <c r="M297">
        <v>58</v>
      </c>
      <c r="N297">
        <v>2</v>
      </c>
      <c r="O297">
        <v>8</v>
      </c>
      <c r="P297">
        <v>3.77</v>
      </c>
      <c r="Q297">
        <v>1.23</v>
      </c>
      <c r="R297">
        <v>61</v>
      </c>
      <c r="T297">
        <f t="shared" si="12"/>
        <v>0</v>
      </c>
      <c r="U297" t="str">
        <f t="shared" si="13"/>
        <v>P</v>
      </c>
      <c r="V297" t="str">
        <f>IF(U297="H",COUNTIF($U$3:$U$437,"H")-COUNTIF(U298:U$437,"H"),"")</f>
        <v/>
      </c>
      <c r="W297">
        <f>IF(U297="P",COUNTIF($U$3:$U$437,"P")-COUNTIF(U298:U$437,"P"),"")</f>
        <v>131</v>
      </c>
      <c r="X297" t="str">
        <f t="shared" si="14"/>
        <v>Shawn Armstrong</v>
      </c>
    </row>
    <row r="298" spans="2:24" x14ac:dyDescent="0.2">
      <c r="B298" t="s">
        <v>3436</v>
      </c>
      <c r="C298" t="s">
        <v>339</v>
      </c>
      <c r="D298" t="s">
        <v>9</v>
      </c>
      <c r="E298" t="s">
        <v>9</v>
      </c>
      <c r="F298">
        <v>-1</v>
      </c>
      <c r="M298">
        <v>61</v>
      </c>
      <c r="N298">
        <v>4</v>
      </c>
      <c r="O298">
        <v>6</v>
      </c>
      <c r="P298">
        <v>3.61</v>
      </c>
      <c r="Q298">
        <v>1.1399999999999999</v>
      </c>
      <c r="R298">
        <v>57</v>
      </c>
      <c r="T298">
        <f t="shared" si="12"/>
        <v>0</v>
      </c>
      <c r="U298" t="str">
        <f t="shared" si="13"/>
        <v>P</v>
      </c>
      <c r="V298" t="str">
        <f>IF(U298="H",COUNTIF($U$3:$U$437,"H")-COUNTIF(U299:U$437,"H"),"")</f>
        <v/>
      </c>
      <c r="W298">
        <f>IF(U298="P",COUNTIF($U$3:$U$437,"P")-COUNTIF(U299:U$437,"P"),"")</f>
        <v>132</v>
      </c>
      <c r="X298" t="str">
        <f t="shared" si="14"/>
        <v>Yoshihisa Hirano</v>
      </c>
    </row>
    <row r="299" spans="2:24" x14ac:dyDescent="0.2">
      <c r="B299" t="s">
        <v>1480</v>
      </c>
      <c r="C299" t="s">
        <v>115</v>
      </c>
      <c r="D299" t="s">
        <v>9</v>
      </c>
      <c r="E299" t="s">
        <v>9</v>
      </c>
      <c r="F299">
        <v>-1</v>
      </c>
      <c r="M299">
        <v>63</v>
      </c>
      <c r="N299">
        <v>6</v>
      </c>
      <c r="O299">
        <v>6</v>
      </c>
      <c r="P299">
        <v>3.88</v>
      </c>
      <c r="Q299">
        <v>1.24</v>
      </c>
      <c r="R299">
        <v>76</v>
      </c>
      <c r="T299">
        <f t="shared" si="12"/>
        <v>0</v>
      </c>
      <c r="U299" t="str">
        <f t="shared" si="13"/>
        <v>P</v>
      </c>
      <c r="V299" t="str">
        <f>IF(U299="H",COUNTIF($U$3:$U$437,"H")-COUNTIF(U300:U$437,"H"),"")</f>
        <v/>
      </c>
      <c r="W299">
        <f>IF(U299="P",COUNTIF($U$3:$U$437,"P")-COUNTIF(U300:U$437,"P"),"")</f>
        <v>133</v>
      </c>
      <c r="X299" t="str">
        <f t="shared" si="14"/>
        <v>Joe Jimenez</v>
      </c>
    </row>
    <row r="300" spans="2:24" x14ac:dyDescent="0.2">
      <c r="B300" t="s">
        <v>3437</v>
      </c>
      <c r="C300" t="s">
        <v>136</v>
      </c>
      <c r="D300" t="s">
        <v>111</v>
      </c>
      <c r="E300" t="s">
        <v>111</v>
      </c>
      <c r="F300">
        <v>-1</v>
      </c>
      <c r="M300">
        <v>125</v>
      </c>
      <c r="N300">
        <v>7</v>
      </c>
      <c r="O300">
        <v>0</v>
      </c>
      <c r="P300">
        <v>4.25</v>
      </c>
      <c r="Q300">
        <v>1.23</v>
      </c>
      <c r="R300">
        <v>127</v>
      </c>
      <c r="T300">
        <f t="shared" si="12"/>
        <v>0</v>
      </c>
      <c r="U300" t="str">
        <f t="shared" si="13"/>
        <v>P</v>
      </c>
      <c r="V300" t="str">
        <f>IF(U300="H",COUNTIF($U$3:$U$437,"H")-COUNTIF(U301:U$437,"H"),"")</f>
        <v/>
      </c>
      <c r="W300">
        <f>IF(U300="P",COUNTIF($U$3:$U$437,"P")-COUNTIF(U301:U$437,"P"),"")</f>
        <v>134</v>
      </c>
      <c r="X300" t="str">
        <f t="shared" si="14"/>
        <v>Michael Pineda</v>
      </c>
    </row>
    <row r="301" spans="2:24" x14ac:dyDescent="0.2">
      <c r="B301" t="s">
        <v>936</v>
      </c>
      <c r="C301" t="s">
        <v>719</v>
      </c>
      <c r="D301" t="s">
        <v>9</v>
      </c>
      <c r="E301" t="s">
        <v>9</v>
      </c>
      <c r="F301">
        <v>-1</v>
      </c>
      <c r="M301">
        <v>70</v>
      </c>
      <c r="N301">
        <v>6</v>
      </c>
      <c r="O301">
        <v>0</v>
      </c>
      <c r="P301">
        <v>2.8</v>
      </c>
      <c r="Q301">
        <v>1.01</v>
      </c>
      <c r="R301">
        <v>94</v>
      </c>
      <c r="T301">
        <f t="shared" si="12"/>
        <v>0</v>
      </c>
      <c r="U301" t="str">
        <f t="shared" si="13"/>
        <v>P</v>
      </c>
      <c r="V301" t="str">
        <f>IF(U301="H",COUNTIF($U$3:$U$437,"H")-COUNTIF(U302:U$437,"H"),"")</f>
        <v/>
      </c>
      <c r="W301">
        <f>IF(U301="P",COUNTIF($U$3:$U$437,"P")-COUNTIF(U302:U$437,"P"),"")</f>
        <v>135</v>
      </c>
      <c r="X301" t="str">
        <f t="shared" si="14"/>
        <v>Chad Green</v>
      </c>
    </row>
    <row r="302" spans="2:24" x14ac:dyDescent="0.2">
      <c r="B302" t="s">
        <v>3438</v>
      </c>
      <c r="C302" t="s">
        <v>133</v>
      </c>
      <c r="D302" t="s">
        <v>112</v>
      </c>
      <c r="E302" t="s">
        <v>112</v>
      </c>
      <c r="F302">
        <v>-1</v>
      </c>
      <c r="G302">
        <v>551</v>
      </c>
      <c r="H302">
        <v>61</v>
      </c>
      <c r="I302">
        <v>20</v>
      </c>
      <c r="J302">
        <v>75</v>
      </c>
      <c r="K302">
        <v>1</v>
      </c>
      <c r="L302">
        <v>0.248</v>
      </c>
      <c r="T302">
        <f t="shared" si="12"/>
        <v>0</v>
      </c>
      <c r="U302" t="str">
        <f t="shared" si="13"/>
        <v>H</v>
      </c>
      <c r="V302">
        <f>IF(U302="H",COUNTIF($U$3:$U$437,"H")-COUNTIF(U303:U$437,"H"),"")</f>
        <v>165</v>
      </c>
      <c r="W302" t="str">
        <f>IF(U302="P",COUNTIF($U$3:$U$437,"P")-COUNTIF(U303:U$437,"P"),"")</f>
        <v/>
      </c>
      <c r="X302" t="str">
        <f t="shared" si="14"/>
        <v>Ryan O’Hearn</v>
      </c>
    </row>
    <row r="303" spans="2:24" x14ac:dyDescent="0.2">
      <c r="B303" t="s">
        <v>546</v>
      </c>
      <c r="C303" t="s">
        <v>716</v>
      </c>
      <c r="D303" t="s">
        <v>9</v>
      </c>
      <c r="E303" t="s">
        <v>9</v>
      </c>
      <c r="F303">
        <v>-1</v>
      </c>
      <c r="M303">
        <v>64</v>
      </c>
      <c r="N303">
        <v>4</v>
      </c>
      <c r="O303">
        <v>7</v>
      </c>
      <c r="P303">
        <v>3.32</v>
      </c>
      <c r="Q303">
        <v>1.36</v>
      </c>
      <c r="R303">
        <v>63</v>
      </c>
      <c r="T303">
        <f t="shared" si="12"/>
        <v>0</v>
      </c>
      <c r="U303" t="str">
        <f t="shared" si="13"/>
        <v>P</v>
      </c>
      <c r="V303" t="str">
        <f>IF(U303="H",COUNTIF($U$3:$U$437,"H")-COUNTIF(U304:U$437,"H"),"")</f>
        <v/>
      </c>
      <c r="W303">
        <f>IF(U303="P",COUNTIF($U$3:$U$437,"P")-COUNTIF(U304:U$437,"P"),"")</f>
        <v>136</v>
      </c>
      <c r="X303" t="str">
        <f t="shared" si="14"/>
        <v>Brad Brach</v>
      </c>
    </row>
    <row r="304" spans="2:24" x14ac:dyDescent="0.2">
      <c r="B304" t="s">
        <v>217</v>
      </c>
      <c r="C304" t="s">
        <v>131</v>
      </c>
      <c r="D304" t="s">
        <v>112</v>
      </c>
      <c r="E304" t="s">
        <v>1033</v>
      </c>
      <c r="F304">
        <v>-1</v>
      </c>
      <c r="G304">
        <v>563</v>
      </c>
      <c r="H304">
        <v>74</v>
      </c>
      <c r="I304">
        <v>24</v>
      </c>
      <c r="J304">
        <v>84</v>
      </c>
      <c r="K304">
        <v>2</v>
      </c>
      <c r="L304">
        <v>0.23200000000000001</v>
      </c>
      <c r="T304">
        <f t="shared" si="12"/>
        <v>0</v>
      </c>
      <c r="U304" t="str">
        <f t="shared" si="13"/>
        <v>H</v>
      </c>
      <c r="V304">
        <f>IF(U304="H",COUNTIF($U$3:$U$437,"H")-COUNTIF(U305:U$437,"H"),"")</f>
        <v>166</v>
      </c>
      <c r="W304" t="str">
        <f>IF(U304="P",COUNTIF($U$3:$U$437,"P")-COUNTIF(U305:U$437,"P"),"")</f>
        <v/>
      </c>
      <c r="X304" t="str">
        <f t="shared" si="14"/>
        <v>Carlos Santana</v>
      </c>
    </row>
    <row r="305" spans="2:24" x14ac:dyDescent="0.2">
      <c r="B305" t="s">
        <v>794</v>
      </c>
      <c r="C305" t="s">
        <v>117</v>
      </c>
      <c r="D305" t="s">
        <v>111</v>
      </c>
      <c r="E305" t="s">
        <v>111</v>
      </c>
      <c r="F305">
        <v>-1</v>
      </c>
      <c r="M305">
        <v>102</v>
      </c>
      <c r="N305">
        <v>5</v>
      </c>
      <c r="O305">
        <v>0</v>
      </c>
      <c r="P305">
        <v>4.3899999999999997</v>
      </c>
      <c r="Q305">
        <v>1.41</v>
      </c>
      <c r="R305">
        <v>95</v>
      </c>
      <c r="T305">
        <f t="shared" si="12"/>
        <v>0</v>
      </c>
      <c r="U305" t="str">
        <f t="shared" si="13"/>
        <v>P</v>
      </c>
      <c r="V305" t="str">
        <f>IF(U305="H",COUNTIF($U$3:$U$437,"H")-COUNTIF(U306:U$437,"H"),"")</f>
        <v/>
      </c>
      <c r="W305">
        <f>IF(U305="P",COUNTIF($U$3:$U$437,"P")-COUNTIF(U306:U$437,"P"),"")</f>
        <v>137</v>
      </c>
      <c r="X305" t="str">
        <f t="shared" si="14"/>
        <v>Justus Sheffield</v>
      </c>
    </row>
    <row r="306" spans="2:24" x14ac:dyDescent="0.2">
      <c r="B306" t="s">
        <v>174</v>
      </c>
      <c r="C306" t="s">
        <v>714</v>
      </c>
      <c r="D306" t="s">
        <v>112</v>
      </c>
      <c r="E306" t="s">
        <v>112</v>
      </c>
      <c r="F306">
        <v>-1</v>
      </c>
      <c r="G306">
        <v>522</v>
      </c>
      <c r="H306">
        <v>68</v>
      </c>
      <c r="I306">
        <v>17</v>
      </c>
      <c r="J306">
        <v>75</v>
      </c>
      <c r="K306">
        <v>2</v>
      </c>
      <c r="L306">
        <v>0.26800000000000002</v>
      </c>
      <c r="T306">
        <f t="shared" si="12"/>
        <v>0</v>
      </c>
      <c r="U306" t="str">
        <f t="shared" si="13"/>
        <v>H</v>
      </c>
      <c r="V306">
        <f>IF(U306="H",COUNTIF($U$3:$U$437,"H")-COUNTIF(U307:U$437,"H"),"")</f>
        <v>167</v>
      </c>
      <c r="W306" t="str">
        <f>IF(U306="P",COUNTIF($U$3:$U$437,"P")-COUNTIF(U307:U$437,"P"),"")</f>
        <v/>
      </c>
      <c r="X306" t="str">
        <f t="shared" si="14"/>
        <v>Ryan Zimmerman</v>
      </c>
    </row>
    <row r="307" spans="2:24" x14ac:dyDescent="0.2">
      <c r="B307" t="s">
        <v>594</v>
      </c>
      <c r="C307" t="s">
        <v>715</v>
      </c>
      <c r="D307" t="s">
        <v>9</v>
      </c>
      <c r="E307" t="s">
        <v>9</v>
      </c>
      <c r="F307">
        <v>-1</v>
      </c>
      <c r="M307">
        <v>69</v>
      </c>
      <c r="N307">
        <v>6</v>
      </c>
      <c r="O307">
        <v>6</v>
      </c>
      <c r="P307">
        <v>3.66</v>
      </c>
      <c r="Q307">
        <v>1.21</v>
      </c>
      <c r="R307">
        <v>72</v>
      </c>
      <c r="T307">
        <f t="shared" si="12"/>
        <v>0</v>
      </c>
      <c r="U307" t="str">
        <f t="shared" si="13"/>
        <v>P</v>
      </c>
      <c r="V307" t="str">
        <f>IF(U307="H",COUNTIF($U$3:$U$437,"H")-COUNTIF(U308:U$437,"H"),"")</f>
        <v/>
      </c>
      <c r="W307">
        <f>IF(U307="P",COUNTIF($U$3:$U$437,"P")-COUNTIF(U308:U$437,"P"),"")</f>
        <v>138</v>
      </c>
      <c r="X307" t="str">
        <f t="shared" si="14"/>
        <v>Joe Kelly</v>
      </c>
    </row>
    <row r="308" spans="2:24" x14ac:dyDescent="0.2">
      <c r="B308" t="s">
        <v>360</v>
      </c>
      <c r="C308" t="s">
        <v>8</v>
      </c>
      <c r="D308" t="s">
        <v>114</v>
      </c>
      <c r="E308" t="s">
        <v>114</v>
      </c>
      <c r="F308">
        <v>-1</v>
      </c>
      <c r="G308">
        <v>398</v>
      </c>
      <c r="H308">
        <v>54</v>
      </c>
      <c r="I308">
        <v>17</v>
      </c>
      <c r="J308">
        <v>56</v>
      </c>
      <c r="K308">
        <v>7</v>
      </c>
      <c r="L308">
        <v>0.248</v>
      </c>
      <c r="T308">
        <f t="shared" si="12"/>
        <v>0</v>
      </c>
      <c r="U308" t="str">
        <f t="shared" si="13"/>
        <v>H</v>
      </c>
      <c r="V308">
        <f>IF(U308="H",COUNTIF($U$3:$U$437,"H")-COUNTIF(U309:U$437,"H"),"")</f>
        <v>168</v>
      </c>
      <c r="W308" t="str">
        <f>IF(U308="P",COUNTIF($U$3:$U$437,"P")-COUNTIF(U309:U$437,"P"),"")</f>
        <v/>
      </c>
      <c r="X308" t="str">
        <f t="shared" si="14"/>
        <v>Gregory Polanco</v>
      </c>
    </row>
    <row r="309" spans="2:24" x14ac:dyDescent="0.2">
      <c r="B309" t="s">
        <v>593</v>
      </c>
      <c r="C309" t="s">
        <v>134</v>
      </c>
      <c r="D309" t="s">
        <v>9</v>
      </c>
      <c r="E309" t="s">
        <v>9</v>
      </c>
      <c r="F309">
        <v>-1</v>
      </c>
      <c r="M309">
        <v>67</v>
      </c>
      <c r="N309">
        <v>5</v>
      </c>
      <c r="O309">
        <v>3</v>
      </c>
      <c r="P309">
        <v>2.78</v>
      </c>
      <c r="Q309">
        <v>1.1299999999999999</v>
      </c>
      <c r="R309">
        <v>89</v>
      </c>
      <c r="T309">
        <f t="shared" si="12"/>
        <v>0</v>
      </c>
      <c r="U309" t="str">
        <f t="shared" si="13"/>
        <v>P</v>
      </c>
      <c r="V309" t="str">
        <f>IF(U309="H",COUNTIF($U$3:$U$437,"H")-COUNTIF(U310:U$437,"H"),"")</f>
        <v/>
      </c>
      <c r="W309">
        <f>IF(U309="P",COUNTIF($U$3:$U$437,"P")-COUNTIF(U310:U$437,"P"),"")</f>
        <v>139</v>
      </c>
      <c r="X309" t="str">
        <f t="shared" si="14"/>
        <v>Ryan Pressly</v>
      </c>
    </row>
    <row r="310" spans="2:24" x14ac:dyDescent="0.2">
      <c r="B310" t="s">
        <v>2431</v>
      </c>
      <c r="C310" t="s">
        <v>113</v>
      </c>
      <c r="D310" t="s">
        <v>111</v>
      </c>
      <c r="E310" t="s">
        <v>111</v>
      </c>
      <c r="F310">
        <v>-1</v>
      </c>
      <c r="M310">
        <v>84</v>
      </c>
      <c r="N310">
        <v>5</v>
      </c>
      <c r="O310">
        <v>0</v>
      </c>
      <c r="P310">
        <v>3.34</v>
      </c>
      <c r="Q310">
        <v>1.21</v>
      </c>
      <c r="R310">
        <v>94</v>
      </c>
      <c r="T310">
        <f t="shared" si="12"/>
        <v>0</v>
      </c>
      <c r="U310" t="str">
        <f t="shared" si="13"/>
        <v>P</v>
      </c>
      <c r="V310" t="str">
        <f>IF(U310="H",COUNTIF($U$3:$U$437,"H")-COUNTIF(U311:U$437,"H"),"")</f>
        <v/>
      </c>
      <c r="W310">
        <f>IF(U310="P",COUNTIF($U$3:$U$437,"P")-COUNTIF(U311:U$437,"P"),"")</f>
        <v>140</v>
      </c>
      <c r="X310" t="str">
        <f t="shared" si="14"/>
        <v>Freddy Peralta</v>
      </c>
    </row>
    <row r="311" spans="2:24" x14ac:dyDescent="0.2">
      <c r="B311" t="s">
        <v>3405</v>
      </c>
      <c r="C311" t="s">
        <v>134</v>
      </c>
      <c r="D311" t="s">
        <v>111</v>
      </c>
      <c r="E311" t="s">
        <v>111</v>
      </c>
      <c r="F311">
        <v>-1</v>
      </c>
      <c r="M311">
        <v>82</v>
      </c>
      <c r="N311">
        <v>6</v>
      </c>
      <c r="O311">
        <v>0</v>
      </c>
      <c r="P311">
        <v>3.88</v>
      </c>
      <c r="Q311">
        <v>1.28</v>
      </c>
      <c r="R311">
        <v>105</v>
      </c>
      <c r="T311">
        <f t="shared" si="12"/>
        <v>0</v>
      </c>
      <c r="U311" t="str">
        <f t="shared" si="13"/>
        <v>P</v>
      </c>
      <c r="V311" t="str">
        <f>IF(U311="H",COUNTIF($U$3:$U$437,"H")-COUNTIF(U312:U$437,"H"),"")</f>
        <v/>
      </c>
      <c r="W311">
        <f>IF(U311="P",COUNTIF($U$3:$U$437,"P")-COUNTIF(U312:U$437,"P"),"")</f>
        <v>141</v>
      </c>
      <c r="X311" t="str">
        <f t="shared" si="14"/>
        <v>Josh James</v>
      </c>
    </row>
    <row r="312" spans="2:24" x14ac:dyDescent="0.2">
      <c r="B312" t="s">
        <v>505</v>
      </c>
      <c r="C312" t="s">
        <v>8</v>
      </c>
      <c r="D312" t="s">
        <v>112</v>
      </c>
      <c r="E312" t="s">
        <v>112</v>
      </c>
      <c r="F312">
        <v>-1</v>
      </c>
      <c r="G312">
        <v>522</v>
      </c>
      <c r="H312">
        <v>68</v>
      </c>
      <c r="I312">
        <v>17</v>
      </c>
      <c r="J312">
        <v>75</v>
      </c>
      <c r="K312">
        <v>2</v>
      </c>
      <c r="L312">
        <v>0.26800000000000002</v>
      </c>
      <c r="T312">
        <f t="shared" si="12"/>
        <v>0</v>
      </c>
      <c r="U312" t="str">
        <f t="shared" si="13"/>
        <v>H</v>
      </c>
      <c r="V312">
        <f>IF(U312="H",COUNTIF($U$3:$U$437,"H")-COUNTIF(U313:U$437,"H"),"")</f>
        <v>169</v>
      </c>
      <c r="W312" t="str">
        <f>IF(U312="P",COUNTIF($U$3:$U$437,"P")-COUNTIF(U313:U$437,"P"),"")</f>
        <v/>
      </c>
      <c r="X312" t="str">
        <f t="shared" si="14"/>
        <v>Josh Bell</v>
      </c>
    </row>
    <row r="313" spans="2:24" x14ac:dyDescent="0.2">
      <c r="B313" t="s">
        <v>453</v>
      </c>
      <c r="C313" t="s">
        <v>339</v>
      </c>
      <c r="D313" t="s">
        <v>429</v>
      </c>
      <c r="E313" t="s">
        <v>429</v>
      </c>
      <c r="F313">
        <v>-1</v>
      </c>
      <c r="G313">
        <v>564</v>
      </c>
      <c r="H313">
        <v>73</v>
      </c>
      <c r="I313">
        <v>13</v>
      </c>
      <c r="J313">
        <v>45</v>
      </c>
      <c r="K313">
        <v>8</v>
      </c>
      <c r="L313">
        <v>0.252</v>
      </c>
      <c r="T313">
        <f t="shared" si="12"/>
        <v>0</v>
      </c>
      <c r="U313" t="str">
        <f t="shared" si="13"/>
        <v>H</v>
      </c>
      <c r="V313">
        <f>IF(U313="H",COUNTIF($U$3:$U$437,"H")-COUNTIF(U314:U$437,"H"),"")</f>
        <v>170</v>
      </c>
      <c r="W313" t="str">
        <f>IF(U313="P",COUNTIF($U$3:$U$437,"P")-COUNTIF(U314:U$437,"P"),"")</f>
        <v/>
      </c>
      <c r="X313" t="str">
        <f t="shared" si="14"/>
        <v>Ketel Marte</v>
      </c>
    </row>
    <row r="314" spans="2:24" x14ac:dyDescent="0.2">
      <c r="B314" t="s">
        <v>272</v>
      </c>
      <c r="C314" t="s">
        <v>718</v>
      </c>
      <c r="D314" t="s">
        <v>118</v>
      </c>
      <c r="E314" t="s">
        <v>427</v>
      </c>
      <c r="F314">
        <v>-1</v>
      </c>
      <c r="G314">
        <v>501</v>
      </c>
      <c r="H314">
        <v>54</v>
      </c>
      <c r="I314">
        <v>16</v>
      </c>
      <c r="J314">
        <v>62</v>
      </c>
      <c r="K314">
        <v>0</v>
      </c>
      <c r="L314">
        <v>0.26400000000000001</v>
      </c>
      <c r="T314">
        <f t="shared" si="12"/>
        <v>0</v>
      </c>
      <c r="U314" t="str">
        <f t="shared" si="13"/>
        <v>H</v>
      </c>
      <c r="V314">
        <f>IF(U314="H",COUNTIF($U$3:$U$437,"H")-COUNTIF(U315:U$437,"H"),"")</f>
        <v>171</v>
      </c>
      <c r="W314" t="str">
        <f>IF(U314="P",COUNTIF($U$3:$U$437,"P")-COUNTIF(U315:U$437,"P"),"")</f>
        <v/>
      </c>
      <c r="X314" t="str">
        <f t="shared" si="14"/>
        <v>Jed Lowrie</v>
      </c>
    </row>
    <row r="315" spans="2:24" x14ac:dyDescent="0.2">
      <c r="B315" t="s">
        <v>402</v>
      </c>
      <c r="C315" t="s">
        <v>339</v>
      </c>
      <c r="D315" t="s">
        <v>112</v>
      </c>
      <c r="E315" t="s">
        <v>1035</v>
      </c>
      <c r="F315">
        <v>-1</v>
      </c>
      <c r="G315">
        <v>463</v>
      </c>
      <c r="H315">
        <v>56</v>
      </c>
      <c r="I315">
        <v>17</v>
      </c>
      <c r="J315">
        <v>62</v>
      </c>
      <c r="K315">
        <v>1</v>
      </c>
      <c r="L315">
        <v>0.27100000000000002</v>
      </c>
      <c r="T315">
        <f t="shared" si="12"/>
        <v>0</v>
      </c>
      <c r="U315" t="str">
        <f t="shared" si="13"/>
        <v>H</v>
      </c>
      <c r="V315">
        <f>IF(U315="H",COUNTIF($U$3:$U$437,"H")-COUNTIF(U316:U$437,"H"),"")</f>
        <v>172</v>
      </c>
      <c r="W315" t="str">
        <f>IF(U315="P",COUNTIF($U$3:$U$437,"P")-COUNTIF(U316:U$437,"P"),"")</f>
        <v/>
      </c>
      <c r="X315" t="str">
        <f t="shared" si="14"/>
        <v>Wilmer Flores</v>
      </c>
    </row>
    <row r="316" spans="2:24" x14ac:dyDescent="0.2">
      <c r="B316" t="s">
        <v>292</v>
      </c>
      <c r="C316" t="s">
        <v>140</v>
      </c>
      <c r="D316" t="s">
        <v>9</v>
      </c>
      <c r="E316" t="s">
        <v>9</v>
      </c>
      <c r="F316">
        <v>-1</v>
      </c>
      <c r="M316">
        <v>62</v>
      </c>
      <c r="N316">
        <v>5</v>
      </c>
      <c r="O316">
        <v>6</v>
      </c>
      <c r="P316">
        <v>3.05</v>
      </c>
      <c r="Q316">
        <v>1.0900000000000001</v>
      </c>
      <c r="R316">
        <v>73</v>
      </c>
      <c r="T316">
        <f t="shared" si="12"/>
        <v>0</v>
      </c>
      <c r="U316" t="str">
        <f t="shared" si="13"/>
        <v>P</v>
      </c>
      <c r="V316" t="str">
        <f>IF(U316="H",COUNTIF($U$3:$U$437,"H")-COUNTIF(U317:U$437,"H"),"")</f>
        <v/>
      </c>
      <c r="W316">
        <f>IF(U316="P",COUNTIF($U$3:$U$437,"P")-COUNTIF(U317:U$437,"P"),"")</f>
        <v>142</v>
      </c>
      <c r="X316" t="str">
        <f t="shared" si="14"/>
        <v>Joakim Soria</v>
      </c>
    </row>
    <row r="317" spans="2:24" x14ac:dyDescent="0.2">
      <c r="B317" t="s">
        <v>2191</v>
      </c>
      <c r="C317" t="s">
        <v>134</v>
      </c>
      <c r="D317" t="s">
        <v>111</v>
      </c>
      <c r="E317" t="s">
        <v>111</v>
      </c>
      <c r="F317">
        <v>-1</v>
      </c>
      <c r="M317">
        <v>39</v>
      </c>
      <c r="N317">
        <v>2</v>
      </c>
      <c r="O317">
        <v>0</v>
      </c>
      <c r="P317">
        <v>3.74</v>
      </c>
      <c r="Q317">
        <v>1.31</v>
      </c>
      <c r="R317">
        <v>50</v>
      </c>
      <c r="T317">
        <f t="shared" si="12"/>
        <v>0</v>
      </c>
      <c r="U317" t="str">
        <f t="shared" si="13"/>
        <v>P</v>
      </c>
      <c r="V317" t="str">
        <f>IF(U317="H",COUNTIF($U$3:$U$437,"H")-COUNTIF(U318:U$437,"H"),"")</f>
        <v/>
      </c>
      <c r="W317">
        <f>IF(U317="P",COUNTIF($U$3:$U$437,"P")-COUNTIF(U318:U$437,"P"),"")</f>
        <v>143</v>
      </c>
      <c r="X317" t="str">
        <f t="shared" si="14"/>
        <v>Forrest Whitley</v>
      </c>
    </row>
    <row r="318" spans="2:24" x14ac:dyDescent="0.2">
      <c r="B318" t="s">
        <v>328</v>
      </c>
      <c r="C318" t="s">
        <v>120</v>
      </c>
      <c r="D318" t="s">
        <v>97</v>
      </c>
      <c r="E318" t="s">
        <v>97</v>
      </c>
      <c r="F318">
        <v>-1</v>
      </c>
      <c r="G318">
        <v>344</v>
      </c>
      <c r="H318">
        <v>40</v>
      </c>
      <c r="I318">
        <v>13</v>
      </c>
      <c r="J318">
        <v>43</v>
      </c>
      <c r="K318">
        <v>0</v>
      </c>
      <c r="L318">
        <v>0.23100000000000001</v>
      </c>
      <c r="T318">
        <f t="shared" si="12"/>
        <v>0</v>
      </c>
      <c r="U318" t="str">
        <f t="shared" si="13"/>
        <v>H</v>
      </c>
      <c r="V318">
        <f>IF(U318="H",COUNTIF($U$3:$U$437,"H")-COUNTIF(U319:U$437,"H"),"")</f>
        <v>173</v>
      </c>
      <c r="W318" t="str">
        <f>IF(U318="P",COUNTIF($U$3:$U$437,"P")-COUNTIF(U319:U$437,"P"),"")</f>
        <v/>
      </c>
      <c r="X318" t="str">
        <f t="shared" si="14"/>
        <v>Chris Iannetta</v>
      </c>
    </row>
    <row r="319" spans="2:24" x14ac:dyDescent="0.2">
      <c r="B319" t="s">
        <v>3439</v>
      </c>
      <c r="C319" t="s">
        <v>715</v>
      </c>
      <c r="D319" t="s">
        <v>111</v>
      </c>
      <c r="E319" t="s">
        <v>111</v>
      </c>
      <c r="F319">
        <v>-1</v>
      </c>
      <c r="M319">
        <v>48</v>
      </c>
      <c r="N319">
        <v>3</v>
      </c>
      <c r="O319">
        <v>0</v>
      </c>
      <c r="P319">
        <v>3.61</v>
      </c>
      <c r="Q319">
        <v>1.3</v>
      </c>
      <c r="R319">
        <v>54</v>
      </c>
      <c r="T319">
        <f t="shared" si="12"/>
        <v>0</v>
      </c>
      <c r="U319" t="str">
        <f t="shared" si="13"/>
        <v>P</v>
      </c>
      <c r="V319" t="str">
        <f>IF(U319="H",COUNTIF($U$3:$U$437,"H")-COUNTIF(U320:U$437,"H"),"")</f>
        <v/>
      </c>
      <c r="W319">
        <f>IF(U319="P",COUNTIF($U$3:$U$437,"P")-COUNTIF(U320:U$437,"P"),"")</f>
        <v>144</v>
      </c>
      <c r="X319" t="str">
        <f t="shared" si="14"/>
        <v>Julio Urias</v>
      </c>
    </row>
    <row r="320" spans="2:24" x14ac:dyDescent="0.2">
      <c r="B320" t="s">
        <v>908</v>
      </c>
      <c r="C320" t="s">
        <v>117</v>
      </c>
      <c r="D320" t="s">
        <v>97</v>
      </c>
      <c r="E320" t="s">
        <v>97</v>
      </c>
      <c r="F320">
        <v>-2</v>
      </c>
      <c r="G320">
        <v>387</v>
      </c>
      <c r="H320">
        <v>41</v>
      </c>
      <c r="I320">
        <v>14</v>
      </c>
      <c r="J320">
        <v>46</v>
      </c>
      <c r="K320">
        <v>0</v>
      </c>
      <c r="L320">
        <v>0.26600000000000001</v>
      </c>
      <c r="T320">
        <f t="shared" si="12"/>
        <v>0</v>
      </c>
      <c r="U320" t="str">
        <f t="shared" si="13"/>
        <v>H</v>
      </c>
      <c r="V320">
        <f>IF(U320="H",COUNTIF($U$3:$U$437,"H")-COUNTIF(U321:U$437,"H"),"")</f>
        <v>174</v>
      </c>
      <c r="W320" t="str">
        <f>IF(U320="P",COUNTIF($U$3:$U$437,"P")-COUNTIF(U321:U$437,"P"),"")</f>
        <v/>
      </c>
      <c r="X320" t="str">
        <f t="shared" si="14"/>
        <v>Omar Narvaez</v>
      </c>
    </row>
    <row r="321" spans="2:24" x14ac:dyDescent="0.2">
      <c r="B321" t="s">
        <v>2607</v>
      </c>
      <c r="C321" t="s">
        <v>121</v>
      </c>
      <c r="D321" t="s">
        <v>112</v>
      </c>
      <c r="E321" t="s">
        <v>112</v>
      </c>
      <c r="F321">
        <v>-2</v>
      </c>
      <c r="G321">
        <v>488</v>
      </c>
      <c r="H321">
        <v>52</v>
      </c>
      <c r="I321">
        <v>21</v>
      </c>
      <c r="J321">
        <v>61</v>
      </c>
      <c r="K321">
        <v>2</v>
      </c>
      <c r="L321">
        <v>0.24</v>
      </c>
      <c r="T321">
        <f t="shared" si="12"/>
        <v>0</v>
      </c>
      <c r="U321" t="str">
        <f t="shared" si="13"/>
        <v>H</v>
      </c>
      <c r="V321">
        <f>IF(U321="H",COUNTIF($U$3:$U$437,"H")-COUNTIF(U322:U$437,"H"),"")</f>
        <v>175</v>
      </c>
      <c r="W321" t="str">
        <f>IF(U321="P",COUNTIF($U$3:$U$437,"P")-COUNTIF(U322:U$437,"P"),"")</f>
        <v/>
      </c>
      <c r="X321" t="str">
        <f t="shared" si="14"/>
        <v>Ronald Guzman</v>
      </c>
    </row>
    <row r="322" spans="2:24" x14ac:dyDescent="0.2">
      <c r="B322" t="s">
        <v>472</v>
      </c>
      <c r="C322" t="s">
        <v>113</v>
      </c>
      <c r="D322" t="s">
        <v>9</v>
      </c>
      <c r="E322" t="s">
        <v>9</v>
      </c>
      <c r="F322">
        <v>-2</v>
      </c>
      <c r="M322">
        <v>71</v>
      </c>
      <c r="N322">
        <v>5</v>
      </c>
      <c r="O322">
        <v>4</v>
      </c>
      <c r="P322">
        <v>2.92</v>
      </c>
      <c r="Q322">
        <v>1.08</v>
      </c>
      <c r="R322">
        <v>74</v>
      </c>
      <c r="T322">
        <f t="shared" si="12"/>
        <v>0</v>
      </c>
      <c r="U322" t="str">
        <f t="shared" si="13"/>
        <v>P</v>
      </c>
      <c r="V322" t="str">
        <f>IF(U322="H",COUNTIF($U$3:$U$437,"H")-COUNTIF(U323:U$437,"H"),"")</f>
        <v/>
      </c>
      <c r="W322">
        <f>IF(U322="P",COUNTIF($U$3:$U$437,"P")-COUNTIF(U323:U$437,"P"),"")</f>
        <v>145</v>
      </c>
      <c r="X322" t="str">
        <f t="shared" si="14"/>
        <v>Jeremy Jeffress</v>
      </c>
    </row>
    <row r="323" spans="2:24" x14ac:dyDescent="0.2">
      <c r="B323" t="s">
        <v>461</v>
      </c>
      <c r="C323" t="s">
        <v>123</v>
      </c>
      <c r="D323" t="s">
        <v>112</v>
      </c>
      <c r="E323" t="s">
        <v>112</v>
      </c>
      <c r="F323">
        <v>-2</v>
      </c>
      <c r="G323">
        <v>461</v>
      </c>
      <c r="H323">
        <v>58</v>
      </c>
      <c r="I323">
        <v>23</v>
      </c>
      <c r="J323">
        <v>66</v>
      </c>
      <c r="K323">
        <v>1</v>
      </c>
      <c r="L323">
        <v>0.24199999999999999</v>
      </c>
      <c r="T323">
        <f t="shared" ref="T323:T386" si="15">A323</f>
        <v>0</v>
      </c>
      <c r="U323" t="str">
        <f t="shared" ref="U323:U386" si="16">IF(D323="SP","P",IF(D323="RP","P",IF(D323=0,"","H")))</f>
        <v>H</v>
      </c>
      <c r="V323">
        <f>IF(U323="H",COUNTIF($U$3:$U$437,"H")-COUNTIF(U324:U$437,"H"),"")</f>
        <v>176</v>
      </c>
      <c r="W323" t="str">
        <f>IF(U323="P",COUNTIF($U$3:$U$437,"P")-COUNTIF(U324:U$437,"P"),"")</f>
        <v/>
      </c>
      <c r="X323" t="str">
        <f t="shared" ref="X323:X386" si="17">B323</f>
        <v>Justin Bour</v>
      </c>
    </row>
    <row r="324" spans="2:24" x14ac:dyDescent="0.2">
      <c r="B324" t="s">
        <v>1486</v>
      </c>
      <c r="C324" t="s">
        <v>141</v>
      </c>
      <c r="D324" t="s">
        <v>9</v>
      </c>
      <c r="E324" t="s">
        <v>9</v>
      </c>
      <c r="F324">
        <v>-2</v>
      </c>
      <c r="M324">
        <v>75</v>
      </c>
      <c r="N324">
        <v>5</v>
      </c>
      <c r="O324">
        <v>4</v>
      </c>
      <c r="P324">
        <v>3.23</v>
      </c>
      <c r="Q324">
        <v>1.22</v>
      </c>
      <c r="R324">
        <v>81</v>
      </c>
      <c r="T324">
        <f t="shared" si="15"/>
        <v>0</v>
      </c>
      <c r="U324" t="str">
        <f t="shared" si="16"/>
        <v>P</v>
      </c>
      <c r="V324" t="str">
        <f>IF(U324="H",COUNTIF($U$3:$U$437,"H")-COUNTIF(U325:U$437,"H"),"")</f>
        <v/>
      </c>
      <c r="W324">
        <f>IF(U324="P",COUNTIF($U$3:$U$437,"P")-COUNTIF(U325:U$437,"P"),"")</f>
        <v>146</v>
      </c>
      <c r="X324" t="str">
        <f t="shared" si="17"/>
        <v>Craig Stammen</v>
      </c>
    </row>
    <row r="325" spans="2:24" x14ac:dyDescent="0.2">
      <c r="B325" t="s">
        <v>230</v>
      </c>
      <c r="C325" t="s">
        <v>130</v>
      </c>
      <c r="D325" t="s">
        <v>112</v>
      </c>
      <c r="E325" t="s">
        <v>426</v>
      </c>
      <c r="F325">
        <v>-2</v>
      </c>
      <c r="G325">
        <v>476</v>
      </c>
      <c r="H325">
        <v>72</v>
      </c>
      <c r="I325">
        <v>17</v>
      </c>
      <c r="J325">
        <v>78</v>
      </c>
      <c r="K325">
        <v>4</v>
      </c>
      <c r="L325">
        <v>0.26100000000000001</v>
      </c>
      <c r="T325">
        <f t="shared" si="15"/>
        <v>0</v>
      </c>
      <c r="U325" t="str">
        <f t="shared" si="16"/>
        <v>H</v>
      </c>
      <c r="V325">
        <f>IF(U325="H",COUNTIF($U$3:$U$437,"H")-COUNTIF(U326:U$437,"H"),"")</f>
        <v>177</v>
      </c>
      <c r="W325" t="str">
        <f>IF(U325="P",COUNTIF($U$3:$U$437,"P")-COUNTIF(U326:U$437,"P"),"")</f>
        <v/>
      </c>
      <c r="X325" t="str">
        <f t="shared" si="17"/>
        <v>Brandon Belt</v>
      </c>
    </row>
    <row r="326" spans="2:24" x14ac:dyDescent="0.2">
      <c r="B326" t="s">
        <v>2261</v>
      </c>
      <c r="C326" t="s">
        <v>115</v>
      </c>
      <c r="D326" t="s">
        <v>116</v>
      </c>
      <c r="E326" t="s">
        <v>116</v>
      </c>
      <c r="F326">
        <v>-2</v>
      </c>
      <c r="G326">
        <v>571</v>
      </c>
      <c r="H326">
        <v>81</v>
      </c>
      <c r="I326">
        <v>22</v>
      </c>
      <c r="J326">
        <v>50</v>
      </c>
      <c r="K326">
        <v>3</v>
      </c>
      <c r="L326">
        <v>0.23499999999999999</v>
      </c>
      <c r="T326">
        <f t="shared" si="15"/>
        <v>0</v>
      </c>
      <c r="U326" t="str">
        <f t="shared" si="16"/>
        <v>H</v>
      </c>
      <c r="V326">
        <f>IF(U326="H",COUNTIF($U$3:$U$437,"H")-COUNTIF(U327:U$437,"H"),"")</f>
        <v>178</v>
      </c>
      <c r="W326" t="str">
        <f>IF(U326="P",COUNTIF($U$3:$U$437,"P")-COUNTIF(U327:U$437,"P"),"")</f>
        <v/>
      </c>
      <c r="X326" t="str">
        <f t="shared" si="17"/>
        <v>Jeimer Candelario</v>
      </c>
    </row>
    <row r="327" spans="2:24" x14ac:dyDescent="0.2">
      <c r="B327" t="s">
        <v>437</v>
      </c>
      <c r="C327" t="s">
        <v>718</v>
      </c>
      <c r="D327" t="s">
        <v>9</v>
      </c>
      <c r="E327" t="s">
        <v>9</v>
      </c>
      <c r="F327">
        <v>-2</v>
      </c>
      <c r="M327">
        <v>71</v>
      </c>
      <c r="N327">
        <v>5</v>
      </c>
      <c r="O327">
        <v>4</v>
      </c>
      <c r="P327">
        <v>3.09</v>
      </c>
      <c r="Q327">
        <v>1.19</v>
      </c>
      <c r="R327">
        <v>76</v>
      </c>
      <c r="T327">
        <f t="shared" si="15"/>
        <v>0</v>
      </c>
      <c r="U327" t="str">
        <f t="shared" si="16"/>
        <v>P</v>
      </c>
      <c r="V327" t="str">
        <f>IF(U327="H",COUNTIF($U$3:$U$437,"H")-COUNTIF(U328:U$437,"H"),"")</f>
        <v/>
      </c>
      <c r="W327">
        <f>IF(U327="P",COUNTIF($U$3:$U$437,"P")-COUNTIF(U328:U$437,"P"),"")</f>
        <v>147</v>
      </c>
      <c r="X327" t="str">
        <f t="shared" si="17"/>
        <v>Jeurys Familia</v>
      </c>
    </row>
    <row r="328" spans="2:24" x14ac:dyDescent="0.2">
      <c r="B328" t="s">
        <v>508</v>
      </c>
      <c r="C328" t="s">
        <v>113</v>
      </c>
      <c r="D328" t="s">
        <v>110</v>
      </c>
      <c r="E328" t="s">
        <v>110</v>
      </c>
      <c r="F328">
        <v>-2</v>
      </c>
      <c r="G328">
        <v>502</v>
      </c>
      <c r="H328">
        <v>56</v>
      </c>
      <c r="I328">
        <v>12</v>
      </c>
      <c r="J328">
        <v>64</v>
      </c>
      <c r="K328">
        <v>15</v>
      </c>
      <c r="L328">
        <v>0.24399999999999999</v>
      </c>
      <c r="T328">
        <f t="shared" si="15"/>
        <v>0</v>
      </c>
      <c r="U328" t="str">
        <f t="shared" si="16"/>
        <v>H</v>
      </c>
      <c r="V328">
        <f>IF(U328="H",COUNTIF($U$3:$U$437,"H")-COUNTIF(U329:U$437,"H"),"")</f>
        <v>179</v>
      </c>
      <c r="W328" t="str">
        <f>IF(U328="P",COUNTIF($U$3:$U$437,"P")-COUNTIF(U329:U$437,"P"),"")</f>
        <v/>
      </c>
      <c r="X328" t="str">
        <f t="shared" si="17"/>
        <v>Orlando Arcia</v>
      </c>
    </row>
    <row r="329" spans="2:24" x14ac:dyDescent="0.2">
      <c r="B329" t="s">
        <v>2408</v>
      </c>
      <c r="C329" t="s">
        <v>123</v>
      </c>
      <c r="D329" t="s">
        <v>9</v>
      </c>
      <c r="E329" t="s">
        <v>9</v>
      </c>
      <c r="F329">
        <v>-2</v>
      </c>
      <c r="M329">
        <v>59</v>
      </c>
      <c r="N329">
        <v>3</v>
      </c>
      <c r="O329">
        <v>3</v>
      </c>
      <c r="P329">
        <v>2.95</v>
      </c>
      <c r="Q329">
        <v>1.1399999999999999</v>
      </c>
      <c r="R329">
        <v>72</v>
      </c>
      <c r="T329">
        <f t="shared" si="15"/>
        <v>0</v>
      </c>
      <c r="U329" t="str">
        <f t="shared" si="16"/>
        <v>P</v>
      </c>
      <c r="V329" t="str">
        <f>IF(U329="H",COUNTIF($U$3:$U$437,"H")-COUNTIF(U330:U$437,"H"),"")</f>
        <v/>
      </c>
      <c r="W329">
        <f>IF(U329="P",COUNTIF($U$3:$U$437,"P")-COUNTIF(U330:U$437,"P"),"")</f>
        <v>148</v>
      </c>
      <c r="X329" t="str">
        <f t="shared" si="17"/>
        <v>Ty Buttrey</v>
      </c>
    </row>
    <row r="330" spans="2:24" x14ac:dyDescent="0.2">
      <c r="B330" t="s">
        <v>601</v>
      </c>
      <c r="C330" t="s">
        <v>7</v>
      </c>
      <c r="D330" t="s">
        <v>9</v>
      </c>
      <c r="E330" t="s">
        <v>9</v>
      </c>
      <c r="F330">
        <v>-2</v>
      </c>
      <c r="M330">
        <v>65</v>
      </c>
      <c r="N330">
        <v>5</v>
      </c>
      <c r="O330">
        <v>4</v>
      </c>
      <c r="P330">
        <v>4.12</v>
      </c>
      <c r="Q330">
        <v>1.31</v>
      </c>
      <c r="R330">
        <v>66</v>
      </c>
      <c r="T330">
        <f t="shared" si="15"/>
        <v>0</v>
      </c>
      <c r="U330" t="str">
        <f t="shared" si="16"/>
        <v>P</v>
      </c>
      <c r="V330" t="str">
        <f>IF(U330="H",COUNTIF($U$3:$U$437,"H")-COUNTIF(U331:U$437,"H"),"")</f>
        <v/>
      </c>
      <c r="W330">
        <f>IF(U330="P",COUNTIF($U$3:$U$437,"P")-COUNTIF(U331:U$437,"P"),"")</f>
        <v>149</v>
      </c>
      <c r="X330" t="str">
        <f t="shared" si="17"/>
        <v>Ryan Tepera</v>
      </c>
    </row>
    <row r="331" spans="2:24" x14ac:dyDescent="0.2">
      <c r="B331" t="s">
        <v>900</v>
      </c>
      <c r="C331" t="s">
        <v>136</v>
      </c>
      <c r="D331" t="s">
        <v>110</v>
      </c>
      <c r="E331" t="s">
        <v>110</v>
      </c>
      <c r="F331">
        <v>-2</v>
      </c>
      <c r="G331">
        <v>561</v>
      </c>
      <c r="H331">
        <v>78</v>
      </c>
      <c r="I331">
        <v>13</v>
      </c>
      <c r="J331">
        <v>39</v>
      </c>
      <c r="K331">
        <v>13</v>
      </c>
      <c r="L331">
        <v>0.26200000000000001</v>
      </c>
      <c r="T331">
        <f t="shared" si="15"/>
        <v>0</v>
      </c>
      <c r="U331" t="str">
        <f t="shared" si="16"/>
        <v>H</v>
      </c>
      <c r="V331">
        <f>IF(U331="H",COUNTIF($U$3:$U$437,"H")-COUNTIF(U332:U$437,"H"),"")</f>
        <v>180</v>
      </c>
      <c r="W331" t="str">
        <f>IF(U331="P",COUNTIF($U$3:$U$437,"P")-COUNTIF(U332:U$437,"P"),"")</f>
        <v/>
      </c>
      <c r="X331" t="str">
        <f t="shared" si="17"/>
        <v>Jorge Polanco</v>
      </c>
    </row>
    <row r="332" spans="2:24" x14ac:dyDescent="0.2">
      <c r="B332" t="s">
        <v>353</v>
      </c>
      <c r="C332" t="s">
        <v>140</v>
      </c>
      <c r="D332" t="s">
        <v>111</v>
      </c>
      <c r="E332" t="s">
        <v>111</v>
      </c>
      <c r="F332">
        <v>-2</v>
      </c>
      <c r="M332">
        <v>164</v>
      </c>
      <c r="N332">
        <v>12</v>
      </c>
      <c r="O332">
        <v>0</v>
      </c>
      <c r="P332">
        <v>3.91</v>
      </c>
      <c r="Q332">
        <v>1.22</v>
      </c>
      <c r="R332">
        <v>132</v>
      </c>
      <c r="T332">
        <f t="shared" si="15"/>
        <v>0</v>
      </c>
      <c r="U332" t="str">
        <f t="shared" si="16"/>
        <v>P</v>
      </c>
      <c r="V332" t="str">
        <f>IF(U332="H",COUNTIF($U$3:$U$437,"H")-COUNTIF(U333:U$437,"H"),"")</f>
        <v/>
      </c>
      <c r="W332">
        <f>IF(U332="P",COUNTIF($U$3:$U$437,"P")-COUNTIF(U333:U$437,"P"),"")</f>
        <v>150</v>
      </c>
      <c r="X332" t="str">
        <f t="shared" si="17"/>
        <v>Mike Fiers</v>
      </c>
    </row>
    <row r="333" spans="2:24" x14ac:dyDescent="0.2">
      <c r="B333" t="s">
        <v>195</v>
      </c>
      <c r="C333" t="s">
        <v>135</v>
      </c>
      <c r="D333" t="s">
        <v>111</v>
      </c>
      <c r="E333" t="s">
        <v>111</v>
      </c>
      <c r="F333">
        <v>-2</v>
      </c>
      <c r="M333">
        <v>189</v>
      </c>
      <c r="N333">
        <v>10</v>
      </c>
      <c r="O333">
        <v>0</v>
      </c>
      <c r="P333">
        <v>4.17</v>
      </c>
      <c r="Q333">
        <v>1.36</v>
      </c>
      <c r="R333">
        <v>172</v>
      </c>
      <c r="T333">
        <f t="shared" si="15"/>
        <v>0</v>
      </c>
      <c r="U333" t="str">
        <f t="shared" si="16"/>
        <v>P</v>
      </c>
      <c r="V333" t="str">
        <f>IF(U333="H",COUNTIF($U$3:$U$437,"H")-COUNTIF(U334:U$437,"H"),"")</f>
        <v/>
      </c>
      <c r="W333">
        <f>IF(U333="P",COUNTIF($U$3:$U$437,"P")-COUNTIF(U334:U$437,"P"),"")</f>
        <v>151</v>
      </c>
      <c r="X333" t="str">
        <f t="shared" si="17"/>
        <v>Julio Teheran</v>
      </c>
    </row>
    <row r="334" spans="2:24" x14ac:dyDescent="0.2">
      <c r="B334" t="s">
        <v>776</v>
      </c>
      <c r="C334" t="s">
        <v>115</v>
      </c>
      <c r="D334" t="s">
        <v>111</v>
      </c>
      <c r="E334" t="s">
        <v>111</v>
      </c>
      <c r="F334">
        <v>-2</v>
      </c>
      <c r="M334">
        <v>156</v>
      </c>
      <c r="N334">
        <v>9</v>
      </c>
      <c r="O334">
        <v>0</v>
      </c>
      <c r="P334">
        <v>4.01</v>
      </c>
      <c r="Q334">
        <v>1.27</v>
      </c>
      <c r="R334">
        <v>132</v>
      </c>
      <c r="T334">
        <f t="shared" si="15"/>
        <v>0</v>
      </c>
      <c r="U334" t="str">
        <f t="shared" si="16"/>
        <v>P</v>
      </c>
      <c r="V334" t="str">
        <f>IF(U334="H",COUNTIF($U$3:$U$437,"H")-COUNTIF(U335:U$437,"H"),"")</f>
        <v/>
      </c>
      <c r="W334">
        <f>IF(U334="P",COUNTIF($U$3:$U$437,"P")-COUNTIF(U335:U$437,"P"),"")</f>
        <v>152</v>
      </c>
      <c r="X334" t="str">
        <f t="shared" si="17"/>
        <v>Michael Fulmer</v>
      </c>
    </row>
    <row r="335" spans="2:24" x14ac:dyDescent="0.2">
      <c r="B335" t="s">
        <v>266</v>
      </c>
      <c r="C335" t="s">
        <v>719</v>
      </c>
      <c r="D335" t="s">
        <v>111</v>
      </c>
      <c r="E335" t="s">
        <v>111</v>
      </c>
      <c r="F335">
        <v>-2</v>
      </c>
      <c r="M335">
        <v>142</v>
      </c>
      <c r="N335">
        <v>10</v>
      </c>
      <c r="O335">
        <v>0</v>
      </c>
      <c r="P335">
        <v>3.94</v>
      </c>
      <c r="Q335">
        <v>1.34</v>
      </c>
      <c r="R335">
        <v>127</v>
      </c>
      <c r="T335">
        <f t="shared" si="15"/>
        <v>0</v>
      </c>
      <c r="U335" t="str">
        <f t="shared" si="16"/>
        <v>P</v>
      </c>
      <c r="V335" t="str">
        <f>IF(U335="H",COUNTIF($U$3:$U$437,"H")-COUNTIF(U336:U$437,"H"),"")</f>
        <v/>
      </c>
      <c r="W335">
        <f>IF(U335="P",COUNTIF($U$3:$U$437,"P")-COUNTIF(U336:U$437,"P"),"")</f>
        <v>153</v>
      </c>
      <c r="X335" t="str">
        <f t="shared" si="17"/>
        <v>CC Sabathia</v>
      </c>
    </row>
    <row r="336" spans="2:24" x14ac:dyDescent="0.2">
      <c r="B336" t="s">
        <v>585</v>
      </c>
      <c r="C336" t="s">
        <v>719</v>
      </c>
      <c r="D336" t="s">
        <v>9</v>
      </c>
      <c r="E336" t="s">
        <v>9</v>
      </c>
      <c r="F336">
        <v>-2</v>
      </c>
      <c r="M336">
        <v>72</v>
      </c>
      <c r="N336">
        <v>6</v>
      </c>
      <c r="O336">
        <v>2</v>
      </c>
      <c r="P336">
        <v>2.89</v>
      </c>
      <c r="Q336">
        <v>1.02</v>
      </c>
      <c r="R336">
        <v>101</v>
      </c>
      <c r="T336">
        <f t="shared" si="15"/>
        <v>0</v>
      </c>
      <c r="U336" t="str">
        <f t="shared" si="16"/>
        <v>P</v>
      </c>
      <c r="V336" t="str">
        <f>IF(U336="H",COUNTIF($U$3:$U$437,"H")-COUNTIF(U337:U$437,"H"),"")</f>
        <v/>
      </c>
      <c r="W336">
        <f>IF(U336="P",COUNTIF($U$3:$U$437,"P")-COUNTIF(U337:U$437,"P"),"")</f>
        <v>154</v>
      </c>
      <c r="X336" t="str">
        <f t="shared" si="17"/>
        <v>Adam Ottavino</v>
      </c>
    </row>
    <row r="337" spans="2:24" x14ac:dyDescent="0.2">
      <c r="B337" t="s">
        <v>1507</v>
      </c>
      <c r="C337" t="s">
        <v>136</v>
      </c>
      <c r="D337" t="s">
        <v>1039</v>
      </c>
      <c r="E337" t="s">
        <v>1039</v>
      </c>
      <c r="F337">
        <v>-2</v>
      </c>
      <c r="G337">
        <v>400</v>
      </c>
      <c r="H337">
        <v>44</v>
      </c>
      <c r="I337">
        <v>13</v>
      </c>
      <c r="J337">
        <v>59</v>
      </c>
      <c r="K337">
        <v>2</v>
      </c>
      <c r="L337">
        <v>0.251</v>
      </c>
      <c r="T337">
        <f t="shared" si="15"/>
        <v>0</v>
      </c>
      <c r="U337" t="str">
        <f t="shared" si="16"/>
        <v>H</v>
      </c>
      <c r="V337">
        <f>IF(U337="H",COUNTIF($U$3:$U$437,"H")-COUNTIF(U338:U$437,"H"),"")</f>
        <v>181</v>
      </c>
      <c r="W337" t="str">
        <f>IF(U337="P",COUNTIF($U$3:$U$437,"P")-COUNTIF(U338:U$437,"P"),"")</f>
        <v/>
      </c>
      <c r="X337" t="str">
        <f t="shared" si="17"/>
        <v>Marwin Gonzalez</v>
      </c>
    </row>
    <row r="338" spans="2:24" x14ac:dyDescent="0.2">
      <c r="B338" t="s">
        <v>636</v>
      </c>
      <c r="C338" t="s">
        <v>117</v>
      </c>
      <c r="D338" t="s">
        <v>9</v>
      </c>
      <c r="E338" t="s">
        <v>9</v>
      </c>
      <c r="F338">
        <v>-2</v>
      </c>
      <c r="M338">
        <v>60</v>
      </c>
      <c r="N338">
        <v>2</v>
      </c>
      <c r="O338">
        <v>5</v>
      </c>
      <c r="P338">
        <v>4.45</v>
      </c>
      <c r="Q338">
        <v>1.43</v>
      </c>
      <c r="R338">
        <v>62</v>
      </c>
      <c r="T338">
        <f t="shared" si="15"/>
        <v>0</v>
      </c>
      <c r="U338" t="str">
        <f t="shared" si="16"/>
        <v>P</v>
      </c>
      <c r="V338" t="str">
        <f>IF(U338="H",COUNTIF($U$3:$U$437,"H")-COUNTIF(U339:U$437,"H"),"")</f>
        <v/>
      </c>
      <c r="W338">
        <f>IF(U338="P",COUNTIF($U$3:$U$437,"P")-COUNTIF(U339:U$437,"P"),"")</f>
        <v>155</v>
      </c>
      <c r="X338" t="str">
        <f t="shared" si="17"/>
        <v>Anthony Swarzak</v>
      </c>
    </row>
    <row r="339" spans="2:24" x14ac:dyDescent="0.2">
      <c r="B339" t="s">
        <v>155</v>
      </c>
      <c r="C339" t="s">
        <v>130</v>
      </c>
      <c r="D339" t="s">
        <v>116</v>
      </c>
      <c r="E339" t="s">
        <v>116</v>
      </c>
      <c r="F339">
        <v>-2</v>
      </c>
      <c r="G339">
        <v>549</v>
      </c>
      <c r="H339">
        <v>61</v>
      </c>
      <c r="I339">
        <v>18</v>
      </c>
      <c r="J339">
        <v>68</v>
      </c>
      <c r="K339">
        <v>3</v>
      </c>
      <c r="L339">
        <v>0.249</v>
      </c>
      <c r="T339">
        <f t="shared" si="15"/>
        <v>0</v>
      </c>
      <c r="U339" t="str">
        <f t="shared" si="16"/>
        <v>H</v>
      </c>
      <c r="V339">
        <f>IF(U339="H",COUNTIF($U$3:$U$437,"H")-COUNTIF(U340:U$437,"H"),"")</f>
        <v>182</v>
      </c>
      <c r="W339" t="str">
        <f>IF(U339="P",COUNTIF($U$3:$U$437,"P")-COUNTIF(U340:U$437,"P"),"")</f>
        <v/>
      </c>
      <c r="X339" t="str">
        <f t="shared" si="17"/>
        <v>Evan Longoria</v>
      </c>
    </row>
    <row r="340" spans="2:24" x14ac:dyDescent="0.2">
      <c r="B340" t="s">
        <v>1519</v>
      </c>
      <c r="C340" t="s">
        <v>141</v>
      </c>
      <c r="D340" t="s">
        <v>9</v>
      </c>
      <c r="E340" t="s">
        <v>9</v>
      </c>
      <c r="F340">
        <v>-2</v>
      </c>
      <c r="M340">
        <v>64</v>
      </c>
      <c r="N340">
        <v>3</v>
      </c>
      <c r="O340">
        <v>2</v>
      </c>
      <c r="P340">
        <v>3.19</v>
      </c>
      <c r="Q340">
        <v>1.05</v>
      </c>
      <c r="R340">
        <v>71</v>
      </c>
      <c r="T340">
        <f t="shared" si="15"/>
        <v>0</v>
      </c>
      <c r="U340" t="str">
        <f t="shared" si="16"/>
        <v>P</v>
      </c>
      <c r="V340" t="str">
        <f>IF(U340="H",COUNTIF($U$3:$U$437,"H")-COUNTIF(U341:U$437,"H"),"")</f>
        <v/>
      </c>
      <c r="W340">
        <f>IF(U340="P",COUNTIF($U$3:$U$437,"P")-COUNTIF(U341:U$437,"P"),"")</f>
        <v>156</v>
      </c>
      <c r="X340" t="str">
        <f t="shared" si="17"/>
        <v>Matt Strahm</v>
      </c>
    </row>
    <row r="341" spans="2:24" x14ac:dyDescent="0.2">
      <c r="B341" t="s">
        <v>298</v>
      </c>
      <c r="C341" t="s">
        <v>123</v>
      </c>
      <c r="D341" t="s">
        <v>116</v>
      </c>
      <c r="E341" t="s">
        <v>1000</v>
      </c>
      <c r="F341">
        <v>-2</v>
      </c>
      <c r="G341">
        <v>446</v>
      </c>
      <c r="H341">
        <v>52</v>
      </c>
      <c r="I341">
        <v>16</v>
      </c>
      <c r="J341">
        <v>58</v>
      </c>
      <c r="K341">
        <v>2</v>
      </c>
      <c r="L341">
        <v>0.25</v>
      </c>
      <c r="T341">
        <f t="shared" si="15"/>
        <v>0</v>
      </c>
      <c r="U341" t="str">
        <f t="shared" si="16"/>
        <v>H</v>
      </c>
      <c r="V341">
        <f>IF(U341="H",COUNTIF($U$3:$U$437,"H")-COUNTIF(U342:U$437,"H"),"")</f>
        <v>183</v>
      </c>
      <c r="W341" t="str">
        <f>IF(U341="P",COUNTIF($U$3:$U$437,"P")-COUNTIF(U342:U$437,"P"),"")</f>
        <v/>
      </c>
      <c r="X341" t="str">
        <f t="shared" si="17"/>
        <v>Zack Cozart</v>
      </c>
    </row>
    <row r="342" spans="2:24" x14ac:dyDescent="0.2">
      <c r="B342" t="s">
        <v>369</v>
      </c>
      <c r="C342" t="s">
        <v>115</v>
      </c>
      <c r="D342" t="s">
        <v>118</v>
      </c>
      <c r="E342" t="s">
        <v>118</v>
      </c>
      <c r="F342">
        <v>-3</v>
      </c>
      <c r="G342">
        <v>512</v>
      </c>
      <c r="H342">
        <v>68</v>
      </c>
      <c r="I342">
        <v>14</v>
      </c>
      <c r="J342">
        <v>44</v>
      </c>
      <c r="K342">
        <v>4</v>
      </c>
      <c r="L342">
        <v>0.26100000000000001</v>
      </c>
      <c r="T342">
        <f t="shared" si="15"/>
        <v>0</v>
      </c>
      <c r="U342" t="str">
        <f t="shared" si="16"/>
        <v>H</v>
      </c>
      <c r="V342">
        <f>IF(U342="H",COUNTIF($U$3:$U$437,"H")-COUNTIF(U343:U$437,"H"),"")</f>
        <v>184</v>
      </c>
      <c r="W342" t="str">
        <f>IF(U342="P",COUNTIF($U$3:$U$437,"P")-COUNTIF(U343:U$437,"P"),"")</f>
        <v/>
      </c>
      <c r="X342" t="str">
        <f t="shared" si="17"/>
        <v>Josh Harrison</v>
      </c>
    </row>
    <row r="343" spans="2:24" x14ac:dyDescent="0.2">
      <c r="B343" t="s">
        <v>244</v>
      </c>
      <c r="C343" t="s">
        <v>138</v>
      </c>
      <c r="D343" t="s">
        <v>118</v>
      </c>
      <c r="E343" t="s">
        <v>118</v>
      </c>
      <c r="F343">
        <v>-3</v>
      </c>
      <c r="G343">
        <v>607</v>
      </c>
      <c r="H343">
        <v>82</v>
      </c>
      <c r="I343">
        <v>17</v>
      </c>
      <c r="J343">
        <v>43</v>
      </c>
      <c r="K343">
        <v>5</v>
      </c>
      <c r="L343">
        <v>0.26400000000000001</v>
      </c>
      <c r="T343">
        <f t="shared" si="15"/>
        <v>0</v>
      </c>
      <c r="U343" t="str">
        <f t="shared" si="16"/>
        <v>H</v>
      </c>
      <c r="V343">
        <f>IF(U343="H",COUNTIF($U$3:$U$437,"H")-COUNTIF(U344:U$437,"H"),"")</f>
        <v>185</v>
      </c>
      <c r="W343" t="str">
        <f>IF(U343="P",COUNTIF($U$3:$U$437,"P")-COUNTIF(U344:U$437,"P"),"")</f>
        <v/>
      </c>
      <c r="X343" t="str">
        <f t="shared" si="17"/>
        <v>Starlin Castro</v>
      </c>
    </row>
    <row r="344" spans="2:24" x14ac:dyDescent="0.2">
      <c r="B344" t="s">
        <v>1062</v>
      </c>
      <c r="C344" t="s">
        <v>8</v>
      </c>
      <c r="D344" t="s">
        <v>111</v>
      </c>
      <c r="E344" t="s">
        <v>111</v>
      </c>
      <c r="F344">
        <v>-3</v>
      </c>
      <c r="M344">
        <v>123</v>
      </c>
      <c r="N344">
        <v>6</v>
      </c>
      <c r="O344">
        <v>0</v>
      </c>
      <c r="P344">
        <v>3.96</v>
      </c>
      <c r="Q344">
        <v>1.35</v>
      </c>
      <c r="R344">
        <v>98</v>
      </c>
      <c r="T344">
        <f t="shared" si="15"/>
        <v>0</v>
      </c>
      <c r="U344" t="str">
        <f t="shared" si="16"/>
        <v>P</v>
      </c>
      <c r="V344" t="str">
        <f>IF(U344="H",COUNTIF($U$3:$U$437,"H")-COUNTIF(U345:U$437,"H"),"")</f>
        <v/>
      </c>
      <c r="W344">
        <f>IF(U344="P",COUNTIF($U$3:$U$437,"P")-COUNTIF(U345:U$437,"P"),"")</f>
        <v>157</v>
      </c>
      <c r="X344" t="str">
        <f t="shared" si="17"/>
        <v>Nick Kingham</v>
      </c>
    </row>
    <row r="345" spans="2:24" x14ac:dyDescent="0.2">
      <c r="B345" t="s">
        <v>3440</v>
      </c>
      <c r="C345" t="s">
        <v>339</v>
      </c>
      <c r="D345" t="s">
        <v>111</v>
      </c>
      <c r="E345" t="s">
        <v>111</v>
      </c>
      <c r="F345">
        <v>-3</v>
      </c>
      <c r="M345">
        <v>185</v>
      </c>
      <c r="N345">
        <v>9</v>
      </c>
      <c r="O345">
        <v>0</v>
      </c>
      <c r="P345">
        <v>4.3600000000000003</v>
      </c>
      <c r="Q345">
        <v>1.33</v>
      </c>
      <c r="R345">
        <v>141</v>
      </c>
      <c r="T345">
        <f t="shared" si="15"/>
        <v>0</v>
      </c>
      <c r="U345" t="str">
        <f t="shared" si="16"/>
        <v>P</v>
      </c>
      <c r="V345" t="str">
        <f>IF(U345="H",COUNTIF($U$3:$U$437,"H")-COUNTIF(U346:U$437,"H"),"")</f>
        <v/>
      </c>
      <c r="W345">
        <f>IF(U345="P",COUNTIF($U$3:$U$437,"P")-COUNTIF(U346:U$437,"P"),"")</f>
        <v>158</v>
      </c>
      <c r="X345" t="str">
        <f t="shared" si="17"/>
        <v>Merrill Kelly</v>
      </c>
    </row>
    <row r="346" spans="2:24" x14ac:dyDescent="0.2">
      <c r="B346" t="s">
        <v>3698</v>
      </c>
      <c r="C346" t="s">
        <v>133</v>
      </c>
      <c r="D346" t="s">
        <v>111</v>
      </c>
      <c r="E346" t="s">
        <v>111</v>
      </c>
      <c r="F346">
        <v>-3</v>
      </c>
      <c r="M346">
        <v>188</v>
      </c>
      <c r="N346">
        <v>8</v>
      </c>
      <c r="O346">
        <v>0</v>
      </c>
      <c r="P346">
        <v>4.3499999999999996</v>
      </c>
      <c r="Q346">
        <v>1.25</v>
      </c>
      <c r="R346">
        <v>169</v>
      </c>
      <c r="T346">
        <f t="shared" si="15"/>
        <v>0</v>
      </c>
      <c r="U346" t="str">
        <f t="shared" si="16"/>
        <v>P</v>
      </c>
      <c r="V346" t="str">
        <f>IF(U346="H",COUNTIF($U$3:$U$437,"H")-COUNTIF(U347:U$437,"H"),"")</f>
        <v/>
      </c>
      <c r="W346">
        <f>IF(U346="P",COUNTIF($U$3:$U$437,"P")-COUNTIF(U347:U$437,"P"),"")</f>
        <v>159</v>
      </c>
      <c r="X346" t="str">
        <f t="shared" si="17"/>
        <v>Jakob Junis</v>
      </c>
    </row>
    <row r="347" spans="2:24" x14ac:dyDescent="0.2">
      <c r="B347" t="s">
        <v>386</v>
      </c>
      <c r="C347" t="s">
        <v>134</v>
      </c>
      <c r="D347" t="s">
        <v>97</v>
      </c>
      <c r="E347" t="s">
        <v>97</v>
      </c>
      <c r="F347">
        <v>-3</v>
      </c>
      <c r="G347">
        <v>384</v>
      </c>
      <c r="H347">
        <v>44</v>
      </c>
      <c r="I347">
        <v>20</v>
      </c>
      <c r="J347">
        <v>68</v>
      </c>
      <c r="K347">
        <v>1</v>
      </c>
      <c r="L347">
        <v>0.21299999999999999</v>
      </c>
      <c r="T347">
        <f t="shared" si="15"/>
        <v>0</v>
      </c>
      <c r="U347" t="str">
        <f t="shared" si="16"/>
        <v>H</v>
      </c>
      <c r="V347">
        <f>IF(U347="H",COUNTIF($U$3:$U$437,"H")-COUNTIF(U348:U$437,"H"),"")</f>
        <v>186</v>
      </c>
      <c r="W347" t="str">
        <f>IF(U347="P",COUNTIF($U$3:$U$437,"P")-COUNTIF(U348:U$437,"P"),"")</f>
        <v/>
      </c>
      <c r="X347" t="str">
        <f t="shared" si="17"/>
        <v>Robinson Chirinos</v>
      </c>
    </row>
    <row r="348" spans="2:24" x14ac:dyDescent="0.2">
      <c r="B348" t="s">
        <v>222</v>
      </c>
      <c r="C348" t="s">
        <v>122</v>
      </c>
      <c r="D348" t="s">
        <v>111</v>
      </c>
      <c r="E348" t="s">
        <v>111</v>
      </c>
      <c r="F348">
        <v>-3</v>
      </c>
      <c r="M348">
        <v>157</v>
      </c>
      <c r="N348">
        <v>8</v>
      </c>
      <c r="O348">
        <v>0</v>
      </c>
      <c r="P348">
        <v>4.2300000000000004</v>
      </c>
      <c r="Q348">
        <v>1.37</v>
      </c>
      <c r="R348">
        <v>145</v>
      </c>
      <c r="T348">
        <f t="shared" si="15"/>
        <v>0</v>
      </c>
      <c r="U348" t="str">
        <f t="shared" si="16"/>
        <v>P</v>
      </c>
      <c r="V348" t="str">
        <f>IF(U348="H",COUNTIF($U$3:$U$437,"H")-COUNTIF(U349:U$437,"H"),"")</f>
        <v/>
      </c>
      <c r="W348">
        <f>IF(U348="P",COUNTIF($U$3:$U$437,"P")-COUNTIF(U349:U$437,"P"),"")</f>
        <v>160</v>
      </c>
      <c r="X348" t="str">
        <f t="shared" si="17"/>
        <v>Sonny Gray</v>
      </c>
    </row>
    <row r="349" spans="2:24" x14ac:dyDescent="0.2">
      <c r="B349" t="s">
        <v>1518</v>
      </c>
      <c r="C349" t="s">
        <v>139</v>
      </c>
      <c r="D349" t="s">
        <v>111</v>
      </c>
      <c r="E349" t="s">
        <v>111</v>
      </c>
      <c r="F349">
        <v>-3</v>
      </c>
      <c r="M349">
        <v>150</v>
      </c>
      <c r="N349">
        <v>12</v>
      </c>
      <c r="O349">
        <v>0</v>
      </c>
      <c r="P349">
        <v>4.25</v>
      </c>
      <c r="Q349">
        <v>1.31</v>
      </c>
      <c r="R349">
        <v>161</v>
      </c>
      <c r="T349">
        <f t="shared" si="15"/>
        <v>0</v>
      </c>
      <c r="U349" t="str">
        <f t="shared" si="16"/>
        <v>P</v>
      </c>
      <c r="V349" t="str">
        <f>IF(U349="H",COUNTIF($U$3:$U$437,"H")-COUNTIF(U350:U$437,"H"),"")</f>
        <v/>
      </c>
      <c r="W349">
        <f>IF(U349="P",COUNTIF($U$3:$U$437,"P")-COUNTIF(U350:U$437,"P"),"")</f>
        <v>161</v>
      </c>
      <c r="X349" t="str">
        <f t="shared" si="17"/>
        <v>Vince Velasquez</v>
      </c>
    </row>
    <row r="350" spans="2:24" x14ac:dyDescent="0.2">
      <c r="B350" t="s">
        <v>190</v>
      </c>
      <c r="C350" t="s">
        <v>714</v>
      </c>
      <c r="D350" t="s">
        <v>111</v>
      </c>
      <c r="E350" t="s">
        <v>111</v>
      </c>
      <c r="F350">
        <v>-3</v>
      </c>
      <c r="M350">
        <v>144</v>
      </c>
      <c r="N350">
        <v>10</v>
      </c>
      <c r="O350">
        <v>0</v>
      </c>
      <c r="P350">
        <v>4.28</v>
      </c>
      <c r="Q350">
        <v>1.35</v>
      </c>
      <c r="R350">
        <v>130</v>
      </c>
      <c r="T350">
        <f t="shared" si="15"/>
        <v>0</v>
      </c>
      <c r="U350" t="str">
        <f t="shared" si="16"/>
        <v>P</v>
      </c>
      <c r="V350" t="str">
        <f>IF(U350="H",COUNTIF($U$3:$U$437,"H")-COUNTIF(U351:U$437,"H"),"")</f>
        <v/>
      </c>
      <c r="W350">
        <f>IF(U350="P",COUNTIF($U$3:$U$437,"P")-COUNTIF(U351:U$437,"P"),"")</f>
        <v>162</v>
      </c>
      <c r="X350" t="str">
        <f t="shared" si="17"/>
        <v>Anibal Sanchez</v>
      </c>
    </row>
    <row r="351" spans="2:24" x14ac:dyDescent="0.2">
      <c r="B351" t="s">
        <v>315</v>
      </c>
      <c r="C351" t="s">
        <v>132</v>
      </c>
      <c r="D351" t="s">
        <v>111</v>
      </c>
      <c r="E351" t="s">
        <v>111</v>
      </c>
      <c r="F351">
        <v>-3</v>
      </c>
      <c r="M351">
        <v>77</v>
      </c>
      <c r="N351">
        <v>3</v>
      </c>
      <c r="O351">
        <v>0</v>
      </c>
      <c r="P351">
        <v>3.72</v>
      </c>
      <c r="Q351">
        <v>1.26</v>
      </c>
      <c r="R351">
        <v>64</v>
      </c>
      <c r="T351">
        <f t="shared" si="15"/>
        <v>0</v>
      </c>
      <c r="U351" t="str">
        <f t="shared" si="16"/>
        <v>P</v>
      </c>
      <c r="V351" t="str">
        <f>IF(U351="H",COUNTIF($U$3:$U$437,"H")-COUNTIF(U352:U$437,"H"),"")</f>
        <v/>
      </c>
      <c r="W351">
        <f>IF(U351="P",COUNTIF($U$3:$U$437,"P")-COUNTIF(U352:U$437,"P"),"")</f>
        <v>163</v>
      </c>
      <c r="X351" t="str">
        <f t="shared" si="17"/>
        <v>Carlos Martinez</v>
      </c>
    </row>
    <row r="352" spans="2:24" x14ac:dyDescent="0.2">
      <c r="B352" t="s">
        <v>172</v>
      </c>
      <c r="C352" t="s">
        <v>131</v>
      </c>
      <c r="D352" t="s">
        <v>118</v>
      </c>
      <c r="E352" t="s">
        <v>1026</v>
      </c>
      <c r="F352">
        <v>-3</v>
      </c>
      <c r="G352">
        <v>515</v>
      </c>
      <c r="H352">
        <v>56</v>
      </c>
      <c r="I352">
        <v>15</v>
      </c>
      <c r="J352">
        <v>52</v>
      </c>
      <c r="K352">
        <v>5</v>
      </c>
      <c r="L352">
        <v>0.23300000000000001</v>
      </c>
      <c r="T352">
        <f t="shared" si="15"/>
        <v>0</v>
      </c>
      <c r="U352" t="str">
        <f t="shared" si="16"/>
        <v>H</v>
      </c>
      <c r="V352">
        <f>IF(U352="H",COUNTIF($U$3:$U$437,"H")-COUNTIF(U353:U$437,"H"),"")</f>
        <v>187</v>
      </c>
      <c r="W352" t="str">
        <f>IF(U352="P",COUNTIF($U$3:$U$437,"P")-COUNTIF(U353:U$437,"P"),"")</f>
        <v/>
      </c>
      <c r="X352" t="str">
        <f t="shared" si="17"/>
        <v>Jason Kipnis</v>
      </c>
    </row>
    <row r="353" spans="2:24" x14ac:dyDescent="0.2">
      <c r="B353" t="s">
        <v>1492</v>
      </c>
      <c r="C353" t="s">
        <v>135</v>
      </c>
      <c r="D353" t="s">
        <v>111</v>
      </c>
      <c r="E353" t="s">
        <v>111</v>
      </c>
      <c r="F353">
        <v>-3</v>
      </c>
      <c r="M353">
        <v>94</v>
      </c>
      <c r="N353">
        <v>5</v>
      </c>
      <c r="O353">
        <v>0</v>
      </c>
      <c r="P353">
        <v>3.66</v>
      </c>
      <c r="Q353">
        <v>1.29</v>
      </c>
      <c r="R353">
        <v>78</v>
      </c>
      <c r="T353">
        <f t="shared" si="15"/>
        <v>0</v>
      </c>
      <c r="U353" t="str">
        <f t="shared" si="16"/>
        <v>P</v>
      </c>
      <c r="V353" t="str">
        <f>IF(U353="H",COUNTIF($U$3:$U$437,"H")-COUNTIF(U354:U$437,"H"),"")</f>
        <v/>
      </c>
      <c r="W353">
        <f>IF(U353="P",COUNTIF($U$3:$U$437,"P")-COUNTIF(U354:U$437,"P"),"")</f>
        <v>164</v>
      </c>
      <c r="X353" t="str">
        <f t="shared" si="17"/>
        <v>Mike Soroka</v>
      </c>
    </row>
    <row r="354" spans="2:24" x14ac:dyDescent="0.2">
      <c r="B354" t="s">
        <v>178</v>
      </c>
      <c r="C354" t="s">
        <v>121</v>
      </c>
      <c r="D354" t="s">
        <v>114</v>
      </c>
      <c r="E354" t="s">
        <v>114</v>
      </c>
      <c r="F354">
        <v>-3</v>
      </c>
      <c r="G354">
        <v>523</v>
      </c>
      <c r="H354">
        <v>72</v>
      </c>
      <c r="I354">
        <v>17</v>
      </c>
      <c r="J354">
        <v>43</v>
      </c>
      <c r="K354">
        <v>5</v>
      </c>
      <c r="L354">
        <v>0.25900000000000001</v>
      </c>
      <c r="T354">
        <f t="shared" si="15"/>
        <v>0</v>
      </c>
      <c r="U354" t="str">
        <f t="shared" si="16"/>
        <v>H</v>
      </c>
      <c r="V354">
        <f>IF(U354="H",COUNTIF($U$3:$U$437,"H")-COUNTIF(U355:U$437,"H"),"")</f>
        <v>188</v>
      </c>
      <c r="W354" t="str">
        <f>IF(U354="P",COUNTIF($U$3:$U$437,"P")-COUNTIF(U355:U$437,"P"),"")</f>
        <v/>
      </c>
      <c r="X354" t="str">
        <f t="shared" si="17"/>
        <v>Shin-Soo Choo</v>
      </c>
    </row>
    <row r="355" spans="2:24" x14ac:dyDescent="0.2">
      <c r="B355" t="s">
        <v>535</v>
      </c>
      <c r="C355" t="s">
        <v>122</v>
      </c>
      <c r="D355" t="s">
        <v>111</v>
      </c>
      <c r="E355" t="s">
        <v>111</v>
      </c>
      <c r="F355">
        <v>-3</v>
      </c>
      <c r="M355">
        <v>154</v>
      </c>
      <c r="N355">
        <v>9</v>
      </c>
      <c r="O355">
        <v>0</v>
      </c>
      <c r="P355">
        <v>4.17</v>
      </c>
      <c r="Q355">
        <v>1.27</v>
      </c>
      <c r="R355">
        <v>138</v>
      </c>
      <c r="T355">
        <f t="shared" si="15"/>
        <v>0</v>
      </c>
      <c r="U355" t="str">
        <f t="shared" si="16"/>
        <v>P</v>
      </c>
      <c r="V355" t="str">
        <f>IF(U355="H",COUNTIF($U$3:$U$437,"H")-COUNTIF(U356:U$437,"H"),"")</f>
        <v/>
      </c>
      <c r="W355">
        <f>IF(U355="P",COUNTIF($U$3:$U$437,"P")-COUNTIF(U356:U$437,"P"),"")</f>
        <v>165</v>
      </c>
      <c r="X355" t="str">
        <f t="shared" si="17"/>
        <v>Anthony DeSclafani</v>
      </c>
    </row>
    <row r="356" spans="2:24" x14ac:dyDescent="0.2">
      <c r="B356" t="s">
        <v>905</v>
      </c>
      <c r="C356" t="s">
        <v>2</v>
      </c>
      <c r="D356" t="s">
        <v>97</v>
      </c>
      <c r="E356" t="s">
        <v>97</v>
      </c>
      <c r="F356">
        <v>-3</v>
      </c>
      <c r="G356">
        <v>417</v>
      </c>
      <c r="H356">
        <v>47</v>
      </c>
      <c r="I356">
        <v>22</v>
      </c>
      <c r="J356">
        <v>58</v>
      </c>
      <c r="K356">
        <v>0</v>
      </c>
      <c r="L356">
        <v>0.21299999999999999</v>
      </c>
      <c r="T356">
        <f t="shared" si="15"/>
        <v>0</v>
      </c>
      <c r="U356" t="str">
        <f t="shared" si="16"/>
        <v>H</v>
      </c>
      <c r="V356">
        <f>IF(U356="H",COUNTIF($U$3:$U$437,"H")-COUNTIF(U357:U$437,"H"),"")</f>
        <v>189</v>
      </c>
      <c r="W356" t="str">
        <f>IF(U356="P",COUNTIF($U$3:$U$437,"P")-COUNTIF(U357:U$437,"P"),"")</f>
        <v/>
      </c>
      <c r="X356" t="str">
        <f t="shared" si="17"/>
        <v>Mike Zunino</v>
      </c>
    </row>
    <row r="357" spans="2:24" x14ac:dyDescent="0.2">
      <c r="B357" t="s">
        <v>458</v>
      </c>
      <c r="C357" t="s">
        <v>714</v>
      </c>
      <c r="D357" t="s">
        <v>111</v>
      </c>
      <c r="E357" t="s">
        <v>111</v>
      </c>
      <c r="F357">
        <v>-3</v>
      </c>
      <c r="M357">
        <v>118</v>
      </c>
      <c r="N357">
        <v>6</v>
      </c>
      <c r="O357">
        <v>0</v>
      </c>
      <c r="P357">
        <v>4.09</v>
      </c>
      <c r="Q357">
        <v>1.33</v>
      </c>
      <c r="R357">
        <v>89</v>
      </c>
      <c r="T357">
        <f t="shared" si="15"/>
        <v>0</v>
      </c>
      <c r="U357" t="str">
        <f t="shared" si="16"/>
        <v>P</v>
      </c>
      <c r="V357" t="str">
        <f>IF(U357="H",COUNTIF($U$3:$U$437,"H")-COUNTIF(U358:U$437,"H"),"")</f>
        <v/>
      </c>
      <c r="W357">
        <f>IF(U357="P",COUNTIF($U$3:$U$437,"P")-COUNTIF(U358:U$437,"P"),"")</f>
        <v>166</v>
      </c>
      <c r="X357" t="str">
        <f t="shared" si="17"/>
        <v>Joe Ross</v>
      </c>
    </row>
    <row r="358" spans="2:24" x14ac:dyDescent="0.2">
      <c r="B358" t="s">
        <v>511</v>
      </c>
      <c r="C358" t="s">
        <v>8</v>
      </c>
      <c r="D358" t="s">
        <v>97</v>
      </c>
      <c r="E358" t="s">
        <v>998</v>
      </c>
      <c r="F358">
        <v>-3</v>
      </c>
      <c r="G358">
        <v>402</v>
      </c>
      <c r="H358">
        <v>47</v>
      </c>
      <c r="I358">
        <v>11</v>
      </c>
      <c r="J358">
        <v>59</v>
      </c>
      <c r="K358">
        <v>3</v>
      </c>
      <c r="L358">
        <v>0.253</v>
      </c>
      <c r="T358">
        <f t="shared" si="15"/>
        <v>0</v>
      </c>
      <c r="U358" t="str">
        <f t="shared" si="16"/>
        <v>H</v>
      </c>
      <c r="V358">
        <f>IF(U358="H",COUNTIF($U$3:$U$437,"H")-COUNTIF(U359:U$437,"H"),"")</f>
        <v>190</v>
      </c>
      <c r="W358" t="str">
        <f>IF(U358="P",COUNTIF($U$3:$U$437,"P")-COUNTIF(U359:U$437,"P"),"")</f>
        <v/>
      </c>
      <c r="X358" t="str">
        <f t="shared" si="17"/>
        <v>Francisco Cervelli</v>
      </c>
    </row>
    <row r="359" spans="2:24" x14ac:dyDescent="0.2">
      <c r="B359" t="s">
        <v>416</v>
      </c>
      <c r="C359" t="s">
        <v>7</v>
      </c>
      <c r="D359" t="s">
        <v>110</v>
      </c>
      <c r="E359" t="s">
        <v>429</v>
      </c>
      <c r="F359">
        <v>-3</v>
      </c>
      <c r="G359">
        <v>586</v>
      </c>
      <c r="H359">
        <v>63</v>
      </c>
      <c r="I359">
        <v>12</v>
      </c>
      <c r="J359">
        <v>58</v>
      </c>
      <c r="K359">
        <v>6</v>
      </c>
      <c r="L359">
        <v>0.249</v>
      </c>
      <c r="T359">
        <f t="shared" si="15"/>
        <v>0</v>
      </c>
      <c r="U359" t="str">
        <f t="shared" si="16"/>
        <v>H</v>
      </c>
      <c r="V359">
        <f>IF(U359="H",COUNTIF($U$3:$U$437,"H")-COUNTIF(U360:U$437,"H"),"")</f>
        <v>191</v>
      </c>
      <c r="W359" t="str">
        <f>IF(U359="P",COUNTIF($U$3:$U$437,"P")-COUNTIF(U360:U$437,"P"),"")</f>
        <v/>
      </c>
      <c r="X359" t="str">
        <f t="shared" si="17"/>
        <v>Freddy Galvis</v>
      </c>
    </row>
    <row r="360" spans="2:24" x14ac:dyDescent="0.2">
      <c r="B360" t="s">
        <v>215</v>
      </c>
      <c r="C360" t="s">
        <v>716</v>
      </c>
      <c r="D360" t="s">
        <v>1026</v>
      </c>
      <c r="E360" t="s">
        <v>1026</v>
      </c>
      <c r="F360">
        <v>-3</v>
      </c>
      <c r="G360">
        <v>445</v>
      </c>
      <c r="H360">
        <v>62</v>
      </c>
      <c r="I360">
        <v>10</v>
      </c>
      <c r="J360">
        <v>41</v>
      </c>
      <c r="K360">
        <v>4</v>
      </c>
      <c r="L360">
        <v>0.27600000000000002</v>
      </c>
      <c r="T360">
        <f t="shared" si="15"/>
        <v>0</v>
      </c>
      <c r="U360" t="str">
        <f t="shared" si="16"/>
        <v>H</v>
      </c>
      <c r="V360">
        <f>IF(U360="H",COUNTIF($U$3:$U$437,"H")-COUNTIF(U361:U$437,"H"),"")</f>
        <v>192</v>
      </c>
      <c r="W360" t="str">
        <f>IF(U360="P",COUNTIF($U$3:$U$437,"P")-COUNTIF(U361:U$437,"P"),"")</f>
        <v/>
      </c>
      <c r="X360" t="str">
        <f t="shared" si="17"/>
        <v>Ben Zobrist</v>
      </c>
    </row>
    <row r="361" spans="2:24" x14ac:dyDescent="0.2">
      <c r="B361" t="s">
        <v>156</v>
      </c>
      <c r="C361" t="s">
        <v>123</v>
      </c>
      <c r="D361" t="s">
        <v>112</v>
      </c>
      <c r="E361" t="s">
        <v>112</v>
      </c>
      <c r="F361">
        <v>-3</v>
      </c>
      <c r="G361">
        <v>509</v>
      </c>
      <c r="H361">
        <v>55</v>
      </c>
      <c r="I361">
        <v>24</v>
      </c>
      <c r="J361">
        <v>64</v>
      </c>
      <c r="K361">
        <v>2</v>
      </c>
      <c r="L361">
        <v>0.24199999999999999</v>
      </c>
      <c r="T361">
        <f t="shared" si="15"/>
        <v>0</v>
      </c>
      <c r="U361" t="str">
        <f t="shared" si="16"/>
        <v>H</v>
      </c>
      <c r="V361">
        <f>IF(U361="H",COUNTIF($U$3:$U$437,"H")-COUNTIF(U362:U$437,"H"),"")</f>
        <v>193</v>
      </c>
      <c r="W361" t="str">
        <f>IF(U361="P",COUNTIF($U$3:$U$437,"P")-COUNTIF(U362:U$437,"P"),"")</f>
        <v/>
      </c>
      <c r="X361" t="str">
        <f t="shared" si="17"/>
        <v>Albert Pujols</v>
      </c>
    </row>
    <row r="362" spans="2:24" x14ac:dyDescent="0.2">
      <c r="B362" t="s">
        <v>267</v>
      </c>
      <c r="C362" t="s">
        <v>121</v>
      </c>
      <c r="D362" t="s">
        <v>111</v>
      </c>
      <c r="E362" t="s">
        <v>111</v>
      </c>
      <c r="F362">
        <v>-3</v>
      </c>
      <c r="M362">
        <v>153</v>
      </c>
      <c r="N362">
        <v>8</v>
      </c>
      <c r="O362">
        <v>0</v>
      </c>
      <c r="P362">
        <v>4.24</v>
      </c>
      <c r="Q362">
        <v>1.34</v>
      </c>
      <c r="R362">
        <v>148</v>
      </c>
      <c r="T362">
        <f t="shared" si="15"/>
        <v>0</v>
      </c>
      <c r="U362" t="str">
        <f t="shared" si="16"/>
        <v>P</v>
      </c>
      <c r="V362" t="str">
        <f>IF(U362="H",COUNTIF($U$3:$U$437,"H")-COUNTIF(U363:U$437,"H"),"")</f>
        <v/>
      </c>
      <c r="W362">
        <f>IF(U362="P",COUNTIF($U$3:$U$437,"P")-COUNTIF(U363:U$437,"P"),"")</f>
        <v>167</v>
      </c>
      <c r="X362" t="str">
        <f t="shared" si="17"/>
        <v>Lance Lynn</v>
      </c>
    </row>
    <row r="363" spans="2:24" x14ac:dyDescent="0.2">
      <c r="B363" t="s">
        <v>313</v>
      </c>
      <c r="C363" t="s">
        <v>138</v>
      </c>
      <c r="D363" t="s">
        <v>111</v>
      </c>
      <c r="E363" t="s">
        <v>111</v>
      </c>
      <c r="F363">
        <v>-3</v>
      </c>
      <c r="M363">
        <v>154</v>
      </c>
      <c r="N363">
        <v>8</v>
      </c>
      <c r="O363">
        <v>0</v>
      </c>
      <c r="P363">
        <v>4.09</v>
      </c>
      <c r="Q363">
        <v>1.29</v>
      </c>
      <c r="R363">
        <v>128</v>
      </c>
      <c r="T363">
        <f t="shared" si="15"/>
        <v>0</v>
      </c>
      <c r="U363" t="str">
        <f t="shared" si="16"/>
        <v>P</v>
      </c>
      <c r="V363" t="str">
        <f>IF(U363="H",COUNTIF($U$3:$U$437,"H")-COUNTIF(U364:U$437,"H"),"")</f>
        <v/>
      </c>
      <c r="W363">
        <f>IF(U363="P",COUNTIF($U$3:$U$437,"P")-COUNTIF(U364:U$437,"P"),"")</f>
        <v>168</v>
      </c>
      <c r="X363" t="str">
        <f t="shared" si="17"/>
        <v>Dan Straily</v>
      </c>
    </row>
    <row r="364" spans="2:24" x14ac:dyDescent="0.2">
      <c r="B364" t="s">
        <v>3441</v>
      </c>
      <c r="C364" t="s">
        <v>138</v>
      </c>
      <c r="D364" t="s">
        <v>6</v>
      </c>
      <c r="E364" t="s">
        <v>112</v>
      </c>
      <c r="F364">
        <v>-3</v>
      </c>
      <c r="G364">
        <v>454</v>
      </c>
      <c r="H364">
        <v>49</v>
      </c>
      <c r="I364">
        <v>18</v>
      </c>
      <c r="J364">
        <v>57</v>
      </c>
      <c r="K364">
        <v>0</v>
      </c>
      <c r="L364">
        <v>0.224</v>
      </c>
      <c r="T364">
        <f t="shared" si="15"/>
        <v>0</v>
      </c>
      <c r="U364" t="str">
        <f t="shared" si="16"/>
        <v>H</v>
      </c>
      <c r="V364">
        <f>IF(U364="H",COUNTIF($U$3:$U$437,"H")-COUNTIF(U365:U$437,"H"),"")</f>
        <v>194</v>
      </c>
      <c r="W364" t="str">
        <f>IF(U364="P",COUNTIF($U$3:$U$437,"P")-COUNTIF(U365:U$437,"P"),"")</f>
        <v/>
      </c>
      <c r="X364" t="str">
        <f t="shared" si="17"/>
        <v>Peter O’Brien</v>
      </c>
    </row>
    <row r="365" spans="2:24" x14ac:dyDescent="0.2">
      <c r="B365" t="s">
        <v>1056</v>
      </c>
      <c r="C365" t="s">
        <v>121</v>
      </c>
      <c r="D365" t="s">
        <v>111</v>
      </c>
      <c r="E365" t="s">
        <v>111</v>
      </c>
      <c r="F365">
        <v>-3</v>
      </c>
      <c r="M365">
        <v>166</v>
      </c>
      <c r="N365">
        <v>9</v>
      </c>
      <c r="O365">
        <v>0</v>
      </c>
      <c r="P365">
        <v>4.24</v>
      </c>
      <c r="Q365">
        <v>1.24</v>
      </c>
      <c r="R365">
        <v>142</v>
      </c>
      <c r="T365">
        <f t="shared" si="15"/>
        <v>0</v>
      </c>
      <c r="U365" t="str">
        <f t="shared" si="16"/>
        <v>P</v>
      </c>
      <c r="V365" t="str">
        <f>IF(U365="H",COUNTIF($U$3:$U$437,"H")-COUNTIF(U366:U$437,"H"),"")</f>
        <v/>
      </c>
      <c r="W365">
        <f>IF(U365="P",COUNTIF($U$3:$U$437,"P")-COUNTIF(U366:U$437,"P"),"")</f>
        <v>169</v>
      </c>
      <c r="X365" t="str">
        <f t="shared" si="17"/>
        <v>Mike Minor</v>
      </c>
    </row>
    <row r="366" spans="2:24" x14ac:dyDescent="0.2">
      <c r="B366" t="s">
        <v>2403</v>
      </c>
      <c r="C366" t="s">
        <v>140</v>
      </c>
      <c r="D366" t="s">
        <v>9</v>
      </c>
      <c r="E366" t="s">
        <v>9</v>
      </c>
      <c r="F366">
        <v>-3</v>
      </c>
      <c r="M366">
        <v>72</v>
      </c>
      <c r="N366">
        <v>6</v>
      </c>
      <c r="O366">
        <v>2</v>
      </c>
      <c r="P366">
        <v>3.06</v>
      </c>
      <c r="Q366">
        <v>1.1599999999999999</v>
      </c>
      <c r="R366">
        <v>80</v>
      </c>
      <c r="T366">
        <f t="shared" si="15"/>
        <v>0</v>
      </c>
      <c r="U366" t="str">
        <f t="shared" si="16"/>
        <v>P</v>
      </c>
      <c r="V366" t="str">
        <f>IF(U366="H",COUNTIF($U$3:$U$437,"H")-COUNTIF(U367:U$437,"H"),"")</f>
        <v/>
      </c>
      <c r="W366">
        <f>IF(U366="P",COUNTIF($U$3:$U$437,"P")-COUNTIF(U367:U$437,"P"),"")</f>
        <v>170</v>
      </c>
      <c r="X366" t="str">
        <f t="shared" si="17"/>
        <v>Lou Trivino</v>
      </c>
    </row>
    <row r="367" spans="2:24" x14ac:dyDescent="0.2">
      <c r="B367" t="s">
        <v>407</v>
      </c>
      <c r="C367" t="s">
        <v>122</v>
      </c>
      <c r="D367" t="s">
        <v>111</v>
      </c>
      <c r="E367" t="s">
        <v>111</v>
      </c>
      <c r="F367">
        <v>-3</v>
      </c>
      <c r="M367">
        <v>184</v>
      </c>
      <c r="N367">
        <v>8</v>
      </c>
      <c r="O367">
        <v>0</v>
      </c>
      <c r="P367">
        <v>4.3099999999999996</v>
      </c>
      <c r="Q367">
        <v>1.31</v>
      </c>
      <c r="R367">
        <v>151</v>
      </c>
      <c r="T367">
        <f t="shared" si="15"/>
        <v>0</v>
      </c>
      <c r="U367" t="str">
        <f t="shared" si="16"/>
        <v>P</v>
      </c>
      <c r="V367" t="str">
        <f>IF(U367="H",COUNTIF($U$3:$U$437,"H")-COUNTIF(U368:U$437,"H"),"")</f>
        <v/>
      </c>
      <c r="W367">
        <f>IF(U367="P",COUNTIF($U$3:$U$437,"P")-COUNTIF(U368:U$437,"P"),"")</f>
        <v>171</v>
      </c>
      <c r="X367" t="str">
        <f t="shared" si="17"/>
        <v>Tanner Roark</v>
      </c>
    </row>
    <row r="368" spans="2:24" x14ac:dyDescent="0.2">
      <c r="B368" t="s">
        <v>202</v>
      </c>
      <c r="C368" t="s">
        <v>340</v>
      </c>
      <c r="D368" t="s">
        <v>111</v>
      </c>
      <c r="E368" t="s">
        <v>111</v>
      </c>
      <c r="F368">
        <v>-3</v>
      </c>
      <c r="M368">
        <v>184</v>
      </c>
      <c r="N368">
        <v>11</v>
      </c>
      <c r="O368">
        <v>0</v>
      </c>
      <c r="P368">
        <v>4.1100000000000003</v>
      </c>
      <c r="Q368">
        <v>1.38</v>
      </c>
      <c r="R368">
        <v>156</v>
      </c>
      <c r="T368">
        <f t="shared" si="15"/>
        <v>0</v>
      </c>
      <c r="U368" t="str">
        <f t="shared" si="16"/>
        <v>P</v>
      </c>
      <c r="V368" t="str">
        <f>IF(U368="H",COUNTIF($U$3:$U$437,"H")-COUNTIF(U369:U$437,"H"),"")</f>
        <v/>
      </c>
      <c r="W368">
        <f>IF(U368="P",COUNTIF($U$3:$U$437,"P")-COUNTIF(U369:U$437,"P"),"")</f>
        <v>172</v>
      </c>
      <c r="X368" t="str">
        <f t="shared" si="17"/>
        <v>Gio Gonzalez</v>
      </c>
    </row>
    <row r="369" spans="2:24" x14ac:dyDescent="0.2">
      <c r="B369" t="s">
        <v>657</v>
      </c>
      <c r="C369" t="s">
        <v>810</v>
      </c>
      <c r="D369" t="s">
        <v>111</v>
      </c>
      <c r="E369" t="s">
        <v>111</v>
      </c>
      <c r="F369">
        <v>-3</v>
      </c>
      <c r="M369">
        <v>186</v>
      </c>
      <c r="N369">
        <v>10</v>
      </c>
      <c r="O369">
        <v>0</v>
      </c>
      <c r="P369">
        <v>4.22</v>
      </c>
      <c r="Q369">
        <v>1.27</v>
      </c>
      <c r="R369">
        <v>126</v>
      </c>
      <c r="T369">
        <f t="shared" si="15"/>
        <v>0</v>
      </c>
      <c r="U369" t="str">
        <f t="shared" si="16"/>
        <v>P</v>
      </c>
      <c r="V369" t="str">
        <f>IF(U369="H",COUNTIF($U$3:$U$437,"H")-COUNTIF(U370:U$437,"H"),"")</f>
        <v/>
      </c>
      <c r="W369">
        <f>IF(U369="P",COUNTIF($U$3:$U$437,"P")-COUNTIF(U370:U$437,"P"),"")</f>
        <v>173</v>
      </c>
      <c r="X369" t="str">
        <f t="shared" si="17"/>
        <v>Ivan Nova</v>
      </c>
    </row>
    <row r="370" spans="2:24" x14ac:dyDescent="0.2">
      <c r="B370" t="s">
        <v>1449</v>
      </c>
      <c r="C370" t="s">
        <v>2</v>
      </c>
      <c r="D370" t="s">
        <v>9</v>
      </c>
      <c r="E370" t="s">
        <v>9</v>
      </c>
      <c r="F370">
        <v>-4</v>
      </c>
      <c r="M370">
        <v>62</v>
      </c>
      <c r="N370">
        <v>4</v>
      </c>
      <c r="O370">
        <v>1</v>
      </c>
      <c r="P370">
        <v>3.35</v>
      </c>
      <c r="Q370">
        <v>1.17</v>
      </c>
      <c r="R370">
        <v>78</v>
      </c>
      <c r="T370">
        <f t="shared" si="15"/>
        <v>0</v>
      </c>
      <c r="U370" t="str">
        <f t="shared" si="16"/>
        <v>P</v>
      </c>
      <c r="V370" t="str">
        <f>IF(U370="H",COUNTIF($U$3:$U$437,"H")-COUNTIF(U371:U$437,"H"),"")</f>
        <v/>
      </c>
      <c r="W370">
        <f>IF(U370="P",COUNTIF($U$3:$U$437,"P")-COUNTIF(U371:U$437,"P"),"")</f>
        <v>174</v>
      </c>
      <c r="X370" t="str">
        <f t="shared" si="17"/>
        <v>Ryne Stanek</v>
      </c>
    </row>
    <row r="371" spans="2:24" x14ac:dyDescent="0.2">
      <c r="B371" t="s">
        <v>956</v>
      </c>
      <c r="C371" t="s">
        <v>120</v>
      </c>
      <c r="D371" t="s">
        <v>9</v>
      </c>
      <c r="E371" t="s">
        <v>9</v>
      </c>
      <c r="F371">
        <v>-4</v>
      </c>
      <c r="M371">
        <v>62</v>
      </c>
      <c r="N371">
        <v>5</v>
      </c>
      <c r="O371">
        <v>4</v>
      </c>
      <c r="P371">
        <v>3.45</v>
      </c>
      <c r="Q371">
        <v>1.27</v>
      </c>
      <c r="R371">
        <v>67</v>
      </c>
      <c r="T371">
        <f t="shared" si="15"/>
        <v>0</v>
      </c>
      <c r="U371" t="str">
        <f t="shared" si="16"/>
        <v>P</v>
      </c>
      <c r="V371" t="str">
        <f>IF(U371="H",COUNTIF($U$3:$U$437,"H")-COUNTIF(U372:U$437,"H"),"")</f>
        <v/>
      </c>
      <c r="W371">
        <f>IF(U371="P",COUNTIF($U$3:$U$437,"P")-COUNTIF(U372:U$437,"P"),"")</f>
        <v>175</v>
      </c>
      <c r="X371" t="str">
        <f t="shared" si="17"/>
        <v>Seung Hwan Oh</v>
      </c>
    </row>
    <row r="372" spans="2:24" x14ac:dyDescent="0.2">
      <c r="B372" t="s">
        <v>2256</v>
      </c>
      <c r="C372" t="s">
        <v>137</v>
      </c>
      <c r="D372" t="s">
        <v>97</v>
      </c>
      <c r="E372" t="s">
        <v>97</v>
      </c>
      <c r="F372">
        <v>-4</v>
      </c>
      <c r="G372">
        <v>377</v>
      </c>
      <c r="H372">
        <v>41</v>
      </c>
      <c r="I372">
        <v>6</v>
      </c>
      <c r="J372">
        <v>44</v>
      </c>
      <c r="K372">
        <v>7</v>
      </c>
      <c r="L372">
        <v>0.26300000000000001</v>
      </c>
      <c r="T372">
        <f t="shared" si="15"/>
        <v>0</v>
      </c>
      <c r="U372" t="str">
        <f t="shared" si="16"/>
        <v>H</v>
      </c>
      <c r="V372">
        <f>IF(U372="H",COUNTIF($U$3:$U$437,"H")-COUNTIF(U373:U$437,"H"),"")</f>
        <v>195</v>
      </c>
      <c r="W372" t="str">
        <f>IF(U372="P",COUNTIF($U$3:$U$437,"P")-COUNTIF(U373:U$437,"P"),"")</f>
        <v/>
      </c>
      <c r="X372" t="str">
        <f t="shared" si="17"/>
        <v>Christian Vazquez</v>
      </c>
    </row>
    <row r="373" spans="2:24" x14ac:dyDescent="0.2">
      <c r="B373" t="s">
        <v>1508</v>
      </c>
      <c r="C373" t="s">
        <v>122</v>
      </c>
      <c r="D373" t="s">
        <v>97</v>
      </c>
      <c r="E373" t="s">
        <v>998</v>
      </c>
      <c r="F373">
        <v>-4</v>
      </c>
      <c r="G373">
        <v>455</v>
      </c>
      <c r="H373">
        <v>50</v>
      </c>
      <c r="I373">
        <v>13</v>
      </c>
      <c r="J373">
        <v>58</v>
      </c>
      <c r="K373">
        <v>2</v>
      </c>
      <c r="L373">
        <v>0.254</v>
      </c>
      <c r="T373">
        <f t="shared" si="15"/>
        <v>0</v>
      </c>
      <c r="U373" t="str">
        <f t="shared" si="16"/>
        <v>H</v>
      </c>
      <c r="V373">
        <f>IF(U373="H",COUNTIF($U$3:$U$437,"H")-COUNTIF(U374:U$437,"H"),"")</f>
        <v>196</v>
      </c>
      <c r="W373" t="str">
        <f>IF(U373="P",COUNTIF($U$3:$U$437,"P")-COUNTIF(U374:U$437,"P"),"")</f>
        <v/>
      </c>
      <c r="X373" t="str">
        <f t="shared" si="17"/>
        <v>Tucker Barnhart</v>
      </c>
    </row>
    <row r="374" spans="2:24" x14ac:dyDescent="0.2">
      <c r="B374" t="s">
        <v>518</v>
      </c>
      <c r="C374" t="s">
        <v>140</v>
      </c>
      <c r="D374" t="s">
        <v>97</v>
      </c>
      <c r="E374" t="s">
        <v>97</v>
      </c>
      <c r="F374">
        <v>-4</v>
      </c>
      <c r="G374">
        <v>411</v>
      </c>
      <c r="H374">
        <v>42</v>
      </c>
      <c r="I374">
        <v>13</v>
      </c>
      <c r="J374">
        <v>44</v>
      </c>
      <c r="K374">
        <v>1</v>
      </c>
      <c r="L374">
        <v>0.23300000000000001</v>
      </c>
      <c r="T374">
        <f t="shared" si="15"/>
        <v>0</v>
      </c>
      <c r="U374" t="str">
        <f t="shared" si="16"/>
        <v>H</v>
      </c>
      <c r="V374">
        <f>IF(U374="H",COUNTIF($U$3:$U$437,"H")-COUNTIF(U375:U$437,"H"),"")</f>
        <v>197</v>
      </c>
      <c r="W374" t="str">
        <f>IF(U374="P",COUNTIF($U$3:$U$437,"P")-COUNTIF(U375:U$437,"P"),"")</f>
        <v/>
      </c>
      <c r="X374" t="str">
        <f t="shared" si="17"/>
        <v>Josh Phegley</v>
      </c>
    </row>
    <row r="375" spans="2:24" x14ac:dyDescent="0.2">
      <c r="B375" t="s">
        <v>162</v>
      </c>
      <c r="C375" t="s">
        <v>117</v>
      </c>
      <c r="D375" t="s">
        <v>426</v>
      </c>
      <c r="E375" t="s">
        <v>426</v>
      </c>
      <c r="F375">
        <v>-4</v>
      </c>
      <c r="G375">
        <v>542</v>
      </c>
      <c r="H375">
        <v>51</v>
      </c>
      <c r="I375">
        <v>24</v>
      </c>
      <c r="J375">
        <v>58</v>
      </c>
      <c r="K375">
        <v>2</v>
      </c>
      <c r="L375">
        <v>0.23300000000000001</v>
      </c>
      <c r="T375">
        <f t="shared" si="15"/>
        <v>0</v>
      </c>
      <c r="U375" t="str">
        <f t="shared" si="16"/>
        <v>H</v>
      </c>
      <c r="V375">
        <f>IF(U375="H",COUNTIF($U$3:$U$437,"H")-COUNTIF(U376:U$437,"H"),"")</f>
        <v>198</v>
      </c>
      <c r="W375" t="str">
        <f>IF(U375="P",COUNTIF($U$3:$U$437,"P")-COUNTIF(U376:U$437,"P"),"")</f>
        <v/>
      </c>
      <c r="X375" t="str">
        <f t="shared" si="17"/>
        <v>Jay Bruce</v>
      </c>
    </row>
    <row r="376" spans="2:24" x14ac:dyDescent="0.2">
      <c r="B376" t="s">
        <v>336</v>
      </c>
      <c r="C376" t="s">
        <v>130</v>
      </c>
      <c r="D376" t="s">
        <v>110</v>
      </c>
      <c r="E376" t="s">
        <v>110</v>
      </c>
      <c r="F376">
        <v>-4</v>
      </c>
      <c r="G376">
        <v>542</v>
      </c>
      <c r="H376">
        <v>65</v>
      </c>
      <c r="I376">
        <v>15</v>
      </c>
      <c r="J376">
        <v>70</v>
      </c>
      <c r="K376">
        <v>4</v>
      </c>
      <c r="L376">
        <v>0.255</v>
      </c>
      <c r="T376">
        <f t="shared" si="15"/>
        <v>0</v>
      </c>
      <c r="U376" t="str">
        <f t="shared" si="16"/>
        <v>H</v>
      </c>
      <c r="V376">
        <f>IF(U376="H",COUNTIF($U$3:$U$437,"H")-COUNTIF(U377:U$437,"H"),"")</f>
        <v>199</v>
      </c>
      <c r="W376" t="str">
        <f>IF(U376="P",COUNTIF($U$3:$U$437,"P")-COUNTIF(U377:U$437,"P"),"")</f>
        <v/>
      </c>
      <c r="X376" t="str">
        <f t="shared" si="17"/>
        <v>Brandon Crawford</v>
      </c>
    </row>
    <row r="377" spans="2:24" x14ac:dyDescent="0.2">
      <c r="B377" t="s">
        <v>973</v>
      </c>
      <c r="C377" t="s">
        <v>716</v>
      </c>
      <c r="D377" t="s">
        <v>9</v>
      </c>
      <c r="E377" t="s">
        <v>9</v>
      </c>
      <c r="F377">
        <v>-4</v>
      </c>
      <c r="M377">
        <v>64</v>
      </c>
      <c r="N377">
        <v>5</v>
      </c>
      <c r="O377">
        <v>2</v>
      </c>
      <c r="P377">
        <v>3.23</v>
      </c>
      <c r="Q377">
        <v>1.28</v>
      </c>
      <c r="R377">
        <v>83</v>
      </c>
      <c r="T377">
        <f t="shared" si="15"/>
        <v>0</v>
      </c>
      <c r="U377" t="str">
        <f t="shared" si="16"/>
        <v>P</v>
      </c>
      <c r="V377" t="str">
        <f>IF(U377="H",COUNTIF($U$3:$U$437,"H")-COUNTIF(U378:U$437,"H"),"")</f>
        <v/>
      </c>
      <c r="W377">
        <f>IF(U377="P",COUNTIF($U$3:$U$437,"P")-COUNTIF(U378:U$437,"P"),"")</f>
        <v>176</v>
      </c>
      <c r="X377" t="str">
        <f t="shared" si="17"/>
        <v>Carl Edwards Jr.</v>
      </c>
    </row>
    <row r="378" spans="2:24" x14ac:dyDescent="0.2">
      <c r="B378" t="s">
        <v>2225</v>
      </c>
      <c r="C378" t="s">
        <v>718</v>
      </c>
      <c r="D378" t="s">
        <v>112</v>
      </c>
      <c r="E378" t="s">
        <v>112</v>
      </c>
      <c r="F378">
        <v>-4</v>
      </c>
      <c r="G378">
        <v>212</v>
      </c>
      <c r="H378">
        <v>27</v>
      </c>
      <c r="I378">
        <v>12</v>
      </c>
      <c r="J378">
        <v>34</v>
      </c>
      <c r="K378">
        <v>0</v>
      </c>
      <c r="L378">
        <v>0.26400000000000001</v>
      </c>
      <c r="T378">
        <f t="shared" si="15"/>
        <v>0</v>
      </c>
      <c r="U378" t="str">
        <f t="shared" si="16"/>
        <v>H</v>
      </c>
      <c r="V378">
        <f>IF(U378="H",COUNTIF($U$3:$U$437,"H")-COUNTIF(U379:U$437,"H"),"")</f>
        <v>200</v>
      </c>
      <c r="W378" t="str">
        <f>IF(U378="P",COUNTIF($U$3:$U$437,"P")-COUNTIF(U379:U$437,"P"),"")</f>
        <v/>
      </c>
      <c r="X378" t="str">
        <f t="shared" si="17"/>
        <v>Peter Alonso</v>
      </c>
    </row>
    <row r="379" spans="2:24" x14ac:dyDescent="0.2">
      <c r="B379" t="s">
        <v>1371</v>
      </c>
      <c r="C379" t="s">
        <v>115</v>
      </c>
      <c r="D379" t="s">
        <v>6</v>
      </c>
      <c r="E379" t="s">
        <v>114</v>
      </c>
      <c r="F379">
        <v>-4</v>
      </c>
      <c r="G379">
        <v>354</v>
      </c>
      <c r="H379">
        <v>48</v>
      </c>
      <c r="I379">
        <v>17</v>
      </c>
      <c r="J379">
        <v>42</v>
      </c>
      <c r="K379">
        <v>0</v>
      </c>
      <c r="L379">
        <v>0.25700000000000001</v>
      </c>
      <c r="T379">
        <f t="shared" si="15"/>
        <v>0</v>
      </c>
      <c r="U379" t="str">
        <f t="shared" si="16"/>
        <v>H</v>
      </c>
      <c r="V379">
        <f>IF(U379="H",COUNTIF($U$3:$U$437,"H")-COUNTIF(U380:U$437,"H"),"")</f>
        <v>201</v>
      </c>
      <c r="W379" t="str">
        <f>IF(U379="P",COUNTIF($U$3:$U$437,"P")-COUNTIF(U380:U$437,"P"),"")</f>
        <v/>
      </c>
      <c r="X379" t="str">
        <f t="shared" si="17"/>
        <v>Christin Stewart</v>
      </c>
    </row>
    <row r="380" spans="2:24" x14ac:dyDescent="0.2">
      <c r="B380" t="s">
        <v>3442</v>
      </c>
      <c r="C380" t="s">
        <v>134</v>
      </c>
      <c r="D380" t="s">
        <v>111</v>
      </c>
      <c r="E380" t="s">
        <v>111</v>
      </c>
      <c r="F380">
        <v>-4</v>
      </c>
      <c r="M380">
        <v>86</v>
      </c>
      <c r="N380">
        <v>7</v>
      </c>
      <c r="O380">
        <v>0</v>
      </c>
      <c r="P380">
        <v>3.44</v>
      </c>
      <c r="Q380">
        <v>1.31</v>
      </c>
      <c r="R380">
        <v>83</v>
      </c>
      <c r="T380">
        <f t="shared" si="15"/>
        <v>0</v>
      </c>
      <c r="U380" t="str">
        <f t="shared" si="16"/>
        <v>P</v>
      </c>
      <c r="V380" t="str">
        <f>IF(U380="H",COUNTIF($U$3:$U$437,"H")-COUNTIF(U381:U$437,"H"),"")</f>
        <v/>
      </c>
      <c r="W380">
        <f>IF(U380="P",COUNTIF($U$3:$U$437,"P")-COUNTIF(U381:U$437,"P"),"")</f>
        <v>177</v>
      </c>
      <c r="X380" t="str">
        <f t="shared" si="17"/>
        <v>Framber Valdez</v>
      </c>
    </row>
    <row r="381" spans="2:24" x14ac:dyDescent="0.2">
      <c r="B381" t="s">
        <v>3407</v>
      </c>
      <c r="C381" t="s">
        <v>719</v>
      </c>
      <c r="D381" t="s">
        <v>111</v>
      </c>
      <c r="E381" t="s">
        <v>111</v>
      </c>
      <c r="F381">
        <v>-4</v>
      </c>
      <c r="M381">
        <v>77</v>
      </c>
      <c r="N381">
        <v>4</v>
      </c>
      <c r="O381">
        <v>0</v>
      </c>
      <c r="P381">
        <v>4.2300000000000004</v>
      </c>
      <c r="Q381">
        <v>1.31</v>
      </c>
      <c r="R381">
        <v>87</v>
      </c>
      <c r="T381">
        <f t="shared" si="15"/>
        <v>0</v>
      </c>
      <c r="U381" t="str">
        <f t="shared" si="16"/>
        <v>P</v>
      </c>
      <c r="V381" t="str">
        <f>IF(U381="H",COUNTIF($U$3:$U$437,"H")-COUNTIF(U382:U$437,"H"),"")</f>
        <v/>
      </c>
      <c r="W381">
        <f>IF(U381="P",COUNTIF($U$3:$U$437,"P")-COUNTIF(U382:U$437,"P"),"")</f>
        <v>178</v>
      </c>
      <c r="X381" t="str">
        <f t="shared" si="17"/>
        <v>Jonathan Loaisiga</v>
      </c>
    </row>
    <row r="382" spans="2:24" x14ac:dyDescent="0.2">
      <c r="B382" t="s">
        <v>1053</v>
      </c>
      <c r="C382" t="s">
        <v>719</v>
      </c>
      <c r="D382" t="s">
        <v>111</v>
      </c>
      <c r="E382" t="s">
        <v>111</v>
      </c>
      <c r="F382">
        <v>-4</v>
      </c>
      <c r="M382">
        <v>79</v>
      </c>
      <c r="N382">
        <v>5</v>
      </c>
      <c r="O382">
        <v>0</v>
      </c>
      <c r="P382">
        <v>3.66</v>
      </c>
      <c r="Q382">
        <v>1.34</v>
      </c>
      <c r="R382">
        <v>87</v>
      </c>
      <c r="T382">
        <f t="shared" si="15"/>
        <v>0</v>
      </c>
      <c r="U382" t="str">
        <f t="shared" si="16"/>
        <v>P</v>
      </c>
      <c r="V382" t="str">
        <f>IF(U382="H",COUNTIF($U$3:$U$437,"H")-COUNTIF(U383:U$437,"H"),"")</f>
        <v/>
      </c>
      <c r="W382">
        <f>IF(U382="P",COUNTIF($U$3:$U$437,"P")-COUNTIF(U383:U$437,"P"),"")</f>
        <v>179</v>
      </c>
      <c r="X382" t="str">
        <f t="shared" si="17"/>
        <v>Domingo German</v>
      </c>
    </row>
    <row r="383" spans="2:24" x14ac:dyDescent="0.2">
      <c r="B383" t="s">
        <v>928</v>
      </c>
      <c r="C383" t="s">
        <v>716</v>
      </c>
      <c r="D383" t="s">
        <v>9</v>
      </c>
      <c r="E383" t="s">
        <v>9</v>
      </c>
      <c r="F383">
        <v>-4</v>
      </c>
      <c r="M383">
        <v>98</v>
      </c>
      <c r="N383">
        <v>7</v>
      </c>
      <c r="O383">
        <v>1</v>
      </c>
      <c r="P383">
        <v>4.08</v>
      </c>
      <c r="Q383">
        <v>1.36</v>
      </c>
      <c r="R383">
        <v>68</v>
      </c>
      <c r="T383">
        <f t="shared" si="15"/>
        <v>0</v>
      </c>
      <c r="U383" t="str">
        <f t="shared" si="16"/>
        <v>P</v>
      </c>
      <c r="V383" t="str">
        <f>IF(U383="H",COUNTIF($U$3:$U$437,"H")-COUNTIF(U384:U$437,"H"),"")</f>
        <v/>
      </c>
      <c r="W383">
        <f>IF(U383="P",COUNTIF($U$3:$U$437,"P")-COUNTIF(U384:U$437,"P"),"")</f>
        <v>180</v>
      </c>
      <c r="X383" t="str">
        <f t="shared" si="17"/>
        <v>Mike Montgomery</v>
      </c>
    </row>
    <row r="384" spans="2:24" x14ac:dyDescent="0.2">
      <c r="B384" t="s">
        <v>752</v>
      </c>
      <c r="C384" t="s">
        <v>141</v>
      </c>
      <c r="D384" t="s">
        <v>114</v>
      </c>
      <c r="E384" t="s">
        <v>114</v>
      </c>
      <c r="F384">
        <v>-4</v>
      </c>
      <c r="G384">
        <v>441</v>
      </c>
      <c r="H384">
        <v>46</v>
      </c>
      <c r="I384">
        <v>14</v>
      </c>
      <c r="J384">
        <v>44</v>
      </c>
      <c r="K384">
        <v>9</v>
      </c>
      <c r="L384">
        <v>0.26700000000000002</v>
      </c>
      <c r="T384">
        <f t="shared" si="15"/>
        <v>0</v>
      </c>
      <c r="U384" t="str">
        <f t="shared" si="16"/>
        <v>H</v>
      </c>
      <c r="V384">
        <f>IF(U384="H",COUNTIF($U$3:$U$437,"H")-COUNTIF(U385:U$437,"H"),"")</f>
        <v>202</v>
      </c>
      <c r="W384" t="str">
        <f>IF(U384="P",COUNTIF($U$3:$U$437,"P")-COUNTIF(U385:U$437,"P"),"")</f>
        <v/>
      </c>
      <c r="X384" t="str">
        <f t="shared" si="17"/>
        <v>Manuel Margot</v>
      </c>
    </row>
    <row r="385" spans="2:24" x14ac:dyDescent="0.2">
      <c r="B385" t="s">
        <v>3443</v>
      </c>
      <c r="C385" t="s">
        <v>141</v>
      </c>
      <c r="D385" t="s">
        <v>114</v>
      </c>
      <c r="E385" t="s">
        <v>114</v>
      </c>
      <c r="F385">
        <v>-4</v>
      </c>
      <c r="G385">
        <v>341</v>
      </c>
      <c r="H385">
        <v>41</v>
      </c>
      <c r="I385">
        <v>18</v>
      </c>
      <c r="J385">
        <v>49</v>
      </c>
      <c r="K385">
        <v>2</v>
      </c>
      <c r="L385">
        <v>0.25700000000000001</v>
      </c>
      <c r="T385">
        <f t="shared" si="15"/>
        <v>0</v>
      </c>
      <c r="U385" t="str">
        <f t="shared" si="16"/>
        <v>H</v>
      </c>
      <c r="V385">
        <f>IF(U385="H",COUNTIF($U$3:$U$437,"H")-COUNTIF(U386:U$437,"H"),"")</f>
        <v>203</v>
      </c>
      <c r="W385" t="str">
        <f>IF(U385="P",COUNTIF($U$3:$U$437,"P")-COUNTIF(U386:U$437,"P"),"")</f>
        <v/>
      </c>
      <c r="X385" t="str">
        <f t="shared" si="17"/>
        <v>Franmil Reyes</v>
      </c>
    </row>
    <row r="386" spans="2:24" x14ac:dyDescent="0.2">
      <c r="B386" t="s">
        <v>2580</v>
      </c>
      <c r="C386" t="s">
        <v>115</v>
      </c>
      <c r="D386" t="s">
        <v>97</v>
      </c>
      <c r="E386" t="s">
        <v>97</v>
      </c>
      <c r="F386">
        <v>-4</v>
      </c>
      <c r="G386">
        <v>412</v>
      </c>
      <c r="H386">
        <v>43</v>
      </c>
      <c r="I386">
        <v>14</v>
      </c>
      <c r="J386">
        <v>47</v>
      </c>
      <c r="K386">
        <v>0</v>
      </c>
      <c r="L386">
        <v>0.24099999999999999</v>
      </c>
      <c r="T386">
        <f t="shared" si="15"/>
        <v>0</v>
      </c>
      <c r="U386" t="str">
        <f t="shared" si="16"/>
        <v>H</v>
      </c>
      <c r="V386">
        <f>IF(U386="H",COUNTIF($U$3:$U$437,"H")-COUNTIF(U387:U$437,"H"),"")</f>
        <v>204</v>
      </c>
      <c r="W386" t="str">
        <f>IF(U386="P",COUNTIF($U$3:$U$437,"P")-COUNTIF(U387:U$437,"P"),"")</f>
        <v/>
      </c>
      <c r="X386" t="str">
        <f t="shared" si="17"/>
        <v>Grayson Greiner</v>
      </c>
    </row>
    <row r="387" spans="2:24" x14ac:dyDescent="0.2">
      <c r="B387" t="s">
        <v>485</v>
      </c>
      <c r="C387" t="s">
        <v>339</v>
      </c>
      <c r="D387" t="s">
        <v>110</v>
      </c>
      <c r="E387" t="s">
        <v>110</v>
      </c>
      <c r="F387">
        <v>-4</v>
      </c>
      <c r="G387">
        <v>542</v>
      </c>
      <c r="H387">
        <v>64</v>
      </c>
      <c r="I387">
        <v>13</v>
      </c>
      <c r="J387">
        <v>68</v>
      </c>
      <c r="K387">
        <v>5</v>
      </c>
      <c r="L387">
        <v>0.24299999999999999</v>
      </c>
      <c r="T387">
        <f t="shared" ref="T387:T436" si="18">A387</f>
        <v>0</v>
      </c>
      <c r="U387" t="str">
        <f t="shared" ref="U387:U436" si="19">IF(D387="SP","P",IF(D387="RP","P",IF(D387=0,"","H")))</f>
        <v>H</v>
      </c>
      <c r="V387">
        <f>IF(U387="H",COUNTIF($U$3:$U$437,"H")-COUNTIF(U388:U$437,"H"),"")</f>
        <v>205</v>
      </c>
      <c r="W387" t="str">
        <f>IF(U387="P",COUNTIF($U$3:$U$437,"P")-COUNTIF(U388:U$437,"P"),"")</f>
        <v/>
      </c>
      <c r="X387" t="str">
        <f t="shared" ref="X387:X436" si="20">B387</f>
        <v>Nick Ahmed</v>
      </c>
    </row>
    <row r="388" spans="2:24" x14ac:dyDescent="0.2">
      <c r="B388" t="s">
        <v>742</v>
      </c>
      <c r="C388" t="s">
        <v>138</v>
      </c>
      <c r="D388" t="s">
        <v>114</v>
      </c>
      <c r="E388" t="s">
        <v>114</v>
      </c>
      <c r="F388">
        <v>-4</v>
      </c>
      <c r="G388">
        <v>456</v>
      </c>
      <c r="H388">
        <v>44</v>
      </c>
      <c r="I388">
        <v>15</v>
      </c>
      <c r="J388">
        <v>52</v>
      </c>
      <c r="K388">
        <v>8</v>
      </c>
      <c r="L388">
        <v>0.22900000000000001</v>
      </c>
      <c r="T388">
        <f t="shared" si="18"/>
        <v>0</v>
      </c>
      <c r="U388" t="str">
        <f t="shared" si="19"/>
        <v>H</v>
      </c>
      <c r="V388">
        <f>IF(U388="H",COUNTIF($U$3:$U$437,"H")-COUNTIF(U389:U$437,"H"),"")</f>
        <v>206</v>
      </c>
      <c r="W388" t="str">
        <f>IF(U388="P",COUNTIF($U$3:$U$437,"P")-COUNTIF(U389:U$437,"P"),"")</f>
        <v/>
      </c>
      <c r="X388" t="str">
        <f t="shared" si="20"/>
        <v>Lewis Brinson</v>
      </c>
    </row>
    <row r="389" spans="2:24" x14ac:dyDescent="0.2">
      <c r="B389" t="s">
        <v>468</v>
      </c>
      <c r="C389" t="s">
        <v>119</v>
      </c>
      <c r="D389" t="s">
        <v>111</v>
      </c>
      <c r="E389" t="s">
        <v>111</v>
      </c>
      <c r="F389">
        <v>-4</v>
      </c>
      <c r="M389">
        <v>67</v>
      </c>
      <c r="N389">
        <v>5</v>
      </c>
      <c r="O389">
        <v>0</v>
      </c>
      <c r="P389">
        <v>3.45</v>
      </c>
      <c r="Q389">
        <v>1.19</v>
      </c>
      <c r="R389">
        <v>73</v>
      </c>
      <c r="T389">
        <f t="shared" si="18"/>
        <v>0</v>
      </c>
      <c r="U389" t="str">
        <f t="shared" si="19"/>
        <v>P</v>
      </c>
      <c r="V389" t="str">
        <f>IF(U389="H",COUNTIF($U$3:$U$437,"H")-COUNTIF(U390:U$437,"H"),"")</f>
        <v/>
      </c>
      <c r="W389">
        <f>IF(U389="P",COUNTIF($U$3:$U$437,"P")-COUNTIF(U390:U$437,"P"),"")</f>
        <v>181</v>
      </c>
      <c r="X389" t="str">
        <f t="shared" si="20"/>
        <v>Nate Karns</v>
      </c>
    </row>
    <row r="390" spans="2:24" x14ac:dyDescent="0.2">
      <c r="B390" t="s">
        <v>2257</v>
      </c>
      <c r="C390" t="s">
        <v>132</v>
      </c>
      <c r="D390" t="s">
        <v>114</v>
      </c>
      <c r="E390" t="s">
        <v>114</v>
      </c>
      <c r="F390">
        <v>-4</v>
      </c>
      <c r="G390">
        <v>289</v>
      </c>
      <c r="H390">
        <v>48</v>
      </c>
      <c r="I390">
        <v>13</v>
      </c>
      <c r="J390">
        <v>51</v>
      </c>
      <c r="K390">
        <v>2</v>
      </c>
      <c r="L390">
        <v>0.313</v>
      </c>
      <c r="T390">
        <f t="shared" si="18"/>
        <v>0</v>
      </c>
      <c r="U390" t="str">
        <f t="shared" si="19"/>
        <v>H</v>
      </c>
      <c r="V390">
        <f>IF(U390="H",COUNTIF($U$3:$U$437,"H")-COUNTIF(U391:U$437,"H"),"")</f>
        <v>207</v>
      </c>
      <c r="W390" t="str">
        <f>IF(U390="P",COUNTIF($U$3:$U$437,"P")-COUNTIF(U391:U$437,"P"),"")</f>
        <v/>
      </c>
      <c r="X390" t="str">
        <f t="shared" si="20"/>
        <v>Jose Martinez</v>
      </c>
    </row>
    <row r="391" spans="2:24" x14ac:dyDescent="0.2">
      <c r="B391" t="s">
        <v>3699</v>
      </c>
      <c r="C391" t="s">
        <v>7</v>
      </c>
      <c r="D391" t="s">
        <v>429</v>
      </c>
      <c r="E391" t="s">
        <v>429</v>
      </c>
      <c r="F391">
        <v>-4</v>
      </c>
      <c r="G391">
        <v>341</v>
      </c>
      <c r="H391">
        <v>45</v>
      </c>
      <c r="I391">
        <v>13</v>
      </c>
      <c r="J391">
        <v>47</v>
      </c>
      <c r="K391">
        <v>2</v>
      </c>
      <c r="L391">
        <v>0.27200000000000002</v>
      </c>
      <c r="T391">
        <f t="shared" si="18"/>
        <v>0</v>
      </c>
      <c r="U391" t="str">
        <f t="shared" si="19"/>
        <v>H</v>
      </c>
      <c r="V391">
        <f>IF(U391="H",COUNTIF($U$3:$U$437,"H")-COUNTIF(U392:U$437,"H"),"")</f>
        <v>208</v>
      </c>
      <c r="W391" t="str">
        <f>IF(U391="P",COUNTIF($U$3:$U$437,"P")-COUNTIF(U392:U$437,"P"),"")</f>
        <v/>
      </c>
      <c r="X391" t="str">
        <f t="shared" si="20"/>
        <v>Lourdes Gurriel Jr.</v>
      </c>
    </row>
    <row r="392" spans="2:24" x14ac:dyDescent="0.2">
      <c r="B392" t="s">
        <v>1515</v>
      </c>
      <c r="C392" t="s">
        <v>130</v>
      </c>
      <c r="D392" t="s">
        <v>114</v>
      </c>
      <c r="E392" t="s">
        <v>114</v>
      </c>
      <c r="F392">
        <v>-4</v>
      </c>
      <c r="G392">
        <v>478</v>
      </c>
      <c r="H392">
        <v>58</v>
      </c>
      <c r="I392">
        <v>21</v>
      </c>
      <c r="J392">
        <v>61</v>
      </c>
      <c r="K392">
        <v>2</v>
      </c>
      <c r="L392">
        <v>0.23200000000000001</v>
      </c>
      <c r="T392">
        <f t="shared" si="18"/>
        <v>0</v>
      </c>
      <c r="U392" t="str">
        <f t="shared" si="19"/>
        <v>H</v>
      </c>
      <c r="V392">
        <f>IF(U392="H",COUNTIF($U$3:$U$437,"H")-COUNTIF(U393:U$437,"H"),"")</f>
        <v>209</v>
      </c>
      <c r="W392" t="str">
        <f>IF(U392="P",COUNTIF($U$3:$U$437,"P")-COUNTIF(U393:U$437,"P"),"")</f>
        <v/>
      </c>
      <c r="X392" t="str">
        <f t="shared" si="20"/>
        <v>Mac Williamson</v>
      </c>
    </row>
    <row r="393" spans="2:24" x14ac:dyDescent="0.2">
      <c r="B393" t="s">
        <v>335</v>
      </c>
      <c r="C393" t="s">
        <v>135</v>
      </c>
      <c r="D393" t="s">
        <v>9</v>
      </c>
      <c r="E393" t="s">
        <v>9</v>
      </c>
      <c r="F393">
        <v>-4</v>
      </c>
      <c r="M393">
        <v>42</v>
      </c>
      <c r="N393">
        <v>3</v>
      </c>
      <c r="O393">
        <v>5</v>
      </c>
      <c r="P393">
        <v>3.41</v>
      </c>
      <c r="Q393">
        <v>1.1200000000000001</v>
      </c>
      <c r="R393">
        <v>50</v>
      </c>
      <c r="T393">
        <f t="shared" si="18"/>
        <v>0</v>
      </c>
      <c r="U393" t="str">
        <f t="shared" si="19"/>
        <v>P</v>
      </c>
      <c r="V393" t="str">
        <f>IF(U393="H",COUNTIF($U$3:$U$437,"H")-COUNTIF(U394:U$437,"H"),"")</f>
        <v/>
      </c>
      <c r="W393">
        <f>IF(U393="P",COUNTIF($U$3:$U$437,"P")-COUNTIF(U394:U$437,"P"),"")</f>
        <v>182</v>
      </c>
      <c r="X393" t="str">
        <f t="shared" si="20"/>
        <v>Darren O’Day</v>
      </c>
    </row>
    <row r="394" spans="2:24" x14ac:dyDescent="0.2">
      <c r="B394" t="s">
        <v>2264</v>
      </c>
      <c r="C394" t="s">
        <v>7</v>
      </c>
      <c r="D394" t="s">
        <v>114</v>
      </c>
      <c r="E394" t="s">
        <v>114</v>
      </c>
      <c r="F394">
        <v>-4</v>
      </c>
      <c r="G394">
        <v>391</v>
      </c>
      <c r="H394">
        <v>41</v>
      </c>
      <c r="I394">
        <v>18</v>
      </c>
      <c r="J394">
        <v>49</v>
      </c>
      <c r="K394">
        <v>5</v>
      </c>
      <c r="L394">
        <v>0.23100000000000001</v>
      </c>
      <c r="T394">
        <f t="shared" si="18"/>
        <v>0</v>
      </c>
      <c r="U394" t="str">
        <f t="shared" si="19"/>
        <v>H</v>
      </c>
      <c r="V394">
        <f>IF(U394="H",COUNTIF($U$3:$U$437,"H")-COUNTIF(U395:U$437,"H"),"")</f>
        <v>210</v>
      </c>
      <c r="W394" t="str">
        <f>IF(U394="P",COUNTIF($U$3:$U$437,"P")-COUNTIF(U395:U$437,"P"),"")</f>
        <v/>
      </c>
      <c r="X394" t="str">
        <f t="shared" si="20"/>
        <v>Teoscar Hernandez</v>
      </c>
    </row>
    <row r="395" spans="2:24" x14ac:dyDescent="0.2">
      <c r="B395" t="s">
        <v>327</v>
      </c>
      <c r="C395" t="s">
        <v>715</v>
      </c>
      <c r="D395" t="s">
        <v>2253</v>
      </c>
      <c r="E395" t="s">
        <v>2253</v>
      </c>
      <c r="F395">
        <v>-4</v>
      </c>
      <c r="G395">
        <v>387</v>
      </c>
      <c r="H395">
        <v>36</v>
      </c>
      <c r="I395">
        <v>15</v>
      </c>
      <c r="J395">
        <v>44</v>
      </c>
      <c r="K395">
        <v>0</v>
      </c>
      <c r="L395">
        <v>0.20899999999999999</v>
      </c>
      <c r="T395">
        <f t="shared" si="18"/>
        <v>0</v>
      </c>
      <c r="U395" t="str">
        <f t="shared" si="19"/>
        <v>H</v>
      </c>
      <c r="V395">
        <f>IF(U395="H",COUNTIF($U$3:$U$437,"H")-COUNTIF(U396:U$437,"H"),"")</f>
        <v>211</v>
      </c>
      <c r="W395" t="str">
        <f>IF(U395="P",COUNTIF($U$3:$U$437,"P")-COUNTIF(U396:U$437,"P"),"")</f>
        <v/>
      </c>
      <c r="X395" t="str">
        <f t="shared" si="20"/>
        <v>Russell Martin</v>
      </c>
    </row>
    <row r="396" spans="2:24" x14ac:dyDescent="0.2">
      <c r="B396" t="s">
        <v>270</v>
      </c>
      <c r="C396" t="s">
        <v>121</v>
      </c>
      <c r="D396" t="s">
        <v>111</v>
      </c>
      <c r="E396" t="s">
        <v>111</v>
      </c>
      <c r="F396">
        <v>-4</v>
      </c>
      <c r="M396">
        <v>154</v>
      </c>
      <c r="N396">
        <v>7</v>
      </c>
      <c r="O396">
        <v>0</v>
      </c>
      <c r="P396">
        <v>4.28</v>
      </c>
      <c r="Q396">
        <v>1.25</v>
      </c>
      <c r="R396">
        <v>134</v>
      </c>
      <c r="T396">
        <f t="shared" si="18"/>
        <v>0</v>
      </c>
      <c r="U396" t="str">
        <f t="shared" si="19"/>
        <v>P</v>
      </c>
      <c r="V396" t="str">
        <f>IF(U396="H",COUNTIF($U$3:$U$437,"H")-COUNTIF(U397:U$437,"H"),"")</f>
        <v/>
      </c>
      <c r="W396">
        <f>IF(U396="P",COUNTIF($U$3:$U$437,"P")-COUNTIF(U397:U$437,"P"),"")</f>
        <v>183</v>
      </c>
      <c r="X396" t="str">
        <f t="shared" si="20"/>
        <v>Drew Smyly</v>
      </c>
    </row>
    <row r="397" spans="2:24" x14ac:dyDescent="0.2">
      <c r="B397" t="s">
        <v>3445</v>
      </c>
      <c r="C397" t="s">
        <v>2</v>
      </c>
      <c r="D397" t="s">
        <v>6</v>
      </c>
      <c r="E397" t="s">
        <v>6</v>
      </c>
      <c r="F397">
        <v>-4</v>
      </c>
      <c r="G397">
        <v>408</v>
      </c>
      <c r="H397">
        <v>54</v>
      </c>
      <c r="I397">
        <v>19</v>
      </c>
      <c r="J397">
        <v>61</v>
      </c>
      <c r="K397">
        <v>3</v>
      </c>
      <c r="L397">
        <v>0.25900000000000001</v>
      </c>
      <c r="T397">
        <f t="shared" si="18"/>
        <v>0</v>
      </c>
      <c r="U397" t="str">
        <f t="shared" si="19"/>
        <v>H</v>
      </c>
      <c r="V397">
        <f>IF(U397="H",COUNTIF($U$3:$U$437,"H")-COUNTIF(U398:U$437,"H"),"")</f>
        <v>212</v>
      </c>
      <c r="W397" t="str">
        <f>IF(U397="P",COUNTIF($U$3:$U$437,"P")-COUNTIF(U398:U$437,"P"),"")</f>
        <v/>
      </c>
      <c r="X397" t="str">
        <f t="shared" si="20"/>
        <v>Ji-Man Choi</v>
      </c>
    </row>
    <row r="398" spans="2:24" x14ac:dyDescent="0.2">
      <c r="B398" t="s">
        <v>1470</v>
      </c>
      <c r="C398" t="s">
        <v>7</v>
      </c>
      <c r="D398" t="s">
        <v>111</v>
      </c>
      <c r="E398" t="s">
        <v>111</v>
      </c>
      <c r="F398">
        <v>-4</v>
      </c>
      <c r="M398">
        <v>74</v>
      </c>
      <c r="N398">
        <v>5</v>
      </c>
      <c r="O398">
        <v>0</v>
      </c>
      <c r="P398">
        <v>4.41</v>
      </c>
      <c r="Q398">
        <v>1.39</v>
      </c>
      <c r="R398">
        <v>89</v>
      </c>
      <c r="T398">
        <f t="shared" si="18"/>
        <v>0</v>
      </c>
      <c r="U398" t="str">
        <f t="shared" si="19"/>
        <v>P</v>
      </c>
      <c r="V398" t="str">
        <f>IF(U398="H",COUNTIF($U$3:$U$437,"H")-COUNTIF(U399:U$437,"H"),"")</f>
        <v/>
      </c>
      <c r="W398">
        <f>IF(U398="P",COUNTIF($U$3:$U$437,"P")-COUNTIF(U399:U$437,"P"),"")</f>
        <v>184</v>
      </c>
      <c r="X398" t="str">
        <f t="shared" si="20"/>
        <v>Sean Reid-Foley</v>
      </c>
    </row>
    <row r="399" spans="2:24" x14ac:dyDescent="0.2">
      <c r="B399" t="s">
        <v>787</v>
      </c>
      <c r="C399" t="s">
        <v>7</v>
      </c>
      <c r="D399" t="s">
        <v>114</v>
      </c>
      <c r="E399" t="s">
        <v>114</v>
      </c>
      <c r="F399">
        <v>-4</v>
      </c>
      <c r="G399">
        <v>402</v>
      </c>
      <c r="H399">
        <v>54</v>
      </c>
      <c r="I399">
        <v>19</v>
      </c>
      <c r="J399">
        <v>31</v>
      </c>
      <c r="K399">
        <v>2</v>
      </c>
      <c r="L399">
        <v>0.22800000000000001</v>
      </c>
      <c r="T399">
        <f t="shared" si="18"/>
        <v>0</v>
      </c>
      <c r="U399" t="str">
        <f t="shared" si="19"/>
        <v>H</v>
      </c>
      <c r="V399">
        <f>IF(U399="H",COUNTIF($U$3:$U$437,"H")-COUNTIF(U400:U$437,"H"),"")</f>
        <v>213</v>
      </c>
      <c r="W399" t="str">
        <f>IF(U399="P",COUNTIF($U$3:$U$437,"P")-COUNTIF(U400:U$437,"P"),"")</f>
        <v/>
      </c>
      <c r="X399" t="str">
        <f t="shared" si="20"/>
        <v>Billy McKinney</v>
      </c>
    </row>
    <row r="400" spans="2:24" x14ac:dyDescent="0.2">
      <c r="B400" t="s">
        <v>665</v>
      </c>
      <c r="C400" t="s">
        <v>134</v>
      </c>
      <c r="D400" t="s">
        <v>111</v>
      </c>
      <c r="E400" t="s">
        <v>111</v>
      </c>
      <c r="F400">
        <v>-4</v>
      </c>
      <c r="M400">
        <v>74</v>
      </c>
      <c r="N400">
        <v>6</v>
      </c>
      <c r="O400">
        <v>1</v>
      </c>
      <c r="P400">
        <v>3.67</v>
      </c>
      <c r="Q400">
        <v>1.18</v>
      </c>
      <c r="R400">
        <v>101</v>
      </c>
      <c r="T400">
        <f t="shared" si="18"/>
        <v>0</v>
      </c>
      <c r="U400" t="str">
        <f t="shared" si="19"/>
        <v>P</v>
      </c>
      <c r="V400" t="str">
        <f>IF(U400="H",COUNTIF($U$3:$U$437,"H")-COUNTIF(U401:U$437,"H"),"")</f>
        <v/>
      </c>
      <c r="W400">
        <f>IF(U400="P",COUNTIF($U$3:$U$437,"P")-COUNTIF(U401:U$437,"P"),"")</f>
        <v>185</v>
      </c>
      <c r="X400" t="str">
        <f t="shared" si="20"/>
        <v>Brad Peacock</v>
      </c>
    </row>
    <row r="401" spans="2:24" x14ac:dyDescent="0.2">
      <c r="B401" t="s">
        <v>2204</v>
      </c>
      <c r="C401" t="s">
        <v>113</v>
      </c>
      <c r="D401" t="s">
        <v>118</v>
      </c>
      <c r="E401" t="s">
        <v>118</v>
      </c>
      <c r="F401">
        <v>-4</v>
      </c>
      <c r="G401">
        <v>212</v>
      </c>
      <c r="H401">
        <v>30</v>
      </c>
      <c r="I401">
        <v>8</v>
      </c>
      <c r="J401">
        <v>24</v>
      </c>
      <c r="K401">
        <v>3</v>
      </c>
      <c r="L401">
        <v>0.27400000000000002</v>
      </c>
      <c r="T401">
        <f t="shared" si="18"/>
        <v>0</v>
      </c>
      <c r="U401" t="str">
        <f t="shared" si="19"/>
        <v>H</v>
      </c>
      <c r="V401">
        <f>IF(U401="H",COUNTIF($U$3:$U$437,"H")-COUNTIF(U402:U$437,"H"),"")</f>
        <v>214</v>
      </c>
      <c r="W401" t="str">
        <f>IF(U401="P",COUNTIF($U$3:$U$437,"P")-COUNTIF(U402:U$437,"P"),"")</f>
        <v/>
      </c>
      <c r="X401" t="str">
        <f t="shared" si="20"/>
        <v>Keston Hiura</v>
      </c>
    </row>
    <row r="402" spans="2:24" x14ac:dyDescent="0.2">
      <c r="B402" t="s">
        <v>2606</v>
      </c>
      <c r="C402" t="s">
        <v>141</v>
      </c>
      <c r="D402" t="s">
        <v>114</v>
      </c>
      <c r="E402" t="s">
        <v>114</v>
      </c>
      <c r="F402">
        <v>-4</v>
      </c>
      <c r="G402">
        <v>241</v>
      </c>
      <c r="H402">
        <v>34</v>
      </c>
      <c r="I402">
        <v>10</v>
      </c>
      <c r="J402">
        <v>32</v>
      </c>
      <c r="K402">
        <v>8</v>
      </c>
      <c r="L402">
        <v>0.22800000000000001</v>
      </c>
      <c r="T402">
        <f t="shared" si="18"/>
        <v>0</v>
      </c>
      <c r="U402" t="str">
        <f t="shared" si="19"/>
        <v>H</v>
      </c>
      <c r="V402">
        <f>IF(U402="H",COUNTIF($U$3:$U$437,"H")-COUNTIF(U403:U$437,"H"),"")</f>
        <v>215</v>
      </c>
      <c r="W402" t="str">
        <f>IF(U402="P",COUNTIF($U$3:$U$437,"P")-COUNTIF(U403:U$437,"P"),"")</f>
        <v/>
      </c>
      <c r="X402" t="str">
        <f t="shared" si="20"/>
        <v>Franchy Cordero</v>
      </c>
    </row>
    <row r="403" spans="2:24" x14ac:dyDescent="0.2">
      <c r="B403" t="s">
        <v>904</v>
      </c>
      <c r="C403" t="s">
        <v>141</v>
      </c>
      <c r="D403" t="s">
        <v>97</v>
      </c>
      <c r="E403" t="s">
        <v>97</v>
      </c>
      <c r="F403">
        <v>-4</v>
      </c>
      <c r="G403">
        <v>289</v>
      </c>
      <c r="H403">
        <v>34</v>
      </c>
      <c r="I403">
        <v>12</v>
      </c>
      <c r="J403">
        <v>35</v>
      </c>
      <c r="K403">
        <v>2</v>
      </c>
      <c r="L403">
        <v>0.22800000000000001</v>
      </c>
      <c r="T403">
        <f t="shared" si="18"/>
        <v>0</v>
      </c>
      <c r="U403" t="str">
        <f t="shared" si="19"/>
        <v>H</v>
      </c>
      <c r="V403">
        <f>IF(U403="H",COUNTIF($U$3:$U$437,"H")-COUNTIF(U404:U$437,"H"),"")</f>
        <v>216</v>
      </c>
      <c r="W403" t="str">
        <f>IF(U403="P",COUNTIF($U$3:$U$437,"P")-COUNTIF(U404:U$437,"P"),"")</f>
        <v/>
      </c>
      <c r="X403" t="str">
        <f t="shared" si="20"/>
        <v>Austin Hedges</v>
      </c>
    </row>
    <row r="404" spans="2:24" x14ac:dyDescent="0.2">
      <c r="B404" t="s">
        <v>280</v>
      </c>
      <c r="C404" t="s">
        <v>340</v>
      </c>
      <c r="D404" t="s">
        <v>6</v>
      </c>
      <c r="E404" t="s">
        <v>6</v>
      </c>
      <c r="F404">
        <v>-4</v>
      </c>
      <c r="G404">
        <v>423</v>
      </c>
      <c r="H404">
        <v>48</v>
      </c>
      <c r="I404">
        <v>19</v>
      </c>
      <c r="J404">
        <v>61</v>
      </c>
      <c r="K404">
        <v>0</v>
      </c>
      <c r="L404">
        <v>0.23100000000000001</v>
      </c>
      <c r="T404">
        <f t="shared" si="18"/>
        <v>0</v>
      </c>
      <c r="U404" t="str">
        <f t="shared" si="19"/>
        <v>H</v>
      </c>
      <c r="V404">
        <f>IF(U404="H",COUNTIF($U$3:$U$437,"H")-COUNTIF(U405:U$437,"H"),"")</f>
        <v>217</v>
      </c>
      <c r="W404" t="str">
        <f>IF(U404="P",COUNTIF($U$3:$U$437,"P")-COUNTIF(U405:U$437,"P"),"")</f>
        <v/>
      </c>
      <c r="X404" t="str">
        <f t="shared" si="20"/>
        <v>Evan Gattis</v>
      </c>
    </row>
    <row r="405" spans="2:24" x14ac:dyDescent="0.2">
      <c r="B405" t="s">
        <v>589</v>
      </c>
      <c r="C405" t="s">
        <v>810</v>
      </c>
      <c r="D405" t="s">
        <v>9</v>
      </c>
      <c r="E405" t="s">
        <v>9</v>
      </c>
      <c r="F405">
        <v>-4</v>
      </c>
      <c r="M405">
        <v>64</v>
      </c>
      <c r="N405">
        <v>4</v>
      </c>
      <c r="O405">
        <v>4</v>
      </c>
      <c r="P405">
        <v>3.56</v>
      </c>
      <c r="Q405">
        <v>1.32</v>
      </c>
      <c r="R405">
        <v>67</v>
      </c>
      <c r="T405">
        <f t="shared" si="18"/>
        <v>0</v>
      </c>
      <c r="U405" t="str">
        <f t="shared" si="19"/>
        <v>P</v>
      </c>
      <c r="V405" t="str">
        <f>IF(U405="H",COUNTIF($U$3:$U$437,"H")-COUNTIF(U406:U$437,"H"),"")</f>
        <v/>
      </c>
      <c r="W405">
        <f>IF(U405="P",COUNTIF($U$3:$U$437,"P")-COUNTIF(U406:U$437,"P"),"")</f>
        <v>186</v>
      </c>
      <c r="X405" t="str">
        <f t="shared" si="20"/>
        <v>Nate Jones</v>
      </c>
    </row>
    <row r="406" spans="2:24" x14ac:dyDescent="0.2">
      <c r="B406" t="s">
        <v>2245</v>
      </c>
      <c r="C406" t="s">
        <v>714</v>
      </c>
      <c r="D406" t="s">
        <v>114</v>
      </c>
      <c r="E406" t="s">
        <v>114</v>
      </c>
      <c r="F406">
        <v>-4</v>
      </c>
      <c r="G406">
        <v>304</v>
      </c>
      <c r="H406">
        <v>33</v>
      </c>
      <c r="I406">
        <v>10</v>
      </c>
      <c r="J406">
        <v>30</v>
      </c>
      <c r="K406">
        <v>19</v>
      </c>
      <c r="L406">
        <v>0.224</v>
      </c>
      <c r="T406">
        <f t="shared" si="18"/>
        <v>0</v>
      </c>
      <c r="U406" t="str">
        <f t="shared" si="19"/>
        <v>H</v>
      </c>
      <c r="V406">
        <f>IF(U406="H",COUNTIF($U$3:$U$437,"H")-COUNTIF(U407:U$437,"H"),"")</f>
        <v>218</v>
      </c>
      <c r="W406" t="str">
        <f>IF(U406="P",COUNTIF($U$3:$U$437,"P")-COUNTIF(U407:U$437,"P"),"")</f>
        <v/>
      </c>
      <c r="X406" t="str">
        <f t="shared" si="20"/>
        <v>Michael A. Taylor</v>
      </c>
    </row>
    <row r="407" spans="2:24" x14ac:dyDescent="0.2">
      <c r="B407" t="s">
        <v>2363</v>
      </c>
      <c r="C407" t="s">
        <v>122</v>
      </c>
      <c r="D407" t="s">
        <v>111</v>
      </c>
      <c r="E407" t="s">
        <v>111</v>
      </c>
      <c r="F407">
        <v>-4</v>
      </c>
      <c r="M407">
        <v>113</v>
      </c>
      <c r="N407">
        <v>6</v>
      </c>
      <c r="O407">
        <v>0</v>
      </c>
      <c r="P407">
        <v>4.28</v>
      </c>
      <c r="Q407">
        <v>1.42</v>
      </c>
      <c r="R407">
        <v>105</v>
      </c>
      <c r="T407">
        <f t="shared" si="18"/>
        <v>0</v>
      </c>
      <c r="U407" t="str">
        <f t="shared" si="19"/>
        <v>P</v>
      </c>
      <c r="V407" t="str">
        <f>IF(U407="H",COUNTIF($U$3:$U$437,"H")-COUNTIF(U408:U$437,"H"),"")</f>
        <v/>
      </c>
      <c r="W407">
        <f>IF(U407="P",COUNTIF($U$3:$U$437,"P")-COUNTIF(U408:U$437,"P"),"")</f>
        <v>187</v>
      </c>
      <c r="X407" t="str">
        <f t="shared" si="20"/>
        <v>Tyler Mahle</v>
      </c>
    </row>
    <row r="408" spans="2:24" x14ac:dyDescent="0.2">
      <c r="B408" t="s">
        <v>1406</v>
      </c>
      <c r="C408" t="s">
        <v>135</v>
      </c>
      <c r="D408" t="s">
        <v>111</v>
      </c>
      <c r="E408" t="s">
        <v>111</v>
      </c>
      <c r="F408">
        <v>-5</v>
      </c>
      <c r="M408">
        <v>71</v>
      </c>
      <c r="N408">
        <v>4</v>
      </c>
      <c r="O408">
        <v>0</v>
      </c>
      <c r="P408">
        <v>3.91</v>
      </c>
      <c r="Q408">
        <v>1.4</v>
      </c>
      <c r="R408">
        <v>84</v>
      </c>
      <c r="T408">
        <f t="shared" si="18"/>
        <v>0</v>
      </c>
      <c r="U408" t="str">
        <f t="shared" si="19"/>
        <v>P</v>
      </c>
      <c r="V408" t="str">
        <f>IF(U408="H",COUNTIF($U$3:$U$437,"H")-COUNTIF(U409:U$437,"H"),"")</f>
        <v/>
      </c>
      <c r="W408">
        <f>IF(U408="P",COUNTIF($U$3:$U$437,"P")-COUNTIF(U409:U$437,"P"),"")</f>
        <v>188</v>
      </c>
      <c r="X408" t="str">
        <f t="shared" si="20"/>
        <v>Max Fried</v>
      </c>
    </row>
    <row r="409" spans="2:24" x14ac:dyDescent="0.2">
      <c r="B409" t="s">
        <v>1264</v>
      </c>
      <c r="C409" t="s">
        <v>132</v>
      </c>
      <c r="D409" t="s">
        <v>114</v>
      </c>
      <c r="E409" t="s">
        <v>114</v>
      </c>
      <c r="F409">
        <v>-5</v>
      </c>
      <c r="G409">
        <v>288</v>
      </c>
      <c r="H409">
        <v>34</v>
      </c>
      <c r="I409">
        <v>16</v>
      </c>
      <c r="J409">
        <v>42</v>
      </c>
      <c r="K409">
        <v>3</v>
      </c>
      <c r="L409">
        <v>0.23799999999999999</v>
      </c>
      <c r="T409">
        <f t="shared" si="18"/>
        <v>0</v>
      </c>
      <c r="U409" t="str">
        <f t="shared" si="19"/>
        <v>H</v>
      </c>
      <c r="V409">
        <f>IF(U409="H",COUNTIF($U$3:$U$437,"H")-COUNTIF(U410:U$437,"H"),"")</f>
        <v>219</v>
      </c>
      <c r="W409" t="str">
        <f>IF(U409="P",COUNTIF($U$3:$U$437,"P")-COUNTIF(U410:U$437,"P"),"")</f>
        <v/>
      </c>
      <c r="X409" t="str">
        <f t="shared" si="20"/>
        <v>Tyler O’Neill</v>
      </c>
    </row>
    <row r="410" spans="2:24" x14ac:dyDescent="0.2">
      <c r="B410" t="s">
        <v>2249</v>
      </c>
      <c r="C410" t="s">
        <v>715</v>
      </c>
      <c r="D410" t="s">
        <v>97</v>
      </c>
      <c r="F410">
        <v>-5</v>
      </c>
      <c r="G410">
        <v>303</v>
      </c>
      <c r="H410">
        <v>33</v>
      </c>
      <c r="I410">
        <v>7</v>
      </c>
      <c r="J410">
        <v>31</v>
      </c>
      <c r="K410">
        <v>7</v>
      </c>
      <c r="L410">
        <v>0.246</v>
      </c>
      <c r="T410">
        <f t="shared" si="18"/>
        <v>0</v>
      </c>
      <c r="U410" t="str">
        <f t="shared" si="19"/>
        <v>H</v>
      </c>
      <c r="V410">
        <f>IF(U410="H",COUNTIF($U$3:$U$437,"H")-COUNTIF(U411:U$437,"H"),"")</f>
        <v>220</v>
      </c>
      <c r="W410" t="str">
        <f>IF(U410="P",COUNTIF($U$3:$U$437,"P")-COUNTIF(U411:U$437,"P"),"")</f>
        <v/>
      </c>
      <c r="X410" t="str">
        <f t="shared" si="20"/>
        <v>Austin Barnes</v>
      </c>
    </row>
    <row r="411" spans="2:24" x14ac:dyDescent="0.2">
      <c r="B411" t="s">
        <v>3446</v>
      </c>
      <c r="C411" t="s">
        <v>2</v>
      </c>
      <c r="D411" t="s">
        <v>118</v>
      </c>
      <c r="E411" t="s">
        <v>1026</v>
      </c>
      <c r="F411">
        <v>-5</v>
      </c>
      <c r="G411">
        <v>265</v>
      </c>
      <c r="H411">
        <v>35</v>
      </c>
      <c r="I411">
        <v>12</v>
      </c>
      <c r="J411">
        <v>37</v>
      </c>
      <c r="K411">
        <v>2</v>
      </c>
      <c r="L411">
        <v>0.26400000000000001</v>
      </c>
      <c r="T411">
        <f t="shared" si="18"/>
        <v>0</v>
      </c>
      <c r="U411" t="str">
        <f t="shared" si="19"/>
        <v>H</v>
      </c>
      <c r="V411">
        <f>IF(U411="H",COUNTIF($U$3:$U$437,"H")-COUNTIF(U412:U$437,"H"),"")</f>
        <v>221</v>
      </c>
      <c r="W411" t="str">
        <f>IF(U411="P",COUNTIF($U$3:$U$437,"P")-COUNTIF(U412:U$437,"P"),"")</f>
        <v/>
      </c>
      <c r="X411" t="str">
        <f t="shared" si="20"/>
        <v>Brandon Lowe</v>
      </c>
    </row>
    <row r="412" spans="2:24" x14ac:dyDescent="0.2">
      <c r="B412" t="s">
        <v>3384</v>
      </c>
      <c r="C412" t="s">
        <v>140</v>
      </c>
      <c r="D412" t="s">
        <v>111</v>
      </c>
      <c r="E412" t="s">
        <v>111</v>
      </c>
      <c r="F412">
        <v>-5</v>
      </c>
      <c r="M412">
        <v>37</v>
      </c>
      <c r="N412">
        <v>2</v>
      </c>
      <c r="O412">
        <v>0</v>
      </c>
      <c r="P412">
        <v>3.16</v>
      </c>
      <c r="Q412">
        <v>1.1200000000000001</v>
      </c>
      <c r="R412">
        <v>44</v>
      </c>
      <c r="T412">
        <f t="shared" si="18"/>
        <v>0</v>
      </c>
      <c r="U412" t="str">
        <f t="shared" si="19"/>
        <v>P</v>
      </c>
      <c r="V412" t="str">
        <f>IF(U412="H",COUNTIF($U$3:$U$437,"H")-COUNTIF(U413:U$437,"H"),"")</f>
        <v/>
      </c>
      <c r="W412">
        <f>IF(U412="P",COUNTIF($U$3:$U$437,"P")-COUNTIF(U413:U$437,"P"),"")</f>
        <v>189</v>
      </c>
      <c r="X412" t="str">
        <f t="shared" si="20"/>
        <v>Jesus Luzardo</v>
      </c>
    </row>
    <row r="413" spans="2:24" x14ac:dyDescent="0.2">
      <c r="B413" t="s">
        <v>3447</v>
      </c>
      <c r="C413" t="s">
        <v>136</v>
      </c>
      <c r="D413" t="s">
        <v>114</v>
      </c>
      <c r="E413" t="s">
        <v>114</v>
      </c>
      <c r="F413">
        <v>-5</v>
      </c>
      <c r="G413">
        <v>276</v>
      </c>
      <c r="H413">
        <v>31</v>
      </c>
      <c r="I413">
        <v>14</v>
      </c>
      <c r="J413">
        <v>38</v>
      </c>
      <c r="K413">
        <v>2</v>
      </c>
      <c r="L413">
        <v>0.25900000000000001</v>
      </c>
      <c r="T413">
        <f t="shared" si="18"/>
        <v>0</v>
      </c>
      <c r="U413" t="str">
        <f t="shared" si="19"/>
        <v>H</v>
      </c>
      <c r="V413">
        <f>IF(U413="H",COUNTIF($U$3:$U$437,"H")-COUNTIF(U414:U$437,"H"),"")</f>
        <v>222</v>
      </c>
      <c r="W413" t="str">
        <f>IF(U413="P",COUNTIF($U$3:$U$437,"P")-COUNTIF(U414:U$437,"P"),"")</f>
        <v/>
      </c>
      <c r="X413" t="str">
        <f t="shared" si="20"/>
        <v>Jake Cave</v>
      </c>
    </row>
    <row r="414" spans="2:24" x14ac:dyDescent="0.2">
      <c r="B414" t="s">
        <v>3448</v>
      </c>
      <c r="C414" t="s">
        <v>718</v>
      </c>
      <c r="D414" t="s">
        <v>116</v>
      </c>
      <c r="E414" t="s">
        <v>1032</v>
      </c>
      <c r="F414">
        <v>-5</v>
      </c>
      <c r="G414">
        <v>233</v>
      </c>
      <c r="H414">
        <v>26</v>
      </c>
      <c r="I414">
        <v>11</v>
      </c>
      <c r="J414">
        <v>30</v>
      </c>
      <c r="K414">
        <v>1</v>
      </c>
      <c r="L414">
        <v>0.23799999999999999</v>
      </c>
      <c r="T414">
        <f t="shared" si="18"/>
        <v>0</v>
      </c>
      <c r="U414" t="str">
        <f t="shared" si="19"/>
        <v>H</v>
      </c>
      <c r="V414">
        <f>IF(U414="H",COUNTIF($U$3:$U$437,"H")-COUNTIF(U415:U$437,"H"),"")</f>
        <v>223</v>
      </c>
      <c r="W414" t="str">
        <f>IF(U414="P",COUNTIF($U$3:$U$437,"P")-COUNTIF(U415:U$437,"P"),"")</f>
        <v/>
      </c>
      <c r="X414" t="str">
        <f t="shared" si="20"/>
        <v>J.D. Davis</v>
      </c>
    </row>
    <row r="415" spans="2:24" x14ac:dyDescent="0.2">
      <c r="B415" t="s">
        <v>2571</v>
      </c>
      <c r="C415" t="s">
        <v>115</v>
      </c>
      <c r="D415" t="s">
        <v>998</v>
      </c>
      <c r="E415" t="s">
        <v>998</v>
      </c>
      <c r="F415">
        <v>-5</v>
      </c>
      <c r="G415">
        <v>323</v>
      </c>
      <c r="H415">
        <v>39</v>
      </c>
      <c r="I415">
        <v>10</v>
      </c>
      <c r="J415">
        <v>42</v>
      </c>
      <c r="K415">
        <v>0</v>
      </c>
      <c r="L415">
        <v>0.253</v>
      </c>
      <c r="T415">
        <f t="shared" si="18"/>
        <v>0</v>
      </c>
      <c r="U415" t="str">
        <f t="shared" si="19"/>
        <v>H</v>
      </c>
      <c r="V415">
        <f>IF(U415="H",COUNTIF($U$3:$U$437,"H")-COUNTIF(U416:U$437,"H"),"")</f>
        <v>224</v>
      </c>
      <c r="W415" t="str">
        <f>IF(U415="P",COUNTIF($U$3:$U$437,"P")-COUNTIF(U416:U$437,"P"),"")</f>
        <v/>
      </c>
      <c r="X415" t="str">
        <f t="shared" si="20"/>
        <v>John Hicks</v>
      </c>
    </row>
    <row r="416" spans="2:24" x14ac:dyDescent="0.2">
      <c r="B416" t="s">
        <v>1274</v>
      </c>
      <c r="C416" t="s">
        <v>121</v>
      </c>
      <c r="D416" t="s">
        <v>114</v>
      </c>
      <c r="E416" t="s">
        <v>114</v>
      </c>
      <c r="F416">
        <v>-5</v>
      </c>
      <c r="G416">
        <v>362</v>
      </c>
      <c r="H416">
        <v>37</v>
      </c>
      <c r="I416">
        <v>14</v>
      </c>
      <c r="J416">
        <v>42</v>
      </c>
      <c r="K416">
        <v>2</v>
      </c>
      <c r="L416">
        <v>0.24099999999999999</v>
      </c>
      <c r="T416">
        <f t="shared" si="18"/>
        <v>0</v>
      </c>
      <c r="U416" t="str">
        <f t="shared" si="19"/>
        <v>H</v>
      </c>
      <c r="V416">
        <f>IF(U416="H",COUNTIF($U$3:$U$437,"H")-COUNTIF(U417:U$437,"H"),"")</f>
        <v>225</v>
      </c>
      <c r="W416" t="str">
        <f>IF(U416="P",COUNTIF($U$3:$U$437,"P")-COUNTIF(U417:U$437,"P"),"")</f>
        <v/>
      </c>
      <c r="X416" t="str">
        <f t="shared" si="20"/>
        <v>Willie Calhoun</v>
      </c>
    </row>
    <row r="417" spans="2:24" x14ac:dyDescent="0.2">
      <c r="B417" t="s">
        <v>2422</v>
      </c>
      <c r="C417" t="s">
        <v>8</v>
      </c>
      <c r="D417" t="s">
        <v>9</v>
      </c>
      <c r="E417" t="s">
        <v>9</v>
      </c>
      <c r="F417">
        <v>-5</v>
      </c>
      <c r="M417">
        <v>67</v>
      </c>
      <c r="N417">
        <v>5</v>
      </c>
      <c r="O417">
        <v>2</v>
      </c>
      <c r="P417">
        <v>2.77</v>
      </c>
      <c r="Q417">
        <v>1.05</v>
      </c>
      <c r="R417">
        <v>84</v>
      </c>
      <c r="T417">
        <f t="shared" si="18"/>
        <v>0</v>
      </c>
      <c r="U417" t="str">
        <f t="shared" si="19"/>
        <v>P</v>
      </c>
      <c r="V417" t="str">
        <f>IF(U417="H",COUNTIF($U$3:$U$437,"H")-COUNTIF(U418:U$437,"H"),"")</f>
        <v/>
      </c>
      <c r="W417">
        <f>IF(U417="P",COUNTIF($U$3:$U$437,"P")-COUNTIF(U418:U$437,"P"),"")</f>
        <v>190</v>
      </c>
      <c r="X417" t="str">
        <f t="shared" si="20"/>
        <v>Richard Rodriguez</v>
      </c>
    </row>
    <row r="418" spans="2:24" x14ac:dyDescent="0.2">
      <c r="B418" t="s">
        <v>324</v>
      </c>
      <c r="C418" t="s">
        <v>135</v>
      </c>
      <c r="D418" t="s">
        <v>114</v>
      </c>
      <c r="E418" t="s">
        <v>114</v>
      </c>
      <c r="F418">
        <v>-5</v>
      </c>
      <c r="G418">
        <v>605</v>
      </c>
      <c r="H418">
        <v>71</v>
      </c>
      <c r="I418">
        <v>10</v>
      </c>
      <c r="J418">
        <v>68</v>
      </c>
      <c r="K418">
        <v>1</v>
      </c>
      <c r="L418">
        <v>0.27700000000000002</v>
      </c>
      <c r="T418">
        <f t="shared" si="18"/>
        <v>0</v>
      </c>
      <c r="U418" t="str">
        <f t="shared" si="19"/>
        <v>H</v>
      </c>
      <c r="V418">
        <f>IF(U418="H",COUNTIF($U$3:$U$437,"H")-COUNTIF(U419:U$437,"H"),"")</f>
        <v>226</v>
      </c>
      <c r="W418" t="str">
        <f>IF(U418="P",COUNTIF($U$3:$U$437,"P")-COUNTIF(U419:U$437,"P"),"")</f>
        <v/>
      </c>
      <c r="X418" t="str">
        <f t="shared" si="20"/>
        <v>Nick Markakis</v>
      </c>
    </row>
    <row r="419" spans="2:24" x14ac:dyDescent="0.2">
      <c r="B419" t="s">
        <v>2269</v>
      </c>
      <c r="C419" t="s">
        <v>115</v>
      </c>
      <c r="D419" t="s">
        <v>111</v>
      </c>
      <c r="E419" t="s">
        <v>111</v>
      </c>
      <c r="F419">
        <v>-5</v>
      </c>
      <c r="M419">
        <v>182</v>
      </c>
      <c r="N419">
        <v>8</v>
      </c>
      <c r="O419">
        <v>0</v>
      </c>
      <c r="P419">
        <v>4.4400000000000004</v>
      </c>
      <c r="Q419">
        <v>1.2</v>
      </c>
      <c r="R419">
        <v>167</v>
      </c>
      <c r="T419">
        <f t="shared" si="18"/>
        <v>0</v>
      </c>
      <c r="U419" t="str">
        <f t="shared" si="19"/>
        <v>P</v>
      </c>
      <c r="V419" t="str">
        <f>IF(U419="H",COUNTIF($U$3:$U$437,"H")-COUNTIF(U420:U$437,"H"),"")</f>
        <v/>
      </c>
      <c r="W419">
        <f>IF(U419="P",COUNTIF($U$3:$U$437,"P")-COUNTIF(U420:U$437,"P"),"")</f>
        <v>191</v>
      </c>
      <c r="X419" t="str">
        <f t="shared" si="20"/>
        <v>Matthew Boyd</v>
      </c>
    </row>
    <row r="420" spans="2:24" x14ac:dyDescent="0.2">
      <c r="B420" t="s">
        <v>260</v>
      </c>
      <c r="C420" t="s">
        <v>2</v>
      </c>
      <c r="D420" t="s">
        <v>114</v>
      </c>
      <c r="E420" t="s">
        <v>114</v>
      </c>
      <c r="F420">
        <v>-5</v>
      </c>
      <c r="G420">
        <v>478</v>
      </c>
      <c r="H420">
        <v>72</v>
      </c>
      <c r="I420">
        <v>20</v>
      </c>
      <c r="J420">
        <v>79</v>
      </c>
      <c r="K420">
        <v>3</v>
      </c>
      <c r="L420">
        <v>0.25700000000000001</v>
      </c>
      <c r="T420">
        <f t="shared" si="18"/>
        <v>0</v>
      </c>
      <c r="U420" t="str">
        <f t="shared" si="19"/>
        <v>H</v>
      </c>
      <c r="V420">
        <f>IF(U420="H",COUNTIF($U$3:$U$437,"H")-COUNTIF(U421:U$437,"H"),"")</f>
        <v>227</v>
      </c>
      <c r="W420" t="str">
        <f>IF(U420="P",COUNTIF($U$3:$U$437,"P")-COUNTIF(U421:U$437,"P"),"")</f>
        <v/>
      </c>
      <c r="X420" t="str">
        <f t="shared" si="20"/>
        <v>Avisail Garcia</v>
      </c>
    </row>
    <row r="421" spans="2:24" x14ac:dyDescent="0.2">
      <c r="B421" t="s">
        <v>906</v>
      </c>
      <c r="C421" t="s">
        <v>135</v>
      </c>
      <c r="D421" t="s">
        <v>97</v>
      </c>
      <c r="E421" t="s">
        <v>97</v>
      </c>
      <c r="F421">
        <v>-5</v>
      </c>
      <c r="G421">
        <v>308</v>
      </c>
      <c r="H421">
        <v>35</v>
      </c>
      <c r="I421">
        <v>10</v>
      </c>
      <c r="J421">
        <v>38</v>
      </c>
      <c r="K421">
        <v>0</v>
      </c>
      <c r="L421">
        <v>0.23100000000000001</v>
      </c>
      <c r="T421">
        <f t="shared" si="18"/>
        <v>0</v>
      </c>
      <c r="U421" t="str">
        <f t="shared" si="19"/>
        <v>H</v>
      </c>
      <c r="V421">
        <f>IF(U421="H",COUNTIF($U$3:$U$437,"H")-COUNTIF(U422:U$437,"H"),"")</f>
        <v>228</v>
      </c>
      <c r="W421" t="str">
        <f>IF(U421="P",COUNTIF($U$3:$U$437,"P")-COUNTIF(U422:U$437,"P"),"")</f>
        <v/>
      </c>
      <c r="X421" t="str">
        <f t="shared" si="20"/>
        <v>Tyler Flowers</v>
      </c>
    </row>
    <row r="422" spans="2:24" x14ac:dyDescent="0.2">
      <c r="B422" t="s">
        <v>282</v>
      </c>
      <c r="C422" t="s">
        <v>714</v>
      </c>
      <c r="D422" t="s">
        <v>114</v>
      </c>
      <c r="E422" t="s">
        <v>114</v>
      </c>
      <c r="F422">
        <v>-5</v>
      </c>
      <c r="G422">
        <v>437</v>
      </c>
      <c r="H422">
        <v>69</v>
      </c>
      <c r="I422">
        <v>6</v>
      </c>
      <c r="J422">
        <v>31</v>
      </c>
      <c r="K422">
        <v>8</v>
      </c>
      <c r="L422">
        <v>0.29299999999999998</v>
      </c>
      <c r="T422">
        <f t="shared" si="18"/>
        <v>0</v>
      </c>
      <c r="U422" t="str">
        <f t="shared" si="19"/>
        <v>H</v>
      </c>
      <c r="V422">
        <f>IF(U422="H",COUNTIF($U$3:$U$437,"H")-COUNTIF(U423:U$437,"H"),"")</f>
        <v>229</v>
      </c>
      <c r="W422" t="str">
        <f>IF(U422="P",COUNTIF($U$3:$U$437,"P")-COUNTIF(U423:U$437,"P"),"")</f>
        <v/>
      </c>
      <c r="X422" t="str">
        <f t="shared" si="20"/>
        <v>Adam Eaton</v>
      </c>
    </row>
    <row r="423" spans="2:24" x14ac:dyDescent="0.2">
      <c r="B423" t="s">
        <v>1517</v>
      </c>
      <c r="C423" t="s">
        <v>8</v>
      </c>
      <c r="D423" t="s">
        <v>1026</v>
      </c>
      <c r="E423" t="s">
        <v>1026</v>
      </c>
      <c r="F423">
        <v>-5</v>
      </c>
      <c r="G423">
        <v>554</v>
      </c>
      <c r="H423">
        <v>61</v>
      </c>
      <c r="I423">
        <v>12</v>
      </c>
      <c r="J423">
        <v>41</v>
      </c>
      <c r="K423">
        <v>6</v>
      </c>
      <c r="L423">
        <v>0.27800000000000002</v>
      </c>
      <c r="T423">
        <f t="shared" si="18"/>
        <v>0</v>
      </c>
      <c r="U423" t="str">
        <f t="shared" si="19"/>
        <v>H</v>
      </c>
      <c r="V423">
        <f>IF(U423="H",COUNTIF($U$3:$U$437,"H")-COUNTIF(U424:U$437,"H"),"")</f>
        <v>230</v>
      </c>
      <c r="W423" t="str">
        <f>IF(U423="P",COUNTIF($U$3:$U$437,"P")-COUNTIF(U424:U$437,"P"),"")</f>
        <v/>
      </c>
      <c r="X423" t="str">
        <f t="shared" si="20"/>
        <v>Adam Frazier</v>
      </c>
    </row>
    <row r="424" spans="2:24" x14ac:dyDescent="0.2">
      <c r="B424" t="s">
        <v>1516</v>
      </c>
      <c r="C424" t="s">
        <v>714</v>
      </c>
      <c r="D424" t="s">
        <v>97</v>
      </c>
      <c r="E424" t="s">
        <v>97</v>
      </c>
      <c r="F424">
        <v>-5</v>
      </c>
      <c r="G424">
        <v>267</v>
      </c>
      <c r="H424">
        <v>32</v>
      </c>
      <c r="I424">
        <v>9</v>
      </c>
      <c r="J424">
        <v>38</v>
      </c>
      <c r="K424">
        <v>0</v>
      </c>
      <c r="L424">
        <v>0.26200000000000001</v>
      </c>
      <c r="T424">
        <f t="shared" si="18"/>
        <v>0</v>
      </c>
      <c r="U424" t="str">
        <f t="shared" si="19"/>
        <v>H</v>
      </c>
      <c r="V424">
        <f>IF(U424="H",COUNTIF($U$3:$U$437,"H")-COUNTIF(U425:U$437,"H"),"")</f>
        <v>231</v>
      </c>
      <c r="W424" t="str">
        <f>IF(U424="P",COUNTIF($U$3:$U$437,"P")-COUNTIF(U425:U$437,"P"),"")</f>
        <v/>
      </c>
      <c r="X424" t="str">
        <f t="shared" si="20"/>
        <v>Kurt Suzuki</v>
      </c>
    </row>
    <row r="425" spans="2:24" x14ac:dyDescent="0.2">
      <c r="B425" t="s">
        <v>675</v>
      </c>
      <c r="C425" t="s">
        <v>138</v>
      </c>
      <c r="D425" t="s">
        <v>111</v>
      </c>
      <c r="E425" t="s">
        <v>111</v>
      </c>
      <c r="F425">
        <v>-5</v>
      </c>
      <c r="M425">
        <v>178</v>
      </c>
      <c r="N425">
        <v>8</v>
      </c>
      <c r="O425">
        <v>0</v>
      </c>
      <c r="P425">
        <v>4.04</v>
      </c>
      <c r="Q425">
        <v>1.22</v>
      </c>
      <c r="R425">
        <v>131</v>
      </c>
      <c r="T425">
        <f t="shared" si="18"/>
        <v>0</v>
      </c>
      <c r="U425" t="str">
        <f t="shared" si="19"/>
        <v>P</v>
      </c>
      <c r="V425" t="str">
        <f>IF(U425="H",COUNTIF($U$3:$U$437,"H")-COUNTIF(U426:U$437,"H"),"")</f>
        <v/>
      </c>
      <c r="W425">
        <f>IF(U425="P",COUNTIF($U$3:$U$437,"P")-COUNTIF(U426:U$437,"P"),"")</f>
        <v>192</v>
      </c>
      <c r="X425" t="str">
        <f t="shared" si="20"/>
        <v>Jose Urena</v>
      </c>
    </row>
    <row r="426" spans="2:24" x14ac:dyDescent="0.2">
      <c r="B426" t="s">
        <v>197</v>
      </c>
      <c r="C426" t="s">
        <v>119</v>
      </c>
      <c r="D426" t="s">
        <v>6</v>
      </c>
      <c r="E426" t="s">
        <v>114</v>
      </c>
      <c r="F426">
        <v>-5</v>
      </c>
      <c r="G426">
        <v>522</v>
      </c>
      <c r="H426">
        <v>61</v>
      </c>
      <c r="I426">
        <v>24</v>
      </c>
      <c r="J426">
        <v>70</v>
      </c>
      <c r="K426">
        <v>0</v>
      </c>
      <c r="L426">
        <v>0.23799999999999999</v>
      </c>
      <c r="T426">
        <f t="shared" si="18"/>
        <v>0</v>
      </c>
      <c r="U426" t="str">
        <f t="shared" si="19"/>
        <v>H</v>
      </c>
      <c r="V426">
        <f>IF(U426="H",COUNTIF($U$3:$U$437,"H")-COUNTIF(U427:U$437,"H"),"")</f>
        <v>232</v>
      </c>
      <c r="W426" t="str">
        <f>IF(U426="P",COUNTIF($U$3:$U$437,"P")-COUNTIF(U427:U$437,"P"),"")</f>
        <v/>
      </c>
      <c r="X426" t="str">
        <f t="shared" si="20"/>
        <v>Mark Trumbo</v>
      </c>
    </row>
    <row r="427" spans="2:24" x14ac:dyDescent="0.2">
      <c r="B427" t="s">
        <v>2552</v>
      </c>
      <c r="C427" t="s">
        <v>716</v>
      </c>
      <c r="D427" t="s">
        <v>998</v>
      </c>
      <c r="E427" t="s">
        <v>998</v>
      </c>
      <c r="F427">
        <v>-5</v>
      </c>
      <c r="G427">
        <v>286</v>
      </c>
      <c r="H427">
        <v>29</v>
      </c>
      <c r="I427">
        <v>7</v>
      </c>
      <c r="J427">
        <v>36</v>
      </c>
      <c r="K427">
        <v>1</v>
      </c>
      <c r="L427">
        <v>0.26900000000000002</v>
      </c>
      <c r="T427">
        <f t="shared" si="18"/>
        <v>0</v>
      </c>
      <c r="U427" t="str">
        <f t="shared" si="19"/>
        <v>H</v>
      </c>
      <c r="V427">
        <f>IF(U427="H",COUNTIF($U$3:$U$437,"H")-COUNTIF(U428:U$437,"H"),"")</f>
        <v>233</v>
      </c>
      <c r="W427" t="str">
        <f>IF(U427="P",COUNTIF($U$3:$U$437,"P")-COUNTIF(U428:U$437,"P"),"")</f>
        <v/>
      </c>
      <c r="X427" t="str">
        <f t="shared" si="20"/>
        <v>Victor Caratini</v>
      </c>
    </row>
    <row r="428" spans="2:24" x14ac:dyDescent="0.2">
      <c r="B428" t="s">
        <v>499</v>
      </c>
      <c r="C428" t="s">
        <v>2</v>
      </c>
      <c r="D428" t="s">
        <v>114</v>
      </c>
      <c r="E428" t="s">
        <v>114</v>
      </c>
      <c r="F428">
        <v>-5</v>
      </c>
      <c r="G428">
        <v>423</v>
      </c>
      <c r="H428">
        <v>55</v>
      </c>
      <c r="I428">
        <v>12</v>
      </c>
      <c r="J428">
        <v>31</v>
      </c>
      <c r="K428">
        <v>14</v>
      </c>
      <c r="L428">
        <v>0.245</v>
      </c>
      <c r="T428">
        <f t="shared" si="18"/>
        <v>0</v>
      </c>
      <c r="U428" t="str">
        <f t="shared" si="19"/>
        <v>H</v>
      </c>
      <c r="V428">
        <f>IF(U428="H",COUNTIF($U$3:$U$437,"H")-COUNTIF(U429:U$437,"H"),"")</f>
        <v>234</v>
      </c>
      <c r="W428" t="str">
        <f>IF(U428="P",COUNTIF($U$3:$U$437,"P")-COUNTIF(U429:U$437,"P"),"")</f>
        <v/>
      </c>
      <c r="X428" t="str">
        <f t="shared" si="20"/>
        <v>Kevin Kiermaier</v>
      </c>
    </row>
    <row r="429" spans="2:24" x14ac:dyDescent="0.2">
      <c r="B429" t="s">
        <v>2448</v>
      </c>
      <c r="C429" t="s">
        <v>123</v>
      </c>
      <c r="D429" t="s">
        <v>111</v>
      </c>
      <c r="E429" t="s">
        <v>111</v>
      </c>
      <c r="F429">
        <v>-5</v>
      </c>
      <c r="M429">
        <v>158</v>
      </c>
      <c r="N429">
        <v>8</v>
      </c>
      <c r="O429">
        <v>0</v>
      </c>
      <c r="P429">
        <v>4.3899999999999997</v>
      </c>
      <c r="Q429">
        <v>1.34</v>
      </c>
      <c r="R429">
        <v>118</v>
      </c>
      <c r="T429">
        <f t="shared" si="18"/>
        <v>0</v>
      </c>
      <c r="U429" t="str">
        <f t="shared" si="19"/>
        <v>P</v>
      </c>
      <c r="V429" t="str">
        <f>IF(U429="H",COUNTIF($U$3:$U$437,"H")-COUNTIF(U430:U$437,"H"),"")</f>
        <v/>
      </c>
      <c r="W429">
        <f>IF(U429="P",COUNTIF($U$3:$U$437,"P")-COUNTIF(U430:U$437,"P"),"")</f>
        <v>193</v>
      </c>
      <c r="X429" t="str">
        <f t="shared" si="20"/>
        <v>Jaime Barria</v>
      </c>
    </row>
    <row r="430" spans="2:24" x14ac:dyDescent="0.2">
      <c r="B430" t="s">
        <v>2548</v>
      </c>
      <c r="C430" t="s">
        <v>136</v>
      </c>
      <c r="D430" t="s">
        <v>97</v>
      </c>
      <c r="E430" t="s">
        <v>998</v>
      </c>
      <c r="F430">
        <v>-5</v>
      </c>
      <c r="G430">
        <v>321</v>
      </c>
      <c r="H430">
        <v>31</v>
      </c>
      <c r="I430">
        <v>9</v>
      </c>
      <c r="J430">
        <v>40</v>
      </c>
      <c r="K430">
        <v>0</v>
      </c>
      <c r="L430">
        <v>0.25900000000000001</v>
      </c>
      <c r="T430">
        <f t="shared" si="18"/>
        <v>0</v>
      </c>
      <c r="U430" t="str">
        <f t="shared" si="19"/>
        <v>H</v>
      </c>
      <c r="V430">
        <f>IF(U430="H",COUNTIF($U$3:$U$437,"H")-COUNTIF(U431:U$437,"H"),"")</f>
        <v>235</v>
      </c>
      <c r="W430" t="str">
        <f>IF(U430="P",COUNTIF($U$3:$U$437,"P")-COUNTIF(U431:U$437,"P"),"")</f>
        <v/>
      </c>
      <c r="X430" t="str">
        <f t="shared" si="20"/>
        <v>Mitch Garver</v>
      </c>
    </row>
    <row r="431" spans="2:24" x14ac:dyDescent="0.2">
      <c r="B431" t="s">
        <v>563</v>
      </c>
      <c r="C431" t="s">
        <v>715</v>
      </c>
      <c r="D431" t="s">
        <v>9</v>
      </c>
      <c r="E431" t="s">
        <v>9</v>
      </c>
      <c r="F431">
        <v>-5</v>
      </c>
      <c r="M431">
        <v>63</v>
      </c>
      <c r="N431">
        <v>5</v>
      </c>
      <c r="O431">
        <v>1</v>
      </c>
      <c r="P431">
        <v>2.94</v>
      </c>
      <c r="Q431">
        <v>1.2</v>
      </c>
      <c r="R431">
        <v>66</v>
      </c>
      <c r="T431">
        <f t="shared" si="18"/>
        <v>0</v>
      </c>
      <c r="U431" t="str">
        <f t="shared" si="19"/>
        <v>P</v>
      </c>
      <c r="V431" t="str">
        <f>IF(U431="H",COUNTIF($U$3:$U$437,"H")-COUNTIF(U432:U$437,"H"),"")</f>
        <v/>
      </c>
      <c r="W431">
        <f>IF(U431="P",COUNTIF($U$3:$U$437,"P")-COUNTIF(U432:U$437,"P"),"")</f>
        <v>194</v>
      </c>
      <c r="X431" t="str">
        <f t="shared" si="20"/>
        <v>Pedro Baez</v>
      </c>
    </row>
    <row r="432" spans="2:24" x14ac:dyDescent="0.2">
      <c r="B432" t="s">
        <v>526</v>
      </c>
      <c r="C432" t="s">
        <v>119</v>
      </c>
      <c r="D432" t="s">
        <v>111</v>
      </c>
      <c r="E432" t="s">
        <v>111</v>
      </c>
      <c r="F432">
        <v>-5</v>
      </c>
      <c r="M432">
        <v>169</v>
      </c>
      <c r="N432">
        <v>9</v>
      </c>
      <c r="O432">
        <v>0</v>
      </c>
      <c r="P432">
        <v>4.5599999999999996</v>
      </c>
      <c r="Q432">
        <v>1.37</v>
      </c>
      <c r="R432">
        <v>178</v>
      </c>
      <c r="T432">
        <f t="shared" si="18"/>
        <v>0</v>
      </c>
      <c r="U432" t="str">
        <f t="shared" si="19"/>
        <v>P</v>
      </c>
      <c r="V432" t="str">
        <f>IF(U432="H",COUNTIF($U$3:$U$437,"H")-COUNTIF(U433:U$437,"H"),"")</f>
        <v/>
      </c>
      <c r="W432">
        <f>IF(U432="P",COUNTIF($U$3:$U$437,"P")-COUNTIF(U433:U$437,"P"),"")</f>
        <v>195</v>
      </c>
      <c r="X432" t="str">
        <f t="shared" si="20"/>
        <v>Dylan Bundy</v>
      </c>
    </row>
    <row r="433" spans="2:24" x14ac:dyDescent="0.2">
      <c r="B433" t="s">
        <v>377</v>
      </c>
      <c r="C433" t="s">
        <v>134</v>
      </c>
      <c r="D433" t="s">
        <v>9</v>
      </c>
      <c r="E433" t="s">
        <v>9</v>
      </c>
      <c r="F433">
        <v>-5</v>
      </c>
      <c r="M433">
        <v>55</v>
      </c>
      <c r="N433">
        <v>5</v>
      </c>
      <c r="O433">
        <v>4</v>
      </c>
      <c r="P433">
        <v>3.02</v>
      </c>
      <c r="Q433">
        <v>1.27</v>
      </c>
      <c r="R433">
        <v>59</v>
      </c>
      <c r="T433">
        <f t="shared" si="18"/>
        <v>0</v>
      </c>
      <c r="U433" t="str">
        <f t="shared" si="19"/>
        <v>P</v>
      </c>
      <c r="V433" t="str">
        <f>IF(U433="H",COUNTIF($U$3:$U$437,"H")-COUNTIF(U434:U$437,"H"),"")</f>
        <v/>
      </c>
      <c r="W433">
        <f>IF(U433="P",COUNTIF($U$3:$U$437,"P")-COUNTIF(U434:U$437,"P"),"")</f>
        <v>196</v>
      </c>
      <c r="X433" t="str">
        <f t="shared" si="20"/>
        <v>Hector Rondon</v>
      </c>
    </row>
    <row r="434" spans="2:24" x14ac:dyDescent="0.2">
      <c r="B434" t="s">
        <v>3449</v>
      </c>
      <c r="C434" t="s">
        <v>131</v>
      </c>
      <c r="D434" t="s">
        <v>9</v>
      </c>
      <c r="E434" t="s">
        <v>9</v>
      </c>
      <c r="F434">
        <v>-5</v>
      </c>
      <c r="M434">
        <v>70</v>
      </c>
      <c r="N434">
        <v>5</v>
      </c>
      <c r="O434">
        <v>3</v>
      </c>
      <c r="P434">
        <v>4.09</v>
      </c>
      <c r="Q434">
        <v>1.29</v>
      </c>
      <c r="R434">
        <v>59</v>
      </c>
      <c r="T434">
        <f t="shared" si="18"/>
        <v>0</v>
      </c>
      <c r="U434" t="str">
        <f t="shared" si="19"/>
        <v>P</v>
      </c>
      <c r="V434" t="str">
        <f>IF(U434="H",COUNTIF($U$3:$U$437,"H")-COUNTIF(U435:U$437,"H"),"")</f>
        <v/>
      </c>
      <c r="W434">
        <f>IF(U434="P",COUNTIF($U$3:$U$437,"P")-COUNTIF(U435:U$437,"P"),"")</f>
        <v>197</v>
      </c>
      <c r="X434" t="str">
        <f t="shared" si="20"/>
        <v>Adam Cimber</v>
      </c>
    </row>
    <row r="435" spans="2:24" x14ac:dyDescent="0.2">
      <c r="B435" t="s">
        <v>446</v>
      </c>
      <c r="C435" t="s">
        <v>7</v>
      </c>
      <c r="D435" t="s">
        <v>111</v>
      </c>
      <c r="E435" t="s">
        <v>111</v>
      </c>
      <c r="F435">
        <v>-6</v>
      </c>
      <c r="M435">
        <v>164</v>
      </c>
      <c r="N435">
        <v>7</v>
      </c>
      <c r="O435">
        <v>0</v>
      </c>
      <c r="P435">
        <v>4.4400000000000004</v>
      </c>
      <c r="Q435">
        <v>1.34</v>
      </c>
      <c r="R435">
        <v>125</v>
      </c>
      <c r="T435">
        <f t="shared" si="18"/>
        <v>0</v>
      </c>
      <c r="U435" t="str">
        <f t="shared" si="19"/>
        <v>P</v>
      </c>
      <c r="V435" t="str">
        <f>IF(U435="H",COUNTIF($U$3:$U$437,"H")-COUNTIF(U436:U$437,"H"),"")</f>
        <v/>
      </c>
      <c r="W435">
        <f>IF(U435="P",COUNTIF($U$3:$U$437,"P")-COUNTIF(U436:U$437,"P"),"")</f>
        <v>198</v>
      </c>
      <c r="X435" t="str">
        <f t="shared" si="20"/>
        <v>Marcus Stroman</v>
      </c>
    </row>
    <row r="436" spans="2:24" x14ac:dyDescent="0.2">
      <c r="B436" t="s">
        <v>397</v>
      </c>
      <c r="C436" t="s">
        <v>130</v>
      </c>
      <c r="D436" t="s">
        <v>9</v>
      </c>
      <c r="E436" t="s">
        <v>9</v>
      </c>
      <c r="F436">
        <v>-6</v>
      </c>
      <c r="M436">
        <v>64</v>
      </c>
      <c r="N436">
        <v>5</v>
      </c>
      <c r="O436">
        <v>3</v>
      </c>
      <c r="P436">
        <v>2.71</v>
      </c>
      <c r="Q436">
        <v>1.06</v>
      </c>
      <c r="R436">
        <v>66</v>
      </c>
      <c r="T436">
        <f t="shared" si="18"/>
        <v>0</v>
      </c>
      <c r="U436" t="str">
        <f t="shared" si="19"/>
        <v>P</v>
      </c>
      <c r="V436" t="str">
        <f>IF(U436="H",COUNTIF($U$3:$U$437,"H")-COUNTIF(U437:U$437,"H"),"")</f>
        <v/>
      </c>
      <c r="W436">
        <f>IF(U436="P",COUNTIF($U$3:$U$437,"P")-COUNTIF(U437:U$437,"P"),"")</f>
        <v>199</v>
      </c>
      <c r="X436" t="str">
        <f t="shared" si="20"/>
        <v>Tony Watson</v>
      </c>
    </row>
    <row r="437" spans="2:24" x14ac:dyDescent="0.2">
      <c r="B437" t="s">
        <v>415</v>
      </c>
      <c r="C437" t="s">
        <v>130</v>
      </c>
      <c r="D437" t="s">
        <v>111</v>
      </c>
      <c r="E437" t="s">
        <v>111</v>
      </c>
      <c r="F437">
        <v>-6</v>
      </c>
      <c r="M437">
        <v>164</v>
      </c>
      <c r="N437">
        <v>8</v>
      </c>
      <c r="O437">
        <v>0</v>
      </c>
      <c r="P437">
        <v>4.32</v>
      </c>
      <c r="Q437">
        <v>1.41</v>
      </c>
      <c r="R437">
        <v>151</v>
      </c>
      <c r="T437">
        <f>A572</f>
        <v>0</v>
      </c>
      <c r="U437" t="str">
        <f>IF(D572="SP","P",IF(D572="RP","P",IF(D572=0,"","H")))</f>
        <v>H</v>
      </c>
      <c r="V437">
        <f>IF(U437="H",COUNTIF($U$3:$U$437,"H")-COUNTIF(U$437:U438,"H"),"")</f>
        <v>235</v>
      </c>
      <c r="W437">
        <v>169</v>
      </c>
      <c r="X437" t="str">
        <f>B572</f>
        <v>Tony Wolters</v>
      </c>
    </row>
    <row r="438" spans="2:24" x14ac:dyDescent="0.2">
      <c r="B438" t="s">
        <v>2572</v>
      </c>
      <c r="C438" t="s">
        <v>810</v>
      </c>
      <c r="D438" t="s">
        <v>114</v>
      </c>
      <c r="E438" t="s">
        <v>114</v>
      </c>
      <c r="F438">
        <v>-6</v>
      </c>
      <c r="G438">
        <v>446</v>
      </c>
      <c r="H438">
        <v>51</v>
      </c>
      <c r="I438">
        <v>7</v>
      </c>
      <c r="J438">
        <v>38</v>
      </c>
      <c r="K438">
        <v>20</v>
      </c>
      <c r="L438">
        <v>0.221</v>
      </c>
    </row>
    <row r="439" spans="2:24" x14ac:dyDescent="0.2">
      <c r="B439" t="s">
        <v>761</v>
      </c>
      <c r="C439" t="s">
        <v>136</v>
      </c>
      <c r="D439" t="s">
        <v>114</v>
      </c>
      <c r="E439" t="s">
        <v>114</v>
      </c>
      <c r="F439">
        <v>-6</v>
      </c>
      <c r="G439">
        <v>502</v>
      </c>
      <c r="H439">
        <v>62</v>
      </c>
      <c r="I439">
        <v>22</v>
      </c>
      <c r="J439">
        <v>71</v>
      </c>
      <c r="K439">
        <v>5</v>
      </c>
      <c r="L439">
        <v>0.23200000000000001</v>
      </c>
    </row>
    <row r="440" spans="2:24" x14ac:dyDescent="0.2">
      <c r="B440" t="s">
        <v>264</v>
      </c>
      <c r="C440" t="s">
        <v>123</v>
      </c>
      <c r="D440" t="s">
        <v>114</v>
      </c>
      <c r="E440" t="s">
        <v>114</v>
      </c>
      <c r="F440">
        <v>-6</v>
      </c>
      <c r="G440">
        <v>519</v>
      </c>
      <c r="H440">
        <v>56</v>
      </c>
      <c r="I440">
        <v>19</v>
      </c>
      <c r="J440">
        <v>64</v>
      </c>
      <c r="K440">
        <v>5</v>
      </c>
      <c r="L440">
        <v>0.221</v>
      </c>
    </row>
    <row r="441" spans="2:24" x14ac:dyDescent="0.2">
      <c r="B441" t="s">
        <v>467</v>
      </c>
      <c r="C441" t="s">
        <v>340</v>
      </c>
      <c r="D441" t="s">
        <v>111</v>
      </c>
      <c r="E441" t="s">
        <v>111</v>
      </c>
      <c r="F441">
        <v>-6</v>
      </c>
      <c r="M441">
        <v>112</v>
      </c>
      <c r="N441">
        <v>7</v>
      </c>
      <c r="O441">
        <v>0</v>
      </c>
      <c r="P441">
        <v>4.13</v>
      </c>
      <c r="Q441">
        <v>1.37</v>
      </c>
      <c r="R441">
        <v>86</v>
      </c>
    </row>
    <row r="442" spans="2:24" x14ac:dyDescent="0.2">
      <c r="B442" t="s">
        <v>314</v>
      </c>
      <c r="C442" t="s">
        <v>136</v>
      </c>
      <c r="D442" t="s">
        <v>111</v>
      </c>
      <c r="E442" t="s">
        <v>111</v>
      </c>
      <c r="F442">
        <v>-6</v>
      </c>
      <c r="M442">
        <v>179</v>
      </c>
      <c r="N442">
        <v>7</v>
      </c>
      <c r="O442">
        <v>0</v>
      </c>
      <c r="P442">
        <v>4.41</v>
      </c>
      <c r="Q442">
        <v>1.37</v>
      </c>
      <c r="R442">
        <v>161</v>
      </c>
    </row>
    <row r="443" spans="2:24" x14ac:dyDescent="0.2">
      <c r="B443" t="s">
        <v>1502</v>
      </c>
      <c r="C443" t="s">
        <v>339</v>
      </c>
      <c r="D443" t="s">
        <v>114</v>
      </c>
      <c r="E443" t="s">
        <v>114</v>
      </c>
      <c r="F443">
        <v>-6</v>
      </c>
      <c r="G443">
        <v>445</v>
      </c>
      <c r="H443">
        <v>51</v>
      </c>
      <c r="I443">
        <v>18</v>
      </c>
      <c r="J443">
        <v>67</v>
      </c>
      <c r="K443">
        <v>6</v>
      </c>
      <c r="L443">
        <v>0.224</v>
      </c>
    </row>
    <row r="444" spans="2:24" x14ac:dyDescent="0.2">
      <c r="B444" t="s">
        <v>263</v>
      </c>
      <c r="C444" t="s">
        <v>719</v>
      </c>
      <c r="D444" t="s">
        <v>114</v>
      </c>
      <c r="E444" t="s">
        <v>114</v>
      </c>
      <c r="F444">
        <v>-6</v>
      </c>
      <c r="G444">
        <v>476</v>
      </c>
      <c r="H444">
        <v>81</v>
      </c>
      <c r="I444">
        <v>10</v>
      </c>
      <c r="J444">
        <v>39</v>
      </c>
      <c r="K444">
        <v>14</v>
      </c>
      <c r="L444">
        <v>0.23799999999999999</v>
      </c>
    </row>
    <row r="445" spans="2:24" x14ac:dyDescent="0.2">
      <c r="B445" t="s">
        <v>209</v>
      </c>
      <c r="C445" t="s">
        <v>718</v>
      </c>
      <c r="D445" t="s">
        <v>114</v>
      </c>
      <c r="E445" t="s">
        <v>114</v>
      </c>
      <c r="F445">
        <v>-6</v>
      </c>
      <c r="G445">
        <v>261</v>
      </c>
      <c r="H445">
        <v>32</v>
      </c>
      <c r="I445">
        <v>11</v>
      </c>
      <c r="J445">
        <v>38</v>
      </c>
      <c r="K445">
        <v>1</v>
      </c>
      <c r="L445">
        <v>0.27100000000000002</v>
      </c>
    </row>
    <row r="446" spans="2:24" x14ac:dyDescent="0.2">
      <c r="B446" t="s">
        <v>576</v>
      </c>
      <c r="C446" t="s">
        <v>139</v>
      </c>
      <c r="D446" t="s">
        <v>9</v>
      </c>
      <c r="E446" t="s">
        <v>9</v>
      </c>
      <c r="F446">
        <v>-6</v>
      </c>
      <c r="M446">
        <v>67</v>
      </c>
      <c r="N446">
        <v>5</v>
      </c>
      <c r="O446">
        <v>4</v>
      </c>
      <c r="P446">
        <v>4.09</v>
      </c>
      <c r="Q446">
        <v>1.27</v>
      </c>
      <c r="R446">
        <v>57</v>
      </c>
    </row>
    <row r="447" spans="2:24" x14ac:dyDescent="0.2">
      <c r="B447" t="s">
        <v>443</v>
      </c>
      <c r="C447" t="s">
        <v>2</v>
      </c>
      <c r="D447" t="s">
        <v>116</v>
      </c>
      <c r="E447" t="s">
        <v>116</v>
      </c>
      <c r="F447">
        <v>-6</v>
      </c>
      <c r="G447">
        <v>466</v>
      </c>
      <c r="H447">
        <v>48</v>
      </c>
      <c r="I447">
        <v>6</v>
      </c>
      <c r="J447">
        <v>52</v>
      </c>
      <c r="K447">
        <v>10</v>
      </c>
      <c r="L447">
        <v>0.28100000000000003</v>
      </c>
    </row>
    <row r="448" spans="2:24" x14ac:dyDescent="0.2">
      <c r="B448" t="s">
        <v>289</v>
      </c>
      <c r="C448" t="s">
        <v>133</v>
      </c>
      <c r="D448" t="s">
        <v>9</v>
      </c>
      <c r="E448" t="s">
        <v>9</v>
      </c>
      <c r="F448">
        <v>-6</v>
      </c>
      <c r="M448">
        <v>57</v>
      </c>
      <c r="N448">
        <v>1</v>
      </c>
      <c r="O448">
        <v>4</v>
      </c>
      <c r="P448">
        <v>4.17</v>
      </c>
      <c r="Q448">
        <v>1.41</v>
      </c>
      <c r="R448">
        <v>55</v>
      </c>
    </row>
    <row r="449" spans="2:18" x14ac:dyDescent="0.2">
      <c r="B449" t="s">
        <v>2226</v>
      </c>
      <c r="C449" t="s">
        <v>138</v>
      </c>
      <c r="D449" t="s">
        <v>428</v>
      </c>
      <c r="E449" t="s">
        <v>428</v>
      </c>
      <c r="F449">
        <v>-6</v>
      </c>
      <c r="G449">
        <v>581</v>
      </c>
      <c r="H449">
        <v>64</v>
      </c>
      <c r="I449">
        <v>13</v>
      </c>
      <c r="J449">
        <v>72</v>
      </c>
      <c r="K449">
        <v>3</v>
      </c>
      <c r="L449">
        <v>0.25600000000000001</v>
      </c>
    </row>
    <row r="450" spans="2:18" x14ac:dyDescent="0.2">
      <c r="B450" t="s">
        <v>350</v>
      </c>
      <c r="C450" t="s">
        <v>133</v>
      </c>
      <c r="D450" t="s">
        <v>114</v>
      </c>
      <c r="E450" t="s">
        <v>114</v>
      </c>
      <c r="F450">
        <v>-6</v>
      </c>
      <c r="G450">
        <v>414</v>
      </c>
      <c r="H450">
        <v>52</v>
      </c>
      <c r="I450">
        <v>17</v>
      </c>
      <c r="J450">
        <v>63</v>
      </c>
      <c r="K450">
        <v>5</v>
      </c>
      <c r="L450">
        <v>0.24</v>
      </c>
    </row>
    <row r="451" spans="2:18" x14ac:dyDescent="0.2">
      <c r="B451" t="s">
        <v>261</v>
      </c>
      <c r="C451" t="s">
        <v>131</v>
      </c>
      <c r="D451" t="s">
        <v>114</v>
      </c>
      <c r="E451" t="s">
        <v>114</v>
      </c>
      <c r="F451">
        <v>-6</v>
      </c>
      <c r="G451">
        <v>422</v>
      </c>
      <c r="H451">
        <v>54</v>
      </c>
      <c r="I451">
        <v>16</v>
      </c>
      <c r="J451">
        <v>61</v>
      </c>
      <c r="K451">
        <v>9</v>
      </c>
      <c r="L451">
        <v>0.247</v>
      </c>
    </row>
    <row r="452" spans="2:18" x14ac:dyDescent="0.2">
      <c r="B452" t="s">
        <v>3450</v>
      </c>
      <c r="C452" t="s">
        <v>136</v>
      </c>
      <c r="D452" t="s">
        <v>6</v>
      </c>
      <c r="E452" t="s">
        <v>2253</v>
      </c>
      <c r="F452">
        <v>-6</v>
      </c>
      <c r="G452">
        <v>271</v>
      </c>
      <c r="H452">
        <v>26</v>
      </c>
      <c r="I452">
        <v>9</v>
      </c>
      <c r="J452">
        <v>30</v>
      </c>
      <c r="K452">
        <v>3</v>
      </c>
      <c r="L452">
        <v>0.27800000000000002</v>
      </c>
    </row>
    <row r="453" spans="2:18" x14ac:dyDescent="0.2">
      <c r="B453" t="s">
        <v>1387</v>
      </c>
      <c r="C453" t="s">
        <v>119</v>
      </c>
      <c r="D453" t="s">
        <v>97</v>
      </c>
      <c r="E453" t="s">
        <v>97</v>
      </c>
      <c r="F453">
        <v>-6</v>
      </c>
      <c r="G453">
        <v>324</v>
      </c>
      <c r="H453">
        <v>33</v>
      </c>
      <c r="I453">
        <v>8</v>
      </c>
      <c r="J453">
        <v>38</v>
      </c>
      <c r="K453">
        <v>1</v>
      </c>
      <c r="L453">
        <v>0.24</v>
      </c>
    </row>
    <row r="454" spans="2:18" x14ac:dyDescent="0.2">
      <c r="B454" t="s">
        <v>312</v>
      </c>
      <c r="C454" t="s">
        <v>134</v>
      </c>
      <c r="D454" t="s">
        <v>114</v>
      </c>
      <c r="E454" t="s">
        <v>114</v>
      </c>
      <c r="F454">
        <v>-6</v>
      </c>
      <c r="G454">
        <v>410</v>
      </c>
      <c r="H454">
        <v>58</v>
      </c>
      <c r="I454">
        <v>15</v>
      </c>
      <c r="J454">
        <v>63</v>
      </c>
      <c r="K454">
        <v>5</v>
      </c>
      <c r="L454">
        <v>0.247</v>
      </c>
    </row>
    <row r="455" spans="2:18" x14ac:dyDescent="0.2">
      <c r="B455" t="s">
        <v>922</v>
      </c>
      <c r="C455" t="s">
        <v>131</v>
      </c>
      <c r="D455" t="s">
        <v>114</v>
      </c>
      <c r="E455" t="s">
        <v>114</v>
      </c>
      <c r="F455">
        <v>-6</v>
      </c>
      <c r="G455">
        <v>443</v>
      </c>
      <c r="H455">
        <v>51</v>
      </c>
      <c r="I455">
        <v>15</v>
      </c>
      <c r="J455">
        <v>63</v>
      </c>
      <c r="K455">
        <v>5</v>
      </c>
      <c r="L455">
        <v>0.247</v>
      </c>
    </row>
    <row r="456" spans="2:18" x14ac:dyDescent="0.2">
      <c r="B456" t="s">
        <v>3451</v>
      </c>
      <c r="C456" t="s">
        <v>130</v>
      </c>
      <c r="D456" t="s">
        <v>6</v>
      </c>
      <c r="E456" t="s">
        <v>998</v>
      </c>
      <c r="F456">
        <v>-6</v>
      </c>
      <c r="G456">
        <v>224</v>
      </c>
      <c r="H456">
        <v>24</v>
      </c>
      <c r="I456">
        <v>9</v>
      </c>
      <c r="J456">
        <v>31</v>
      </c>
      <c r="K456">
        <v>0</v>
      </c>
      <c r="L456">
        <v>0.21199999999999999</v>
      </c>
    </row>
    <row r="457" spans="2:18" x14ac:dyDescent="0.2">
      <c r="B457" t="s">
        <v>503</v>
      </c>
      <c r="C457" t="s">
        <v>138</v>
      </c>
      <c r="D457" t="s">
        <v>9</v>
      </c>
      <c r="E457" t="s">
        <v>9</v>
      </c>
      <c r="F457">
        <v>-6</v>
      </c>
      <c r="M457">
        <v>57</v>
      </c>
      <c r="N457">
        <v>4</v>
      </c>
      <c r="O457">
        <v>6</v>
      </c>
      <c r="P457">
        <v>4.2300000000000004</v>
      </c>
      <c r="Q457">
        <v>1.34</v>
      </c>
      <c r="R457">
        <v>52</v>
      </c>
    </row>
    <row r="458" spans="2:18" x14ac:dyDescent="0.2">
      <c r="B458" t="s">
        <v>3452</v>
      </c>
      <c r="C458" t="s">
        <v>810</v>
      </c>
      <c r="D458" t="s">
        <v>9</v>
      </c>
      <c r="E458" t="s">
        <v>9</v>
      </c>
      <c r="F458">
        <v>-6</v>
      </c>
      <c r="M458">
        <v>73</v>
      </c>
      <c r="N458">
        <v>4</v>
      </c>
      <c r="O458">
        <v>0</v>
      </c>
      <c r="P458">
        <v>4.2300000000000004</v>
      </c>
      <c r="Q458">
        <v>1.37</v>
      </c>
      <c r="R458">
        <v>76</v>
      </c>
    </row>
    <row r="459" spans="2:18" x14ac:dyDescent="0.2">
      <c r="B459" t="s">
        <v>806</v>
      </c>
      <c r="C459" t="s">
        <v>120</v>
      </c>
      <c r="D459" t="s">
        <v>114</v>
      </c>
      <c r="E459" t="s">
        <v>114</v>
      </c>
      <c r="F459">
        <v>-6</v>
      </c>
      <c r="G459">
        <v>379</v>
      </c>
      <c r="H459">
        <v>36</v>
      </c>
      <c r="I459">
        <v>6</v>
      </c>
      <c r="J459">
        <v>46</v>
      </c>
      <c r="K459">
        <v>14</v>
      </c>
      <c r="L459">
        <v>0.27800000000000002</v>
      </c>
    </row>
    <row r="460" spans="2:18" x14ac:dyDescent="0.2">
      <c r="B460" t="s">
        <v>207</v>
      </c>
      <c r="C460" t="s">
        <v>122</v>
      </c>
      <c r="D460" t="s">
        <v>114</v>
      </c>
      <c r="E460" t="s">
        <v>114</v>
      </c>
      <c r="F460">
        <v>-6</v>
      </c>
      <c r="G460">
        <v>330</v>
      </c>
      <c r="H460">
        <v>43</v>
      </c>
      <c r="I460">
        <v>15</v>
      </c>
      <c r="J460">
        <v>42</v>
      </c>
      <c r="K460">
        <v>0</v>
      </c>
      <c r="L460">
        <v>0.28100000000000003</v>
      </c>
    </row>
    <row r="461" spans="2:18" x14ac:dyDescent="0.2">
      <c r="B461" t="s">
        <v>902</v>
      </c>
      <c r="C461" t="s">
        <v>120</v>
      </c>
      <c r="D461" t="s">
        <v>97</v>
      </c>
      <c r="E461" t="s">
        <v>97</v>
      </c>
      <c r="F461">
        <v>-6</v>
      </c>
      <c r="G461">
        <v>212</v>
      </c>
      <c r="H461">
        <v>21</v>
      </c>
      <c r="I461">
        <v>9</v>
      </c>
      <c r="J461">
        <v>32</v>
      </c>
      <c r="K461">
        <v>2</v>
      </c>
      <c r="L461">
        <v>0.248</v>
      </c>
    </row>
    <row r="462" spans="2:18" x14ac:dyDescent="0.2">
      <c r="B462" t="s">
        <v>497</v>
      </c>
      <c r="C462" t="s">
        <v>122</v>
      </c>
      <c r="D462" t="s">
        <v>114</v>
      </c>
      <c r="E462" t="s">
        <v>114</v>
      </c>
      <c r="F462">
        <v>-6</v>
      </c>
      <c r="G462">
        <v>262</v>
      </c>
      <c r="H462">
        <v>31</v>
      </c>
      <c r="I462">
        <v>14</v>
      </c>
      <c r="J462">
        <v>26</v>
      </c>
      <c r="K462">
        <v>4</v>
      </c>
      <c r="L462">
        <v>0.23899999999999999</v>
      </c>
    </row>
    <row r="463" spans="2:18" x14ac:dyDescent="0.2">
      <c r="B463" t="s">
        <v>320</v>
      </c>
      <c r="C463" t="s">
        <v>137</v>
      </c>
      <c r="D463" t="s">
        <v>112</v>
      </c>
      <c r="E463" t="s">
        <v>112</v>
      </c>
      <c r="F463">
        <v>-6</v>
      </c>
      <c r="G463">
        <v>388</v>
      </c>
      <c r="H463">
        <v>49</v>
      </c>
      <c r="I463">
        <v>15</v>
      </c>
      <c r="J463">
        <v>58</v>
      </c>
      <c r="K463">
        <v>1</v>
      </c>
      <c r="L463">
        <v>0.24199999999999999</v>
      </c>
    </row>
    <row r="464" spans="2:18" x14ac:dyDescent="0.2">
      <c r="B464" t="s">
        <v>645</v>
      </c>
      <c r="C464" t="s">
        <v>123</v>
      </c>
      <c r="D464" t="s">
        <v>9</v>
      </c>
      <c r="E464" t="s">
        <v>9</v>
      </c>
      <c r="F464">
        <v>-6</v>
      </c>
      <c r="M464">
        <v>62</v>
      </c>
      <c r="N464">
        <v>6</v>
      </c>
      <c r="O464">
        <v>4</v>
      </c>
      <c r="P464">
        <v>4.13</v>
      </c>
      <c r="Q464">
        <v>1.36</v>
      </c>
      <c r="R464">
        <v>58</v>
      </c>
    </row>
    <row r="465" spans="2:18" x14ac:dyDescent="0.2">
      <c r="B465" t="s">
        <v>475</v>
      </c>
      <c r="C465" t="s">
        <v>135</v>
      </c>
      <c r="D465" t="s">
        <v>114</v>
      </c>
      <c r="E465" t="s">
        <v>426</v>
      </c>
      <c r="F465">
        <v>-6</v>
      </c>
      <c r="G465">
        <v>313</v>
      </c>
      <c r="H465">
        <v>38</v>
      </c>
      <c r="I465">
        <v>14</v>
      </c>
      <c r="J465">
        <v>47</v>
      </c>
      <c r="K465">
        <v>2</v>
      </c>
      <c r="L465">
        <v>0.23100000000000001</v>
      </c>
    </row>
    <row r="466" spans="2:18" x14ac:dyDescent="0.2">
      <c r="B466" t="s">
        <v>491</v>
      </c>
      <c r="C466" t="s">
        <v>137</v>
      </c>
      <c r="D466" t="s">
        <v>992</v>
      </c>
      <c r="E466" t="s">
        <v>3453</v>
      </c>
      <c r="F466">
        <v>-6</v>
      </c>
      <c r="G466">
        <v>221</v>
      </c>
      <c r="H466">
        <v>27</v>
      </c>
      <c r="I466">
        <v>4</v>
      </c>
      <c r="J466">
        <v>20</v>
      </c>
      <c r="K466">
        <v>7</v>
      </c>
      <c r="L466">
        <v>0.252</v>
      </c>
    </row>
    <row r="467" spans="2:18" x14ac:dyDescent="0.2">
      <c r="B467" t="s">
        <v>331</v>
      </c>
      <c r="C467" t="s">
        <v>133</v>
      </c>
      <c r="D467" t="s">
        <v>111</v>
      </c>
      <c r="E467" t="s">
        <v>111</v>
      </c>
      <c r="F467">
        <v>-6</v>
      </c>
      <c r="M467">
        <v>167</v>
      </c>
      <c r="N467">
        <v>7</v>
      </c>
      <c r="O467">
        <v>0</v>
      </c>
      <c r="P467">
        <v>4.4800000000000004</v>
      </c>
      <c r="Q467">
        <v>1.38</v>
      </c>
      <c r="R467">
        <v>154</v>
      </c>
    </row>
    <row r="468" spans="2:18" x14ac:dyDescent="0.2">
      <c r="B468" t="s">
        <v>916</v>
      </c>
      <c r="C468" t="s">
        <v>117</v>
      </c>
      <c r="D468" t="s">
        <v>112</v>
      </c>
      <c r="E468" t="s">
        <v>112</v>
      </c>
      <c r="F468">
        <v>-6</v>
      </c>
      <c r="G468">
        <v>304</v>
      </c>
      <c r="H468">
        <v>41</v>
      </c>
      <c r="I468">
        <v>16</v>
      </c>
      <c r="J468">
        <v>43</v>
      </c>
      <c r="K468">
        <v>0</v>
      </c>
      <c r="L468">
        <v>0.24399999999999999</v>
      </c>
    </row>
    <row r="469" spans="2:18" x14ac:dyDescent="0.2">
      <c r="B469" t="s">
        <v>2544</v>
      </c>
      <c r="C469" t="s">
        <v>131</v>
      </c>
      <c r="D469" t="s">
        <v>97</v>
      </c>
      <c r="E469" t="s">
        <v>97</v>
      </c>
      <c r="F469">
        <v>-6</v>
      </c>
      <c r="G469">
        <v>362</v>
      </c>
      <c r="H469">
        <v>37</v>
      </c>
      <c r="I469">
        <v>9</v>
      </c>
      <c r="J469">
        <v>45</v>
      </c>
      <c r="K469">
        <v>0</v>
      </c>
      <c r="L469">
        <v>0.24399999999999999</v>
      </c>
    </row>
    <row r="470" spans="2:18" x14ac:dyDescent="0.2">
      <c r="B470" t="s">
        <v>229</v>
      </c>
      <c r="C470" t="s">
        <v>714</v>
      </c>
      <c r="D470" t="s">
        <v>112</v>
      </c>
      <c r="E470" t="s">
        <v>426</v>
      </c>
      <c r="F470">
        <v>-6</v>
      </c>
      <c r="G470">
        <v>327</v>
      </c>
      <c r="H470">
        <v>38</v>
      </c>
      <c r="I470">
        <v>17</v>
      </c>
      <c r="J470">
        <v>44</v>
      </c>
      <c r="K470">
        <v>0</v>
      </c>
      <c r="L470">
        <v>0.26100000000000001</v>
      </c>
    </row>
    <row r="471" spans="2:18" x14ac:dyDescent="0.2">
      <c r="B471" t="s">
        <v>3454</v>
      </c>
      <c r="C471" t="s">
        <v>715</v>
      </c>
      <c r="D471" t="s">
        <v>1024</v>
      </c>
      <c r="E471" t="s">
        <v>3434</v>
      </c>
      <c r="F471">
        <v>-6</v>
      </c>
      <c r="G471">
        <v>387</v>
      </c>
      <c r="H471">
        <v>41</v>
      </c>
      <c r="I471">
        <v>15</v>
      </c>
      <c r="J471">
        <v>40</v>
      </c>
      <c r="K471">
        <v>4</v>
      </c>
      <c r="L471">
        <v>0.26200000000000001</v>
      </c>
    </row>
    <row r="472" spans="2:18" x14ac:dyDescent="0.2">
      <c r="B472" t="s">
        <v>745</v>
      </c>
      <c r="C472" t="s">
        <v>120</v>
      </c>
      <c r="D472" t="s">
        <v>110</v>
      </c>
      <c r="E472" t="s">
        <v>110</v>
      </c>
      <c r="F472">
        <v>-7</v>
      </c>
      <c r="G472">
        <v>289</v>
      </c>
      <c r="H472">
        <v>32</v>
      </c>
      <c r="I472">
        <v>12</v>
      </c>
      <c r="J472">
        <v>41</v>
      </c>
      <c r="K472">
        <v>5</v>
      </c>
      <c r="L472">
        <v>0.26800000000000002</v>
      </c>
    </row>
    <row r="473" spans="2:18" x14ac:dyDescent="0.2">
      <c r="B473" t="s">
        <v>349</v>
      </c>
      <c r="C473" t="s">
        <v>123</v>
      </c>
      <c r="D473" t="s">
        <v>111</v>
      </c>
      <c r="E473" t="s">
        <v>111</v>
      </c>
      <c r="F473">
        <v>-7</v>
      </c>
      <c r="M473">
        <v>149</v>
      </c>
      <c r="N473">
        <v>8</v>
      </c>
      <c r="O473">
        <v>0</v>
      </c>
      <c r="P473">
        <v>4.54</v>
      </c>
      <c r="Q473">
        <v>1.33</v>
      </c>
      <c r="R473">
        <v>127</v>
      </c>
    </row>
    <row r="474" spans="2:18" x14ac:dyDescent="0.2">
      <c r="B474" t="s">
        <v>2275</v>
      </c>
      <c r="C474" t="s">
        <v>135</v>
      </c>
      <c r="D474" t="s">
        <v>116</v>
      </c>
      <c r="E474" t="s">
        <v>1025</v>
      </c>
      <c r="F474">
        <v>-7</v>
      </c>
      <c r="G474">
        <v>264</v>
      </c>
      <c r="H474">
        <v>35</v>
      </c>
      <c r="I474">
        <v>10</v>
      </c>
      <c r="J474">
        <v>40</v>
      </c>
      <c r="K474">
        <v>1</v>
      </c>
      <c r="L474">
        <v>0.27700000000000002</v>
      </c>
    </row>
    <row r="475" spans="2:18" x14ac:dyDescent="0.2">
      <c r="B475" t="s">
        <v>789</v>
      </c>
      <c r="C475" t="s">
        <v>7</v>
      </c>
      <c r="D475" t="s">
        <v>6</v>
      </c>
      <c r="E475" t="s">
        <v>427</v>
      </c>
      <c r="F475">
        <v>-7</v>
      </c>
      <c r="G475">
        <v>246</v>
      </c>
      <c r="H475">
        <v>31</v>
      </c>
      <c r="I475">
        <v>7</v>
      </c>
      <c r="J475">
        <v>37</v>
      </c>
      <c r="K475">
        <v>2</v>
      </c>
      <c r="L475">
        <v>0.26100000000000001</v>
      </c>
    </row>
    <row r="476" spans="2:18" x14ac:dyDescent="0.2">
      <c r="B476" t="s">
        <v>234</v>
      </c>
      <c r="C476" t="s">
        <v>718</v>
      </c>
      <c r="D476" t="s">
        <v>116</v>
      </c>
      <c r="E476" t="s">
        <v>116</v>
      </c>
      <c r="F476">
        <v>-7</v>
      </c>
      <c r="G476">
        <v>325</v>
      </c>
      <c r="H476">
        <v>42</v>
      </c>
      <c r="I476">
        <v>15</v>
      </c>
      <c r="J476">
        <v>48</v>
      </c>
      <c r="K476">
        <v>7</v>
      </c>
      <c r="L476">
        <v>0.20699999999999999</v>
      </c>
    </row>
    <row r="477" spans="2:18" x14ac:dyDescent="0.2">
      <c r="B477" t="s">
        <v>2185</v>
      </c>
      <c r="C477" t="s">
        <v>7</v>
      </c>
      <c r="D477" t="s">
        <v>118</v>
      </c>
      <c r="E477" t="s">
        <v>118</v>
      </c>
      <c r="F477">
        <v>-7</v>
      </c>
      <c r="G477">
        <v>272</v>
      </c>
      <c r="H477">
        <v>34</v>
      </c>
      <c r="I477">
        <v>3</v>
      </c>
      <c r="J477">
        <v>19</v>
      </c>
      <c r="K477">
        <v>14</v>
      </c>
      <c r="L477">
        <v>0.27400000000000002</v>
      </c>
    </row>
    <row r="478" spans="2:18" x14ac:dyDescent="0.2">
      <c r="B478" t="s">
        <v>1413</v>
      </c>
      <c r="C478" t="s">
        <v>141</v>
      </c>
      <c r="D478" t="s">
        <v>110</v>
      </c>
      <c r="E478" t="s">
        <v>110</v>
      </c>
      <c r="F478">
        <v>-7</v>
      </c>
      <c r="G478">
        <v>75</v>
      </c>
      <c r="H478">
        <v>14</v>
      </c>
      <c r="I478">
        <v>3</v>
      </c>
      <c r="J478">
        <v>11</v>
      </c>
      <c r="K478">
        <v>3</v>
      </c>
      <c r="L478">
        <v>0.252</v>
      </c>
    </row>
    <row r="479" spans="2:18" x14ac:dyDescent="0.2">
      <c r="B479" t="s">
        <v>2579</v>
      </c>
      <c r="C479" t="s">
        <v>130</v>
      </c>
      <c r="D479" t="s">
        <v>114</v>
      </c>
      <c r="E479" t="s">
        <v>114</v>
      </c>
      <c r="F479">
        <v>-7</v>
      </c>
      <c r="G479">
        <v>487</v>
      </c>
      <c r="H479">
        <v>61</v>
      </c>
      <c r="I479">
        <v>6</v>
      </c>
      <c r="J479">
        <v>31</v>
      </c>
      <c r="K479">
        <v>16</v>
      </c>
      <c r="L479">
        <v>0.23100000000000001</v>
      </c>
    </row>
    <row r="480" spans="2:18" x14ac:dyDescent="0.2">
      <c r="B480" t="s">
        <v>898</v>
      </c>
      <c r="C480" t="s">
        <v>134</v>
      </c>
      <c r="D480" t="s">
        <v>1025</v>
      </c>
      <c r="E480" t="s">
        <v>1025</v>
      </c>
      <c r="F480">
        <v>-7</v>
      </c>
      <c r="G480">
        <v>212</v>
      </c>
      <c r="H480">
        <v>21</v>
      </c>
      <c r="I480">
        <v>8</v>
      </c>
      <c r="J480">
        <v>34</v>
      </c>
      <c r="K480">
        <v>2</v>
      </c>
      <c r="L480">
        <v>0.27600000000000002</v>
      </c>
    </row>
    <row r="481" spans="2:18" x14ac:dyDescent="0.2">
      <c r="B481" t="s">
        <v>2546</v>
      </c>
      <c r="C481" t="s">
        <v>8</v>
      </c>
      <c r="D481" t="s">
        <v>97</v>
      </c>
      <c r="E481" t="s">
        <v>97</v>
      </c>
      <c r="F481">
        <v>-7</v>
      </c>
      <c r="G481">
        <v>275</v>
      </c>
      <c r="H481">
        <v>25</v>
      </c>
      <c r="I481">
        <v>9</v>
      </c>
      <c r="J481">
        <v>30</v>
      </c>
      <c r="K481">
        <v>1</v>
      </c>
      <c r="L481">
        <v>0.27400000000000002</v>
      </c>
    </row>
    <row r="482" spans="2:18" x14ac:dyDescent="0.2">
      <c r="B482" t="s">
        <v>1415</v>
      </c>
      <c r="C482" t="s">
        <v>131</v>
      </c>
      <c r="D482" t="s">
        <v>114</v>
      </c>
      <c r="E482" t="s">
        <v>114</v>
      </c>
      <c r="F482">
        <v>-7</v>
      </c>
      <c r="G482">
        <v>354</v>
      </c>
      <c r="H482">
        <v>31</v>
      </c>
      <c r="I482">
        <v>3</v>
      </c>
      <c r="J482">
        <v>34</v>
      </c>
      <c r="K482">
        <v>20</v>
      </c>
      <c r="L482">
        <v>0.26100000000000001</v>
      </c>
    </row>
    <row r="483" spans="2:18" x14ac:dyDescent="0.2">
      <c r="B483" t="s">
        <v>303</v>
      </c>
      <c r="C483" t="s">
        <v>810</v>
      </c>
      <c r="D483" t="s">
        <v>111</v>
      </c>
      <c r="E483" t="s">
        <v>111</v>
      </c>
      <c r="F483">
        <v>-7</v>
      </c>
      <c r="M483">
        <v>166</v>
      </c>
      <c r="N483">
        <v>8</v>
      </c>
      <c r="O483">
        <v>0</v>
      </c>
      <c r="P483">
        <v>4.5599999999999996</v>
      </c>
      <c r="Q483">
        <v>1.39</v>
      </c>
      <c r="R483">
        <v>114</v>
      </c>
    </row>
    <row r="484" spans="2:18" x14ac:dyDescent="0.2">
      <c r="B484" t="s">
        <v>720</v>
      </c>
      <c r="C484" t="s">
        <v>121</v>
      </c>
      <c r="D484" t="s">
        <v>114</v>
      </c>
      <c r="E484" t="s">
        <v>114</v>
      </c>
      <c r="F484">
        <v>-7</v>
      </c>
      <c r="G484">
        <v>312</v>
      </c>
      <c r="H484">
        <v>34</v>
      </c>
      <c r="I484">
        <v>2</v>
      </c>
      <c r="J484">
        <v>28</v>
      </c>
      <c r="K484">
        <v>22</v>
      </c>
      <c r="L484">
        <v>0.22900000000000001</v>
      </c>
    </row>
    <row r="485" spans="2:18" x14ac:dyDescent="0.2">
      <c r="B485" t="s">
        <v>533</v>
      </c>
      <c r="C485" t="s">
        <v>121</v>
      </c>
      <c r="D485" t="s">
        <v>9</v>
      </c>
      <c r="E485" t="s">
        <v>9</v>
      </c>
      <c r="F485">
        <v>-7</v>
      </c>
      <c r="M485">
        <v>72</v>
      </c>
      <c r="N485">
        <v>6</v>
      </c>
      <c r="O485">
        <v>3</v>
      </c>
      <c r="P485">
        <v>4.09</v>
      </c>
      <c r="Q485">
        <v>1.3</v>
      </c>
      <c r="R485">
        <v>70</v>
      </c>
    </row>
    <row r="486" spans="2:18" x14ac:dyDescent="0.2">
      <c r="B486" t="s">
        <v>3455</v>
      </c>
      <c r="C486" t="s">
        <v>138</v>
      </c>
      <c r="D486" t="s">
        <v>114</v>
      </c>
      <c r="E486" t="s">
        <v>114</v>
      </c>
      <c r="F486">
        <v>-7</v>
      </c>
      <c r="G486">
        <v>514</v>
      </c>
      <c r="H486">
        <v>48</v>
      </c>
      <c r="I486">
        <v>14</v>
      </c>
      <c r="J486">
        <v>55</v>
      </c>
      <c r="K486">
        <v>4</v>
      </c>
      <c r="L486">
        <v>0.26800000000000002</v>
      </c>
    </row>
    <row r="487" spans="2:18" x14ac:dyDescent="0.2">
      <c r="B487" t="s">
        <v>290</v>
      </c>
      <c r="C487" t="s">
        <v>132</v>
      </c>
      <c r="D487" t="s">
        <v>118</v>
      </c>
      <c r="E487" t="s">
        <v>118</v>
      </c>
      <c r="F487">
        <v>-7</v>
      </c>
      <c r="G487">
        <v>302</v>
      </c>
      <c r="H487">
        <v>39</v>
      </c>
      <c r="I487">
        <v>9</v>
      </c>
      <c r="J487">
        <v>45</v>
      </c>
      <c r="K487">
        <v>6</v>
      </c>
      <c r="L487">
        <v>0.255</v>
      </c>
    </row>
    <row r="488" spans="2:18" x14ac:dyDescent="0.2">
      <c r="B488" t="s">
        <v>480</v>
      </c>
      <c r="C488" t="s">
        <v>113</v>
      </c>
      <c r="D488" t="s">
        <v>427</v>
      </c>
      <c r="E488" t="s">
        <v>1038</v>
      </c>
      <c r="F488">
        <v>-7</v>
      </c>
      <c r="G488">
        <v>395</v>
      </c>
      <c r="H488">
        <v>41</v>
      </c>
      <c r="I488">
        <v>12</v>
      </c>
      <c r="J488">
        <v>45</v>
      </c>
      <c r="K488">
        <v>8</v>
      </c>
      <c r="L488">
        <v>0.23899999999999999</v>
      </c>
    </row>
    <row r="489" spans="2:18" x14ac:dyDescent="0.2">
      <c r="B489" t="s">
        <v>180</v>
      </c>
      <c r="C489" t="s">
        <v>141</v>
      </c>
      <c r="D489" t="s">
        <v>118</v>
      </c>
      <c r="E489" t="s">
        <v>118</v>
      </c>
      <c r="F489">
        <v>-7</v>
      </c>
      <c r="G489">
        <v>509</v>
      </c>
      <c r="H489">
        <v>61</v>
      </c>
      <c r="I489">
        <v>15</v>
      </c>
      <c r="J489">
        <v>41</v>
      </c>
      <c r="K489">
        <v>12</v>
      </c>
      <c r="L489">
        <v>0.23300000000000001</v>
      </c>
    </row>
    <row r="490" spans="2:18" x14ac:dyDescent="0.2">
      <c r="B490" t="s">
        <v>248</v>
      </c>
      <c r="C490" t="s">
        <v>132</v>
      </c>
      <c r="D490" t="s">
        <v>114</v>
      </c>
      <c r="E490" t="s">
        <v>114</v>
      </c>
      <c r="F490">
        <v>-7</v>
      </c>
      <c r="G490">
        <v>309</v>
      </c>
      <c r="H490">
        <v>45</v>
      </c>
      <c r="I490">
        <v>10</v>
      </c>
      <c r="J490">
        <v>38</v>
      </c>
      <c r="K490">
        <v>5</v>
      </c>
      <c r="L490">
        <v>0.251</v>
      </c>
    </row>
    <row r="491" spans="2:18" x14ac:dyDescent="0.2">
      <c r="B491" t="s">
        <v>391</v>
      </c>
      <c r="C491" t="s">
        <v>8</v>
      </c>
      <c r="D491" t="s">
        <v>114</v>
      </c>
      <c r="E491" t="s">
        <v>114</v>
      </c>
      <c r="F491">
        <v>-7</v>
      </c>
      <c r="G491">
        <v>377</v>
      </c>
      <c r="H491">
        <v>46</v>
      </c>
      <c r="I491">
        <v>12</v>
      </c>
      <c r="J491">
        <v>51</v>
      </c>
      <c r="K491">
        <v>2</v>
      </c>
      <c r="L491">
        <v>0.27200000000000002</v>
      </c>
    </row>
    <row r="492" spans="2:18" x14ac:dyDescent="0.2">
      <c r="B492" t="s">
        <v>909</v>
      </c>
      <c r="C492" t="s">
        <v>113</v>
      </c>
      <c r="D492" t="s">
        <v>677</v>
      </c>
      <c r="E492" t="s">
        <v>3434</v>
      </c>
      <c r="F492">
        <v>-7</v>
      </c>
      <c r="G492">
        <v>307</v>
      </c>
      <c r="H492">
        <v>32</v>
      </c>
      <c r="I492">
        <v>6</v>
      </c>
      <c r="J492">
        <v>34</v>
      </c>
      <c r="K492">
        <v>16</v>
      </c>
      <c r="L492">
        <v>0.26200000000000001</v>
      </c>
    </row>
    <row r="493" spans="2:18" x14ac:dyDescent="0.2">
      <c r="B493" t="s">
        <v>746</v>
      </c>
      <c r="C493" t="s">
        <v>135</v>
      </c>
      <c r="D493" t="s">
        <v>110</v>
      </c>
      <c r="E493" t="s">
        <v>110</v>
      </c>
      <c r="F493">
        <v>-7</v>
      </c>
      <c r="G493">
        <v>324</v>
      </c>
      <c r="H493">
        <v>38</v>
      </c>
      <c r="I493">
        <v>9</v>
      </c>
      <c r="J493">
        <v>46</v>
      </c>
      <c r="K493">
        <v>7</v>
      </c>
      <c r="L493">
        <v>0.248</v>
      </c>
    </row>
    <row r="494" spans="2:18" x14ac:dyDescent="0.2">
      <c r="B494" t="s">
        <v>756</v>
      </c>
      <c r="C494" t="s">
        <v>140</v>
      </c>
      <c r="D494" t="s">
        <v>118</v>
      </c>
      <c r="E494" t="s">
        <v>118</v>
      </c>
      <c r="F494">
        <v>-7</v>
      </c>
      <c r="G494">
        <v>212</v>
      </c>
      <c r="H494">
        <v>24</v>
      </c>
      <c r="I494">
        <v>8</v>
      </c>
      <c r="J494">
        <v>21</v>
      </c>
      <c r="K494">
        <v>6</v>
      </c>
      <c r="L494">
        <v>0.22600000000000001</v>
      </c>
    </row>
    <row r="495" spans="2:18" x14ac:dyDescent="0.2">
      <c r="B495" t="s">
        <v>383</v>
      </c>
      <c r="C495" t="s">
        <v>130</v>
      </c>
      <c r="D495" t="s">
        <v>118</v>
      </c>
      <c r="E495" t="s">
        <v>118</v>
      </c>
      <c r="F495">
        <v>-7</v>
      </c>
      <c r="G495">
        <v>434</v>
      </c>
      <c r="H495">
        <v>53</v>
      </c>
      <c r="I495">
        <v>10</v>
      </c>
      <c r="J495">
        <v>48</v>
      </c>
      <c r="K495">
        <v>5</v>
      </c>
      <c r="L495">
        <v>0.26200000000000001</v>
      </c>
    </row>
    <row r="496" spans="2:18" x14ac:dyDescent="0.2">
      <c r="B496" t="s">
        <v>910</v>
      </c>
      <c r="C496" t="s">
        <v>137</v>
      </c>
      <c r="D496" t="s">
        <v>112</v>
      </c>
      <c r="E496" t="s">
        <v>426</v>
      </c>
      <c r="F496">
        <v>-7</v>
      </c>
      <c r="G496">
        <v>345</v>
      </c>
      <c r="H496">
        <v>30</v>
      </c>
      <c r="I496">
        <v>12</v>
      </c>
      <c r="J496">
        <v>38</v>
      </c>
      <c r="K496">
        <v>0</v>
      </c>
      <c r="L496">
        <v>0.27700000000000002</v>
      </c>
    </row>
    <row r="497" spans="2:18" x14ac:dyDescent="0.2">
      <c r="B497" t="s">
        <v>2615</v>
      </c>
      <c r="C497" t="s">
        <v>123</v>
      </c>
      <c r="D497" t="s">
        <v>116</v>
      </c>
      <c r="E497" t="s">
        <v>3431</v>
      </c>
      <c r="F497">
        <v>-7</v>
      </c>
      <c r="G497">
        <v>289</v>
      </c>
      <c r="H497">
        <v>31</v>
      </c>
      <c r="I497">
        <v>7</v>
      </c>
      <c r="J497">
        <v>41</v>
      </c>
      <c r="K497">
        <v>10</v>
      </c>
      <c r="L497">
        <v>0.20799999999999999</v>
      </c>
    </row>
    <row r="498" spans="2:18" x14ac:dyDescent="0.2">
      <c r="B498" t="s">
        <v>432</v>
      </c>
      <c r="C498" t="s">
        <v>7</v>
      </c>
      <c r="D498" t="s">
        <v>118</v>
      </c>
      <c r="E498" t="s">
        <v>118</v>
      </c>
      <c r="F498">
        <v>-7</v>
      </c>
      <c r="G498">
        <v>208</v>
      </c>
      <c r="H498">
        <v>31</v>
      </c>
      <c r="I498">
        <v>9</v>
      </c>
      <c r="J498">
        <v>46</v>
      </c>
      <c r="K498">
        <v>2</v>
      </c>
      <c r="L498">
        <v>0.255</v>
      </c>
    </row>
    <row r="499" spans="2:18" x14ac:dyDescent="0.2">
      <c r="B499" t="s">
        <v>538</v>
      </c>
      <c r="C499" t="s">
        <v>140</v>
      </c>
      <c r="D499" t="s">
        <v>114</v>
      </c>
      <c r="E499" t="s">
        <v>426</v>
      </c>
      <c r="F499">
        <v>-7</v>
      </c>
      <c r="G499">
        <v>306</v>
      </c>
      <c r="H499">
        <v>41</v>
      </c>
      <c r="I499">
        <v>14</v>
      </c>
      <c r="J499">
        <v>48</v>
      </c>
      <c r="K499">
        <v>2</v>
      </c>
      <c r="L499">
        <v>0.255</v>
      </c>
    </row>
    <row r="500" spans="2:18" x14ac:dyDescent="0.2">
      <c r="B500" t="s">
        <v>276</v>
      </c>
      <c r="C500" t="s">
        <v>123</v>
      </c>
      <c r="D500" t="s">
        <v>97</v>
      </c>
      <c r="E500" t="s">
        <v>97</v>
      </c>
      <c r="F500">
        <v>-7</v>
      </c>
      <c r="G500">
        <v>423</v>
      </c>
      <c r="H500">
        <v>38</v>
      </c>
      <c r="I500">
        <v>5</v>
      </c>
      <c r="J500">
        <v>41</v>
      </c>
      <c r="K500">
        <v>1</v>
      </c>
      <c r="L500">
        <v>0.23200000000000001</v>
      </c>
    </row>
    <row r="501" spans="2:18" x14ac:dyDescent="0.2">
      <c r="B501" t="s">
        <v>2612</v>
      </c>
      <c r="C501" t="s">
        <v>130</v>
      </c>
      <c r="D501" t="s">
        <v>426</v>
      </c>
      <c r="E501" t="s">
        <v>426</v>
      </c>
      <c r="F501">
        <v>-7</v>
      </c>
      <c r="G501">
        <v>215</v>
      </c>
      <c r="H501">
        <v>25</v>
      </c>
      <c r="I501">
        <v>8</v>
      </c>
      <c r="J501">
        <v>34</v>
      </c>
      <c r="K501">
        <v>5</v>
      </c>
      <c r="L501">
        <v>0.24099999999999999</v>
      </c>
    </row>
    <row r="502" spans="2:18" x14ac:dyDescent="0.2">
      <c r="B502" t="s">
        <v>2621</v>
      </c>
      <c r="C502" t="s">
        <v>121</v>
      </c>
      <c r="D502" t="s">
        <v>3456</v>
      </c>
      <c r="E502" t="s">
        <v>3456</v>
      </c>
      <c r="F502">
        <v>-7</v>
      </c>
      <c r="G502">
        <v>391</v>
      </c>
      <c r="H502">
        <v>37</v>
      </c>
      <c r="I502">
        <v>5</v>
      </c>
      <c r="J502">
        <v>32</v>
      </c>
      <c r="K502">
        <v>7</v>
      </c>
      <c r="L502">
        <v>0.26500000000000001</v>
      </c>
    </row>
    <row r="503" spans="2:18" x14ac:dyDescent="0.2">
      <c r="B503" t="s">
        <v>2553</v>
      </c>
      <c r="C503" t="s">
        <v>2</v>
      </c>
      <c r="D503" t="s">
        <v>6</v>
      </c>
      <c r="E503" t="s">
        <v>1033</v>
      </c>
      <c r="F503">
        <v>-7</v>
      </c>
      <c r="G503">
        <v>324</v>
      </c>
      <c r="H503">
        <v>31</v>
      </c>
      <c r="I503">
        <v>12</v>
      </c>
      <c r="J503">
        <v>38</v>
      </c>
      <c r="K503">
        <v>2</v>
      </c>
      <c r="L503">
        <v>0.28199999999999997</v>
      </c>
    </row>
    <row r="504" spans="2:18" x14ac:dyDescent="0.2">
      <c r="B504" t="s">
        <v>366</v>
      </c>
      <c r="C504" t="s">
        <v>133</v>
      </c>
      <c r="D504" t="s">
        <v>114</v>
      </c>
      <c r="E504" t="s">
        <v>1038</v>
      </c>
      <c r="F504">
        <v>-7</v>
      </c>
      <c r="G504">
        <v>297</v>
      </c>
      <c r="H504">
        <v>31</v>
      </c>
      <c r="I504">
        <v>5</v>
      </c>
      <c r="J504">
        <v>36</v>
      </c>
      <c r="K504">
        <v>15</v>
      </c>
      <c r="L504">
        <v>0.26600000000000001</v>
      </c>
    </row>
    <row r="505" spans="2:18" x14ac:dyDescent="0.2">
      <c r="B505" t="s">
        <v>2550</v>
      </c>
      <c r="C505" t="s">
        <v>133</v>
      </c>
      <c r="D505" t="s">
        <v>1033</v>
      </c>
      <c r="E505" t="s">
        <v>1033</v>
      </c>
      <c r="F505">
        <v>-7</v>
      </c>
      <c r="G505">
        <v>534</v>
      </c>
      <c r="H505">
        <v>51</v>
      </c>
      <c r="I505">
        <v>14</v>
      </c>
      <c r="J505">
        <v>57</v>
      </c>
      <c r="K505">
        <v>4</v>
      </c>
      <c r="L505">
        <v>0.217</v>
      </c>
    </row>
    <row r="506" spans="2:18" x14ac:dyDescent="0.2">
      <c r="B506" t="s">
        <v>2190</v>
      </c>
      <c r="C506" t="s">
        <v>139</v>
      </c>
      <c r="D506" t="s">
        <v>110</v>
      </c>
      <c r="E506" t="s">
        <v>2551</v>
      </c>
      <c r="F506">
        <v>-7</v>
      </c>
      <c r="G506">
        <v>262</v>
      </c>
      <c r="H506">
        <v>24</v>
      </c>
      <c r="I506">
        <v>5</v>
      </c>
      <c r="J506">
        <v>20</v>
      </c>
      <c r="K506">
        <v>9</v>
      </c>
      <c r="L506">
        <v>0.23300000000000001</v>
      </c>
    </row>
    <row r="507" spans="2:18" x14ac:dyDescent="0.2">
      <c r="B507" t="s">
        <v>2248</v>
      </c>
      <c r="C507" t="s">
        <v>141</v>
      </c>
      <c r="D507" t="s">
        <v>111</v>
      </c>
      <c r="E507" t="s">
        <v>111</v>
      </c>
      <c r="F507">
        <v>-7</v>
      </c>
      <c r="M507">
        <v>64</v>
      </c>
      <c r="N507">
        <v>4</v>
      </c>
      <c r="O507">
        <v>0</v>
      </c>
      <c r="P507">
        <v>3.97</v>
      </c>
      <c r="Q507">
        <v>1.34</v>
      </c>
      <c r="R507">
        <v>72</v>
      </c>
    </row>
    <row r="508" spans="2:18" x14ac:dyDescent="0.2">
      <c r="B508" t="s">
        <v>269</v>
      </c>
      <c r="C508" t="s">
        <v>339</v>
      </c>
      <c r="D508" t="s">
        <v>111</v>
      </c>
      <c r="E508" t="s">
        <v>111</v>
      </c>
      <c r="F508">
        <v>-7</v>
      </c>
      <c r="M508">
        <v>81</v>
      </c>
      <c r="N508">
        <v>2</v>
      </c>
      <c r="O508">
        <v>0</v>
      </c>
      <c r="P508">
        <v>4.1900000000000004</v>
      </c>
      <c r="Q508">
        <v>1.4</v>
      </c>
      <c r="R508">
        <v>65</v>
      </c>
    </row>
    <row r="509" spans="2:18" x14ac:dyDescent="0.2">
      <c r="B509" t="s">
        <v>758</v>
      </c>
      <c r="C509" t="s">
        <v>120</v>
      </c>
      <c r="D509" t="s">
        <v>112</v>
      </c>
      <c r="E509" t="s">
        <v>1035</v>
      </c>
      <c r="F509">
        <v>-7</v>
      </c>
      <c r="G509">
        <v>289</v>
      </c>
      <c r="H509">
        <v>29</v>
      </c>
      <c r="I509">
        <v>12</v>
      </c>
      <c r="J509">
        <v>38</v>
      </c>
      <c r="K509">
        <v>1</v>
      </c>
      <c r="L509">
        <v>0.249</v>
      </c>
    </row>
    <row r="510" spans="2:18" x14ac:dyDescent="0.2">
      <c r="B510" t="s">
        <v>3457</v>
      </c>
      <c r="C510" t="s">
        <v>119</v>
      </c>
      <c r="D510" t="s">
        <v>6</v>
      </c>
      <c r="E510" t="s">
        <v>427</v>
      </c>
      <c r="F510">
        <v>-7</v>
      </c>
      <c r="G510">
        <v>510</v>
      </c>
      <c r="H510">
        <v>61</v>
      </c>
      <c r="I510">
        <v>12</v>
      </c>
      <c r="J510">
        <v>51</v>
      </c>
      <c r="K510">
        <v>7</v>
      </c>
      <c r="L510">
        <v>0.21299999999999999</v>
      </c>
    </row>
    <row r="511" spans="2:18" x14ac:dyDescent="0.2">
      <c r="B511" t="s">
        <v>1465</v>
      </c>
      <c r="C511" t="s">
        <v>136</v>
      </c>
      <c r="D511" t="s">
        <v>111</v>
      </c>
      <c r="E511" t="s">
        <v>111</v>
      </c>
      <c r="F511">
        <v>-8</v>
      </c>
      <c r="M511">
        <v>85</v>
      </c>
      <c r="N511">
        <v>4</v>
      </c>
      <c r="O511">
        <v>0</v>
      </c>
      <c r="P511">
        <v>4.37</v>
      </c>
      <c r="Q511">
        <v>1.41</v>
      </c>
      <c r="R511">
        <v>77</v>
      </c>
    </row>
    <row r="512" spans="2:18" x14ac:dyDescent="0.2">
      <c r="B512" t="s">
        <v>517</v>
      </c>
      <c r="C512" t="s">
        <v>117</v>
      </c>
      <c r="D512" t="s">
        <v>110</v>
      </c>
      <c r="E512" t="s">
        <v>1025</v>
      </c>
      <c r="F512">
        <v>-8</v>
      </c>
      <c r="G512">
        <v>479</v>
      </c>
      <c r="H512">
        <v>49</v>
      </c>
      <c r="I512">
        <v>10</v>
      </c>
      <c r="J512">
        <v>55</v>
      </c>
      <c r="K512">
        <v>8</v>
      </c>
      <c r="L512">
        <v>0.217</v>
      </c>
    </row>
    <row r="513" spans="2:18" x14ac:dyDescent="0.2">
      <c r="B513" t="s">
        <v>2258</v>
      </c>
      <c r="C513" t="s">
        <v>140</v>
      </c>
      <c r="D513" t="s">
        <v>1026</v>
      </c>
      <c r="E513" t="s">
        <v>1038</v>
      </c>
      <c r="F513">
        <v>-8</v>
      </c>
      <c r="G513">
        <v>303</v>
      </c>
      <c r="H513">
        <v>38</v>
      </c>
      <c r="I513">
        <v>14</v>
      </c>
      <c r="J513">
        <v>41</v>
      </c>
      <c r="K513">
        <v>0</v>
      </c>
      <c r="L513">
        <v>0.26100000000000001</v>
      </c>
    </row>
    <row r="514" spans="2:18" x14ac:dyDescent="0.2">
      <c r="B514" t="s">
        <v>2263</v>
      </c>
      <c r="C514" t="s">
        <v>8</v>
      </c>
      <c r="D514" t="s">
        <v>116</v>
      </c>
      <c r="E514" t="s">
        <v>116</v>
      </c>
      <c r="F514">
        <v>-8</v>
      </c>
      <c r="G514">
        <v>417</v>
      </c>
      <c r="H514">
        <v>43</v>
      </c>
      <c r="I514">
        <v>10</v>
      </c>
      <c r="J514">
        <v>45</v>
      </c>
      <c r="K514">
        <v>0</v>
      </c>
      <c r="L514">
        <v>0.26500000000000001</v>
      </c>
    </row>
    <row r="515" spans="2:18" x14ac:dyDescent="0.2">
      <c r="B515" t="s">
        <v>417</v>
      </c>
      <c r="C515" t="s">
        <v>139</v>
      </c>
      <c r="D515" t="s">
        <v>116</v>
      </c>
      <c r="E515" t="s">
        <v>116</v>
      </c>
      <c r="F515">
        <v>-8</v>
      </c>
      <c r="G515">
        <v>278</v>
      </c>
      <c r="H515">
        <v>34</v>
      </c>
      <c r="I515">
        <v>14</v>
      </c>
      <c r="J515">
        <v>38</v>
      </c>
      <c r="K515">
        <v>1</v>
      </c>
      <c r="L515">
        <v>0.251</v>
      </c>
    </row>
    <row r="516" spans="2:18" x14ac:dyDescent="0.2">
      <c r="B516" t="s">
        <v>3458</v>
      </c>
      <c r="C516" t="s">
        <v>121</v>
      </c>
      <c r="D516" t="s">
        <v>6</v>
      </c>
      <c r="E516" t="s">
        <v>116</v>
      </c>
      <c r="F516">
        <v>-8</v>
      </c>
      <c r="G516">
        <v>157</v>
      </c>
      <c r="H516">
        <v>19</v>
      </c>
      <c r="I516">
        <v>7</v>
      </c>
      <c r="J516">
        <v>21</v>
      </c>
      <c r="K516">
        <v>2</v>
      </c>
      <c r="L516">
        <v>0.22800000000000001</v>
      </c>
    </row>
    <row r="517" spans="2:18" x14ac:dyDescent="0.2">
      <c r="B517" t="s">
        <v>2246</v>
      </c>
      <c r="C517" t="s">
        <v>810</v>
      </c>
      <c r="D517" t="s">
        <v>114</v>
      </c>
      <c r="E517" t="s">
        <v>426</v>
      </c>
      <c r="F517">
        <v>-8</v>
      </c>
      <c r="G517">
        <v>341</v>
      </c>
      <c r="H517">
        <v>39</v>
      </c>
      <c r="I517">
        <v>15</v>
      </c>
      <c r="J517">
        <v>45</v>
      </c>
      <c r="K517">
        <v>2</v>
      </c>
      <c r="L517">
        <v>0.23400000000000001</v>
      </c>
    </row>
    <row r="518" spans="2:18" x14ac:dyDescent="0.2">
      <c r="B518" t="s">
        <v>642</v>
      </c>
      <c r="C518" t="s">
        <v>113</v>
      </c>
      <c r="D518" t="s">
        <v>111</v>
      </c>
      <c r="E518" t="s">
        <v>111</v>
      </c>
      <c r="F518">
        <v>-8</v>
      </c>
      <c r="M518">
        <v>106</v>
      </c>
      <c r="N518">
        <v>7</v>
      </c>
      <c r="O518">
        <v>0</v>
      </c>
      <c r="P518">
        <v>4.12</v>
      </c>
      <c r="Q518">
        <v>1.34</v>
      </c>
      <c r="R518">
        <v>109</v>
      </c>
    </row>
    <row r="519" spans="2:18" x14ac:dyDescent="0.2">
      <c r="B519" t="s">
        <v>173</v>
      </c>
      <c r="C519" t="s">
        <v>137</v>
      </c>
      <c r="D519" t="s">
        <v>118</v>
      </c>
      <c r="E519" t="s">
        <v>118</v>
      </c>
      <c r="F519">
        <v>-8</v>
      </c>
      <c r="G519">
        <v>304</v>
      </c>
      <c r="H519">
        <v>41</v>
      </c>
      <c r="I519">
        <v>6</v>
      </c>
      <c r="J519">
        <v>43</v>
      </c>
      <c r="K519">
        <v>4</v>
      </c>
      <c r="L519">
        <v>0.26300000000000001</v>
      </c>
    </row>
    <row r="520" spans="2:18" x14ac:dyDescent="0.2">
      <c r="B520" t="s">
        <v>570</v>
      </c>
      <c r="C520" t="s">
        <v>339</v>
      </c>
      <c r="D520" t="s">
        <v>9</v>
      </c>
      <c r="E520" t="s">
        <v>9</v>
      </c>
      <c r="F520">
        <v>-8</v>
      </c>
      <c r="M520">
        <v>54</v>
      </c>
      <c r="N520">
        <v>2</v>
      </c>
      <c r="O520">
        <v>3</v>
      </c>
      <c r="P520">
        <v>3.12</v>
      </c>
      <c r="Q520">
        <v>1.32</v>
      </c>
      <c r="R520">
        <v>58</v>
      </c>
    </row>
    <row r="521" spans="2:18" x14ac:dyDescent="0.2">
      <c r="B521" t="s">
        <v>914</v>
      </c>
      <c r="C521" t="s">
        <v>113</v>
      </c>
      <c r="D521" t="s">
        <v>426</v>
      </c>
      <c r="E521" t="s">
        <v>426</v>
      </c>
      <c r="F521">
        <v>-8</v>
      </c>
      <c r="G521">
        <v>276</v>
      </c>
      <c r="H521">
        <v>31</v>
      </c>
      <c r="I521">
        <v>18</v>
      </c>
      <c r="J521">
        <v>44</v>
      </c>
      <c r="K521">
        <v>4</v>
      </c>
      <c r="L521">
        <v>0.23499999999999999</v>
      </c>
    </row>
    <row r="522" spans="2:18" x14ac:dyDescent="0.2">
      <c r="B522" t="s">
        <v>170</v>
      </c>
      <c r="C522" t="s">
        <v>117</v>
      </c>
      <c r="D522" t="s">
        <v>111</v>
      </c>
      <c r="E522" t="s">
        <v>111</v>
      </c>
      <c r="F522">
        <v>-8</v>
      </c>
      <c r="M522">
        <v>141</v>
      </c>
      <c r="N522">
        <v>7</v>
      </c>
      <c r="O522">
        <v>0</v>
      </c>
      <c r="P522">
        <v>4.41</v>
      </c>
      <c r="Q522">
        <v>1.37</v>
      </c>
      <c r="R522">
        <v>112</v>
      </c>
    </row>
    <row r="523" spans="2:18" x14ac:dyDescent="0.2">
      <c r="B523" t="s">
        <v>2276</v>
      </c>
      <c r="C523" t="s">
        <v>138</v>
      </c>
      <c r="D523" t="s">
        <v>110</v>
      </c>
      <c r="E523" t="s">
        <v>110</v>
      </c>
      <c r="F523">
        <v>-8</v>
      </c>
      <c r="G523">
        <v>454</v>
      </c>
      <c r="H523">
        <v>46</v>
      </c>
      <c r="I523">
        <v>11</v>
      </c>
      <c r="J523">
        <v>52</v>
      </c>
      <c r="K523">
        <v>3</v>
      </c>
      <c r="L523">
        <v>0.23699999999999999</v>
      </c>
    </row>
    <row r="524" spans="2:18" x14ac:dyDescent="0.2">
      <c r="B524" t="s">
        <v>765</v>
      </c>
      <c r="C524" t="s">
        <v>719</v>
      </c>
      <c r="D524" t="s">
        <v>6</v>
      </c>
      <c r="E524" t="s">
        <v>114</v>
      </c>
      <c r="F524">
        <v>-8</v>
      </c>
      <c r="G524">
        <v>202</v>
      </c>
      <c r="H524">
        <v>26</v>
      </c>
      <c r="I524">
        <v>8</v>
      </c>
      <c r="J524">
        <v>31</v>
      </c>
      <c r="K524">
        <v>5</v>
      </c>
      <c r="L524">
        <v>0.23799999999999999</v>
      </c>
    </row>
    <row r="525" spans="2:18" x14ac:dyDescent="0.2">
      <c r="B525" t="s">
        <v>578</v>
      </c>
      <c r="C525" t="s">
        <v>122</v>
      </c>
      <c r="D525" t="s">
        <v>9</v>
      </c>
      <c r="E525" t="s">
        <v>9</v>
      </c>
      <c r="F525">
        <v>-8</v>
      </c>
      <c r="M525">
        <v>69</v>
      </c>
      <c r="N525">
        <v>4</v>
      </c>
      <c r="O525">
        <v>4</v>
      </c>
      <c r="P525">
        <v>3.87</v>
      </c>
      <c r="Q525">
        <v>1.29</v>
      </c>
      <c r="R525">
        <v>54</v>
      </c>
    </row>
    <row r="526" spans="2:18" x14ac:dyDescent="0.2">
      <c r="B526" t="s">
        <v>767</v>
      </c>
      <c r="C526" t="s">
        <v>718</v>
      </c>
      <c r="D526" t="s">
        <v>112</v>
      </c>
      <c r="E526" t="s">
        <v>426</v>
      </c>
      <c r="F526">
        <v>-8</v>
      </c>
      <c r="G526">
        <v>158</v>
      </c>
      <c r="H526">
        <v>15</v>
      </c>
      <c r="I526">
        <v>6</v>
      </c>
      <c r="J526">
        <v>28</v>
      </c>
      <c r="K526">
        <v>2</v>
      </c>
      <c r="L526">
        <v>0.245</v>
      </c>
    </row>
    <row r="527" spans="2:18" x14ac:dyDescent="0.2">
      <c r="B527" t="s">
        <v>214</v>
      </c>
      <c r="C527" t="s">
        <v>132</v>
      </c>
      <c r="D527" t="s">
        <v>116</v>
      </c>
      <c r="E527" t="s">
        <v>3431</v>
      </c>
      <c r="F527">
        <v>-8</v>
      </c>
      <c r="G527">
        <v>288</v>
      </c>
      <c r="H527">
        <v>28</v>
      </c>
      <c r="I527">
        <v>12</v>
      </c>
      <c r="J527">
        <v>32</v>
      </c>
      <c r="K527">
        <v>2</v>
      </c>
      <c r="L527">
        <v>0.25700000000000001</v>
      </c>
    </row>
    <row r="528" spans="2:18" x14ac:dyDescent="0.2">
      <c r="B528" t="s">
        <v>1514</v>
      </c>
      <c r="C528" t="s">
        <v>140</v>
      </c>
      <c r="D528" t="s">
        <v>114</v>
      </c>
      <c r="E528" t="s">
        <v>114</v>
      </c>
      <c r="F528">
        <v>-8</v>
      </c>
      <c r="G528">
        <v>278</v>
      </c>
      <c r="H528">
        <v>24</v>
      </c>
      <c r="I528">
        <v>9</v>
      </c>
      <c r="J528">
        <v>29</v>
      </c>
      <c r="K528">
        <v>12</v>
      </c>
      <c r="L528">
        <v>0.26400000000000001</v>
      </c>
    </row>
    <row r="529" spans="2:18" x14ac:dyDescent="0.2">
      <c r="B529" t="s">
        <v>271</v>
      </c>
      <c r="C529" t="s">
        <v>130</v>
      </c>
      <c r="D529" t="s">
        <v>111</v>
      </c>
      <c r="E529" t="s">
        <v>111</v>
      </c>
      <c r="F529">
        <v>-8</v>
      </c>
      <c r="M529">
        <v>141</v>
      </c>
      <c r="N529">
        <v>7</v>
      </c>
      <c r="O529">
        <v>0</v>
      </c>
      <c r="P529">
        <v>4.43</v>
      </c>
      <c r="Q529">
        <v>1.33</v>
      </c>
      <c r="R529">
        <v>118</v>
      </c>
    </row>
    <row r="530" spans="2:18" x14ac:dyDescent="0.2">
      <c r="B530" t="s">
        <v>799</v>
      </c>
      <c r="C530" t="s">
        <v>134</v>
      </c>
      <c r="D530" t="s">
        <v>114</v>
      </c>
      <c r="E530" t="s">
        <v>114</v>
      </c>
      <c r="F530">
        <v>-8</v>
      </c>
      <c r="G530">
        <v>208</v>
      </c>
      <c r="H530">
        <v>32</v>
      </c>
      <c r="I530">
        <v>10</v>
      </c>
      <c r="J530">
        <v>38</v>
      </c>
      <c r="K530">
        <v>4</v>
      </c>
      <c r="L530">
        <v>0.26600000000000001</v>
      </c>
    </row>
    <row r="531" spans="2:18" x14ac:dyDescent="0.2">
      <c r="B531" t="s">
        <v>404</v>
      </c>
      <c r="C531" t="s">
        <v>716</v>
      </c>
      <c r="D531" t="s">
        <v>110</v>
      </c>
      <c r="E531" t="s">
        <v>110</v>
      </c>
      <c r="F531">
        <v>-8</v>
      </c>
      <c r="G531">
        <v>334</v>
      </c>
      <c r="H531">
        <v>36</v>
      </c>
      <c r="I531">
        <v>10</v>
      </c>
      <c r="J531">
        <v>39</v>
      </c>
      <c r="K531">
        <v>3</v>
      </c>
      <c r="L531">
        <v>0.24399999999999999</v>
      </c>
    </row>
    <row r="532" spans="2:18" x14ac:dyDescent="0.2">
      <c r="B532" t="s">
        <v>774</v>
      </c>
      <c r="C532" t="s">
        <v>715</v>
      </c>
      <c r="D532" t="s">
        <v>114</v>
      </c>
      <c r="E532" t="s">
        <v>114</v>
      </c>
      <c r="F532">
        <v>-8</v>
      </c>
      <c r="G532">
        <v>154</v>
      </c>
      <c r="H532">
        <v>18</v>
      </c>
      <c r="I532">
        <v>3</v>
      </c>
      <c r="J532">
        <v>14</v>
      </c>
      <c r="K532">
        <v>2</v>
      </c>
      <c r="L532">
        <v>0.27100000000000002</v>
      </c>
    </row>
    <row r="533" spans="2:18" x14ac:dyDescent="0.2">
      <c r="B533" t="s">
        <v>177</v>
      </c>
      <c r="C533" t="s">
        <v>132</v>
      </c>
      <c r="D533" t="s">
        <v>111</v>
      </c>
      <c r="E533" t="s">
        <v>111</v>
      </c>
      <c r="F533">
        <v>-8</v>
      </c>
      <c r="M533">
        <v>119</v>
      </c>
      <c r="N533">
        <v>6</v>
      </c>
      <c r="O533">
        <v>0</v>
      </c>
      <c r="P533">
        <v>4.24</v>
      </c>
      <c r="Q533">
        <v>1.38</v>
      </c>
      <c r="R533">
        <v>94</v>
      </c>
    </row>
    <row r="534" spans="2:18" x14ac:dyDescent="0.2">
      <c r="B534" t="s">
        <v>3388</v>
      </c>
      <c r="C534" t="s">
        <v>138</v>
      </c>
      <c r="D534" t="s">
        <v>114</v>
      </c>
      <c r="E534" t="s">
        <v>114</v>
      </c>
      <c r="F534">
        <v>-8</v>
      </c>
      <c r="G534">
        <v>267</v>
      </c>
      <c r="H534">
        <v>34</v>
      </c>
      <c r="I534">
        <v>2</v>
      </c>
      <c r="J534">
        <v>21</v>
      </c>
      <c r="K534">
        <v>15</v>
      </c>
      <c r="L534">
        <v>0.28100000000000003</v>
      </c>
    </row>
    <row r="535" spans="2:18" x14ac:dyDescent="0.2">
      <c r="B535" t="s">
        <v>899</v>
      </c>
      <c r="C535" t="s">
        <v>137</v>
      </c>
      <c r="D535" t="s">
        <v>427</v>
      </c>
      <c r="E535" t="s">
        <v>427</v>
      </c>
      <c r="F535">
        <v>-8</v>
      </c>
      <c r="G535">
        <v>255</v>
      </c>
      <c r="H535">
        <v>38</v>
      </c>
      <c r="I535">
        <v>5</v>
      </c>
      <c r="J535">
        <v>31</v>
      </c>
      <c r="K535">
        <v>8</v>
      </c>
      <c r="L535">
        <v>0.27100000000000002</v>
      </c>
    </row>
    <row r="536" spans="2:18" x14ac:dyDescent="0.2">
      <c r="B536" t="s">
        <v>398</v>
      </c>
      <c r="C536" t="s">
        <v>7</v>
      </c>
      <c r="D536" t="s">
        <v>111</v>
      </c>
      <c r="E536" t="s">
        <v>111</v>
      </c>
      <c r="F536">
        <v>-8</v>
      </c>
      <c r="M536">
        <v>102</v>
      </c>
      <c r="N536">
        <v>5</v>
      </c>
      <c r="O536">
        <v>0</v>
      </c>
      <c r="P536">
        <v>4.6500000000000004</v>
      </c>
      <c r="Q536">
        <v>1.41</v>
      </c>
      <c r="R536">
        <v>87</v>
      </c>
    </row>
    <row r="537" spans="2:18" x14ac:dyDescent="0.2">
      <c r="B537" t="s">
        <v>528</v>
      </c>
      <c r="C537" t="s">
        <v>810</v>
      </c>
      <c r="D537" t="s">
        <v>111</v>
      </c>
      <c r="E537" t="s">
        <v>111</v>
      </c>
      <c r="F537">
        <v>-8</v>
      </c>
    </row>
    <row r="538" spans="2:18" x14ac:dyDescent="0.2">
      <c r="B538" t="s">
        <v>2614</v>
      </c>
      <c r="C538" t="s">
        <v>132</v>
      </c>
      <c r="D538" t="s">
        <v>3459</v>
      </c>
      <c r="E538" t="s">
        <v>677</v>
      </c>
      <c r="F538">
        <v>-8</v>
      </c>
      <c r="G538">
        <v>275</v>
      </c>
      <c r="H538">
        <v>33</v>
      </c>
      <c r="I538">
        <v>7</v>
      </c>
      <c r="J538">
        <v>31</v>
      </c>
      <c r="K538">
        <v>6</v>
      </c>
      <c r="L538">
        <v>0.28100000000000003</v>
      </c>
    </row>
    <row r="539" spans="2:18" x14ac:dyDescent="0.2">
      <c r="B539" t="s">
        <v>1016</v>
      </c>
      <c r="C539" t="s">
        <v>136</v>
      </c>
      <c r="D539" t="s">
        <v>9</v>
      </c>
      <c r="E539" t="s">
        <v>9</v>
      </c>
      <c r="F539">
        <v>-8</v>
      </c>
      <c r="M539">
        <v>127</v>
      </c>
      <c r="N539">
        <v>6</v>
      </c>
      <c r="O539">
        <v>0</v>
      </c>
      <c r="P539">
        <v>4.09</v>
      </c>
      <c r="Q539">
        <v>1.29</v>
      </c>
      <c r="R539">
        <v>81</v>
      </c>
    </row>
    <row r="540" spans="2:18" x14ac:dyDescent="0.2">
      <c r="B540" t="s">
        <v>784</v>
      </c>
      <c r="C540" t="s">
        <v>115</v>
      </c>
      <c r="D540" t="s">
        <v>114</v>
      </c>
      <c r="E540" t="s">
        <v>114</v>
      </c>
      <c r="F540">
        <v>-8</v>
      </c>
      <c r="G540">
        <v>197</v>
      </c>
      <c r="H540">
        <v>22</v>
      </c>
      <c r="I540">
        <v>3</v>
      </c>
      <c r="J540">
        <v>19</v>
      </c>
      <c r="K540">
        <v>8</v>
      </c>
      <c r="L540">
        <v>0.255</v>
      </c>
    </row>
    <row r="541" spans="2:18" x14ac:dyDescent="0.2">
      <c r="B541" t="s">
        <v>1010</v>
      </c>
      <c r="C541" t="s">
        <v>138</v>
      </c>
      <c r="D541" t="s">
        <v>9</v>
      </c>
      <c r="E541" t="s">
        <v>9</v>
      </c>
      <c r="F541">
        <v>-8</v>
      </c>
      <c r="M541">
        <v>64</v>
      </c>
      <c r="N541">
        <v>1</v>
      </c>
      <c r="O541">
        <v>3</v>
      </c>
      <c r="P541">
        <v>3.93</v>
      </c>
      <c r="Q541">
        <v>1.35</v>
      </c>
      <c r="R541">
        <v>71</v>
      </c>
    </row>
    <row r="542" spans="2:18" x14ac:dyDescent="0.2">
      <c r="B542" t="s">
        <v>153</v>
      </c>
      <c r="C542" t="s">
        <v>119</v>
      </c>
      <c r="D542" t="s">
        <v>112</v>
      </c>
      <c r="E542" t="s">
        <v>112</v>
      </c>
      <c r="F542">
        <v>-8</v>
      </c>
      <c r="G542">
        <v>423</v>
      </c>
      <c r="H542">
        <v>41</v>
      </c>
      <c r="I542">
        <v>19</v>
      </c>
      <c r="J542">
        <v>46</v>
      </c>
      <c r="K542">
        <v>2</v>
      </c>
      <c r="L542">
        <v>0.191</v>
      </c>
    </row>
    <row r="543" spans="2:18" x14ac:dyDescent="0.2">
      <c r="B543" t="s">
        <v>2590</v>
      </c>
      <c r="C543" t="s">
        <v>115</v>
      </c>
      <c r="D543" t="s">
        <v>114</v>
      </c>
      <c r="E543" t="s">
        <v>114</v>
      </c>
      <c r="F543">
        <v>-8</v>
      </c>
      <c r="G543">
        <v>378</v>
      </c>
      <c r="H543">
        <v>43</v>
      </c>
      <c r="I543">
        <v>10</v>
      </c>
      <c r="J543">
        <v>31</v>
      </c>
      <c r="K543">
        <v>12</v>
      </c>
      <c r="L543">
        <v>0.21099999999999999</v>
      </c>
    </row>
    <row r="544" spans="2:18" x14ac:dyDescent="0.2">
      <c r="B544" t="s">
        <v>191</v>
      </c>
      <c r="C544" t="s">
        <v>119</v>
      </c>
      <c r="D544" t="s">
        <v>111</v>
      </c>
      <c r="E544" t="s">
        <v>111</v>
      </c>
      <c r="F544">
        <v>-8</v>
      </c>
      <c r="M544">
        <v>178</v>
      </c>
      <c r="N544">
        <v>6</v>
      </c>
      <c r="O544">
        <v>0</v>
      </c>
      <c r="P544">
        <v>4.6100000000000003</v>
      </c>
      <c r="Q544">
        <v>1.39</v>
      </c>
      <c r="R544">
        <v>127</v>
      </c>
    </row>
    <row r="545" spans="2:18" x14ac:dyDescent="0.2">
      <c r="B545" t="s">
        <v>523</v>
      </c>
      <c r="C545" t="s">
        <v>130</v>
      </c>
      <c r="D545" t="s">
        <v>111</v>
      </c>
      <c r="E545" t="s">
        <v>111</v>
      </c>
      <c r="F545">
        <v>-8</v>
      </c>
      <c r="M545">
        <v>166</v>
      </c>
      <c r="N545">
        <v>7</v>
      </c>
      <c r="O545">
        <v>0</v>
      </c>
      <c r="P545">
        <v>4.34</v>
      </c>
      <c r="Q545">
        <v>1.37</v>
      </c>
      <c r="R545">
        <v>138</v>
      </c>
    </row>
    <row r="546" spans="2:18" x14ac:dyDescent="0.2">
      <c r="B546" t="s">
        <v>3460</v>
      </c>
      <c r="C546" t="s">
        <v>140</v>
      </c>
      <c r="D546" t="s">
        <v>114</v>
      </c>
      <c r="E546" t="s">
        <v>114</v>
      </c>
      <c r="F546">
        <v>-8</v>
      </c>
      <c r="G546">
        <v>303</v>
      </c>
      <c r="H546">
        <v>34</v>
      </c>
      <c r="I546">
        <v>4</v>
      </c>
      <c r="J546">
        <v>22</v>
      </c>
      <c r="K546">
        <v>4</v>
      </c>
      <c r="L546">
        <v>0.26100000000000001</v>
      </c>
    </row>
    <row r="547" spans="2:18" x14ac:dyDescent="0.2">
      <c r="B547" t="s">
        <v>2265</v>
      </c>
      <c r="C547" t="s">
        <v>131</v>
      </c>
      <c r="D547" t="s">
        <v>114</v>
      </c>
      <c r="E547" t="s">
        <v>114</v>
      </c>
      <c r="F547">
        <v>-8</v>
      </c>
      <c r="G547">
        <v>343</v>
      </c>
      <c r="H547">
        <v>31</v>
      </c>
      <c r="I547">
        <v>12</v>
      </c>
      <c r="J547">
        <v>28</v>
      </c>
      <c r="K547">
        <v>4</v>
      </c>
      <c r="L547">
        <v>0.25800000000000001</v>
      </c>
    </row>
    <row r="548" spans="2:18" x14ac:dyDescent="0.2">
      <c r="B548" t="s">
        <v>659</v>
      </c>
      <c r="C548" t="s">
        <v>139</v>
      </c>
      <c r="D548" t="s">
        <v>9</v>
      </c>
      <c r="E548" t="s">
        <v>9</v>
      </c>
      <c r="F548">
        <v>-8</v>
      </c>
      <c r="M548">
        <v>71</v>
      </c>
      <c r="N548">
        <v>5</v>
      </c>
      <c r="O548">
        <v>2</v>
      </c>
      <c r="P548">
        <v>3.78</v>
      </c>
      <c r="Q548">
        <v>1.31</v>
      </c>
      <c r="R548">
        <v>69</v>
      </c>
    </row>
    <row r="549" spans="2:18" x14ac:dyDescent="0.2">
      <c r="B549" t="s">
        <v>208</v>
      </c>
      <c r="C549" t="s">
        <v>716</v>
      </c>
      <c r="D549" t="s">
        <v>114</v>
      </c>
      <c r="E549" t="s">
        <v>114</v>
      </c>
      <c r="F549">
        <v>-8</v>
      </c>
      <c r="G549">
        <v>422</v>
      </c>
      <c r="H549">
        <v>51</v>
      </c>
      <c r="I549">
        <v>10</v>
      </c>
      <c r="J549">
        <v>48</v>
      </c>
      <c r="K549">
        <v>2</v>
      </c>
      <c r="L549">
        <v>0.26200000000000001</v>
      </c>
    </row>
    <row r="550" spans="2:18" x14ac:dyDescent="0.2">
      <c r="B550" t="s">
        <v>164</v>
      </c>
      <c r="C550" t="s">
        <v>719</v>
      </c>
      <c r="D550" t="s">
        <v>110</v>
      </c>
      <c r="E550" t="s">
        <v>110</v>
      </c>
      <c r="F550">
        <v>-9</v>
      </c>
      <c r="G550">
        <v>228</v>
      </c>
      <c r="H550">
        <v>28</v>
      </c>
      <c r="I550">
        <v>9</v>
      </c>
      <c r="J550">
        <v>28</v>
      </c>
      <c r="K550">
        <v>0</v>
      </c>
      <c r="L550">
        <v>0.25800000000000001</v>
      </c>
    </row>
    <row r="551" spans="2:18" x14ac:dyDescent="0.2">
      <c r="B551" t="s">
        <v>187</v>
      </c>
      <c r="C551" t="s">
        <v>133</v>
      </c>
      <c r="D551" t="s">
        <v>114</v>
      </c>
      <c r="E551" t="s">
        <v>114</v>
      </c>
      <c r="F551">
        <v>-9</v>
      </c>
      <c r="G551">
        <v>515</v>
      </c>
      <c r="H551">
        <v>54</v>
      </c>
      <c r="I551">
        <v>14</v>
      </c>
      <c r="J551">
        <v>57</v>
      </c>
      <c r="K551">
        <v>10</v>
      </c>
      <c r="L551">
        <v>0.24</v>
      </c>
    </row>
    <row r="552" spans="2:18" x14ac:dyDescent="0.2">
      <c r="B552" t="s">
        <v>305</v>
      </c>
      <c r="C552" t="s">
        <v>115</v>
      </c>
      <c r="D552" t="s">
        <v>110</v>
      </c>
      <c r="E552" t="s">
        <v>110</v>
      </c>
      <c r="F552">
        <v>-9</v>
      </c>
      <c r="G552">
        <v>464</v>
      </c>
      <c r="H552">
        <v>46</v>
      </c>
      <c r="I552">
        <v>7</v>
      </c>
      <c r="J552">
        <v>51</v>
      </c>
      <c r="K552">
        <v>3</v>
      </c>
      <c r="L552">
        <v>0.24099999999999999</v>
      </c>
    </row>
    <row r="553" spans="2:18" x14ac:dyDescent="0.2">
      <c r="B553" t="s">
        <v>2259</v>
      </c>
      <c r="C553" t="s">
        <v>716</v>
      </c>
      <c r="D553" t="s">
        <v>114</v>
      </c>
      <c r="E553" t="s">
        <v>114</v>
      </c>
      <c r="F553">
        <v>-9</v>
      </c>
      <c r="G553">
        <v>347</v>
      </c>
      <c r="H553">
        <v>37</v>
      </c>
      <c r="I553">
        <v>3</v>
      </c>
      <c r="J553">
        <v>21</v>
      </c>
      <c r="K553">
        <v>2</v>
      </c>
      <c r="L553">
        <v>0.29099999999999998</v>
      </c>
    </row>
    <row r="554" spans="2:18" x14ac:dyDescent="0.2">
      <c r="B554" t="s">
        <v>2628</v>
      </c>
      <c r="C554" t="s">
        <v>8</v>
      </c>
      <c r="D554" t="s">
        <v>427</v>
      </c>
      <c r="E554" t="s">
        <v>3431</v>
      </c>
      <c r="F554">
        <v>-9</v>
      </c>
      <c r="G554">
        <v>404</v>
      </c>
      <c r="H554">
        <v>41</v>
      </c>
      <c r="I554">
        <v>6</v>
      </c>
      <c r="J554">
        <v>47</v>
      </c>
      <c r="K554">
        <v>4</v>
      </c>
      <c r="L554">
        <v>0.24399999999999999</v>
      </c>
    </row>
    <row r="555" spans="2:18" x14ac:dyDescent="0.2">
      <c r="B555" t="s">
        <v>927</v>
      </c>
      <c r="C555" t="s">
        <v>115</v>
      </c>
      <c r="D555" t="s">
        <v>114</v>
      </c>
      <c r="E555" t="s">
        <v>114</v>
      </c>
      <c r="F555">
        <v>-9</v>
      </c>
      <c r="G555">
        <v>414</v>
      </c>
      <c r="H555">
        <v>41</v>
      </c>
      <c r="I555">
        <v>16</v>
      </c>
      <c r="J555">
        <v>48</v>
      </c>
      <c r="K555">
        <v>5</v>
      </c>
      <c r="L555">
        <v>0.223</v>
      </c>
    </row>
    <row r="556" spans="2:18" x14ac:dyDescent="0.2">
      <c r="B556" t="s">
        <v>917</v>
      </c>
      <c r="C556" t="s">
        <v>718</v>
      </c>
      <c r="D556" t="s">
        <v>114</v>
      </c>
      <c r="E556" t="s">
        <v>114</v>
      </c>
      <c r="F556">
        <v>-9</v>
      </c>
      <c r="G556">
        <v>283</v>
      </c>
      <c r="H556">
        <v>27</v>
      </c>
      <c r="I556">
        <v>9</v>
      </c>
      <c r="J556">
        <v>32</v>
      </c>
      <c r="K556">
        <v>15</v>
      </c>
      <c r="L556">
        <v>0.218</v>
      </c>
    </row>
    <row r="557" spans="2:18" x14ac:dyDescent="0.2">
      <c r="B557" t="s">
        <v>388</v>
      </c>
      <c r="C557" t="s">
        <v>718</v>
      </c>
      <c r="D557" t="s">
        <v>114</v>
      </c>
      <c r="E557" t="s">
        <v>114</v>
      </c>
      <c r="F557">
        <v>-9</v>
      </c>
      <c r="G557">
        <v>254</v>
      </c>
      <c r="H557">
        <v>34</v>
      </c>
      <c r="I557">
        <v>6</v>
      </c>
      <c r="J557">
        <v>25</v>
      </c>
      <c r="K557">
        <v>9</v>
      </c>
      <c r="L557">
        <v>0.26400000000000001</v>
      </c>
    </row>
    <row r="558" spans="2:18" x14ac:dyDescent="0.2">
      <c r="B558" t="s">
        <v>1513</v>
      </c>
      <c r="C558" t="s">
        <v>113</v>
      </c>
      <c r="D558" t="s">
        <v>114</v>
      </c>
      <c r="E558" t="s">
        <v>114</v>
      </c>
      <c r="F558">
        <v>-9</v>
      </c>
      <c r="G558">
        <v>224</v>
      </c>
      <c r="H558">
        <v>26</v>
      </c>
      <c r="I558">
        <v>5</v>
      </c>
      <c r="J558">
        <v>24</v>
      </c>
      <c r="K558">
        <v>4</v>
      </c>
      <c r="L558">
        <v>0.27700000000000002</v>
      </c>
    </row>
    <row r="559" spans="2:18" x14ac:dyDescent="0.2">
      <c r="B559" t="s">
        <v>590</v>
      </c>
      <c r="C559" t="s">
        <v>714</v>
      </c>
      <c r="D559" t="s">
        <v>9</v>
      </c>
      <c r="E559" t="s">
        <v>9</v>
      </c>
      <c r="F559">
        <v>-9</v>
      </c>
      <c r="M559">
        <v>62</v>
      </c>
      <c r="N559">
        <v>4</v>
      </c>
      <c r="O559">
        <v>4</v>
      </c>
      <c r="P559">
        <v>4.33</v>
      </c>
      <c r="Q559">
        <v>1.31</v>
      </c>
      <c r="R559">
        <v>67</v>
      </c>
    </row>
    <row r="560" spans="2:18" x14ac:dyDescent="0.2">
      <c r="B560" t="s">
        <v>750</v>
      </c>
      <c r="C560" t="s">
        <v>131</v>
      </c>
      <c r="D560" t="s">
        <v>114</v>
      </c>
      <c r="E560" t="s">
        <v>114</v>
      </c>
      <c r="F560">
        <v>-9</v>
      </c>
      <c r="G560">
        <v>218</v>
      </c>
      <c r="H560">
        <v>21</v>
      </c>
      <c r="I560">
        <v>6</v>
      </c>
      <c r="J560">
        <v>27</v>
      </c>
      <c r="K560">
        <v>11</v>
      </c>
      <c r="L560">
        <v>0.217</v>
      </c>
    </row>
    <row r="561" spans="2:18" x14ac:dyDescent="0.2">
      <c r="B561" t="s">
        <v>1009</v>
      </c>
      <c r="C561" t="s">
        <v>133</v>
      </c>
      <c r="D561" t="s">
        <v>9</v>
      </c>
      <c r="E561" t="s">
        <v>9</v>
      </c>
      <c r="F561">
        <v>-9</v>
      </c>
      <c r="M561">
        <v>70</v>
      </c>
      <c r="N561">
        <v>5</v>
      </c>
      <c r="O561">
        <v>4</v>
      </c>
      <c r="P561">
        <v>4.42</v>
      </c>
      <c r="Q561">
        <v>1.38</v>
      </c>
      <c r="R561">
        <v>51</v>
      </c>
    </row>
    <row r="562" spans="2:18" x14ac:dyDescent="0.2">
      <c r="B562" t="s">
        <v>2233</v>
      </c>
      <c r="C562" t="s">
        <v>130</v>
      </c>
      <c r="D562" t="s">
        <v>6</v>
      </c>
      <c r="E562" t="s">
        <v>114</v>
      </c>
      <c r="F562">
        <v>-9</v>
      </c>
      <c r="G562">
        <v>278</v>
      </c>
      <c r="H562">
        <v>33</v>
      </c>
      <c r="I562">
        <v>11</v>
      </c>
      <c r="J562">
        <v>38</v>
      </c>
      <c r="K562">
        <v>0</v>
      </c>
      <c r="L562">
        <v>0.24099999999999999</v>
      </c>
    </row>
    <row r="563" spans="2:18" x14ac:dyDescent="0.2">
      <c r="B563" t="s">
        <v>537</v>
      </c>
      <c r="C563" t="s">
        <v>339</v>
      </c>
      <c r="D563" t="s">
        <v>114</v>
      </c>
      <c r="E563" t="s">
        <v>114</v>
      </c>
      <c r="F563">
        <v>-9</v>
      </c>
      <c r="G563">
        <v>317</v>
      </c>
      <c r="H563">
        <v>27</v>
      </c>
      <c r="I563">
        <v>1</v>
      </c>
      <c r="J563">
        <v>17</v>
      </c>
      <c r="K563">
        <v>21</v>
      </c>
      <c r="L563">
        <v>0.24199999999999999</v>
      </c>
    </row>
    <row r="564" spans="2:18" x14ac:dyDescent="0.2">
      <c r="B564" t="s">
        <v>3461</v>
      </c>
      <c r="C564" t="s">
        <v>119</v>
      </c>
      <c r="D564" t="s">
        <v>6</v>
      </c>
      <c r="E564" t="s">
        <v>114</v>
      </c>
      <c r="F564">
        <v>-9</v>
      </c>
      <c r="G564">
        <v>323</v>
      </c>
      <c r="H564">
        <v>39</v>
      </c>
      <c r="I564">
        <v>14</v>
      </c>
      <c r="J564">
        <v>44</v>
      </c>
      <c r="K564">
        <v>7</v>
      </c>
      <c r="L564">
        <v>0.252</v>
      </c>
    </row>
    <row r="565" spans="2:18" x14ac:dyDescent="0.2">
      <c r="B565" t="s">
        <v>542</v>
      </c>
      <c r="C565" t="s">
        <v>810</v>
      </c>
      <c r="D565" t="s">
        <v>114</v>
      </c>
      <c r="E565" t="s">
        <v>114</v>
      </c>
      <c r="F565">
        <v>-9</v>
      </c>
      <c r="G565">
        <v>346</v>
      </c>
      <c r="H565">
        <v>42</v>
      </c>
      <c r="I565">
        <v>2</v>
      </c>
      <c r="J565">
        <v>28</v>
      </c>
      <c r="K565">
        <v>6</v>
      </c>
      <c r="L565">
        <v>0.27100000000000002</v>
      </c>
    </row>
    <row r="566" spans="2:18" x14ac:dyDescent="0.2">
      <c r="B566" t="s">
        <v>791</v>
      </c>
      <c r="C566" t="s">
        <v>138</v>
      </c>
      <c r="D566" t="s">
        <v>114</v>
      </c>
      <c r="E566" t="s">
        <v>114</v>
      </c>
      <c r="F566">
        <v>-9</v>
      </c>
      <c r="G566">
        <v>205</v>
      </c>
      <c r="H566">
        <v>24</v>
      </c>
      <c r="I566">
        <v>1</v>
      </c>
      <c r="J566">
        <v>21</v>
      </c>
      <c r="K566">
        <v>12</v>
      </c>
      <c r="L566">
        <v>0.246</v>
      </c>
    </row>
    <row r="567" spans="2:18" x14ac:dyDescent="0.2">
      <c r="B567" t="s">
        <v>2586</v>
      </c>
      <c r="C567" t="s">
        <v>133</v>
      </c>
      <c r="D567" t="s">
        <v>114</v>
      </c>
      <c r="E567" t="s">
        <v>114</v>
      </c>
      <c r="F567">
        <v>-9</v>
      </c>
      <c r="G567">
        <v>309</v>
      </c>
      <c r="H567">
        <v>41</v>
      </c>
      <c r="I567">
        <v>12</v>
      </c>
      <c r="J567">
        <v>48</v>
      </c>
      <c r="K567">
        <v>4</v>
      </c>
      <c r="L567">
        <v>0.22800000000000001</v>
      </c>
    </row>
    <row r="568" spans="2:18" x14ac:dyDescent="0.2">
      <c r="B568" t="s">
        <v>510</v>
      </c>
      <c r="C568" t="s">
        <v>810</v>
      </c>
      <c r="D568" t="s">
        <v>97</v>
      </c>
      <c r="E568" t="s">
        <v>97</v>
      </c>
      <c r="F568">
        <v>-9</v>
      </c>
      <c r="G568">
        <v>264</v>
      </c>
      <c r="H568">
        <v>21</v>
      </c>
      <c r="I568">
        <v>6</v>
      </c>
      <c r="J568">
        <v>31</v>
      </c>
      <c r="K568">
        <v>0</v>
      </c>
      <c r="L568">
        <v>0.23100000000000001</v>
      </c>
    </row>
    <row r="569" spans="2:18" x14ac:dyDescent="0.2">
      <c r="B569" t="s">
        <v>2267</v>
      </c>
      <c r="C569" t="s">
        <v>113</v>
      </c>
      <c r="D569" t="s">
        <v>97</v>
      </c>
      <c r="E569" t="s">
        <v>97</v>
      </c>
      <c r="F569">
        <v>-9</v>
      </c>
      <c r="G569">
        <v>208</v>
      </c>
      <c r="H569">
        <v>26</v>
      </c>
      <c r="I569">
        <v>7</v>
      </c>
      <c r="J569">
        <v>27</v>
      </c>
      <c r="K569">
        <v>3</v>
      </c>
      <c r="L569">
        <v>0.254</v>
      </c>
    </row>
    <row r="570" spans="2:18" x14ac:dyDescent="0.2">
      <c r="B570" t="s">
        <v>277</v>
      </c>
      <c r="C570" t="s">
        <v>136</v>
      </c>
      <c r="D570" t="s">
        <v>6</v>
      </c>
      <c r="E570" t="s">
        <v>97</v>
      </c>
      <c r="F570">
        <v>-9</v>
      </c>
      <c r="G570">
        <v>381</v>
      </c>
      <c r="H570">
        <v>38</v>
      </c>
      <c r="I570">
        <v>7</v>
      </c>
      <c r="J570">
        <v>41</v>
      </c>
      <c r="K570">
        <v>2</v>
      </c>
      <c r="L570">
        <v>0.215</v>
      </c>
    </row>
    <row r="571" spans="2:18" x14ac:dyDescent="0.2">
      <c r="B571" t="s">
        <v>903</v>
      </c>
      <c r="C571" t="s">
        <v>137</v>
      </c>
      <c r="D571" t="s">
        <v>97</v>
      </c>
      <c r="E571" t="s">
        <v>97</v>
      </c>
      <c r="F571">
        <v>-9</v>
      </c>
      <c r="G571">
        <v>256</v>
      </c>
      <c r="H571">
        <v>31</v>
      </c>
      <c r="I571">
        <v>6</v>
      </c>
      <c r="J571">
        <v>28</v>
      </c>
      <c r="K571">
        <v>1</v>
      </c>
      <c r="L571">
        <v>0.217</v>
      </c>
    </row>
    <row r="572" spans="2:18" x14ac:dyDescent="0.2">
      <c r="B572" t="s">
        <v>907</v>
      </c>
      <c r="C572" t="s">
        <v>120</v>
      </c>
      <c r="D572" t="s">
        <v>97</v>
      </c>
      <c r="E572" t="s">
        <v>97</v>
      </c>
      <c r="F572">
        <v>-9</v>
      </c>
      <c r="G572">
        <v>234</v>
      </c>
      <c r="H572">
        <v>28</v>
      </c>
      <c r="I572">
        <v>4</v>
      </c>
      <c r="J572">
        <v>24</v>
      </c>
      <c r="K572">
        <v>2</v>
      </c>
      <c r="L572">
        <v>0.23100000000000001</v>
      </c>
    </row>
  </sheetData>
  <pageMargins left="0.7" right="0.7" top="0.75" bottom="0.75" header="0.3" footer="0.3"/>
  <pageSetup orientation="portrait" horizontalDpi="4294967293" vertic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tint="0.79998168889431442"/>
  </sheetPr>
  <dimension ref="A1:N50"/>
  <sheetViews>
    <sheetView workbookViewId="0">
      <selection activeCell="S22" sqref="S22"/>
    </sheetView>
    <sheetView workbookViewId="1"/>
  </sheetViews>
  <sheetFormatPr defaultColWidth="8.85546875" defaultRowHeight="12.75" outlineLevelRow="1" x14ac:dyDescent="0.2"/>
  <cols>
    <col min="1" max="1" width="21.42578125" customWidth="1"/>
    <col min="2" max="2" width="1.140625" customWidth="1"/>
    <col min="3" max="3" width="29" customWidth="1"/>
    <col min="7" max="7" width="20.140625" customWidth="1"/>
    <col min="9" max="9" width="3" customWidth="1"/>
    <col min="10" max="10" width="20.42578125" customWidth="1"/>
    <col min="12" max="12" width="3" style="161" customWidth="1"/>
    <col min="13" max="13" width="2.85546875" customWidth="1"/>
  </cols>
  <sheetData>
    <row r="1" spans="1:13" ht="16.5" thickBot="1" x14ac:dyDescent="0.3">
      <c r="A1" s="46" t="s">
        <v>38</v>
      </c>
      <c r="B1" s="46"/>
      <c r="C1" s="316" t="s">
        <v>4</v>
      </c>
      <c r="D1" s="332" t="s">
        <v>2890</v>
      </c>
      <c r="E1" s="134" t="s">
        <v>39</v>
      </c>
      <c r="G1" s="203" t="s">
        <v>867</v>
      </c>
      <c r="H1" s="204" t="s">
        <v>866</v>
      </c>
      <c r="I1" s="129"/>
      <c r="J1" s="203" t="s">
        <v>883</v>
      </c>
      <c r="K1" s="204" t="s">
        <v>866</v>
      </c>
    </row>
    <row r="2" spans="1:13" ht="15.75" x14ac:dyDescent="0.25">
      <c r="A2" s="46" t="s">
        <v>40</v>
      </c>
      <c r="B2" s="46"/>
      <c r="C2" s="316" t="s">
        <v>2899</v>
      </c>
      <c r="G2" s="130" t="s">
        <v>112</v>
      </c>
      <c r="H2" s="206">
        <v>1</v>
      </c>
      <c r="I2" s="128"/>
      <c r="J2" s="130" t="s">
        <v>884</v>
      </c>
      <c r="K2" s="206">
        <v>7</v>
      </c>
    </row>
    <row r="3" spans="1:13" ht="15.75" x14ac:dyDescent="0.25">
      <c r="A3" s="46" t="s">
        <v>41</v>
      </c>
      <c r="B3" s="46"/>
      <c r="C3" s="316" t="s">
        <v>2900</v>
      </c>
      <c r="G3" s="130" t="s">
        <v>118</v>
      </c>
      <c r="H3" s="206">
        <v>2</v>
      </c>
      <c r="I3" s="128"/>
      <c r="J3" s="130" t="s">
        <v>885</v>
      </c>
      <c r="K3" s="206">
        <v>-5</v>
      </c>
    </row>
    <row r="4" spans="1:13" ht="15.75" x14ac:dyDescent="0.25">
      <c r="A4" s="46" t="s">
        <v>42</v>
      </c>
      <c r="B4" s="46"/>
      <c r="C4" s="316" t="s">
        <v>2901</v>
      </c>
      <c r="G4" s="130" t="s">
        <v>116</v>
      </c>
      <c r="H4" s="206">
        <v>3</v>
      </c>
      <c r="I4" s="128"/>
      <c r="J4" s="130" t="s">
        <v>886</v>
      </c>
      <c r="K4" s="206">
        <v>7</v>
      </c>
    </row>
    <row r="5" spans="1:13" ht="15.75" x14ac:dyDescent="0.25">
      <c r="A5" s="46" t="s">
        <v>43</v>
      </c>
      <c r="B5" s="46"/>
      <c r="C5" s="316" t="s">
        <v>2902</v>
      </c>
      <c r="G5" s="130" t="s">
        <v>90</v>
      </c>
      <c r="H5" s="206">
        <v>4</v>
      </c>
      <c r="I5" s="128"/>
      <c r="J5" s="219" t="s">
        <v>887</v>
      </c>
      <c r="K5" s="220">
        <v>0</v>
      </c>
      <c r="M5" s="229" t="s">
        <v>3709</v>
      </c>
    </row>
    <row r="6" spans="1:13" ht="15.75" x14ac:dyDescent="0.25">
      <c r="A6" s="46" t="s">
        <v>44</v>
      </c>
      <c r="B6" s="46"/>
      <c r="C6" s="316" t="s">
        <v>2903</v>
      </c>
      <c r="G6" s="130" t="s">
        <v>91</v>
      </c>
      <c r="H6" s="206">
        <v>1</v>
      </c>
      <c r="I6" s="128"/>
      <c r="J6" s="130" t="s">
        <v>888</v>
      </c>
      <c r="K6" s="206">
        <v>3</v>
      </c>
      <c r="M6" s="105"/>
    </row>
    <row r="7" spans="1:13" ht="15.75" x14ac:dyDescent="0.25">
      <c r="A7" s="46" t="s">
        <v>45</v>
      </c>
      <c r="B7" s="46"/>
      <c r="C7" s="316" t="s">
        <v>2904</v>
      </c>
      <c r="G7" s="130" t="s">
        <v>896</v>
      </c>
      <c r="H7" s="206">
        <v>1</v>
      </c>
      <c r="I7" s="128"/>
      <c r="J7" s="130" t="s">
        <v>864</v>
      </c>
      <c r="K7" s="206">
        <v>0.5</v>
      </c>
      <c r="M7" s="105"/>
    </row>
    <row r="8" spans="1:13" ht="15.75" x14ac:dyDescent="0.25">
      <c r="A8" s="46" t="s">
        <v>46</v>
      </c>
      <c r="B8" s="46"/>
      <c r="C8" s="316" t="s">
        <v>2905</v>
      </c>
      <c r="G8" s="130" t="s">
        <v>865</v>
      </c>
      <c r="H8" s="206">
        <v>1</v>
      </c>
      <c r="I8" s="128"/>
      <c r="J8" s="130" t="s">
        <v>865</v>
      </c>
      <c r="K8" s="206">
        <v>-1</v>
      </c>
      <c r="M8" s="105"/>
    </row>
    <row r="9" spans="1:13" ht="15.75" x14ac:dyDescent="0.25">
      <c r="A9" s="46" t="s">
        <v>47</v>
      </c>
      <c r="B9" s="46"/>
      <c r="C9" s="316" t="s">
        <v>2906</v>
      </c>
      <c r="G9" s="130" t="s">
        <v>864</v>
      </c>
      <c r="H9" s="206">
        <v>-0.5</v>
      </c>
      <c r="I9" s="128"/>
      <c r="J9" s="130" t="s">
        <v>685</v>
      </c>
      <c r="K9" s="206">
        <v>-1</v>
      </c>
      <c r="M9" s="105"/>
    </row>
    <row r="10" spans="1:13" ht="15.75" x14ac:dyDescent="0.25">
      <c r="A10" s="46" t="s">
        <v>48</v>
      </c>
      <c r="B10" s="46"/>
      <c r="C10" s="316" t="s">
        <v>2907</v>
      </c>
      <c r="G10" s="130" t="s">
        <v>862</v>
      </c>
      <c r="H10" s="206">
        <v>2</v>
      </c>
      <c r="I10" s="128"/>
      <c r="J10" s="130" t="s">
        <v>889</v>
      </c>
      <c r="K10" s="206">
        <v>-1</v>
      </c>
      <c r="M10" s="105"/>
    </row>
    <row r="11" spans="1:13" ht="15.75" x14ac:dyDescent="0.25">
      <c r="A11" s="46" t="s">
        <v>49</v>
      </c>
      <c r="B11" s="46"/>
      <c r="C11" s="316" t="s">
        <v>2908</v>
      </c>
      <c r="G11" s="130" t="s">
        <v>861</v>
      </c>
      <c r="H11" s="206">
        <v>-1</v>
      </c>
      <c r="I11" s="128"/>
      <c r="J11" s="130" t="s">
        <v>890</v>
      </c>
      <c r="K11" s="206">
        <v>0</v>
      </c>
      <c r="M11" s="105"/>
    </row>
    <row r="12" spans="1:13" ht="16.5" thickBot="1" x14ac:dyDescent="0.3">
      <c r="A12" s="46" t="s">
        <v>50</v>
      </c>
      <c r="B12" s="46"/>
      <c r="C12" s="316" t="s">
        <v>2909</v>
      </c>
      <c r="D12" s="314" t="s">
        <v>2876</v>
      </c>
      <c r="G12" s="130" t="s">
        <v>863</v>
      </c>
      <c r="H12" s="206">
        <v>0</v>
      </c>
      <c r="I12" s="128"/>
      <c r="J12" s="130" t="s">
        <v>891</v>
      </c>
      <c r="K12" s="206">
        <v>3</v>
      </c>
      <c r="M12" s="105"/>
    </row>
    <row r="13" spans="1:13" ht="16.5" thickTop="1" x14ac:dyDescent="0.25">
      <c r="A13" s="46" t="s">
        <v>51</v>
      </c>
      <c r="B13" s="46"/>
      <c r="C13" s="316"/>
      <c r="D13" s="315"/>
      <c r="G13" s="130" t="s">
        <v>860</v>
      </c>
      <c r="H13" s="206">
        <v>0</v>
      </c>
      <c r="I13" s="128"/>
      <c r="J13" s="219" t="s">
        <v>892</v>
      </c>
      <c r="K13" s="220">
        <v>0</v>
      </c>
      <c r="M13" s="229" t="s">
        <v>3709</v>
      </c>
    </row>
    <row r="14" spans="1:13" ht="15.75" x14ac:dyDescent="0.25">
      <c r="A14" s="46" t="s">
        <v>52</v>
      </c>
      <c r="B14" s="46"/>
      <c r="C14" s="316"/>
      <c r="D14" s="315"/>
      <c r="G14" s="130" t="s">
        <v>859</v>
      </c>
      <c r="H14" s="206">
        <v>0</v>
      </c>
      <c r="I14" s="128"/>
      <c r="J14" s="219" t="s">
        <v>893</v>
      </c>
      <c r="K14" s="220">
        <v>0</v>
      </c>
      <c r="M14" s="229" t="s">
        <v>3709</v>
      </c>
    </row>
    <row r="15" spans="1:13" ht="16.5" thickBot="1" x14ac:dyDescent="0.3">
      <c r="A15" s="46" t="s">
        <v>53</v>
      </c>
      <c r="B15" s="46"/>
      <c r="C15" s="316"/>
      <c r="D15" s="314" t="s">
        <v>2889</v>
      </c>
      <c r="G15" s="130" t="s">
        <v>889</v>
      </c>
      <c r="H15" s="206">
        <v>0</v>
      </c>
      <c r="I15" s="128"/>
      <c r="J15" s="219" t="s">
        <v>894</v>
      </c>
      <c r="K15" s="220">
        <v>0</v>
      </c>
      <c r="M15" s="229" t="s">
        <v>3709</v>
      </c>
    </row>
    <row r="16" spans="1:13" ht="16.5" thickTop="1" x14ac:dyDescent="0.25">
      <c r="A16" s="46" t="s">
        <v>54</v>
      </c>
      <c r="B16" s="46"/>
      <c r="C16" s="316"/>
      <c r="D16" s="315"/>
      <c r="G16" s="130" t="s">
        <v>857</v>
      </c>
      <c r="H16" s="206">
        <v>0</v>
      </c>
      <c r="I16" s="128"/>
      <c r="J16" s="219" t="s">
        <v>895</v>
      </c>
      <c r="K16" s="220">
        <v>0</v>
      </c>
      <c r="M16" s="229" t="s">
        <v>3709</v>
      </c>
    </row>
    <row r="17" spans="1:14" ht="16.5" thickBot="1" x14ac:dyDescent="0.3">
      <c r="A17" s="46" t="s">
        <v>55</v>
      </c>
      <c r="B17" s="46"/>
      <c r="C17" s="316"/>
      <c r="D17" s="315"/>
      <c r="G17" s="131" t="s">
        <v>858</v>
      </c>
      <c r="H17" s="207">
        <v>0</v>
      </c>
      <c r="I17" s="128"/>
      <c r="J17" s="217" t="s">
        <v>897</v>
      </c>
      <c r="K17" s="218">
        <v>0</v>
      </c>
      <c r="M17" s="229" t="s">
        <v>3709</v>
      </c>
    </row>
    <row r="18" spans="1:14" ht="15.75" x14ac:dyDescent="0.25">
      <c r="A18" s="46" t="s">
        <v>56</v>
      </c>
      <c r="B18" s="46"/>
      <c r="C18" s="316"/>
      <c r="D18" s="315"/>
      <c r="H18" s="128"/>
      <c r="I18" s="128"/>
    </row>
    <row r="19" spans="1:14" ht="15.75" x14ac:dyDescent="0.25">
      <c r="A19" s="46" t="s">
        <v>57</v>
      </c>
      <c r="B19" s="46"/>
      <c r="C19" s="316"/>
      <c r="D19" s="315"/>
      <c r="G19" s="333" t="s">
        <v>1520</v>
      </c>
      <c r="H19" s="334"/>
      <c r="I19" s="334"/>
      <c r="J19" s="335"/>
      <c r="K19" s="335"/>
      <c r="L19" s="336"/>
      <c r="M19" s="335"/>
      <c r="N19" s="335"/>
    </row>
    <row r="20" spans="1:14" ht="15.75" x14ac:dyDescent="0.25">
      <c r="A20" s="46" t="s">
        <v>58</v>
      </c>
      <c r="B20" s="46"/>
      <c r="C20" s="316"/>
      <c r="D20" s="315"/>
      <c r="G20" s="128"/>
      <c r="H20" s="128"/>
      <c r="I20" s="128"/>
    </row>
    <row r="21" spans="1:14" ht="15.75" x14ac:dyDescent="0.25">
      <c r="A21" s="46" t="s">
        <v>59</v>
      </c>
      <c r="B21" s="46"/>
      <c r="C21" s="316"/>
      <c r="D21" s="315"/>
      <c r="G21" s="205"/>
      <c r="H21" s="128"/>
      <c r="I21" s="128"/>
    </row>
    <row r="22" spans="1:14" ht="16.5" thickBot="1" x14ac:dyDescent="0.3">
      <c r="A22" s="46" t="s">
        <v>60</v>
      </c>
      <c r="B22" s="46"/>
      <c r="C22" s="316"/>
      <c r="D22" s="315"/>
      <c r="G22" s="128"/>
      <c r="H22" s="128"/>
      <c r="I22" s="128"/>
    </row>
    <row r="23" spans="1:14" ht="16.5" thickBot="1" x14ac:dyDescent="0.3">
      <c r="A23" s="46" t="s">
        <v>61</v>
      </c>
      <c r="B23" s="46"/>
      <c r="C23" s="316"/>
      <c r="D23" s="315"/>
      <c r="G23" s="128"/>
      <c r="H23" s="236"/>
      <c r="I23" s="236"/>
      <c r="J23" s="237" t="s">
        <v>2891</v>
      </c>
      <c r="K23" s="240">
        <v>0</v>
      </c>
      <c r="N23" t="s">
        <v>3724</v>
      </c>
    </row>
    <row r="24" spans="1:14" ht="15.75" x14ac:dyDescent="0.25">
      <c r="A24" s="46" t="s">
        <v>62</v>
      </c>
      <c r="B24" s="46"/>
      <c r="C24" s="316"/>
      <c r="D24" s="315"/>
      <c r="G24" s="128"/>
      <c r="H24" s="128"/>
      <c r="I24" s="128"/>
      <c r="K24" s="236" t="s">
        <v>2872</v>
      </c>
      <c r="L24" s="238">
        <v>0</v>
      </c>
      <c r="M24" s="239" t="s">
        <v>2873</v>
      </c>
      <c r="N24" s="239" t="str">
        <f>"descending 1-"&amp;COUNTA(C1:C30)&amp;"   (1 is best, "&amp;COUNTA(C1:C30)&amp;" worst)"</f>
        <v>descending 1-12   (1 is best, 12 worst)</v>
      </c>
    </row>
    <row r="25" spans="1:14" ht="16.5" thickBot="1" x14ac:dyDescent="0.3">
      <c r="A25" s="46" t="s">
        <v>63</v>
      </c>
      <c r="B25" s="46"/>
      <c r="C25" s="316"/>
      <c r="D25" s="314" t="s">
        <v>2888</v>
      </c>
      <c r="G25" s="128"/>
      <c r="H25" s="128"/>
      <c r="I25" s="128"/>
      <c r="K25" s="236"/>
      <c r="L25" s="238">
        <v>1</v>
      </c>
      <c r="M25" s="239" t="s">
        <v>2873</v>
      </c>
      <c r="N25" s="239" t="str">
        <f>"descending "&amp;COUNTA(C1:C30)&amp;"-1 ("&amp;COUNTA(C1:C30)&amp;" is best, 1 worst)"</f>
        <v>descending 12-1 (12 is best, 1 worst)</v>
      </c>
    </row>
    <row r="26" spans="1:14" ht="16.5" hidden="1" customHeight="1" outlineLevel="1" thickTop="1" x14ac:dyDescent="0.25">
      <c r="A26" s="46" t="s">
        <v>3718</v>
      </c>
      <c r="B26" s="46"/>
      <c r="C26" s="316"/>
      <c r="D26" s="604"/>
      <c r="G26" s="128"/>
      <c r="H26" s="128"/>
      <c r="I26" s="128"/>
      <c r="K26" s="236"/>
      <c r="L26" s="238"/>
      <c r="M26" s="239"/>
      <c r="N26" s="239"/>
    </row>
    <row r="27" spans="1:14" ht="16.5" hidden="1" customHeight="1" outlineLevel="1" x14ac:dyDescent="0.25">
      <c r="A27" s="46" t="s">
        <v>3721</v>
      </c>
      <c r="B27" s="46"/>
      <c r="C27" s="316"/>
      <c r="D27" s="315"/>
      <c r="G27" s="128"/>
      <c r="H27" s="128"/>
      <c r="I27" s="128"/>
      <c r="K27" s="236"/>
      <c r="L27" s="238"/>
      <c r="M27" s="239"/>
      <c r="N27" s="239"/>
    </row>
    <row r="28" spans="1:14" ht="16.5" hidden="1" customHeight="1" outlineLevel="1" x14ac:dyDescent="0.25">
      <c r="A28" s="46" t="s">
        <v>3722</v>
      </c>
      <c r="B28" s="46"/>
      <c r="C28" s="316"/>
      <c r="D28" s="315"/>
      <c r="G28" s="128"/>
      <c r="H28" s="128"/>
      <c r="I28" s="128"/>
      <c r="K28" s="236"/>
      <c r="L28" s="238"/>
      <c r="M28" s="239"/>
      <c r="N28" s="239"/>
    </row>
    <row r="29" spans="1:14" ht="16.5" hidden="1" customHeight="1" outlineLevel="1" x14ac:dyDescent="0.25">
      <c r="A29" s="46" t="s">
        <v>3723</v>
      </c>
      <c r="B29" s="46"/>
      <c r="C29" s="316"/>
      <c r="D29" s="315"/>
      <c r="G29" s="128"/>
      <c r="H29" s="128"/>
      <c r="I29" s="128"/>
      <c r="K29" s="236"/>
      <c r="L29" s="238"/>
      <c r="M29" s="239"/>
      <c r="N29" s="239"/>
    </row>
    <row r="30" spans="1:14" ht="16.5" hidden="1" customHeight="1" outlineLevel="1" thickBot="1" x14ac:dyDescent="0.25">
      <c r="A30" s="46" t="s">
        <v>3720</v>
      </c>
      <c r="B30" s="46"/>
      <c r="C30" s="316"/>
      <c r="D30" s="314" t="s">
        <v>3719</v>
      </c>
      <c r="K30" s="236"/>
    </row>
    <row r="31" spans="1:14" ht="30" customHeight="1" collapsed="1" thickTop="1" x14ac:dyDescent="0.2">
      <c r="D31" s="640" t="s">
        <v>2965</v>
      </c>
      <c r="E31" s="640"/>
    </row>
    <row r="32" spans="1:14" x14ac:dyDescent="0.2">
      <c r="A32" s="328" t="s">
        <v>64</v>
      </c>
      <c r="B32" s="47"/>
      <c r="C32" s="326">
        <v>280</v>
      </c>
      <c r="D32" t="s">
        <v>65</v>
      </c>
    </row>
    <row r="33" spans="1:10" x14ac:dyDescent="0.2">
      <c r="A33" s="328"/>
      <c r="B33" s="47"/>
      <c r="C33" s="47"/>
    </row>
    <row r="34" spans="1:10" x14ac:dyDescent="0.2">
      <c r="A34" s="329" t="s">
        <v>66</v>
      </c>
      <c r="B34" s="48"/>
      <c r="C34" s="327">
        <v>17</v>
      </c>
      <c r="D34" t="s">
        <v>2966</v>
      </c>
    </row>
    <row r="35" spans="1:10" x14ac:dyDescent="0.2">
      <c r="A35" s="329" t="s">
        <v>67</v>
      </c>
      <c r="B35" s="48"/>
      <c r="C35" s="327">
        <v>15</v>
      </c>
      <c r="D35" t="s">
        <v>2967</v>
      </c>
    </row>
    <row r="36" spans="1:10" ht="13.5" thickBot="1" x14ac:dyDescent="0.25">
      <c r="A36" s="329" t="s">
        <v>2964</v>
      </c>
      <c r="B36" s="48"/>
      <c r="C36" s="453">
        <v>0</v>
      </c>
      <c r="D36" s="450" t="s">
        <v>2968</v>
      </c>
    </row>
    <row r="37" spans="1:10" ht="13.5" thickTop="1" x14ac:dyDescent="0.2">
      <c r="A37" s="451" t="s">
        <v>2970</v>
      </c>
      <c r="B37" s="315"/>
      <c r="C37" s="452">
        <f>SUM(C34:C36)</f>
        <v>32</v>
      </c>
      <c r="D37" s="450"/>
    </row>
    <row r="38" spans="1:10" x14ac:dyDescent="0.2">
      <c r="A38" s="134"/>
    </row>
    <row r="39" spans="1:10" x14ac:dyDescent="0.2">
      <c r="A39" s="330" t="s">
        <v>68</v>
      </c>
      <c r="B39" s="324"/>
      <c r="C39" s="324"/>
      <c r="D39" s="639"/>
      <c r="E39" s="639"/>
    </row>
    <row r="40" spans="1:10" x14ac:dyDescent="0.2">
      <c r="A40" s="331" t="s">
        <v>89</v>
      </c>
      <c r="B40" s="325"/>
      <c r="C40" s="317">
        <v>1021</v>
      </c>
      <c r="D40" s="639">
        <v>1021</v>
      </c>
      <c r="E40" s="639"/>
    </row>
    <row r="41" spans="1:10" x14ac:dyDescent="0.2">
      <c r="A41" s="331" t="s">
        <v>90</v>
      </c>
      <c r="B41" s="325"/>
      <c r="C41" s="317">
        <v>255</v>
      </c>
      <c r="D41" s="639">
        <v>255</v>
      </c>
      <c r="E41" s="639"/>
    </row>
    <row r="42" spans="1:10" x14ac:dyDescent="0.2">
      <c r="A42" s="331" t="s">
        <v>91</v>
      </c>
      <c r="B42" s="325"/>
      <c r="C42" s="317">
        <v>973</v>
      </c>
      <c r="D42" s="639">
        <v>973</v>
      </c>
      <c r="E42" s="639"/>
    </row>
    <row r="43" spans="1:10" x14ac:dyDescent="0.2">
      <c r="A43" s="331" t="s">
        <v>92</v>
      </c>
      <c r="B43" s="325"/>
      <c r="C43" s="317">
        <v>177</v>
      </c>
      <c r="D43" s="639">
        <v>177</v>
      </c>
      <c r="E43" s="639"/>
    </row>
    <row r="44" spans="1:10" x14ac:dyDescent="0.2">
      <c r="A44" s="331" t="s">
        <v>93</v>
      </c>
      <c r="B44" s="325"/>
      <c r="C44" s="318">
        <v>0.27100000000000002</v>
      </c>
      <c r="D44" s="639">
        <v>0.27100000000000002</v>
      </c>
      <c r="E44" s="639"/>
      <c r="G44" s="49"/>
      <c r="H44" s="49"/>
      <c r="I44" s="49"/>
      <c r="J44" s="51"/>
    </row>
    <row r="45" spans="1:10" x14ac:dyDescent="0.2">
      <c r="A45" s="330"/>
      <c r="B45" s="324"/>
      <c r="C45" s="319"/>
      <c r="D45" s="639"/>
      <c r="E45" s="639"/>
      <c r="G45" s="50"/>
      <c r="H45" s="49"/>
      <c r="I45" s="49"/>
      <c r="J45" s="49"/>
    </row>
    <row r="46" spans="1:10" x14ac:dyDescent="0.2">
      <c r="A46" s="331" t="s">
        <v>103</v>
      </c>
      <c r="B46" s="325"/>
      <c r="C46" s="320">
        <v>3.56</v>
      </c>
      <c r="D46" s="639">
        <v>3.56</v>
      </c>
      <c r="E46" s="639"/>
    </row>
    <row r="47" spans="1:10" x14ac:dyDescent="0.2">
      <c r="A47" s="331" t="s">
        <v>104</v>
      </c>
      <c r="B47" s="325"/>
      <c r="C47" s="321">
        <v>1.23</v>
      </c>
      <c r="D47" s="639">
        <v>1.23</v>
      </c>
      <c r="E47" s="639"/>
    </row>
    <row r="48" spans="1:10" x14ac:dyDescent="0.2">
      <c r="A48" s="331" t="s">
        <v>105</v>
      </c>
      <c r="B48" s="325"/>
      <c r="C48" s="322">
        <v>86</v>
      </c>
      <c r="D48" s="639">
        <v>86</v>
      </c>
      <c r="E48" s="639"/>
    </row>
    <row r="49" spans="1:5" x14ac:dyDescent="0.2">
      <c r="A49" s="331" t="s">
        <v>106</v>
      </c>
      <c r="B49" s="325"/>
      <c r="C49" s="323">
        <v>122</v>
      </c>
      <c r="D49" s="639">
        <v>122</v>
      </c>
      <c r="E49" s="639"/>
    </row>
    <row r="50" spans="1:5" x14ac:dyDescent="0.2">
      <c r="A50" s="331" t="s">
        <v>107</v>
      </c>
      <c r="B50" s="325"/>
      <c r="C50" s="323">
        <v>1272</v>
      </c>
      <c r="D50" s="639">
        <v>1272</v>
      </c>
      <c r="E50" s="639"/>
    </row>
  </sheetData>
  <mergeCells count="13">
    <mergeCell ref="D48:E48"/>
    <mergeCell ref="D49:E49"/>
    <mergeCell ref="D50:E50"/>
    <mergeCell ref="D44:E44"/>
    <mergeCell ref="D45:E45"/>
    <mergeCell ref="D46:E46"/>
    <mergeCell ref="D47:E47"/>
    <mergeCell ref="D40:E40"/>
    <mergeCell ref="D41:E41"/>
    <mergeCell ref="D42:E42"/>
    <mergeCell ref="D43:E43"/>
    <mergeCell ref="D31:E31"/>
    <mergeCell ref="D39:E39"/>
  </mergeCells>
  <phoneticPr fontId="30" type="noConversion"/>
  <pageMargins left="0.70000000000000007" right="0.70000000000000007" top="0.75" bottom="0.75" header="0.51180555555555562" footer="0.51180555555555562"/>
  <pageSetup firstPageNumber="0" orientation="portrait" horizontalDpi="300" verticalDpi="300" r:id="rId1"/>
  <headerFooter alignWithMargins="0"/>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sheetPr>
  <dimension ref="A1:BP614"/>
  <sheetViews>
    <sheetView topLeftCell="V37" zoomScale="85" zoomScaleNormal="85" workbookViewId="0">
      <selection activeCell="AJ47" sqref="AJ47"/>
    </sheetView>
    <sheetView workbookViewId="1"/>
  </sheetViews>
  <sheetFormatPr defaultColWidth="0" defaultRowHeight="12.75" zeroHeight="1" x14ac:dyDescent="0.2"/>
  <cols>
    <col min="1" max="1" width="6.140625" style="115" customWidth="1"/>
    <col min="2" max="2" width="19.42578125" style="523" customWidth="1"/>
    <col min="3" max="4" width="11.42578125" style="1" hidden="1" customWidth="1"/>
    <col min="5" max="5" width="1.140625" style="1" hidden="1" customWidth="1"/>
    <col min="6" max="6" width="21.28515625" style="523" customWidth="1"/>
    <col min="7" max="8" width="11.42578125" style="1" hidden="1" customWidth="1"/>
    <col min="9" max="9" width="1.140625" style="1" hidden="1" customWidth="1"/>
    <col min="10" max="10" width="18.5703125" style="523" customWidth="1"/>
    <col min="11" max="12" width="11.42578125" style="1" hidden="1" customWidth="1"/>
    <col min="13" max="13" width="1.140625" style="1" hidden="1" customWidth="1"/>
    <col min="14" max="14" width="19.7109375" style="523" customWidth="1"/>
    <col min="15" max="16" width="11.42578125" style="1" hidden="1" customWidth="1"/>
    <col min="17" max="17" width="1.140625" style="1" hidden="1" customWidth="1"/>
    <col min="18" max="18" width="19.28515625" style="523" customWidth="1"/>
    <col min="19" max="20" width="11.42578125" style="1" hidden="1" customWidth="1"/>
    <col min="21" max="21" width="1.140625" style="1" hidden="1" customWidth="1"/>
    <col min="22" max="22" width="18.7109375" style="523" customWidth="1"/>
    <col min="23" max="24" width="11.42578125" style="1" hidden="1" customWidth="1"/>
    <col min="25" max="25" width="1" style="1" hidden="1" customWidth="1"/>
    <col min="26" max="26" width="17.28515625" style="523" customWidth="1"/>
    <col min="27" max="28" width="7" style="1" hidden="1" customWidth="1"/>
    <col min="29" max="29" width="11.42578125" style="1" hidden="1" customWidth="1"/>
    <col min="30" max="30" width="1" style="1" hidden="1" customWidth="1"/>
    <col min="31" max="31" width="17.5703125" style="523" customWidth="1"/>
    <col min="32" max="34" width="11.42578125" style="1" hidden="1" customWidth="1"/>
    <col min="35" max="35" width="1.42578125" style="1" hidden="1" customWidth="1"/>
    <col min="36" max="36" width="18.7109375" style="523" customWidth="1"/>
    <col min="37" max="38" width="6.140625" style="1" hidden="1" customWidth="1"/>
    <col min="39" max="39" width="1" style="1" hidden="1" customWidth="1"/>
    <col min="40" max="40" width="8" style="1" customWidth="1"/>
    <col min="41" max="41" width="18.140625" style="1" customWidth="1"/>
    <col min="42" max="43" width="4.28515625" style="1" hidden="1" customWidth="1"/>
    <col min="44" max="44" width="1" style="1" hidden="1" customWidth="1"/>
    <col min="45" max="45" width="8" style="1" customWidth="1"/>
    <col min="46" max="46" width="18.140625" style="1" customWidth="1"/>
    <col min="47" max="48" width="4.28515625" style="1" hidden="1" customWidth="1"/>
    <col min="49" max="49" width="1" style="1" hidden="1" customWidth="1"/>
    <col min="50" max="50" width="7.28515625" style="1" customWidth="1"/>
    <col min="51" max="51" width="17.42578125" style="1" customWidth="1"/>
    <col min="52" max="53" width="4.140625" style="1" hidden="1" customWidth="1"/>
    <col min="54" max="54" width="1.7109375" style="1" hidden="1" customWidth="1"/>
    <col min="55" max="55" width="8" style="1" customWidth="1"/>
    <col min="56" max="56" width="17" style="1" customWidth="1"/>
    <col min="57" max="58" width="4.28515625" style="1" hidden="1" customWidth="1"/>
    <col min="59" max="59" width="1" style="1" hidden="1" customWidth="1"/>
    <col min="60" max="60" width="7.28515625" style="1" customWidth="1"/>
    <col min="61" max="61" width="18.85546875" style="1" customWidth="1"/>
    <col min="62" max="63" width="4.140625" style="1" hidden="1" customWidth="1"/>
    <col min="64" max="64" width="1.7109375" style="1" hidden="1" customWidth="1"/>
    <col min="65" max="65" width="1.42578125" style="1" hidden="1" customWidth="1"/>
    <col min="66" max="66" width="20.28515625" style="1" customWidth="1"/>
    <col min="67" max="16384" width="11.42578125" style="1" hidden="1"/>
  </cols>
  <sheetData>
    <row r="1" spans="1:68" ht="27" customHeight="1" x14ac:dyDescent="0.25">
      <c r="A1" s="118"/>
      <c r="B1" s="519" t="s">
        <v>97</v>
      </c>
      <c r="C1" s="119"/>
      <c r="D1" s="119"/>
      <c r="E1" s="119"/>
      <c r="F1" s="519" t="s">
        <v>112</v>
      </c>
      <c r="G1" s="139"/>
      <c r="H1" s="139"/>
      <c r="I1" s="119"/>
      <c r="J1" s="519" t="s">
        <v>118</v>
      </c>
      <c r="K1" s="119"/>
      <c r="L1" s="119"/>
      <c r="M1" s="119"/>
      <c r="N1" s="519" t="s">
        <v>116</v>
      </c>
      <c r="O1" s="119"/>
      <c r="P1" s="119"/>
      <c r="Q1" s="119"/>
      <c r="R1" s="519" t="s">
        <v>110</v>
      </c>
      <c r="S1" s="119"/>
      <c r="T1" s="119"/>
      <c r="U1" s="119"/>
      <c r="V1" s="519" t="s">
        <v>114</v>
      </c>
      <c r="W1" s="119"/>
      <c r="X1" s="119"/>
      <c r="Y1" s="119"/>
      <c r="Z1" s="519" t="s">
        <v>6</v>
      </c>
      <c r="AA1" s="119" t="s">
        <v>2882</v>
      </c>
      <c r="AB1" s="119" t="s">
        <v>2883</v>
      </c>
      <c r="AC1" s="119"/>
      <c r="AD1" s="119"/>
      <c r="AE1" s="519" t="s">
        <v>111</v>
      </c>
      <c r="AF1" s="119" t="s">
        <v>2883</v>
      </c>
      <c r="AG1" s="119" t="s">
        <v>2882</v>
      </c>
      <c r="AH1" s="119"/>
      <c r="AI1" s="119"/>
      <c r="AJ1" s="519" t="s">
        <v>2894</v>
      </c>
      <c r="AK1" s="137"/>
      <c r="AL1" s="137"/>
      <c r="AM1" s="137"/>
      <c r="AN1" s="339" t="s">
        <v>1439</v>
      </c>
      <c r="AO1" s="340"/>
      <c r="AP1"/>
      <c r="AQ1"/>
      <c r="AR1"/>
      <c r="AS1" s="337" t="s">
        <v>2893</v>
      </c>
      <c r="AT1" s="338"/>
      <c r="AU1"/>
      <c r="AV1"/>
      <c r="AW1"/>
      <c r="AX1" s="517" t="s">
        <v>2892</v>
      </c>
      <c r="AY1" s="517"/>
      <c r="AZ1"/>
      <c r="BA1"/>
      <c r="BB1"/>
      <c r="BC1" s="530" t="s">
        <v>3708</v>
      </c>
      <c r="BD1" s="531"/>
      <c r="BE1" s="532"/>
      <c r="BF1" s="532"/>
      <c r="BG1" s="532"/>
      <c r="BH1" s="533" t="s">
        <v>3707</v>
      </c>
      <c r="BI1" s="534"/>
      <c r="BJ1" s="138"/>
      <c r="BK1" s="138"/>
      <c r="BL1" s="138"/>
    </row>
    <row r="2" spans="1:68" x14ac:dyDescent="0.2">
      <c r="A2" s="242">
        <v>1</v>
      </c>
      <c r="B2" s="247" t="s">
        <v>489</v>
      </c>
      <c r="C2" s="518">
        <f>VLOOKUP($B2,Players!$N$3:$O$1273,2,FALSE)</f>
        <v>0</v>
      </c>
      <c r="D2" s="518">
        <f>IF(C2&gt;0,1,0)</f>
        <v>0</v>
      </c>
      <c r="E2" s="202"/>
      <c r="F2" s="247" t="s">
        <v>148</v>
      </c>
      <c r="G2" s="518">
        <f>VLOOKUP($F2,Players!$N$3:$O$1273,2,FALSE)</f>
        <v>0</v>
      </c>
      <c r="H2" s="518">
        <f>IF(G2&gt;0,1,0)</f>
        <v>0</v>
      </c>
      <c r="I2" s="202"/>
      <c r="J2" s="247" t="s">
        <v>362</v>
      </c>
      <c r="K2" s="518">
        <f>VLOOKUP($J2,Players!$N$3:$O$1273,2,FALSE)</f>
        <v>0</v>
      </c>
      <c r="L2" s="518">
        <f>IF(K2&gt;0,1,0)</f>
        <v>0</v>
      </c>
      <c r="M2" s="202"/>
      <c r="N2" s="247" t="s">
        <v>362</v>
      </c>
      <c r="O2" s="518">
        <f>VLOOKUP($N2,Players!$N$3:$O$1273,2,FALSE)</f>
        <v>0</v>
      </c>
      <c r="P2" s="518">
        <f>IF(O2&gt;0,1,0)</f>
        <v>0</v>
      </c>
      <c r="Q2" s="202"/>
      <c r="R2" s="247" t="s">
        <v>479</v>
      </c>
      <c r="S2" s="518">
        <f>VLOOKUP($R2,Players!$N$3:$O$1273,2,FALSE)</f>
        <v>0</v>
      </c>
      <c r="T2" s="518">
        <f>IF(S2&gt;0,1,0)</f>
        <v>0</v>
      </c>
      <c r="U2" s="202"/>
      <c r="V2" s="247" t="s">
        <v>146</v>
      </c>
      <c r="W2" s="518">
        <f>VLOOKUP($V2,Players!$N$3:$O$1273,2,FALSE)</f>
        <v>0</v>
      </c>
      <c r="X2" s="518">
        <f>IF(W2&gt;0,1,0)</f>
        <v>0</v>
      </c>
      <c r="Y2" s="202"/>
      <c r="Z2" s="247" t="s">
        <v>279</v>
      </c>
      <c r="AA2" s="518">
        <f>VLOOKUP($Z2,Players!$N$3:$O$1273,2,FALSE)</f>
        <v>0</v>
      </c>
      <c r="AB2" s="518"/>
      <c r="AC2" s="518">
        <f>IF(AA2&gt;0,1,0)</f>
        <v>0</v>
      </c>
      <c r="AD2" s="202"/>
      <c r="AE2" s="248" t="s">
        <v>171</v>
      </c>
      <c r="AF2" s="518">
        <f>VLOOKUP($AE2,Players!$AV$3:$AW$1447,2,FALSE)</f>
        <v>0</v>
      </c>
      <c r="AG2" s="518"/>
      <c r="AH2" s="518">
        <f>IF(AF2&gt;0,1,0)</f>
        <v>0</v>
      </c>
      <c r="AI2" s="202"/>
      <c r="AJ2" s="247" t="s">
        <v>957</v>
      </c>
      <c r="AK2" s="72">
        <f>VLOOKUP($AJ2,Players!$AV$3:$AW$1447,2,FALSE)</f>
        <v>0</v>
      </c>
      <c r="AL2" s="72">
        <f t="shared" ref="AL2:AL33" si="0">IF(AK2&gt;0,1,0)</f>
        <v>0</v>
      </c>
      <c r="AN2" s="191" t="s">
        <v>116</v>
      </c>
      <c r="AO2" s="192" t="s">
        <v>795</v>
      </c>
      <c r="AP2" s="72">
        <f>IF(ISERROR(VLOOKUP($AO2,Players!$N$3:$O$1456,2,FALSE)),(VLOOKUP($AO2,Players!$AV$3:$AW$1447,2,FALSE)),(VLOOKUP($AO2,Players!$N$3:$O$1456,2,FALSE)))</f>
        <v>0</v>
      </c>
      <c r="AQ2" s="72">
        <f>IF(AP2&gt;0,1,0)</f>
        <v>0</v>
      </c>
      <c r="AS2" s="180" t="s">
        <v>116</v>
      </c>
      <c r="AT2" s="181" t="s">
        <v>795</v>
      </c>
      <c r="AU2" s="72">
        <f>VLOOKUP($AT2,Players!$N$3:$O$1456,2,FALSE)</f>
        <v>0</v>
      </c>
      <c r="AV2" s="72">
        <f t="shared" ref="AV2" si="1">IF(AU2&gt;0,1,0)</f>
        <v>0</v>
      </c>
      <c r="AX2" s="175" t="s">
        <v>739</v>
      </c>
      <c r="AY2" s="171" t="s">
        <v>2191</v>
      </c>
      <c r="AZ2" s="72">
        <f>VLOOKUP($AY2,Players!$AV$3:$AW$1447,2,FALSE)</f>
        <v>0</v>
      </c>
      <c r="BA2" s="72">
        <f t="shared" ref="BA2:BA31" si="2">IF(AZ2&gt;0,1,0)</f>
        <v>0</v>
      </c>
      <c r="BC2" s="179"/>
      <c r="BD2" s="179">
        <v>2019</v>
      </c>
      <c r="BE2" s="72"/>
      <c r="BF2" s="72"/>
      <c r="BG2" s="72"/>
      <c r="BH2" s="179"/>
      <c r="BI2" s="179">
        <v>2019</v>
      </c>
      <c r="BJ2" s="72"/>
      <c r="BK2" s="72"/>
      <c r="BN2" s="215"/>
      <c r="BO2" s="215"/>
      <c r="BP2" s="215"/>
    </row>
    <row r="3" spans="1:68" x14ac:dyDescent="0.2">
      <c r="A3" s="242">
        <v>2</v>
      </c>
      <c r="B3" s="247" t="s">
        <v>766</v>
      </c>
      <c r="C3" s="518">
        <f>VLOOKUP($B3,Players!$N$3:$O$1273,2,FALSE)</f>
        <v>0</v>
      </c>
      <c r="D3" s="518">
        <f t="shared" ref="D3:D39" si="3">IF(C3&gt;0,1,0)</f>
        <v>0</v>
      </c>
      <c r="E3" s="202"/>
      <c r="F3" s="248" t="s">
        <v>166</v>
      </c>
      <c r="G3" s="518">
        <f>VLOOKUP($F3,Players!$N$3:$O$1273,2,FALSE)</f>
        <v>0</v>
      </c>
      <c r="H3" s="518">
        <f t="shared" ref="H3:H66" si="4">IF(G3&gt;0,1,0)</f>
        <v>0</v>
      </c>
      <c r="I3" s="202"/>
      <c r="J3" s="247" t="s">
        <v>365</v>
      </c>
      <c r="K3" s="518">
        <f>VLOOKUP($J3,Players!$N$3:$O$1273,2,FALSE)</f>
        <v>0</v>
      </c>
      <c r="L3" s="518">
        <f t="shared" ref="L3:L45" si="5">IF(K3&gt;0,1,0)</f>
        <v>0</v>
      </c>
      <c r="M3" s="202"/>
      <c r="N3" s="247" t="s">
        <v>770</v>
      </c>
      <c r="O3" s="518">
        <f>VLOOKUP($N3,Players!$N$3:$O$1273,2,FALSE)</f>
        <v>0</v>
      </c>
      <c r="P3" s="518">
        <f t="shared" ref="P3:P48" si="6">IF(O3&gt;0,1,0)</f>
        <v>0</v>
      </c>
      <c r="Q3" s="202"/>
      <c r="R3" s="247" t="s">
        <v>362</v>
      </c>
      <c r="S3" s="518">
        <f>VLOOKUP($R3,Players!$N$3:$O$1273,2,FALSE)</f>
        <v>0</v>
      </c>
      <c r="T3" s="518">
        <f t="shared" ref="T3:T43" si="7">IF(S3&gt;0,1,0)</f>
        <v>0</v>
      </c>
      <c r="U3" s="202"/>
      <c r="V3" s="247" t="s">
        <v>348</v>
      </c>
      <c r="W3" s="518">
        <f>VLOOKUP($V3,Players!$N$3:$O$1273,2,FALSE)</f>
        <v>0</v>
      </c>
      <c r="X3" s="518">
        <f t="shared" ref="X3:X66" si="8">IF(W3&gt;0,1,0)</f>
        <v>0</v>
      </c>
      <c r="Y3" s="202"/>
      <c r="Z3" s="247" t="s">
        <v>250</v>
      </c>
      <c r="AA3" s="518">
        <f>VLOOKUP($Z3,Players!$N$3:$O$1273,2,FALSE)</f>
        <v>0</v>
      </c>
      <c r="AB3" s="518"/>
      <c r="AC3" s="518">
        <f t="shared" ref="AC3:AC9" si="9">IF(AA3&gt;0,1,0)</f>
        <v>0</v>
      </c>
      <c r="AD3" s="202"/>
      <c r="AE3" s="244" t="s">
        <v>354</v>
      </c>
      <c r="AF3" s="518">
        <f>VLOOKUP($AE3,Players!$AV$3:$AW$1447,2,FALSE)</f>
        <v>0</v>
      </c>
      <c r="AG3" s="518"/>
      <c r="AH3" s="518">
        <f t="shared" ref="AH3:AH66" si="10">IF(AF3&gt;0,1,0)</f>
        <v>0</v>
      </c>
      <c r="AI3" s="202"/>
      <c r="AJ3" s="247" t="s">
        <v>653</v>
      </c>
      <c r="AK3" s="72">
        <f>VLOOKUP($AJ3,Players!$AV$3:$AW$1447,2,FALSE)</f>
        <v>0</v>
      </c>
      <c r="AL3" s="72">
        <f t="shared" si="0"/>
        <v>0</v>
      </c>
      <c r="AN3" s="193" t="s">
        <v>110</v>
      </c>
      <c r="AO3" s="194" t="s">
        <v>1413</v>
      </c>
      <c r="AP3" s="72">
        <f>IF(ISERROR(VLOOKUP($AO3,Players!$N$3:$O$1456,2,FALSE)),(VLOOKUP($AO3,Players!$AV$3:$AW$1447,2,FALSE)),(VLOOKUP($AO3,Players!$N$3:$O$1456,2,FALSE)))</f>
        <v>0</v>
      </c>
      <c r="AQ3" s="72">
        <f t="shared" ref="AQ3:AQ66" si="11">IF(AP3&gt;0,1,0)</f>
        <v>0</v>
      </c>
      <c r="AS3" s="182" t="s">
        <v>110</v>
      </c>
      <c r="AT3" s="183" t="s">
        <v>1413</v>
      </c>
      <c r="AU3" s="72">
        <f>VLOOKUP($AT3,Players!$N$3:$O$1456,2,FALSE)</f>
        <v>0</v>
      </c>
      <c r="AV3" s="72">
        <f t="shared" ref="AV3:AV66" si="12">IF(AU3&gt;0,1,0)</f>
        <v>0</v>
      </c>
      <c r="AX3" s="176" t="s">
        <v>739</v>
      </c>
      <c r="AY3" s="172" t="s">
        <v>782</v>
      </c>
      <c r="AZ3" s="72">
        <f>VLOOKUP($AY3,Players!$AV$3:$AW$1447,2,FALSE)</f>
        <v>0</v>
      </c>
      <c r="BA3" s="72">
        <f t="shared" si="2"/>
        <v>0</v>
      </c>
      <c r="BC3" s="182" t="s">
        <v>116</v>
      </c>
      <c r="BD3" s="183" t="s">
        <v>795</v>
      </c>
      <c r="BE3" s="72">
        <f>VLOOKUP($BD3,Players!$N$3:$O$1456,2,FALSE)</f>
        <v>0</v>
      </c>
      <c r="BF3" s="72">
        <f t="shared" ref="BF3" si="13">IF(BE3&gt;0,1,0)</f>
        <v>0</v>
      </c>
      <c r="BG3" s="72"/>
      <c r="BH3" s="176" t="s">
        <v>739</v>
      </c>
      <c r="BI3" s="172" t="s">
        <v>2191</v>
      </c>
      <c r="BJ3" s="72">
        <f>VLOOKUP($BI3,Players!$AV$3:$AW$1447,2,FALSE)</f>
        <v>0</v>
      </c>
      <c r="BK3" s="72">
        <f t="shared" ref="BK3" si="14">IF(BJ3&gt;0,1,0)</f>
        <v>0</v>
      </c>
      <c r="BN3" s="216" t="s">
        <v>422</v>
      </c>
    </row>
    <row r="4" spans="1:68" x14ac:dyDescent="0.2">
      <c r="A4" s="242">
        <v>3</v>
      </c>
      <c r="B4" s="248" t="s">
        <v>869</v>
      </c>
      <c r="C4" s="518">
        <f>VLOOKUP($B4,Players!$N$3:$O$1273,2,FALSE)</f>
        <v>0</v>
      </c>
      <c r="D4" s="518">
        <f t="shared" si="3"/>
        <v>0</v>
      </c>
      <c r="E4" s="202"/>
      <c r="F4" s="244" t="s">
        <v>1344</v>
      </c>
      <c r="G4" s="518">
        <f>VLOOKUP($F4,Players!$N$3:$O$1273,2,FALSE)</f>
        <v>0</v>
      </c>
      <c r="H4" s="518">
        <f t="shared" si="4"/>
        <v>0</v>
      </c>
      <c r="I4" s="202"/>
      <c r="J4" s="248" t="s">
        <v>3425</v>
      </c>
      <c r="K4" s="518">
        <f>VLOOKUP($J4,Players!$N$3:$O$1273,2,FALSE)</f>
        <v>0</v>
      </c>
      <c r="L4" s="518">
        <f t="shared" si="5"/>
        <v>0</v>
      </c>
      <c r="M4" s="202"/>
      <c r="N4" s="247" t="s">
        <v>232</v>
      </c>
      <c r="O4" s="518">
        <f>VLOOKUP($N4,Players!$N$3:$O$1273,2,FALSE)</f>
        <v>0</v>
      </c>
      <c r="P4" s="518">
        <f t="shared" si="6"/>
        <v>0</v>
      </c>
      <c r="Q4" s="202"/>
      <c r="R4" s="247" t="s">
        <v>770</v>
      </c>
      <c r="S4" s="518">
        <f>VLOOKUP($R4,Players!$N$3:$O$1273,2,FALSE)</f>
        <v>0</v>
      </c>
      <c r="T4" s="518">
        <f t="shared" si="7"/>
        <v>0</v>
      </c>
      <c r="U4" s="202"/>
      <c r="V4" s="247" t="s">
        <v>281</v>
      </c>
      <c r="W4" s="518">
        <f>VLOOKUP($V4,Players!$N$3:$O$1273,2,FALSE)</f>
        <v>0</v>
      </c>
      <c r="X4" s="518">
        <f t="shared" si="8"/>
        <v>0</v>
      </c>
      <c r="Y4" s="202"/>
      <c r="Z4" s="247" t="s">
        <v>2237</v>
      </c>
      <c r="AA4" s="518">
        <f>VLOOKUP($Z4,Players!$N$3:$O$1273,2,FALSE)</f>
        <v>0</v>
      </c>
      <c r="AB4" s="518"/>
      <c r="AC4" s="518">
        <f t="shared" si="9"/>
        <v>0</v>
      </c>
      <c r="AD4" s="202"/>
      <c r="AE4" s="245" t="s">
        <v>189</v>
      </c>
      <c r="AF4" s="518">
        <f>VLOOKUP($AE4,Players!$AV$3:$AW$1447,2,FALSE)</f>
        <v>0</v>
      </c>
      <c r="AG4" s="518"/>
      <c r="AH4" s="518">
        <f t="shared" si="10"/>
        <v>0</v>
      </c>
      <c r="AI4" s="202"/>
      <c r="AJ4" s="247" t="s">
        <v>212</v>
      </c>
      <c r="AK4" s="72">
        <f>VLOOKUP($AJ4,Players!$AV$3:$AW$1447,2,FALSE)</f>
        <v>0</v>
      </c>
      <c r="AL4" s="72">
        <f t="shared" si="0"/>
        <v>0</v>
      </c>
      <c r="AN4" s="193" t="s">
        <v>114</v>
      </c>
      <c r="AO4" s="194" t="s">
        <v>1438</v>
      </c>
      <c r="AP4" s="72">
        <f>IF(ISERROR(VLOOKUP($AO4,Players!$N$3:$O$1456,2,FALSE)),(VLOOKUP($AO4,Players!$AV$3:$AW$1447,2,FALSE)),(VLOOKUP($AO4,Players!$N$3:$O$1456,2,FALSE)))</f>
        <v>0</v>
      </c>
      <c r="AQ4" s="72">
        <f t="shared" si="11"/>
        <v>0</v>
      </c>
      <c r="AS4" s="182" t="s">
        <v>114</v>
      </c>
      <c r="AT4" s="183" t="s">
        <v>1438</v>
      </c>
      <c r="AU4" s="72">
        <f>VLOOKUP($AT4,Players!$N$3:$O$1456,2,FALSE)</f>
        <v>0</v>
      </c>
      <c r="AV4" s="72">
        <f t="shared" si="12"/>
        <v>0</v>
      </c>
      <c r="AX4" s="176" t="s">
        <v>739</v>
      </c>
      <c r="AY4" s="172" t="s">
        <v>1361</v>
      </c>
      <c r="AZ4" s="72">
        <f>VLOOKUP($AY4,Players!$AV$3:$AW$1447,2,FALSE)</f>
        <v>0</v>
      </c>
      <c r="BA4" s="72">
        <f t="shared" si="2"/>
        <v>0</v>
      </c>
      <c r="BC4" s="182" t="s">
        <v>110</v>
      </c>
      <c r="BD4" s="183" t="s">
        <v>1413</v>
      </c>
      <c r="BE4" s="72">
        <f>VLOOKUP($BD4,Players!$N$3:$O$1456,2,FALSE)</f>
        <v>0</v>
      </c>
      <c r="BF4" s="72">
        <f t="shared" ref="BF4:BF67" si="15">IF(BE4&gt;0,1,0)</f>
        <v>0</v>
      </c>
      <c r="BG4" s="72"/>
      <c r="BH4" s="176" t="s">
        <v>739</v>
      </c>
      <c r="BI4" s="172" t="s">
        <v>782</v>
      </c>
      <c r="BJ4" s="72">
        <f>VLOOKUP($BI4,Players!$AV$3:$AW$1447,2,FALSE)</f>
        <v>0</v>
      </c>
      <c r="BK4" s="72">
        <f t="shared" ref="BK4:BK35" si="16">IF(BJ4&gt;0,1,0)</f>
        <v>0</v>
      </c>
      <c r="BN4" s="216"/>
    </row>
    <row r="5" spans="1:68" x14ac:dyDescent="0.2">
      <c r="A5" s="242">
        <v>4</v>
      </c>
      <c r="B5" s="244" t="s">
        <v>381</v>
      </c>
      <c r="C5" s="518">
        <f>VLOOKUP($B5,Players!$N$3:$O$1273,2,FALSE)</f>
        <v>0</v>
      </c>
      <c r="D5" s="518">
        <f t="shared" si="3"/>
        <v>0</v>
      </c>
      <c r="E5" s="202"/>
      <c r="F5" s="245" t="s">
        <v>196</v>
      </c>
      <c r="G5" s="518">
        <f>VLOOKUP($F5,Players!$N$3:$O$1273,2,FALSE)</f>
        <v>0</v>
      </c>
      <c r="H5" s="518">
        <f t="shared" si="4"/>
        <v>0</v>
      </c>
      <c r="I5" s="202"/>
      <c r="J5" s="250" t="s">
        <v>210</v>
      </c>
      <c r="K5" s="518">
        <f>VLOOKUP($J5,Players!$N$3:$O$1273,2,FALSE)</f>
        <v>0</v>
      </c>
      <c r="L5" s="518">
        <f t="shared" si="5"/>
        <v>0</v>
      </c>
      <c r="M5" s="202"/>
      <c r="N5" s="248" t="s">
        <v>241</v>
      </c>
      <c r="O5" s="518">
        <f>VLOOKUP($N5,Players!$N$3:$O$1273,2,FALSE)</f>
        <v>0</v>
      </c>
      <c r="P5" s="518">
        <f t="shared" si="6"/>
        <v>0</v>
      </c>
      <c r="Q5" s="202"/>
      <c r="R5" s="247" t="s">
        <v>241</v>
      </c>
      <c r="S5" s="518">
        <f>VLOOKUP($R5,Players!$N$3:$O$1273,2,FALSE)</f>
        <v>0</v>
      </c>
      <c r="T5" s="518">
        <f t="shared" si="7"/>
        <v>0</v>
      </c>
      <c r="U5" s="202"/>
      <c r="V5" s="248" t="s">
        <v>3696</v>
      </c>
      <c r="W5" s="518">
        <f>VLOOKUP($V5,Players!$N$3:$O$1273,2,FALSE)</f>
        <v>0</v>
      </c>
      <c r="X5" s="518">
        <f t="shared" si="8"/>
        <v>0</v>
      </c>
      <c r="Y5" s="202"/>
      <c r="Z5" s="247" t="s">
        <v>251</v>
      </c>
      <c r="AA5" s="518">
        <f>VLOOKUP($Z5,Players!$N$3:$O$1273,2,FALSE)</f>
        <v>0</v>
      </c>
      <c r="AB5" s="518"/>
      <c r="AC5" s="518">
        <f>IF(AA5&gt;0,1,0)</f>
        <v>0</v>
      </c>
      <c r="AD5" s="202"/>
      <c r="AE5" s="245" t="s">
        <v>183</v>
      </c>
      <c r="AF5" s="518">
        <f>VLOOKUP($AE5,Players!$AV$3:$AW$1447,2,FALSE)</f>
        <v>0</v>
      </c>
      <c r="AG5" s="518"/>
      <c r="AH5" s="518">
        <f t="shared" si="10"/>
        <v>0</v>
      </c>
      <c r="AI5" s="202"/>
      <c r="AJ5" s="247" t="s">
        <v>211</v>
      </c>
      <c r="AK5" s="72">
        <f>VLOOKUP($AJ5,Players!$AV$3:$AW$1447,2,FALSE)</f>
        <v>0</v>
      </c>
      <c r="AL5" s="72">
        <f t="shared" si="0"/>
        <v>0</v>
      </c>
      <c r="AN5" s="193" t="s">
        <v>114</v>
      </c>
      <c r="AO5" s="194" t="s">
        <v>754</v>
      </c>
      <c r="AP5" s="72">
        <f>IF(ISERROR(VLOOKUP($AO5,Players!$N$3:$O$1456,2,FALSE)),(VLOOKUP($AO5,Players!$AV$3:$AW$1447,2,FALSE)),(VLOOKUP($AO5,Players!$N$3:$O$1456,2,FALSE)))</f>
        <v>0</v>
      </c>
      <c r="AQ5" s="72">
        <f t="shared" si="11"/>
        <v>0</v>
      </c>
      <c r="AS5" s="182" t="s">
        <v>114</v>
      </c>
      <c r="AT5" s="183" t="s">
        <v>754</v>
      </c>
      <c r="AU5" s="72">
        <f>VLOOKUP($AT5,Players!$N$3:$O$1456,2,FALSE)</f>
        <v>0</v>
      </c>
      <c r="AV5" s="72">
        <f t="shared" si="12"/>
        <v>0</v>
      </c>
      <c r="AX5" s="176" t="s">
        <v>741</v>
      </c>
      <c r="AY5" s="172" t="s">
        <v>3384</v>
      </c>
      <c r="AZ5" s="72">
        <f>VLOOKUP($AY5,Players!$AV$3:$AW$1447,2,FALSE)</f>
        <v>0</v>
      </c>
      <c r="BA5" s="72">
        <f t="shared" si="2"/>
        <v>0</v>
      </c>
      <c r="BC5" s="182" t="s">
        <v>114</v>
      </c>
      <c r="BD5" s="183" t="s">
        <v>1438</v>
      </c>
      <c r="BE5" s="72">
        <f>VLOOKUP($BD5,Players!$N$3:$O$1456,2,FALSE)</f>
        <v>0</v>
      </c>
      <c r="BF5" s="72">
        <f t="shared" si="15"/>
        <v>0</v>
      </c>
      <c r="BG5" s="72"/>
      <c r="BH5" s="176" t="s">
        <v>739</v>
      </c>
      <c r="BI5" s="172" t="s">
        <v>1361</v>
      </c>
      <c r="BJ5" s="72">
        <f>VLOOKUP($BI5,Players!$AV$3:$AW$1447,2,FALSE)</f>
        <v>0</v>
      </c>
      <c r="BK5" s="72">
        <f t="shared" si="16"/>
        <v>0</v>
      </c>
    </row>
    <row r="6" spans="1:68" x14ac:dyDescent="0.2">
      <c r="A6" s="242">
        <v>5</v>
      </c>
      <c r="B6" s="245" t="s">
        <v>259</v>
      </c>
      <c r="C6" s="518">
        <f>VLOOKUP($B6,Players!$N$3:$O$1273,2,FALSE)</f>
        <v>0</v>
      </c>
      <c r="D6" s="518">
        <f t="shared" si="3"/>
        <v>0</v>
      </c>
      <c r="E6" s="202"/>
      <c r="F6" s="246" t="s">
        <v>769</v>
      </c>
      <c r="G6" s="518">
        <f>VLOOKUP($F6,Players!$N$3:$O$1273,2,FALSE)</f>
        <v>0</v>
      </c>
      <c r="H6" s="518">
        <f t="shared" si="4"/>
        <v>0</v>
      </c>
      <c r="I6" s="202"/>
      <c r="J6" s="252" t="s">
        <v>1296</v>
      </c>
      <c r="K6" s="518">
        <f>VLOOKUP($J6,Players!$N$3:$O$1273,2,FALSE)</f>
        <v>0</v>
      </c>
      <c r="L6" s="518">
        <f t="shared" si="5"/>
        <v>0</v>
      </c>
      <c r="M6" s="202"/>
      <c r="N6" s="253" t="s">
        <v>365</v>
      </c>
      <c r="O6" s="518">
        <f>VLOOKUP($N6,Players!$N$3:$O$1273,2,FALSE)</f>
        <v>0</v>
      </c>
      <c r="P6" s="518">
        <f t="shared" si="6"/>
        <v>0</v>
      </c>
      <c r="Q6" s="202"/>
      <c r="R6" s="248" t="s">
        <v>403</v>
      </c>
      <c r="S6" s="518">
        <f>VLOOKUP($R6,Players!$N$3:$O$1273,2,FALSE)</f>
        <v>0</v>
      </c>
      <c r="T6" s="518">
        <f t="shared" si="7"/>
        <v>0</v>
      </c>
      <c r="U6" s="202"/>
      <c r="V6" s="244" t="s">
        <v>154</v>
      </c>
      <c r="W6" s="518">
        <f>VLOOKUP($V6,Players!$N$3:$O$1273,2,FALSE)</f>
        <v>0</v>
      </c>
      <c r="X6" s="518">
        <f t="shared" si="8"/>
        <v>0</v>
      </c>
      <c r="Y6" s="202"/>
      <c r="Z6" s="247" t="s">
        <v>3445</v>
      </c>
      <c r="AA6" s="518">
        <f>VLOOKUP($Z6,Players!$N$3:$O$1273,2,FALSE)</f>
        <v>0</v>
      </c>
      <c r="AB6" s="518"/>
      <c r="AC6" s="518">
        <f t="shared" ref="AC6" si="17">IF(AA6&gt;0,1,0)</f>
        <v>0</v>
      </c>
      <c r="AD6" s="202"/>
      <c r="AE6" s="246" t="s">
        <v>751</v>
      </c>
      <c r="AF6" s="518">
        <f>VLOOKUP($AE6,Players!$AV$3:$AW$1447,2,FALSE)</f>
        <v>0</v>
      </c>
      <c r="AG6" s="518"/>
      <c r="AH6" s="518">
        <f t="shared" si="10"/>
        <v>0</v>
      </c>
      <c r="AI6" s="202"/>
      <c r="AJ6" s="247" t="s">
        <v>213</v>
      </c>
      <c r="AK6" s="72">
        <f>VLOOKUP($AJ6,Players!$AV$3:$AW$1447,2,FALSE)</f>
        <v>0</v>
      </c>
      <c r="AL6" s="72">
        <f t="shared" si="0"/>
        <v>0</v>
      </c>
      <c r="AN6" s="193" t="s">
        <v>110</v>
      </c>
      <c r="AO6" s="195" t="s">
        <v>3376</v>
      </c>
      <c r="AP6" s="72">
        <f>IF(ISERROR(VLOOKUP($AO6,Players!$N$3:$O$1456,2,FALSE)),(VLOOKUP($AO6,Players!$AV$3:$AW$1447,2,FALSE)),(VLOOKUP($AO6,Players!$N$3:$O$1456,2,FALSE)))</f>
        <v>0</v>
      </c>
      <c r="AQ6" s="72">
        <f t="shared" si="11"/>
        <v>0</v>
      </c>
      <c r="AS6" s="182" t="s">
        <v>110</v>
      </c>
      <c r="AT6" s="184" t="s">
        <v>3376</v>
      </c>
      <c r="AU6" s="72">
        <f>VLOOKUP($AT6,Players!$N$3:$O$1456,2,FALSE)</f>
        <v>0</v>
      </c>
      <c r="AV6" s="72">
        <f t="shared" si="12"/>
        <v>0</v>
      </c>
      <c r="AX6" s="176" t="s">
        <v>741</v>
      </c>
      <c r="AY6" s="173" t="s">
        <v>3385</v>
      </c>
      <c r="AZ6" s="72">
        <f>VLOOKUP($AY6,Players!$AV$3:$AW$1447,2,FALSE)</f>
        <v>0</v>
      </c>
      <c r="BA6" s="72">
        <f t="shared" si="2"/>
        <v>0</v>
      </c>
      <c r="BC6" s="182" t="s">
        <v>114</v>
      </c>
      <c r="BD6" s="184" t="s">
        <v>754</v>
      </c>
      <c r="BE6" s="72">
        <f>VLOOKUP($BD6,Players!$N$3:$O$1456,2,FALSE)</f>
        <v>0</v>
      </c>
      <c r="BF6" s="72">
        <f t="shared" si="15"/>
        <v>0</v>
      </c>
      <c r="BG6" s="72"/>
      <c r="BH6" s="176" t="s">
        <v>741</v>
      </c>
      <c r="BI6" s="173" t="s">
        <v>3384</v>
      </c>
      <c r="BJ6" s="72">
        <f>VLOOKUP($BI6,Players!$AV$3:$AW$1447,2,FALSE)</f>
        <v>0</v>
      </c>
      <c r="BK6" s="72">
        <f t="shared" si="16"/>
        <v>0</v>
      </c>
    </row>
    <row r="7" spans="1:68" x14ac:dyDescent="0.2">
      <c r="A7" s="242">
        <v>6</v>
      </c>
      <c r="B7" s="246" t="s">
        <v>278</v>
      </c>
      <c r="C7" s="518">
        <f>VLOOKUP($B7,Players!$N$3:$O$1273,2,FALSE)</f>
        <v>0</v>
      </c>
      <c r="D7" s="518">
        <f t="shared" si="3"/>
        <v>0</v>
      </c>
      <c r="E7" s="202"/>
      <c r="F7" s="247" t="s">
        <v>418</v>
      </c>
      <c r="G7" s="518">
        <f>VLOOKUP($F7,Players!$N$3:$O$1273,2,FALSE)</f>
        <v>0</v>
      </c>
      <c r="H7" s="518">
        <f t="shared" si="4"/>
        <v>0</v>
      </c>
      <c r="I7" s="202"/>
      <c r="J7" s="246" t="s">
        <v>1511</v>
      </c>
      <c r="K7" s="518">
        <f>VLOOKUP($J7,Players!$N$3:$O$1273,2,FALSE)</f>
        <v>0</v>
      </c>
      <c r="L7" s="518">
        <f t="shared" si="5"/>
        <v>0</v>
      </c>
      <c r="M7" s="202"/>
      <c r="N7" s="556" t="s">
        <v>364</v>
      </c>
      <c r="O7" s="518">
        <f>VLOOKUP($N7,Players!$N$3:$O$1273,2,FALSE)</f>
        <v>0</v>
      </c>
      <c r="P7" s="518">
        <f t="shared" si="6"/>
        <v>0</v>
      </c>
      <c r="Q7" s="202"/>
      <c r="R7" s="244" t="s">
        <v>507</v>
      </c>
      <c r="S7" s="518">
        <f>VLOOKUP($R7,Players!$N$3:$O$1273,2,FALSE)</f>
        <v>0</v>
      </c>
      <c r="T7" s="518">
        <f t="shared" si="7"/>
        <v>0</v>
      </c>
      <c r="U7" s="202"/>
      <c r="V7" s="245" t="s">
        <v>355</v>
      </c>
      <c r="W7" s="518">
        <f>VLOOKUP($V7,Players!$N$3:$O$1273,2,FALSE)</f>
        <v>0</v>
      </c>
      <c r="X7" s="518">
        <f t="shared" si="8"/>
        <v>0</v>
      </c>
      <c r="Y7" s="202"/>
      <c r="Z7" s="247" t="s">
        <v>280</v>
      </c>
      <c r="AA7" s="518">
        <f>VLOOKUP($Z7,Players!$N$3:$O$1273,2,FALSE)</f>
        <v>0</v>
      </c>
      <c r="AB7" s="518"/>
      <c r="AC7" s="518">
        <f t="shared" si="9"/>
        <v>0</v>
      </c>
      <c r="AD7" s="202"/>
      <c r="AE7" s="247" t="s">
        <v>221</v>
      </c>
      <c r="AF7" s="518">
        <f>VLOOKUP($AE7,Players!$AV$3:$AW$1447,2,FALSE)</f>
        <v>0</v>
      </c>
      <c r="AG7" s="518"/>
      <c r="AH7" s="518">
        <f t="shared" si="10"/>
        <v>0</v>
      </c>
      <c r="AI7" s="202"/>
      <c r="AJ7" s="247" t="s">
        <v>441</v>
      </c>
      <c r="AK7" s="72">
        <f>VLOOKUP($AJ7,Players!$AV$3:$AW$1447,2,FALSE)</f>
        <v>0</v>
      </c>
      <c r="AL7" s="72">
        <f t="shared" si="0"/>
        <v>0</v>
      </c>
      <c r="AN7" s="193" t="s">
        <v>110</v>
      </c>
      <c r="AO7" s="195" t="s">
        <v>2189</v>
      </c>
      <c r="AP7" s="72">
        <f>IF(ISERROR(VLOOKUP($AO7,Players!$N$3:$O$1456,2,FALSE)),(VLOOKUP($AO7,Players!$AV$3:$AW$1447,2,FALSE)),(VLOOKUP($AO7,Players!$N$3:$O$1456,2,FALSE)))</f>
        <v>0</v>
      </c>
      <c r="AQ7" s="72">
        <f t="shared" si="11"/>
        <v>0</v>
      </c>
      <c r="AS7" s="182" t="s">
        <v>110</v>
      </c>
      <c r="AT7" s="184" t="s">
        <v>2189</v>
      </c>
      <c r="AU7" s="72">
        <f>VLOOKUP($AT7,Players!$N$3:$O$1456,2,FALSE)</f>
        <v>0</v>
      </c>
      <c r="AV7" s="72">
        <f t="shared" si="12"/>
        <v>0</v>
      </c>
      <c r="AX7" s="176" t="s">
        <v>739</v>
      </c>
      <c r="AY7" s="173" t="s">
        <v>743</v>
      </c>
      <c r="AZ7" s="72">
        <f>VLOOKUP($AY7,Players!$AV$3:$AW$1447,2,FALSE)</f>
        <v>0</v>
      </c>
      <c r="BA7" s="72">
        <f t="shared" si="2"/>
        <v>0</v>
      </c>
      <c r="BC7" s="182" t="s">
        <v>118</v>
      </c>
      <c r="BD7" s="184" t="s">
        <v>2204</v>
      </c>
      <c r="BE7" s="72">
        <f>VLOOKUP($BD7,Players!$N$3:$O$1456,2,FALSE)</f>
        <v>0</v>
      </c>
      <c r="BF7" s="72">
        <f t="shared" si="15"/>
        <v>0</v>
      </c>
      <c r="BG7" s="72"/>
      <c r="BH7" s="176" t="s">
        <v>739</v>
      </c>
      <c r="BI7" s="173" t="s">
        <v>743</v>
      </c>
      <c r="BJ7" s="72">
        <f>VLOOKUP($BI7,Players!$AV$3:$AW$1447,2,FALSE)</f>
        <v>0</v>
      </c>
      <c r="BK7" s="72">
        <f t="shared" si="16"/>
        <v>0</v>
      </c>
    </row>
    <row r="8" spans="1:68" x14ac:dyDescent="0.2">
      <c r="A8" s="242">
        <v>7</v>
      </c>
      <c r="B8" s="556" t="s">
        <v>873</v>
      </c>
      <c r="C8" s="518">
        <f>VLOOKUP($B8,Players!$N$3:$O$1273,2,FALSE)</f>
        <v>0</v>
      </c>
      <c r="D8" s="518">
        <f t="shared" si="3"/>
        <v>0</v>
      </c>
      <c r="E8" s="202"/>
      <c r="F8" s="247" t="s">
        <v>160</v>
      </c>
      <c r="G8" s="518">
        <f>VLOOKUP($F8,Players!$N$3:$O$1273,2,FALSE)</f>
        <v>0</v>
      </c>
      <c r="H8" s="518">
        <f t="shared" si="4"/>
        <v>0</v>
      </c>
      <c r="I8" s="202"/>
      <c r="J8" s="556" t="s">
        <v>913</v>
      </c>
      <c r="K8" s="518">
        <f>VLOOKUP($J8,Players!$N$3:$O$1273,2,FALSE)</f>
        <v>0</v>
      </c>
      <c r="L8" s="518">
        <f t="shared" si="5"/>
        <v>0</v>
      </c>
      <c r="M8" s="202"/>
      <c r="N8" s="247" t="s">
        <v>275</v>
      </c>
      <c r="O8" s="518">
        <f>VLOOKUP($N8,Players!$N$3:$O$1273,2,FALSE)</f>
        <v>0</v>
      </c>
      <c r="P8" s="518">
        <f t="shared" si="6"/>
        <v>0</v>
      </c>
      <c r="Q8" s="202"/>
      <c r="R8" s="246" t="s">
        <v>3425</v>
      </c>
      <c r="S8" s="518">
        <f>VLOOKUP($R8,Players!$N$3:$O$1273,2,FALSE)</f>
        <v>0</v>
      </c>
      <c r="T8" s="518">
        <f t="shared" si="7"/>
        <v>0</v>
      </c>
      <c r="U8" s="202"/>
      <c r="V8" s="245" t="s">
        <v>165</v>
      </c>
      <c r="W8" s="518">
        <f>VLOOKUP($V8,Players!$N$3:$O$1273,2,FALSE)</f>
        <v>0</v>
      </c>
      <c r="X8" s="518">
        <f t="shared" si="8"/>
        <v>0</v>
      </c>
      <c r="Y8" s="202"/>
      <c r="Z8" s="520" t="s">
        <v>197</v>
      </c>
      <c r="AA8" s="518">
        <f>VLOOKUP($Z8,Players!$N$3:$O$1273,2,FALSE)</f>
        <v>0</v>
      </c>
      <c r="AB8" s="518"/>
      <c r="AC8" s="518">
        <f t="shared" si="9"/>
        <v>0</v>
      </c>
      <c r="AD8" s="202"/>
      <c r="AE8" s="247" t="s">
        <v>268</v>
      </c>
      <c r="AF8" s="518">
        <f>VLOOKUP($AE8,Players!$AV$3:$AW$1447,2,FALSE)</f>
        <v>0</v>
      </c>
      <c r="AG8" s="518"/>
      <c r="AH8" s="518">
        <f t="shared" si="10"/>
        <v>0</v>
      </c>
      <c r="AI8" s="202"/>
      <c r="AJ8" s="247" t="s">
        <v>3429</v>
      </c>
      <c r="AK8" s="72">
        <f>VLOOKUP($AJ8,Players!$AV$3:$AW$1447,2,FALSE)</f>
        <v>0</v>
      </c>
      <c r="AL8" s="72">
        <f t="shared" si="0"/>
        <v>0</v>
      </c>
      <c r="AN8" s="193" t="s">
        <v>118</v>
      </c>
      <c r="AO8" s="195" t="s">
        <v>2204</v>
      </c>
      <c r="AP8" s="72">
        <f>IF(ISERROR(VLOOKUP($AO8,Players!$N$3:$O$1456,2,FALSE)),(VLOOKUP($AO8,Players!$AV$3:$AW$1447,2,FALSE)),(VLOOKUP($AO8,Players!$N$3:$O$1456,2,FALSE)))</f>
        <v>0</v>
      </c>
      <c r="AQ8" s="72">
        <f t="shared" si="11"/>
        <v>0</v>
      </c>
      <c r="AS8" s="182" t="s">
        <v>118</v>
      </c>
      <c r="AT8" s="184" t="s">
        <v>2204</v>
      </c>
      <c r="AU8" s="72">
        <f>VLOOKUP($AT8,Players!$N$3:$O$1456,2,FALSE)</f>
        <v>0</v>
      </c>
      <c r="AV8" s="72">
        <f t="shared" si="12"/>
        <v>0</v>
      </c>
      <c r="AX8" s="176" t="s">
        <v>739</v>
      </c>
      <c r="AY8" s="173" t="s">
        <v>3393</v>
      </c>
      <c r="AZ8" s="72">
        <f>VLOOKUP($AY8,Players!$AV$3:$AW$1447,2,FALSE)</f>
        <v>0</v>
      </c>
      <c r="BA8" s="72">
        <f t="shared" si="2"/>
        <v>0</v>
      </c>
      <c r="BC8" s="182" t="s">
        <v>114</v>
      </c>
      <c r="BD8" s="184" t="s">
        <v>799</v>
      </c>
      <c r="BE8" s="72">
        <f>VLOOKUP($BD8,Players!$N$3:$O$1456,2,FALSE)</f>
        <v>0</v>
      </c>
      <c r="BF8" s="72">
        <f t="shared" si="15"/>
        <v>0</v>
      </c>
      <c r="BG8" s="72"/>
      <c r="BH8" s="176" t="s">
        <v>739</v>
      </c>
      <c r="BI8" s="173" t="s">
        <v>3393</v>
      </c>
      <c r="BJ8" s="72">
        <f>VLOOKUP($BI8,Players!$AV$3:$AW$1447,2,FALSE)</f>
        <v>0</v>
      </c>
      <c r="BK8" s="72">
        <f t="shared" si="16"/>
        <v>0</v>
      </c>
    </row>
    <row r="9" spans="1:68" x14ac:dyDescent="0.2">
      <c r="A9" s="242">
        <v>8</v>
      </c>
      <c r="B9" s="247" t="s">
        <v>462</v>
      </c>
      <c r="C9" s="518">
        <f>VLOOKUP($B9,Players!$N$3:$O$1273,2,FALSE)</f>
        <v>0</v>
      </c>
      <c r="D9" s="518">
        <f t="shared" si="3"/>
        <v>0</v>
      </c>
      <c r="E9" s="202"/>
      <c r="F9" s="247" t="s">
        <v>198</v>
      </c>
      <c r="G9" s="518">
        <f>VLOOKUP($F9,Players!$N$3:$O$1273,2,FALSE)</f>
        <v>0</v>
      </c>
      <c r="H9" s="518">
        <f t="shared" si="4"/>
        <v>0</v>
      </c>
      <c r="I9" s="202"/>
      <c r="J9" s="247" t="s">
        <v>3427</v>
      </c>
      <c r="K9" s="518">
        <f>VLOOKUP($J9,Players!$N$3:$O$1273,2,FALSE)</f>
        <v>0</v>
      </c>
      <c r="L9" s="518">
        <f t="shared" si="5"/>
        <v>0</v>
      </c>
      <c r="M9" s="202"/>
      <c r="N9" s="247" t="s">
        <v>478</v>
      </c>
      <c r="O9" s="518">
        <f>VLOOKUP($N9,Players!$N$3:$O$1273,2,FALSE)</f>
        <v>0</v>
      </c>
      <c r="P9" s="518">
        <f t="shared" si="6"/>
        <v>0</v>
      </c>
      <c r="Q9" s="202"/>
      <c r="R9" s="247" t="s">
        <v>296</v>
      </c>
      <c r="S9" s="518">
        <f>VLOOKUP($R9,Players!$N$3:$O$1273,2,FALSE)</f>
        <v>0</v>
      </c>
      <c r="T9" s="518">
        <f t="shared" si="7"/>
        <v>0</v>
      </c>
      <c r="U9" s="202"/>
      <c r="V9" s="246" t="s">
        <v>540</v>
      </c>
      <c r="W9" s="518">
        <f>VLOOKUP($V9,Players!$N$3:$O$1273,2,FALSE)</f>
        <v>0</v>
      </c>
      <c r="X9" s="518">
        <f t="shared" si="8"/>
        <v>0</v>
      </c>
      <c r="Y9" s="202"/>
      <c r="Z9" s="521" t="s">
        <v>2553</v>
      </c>
      <c r="AA9" s="518">
        <f>VLOOKUP($Z9,Players!$N$3:$O$1273,2,FALSE)</f>
        <v>0</v>
      </c>
      <c r="AB9" s="518"/>
      <c r="AC9" s="518">
        <f t="shared" si="9"/>
        <v>0</v>
      </c>
      <c r="AD9" s="202"/>
      <c r="AE9" s="248" t="s">
        <v>459</v>
      </c>
      <c r="AF9" s="518">
        <f>VLOOKUP($AE9,Players!$AV$3:$AW$1447,2,FALSE)</f>
        <v>0</v>
      </c>
      <c r="AG9" s="518"/>
      <c r="AH9" s="518">
        <f t="shared" si="10"/>
        <v>0</v>
      </c>
      <c r="AI9" s="202"/>
      <c r="AJ9" s="247" t="s">
        <v>228</v>
      </c>
      <c r="AK9" s="72">
        <f>VLOOKUP($AJ9,Players!$AV$3:$AW$1447,2,FALSE)</f>
        <v>0</v>
      </c>
      <c r="AL9" s="72">
        <f t="shared" si="0"/>
        <v>0</v>
      </c>
      <c r="AN9" s="193" t="s">
        <v>114</v>
      </c>
      <c r="AO9" s="194" t="s">
        <v>799</v>
      </c>
      <c r="AP9" s="72">
        <f>IF(ISERROR(VLOOKUP($AO9,Players!$N$3:$O$1456,2,FALSE)),(VLOOKUP($AO9,Players!$AV$3:$AW$1447,2,FALSE)),(VLOOKUP($AO9,Players!$N$3:$O$1456,2,FALSE)))</f>
        <v>0</v>
      </c>
      <c r="AQ9" s="72">
        <f t="shared" si="11"/>
        <v>0</v>
      </c>
      <c r="AS9" s="182" t="s">
        <v>114</v>
      </c>
      <c r="AT9" s="183" t="s">
        <v>799</v>
      </c>
      <c r="AU9" s="72">
        <f>VLOOKUP($AT9,Players!$N$3:$O$1456,2,FALSE)</f>
        <v>0</v>
      </c>
      <c r="AV9" s="72">
        <f t="shared" si="12"/>
        <v>0</v>
      </c>
      <c r="AX9" s="176" t="s">
        <v>739</v>
      </c>
      <c r="AY9" s="172" t="s">
        <v>2509</v>
      </c>
      <c r="AZ9" s="72">
        <f>VLOOKUP($AY9,Players!$AV$3:$AW$1447,2,FALSE)</f>
        <v>0</v>
      </c>
      <c r="BA9" s="72">
        <f t="shared" si="2"/>
        <v>0</v>
      </c>
      <c r="BC9" s="182" t="s">
        <v>110</v>
      </c>
      <c r="BD9" s="183" t="s">
        <v>2185</v>
      </c>
      <c r="BE9" s="72">
        <f>VLOOKUP($BD9,Players!$N$3:$O$1456,2,FALSE)</f>
        <v>0</v>
      </c>
      <c r="BF9" s="72">
        <f t="shared" si="15"/>
        <v>0</v>
      </c>
      <c r="BG9" s="72"/>
      <c r="BH9" s="176" t="s">
        <v>739</v>
      </c>
      <c r="BI9" s="173" t="s">
        <v>2509</v>
      </c>
      <c r="BJ9" s="72">
        <f>VLOOKUP($BI9,Players!$AV$3:$AW$1447,2,FALSE)</f>
        <v>0</v>
      </c>
      <c r="BK9" s="72">
        <f t="shared" si="16"/>
        <v>0</v>
      </c>
    </row>
    <row r="10" spans="1:68" x14ac:dyDescent="0.2">
      <c r="A10" s="242">
        <v>9</v>
      </c>
      <c r="B10" s="248" t="s">
        <v>2266</v>
      </c>
      <c r="C10" s="518">
        <f>VLOOKUP($B10,Players!$N$3:$O$1273,2,FALSE)</f>
        <v>0</v>
      </c>
      <c r="D10" s="518">
        <f t="shared" si="3"/>
        <v>0</v>
      </c>
      <c r="E10" s="202"/>
      <c r="F10" s="247" t="s">
        <v>489</v>
      </c>
      <c r="G10" s="518">
        <f>VLOOKUP($F10,Players!$N$3:$O$1273,2,FALSE)</f>
        <v>0</v>
      </c>
      <c r="H10" s="518">
        <f t="shared" si="4"/>
        <v>0</v>
      </c>
      <c r="I10" s="202"/>
      <c r="J10" s="247" t="s">
        <v>484</v>
      </c>
      <c r="K10" s="518">
        <f>VLOOKUP($J10,Players!$N$3:$O$1273,2,FALSE)</f>
        <v>0</v>
      </c>
      <c r="L10" s="518">
        <f t="shared" si="5"/>
        <v>0</v>
      </c>
      <c r="M10" s="202"/>
      <c r="N10" s="247" t="s">
        <v>418</v>
      </c>
      <c r="O10" s="518">
        <f>VLOOKUP($N10,Players!$N$3:$O$1273,2,FALSE)</f>
        <v>0</v>
      </c>
      <c r="P10" s="518">
        <f t="shared" si="6"/>
        <v>0</v>
      </c>
      <c r="Q10" s="202"/>
      <c r="R10" s="247" t="s">
        <v>168</v>
      </c>
      <c r="S10" s="518">
        <f>VLOOKUP($R10,Players!$N$3:$O$1273,2,FALSE)</f>
        <v>0</v>
      </c>
      <c r="T10" s="518">
        <f t="shared" si="7"/>
        <v>0</v>
      </c>
      <c r="U10" s="202"/>
      <c r="V10" s="247" t="s">
        <v>744</v>
      </c>
      <c r="W10" s="518">
        <f>VLOOKUP($V10,Players!$N$3:$O$1273,2,FALSE)</f>
        <v>0</v>
      </c>
      <c r="X10" s="518">
        <f t="shared" si="8"/>
        <v>0</v>
      </c>
      <c r="Y10" s="202"/>
      <c r="Z10" s="522"/>
      <c r="AA10" s="518"/>
      <c r="AB10" s="518"/>
      <c r="AC10" s="518"/>
      <c r="AD10" s="202"/>
      <c r="AE10" s="244" t="s">
        <v>376</v>
      </c>
      <c r="AF10" s="518">
        <f>VLOOKUP($AE10,Players!$AV$3:$AW$1447,2,FALSE)</f>
        <v>0</v>
      </c>
      <c r="AG10" s="518"/>
      <c r="AH10" s="518">
        <f t="shared" si="10"/>
        <v>0</v>
      </c>
      <c r="AI10" s="202"/>
      <c r="AJ10" s="247" t="s">
        <v>663</v>
      </c>
      <c r="AK10" s="72">
        <f>VLOOKUP($AJ10,Players!$AV$3:$AW$1447,2,FALSE)</f>
        <v>0</v>
      </c>
      <c r="AL10" s="72">
        <f t="shared" si="0"/>
        <v>0</v>
      </c>
      <c r="AN10" s="193" t="s">
        <v>110</v>
      </c>
      <c r="AO10" s="195" t="s">
        <v>2185</v>
      </c>
      <c r="AP10" s="72">
        <f>IF(ISERROR(VLOOKUP($AO10,Players!$N$3:$O$1456,2,FALSE)),(VLOOKUP($AO10,Players!$AV$3:$AW$1447,2,FALSE)),(VLOOKUP($AO10,Players!$N$3:$O$1456,2,FALSE)))</f>
        <v>0</v>
      </c>
      <c r="AQ10" s="72">
        <f t="shared" si="11"/>
        <v>0</v>
      </c>
      <c r="AS10" s="182" t="s">
        <v>110</v>
      </c>
      <c r="AT10" s="184" t="s">
        <v>2185</v>
      </c>
      <c r="AU10" s="72">
        <f>VLOOKUP($AT10,Players!$N$3:$O$1456,2,FALSE)</f>
        <v>0</v>
      </c>
      <c r="AV10" s="72">
        <f t="shared" si="12"/>
        <v>0</v>
      </c>
      <c r="AX10" s="176" t="s">
        <v>741</v>
      </c>
      <c r="AY10" s="173" t="s">
        <v>3394</v>
      </c>
      <c r="AZ10" s="72">
        <f>VLOOKUP($AY10,Players!$AV$3:$AW$1447,2,FALSE)</f>
        <v>0</v>
      </c>
      <c r="BA10" s="72">
        <f t="shared" si="2"/>
        <v>0</v>
      </c>
      <c r="BC10" s="182" t="s">
        <v>116</v>
      </c>
      <c r="BD10" s="184" t="s">
        <v>1270</v>
      </c>
      <c r="BE10" s="72">
        <f>VLOOKUP($BD10,Players!$N$3:$O$1456,2,FALSE)</f>
        <v>0</v>
      </c>
      <c r="BF10" s="72">
        <f t="shared" si="15"/>
        <v>0</v>
      </c>
      <c r="BG10" s="72"/>
      <c r="BH10" s="176" t="s">
        <v>741</v>
      </c>
      <c r="BI10" s="173" t="s">
        <v>3394</v>
      </c>
      <c r="BJ10" s="72">
        <f>VLOOKUP($BI10,Players!$AV$3:$AW$1447,2,FALSE)</f>
        <v>0</v>
      </c>
      <c r="BK10" s="72">
        <f t="shared" si="16"/>
        <v>0</v>
      </c>
    </row>
    <row r="11" spans="1:68" x14ac:dyDescent="0.2">
      <c r="A11" s="242">
        <v>10</v>
      </c>
      <c r="B11" s="244" t="s">
        <v>216</v>
      </c>
      <c r="C11" s="518">
        <f>VLOOKUP($B11,Players!$N$3:$O$1273,2,FALSE)</f>
        <v>0</v>
      </c>
      <c r="D11" s="518">
        <f t="shared" si="3"/>
        <v>0</v>
      </c>
      <c r="E11" s="202"/>
      <c r="F11" s="248" t="s">
        <v>1511</v>
      </c>
      <c r="G11" s="518">
        <f>VLOOKUP($F11,Players!$N$3:$O$1273,2,FALSE)</f>
        <v>0</v>
      </c>
      <c r="H11" s="518">
        <f t="shared" si="4"/>
        <v>0</v>
      </c>
      <c r="I11" s="202"/>
      <c r="J11" s="529" t="s">
        <v>367</v>
      </c>
      <c r="K11" s="518">
        <f>VLOOKUP($J11,Players!$N$3:$O$1273,2,FALSE)</f>
        <v>0</v>
      </c>
      <c r="L11" s="518">
        <f t="shared" si="5"/>
        <v>0</v>
      </c>
      <c r="M11" s="202"/>
      <c r="N11" s="247" t="s">
        <v>913</v>
      </c>
      <c r="O11" s="518">
        <f>VLOOKUP($N11,Players!$N$3:$O$1273,2,FALSE)</f>
        <v>0</v>
      </c>
      <c r="P11" s="518">
        <f t="shared" si="6"/>
        <v>0</v>
      </c>
      <c r="Q11" s="202"/>
      <c r="R11" s="248" t="s">
        <v>514</v>
      </c>
      <c r="S11" s="518">
        <f>VLOOKUP($R11,Players!$N$3:$O$1273,2,FALSE)</f>
        <v>0</v>
      </c>
      <c r="T11" s="518">
        <f t="shared" si="7"/>
        <v>0</v>
      </c>
      <c r="U11" s="202"/>
      <c r="V11" s="247" t="s">
        <v>1344</v>
      </c>
      <c r="W11" s="518">
        <f>VLOOKUP($V11,Players!$N$3:$O$1273,2,FALSE)</f>
        <v>0</v>
      </c>
      <c r="X11" s="518">
        <f t="shared" si="8"/>
        <v>0</v>
      </c>
      <c r="Y11" s="202"/>
      <c r="Z11" s="522"/>
      <c r="AA11" s="518"/>
      <c r="AB11" s="518"/>
      <c r="AC11" s="518"/>
      <c r="AD11" s="202"/>
      <c r="AE11" s="245" t="s">
        <v>2192</v>
      </c>
      <c r="AF11" s="518">
        <f>VLOOKUP($AE11,Players!$AV$3:$AW$1447,2,FALSE)</f>
        <v>0</v>
      </c>
      <c r="AG11" s="518"/>
      <c r="AH11" s="518">
        <f t="shared" si="10"/>
        <v>0</v>
      </c>
      <c r="AI11" s="202"/>
      <c r="AJ11" s="247" t="s">
        <v>454</v>
      </c>
      <c r="AK11" s="72">
        <f>VLOOKUP($AJ11,Players!$AV$3:$AW$1447,2,FALSE)</f>
        <v>0</v>
      </c>
      <c r="AL11" s="72">
        <f t="shared" si="0"/>
        <v>0</v>
      </c>
      <c r="AN11" s="193" t="s">
        <v>116</v>
      </c>
      <c r="AO11" s="194" t="s">
        <v>1270</v>
      </c>
      <c r="AP11" s="72">
        <f>IF(ISERROR(VLOOKUP($AO11,Players!$N$3:$O$1456,2,FALSE)),(VLOOKUP($AO11,Players!$AV$3:$AW$1447,2,FALSE)),(VLOOKUP($AO11,Players!$N$3:$O$1456,2,FALSE)))</f>
        <v>0</v>
      </c>
      <c r="AQ11" s="72">
        <f t="shared" si="11"/>
        <v>0</v>
      </c>
      <c r="AS11" s="182" t="s">
        <v>116</v>
      </c>
      <c r="AT11" s="183" t="s">
        <v>1270</v>
      </c>
      <c r="AU11" s="72">
        <f>VLOOKUP($AT11,Players!$N$3:$O$1456,2,FALSE)</f>
        <v>0</v>
      </c>
      <c r="AV11" s="72">
        <f t="shared" si="12"/>
        <v>0</v>
      </c>
      <c r="AX11" s="176" t="s">
        <v>741</v>
      </c>
      <c r="AY11" s="173" t="s">
        <v>3395</v>
      </c>
      <c r="AZ11" s="72">
        <f>VLOOKUP($AY11,Players!$AV$3:$AW$1447,2,FALSE)</f>
        <v>0</v>
      </c>
      <c r="BA11" s="72">
        <f t="shared" si="2"/>
        <v>0</v>
      </c>
      <c r="BC11" s="182" t="s">
        <v>110</v>
      </c>
      <c r="BD11" s="183" t="s">
        <v>745</v>
      </c>
      <c r="BE11" s="72">
        <f>VLOOKUP($BD11,Players!$N$3:$O$1456,2,FALSE)</f>
        <v>0</v>
      </c>
      <c r="BF11" s="72">
        <f t="shared" si="15"/>
        <v>0</v>
      </c>
      <c r="BG11" s="72"/>
      <c r="BH11" s="176" t="s">
        <v>741</v>
      </c>
      <c r="BI11" s="173" t="s">
        <v>3395</v>
      </c>
      <c r="BJ11" s="72">
        <f>VLOOKUP($BI11,Players!$AV$3:$AW$1447,2,FALSE)</f>
        <v>0</v>
      </c>
      <c r="BK11" s="72">
        <f t="shared" si="16"/>
        <v>0</v>
      </c>
      <c r="BN11" s="202"/>
    </row>
    <row r="12" spans="1:68" x14ac:dyDescent="0.2">
      <c r="A12" s="242">
        <v>11</v>
      </c>
      <c r="B12" s="245" t="s">
        <v>257</v>
      </c>
      <c r="C12" s="518">
        <f>VLOOKUP($B12,Players!$N$3:$O$1273,2,FALSE)</f>
        <v>0</v>
      </c>
      <c r="D12" s="518">
        <f t="shared" si="3"/>
        <v>0</v>
      </c>
      <c r="E12" s="202"/>
      <c r="F12" s="245" t="s">
        <v>2594</v>
      </c>
      <c r="G12" s="518">
        <f>VLOOKUP($F12,Players!$N$3:$O$1273,2,FALSE)</f>
        <v>0</v>
      </c>
      <c r="H12" s="518">
        <f t="shared" si="4"/>
        <v>0</v>
      </c>
      <c r="I12" s="202"/>
      <c r="J12" s="250" t="s">
        <v>1253</v>
      </c>
      <c r="K12" s="518">
        <f>VLOOKUP($J12,Players!$N$3:$O$1273,2,FALSE)</f>
        <v>0</v>
      </c>
      <c r="L12" s="518">
        <f t="shared" si="5"/>
        <v>0</v>
      </c>
      <c r="M12" s="202"/>
      <c r="N12" s="248" t="s">
        <v>3427</v>
      </c>
      <c r="O12" s="518">
        <f>VLOOKUP($N12,Players!$N$3:$O$1273,2,FALSE)</f>
        <v>0</v>
      </c>
      <c r="P12" s="518">
        <f t="shared" si="6"/>
        <v>0</v>
      </c>
      <c r="Q12" s="202"/>
      <c r="R12" s="244" t="s">
        <v>433</v>
      </c>
      <c r="S12" s="518">
        <f>VLOOKUP($R12,Players!$N$3:$O$1273,2,FALSE)</f>
        <v>0</v>
      </c>
      <c r="T12" s="518">
        <f t="shared" si="7"/>
        <v>0</v>
      </c>
      <c r="U12" s="202"/>
      <c r="V12" s="247" t="s">
        <v>1424</v>
      </c>
      <c r="W12" s="518">
        <f>VLOOKUP($V12,Players!$N$3:$O$1273,2,FALSE)</f>
        <v>0</v>
      </c>
      <c r="X12" s="518">
        <f t="shared" si="8"/>
        <v>0</v>
      </c>
      <c r="Y12" s="202"/>
      <c r="Z12" s="522"/>
      <c r="AA12" s="518"/>
      <c r="AB12" s="518"/>
      <c r="AC12" s="518"/>
      <c r="AD12" s="202"/>
      <c r="AE12" s="245" t="s">
        <v>238</v>
      </c>
      <c r="AF12" s="518">
        <f>VLOOKUP($AE12,Players!$AV$3:$AW$1447,2,FALSE)</f>
        <v>0</v>
      </c>
      <c r="AG12" s="518"/>
      <c r="AH12" s="518">
        <f t="shared" si="10"/>
        <v>0</v>
      </c>
      <c r="AI12" s="202"/>
      <c r="AJ12" s="247" t="s">
        <v>1276</v>
      </c>
      <c r="AK12" s="72">
        <f>VLOOKUP($AJ12,Players!$AV$3:$AW$1447,2,FALSE)</f>
        <v>0</v>
      </c>
      <c r="AL12" s="72">
        <f t="shared" si="0"/>
        <v>0</v>
      </c>
      <c r="AN12" s="193" t="s">
        <v>110</v>
      </c>
      <c r="AO12" s="194" t="s">
        <v>3377</v>
      </c>
      <c r="AP12" s="72">
        <f>IF(ISERROR(VLOOKUP($AO12,Players!$N$3:$O$1456,2,FALSE)),(VLOOKUP($AO12,Players!$AV$3:$AW$1447,2,FALSE)),(VLOOKUP($AO12,Players!$N$3:$O$1456,2,FALSE)))</f>
        <v>0</v>
      </c>
      <c r="AQ12" s="72">
        <f t="shared" si="11"/>
        <v>0</v>
      </c>
      <c r="AS12" s="182" t="s">
        <v>110</v>
      </c>
      <c r="AT12" s="183" t="s">
        <v>3377</v>
      </c>
      <c r="AU12" s="72">
        <f>VLOOKUP($AT12,Players!$N$3:$O$1456,2,FALSE)</f>
        <v>0</v>
      </c>
      <c r="AV12" s="72">
        <f t="shared" si="12"/>
        <v>0</v>
      </c>
      <c r="AX12" s="176" t="s">
        <v>739</v>
      </c>
      <c r="AY12" s="173" t="s">
        <v>3398</v>
      </c>
      <c r="AZ12" s="72">
        <f>VLOOKUP($AY12,Players!$AV$3:$AW$1447,2,FALSE)</f>
        <v>0</v>
      </c>
      <c r="BA12" s="72">
        <f t="shared" si="2"/>
        <v>0</v>
      </c>
      <c r="BC12" s="182" t="s">
        <v>112</v>
      </c>
      <c r="BD12" s="183" t="s">
        <v>2225</v>
      </c>
      <c r="BE12" s="72">
        <f>VLOOKUP($BD12,Players!$N$3:$O$1456,2,FALSE)</f>
        <v>0</v>
      </c>
      <c r="BF12" s="72">
        <f t="shared" si="15"/>
        <v>0</v>
      </c>
      <c r="BG12" s="72"/>
      <c r="BH12" s="176" t="s">
        <v>739</v>
      </c>
      <c r="BI12" s="173" t="s">
        <v>3398</v>
      </c>
      <c r="BJ12" s="72">
        <f>VLOOKUP($BI12,Players!$AV$3:$AW$1447,2,FALSE)</f>
        <v>0</v>
      </c>
      <c r="BK12" s="72">
        <f t="shared" si="16"/>
        <v>0</v>
      </c>
    </row>
    <row r="13" spans="1:68" x14ac:dyDescent="0.2">
      <c r="A13" s="242">
        <v>12</v>
      </c>
      <c r="B13" s="246" t="s">
        <v>318</v>
      </c>
      <c r="C13" s="518">
        <f>VLOOKUP($B13,Players!$N$3:$O$1273,2,FALSE)</f>
        <v>0</v>
      </c>
      <c r="D13" s="518">
        <f t="shared" si="3"/>
        <v>0</v>
      </c>
      <c r="E13" s="202"/>
      <c r="F13" s="245" t="s">
        <v>3427</v>
      </c>
      <c r="G13" s="518">
        <f>VLOOKUP($F13,Players!$N$3:$O$1273,2,FALSE)</f>
        <v>0</v>
      </c>
      <c r="H13" s="518">
        <f t="shared" si="4"/>
        <v>0</v>
      </c>
      <c r="I13" s="202"/>
      <c r="J13" s="251" t="s">
        <v>901</v>
      </c>
      <c r="K13" s="518">
        <f>VLOOKUP($J13,Players!$N$3:$O$1273,2,FALSE)</f>
        <v>0</v>
      </c>
      <c r="L13" s="518">
        <f t="shared" si="5"/>
        <v>0</v>
      </c>
      <c r="M13" s="202"/>
      <c r="N13" s="245" t="s">
        <v>2202</v>
      </c>
      <c r="O13" s="518">
        <f>VLOOKUP($N13,Players!$N$3:$O$1273,2,FALSE)</f>
        <v>0</v>
      </c>
      <c r="P13" s="518">
        <f t="shared" si="6"/>
        <v>0</v>
      </c>
      <c r="Q13" s="202"/>
      <c r="R13" s="246" t="s">
        <v>434</v>
      </c>
      <c r="S13" s="518">
        <f>VLOOKUP($R13,Players!$N$3:$O$1273,2,FALSE)</f>
        <v>0</v>
      </c>
      <c r="T13" s="518">
        <f t="shared" si="7"/>
        <v>0</v>
      </c>
      <c r="U13" s="202"/>
      <c r="V13" s="247" t="s">
        <v>364</v>
      </c>
      <c r="W13" s="518">
        <f>VLOOKUP($V13,Players!$N$3:$O$1273,2,FALSE)</f>
        <v>0</v>
      </c>
      <c r="X13" s="518">
        <f t="shared" si="8"/>
        <v>0</v>
      </c>
      <c r="Y13" s="202"/>
      <c r="Z13" s="522"/>
      <c r="AA13" s="518"/>
      <c r="AB13" s="518"/>
      <c r="AC13" s="518"/>
      <c r="AD13" s="202"/>
      <c r="AE13" s="246" t="s">
        <v>332</v>
      </c>
      <c r="AF13" s="518">
        <f>VLOOKUP($AE13,Players!$AV$3:$AW$1447,2,FALSE)</f>
        <v>0</v>
      </c>
      <c r="AG13" s="518"/>
      <c r="AH13" s="518">
        <f t="shared" si="10"/>
        <v>0</v>
      </c>
      <c r="AI13" s="202"/>
      <c r="AJ13" s="247" t="s">
        <v>395</v>
      </c>
      <c r="AK13" s="72">
        <f>VLOOKUP($AJ13,Players!$AV$3:$AW$1447,2,FALSE)</f>
        <v>0</v>
      </c>
      <c r="AL13" s="72">
        <f t="shared" si="0"/>
        <v>0</v>
      </c>
      <c r="AN13" s="193" t="s">
        <v>110</v>
      </c>
      <c r="AO13" s="195" t="s">
        <v>745</v>
      </c>
      <c r="AP13" s="72">
        <f>IF(ISERROR(VLOOKUP($AO13,Players!$N$3:$O$1456,2,FALSE)),(VLOOKUP($AO13,Players!$AV$3:$AW$1447,2,FALSE)),(VLOOKUP($AO13,Players!$N$3:$O$1456,2,FALSE)))</f>
        <v>0</v>
      </c>
      <c r="AQ13" s="72">
        <f t="shared" si="11"/>
        <v>0</v>
      </c>
      <c r="AS13" s="182" t="s">
        <v>110</v>
      </c>
      <c r="AT13" s="184" t="s">
        <v>745</v>
      </c>
      <c r="AU13" s="72">
        <f>VLOOKUP($AT13,Players!$N$3:$O$1456,2,FALSE)</f>
        <v>0</v>
      </c>
      <c r="AV13" s="72">
        <f t="shared" si="12"/>
        <v>0</v>
      </c>
      <c r="AX13" s="176" t="s">
        <v>741</v>
      </c>
      <c r="AY13" s="173" t="s">
        <v>794</v>
      </c>
      <c r="AZ13" s="72">
        <f>VLOOKUP($AY13,Players!$AV$3:$AW$1447,2,FALSE)</f>
        <v>0</v>
      </c>
      <c r="BA13" s="72">
        <f t="shared" si="2"/>
        <v>0</v>
      </c>
      <c r="BC13" s="182" t="s">
        <v>110</v>
      </c>
      <c r="BD13" s="184" t="s">
        <v>3380</v>
      </c>
      <c r="BE13" s="72">
        <f>VLOOKUP($BD13,Players!$N$3:$O$1456,2,FALSE)</f>
        <v>0</v>
      </c>
      <c r="BF13" s="72">
        <f t="shared" si="15"/>
        <v>0</v>
      </c>
      <c r="BG13" s="72"/>
      <c r="BH13" s="176" t="s">
        <v>741</v>
      </c>
      <c r="BI13" s="173" t="s">
        <v>794</v>
      </c>
      <c r="BJ13" s="72">
        <f>VLOOKUP($BI13,Players!$AV$3:$AW$1447,2,FALSE)</f>
        <v>0</v>
      </c>
      <c r="BK13" s="72">
        <f t="shared" si="16"/>
        <v>0</v>
      </c>
    </row>
    <row r="14" spans="1:68" x14ac:dyDescent="0.2">
      <c r="A14" s="242">
        <v>13</v>
      </c>
      <c r="B14" s="556" t="s">
        <v>2234</v>
      </c>
      <c r="C14" s="518">
        <f>VLOOKUP($B14,Players!$N$3:$O$1273,2,FALSE)</f>
        <v>0</v>
      </c>
      <c r="D14" s="518">
        <f t="shared" si="3"/>
        <v>0</v>
      </c>
      <c r="E14" s="202"/>
      <c r="F14" s="245" t="s">
        <v>773</v>
      </c>
      <c r="G14" s="518">
        <f>VLOOKUP($F14,Players!$N$3:$O$1273,2,FALSE)</f>
        <v>0</v>
      </c>
      <c r="H14" s="518">
        <f t="shared" si="4"/>
        <v>0</v>
      </c>
      <c r="I14" s="202"/>
      <c r="J14" s="598" t="s">
        <v>151</v>
      </c>
      <c r="K14" s="518">
        <f>VLOOKUP($J14,Players!$N$3:$O$1273,2,FALSE)</f>
        <v>0</v>
      </c>
      <c r="L14" s="518">
        <f t="shared" si="5"/>
        <v>0</v>
      </c>
      <c r="M14" s="202"/>
      <c r="N14" s="245" t="s">
        <v>795</v>
      </c>
      <c r="O14" s="518">
        <f>VLOOKUP($N14,Players!$N$3:$O$1273,2,FALSE)</f>
        <v>0</v>
      </c>
      <c r="P14" s="518">
        <f t="shared" si="6"/>
        <v>0</v>
      </c>
      <c r="Q14" s="202"/>
      <c r="R14" s="247" t="s">
        <v>483</v>
      </c>
      <c r="S14" s="518">
        <f>VLOOKUP($R14,Players!$N$3:$O$1273,2,FALSE)</f>
        <v>0</v>
      </c>
      <c r="T14" s="518">
        <f t="shared" si="7"/>
        <v>0</v>
      </c>
      <c r="U14" s="202"/>
      <c r="V14" s="247" t="s">
        <v>309</v>
      </c>
      <c r="W14" s="518">
        <f>VLOOKUP($V14,Players!$N$3:$O$1273,2,FALSE)</f>
        <v>0</v>
      </c>
      <c r="X14" s="518">
        <f t="shared" si="8"/>
        <v>0</v>
      </c>
      <c r="Y14" s="202"/>
      <c r="Z14" s="522"/>
      <c r="AA14" s="518"/>
      <c r="AB14" s="518"/>
      <c r="AC14" s="518"/>
      <c r="AD14" s="202"/>
      <c r="AE14" s="247" t="s">
        <v>2203</v>
      </c>
      <c r="AF14" s="518">
        <f>VLOOKUP($AE14,Players!$AV$3:$AW$1447,2,FALSE)</f>
        <v>0</v>
      </c>
      <c r="AG14" s="518"/>
      <c r="AH14" s="518">
        <f t="shared" si="10"/>
        <v>0</v>
      </c>
      <c r="AI14" s="202"/>
      <c r="AJ14" s="247" t="s">
        <v>425</v>
      </c>
      <c r="AK14" s="72">
        <f>VLOOKUP($AJ14,Players!$AV$3:$AW$1447,2,FALSE)</f>
        <v>0</v>
      </c>
      <c r="AL14" s="72">
        <f t="shared" si="0"/>
        <v>0</v>
      </c>
      <c r="AN14" s="193" t="s">
        <v>112</v>
      </c>
      <c r="AO14" s="195" t="s">
        <v>2225</v>
      </c>
      <c r="AP14" s="72">
        <f>IF(ISERROR(VLOOKUP($AO14,Players!$N$3:$O$1456,2,FALSE)),(VLOOKUP($AO14,Players!$AV$3:$AW$1447,2,FALSE)),(VLOOKUP($AO14,Players!$N$3:$O$1456,2,FALSE)))</f>
        <v>0</v>
      </c>
      <c r="AQ14" s="72">
        <f t="shared" si="11"/>
        <v>0</v>
      </c>
      <c r="AS14" s="182" t="s">
        <v>112</v>
      </c>
      <c r="AT14" s="184" t="s">
        <v>2225</v>
      </c>
      <c r="AU14" s="72">
        <f>VLOOKUP($AT14,Players!$N$3:$O$1456,2,FALSE)</f>
        <v>0</v>
      </c>
      <c r="AV14" s="72">
        <f t="shared" si="12"/>
        <v>0</v>
      </c>
      <c r="AX14" s="176" t="s">
        <v>739</v>
      </c>
      <c r="AY14" s="173" t="s">
        <v>2196</v>
      </c>
      <c r="AZ14" s="72">
        <f>VLOOKUP($AY14,Players!$AV$3:$AW$1447,2,FALSE)</f>
        <v>0</v>
      </c>
      <c r="BA14" s="72">
        <f t="shared" si="2"/>
        <v>0</v>
      </c>
      <c r="BC14" s="182" t="s">
        <v>118</v>
      </c>
      <c r="BD14" s="184" t="s">
        <v>2222</v>
      </c>
      <c r="BE14" s="72">
        <f>VLOOKUP($BD14,Players!$N$3:$O$1456,2,FALSE)</f>
        <v>0</v>
      </c>
      <c r="BF14" s="72">
        <f t="shared" si="15"/>
        <v>0</v>
      </c>
      <c r="BG14" s="72"/>
      <c r="BH14" s="176" t="s">
        <v>739</v>
      </c>
      <c r="BI14" s="173" t="s">
        <v>2481</v>
      </c>
      <c r="BJ14" s="72">
        <f>VLOOKUP($BI14,Players!$AV$3:$AW$1447,2,FALSE)</f>
        <v>0</v>
      </c>
      <c r="BK14" s="72">
        <f t="shared" si="16"/>
        <v>0</v>
      </c>
    </row>
    <row r="15" spans="1:68" x14ac:dyDescent="0.2">
      <c r="A15" s="242">
        <v>14</v>
      </c>
      <c r="B15" s="247" t="s">
        <v>1319</v>
      </c>
      <c r="C15" s="518">
        <f>VLOOKUP($B15,Players!$N$3:$O$1273,2,FALSE)</f>
        <v>0</v>
      </c>
      <c r="D15" s="518">
        <f t="shared" si="3"/>
        <v>0</v>
      </c>
      <c r="E15" s="202"/>
      <c r="F15" s="246" t="s">
        <v>901</v>
      </c>
      <c r="G15" s="518">
        <f>VLOOKUP($F15,Players!$N$3:$O$1273,2,FALSE)</f>
        <v>0</v>
      </c>
      <c r="H15" s="518">
        <f t="shared" si="4"/>
        <v>0</v>
      </c>
      <c r="I15" s="202"/>
      <c r="J15" s="524" t="s">
        <v>287</v>
      </c>
      <c r="K15" s="518">
        <f>VLOOKUP($J15,Players!$N$3:$O$1273,2,FALSE)</f>
        <v>0</v>
      </c>
      <c r="L15" s="518">
        <f t="shared" si="5"/>
        <v>0</v>
      </c>
      <c r="M15" s="202"/>
      <c r="N15" s="245" t="s">
        <v>509</v>
      </c>
      <c r="O15" s="518">
        <f>VLOOKUP($N15,Players!$N$3:$O$1273,2,FALSE)</f>
        <v>0</v>
      </c>
      <c r="P15" s="518">
        <f t="shared" si="6"/>
        <v>0</v>
      </c>
      <c r="Q15" s="202"/>
      <c r="R15" s="247" t="s">
        <v>484</v>
      </c>
      <c r="S15" s="518">
        <f>VLOOKUP($R15,Players!$N$3:$O$1273,2,FALSE)</f>
        <v>0</v>
      </c>
      <c r="T15" s="518">
        <f t="shared" si="7"/>
        <v>0</v>
      </c>
      <c r="U15" s="202"/>
      <c r="V15" s="248" t="s">
        <v>769</v>
      </c>
      <c r="W15" s="518">
        <f>VLOOKUP($V15,Players!$N$3:$O$1273,2,FALSE)</f>
        <v>0</v>
      </c>
      <c r="X15" s="518">
        <f t="shared" si="8"/>
        <v>0</v>
      </c>
      <c r="Y15" s="202"/>
      <c r="Z15" s="522"/>
      <c r="AA15" s="518"/>
      <c r="AB15" s="518"/>
      <c r="AC15" s="518"/>
      <c r="AD15" s="202"/>
      <c r="AE15" s="247" t="s">
        <v>176</v>
      </c>
      <c r="AF15" s="518">
        <f>VLOOKUP($AE15,Players!$AV$3:$AW$1447,2,FALSE)</f>
        <v>0</v>
      </c>
      <c r="AG15" s="518"/>
      <c r="AH15" s="518">
        <f t="shared" si="10"/>
        <v>0</v>
      </c>
      <c r="AI15" s="202"/>
      <c r="AJ15" s="247" t="s">
        <v>405</v>
      </c>
      <c r="AK15" s="72">
        <f>VLOOKUP($AJ15,Players!$AV$3:$AW$1447,2,FALSE)</f>
        <v>0</v>
      </c>
      <c r="AL15" s="72">
        <f t="shared" si="0"/>
        <v>0</v>
      </c>
      <c r="AN15" s="193" t="s">
        <v>114</v>
      </c>
      <c r="AO15" s="194" t="s">
        <v>3378</v>
      </c>
      <c r="AP15" s="72">
        <f>IF(ISERROR(VLOOKUP($AO15,Players!$N$3:$O$1456,2,FALSE)),(VLOOKUP($AO15,Players!$AV$3:$AW$1447,2,FALSE)),(VLOOKUP($AO15,Players!$N$3:$O$1456,2,FALSE)))</f>
        <v>0</v>
      </c>
      <c r="AQ15" s="72">
        <f t="shared" si="11"/>
        <v>0</v>
      </c>
      <c r="AS15" s="182" t="s">
        <v>114</v>
      </c>
      <c r="AT15" s="183" t="s">
        <v>3378</v>
      </c>
      <c r="AU15" s="72">
        <f>VLOOKUP($AT15,Players!$N$3:$O$1456,2,FALSE)</f>
        <v>0</v>
      </c>
      <c r="AV15" s="72">
        <f t="shared" si="12"/>
        <v>0</v>
      </c>
      <c r="AX15" s="176" t="s">
        <v>739</v>
      </c>
      <c r="AY15" s="173" t="s">
        <v>2481</v>
      </c>
      <c r="AZ15" s="72">
        <f>VLOOKUP($AY15,Players!$AV$3:$AW$1447,2,FALSE)</f>
        <v>0</v>
      </c>
      <c r="BA15" s="72">
        <f t="shared" si="2"/>
        <v>0</v>
      </c>
      <c r="BC15" s="182" t="s">
        <v>97</v>
      </c>
      <c r="BD15" s="183" t="s">
        <v>1319</v>
      </c>
      <c r="BE15" s="72">
        <f>VLOOKUP($BD15,Players!$N$3:$O$1456,2,FALSE)</f>
        <v>0</v>
      </c>
      <c r="BF15" s="72">
        <f t="shared" si="15"/>
        <v>0</v>
      </c>
      <c r="BG15" s="72"/>
      <c r="BH15" s="176" t="s">
        <v>741</v>
      </c>
      <c r="BI15" s="173" t="s">
        <v>1375</v>
      </c>
      <c r="BJ15" s="72">
        <f>VLOOKUP($BI15,Players!$AV$3:$AW$1447,2,FALSE)</f>
        <v>0</v>
      </c>
      <c r="BK15" s="72">
        <f t="shared" si="16"/>
        <v>0</v>
      </c>
    </row>
    <row r="16" spans="1:68" x14ac:dyDescent="0.2">
      <c r="A16" s="242">
        <v>15</v>
      </c>
      <c r="B16" s="247" t="s">
        <v>328</v>
      </c>
      <c r="C16" s="518">
        <f>VLOOKUP($B16,Players!$N$3:$O$1273,2,FALSE)</f>
        <v>0</v>
      </c>
      <c r="D16" s="518">
        <f t="shared" si="3"/>
        <v>0</v>
      </c>
      <c r="E16" s="202"/>
      <c r="F16" s="556" t="s">
        <v>151</v>
      </c>
      <c r="G16" s="518">
        <f>VLOOKUP($F16,Players!$N$3:$O$1273,2,FALSE)</f>
        <v>0</v>
      </c>
      <c r="H16" s="518">
        <f t="shared" si="4"/>
        <v>0</v>
      </c>
      <c r="I16" s="202"/>
      <c r="J16" s="524" t="s">
        <v>224</v>
      </c>
      <c r="K16" s="518">
        <f>VLOOKUP($J16,Players!$N$3:$O$1273,2,FALSE)</f>
        <v>0</v>
      </c>
      <c r="L16" s="518">
        <f t="shared" si="5"/>
        <v>0</v>
      </c>
      <c r="M16" s="202"/>
      <c r="N16" s="245" t="s">
        <v>901</v>
      </c>
      <c r="O16" s="518">
        <f>VLOOKUP($N16,Players!$N$3:$O$1273,2,FALSE)</f>
        <v>0</v>
      </c>
      <c r="P16" s="518">
        <f t="shared" si="6"/>
        <v>0</v>
      </c>
      <c r="Q16" s="202"/>
      <c r="R16" s="248" t="s">
        <v>509</v>
      </c>
      <c r="S16" s="518">
        <f>VLOOKUP($R16,Players!$N$3:$O$1273,2,FALSE)</f>
        <v>0</v>
      </c>
      <c r="T16" s="518">
        <f t="shared" si="7"/>
        <v>0</v>
      </c>
      <c r="U16" s="202"/>
      <c r="V16" s="244" t="s">
        <v>351</v>
      </c>
      <c r="W16" s="518">
        <f>VLOOKUP($V16,Players!$N$3:$O$1273,2,FALSE)</f>
        <v>0</v>
      </c>
      <c r="X16" s="518">
        <f t="shared" si="8"/>
        <v>0</v>
      </c>
      <c r="Y16" s="202"/>
      <c r="Z16" s="522"/>
      <c r="AA16" s="518"/>
      <c r="AB16" s="518"/>
      <c r="AC16" s="518"/>
      <c r="AD16" s="202"/>
      <c r="AE16" s="247" t="s">
        <v>975</v>
      </c>
      <c r="AF16" s="518">
        <f>VLOOKUP($AE16,Players!$AV$3:$AW$1447,2,FALSE)</f>
        <v>0</v>
      </c>
      <c r="AG16" s="518"/>
      <c r="AH16" s="518">
        <f t="shared" si="10"/>
        <v>0</v>
      </c>
      <c r="AI16" s="202"/>
      <c r="AJ16" s="247" t="s">
        <v>644</v>
      </c>
      <c r="AK16" s="72">
        <f>VLOOKUP($AJ16,Players!$AV$3:$AW$1447,2,FALSE)</f>
        <v>0</v>
      </c>
      <c r="AL16" s="72">
        <f t="shared" si="0"/>
        <v>0</v>
      </c>
      <c r="AN16" s="193" t="s">
        <v>114</v>
      </c>
      <c r="AO16" s="195" t="s">
        <v>2186</v>
      </c>
      <c r="AP16" s="72">
        <f>IF(ISERROR(VLOOKUP($AO16,Players!$N$3:$O$1456,2,FALSE)),(VLOOKUP($AO16,Players!$AV$3:$AW$1447,2,FALSE)),(VLOOKUP($AO16,Players!$N$3:$O$1456,2,FALSE)))</f>
        <v>0</v>
      </c>
      <c r="AQ16" s="72">
        <f t="shared" si="11"/>
        <v>0</v>
      </c>
      <c r="AS16" s="182" t="s">
        <v>114</v>
      </c>
      <c r="AT16" s="184" t="s">
        <v>2186</v>
      </c>
      <c r="AU16" s="72">
        <f>VLOOKUP($AT16,Players!$N$3:$O$1456,2,FALSE)</f>
        <v>0</v>
      </c>
      <c r="AV16" s="72">
        <f t="shared" si="12"/>
        <v>0</v>
      </c>
      <c r="AX16" s="176" t="s">
        <v>739</v>
      </c>
      <c r="AY16" s="173" t="s">
        <v>881</v>
      </c>
      <c r="AZ16" s="72">
        <f>VLOOKUP($AY16,Players!$AV$3:$AW$1447,2,FALSE)</f>
        <v>0</v>
      </c>
      <c r="BA16" s="72">
        <f t="shared" si="2"/>
        <v>0</v>
      </c>
      <c r="BC16" s="182" t="s">
        <v>116</v>
      </c>
      <c r="BD16" s="184" t="s">
        <v>875</v>
      </c>
      <c r="BE16" s="72">
        <f>VLOOKUP($BD16,Players!$N$3:$O$1456,2,FALSE)</f>
        <v>0</v>
      </c>
      <c r="BF16" s="72">
        <f t="shared" si="15"/>
        <v>0</v>
      </c>
      <c r="BG16" s="72"/>
      <c r="BH16" s="176" t="s">
        <v>739</v>
      </c>
      <c r="BI16" s="173" t="s">
        <v>1291</v>
      </c>
      <c r="BJ16" s="72">
        <f>VLOOKUP($BI16,Players!$AV$3:$AW$1447,2,FALSE)</f>
        <v>0</v>
      </c>
      <c r="BK16" s="72">
        <f t="shared" si="16"/>
        <v>0</v>
      </c>
    </row>
    <row r="17" spans="1:63" x14ac:dyDescent="0.2">
      <c r="A17" s="242">
        <v>16</v>
      </c>
      <c r="B17" s="248" t="s">
        <v>908</v>
      </c>
      <c r="C17" s="518">
        <f>VLOOKUP($B17,Players!$N$3:$O$1273,2,FALSE)</f>
        <v>0</v>
      </c>
      <c r="D17" s="518">
        <f t="shared" si="3"/>
        <v>0</v>
      </c>
      <c r="E17" s="202"/>
      <c r="F17" s="247" t="s">
        <v>224</v>
      </c>
      <c r="G17" s="518">
        <f>VLOOKUP($F17,Players!$N$3:$O$1273,2,FALSE)</f>
        <v>0</v>
      </c>
      <c r="H17" s="518">
        <f t="shared" si="4"/>
        <v>0</v>
      </c>
      <c r="I17" s="202"/>
      <c r="J17" s="529" t="s">
        <v>361</v>
      </c>
      <c r="K17" s="518">
        <f>VLOOKUP($J17,Players!$N$3:$O$1273,2,FALSE)</f>
        <v>0</v>
      </c>
      <c r="L17" s="518">
        <f t="shared" si="5"/>
        <v>0</v>
      </c>
      <c r="M17" s="202"/>
      <c r="N17" s="245" t="s">
        <v>1331</v>
      </c>
      <c r="O17" s="518">
        <f>VLOOKUP($N17,Players!$N$3:$O$1273,2,FALSE)</f>
        <v>0</v>
      </c>
      <c r="P17" s="518">
        <f t="shared" si="6"/>
        <v>0</v>
      </c>
      <c r="Q17" s="202"/>
      <c r="R17" s="244" t="s">
        <v>1253</v>
      </c>
      <c r="S17" s="518">
        <f>VLOOKUP($R17,Players!$N$3:$O$1273,2,FALSE)</f>
        <v>0</v>
      </c>
      <c r="T17" s="518">
        <f t="shared" si="7"/>
        <v>0</v>
      </c>
      <c r="U17" s="202"/>
      <c r="V17" s="246" t="s">
        <v>186</v>
      </c>
      <c r="W17" s="518">
        <f>VLOOKUP($V17,Players!$N$3:$O$1273,2,FALSE)</f>
        <v>0</v>
      </c>
      <c r="X17" s="518">
        <f t="shared" si="8"/>
        <v>0</v>
      </c>
      <c r="Y17" s="202"/>
      <c r="Z17" s="522"/>
      <c r="AA17" s="518"/>
      <c r="AB17" s="518"/>
      <c r="AC17" s="518"/>
      <c r="AD17" s="202"/>
      <c r="AE17" s="247" t="s">
        <v>373</v>
      </c>
      <c r="AF17" s="518">
        <f>VLOOKUP($AE17,Players!$AV$3:$AW$1447,2,FALSE)</f>
        <v>0</v>
      </c>
      <c r="AG17" s="518"/>
      <c r="AH17" s="518">
        <f t="shared" si="10"/>
        <v>0</v>
      </c>
      <c r="AI17" s="202"/>
      <c r="AJ17" s="247" t="s">
        <v>1002</v>
      </c>
      <c r="AK17" s="72">
        <f>VLOOKUP($AJ17,Players!$AV$3:$AW$1447,2,FALSE)</f>
        <v>0</v>
      </c>
      <c r="AL17" s="72">
        <f t="shared" si="0"/>
        <v>0</v>
      </c>
      <c r="AN17" s="196" t="s">
        <v>114</v>
      </c>
      <c r="AO17" s="197" t="s">
        <v>3379</v>
      </c>
      <c r="AP17" s="72">
        <f>IF(ISERROR(VLOOKUP($AO17,Players!$N$3:$O$1456,2,FALSE)),(VLOOKUP($AO17,Players!$AV$3:$AW$1447,2,FALSE)),(VLOOKUP($AO17,Players!$N$3:$O$1456,2,FALSE)))</f>
        <v>0</v>
      </c>
      <c r="AQ17" s="72">
        <f t="shared" si="11"/>
        <v>0</v>
      </c>
      <c r="AS17" s="185" t="s">
        <v>114</v>
      </c>
      <c r="AT17" s="186" t="s">
        <v>3379</v>
      </c>
      <c r="AU17" s="72">
        <f>VLOOKUP($AT17,Players!$N$3:$O$1456,2,FALSE)</f>
        <v>0</v>
      </c>
      <c r="AV17" s="72">
        <f t="shared" si="12"/>
        <v>0</v>
      </c>
      <c r="AX17" s="177" t="s">
        <v>739</v>
      </c>
      <c r="AY17" s="173" t="s">
        <v>2219</v>
      </c>
      <c r="AZ17" s="72">
        <f>VLOOKUP($AY17,Players!$AV$3:$AW$1447,2,FALSE)</f>
        <v>0</v>
      </c>
      <c r="BA17" s="72">
        <f t="shared" si="2"/>
        <v>0</v>
      </c>
      <c r="BC17" s="185" t="s">
        <v>114</v>
      </c>
      <c r="BD17" s="186" t="s">
        <v>774</v>
      </c>
      <c r="BE17" s="72">
        <f>VLOOKUP($BD17,Players!$N$3:$O$1456,2,FALSE)</f>
        <v>0</v>
      </c>
      <c r="BF17" s="72">
        <f t="shared" si="15"/>
        <v>0</v>
      </c>
      <c r="BG17" s="72"/>
      <c r="BH17" s="176" t="s">
        <v>739</v>
      </c>
      <c r="BI17" s="173" t="s">
        <v>2213</v>
      </c>
      <c r="BJ17" s="72">
        <f>VLOOKUP($BI17,Players!$AV$3:$AW$1447,2,FALSE)</f>
        <v>0</v>
      </c>
      <c r="BK17" s="72">
        <f t="shared" si="16"/>
        <v>0</v>
      </c>
    </row>
    <row r="18" spans="1:63" x14ac:dyDescent="0.2">
      <c r="A18" s="242">
        <v>17</v>
      </c>
      <c r="B18" s="244" t="s">
        <v>386</v>
      </c>
      <c r="C18" s="518">
        <f>VLOOKUP($B18,Players!$N$3:$O$1273,2,FALSE)</f>
        <v>0</v>
      </c>
      <c r="D18" s="518">
        <f t="shared" si="3"/>
        <v>0</v>
      </c>
      <c r="E18" s="202"/>
      <c r="F18" s="247" t="s">
        <v>184</v>
      </c>
      <c r="G18" s="518">
        <f>VLOOKUP($F18,Players!$N$3:$O$1273,2,FALSE)</f>
        <v>0</v>
      </c>
      <c r="H18" s="518">
        <f t="shared" si="4"/>
        <v>0</v>
      </c>
      <c r="I18" s="202"/>
      <c r="J18" s="250" t="s">
        <v>740</v>
      </c>
      <c r="K18" s="518">
        <f>VLOOKUP($J18,Players!$N$3:$O$1273,2,FALSE)</f>
        <v>0</v>
      </c>
      <c r="L18" s="518">
        <f t="shared" si="5"/>
        <v>0</v>
      </c>
      <c r="M18" s="202"/>
      <c r="N18" s="246" t="s">
        <v>240</v>
      </c>
      <c r="O18" s="518">
        <f>VLOOKUP($N18,Players!$N$3:$O$1273,2,FALSE)</f>
        <v>0</v>
      </c>
      <c r="P18" s="518">
        <f t="shared" si="6"/>
        <v>0</v>
      </c>
      <c r="Q18" s="202"/>
      <c r="R18" s="246" t="s">
        <v>901</v>
      </c>
      <c r="S18" s="518">
        <f>VLOOKUP($R18,Players!$N$3:$O$1273,2,FALSE)</f>
        <v>0</v>
      </c>
      <c r="T18" s="518">
        <f t="shared" si="7"/>
        <v>0</v>
      </c>
      <c r="U18" s="202"/>
      <c r="V18" s="247" t="s">
        <v>279</v>
      </c>
      <c r="W18" s="518">
        <f>VLOOKUP($V18,Players!$N$3:$O$1273,2,FALSE)</f>
        <v>0</v>
      </c>
      <c r="X18" s="518">
        <f t="shared" si="8"/>
        <v>0</v>
      </c>
      <c r="Y18" s="202"/>
      <c r="Z18" s="522"/>
      <c r="AA18" s="518"/>
      <c r="AB18" s="518"/>
      <c r="AC18" s="518"/>
      <c r="AD18" s="202"/>
      <c r="AE18" s="248" t="s">
        <v>983</v>
      </c>
      <c r="AF18" s="518">
        <f>VLOOKUP($AE18,Players!$AV$3:$AW$1447,2,FALSE)</f>
        <v>0</v>
      </c>
      <c r="AG18" s="518"/>
      <c r="AH18" s="518">
        <f t="shared" si="10"/>
        <v>0</v>
      </c>
      <c r="AI18" s="202"/>
      <c r="AJ18" s="247" t="s">
        <v>1461</v>
      </c>
      <c r="AK18" s="72">
        <f>VLOOKUP($AJ18,Players!$AV$3:$AW$1447,2,FALSE)</f>
        <v>0</v>
      </c>
      <c r="AL18" s="72">
        <f t="shared" si="0"/>
        <v>0</v>
      </c>
      <c r="AN18" s="196" t="s">
        <v>114</v>
      </c>
      <c r="AO18" s="197" t="s">
        <v>2198</v>
      </c>
      <c r="AP18" s="72">
        <f>IF(ISERROR(VLOOKUP($AO18,Players!$N$3:$O$1456,2,FALSE)),(VLOOKUP($AO18,Players!$AV$3:$AW$1447,2,FALSE)),(VLOOKUP($AO18,Players!$N$3:$O$1456,2,FALSE)))</f>
        <v>0</v>
      </c>
      <c r="AQ18" s="72">
        <f t="shared" si="11"/>
        <v>0</v>
      </c>
      <c r="AS18" s="185" t="s">
        <v>114</v>
      </c>
      <c r="AT18" s="186" t="s">
        <v>2198</v>
      </c>
      <c r="AU18" s="72">
        <f>VLOOKUP($AT18,Players!$N$3:$O$1456,2,FALSE)</f>
        <v>0</v>
      </c>
      <c r="AV18" s="72">
        <f t="shared" si="12"/>
        <v>0</v>
      </c>
      <c r="AX18" s="177" t="s">
        <v>741</v>
      </c>
      <c r="AY18" s="173" t="s">
        <v>1375</v>
      </c>
      <c r="AZ18" s="72">
        <f>VLOOKUP($AY18,Players!$AV$3:$AW$1447,2,FALSE)</f>
        <v>0</v>
      </c>
      <c r="BA18" s="72">
        <f t="shared" si="2"/>
        <v>0</v>
      </c>
      <c r="BC18" s="185" t="s">
        <v>114</v>
      </c>
      <c r="BD18" s="186" t="s">
        <v>2200</v>
      </c>
      <c r="BE18" s="72">
        <f>VLOOKUP($BD18,Players!$N$3:$O$1456,2,FALSE)</f>
        <v>0</v>
      </c>
      <c r="BF18" s="72">
        <f t="shared" si="15"/>
        <v>0</v>
      </c>
      <c r="BG18" s="72"/>
      <c r="BH18" s="176" t="s">
        <v>739</v>
      </c>
      <c r="BI18" s="173" t="s">
        <v>3405</v>
      </c>
      <c r="BJ18" s="72">
        <f>VLOOKUP($BI18,Players!$AV$3:$AW$1447,2,FALSE)</f>
        <v>0</v>
      </c>
      <c r="BK18" s="72">
        <f t="shared" si="16"/>
        <v>0</v>
      </c>
    </row>
    <row r="19" spans="1:63" x14ac:dyDescent="0.2">
      <c r="A19" s="242">
        <v>18</v>
      </c>
      <c r="B19" s="245" t="s">
        <v>905</v>
      </c>
      <c r="C19" s="518">
        <f>VLOOKUP($B19,Players!$N$3:$O$1273,2,FALSE)</f>
        <v>0</v>
      </c>
      <c r="D19" s="518">
        <f t="shared" si="3"/>
        <v>0</v>
      </c>
      <c r="E19" s="202"/>
      <c r="F19" s="247" t="s">
        <v>157</v>
      </c>
      <c r="G19" s="518">
        <f>VLOOKUP($F19,Players!$N$3:$O$1273,2,FALSE)</f>
        <v>0</v>
      </c>
      <c r="H19" s="518">
        <f t="shared" si="4"/>
        <v>0</v>
      </c>
      <c r="I19" s="202"/>
      <c r="J19" s="252" t="s">
        <v>2236</v>
      </c>
      <c r="K19" s="518">
        <f>VLOOKUP($J19,Players!$N$3:$O$1273,2,FALSE)</f>
        <v>0</v>
      </c>
      <c r="L19" s="518">
        <f t="shared" si="5"/>
        <v>0</v>
      </c>
      <c r="M19" s="202"/>
      <c r="N19" s="556" t="s">
        <v>224</v>
      </c>
      <c r="O19" s="518">
        <f>VLOOKUP($N19,Players!$N$3:$O$1273,2,FALSE)</f>
        <v>0</v>
      </c>
      <c r="P19" s="518">
        <f t="shared" si="6"/>
        <v>0</v>
      </c>
      <c r="Q19" s="202"/>
      <c r="R19" s="247" t="s">
        <v>880</v>
      </c>
      <c r="S19" s="518">
        <f>VLOOKUP($R19,Players!$N$3:$O$1273,2,FALSE)</f>
        <v>0</v>
      </c>
      <c r="T19" s="518">
        <f t="shared" si="7"/>
        <v>0</v>
      </c>
      <c r="U19" s="202"/>
      <c r="V19" s="247" t="s">
        <v>747</v>
      </c>
      <c r="W19" s="518">
        <f>VLOOKUP($V19,Players!$N$3:$O$1273,2,FALSE)</f>
        <v>0</v>
      </c>
      <c r="X19" s="518">
        <f t="shared" si="8"/>
        <v>0</v>
      </c>
      <c r="Y19" s="202"/>
      <c r="Z19" s="522"/>
      <c r="AA19" s="518"/>
      <c r="AB19" s="518"/>
      <c r="AC19" s="518"/>
      <c r="AD19" s="202"/>
      <c r="AE19" s="244" t="s">
        <v>401</v>
      </c>
      <c r="AF19" s="518">
        <f>VLOOKUP($AE19,Players!$AV$3:$AW$1447,2,FALSE)</f>
        <v>0</v>
      </c>
      <c r="AG19" s="518"/>
      <c r="AH19" s="518">
        <f t="shared" si="10"/>
        <v>0</v>
      </c>
      <c r="AI19" s="202"/>
      <c r="AJ19" s="247" t="s">
        <v>571</v>
      </c>
      <c r="AK19" s="72">
        <f>VLOOKUP($AJ19,Players!$AV$3:$AW$1447,2,FALSE)</f>
        <v>0</v>
      </c>
      <c r="AL19" s="72">
        <f t="shared" si="0"/>
        <v>0</v>
      </c>
      <c r="AN19" s="196" t="s">
        <v>739</v>
      </c>
      <c r="AO19" s="197" t="s">
        <v>2191</v>
      </c>
      <c r="AP19" s="72">
        <f>IF(ISERROR(VLOOKUP($AO19,Players!$N$3:$O$1456,2,FALSE)),(VLOOKUP($AO19,Players!$AV$3:$AW$1447,2,FALSE)),(VLOOKUP($AO19,Players!$N$3:$O$1456,2,FALSE)))</f>
        <v>0</v>
      </c>
      <c r="AQ19" s="72">
        <f t="shared" si="11"/>
        <v>0</v>
      </c>
      <c r="AS19" s="185" t="s">
        <v>110</v>
      </c>
      <c r="AT19" s="186" t="s">
        <v>3380</v>
      </c>
      <c r="AU19" s="72">
        <f>VLOOKUP($AT19,Players!$N$3:$O$1456,2,FALSE)</f>
        <v>0</v>
      </c>
      <c r="AV19" s="72">
        <f t="shared" si="12"/>
        <v>0</v>
      </c>
      <c r="AX19" s="177" t="s">
        <v>739</v>
      </c>
      <c r="AY19" s="173" t="s">
        <v>1335</v>
      </c>
      <c r="AZ19" s="72">
        <f>VLOOKUP($AY19,Players!$AV$3:$AW$1447,2,FALSE)</f>
        <v>0</v>
      </c>
      <c r="BA19" s="72">
        <f t="shared" si="2"/>
        <v>0</v>
      </c>
      <c r="BC19" s="185" t="s">
        <v>114</v>
      </c>
      <c r="BD19" s="186" t="s">
        <v>3388</v>
      </c>
      <c r="BE19" s="72">
        <f>VLOOKUP($BD19,Players!$N$3:$O$1456,2,FALSE)</f>
        <v>0</v>
      </c>
      <c r="BF19" s="72">
        <f t="shared" si="15"/>
        <v>0</v>
      </c>
      <c r="BG19" s="72"/>
      <c r="BH19" s="176" t="s">
        <v>741</v>
      </c>
      <c r="BI19" s="173" t="s">
        <v>1384</v>
      </c>
      <c r="BJ19" s="72">
        <f>VLOOKUP($BI19,Players!$AV$3:$AW$1447,2,FALSE)</f>
        <v>0</v>
      </c>
      <c r="BK19" s="72">
        <f t="shared" si="16"/>
        <v>0</v>
      </c>
    </row>
    <row r="20" spans="1:63" x14ac:dyDescent="0.2">
      <c r="A20" s="243">
        <v>19</v>
      </c>
      <c r="B20" s="245" t="s">
        <v>511</v>
      </c>
      <c r="C20" s="518">
        <f>VLOOKUP($B20,Players!$N$3:$O$1273,2,FALSE)</f>
        <v>0</v>
      </c>
      <c r="D20" s="518">
        <f t="shared" si="3"/>
        <v>0</v>
      </c>
      <c r="E20" s="202"/>
      <c r="F20" s="247" t="s">
        <v>299</v>
      </c>
      <c r="G20" s="518">
        <f>VLOOKUP($F20,Players!$N$3:$O$1273,2,FALSE)</f>
        <v>0</v>
      </c>
      <c r="H20" s="518">
        <f t="shared" si="4"/>
        <v>0</v>
      </c>
      <c r="I20" s="202"/>
      <c r="J20" s="245" t="s">
        <v>299</v>
      </c>
      <c r="K20" s="518">
        <f>VLOOKUP($J20,Players!$N$3:$O$1273,2,FALSE)</f>
        <v>0</v>
      </c>
      <c r="L20" s="518">
        <f t="shared" si="5"/>
        <v>0</v>
      </c>
      <c r="M20" s="202"/>
      <c r="N20" s="247" t="s">
        <v>185</v>
      </c>
      <c r="O20" s="518">
        <f>VLOOKUP($N20,Players!$N$3:$O$1273,2,FALSE)</f>
        <v>0</v>
      </c>
      <c r="P20" s="518">
        <f t="shared" si="6"/>
        <v>0</v>
      </c>
      <c r="Q20" s="202"/>
      <c r="R20" s="247" t="s">
        <v>382</v>
      </c>
      <c r="S20" s="518">
        <f>VLOOKUP($R20,Players!$N$3:$O$1273,2,FALSE)</f>
        <v>0</v>
      </c>
      <c r="T20" s="518">
        <f t="shared" si="7"/>
        <v>0</v>
      </c>
      <c r="U20" s="202"/>
      <c r="V20" s="247" t="s">
        <v>308</v>
      </c>
      <c r="W20" s="518">
        <f>VLOOKUP($V20,Players!$N$3:$O$1273,2,FALSE)</f>
        <v>0</v>
      </c>
      <c r="X20" s="518">
        <f t="shared" si="8"/>
        <v>0</v>
      </c>
      <c r="Y20" s="202"/>
      <c r="Z20" s="522"/>
      <c r="AA20" s="518"/>
      <c r="AB20" s="518"/>
      <c r="AC20" s="518"/>
      <c r="AD20" s="202"/>
      <c r="AE20" s="245" t="s">
        <v>445</v>
      </c>
      <c r="AF20" s="518">
        <f>VLOOKUP($AE20,Players!$AV$3:$AW$1447,2,FALSE)</f>
        <v>0</v>
      </c>
      <c r="AG20" s="518"/>
      <c r="AH20" s="518">
        <f t="shared" si="10"/>
        <v>0</v>
      </c>
      <c r="AI20" s="202"/>
      <c r="AJ20" s="247" t="s">
        <v>471</v>
      </c>
      <c r="AK20" s="72">
        <f>VLOOKUP($AJ20,Players!$AV$3:$AW$1447,2,FALSE)</f>
        <v>0</v>
      </c>
      <c r="AL20" s="72">
        <f t="shared" si="0"/>
        <v>0</v>
      </c>
      <c r="AN20" s="196" t="s">
        <v>739</v>
      </c>
      <c r="AO20" s="197" t="s">
        <v>782</v>
      </c>
      <c r="AP20" s="72">
        <f>IF(ISERROR(VLOOKUP($AO20,Players!$N$3:$O$1456,2,FALSE)),(VLOOKUP($AO20,Players!$AV$3:$AW$1447,2,FALSE)),(VLOOKUP($AO20,Players!$N$3:$O$1456,2,FALSE)))</f>
        <v>0</v>
      </c>
      <c r="AQ20" s="72">
        <f t="shared" si="11"/>
        <v>0</v>
      </c>
      <c r="AS20" s="185" t="s">
        <v>118</v>
      </c>
      <c r="AT20" s="186" t="s">
        <v>2222</v>
      </c>
      <c r="AU20" s="72">
        <f>VLOOKUP($AT20,Players!$N$3:$O$1456,2,FALSE)</f>
        <v>0</v>
      </c>
      <c r="AV20" s="72">
        <f t="shared" si="12"/>
        <v>0</v>
      </c>
      <c r="AX20" s="177" t="s">
        <v>739</v>
      </c>
      <c r="AY20" s="173" t="s">
        <v>1291</v>
      </c>
      <c r="AZ20" s="72">
        <f>VLOOKUP($AY20,Players!$AV$3:$AW$1447,2,FALSE)</f>
        <v>0</v>
      </c>
      <c r="BA20" s="72">
        <f t="shared" si="2"/>
        <v>0</v>
      </c>
      <c r="BC20" s="185" t="s">
        <v>118</v>
      </c>
      <c r="BD20" s="186" t="s">
        <v>3399</v>
      </c>
      <c r="BE20" s="72">
        <f>VLOOKUP($BD20,Players!$N$3:$O$1456,2,FALSE)</f>
        <v>0</v>
      </c>
      <c r="BF20" s="72">
        <f t="shared" si="15"/>
        <v>0</v>
      </c>
      <c r="BG20" s="72"/>
      <c r="BH20" s="176" t="s">
        <v>739</v>
      </c>
      <c r="BI20" s="173" t="s">
        <v>3407</v>
      </c>
      <c r="BJ20" s="72">
        <f>VLOOKUP($BI20,Players!$AV$3:$AW$1447,2,FALSE)</f>
        <v>0</v>
      </c>
      <c r="BK20" s="72">
        <f t="shared" si="16"/>
        <v>0</v>
      </c>
    </row>
    <row r="21" spans="1:63" x14ac:dyDescent="0.2">
      <c r="A21" s="243">
        <v>20</v>
      </c>
      <c r="B21" s="245" t="s">
        <v>2256</v>
      </c>
      <c r="C21" s="518">
        <f>VLOOKUP($B21,Players!$N$3:$O$1273,2,FALSE)</f>
        <v>0</v>
      </c>
      <c r="D21" s="518">
        <f t="shared" si="3"/>
        <v>0</v>
      </c>
      <c r="E21" s="202"/>
      <c r="F21" s="247" t="s">
        <v>147</v>
      </c>
      <c r="G21" s="518">
        <f>VLOOKUP($F21,Players!$N$3:$O$1273,2,FALSE)</f>
        <v>0</v>
      </c>
      <c r="H21" s="518">
        <f t="shared" si="4"/>
        <v>0</v>
      </c>
      <c r="I21" s="202"/>
      <c r="J21" s="245" t="s">
        <v>2241</v>
      </c>
      <c r="K21" s="518">
        <f>VLOOKUP($J21,Players!$N$3:$O$1273,2,FALSE)</f>
        <v>0</v>
      </c>
      <c r="L21" s="518">
        <f t="shared" si="5"/>
        <v>0</v>
      </c>
      <c r="M21" s="202"/>
      <c r="N21" s="247" t="s">
        <v>487</v>
      </c>
      <c r="O21" s="518">
        <f>VLOOKUP($N21,Players!$N$3:$O$1273,2,FALSE)</f>
        <v>0</v>
      </c>
      <c r="P21" s="518">
        <f t="shared" si="6"/>
        <v>0</v>
      </c>
      <c r="Q21" s="202"/>
      <c r="R21" s="247" t="s">
        <v>361</v>
      </c>
      <c r="S21" s="518">
        <f>VLOOKUP($R21,Players!$N$3:$O$1273,2,FALSE)</f>
        <v>0</v>
      </c>
      <c r="T21" s="518">
        <f t="shared" si="7"/>
        <v>0</v>
      </c>
      <c r="U21" s="202"/>
      <c r="V21" s="247" t="s">
        <v>494</v>
      </c>
      <c r="W21" s="518">
        <f>VLOOKUP($V21,Players!$N$3:$O$1273,2,FALSE)</f>
        <v>0</v>
      </c>
      <c r="X21" s="518">
        <f t="shared" si="8"/>
        <v>0</v>
      </c>
      <c r="Y21" s="202"/>
      <c r="Z21" s="522"/>
      <c r="AA21" s="518"/>
      <c r="AB21" s="518"/>
      <c r="AC21" s="518"/>
      <c r="AD21" s="202"/>
      <c r="AE21" s="246" t="s">
        <v>200</v>
      </c>
      <c r="AF21" s="518">
        <f>VLOOKUP($AE21,Players!$AV$3:$AW$1447,2,FALSE)</f>
        <v>0</v>
      </c>
      <c r="AG21" s="518"/>
      <c r="AH21" s="518">
        <f t="shared" si="10"/>
        <v>0</v>
      </c>
      <c r="AI21" s="202"/>
      <c r="AJ21" s="247" t="s">
        <v>530</v>
      </c>
      <c r="AK21" s="72">
        <f>VLOOKUP($AJ21,Players!$AV$3:$AW$1447,2,FALSE)</f>
        <v>0</v>
      </c>
      <c r="AL21" s="72">
        <f t="shared" si="0"/>
        <v>0</v>
      </c>
      <c r="AN21" s="196" t="s">
        <v>739</v>
      </c>
      <c r="AO21" s="197" t="s">
        <v>1361</v>
      </c>
      <c r="AP21" s="72">
        <f>IF(ISERROR(VLOOKUP($AO21,Players!$N$3:$O$1456,2,FALSE)),(VLOOKUP($AO21,Players!$AV$3:$AW$1447,2,FALSE)),(VLOOKUP($AO21,Players!$N$3:$O$1456,2,FALSE)))</f>
        <v>0</v>
      </c>
      <c r="AQ21" s="72">
        <f t="shared" si="11"/>
        <v>0</v>
      </c>
      <c r="AS21" s="185" t="s">
        <v>97</v>
      </c>
      <c r="AT21" s="186" t="s">
        <v>1319</v>
      </c>
      <c r="AU21" s="72">
        <f>VLOOKUP($AT21,Players!$N$3:$O$1456,2,FALSE)</f>
        <v>0</v>
      </c>
      <c r="AV21" s="72">
        <f t="shared" si="12"/>
        <v>0</v>
      </c>
      <c r="AX21" s="177" t="s">
        <v>739</v>
      </c>
      <c r="AY21" s="173" t="s">
        <v>2215</v>
      </c>
      <c r="AZ21" s="72">
        <f>VLOOKUP($AY21,Players!$AV$3:$AW$1447,2,FALSE)</f>
        <v>0</v>
      </c>
      <c r="BA21" s="72">
        <f t="shared" si="2"/>
        <v>0</v>
      </c>
      <c r="BC21" s="185" t="s">
        <v>110</v>
      </c>
      <c r="BD21" s="186" t="s">
        <v>760</v>
      </c>
      <c r="BE21" s="72">
        <f>VLOOKUP($BD21,Players!$N$3:$O$1456,2,FALSE)</f>
        <v>0</v>
      </c>
      <c r="BF21" s="72">
        <f t="shared" si="15"/>
        <v>0</v>
      </c>
      <c r="BG21" s="72"/>
      <c r="BH21" s="176" t="s">
        <v>739</v>
      </c>
      <c r="BI21" s="173" t="s">
        <v>2193</v>
      </c>
      <c r="BJ21" s="72">
        <f>VLOOKUP($BI21,Players!$AV$3:$AW$1447,2,FALSE)</f>
        <v>0</v>
      </c>
      <c r="BK21" s="72">
        <f t="shared" si="16"/>
        <v>0</v>
      </c>
    </row>
    <row r="22" spans="1:63" x14ac:dyDescent="0.2">
      <c r="A22" s="243">
        <v>21</v>
      </c>
      <c r="B22" s="245" t="s">
        <v>1508</v>
      </c>
      <c r="C22" s="518">
        <f>VLOOKUP($B22,Players!$N$3:$O$1273,2,FALSE)</f>
        <v>0</v>
      </c>
      <c r="D22" s="518">
        <f t="shared" si="3"/>
        <v>0</v>
      </c>
      <c r="E22" s="202"/>
      <c r="F22" s="248" t="s">
        <v>159</v>
      </c>
      <c r="G22" s="518">
        <f>VLOOKUP($F22,Players!$N$3:$O$1273,2,FALSE)</f>
        <v>0</v>
      </c>
      <c r="H22" s="518">
        <f t="shared" si="4"/>
        <v>0</v>
      </c>
      <c r="I22" s="202"/>
      <c r="J22" s="245" t="s">
        <v>304</v>
      </c>
      <c r="K22" s="518">
        <f>VLOOKUP($J22,Players!$N$3:$O$1273,2,FALSE)</f>
        <v>0</v>
      </c>
      <c r="L22" s="518">
        <f t="shared" si="5"/>
        <v>0</v>
      </c>
      <c r="M22" s="202"/>
      <c r="N22" s="247" t="s">
        <v>2241</v>
      </c>
      <c r="O22" s="518">
        <f>VLOOKUP($N22,Players!$N$3:$O$1273,2,FALSE)</f>
        <v>0</v>
      </c>
      <c r="P22" s="518">
        <f t="shared" si="6"/>
        <v>0</v>
      </c>
      <c r="Q22" s="202"/>
      <c r="R22" s="247" t="s">
        <v>2236</v>
      </c>
      <c r="S22" s="518">
        <f>VLOOKUP($R22,Players!$N$3:$O$1273,2,FALSE)</f>
        <v>0</v>
      </c>
      <c r="T22" s="518">
        <f t="shared" si="7"/>
        <v>0</v>
      </c>
      <c r="U22" s="202"/>
      <c r="V22" s="248" t="s">
        <v>452</v>
      </c>
      <c r="W22" s="518">
        <f>VLOOKUP($V22,Players!$N$3:$O$1273,2,FALSE)</f>
        <v>0</v>
      </c>
      <c r="X22" s="518">
        <f t="shared" si="8"/>
        <v>0</v>
      </c>
      <c r="Y22" s="202"/>
      <c r="Z22" s="522"/>
      <c r="AA22" s="518"/>
      <c r="AB22" s="518"/>
      <c r="AC22" s="518"/>
      <c r="AD22" s="202"/>
      <c r="AE22" s="556" t="s">
        <v>531</v>
      </c>
      <c r="AF22" s="518">
        <f>VLOOKUP($AE22,Players!$AV$3:$AW$1447,2,FALSE)</f>
        <v>0</v>
      </c>
      <c r="AG22" s="518"/>
      <c r="AH22" s="518">
        <f t="shared" ref="AH22" si="18">IF(AF22&gt;0,1,0)</f>
        <v>0</v>
      </c>
      <c r="AI22" s="202"/>
      <c r="AJ22" s="247" t="s">
        <v>358</v>
      </c>
      <c r="AK22" s="72">
        <f>VLOOKUP($AJ22,Players!$AV$3:$AW$1447,2,FALSE)</f>
        <v>0</v>
      </c>
      <c r="AL22" s="72">
        <f t="shared" si="0"/>
        <v>0</v>
      </c>
      <c r="AN22" s="196" t="s">
        <v>110</v>
      </c>
      <c r="AO22" s="197" t="s">
        <v>3380</v>
      </c>
      <c r="AP22" s="72">
        <f>IF(ISERROR(VLOOKUP($AO22,Players!$N$3:$O$1456,2,FALSE)),(VLOOKUP($AO22,Players!$AV$3:$AW$1447,2,FALSE)),(VLOOKUP($AO22,Players!$N$3:$O$1456,2,FALSE)))</f>
        <v>0</v>
      </c>
      <c r="AQ22" s="72">
        <f t="shared" si="11"/>
        <v>0</v>
      </c>
      <c r="AS22" s="185" t="s">
        <v>116</v>
      </c>
      <c r="AT22" s="186" t="s">
        <v>875</v>
      </c>
      <c r="AU22" s="72">
        <f>VLOOKUP($AT22,Players!$N$3:$O$1456,2,FALSE)</f>
        <v>0</v>
      </c>
      <c r="AV22" s="72">
        <f t="shared" si="12"/>
        <v>0</v>
      </c>
      <c r="AX22" s="177" t="s">
        <v>739</v>
      </c>
      <c r="AY22" s="173" t="s">
        <v>2195</v>
      </c>
      <c r="AZ22" s="72">
        <f>VLOOKUP($AY22,Players!$AV$3:$AW$1447,2,FALSE)</f>
        <v>0</v>
      </c>
      <c r="BA22" s="72">
        <f t="shared" si="2"/>
        <v>0</v>
      </c>
      <c r="BC22" s="185" t="s">
        <v>110</v>
      </c>
      <c r="BD22" s="186" t="s">
        <v>871</v>
      </c>
      <c r="BE22" s="72">
        <f>VLOOKUP($BD22,Players!$N$3:$O$1456,2,FALSE)</f>
        <v>0</v>
      </c>
      <c r="BF22" s="72">
        <f t="shared" si="15"/>
        <v>0</v>
      </c>
      <c r="BG22" s="72"/>
      <c r="BH22" s="176" t="s">
        <v>739</v>
      </c>
      <c r="BI22" s="173" t="s">
        <v>3421</v>
      </c>
      <c r="BJ22" s="72" t="e">
        <f>VLOOKUP($BI22,Players!$AV$3:$AW$1447,2,FALSE)</f>
        <v>#N/A</v>
      </c>
      <c r="BK22" s="72" t="e">
        <f t="shared" si="16"/>
        <v>#N/A</v>
      </c>
    </row>
    <row r="23" spans="1:63" x14ac:dyDescent="0.2">
      <c r="A23" s="243">
        <v>22</v>
      </c>
      <c r="B23" s="245" t="s">
        <v>518</v>
      </c>
      <c r="C23" s="518">
        <f>VLOOKUP($B23,Players!$N$3:$O$1273,2,FALSE)</f>
        <v>0</v>
      </c>
      <c r="D23" s="518">
        <f t="shared" si="3"/>
        <v>0</v>
      </c>
      <c r="E23" s="202"/>
      <c r="F23" s="244" t="s">
        <v>175</v>
      </c>
      <c r="G23" s="518">
        <f>VLOOKUP($F23,Players!$N$3:$O$1273,2,FALSE)</f>
        <v>0</v>
      </c>
      <c r="H23" s="518">
        <f t="shared" si="4"/>
        <v>0</v>
      </c>
      <c r="I23" s="202"/>
      <c r="J23" s="245" t="s">
        <v>300</v>
      </c>
      <c r="K23" s="518">
        <f>VLOOKUP($J23,Players!$N$3:$O$1273,2,FALSE)</f>
        <v>0</v>
      </c>
      <c r="L23" s="518">
        <f t="shared" si="5"/>
        <v>0</v>
      </c>
      <c r="M23" s="202"/>
      <c r="N23" s="248" t="s">
        <v>192</v>
      </c>
      <c r="O23" s="518">
        <f>VLOOKUP($N23,Players!$N$3:$O$1273,2,FALSE)</f>
        <v>0</v>
      </c>
      <c r="P23" s="518">
        <f t="shared" si="6"/>
        <v>0</v>
      </c>
      <c r="Q23" s="202"/>
      <c r="R23" s="248" t="s">
        <v>2240</v>
      </c>
      <c r="S23" s="518">
        <f>VLOOKUP($R23,Players!$N$3:$O$1273,2,FALSE)</f>
        <v>0</v>
      </c>
      <c r="T23" s="518">
        <f t="shared" si="7"/>
        <v>0</v>
      </c>
      <c r="U23" s="202"/>
      <c r="V23" s="244" t="s">
        <v>418</v>
      </c>
      <c r="W23" s="518">
        <f>VLOOKUP($V23,Players!$N$3:$O$1273,2,FALSE)</f>
        <v>0</v>
      </c>
      <c r="X23" s="518">
        <f t="shared" si="8"/>
        <v>0</v>
      </c>
      <c r="Y23" s="202"/>
      <c r="Z23" s="522"/>
      <c r="AA23" s="518"/>
      <c r="AB23" s="518"/>
      <c r="AC23" s="518"/>
      <c r="AD23" s="202"/>
      <c r="AE23" s="247" t="s">
        <v>534</v>
      </c>
      <c r="AF23" s="518">
        <f>VLOOKUP($AE23,Players!$AV$3:$AW$1447,2,FALSE)</f>
        <v>0</v>
      </c>
      <c r="AG23" s="518"/>
      <c r="AH23" s="518">
        <f t="shared" si="10"/>
        <v>0</v>
      </c>
      <c r="AI23" s="202"/>
      <c r="AJ23" s="247" t="s">
        <v>464</v>
      </c>
      <c r="AK23" s="72">
        <f>VLOOKUP($AJ23,Players!$AV$3:$AW$1447,2,FALSE)</f>
        <v>0</v>
      </c>
      <c r="AL23" s="72">
        <f t="shared" si="0"/>
        <v>0</v>
      </c>
      <c r="AN23" s="196" t="s">
        <v>118</v>
      </c>
      <c r="AO23" s="197" t="s">
        <v>2222</v>
      </c>
      <c r="AP23" s="72">
        <f>IF(ISERROR(VLOOKUP($AO23,Players!$N$3:$O$1456,2,FALSE)),(VLOOKUP($AO23,Players!$AV$3:$AW$1447,2,FALSE)),(VLOOKUP($AO23,Players!$N$3:$O$1456,2,FALSE)))</f>
        <v>0</v>
      </c>
      <c r="AQ23" s="72">
        <f t="shared" si="11"/>
        <v>0</v>
      </c>
      <c r="AS23" s="185" t="s">
        <v>114</v>
      </c>
      <c r="AT23" s="186" t="s">
        <v>2187</v>
      </c>
      <c r="AU23" s="72">
        <f>VLOOKUP($AT23,Players!$N$3:$O$1456,2,FALSE)</f>
        <v>0</v>
      </c>
      <c r="AV23" s="72">
        <f t="shared" si="12"/>
        <v>0</v>
      </c>
      <c r="AX23" s="177" t="s">
        <v>739</v>
      </c>
      <c r="AY23" s="173" t="s">
        <v>2213</v>
      </c>
      <c r="AZ23" s="72">
        <f>VLOOKUP($AY23,Players!$AV$3:$AW$1447,2,FALSE)</f>
        <v>0</v>
      </c>
      <c r="BA23" s="72">
        <f t="shared" si="2"/>
        <v>0</v>
      </c>
      <c r="BC23" s="185" t="s">
        <v>114</v>
      </c>
      <c r="BD23" s="186" t="s">
        <v>1371</v>
      </c>
      <c r="BE23" s="72">
        <f>VLOOKUP($BD23,Players!$N$3:$O$1456,2,FALSE)</f>
        <v>0</v>
      </c>
      <c r="BF23" s="72">
        <f t="shared" si="15"/>
        <v>0</v>
      </c>
      <c r="BG23" s="72"/>
      <c r="BH23" s="179"/>
      <c r="BI23" s="179">
        <v>2020</v>
      </c>
      <c r="BJ23" s="72"/>
      <c r="BK23" s="72"/>
    </row>
    <row r="24" spans="1:63" x14ac:dyDescent="0.2">
      <c r="A24" s="243">
        <v>23</v>
      </c>
      <c r="B24" s="246" t="s">
        <v>2580</v>
      </c>
      <c r="C24" s="518">
        <f>VLOOKUP($B24,Players!$N$3:$O$1273,2,FALSE)</f>
        <v>0</v>
      </c>
      <c r="D24" s="518">
        <f t="shared" si="3"/>
        <v>0</v>
      </c>
      <c r="E24" s="202"/>
      <c r="F24" s="245" t="s">
        <v>2241</v>
      </c>
      <c r="G24" s="518">
        <f>VLOOKUP($F24,Players!$N$3:$O$1273,2,FALSE)</f>
        <v>0</v>
      </c>
      <c r="H24" s="518">
        <f t="shared" si="4"/>
        <v>0</v>
      </c>
      <c r="I24" s="202"/>
      <c r="J24" s="246" t="s">
        <v>326</v>
      </c>
      <c r="K24" s="518">
        <f>VLOOKUP($J24,Players!$N$3:$O$1273,2,FALSE)</f>
        <v>0</v>
      </c>
      <c r="L24" s="518">
        <f t="shared" si="5"/>
        <v>0</v>
      </c>
      <c r="M24" s="202"/>
      <c r="N24" s="245" t="s">
        <v>778</v>
      </c>
      <c r="O24" s="518">
        <f>VLOOKUP($N24,Players!$N$3:$O$1273,2,FALSE)</f>
        <v>0</v>
      </c>
      <c r="P24" s="518">
        <f t="shared" si="6"/>
        <v>0</v>
      </c>
      <c r="Q24" s="202"/>
      <c r="R24" s="244" t="s">
        <v>179</v>
      </c>
      <c r="S24" s="518">
        <f>VLOOKUP($R24,Players!$N$3:$O$1273,2,FALSE)</f>
        <v>0</v>
      </c>
      <c r="T24" s="518">
        <f t="shared" si="7"/>
        <v>0</v>
      </c>
      <c r="U24" s="202"/>
      <c r="V24" s="246" t="s">
        <v>1511</v>
      </c>
      <c r="W24" s="518">
        <f>VLOOKUP($V24,Players!$N$3:$O$1273,2,FALSE)</f>
        <v>0</v>
      </c>
      <c r="X24" s="518">
        <f t="shared" si="8"/>
        <v>0</v>
      </c>
      <c r="Y24" s="202"/>
      <c r="Z24" s="522"/>
      <c r="AA24" s="518"/>
      <c r="AB24" s="518"/>
      <c r="AC24" s="518"/>
      <c r="AD24" s="202"/>
      <c r="AE24" s="247" t="s">
        <v>421</v>
      </c>
      <c r="AF24" s="518">
        <f>VLOOKUP($AE24,Players!$AV$3:$AW$1447,2,FALSE)</f>
        <v>0</v>
      </c>
      <c r="AG24" s="518"/>
      <c r="AH24" s="518">
        <f t="shared" si="10"/>
        <v>0</v>
      </c>
      <c r="AI24" s="202"/>
      <c r="AJ24" s="247" t="s">
        <v>410</v>
      </c>
      <c r="AK24" s="72">
        <f>VLOOKUP($AJ24,Players!$AV$3:$AW$1447,2,FALSE)</f>
        <v>0</v>
      </c>
      <c r="AL24" s="72">
        <f t="shared" si="0"/>
        <v>0</v>
      </c>
      <c r="AN24" s="196" t="s">
        <v>97</v>
      </c>
      <c r="AO24" s="197" t="s">
        <v>1319</v>
      </c>
      <c r="AP24" s="72">
        <f>IF(ISERROR(VLOOKUP($AO24,Players!$N$3:$O$1456,2,FALSE)),(VLOOKUP($AO24,Players!$AV$3:$AW$1447,2,FALSE)),(VLOOKUP($AO24,Players!$N$3:$O$1456,2,FALSE)))</f>
        <v>0</v>
      </c>
      <c r="AQ24" s="72">
        <f t="shared" si="11"/>
        <v>0</v>
      </c>
      <c r="AS24" s="185" t="s">
        <v>114</v>
      </c>
      <c r="AT24" s="186" t="s">
        <v>774</v>
      </c>
      <c r="AU24" s="72">
        <f>VLOOKUP($AT24,Players!$N$3:$O$1456,2,FALSE)</f>
        <v>0</v>
      </c>
      <c r="AV24" s="72">
        <f t="shared" si="12"/>
        <v>0</v>
      </c>
      <c r="AX24" s="177" t="s">
        <v>739</v>
      </c>
      <c r="AY24" s="173" t="s">
        <v>3405</v>
      </c>
      <c r="AZ24" s="72">
        <f>VLOOKUP($AY24,Players!$AV$3:$AW$1447,2,FALSE)</f>
        <v>0</v>
      </c>
      <c r="BA24" s="72">
        <f t="shared" si="2"/>
        <v>0</v>
      </c>
      <c r="BC24" s="185" t="s">
        <v>112</v>
      </c>
      <c r="BD24" s="186" t="s">
        <v>3402</v>
      </c>
      <c r="BE24" s="72">
        <f>VLOOKUP($BD24,Players!$N$3:$O$1456,2,FALSE)</f>
        <v>0</v>
      </c>
      <c r="BF24" s="72">
        <f t="shared" si="15"/>
        <v>0</v>
      </c>
      <c r="BG24" s="72"/>
      <c r="BH24" s="176" t="s">
        <v>739</v>
      </c>
      <c r="BI24" s="173" t="s">
        <v>2196</v>
      </c>
      <c r="BJ24" s="72">
        <f>VLOOKUP($BI24,Players!$AV$3:$AW$1447,2,FALSE)</f>
        <v>0</v>
      </c>
      <c r="BK24" s="72">
        <f t="shared" si="16"/>
        <v>0</v>
      </c>
    </row>
    <row r="25" spans="1:63" x14ac:dyDescent="0.2">
      <c r="A25" s="243">
        <v>24</v>
      </c>
      <c r="B25" s="556" t="s">
        <v>327</v>
      </c>
      <c r="C25" s="518">
        <f>VLOOKUP($B25,Players!$N$3:$O$1273,2,FALSE)</f>
        <v>0</v>
      </c>
      <c r="D25" s="518">
        <f t="shared" si="3"/>
        <v>0</v>
      </c>
      <c r="E25" s="202"/>
      <c r="F25" s="246" t="s">
        <v>323</v>
      </c>
      <c r="G25" s="518">
        <f>VLOOKUP($F25,Players!$N$3:$O$1273,2,FALSE)</f>
        <v>0</v>
      </c>
      <c r="H25" s="518">
        <f t="shared" si="4"/>
        <v>0</v>
      </c>
      <c r="I25" s="202"/>
      <c r="J25" s="524" t="s">
        <v>2624</v>
      </c>
      <c r="K25" s="518">
        <f>VLOOKUP($J25,Players!$N$3:$O$1273,2,FALSE)</f>
        <v>0</v>
      </c>
      <c r="L25" s="518">
        <f t="shared" si="5"/>
        <v>0</v>
      </c>
      <c r="M25" s="202"/>
      <c r="N25" s="245" t="s">
        <v>2624</v>
      </c>
      <c r="O25" s="518">
        <f>VLOOKUP($N25,Players!$N$3:$O$1273,2,FALSE)</f>
        <v>0</v>
      </c>
      <c r="P25" s="518">
        <f t="shared" si="6"/>
        <v>0</v>
      </c>
      <c r="Q25" s="202"/>
      <c r="R25" s="246" t="s">
        <v>326</v>
      </c>
      <c r="S25" s="518">
        <f>VLOOKUP($R25,Players!$N$3:$O$1273,2,FALSE)</f>
        <v>0</v>
      </c>
      <c r="T25" s="518">
        <f t="shared" si="7"/>
        <v>0</v>
      </c>
      <c r="U25" s="202"/>
      <c r="V25" s="556" t="s">
        <v>2242</v>
      </c>
      <c r="W25" s="518">
        <f>VLOOKUP($V25,Players!$N$3:$O$1273,2,FALSE)</f>
        <v>0</v>
      </c>
      <c r="X25" s="518">
        <f t="shared" si="8"/>
        <v>0</v>
      </c>
      <c r="Y25" s="202"/>
      <c r="Z25" s="522"/>
      <c r="AA25" s="518"/>
      <c r="AB25" s="518"/>
      <c r="AC25" s="518"/>
      <c r="AD25" s="202"/>
      <c r="AE25" s="247" t="s">
        <v>473</v>
      </c>
      <c r="AF25" s="518">
        <f>VLOOKUP($AE25,Players!$AV$3:$AW$1447,2,FALSE)</f>
        <v>0</v>
      </c>
      <c r="AG25" s="518"/>
      <c r="AH25" s="518">
        <f t="shared" si="10"/>
        <v>0</v>
      </c>
      <c r="AI25" s="202"/>
      <c r="AJ25" s="247" t="s">
        <v>380</v>
      </c>
      <c r="AK25" s="72">
        <f>VLOOKUP($AJ25,Players!$AV$3:$AW$1447,2,FALSE)</f>
        <v>0</v>
      </c>
      <c r="AL25" s="72">
        <f t="shared" si="0"/>
        <v>0</v>
      </c>
      <c r="AN25" s="196" t="s">
        <v>116</v>
      </c>
      <c r="AO25" s="197" t="s">
        <v>875</v>
      </c>
      <c r="AP25" s="72">
        <f>IF(ISERROR(VLOOKUP($AO25,Players!$N$3:$O$1456,2,FALSE)),(VLOOKUP($AO25,Players!$AV$3:$AW$1447,2,FALSE)),(VLOOKUP($AO25,Players!$N$3:$O$1456,2,FALSE)))</f>
        <v>0</v>
      </c>
      <c r="AQ25" s="72">
        <f t="shared" si="11"/>
        <v>0</v>
      </c>
      <c r="AS25" s="185" t="s">
        <v>114</v>
      </c>
      <c r="AT25" s="186" t="s">
        <v>2200</v>
      </c>
      <c r="AU25" s="72">
        <f>VLOOKUP($AT25,Players!$N$3:$O$1456,2,FALSE)</f>
        <v>0</v>
      </c>
      <c r="AV25" s="72">
        <f t="shared" si="12"/>
        <v>0</v>
      </c>
      <c r="AX25" s="177" t="s">
        <v>739</v>
      </c>
      <c r="AY25" s="173" t="s">
        <v>1429</v>
      </c>
      <c r="AZ25" s="72">
        <f>VLOOKUP($AY25,Players!$AV$3:$AW$1447,2,FALSE)</f>
        <v>0</v>
      </c>
      <c r="BA25" s="72">
        <f t="shared" si="2"/>
        <v>0</v>
      </c>
      <c r="BC25" s="185" t="s">
        <v>114</v>
      </c>
      <c r="BD25" s="186" t="s">
        <v>879</v>
      </c>
      <c r="BE25" s="72">
        <f>VLOOKUP($BD25,Players!$N$3:$O$1456,2,FALSE)</f>
        <v>0</v>
      </c>
      <c r="BF25" s="72">
        <f t="shared" si="15"/>
        <v>0</v>
      </c>
      <c r="BG25" s="72"/>
      <c r="BH25" s="176" t="s">
        <v>739</v>
      </c>
      <c r="BI25" s="173" t="s">
        <v>881</v>
      </c>
      <c r="BJ25" s="72">
        <f>VLOOKUP($BI25,Players!$AV$3:$AW$1447,2,FALSE)</f>
        <v>0</v>
      </c>
      <c r="BK25" s="72">
        <f t="shared" si="16"/>
        <v>0</v>
      </c>
    </row>
    <row r="26" spans="1:63" x14ac:dyDescent="0.2">
      <c r="A26" s="243">
        <v>25</v>
      </c>
      <c r="B26" s="247" t="s">
        <v>904</v>
      </c>
      <c r="C26" s="518">
        <f>VLOOKUP($B26,Players!$N$3:$O$1273,2,FALSE)</f>
        <v>0</v>
      </c>
      <c r="D26" s="518">
        <f t="shared" si="3"/>
        <v>0</v>
      </c>
      <c r="E26" s="202"/>
      <c r="F26" s="247" t="s">
        <v>2605</v>
      </c>
      <c r="G26" s="518">
        <f>VLOOKUP($F26,Players!$N$3:$O$1273,2,FALSE)</f>
        <v>0</v>
      </c>
      <c r="H26" s="518">
        <f t="shared" si="4"/>
        <v>0</v>
      </c>
      <c r="I26" s="202"/>
      <c r="J26" s="524" t="s">
        <v>3399</v>
      </c>
      <c r="K26" s="518">
        <f>VLOOKUP($J26,Players!$N$3:$O$1273,2,FALSE)</f>
        <v>0</v>
      </c>
      <c r="L26" s="518">
        <f t="shared" si="5"/>
        <v>0</v>
      </c>
      <c r="M26" s="202"/>
      <c r="N26" s="245" t="s">
        <v>1270</v>
      </c>
      <c r="O26" s="518">
        <f>VLOOKUP($N26,Players!$N$3:$O$1273,2,FALSE)</f>
        <v>0</v>
      </c>
      <c r="P26" s="518">
        <f t="shared" si="6"/>
        <v>0</v>
      </c>
      <c r="Q26" s="202"/>
      <c r="R26" s="602" t="s">
        <v>2624</v>
      </c>
      <c r="S26" s="518">
        <f>VLOOKUP($R26,Players!$N$3:$O$1273,2,FALSE)</f>
        <v>0</v>
      </c>
      <c r="T26" s="518">
        <f t="shared" si="7"/>
        <v>0</v>
      </c>
      <c r="U26" s="202"/>
      <c r="V26" s="247" t="s">
        <v>167</v>
      </c>
      <c r="W26" s="518">
        <f>VLOOKUP($V26,Players!$N$3:$O$1273,2,FALSE)</f>
        <v>0</v>
      </c>
      <c r="X26" s="518">
        <f t="shared" si="8"/>
        <v>0</v>
      </c>
      <c r="Y26" s="202"/>
      <c r="Z26" s="522"/>
      <c r="AA26" s="518"/>
      <c r="AB26" s="518"/>
      <c r="AC26" s="518"/>
      <c r="AD26" s="202"/>
      <c r="AE26" s="247" t="s">
        <v>500</v>
      </c>
      <c r="AF26" s="518">
        <f>VLOOKUP($AE26,Players!$AV$3:$AW$1447,2,FALSE)</f>
        <v>0</v>
      </c>
      <c r="AG26" s="518"/>
      <c r="AH26" s="518">
        <f t="shared" si="10"/>
        <v>0</v>
      </c>
      <c r="AI26" s="202"/>
      <c r="AJ26" s="247" t="s">
        <v>423</v>
      </c>
      <c r="AK26" s="72">
        <f>VLOOKUP($AJ26,Players!$AV$3:$AW$1447,2,FALSE)</f>
        <v>0</v>
      </c>
      <c r="AL26" s="72">
        <f t="shared" si="0"/>
        <v>0</v>
      </c>
      <c r="AN26" s="196" t="s">
        <v>114</v>
      </c>
      <c r="AO26" s="197" t="s">
        <v>2187</v>
      </c>
      <c r="AP26" s="72">
        <f>IF(ISERROR(VLOOKUP($AO26,Players!$N$3:$O$1456,2,FALSE)),(VLOOKUP($AO26,Players!$AV$3:$AW$1447,2,FALSE)),(VLOOKUP($AO26,Players!$N$3:$O$1456,2,FALSE)))</f>
        <v>0</v>
      </c>
      <c r="AQ26" s="72">
        <f t="shared" si="11"/>
        <v>0</v>
      </c>
      <c r="AS26" s="185" t="s">
        <v>116</v>
      </c>
      <c r="AT26" s="186" t="s">
        <v>3381</v>
      </c>
      <c r="AU26" s="72">
        <f>VLOOKUP($AT26,Players!$N$3:$O$1456,2,FALSE)</f>
        <v>0</v>
      </c>
      <c r="AV26" s="72">
        <f t="shared" si="12"/>
        <v>0</v>
      </c>
      <c r="AX26" s="177" t="s">
        <v>739</v>
      </c>
      <c r="AY26" s="173" t="s">
        <v>3406</v>
      </c>
      <c r="AZ26" s="72">
        <f>VLOOKUP($AY26,Players!$AV$3:$AW$1447,2,FALSE)</f>
        <v>0</v>
      </c>
      <c r="BA26" s="72">
        <f t="shared" si="2"/>
        <v>0</v>
      </c>
      <c r="BC26" s="185" t="s">
        <v>116</v>
      </c>
      <c r="BD26" s="186" t="s">
        <v>2199</v>
      </c>
      <c r="BE26" s="72">
        <f>VLOOKUP($BD26,Players!$N$3:$O$1456,2,FALSE)</f>
        <v>0</v>
      </c>
      <c r="BF26" s="72">
        <f t="shared" si="15"/>
        <v>0</v>
      </c>
      <c r="BG26" s="72"/>
      <c r="BH26" s="176" t="s">
        <v>739</v>
      </c>
      <c r="BI26" s="173" t="s">
        <v>2219</v>
      </c>
      <c r="BJ26" s="72">
        <f>VLOOKUP($BI26,Players!$AV$3:$AW$1447,2,FALSE)</f>
        <v>0</v>
      </c>
      <c r="BK26" s="72">
        <f t="shared" si="16"/>
        <v>0</v>
      </c>
    </row>
    <row r="27" spans="1:63" x14ac:dyDescent="0.2">
      <c r="A27" s="243">
        <v>26</v>
      </c>
      <c r="B27" s="247" t="s">
        <v>2249</v>
      </c>
      <c r="C27" s="518">
        <f>VLOOKUP($B27,Players!$N$3:$O$1273,2,FALSE)</f>
        <v>0</v>
      </c>
      <c r="D27" s="518">
        <f t="shared" si="3"/>
        <v>0</v>
      </c>
      <c r="E27" s="202"/>
      <c r="F27" s="247" t="s">
        <v>911</v>
      </c>
      <c r="G27" s="518">
        <f>VLOOKUP($F27,Players!$N$3:$O$1273,2,FALSE)</f>
        <v>0</v>
      </c>
      <c r="H27" s="518">
        <f t="shared" si="4"/>
        <v>0</v>
      </c>
      <c r="I27" s="202"/>
      <c r="J27" s="247" t="s">
        <v>1279</v>
      </c>
      <c r="K27" s="518">
        <f>VLOOKUP($J27,Players!$N$3:$O$1273,2,FALSE)</f>
        <v>0</v>
      </c>
      <c r="L27" s="518">
        <f t="shared" si="5"/>
        <v>0</v>
      </c>
      <c r="M27" s="202"/>
      <c r="N27" s="245" t="s">
        <v>749</v>
      </c>
      <c r="O27" s="518">
        <f>VLOOKUP($N27,Players!$N$3:$O$1273,2,FALSE)</f>
        <v>0</v>
      </c>
      <c r="P27" s="518">
        <f t="shared" si="6"/>
        <v>0</v>
      </c>
      <c r="Q27" s="202"/>
      <c r="R27" s="600" t="s">
        <v>3399</v>
      </c>
      <c r="S27" s="518">
        <f>VLOOKUP($R27,Players!$N$3:$O$1273,2,FALSE)</f>
        <v>0</v>
      </c>
      <c r="T27" s="518">
        <f t="shared" si="7"/>
        <v>0</v>
      </c>
      <c r="U27" s="202"/>
      <c r="V27" s="247" t="s">
        <v>541</v>
      </c>
      <c r="W27" s="518">
        <f>VLOOKUP($V27,Players!$N$3:$O$1273,2,FALSE)</f>
        <v>0</v>
      </c>
      <c r="X27" s="518">
        <f t="shared" si="8"/>
        <v>0</v>
      </c>
      <c r="Y27" s="202"/>
      <c r="Z27" s="522"/>
      <c r="AA27" s="518"/>
      <c r="AB27" s="518"/>
      <c r="AC27" s="518"/>
      <c r="AD27" s="202"/>
      <c r="AE27" s="248" t="s">
        <v>199</v>
      </c>
      <c r="AF27" s="518">
        <f>VLOOKUP($AE27,Players!$AV$3:$AW$1447,2,FALSE)</f>
        <v>0</v>
      </c>
      <c r="AG27" s="518"/>
      <c r="AH27" s="518">
        <f t="shared" si="10"/>
        <v>0</v>
      </c>
      <c r="AI27" s="202"/>
      <c r="AJ27" s="247" t="s">
        <v>2521</v>
      </c>
      <c r="AK27" s="72">
        <f>VLOOKUP($AJ27,Players!$AV$3:$AW$1447,2,FALSE)</f>
        <v>0</v>
      </c>
      <c r="AL27" s="72">
        <f t="shared" si="0"/>
        <v>0</v>
      </c>
      <c r="AN27" s="196" t="s">
        <v>114</v>
      </c>
      <c r="AO27" s="197" t="s">
        <v>774</v>
      </c>
      <c r="AP27" s="72">
        <f>IF(ISERROR(VLOOKUP($AO27,Players!$N$3:$O$1456,2,FALSE)),(VLOOKUP($AO27,Players!$AV$3:$AW$1447,2,FALSE)),(VLOOKUP($AO27,Players!$N$3:$O$1456,2,FALSE)))</f>
        <v>0</v>
      </c>
      <c r="AQ27" s="72">
        <f t="shared" si="11"/>
        <v>0</v>
      </c>
      <c r="AS27" s="185" t="s">
        <v>118</v>
      </c>
      <c r="AT27" s="186" t="s">
        <v>3382</v>
      </c>
      <c r="AU27" s="72">
        <f>VLOOKUP($AT27,Players!$N$3:$O$1456,2,FALSE)</f>
        <v>0</v>
      </c>
      <c r="AV27" s="72">
        <f t="shared" si="12"/>
        <v>0</v>
      </c>
      <c r="AX27" s="177" t="s">
        <v>741</v>
      </c>
      <c r="AY27" s="173" t="s">
        <v>1384</v>
      </c>
      <c r="AZ27" s="72">
        <f>VLOOKUP($AY27,Players!$AV$3:$AW$1447,2,FALSE)</f>
        <v>0</v>
      </c>
      <c r="BA27" s="72">
        <f t="shared" si="2"/>
        <v>0</v>
      </c>
      <c r="BC27" s="185" t="s">
        <v>97</v>
      </c>
      <c r="BD27" s="186" t="s">
        <v>3413</v>
      </c>
      <c r="BE27" s="72">
        <f>VLOOKUP($BD27,Players!$N$3:$O$1456,2,FALSE)</f>
        <v>0</v>
      </c>
      <c r="BF27" s="72">
        <f t="shared" si="15"/>
        <v>0</v>
      </c>
      <c r="BG27" s="72"/>
      <c r="BH27" s="176" t="s">
        <v>739</v>
      </c>
      <c r="BI27" s="173" t="s">
        <v>1335</v>
      </c>
      <c r="BJ27" s="72">
        <f>VLOOKUP($BI27,Players!$AV$3:$AW$1447,2,FALSE)</f>
        <v>0</v>
      </c>
      <c r="BK27" s="72">
        <f t="shared" si="16"/>
        <v>0</v>
      </c>
    </row>
    <row r="28" spans="1:63" x14ac:dyDescent="0.2">
      <c r="A28" s="243">
        <v>27</v>
      </c>
      <c r="B28" s="247" t="s">
        <v>2571</v>
      </c>
      <c r="C28" s="518">
        <f>VLOOKUP($B28,Players!$N$3:$O$1273,2,FALSE)</f>
        <v>0</v>
      </c>
      <c r="D28" s="518">
        <f t="shared" si="3"/>
        <v>0</v>
      </c>
      <c r="E28" s="202"/>
      <c r="F28" s="247" t="s">
        <v>2574</v>
      </c>
      <c r="G28" s="518">
        <f>VLOOKUP($F28,Players!$N$3:$O$1273,2,FALSE)</f>
        <v>0</v>
      </c>
      <c r="H28" s="518">
        <f t="shared" si="4"/>
        <v>0</v>
      </c>
      <c r="I28" s="202"/>
      <c r="J28" s="247" t="s">
        <v>513</v>
      </c>
      <c r="K28" s="518">
        <f>VLOOKUP($J28,Players!$N$3:$O$1273,2,FALSE)</f>
        <v>0</v>
      </c>
      <c r="L28" s="518">
        <f t="shared" si="5"/>
        <v>0</v>
      </c>
      <c r="M28" s="202"/>
      <c r="N28" s="245" t="s">
        <v>493</v>
      </c>
      <c r="O28" s="518">
        <f>VLOOKUP($N28,Players!$N$3:$O$1273,2,FALSE)</f>
        <v>0</v>
      </c>
      <c r="P28" s="518">
        <f t="shared" si="6"/>
        <v>0</v>
      </c>
      <c r="Q28" s="202"/>
      <c r="R28" s="600" t="s">
        <v>1279</v>
      </c>
      <c r="S28" s="518">
        <f>VLOOKUP($R28,Players!$N$3:$O$1273,2,FALSE)</f>
        <v>0</v>
      </c>
      <c r="T28" s="518">
        <f t="shared" si="7"/>
        <v>0</v>
      </c>
      <c r="U28" s="202"/>
      <c r="V28" s="247" t="s">
        <v>448</v>
      </c>
      <c r="W28" s="518">
        <f>VLOOKUP($V28,Players!$N$3:$O$1273,2,FALSE)</f>
        <v>0</v>
      </c>
      <c r="X28" s="518">
        <f t="shared" si="8"/>
        <v>0</v>
      </c>
      <c r="Y28" s="202"/>
      <c r="Z28" s="522"/>
      <c r="AA28" s="518"/>
      <c r="AB28" s="518"/>
      <c r="AC28" s="518"/>
      <c r="AD28" s="202"/>
      <c r="AE28" s="244" t="s">
        <v>3428</v>
      </c>
      <c r="AF28" s="518">
        <f>VLOOKUP($AE28,Players!$AV$3:$AW$1447,2,FALSE)</f>
        <v>0</v>
      </c>
      <c r="AG28" s="518"/>
      <c r="AH28" s="518">
        <f t="shared" si="10"/>
        <v>0</v>
      </c>
      <c r="AI28" s="202"/>
      <c r="AJ28" s="247" t="s">
        <v>999</v>
      </c>
      <c r="AK28" s="72">
        <f>VLOOKUP($AJ28,Players!$AV$3:$AW$1447,2,FALSE)</f>
        <v>0</v>
      </c>
      <c r="AL28" s="72">
        <f t="shared" si="0"/>
        <v>0</v>
      </c>
      <c r="AN28" s="196" t="s">
        <v>114</v>
      </c>
      <c r="AO28" s="197" t="s">
        <v>2200</v>
      </c>
      <c r="AP28" s="72">
        <f>IF(ISERROR(VLOOKUP($AO28,Players!$N$3:$O$1456,2,FALSE)),(VLOOKUP($AO28,Players!$AV$3:$AW$1447,2,FALSE)),(VLOOKUP($AO28,Players!$N$3:$O$1456,2,FALSE)))</f>
        <v>0</v>
      </c>
      <c r="AQ28" s="72">
        <f t="shared" si="11"/>
        <v>0</v>
      </c>
      <c r="AS28" s="185" t="s">
        <v>118</v>
      </c>
      <c r="AT28" s="186" t="s">
        <v>3383</v>
      </c>
      <c r="AU28" s="72">
        <f>VLOOKUP($AT28,Players!$N$3:$O$1456,2,FALSE)</f>
        <v>0</v>
      </c>
      <c r="AV28" s="72">
        <f t="shared" si="12"/>
        <v>0</v>
      </c>
      <c r="AX28" s="177" t="s">
        <v>739</v>
      </c>
      <c r="AY28" s="173" t="s">
        <v>3407</v>
      </c>
      <c r="AZ28" s="72">
        <f>VLOOKUP($AY28,Players!$AV$3:$AW$1447,2,FALSE)</f>
        <v>0</v>
      </c>
      <c r="BA28" s="72">
        <f t="shared" si="2"/>
        <v>0</v>
      </c>
      <c r="BC28" s="185" t="s">
        <v>97</v>
      </c>
      <c r="BD28" s="186" t="s">
        <v>2234</v>
      </c>
      <c r="BE28" s="72">
        <f>VLOOKUP($BD28,Players!$N$3:$O$1456,2,FALSE)</f>
        <v>0</v>
      </c>
      <c r="BF28" s="72">
        <f t="shared" si="15"/>
        <v>0</v>
      </c>
      <c r="BG28" s="72"/>
      <c r="BH28" s="176" t="s">
        <v>739</v>
      </c>
      <c r="BI28" s="173" t="s">
        <v>2215</v>
      </c>
      <c r="BJ28" s="72">
        <f>VLOOKUP($BI28,Players!$AV$3:$AW$1447,2,FALSE)</f>
        <v>0</v>
      </c>
      <c r="BK28" s="72">
        <f t="shared" si="16"/>
        <v>0</v>
      </c>
    </row>
    <row r="29" spans="1:63" x14ac:dyDescent="0.2">
      <c r="A29" s="243">
        <v>28</v>
      </c>
      <c r="B29" s="247" t="s">
        <v>906</v>
      </c>
      <c r="C29" s="518">
        <f>VLOOKUP($B29,Players!$N$3:$O$1273,2,FALSE)</f>
        <v>0</v>
      </c>
      <c r="D29" s="518">
        <f t="shared" si="3"/>
        <v>0</v>
      </c>
      <c r="E29" s="202"/>
      <c r="F29" s="247" t="s">
        <v>1506</v>
      </c>
      <c r="G29" s="518">
        <f>VLOOKUP($F29,Players!$N$3:$O$1273,2,FALSE)</f>
        <v>0</v>
      </c>
      <c r="H29" s="518">
        <f t="shared" si="4"/>
        <v>0</v>
      </c>
      <c r="I29" s="202"/>
      <c r="J29" s="247" t="s">
        <v>2542</v>
      </c>
      <c r="K29" s="518">
        <f>VLOOKUP($J29,Players!$N$3:$O$1273,2,FALSE)</f>
        <v>0</v>
      </c>
      <c r="L29" s="518">
        <f t="shared" si="5"/>
        <v>0</v>
      </c>
      <c r="M29" s="202"/>
      <c r="N29" s="245" t="s">
        <v>2542</v>
      </c>
      <c r="O29" s="518">
        <f>VLOOKUP($N29,Players!$N$3:$O$1273,2,FALSE)</f>
        <v>0</v>
      </c>
      <c r="P29" s="518">
        <f t="shared" si="6"/>
        <v>0</v>
      </c>
      <c r="Q29" s="202"/>
      <c r="R29" s="601" t="s">
        <v>2648</v>
      </c>
      <c r="S29" s="518">
        <f>VLOOKUP($R29,Players!$N$3:$O$1273,2,FALSE)</f>
        <v>0</v>
      </c>
      <c r="T29" s="518">
        <f t="shared" si="7"/>
        <v>0</v>
      </c>
      <c r="U29" s="202"/>
      <c r="V29" s="247" t="s">
        <v>754</v>
      </c>
      <c r="W29" s="518">
        <f>VLOOKUP($V29,Players!$N$3:$O$1273,2,FALSE)</f>
        <v>0</v>
      </c>
      <c r="X29" s="518">
        <f t="shared" si="8"/>
        <v>0</v>
      </c>
      <c r="Y29" s="202"/>
      <c r="Z29" s="522"/>
      <c r="AA29" s="518"/>
      <c r="AB29" s="518"/>
      <c r="AC29" s="518"/>
      <c r="AD29" s="202"/>
      <c r="AE29" s="245" t="s">
        <v>460</v>
      </c>
      <c r="AF29" s="518">
        <f>VLOOKUP($AE29,Players!$AV$3:$AW$1447,2,FALSE)</f>
        <v>0</v>
      </c>
      <c r="AG29" s="518"/>
      <c r="AH29" s="518">
        <f t="shared" si="10"/>
        <v>0</v>
      </c>
      <c r="AI29" s="202"/>
      <c r="AJ29" s="247" t="s">
        <v>551</v>
      </c>
      <c r="AK29" s="72">
        <f>VLOOKUP($AJ29,Players!$AV$3:$AW$1447,2,FALSE)</f>
        <v>0</v>
      </c>
      <c r="AL29" s="72">
        <f t="shared" si="0"/>
        <v>0</v>
      </c>
      <c r="AN29" s="196" t="s">
        <v>116</v>
      </c>
      <c r="AO29" s="197" t="s">
        <v>3381</v>
      </c>
      <c r="AP29" s="72">
        <f>IF(ISERROR(VLOOKUP($AO29,Players!$N$3:$O$1456,2,FALSE)),(VLOOKUP($AO29,Players!$AV$3:$AW$1447,2,FALSE)),(VLOOKUP($AO29,Players!$N$3:$O$1456,2,FALSE)))</f>
        <v>0</v>
      </c>
      <c r="AQ29" s="72">
        <f t="shared" si="11"/>
        <v>0</v>
      </c>
      <c r="AS29" s="185" t="s">
        <v>114</v>
      </c>
      <c r="AT29" s="186" t="s">
        <v>3386</v>
      </c>
      <c r="AU29" s="72">
        <f>VLOOKUP($AT29,Players!$N$3:$O$1456,2,FALSE)</f>
        <v>0</v>
      </c>
      <c r="AV29" s="72">
        <f t="shared" si="12"/>
        <v>0</v>
      </c>
      <c r="AX29" s="177" t="s">
        <v>739</v>
      </c>
      <c r="AY29" s="173" t="s">
        <v>2193</v>
      </c>
      <c r="AZ29" s="72">
        <f>VLOOKUP($AY29,Players!$AV$3:$AW$1447,2,FALSE)</f>
        <v>0</v>
      </c>
      <c r="BA29" s="72">
        <f t="shared" si="2"/>
        <v>0</v>
      </c>
      <c r="BC29" s="185" t="s">
        <v>116</v>
      </c>
      <c r="BD29" s="186" t="s">
        <v>2206</v>
      </c>
      <c r="BE29" s="72">
        <f>VLOOKUP($BD29,Players!$N$3:$O$1456,2,FALSE)</f>
        <v>0</v>
      </c>
      <c r="BF29" s="72">
        <f t="shared" si="15"/>
        <v>0</v>
      </c>
      <c r="BG29" s="72"/>
      <c r="BH29" s="176" t="s">
        <v>739</v>
      </c>
      <c r="BI29" s="173" t="s">
        <v>1429</v>
      </c>
      <c r="BJ29" s="72">
        <f>VLOOKUP($BI29,Players!$AV$3:$AW$1447,2,FALSE)</f>
        <v>0</v>
      </c>
      <c r="BK29" s="72">
        <f t="shared" si="16"/>
        <v>0</v>
      </c>
    </row>
    <row r="30" spans="1:63" x14ac:dyDescent="0.2">
      <c r="A30" s="243">
        <v>29</v>
      </c>
      <c r="B30" s="247" t="s">
        <v>1516</v>
      </c>
      <c r="C30" s="518">
        <f>VLOOKUP($B30,Players!$N$3:$O$1273,2,FALSE)</f>
        <v>0</v>
      </c>
      <c r="D30" s="518">
        <f t="shared" si="3"/>
        <v>0</v>
      </c>
      <c r="E30" s="202"/>
      <c r="F30" s="247" t="s">
        <v>390</v>
      </c>
      <c r="G30" s="518">
        <f>VLOOKUP($F30,Players!$N$3:$O$1273,2,FALSE)</f>
        <v>0</v>
      </c>
      <c r="H30" s="518">
        <f t="shared" si="4"/>
        <v>0</v>
      </c>
      <c r="I30" s="202"/>
      <c r="J30" s="524" t="s">
        <v>2222</v>
      </c>
      <c r="K30" s="518">
        <f>VLOOKUP($J30,Players!$N$3:$O$1273,2,FALSE)</f>
        <v>0</v>
      </c>
      <c r="L30" s="518">
        <f t="shared" si="5"/>
        <v>0</v>
      </c>
      <c r="M30" s="202"/>
      <c r="N30" s="245" t="s">
        <v>3433</v>
      </c>
      <c r="O30" s="518">
        <f>VLOOKUP($N30,Players!$N$3:$O$1273,2,FALSE)</f>
        <v>0</v>
      </c>
      <c r="P30" s="518">
        <f t="shared" si="6"/>
        <v>0</v>
      </c>
      <c r="Q30" s="202"/>
      <c r="R30" s="244" t="s">
        <v>253</v>
      </c>
      <c r="S30" s="518">
        <f>VLOOKUP($R30,Players!$N$3:$O$1273,2,FALSE)</f>
        <v>0</v>
      </c>
      <c r="T30" s="518">
        <f t="shared" si="7"/>
        <v>0</v>
      </c>
      <c r="U30" s="202"/>
      <c r="V30" s="247" t="s">
        <v>1438</v>
      </c>
      <c r="W30" s="518">
        <f>VLOOKUP($V30,Players!$N$3:$O$1273,2,FALSE)</f>
        <v>0</v>
      </c>
      <c r="X30" s="518">
        <f t="shared" si="8"/>
        <v>0</v>
      </c>
      <c r="Y30" s="202"/>
      <c r="Z30" s="522"/>
      <c r="AA30" s="518"/>
      <c r="AB30" s="518"/>
      <c r="AC30" s="518"/>
      <c r="AD30" s="202"/>
      <c r="AE30" s="245" t="s">
        <v>529</v>
      </c>
      <c r="AF30" s="518">
        <f>VLOOKUP($AE30,Players!$AV$3:$AW$1447,2,FALSE)</f>
        <v>0</v>
      </c>
      <c r="AG30" s="518"/>
      <c r="AH30" s="518">
        <f t="shared" si="10"/>
        <v>0</v>
      </c>
      <c r="AI30" s="202"/>
      <c r="AJ30" s="247" t="s">
        <v>2416</v>
      </c>
      <c r="AK30" s="72">
        <f>VLOOKUP($AJ30,Players!$AV$3:$AW$1447,2,FALSE)</f>
        <v>0</v>
      </c>
      <c r="AL30" s="72">
        <f t="shared" si="0"/>
        <v>0</v>
      </c>
      <c r="AN30" s="196" t="s">
        <v>118</v>
      </c>
      <c r="AO30" s="197" t="s">
        <v>3382</v>
      </c>
      <c r="AP30" s="72">
        <f>IF(ISERROR(VLOOKUP($AO30,Players!$N$3:$O$1456,2,FALSE)),(VLOOKUP($AO30,Players!$AV$3:$AW$1447,2,FALSE)),(VLOOKUP($AO30,Players!$N$3:$O$1456,2,FALSE)))</f>
        <v>0</v>
      </c>
      <c r="AQ30" s="72">
        <f t="shared" si="11"/>
        <v>0</v>
      </c>
      <c r="AS30" s="185" t="s">
        <v>114</v>
      </c>
      <c r="AT30" s="186" t="s">
        <v>3387</v>
      </c>
      <c r="AU30" s="72">
        <f>VLOOKUP($AT30,Players!$N$3:$O$1456,2,FALSE)</f>
        <v>0</v>
      </c>
      <c r="AV30" s="72">
        <f t="shared" si="12"/>
        <v>0</v>
      </c>
      <c r="AX30" s="177" t="s">
        <v>741</v>
      </c>
      <c r="AY30" s="173" t="s">
        <v>3419</v>
      </c>
      <c r="AZ30" s="72">
        <f>VLOOKUP($AY30,Players!$AV$3:$AW$1447,2,FALSE)</f>
        <v>0</v>
      </c>
      <c r="BA30" s="72">
        <f t="shared" si="2"/>
        <v>0</v>
      </c>
      <c r="BC30" s="185" t="s">
        <v>112</v>
      </c>
      <c r="BD30" s="186" t="s">
        <v>780</v>
      </c>
      <c r="BE30" s="72">
        <f>VLOOKUP($BD30,Players!$N$3:$O$1456,2,FALSE)</f>
        <v>0</v>
      </c>
      <c r="BF30" s="72">
        <f t="shared" si="15"/>
        <v>0</v>
      </c>
      <c r="BG30" s="72"/>
      <c r="BH30" s="176" t="s">
        <v>739</v>
      </c>
      <c r="BI30" s="173" t="s">
        <v>3420</v>
      </c>
      <c r="BJ30" s="72">
        <f>VLOOKUP($BI30,Players!$AV$3:$AW$1447,2,FALSE)</f>
        <v>0</v>
      </c>
      <c r="BK30" s="72">
        <f t="shared" si="16"/>
        <v>0</v>
      </c>
    </row>
    <row r="31" spans="1:63" x14ac:dyDescent="0.2">
      <c r="A31" s="243">
        <v>30</v>
      </c>
      <c r="B31" s="247" t="s">
        <v>2552</v>
      </c>
      <c r="C31" s="518">
        <f>VLOOKUP($B31,Players!$N$3:$O$1273,2,FALSE)</f>
        <v>0</v>
      </c>
      <c r="D31" s="518">
        <f t="shared" si="3"/>
        <v>0</v>
      </c>
      <c r="E31" s="202"/>
      <c r="F31" s="248" t="s">
        <v>2648</v>
      </c>
      <c r="G31" s="518">
        <f>VLOOKUP($F31,Players!$N$3:$O$1273,2,FALSE)</f>
        <v>0</v>
      </c>
      <c r="H31" s="518">
        <f t="shared" si="4"/>
        <v>0</v>
      </c>
      <c r="I31" s="202"/>
      <c r="J31" s="524" t="s">
        <v>3433</v>
      </c>
      <c r="K31" s="518">
        <f>VLOOKUP($J31,Players!$N$3:$O$1273,2,FALSE)</f>
        <v>0</v>
      </c>
      <c r="L31" s="518">
        <f t="shared" si="5"/>
        <v>0</v>
      </c>
      <c r="M31" s="202"/>
      <c r="N31" s="245" t="s">
        <v>2660</v>
      </c>
      <c r="O31" s="518">
        <f>VLOOKUP($N31,Players!$N$3:$O$1273,2,FALSE)</f>
        <v>0</v>
      </c>
      <c r="P31" s="518">
        <f t="shared" si="6"/>
        <v>0</v>
      </c>
      <c r="Q31" s="202"/>
      <c r="R31" s="245" t="s">
        <v>430</v>
      </c>
      <c r="S31" s="518">
        <f>VLOOKUP($R31,Players!$N$3:$O$1273,2,FALSE)</f>
        <v>0</v>
      </c>
      <c r="T31" s="518">
        <f t="shared" si="7"/>
        <v>0</v>
      </c>
      <c r="U31" s="202"/>
      <c r="V31" s="247" t="s">
        <v>283</v>
      </c>
      <c r="W31" s="518">
        <f>VLOOKUP($V31,Players!$N$3:$O$1273,2,FALSE)</f>
        <v>0</v>
      </c>
      <c r="X31" s="518">
        <f t="shared" si="8"/>
        <v>0</v>
      </c>
      <c r="Y31" s="202"/>
      <c r="Z31" s="522"/>
      <c r="AA31" s="518"/>
      <c r="AB31" s="518"/>
      <c r="AC31" s="518"/>
      <c r="AD31" s="202"/>
      <c r="AE31" s="245" t="s">
        <v>2456</v>
      </c>
      <c r="AF31" s="518">
        <f>VLOOKUP($AE31,Players!$AV$3:$AW$1447,2,FALSE)</f>
        <v>0</v>
      </c>
      <c r="AG31" s="518"/>
      <c r="AH31" s="518">
        <f t="shared" si="10"/>
        <v>0</v>
      </c>
      <c r="AI31" s="202"/>
      <c r="AJ31" s="247" t="s">
        <v>385</v>
      </c>
      <c r="AK31" s="72">
        <f>VLOOKUP($AJ31,Players!$AV$3:$AW$1447,2,FALSE)</f>
        <v>0</v>
      </c>
      <c r="AL31" s="72">
        <f t="shared" si="0"/>
        <v>0</v>
      </c>
      <c r="AN31" s="196" t="s">
        <v>118</v>
      </c>
      <c r="AO31" s="197" t="s">
        <v>3383</v>
      </c>
      <c r="AP31" s="72">
        <f>IF(ISERROR(VLOOKUP($AO31,Players!$N$3:$O$1456,2,FALSE)),(VLOOKUP($AO31,Players!$AV$3:$AW$1447,2,FALSE)),(VLOOKUP($AO31,Players!$N$3:$O$1456,2,FALSE)))</f>
        <v>0</v>
      </c>
      <c r="AQ31" s="72">
        <f t="shared" si="11"/>
        <v>0</v>
      </c>
      <c r="AS31" s="185" t="s">
        <v>114</v>
      </c>
      <c r="AT31" s="186" t="s">
        <v>3388</v>
      </c>
      <c r="AU31" s="72">
        <f>VLOOKUP($AT31,Players!$N$3:$O$1456,2,FALSE)</f>
        <v>0</v>
      </c>
      <c r="AV31" s="72">
        <f t="shared" si="12"/>
        <v>0</v>
      </c>
      <c r="AX31" s="177" t="s">
        <v>739</v>
      </c>
      <c r="AY31" s="173" t="s">
        <v>3420</v>
      </c>
      <c r="AZ31" s="72">
        <f>VLOOKUP($AY31,Players!$AV$3:$AW$1447,2,FALSE)</f>
        <v>0</v>
      </c>
      <c r="BA31" s="72">
        <f t="shared" si="2"/>
        <v>0</v>
      </c>
      <c r="BC31" s="185" t="s">
        <v>1026</v>
      </c>
      <c r="BD31" s="186" t="s">
        <v>1433</v>
      </c>
      <c r="BE31" s="72">
        <f>VLOOKUP($BD31,Players!$N$3:$O$1456,2,FALSE)</f>
        <v>0</v>
      </c>
      <c r="BF31" s="72">
        <f t="shared" si="15"/>
        <v>0</v>
      </c>
      <c r="BG31" s="72"/>
      <c r="BH31" s="179"/>
      <c r="BI31" s="179">
        <v>2021</v>
      </c>
      <c r="BJ31" s="72"/>
      <c r="BK31" s="72"/>
    </row>
    <row r="32" spans="1:63" x14ac:dyDescent="0.2">
      <c r="A32" s="243">
        <v>31</v>
      </c>
      <c r="B32" s="247" t="s">
        <v>2548</v>
      </c>
      <c r="C32" s="518">
        <f>VLOOKUP($B32,Players!$N$3:$O$1273,2,FALSE)</f>
        <v>0</v>
      </c>
      <c r="D32" s="518">
        <f t="shared" si="3"/>
        <v>0</v>
      </c>
      <c r="E32" s="202"/>
      <c r="F32" s="244" t="s">
        <v>435</v>
      </c>
      <c r="G32" s="518">
        <f>VLOOKUP($F32,Players!$N$3:$O$1273,2,FALSE)</f>
        <v>0</v>
      </c>
      <c r="H32" s="518">
        <f t="shared" si="4"/>
        <v>0</v>
      </c>
      <c r="I32" s="202"/>
      <c r="J32" s="524" t="s">
        <v>3444</v>
      </c>
      <c r="K32" s="518">
        <f>VLOOKUP($J32,Players!$N$3:$O$1273,2,FALSE)</f>
        <v>0</v>
      </c>
      <c r="L32" s="518">
        <f t="shared" si="5"/>
        <v>0</v>
      </c>
      <c r="M32" s="202"/>
      <c r="N32" s="246" t="s">
        <v>2648</v>
      </c>
      <c r="O32" s="518">
        <f>VLOOKUP($N32,Players!$N$3:$O$1273,2,FALSE)</f>
        <v>0</v>
      </c>
      <c r="P32" s="518">
        <f t="shared" si="6"/>
        <v>0</v>
      </c>
      <c r="Q32" s="202"/>
      <c r="R32" s="245" t="s">
        <v>2243</v>
      </c>
      <c r="S32" s="518">
        <f>VLOOKUP($R32,Players!$N$3:$O$1273,2,FALSE)</f>
        <v>0</v>
      </c>
      <c r="T32" s="518">
        <f t="shared" si="7"/>
        <v>0</v>
      </c>
      <c r="U32" s="202"/>
      <c r="V32" s="248" t="s">
        <v>359</v>
      </c>
      <c r="W32" s="518">
        <f>VLOOKUP($V32,Players!$N$3:$O$1273,2,FALSE)</f>
        <v>0</v>
      </c>
      <c r="X32" s="518">
        <f t="shared" si="8"/>
        <v>0</v>
      </c>
      <c r="Y32" s="202"/>
      <c r="Z32" s="522"/>
      <c r="AA32" s="518"/>
      <c r="AB32" s="518"/>
      <c r="AC32" s="202"/>
      <c r="AD32" s="202"/>
      <c r="AE32" s="246" t="s">
        <v>1471</v>
      </c>
      <c r="AF32" s="518">
        <f>VLOOKUP($AE32,Players!$AV$3:$AW$1447,2,FALSE)</f>
        <v>0</v>
      </c>
      <c r="AG32" s="518"/>
      <c r="AH32" s="518">
        <f>IF(AF32&gt;0,1,0)</f>
        <v>0</v>
      </c>
      <c r="AI32" s="202"/>
      <c r="AJ32" s="247" t="s">
        <v>357</v>
      </c>
      <c r="AK32" s="72">
        <f>VLOOKUP($AJ32,Players!$AV$3:$AW$1447,2,FALSE)</f>
        <v>0</v>
      </c>
      <c r="AL32" s="72">
        <f t="shared" si="0"/>
        <v>0</v>
      </c>
      <c r="AN32" s="196" t="s">
        <v>741</v>
      </c>
      <c r="AO32" s="197" t="s">
        <v>3384</v>
      </c>
      <c r="AP32" s="72">
        <f>IF(ISERROR(VLOOKUP($AO32,Players!$N$3:$O$1456,2,FALSE)),(VLOOKUP($AO32,Players!$AV$3:$AW$1447,2,FALSE)),(VLOOKUP($AO32,Players!$N$3:$O$1456,2,FALSE)))</f>
        <v>0</v>
      </c>
      <c r="AQ32" s="72">
        <f t="shared" si="11"/>
        <v>0</v>
      </c>
      <c r="AS32" s="185" t="s">
        <v>116</v>
      </c>
      <c r="AT32" s="186" t="s">
        <v>3389</v>
      </c>
      <c r="AU32" s="72">
        <f>VLOOKUP($AT32,Players!$N$3:$O$1456,2,FALSE)</f>
        <v>0</v>
      </c>
      <c r="AV32" s="72">
        <f t="shared" si="12"/>
        <v>0</v>
      </c>
      <c r="AX32" s="178" t="s">
        <v>739</v>
      </c>
      <c r="AY32" s="174" t="s">
        <v>3421</v>
      </c>
      <c r="AZ32" s="72"/>
      <c r="BA32" s="72"/>
      <c r="BC32" s="185" t="s">
        <v>118</v>
      </c>
      <c r="BD32" s="186" t="s">
        <v>3416</v>
      </c>
      <c r="BE32" s="72">
        <f>VLOOKUP($BD32,Players!$N$3:$O$1456,2,FALSE)</f>
        <v>0</v>
      </c>
      <c r="BF32" s="72">
        <f t="shared" si="15"/>
        <v>0</v>
      </c>
      <c r="BG32" s="72"/>
      <c r="BH32" s="176" t="s">
        <v>741</v>
      </c>
      <c r="BI32" s="173" t="s">
        <v>3385</v>
      </c>
      <c r="BJ32" s="72">
        <f>VLOOKUP($BI32,Players!$AV$3:$AW$1447,2,FALSE)</f>
        <v>0</v>
      </c>
      <c r="BK32" s="72">
        <f t="shared" si="16"/>
        <v>0</v>
      </c>
    </row>
    <row r="33" spans="1:63" x14ac:dyDescent="0.2">
      <c r="A33" s="243">
        <v>32</v>
      </c>
      <c r="B33" s="247" t="s">
        <v>3450</v>
      </c>
      <c r="C33" s="518">
        <f>VLOOKUP($B33,Players!$N$3:$O$1273,2,FALSE)</f>
        <v>0</v>
      </c>
      <c r="D33" s="518">
        <f t="shared" si="3"/>
        <v>0</v>
      </c>
      <c r="E33" s="202"/>
      <c r="F33" s="245" t="s">
        <v>406</v>
      </c>
      <c r="G33" s="518">
        <f>VLOOKUP($F33,Players!$N$3:$O$1273,2,FALSE)</f>
        <v>0</v>
      </c>
      <c r="H33" s="518">
        <f t="shared" si="4"/>
        <v>0</v>
      </c>
      <c r="I33" s="202"/>
      <c r="J33" s="529" t="s">
        <v>2648</v>
      </c>
      <c r="K33" s="518">
        <f>VLOOKUP($J33,Players!$N$3:$O$1273,2,FALSE)</f>
        <v>0</v>
      </c>
      <c r="L33" s="518">
        <f t="shared" si="5"/>
        <v>0</v>
      </c>
      <c r="M33" s="202"/>
      <c r="N33" s="556" t="s">
        <v>226</v>
      </c>
      <c r="O33" s="518">
        <f>VLOOKUP($N33,Players!$N$3:$O$1273,2,FALSE)</f>
        <v>0</v>
      </c>
      <c r="P33" s="518">
        <f t="shared" si="6"/>
        <v>0</v>
      </c>
      <c r="Q33" s="202"/>
      <c r="R33" s="245" t="s">
        <v>302</v>
      </c>
      <c r="S33" s="518">
        <f>VLOOKUP($R33,Players!$N$3:$O$1273,2,FALSE)</f>
        <v>0</v>
      </c>
      <c r="T33" s="518">
        <f t="shared" si="7"/>
        <v>0</v>
      </c>
      <c r="U33" s="202"/>
      <c r="V33" s="244" t="s">
        <v>920</v>
      </c>
      <c r="W33" s="518">
        <f>VLOOKUP($V33,Players!$N$3:$O$1273,2,FALSE)</f>
        <v>0</v>
      </c>
      <c r="X33" s="518">
        <f t="shared" si="8"/>
        <v>0</v>
      </c>
      <c r="Y33" s="202"/>
      <c r="Z33" s="522"/>
      <c r="AA33" s="518"/>
      <c r="AB33" s="518"/>
      <c r="AC33" s="202"/>
      <c r="AD33" s="202"/>
      <c r="AE33" s="556" t="s">
        <v>602</v>
      </c>
      <c r="AF33" s="518">
        <f>VLOOKUP($AE33,Players!$AV$3:$AW$1447,2,FALSE)</f>
        <v>0</v>
      </c>
      <c r="AG33" s="518"/>
      <c r="AH33" s="518">
        <f t="shared" si="10"/>
        <v>0</v>
      </c>
      <c r="AI33" s="202"/>
      <c r="AJ33" s="247" t="s">
        <v>554</v>
      </c>
      <c r="AK33" s="72">
        <f>VLOOKUP($AJ33,Players!$AV$3:$AW$1447,2,FALSE)</f>
        <v>0</v>
      </c>
      <c r="AL33" s="72">
        <f t="shared" si="0"/>
        <v>0</v>
      </c>
      <c r="AN33" s="196" t="s">
        <v>741</v>
      </c>
      <c r="AO33" s="197" t="s">
        <v>3385</v>
      </c>
      <c r="AP33" s="72">
        <f>IF(ISERROR(VLOOKUP($AO33,Players!$N$3:$O$1456,2,FALSE)),(VLOOKUP($AO33,Players!$AV$3:$AW$1447,2,FALSE)),(VLOOKUP($AO33,Players!$N$3:$O$1456,2,FALSE)))</f>
        <v>0</v>
      </c>
      <c r="AQ33" s="72">
        <f t="shared" si="11"/>
        <v>0</v>
      </c>
      <c r="AS33" s="185" t="s">
        <v>114</v>
      </c>
      <c r="AT33" s="186" t="s">
        <v>1377</v>
      </c>
      <c r="AU33" s="72">
        <f>VLOOKUP($AT33,Players!$N$3:$O$1456,2,FALSE)</f>
        <v>0</v>
      </c>
      <c r="AV33" s="72">
        <f t="shared" si="12"/>
        <v>0</v>
      </c>
      <c r="AZ33" s="72"/>
      <c r="BA33" s="72"/>
      <c r="BC33" s="185" t="s">
        <v>116</v>
      </c>
      <c r="BD33" s="186" t="s">
        <v>3417</v>
      </c>
      <c r="BE33" s="72">
        <f>VLOOKUP($BD33,Players!$N$3:$O$1456,2,FALSE)</f>
        <v>0</v>
      </c>
      <c r="BF33" s="72">
        <f t="shared" si="15"/>
        <v>0</v>
      </c>
      <c r="BG33" s="72"/>
      <c r="BH33" s="176" t="s">
        <v>739</v>
      </c>
      <c r="BI33" s="173" t="s">
        <v>2195</v>
      </c>
      <c r="BJ33" s="72">
        <f>VLOOKUP($BI33,Players!$AV$3:$AW$1447,2,FALSE)</f>
        <v>0</v>
      </c>
      <c r="BK33" s="72">
        <f t="shared" si="16"/>
        <v>0</v>
      </c>
    </row>
    <row r="34" spans="1:63" x14ac:dyDescent="0.2">
      <c r="A34" s="243">
        <v>33</v>
      </c>
      <c r="B34" s="247" t="s">
        <v>1387</v>
      </c>
      <c r="C34" s="518">
        <f>VLOOKUP($B34,Players!$N$3:$O$1273,2,FALSE)</f>
        <v>0</v>
      </c>
      <c r="D34" s="518">
        <f t="shared" si="3"/>
        <v>0</v>
      </c>
      <c r="E34" s="202"/>
      <c r="F34" s="245" t="s">
        <v>216</v>
      </c>
      <c r="G34" s="518">
        <f>VLOOKUP($F34,Players!$N$3:$O$1273,2,FALSE)</f>
        <v>0</v>
      </c>
      <c r="H34" s="518">
        <f t="shared" si="4"/>
        <v>0</v>
      </c>
      <c r="I34" s="202"/>
      <c r="J34" s="250" t="s">
        <v>253</v>
      </c>
      <c r="K34" s="518">
        <f>VLOOKUP($J34,Players!$N$3:$O$1273,2,FALSE)</f>
        <v>0</v>
      </c>
      <c r="L34" s="518">
        <f t="shared" si="5"/>
        <v>0</v>
      </c>
      <c r="M34" s="202"/>
      <c r="N34" s="247" t="s">
        <v>253</v>
      </c>
      <c r="O34" s="518">
        <f>VLOOKUP($N34,Players!$N$3:$O$1273,2,FALSE)</f>
        <v>0</v>
      </c>
      <c r="P34" s="518">
        <f t="shared" si="6"/>
        <v>0</v>
      </c>
      <c r="Q34" s="202"/>
      <c r="R34" s="245" t="s">
        <v>453</v>
      </c>
      <c r="S34" s="518">
        <f>VLOOKUP($R34,Players!$N$3:$O$1273,2,FALSE)</f>
        <v>0</v>
      </c>
      <c r="T34" s="518">
        <f t="shared" si="7"/>
        <v>0</v>
      </c>
      <c r="U34" s="202"/>
      <c r="V34" s="245" t="s">
        <v>161</v>
      </c>
      <c r="W34" s="518">
        <f>VLOOKUP($V34,Players!$N$3:$O$1273,2,FALSE)</f>
        <v>0</v>
      </c>
      <c r="X34" s="518">
        <f t="shared" si="8"/>
        <v>0</v>
      </c>
      <c r="Y34" s="202"/>
      <c r="Z34" s="522"/>
      <c r="AA34" s="518"/>
      <c r="AB34" s="518"/>
      <c r="AC34" s="202"/>
      <c r="AD34" s="202"/>
      <c r="AE34" s="247" t="s">
        <v>182</v>
      </c>
      <c r="AF34" s="518">
        <f>VLOOKUP($AE34,Players!$AV$3:$AW$1447,2,FALSE)</f>
        <v>0</v>
      </c>
      <c r="AG34" s="518"/>
      <c r="AH34" s="518">
        <f t="shared" si="10"/>
        <v>0</v>
      </c>
      <c r="AI34" s="202"/>
      <c r="AJ34" s="247" t="s">
        <v>316</v>
      </c>
      <c r="AK34" s="72">
        <f>VLOOKUP($AJ34,Players!$AV$3:$AW$1447,2,FALSE)</f>
        <v>0</v>
      </c>
      <c r="AL34" s="72">
        <f t="shared" ref="AL34:AL65" si="19">IF(AK34&gt;0,1,0)</f>
        <v>0</v>
      </c>
      <c r="AN34" s="196" t="s">
        <v>739</v>
      </c>
      <c r="AO34" s="197" t="s">
        <v>743</v>
      </c>
      <c r="AP34" s="72">
        <f>IF(ISERROR(VLOOKUP($AO34,Players!$N$3:$O$1456,2,FALSE)),(VLOOKUP($AO34,Players!$AV$3:$AW$1447,2,FALSE)),(VLOOKUP($AO34,Players!$N$3:$O$1456,2,FALSE)))</f>
        <v>0</v>
      </c>
      <c r="AQ34" s="72">
        <f t="shared" si="11"/>
        <v>0</v>
      </c>
      <c r="AS34" s="185" t="s">
        <v>114</v>
      </c>
      <c r="AT34" s="186" t="s">
        <v>2197</v>
      </c>
      <c r="AU34" s="72">
        <f>VLOOKUP($AT34,Players!$N$3:$O$1456,2,FALSE)</f>
        <v>0</v>
      </c>
      <c r="AV34" s="72">
        <f t="shared" si="12"/>
        <v>0</v>
      </c>
      <c r="AZ34" s="72"/>
      <c r="BA34" s="72"/>
      <c r="BC34" s="179"/>
      <c r="BD34" s="179">
        <v>2020</v>
      </c>
      <c r="BE34" s="72"/>
      <c r="BF34" s="72"/>
      <c r="BG34" s="72"/>
      <c r="BH34" s="179"/>
      <c r="BI34" s="179">
        <v>2022</v>
      </c>
      <c r="BJ34" s="72"/>
      <c r="BK34" s="72"/>
    </row>
    <row r="35" spans="1:63" x14ac:dyDescent="0.2">
      <c r="A35" s="243">
        <v>34</v>
      </c>
      <c r="B35" s="247" t="s">
        <v>3451</v>
      </c>
      <c r="C35" s="518">
        <f>VLOOKUP($B35,Players!$N$3:$O$1273,2,FALSE)</f>
        <v>0</v>
      </c>
      <c r="D35" s="518">
        <f t="shared" si="3"/>
        <v>0</v>
      </c>
      <c r="E35" s="202"/>
      <c r="F35" s="245" t="s">
        <v>3438</v>
      </c>
      <c r="G35" s="518">
        <f>VLOOKUP($F35,Players!$N$3:$O$1273,2,FALSE)</f>
        <v>0</v>
      </c>
      <c r="H35" s="518">
        <f t="shared" si="4"/>
        <v>0</v>
      </c>
      <c r="I35" s="202"/>
      <c r="J35" s="252" t="s">
        <v>453</v>
      </c>
      <c r="K35" s="518">
        <f>VLOOKUP($J35,Players!$N$3:$O$1273,2,FALSE)</f>
        <v>0</v>
      </c>
      <c r="L35" s="518">
        <f t="shared" si="5"/>
        <v>0</v>
      </c>
      <c r="M35" s="202"/>
      <c r="N35" s="247" t="s">
        <v>435</v>
      </c>
      <c r="O35" s="518">
        <f>VLOOKUP($N35,Players!$N$3:$O$1273,2,FALSE)</f>
        <v>0</v>
      </c>
      <c r="P35" s="518">
        <f t="shared" si="6"/>
        <v>0</v>
      </c>
      <c r="Q35" s="202"/>
      <c r="R35" s="245" t="s">
        <v>508</v>
      </c>
      <c r="S35" s="518">
        <f>VLOOKUP($R35,Players!$N$3:$O$1273,2,FALSE)</f>
        <v>0</v>
      </c>
      <c r="T35" s="518">
        <f t="shared" si="7"/>
        <v>0</v>
      </c>
      <c r="U35" s="202"/>
      <c r="V35" s="245" t="s">
        <v>444</v>
      </c>
      <c r="W35" s="518">
        <f>VLOOKUP($V35,Players!$N$3:$O$1273,2,FALSE)</f>
        <v>0</v>
      </c>
      <c r="X35" s="518">
        <f t="shared" si="8"/>
        <v>0</v>
      </c>
      <c r="Y35" s="202"/>
      <c r="Z35" s="522"/>
      <c r="AA35" s="518"/>
      <c r="AB35" s="518"/>
      <c r="AC35" s="202"/>
      <c r="AD35" s="202"/>
      <c r="AE35" s="247" t="s">
        <v>255</v>
      </c>
      <c r="AF35" s="518">
        <f>VLOOKUP($AE35,Players!$AV$3:$AW$1447,2,FALSE)</f>
        <v>0</v>
      </c>
      <c r="AG35" s="518"/>
      <c r="AH35" s="518">
        <f t="shared" si="10"/>
        <v>0</v>
      </c>
      <c r="AI35" s="202"/>
      <c r="AJ35" s="247" t="s">
        <v>506</v>
      </c>
      <c r="AK35" s="72">
        <f>VLOOKUP($AJ35,Players!$AV$3:$AW$1447,2,FALSE)</f>
        <v>0</v>
      </c>
      <c r="AL35" s="72">
        <f t="shared" si="19"/>
        <v>0</v>
      </c>
      <c r="AN35" s="196" t="s">
        <v>114</v>
      </c>
      <c r="AO35" s="197" t="s">
        <v>3386</v>
      </c>
      <c r="AP35" s="72">
        <f>IF(ISERROR(VLOOKUP($AO35,Players!$N$3:$O$1456,2,FALSE)),(VLOOKUP($AO35,Players!$AV$3:$AW$1447,2,FALSE)),(VLOOKUP($AO35,Players!$N$3:$O$1456,2,FALSE)))</f>
        <v>0</v>
      </c>
      <c r="AQ35" s="72">
        <f t="shared" si="11"/>
        <v>0</v>
      </c>
      <c r="AS35" s="185" t="s">
        <v>116</v>
      </c>
      <c r="AT35" s="186" t="s">
        <v>3390</v>
      </c>
      <c r="AU35" s="72">
        <f>VLOOKUP($AT35,Players!$N$3:$O$1456,2,FALSE)</f>
        <v>0</v>
      </c>
      <c r="AV35" s="72">
        <f t="shared" si="12"/>
        <v>0</v>
      </c>
      <c r="AZ35" s="72"/>
      <c r="BA35" s="72"/>
      <c r="BC35" s="185" t="s">
        <v>110</v>
      </c>
      <c r="BD35" s="186" t="s">
        <v>2189</v>
      </c>
      <c r="BE35" s="72">
        <f>VLOOKUP($BD35,Players!$N$3:$O$1456,2,FALSE)</f>
        <v>0</v>
      </c>
      <c r="BF35" s="72">
        <f t="shared" si="15"/>
        <v>0</v>
      </c>
      <c r="BG35" s="72"/>
      <c r="BH35" s="312" t="s">
        <v>741</v>
      </c>
      <c r="BI35" s="313" t="s">
        <v>3419</v>
      </c>
      <c r="BJ35" s="72">
        <f>VLOOKUP($BI35,Players!$AV$3:$AW$1447,2,FALSE)</f>
        <v>0</v>
      </c>
      <c r="BK35" s="72">
        <f t="shared" si="16"/>
        <v>0</v>
      </c>
    </row>
    <row r="36" spans="1:63" x14ac:dyDescent="0.2">
      <c r="A36" s="243">
        <v>35</v>
      </c>
      <c r="B36" s="247" t="s">
        <v>902</v>
      </c>
      <c r="C36" s="518">
        <f>VLOOKUP($B36,Players!$N$3:$O$1273,2,FALSE)</f>
        <v>0</v>
      </c>
      <c r="D36" s="518">
        <f t="shared" si="3"/>
        <v>0</v>
      </c>
      <c r="E36" s="202"/>
      <c r="F36" s="245" t="s">
        <v>217</v>
      </c>
      <c r="G36" s="518">
        <f>VLOOKUP($F36,Players!$N$3:$O$1273,2,FALSE)</f>
        <v>0</v>
      </c>
      <c r="H36" s="518">
        <f t="shared" si="4"/>
        <v>0</v>
      </c>
      <c r="I36" s="202"/>
      <c r="J36" s="252" t="s">
        <v>272</v>
      </c>
      <c r="K36" s="518">
        <f>VLOOKUP($J36,Players!$N$3:$O$1273,2,FALSE)</f>
        <v>0</v>
      </c>
      <c r="L36" s="518">
        <f t="shared" si="5"/>
        <v>0</v>
      </c>
      <c r="M36" s="202"/>
      <c r="N36" s="247" t="s">
        <v>2243</v>
      </c>
      <c r="O36" s="518">
        <f>VLOOKUP($N36,Players!$N$3:$O$1273,2,FALSE)</f>
        <v>0</v>
      </c>
      <c r="P36" s="518">
        <f t="shared" si="6"/>
        <v>0</v>
      </c>
      <c r="Q36" s="202"/>
      <c r="R36" s="245" t="s">
        <v>900</v>
      </c>
      <c r="S36" s="518">
        <f>VLOOKUP($R36,Players!$N$3:$O$1273,2,FALSE)</f>
        <v>0</v>
      </c>
      <c r="T36" s="518">
        <f t="shared" si="7"/>
        <v>0</v>
      </c>
      <c r="U36" s="202"/>
      <c r="V36" s="245" t="s">
        <v>451</v>
      </c>
      <c r="W36" s="518">
        <f>VLOOKUP($V36,Players!$N$3:$O$1273,2,FALSE)</f>
        <v>0</v>
      </c>
      <c r="X36" s="518">
        <f t="shared" si="8"/>
        <v>0</v>
      </c>
      <c r="Y36" s="202"/>
      <c r="Z36" s="522"/>
      <c r="AA36" s="518"/>
      <c r="AB36" s="518"/>
      <c r="AC36" s="202"/>
      <c r="AD36" s="202"/>
      <c r="AE36" s="247" t="s">
        <v>223</v>
      </c>
      <c r="AF36" s="518">
        <f>VLOOKUP($AE36,Players!$AV$3:$AW$1447,2,FALSE)</f>
        <v>0</v>
      </c>
      <c r="AG36" s="518"/>
      <c r="AH36" s="518">
        <f t="shared" si="10"/>
        <v>0</v>
      </c>
      <c r="AI36" s="202"/>
      <c r="AJ36" s="247" t="s">
        <v>2371</v>
      </c>
      <c r="AK36" s="72">
        <f>VLOOKUP($AJ36,Players!$AV$3:$AW$1447,2,FALSE)</f>
        <v>0</v>
      </c>
      <c r="AL36" s="72">
        <f t="shared" si="19"/>
        <v>0</v>
      </c>
      <c r="AN36" s="196" t="s">
        <v>114</v>
      </c>
      <c r="AO36" s="197" t="s">
        <v>3387</v>
      </c>
      <c r="AP36" s="72">
        <f>IF(ISERROR(VLOOKUP($AO36,Players!$N$3:$O$1456,2,FALSE)),(VLOOKUP($AO36,Players!$AV$3:$AW$1447,2,FALSE)),(VLOOKUP($AO36,Players!$N$3:$O$1456,2,FALSE)))</f>
        <v>0</v>
      </c>
      <c r="AQ36" s="72">
        <f t="shared" si="11"/>
        <v>0</v>
      </c>
      <c r="AS36" s="185" t="s">
        <v>112</v>
      </c>
      <c r="AT36" s="186" t="s">
        <v>3391</v>
      </c>
      <c r="AU36" s="72">
        <f>VLOOKUP($AT36,Players!$N$3:$O$1456,2,FALSE)</f>
        <v>0</v>
      </c>
      <c r="AV36" s="72">
        <f t="shared" si="12"/>
        <v>0</v>
      </c>
      <c r="AZ36" s="72"/>
      <c r="BA36" s="72"/>
      <c r="BC36" s="185" t="s">
        <v>110</v>
      </c>
      <c r="BD36" s="186" t="s">
        <v>3377</v>
      </c>
      <c r="BE36" s="72">
        <f>VLOOKUP($BD36,Players!$N$3:$O$1456,2,FALSE)</f>
        <v>0</v>
      </c>
      <c r="BF36" s="72">
        <f t="shared" si="15"/>
        <v>0</v>
      </c>
      <c r="BG36" s="72"/>
      <c r="BH36" s="179"/>
      <c r="BI36" s="179">
        <v>2023</v>
      </c>
      <c r="BJ36" s="72"/>
      <c r="BK36" s="72"/>
    </row>
    <row r="37" spans="1:63" x14ac:dyDescent="0.2">
      <c r="A37" s="243">
        <v>36</v>
      </c>
      <c r="B37" s="247" t="s">
        <v>491</v>
      </c>
      <c r="C37" s="518">
        <f>VLOOKUP($B37,Players!$N$3:$O$1273,2,FALSE)</f>
        <v>0</v>
      </c>
      <c r="D37" s="518">
        <f t="shared" si="3"/>
        <v>0</v>
      </c>
      <c r="E37" s="202"/>
      <c r="F37" s="245" t="s">
        <v>174</v>
      </c>
      <c r="G37" s="518">
        <f>VLOOKUP($F37,Players!$N$3:$O$1273,2,FALSE)</f>
        <v>0</v>
      </c>
      <c r="H37" s="518">
        <f t="shared" si="4"/>
        <v>0</v>
      </c>
      <c r="I37" s="202"/>
      <c r="J37" s="245" t="s">
        <v>402</v>
      </c>
      <c r="K37" s="518">
        <f>VLOOKUP($J37,Players!$N$3:$O$1273,2,FALSE)</f>
        <v>0</v>
      </c>
      <c r="L37" s="518">
        <f t="shared" si="5"/>
        <v>0</v>
      </c>
      <c r="M37" s="202"/>
      <c r="N37" s="247" t="s">
        <v>217</v>
      </c>
      <c r="O37" s="518">
        <f>VLOOKUP($N37,Players!$N$3:$O$1273,2,FALSE)</f>
        <v>0</v>
      </c>
      <c r="P37" s="518">
        <f t="shared" si="6"/>
        <v>0</v>
      </c>
      <c r="Q37" s="202"/>
      <c r="R37" s="245" t="s">
        <v>1507</v>
      </c>
      <c r="S37" s="518">
        <f>VLOOKUP($R37,Players!$N$3:$O$1273,2,FALSE)</f>
        <v>0</v>
      </c>
      <c r="T37" s="518">
        <f t="shared" si="7"/>
        <v>0</v>
      </c>
      <c r="U37" s="202"/>
      <c r="V37" s="246" t="s">
        <v>149</v>
      </c>
      <c r="W37" s="518">
        <f>VLOOKUP($V37,Players!$N$3:$O$1273,2,FALSE)</f>
        <v>0</v>
      </c>
      <c r="X37" s="518">
        <f t="shared" si="8"/>
        <v>0</v>
      </c>
      <c r="Y37" s="202"/>
      <c r="Z37" s="522"/>
      <c r="AA37" s="202"/>
      <c r="AB37" s="202"/>
      <c r="AC37" s="202"/>
      <c r="AD37" s="202"/>
      <c r="AE37" s="247" t="s">
        <v>522</v>
      </c>
      <c r="AF37" s="518">
        <f>VLOOKUP($AE37,Players!$AV$3:$AW$1447,2,FALSE)</f>
        <v>0</v>
      </c>
      <c r="AG37" s="518"/>
      <c r="AH37" s="518">
        <f t="shared" si="10"/>
        <v>0</v>
      </c>
      <c r="AI37" s="202"/>
      <c r="AJ37" s="247" t="s">
        <v>559</v>
      </c>
      <c r="AK37" s="72">
        <f>VLOOKUP($AJ37,Players!$AV$3:$AW$1447,2,FALSE)</f>
        <v>0</v>
      </c>
      <c r="AL37" s="72">
        <f t="shared" si="19"/>
        <v>0</v>
      </c>
      <c r="AN37" s="196" t="s">
        <v>114</v>
      </c>
      <c r="AO37" s="197" t="s">
        <v>3388</v>
      </c>
      <c r="AP37" s="72">
        <f>IF(ISERROR(VLOOKUP($AO37,Players!$N$3:$O$1456,2,FALSE)),(VLOOKUP($AO37,Players!$AV$3:$AW$1447,2,FALSE)),(VLOOKUP($AO37,Players!$N$3:$O$1456,2,FALSE)))</f>
        <v>0</v>
      </c>
      <c r="AQ37" s="72">
        <f t="shared" si="11"/>
        <v>0</v>
      </c>
      <c r="AS37" s="185" t="s">
        <v>97</v>
      </c>
      <c r="AT37" s="186" t="s">
        <v>3392</v>
      </c>
      <c r="AU37" s="72">
        <f>VLOOKUP($AT37,Players!$N$3:$O$1456,2,FALSE)</f>
        <v>0</v>
      </c>
      <c r="AV37" s="72">
        <f t="shared" si="12"/>
        <v>0</v>
      </c>
      <c r="AZ37" s="72"/>
      <c r="BA37" s="72"/>
      <c r="BC37" s="185" t="s">
        <v>114</v>
      </c>
      <c r="BD37" s="186" t="s">
        <v>3378</v>
      </c>
      <c r="BE37" s="72">
        <f>VLOOKUP($BD37,Players!$N$3:$O$1456,2,FALSE)</f>
        <v>0</v>
      </c>
      <c r="BF37" s="72">
        <f t="shared" si="15"/>
        <v>0</v>
      </c>
      <c r="BG37" s="72"/>
      <c r="BH37" s="312" t="s">
        <v>739</v>
      </c>
      <c r="BI37" s="313" t="s">
        <v>3406</v>
      </c>
      <c r="BJ37" s="72"/>
      <c r="BK37" s="72"/>
    </row>
    <row r="38" spans="1:63" x14ac:dyDescent="0.2">
      <c r="A38" s="243">
        <v>37</v>
      </c>
      <c r="B38" s="247" t="s">
        <v>2544</v>
      </c>
      <c r="C38" s="518">
        <f>VLOOKUP($B38,Players!$N$3:$O$1273,2,FALSE)</f>
        <v>0</v>
      </c>
      <c r="D38" s="518">
        <f t="shared" si="3"/>
        <v>0</v>
      </c>
      <c r="E38" s="202"/>
      <c r="F38" s="245" t="s">
        <v>505</v>
      </c>
      <c r="G38" s="518">
        <f>VLOOKUP($F38,Players!$N$3:$O$1273,2,FALSE)</f>
        <v>0</v>
      </c>
      <c r="H38" s="518">
        <f t="shared" si="4"/>
        <v>0</v>
      </c>
      <c r="I38" s="202"/>
      <c r="J38" s="245" t="s">
        <v>1507</v>
      </c>
      <c r="K38" s="518">
        <f>VLOOKUP($J38,Players!$N$3:$O$1273,2,FALSE)</f>
        <v>0</v>
      </c>
      <c r="L38" s="518">
        <f t="shared" si="5"/>
        <v>0</v>
      </c>
      <c r="M38" s="202"/>
      <c r="N38" s="247" t="s">
        <v>272</v>
      </c>
      <c r="O38" s="518">
        <f>VLOOKUP($N38,Players!$N$3:$O$1273,2,FALSE)</f>
        <v>0</v>
      </c>
      <c r="P38" s="518">
        <f t="shared" si="6"/>
        <v>0</v>
      </c>
      <c r="Q38" s="202"/>
      <c r="R38" s="245" t="s">
        <v>298</v>
      </c>
      <c r="S38" s="518">
        <f>VLOOKUP($R38,Players!$N$3:$O$1273,2,FALSE)</f>
        <v>0</v>
      </c>
      <c r="T38" s="518">
        <f t="shared" si="7"/>
        <v>0</v>
      </c>
      <c r="U38" s="202"/>
      <c r="V38" s="556" t="s">
        <v>2238</v>
      </c>
      <c r="W38" s="518">
        <f>VLOOKUP($V38,Players!$N$3:$O$1273,2,FALSE)</f>
        <v>0</v>
      </c>
      <c r="X38" s="518">
        <f t="shared" si="8"/>
        <v>0</v>
      </c>
      <c r="Y38" s="202"/>
      <c r="Z38" s="522"/>
      <c r="AA38" s="202"/>
      <c r="AB38" s="202"/>
      <c r="AC38" s="202"/>
      <c r="AD38" s="202"/>
      <c r="AE38" s="248" t="s">
        <v>163</v>
      </c>
      <c r="AF38" s="518">
        <f>VLOOKUP($AE38,Players!$AV$3:$AW$1447,2,FALSE)</f>
        <v>0</v>
      </c>
      <c r="AG38" s="518"/>
      <c r="AH38" s="518">
        <f t="shared" si="10"/>
        <v>0</v>
      </c>
      <c r="AI38" s="202"/>
      <c r="AJ38" s="247" t="s">
        <v>245</v>
      </c>
      <c r="AK38" s="72">
        <f>VLOOKUP($AJ38,Players!$AV$3:$AW$1447,2,FALSE)</f>
        <v>0</v>
      </c>
      <c r="AL38" s="72">
        <f t="shared" si="19"/>
        <v>0</v>
      </c>
      <c r="AN38" s="196" t="s">
        <v>116</v>
      </c>
      <c r="AO38" s="197" t="s">
        <v>3389</v>
      </c>
      <c r="AP38" s="72">
        <f>IF(ISERROR(VLOOKUP($AO38,Players!$N$3:$O$1456,2,FALSE)),(VLOOKUP($AO38,Players!$AV$3:$AW$1447,2,FALSE)),(VLOOKUP($AO38,Players!$N$3:$O$1456,2,FALSE)))</f>
        <v>0</v>
      </c>
      <c r="AQ38" s="72">
        <f t="shared" si="11"/>
        <v>0</v>
      </c>
      <c r="AS38" s="185" t="s">
        <v>114</v>
      </c>
      <c r="AT38" s="186" t="s">
        <v>3396</v>
      </c>
      <c r="AU38" s="72">
        <f>VLOOKUP($AT38,Players!$N$3:$O$1456,2,FALSE)</f>
        <v>0</v>
      </c>
      <c r="AV38" s="72">
        <f t="shared" si="12"/>
        <v>0</v>
      </c>
      <c r="AZ38" s="72"/>
      <c r="BA38" s="72"/>
      <c r="BC38" s="185" t="s">
        <v>114</v>
      </c>
      <c r="BD38" s="186" t="s">
        <v>3379</v>
      </c>
      <c r="BE38" s="72">
        <f>VLOOKUP($BD38,Players!$N$3:$O$1456,2,FALSE)</f>
        <v>0</v>
      </c>
      <c r="BF38" s="72">
        <f t="shared" si="15"/>
        <v>0</v>
      </c>
      <c r="BG38" s="72"/>
      <c r="BJ38" s="72"/>
      <c r="BK38" s="72"/>
    </row>
    <row r="39" spans="1:63" x14ac:dyDescent="0.2">
      <c r="A39" s="243">
        <v>38</v>
      </c>
      <c r="B39" s="248" t="s">
        <v>2546</v>
      </c>
      <c r="C39" s="518">
        <f>VLOOKUP($B39,Players!$N$3:$O$1273,2,FALSE)</f>
        <v>0</v>
      </c>
      <c r="D39" s="518">
        <f t="shared" si="3"/>
        <v>0</v>
      </c>
      <c r="E39" s="202"/>
      <c r="F39" s="245" t="s">
        <v>402</v>
      </c>
      <c r="G39" s="518">
        <f>VLOOKUP($F39,Players!$N$3:$O$1273,2,FALSE)</f>
        <v>0</v>
      </c>
      <c r="H39" s="518">
        <f t="shared" si="4"/>
        <v>0</v>
      </c>
      <c r="I39" s="202"/>
      <c r="J39" s="245" t="s">
        <v>298</v>
      </c>
      <c r="K39" s="518">
        <f>VLOOKUP($J39,Players!$N$3:$O$1273,2,FALSE)</f>
        <v>0</v>
      </c>
      <c r="L39" s="518">
        <f t="shared" si="5"/>
        <v>0</v>
      </c>
      <c r="M39" s="202"/>
      <c r="N39" s="247" t="s">
        <v>402</v>
      </c>
      <c r="O39" s="518">
        <f>VLOOKUP($N39,Players!$N$3:$O$1273,2,FALSE)</f>
        <v>0</v>
      </c>
      <c r="P39" s="518">
        <f t="shared" si="6"/>
        <v>0</v>
      </c>
      <c r="Q39" s="202"/>
      <c r="R39" s="245" t="s">
        <v>416</v>
      </c>
      <c r="S39" s="518">
        <f>VLOOKUP($R39,Players!$N$3:$O$1273,2,FALSE)</f>
        <v>0</v>
      </c>
      <c r="T39" s="518">
        <f t="shared" si="7"/>
        <v>0</v>
      </c>
      <c r="U39" s="202"/>
      <c r="V39" s="247" t="s">
        <v>409</v>
      </c>
      <c r="W39" s="518">
        <f>VLOOKUP($V39,Players!$N$3:$O$1273,2,FALSE)</f>
        <v>0</v>
      </c>
      <c r="X39" s="518">
        <f t="shared" si="8"/>
        <v>0</v>
      </c>
      <c r="Y39" s="202"/>
      <c r="Z39" s="522"/>
      <c r="AA39" s="202"/>
      <c r="AB39" s="202"/>
      <c r="AC39" s="202"/>
      <c r="AD39" s="202"/>
      <c r="AE39" s="244" t="s">
        <v>455</v>
      </c>
      <c r="AF39" s="518">
        <f>VLOOKUP($AE39,Players!$AV$3:$AW$1447,2,FALSE)</f>
        <v>0</v>
      </c>
      <c r="AG39" s="518"/>
      <c r="AH39" s="518">
        <f t="shared" si="10"/>
        <v>0</v>
      </c>
      <c r="AI39" s="202"/>
      <c r="AJ39" s="247" t="s">
        <v>2358</v>
      </c>
      <c r="AK39" s="72">
        <f>VLOOKUP($AJ39,Players!$AV$3:$AW$1447,2,FALSE)</f>
        <v>0</v>
      </c>
      <c r="AL39" s="72">
        <f t="shared" si="19"/>
        <v>0</v>
      </c>
      <c r="AN39" s="196" t="s">
        <v>114</v>
      </c>
      <c r="AO39" s="197" t="s">
        <v>1377</v>
      </c>
      <c r="AP39" s="72">
        <f>IF(ISERROR(VLOOKUP($AO39,Players!$N$3:$O$1456,2,FALSE)),(VLOOKUP($AO39,Players!$AV$3:$AW$1447,2,FALSE)),(VLOOKUP($AO39,Players!$N$3:$O$1456,2,FALSE)))</f>
        <v>0</v>
      </c>
      <c r="AQ39" s="72">
        <f t="shared" si="11"/>
        <v>0</v>
      </c>
      <c r="AS39" s="185" t="s">
        <v>116</v>
      </c>
      <c r="AT39" s="186" t="s">
        <v>3397</v>
      </c>
      <c r="AU39" s="72">
        <f>VLOOKUP($AT39,Players!$N$3:$O$1456,2,FALSE)</f>
        <v>0</v>
      </c>
      <c r="AV39" s="72">
        <f t="shared" si="12"/>
        <v>0</v>
      </c>
      <c r="AZ39" s="72"/>
      <c r="BA39" s="72"/>
      <c r="BC39" s="185" t="s">
        <v>114</v>
      </c>
      <c r="BD39" s="186" t="s">
        <v>2187</v>
      </c>
      <c r="BE39" s="72">
        <f>VLOOKUP($BD39,Players!$N$3:$O$1456,2,FALSE)</f>
        <v>0</v>
      </c>
      <c r="BF39" s="72">
        <f t="shared" si="15"/>
        <v>0</v>
      </c>
      <c r="BG39" s="72"/>
      <c r="BJ39" s="72"/>
      <c r="BK39" s="72"/>
    </row>
    <row r="40" spans="1:63" x14ac:dyDescent="0.2">
      <c r="A40" s="243">
        <v>39</v>
      </c>
      <c r="B40" s="244" t="s">
        <v>276</v>
      </c>
      <c r="C40" s="518">
        <f>VLOOKUP($B40,Players!$N$3:$O$1273,2,FALSE)</f>
        <v>0</v>
      </c>
      <c r="D40" s="518">
        <f t="shared" ref="D40:D46" si="20">IF(C40&gt;0,1,0)</f>
        <v>0</v>
      </c>
      <c r="E40" s="202"/>
      <c r="F40" s="245" t="s">
        <v>2607</v>
      </c>
      <c r="G40" s="518">
        <f>VLOOKUP($F40,Players!$N$3:$O$1273,2,FALSE)</f>
        <v>0</v>
      </c>
      <c r="H40" s="518">
        <f t="shared" si="4"/>
        <v>0</v>
      </c>
      <c r="I40" s="202"/>
      <c r="J40" s="245" t="s">
        <v>369</v>
      </c>
      <c r="K40" s="518">
        <f>VLOOKUP($J40,Players!$N$3:$O$1273,2,FALSE)</f>
        <v>0</v>
      </c>
      <c r="L40" s="518">
        <f t="shared" si="5"/>
        <v>0</v>
      </c>
      <c r="M40" s="202"/>
      <c r="N40" s="247" t="s">
        <v>2261</v>
      </c>
      <c r="O40" s="518">
        <f>VLOOKUP($N40,Players!$N$3:$O$1273,2,FALSE)</f>
        <v>0</v>
      </c>
      <c r="P40" s="518">
        <f t="shared" si="6"/>
        <v>0</v>
      </c>
      <c r="Q40" s="202"/>
      <c r="R40" s="245" t="s">
        <v>336</v>
      </c>
      <c r="S40" s="518">
        <f>VLOOKUP($R40,Players!$N$3:$O$1273,2,FALSE)</f>
        <v>0</v>
      </c>
      <c r="T40" s="518">
        <f t="shared" si="7"/>
        <v>0</v>
      </c>
      <c r="U40" s="202"/>
      <c r="V40" s="247" t="s">
        <v>185</v>
      </c>
      <c r="W40" s="518">
        <f>VLOOKUP($V40,Players!$N$3:$O$1273,2,FALSE)</f>
        <v>0</v>
      </c>
      <c r="X40" s="518">
        <f t="shared" si="8"/>
        <v>0</v>
      </c>
      <c r="Y40" s="202"/>
      <c r="Z40" s="522"/>
      <c r="AA40" s="202"/>
      <c r="AB40" s="202"/>
      <c r="AC40" s="202"/>
      <c r="AD40" s="202"/>
      <c r="AE40" s="245" t="s">
        <v>2250</v>
      </c>
      <c r="AF40" s="518">
        <f>VLOOKUP($AE40,Players!$AV$3:$AW$1447,2,FALSE)</f>
        <v>0</v>
      </c>
      <c r="AG40" s="518"/>
      <c r="AH40" s="518">
        <f t="shared" si="10"/>
        <v>0</v>
      </c>
      <c r="AI40" s="202"/>
      <c r="AJ40" s="247" t="s">
        <v>411</v>
      </c>
      <c r="AK40" s="72">
        <f>VLOOKUP($AJ40,Players!$AV$3:$AW$1447,2,FALSE)</f>
        <v>0</v>
      </c>
      <c r="AL40" s="72">
        <f t="shared" si="19"/>
        <v>0</v>
      </c>
      <c r="AN40" s="196" t="s">
        <v>114</v>
      </c>
      <c r="AO40" s="197" t="s">
        <v>2197</v>
      </c>
      <c r="AP40" s="72">
        <f>IF(ISERROR(VLOOKUP($AO40,Players!$N$3:$O$1456,2,FALSE)),(VLOOKUP($AO40,Players!$AV$3:$AW$1447,2,FALSE)),(VLOOKUP($AO40,Players!$N$3:$O$1456,2,FALSE)))</f>
        <v>0</v>
      </c>
      <c r="AQ40" s="72">
        <f t="shared" si="11"/>
        <v>0</v>
      </c>
      <c r="AS40" s="185" t="s">
        <v>118</v>
      </c>
      <c r="AT40" s="186" t="s">
        <v>3399</v>
      </c>
      <c r="AU40" s="72">
        <f>VLOOKUP($AT40,Players!$N$3:$O$1456,2,FALSE)</f>
        <v>0</v>
      </c>
      <c r="AV40" s="72">
        <f t="shared" si="12"/>
        <v>0</v>
      </c>
      <c r="AZ40" s="72"/>
      <c r="BA40" s="72"/>
      <c r="BC40" s="185" t="s">
        <v>118</v>
      </c>
      <c r="BD40" s="186" t="s">
        <v>3382</v>
      </c>
      <c r="BE40" s="72">
        <f>VLOOKUP($BD40,Players!$N$3:$O$1456,2,FALSE)</f>
        <v>0</v>
      </c>
      <c r="BF40" s="72">
        <f t="shared" si="15"/>
        <v>0</v>
      </c>
      <c r="BG40" s="72"/>
      <c r="BJ40" s="72"/>
      <c r="BK40" s="72"/>
    </row>
    <row r="41" spans="1:63" x14ac:dyDescent="0.2">
      <c r="A41" s="243">
        <v>40</v>
      </c>
      <c r="B41" s="245" t="s">
        <v>2621</v>
      </c>
      <c r="C41" s="518">
        <f>VLOOKUP($B41,Players!$N$3:$O$1273,2,FALSE)</f>
        <v>0</v>
      </c>
      <c r="D41" s="518">
        <f t="shared" si="20"/>
        <v>0</v>
      </c>
      <c r="E41" s="202"/>
      <c r="F41" s="245" t="s">
        <v>461</v>
      </c>
      <c r="G41" s="518">
        <f>VLOOKUP($F41,Players!$N$3:$O$1273,2,FALSE)</f>
        <v>0</v>
      </c>
      <c r="H41" s="518">
        <f t="shared" si="4"/>
        <v>0</v>
      </c>
      <c r="I41" s="202"/>
      <c r="J41" s="252" t="s">
        <v>244</v>
      </c>
      <c r="K41" s="518">
        <f>VLOOKUP($J41,Players!$N$3:$O$1273,2,FALSE)</f>
        <v>0</v>
      </c>
      <c r="L41" s="518">
        <f t="shared" si="5"/>
        <v>0</v>
      </c>
      <c r="M41" s="202"/>
      <c r="N41" s="247" t="s">
        <v>155</v>
      </c>
      <c r="O41" s="518">
        <f>VLOOKUP($N41,Players!$N$3:$O$1273,2,FALSE)</f>
        <v>0</v>
      </c>
      <c r="P41" s="518">
        <f t="shared" si="6"/>
        <v>0</v>
      </c>
      <c r="Q41" s="202"/>
      <c r="R41" s="246" t="s">
        <v>485</v>
      </c>
      <c r="S41" s="518">
        <f>VLOOKUP($R41,Players!$N$3:$O$1273,2,FALSE)</f>
        <v>0</v>
      </c>
      <c r="T41" s="518">
        <f t="shared" si="7"/>
        <v>0</v>
      </c>
      <c r="U41" s="202"/>
      <c r="V41" s="247" t="s">
        <v>399</v>
      </c>
      <c r="W41" s="518">
        <f>VLOOKUP($V41,Players!$N$3:$O$1273,2,FALSE)</f>
        <v>0</v>
      </c>
      <c r="X41" s="518">
        <f t="shared" si="8"/>
        <v>0</v>
      </c>
      <c r="Y41" s="202"/>
      <c r="Z41" s="522"/>
      <c r="AA41" s="202"/>
      <c r="AB41" s="202"/>
      <c r="AC41" s="202"/>
      <c r="AD41" s="202"/>
      <c r="AE41" s="245" t="s">
        <v>310</v>
      </c>
      <c r="AF41" s="518">
        <f>VLOOKUP($AE41,Players!$AV$3:$AW$1447,2,FALSE)</f>
        <v>0</v>
      </c>
      <c r="AG41" s="518"/>
      <c r="AH41" s="518">
        <f t="shared" si="10"/>
        <v>0</v>
      </c>
      <c r="AI41" s="202"/>
      <c r="AJ41" s="247" t="s">
        <v>623</v>
      </c>
      <c r="AK41" s="72">
        <f>VLOOKUP($AJ41,Players!$AV$3:$AW$1447,2,FALSE)</f>
        <v>0</v>
      </c>
      <c r="AL41" s="72">
        <f t="shared" si="19"/>
        <v>0</v>
      </c>
      <c r="AN41" s="196" t="s">
        <v>116</v>
      </c>
      <c r="AO41" s="197" t="s">
        <v>3390</v>
      </c>
      <c r="AP41" s="72">
        <f>IF(ISERROR(VLOOKUP($AO41,Players!$N$3:$O$1456,2,FALSE)),(VLOOKUP($AO41,Players!$AV$3:$AW$1447,2,FALSE)),(VLOOKUP($AO41,Players!$N$3:$O$1456,2,FALSE)))</f>
        <v>0</v>
      </c>
      <c r="AQ41" s="72">
        <f t="shared" si="11"/>
        <v>0</v>
      </c>
      <c r="AS41" s="185" t="s">
        <v>110</v>
      </c>
      <c r="AT41" s="186" t="s">
        <v>3400</v>
      </c>
      <c r="AU41" s="72">
        <f>VLOOKUP($AT41,Players!$N$3:$O$1456,2,FALSE)</f>
        <v>0</v>
      </c>
      <c r="AV41" s="72">
        <f t="shared" si="12"/>
        <v>0</v>
      </c>
      <c r="AZ41" s="72"/>
      <c r="BA41" s="72"/>
      <c r="BC41" s="185" t="s">
        <v>114</v>
      </c>
      <c r="BD41" s="186" t="s">
        <v>3387</v>
      </c>
      <c r="BE41" s="72">
        <f>VLOOKUP($BD41,Players!$N$3:$O$1456,2,FALSE)</f>
        <v>0</v>
      </c>
      <c r="BF41" s="72">
        <f t="shared" si="15"/>
        <v>0</v>
      </c>
      <c r="BG41" s="72"/>
      <c r="BJ41" s="72"/>
      <c r="BK41" s="72"/>
    </row>
    <row r="42" spans="1:63" x14ac:dyDescent="0.2">
      <c r="A42" s="243">
        <v>41</v>
      </c>
      <c r="B42" s="245" t="s">
        <v>510</v>
      </c>
      <c r="C42" s="518">
        <f>VLOOKUP($B42,Players!$N$3:$O$1273,2,FALSE)</f>
        <v>0</v>
      </c>
      <c r="D42" s="518">
        <f t="shared" si="20"/>
        <v>0</v>
      </c>
      <c r="E42" s="202"/>
      <c r="F42" s="246" t="s">
        <v>230</v>
      </c>
      <c r="G42" s="518">
        <f>VLOOKUP($F42,Players!$N$3:$O$1273,2,FALSE)</f>
        <v>0</v>
      </c>
      <c r="H42" s="518">
        <f t="shared" si="4"/>
        <v>0</v>
      </c>
      <c r="I42" s="202"/>
      <c r="J42" s="252" t="s">
        <v>172</v>
      </c>
      <c r="K42" s="518">
        <f>VLOOKUP($J42,Players!$N$3:$O$1273,2,FALSE)</f>
        <v>0</v>
      </c>
      <c r="L42" s="518">
        <f t="shared" si="5"/>
        <v>0</v>
      </c>
      <c r="M42" s="202"/>
      <c r="N42" s="247" t="s">
        <v>298</v>
      </c>
      <c r="O42" s="518">
        <f>VLOOKUP($N42,Players!$N$3:$O$1273,2,FALSE)</f>
        <v>0</v>
      </c>
      <c r="P42" s="518">
        <f t="shared" si="6"/>
        <v>0</v>
      </c>
      <c r="Q42" s="202"/>
      <c r="R42" s="556" t="s">
        <v>3699</v>
      </c>
      <c r="S42" s="518">
        <f>VLOOKUP($R42,Players!$N$3:$O$1273,2,FALSE)</f>
        <v>0</v>
      </c>
      <c r="T42" s="518">
        <f t="shared" si="7"/>
        <v>0</v>
      </c>
      <c r="U42" s="202"/>
      <c r="V42" s="247" t="s">
        <v>2236</v>
      </c>
      <c r="W42" s="518">
        <f>VLOOKUP($V42,Players!$N$3:$O$1273,2,FALSE)</f>
        <v>0</v>
      </c>
      <c r="X42" s="518">
        <f t="shared" si="8"/>
        <v>0</v>
      </c>
      <c r="Y42" s="202"/>
      <c r="Z42" s="522"/>
      <c r="AA42" s="202"/>
      <c r="AB42" s="202"/>
      <c r="AC42" s="202"/>
      <c r="AD42" s="202"/>
      <c r="AE42" s="245" t="s">
        <v>235</v>
      </c>
      <c r="AF42" s="518">
        <f>VLOOKUP($AE42,Players!$AV$3:$AW$1447,2,FALSE)</f>
        <v>0</v>
      </c>
      <c r="AG42" s="518"/>
      <c r="AH42" s="518">
        <f t="shared" si="10"/>
        <v>0</v>
      </c>
      <c r="AI42" s="202"/>
      <c r="AJ42" s="247" t="s">
        <v>3435</v>
      </c>
      <c r="AK42" s="72">
        <f>VLOOKUP($AJ42,Players!$AV$3:$AW$1447,2,FALSE)</f>
        <v>0</v>
      </c>
      <c r="AL42" s="72">
        <f t="shared" si="19"/>
        <v>0</v>
      </c>
      <c r="AN42" s="196" t="s">
        <v>112</v>
      </c>
      <c r="AO42" s="197" t="s">
        <v>3391</v>
      </c>
      <c r="AP42" s="72">
        <f>IF(ISERROR(VLOOKUP($AO42,Players!$N$3:$O$1456,2,FALSE)),(VLOOKUP($AO42,Players!$AV$3:$AW$1447,2,FALSE)),(VLOOKUP($AO42,Players!$N$3:$O$1456,2,FALSE)))</f>
        <v>0</v>
      </c>
      <c r="AQ42" s="72">
        <f t="shared" si="11"/>
        <v>0</v>
      </c>
      <c r="AS42" s="185" t="s">
        <v>114</v>
      </c>
      <c r="AT42" s="186" t="s">
        <v>2232</v>
      </c>
      <c r="AU42" s="72">
        <f>VLOOKUP($AT42,Players!$N$3:$O$1456,2,FALSE)</f>
        <v>0</v>
      </c>
      <c r="AV42" s="72">
        <f t="shared" si="12"/>
        <v>0</v>
      </c>
      <c r="AZ42" s="72"/>
      <c r="BA42" s="72"/>
      <c r="BC42" s="185" t="s">
        <v>116</v>
      </c>
      <c r="BD42" s="186" t="s">
        <v>3389</v>
      </c>
      <c r="BE42" s="72">
        <f>VLOOKUP($BD42,Players!$N$3:$O$1456,2,FALSE)</f>
        <v>0</v>
      </c>
      <c r="BF42" s="72">
        <f t="shared" si="15"/>
        <v>0</v>
      </c>
      <c r="BG42" s="72"/>
      <c r="BJ42" s="72"/>
      <c r="BK42" s="72"/>
    </row>
    <row r="43" spans="1:63" x14ac:dyDescent="0.2">
      <c r="A43" s="243">
        <v>42</v>
      </c>
      <c r="B43" s="245" t="s">
        <v>2267</v>
      </c>
      <c r="C43" s="518">
        <f>VLOOKUP($B43,Players!$N$3:$O$1273,2,FALSE)</f>
        <v>0</v>
      </c>
      <c r="D43" s="518">
        <f t="shared" si="20"/>
        <v>0</v>
      </c>
      <c r="E43" s="202"/>
      <c r="F43" s="247" t="s">
        <v>1507</v>
      </c>
      <c r="G43" s="518">
        <f>VLOOKUP($F43,Players!$N$3:$O$1273,2,FALSE)</f>
        <v>0</v>
      </c>
      <c r="H43" s="518">
        <f t="shared" si="4"/>
        <v>0</v>
      </c>
      <c r="I43" s="202"/>
      <c r="J43" s="252" t="s">
        <v>416</v>
      </c>
      <c r="K43" s="518">
        <f>VLOOKUP($J43,Players!$N$3:$O$1273,2,FALSE)</f>
        <v>0</v>
      </c>
      <c r="L43" s="518">
        <f t="shared" si="5"/>
        <v>0</v>
      </c>
      <c r="M43" s="202"/>
      <c r="N43" s="248" t="s">
        <v>327</v>
      </c>
      <c r="O43" s="518">
        <f>VLOOKUP($N43,Players!$N$3:$O$1273,2,FALSE)</f>
        <v>0</v>
      </c>
      <c r="P43" s="518">
        <f t="shared" si="6"/>
        <v>0</v>
      </c>
      <c r="Q43" s="202"/>
      <c r="R43" s="600" t="s">
        <v>3454</v>
      </c>
      <c r="S43" s="518">
        <f>VLOOKUP($R43,Players!$N$3:$O$1273,2,FALSE)</f>
        <v>0</v>
      </c>
      <c r="T43" s="518">
        <f t="shared" si="7"/>
        <v>0</v>
      </c>
      <c r="U43" s="202"/>
      <c r="V43" s="247" t="s">
        <v>159</v>
      </c>
      <c r="W43" s="518">
        <f>VLOOKUP($V43,Players!$N$3:$O$1273,2,FALSE)</f>
        <v>0</v>
      </c>
      <c r="X43" s="518">
        <f t="shared" si="8"/>
        <v>0</v>
      </c>
      <c r="Y43" s="202"/>
      <c r="Z43" s="522"/>
      <c r="AA43" s="202"/>
      <c r="AB43" s="202"/>
      <c r="AC43" s="202"/>
      <c r="AD43" s="202"/>
      <c r="AE43" s="245" t="s">
        <v>239</v>
      </c>
      <c r="AF43" s="518">
        <f>VLOOKUP($AE43,Players!$AV$3:$AW$1447,2,FALSE)</f>
        <v>0</v>
      </c>
      <c r="AG43" s="518"/>
      <c r="AH43" s="518">
        <f t="shared" si="10"/>
        <v>0</v>
      </c>
      <c r="AI43" s="202"/>
      <c r="AJ43" s="247" t="s">
        <v>2492</v>
      </c>
      <c r="AK43" s="72">
        <f>VLOOKUP($AJ43,Players!$AV$3:$AW$1447,2,FALSE)</f>
        <v>0</v>
      </c>
      <c r="AL43" s="72">
        <f t="shared" si="19"/>
        <v>0</v>
      </c>
      <c r="AN43" s="196" t="s">
        <v>97</v>
      </c>
      <c r="AO43" s="197" t="s">
        <v>3392</v>
      </c>
      <c r="AP43" s="72">
        <f>IF(ISERROR(VLOOKUP($AO43,Players!$N$3:$O$1456,2,FALSE)),(VLOOKUP($AO43,Players!$AV$3:$AW$1447,2,FALSE)),(VLOOKUP($AO43,Players!$N$3:$O$1456,2,FALSE)))</f>
        <v>0</v>
      </c>
      <c r="AQ43" s="72">
        <f t="shared" si="11"/>
        <v>0</v>
      </c>
      <c r="AS43" s="185" t="s">
        <v>114</v>
      </c>
      <c r="AT43" s="186" t="s">
        <v>3401</v>
      </c>
      <c r="AU43" s="72">
        <f>VLOOKUP($AT43,Players!$N$3:$O$1456,2,FALSE)</f>
        <v>0</v>
      </c>
      <c r="AV43" s="72">
        <f t="shared" si="12"/>
        <v>0</v>
      </c>
      <c r="AZ43" s="72"/>
      <c r="BA43" s="72"/>
      <c r="BC43" s="185" t="s">
        <v>114</v>
      </c>
      <c r="BD43" s="186" t="s">
        <v>1377</v>
      </c>
      <c r="BE43" s="72">
        <f>VLOOKUP($BD43,Players!$N$3:$O$1456,2,FALSE)</f>
        <v>0</v>
      </c>
      <c r="BF43" s="72">
        <f t="shared" si="15"/>
        <v>0</v>
      </c>
      <c r="BG43" s="72"/>
      <c r="BJ43" s="72"/>
      <c r="BK43" s="72"/>
    </row>
    <row r="44" spans="1:63" x14ac:dyDescent="0.2">
      <c r="A44" s="243">
        <v>43</v>
      </c>
      <c r="B44" s="245" t="s">
        <v>277</v>
      </c>
      <c r="C44" s="518">
        <f>VLOOKUP($B44,Players!$N$3:$O$1273,2,FALSE)</f>
        <v>0</v>
      </c>
      <c r="D44" s="518">
        <f t="shared" si="20"/>
        <v>0</v>
      </c>
      <c r="E44" s="202"/>
      <c r="F44" s="247" t="s">
        <v>156</v>
      </c>
      <c r="G44" s="518">
        <f>VLOOKUP($F44,Players!$N$3:$O$1273,2,FALSE)</f>
        <v>0</v>
      </c>
      <c r="H44" s="518">
        <f t="shared" si="4"/>
        <v>0</v>
      </c>
      <c r="I44" s="202"/>
      <c r="J44" s="251" t="s">
        <v>215</v>
      </c>
      <c r="K44" s="518">
        <f>VLOOKUP($J44,Players!$N$3:$O$1273,2,FALSE)</f>
        <v>0</v>
      </c>
      <c r="L44" s="518">
        <f t="shared" si="5"/>
        <v>0</v>
      </c>
      <c r="M44" s="202"/>
      <c r="N44" s="245" t="s">
        <v>3448</v>
      </c>
      <c r="O44" s="518">
        <f>VLOOKUP($N44,Players!$N$3:$O$1273,2,FALSE)</f>
        <v>0</v>
      </c>
      <c r="P44" s="518">
        <f t="shared" si="6"/>
        <v>0</v>
      </c>
      <c r="Q44" s="202"/>
      <c r="R44" s="600" t="s">
        <v>745</v>
      </c>
      <c r="S44" s="518">
        <f>VLOOKUP($R44,Players!$N$3:$O$1273,2,FALSE)</f>
        <v>0</v>
      </c>
      <c r="T44" s="518">
        <f t="shared" ref="T44:T52" si="21">IF(S44&gt;0,1,0)</f>
        <v>0</v>
      </c>
      <c r="U44" s="202"/>
      <c r="V44" s="247" t="s">
        <v>175</v>
      </c>
      <c r="W44" s="518">
        <f>VLOOKUP($V44,Players!$N$3:$O$1273,2,FALSE)</f>
        <v>0</v>
      </c>
      <c r="X44" s="518">
        <f t="shared" si="8"/>
        <v>0</v>
      </c>
      <c r="Y44" s="202"/>
      <c r="Z44" s="522"/>
      <c r="AA44" s="202"/>
      <c r="AB44" s="202"/>
      <c r="AC44" s="202"/>
      <c r="AD44" s="202"/>
      <c r="AE44" s="245" t="s">
        <v>413</v>
      </c>
      <c r="AF44" s="518">
        <f>VLOOKUP($AE44,Players!$AV$3:$AW$1447,2,FALSE)</f>
        <v>0</v>
      </c>
      <c r="AG44" s="518"/>
      <c r="AH44" s="518">
        <f t="shared" si="10"/>
        <v>0</v>
      </c>
      <c r="AI44" s="202"/>
      <c r="AJ44" s="247" t="s">
        <v>2377</v>
      </c>
      <c r="AK44" s="72">
        <f>VLOOKUP($AJ44,Players!$AV$3:$AW$1447,2,FALSE)</f>
        <v>0</v>
      </c>
      <c r="AL44" s="72">
        <f t="shared" si="19"/>
        <v>0</v>
      </c>
      <c r="AN44" s="196" t="s">
        <v>739</v>
      </c>
      <c r="AO44" s="197" t="s">
        <v>3393</v>
      </c>
      <c r="AP44" s="72">
        <f>IF(ISERROR(VLOOKUP($AO44,Players!$N$3:$O$1456,2,FALSE)),(VLOOKUP($AO44,Players!$AV$3:$AW$1447,2,FALSE)),(VLOOKUP($AO44,Players!$N$3:$O$1456,2,FALSE)))</f>
        <v>0</v>
      </c>
      <c r="AQ44" s="72">
        <f t="shared" si="11"/>
        <v>0</v>
      </c>
      <c r="AS44" s="185" t="s">
        <v>110</v>
      </c>
      <c r="AT44" s="186" t="s">
        <v>760</v>
      </c>
      <c r="AU44" s="72">
        <f>VLOOKUP($AT44,Players!$N$3:$O$1456,2,FALSE)</f>
        <v>0</v>
      </c>
      <c r="AV44" s="72">
        <f t="shared" si="12"/>
        <v>0</v>
      </c>
      <c r="AZ44" s="72"/>
      <c r="BA44" s="72"/>
      <c r="BC44" s="185" t="s">
        <v>114</v>
      </c>
      <c r="BD44" s="186" t="s">
        <v>2197</v>
      </c>
      <c r="BE44" s="72">
        <f>VLOOKUP($BD44,Players!$N$3:$O$1456,2,FALSE)</f>
        <v>0</v>
      </c>
      <c r="BF44" s="72">
        <f t="shared" si="15"/>
        <v>0</v>
      </c>
      <c r="BG44" s="72"/>
      <c r="BJ44" s="72"/>
      <c r="BK44" s="72"/>
    </row>
    <row r="45" spans="1:63" x14ac:dyDescent="0.2">
      <c r="A45" s="243">
        <v>44</v>
      </c>
      <c r="B45" s="245" t="s">
        <v>903</v>
      </c>
      <c r="C45" s="518">
        <f>VLOOKUP($B45,Players!$N$3:$O$1273,2,FALSE)</f>
        <v>0</v>
      </c>
      <c r="D45" s="518">
        <f t="shared" si="20"/>
        <v>0</v>
      </c>
      <c r="E45" s="202"/>
      <c r="F45" s="247" t="s">
        <v>3441</v>
      </c>
      <c r="G45" s="518">
        <f>VLOOKUP($F45,Players!$N$3:$O$1273,2,FALSE)</f>
        <v>0</v>
      </c>
      <c r="H45" s="518">
        <f t="shared" si="4"/>
        <v>0</v>
      </c>
      <c r="I45" s="202"/>
      <c r="J45" s="598" t="s">
        <v>3699</v>
      </c>
      <c r="K45" s="518">
        <f>VLOOKUP($J45,Players!$N$3:$O$1273,2,FALSE)</f>
        <v>0</v>
      </c>
      <c r="L45" s="518">
        <f t="shared" si="5"/>
        <v>0</v>
      </c>
      <c r="M45" s="202"/>
      <c r="N45" s="245" t="s">
        <v>443</v>
      </c>
      <c r="O45" s="518">
        <f>VLOOKUP($N45,Players!$N$3:$O$1273,2,FALSE)</f>
        <v>0</v>
      </c>
      <c r="P45" s="518">
        <f t="shared" si="6"/>
        <v>0</v>
      </c>
      <c r="Q45" s="202"/>
      <c r="R45" s="600" t="s">
        <v>2275</v>
      </c>
      <c r="S45" s="518">
        <f>VLOOKUP($R45,Players!$N$3:$O$1273,2,FALSE)</f>
        <v>0</v>
      </c>
      <c r="T45" s="518">
        <f t="shared" si="21"/>
        <v>0</v>
      </c>
      <c r="U45" s="202"/>
      <c r="V45" s="248" t="s">
        <v>326</v>
      </c>
      <c r="W45" s="518">
        <f>VLOOKUP($V45,Players!$N$3:$O$1273,2,FALSE)</f>
        <v>0</v>
      </c>
      <c r="X45" s="518">
        <f t="shared" si="8"/>
        <v>0</v>
      </c>
      <c r="Y45" s="202"/>
      <c r="Z45" s="522"/>
      <c r="AA45" s="202"/>
      <c r="AB45" s="202"/>
      <c r="AC45" s="202"/>
      <c r="AD45" s="202"/>
      <c r="AE45" s="245" t="s">
        <v>470</v>
      </c>
      <c r="AF45" s="518">
        <f>VLOOKUP($AE45,Players!$AV$3:$AW$1447,2,FALSE)</f>
        <v>0</v>
      </c>
      <c r="AG45" s="518"/>
      <c r="AH45" s="518">
        <f t="shared" si="10"/>
        <v>0</v>
      </c>
      <c r="AI45" s="202"/>
      <c r="AJ45" s="247" t="s">
        <v>274</v>
      </c>
      <c r="AK45" s="72">
        <f>VLOOKUP($AJ45,Players!$AV$3:$AW$1447,2,FALSE)</f>
        <v>0</v>
      </c>
      <c r="AL45" s="72">
        <f t="shared" si="19"/>
        <v>0</v>
      </c>
      <c r="AN45" s="196" t="s">
        <v>739</v>
      </c>
      <c r="AO45" s="197" t="s">
        <v>2509</v>
      </c>
      <c r="AP45" s="72">
        <f>IF(ISERROR(VLOOKUP($AO45,Players!$N$3:$O$1456,2,FALSE)),(VLOOKUP($AO45,Players!$AV$3:$AW$1447,2,FALSE)),(VLOOKUP($AO45,Players!$N$3:$O$1456,2,FALSE)))</f>
        <v>0</v>
      </c>
      <c r="AQ45" s="72">
        <f t="shared" si="11"/>
        <v>0</v>
      </c>
      <c r="AS45" s="185" t="s">
        <v>110</v>
      </c>
      <c r="AT45" s="186" t="s">
        <v>871</v>
      </c>
      <c r="AU45" s="72">
        <f>VLOOKUP($AT45,Players!$N$3:$O$1456,2,FALSE)</f>
        <v>0</v>
      </c>
      <c r="AV45" s="72">
        <f t="shared" si="12"/>
        <v>0</v>
      </c>
      <c r="AZ45" s="72"/>
      <c r="BA45" s="72"/>
      <c r="BC45" s="185" t="s">
        <v>97</v>
      </c>
      <c r="BD45" s="186" t="s">
        <v>3392</v>
      </c>
      <c r="BE45" s="72">
        <f>VLOOKUP($BD45,Players!$N$3:$O$1456,2,FALSE)</f>
        <v>0</v>
      </c>
      <c r="BF45" s="72">
        <f t="shared" si="15"/>
        <v>0</v>
      </c>
      <c r="BG45" s="72"/>
      <c r="BJ45" s="72"/>
      <c r="BK45" s="72"/>
    </row>
    <row r="46" spans="1:63" x14ac:dyDescent="0.2">
      <c r="A46" s="243">
        <v>45</v>
      </c>
      <c r="B46" s="246" t="s">
        <v>907</v>
      </c>
      <c r="C46" s="518">
        <f>VLOOKUP($B46,Players!$N$3:$O$1273,2,FALSE)</f>
        <v>0</v>
      </c>
      <c r="D46" s="518">
        <f t="shared" si="20"/>
        <v>0</v>
      </c>
      <c r="E46" s="202"/>
      <c r="F46" s="247" t="s">
        <v>1508</v>
      </c>
      <c r="G46" s="518">
        <f>VLOOKUP($F46,Players!$N$3:$O$1273,2,FALSE)</f>
        <v>0</v>
      </c>
      <c r="H46" s="518">
        <f t="shared" si="4"/>
        <v>0</v>
      </c>
      <c r="I46" s="202"/>
      <c r="J46" s="524" t="s">
        <v>2204</v>
      </c>
      <c r="K46" s="518">
        <f>VLOOKUP($J46,Players!$N$3:$O$1273,2,FALSE)</f>
        <v>0</v>
      </c>
      <c r="L46" s="518">
        <f t="shared" ref="L46:L60" si="22">IF(K46&gt;0,1,0)</f>
        <v>0</v>
      </c>
      <c r="M46" s="202"/>
      <c r="N46" s="245" t="s">
        <v>2226</v>
      </c>
      <c r="O46" s="518">
        <f>VLOOKUP($N46,Players!$N$3:$O$1273,2,FALSE)</f>
        <v>0</v>
      </c>
      <c r="P46" s="518">
        <f t="shared" si="6"/>
        <v>0</v>
      </c>
      <c r="Q46" s="202"/>
      <c r="R46" s="600" t="s">
        <v>2185</v>
      </c>
      <c r="S46" s="518">
        <f>VLOOKUP($R46,Players!$N$3:$O$1273,2,FALSE)</f>
        <v>0</v>
      </c>
      <c r="T46" s="518">
        <f t="shared" si="21"/>
        <v>0</v>
      </c>
      <c r="U46" s="202"/>
      <c r="V46" s="244" t="s">
        <v>1327</v>
      </c>
      <c r="W46" s="518">
        <f>VLOOKUP($V46,Players!$N$3:$O$1273,2,FALSE)</f>
        <v>0</v>
      </c>
      <c r="X46" s="518">
        <f t="shared" si="8"/>
        <v>0</v>
      </c>
      <c r="Y46" s="202"/>
      <c r="Z46" s="522"/>
      <c r="AA46" s="202"/>
      <c r="AB46" s="202"/>
      <c r="AC46" s="202"/>
      <c r="AD46" s="202"/>
      <c r="AE46" s="246" t="s">
        <v>256</v>
      </c>
      <c r="AF46" s="518">
        <f>VLOOKUP($AE46,Players!$AV$3:$AW$1447,2,FALSE)</f>
        <v>0</v>
      </c>
      <c r="AG46" s="518"/>
      <c r="AH46" s="518">
        <f t="shared" si="10"/>
        <v>0</v>
      </c>
      <c r="AI46" s="202"/>
      <c r="AJ46" s="247" t="s">
        <v>295</v>
      </c>
      <c r="AK46" s="72">
        <f>VLOOKUP($AJ46,Players!$AV$3:$AW$1447,2,FALSE)</f>
        <v>0</v>
      </c>
      <c r="AL46" s="72">
        <f t="shared" si="19"/>
        <v>0</v>
      </c>
      <c r="AN46" s="196" t="s">
        <v>741</v>
      </c>
      <c r="AO46" s="197" t="s">
        <v>3394</v>
      </c>
      <c r="AP46" s="72">
        <f>IF(ISERROR(VLOOKUP($AO46,Players!$N$3:$O$1456,2,FALSE)),(VLOOKUP($AO46,Players!$AV$3:$AW$1447,2,FALSE)),(VLOOKUP($AO46,Players!$N$3:$O$1456,2,FALSE)))</f>
        <v>0</v>
      </c>
      <c r="AQ46" s="72">
        <f t="shared" si="11"/>
        <v>0</v>
      </c>
      <c r="AS46" s="185" t="s">
        <v>114</v>
      </c>
      <c r="AT46" s="186" t="s">
        <v>1371</v>
      </c>
      <c r="AU46" s="72">
        <f>VLOOKUP($AT46,Players!$N$3:$O$1456,2,FALSE)</f>
        <v>0</v>
      </c>
      <c r="AV46" s="72">
        <f t="shared" si="12"/>
        <v>0</v>
      </c>
      <c r="AZ46" s="72"/>
      <c r="BA46" s="72"/>
      <c r="BC46" s="185" t="s">
        <v>116</v>
      </c>
      <c r="BD46" s="186" t="s">
        <v>3397</v>
      </c>
      <c r="BE46" s="72">
        <f>VLOOKUP($BD46,Players!$N$3:$O$1456,2,FALSE)</f>
        <v>0</v>
      </c>
      <c r="BF46" s="72">
        <f t="shared" si="15"/>
        <v>0</v>
      </c>
      <c r="BG46" s="72"/>
      <c r="BJ46" s="72"/>
      <c r="BK46" s="72"/>
    </row>
    <row r="47" spans="1:63" x14ac:dyDescent="0.2">
      <c r="A47" s="243">
        <v>46</v>
      </c>
      <c r="B47" s="522"/>
      <c r="C47" s="518"/>
      <c r="D47" s="518"/>
      <c r="E47" s="202"/>
      <c r="F47" s="248" t="s">
        <v>162</v>
      </c>
      <c r="G47" s="518">
        <f>VLOOKUP($F47,Players!$N$3:$O$1273,2,FALSE)</f>
        <v>0</v>
      </c>
      <c r="H47" s="518">
        <f t="shared" si="4"/>
        <v>0</v>
      </c>
      <c r="I47" s="202"/>
      <c r="J47" s="247" t="s">
        <v>3446</v>
      </c>
      <c r="K47" s="518">
        <f>VLOOKUP($J47,Players!$N$3:$O$1273,2,FALSE)</f>
        <v>0</v>
      </c>
      <c r="L47" s="518">
        <f t="shared" si="22"/>
        <v>0</v>
      </c>
      <c r="M47" s="202"/>
      <c r="N47" s="245" t="s">
        <v>3450</v>
      </c>
      <c r="O47" s="518">
        <f>VLOOKUP($N47,Players!$N$3:$O$1273,2,FALSE)</f>
        <v>0</v>
      </c>
      <c r="P47" s="518">
        <f t="shared" si="6"/>
        <v>0</v>
      </c>
      <c r="Q47" s="202"/>
      <c r="R47" s="601" t="s">
        <v>1413</v>
      </c>
      <c r="S47" s="518">
        <f>VLOOKUP($R47,Players!$N$3:$O$1273,2,FALSE)</f>
        <v>0</v>
      </c>
      <c r="T47" s="518">
        <f t="shared" si="21"/>
        <v>0</v>
      </c>
      <c r="U47" s="202"/>
      <c r="V47" s="245" t="s">
        <v>1392</v>
      </c>
      <c r="W47" s="518">
        <f>VLOOKUP($V47,Players!$N$3:$O$1273,2,FALSE)</f>
        <v>0</v>
      </c>
      <c r="X47" s="518">
        <f t="shared" si="8"/>
        <v>0</v>
      </c>
      <c r="Y47" s="202"/>
      <c r="Z47" s="522"/>
      <c r="AA47" s="202"/>
      <c r="AB47" s="202"/>
      <c r="AC47" s="202"/>
      <c r="AD47" s="202"/>
      <c r="AE47" s="556" t="s">
        <v>1441</v>
      </c>
      <c r="AF47" s="518">
        <f>VLOOKUP($AE47,Players!$AV$3:$AW$1447,2,FALSE)</f>
        <v>0</v>
      </c>
      <c r="AG47" s="518"/>
      <c r="AH47" s="518">
        <f t="shared" si="10"/>
        <v>0</v>
      </c>
      <c r="AI47" s="202"/>
      <c r="AJ47" s="247" t="s">
        <v>3697</v>
      </c>
      <c r="AK47" s="72">
        <f>VLOOKUP($AJ47,Players!$AV$3:$AW$1447,2,FALSE)</f>
        <v>0</v>
      </c>
      <c r="AL47" s="72">
        <f t="shared" si="19"/>
        <v>0</v>
      </c>
      <c r="AN47" s="196" t="s">
        <v>741</v>
      </c>
      <c r="AO47" s="197" t="s">
        <v>3395</v>
      </c>
      <c r="AP47" s="72">
        <f>IF(ISERROR(VLOOKUP($AO47,Players!$N$3:$O$1456,2,FALSE)),(VLOOKUP($AO47,Players!$AV$3:$AW$1447,2,FALSE)),(VLOOKUP($AO47,Players!$N$3:$O$1456,2,FALSE)))</f>
        <v>0</v>
      </c>
      <c r="AQ47" s="72">
        <f t="shared" si="11"/>
        <v>0</v>
      </c>
      <c r="AS47" s="185" t="s">
        <v>112</v>
      </c>
      <c r="AT47" s="186" t="s">
        <v>3402</v>
      </c>
      <c r="AU47" s="72">
        <f>VLOOKUP($AT47,Players!$N$3:$O$1456,2,FALSE)</f>
        <v>0</v>
      </c>
      <c r="AV47" s="72">
        <f t="shared" si="12"/>
        <v>0</v>
      </c>
      <c r="AZ47" s="72"/>
      <c r="BA47" s="72"/>
      <c r="BC47" s="185" t="s">
        <v>110</v>
      </c>
      <c r="BD47" s="186" t="s">
        <v>3400</v>
      </c>
      <c r="BE47" s="72">
        <f>VLOOKUP($BD47,Players!$N$3:$O$1456,2,FALSE)</f>
        <v>0</v>
      </c>
      <c r="BF47" s="72">
        <f t="shared" si="15"/>
        <v>0</v>
      </c>
      <c r="BG47" s="72"/>
      <c r="BJ47" s="72"/>
      <c r="BK47" s="72"/>
    </row>
    <row r="48" spans="1:63" x14ac:dyDescent="0.2">
      <c r="A48" s="243">
        <v>47</v>
      </c>
      <c r="B48" s="522"/>
      <c r="C48" s="518"/>
      <c r="D48" s="518"/>
      <c r="E48" s="202"/>
      <c r="F48" s="245" t="s">
        <v>2225</v>
      </c>
      <c r="G48" s="518">
        <f>VLOOKUP($F48,Players!$N$3:$O$1273,2,FALSE)</f>
        <v>0</v>
      </c>
      <c r="H48" s="518">
        <f t="shared" si="4"/>
        <v>0</v>
      </c>
      <c r="I48" s="202"/>
      <c r="J48" s="247" t="s">
        <v>1517</v>
      </c>
      <c r="K48" s="518">
        <f>VLOOKUP($J48,Players!$N$3:$O$1273,2,FALSE)</f>
        <v>0</v>
      </c>
      <c r="L48" s="518">
        <f t="shared" si="22"/>
        <v>0</v>
      </c>
      <c r="M48" s="202"/>
      <c r="N48" s="246" t="s">
        <v>2275</v>
      </c>
      <c r="O48" s="518">
        <f>VLOOKUP($N48,Players!$N$3:$O$1273,2,FALSE)</f>
        <v>0</v>
      </c>
      <c r="P48" s="518">
        <f t="shared" si="6"/>
        <v>0</v>
      </c>
      <c r="Q48" s="202"/>
      <c r="R48" s="244" t="s">
        <v>898</v>
      </c>
      <c r="S48" s="518">
        <f>VLOOKUP($R48,Players!$N$3:$O$1273,2,FALSE)</f>
        <v>0</v>
      </c>
      <c r="T48" s="518">
        <f t="shared" si="21"/>
        <v>0</v>
      </c>
      <c r="U48" s="202"/>
      <c r="V48" s="245" t="s">
        <v>878</v>
      </c>
      <c r="W48" s="518">
        <f>VLOOKUP($V48,Players!$N$3:$O$1273,2,FALSE)</f>
        <v>0</v>
      </c>
      <c r="X48" s="518">
        <f t="shared" si="8"/>
        <v>0</v>
      </c>
      <c r="Y48" s="202"/>
      <c r="Z48" s="522"/>
      <c r="AA48" s="202"/>
      <c r="AB48" s="202"/>
      <c r="AC48" s="202"/>
      <c r="AD48" s="202"/>
      <c r="AE48" s="247" t="s">
        <v>375</v>
      </c>
      <c r="AF48" s="518">
        <f>VLOOKUP($AE48,Players!$AV$3:$AW$1447,2,FALSE)</f>
        <v>0</v>
      </c>
      <c r="AG48" s="518"/>
      <c r="AH48" s="518">
        <f t="shared" si="10"/>
        <v>0</v>
      </c>
      <c r="AI48" s="202"/>
      <c r="AJ48" s="247" t="s">
        <v>544</v>
      </c>
      <c r="AK48" s="72">
        <f>VLOOKUP($AJ48,Players!$AV$3:$AW$1447,2,FALSE)</f>
        <v>0</v>
      </c>
      <c r="AL48" s="72">
        <f t="shared" si="19"/>
        <v>0</v>
      </c>
      <c r="AN48" s="196" t="s">
        <v>114</v>
      </c>
      <c r="AO48" s="197" t="s">
        <v>3396</v>
      </c>
      <c r="AP48" s="72">
        <f>IF(ISERROR(VLOOKUP($AO48,Players!$N$3:$O$1456,2,FALSE)),(VLOOKUP($AO48,Players!$AV$3:$AW$1447,2,FALSE)),(VLOOKUP($AO48,Players!$N$3:$O$1456,2,FALSE)))</f>
        <v>0</v>
      </c>
      <c r="AQ48" s="72">
        <f t="shared" si="11"/>
        <v>0</v>
      </c>
      <c r="AS48" s="185" t="s">
        <v>116</v>
      </c>
      <c r="AT48" s="186" t="s">
        <v>3403</v>
      </c>
      <c r="AU48" s="72">
        <f>VLOOKUP($AT48,Players!$N$3:$O$1456,2,FALSE)</f>
        <v>0</v>
      </c>
      <c r="AV48" s="72">
        <f t="shared" si="12"/>
        <v>0</v>
      </c>
      <c r="AZ48" s="72"/>
      <c r="BA48" s="72"/>
      <c r="BC48" s="185" t="s">
        <v>114</v>
      </c>
      <c r="BD48" s="186" t="s">
        <v>2232</v>
      </c>
      <c r="BE48" s="72">
        <f>VLOOKUP($BD48,Players!$N$3:$O$1456,2,FALSE)</f>
        <v>0</v>
      </c>
      <c r="BF48" s="72">
        <f t="shared" si="15"/>
        <v>0</v>
      </c>
      <c r="BG48" s="72"/>
      <c r="BJ48" s="72"/>
      <c r="BK48" s="72"/>
    </row>
    <row r="49" spans="1:63" x14ac:dyDescent="0.2">
      <c r="A49" s="243">
        <v>48</v>
      </c>
      <c r="B49" s="522"/>
      <c r="C49" s="518"/>
      <c r="D49" s="518"/>
      <c r="E49" s="202"/>
      <c r="F49" s="245" t="s">
        <v>2257</v>
      </c>
      <c r="G49" s="518">
        <f>VLOOKUP($F49,Players!$N$3:$O$1273,2,FALSE)</f>
        <v>0</v>
      </c>
      <c r="H49" s="518">
        <f t="shared" si="4"/>
        <v>0</v>
      </c>
      <c r="I49" s="202"/>
      <c r="J49" s="248" t="s">
        <v>3454</v>
      </c>
      <c r="K49" s="518">
        <f>VLOOKUP($J49,Players!$N$3:$O$1273,2,FALSE)</f>
        <v>0</v>
      </c>
      <c r="L49" s="518">
        <f t="shared" si="22"/>
        <v>0</v>
      </c>
      <c r="M49" s="202"/>
      <c r="N49" s="556" t="s">
        <v>789</v>
      </c>
      <c r="O49" s="518">
        <f>VLOOKUP($N49,Players!$N$3:$O$1273,2,FALSE)</f>
        <v>0</v>
      </c>
      <c r="P49" s="518">
        <f t="shared" ref="P49:P58" si="23">IF(O49&gt;0,1,0)</f>
        <v>0</v>
      </c>
      <c r="Q49" s="202"/>
      <c r="R49" s="245" t="s">
        <v>909</v>
      </c>
      <c r="S49" s="518">
        <f>VLOOKUP($R49,Players!$N$3:$O$1273,2,FALSE)</f>
        <v>0</v>
      </c>
      <c r="T49" s="518">
        <f t="shared" si="21"/>
        <v>0</v>
      </c>
      <c r="U49" s="202"/>
      <c r="V49" s="245" t="s">
        <v>2634</v>
      </c>
      <c r="W49" s="518">
        <f>VLOOKUP($V49,Players!$N$3:$O$1273,2,FALSE)</f>
        <v>0</v>
      </c>
      <c r="X49" s="518">
        <f t="shared" si="8"/>
        <v>0</v>
      </c>
      <c r="Y49" s="202"/>
      <c r="Z49" s="522"/>
      <c r="AA49" s="202"/>
      <c r="AB49" s="202"/>
      <c r="AC49" s="202"/>
      <c r="AD49" s="202"/>
      <c r="AE49" s="248" t="s">
        <v>3394</v>
      </c>
      <c r="AF49" s="518">
        <f>VLOOKUP($AE49,Players!$AV$3:$AW$1447,2,FALSE)</f>
        <v>0</v>
      </c>
      <c r="AG49" s="518"/>
      <c r="AH49" s="518">
        <f t="shared" si="10"/>
        <v>0</v>
      </c>
      <c r="AI49" s="202"/>
      <c r="AJ49" s="247" t="s">
        <v>621</v>
      </c>
      <c r="AK49" s="72">
        <f>VLOOKUP($AJ49,Players!$AV$3:$AW$1447,2,FALSE)</f>
        <v>0</v>
      </c>
      <c r="AL49" s="72">
        <f t="shared" si="19"/>
        <v>0</v>
      </c>
      <c r="AN49" s="196" t="s">
        <v>116</v>
      </c>
      <c r="AO49" s="197" t="s">
        <v>3397</v>
      </c>
      <c r="AP49" s="72">
        <f>IF(ISERROR(VLOOKUP($AO49,Players!$N$3:$O$1456,2,FALSE)),(VLOOKUP($AO49,Players!$AV$3:$AW$1447,2,FALSE)),(VLOOKUP($AO49,Players!$N$3:$O$1456,2,FALSE)))</f>
        <v>0</v>
      </c>
      <c r="AQ49" s="72">
        <f t="shared" si="11"/>
        <v>0</v>
      </c>
      <c r="AS49" s="185" t="s">
        <v>112</v>
      </c>
      <c r="AT49" s="186" t="s">
        <v>3404</v>
      </c>
      <c r="AU49" s="72">
        <f>VLOOKUP($AT49,Players!$N$3:$O$1456,2,FALSE)</f>
        <v>0</v>
      </c>
      <c r="AV49" s="72">
        <f t="shared" si="12"/>
        <v>0</v>
      </c>
      <c r="AZ49" s="72"/>
      <c r="BA49" s="72"/>
      <c r="BC49" s="185" t="s">
        <v>112</v>
      </c>
      <c r="BD49" s="186" t="s">
        <v>3404</v>
      </c>
      <c r="BE49" s="72">
        <f>VLOOKUP($BD49,Players!$N$3:$O$1456,2,FALSE)</f>
        <v>0</v>
      </c>
      <c r="BF49" s="72">
        <f t="shared" si="15"/>
        <v>0</v>
      </c>
      <c r="BG49" s="72"/>
      <c r="BJ49" s="72"/>
      <c r="BK49" s="72"/>
    </row>
    <row r="50" spans="1:63" x14ac:dyDescent="0.2">
      <c r="A50" s="243">
        <v>49</v>
      </c>
      <c r="B50" s="522"/>
      <c r="C50" s="518"/>
      <c r="D50" s="518"/>
      <c r="E50" s="202"/>
      <c r="F50" s="245" t="s">
        <v>915</v>
      </c>
      <c r="G50" s="518" t="e">
        <f>VLOOKUP($F50,Players!$N$3:$O$1273,2,FALSE)</f>
        <v>#N/A</v>
      </c>
      <c r="H50" s="518" t="e">
        <f t="shared" si="4"/>
        <v>#N/A</v>
      </c>
      <c r="I50" s="202"/>
      <c r="J50" s="250" t="s">
        <v>789</v>
      </c>
      <c r="K50" s="518">
        <f>VLOOKUP($J50,Players!$N$3:$O$1273,2,FALSE)</f>
        <v>0</v>
      </c>
      <c r="L50" s="518">
        <f t="shared" si="22"/>
        <v>0</v>
      </c>
      <c r="M50" s="202"/>
      <c r="N50" s="247" t="s">
        <v>234</v>
      </c>
      <c r="O50" s="518">
        <f>VLOOKUP($N50,Players!$N$3:$O$1273,2,FALSE)</f>
        <v>0</v>
      </c>
      <c r="P50" s="518">
        <f t="shared" si="23"/>
        <v>0</v>
      </c>
      <c r="Q50" s="202"/>
      <c r="R50" s="245" t="s">
        <v>746</v>
      </c>
      <c r="S50" s="518">
        <f>VLOOKUP($R50,Players!$N$3:$O$1273,2,FALSE)</f>
        <v>0</v>
      </c>
      <c r="T50" s="518">
        <f t="shared" si="21"/>
        <v>0</v>
      </c>
      <c r="U50" s="202"/>
      <c r="V50" s="245" t="s">
        <v>778</v>
      </c>
      <c r="W50" s="518">
        <f>VLOOKUP($V50,Players!$N$3:$O$1273,2,FALSE)</f>
        <v>0</v>
      </c>
      <c r="X50" s="518">
        <f t="shared" si="8"/>
        <v>0</v>
      </c>
      <c r="Y50" s="202"/>
      <c r="Z50" s="522"/>
      <c r="AA50" s="202"/>
      <c r="AB50" s="202"/>
      <c r="AC50" s="202"/>
      <c r="AD50" s="202"/>
      <c r="AE50" s="244" t="s">
        <v>2368</v>
      </c>
      <c r="AF50" s="518">
        <f>VLOOKUP($AE50,Players!$AV$3:$AW$1447,2,FALSE)</f>
        <v>0</v>
      </c>
      <c r="AG50" s="518"/>
      <c r="AH50" s="518">
        <f t="shared" si="10"/>
        <v>0</v>
      </c>
      <c r="AI50" s="202"/>
      <c r="AJ50" s="247" t="s">
        <v>3436</v>
      </c>
      <c r="AK50" s="72">
        <f>VLOOKUP($AJ50,Players!$AV$3:$AW$1447,2,FALSE)</f>
        <v>0</v>
      </c>
      <c r="AL50" s="72">
        <f t="shared" si="19"/>
        <v>0</v>
      </c>
      <c r="AN50" s="196" t="s">
        <v>739</v>
      </c>
      <c r="AO50" s="197" t="s">
        <v>3398</v>
      </c>
      <c r="AP50" s="72">
        <f>IF(ISERROR(VLOOKUP($AO50,Players!$N$3:$O$1456,2,FALSE)),(VLOOKUP($AO50,Players!$AV$3:$AW$1447,2,FALSE)),(VLOOKUP($AO50,Players!$N$3:$O$1456,2,FALSE)))</f>
        <v>0</v>
      </c>
      <c r="AQ50" s="72">
        <f t="shared" si="11"/>
        <v>0</v>
      </c>
      <c r="AS50" s="185" t="s">
        <v>114</v>
      </c>
      <c r="AT50" s="186" t="s">
        <v>879</v>
      </c>
      <c r="AU50" s="72">
        <f>VLOOKUP($AT50,Players!$N$3:$O$1456,2,FALSE)</f>
        <v>0</v>
      </c>
      <c r="AV50" s="72">
        <f t="shared" si="12"/>
        <v>0</v>
      </c>
      <c r="AZ50" s="72"/>
      <c r="BA50" s="72"/>
      <c r="BC50" s="185" t="s">
        <v>114</v>
      </c>
      <c r="BD50" s="186" t="s">
        <v>3408</v>
      </c>
      <c r="BE50" s="72">
        <f>VLOOKUP($BD50,Players!$N$3:$O$1456,2,FALSE)</f>
        <v>0</v>
      </c>
      <c r="BF50" s="72">
        <f t="shared" si="15"/>
        <v>0</v>
      </c>
      <c r="BG50" s="72"/>
      <c r="BJ50" s="72"/>
      <c r="BK50" s="72"/>
    </row>
    <row r="51" spans="1:63" x14ac:dyDescent="0.2">
      <c r="A51" s="243">
        <v>50</v>
      </c>
      <c r="B51" s="522"/>
      <c r="C51" s="518"/>
      <c r="D51" s="518"/>
      <c r="E51" s="202"/>
      <c r="F51" s="246" t="s">
        <v>3448</v>
      </c>
      <c r="G51" s="518">
        <f>VLOOKUP($F51,Players!$N$3:$O$1273,2,FALSE)</f>
        <v>0</v>
      </c>
      <c r="H51" s="518">
        <f t="shared" si="4"/>
        <v>0</v>
      </c>
      <c r="I51" s="202"/>
      <c r="J51" s="252" t="s">
        <v>290</v>
      </c>
      <c r="K51" s="518">
        <f>VLOOKUP($J51,Players!$N$3:$O$1273,2,FALSE)</f>
        <v>0</v>
      </c>
      <c r="L51" s="518">
        <f t="shared" si="22"/>
        <v>0</v>
      </c>
      <c r="M51" s="202"/>
      <c r="N51" s="247" t="s">
        <v>898</v>
      </c>
      <c r="O51" s="518">
        <f>VLOOKUP($N51,Players!$N$3:$O$1273,2,FALSE)</f>
        <v>0</v>
      </c>
      <c r="P51" s="518">
        <f t="shared" si="23"/>
        <v>0</v>
      </c>
      <c r="Q51" s="202"/>
      <c r="R51" s="245" t="s">
        <v>2190</v>
      </c>
      <c r="S51" s="518">
        <f>VLOOKUP($R51,Players!$N$3:$O$1273,2,FALSE)</f>
        <v>0</v>
      </c>
      <c r="T51" s="518">
        <f t="shared" si="21"/>
        <v>0</v>
      </c>
      <c r="U51" s="202"/>
      <c r="V51" s="246" t="s">
        <v>923</v>
      </c>
      <c r="W51" s="518">
        <f>VLOOKUP($V51,Players!$N$3:$O$1273,2,FALSE)</f>
        <v>0</v>
      </c>
      <c r="X51" s="518">
        <f t="shared" si="8"/>
        <v>0</v>
      </c>
      <c r="Y51" s="202"/>
      <c r="Z51" s="522"/>
      <c r="AA51" s="202"/>
      <c r="AB51" s="202"/>
      <c r="AC51" s="202"/>
      <c r="AD51" s="202"/>
      <c r="AE51" s="245" t="s">
        <v>311</v>
      </c>
      <c r="AF51" s="518">
        <f>VLOOKUP($AE51,Players!$AV$3:$AW$1447,2,FALSE)</f>
        <v>0</v>
      </c>
      <c r="AG51" s="518"/>
      <c r="AH51" s="518">
        <f t="shared" si="10"/>
        <v>0</v>
      </c>
      <c r="AI51" s="202"/>
      <c r="AJ51" s="247" t="s">
        <v>1480</v>
      </c>
      <c r="AK51" s="72">
        <f>VLOOKUP($AJ51,Players!$AV$3:$AW$1447,2,FALSE)</f>
        <v>0</v>
      </c>
      <c r="AL51" s="72">
        <f t="shared" si="19"/>
        <v>0</v>
      </c>
      <c r="AN51" s="196" t="s">
        <v>741</v>
      </c>
      <c r="AO51" s="197" t="s">
        <v>794</v>
      </c>
      <c r="AP51" s="72">
        <f>IF(ISERROR(VLOOKUP($AO51,Players!$N$3:$O$1456,2,FALSE)),(VLOOKUP($AO51,Players!$AV$3:$AW$1447,2,FALSE)),(VLOOKUP($AO51,Players!$N$3:$O$1456,2,FALSE)))</f>
        <v>0</v>
      </c>
      <c r="AQ51" s="72">
        <f t="shared" si="11"/>
        <v>0</v>
      </c>
      <c r="AS51" s="185" t="s">
        <v>114</v>
      </c>
      <c r="AT51" s="186" t="s">
        <v>3408</v>
      </c>
      <c r="AU51" s="72">
        <f>VLOOKUP($AT51,Players!$N$3:$O$1456,2,FALSE)</f>
        <v>0</v>
      </c>
      <c r="AV51" s="72">
        <f t="shared" si="12"/>
        <v>0</v>
      </c>
      <c r="AZ51" s="72"/>
      <c r="BA51" s="72"/>
      <c r="BC51" s="185" t="s">
        <v>112</v>
      </c>
      <c r="BD51" s="186" t="s">
        <v>3409</v>
      </c>
      <c r="BE51" s="72">
        <f>VLOOKUP($BD51,Players!$N$3:$O$1456,2,FALSE)</f>
        <v>0</v>
      </c>
      <c r="BF51" s="72">
        <f t="shared" si="15"/>
        <v>0</v>
      </c>
      <c r="BG51" s="72"/>
      <c r="BJ51" s="72"/>
      <c r="BK51" s="72"/>
    </row>
    <row r="52" spans="1:63" x14ac:dyDescent="0.2">
      <c r="A52" s="243">
        <v>51</v>
      </c>
      <c r="B52" s="522"/>
      <c r="C52" s="518"/>
      <c r="D52" s="518"/>
      <c r="E52" s="202"/>
      <c r="F52" s="556" t="s">
        <v>2571</v>
      </c>
      <c r="G52" s="518">
        <f>VLOOKUP($F52,Players!$N$3:$O$1273,2,FALSE)</f>
        <v>0</v>
      </c>
      <c r="H52" s="518">
        <f t="shared" si="4"/>
        <v>0</v>
      </c>
      <c r="I52" s="202"/>
      <c r="J52" s="252" t="s">
        <v>480</v>
      </c>
      <c r="K52" s="518">
        <f>VLOOKUP($J52,Players!$N$3:$O$1273,2,FALSE)</f>
        <v>0</v>
      </c>
      <c r="L52" s="518">
        <f t="shared" si="22"/>
        <v>0</v>
      </c>
      <c r="M52" s="202"/>
      <c r="N52" s="247" t="s">
        <v>480</v>
      </c>
      <c r="O52" s="518">
        <f>VLOOKUP($N52,Players!$N$3:$O$1273,2,FALSE)</f>
        <v>0</v>
      </c>
      <c r="P52" s="518">
        <f t="shared" si="23"/>
        <v>0</v>
      </c>
      <c r="Q52" s="202"/>
      <c r="R52" s="245" t="s">
        <v>517</v>
      </c>
      <c r="S52" s="518">
        <f>VLOOKUP($R52,Players!$N$3:$O$1273,2,FALSE)</f>
        <v>0</v>
      </c>
      <c r="T52" s="518">
        <f t="shared" si="21"/>
        <v>0</v>
      </c>
      <c r="U52" s="202"/>
      <c r="V52" s="556" t="s">
        <v>516</v>
      </c>
      <c r="W52" s="518">
        <f>VLOOKUP($V52,Players!$N$3:$O$1273,2,FALSE)</f>
        <v>0</v>
      </c>
      <c r="X52" s="518">
        <f t="shared" si="8"/>
        <v>0</v>
      </c>
      <c r="Y52" s="202"/>
      <c r="Z52" s="522"/>
      <c r="AA52" s="202"/>
      <c r="AB52" s="202"/>
      <c r="AC52" s="202"/>
      <c r="AD52" s="202"/>
      <c r="AE52" s="245" t="s">
        <v>440</v>
      </c>
      <c r="AF52" s="518">
        <f>VLOOKUP($AE52,Players!$AV$3:$AW$1447,2,FALSE)</f>
        <v>0</v>
      </c>
      <c r="AG52" s="518"/>
      <c r="AH52" s="518">
        <f t="shared" si="10"/>
        <v>0</v>
      </c>
      <c r="AI52" s="202"/>
      <c r="AJ52" s="247" t="s">
        <v>936</v>
      </c>
      <c r="AK52" s="72">
        <f>VLOOKUP($AJ52,Players!$AV$3:$AW$1447,2,FALSE)</f>
        <v>0</v>
      </c>
      <c r="AL52" s="72">
        <f t="shared" si="19"/>
        <v>0</v>
      </c>
      <c r="AN52" s="196" t="s">
        <v>739</v>
      </c>
      <c r="AO52" s="197" t="s">
        <v>2196</v>
      </c>
      <c r="AP52" s="72">
        <f>IF(ISERROR(VLOOKUP($AO52,Players!$N$3:$O$1456,2,FALSE)),(VLOOKUP($AO52,Players!$AV$3:$AW$1447,2,FALSE)),(VLOOKUP($AO52,Players!$N$3:$O$1456,2,FALSE)))</f>
        <v>0</v>
      </c>
      <c r="AQ52" s="72">
        <f t="shared" si="11"/>
        <v>0</v>
      </c>
      <c r="AS52" s="185" t="s">
        <v>112</v>
      </c>
      <c r="AT52" s="186" t="s">
        <v>3409</v>
      </c>
      <c r="AU52" s="72">
        <f>VLOOKUP($AT52,Players!$N$3:$O$1456,2,FALSE)</f>
        <v>0</v>
      </c>
      <c r="AV52" s="72">
        <f t="shared" si="12"/>
        <v>0</v>
      </c>
      <c r="AZ52" s="72"/>
      <c r="BA52" s="72"/>
      <c r="BC52" s="185" t="s">
        <v>118</v>
      </c>
      <c r="BD52" s="186" t="s">
        <v>3411</v>
      </c>
      <c r="BE52" s="72">
        <f>VLOOKUP($BD52,Players!$N$3:$O$1456,2,FALSE)</f>
        <v>0</v>
      </c>
      <c r="BF52" s="72">
        <f t="shared" si="15"/>
        <v>0</v>
      </c>
      <c r="BG52" s="72"/>
      <c r="BJ52" s="72"/>
      <c r="BK52" s="72"/>
    </row>
    <row r="53" spans="1:63" x14ac:dyDescent="0.2">
      <c r="A53" s="243">
        <v>52</v>
      </c>
      <c r="B53" s="522"/>
      <c r="C53" s="518"/>
      <c r="D53" s="518"/>
      <c r="E53" s="202"/>
      <c r="F53" s="247" t="s">
        <v>2552</v>
      </c>
      <c r="G53" s="518">
        <f>VLOOKUP($F53,Players!$N$3:$O$1273,2,FALSE)</f>
        <v>0</v>
      </c>
      <c r="H53" s="518">
        <f t="shared" si="4"/>
        <v>0</v>
      </c>
      <c r="I53" s="202"/>
      <c r="J53" s="252" t="s">
        <v>180</v>
      </c>
      <c r="K53" s="518">
        <f>VLOOKUP($J53,Players!$N$3:$O$1273,2,FALSE)</f>
        <v>0</v>
      </c>
      <c r="L53" s="518">
        <f t="shared" si="22"/>
        <v>0</v>
      </c>
      <c r="M53" s="202"/>
      <c r="N53" s="247" t="s">
        <v>909</v>
      </c>
      <c r="O53" s="518">
        <f>VLOOKUP($N53,Players!$N$3:$O$1273,2,FALSE)</f>
        <v>0</v>
      </c>
      <c r="P53" s="518">
        <f t="shared" si="23"/>
        <v>0</v>
      </c>
      <c r="Q53" s="202"/>
      <c r="R53" s="252" t="s">
        <v>2276</v>
      </c>
      <c r="S53" s="518">
        <f>VLOOKUP($R53,Players!$N$3:$O$1273,2,FALSE)</f>
        <v>0</v>
      </c>
      <c r="T53" s="518">
        <f t="shared" ref="T53:T58" si="24">IF(S53&gt;0,1,0)</f>
        <v>0</v>
      </c>
      <c r="U53" s="202"/>
      <c r="V53" s="247" t="s">
        <v>498</v>
      </c>
      <c r="W53" s="518">
        <f>VLOOKUP($V53,Players!$N$3:$O$1273,2,FALSE)</f>
        <v>0</v>
      </c>
      <c r="X53" s="518">
        <f t="shared" si="8"/>
        <v>0</v>
      </c>
      <c r="Y53" s="202"/>
      <c r="Z53" s="522"/>
      <c r="AA53" s="202"/>
      <c r="AB53" s="202"/>
      <c r="AC53" s="202"/>
      <c r="AD53" s="202"/>
      <c r="AE53" s="245" t="s">
        <v>237</v>
      </c>
      <c r="AF53" s="518">
        <f>VLOOKUP($AE53,Players!$AV$3:$AW$1447,2,FALSE)</f>
        <v>0</v>
      </c>
      <c r="AG53" s="518"/>
      <c r="AH53" s="518">
        <f t="shared" si="10"/>
        <v>0</v>
      </c>
      <c r="AI53" s="202"/>
      <c r="AJ53" s="247" t="s">
        <v>546</v>
      </c>
      <c r="AK53" s="72">
        <f>VLOOKUP($AJ53,Players!$AV$3:$AW$1447,2,FALSE)</f>
        <v>0</v>
      </c>
      <c r="AL53" s="72">
        <f t="shared" si="19"/>
        <v>0</v>
      </c>
      <c r="AN53" s="196" t="s">
        <v>739</v>
      </c>
      <c r="AO53" s="197" t="s">
        <v>2481</v>
      </c>
      <c r="AP53" s="72">
        <f>IF(ISERROR(VLOOKUP($AO53,Players!$N$3:$O$1456,2,FALSE)),(VLOOKUP($AO53,Players!$AV$3:$AW$1447,2,FALSE)),(VLOOKUP($AO53,Players!$N$3:$O$1456,2,FALSE)))</f>
        <v>0</v>
      </c>
      <c r="AQ53" s="72">
        <f t="shared" si="11"/>
        <v>0</v>
      </c>
      <c r="AS53" s="185" t="s">
        <v>114</v>
      </c>
      <c r="AT53" s="186" t="s">
        <v>3410</v>
      </c>
      <c r="AU53" s="72">
        <f>VLOOKUP($AT53,Players!$N$3:$O$1456,2,FALSE)</f>
        <v>0</v>
      </c>
      <c r="AV53" s="72">
        <f t="shared" si="12"/>
        <v>0</v>
      </c>
      <c r="AZ53" s="72"/>
      <c r="BA53" s="72"/>
      <c r="BC53" s="185" t="s">
        <v>110</v>
      </c>
      <c r="BD53" s="186" t="s">
        <v>3412</v>
      </c>
      <c r="BE53" s="72">
        <f>VLOOKUP($BD53,Players!$N$3:$O$1456,2,FALSE)</f>
        <v>0</v>
      </c>
      <c r="BF53" s="72">
        <f t="shared" si="15"/>
        <v>0</v>
      </c>
      <c r="BG53" s="72"/>
      <c r="BJ53" s="72"/>
      <c r="BK53" s="72"/>
    </row>
    <row r="54" spans="1:63" x14ac:dyDescent="0.2">
      <c r="A54" s="243">
        <v>53</v>
      </c>
      <c r="B54" s="522"/>
      <c r="C54" s="518"/>
      <c r="D54" s="518"/>
      <c r="E54" s="202"/>
      <c r="F54" s="247" t="s">
        <v>320</v>
      </c>
      <c r="G54" s="518">
        <f>VLOOKUP($F54,Players!$N$3:$O$1273,2,FALSE)</f>
        <v>0</v>
      </c>
      <c r="H54" s="518">
        <f t="shared" si="4"/>
        <v>0</v>
      </c>
      <c r="I54" s="202"/>
      <c r="J54" s="252" t="s">
        <v>909</v>
      </c>
      <c r="K54" s="518">
        <f>VLOOKUP($J54,Players!$N$3:$O$1273,2,FALSE)</f>
        <v>0</v>
      </c>
      <c r="L54" s="518">
        <f t="shared" si="22"/>
        <v>0</v>
      </c>
      <c r="M54" s="202"/>
      <c r="N54" s="247" t="s">
        <v>2615</v>
      </c>
      <c r="O54" s="518">
        <f>VLOOKUP($N54,Players!$N$3:$O$1273,2,FALSE)</f>
        <v>0</v>
      </c>
      <c r="P54" s="518">
        <f t="shared" si="23"/>
        <v>0</v>
      </c>
      <c r="Q54" s="202"/>
      <c r="R54" s="251" t="s">
        <v>404</v>
      </c>
      <c r="S54" s="518">
        <f>VLOOKUP($R54,Players!$N$3:$O$1273,2,FALSE)</f>
        <v>0</v>
      </c>
      <c r="T54" s="518">
        <f t="shared" si="24"/>
        <v>0</v>
      </c>
      <c r="U54" s="202"/>
      <c r="V54" s="247" t="s">
        <v>322</v>
      </c>
      <c r="W54" s="518">
        <f>VLOOKUP($V54,Players!$N$3:$O$1273,2,FALSE)</f>
        <v>0</v>
      </c>
      <c r="X54" s="518">
        <f t="shared" si="8"/>
        <v>0</v>
      </c>
      <c r="Y54" s="202"/>
      <c r="Z54" s="522"/>
      <c r="AA54" s="202"/>
      <c r="AB54" s="202"/>
      <c r="AC54" s="202"/>
      <c r="AD54" s="202"/>
      <c r="AE54" s="245" t="s">
        <v>306</v>
      </c>
      <c r="AF54" s="518">
        <f>VLOOKUP($AE54,Players!$AV$3:$AW$1447,2,FALSE)</f>
        <v>0</v>
      </c>
      <c r="AG54" s="518"/>
      <c r="AH54" s="518">
        <f t="shared" si="10"/>
        <v>0</v>
      </c>
      <c r="AI54" s="202"/>
      <c r="AJ54" s="247" t="s">
        <v>594</v>
      </c>
      <c r="AK54" s="72">
        <f>VLOOKUP($AJ54,Players!$AV$3:$AW$1447,2,FALSE)</f>
        <v>0</v>
      </c>
      <c r="AL54" s="72">
        <f t="shared" si="19"/>
        <v>0</v>
      </c>
      <c r="AN54" s="196" t="s">
        <v>739</v>
      </c>
      <c r="AO54" s="197" t="s">
        <v>881</v>
      </c>
      <c r="AP54" s="72">
        <f>IF(ISERROR(VLOOKUP($AO54,Players!$N$3:$O$1456,2,FALSE)),(VLOOKUP($AO54,Players!$AV$3:$AW$1447,2,FALSE)),(VLOOKUP($AO54,Players!$N$3:$O$1456,2,FALSE)))</f>
        <v>0</v>
      </c>
      <c r="AQ54" s="72">
        <f t="shared" si="11"/>
        <v>0</v>
      </c>
      <c r="AS54" s="185" t="s">
        <v>118</v>
      </c>
      <c r="AT54" s="186" t="s">
        <v>3411</v>
      </c>
      <c r="AU54" s="72">
        <f>VLOOKUP($AT54,Players!$N$3:$O$1456,2,FALSE)</f>
        <v>0</v>
      </c>
      <c r="AV54" s="72">
        <f t="shared" si="12"/>
        <v>0</v>
      </c>
      <c r="AZ54" s="72"/>
      <c r="BA54" s="72"/>
      <c r="BC54" s="185" t="s">
        <v>97</v>
      </c>
      <c r="BD54" s="186" t="s">
        <v>2217</v>
      </c>
      <c r="BE54" s="72">
        <f>VLOOKUP($BD54,Players!$N$3:$O$1456,2,FALSE)</f>
        <v>0</v>
      </c>
      <c r="BF54" s="72">
        <f t="shared" si="15"/>
        <v>0</v>
      </c>
      <c r="BG54" s="72"/>
      <c r="BJ54" s="72"/>
      <c r="BK54" s="72"/>
    </row>
    <row r="55" spans="1:63" x14ac:dyDescent="0.2">
      <c r="A55" s="243">
        <v>54</v>
      </c>
      <c r="B55" s="522"/>
      <c r="C55" s="518"/>
      <c r="D55" s="518"/>
      <c r="E55" s="202"/>
      <c r="F55" s="247" t="s">
        <v>491</v>
      </c>
      <c r="G55" s="518">
        <f>VLOOKUP($F55,Players!$N$3:$O$1273,2,FALSE)</f>
        <v>0</v>
      </c>
      <c r="H55" s="518">
        <f t="shared" si="4"/>
        <v>0</v>
      </c>
      <c r="I55" s="202"/>
      <c r="J55" s="252" t="s">
        <v>756</v>
      </c>
      <c r="K55" s="518">
        <f>VLOOKUP($J55,Players!$N$3:$O$1273,2,FALSE)</f>
        <v>0</v>
      </c>
      <c r="L55" s="518">
        <f t="shared" si="22"/>
        <v>0</v>
      </c>
      <c r="M55" s="202"/>
      <c r="N55" s="247" t="s">
        <v>2621</v>
      </c>
      <c r="O55" s="518">
        <f>VLOOKUP($N55,Players!$N$3:$O$1273,2,FALSE)</f>
        <v>0</v>
      </c>
      <c r="P55" s="518">
        <f t="shared" si="23"/>
        <v>0</v>
      </c>
      <c r="Q55" s="202"/>
      <c r="R55" s="603" t="s">
        <v>2614</v>
      </c>
      <c r="S55" s="518">
        <f>VLOOKUP($R55,Players!$N$3:$O$1273,2,FALSE)</f>
        <v>0</v>
      </c>
      <c r="T55" s="518">
        <f t="shared" si="24"/>
        <v>0</v>
      </c>
      <c r="U55" s="202"/>
      <c r="V55" s="247" t="s">
        <v>3432</v>
      </c>
      <c r="W55" s="518">
        <f>VLOOKUP($V55,Players!$N$3:$O$1273,2,FALSE)</f>
        <v>0</v>
      </c>
      <c r="X55" s="518">
        <f t="shared" si="8"/>
        <v>0</v>
      </c>
      <c r="Y55" s="202"/>
      <c r="Z55" s="522"/>
      <c r="AA55" s="202"/>
      <c r="AB55" s="202"/>
      <c r="AC55" s="202"/>
      <c r="AD55" s="202"/>
      <c r="AE55" s="245" t="s">
        <v>735</v>
      </c>
      <c r="AF55" s="518">
        <f>VLOOKUP($AE55,Players!$AV$3:$AW$1447,2,FALSE)</f>
        <v>0</v>
      </c>
      <c r="AG55" s="518"/>
      <c r="AH55" s="518">
        <f t="shared" si="10"/>
        <v>0</v>
      </c>
      <c r="AI55" s="202"/>
      <c r="AJ55" s="247" t="s">
        <v>593</v>
      </c>
      <c r="AK55" s="72">
        <f>VLOOKUP($AJ55,Players!$AV$3:$AW$1447,2,FALSE)</f>
        <v>0</v>
      </c>
      <c r="AL55" s="72">
        <f t="shared" si="19"/>
        <v>0</v>
      </c>
      <c r="AN55" s="196" t="s">
        <v>739</v>
      </c>
      <c r="AO55" s="197" t="s">
        <v>2219</v>
      </c>
      <c r="AP55" s="72">
        <f>IF(ISERROR(VLOOKUP($AO55,Players!$N$3:$O$1456,2,FALSE)),(VLOOKUP($AO55,Players!$AV$3:$AW$1447,2,FALSE)),(VLOOKUP($AO55,Players!$N$3:$O$1456,2,FALSE)))</f>
        <v>0</v>
      </c>
      <c r="AQ55" s="72">
        <f t="shared" si="11"/>
        <v>0</v>
      </c>
      <c r="AS55" s="185" t="s">
        <v>110</v>
      </c>
      <c r="AT55" s="186" t="s">
        <v>3412</v>
      </c>
      <c r="AU55" s="72">
        <f>VLOOKUP($AT55,Players!$N$3:$O$1456,2,FALSE)</f>
        <v>0</v>
      </c>
      <c r="AV55" s="72">
        <f t="shared" si="12"/>
        <v>0</v>
      </c>
      <c r="AZ55" s="72"/>
      <c r="BA55" s="72"/>
      <c r="BC55" s="185" t="s">
        <v>116</v>
      </c>
      <c r="BD55" s="186" t="s">
        <v>3414</v>
      </c>
      <c r="BE55" s="72">
        <f>VLOOKUP($BD55,Players!$N$3:$O$1456,2,FALSE)</f>
        <v>0</v>
      </c>
      <c r="BF55" s="72">
        <f t="shared" si="15"/>
        <v>0</v>
      </c>
      <c r="BG55" s="72"/>
      <c r="BJ55" s="72"/>
      <c r="BK55" s="72"/>
    </row>
    <row r="56" spans="1:63" x14ac:dyDescent="0.2">
      <c r="A56" s="243">
        <v>55</v>
      </c>
      <c r="B56" s="522"/>
      <c r="C56" s="518"/>
      <c r="D56" s="518"/>
      <c r="E56" s="202"/>
      <c r="F56" s="247" t="s">
        <v>475</v>
      </c>
      <c r="G56" s="518">
        <f>VLOOKUP($F56,Players!$N$3:$O$1273,2,FALSE)</f>
        <v>0</v>
      </c>
      <c r="H56" s="518">
        <f t="shared" si="4"/>
        <v>0</v>
      </c>
      <c r="I56" s="202"/>
      <c r="J56" s="252" t="s">
        <v>383</v>
      </c>
      <c r="K56" s="518">
        <f>VLOOKUP($J56,Players!$N$3:$O$1273,2,FALSE)</f>
        <v>0</v>
      </c>
      <c r="L56" s="518">
        <f t="shared" si="22"/>
        <v>0</v>
      </c>
      <c r="M56" s="202"/>
      <c r="N56" s="247" t="s">
        <v>2553</v>
      </c>
      <c r="O56" s="518">
        <f>VLOOKUP($N56,Players!$N$3:$O$1273,2,FALSE)</f>
        <v>0</v>
      </c>
      <c r="P56" s="518">
        <f t="shared" si="23"/>
        <v>0</v>
      </c>
      <c r="Q56" s="202"/>
      <c r="R56" s="599" t="s">
        <v>164</v>
      </c>
      <c r="S56" s="518">
        <f>VLOOKUP($R56,Players!$N$3:$O$1273,2,FALSE)</f>
        <v>0</v>
      </c>
      <c r="T56" s="518">
        <f t="shared" si="24"/>
        <v>0</v>
      </c>
      <c r="U56" s="202"/>
      <c r="V56" s="247" t="s">
        <v>911</v>
      </c>
      <c r="W56" s="518">
        <f>VLOOKUP($V56,Players!$N$3:$O$1273,2,FALSE)</f>
        <v>0</v>
      </c>
      <c r="X56" s="518">
        <f t="shared" si="8"/>
        <v>0</v>
      </c>
      <c r="Y56" s="202"/>
      <c r="Z56" s="522"/>
      <c r="AA56" s="202"/>
      <c r="AB56" s="202"/>
      <c r="AC56" s="202"/>
      <c r="AD56" s="202"/>
      <c r="AE56" s="245" t="s">
        <v>768</v>
      </c>
      <c r="AF56" s="518">
        <f>VLOOKUP($AE56,Players!$AV$3:$AW$1447,2,FALSE)</f>
        <v>0</v>
      </c>
      <c r="AG56" s="518"/>
      <c r="AH56" s="518">
        <f t="shared" si="10"/>
        <v>0</v>
      </c>
      <c r="AI56" s="202"/>
      <c r="AJ56" s="247" t="s">
        <v>292</v>
      </c>
      <c r="AK56" s="72">
        <f>VLOOKUP($AJ56,Players!$AV$3:$AW$1447,2,FALSE)</f>
        <v>0</v>
      </c>
      <c r="AL56" s="72">
        <f t="shared" si="19"/>
        <v>0</v>
      </c>
      <c r="AN56" s="196" t="s">
        <v>741</v>
      </c>
      <c r="AO56" s="197" t="s">
        <v>1375</v>
      </c>
      <c r="AP56" s="72">
        <f>IF(ISERROR(VLOOKUP($AO56,Players!$N$3:$O$1456,2,FALSE)),(VLOOKUP($AO56,Players!$AV$3:$AW$1447,2,FALSE)),(VLOOKUP($AO56,Players!$N$3:$O$1456,2,FALSE)))</f>
        <v>0</v>
      </c>
      <c r="AQ56" s="72">
        <f t="shared" si="11"/>
        <v>0</v>
      </c>
      <c r="AS56" s="185" t="s">
        <v>116</v>
      </c>
      <c r="AT56" s="186" t="s">
        <v>2199</v>
      </c>
      <c r="AU56" s="72">
        <f>VLOOKUP($AT56,Players!$N$3:$O$1456,2,FALSE)</f>
        <v>0</v>
      </c>
      <c r="AV56" s="72">
        <f t="shared" si="12"/>
        <v>0</v>
      </c>
      <c r="AZ56" s="72"/>
      <c r="BA56" s="72"/>
      <c r="BC56" s="185" t="s">
        <v>114</v>
      </c>
      <c r="BD56" s="186" t="s">
        <v>2210</v>
      </c>
      <c r="BE56" s="72">
        <f>VLOOKUP($BD56,Players!$N$3:$O$1456,2,FALSE)</f>
        <v>0</v>
      </c>
      <c r="BF56" s="72">
        <f t="shared" si="15"/>
        <v>0</v>
      </c>
      <c r="BG56" s="72"/>
      <c r="BJ56" s="72"/>
      <c r="BK56" s="72"/>
    </row>
    <row r="57" spans="1:63" x14ac:dyDescent="0.2">
      <c r="A57" s="243">
        <v>56</v>
      </c>
      <c r="B57" s="522"/>
      <c r="C57" s="518"/>
      <c r="D57" s="518"/>
      <c r="E57" s="202"/>
      <c r="F57" s="247" t="s">
        <v>916</v>
      </c>
      <c r="G57" s="518">
        <f>VLOOKUP($F57,Players!$N$3:$O$1273,2,FALSE)</f>
        <v>0</v>
      </c>
      <c r="H57" s="518">
        <f t="shared" si="4"/>
        <v>0</v>
      </c>
      <c r="I57" s="202"/>
      <c r="J57" s="252" t="s">
        <v>2621</v>
      </c>
      <c r="K57" s="518">
        <f>VLOOKUP($J57,Players!$N$3:$O$1273,2,FALSE)</f>
        <v>0</v>
      </c>
      <c r="L57" s="518">
        <f t="shared" si="22"/>
        <v>0</v>
      </c>
      <c r="M57" s="202"/>
      <c r="N57" s="247" t="s">
        <v>366</v>
      </c>
      <c r="O57" s="518">
        <f>VLOOKUP($N57,Players!$N$3:$O$1273,2,FALSE)</f>
        <v>0</v>
      </c>
      <c r="P57" s="518">
        <f t="shared" si="23"/>
        <v>0</v>
      </c>
      <c r="Q57" s="202"/>
      <c r="R57" s="599" t="s">
        <v>305</v>
      </c>
      <c r="S57" s="518">
        <f>VLOOKUP($R57,Players!$N$3:$O$1273,2,FALSE)</f>
        <v>0</v>
      </c>
      <c r="T57" s="518">
        <f t="shared" si="24"/>
        <v>0</v>
      </c>
      <c r="U57" s="202"/>
      <c r="V57" s="247" t="s">
        <v>2624</v>
      </c>
      <c r="W57" s="518">
        <f>VLOOKUP($V57,Players!$N$3:$O$1273,2,FALSE)</f>
        <v>0</v>
      </c>
      <c r="X57" s="518">
        <f t="shared" si="8"/>
        <v>0</v>
      </c>
      <c r="Y57" s="202"/>
      <c r="Z57" s="522"/>
      <c r="AA57" s="202"/>
      <c r="AB57" s="202"/>
      <c r="AC57" s="202"/>
      <c r="AD57" s="202"/>
      <c r="AE57" s="246" t="s">
        <v>293</v>
      </c>
      <c r="AF57" s="518">
        <f>VLOOKUP($AE57,Players!$AV$3:$AW$1447,2,FALSE)</f>
        <v>0</v>
      </c>
      <c r="AG57" s="518"/>
      <c r="AH57" s="518">
        <f t="shared" si="10"/>
        <v>0</v>
      </c>
      <c r="AI57" s="202"/>
      <c r="AJ57" s="247" t="s">
        <v>472</v>
      </c>
      <c r="AK57" s="72">
        <f>VLOOKUP($AJ57,Players!$AV$3:$AW$1447,2,FALSE)</f>
        <v>0</v>
      </c>
      <c r="AL57" s="72">
        <f t="shared" si="19"/>
        <v>0</v>
      </c>
      <c r="AN57" s="196" t="s">
        <v>739</v>
      </c>
      <c r="AO57" s="197" t="s">
        <v>1335</v>
      </c>
      <c r="AP57" s="72">
        <f>IF(ISERROR(VLOOKUP($AO57,Players!$N$3:$O$1456,2,FALSE)),(VLOOKUP($AO57,Players!$AV$3:$AW$1447,2,FALSE)),(VLOOKUP($AO57,Players!$N$3:$O$1456,2,FALSE)))</f>
        <v>0</v>
      </c>
      <c r="AQ57" s="72">
        <f t="shared" si="11"/>
        <v>0</v>
      </c>
      <c r="AS57" s="185" t="s">
        <v>97</v>
      </c>
      <c r="AT57" s="186" t="s">
        <v>3413</v>
      </c>
      <c r="AU57" s="72">
        <f>VLOOKUP($AT57,Players!$N$3:$O$1456,2,FALSE)</f>
        <v>0</v>
      </c>
      <c r="AV57" s="72">
        <f t="shared" si="12"/>
        <v>0</v>
      </c>
      <c r="AZ57" s="72"/>
      <c r="BA57" s="72"/>
      <c r="BC57" s="179"/>
      <c r="BD57" s="179">
        <v>2021</v>
      </c>
      <c r="BE57" s="72"/>
      <c r="BF57" s="72"/>
      <c r="BG57" s="72"/>
      <c r="BJ57" s="72"/>
      <c r="BK57" s="72"/>
    </row>
    <row r="58" spans="1:63" x14ac:dyDescent="0.2">
      <c r="A58" s="243">
        <v>57</v>
      </c>
      <c r="B58" s="522"/>
      <c r="C58" s="518"/>
      <c r="D58" s="518"/>
      <c r="E58" s="202"/>
      <c r="F58" s="247" t="s">
        <v>229</v>
      </c>
      <c r="G58" s="518">
        <f>VLOOKUP($F58,Players!$N$3:$O$1273,2,FALSE)</f>
        <v>0</v>
      </c>
      <c r="H58" s="518">
        <f t="shared" si="4"/>
        <v>0</v>
      </c>
      <c r="I58" s="202"/>
      <c r="J58" s="252" t="s">
        <v>2615</v>
      </c>
      <c r="K58" s="518">
        <f>VLOOKUP($J58,Players!$N$3:$O$1273,2,FALSE)</f>
        <v>0</v>
      </c>
      <c r="L58" s="518">
        <f t="shared" si="22"/>
        <v>0</v>
      </c>
      <c r="M58" s="202"/>
      <c r="N58" s="247" t="s">
        <v>2550</v>
      </c>
      <c r="O58" s="518">
        <f>VLOOKUP($N58,Players!$N$3:$O$1273,2,FALSE)</f>
        <v>0</v>
      </c>
      <c r="P58" s="518">
        <f t="shared" si="23"/>
        <v>0</v>
      </c>
      <c r="Q58" s="202"/>
      <c r="R58" s="528" t="s">
        <v>2628</v>
      </c>
      <c r="S58" s="518">
        <f>VLOOKUP($R58,Players!$N$3:$O$1273,2,FALSE)</f>
        <v>0</v>
      </c>
      <c r="T58" s="518">
        <f t="shared" si="24"/>
        <v>0</v>
      </c>
      <c r="U58" s="202"/>
      <c r="V58" s="248" t="s">
        <v>206</v>
      </c>
      <c r="W58" s="518">
        <f>VLOOKUP($V58,Players!$N$3:$O$1273,2,FALSE)</f>
        <v>0</v>
      </c>
      <c r="X58" s="518">
        <f t="shared" si="8"/>
        <v>0</v>
      </c>
      <c r="Y58" s="202"/>
      <c r="Z58" s="522"/>
      <c r="AA58" s="202"/>
      <c r="AB58" s="202"/>
      <c r="AC58" s="202"/>
      <c r="AD58" s="202"/>
      <c r="AE58" s="556" t="s">
        <v>929</v>
      </c>
      <c r="AF58" s="518">
        <f>VLOOKUP($AE58,Players!$AV$3:$AW$1447,2,FALSE)</f>
        <v>0</v>
      </c>
      <c r="AG58" s="518"/>
      <c r="AH58" s="518">
        <f t="shared" si="10"/>
        <v>0</v>
      </c>
      <c r="AI58" s="202"/>
      <c r="AJ58" s="247" t="s">
        <v>1486</v>
      </c>
      <c r="AK58" s="72">
        <f>VLOOKUP($AJ58,Players!$AV$3:$AW$1447,2,FALSE)</f>
        <v>0</v>
      </c>
      <c r="AL58" s="72">
        <f t="shared" si="19"/>
        <v>0</v>
      </c>
      <c r="AN58" s="196" t="s">
        <v>118</v>
      </c>
      <c r="AO58" s="197" t="s">
        <v>3399</v>
      </c>
      <c r="AP58" s="72">
        <f>IF(ISERROR(VLOOKUP($AO58,Players!$N$3:$O$1456,2,FALSE)),(VLOOKUP($AO58,Players!$AV$3:$AW$1447,2,FALSE)),(VLOOKUP($AO58,Players!$N$3:$O$1456,2,FALSE)))</f>
        <v>0</v>
      </c>
      <c r="AQ58" s="72">
        <f t="shared" si="11"/>
        <v>0</v>
      </c>
      <c r="AS58" s="185" t="s">
        <v>97</v>
      </c>
      <c r="AT58" s="186" t="s">
        <v>2217</v>
      </c>
      <c r="AU58" s="72">
        <f>VLOOKUP($AT58,Players!$N$3:$O$1456,2,FALSE)</f>
        <v>0</v>
      </c>
      <c r="AV58" s="72">
        <f t="shared" si="12"/>
        <v>0</v>
      </c>
      <c r="AZ58" s="72"/>
      <c r="BA58" s="72"/>
      <c r="BC58" s="185" t="s">
        <v>114</v>
      </c>
      <c r="BD58" s="186" t="s">
        <v>2186</v>
      </c>
      <c r="BE58" s="72">
        <f>VLOOKUP($BD58,Players!$N$3:$O$1456,2,FALSE)</f>
        <v>0</v>
      </c>
      <c r="BF58" s="72">
        <f t="shared" si="15"/>
        <v>0</v>
      </c>
      <c r="BG58" s="72"/>
      <c r="BJ58" s="72"/>
      <c r="BK58" s="72"/>
    </row>
    <row r="59" spans="1:63" x14ac:dyDescent="0.2">
      <c r="A59" s="243">
        <v>58</v>
      </c>
      <c r="B59" s="522"/>
      <c r="C59" s="518"/>
      <c r="D59" s="518"/>
      <c r="E59" s="202"/>
      <c r="F59" s="247" t="s">
        <v>3454</v>
      </c>
      <c r="G59" s="518">
        <f>VLOOKUP($F59,Players!$N$3:$O$1273,2,FALSE)</f>
        <v>0</v>
      </c>
      <c r="H59" s="518">
        <f t="shared" si="4"/>
        <v>0</v>
      </c>
      <c r="I59" s="202"/>
      <c r="J59" s="252" t="s">
        <v>432</v>
      </c>
      <c r="K59" s="518">
        <f>VLOOKUP($J59,Players!$N$3:$O$1273,2,FALSE)</f>
        <v>0</v>
      </c>
      <c r="L59" s="518">
        <f t="shared" si="22"/>
        <v>0</v>
      </c>
      <c r="M59" s="202"/>
      <c r="N59" s="520" t="s">
        <v>2190</v>
      </c>
      <c r="O59" s="518">
        <f>VLOOKUP($N59,Players!$N$3:$O$1273,2,FALSE)</f>
        <v>0</v>
      </c>
      <c r="P59" s="518">
        <f t="shared" ref="P59:P68" si="25">IF(O59&gt;0,1,0)</f>
        <v>0</v>
      </c>
      <c r="Q59" s="202"/>
      <c r="R59" s="522"/>
      <c r="S59" s="518"/>
      <c r="T59" s="518"/>
      <c r="U59" s="202"/>
      <c r="V59" s="244" t="s">
        <v>449</v>
      </c>
      <c r="W59" s="518">
        <f>VLOOKUP($V59,Players!$N$3:$O$1273,2,FALSE)</f>
        <v>0</v>
      </c>
      <c r="X59" s="518">
        <f t="shared" si="8"/>
        <v>0</v>
      </c>
      <c r="Y59" s="202"/>
      <c r="Z59" s="522"/>
      <c r="AA59" s="202"/>
      <c r="AB59" s="202"/>
      <c r="AC59" s="202"/>
      <c r="AD59" s="202"/>
      <c r="AE59" s="247" t="s">
        <v>466</v>
      </c>
      <c r="AF59" s="518">
        <f>VLOOKUP($AE59,Players!$AV$3:$AW$1447,2,FALSE)</f>
        <v>0</v>
      </c>
      <c r="AG59" s="518"/>
      <c r="AH59" s="518">
        <f t="shared" si="10"/>
        <v>0</v>
      </c>
      <c r="AI59" s="202"/>
      <c r="AJ59" s="247" t="s">
        <v>437</v>
      </c>
      <c r="AK59" s="72">
        <f>VLOOKUP($AJ59,Players!$AV$3:$AW$1447,2,FALSE)</f>
        <v>0</v>
      </c>
      <c r="AL59" s="72">
        <f t="shared" si="19"/>
        <v>0</v>
      </c>
      <c r="AN59" s="196" t="s">
        <v>110</v>
      </c>
      <c r="AO59" s="197" t="s">
        <v>3400</v>
      </c>
      <c r="AP59" s="72">
        <f>IF(ISERROR(VLOOKUP($AO59,Players!$N$3:$O$1456,2,FALSE)),(VLOOKUP($AO59,Players!$AV$3:$AW$1447,2,FALSE)),(VLOOKUP($AO59,Players!$N$3:$O$1456,2,FALSE)))</f>
        <v>0</v>
      </c>
      <c r="AQ59" s="72">
        <f t="shared" si="11"/>
        <v>0</v>
      </c>
      <c r="AS59" s="185" t="s">
        <v>97</v>
      </c>
      <c r="AT59" s="186" t="s">
        <v>2234</v>
      </c>
      <c r="AU59" s="72">
        <f>VLOOKUP($AT59,Players!$N$3:$O$1456,2,FALSE)</f>
        <v>0</v>
      </c>
      <c r="AV59" s="72">
        <f t="shared" si="12"/>
        <v>0</v>
      </c>
      <c r="AZ59" s="72"/>
      <c r="BA59" s="72"/>
      <c r="BC59" s="185" t="s">
        <v>114</v>
      </c>
      <c r="BD59" s="186" t="s">
        <v>2198</v>
      </c>
      <c r="BE59" s="72">
        <f>VLOOKUP($BD59,Players!$N$3:$O$1456,2,FALSE)</f>
        <v>0</v>
      </c>
      <c r="BF59" s="72">
        <f t="shared" si="15"/>
        <v>0</v>
      </c>
      <c r="BG59" s="72"/>
      <c r="BJ59" s="72"/>
      <c r="BK59" s="72"/>
    </row>
    <row r="60" spans="1:63" x14ac:dyDescent="0.2">
      <c r="A60" s="243">
        <v>59</v>
      </c>
      <c r="B60" s="522"/>
      <c r="C60" s="518"/>
      <c r="D60" s="518"/>
      <c r="E60" s="202"/>
      <c r="F60" s="247" t="s">
        <v>910</v>
      </c>
      <c r="G60" s="518">
        <f>VLOOKUP($F60,Players!$N$3:$O$1273,2,FALSE)</f>
        <v>0</v>
      </c>
      <c r="H60" s="518">
        <f t="shared" si="4"/>
        <v>0</v>
      </c>
      <c r="I60" s="202"/>
      <c r="J60" s="252" t="s">
        <v>366</v>
      </c>
      <c r="K60" s="518">
        <f>VLOOKUP($J60,Players!$N$3:$O$1273,2,FALSE)</f>
        <v>0</v>
      </c>
      <c r="L60" s="518">
        <f t="shared" si="22"/>
        <v>0</v>
      </c>
      <c r="M60" s="202"/>
      <c r="N60" s="520" t="s">
        <v>758</v>
      </c>
      <c r="O60" s="518">
        <f>VLOOKUP($N60,Players!$N$3:$O$1273,2,FALSE)</f>
        <v>0</v>
      </c>
      <c r="P60" s="518">
        <f t="shared" si="25"/>
        <v>0</v>
      </c>
      <c r="Q60" s="202"/>
      <c r="R60" s="522"/>
      <c r="S60" s="518"/>
      <c r="T60" s="518"/>
      <c r="U60" s="202"/>
      <c r="V60" s="245" t="s">
        <v>2270</v>
      </c>
      <c r="W60" s="518">
        <f>VLOOKUP($V60,Players!$N$3:$O$1273,2,FALSE)</f>
        <v>0</v>
      </c>
      <c r="X60" s="518">
        <f t="shared" si="8"/>
        <v>0</v>
      </c>
      <c r="Y60" s="202"/>
      <c r="Z60" s="522"/>
      <c r="AA60" s="202"/>
      <c r="AB60" s="202"/>
      <c r="AC60" s="202"/>
      <c r="AD60" s="202"/>
      <c r="AE60" s="247" t="s">
        <v>1057</v>
      </c>
      <c r="AF60" s="518">
        <f>VLOOKUP($AE60,Players!$AV$3:$AW$1447,2,FALSE)</f>
        <v>0</v>
      </c>
      <c r="AG60" s="518"/>
      <c r="AH60" s="518">
        <f t="shared" si="10"/>
        <v>0</v>
      </c>
      <c r="AI60" s="202"/>
      <c r="AJ60" s="247" t="s">
        <v>2408</v>
      </c>
      <c r="AK60" s="72">
        <f>VLOOKUP($AJ60,Players!$AV$3:$AW$1447,2,FALSE)</f>
        <v>0</v>
      </c>
      <c r="AL60" s="72">
        <f t="shared" si="19"/>
        <v>0</v>
      </c>
      <c r="AN60" s="196" t="s">
        <v>114</v>
      </c>
      <c r="AO60" s="197" t="s">
        <v>2232</v>
      </c>
      <c r="AP60" s="72">
        <f>IF(ISERROR(VLOOKUP($AO60,Players!$N$3:$O$1456,2,FALSE)),(VLOOKUP($AO60,Players!$AV$3:$AW$1447,2,FALSE)),(VLOOKUP($AO60,Players!$N$3:$O$1456,2,FALSE)))</f>
        <v>0</v>
      </c>
      <c r="AQ60" s="72">
        <f t="shared" si="11"/>
        <v>0</v>
      </c>
      <c r="AS60" s="185" t="s">
        <v>116</v>
      </c>
      <c r="AT60" s="186" t="s">
        <v>2206</v>
      </c>
      <c r="AU60" s="72">
        <f>VLOOKUP($AT60,Players!$N$3:$O$1456,2,FALSE)</f>
        <v>0</v>
      </c>
      <c r="AV60" s="72">
        <f t="shared" si="12"/>
        <v>0</v>
      </c>
      <c r="AZ60" s="72"/>
      <c r="BA60" s="72"/>
      <c r="BC60" s="185" t="s">
        <v>116</v>
      </c>
      <c r="BD60" s="186" t="s">
        <v>3381</v>
      </c>
      <c r="BE60" s="72">
        <f>VLOOKUP($BD60,Players!$N$3:$O$1456,2,FALSE)</f>
        <v>0</v>
      </c>
      <c r="BF60" s="72">
        <f t="shared" si="15"/>
        <v>0</v>
      </c>
      <c r="BG60" s="72"/>
      <c r="BJ60" s="72"/>
      <c r="BK60" s="72"/>
    </row>
    <row r="61" spans="1:63" x14ac:dyDescent="0.2">
      <c r="A61" s="243">
        <v>60</v>
      </c>
      <c r="B61" s="522"/>
      <c r="C61" s="518"/>
      <c r="D61" s="518"/>
      <c r="E61" s="202"/>
      <c r="F61" s="521" t="s">
        <v>538</v>
      </c>
      <c r="G61" s="518">
        <f>VLOOKUP($F61,Players!$N$3:$O$1273,2,FALSE)</f>
        <v>0</v>
      </c>
      <c r="H61" s="518">
        <f t="shared" si="4"/>
        <v>0</v>
      </c>
      <c r="I61" s="202"/>
      <c r="J61" s="526" t="s">
        <v>758</v>
      </c>
      <c r="K61" s="518">
        <f>VLOOKUP($J61,Players!$N$3:$O$1273,2,FALSE)</f>
        <v>0</v>
      </c>
      <c r="L61" s="518">
        <f t="shared" ref="L61:L68" si="26">IF(K61&gt;0,1,0)</f>
        <v>0</v>
      </c>
      <c r="M61" s="202"/>
      <c r="N61" s="520" t="s">
        <v>517</v>
      </c>
      <c r="O61" s="518">
        <f>VLOOKUP($N61,Players!$N$3:$O$1273,2,FALSE)</f>
        <v>0</v>
      </c>
      <c r="P61" s="518">
        <f t="shared" si="25"/>
        <v>0</v>
      </c>
      <c r="Q61" s="202"/>
      <c r="R61" s="522"/>
      <c r="S61" s="518"/>
      <c r="T61" s="518"/>
      <c r="U61" s="202"/>
      <c r="V61" s="245" t="s">
        <v>262</v>
      </c>
      <c r="W61" s="518">
        <f>VLOOKUP($V61,Players!$N$3:$O$1273,2,FALSE)</f>
        <v>0</v>
      </c>
      <c r="X61" s="518">
        <f t="shared" si="8"/>
        <v>0</v>
      </c>
      <c r="Y61" s="202"/>
      <c r="Z61" s="522"/>
      <c r="AA61" s="202"/>
      <c r="AB61" s="202"/>
      <c r="AC61" s="202"/>
      <c r="AD61" s="202"/>
      <c r="AE61" s="247" t="s">
        <v>670</v>
      </c>
      <c r="AF61" s="518">
        <f>VLOOKUP($AE61,Players!$AV$3:$AW$1447,2,FALSE)</f>
        <v>0</v>
      </c>
      <c r="AG61" s="518"/>
      <c r="AH61" s="518">
        <f t="shared" si="10"/>
        <v>0</v>
      </c>
      <c r="AI61" s="202"/>
      <c r="AJ61" s="247" t="s">
        <v>601</v>
      </c>
      <c r="AK61" s="72">
        <f>VLOOKUP($AJ61,Players!$AV$3:$AW$1447,2,FALSE)</f>
        <v>0</v>
      </c>
      <c r="AL61" s="72">
        <f t="shared" si="19"/>
        <v>0</v>
      </c>
      <c r="AN61" s="196" t="s">
        <v>114</v>
      </c>
      <c r="AO61" s="197" t="s">
        <v>3401</v>
      </c>
      <c r="AP61" s="72">
        <f>IF(ISERROR(VLOOKUP($AO61,Players!$N$3:$O$1456,2,FALSE)),(VLOOKUP($AO61,Players!$AV$3:$AW$1447,2,FALSE)),(VLOOKUP($AO61,Players!$N$3:$O$1456,2,FALSE)))</f>
        <v>0</v>
      </c>
      <c r="AQ61" s="72">
        <f t="shared" si="11"/>
        <v>0</v>
      </c>
      <c r="AS61" s="185" t="s">
        <v>110</v>
      </c>
      <c r="AT61" s="186" t="s">
        <v>1357</v>
      </c>
      <c r="AU61" s="72">
        <f>VLOOKUP($AT61,Players!$N$3:$O$1456,2,FALSE)</f>
        <v>0</v>
      </c>
      <c r="AV61" s="72">
        <f t="shared" si="12"/>
        <v>0</v>
      </c>
      <c r="AZ61" s="72"/>
      <c r="BA61" s="72"/>
      <c r="BC61" s="185" t="s">
        <v>118</v>
      </c>
      <c r="BD61" s="186" t="s">
        <v>3383</v>
      </c>
      <c r="BE61" s="72">
        <f>VLOOKUP($BD61,Players!$N$3:$O$1456,2,FALSE)</f>
        <v>0</v>
      </c>
      <c r="BF61" s="72">
        <f t="shared" si="15"/>
        <v>0</v>
      </c>
      <c r="BG61" s="72"/>
      <c r="BJ61" s="72"/>
      <c r="BK61" s="72"/>
    </row>
    <row r="62" spans="1:63" x14ac:dyDescent="0.2">
      <c r="A62" s="243">
        <v>61</v>
      </c>
      <c r="B62" s="522"/>
      <c r="C62" s="518"/>
      <c r="D62" s="518"/>
      <c r="E62" s="202"/>
      <c r="F62" s="526" t="s">
        <v>2612</v>
      </c>
      <c r="G62" s="518">
        <f>VLOOKUP($F62,Players!$N$3:$O$1273,2,FALSE)</f>
        <v>0</v>
      </c>
      <c r="H62" s="518">
        <f t="shared" si="4"/>
        <v>0</v>
      </c>
      <c r="I62" s="202"/>
      <c r="J62" s="526" t="s">
        <v>3457</v>
      </c>
      <c r="K62" s="518">
        <f>VLOOKUP($J62,Players!$N$3:$O$1273,2,FALSE)</f>
        <v>0</v>
      </c>
      <c r="L62" s="518">
        <f t="shared" si="26"/>
        <v>0</v>
      </c>
      <c r="M62" s="202"/>
      <c r="N62" s="520" t="s">
        <v>2263</v>
      </c>
      <c r="O62" s="518">
        <f>VLOOKUP($N62,Players!$N$3:$O$1273,2,FALSE)</f>
        <v>0</v>
      </c>
      <c r="P62" s="518">
        <f t="shared" si="25"/>
        <v>0</v>
      </c>
      <c r="Q62" s="202"/>
      <c r="R62" s="522"/>
      <c r="S62" s="518"/>
      <c r="T62" s="518"/>
      <c r="U62" s="202"/>
      <c r="V62" s="246" t="s">
        <v>150</v>
      </c>
      <c r="W62" s="518">
        <f>VLOOKUP($V62,Players!$N$3:$O$1273,2,FALSE)</f>
        <v>0</v>
      </c>
      <c r="X62" s="518">
        <f t="shared" si="8"/>
        <v>0</v>
      </c>
      <c r="Y62" s="202"/>
      <c r="Z62" s="522"/>
      <c r="AA62" s="202"/>
      <c r="AB62" s="202"/>
      <c r="AC62" s="202"/>
      <c r="AD62" s="202"/>
      <c r="AE62" s="247" t="s">
        <v>438</v>
      </c>
      <c r="AF62" s="518">
        <f>VLOOKUP($AE62,Players!$AV$3:$AW$1447,2,FALSE)</f>
        <v>0</v>
      </c>
      <c r="AG62" s="518"/>
      <c r="AH62" s="518">
        <f t="shared" si="10"/>
        <v>0</v>
      </c>
      <c r="AI62" s="202"/>
      <c r="AJ62" s="247" t="s">
        <v>585</v>
      </c>
      <c r="AK62" s="72">
        <f>VLOOKUP($AJ62,Players!$AV$3:$AW$1447,2,FALSE)</f>
        <v>0</v>
      </c>
      <c r="AL62" s="72">
        <f t="shared" si="19"/>
        <v>0</v>
      </c>
      <c r="AN62" s="196" t="s">
        <v>110</v>
      </c>
      <c r="AO62" s="197" t="s">
        <v>760</v>
      </c>
      <c r="AP62" s="72">
        <f>IF(ISERROR(VLOOKUP($AO62,Players!$N$3:$O$1456,2,FALSE)),(VLOOKUP($AO62,Players!$AV$3:$AW$1447,2,FALSE)),(VLOOKUP($AO62,Players!$N$3:$O$1456,2,FALSE)))</f>
        <v>0</v>
      </c>
      <c r="AQ62" s="72">
        <f t="shared" si="11"/>
        <v>0</v>
      </c>
      <c r="AS62" s="185" t="s">
        <v>116</v>
      </c>
      <c r="AT62" s="186" t="s">
        <v>3414</v>
      </c>
      <c r="AU62" s="72">
        <f>VLOOKUP($AT62,Players!$N$3:$O$1456,2,FALSE)</f>
        <v>0</v>
      </c>
      <c r="AV62" s="72">
        <f t="shared" si="12"/>
        <v>0</v>
      </c>
      <c r="AZ62" s="72"/>
      <c r="BA62" s="72"/>
      <c r="BC62" s="185" t="s">
        <v>114</v>
      </c>
      <c r="BD62" s="186" t="s">
        <v>3386</v>
      </c>
      <c r="BE62" s="72">
        <f>VLOOKUP($BD62,Players!$N$3:$O$1456,2,FALSE)</f>
        <v>0</v>
      </c>
      <c r="BF62" s="72">
        <f t="shared" si="15"/>
        <v>0</v>
      </c>
      <c r="BG62" s="72"/>
      <c r="BJ62" s="72"/>
      <c r="BK62" s="72"/>
    </row>
    <row r="63" spans="1:63" x14ac:dyDescent="0.2">
      <c r="A63" s="243">
        <v>62</v>
      </c>
      <c r="B63" s="522"/>
      <c r="C63" s="518"/>
      <c r="D63" s="518"/>
      <c r="E63" s="202"/>
      <c r="F63" s="526" t="s">
        <v>2553</v>
      </c>
      <c r="G63" s="518">
        <f>VLOOKUP($F63,Players!$N$3:$O$1273,2,FALSE)</f>
        <v>0</v>
      </c>
      <c r="H63" s="518">
        <f t="shared" si="4"/>
        <v>0</v>
      </c>
      <c r="I63" s="202"/>
      <c r="J63" s="526" t="s">
        <v>2258</v>
      </c>
      <c r="K63" s="518">
        <f>VLOOKUP($J63,Players!$N$3:$O$1273,2,FALSE)</f>
        <v>0</v>
      </c>
      <c r="L63" s="518">
        <f t="shared" si="26"/>
        <v>0</v>
      </c>
      <c r="M63" s="202"/>
      <c r="N63" s="520" t="s">
        <v>417</v>
      </c>
      <c r="O63" s="518">
        <f>VLOOKUP($N63,Players!$N$3:$O$1273,2,FALSE)</f>
        <v>0</v>
      </c>
      <c r="P63" s="518">
        <f t="shared" si="25"/>
        <v>0</v>
      </c>
      <c r="Q63" s="202"/>
      <c r="R63" s="522"/>
      <c r="S63" s="518"/>
      <c r="T63" s="518"/>
      <c r="U63" s="202"/>
      <c r="V63" s="556" t="s">
        <v>748</v>
      </c>
      <c r="W63" s="518">
        <f>VLOOKUP($V63,Players!$N$3:$O$1273,2,FALSE)</f>
        <v>0</v>
      </c>
      <c r="X63" s="518">
        <f t="shared" si="8"/>
        <v>0</v>
      </c>
      <c r="Y63" s="202"/>
      <c r="Z63" s="522"/>
      <c r="AA63" s="202"/>
      <c r="AB63" s="202"/>
      <c r="AC63" s="202"/>
      <c r="AD63" s="202"/>
      <c r="AE63" s="247" t="s">
        <v>743</v>
      </c>
      <c r="AF63" s="518">
        <f>VLOOKUP($AE63,Players!$AV$3:$AW$1447,2,FALSE)</f>
        <v>0</v>
      </c>
      <c r="AG63" s="518"/>
      <c r="AH63" s="518">
        <f t="shared" si="10"/>
        <v>0</v>
      </c>
      <c r="AI63" s="202"/>
      <c r="AJ63" s="247" t="s">
        <v>636</v>
      </c>
      <c r="AK63" s="72">
        <f>VLOOKUP($AJ63,Players!$AV$3:$AW$1447,2,FALSE)</f>
        <v>0</v>
      </c>
      <c r="AL63" s="72">
        <f t="shared" si="19"/>
        <v>0</v>
      </c>
      <c r="AN63" s="196" t="s">
        <v>110</v>
      </c>
      <c r="AO63" s="197" t="s">
        <v>871</v>
      </c>
      <c r="AP63" s="72">
        <f>IF(ISERROR(VLOOKUP($AO63,Players!$N$3:$O$1456,2,FALSE)),(VLOOKUP($AO63,Players!$AV$3:$AW$1447,2,FALSE)),(VLOOKUP($AO63,Players!$N$3:$O$1456,2,FALSE)))</f>
        <v>0</v>
      </c>
      <c r="AQ63" s="72">
        <f t="shared" si="11"/>
        <v>0</v>
      </c>
      <c r="AS63" s="185" t="s">
        <v>114</v>
      </c>
      <c r="AT63" s="186" t="s">
        <v>3415</v>
      </c>
      <c r="AU63" s="72">
        <f>VLOOKUP($AT63,Players!$N$3:$O$1456,2,FALSE)</f>
        <v>0</v>
      </c>
      <c r="AV63" s="72">
        <f t="shared" si="12"/>
        <v>0</v>
      </c>
      <c r="AZ63" s="72"/>
      <c r="BA63" s="72"/>
      <c r="BC63" s="185" t="s">
        <v>116</v>
      </c>
      <c r="BD63" s="186" t="s">
        <v>3390</v>
      </c>
      <c r="BE63" s="72">
        <f>VLOOKUP($BD63,Players!$N$3:$O$1456,2,FALSE)</f>
        <v>0</v>
      </c>
      <c r="BF63" s="72">
        <f t="shared" si="15"/>
        <v>0</v>
      </c>
      <c r="BG63" s="72"/>
      <c r="BJ63" s="72"/>
      <c r="BK63" s="72"/>
    </row>
    <row r="64" spans="1:63" x14ac:dyDescent="0.2">
      <c r="A64" s="243">
        <v>63</v>
      </c>
      <c r="B64" s="522"/>
      <c r="C64" s="518"/>
      <c r="D64" s="518"/>
      <c r="E64" s="202"/>
      <c r="F64" s="526" t="s">
        <v>2550</v>
      </c>
      <c r="G64" s="518">
        <f>VLOOKUP($F64,Players!$N$3:$O$1273,2,FALSE)</f>
        <v>0</v>
      </c>
      <c r="H64" s="518">
        <f t="shared" si="4"/>
        <v>0</v>
      </c>
      <c r="I64" s="202"/>
      <c r="J64" s="526" t="s">
        <v>173</v>
      </c>
      <c r="K64" s="518">
        <f>VLOOKUP($J64,Players!$N$3:$O$1273,2,FALSE)</f>
        <v>0</v>
      </c>
      <c r="L64" s="518">
        <f t="shared" si="26"/>
        <v>0</v>
      </c>
      <c r="M64" s="202"/>
      <c r="N64" s="520" t="s">
        <v>3458</v>
      </c>
      <c r="O64" s="518">
        <f>VLOOKUP($N64,Players!$N$3:$O$1273,2,FALSE)</f>
        <v>0</v>
      </c>
      <c r="P64" s="518">
        <f t="shared" si="25"/>
        <v>0</v>
      </c>
      <c r="Q64" s="202"/>
      <c r="R64" s="522"/>
      <c r="S64" s="518"/>
      <c r="T64" s="518"/>
      <c r="U64" s="202"/>
      <c r="V64" s="247" t="s">
        <v>1506</v>
      </c>
      <c r="W64" s="518">
        <f>VLOOKUP($V64,Players!$N$3:$O$1273,2,FALSE)</f>
        <v>0</v>
      </c>
      <c r="X64" s="518">
        <f t="shared" si="8"/>
        <v>0</v>
      </c>
      <c r="Y64" s="202"/>
      <c r="Z64" s="522"/>
      <c r="AA64" s="202"/>
      <c r="AB64" s="202"/>
      <c r="AC64" s="202"/>
      <c r="AD64" s="202"/>
      <c r="AE64" s="247" t="s">
        <v>980</v>
      </c>
      <c r="AF64" s="518">
        <f>VLOOKUP($AE64,Players!$AV$3:$AW$1447,2,FALSE)</f>
        <v>0</v>
      </c>
      <c r="AG64" s="518"/>
      <c r="AH64" s="518">
        <f t="shared" si="10"/>
        <v>0</v>
      </c>
      <c r="AI64" s="202"/>
      <c r="AJ64" s="247" t="s">
        <v>1519</v>
      </c>
      <c r="AK64" s="72">
        <f>VLOOKUP($AJ64,Players!$AV$3:$AW$1447,2,FALSE)</f>
        <v>0</v>
      </c>
      <c r="AL64" s="72">
        <f t="shared" si="19"/>
        <v>0</v>
      </c>
      <c r="AN64" s="196" t="s">
        <v>114</v>
      </c>
      <c r="AO64" s="197" t="s">
        <v>1371</v>
      </c>
      <c r="AP64" s="72">
        <f>IF(ISERROR(VLOOKUP($AO64,Players!$N$3:$O$1456,2,FALSE)),(VLOOKUP($AO64,Players!$AV$3:$AW$1447,2,FALSE)),(VLOOKUP($AO64,Players!$N$3:$O$1456,2,FALSE)))</f>
        <v>0</v>
      </c>
      <c r="AQ64" s="72">
        <f t="shared" si="11"/>
        <v>0</v>
      </c>
      <c r="AS64" s="185" t="s">
        <v>112</v>
      </c>
      <c r="AT64" s="186" t="s">
        <v>780</v>
      </c>
      <c r="AU64" s="72">
        <f>VLOOKUP($AT64,Players!$N$3:$O$1456,2,FALSE)</f>
        <v>0</v>
      </c>
      <c r="AV64" s="72">
        <f t="shared" si="12"/>
        <v>0</v>
      </c>
      <c r="AZ64" s="72"/>
      <c r="BA64" s="72"/>
      <c r="BC64" s="185" t="s">
        <v>112</v>
      </c>
      <c r="BD64" s="186" t="s">
        <v>3391</v>
      </c>
      <c r="BE64" s="72">
        <f>VLOOKUP($BD64,Players!$N$3:$O$1456,2,FALSE)</f>
        <v>0</v>
      </c>
      <c r="BF64" s="72">
        <f t="shared" si="15"/>
        <v>0</v>
      </c>
      <c r="BG64" s="72"/>
      <c r="BJ64" s="72"/>
      <c r="BK64" s="72"/>
    </row>
    <row r="65" spans="1:63" x14ac:dyDescent="0.2">
      <c r="A65" s="243">
        <v>64</v>
      </c>
      <c r="B65" s="522"/>
      <c r="C65" s="518"/>
      <c r="D65" s="518"/>
      <c r="E65" s="202"/>
      <c r="F65" s="526" t="s">
        <v>758</v>
      </c>
      <c r="G65" s="518">
        <f>VLOOKUP($F65,Players!$N$3:$O$1273,2,FALSE)</f>
        <v>0</v>
      </c>
      <c r="H65" s="518">
        <f t="shared" si="4"/>
        <v>0</v>
      </c>
      <c r="I65" s="202"/>
      <c r="J65" s="526" t="s">
        <v>214</v>
      </c>
      <c r="K65" s="518">
        <f>VLOOKUP($J65,Players!$N$3:$O$1273,2,FALSE)</f>
        <v>0</v>
      </c>
      <c r="L65" s="518">
        <f t="shared" si="26"/>
        <v>0</v>
      </c>
      <c r="M65" s="202"/>
      <c r="N65" s="520" t="s">
        <v>214</v>
      </c>
      <c r="O65" s="518">
        <f>VLOOKUP($N65,Players!$N$3:$O$1273,2,FALSE)</f>
        <v>0</v>
      </c>
      <c r="P65" s="518">
        <f t="shared" si="25"/>
        <v>0</v>
      </c>
      <c r="Q65" s="202"/>
      <c r="R65" s="522"/>
      <c r="S65" s="518"/>
      <c r="T65" s="518"/>
      <c r="U65" s="202"/>
      <c r="V65" s="247" t="s">
        <v>755</v>
      </c>
      <c r="W65" s="518">
        <f>VLOOKUP($V65,Players!$N$3:$O$1273,2,FALSE)</f>
        <v>0</v>
      </c>
      <c r="X65" s="518">
        <f t="shared" si="8"/>
        <v>0</v>
      </c>
      <c r="Y65" s="202"/>
      <c r="Z65" s="522"/>
      <c r="AA65" s="202"/>
      <c r="AB65" s="202"/>
      <c r="AC65" s="202"/>
      <c r="AD65" s="202"/>
      <c r="AE65" s="248" t="s">
        <v>937</v>
      </c>
      <c r="AF65" s="518">
        <f>VLOOKUP($AE65,Players!$AV$3:$AW$1447,2,FALSE)</f>
        <v>0</v>
      </c>
      <c r="AG65" s="518"/>
      <c r="AH65" s="518">
        <f t="shared" si="10"/>
        <v>0</v>
      </c>
      <c r="AI65" s="202"/>
      <c r="AJ65" s="247" t="s">
        <v>2403</v>
      </c>
      <c r="AK65" s="72">
        <f>VLOOKUP($AJ65,Players!$AV$3:$AW$1447,2,FALSE)</f>
        <v>0</v>
      </c>
      <c r="AL65" s="72">
        <f t="shared" si="19"/>
        <v>0</v>
      </c>
      <c r="AN65" s="196" t="s">
        <v>112</v>
      </c>
      <c r="AO65" s="197" t="s">
        <v>3402</v>
      </c>
      <c r="AP65" s="72">
        <f>IF(ISERROR(VLOOKUP($AO65,Players!$N$3:$O$1456,2,FALSE)),(VLOOKUP($AO65,Players!$AV$3:$AW$1447,2,FALSE)),(VLOOKUP($AO65,Players!$N$3:$O$1456,2,FALSE)))</f>
        <v>0</v>
      </c>
      <c r="AQ65" s="72">
        <f t="shared" si="11"/>
        <v>0</v>
      </c>
      <c r="AS65" s="185" t="s">
        <v>1026</v>
      </c>
      <c r="AT65" s="186" t="s">
        <v>1433</v>
      </c>
      <c r="AU65" s="72">
        <f>VLOOKUP($AT65,Players!$N$3:$O$1456,2,FALSE)</f>
        <v>0</v>
      </c>
      <c r="AV65" s="72">
        <f t="shared" si="12"/>
        <v>0</v>
      </c>
      <c r="AZ65" s="72"/>
      <c r="BA65" s="72"/>
      <c r="BC65" s="185" t="s">
        <v>114</v>
      </c>
      <c r="BD65" s="186" t="s">
        <v>3396</v>
      </c>
      <c r="BE65" s="72">
        <f>VLOOKUP($BD65,Players!$N$3:$O$1456,2,FALSE)</f>
        <v>0</v>
      </c>
      <c r="BF65" s="72">
        <f t="shared" si="15"/>
        <v>0</v>
      </c>
      <c r="BG65" s="72"/>
      <c r="BJ65" s="72"/>
      <c r="BK65" s="72"/>
    </row>
    <row r="66" spans="1:63" x14ac:dyDescent="0.2">
      <c r="A66" s="243">
        <v>65</v>
      </c>
      <c r="B66" s="522"/>
      <c r="C66" s="518"/>
      <c r="D66" s="518"/>
      <c r="E66" s="202"/>
      <c r="F66" s="526" t="s">
        <v>2246</v>
      </c>
      <c r="G66" s="518">
        <f>VLOOKUP($F66,Players!$N$3:$O$1273,2,FALSE)</f>
        <v>0</v>
      </c>
      <c r="H66" s="518">
        <f t="shared" si="4"/>
        <v>0</v>
      </c>
      <c r="I66" s="202"/>
      <c r="J66" s="526" t="s">
        <v>899</v>
      </c>
      <c r="K66" s="518">
        <f>VLOOKUP($J66,Players!$N$3:$O$1273,2,FALSE)</f>
        <v>0</v>
      </c>
      <c r="L66" s="518">
        <f t="shared" si="26"/>
        <v>0</v>
      </c>
      <c r="M66" s="202"/>
      <c r="N66" s="520" t="s">
        <v>899</v>
      </c>
      <c r="O66" s="518">
        <f>VLOOKUP($N66,Players!$N$3:$O$1273,2,FALSE)</f>
        <v>0</v>
      </c>
      <c r="P66" s="518">
        <f t="shared" si="25"/>
        <v>0</v>
      </c>
      <c r="Q66" s="202"/>
      <c r="R66" s="522"/>
      <c r="S66" s="518"/>
      <c r="T66" s="518"/>
      <c r="U66" s="202"/>
      <c r="V66" s="248" t="s">
        <v>447</v>
      </c>
      <c r="W66" s="518">
        <f>VLOOKUP($V66,Players!$N$3:$O$1273,2,FALSE)</f>
        <v>0</v>
      </c>
      <c r="X66" s="518">
        <f t="shared" si="8"/>
        <v>0</v>
      </c>
      <c r="Y66" s="202"/>
      <c r="Z66" s="522"/>
      <c r="AA66" s="202"/>
      <c r="AB66" s="202"/>
      <c r="AC66" s="202"/>
      <c r="AD66" s="202"/>
      <c r="AE66" s="244" t="s">
        <v>347</v>
      </c>
      <c r="AF66" s="518">
        <f>VLOOKUP($AE66,Players!$AV$3:$AW$1447,2,FALSE)</f>
        <v>0</v>
      </c>
      <c r="AG66" s="518"/>
      <c r="AH66" s="518">
        <f t="shared" si="10"/>
        <v>0</v>
      </c>
      <c r="AI66" s="202"/>
      <c r="AJ66" s="247" t="s">
        <v>1449</v>
      </c>
      <c r="AK66" s="72">
        <f>VLOOKUP($AJ66,Players!$AV$3:$AW$1447,2,FALSE)</f>
        <v>0</v>
      </c>
      <c r="AL66" s="72">
        <f t="shared" ref="AL66:AL77" si="27">IF(AK66&gt;0,1,0)</f>
        <v>0</v>
      </c>
      <c r="AN66" s="196" t="s">
        <v>116</v>
      </c>
      <c r="AO66" s="197" t="s">
        <v>3403</v>
      </c>
      <c r="AP66" s="72">
        <f>IF(ISERROR(VLOOKUP($AO66,Players!$N$3:$O$1456,2,FALSE)),(VLOOKUP($AO66,Players!$AV$3:$AW$1447,2,FALSE)),(VLOOKUP($AO66,Players!$N$3:$O$1456,2,FALSE)))</f>
        <v>0</v>
      </c>
      <c r="AQ66" s="72">
        <f t="shared" si="11"/>
        <v>0</v>
      </c>
      <c r="AS66" s="185" t="s">
        <v>118</v>
      </c>
      <c r="AT66" s="186" t="s">
        <v>3416</v>
      </c>
      <c r="AU66" s="72">
        <f>VLOOKUP($AT66,Players!$N$3:$O$1456,2,FALSE)</f>
        <v>0</v>
      </c>
      <c r="AV66" s="72">
        <f t="shared" si="12"/>
        <v>0</v>
      </c>
      <c r="AZ66" s="72"/>
      <c r="BA66" s="72"/>
      <c r="BC66" s="185" t="s">
        <v>114</v>
      </c>
      <c r="BD66" s="186" t="s">
        <v>3401</v>
      </c>
      <c r="BE66" s="72">
        <f>VLOOKUP($BD66,Players!$N$3:$O$1456,2,FALSE)</f>
        <v>0</v>
      </c>
      <c r="BF66" s="72">
        <f t="shared" si="15"/>
        <v>0</v>
      </c>
      <c r="BG66" s="72"/>
      <c r="BJ66" s="72"/>
      <c r="BK66" s="72"/>
    </row>
    <row r="67" spans="1:63" x14ac:dyDescent="0.2">
      <c r="A67" s="243">
        <v>66</v>
      </c>
      <c r="B67" s="522"/>
      <c r="C67" s="518"/>
      <c r="D67" s="518"/>
      <c r="E67" s="202"/>
      <c r="F67" s="526" t="s">
        <v>914</v>
      </c>
      <c r="G67" s="518">
        <f>VLOOKUP($F67,Players!$N$3:$O$1273,2,FALSE)</f>
        <v>0</v>
      </c>
      <c r="H67" s="518">
        <f t="shared" ref="H67:H69" si="28">IF(G67&gt;0,1,0)</f>
        <v>0</v>
      </c>
      <c r="I67" s="202"/>
      <c r="J67" s="526" t="s">
        <v>2614</v>
      </c>
      <c r="K67" s="518">
        <f>VLOOKUP($J67,Players!$N$3:$O$1273,2,FALSE)</f>
        <v>0</v>
      </c>
      <c r="L67" s="518">
        <f t="shared" si="26"/>
        <v>0</v>
      </c>
      <c r="M67" s="202"/>
      <c r="N67" s="520" t="s">
        <v>2614</v>
      </c>
      <c r="O67" s="518">
        <f>VLOOKUP($N67,Players!$N$3:$O$1273,2,FALSE)</f>
        <v>0</v>
      </c>
      <c r="P67" s="518">
        <f t="shared" si="25"/>
        <v>0</v>
      </c>
      <c r="Q67" s="202"/>
      <c r="R67" s="522"/>
      <c r="S67" s="518"/>
      <c r="T67" s="518"/>
      <c r="U67" s="202"/>
      <c r="V67" s="244" t="s">
        <v>436</v>
      </c>
      <c r="W67" s="518">
        <f>VLOOKUP($V67,Players!$N$3:$O$1273,2,FALSE)</f>
        <v>0</v>
      </c>
      <c r="X67" s="518">
        <f t="shared" ref="X67:X130" si="29">IF(W67&gt;0,1,0)</f>
        <v>0</v>
      </c>
      <c r="Y67" s="202"/>
      <c r="Z67" s="522"/>
      <c r="AA67" s="202"/>
      <c r="AB67" s="202"/>
      <c r="AC67" s="202"/>
      <c r="AD67" s="202"/>
      <c r="AE67" s="245" t="s">
        <v>368</v>
      </c>
      <c r="AF67" s="518">
        <f>VLOOKUP($AE67,Players!$AV$3:$AW$1447,2,FALSE)</f>
        <v>0</v>
      </c>
      <c r="AG67" s="518"/>
      <c r="AH67" s="518">
        <f t="shared" ref="AH67:AH130" si="30">IF(AF67&gt;0,1,0)</f>
        <v>0</v>
      </c>
      <c r="AI67" s="202"/>
      <c r="AJ67" s="247" t="s">
        <v>956</v>
      </c>
      <c r="AK67" s="72">
        <f>VLOOKUP($AJ67,Players!$AV$3:$AW$1447,2,FALSE)</f>
        <v>0</v>
      </c>
      <c r="AL67" s="72">
        <f t="shared" si="27"/>
        <v>0</v>
      </c>
      <c r="AN67" s="193" t="s">
        <v>112</v>
      </c>
      <c r="AO67" s="195" t="s">
        <v>3404</v>
      </c>
      <c r="AP67" s="72">
        <f>IF(ISERROR(VLOOKUP($AO67,Players!$N$3:$O$1456,2,FALSE)),(VLOOKUP($AO67,Players!$AV$3:$AW$1447,2,FALSE)),(VLOOKUP($AO67,Players!$N$3:$O$1456,2,FALSE)))</f>
        <v>0</v>
      </c>
      <c r="AQ67" s="72">
        <f t="shared" ref="AQ67:AQ101" si="31">IF(AP67&gt;0,1,0)</f>
        <v>0</v>
      </c>
      <c r="AS67" s="185" t="s">
        <v>116</v>
      </c>
      <c r="AT67" s="186" t="s">
        <v>3417</v>
      </c>
      <c r="AU67" s="72">
        <f>VLOOKUP($AT67,Players!$N$3:$O$1456,2,FALSE)</f>
        <v>0</v>
      </c>
      <c r="AV67" s="72">
        <f t="shared" ref="AV67" si="32">IF(AU67&gt;0,1,0)</f>
        <v>0</v>
      </c>
      <c r="AZ67" s="72"/>
      <c r="BA67" s="72"/>
      <c r="BC67" s="185" t="s">
        <v>116</v>
      </c>
      <c r="BD67" s="186" t="s">
        <v>3403</v>
      </c>
      <c r="BE67" s="72">
        <f>VLOOKUP($BD67,Players!$N$3:$O$1456,2,FALSE)</f>
        <v>0</v>
      </c>
      <c r="BF67" s="72">
        <f t="shared" si="15"/>
        <v>0</v>
      </c>
      <c r="BG67" s="72"/>
      <c r="BJ67" s="72"/>
      <c r="BK67" s="72"/>
    </row>
    <row r="68" spans="1:63" x14ac:dyDescent="0.2">
      <c r="A68" s="243">
        <v>67</v>
      </c>
      <c r="B68" s="522"/>
      <c r="C68" s="518"/>
      <c r="D68" s="518"/>
      <c r="E68" s="202"/>
      <c r="F68" s="526" t="s">
        <v>767</v>
      </c>
      <c r="G68" s="518">
        <f>VLOOKUP($F68,Players!$N$3:$O$1273,2,FALSE)</f>
        <v>0</v>
      </c>
      <c r="H68" s="518">
        <f t="shared" si="28"/>
        <v>0</v>
      </c>
      <c r="I68" s="202"/>
      <c r="J68" s="527" t="s">
        <v>2628</v>
      </c>
      <c r="K68" s="518">
        <f>VLOOKUP($J68,Players!$N$3:$O$1273,2,FALSE)</f>
        <v>0</v>
      </c>
      <c r="L68" s="518">
        <f t="shared" si="26"/>
        <v>0</v>
      </c>
      <c r="M68" s="202"/>
      <c r="N68" s="521" t="s">
        <v>2628</v>
      </c>
      <c r="O68" s="518">
        <f>VLOOKUP($N68,Players!$N$3:$O$1273,2,FALSE)</f>
        <v>0</v>
      </c>
      <c r="P68" s="518">
        <f t="shared" si="25"/>
        <v>0</v>
      </c>
      <c r="Q68" s="202"/>
      <c r="R68" s="522"/>
      <c r="S68" s="518"/>
      <c r="T68" s="518"/>
      <c r="U68" s="202"/>
      <c r="V68" s="245" t="s">
        <v>442</v>
      </c>
      <c r="W68" s="518">
        <f>VLOOKUP($V68,Players!$N$3:$O$1273,2,FALSE)</f>
        <v>0</v>
      </c>
      <c r="X68" s="518">
        <f t="shared" si="29"/>
        <v>0</v>
      </c>
      <c r="Y68" s="202"/>
      <c r="Z68" s="522"/>
      <c r="AA68" s="202"/>
      <c r="AB68" s="202"/>
      <c r="AC68" s="202"/>
      <c r="AD68" s="202"/>
      <c r="AE68" s="245" t="s">
        <v>658</v>
      </c>
      <c r="AF68" s="518">
        <f>VLOOKUP($AE68,Players!$AV$3:$AW$1447,2,FALSE)</f>
        <v>0</v>
      </c>
      <c r="AG68" s="518"/>
      <c r="AH68" s="518">
        <f t="shared" si="30"/>
        <v>0</v>
      </c>
      <c r="AI68" s="202"/>
      <c r="AJ68" s="247" t="s">
        <v>973</v>
      </c>
      <c r="AK68" s="72">
        <f>VLOOKUP($AJ68,Players!$AV$3:$AW$1447,2,FALSE)</f>
        <v>0</v>
      </c>
      <c r="AL68" s="72">
        <f t="shared" si="27"/>
        <v>0</v>
      </c>
      <c r="AN68" s="198" t="s">
        <v>114</v>
      </c>
      <c r="AO68" s="199" t="s">
        <v>879</v>
      </c>
      <c r="AP68" s="72">
        <f>IF(ISERROR(VLOOKUP($AO68,Players!$N$3:$O$1456,2,FALSE)),(VLOOKUP($AO68,Players!$AV$3:$AW$1447,2,FALSE)),(VLOOKUP($AO68,Players!$N$3:$O$1456,2,FALSE)))</f>
        <v>0</v>
      </c>
      <c r="AQ68" s="72">
        <f t="shared" si="31"/>
        <v>0</v>
      </c>
      <c r="AS68" s="185" t="s">
        <v>114</v>
      </c>
      <c r="AT68" s="186" t="s">
        <v>2210</v>
      </c>
      <c r="AU68" s="72">
        <f>VLOOKUP($AT68,Players!$N$3:$O$1456,2,FALSE)</f>
        <v>0</v>
      </c>
      <c r="AV68" s="72">
        <f t="shared" ref="AV68:AV70" si="33">IF(AU68&gt;0,1,0)</f>
        <v>0</v>
      </c>
      <c r="AZ68" s="72"/>
      <c r="BA68" s="72"/>
      <c r="BC68" s="185" t="s">
        <v>114</v>
      </c>
      <c r="BD68" s="186" t="s">
        <v>3410</v>
      </c>
      <c r="BE68" s="72">
        <f>VLOOKUP($BD68,Players!$N$3:$O$1456,2,FALSE)</f>
        <v>0</v>
      </c>
      <c r="BF68" s="72">
        <f t="shared" ref="BF68:BF74" si="34">IF(BE68&gt;0,1,0)</f>
        <v>0</v>
      </c>
      <c r="BG68" s="72"/>
      <c r="BJ68" s="72"/>
      <c r="BK68" s="72"/>
    </row>
    <row r="69" spans="1:63" x14ac:dyDescent="0.2">
      <c r="A69" s="243">
        <v>68</v>
      </c>
      <c r="B69" s="522"/>
      <c r="C69" s="518"/>
      <c r="D69" s="518"/>
      <c r="E69" s="202"/>
      <c r="F69" s="527" t="s">
        <v>153</v>
      </c>
      <c r="G69" s="518">
        <f>VLOOKUP($F69,Players!$N$3:$O$1273,2,FALSE)</f>
        <v>0</v>
      </c>
      <c r="H69" s="518">
        <f t="shared" si="28"/>
        <v>0</v>
      </c>
      <c r="I69" s="202"/>
      <c r="J69" s="522"/>
      <c r="K69" s="518"/>
      <c r="L69" s="518"/>
      <c r="M69" s="202"/>
      <c r="N69" s="522"/>
      <c r="O69" s="518"/>
      <c r="P69" s="518"/>
      <c r="Q69" s="202"/>
      <c r="R69" s="522"/>
      <c r="S69" s="518"/>
      <c r="T69" s="518"/>
      <c r="U69" s="202"/>
      <c r="V69" s="245" t="s">
        <v>2648</v>
      </c>
      <c r="W69" s="518">
        <f>VLOOKUP($V69,Players!$N$3:$O$1273,2,FALSE)</f>
        <v>0</v>
      </c>
      <c r="X69" s="518">
        <f t="shared" si="29"/>
        <v>0</v>
      </c>
      <c r="Y69" s="202"/>
      <c r="Z69" s="522"/>
      <c r="AA69" s="202"/>
      <c r="AB69" s="202"/>
      <c r="AC69" s="202"/>
      <c r="AD69" s="202"/>
      <c r="AE69" s="245" t="s">
        <v>979</v>
      </c>
      <c r="AF69" s="518">
        <f>VLOOKUP($AE69,Players!$AV$3:$AW$1447,2,FALSE)</f>
        <v>0</v>
      </c>
      <c r="AG69" s="518"/>
      <c r="AH69" s="518">
        <f t="shared" si="30"/>
        <v>0</v>
      </c>
      <c r="AI69" s="202"/>
      <c r="AJ69" s="247" t="s">
        <v>928</v>
      </c>
      <c r="AK69" s="72">
        <f>VLOOKUP($AJ69,Players!$AV$3:$AW$1447,2,FALSE)</f>
        <v>0</v>
      </c>
      <c r="AL69" s="72">
        <f t="shared" si="27"/>
        <v>0</v>
      </c>
      <c r="AN69" s="198" t="s">
        <v>739</v>
      </c>
      <c r="AO69" s="199" t="s">
        <v>1291</v>
      </c>
      <c r="AP69" s="72">
        <f>IF(ISERROR(VLOOKUP($AO69,Players!$N$3:$O$1456,2,FALSE)),(VLOOKUP($AO69,Players!$AV$3:$AW$1447,2,FALSE)),(VLOOKUP($AO69,Players!$N$3:$O$1456,2,FALSE)))</f>
        <v>0</v>
      </c>
      <c r="AQ69" s="72">
        <f t="shared" si="31"/>
        <v>0</v>
      </c>
      <c r="AS69" s="185" t="s">
        <v>118</v>
      </c>
      <c r="AT69" s="186" t="s">
        <v>3418</v>
      </c>
      <c r="AU69" s="72">
        <f>VLOOKUP($AT69,Players!$N$3:$O$1456,2,FALSE)</f>
        <v>0</v>
      </c>
      <c r="AV69" s="72">
        <f t="shared" si="33"/>
        <v>0</v>
      </c>
      <c r="AZ69" s="72"/>
      <c r="BA69" s="72"/>
      <c r="BC69" s="185" t="s">
        <v>110</v>
      </c>
      <c r="BD69" s="186" t="s">
        <v>1357</v>
      </c>
      <c r="BE69" s="72">
        <f>VLOOKUP($BD69,Players!$N$3:$O$1456,2,FALSE)</f>
        <v>0</v>
      </c>
      <c r="BF69" s="72">
        <f t="shared" si="34"/>
        <v>0</v>
      </c>
      <c r="BG69" s="72"/>
      <c r="BJ69" s="72"/>
      <c r="BK69" s="72"/>
    </row>
    <row r="70" spans="1:63" x14ac:dyDescent="0.2">
      <c r="A70" s="243">
        <v>69</v>
      </c>
      <c r="B70" s="522"/>
      <c r="C70" s="518"/>
      <c r="D70" s="518"/>
      <c r="E70" s="202"/>
      <c r="F70" s="522"/>
      <c r="G70" s="518"/>
      <c r="H70" s="518"/>
      <c r="I70" s="202"/>
      <c r="J70" s="522"/>
      <c r="K70" s="518"/>
      <c r="L70" s="518"/>
      <c r="M70" s="202"/>
      <c r="N70" s="522"/>
      <c r="O70" s="518"/>
      <c r="P70" s="518"/>
      <c r="Q70" s="202"/>
      <c r="R70" s="522"/>
      <c r="S70" s="518"/>
      <c r="T70" s="518"/>
      <c r="U70" s="202"/>
      <c r="V70" s="246" t="s">
        <v>363</v>
      </c>
      <c r="W70" s="518">
        <f>VLOOKUP($V70,Players!$N$3:$O$1273,2,FALSE)</f>
        <v>0</v>
      </c>
      <c r="X70" s="518">
        <f t="shared" si="29"/>
        <v>0</v>
      </c>
      <c r="Y70" s="202"/>
      <c r="Z70" s="522"/>
      <c r="AA70" s="202"/>
      <c r="AB70" s="202"/>
      <c r="AC70" s="202"/>
      <c r="AD70" s="202"/>
      <c r="AE70" s="245" t="s">
        <v>1015</v>
      </c>
      <c r="AF70" s="518">
        <f>VLOOKUP($AE70,Players!$AV$3:$AW$1447,2,FALSE)</f>
        <v>0</v>
      </c>
      <c r="AG70" s="518"/>
      <c r="AH70" s="518">
        <f t="shared" si="30"/>
        <v>0</v>
      </c>
      <c r="AI70" s="202"/>
      <c r="AJ70" s="247" t="s">
        <v>335</v>
      </c>
      <c r="AK70" s="72">
        <f>VLOOKUP($AJ70,Players!$AV$3:$AW$1447,2,FALSE)</f>
        <v>0</v>
      </c>
      <c r="AL70" s="72">
        <f t="shared" si="27"/>
        <v>0</v>
      </c>
      <c r="AN70" s="198" t="s">
        <v>739</v>
      </c>
      <c r="AO70" s="199" t="s">
        <v>2215</v>
      </c>
      <c r="AP70" s="72">
        <f>IF(ISERROR(VLOOKUP($AO70,Players!$N$3:$O$1456,2,FALSE)),(VLOOKUP($AO70,Players!$AV$3:$AW$1447,2,FALSE)),(VLOOKUP($AO70,Players!$N$3:$O$1456,2,FALSE)))</f>
        <v>0</v>
      </c>
      <c r="AQ70" s="72">
        <f t="shared" si="31"/>
        <v>0</v>
      </c>
      <c r="AS70" s="187" t="s">
        <v>114</v>
      </c>
      <c r="AT70" s="188" t="s">
        <v>2228</v>
      </c>
      <c r="AU70" s="72">
        <f>VLOOKUP($AT70,Players!$N$3:$O$1456,2,FALSE)</f>
        <v>0</v>
      </c>
      <c r="AV70" s="72">
        <f t="shared" si="33"/>
        <v>0</v>
      </c>
      <c r="AZ70" s="72"/>
      <c r="BA70" s="72"/>
      <c r="BC70" s="185" t="s">
        <v>114</v>
      </c>
      <c r="BD70" s="186" t="s">
        <v>3415</v>
      </c>
      <c r="BE70" s="72">
        <f>VLOOKUP($BD70,Players!$N$3:$O$1456,2,FALSE)</f>
        <v>0</v>
      </c>
      <c r="BF70" s="72">
        <f t="shared" si="34"/>
        <v>0</v>
      </c>
      <c r="BG70" s="72"/>
      <c r="BJ70" s="72"/>
      <c r="BK70" s="72"/>
    </row>
    <row r="71" spans="1:63" x14ac:dyDescent="0.2">
      <c r="A71" s="243">
        <v>70</v>
      </c>
      <c r="B71" s="522"/>
      <c r="C71" s="518"/>
      <c r="D71" s="518"/>
      <c r="E71" s="202"/>
      <c r="F71" s="522"/>
      <c r="G71" s="518"/>
      <c r="H71" s="518"/>
      <c r="I71" s="202"/>
      <c r="J71" s="522"/>
      <c r="K71" s="518"/>
      <c r="L71" s="518"/>
      <c r="M71" s="202"/>
      <c r="N71" s="522"/>
      <c r="O71" s="518"/>
      <c r="P71" s="518"/>
      <c r="Q71" s="202"/>
      <c r="R71" s="522"/>
      <c r="S71" s="518"/>
      <c r="T71" s="518"/>
      <c r="U71" s="202"/>
      <c r="V71" s="556" t="s">
        <v>360</v>
      </c>
      <c r="W71" s="518">
        <f>VLOOKUP($V71,Players!$N$3:$O$1273,2,FALSE)</f>
        <v>0</v>
      </c>
      <c r="X71" s="518">
        <f t="shared" si="29"/>
        <v>0</v>
      </c>
      <c r="Y71" s="202"/>
      <c r="Z71" s="522"/>
      <c r="AA71" s="202"/>
      <c r="AB71" s="202"/>
      <c r="AC71" s="202"/>
      <c r="AD71" s="202"/>
      <c r="AE71" s="245" t="s">
        <v>797</v>
      </c>
      <c r="AF71" s="518">
        <f>VLOOKUP($AE71,Players!$AV$3:$AW$1447,2,FALSE)</f>
        <v>0</v>
      </c>
      <c r="AG71" s="518"/>
      <c r="AH71" s="518">
        <f t="shared" si="30"/>
        <v>0</v>
      </c>
      <c r="AI71" s="202"/>
      <c r="AJ71" s="247" t="s">
        <v>589</v>
      </c>
      <c r="AK71" s="72">
        <f>VLOOKUP($AJ71,Players!$AV$3:$AW$1447,2,FALSE)</f>
        <v>0</v>
      </c>
      <c r="AL71" s="72">
        <f t="shared" si="27"/>
        <v>0</v>
      </c>
      <c r="AN71" s="198" t="s">
        <v>739</v>
      </c>
      <c r="AO71" s="199" t="s">
        <v>2195</v>
      </c>
      <c r="AP71" s="72">
        <f>IF(ISERROR(VLOOKUP($AO71,Players!$N$3:$O$1456,2,FALSE)),(VLOOKUP($AO71,Players!$AV$3:$AW$1447,2,FALSE)),(VLOOKUP($AO71,Players!$N$3:$O$1456,2,FALSE)))</f>
        <v>0</v>
      </c>
      <c r="AQ71" s="72">
        <f t="shared" si="31"/>
        <v>0</v>
      </c>
      <c r="AU71" s="72"/>
      <c r="AV71" s="72"/>
      <c r="AZ71" s="72"/>
      <c r="BA71" s="72"/>
      <c r="BC71" s="185" t="s">
        <v>114</v>
      </c>
      <c r="BD71" s="186" t="s">
        <v>2228</v>
      </c>
      <c r="BE71" s="72">
        <f>VLOOKUP($BD71,Players!$N$3:$O$1456,2,FALSE)</f>
        <v>0</v>
      </c>
      <c r="BF71" s="72">
        <f t="shared" si="34"/>
        <v>0</v>
      </c>
      <c r="BG71" s="72"/>
      <c r="BJ71" s="72"/>
      <c r="BK71" s="72"/>
    </row>
    <row r="72" spans="1:63" x14ac:dyDescent="0.2">
      <c r="A72" s="243">
        <v>71</v>
      </c>
      <c r="B72" s="522"/>
      <c r="C72" s="518"/>
      <c r="D72" s="518"/>
      <c r="E72" s="202"/>
      <c r="F72" s="522"/>
      <c r="G72" s="518"/>
      <c r="H72" s="518"/>
      <c r="I72" s="202"/>
      <c r="J72" s="522"/>
      <c r="K72" s="518"/>
      <c r="L72" s="518"/>
      <c r="M72" s="202"/>
      <c r="N72" s="522"/>
      <c r="O72" s="518"/>
      <c r="P72" s="518"/>
      <c r="Q72" s="202"/>
      <c r="R72" s="522"/>
      <c r="S72" s="518"/>
      <c r="T72" s="518"/>
      <c r="U72" s="202"/>
      <c r="V72" s="247" t="s">
        <v>230</v>
      </c>
      <c r="W72" s="518">
        <f>VLOOKUP($V72,Players!$N$3:$O$1273,2,FALSE)</f>
        <v>0</v>
      </c>
      <c r="X72" s="518">
        <f t="shared" si="29"/>
        <v>0</v>
      </c>
      <c r="Y72" s="202"/>
      <c r="Z72" s="522"/>
      <c r="AA72" s="202"/>
      <c r="AB72" s="202"/>
      <c r="AC72" s="202"/>
      <c r="AD72" s="202"/>
      <c r="AE72" s="246" t="s">
        <v>439</v>
      </c>
      <c r="AF72" s="518">
        <f>VLOOKUP($AE72,Players!$AV$3:$AW$1447,2,FALSE)</f>
        <v>0</v>
      </c>
      <c r="AG72" s="518"/>
      <c r="AH72" s="518">
        <f t="shared" si="30"/>
        <v>0</v>
      </c>
      <c r="AI72" s="202"/>
      <c r="AJ72" s="247" t="s">
        <v>2422</v>
      </c>
      <c r="AK72" s="72">
        <f>VLOOKUP($AJ72,Players!$AV$3:$AW$1447,2,FALSE)</f>
        <v>0</v>
      </c>
      <c r="AL72" s="72">
        <f t="shared" si="27"/>
        <v>0</v>
      </c>
      <c r="AN72" s="198" t="s">
        <v>739</v>
      </c>
      <c r="AO72" s="199" t="s">
        <v>2213</v>
      </c>
      <c r="AP72" s="72">
        <f>IF(ISERROR(VLOOKUP($AO72,Players!$N$3:$O$1456,2,FALSE)),(VLOOKUP($AO72,Players!$AV$3:$AW$1447,2,FALSE)),(VLOOKUP($AO72,Players!$N$3:$O$1456,2,FALSE)))</f>
        <v>0</v>
      </c>
      <c r="AQ72" s="72">
        <f t="shared" si="31"/>
        <v>0</v>
      </c>
      <c r="AZ72" s="72"/>
      <c r="BA72" s="72"/>
      <c r="BC72" s="179"/>
      <c r="BD72" s="179">
        <v>2022</v>
      </c>
      <c r="BE72" s="72"/>
      <c r="BF72" s="72"/>
      <c r="BG72" s="72"/>
      <c r="BJ72" s="72"/>
      <c r="BK72" s="72"/>
    </row>
    <row r="73" spans="1:63" x14ac:dyDescent="0.2">
      <c r="A73" s="243">
        <v>72</v>
      </c>
      <c r="B73" s="522"/>
      <c r="C73" s="518"/>
      <c r="D73" s="518"/>
      <c r="E73" s="202"/>
      <c r="F73" s="522"/>
      <c r="G73" s="518"/>
      <c r="H73" s="518"/>
      <c r="I73" s="202"/>
      <c r="J73" s="522"/>
      <c r="K73" s="518"/>
      <c r="L73" s="518"/>
      <c r="M73" s="202"/>
      <c r="N73" s="522"/>
      <c r="O73" s="518"/>
      <c r="P73" s="518"/>
      <c r="Q73" s="202"/>
      <c r="R73" s="522"/>
      <c r="S73" s="518"/>
      <c r="T73" s="518"/>
      <c r="U73" s="202"/>
      <c r="V73" s="247" t="s">
        <v>1507</v>
      </c>
      <c r="W73" s="518">
        <f>VLOOKUP($V73,Players!$N$3:$O$1273,2,FALSE)</f>
        <v>0</v>
      </c>
      <c r="X73" s="518">
        <f t="shared" si="29"/>
        <v>0</v>
      </c>
      <c r="Y73" s="202"/>
      <c r="Z73" s="522"/>
      <c r="AA73" s="202"/>
      <c r="AB73" s="202"/>
      <c r="AC73" s="202"/>
      <c r="AD73" s="202"/>
      <c r="AE73" s="556" t="s">
        <v>352</v>
      </c>
      <c r="AF73" s="518">
        <f>VLOOKUP($AE73,Players!$AV$3:$AW$1447,2,FALSE)</f>
        <v>0</v>
      </c>
      <c r="AG73" s="518"/>
      <c r="AH73" s="518">
        <f t="shared" si="30"/>
        <v>0</v>
      </c>
      <c r="AI73" s="202"/>
      <c r="AJ73" s="247" t="s">
        <v>563</v>
      </c>
      <c r="AK73" s="72">
        <f>VLOOKUP($AJ73,Players!$AV$3:$AW$1447,2,FALSE)</f>
        <v>0</v>
      </c>
      <c r="AL73" s="72">
        <f t="shared" si="27"/>
        <v>0</v>
      </c>
      <c r="AN73" s="198" t="s">
        <v>739</v>
      </c>
      <c r="AO73" s="199" t="s">
        <v>3405</v>
      </c>
      <c r="AP73" s="72">
        <f>IF(ISERROR(VLOOKUP($AO73,Players!$N$3:$O$1456,2,FALSE)),(VLOOKUP($AO73,Players!$AV$3:$AW$1447,2,FALSE)),(VLOOKUP($AO73,Players!$N$3:$O$1456,2,FALSE)))</f>
        <v>0</v>
      </c>
      <c r="AQ73" s="72">
        <f t="shared" si="31"/>
        <v>0</v>
      </c>
      <c r="AZ73" s="72"/>
      <c r="BA73" s="72"/>
      <c r="BC73" s="185" t="s">
        <v>110</v>
      </c>
      <c r="BD73" s="186" t="s">
        <v>3376</v>
      </c>
      <c r="BE73" s="72">
        <f>VLOOKUP($BD73,Players!$N$3:$O$1456,2,FALSE)</f>
        <v>0</v>
      </c>
      <c r="BF73" s="72">
        <f t="shared" si="34"/>
        <v>0</v>
      </c>
      <c r="BG73" s="72"/>
      <c r="BJ73" s="72"/>
      <c r="BK73" s="72"/>
    </row>
    <row r="74" spans="1:63" x14ac:dyDescent="0.2">
      <c r="A74" s="243">
        <v>73</v>
      </c>
      <c r="B74" s="522"/>
      <c r="C74" s="518"/>
      <c r="D74" s="518"/>
      <c r="E74" s="202"/>
      <c r="F74" s="522"/>
      <c r="G74" s="518"/>
      <c r="H74" s="518"/>
      <c r="I74" s="202"/>
      <c r="J74" s="522"/>
      <c r="K74" s="518"/>
      <c r="L74" s="518"/>
      <c r="M74" s="202"/>
      <c r="N74" s="522"/>
      <c r="O74" s="518"/>
      <c r="P74" s="518"/>
      <c r="Q74" s="202"/>
      <c r="R74" s="522"/>
      <c r="S74" s="518"/>
      <c r="T74" s="518"/>
      <c r="U74" s="202"/>
      <c r="V74" s="247" t="s">
        <v>172</v>
      </c>
      <c r="W74" s="518">
        <f>VLOOKUP($V74,Players!$N$3:$O$1273,2,FALSE)</f>
        <v>0</v>
      </c>
      <c r="X74" s="518">
        <f t="shared" si="29"/>
        <v>0</v>
      </c>
      <c r="Y74" s="202"/>
      <c r="Z74" s="522"/>
      <c r="AA74" s="202"/>
      <c r="AB74" s="202"/>
      <c r="AC74" s="202"/>
      <c r="AD74" s="202"/>
      <c r="AE74" s="247" t="s">
        <v>356</v>
      </c>
      <c r="AF74" s="518">
        <f>VLOOKUP($AE74,Players!$AV$3:$AW$1447,2,FALSE)</f>
        <v>0</v>
      </c>
      <c r="AG74" s="518"/>
      <c r="AH74" s="518">
        <f t="shared" si="30"/>
        <v>0</v>
      </c>
      <c r="AI74" s="202"/>
      <c r="AJ74" s="247" t="s">
        <v>377</v>
      </c>
      <c r="AK74" s="72">
        <f>VLOOKUP($AJ74,Players!$AV$3:$AW$1447,2,FALSE)</f>
        <v>0</v>
      </c>
      <c r="AL74" s="72">
        <f t="shared" si="27"/>
        <v>0</v>
      </c>
      <c r="AN74" s="198" t="s">
        <v>739</v>
      </c>
      <c r="AO74" s="199" t="s">
        <v>1429</v>
      </c>
      <c r="AP74" s="72">
        <f>IF(ISERROR(VLOOKUP($AO74,Players!$N$3:$O$1456,2,FALSE)),(VLOOKUP($AO74,Players!$AV$3:$AW$1447,2,FALSE)),(VLOOKUP($AO74,Players!$N$3:$O$1456,2,FALSE)))</f>
        <v>0</v>
      </c>
      <c r="AQ74" s="72">
        <f t="shared" si="31"/>
        <v>0</v>
      </c>
      <c r="AZ74" s="72"/>
      <c r="BA74" s="72"/>
      <c r="BC74" s="189" t="s">
        <v>118</v>
      </c>
      <c r="BD74" s="190" t="s">
        <v>3418</v>
      </c>
      <c r="BE74" s="72">
        <f>VLOOKUP($BD74,Players!$N$3:$O$1456,2,FALSE)</f>
        <v>0</v>
      </c>
      <c r="BF74" s="72">
        <f t="shared" si="34"/>
        <v>0</v>
      </c>
      <c r="BJ74" s="72"/>
      <c r="BK74" s="72"/>
    </row>
    <row r="75" spans="1:63" x14ac:dyDescent="0.2">
      <c r="A75" s="243">
        <v>74</v>
      </c>
      <c r="B75" s="522"/>
      <c r="C75" s="518"/>
      <c r="D75" s="518"/>
      <c r="E75" s="202"/>
      <c r="F75" s="522"/>
      <c r="G75" s="518"/>
      <c r="H75" s="518"/>
      <c r="I75" s="202"/>
      <c r="J75" s="522"/>
      <c r="K75" s="518"/>
      <c r="L75" s="518"/>
      <c r="M75" s="202"/>
      <c r="N75" s="522"/>
      <c r="O75" s="518"/>
      <c r="P75" s="518"/>
      <c r="Q75" s="202"/>
      <c r="R75" s="522"/>
      <c r="S75" s="518"/>
      <c r="T75" s="518"/>
      <c r="U75" s="202"/>
      <c r="V75" s="247" t="s">
        <v>178</v>
      </c>
      <c r="W75" s="518">
        <f>VLOOKUP($V75,Players!$N$3:$O$1273,2,FALSE)</f>
        <v>0</v>
      </c>
      <c r="X75" s="518">
        <f t="shared" si="29"/>
        <v>0</v>
      </c>
      <c r="Y75" s="202"/>
      <c r="Z75" s="522"/>
      <c r="AA75" s="202"/>
      <c r="AB75" s="202"/>
      <c r="AC75" s="202"/>
      <c r="AD75" s="202"/>
      <c r="AE75" s="247" t="s">
        <v>227</v>
      </c>
      <c r="AF75" s="518">
        <f>VLOOKUP($AE75,Players!$AV$3:$AW$1447,2,FALSE)</f>
        <v>0</v>
      </c>
      <c r="AG75" s="518"/>
      <c r="AH75" s="518">
        <f t="shared" si="30"/>
        <v>0</v>
      </c>
      <c r="AI75" s="202"/>
      <c r="AJ75" s="247" t="s">
        <v>3449</v>
      </c>
      <c r="AK75" s="72">
        <f>VLOOKUP($AJ75,Players!$AV$3:$AW$1447,2,FALSE)</f>
        <v>0</v>
      </c>
      <c r="AL75" s="72">
        <f t="shared" si="27"/>
        <v>0</v>
      </c>
      <c r="AN75" s="198" t="s">
        <v>739</v>
      </c>
      <c r="AO75" s="199" t="s">
        <v>3406</v>
      </c>
      <c r="AP75" s="72">
        <f>IF(ISERROR(VLOOKUP($AO75,Players!$N$3:$O$1456,2,FALSE)),(VLOOKUP($AO75,Players!$AV$3:$AW$1447,2,FALSE)),(VLOOKUP($AO75,Players!$N$3:$O$1456,2,FALSE)))</f>
        <v>0</v>
      </c>
      <c r="AQ75" s="72">
        <f t="shared" si="31"/>
        <v>0</v>
      </c>
      <c r="AZ75" s="72"/>
      <c r="BA75" s="72"/>
      <c r="BE75" s="72"/>
      <c r="BF75" s="72"/>
      <c r="BJ75" s="72"/>
      <c r="BK75" s="72"/>
    </row>
    <row r="76" spans="1:63" x14ac:dyDescent="0.2">
      <c r="A76" s="243">
        <v>75</v>
      </c>
      <c r="B76" s="522"/>
      <c r="C76" s="518"/>
      <c r="D76" s="518"/>
      <c r="E76" s="202"/>
      <c r="F76" s="522"/>
      <c r="G76" s="518"/>
      <c r="H76" s="518"/>
      <c r="I76" s="202"/>
      <c r="J76" s="522"/>
      <c r="K76" s="518"/>
      <c r="L76" s="518"/>
      <c r="M76" s="202"/>
      <c r="N76" s="522"/>
      <c r="O76" s="518"/>
      <c r="P76" s="518"/>
      <c r="Q76" s="202"/>
      <c r="R76" s="522"/>
      <c r="S76" s="518"/>
      <c r="T76" s="518"/>
      <c r="U76" s="202"/>
      <c r="V76" s="247" t="s">
        <v>215</v>
      </c>
      <c r="W76" s="518">
        <f>VLOOKUP($V76,Players!$N$3:$O$1273,2,FALSE)</f>
        <v>0</v>
      </c>
      <c r="X76" s="518">
        <f t="shared" si="29"/>
        <v>0</v>
      </c>
      <c r="Y76" s="202"/>
      <c r="Z76" s="522"/>
      <c r="AA76" s="202"/>
      <c r="AB76" s="202"/>
      <c r="AC76" s="202"/>
      <c r="AD76" s="202"/>
      <c r="AE76" s="247" t="s">
        <v>414</v>
      </c>
      <c r="AF76" s="518">
        <f>VLOOKUP($AE76,Players!$AV$3:$AW$1447,2,FALSE)</f>
        <v>0</v>
      </c>
      <c r="AG76" s="518"/>
      <c r="AH76" s="518">
        <f t="shared" si="30"/>
        <v>0</v>
      </c>
      <c r="AI76" s="202"/>
      <c r="AJ76" s="247" t="s">
        <v>397</v>
      </c>
      <c r="AK76" s="72">
        <f>VLOOKUP($AJ76,Players!$AV$3:$AW$1447,2,FALSE)</f>
        <v>0</v>
      </c>
      <c r="AL76" s="72">
        <f t="shared" si="27"/>
        <v>0</v>
      </c>
      <c r="AN76" s="198" t="s">
        <v>741</v>
      </c>
      <c r="AO76" s="199" t="s">
        <v>1384</v>
      </c>
      <c r="AP76" s="72">
        <f>IF(ISERROR(VLOOKUP($AO76,Players!$N$3:$O$1456,2,FALSE)),(VLOOKUP($AO76,Players!$AV$3:$AW$1447,2,FALSE)),(VLOOKUP($AO76,Players!$N$3:$O$1456,2,FALSE)))</f>
        <v>0</v>
      </c>
      <c r="AQ76" s="72">
        <f t="shared" si="31"/>
        <v>0</v>
      </c>
      <c r="AZ76" s="72"/>
      <c r="BA76" s="72"/>
      <c r="BJ76" s="72"/>
      <c r="BK76" s="72"/>
    </row>
    <row r="77" spans="1:63" x14ac:dyDescent="0.2">
      <c r="A77" s="243">
        <v>76</v>
      </c>
      <c r="B77" s="522"/>
      <c r="C77" s="518"/>
      <c r="D77" s="518"/>
      <c r="E77" s="202"/>
      <c r="F77" s="522"/>
      <c r="G77" s="518"/>
      <c r="H77" s="518"/>
      <c r="I77" s="202"/>
      <c r="J77" s="522"/>
      <c r="K77" s="518"/>
      <c r="L77" s="518"/>
      <c r="M77" s="202"/>
      <c r="N77" s="522"/>
      <c r="O77" s="518"/>
      <c r="P77" s="518"/>
      <c r="Q77" s="202"/>
      <c r="R77" s="522"/>
      <c r="S77" s="518"/>
      <c r="T77" s="518"/>
      <c r="U77" s="202"/>
      <c r="V77" s="248" t="s">
        <v>162</v>
      </c>
      <c r="W77" s="518">
        <f>VLOOKUP($V77,Players!$N$3:$O$1273,2,FALSE)</f>
        <v>0</v>
      </c>
      <c r="X77" s="518">
        <f t="shared" si="29"/>
        <v>0</v>
      </c>
      <c r="Y77" s="202"/>
      <c r="Z77" s="522"/>
      <c r="AA77" s="202"/>
      <c r="AB77" s="202"/>
      <c r="AC77" s="202"/>
      <c r="AD77" s="202"/>
      <c r="AE77" s="247" t="s">
        <v>664</v>
      </c>
      <c r="AF77" s="518">
        <f>VLOOKUP($AE77,Players!$AV$3:$AW$1447,2,FALSE)</f>
        <v>0</v>
      </c>
      <c r="AG77" s="518"/>
      <c r="AH77" s="518">
        <f t="shared" si="30"/>
        <v>0</v>
      </c>
      <c r="AI77" s="202"/>
      <c r="AJ77" s="247" t="s">
        <v>576</v>
      </c>
      <c r="AK77" s="72">
        <f>VLOOKUP($AJ77,Players!$AV$3:$AW$1447,2,FALSE)</f>
        <v>0</v>
      </c>
      <c r="AL77" s="72">
        <f t="shared" si="27"/>
        <v>0</v>
      </c>
      <c r="AN77" s="198" t="s">
        <v>739</v>
      </c>
      <c r="AO77" s="199" t="s">
        <v>3407</v>
      </c>
      <c r="AP77" s="72">
        <f>IF(ISERROR(VLOOKUP($AO77,Players!$N$3:$O$1456,2,FALSE)),(VLOOKUP($AO77,Players!$AV$3:$AW$1447,2,FALSE)),(VLOOKUP($AO77,Players!$N$3:$O$1456,2,FALSE)))</f>
        <v>0</v>
      </c>
      <c r="AQ77" s="72">
        <f t="shared" si="31"/>
        <v>0</v>
      </c>
      <c r="AZ77" s="72"/>
      <c r="BA77" s="72"/>
      <c r="BJ77" s="72"/>
      <c r="BK77" s="72"/>
    </row>
    <row r="78" spans="1:63" x14ac:dyDescent="0.2">
      <c r="A78" s="243">
        <v>77</v>
      </c>
      <c r="B78" s="522"/>
      <c r="C78" s="518"/>
      <c r="D78" s="518"/>
      <c r="E78" s="202"/>
      <c r="F78" s="522"/>
      <c r="G78" s="518"/>
      <c r="H78" s="518"/>
      <c r="I78" s="202"/>
      <c r="J78" s="522"/>
      <c r="K78" s="518"/>
      <c r="L78" s="518"/>
      <c r="M78" s="202"/>
      <c r="N78" s="522"/>
      <c r="O78" s="518"/>
      <c r="P78" s="518"/>
      <c r="Q78" s="202"/>
      <c r="R78" s="522"/>
      <c r="S78" s="518"/>
      <c r="T78" s="518"/>
      <c r="U78" s="202"/>
      <c r="V78" s="244" t="s">
        <v>1371</v>
      </c>
      <c r="W78" s="518">
        <f>VLOOKUP($V78,Players!$N$3:$O$1273,2,FALSE)</f>
        <v>0</v>
      </c>
      <c r="X78" s="518">
        <f t="shared" si="29"/>
        <v>0</v>
      </c>
      <c r="Y78" s="202"/>
      <c r="Z78" s="522"/>
      <c r="AA78" s="202"/>
      <c r="AB78" s="202"/>
      <c r="AC78" s="202"/>
      <c r="AD78" s="202"/>
      <c r="AE78" s="248" t="s">
        <v>346</v>
      </c>
      <c r="AF78" s="518">
        <f>VLOOKUP($AE78,Players!$AV$3:$AW$1447,2,FALSE)</f>
        <v>0</v>
      </c>
      <c r="AG78" s="518"/>
      <c r="AH78" s="518">
        <f t="shared" si="30"/>
        <v>0</v>
      </c>
      <c r="AI78" s="202"/>
      <c r="AJ78" s="247" t="s">
        <v>289</v>
      </c>
      <c r="AK78" s="1">
        <f>VLOOKUP($AJ78,Players!$AV$3:$AW$1447,2,FALSE)</f>
        <v>0</v>
      </c>
      <c r="AL78" s="1">
        <f t="shared" ref="AL78:AL89" si="35">IF(AK78&gt;0,1,0)</f>
        <v>0</v>
      </c>
      <c r="AN78" s="198" t="s">
        <v>114</v>
      </c>
      <c r="AO78" s="199" t="s">
        <v>3408</v>
      </c>
      <c r="AP78" s="72">
        <f>IF(ISERROR(VLOOKUP($AO78,Players!$N$3:$O$1456,2,FALSE)),(VLOOKUP($AO78,Players!$AV$3:$AW$1447,2,FALSE)),(VLOOKUP($AO78,Players!$N$3:$O$1456,2,FALSE)))</f>
        <v>0</v>
      </c>
      <c r="AQ78" s="72">
        <f t="shared" si="31"/>
        <v>0</v>
      </c>
      <c r="AZ78" s="72"/>
      <c r="BA78" s="72"/>
      <c r="BJ78" s="72"/>
      <c r="BK78" s="72"/>
    </row>
    <row r="79" spans="1:63" x14ac:dyDescent="0.2">
      <c r="A79" s="243">
        <v>78</v>
      </c>
      <c r="B79" s="522"/>
      <c r="C79" s="518"/>
      <c r="D79" s="518"/>
      <c r="E79" s="202"/>
      <c r="F79" s="522"/>
      <c r="G79" s="518"/>
      <c r="H79" s="518"/>
      <c r="I79" s="202"/>
      <c r="J79" s="522"/>
      <c r="K79" s="518"/>
      <c r="L79" s="518"/>
      <c r="M79" s="202"/>
      <c r="N79" s="522"/>
      <c r="O79" s="518"/>
      <c r="P79" s="518"/>
      <c r="Q79" s="202"/>
      <c r="R79" s="522"/>
      <c r="S79" s="518"/>
      <c r="T79" s="518"/>
      <c r="U79" s="202"/>
      <c r="V79" s="245" t="s">
        <v>752</v>
      </c>
      <c r="W79" s="518">
        <f>VLOOKUP($V79,Players!$N$3:$O$1273,2,FALSE)</f>
        <v>0</v>
      </c>
      <c r="X79" s="518">
        <f t="shared" si="29"/>
        <v>0</v>
      </c>
      <c r="Y79" s="202"/>
      <c r="Z79" s="522"/>
      <c r="AA79" s="202"/>
      <c r="AB79" s="202"/>
      <c r="AC79" s="202"/>
      <c r="AD79" s="202"/>
      <c r="AE79" s="244" t="s">
        <v>963</v>
      </c>
      <c r="AF79" s="518">
        <f>VLOOKUP($AE79,Players!$AV$3:$AW$1447,2,FALSE)</f>
        <v>0</v>
      </c>
      <c r="AG79" s="518"/>
      <c r="AH79" s="518">
        <f t="shared" si="30"/>
        <v>0</v>
      </c>
      <c r="AI79" s="202"/>
      <c r="AJ79" s="247" t="s">
        <v>503</v>
      </c>
      <c r="AK79" s="1">
        <f>VLOOKUP($AJ79,Players!$AV$3:$AW$1447,2,FALSE)</f>
        <v>0</v>
      </c>
      <c r="AL79" s="1">
        <f t="shared" si="35"/>
        <v>0</v>
      </c>
      <c r="AN79" s="198" t="s">
        <v>112</v>
      </c>
      <c r="AO79" s="199" t="s">
        <v>3409</v>
      </c>
      <c r="AP79" s="72">
        <f>IF(ISERROR(VLOOKUP($AO79,Players!$N$3:$O$1456,2,FALSE)),(VLOOKUP($AO79,Players!$AV$3:$AW$1447,2,FALSE)),(VLOOKUP($AO79,Players!$N$3:$O$1456,2,FALSE)))</f>
        <v>0</v>
      </c>
      <c r="AQ79" s="72">
        <f t="shared" si="31"/>
        <v>0</v>
      </c>
      <c r="AZ79" s="72"/>
      <c r="BA79" s="72"/>
      <c r="BJ79" s="72"/>
      <c r="BK79" s="72"/>
    </row>
    <row r="80" spans="1:63" x14ac:dyDescent="0.2">
      <c r="A80" s="243">
        <v>79</v>
      </c>
      <c r="B80" s="522"/>
      <c r="C80" s="518"/>
      <c r="D80" s="518"/>
      <c r="E80" s="202"/>
      <c r="F80" s="522"/>
      <c r="G80" s="518"/>
      <c r="H80" s="518"/>
      <c r="I80" s="202"/>
      <c r="J80" s="522"/>
      <c r="K80" s="518"/>
      <c r="L80" s="518"/>
      <c r="M80" s="202"/>
      <c r="N80" s="522"/>
      <c r="O80" s="518"/>
      <c r="P80" s="518"/>
      <c r="Q80" s="202"/>
      <c r="R80" s="522"/>
      <c r="S80" s="518"/>
      <c r="T80" s="518"/>
      <c r="U80" s="202"/>
      <c r="V80" s="245" t="s">
        <v>3443</v>
      </c>
      <c r="W80" s="518">
        <f>VLOOKUP($V80,Players!$N$3:$O$1273,2,FALSE)</f>
        <v>0</v>
      </c>
      <c r="X80" s="518">
        <f t="shared" si="29"/>
        <v>0</v>
      </c>
      <c r="Y80" s="202"/>
      <c r="Z80" s="522"/>
      <c r="AA80" s="202"/>
      <c r="AB80" s="202"/>
      <c r="AC80" s="202"/>
      <c r="AD80" s="202"/>
      <c r="AE80" s="245" t="s">
        <v>374</v>
      </c>
      <c r="AF80" s="518">
        <f>VLOOKUP($AE80,Players!$AV$3:$AW$1447,2,FALSE)</f>
        <v>0</v>
      </c>
      <c r="AG80" s="518"/>
      <c r="AH80" s="518">
        <f t="shared" si="30"/>
        <v>0</v>
      </c>
      <c r="AI80" s="202"/>
      <c r="AJ80" s="247" t="s">
        <v>3452</v>
      </c>
      <c r="AK80" s="1">
        <f>VLOOKUP($AJ80,Players!$AV$3:$AW$1447,2,FALSE)</f>
        <v>0</v>
      </c>
      <c r="AL80" s="1">
        <f t="shared" si="35"/>
        <v>0</v>
      </c>
      <c r="AN80" s="198" t="s">
        <v>114</v>
      </c>
      <c r="AO80" s="199" t="s">
        <v>3410</v>
      </c>
      <c r="AP80" s="72">
        <f>IF(ISERROR(VLOOKUP($AO80,Players!$N$3:$O$1456,2,FALSE)),(VLOOKUP($AO80,Players!$AV$3:$AW$1447,2,FALSE)),(VLOOKUP($AO80,Players!$N$3:$O$1456,2,FALSE)))</f>
        <v>0</v>
      </c>
      <c r="AQ80" s="72">
        <f t="shared" si="31"/>
        <v>0</v>
      </c>
      <c r="AZ80" s="72"/>
      <c r="BA80" s="72"/>
      <c r="BJ80" s="72"/>
      <c r="BK80" s="72"/>
    </row>
    <row r="81" spans="1:63" x14ac:dyDescent="0.2">
      <c r="A81" s="243">
        <v>80</v>
      </c>
      <c r="B81" s="522"/>
      <c r="C81" s="518"/>
      <c r="D81" s="518"/>
      <c r="E81" s="202"/>
      <c r="F81" s="522"/>
      <c r="G81" s="518"/>
      <c r="H81" s="518"/>
      <c r="I81" s="202"/>
      <c r="J81" s="522"/>
      <c r="K81" s="518"/>
      <c r="L81" s="518"/>
      <c r="M81" s="202"/>
      <c r="N81" s="522"/>
      <c r="O81" s="518"/>
      <c r="P81" s="518"/>
      <c r="Q81" s="202"/>
      <c r="R81" s="522"/>
      <c r="S81" s="518"/>
      <c r="T81" s="518"/>
      <c r="U81" s="202"/>
      <c r="V81" s="245" t="s">
        <v>742</v>
      </c>
      <c r="W81" s="518">
        <f>VLOOKUP($V81,Players!$N$3:$O$1273,2,FALSE)</f>
        <v>0</v>
      </c>
      <c r="X81" s="518">
        <f t="shared" si="29"/>
        <v>0</v>
      </c>
      <c r="Y81" s="202"/>
      <c r="Z81" s="522"/>
      <c r="AA81" s="202"/>
      <c r="AB81" s="202"/>
      <c r="AC81" s="202"/>
      <c r="AD81" s="202"/>
      <c r="AE81" s="245" t="s">
        <v>233</v>
      </c>
      <c r="AF81" s="518">
        <f>VLOOKUP($AE81,Players!$AV$3:$AW$1447,2,FALSE)</f>
        <v>0</v>
      </c>
      <c r="AG81" s="518"/>
      <c r="AH81" s="518">
        <f t="shared" si="30"/>
        <v>0</v>
      </c>
      <c r="AI81" s="202"/>
      <c r="AJ81" s="247" t="s">
        <v>645</v>
      </c>
      <c r="AK81" s="1">
        <f>VLOOKUP($AJ81,Players!$AV$3:$AW$1447,2,FALSE)</f>
        <v>0</v>
      </c>
      <c r="AL81" s="1">
        <f t="shared" si="35"/>
        <v>0</v>
      </c>
      <c r="AN81" s="198" t="s">
        <v>118</v>
      </c>
      <c r="AO81" s="199" t="s">
        <v>3411</v>
      </c>
      <c r="AP81" s="72">
        <f>IF(ISERROR(VLOOKUP($AO81,Players!$N$3:$O$1456,2,FALSE)),(VLOOKUP($AO81,Players!$AV$3:$AW$1447,2,FALSE)),(VLOOKUP($AO81,Players!$N$3:$O$1456,2,FALSE)))</f>
        <v>0</v>
      </c>
      <c r="AQ81" s="72">
        <f t="shared" si="31"/>
        <v>0</v>
      </c>
      <c r="AZ81" s="72"/>
      <c r="BA81" s="72"/>
      <c r="BJ81" s="72"/>
      <c r="BK81" s="72"/>
    </row>
    <row r="82" spans="1:63" x14ac:dyDescent="0.2">
      <c r="A82" s="243">
        <v>81</v>
      </c>
      <c r="B82" s="522"/>
      <c r="C82" s="518"/>
      <c r="D82" s="518"/>
      <c r="E82" s="202"/>
      <c r="F82" s="522"/>
      <c r="G82" s="518"/>
      <c r="H82" s="518"/>
      <c r="I82" s="202"/>
      <c r="J82" s="522"/>
      <c r="K82" s="518"/>
      <c r="L82" s="518"/>
      <c r="M82" s="202"/>
      <c r="N82" s="522"/>
      <c r="O82" s="518"/>
      <c r="P82" s="518"/>
      <c r="Q82" s="202"/>
      <c r="R82" s="522"/>
      <c r="S82" s="518"/>
      <c r="T82" s="518"/>
      <c r="U82" s="202"/>
      <c r="V82" s="245" t="s">
        <v>2257</v>
      </c>
      <c r="W82" s="518">
        <f>VLOOKUP($V82,Players!$N$3:$O$1273,2,FALSE)</f>
        <v>0</v>
      </c>
      <c r="X82" s="518">
        <f t="shared" si="29"/>
        <v>0</v>
      </c>
      <c r="Y82" s="202"/>
      <c r="Z82" s="522"/>
      <c r="AA82" s="202"/>
      <c r="AB82" s="202"/>
      <c r="AC82" s="202"/>
      <c r="AD82" s="202"/>
      <c r="AE82" s="245" t="s">
        <v>2509</v>
      </c>
      <c r="AF82" s="518">
        <f>VLOOKUP($AE82,Players!$AV$3:$AW$1447,2,FALSE)</f>
        <v>0</v>
      </c>
      <c r="AG82" s="518"/>
      <c r="AH82" s="518">
        <f t="shared" si="30"/>
        <v>0</v>
      </c>
      <c r="AI82" s="202"/>
      <c r="AJ82" s="247" t="s">
        <v>533</v>
      </c>
      <c r="AK82" s="1">
        <f>VLOOKUP($AJ82,Players!$AV$3:$AW$1447,2,FALSE)</f>
        <v>0</v>
      </c>
      <c r="AL82" s="1">
        <f t="shared" si="35"/>
        <v>0</v>
      </c>
      <c r="AN82" s="198" t="s">
        <v>110</v>
      </c>
      <c r="AO82" s="199" t="s">
        <v>3412</v>
      </c>
      <c r="AP82" s="72">
        <f>IF(ISERROR(VLOOKUP($AO82,Players!$N$3:$O$1456,2,FALSE)),(VLOOKUP($AO82,Players!$AV$3:$AW$1447,2,FALSE)),(VLOOKUP($AO82,Players!$N$3:$O$1456,2,FALSE)))</f>
        <v>0</v>
      </c>
      <c r="AQ82" s="72">
        <f t="shared" si="31"/>
        <v>0</v>
      </c>
      <c r="AZ82" s="72"/>
      <c r="BA82" s="72"/>
      <c r="BJ82" s="72"/>
      <c r="BK82" s="72"/>
    </row>
    <row r="83" spans="1:63" x14ac:dyDescent="0.2">
      <c r="A83" s="243">
        <v>82</v>
      </c>
      <c r="B83" s="522"/>
      <c r="C83" s="518"/>
      <c r="D83" s="518"/>
      <c r="E83" s="202"/>
      <c r="F83" s="522"/>
      <c r="G83" s="518"/>
      <c r="H83" s="518"/>
      <c r="I83" s="202"/>
      <c r="J83" s="522"/>
      <c r="K83" s="518"/>
      <c r="L83" s="518"/>
      <c r="M83" s="202"/>
      <c r="N83" s="522"/>
      <c r="O83" s="518"/>
      <c r="P83" s="518"/>
      <c r="Q83" s="202"/>
      <c r="R83" s="522"/>
      <c r="S83" s="518"/>
      <c r="T83" s="518"/>
      <c r="U83" s="202"/>
      <c r="V83" s="245" t="s">
        <v>1515</v>
      </c>
      <c r="W83" s="518">
        <f>VLOOKUP($V83,Players!$N$3:$O$1273,2,FALSE)</f>
        <v>0</v>
      </c>
      <c r="X83" s="518">
        <f t="shared" si="29"/>
        <v>0</v>
      </c>
      <c r="Y83" s="202"/>
      <c r="Z83" s="522"/>
      <c r="AA83" s="202"/>
      <c r="AB83" s="202"/>
      <c r="AC83" s="202"/>
      <c r="AD83" s="202"/>
      <c r="AE83" s="245" t="s">
        <v>782</v>
      </c>
      <c r="AF83" s="518">
        <f>VLOOKUP($AE83,Players!$AV$3:$AW$1447,2,FALSE)</f>
        <v>0</v>
      </c>
      <c r="AG83" s="518"/>
      <c r="AH83" s="518">
        <f t="shared" si="30"/>
        <v>0</v>
      </c>
      <c r="AI83" s="202"/>
      <c r="AJ83" s="247" t="s">
        <v>570</v>
      </c>
      <c r="AK83" s="1">
        <f>VLOOKUP($AJ83,Players!$AV$3:$AW$1447,2,FALSE)</f>
        <v>0</v>
      </c>
      <c r="AL83" s="1">
        <f t="shared" si="35"/>
        <v>0</v>
      </c>
      <c r="AN83" s="198" t="s">
        <v>116</v>
      </c>
      <c r="AO83" s="199" t="s">
        <v>2199</v>
      </c>
      <c r="AP83" s="72">
        <f>IF(ISERROR(VLOOKUP($AO83,Players!$N$3:$O$1456,2,FALSE)),(VLOOKUP($AO83,Players!$AV$3:$AW$1447,2,FALSE)),(VLOOKUP($AO83,Players!$N$3:$O$1456,2,FALSE)))</f>
        <v>0</v>
      </c>
      <c r="AQ83" s="72">
        <f t="shared" si="31"/>
        <v>0</v>
      </c>
      <c r="AZ83" s="72"/>
      <c r="BA83" s="72"/>
      <c r="BJ83" s="72"/>
      <c r="BK83" s="72"/>
    </row>
    <row r="84" spans="1:63" x14ac:dyDescent="0.2">
      <c r="A84" s="243">
        <v>83</v>
      </c>
      <c r="B84" s="522"/>
      <c r="C84" s="518"/>
      <c r="D84" s="518"/>
      <c r="E84" s="202"/>
      <c r="F84" s="522"/>
      <c r="G84" s="518"/>
      <c r="H84" s="518"/>
      <c r="I84" s="202"/>
      <c r="J84" s="522"/>
      <c r="K84" s="518"/>
      <c r="L84" s="518"/>
      <c r="M84" s="202"/>
      <c r="N84" s="522"/>
      <c r="O84" s="518"/>
      <c r="P84" s="518"/>
      <c r="Q84" s="202"/>
      <c r="R84" s="522"/>
      <c r="S84" s="518"/>
      <c r="T84" s="518"/>
      <c r="U84" s="202"/>
      <c r="V84" s="245" t="s">
        <v>2264</v>
      </c>
      <c r="W84" s="518">
        <f>VLOOKUP($V84,Players!$N$3:$O$1273,2,FALSE)</f>
        <v>0</v>
      </c>
      <c r="X84" s="518">
        <f t="shared" si="29"/>
        <v>0</v>
      </c>
      <c r="Y84" s="202"/>
      <c r="Z84" s="522"/>
      <c r="AA84" s="202"/>
      <c r="AB84" s="202"/>
      <c r="AC84" s="202"/>
      <c r="AD84" s="202"/>
      <c r="AE84" s="245" t="s">
        <v>2487</v>
      </c>
      <c r="AF84" s="518">
        <f>VLOOKUP($AE84,Players!$AV$3:$AW$1447,2,FALSE)</f>
        <v>0</v>
      </c>
      <c r="AG84" s="518"/>
      <c r="AH84" s="518">
        <f t="shared" si="30"/>
        <v>0</v>
      </c>
      <c r="AI84" s="202"/>
      <c r="AJ84" s="247" t="s">
        <v>578</v>
      </c>
      <c r="AK84" s="1">
        <f>VLOOKUP($AJ84,Players!$AV$3:$AW$1447,2,FALSE)</f>
        <v>0</v>
      </c>
      <c r="AL84" s="1">
        <f t="shared" si="35"/>
        <v>0</v>
      </c>
      <c r="AN84" s="198" t="s">
        <v>97</v>
      </c>
      <c r="AO84" s="199" t="s">
        <v>3413</v>
      </c>
      <c r="AP84" s="72">
        <f>IF(ISERROR(VLOOKUP($AO84,Players!$N$3:$O$1456,2,FALSE)),(VLOOKUP($AO84,Players!$AV$3:$AW$1447,2,FALSE)),(VLOOKUP($AO84,Players!$N$3:$O$1456,2,FALSE)))</f>
        <v>0</v>
      </c>
      <c r="AQ84" s="72">
        <f t="shared" si="31"/>
        <v>0</v>
      </c>
      <c r="AZ84" s="72"/>
      <c r="BA84" s="72"/>
      <c r="BJ84" s="72"/>
      <c r="BK84" s="72"/>
    </row>
    <row r="85" spans="1:63" x14ac:dyDescent="0.2">
      <c r="A85" s="243">
        <v>84</v>
      </c>
      <c r="B85" s="522"/>
      <c r="C85" s="518"/>
      <c r="D85" s="518"/>
      <c r="E85" s="202"/>
      <c r="F85" s="522"/>
      <c r="G85" s="518"/>
      <c r="H85" s="518"/>
      <c r="I85" s="202"/>
      <c r="J85" s="522"/>
      <c r="K85" s="518"/>
      <c r="L85" s="518"/>
      <c r="M85" s="202"/>
      <c r="N85" s="522"/>
      <c r="O85" s="518"/>
      <c r="P85" s="518"/>
      <c r="Q85" s="202"/>
      <c r="R85" s="522"/>
      <c r="S85" s="518"/>
      <c r="T85" s="518"/>
      <c r="U85" s="202"/>
      <c r="V85" s="245" t="s">
        <v>787</v>
      </c>
      <c r="W85" s="518">
        <f>VLOOKUP($V85,Players!$N$3:$O$1273,2,FALSE)</f>
        <v>0</v>
      </c>
      <c r="X85" s="518">
        <f t="shared" si="29"/>
        <v>0</v>
      </c>
      <c r="Y85" s="202"/>
      <c r="Z85" s="522"/>
      <c r="AA85" s="202"/>
      <c r="AB85" s="202"/>
      <c r="AC85" s="202"/>
      <c r="AD85" s="202"/>
      <c r="AE85" s="245" t="s">
        <v>933</v>
      </c>
      <c r="AF85" s="518">
        <f>VLOOKUP($AE85,Players!$AV$3:$AW$1447,2,FALSE)</f>
        <v>0</v>
      </c>
      <c r="AG85" s="518"/>
      <c r="AH85" s="518">
        <f t="shared" si="30"/>
        <v>0</v>
      </c>
      <c r="AI85" s="202"/>
      <c r="AJ85" s="247" t="s">
        <v>1016</v>
      </c>
      <c r="AK85" s="1">
        <f>VLOOKUP($AJ85,Players!$AV$3:$AW$1447,2,FALSE)</f>
        <v>0</v>
      </c>
      <c r="AL85" s="1">
        <f t="shared" si="35"/>
        <v>0</v>
      </c>
      <c r="AN85" s="198" t="s">
        <v>97</v>
      </c>
      <c r="AO85" s="199" t="s">
        <v>2217</v>
      </c>
      <c r="AP85" s="72">
        <f>IF(ISERROR(VLOOKUP($AO85,Players!$N$3:$O$1456,2,FALSE)),(VLOOKUP($AO85,Players!$AV$3:$AW$1447,2,FALSE)),(VLOOKUP($AO85,Players!$N$3:$O$1456,2,FALSE)))</f>
        <v>0</v>
      </c>
      <c r="AQ85" s="72">
        <f t="shared" si="31"/>
        <v>0</v>
      </c>
      <c r="AZ85" s="72"/>
      <c r="BA85" s="72"/>
      <c r="BJ85" s="72"/>
      <c r="BK85" s="72"/>
    </row>
    <row r="86" spans="1:63" x14ac:dyDescent="0.2">
      <c r="A86" s="243">
        <v>85</v>
      </c>
      <c r="B86" s="522"/>
      <c r="C86" s="518"/>
      <c r="D86" s="518"/>
      <c r="E86" s="202"/>
      <c r="F86" s="522"/>
      <c r="G86" s="518"/>
      <c r="H86" s="518"/>
      <c r="I86" s="202"/>
      <c r="J86" s="522"/>
      <c r="K86" s="518"/>
      <c r="L86" s="518"/>
      <c r="M86" s="202"/>
      <c r="N86" s="522"/>
      <c r="O86" s="518"/>
      <c r="P86" s="518"/>
      <c r="Q86" s="202"/>
      <c r="R86" s="522"/>
      <c r="S86" s="518"/>
      <c r="T86" s="518"/>
      <c r="U86" s="202"/>
      <c r="V86" s="245" t="s">
        <v>2606</v>
      </c>
      <c r="W86" s="518">
        <f>VLOOKUP($V86,Players!$N$3:$O$1273,2,FALSE)</f>
        <v>0</v>
      </c>
      <c r="X86" s="518">
        <f t="shared" si="29"/>
        <v>0</v>
      </c>
      <c r="Y86" s="202"/>
      <c r="Z86" s="522"/>
      <c r="AA86" s="202"/>
      <c r="AB86" s="202"/>
      <c r="AC86" s="202"/>
      <c r="AD86" s="202"/>
      <c r="AE86" s="245" t="s">
        <v>3437</v>
      </c>
      <c r="AF86" s="518">
        <f>VLOOKUP($AE86,Players!$AV$3:$AW$1447,2,FALSE)</f>
        <v>0</v>
      </c>
      <c r="AG86" s="518"/>
      <c r="AH86" s="518">
        <f t="shared" si="30"/>
        <v>0</v>
      </c>
      <c r="AI86" s="202"/>
      <c r="AJ86" s="520" t="s">
        <v>1010</v>
      </c>
      <c r="AK86" s="1">
        <f>VLOOKUP($AJ86,Players!$AV$3:$AW$1447,2,FALSE)</f>
        <v>0</v>
      </c>
      <c r="AL86" s="1">
        <f t="shared" si="35"/>
        <v>0</v>
      </c>
      <c r="AN86" s="198" t="s">
        <v>97</v>
      </c>
      <c r="AO86" s="199" t="s">
        <v>2234</v>
      </c>
      <c r="AP86" s="72">
        <f>IF(ISERROR(VLOOKUP($AO86,Players!$N$3:$O$1456,2,FALSE)),(VLOOKUP($AO86,Players!$AV$3:$AW$1447,2,FALSE)),(VLOOKUP($AO86,Players!$N$3:$O$1456,2,FALSE)))</f>
        <v>0</v>
      </c>
      <c r="AQ86" s="72">
        <f t="shared" si="31"/>
        <v>0</v>
      </c>
      <c r="AZ86" s="72"/>
      <c r="BA86" s="72"/>
      <c r="BJ86" s="72"/>
      <c r="BK86" s="72"/>
    </row>
    <row r="87" spans="1:63" x14ac:dyDescent="0.2">
      <c r="A87" s="243">
        <v>86</v>
      </c>
      <c r="B87" s="522"/>
      <c r="C87" s="518"/>
      <c r="D87" s="518"/>
      <c r="E87" s="202"/>
      <c r="F87" s="522"/>
      <c r="G87" s="518"/>
      <c r="H87" s="518"/>
      <c r="I87" s="202"/>
      <c r="J87" s="522"/>
      <c r="K87" s="518"/>
      <c r="L87" s="518"/>
      <c r="M87" s="202"/>
      <c r="N87" s="522"/>
      <c r="O87" s="518"/>
      <c r="P87" s="518"/>
      <c r="Q87" s="202"/>
      <c r="R87" s="522"/>
      <c r="S87" s="518"/>
      <c r="T87" s="518"/>
      <c r="U87" s="202"/>
      <c r="V87" s="245" t="s">
        <v>2245</v>
      </c>
      <c r="W87" s="518">
        <f>VLOOKUP($V87,Players!$N$3:$O$1273,2,FALSE)</f>
        <v>0</v>
      </c>
      <c r="X87" s="518">
        <f t="shared" si="29"/>
        <v>0</v>
      </c>
      <c r="Y87" s="202"/>
      <c r="Z87" s="522"/>
      <c r="AA87" s="202"/>
      <c r="AB87" s="202"/>
      <c r="AC87" s="202"/>
      <c r="AD87" s="202"/>
      <c r="AE87" s="245" t="s">
        <v>794</v>
      </c>
      <c r="AF87" s="518">
        <f>VLOOKUP($AE87,Players!$AV$3:$AW$1447,2,FALSE)</f>
        <v>0</v>
      </c>
      <c r="AG87" s="518"/>
      <c r="AH87" s="518">
        <f t="shared" si="30"/>
        <v>0</v>
      </c>
      <c r="AI87" s="202"/>
      <c r="AJ87" s="520" t="s">
        <v>659</v>
      </c>
      <c r="AK87" s="1">
        <f>VLOOKUP($AJ87,Players!$AV$3:$AW$1447,2,FALSE)</f>
        <v>0</v>
      </c>
      <c r="AL87" s="1">
        <f t="shared" si="35"/>
        <v>0</v>
      </c>
      <c r="AN87" s="198" t="s">
        <v>116</v>
      </c>
      <c r="AO87" s="199" t="s">
        <v>2206</v>
      </c>
      <c r="AP87" s="72">
        <f>IF(ISERROR(VLOOKUP($AO87,Players!$N$3:$O$1456,2,FALSE)),(VLOOKUP($AO87,Players!$AV$3:$AW$1447,2,FALSE)),(VLOOKUP($AO87,Players!$N$3:$O$1456,2,FALSE)))</f>
        <v>0</v>
      </c>
      <c r="AQ87" s="72">
        <f t="shared" si="31"/>
        <v>0</v>
      </c>
      <c r="AZ87" s="72"/>
      <c r="BA87" s="72"/>
      <c r="BJ87" s="72"/>
      <c r="BK87" s="72"/>
    </row>
    <row r="88" spans="1:63" x14ac:dyDescent="0.2">
      <c r="A88" s="243">
        <v>87</v>
      </c>
      <c r="B88" s="522"/>
      <c r="C88" s="518"/>
      <c r="D88" s="518"/>
      <c r="E88" s="202"/>
      <c r="F88" s="522"/>
      <c r="G88" s="518"/>
      <c r="H88" s="518"/>
      <c r="I88" s="202"/>
      <c r="J88" s="522"/>
      <c r="K88" s="518"/>
      <c r="L88" s="518"/>
      <c r="M88" s="202"/>
      <c r="N88" s="522"/>
      <c r="O88" s="518"/>
      <c r="P88" s="518"/>
      <c r="Q88" s="202"/>
      <c r="R88" s="522"/>
      <c r="S88" s="518"/>
      <c r="T88" s="518"/>
      <c r="U88" s="202"/>
      <c r="V88" s="245" t="s">
        <v>1264</v>
      </c>
      <c r="W88" s="518">
        <f>VLOOKUP($V88,Players!$N$3:$O$1273,2,FALSE)</f>
        <v>0</v>
      </c>
      <c r="X88" s="518">
        <f t="shared" si="29"/>
        <v>0</v>
      </c>
      <c r="Y88" s="202"/>
      <c r="Z88" s="522"/>
      <c r="AA88" s="202"/>
      <c r="AB88" s="202"/>
      <c r="AC88" s="202"/>
      <c r="AD88" s="202"/>
      <c r="AE88" s="245" t="s">
        <v>2431</v>
      </c>
      <c r="AF88" s="518">
        <f>VLOOKUP($AE88,Players!$AV$3:$AW$1447,2,FALSE)</f>
        <v>0</v>
      </c>
      <c r="AG88" s="518"/>
      <c r="AH88" s="518">
        <f t="shared" si="30"/>
        <v>0</v>
      </c>
      <c r="AI88" s="202"/>
      <c r="AJ88" s="520" t="s">
        <v>590</v>
      </c>
      <c r="AK88" s="1">
        <f>VLOOKUP($AJ88,Players!$AV$3:$AW$1447,2,FALSE)</f>
        <v>0</v>
      </c>
      <c r="AL88" s="1">
        <f t="shared" si="35"/>
        <v>0</v>
      </c>
      <c r="AN88" s="198" t="s">
        <v>110</v>
      </c>
      <c r="AO88" s="199" t="s">
        <v>1357</v>
      </c>
      <c r="AP88" s="72">
        <f>IF(ISERROR(VLOOKUP($AO88,Players!$N$3:$O$1456,2,FALSE)),(VLOOKUP($AO88,Players!$AV$3:$AW$1447,2,FALSE)),(VLOOKUP($AO88,Players!$N$3:$O$1456,2,FALSE)))</f>
        <v>0</v>
      </c>
      <c r="AQ88" s="72">
        <f t="shared" si="31"/>
        <v>0</v>
      </c>
      <c r="AZ88" s="72"/>
      <c r="BA88" s="72"/>
      <c r="BJ88" s="72"/>
      <c r="BK88" s="72"/>
    </row>
    <row r="89" spans="1:63" x14ac:dyDescent="0.2">
      <c r="A89" s="243">
        <v>88</v>
      </c>
      <c r="B89" s="522"/>
      <c r="C89" s="518"/>
      <c r="D89" s="518"/>
      <c r="E89" s="202"/>
      <c r="F89" s="522"/>
      <c r="G89" s="518"/>
      <c r="H89" s="518"/>
      <c r="I89" s="202"/>
      <c r="J89" s="522"/>
      <c r="K89" s="518"/>
      <c r="L89" s="518"/>
      <c r="M89" s="202"/>
      <c r="N89" s="522"/>
      <c r="O89" s="518"/>
      <c r="P89" s="518"/>
      <c r="Q89" s="202"/>
      <c r="R89" s="522"/>
      <c r="S89" s="518"/>
      <c r="T89" s="518"/>
      <c r="U89" s="202"/>
      <c r="V89" s="245" t="s">
        <v>3446</v>
      </c>
      <c r="W89" s="518">
        <f>VLOOKUP($V89,Players!$N$3:$O$1273,2,FALSE)</f>
        <v>0</v>
      </c>
      <c r="X89" s="518">
        <f t="shared" si="29"/>
        <v>0</v>
      </c>
      <c r="Y89" s="202"/>
      <c r="Z89" s="522"/>
      <c r="AA89" s="202"/>
      <c r="AB89" s="202"/>
      <c r="AC89" s="202"/>
      <c r="AD89" s="202"/>
      <c r="AE89" s="245" t="s">
        <v>3405</v>
      </c>
      <c r="AF89" s="518">
        <f>VLOOKUP($AE89,Players!$AV$3:$AW$1447,2,FALSE)</f>
        <v>0</v>
      </c>
      <c r="AG89" s="518"/>
      <c r="AH89" s="518">
        <f t="shared" si="30"/>
        <v>0</v>
      </c>
      <c r="AI89" s="202"/>
      <c r="AJ89" s="521" t="s">
        <v>1009</v>
      </c>
      <c r="AK89" s="1">
        <f>VLOOKUP($AJ89,Players!$AV$3:$AW$1447,2,FALSE)</f>
        <v>0</v>
      </c>
      <c r="AL89" s="1">
        <f t="shared" si="35"/>
        <v>0</v>
      </c>
      <c r="AN89" s="198" t="s">
        <v>116</v>
      </c>
      <c r="AO89" s="199" t="s">
        <v>3414</v>
      </c>
      <c r="AP89" s="72">
        <f>IF(ISERROR(VLOOKUP($AO89,Players!$N$3:$O$1456,2,FALSE)),(VLOOKUP($AO89,Players!$AV$3:$AW$1447,2,FALSE)),(VLOOKUP($AO89,Players!$N$3:$O$1456,2,FALSE)))</f>
        <v>0</v>
      </c>
      <c r="AQ89" s="72">
        <f t="shared" si="31"/>
        <v>0</v>
      </c>
      <c r="AZ89" s="72"/>
      <c r="BA89" s="72"/>
      <c r="BJ89" s="72"/>
      <c r="BK89" s="72"/>
    </row>
    <row r="90" spans="1:63" x14ac:dyDescent="0.2">
      <c r="A90" s="243">
        <v>89</v>
      </c>
      <c r="B90" s="522"/>
      <c r="C90" s="518"/>
      <c r="D90" s="518"/>
      <c r="E90" s="202"/>
      <c r="F90" s="522"/>
      <c r="G90" s="518"/>
      <c r="H90" s="518"/>
      <c r="I90" s="202"/>
      <c r="J90" s="522"/>
      <c r="K90" s="518"/>
      <c r="L90" s="518"/>
      <c r="M90" s="202"/>
      <c r="N90" s="522"/>
      <c r="O90" s="518"/>
      <c r="P90" s="518"/>
      <c r="Q90" s="202"/>
      <c r="R90" s="522"/>
      <c r="S90" s="518"/>
      <c r="T90" s="518"/>
      <c r="U90" s="202"/>
      <c r="V90" s="245" t="s">
        <v>3447</v>
      </c>
      <c r="W90" s="518">
        <f>VLOOKUP($V90,Players!$N$3:$O$1273,2,FALSE)</f>
        <v>0</v>
      </c>
      <c r="X90" s="518">
        <f t="shared" si="29"/>
        <v>0</v>
      </c>
      <c r="Y90" s="202"/>
      <c r="Z90" s="522"/>
      <c r="AA90" s="202"/>
      <c r="AB90" s="202"/>
      <c r="AC90" s="202"/>
      <c r="AD90" s="202"/>
      <c r="AE90" s="245" t="s">
        <v>2191</v>
      </c>
      <c r="AF90" s="518">
        <f>VLOOKUP($AE90,Players!$AV$3:$AW$1447,2,FALSE)</f>
        <v>0</v>
      </c>
      <c r="AG90" s="518"/>
      <c r="AH90" s="518">
        <f t="shared" si="30"/>
        <v>0</v>
      </c>
      <c r="AI90" s="202"/>
      <c r="AJ90" s="597"/>
      <c r="AN90" s="198" t="s">
        <v>114</v>
      </c>
      <c r="AO90" s="199" t="s">
        <v>3415</v>
      </c>
      <c r="AP90" s="72">
        <f>IF(ISERROR(VLOOKUP($AO90,Players!$N$3:$O$1456,2,FALSE)),(VLOOKUP($AO90,Players!$AV$3:$AW$1447,2,FALSE)),(VLOOKUP($AO90,Players!$N$3:$O$1456,2,FALSE)))</f>
        <v>0</v>
      </c>
      <c r="AQ90" s="72">
        <f t="shared" si="31"/>
        <v>0</v>
      </c>
      <c r="AZ90" s="72"/>
      <c r="BA90" s="72"/>
      <c r="BJ90" s="72"/>
      <c r="BK90" s="72"/>
    </row>
    <row r="91" spans="1:63" x14ac:dyDescent="0.2">
      <c r="A91" s="243">
        <v>90</v>
      </c>
      <c r="B91" s="522"/>
      <c r="C91" s="518"/>
      <c r="D91" s="518"/>
      <c r="E91" s="202"/>
      <c r="F91" s="522"/>
      <c r="G91" s="518"/>
      <c r="H91" s="518"/>
      <c r="I91" s="202"/>
      <c r="J91" s="522"/>
      <c r="K91" s="518"/>
      <c r="L91" s="518"/>
      <c r="M91" s="202"/>
      <c r="N91" s="522"/>
      <c r="O91" s="518"/>
      <c r="P91" s="518"/>
      <c r="Q91" s="202"/>
      <c r="R91" s="522"/>
      <c r="S91" s="518"/>
      <c r="T91" s="518"/>
      <c r="U91" s="202"/>
      <c r="V91" s="246" t="s">
        <v>1274</v>
      </c>
      <c r="W91" s="518">
        <f>VLOOKUP($V91,Players!$N$3:$O$1273,2,FALSE)</f>
        <v>0</v>
      </c>
      <c r="X91" s="518">
        <f t="shared" si="29"/>
        <v>0</v>
      </c>
      <c r="Y91" s="202"/>
      <c r="Z91" s="522"/>
      <c r="AA91" s="202"/>
      <c r="AB91" s="202"/>
      <c r="AC91" s="202"/>
      <c r="AD91" s="202"/>
      <c r="AE91" s="246" t="s">
        <v>3439</v>
      </c>
      <c r="AF91" s="518">
        <f>VLOOKUP($AE91,Players!$AV$3:$AW$1447,2,FALSE)</f>
        <v>0</v>
      </c>
      <c r="AG91" s="518"/>
      <c r="AH91" s="518">
        <f t="shared" si="30"/>
        <v>0</v>
      </c>
      <c r="AI91" s="202"/>
      <c r="AJ91" s="522"/>
      <c r="AN91" s="198" t="s">
        <v>112</v>
      </c>
      <c r="AO91" s="199" t="s">
        <v>780</v>
      </c>
      <c r="AP91" s="72">
        <f>IF(ISERROR(VLOOKUP($AO91,Players!$N$3:$O$1456,2,FALSE)),(VLOOKUP($AO91,Players!$AV$3:$AW$1447,2,FALSE)),(VLOOKUP($AO91,Players!$N$3:$O$1456,2,FALSE)))</f>
        <v>0</v>
      </c>
      <c r="AQ91" s="72">
        <f t="shared" si="31"/>
        <v>0</v>
      </c>
      <c r="AZ91" s="72"/>
      <c r="BA91" s="72"/>
      <c r="BJ91" s="72"/>
      <c r="BK91" s="72"/>
    </row>
    <row r="92" spans="1:63" x14ac:dyDescent="0.2">
      <c r="A92" s="243">
        <v>91</v>
      </c>
      <c r="B92" s="522"/>
      <c r="C92" s="518"/>
      <c r="D92" s="518"/>
      <c r="E92" s="202"/>
      <c r="F92" s="522"/>
      <c r="G92" s="518"/>
      <c r="H92" s="518"/>
      <c r="I92" s="202"/>
      <c r="J92" s="522"/>
      <c r="K92" s="518"/>
      <c r="L92" s="518"/>
      <c r="M92" s="202"/>
      <c r="N92" s="522"/>
      <c r="O92" s="518"/>
      <c r="P92" s="518"/>
      <c r="Q92" s="202"/>
      <c r="R92" s="522"/>
      <c r="S92" s="518"/>
      <c r="T92" s="518"/>
      <c r="U92" s="202"/>
      <c r="V92" s="556" t="s">
        <v>324</v>
      </c>
      <c r="W92" s="518">
        <f>VLOOKUP($V92,Players!$N$3:$O$1273,2,FALSE)</f>
        <v>0</v>
      </c>
      <c r="X92" s="518">
        <f t="shared" si="29"/>
        <v>0</v>
      </c>
      <c r="Y92" s="202"/>
      <c r="Z92" s="522"/>
      <c r="AA92" s="202"/>
      <c r="AB92" s="202"/>
      <c r="AC92" s="202"/>
      <c r="AD92" s="202"/>
      <c r="AE92" s="556" t="s">
        <v>353</v>
      </c>
      <c r="AF92" s="518">
        <f>VLOOKUP($AE92,Players!$AV$3:$AW$1447,2,FALSE)</f>
        <v>0</v>
      </c>
      <c r="AG92" s="518"/>
      <c r="AH92" s="518">
        <f t="shared" si="30"/>
        <v>0</v>
      </c>
      <c r="AI92" s="202"/>
      <c r="AJ92" s="522"/>
      <c r="AN92" s="198" t="s">
        <v>1026</v>
      </c>
      <c r="AO92" s="199" t="s">
        <v>1433</v>
      </c>
      <c r="AP92" s="72">
        <f>IF(ISERROR(VLOOKUP($AO92,Players!$N$3:$O$1456,2,FALSE)),(VLOOKUP($AO92,Players!$AV$3:$AW$1447,2,FALSE)),(VLOOKUP($AO92,Players!$N$3:$O$1456,2,FALSE)))</f>
        <v>0</v>
      </c>
      <c r="AQ92" s="72">
        <f t="shared" si="31"/>
        <v>0</v>
      </c>
      <c r="AZ92" s="72"/>
      <c r="BA92" s="72"/>
      <c r="BJ92" s="72"/>
      <c r="BK92" s="72"/>
    </row>
    <row r="93" spans="1:63" x14ac:dyDescent="0.2">
      <c r="A93" s="243">
        <v>92</v>
      </c>
      <c r="B93" s="522"/>
      <c r="C93" s="518"/>
      <c r="D93" s="518"/>
      <c r="E93" s="202"/>
      <c r="F93" s="522"/>
      <c r="G93" s="518"/>
      <c r="H93" s="518"/>
      <c r="I93" s="202"/>
      <c r="J93" s="522"/>
      <c r="K93" s="518"/>
      <c r="L93" s="518"/>
      <c r="M93" s="202"/>
      <c r="N93" s="522"/>
      <c r="O93" s="518"/>
      <c r="P93" s="518"/>
      <c r="Q93" s="202"/>
      <c r="R93" s="522"/>
      <c r="S93" s="518"/>
      <c r="T93" s="518"/>
      <c r="U93" s="202"/>
      <c r="V93" s="247" t="s">
        <v>260</v>
      </c>
      <c r="W93" s="518">
        <f>VLOOKUP($V93,Players!$N$3:$O$1273,2,FALSE)</f>
        <v>0</v>
      </c>
      <c r="X93" s="518">
        <f t="shared" si="29"/>
        <v>0</v>
      </c>
      <c r="Y93" s="202"/>
      <c r="Z93" s="522"/>
      <c r="AA93" s="202"/>
      <c r="AB93" s="202"/>
      <c r="AC93" s="202"/>
      <c r="AD93" s="202"/>
      <c r="AE93" s="247" t="s">
        <v>195</v>
      </c>
      <c r="AF93" s="518">
        <f>VLOOKUP($AE93,Players!$AV$3:$AW$1447,2,FALSE)</f>
        <v>0</v>
      </c>
      <c r="AG93" s="518"/>
      <c r="AH93" s="518">
        <f t="shared" si="30"/>
        <v>0</v>
      </c>
      <c r="AI93" s="202"/>
      <c r="AJ93" s="522"/>
      <c r="AN93" s="198" t="s">
        <v>118</v>
      </c>
      <c r="AO93" s="199" t="s">
        <v>3416</v>
      </c>
      <c r="AP93" s="72">
        <f>IF(ISERROR(VLOOKUP($AO93,Players!$N$3:$O$1456,2,FALSE)),(VLOOKUP($AO93,Players!$AV$3:$AW$1447,2,FALSE)),(VLOOKUP($AO93,Players!$N$3:$O$1456,2,FALSE)))</f>
        <v>0</v>
      </c>
      <c r="AQ93" s="72">
        <f t="shared" si="31"/>
        <v>0</v>
      </c>
      <c r="AZ93" s="72"/>
      <c r="BA93" s="72"/>
      <c r="BJ93" s="72"/>
      <c r="BK93" s="72"/>
    </row>
    <row r="94" spans="1:63" x14ac:dyDescent="0.2">
      <c r="A94" s="243">
        <v>93</v>
      </c>
      <c r="B94" s="522"/>
      <c r="C94" s="518"/>
      <c r="D94" s="518"/>
      <c r="E94" s="202"/>
      <c r="F94" s="522"/>
      <c r="G94" s="518"/>
      <c r="H94" s="518"/>
      <c r="I94" s="202"/>
      <c r="J94" s="522"/>
      <c r="K94" s="518"/>
      <c r="L94" s="518"/>
      <c r="M94" s="202"/>
      <c r="N94" s="522"/>
      <c r="O94" s="518"/>
      <c r="P94" s="518"/>
      <c r="Q94" s="202"/>
      <c r="R94" s="522"/>
      <c r="S94" s="518"/>
      <c r="T94" s="518"/>
      <c r="U94" s="202"/>
      <c r="V94" s="247" t="s">
        <v>282</v>
      </c>
      <c r="W94" s="518">
        <f>VLOOKUP($V94,Players!$N$3:$O$1273,2,FALSE)</f>
        <v>0</v>
      </c>
      <c r="X94" s="518">
        <f t="shared" si="29"/>
        <v>0</v>
      </c>
      <c r="Y94" s="202"/>
      <c r="Z94" s="522"/>
      <c r="AA94" s="202"/>
      <c r="AB94" s="202"/>
      <c r="AC94" s="202"/>
      <c r="AD94" s="202"/>
      <c r="AE94" s="247" t="s">
        <v>776</v>
      </c>
      <c r="AF94" s="518">
        <f>VLOOKUP($AE94,Players!$AV$3:$AW$1447,2,FALSE)</f>
        <v>0</v>
      </c>
      <c r="AG94" s="518"/>
      <c r="AH94" s="518">
        <f t="shared" si="30"/>
        <v>0</v>
      </c>
      <c r="AI94" s="202"/>
      <c r="AJ94" s="522"/>
      <c r="AN94" s="198" t="s">
        <v>116</v>
      </c>
      <c r="AO94" s="199" t="s">
        <v>3417</v>
      </c>
      <c r="AP94" s="72">
        <f>IF(ISERROR(VLOOKUP($AO94,Players!$N$3:$O$1456,2,FALSE)),(VLOOKUP($AO94,Players!$AV$3:$AW$1447,2,FALSE)),(VLOOKUP($AO94,Players!$N$3:$O$1456,2,FALSE)))</f>
        <v>0</v>
      </c>
      <c r="AQ94" s="72">
        <f t="shared" si="31"/>
        <v>0</v>
      </c>
      <c r="AZ94" s="72"/>
      <c r="BA94" s="72"/>
      <c r="BJ94" s="72"/>
      <c r="BK94" s="72"/>
    </row>
    <row r="95" spans="1:63" x14ac:dyDescent="0.2">
      <c r="A95" s="243">
        <v>94</v>
      </c>
      <c r="B95" s="522"/>
      <c r="C95" s="518"/>
      <c r="D95" s="518"/>
      <c r="E95" s="202"/>
      <c r="F95" s="522"/>
      <c r="G95" s="518"/>
      <c r="H95" s="518"/>
      <c r="I95" s="202"/>
      <c r="J95" s="522"/>
      <c r="K95" s="518"/>
      <c r="L95" s="518"/>
      <c r="M95" s="202"/>
      <c r="N95" s="522"/>
      <c r="O95" s="518"/>
      <c r="P95" s="518"/>
      <c r="Q95" s="202"/>
      <c r="R95" s="522"/>
      <c r="S95" s="518"/>
      <c r="T95" s="518"/>
      <c r="U95" s="202"/>
      <c r="V95" s="247" t="s">
        <v>1517</v>
      </c>
      <c r="W95" s="518">
        <f>VLOOKUP($V95,Players!$N$3:$O$1273,2,FALSE)</f>
        <v>0</v>
      </c>
      <c r="X95" s="518">
        <f t="shared" si="29"/>
        <v>0</v>
      </c>
      <c r="Y95" s="202"/>
      <c r="Z95" s="522"/>
      <c r="AA95" s="202"/>
      <c r="AB95" s="202"/>
      <c r="AC95" s="202"/>
      <c r="AD95" s="202"/>
      <c r="AE95" s="247" t="s">
        <v>266</v>
      </c>
      <c r="AF95" s="518">
        <f>VLOOKUP($AE95,Players!$AV$3:$AW$1447,2,FALSE)</f>
        <v>0</v>
      </c>
      <c r="AG95" s="518"/>
      <c r="AH95" s="518">
        <f t="shared" si="30"/>
        <v>0</v>
      </c>
      <c r="AI95" s="202"/>
      <c r="AJ95" s="522"/>
      <c r="AN95" s="198" t="s">
        <v>114</v>
      </c>
      <c r="AO95" s="199" t="s">
        <v>2210</v>
      </c>
      <c r="AP95" s="72">
        <f>IF(ISERROR(VLOOKUP($AO95,Players!$N$3:$O$1456,2,FALSE)),(VLOOKUP($AO95,Players!$AV$3:$AW$1447,2,FALSE)),(VLOOKUP($AO95,Players!$N$3:$O$1456,2,FALSE)))</f>
        <v>0</v>
      </c>
      <c r="AQ95" s="72">
        <f t="shared" si="31"/>
        <v>0</v>
      </c>
      <c r="AZ95" s="72"/>
      <c r="BA95" s="72"/>
      <c r="BJ95" s="72"/>
      <c r="BK95" s="72"/>
    </row>
    <row r="96" spans="1:63" x14ac:dyDescent="0.2">
      <c r="A96" s="243">
        <v>95</v>
      </c>
      <c r="B96" s="522"/>
      <c r="C96" s="518"/>
      <c r="D96" s="518"/>
      <c r="E96" s="202"/>
      <c r="F96" s="522"/>
      <c r="G96" s="518"/>
      <c r="H96" s="518"/>
      <c r="I96" s="202"/>
      <c r="J96" s="522"/>
      <c r="K96" s="518"/>
      <c r="L96" s="518"/>
      <c r="M96" s="202"/>
      <c r="N96" s="522"/>
      <c r="O96" s="518"/>
      <c r="P96" s="518"/>
      <c r="Q96" s="202"/>
      <c r="R96" s="522"/>
      <c r="S96" s="518"/>
      <c r="T96" s="518"/>
      <c r="U96" s="202"/>
      <c r="V96" s="247" t="s">
        <v>197</v>
      </c>
      <c r="W96" s="518">
        <f>VLOOKUP($V96,Players!$N$3:$O$1273,2,FALSE)</f>
        <v>0</v>
      </c>
      <c r="X96" s="518">
        <f t="shared" si="29"/>
        <v>0</v>
      </c>
      <c r="Y96" s="202"/>
      <c r="Z96" s="522"/>
      <c r="AA96" s="202"/>
      <c r="AB96" s="202"/>
      <c r="AC96" s="202"/>
      <c r="AD96" s="202"/>
      <c r="AE96" s="247" t="s">
        <v>1062</v>
      </c>
      <c r="AF96" s="518">
        <f>VLOOKUP($AE96,Players!$AV$3:$AW$1447,2,FALSE)</f>
        <v>0</v>
      </c>
      <c r="AG96" s="518"/>
      <c r="AH96" s="518">
        <f t="shared" si="30"/>
        <v>0</v>
      </c>
      <c r="AI96" s="202"/>
      <c r="AJ96" s="522"/>
      <c r="AN96" s="198" t="s">
        <v>118</v>
      </c>
      <c r="AO96" s="199" t="s">
        <v>3418</v>
      </c>
      <c r="AP96" s="72">
        <f>IF(ISERROR(VLOOKUP($AO96,Players!$N$3:$O$1456,2,FALSE)),(VLOOKUP($AO96,Players!$AV$3:$AW$1447,2,FALSE)),(VLOOKUP($AO96,Players!$N$3:$O$1456,2,FALSE)))</f>
        <v>0</v>
      </c>
      <c r="AQ96" s="72">
        <f t="shared" si="31"/>
        <v>0</v>
      </c>
      <c r="AZ96" s="72"/>
      <c r="BA96" s="72"/>
      <c r="BJ96" s="72"/>
      <c r="BK96" s="72"/>
    </row>
    <row r="97" spans="1:63" x14ac:dyDescent="0.2">
      <c r="A97" s="243">
        <v>96</v>
      </c>
      <c r="B97" s="522"/>
      <c r="C97" s="518"/>
      <c r="D97" s="518"/>
      <c r="E97" s="202"/>
      <c r="F97" s="522"/>
      <c r="G97" s="518"/>
      <c r="H97" s="518"/>
      <c r="I97" s="202"/>
      <c r="J97" s="522"/>
      <c r="K97" s="518"/>
      <c r="L97" s="518"/>
      <c r="M97" s="202"/>
      <c r="N97" s="522"/>
      <c r="O97" s="518"/>
      <c r="P97" s="518"/>
      <c r="Q97" s="202"/>
      <c r="R97" s="522"/>
      <c r="S97" s="518"/>
      <c r="T97" s="518"/>
      <c r="U97" s="202"/>
      <c r="V97" s="247" t="s">
        <v>499</v>
      </c>
      <c r="W97" s="518">
        <f>VLOOKUP($V97,Players!$N$3:$O$1273,2,FALSE)</f>
        <v>0</v>
      </c>
      <c r="X97" s="518">
        <f t="shared" si="29"/>
        <v>0</v>
      </c>
      <c r="Y97" s="202"/>
      <c r="Z97" s="522"/>
      <c r="AA97" s="202"/>
      <c r="AB97" s="202"/>
      <c r="AC97" s="202"/>
      <c r="AD97" s="202"/>
      <c r="AE97" s="247" t="s">
        <v>3440</v>
      </c>
      <c r="AF97" s="518">
        <f>VLOOKUP($AE97,Players!$AV$3:$AW$1447,2,FALSE)</f>
        <v>0</v>
      </c>
      <c r="AG97" s="518"/>
      <c r="AH97" s="518">
        <f t="shared" si="30"/>
        <v>0</v>
      </c>
      <c r="AI97" s="202"/>
      <c r="AJ97" s="522"/>
      <c r="AN97" s="198" t="s">
        <v>114</v>
      </c>
      <c r="AO97" s="199" t="s">
        <v>2228</v>
      </c>
      <c r="AP97" s="72">
        <f>IF(ISERROR(VLOOKUP($AO97,Players!$N$3:$O$1456,2,FALSE)),(VLOOKUP($AO97,Players!$AV$3:$AW$1447,2,FALSE)),(VLOOKUP($AO97,Players!$N$3:$O$1456,2,FALSE)))</f>
        <v>0</v>
      </c>
      <c r="AQ97" s="72">
        <f t="shared" si="31"/>
        <v>0</v>
      </c>
      <c r="AZ97" s="72"/>
      <c r="BA97" s="72"/>
      <c r="BJ97" s="72"/>
      <c r="BK97" s="72"/>
    </row>
    <row r="98" spans="1:63" x14ac:dyDescent="0.2">
      <c r="A98" s="243">
        <v>97</v>
      </c>
      <c r="B98" s="522"/>
      <c r="C98" s="518"/>
      <c r="D98" s="518"/>
      <c r="E98" s="202"/>
      <c r="F98" s="522"/>
      <c r="G98" s="518"/>
      <c r="H98" s="518"/>
      <c r="I98" s="202"/>
      <c r="J98" s="522"/>
      <c r="K98" s="518"/>
      <c r="L98" s="518"/>
      <c r="M98" s="202"/>
      <c r="N98" s="522"/>
      <c r="O98" s="518"/>
      <c r="P98" s="518"/>
      <c r="Q98" s="202"/>
      <c r="R98" s="522"/>
      <c r="S98" s="518"/>
      <c r="T98" s="518"/>
      <c r="U98" s="202"/>
      <c r="V98" s="247" t="s">
        <v>2572</v>
      </c>
      <c r="W98" s="518">
        <f>VLOOKUP($V98,Players!$N$3:$O$1273,2,FALSE)</f>
        <v>0</v>
      </c>
      <c r="X98" s="518">
        <f t="shared" si="29"/>
        <v>0</v>
      </c>
      <c r="Y98" s="202"/>
      <c r="Z98" s="522"/>
      <c r="AA98" s="202"/>
      <c r="AB98" s="202"/>
      <c r="AC98" s="202"/>
      <c r="AD98" s="202"/>
      <c r="AE98" s="247" t="s">
        <v>1443</v>
      </c>
      <c r="AF98" s="518" t="e">
        <f>VLOOKUP($AE98,Players!$AV$3:$AW$1447,2,FALSE)</f>
        <v>#N/A</v>
      </c>
      <c r="AG98" s="518"/>
      <c r="AH98" s="518" t="e">
        <f t="shared" si="30"/>
        <v>#N/A</v>
      </c>
      <c r="AI98" s="202"/>
      <c r="AJ98" s="522"/>
      <c r="AN98" s="198" t="s">
        <v>739</v>
      </c>
      <c r="AO98" s="199" t="s">
        <v>2193</v>
      </c>
      <c r="AP98" s="72">
        <f>IF(ISERROR(VLOOKUP($AO98,Players!$N$3:$O$1456,2,FALSE)),(VLOOKUP($AO98,Players!$AV$3:$AW$1447,2,FALSE)),(VLOOKUP($AO98,Players!$N$3:$O$1456,2,FALSE)))</f>
        <v>0</v>
      </c>
      <c r="AQ98" s="72">
        <f t="shared" si="31"/>
        <v>0</v>
      </c>
      <c r="AZ98" s="72"/>
      <c r="BA98" s="72"/>
      <c r="BJ98" s="72"/>
      <c r="BK98" s="72"/>
    </row>
    <row r="99" spans="1:63" x14ac:dyDescent="0.2">
      <c r="A99" s="243">
        <v>98</v>
      </c>
      <c r="B99" s="522"/>
      <c r="C99" s="518"/>
      <c r="D99" s="518"/>
      <c r="E99" s="202"/>
      <c r="F99" s="522"/>
      <c r="G99" s="518"/>
      <c r="H99" s="518"/>
      <c r="I99" s="202"/>
      <c r="J99" s="522"/>
      <c r="K99" s="518"/>
      <c r="L99" s="518"/>
      <c r="M99" s="202"/>
      <c r="N99" s="522"/>
      <c r="O99" s="518"/>
      <c r="P99" s="518"/>
      <c r="Q99" s="202"/>
      <c r="R99" s="522"/>
      <c r="S99" s="518"/>
      <c r="T99" s="518"/>
      <c r="U99" s="202"/>
      <c r="V99" s="247" t="s">
        <v>761</v>
      </c>
      <c r="W99" s="518">
        <f>VLOOKUP($V99,Players!$N$3:$O$1273,2,FALSE)</f>
        <v>0</v>
      </c>
      <c r="X99" s="518">
        <f t="shared" si="29"/>
        <v>0</v>
      </c>
      <c r="Y99" s="202"/>
      <c r="Z99" s="522"/>
      <c r="AA99" s="202"/>
      <c r="AB99" s="202"/>
      <c r="AC99" s="202"/>
      <c r="AD99" s="202"/>
      <c r="AE99" s="247" t="s">
        <v>222</v>
      </c>
      <c r="AF99" s="518">
        <f>VLOOKUP($AE99,Players!$AV$3:$AW$1447,2,FALSE)</f>
        <v>0</v>
      </c>
      <c r="AG99" s="518"/>
      <c r="AH99" s="518">
        <f t="shared" si="30"/>
        <v>0</v>
      </c>
      <c r="AI99" s="202"/>
      <c r="AJ99" s="522"/>
      <c r="AN99" s="198" t="s">
        <v>741</v>
      </c>
      <c r="AO99" s="199" t="s">
        <v>3419</v>
      </c>
      <c r="AP99" s="72">
        <f>IF(ISERROR(VLOOKUP($AO99,Players!$N$3:$O$1456,2,FALSE)),(VLOOKUP($AO99,Players!$AV$3:$AW$1447,2,FALSE)),(VLOOKUP($AO99,Players!$N$3:$O$1456,2,FALSE)))</f>
        <v>0</v>
      </c>
      <c r="AQ99" s="72">
        <f t="shared" si="31"/>
        <v>0</v>
      </c>
      <c r="AZ99" s="72"/>
      <c r="BA99" s="72"/>
      <c r="BJ99" s="72"/>
      <c r="BK99" s="72"/>
    </row>
    <row r="100" spans="1:63" x14ac:dyDescent="0.2">
      <c r="A100" s="243">
        <v>99</v>
      </c>
      <c r="B100" s="522"/>
      <c r="C100" s="518"/>
      <c r="D100" s="518"/>
      <c r="E100" s="202"/>
      <c r="F100" s="522"/>
      <c r="G100" s="518"/>
      <c r="H100" s="518"/>
      <c r="I100" s="202"/>
      <c r="J100" s="522"/>
      <c r="K100" s="518"/>
      <c r="L100" s="518"/>
      <c r="M100" s="202"/>
      <c r="N100" s="522"/>
      <c r="O100" s="518"/>
      <c r="P100" s="518"/>
      <c r="Q100" s="202"/>
      <c r="R100" s="522"/>
      <c r="S100" s="518"/>
      <c r="T100" s="518"/>
      <c r="U100" s="202"/>
      <c r="V100" s="247" t="s">
        <v>264</v>
      </c>
      <c r="W100" s="518">
        <f>VLOOKUP($V100,Players!$N$3:$O$1273,2,FALSE)</f>
        <v>0</v>
      </c>
      <c r="X100" s="518">
        <f t="shared" si="29"/>
        <v>0</v>
      </c>
      <c r="Y100" s="202"/>
      <c r="Z100" s="522"/>
      <c r="AA100" s="202"/>
      <c r="AB100" s="202"/>
      <c r="AC100" s="202"/>
      <c r="AD100" s="202"/>
      <c r="AE100" s="247" t="s">
        <v>1518</v>
      </c>
      <c r="AF100" s="518">
        <f>VLOOKUP($AE100,Players!$AV$3:$AW$1447,2,FALSE)</f>
        <v>0</v>
      </c>
      <c r="AG100" s="518"/>
      <c r="AH100" s="518">
        <f t="shared" si="30"/>
        <v>0</v>
      </c>
      <c r="AI100" s="202"/>
      <c r="AJ100" s="522"/>
      <c r="AN100" s="198" t="s">
        <v>739</v>
      </c>
      <c r="AO100" s="199" t="s">
        <v>3420</v>
      </c>
      <c r="AP100" s="72">
        <f>IF(ISERROR(VLOOKUP($AO100,Players!$N$3:$O$1456,2,FALSE)),(VLOOKUP($AO100,Players!$AV$3:$AW$1447,2,FALSE)),(VLOOKUP($AO100,Players!$N$3:$O$1456,2,FALSE)))</f>
        <v>0</v>
      </c>
      <c r="AQ100" s="72">
        <f t="shared" si="31"/>
        <v>0</v>
      </c>
      <c r="AZ100" s="72"/>
      <c r="BA100" s="72"/>
      <c r="BJ100" s="72"/>
      <c r="BK100" s="72"/>
    </row>
    <row r="101" spans="1:63" x14ac:dyDescent="0.2">
      <c r="A101" s="243">
        <v>100</v>
      </c>
      <c r="B101" s="522"/>
      <c r="C101" s="518"/>
      <c r="D101" s="518"/>
      <c r="E101" s="202"/>
      <c r="F101" s="522"/>
      <c r="G101" s="518"/>
      <c r="H101" s="518"/>
      <c r="I101" s="202"/>
      <c r="J101" s="522"/>
      <c r="K101" s="518"/>
      <c r="L101" s="518"/>
      <c r="M101" s="202"/>
      <c r="N101" s="522"/>
      <c r="O101" s="518"/>
      <c r="P101" s="518"/>
      <c r="Q101" s="202"/>
      <c r="R101" s="522"/>
      <c r="S101" s="518"/>
      <c r="T101" s="518"/>
      <c r="U101" s="202"/>
      <c r="V101" s="247" t="s">
        <v>1502</v>
      </c>
      <c r="W101" s="518">
        <f>VLOOKUP($V101,Players!$N$3:$O$1273,2,FALSE)</f>
        <v>0</v>
      </c>
      <c r="X101" s="518">
        <f t="shared" si="29"/>
        <v>0</v>
      </c>
      <c r="Y101" s="202"/>
      <c r="Z101" s="522"/>
      <c r="AA101" s="202"/>
      <c r="AB101" s="202"/>
      <c r="AC101" s="202"/>
      <c r="AD101" s="202"/>
      <c r="AE101" s="247" t="s">
        <v>190</v>
      </c>
      <c r="AF101" s="518">
        <f>VLOOKUP($AE101,Players!$AV$3:$AW$1447,2,FALSE)</f>
        <v>0</v>
      </c>
      <c r="AG101" s="518"/>
      <c r="AH101" s="518">
        <f t="shared" si="30"/>
        <v>0</v>
      </c>
      <c r="AI101" s="202"/>
      <c r="AJ101" s="522"/>
      <c r="AN101" s="308" t="s">
        <v>739</v>
      </c>
      <c r="AO101" s="309" t="s">
        <v>3421</v>
      </c>
      <c r="AP101" s="72" t="e">
        <f>IF(ISERROR(VLOOKUP($AO101,Players!$N$3:$O$1456,2,FALSE)),(VLOOKUP($AO101,Players!$AV$3:$AW$1447,2,FALSE)),(VLOOKUP($AO101,Players!$N$3:$O$1456,2,FALSE)))</f>
        <v>#N/A</v>
      </c>
      <c r="AQ101" s="72" t="e">
        <f t="shared" si="31"/>
        <v>#N/A</v>
      </c>
      <c r="AZ101" s="72"/>
      <c r="BA101" s="72"/>
      <c r="BJ101" s="72"/>
      <c r="BK101" s="72"/>
    </row>
    <row r="102" spans="1:63" x14ac:dyDescent="0.2">
      <c r="A102" s="243">
        <v>101</v>
      </c>
      <c r="B102" s="522"/>
      <c r="C102" s="518"/>
      <c r="D102" s="518"/>
      <c r="E102" s="202"/>
      <c r="F102" s="522"/>
      <c r="G102" s="518"/>
      <c r="H102" s="518"/>
      <c r="I102" s="202"/>
      <c r="J102" s="522"/>
      <c r="K102" s="518"/>
      <c r="L102" s="518"/>
      <c r="M102" s="202"/>
      <c r="N102" s="522"/>
      <c r="O102" s="518"/>
      <c r="P102" s="518"/>
      <c r="Q102" s="202"/>
      <c r="R102" s="522"/>
      <c r="S102" s="518"/>
      <c r="T102" s="518"/>
      <c r="U102" s="202"/>
      <c r="V102" s="247" t="s">
        <v>263</v>
      </c>
      <c r="W102" s="518">
        <f>VLOOKUP($V102,Players!$N$3:$O$1273,2,FALSE)</f>
        <v>0</v>
      </c>
      <c r="X102" s="518">
        <f t="shared" si="29"/>
        <v>0</v>
      </c>
      <c r="Y102" s="202"/>
      <c r="Z102" s="522"/>
      <c r="AA102" s="202"/>
      <c r="AB102" s="202"/>
      <c r="AC102" s="202"/>
      <c r="AD102" s="202"/>
      <c r="AE102" s="247" t="s">
        <v>315</v>
      </c>
      <c r="AF102" s="518">
        <f>VLOOKUP($AE102,Players!$AV$3:$AW$1447,2,FALSE)</f>
        <v>0</v>
      </c>
      <c r="AG102" s="518"/>
      <c r="AH102" s="518">
        <f t="shared" si="30"/>
        <v>0</v>
      </c>
      <c r="AI102" s="202"/>
      <c r="AJ102" s="522"/>
      <c r="AZ102" s="72"/>
      <c r="BA102" s="72"/>
      <c r="BJ102" s="72"/>
      <c r="BK102" s="72"/>
    </row>
    <row r="103" spans="1:63" x14ac:dyDescent="0.2">
      <c r="A103" s="243">
        <v>102</v>
      </c>
      <c r="B103" s="522"/>
      <c r="C103" s="518"/>
      <c r="D103" s="518"/>
      <c r="E103" s="202"/>
      <c r="F103" s="522"/>
      <c r="G103" s="518"/>
      <c r="H103" s="518"/>
      <c r="I103" s="202"/>
      <c r="J103" s="522"/>
      <c r="K103" s="518"/>
      <c r="L103" s="518"/>
      <c r="M103" s="202"/>
      <c r="N103" s="522"/>
      <c r="O103" s="518"/>
      <c r="P103" s="518"/>
      <c r="Q103" s="202"/>
      <c r="R103" s="522"/>
      <c r="S103" s="518"/>
      <c r="T103" s="518"/>
      <c r="U103" s="202"/>
      <c r="V103" s="247" t="s">
        <v>209</v>
      </c>
      <c r="W103" s="518">
        <f>VLOOKUP($V103,Players!$N$3:$O$1273,2,FALSE)</f>
        <v>0</v>
      </c>
      <c r="X103" s="518">
        <f t="shared" si="29"/>
        <v>0</v>
      </c>
      <c r="Y103" s="202"/>
      <c r="Z103" s="522"/>
      <c r="AA103" s="202"/>
      <c r="AB103" s="202"/>
      <c r="AC103" s="202"/>
      <c r="AD103" s="202"/>
      <c r="AE103" s="247" t="s">
        <v>1492</v>
      </c>
      <c r="AF103" s="518">
        <f>VLOOKUP($AE103,Players!$AV$3:$AW$1447,2,FALSE)</f>
        <v>0</v>
      </c>
      <c r="AG103" s="518"/>
      <c r="AH103" s="518">
        <f t="shared" si="30"/>
        <v>0</v>
      </c>
      <c r="AI103" s="202"/>
      <c r="AJ103" s="522"/>
      <c r="AZ103" s="72"/>
      <c r="BA103" s="72"/>
      <c r="BJ103" s="72"/>
      <c r="BK103" s="72"/>
    </row>
    <row r="104" spans="1:63" x14ac:dyDescent="0.2">
      <c r="A104" s="243">
        <v>103</v>
      </c>
      <c r="B104" s="522"/>
      <c r="C104" s="518"/>
      <c r="D104" s="518"/>
      <c r="E104" s="202"/>
      <c r="F104" s="522"/>
      <c r="G104" s="518"/>
      <c r="H104" s="518"/>
      <c r="I104" s="202"/>
      <c r="J104" s="522"/>
      <c r="K104" s="518"/>
      <c r="L104" s="518"/>
      <c r="M104" s="202"/>
      <c r="N104" s="522"/>
      <c r="O104" s="518"/>
      <c r="P104" s="518"/>
      <c r="Q104" s="202"/>
      <c r="R104" s="522"/>
      <c r="S104" s="518"/>
      <c r="T104" s="518"/>
      <c r="U104" s="202"/>
      <c r="V104" s="247" t="s">
        <v>2226</v>
      </c>
      <c r="W104" s="518">
        <f>VLOOKUP($V104,Players!$N$3:$O$1273,2,FALSE)</f>
        <v>0</v>
      </c>
      <c r="X104" s="518">
        <f t="shared" si="29"/>
        <v>0</v>
      </c>
      <c r="Y104" s="202"/>
      <c r="Z104" s="522"/>
      <c r="AA104" s="202"/>
      <c r="AB104" s="202"/>
      <c r="AC104" s="202"/>
      <c r="AD104" s="202"/>
      <c r="AE104" s="247" t="s">
        <v>535</v>
      </c>
      <c r="AF104" s="518">
        <f>VLOOKUP($AE104,Players!$AV$3:$AW$1447,2,FALSE)</f>
        <v>0</v>
      </c>
      <c r="AG104" s="518"/>
      <c r="AH104" s="518">
        <f t="shared" si="30"/>
        <v>0</v>
      </c>
      <c r="AI104" s="202"/>
      <c r="AJ104" s="522"/>
      <c r="AZ104" s="72"/>
      <c r="BA104" s="72"/>
      <c r="BJ104" s="72"/>
      <c r="BK104" s="72"/>
    </row>
    <row r="105" spans="1:63" x14ac:dyDescent="0.2">
      <c r="A105" s="243">
        <v>104</v>
      </c>
      <c r="B105" s="522"/>
      <c r="C105" s="518"/>
      <c r="D105" s="518"/>
      <c r="E105" s="202"/>
      <c r="F105" s="522"/>
      <c r="G105" s="518"/>
      <c r="H105" s="518"/>
      <c r="I105" s="202"/>
      <c r="J105" s="522"/>
      <c r="K105" s="518"/>
      <c r="L105" s="518"/>
      <c r="M105" s="202"/>
      <c r="N105" s="522"/>
      <c r="O105" s="518"/>
      <c r="P105" s="518"/>
      <c r="Q105" s="202"/>
      <c r="R105" s="522"/>
      <c r="S105" s="518"/>
      <c r="T105" s="518"/>
      <c r="U105" s="202"/>
      <c r="V105" s="248" t="s">
        <v>350</v>
      </c>
      <c r="W105" s="518">
        <f>VLOOKUP($V105,Players!$N$3:$O$1273,2,FALSE)</f>
        <v>0</v>
      </c>
      <c r="X105" s="518">
        <f t="shared" si="29"/>
        <v>0</v>
      </c>
      <c r="Y105" s="202"/>
      <c r="Z105" s="522"/>
      <c r="AA105" s="202"/>
      <c r="AB105" s="202"/>
      <c r="AC105" s="202"/>
      <c r="AD105" s="202"/>
      <c r="AE105" s="247" t="s">
        <v>458</v>
      </c>
      <c r="AF105" s="518">
        <f>VLOOKUP($AE105,Players!$AV$3:$AW$1447,2,FALSE)</f>
        <v>0</v>
      </c>
      <c r="AG105" s="518"/>
      <c r="AH105" s="518">
        <f t="shared" si="30"/>
        <v>0</v>
      </c>
      <c r="AI105" s="202"/>
      <c r="AJ105" s="522"/>
      <c r="AZ105" s="72"/>
      <c r="BA105" s="72"/>
      <c r="BJ105" s="72"/>
      <c r="BK105" s="72"/>
    </row>
    <row r="106" spans="1:63" x14ac:dyDescent="0.2">
      <c r="A106" s="243">
        <v>105</v>
      </c>
      <c r="B106" s="522"/>
      <c r="C106" s="518"/>
      <c r="D106" s="518"/>
      <c r="E106" s="202"/>
      <c r="F106" s="522"/>
      <c r="G106" s="518"/>
      <c r="H106" s="518"/>
      <c r="I106" s="202"/>
      <c r="J106" s="522"/>
      <c r="K106" s="518"/>
      <c r="L106" s="518"/>
      <c r="M106" s="202"/>
      <c r="N106" s="522"/>
      <c r="O106" s="518"/>
      <c r="P106" s="518"/>
      <c r="Q106" s="202"/>
      <c r="R106" s="522"/>
      <c r="S106" s="518"/>
      <c r="T106" s="518"/>
      <c r="U106" s="202"/>
      <c r="V106" s="244" t="s">
        <v>261</v>
      </c>
      <c r="W106" s="518">
        <f>VLOOKUP($V106,Players!$N$3:$O$1273,2,FALSE)</f>
        <v>0</v>
      </c>
      <c r="X106" s="518">
        <f t="shared" si="29"/>
        <v>0</v>
      </c>
      <c r="Y106" s="202"/>
      <c r="Z106" s="522"/>
      <c r="AA106" s="202"/>
      <c r="AB106" s="202"/>
      <c r="AC106" s="202"/>
      <c r="AD106" s="202"/>
      <c r="AE106" s="247" t="s">
        <v>267</v>
      </c>
      <c r="AF106" s="518">
        <f>VLOOKUP($AE106,Players!$AV$3:$AW$1447,2,FALSE)</f>
        <v>0</v>
      </c>
      <c r="AG106" s="518"/>
      <c r="AH106" s="518">
        <f t="shared" si="30"/>
        <v>0</v>
      </c>
      <c r="AI106" s="202"/>
      <c r="AJ106" s="522"/>
      <c r="AZ106" s="72"/>
      <c r="BA106" s="72"/>
      <c r="BJ106" s="72"/>
      <c r="BK106" s="72"/>
    </row>
    <row r="107" spans="1:63" x14ac:dyDescent="0.2">
      <c r="A107" s="243">
        <v>106</v>
      </c>
      <c r="B107" s="522"/>
      <c r="C107" s="518"/>
      <c r="D107" s="518"/>
      <c r="E107" s="202"/>
      <c r="F107" s="522"/>
      <c r="G107" s="518"/>
      <c r="H107" s="518"/>
      <c r="I107" s="202"/>
      <c r="J107" s="522"/>
      <c r="K107" s="518"/>
      <c r="L107" s="518"/>
      <c r="M107" s="202"/>
      <c r="N107" s="522"/>
      <c r="O107" s="518"/>
      <c r="P107" s="518"/>
      <c r="Q107" s="202"/>
      <c r="R107" s="522"/>
      <c r="S107" s="518"/>
      <c r="T107" s="518"/>
      <c r="U107" s="202"/>
      <c r="V107" s="245" t="s">
        <v>312</v>
      </c>
      <c r="W107" s="518">
        <f>VLOOKUP($V107,Players!$N$3:$O$1273,2,FALSE)</f>
        <v>0</v>
      </c>
      <c r="X107" s="518">
        <f t="shared" si="29"/>
        <v>0</v>
      </c>
      <c r="Y107" s="202"/>
      <c r="Z107" s="522"/>
      <c r="AA107" s="202"/>
      <c r="AB107" s="202"/>
      <c r="AC107" s="202"/>
      <c r="AD107" s="202"/>
      <c r="AE107" s="247" t="s">
        <v>313</v>
      </c>
      <c r="AF107" s="518">
        <f>VLOOKUP($AE107,Players!$AV$3:$AW$1447,2,FALSE)</f>
        <v>0</v>
      </c>
      <c r="AG107" s="518"/>
      <c r="AH107" s="518">
        <f t="shared" si="30"/>
        <v>0</v>
      </c>
      <c r="AI107" s="202"/>
      <c r="AJ107" s="522"/>
      <c r="AZ107" s="72"/>
      <c r="BA107" s="72"/>
      <c r="BJ107" s="72"/>
      <c r="BK107" s="72"/>
    </row>
    <row r="108" spans="1:63" x14ac:dyDescent="0.2">
      <c r="A108" s="243">
        <v>107</v>
      </c>
      <c r="B108" s="522"/>
      <c r="C108" s="518"/>
      <c r="D108" s="518"/>
      <c r="E108" s="202"/>
      <c r="F108" s="522"/>
      <c r="G108" s="518"/>
      <c r="H108" s="518"/>
      <c r="I108" s="202"/>
      <c r="J108" s="522"/>
      <c r="K108" s="518"/>
      <c r="L108" s="518"/>
      <c r="M108" s="202"/>
      <c r="N108" s="522"/>
      <c r="O108" s="518"/>
      <c r="P108" s="518"/>
      <c r="Q108" s="202"/>
      <c r="R108" s="522"/>
      <c r="S108" s="518"/>
      <c r="T108" s="518"/>
      <c r="U108" s="202"/>
      <c r="V108" s="245" t="s">
        <v>922</v>
      </c>
      <c r="W108" s="518">
        <f>VLOOKUP($V108,Players!$N$3:$O$1273,2,FALSE)</f>
        <v>0</v>
      </c>
      <c r="X108" s="518">
        <f t="shared" si="29"/>
        <v>0</v>
      </c>
      <c r="Y108" s="202"/>
      <c r="Z108" s="522"/>
      <c r="AA108" s="202"/>
      <c r="AB108" s="202"/>
      <c r="AC108" s="202"/>
      <c r="AD108" s="202"/>
      <c r="AE108" s="247" t="s">
        <v>1056</v>
      </c>
      <c r="AF108" s="518">
        <f>VLOOKUP($AE108,Players!$AV$3:$AW$1447,2,FALSE)</f>
        <v>0</v>
      </c>
      <c r="AG108" s="518"/>
      <c r="AH108" s="518">
        <f t="shared" si="30"/>
        <v>0</v>
      </c>
      <c r="AI108" s="202"/>
      <c r="AJ108" s="522"/>
      <c r="AZ108" s="72"/>
      <c r="BA108" s="72"/>
      <c r="BJ108" s="72"/>
      <c r="BK108" s="72"/>
    </row>
    <row r="109" spans="1:63" x14ac:dyDescent="0.2">
      <c r="A109" s="243">
        <v>108</v>
      </c>
      <c r="B109" s="522"/>
      <c r="C109" s="518"/>
      <c r="D109" s="518"/>
      <c r="E109" s="202"/>
      <c r="F109" s="522"/>
      <c r="G109" s="518"/>
      <c r="H109" s="518"/>
      <c r="I109" s="202"/>
      <c r="J109" s="522"/>
      <c r="K109" s="518"/>
      <c r="L109" s="518"/>
      <c r="M109" s="202"/>
      <c r="N109" s="522"/>
      <c r="O109" s="518"/>
      <c r="P109" s="518"/>
      <c r="Q109" s="202"/>
      <c r="R109" s="522"/>
      <c r="S109" s="518"/>
      <c r="T109" s="518"/>
      <c r="U109" s="202"/>
      <c r="V109" s="245" t="s">
        <v>806</v>
      </c>
      <c r="W109" s="518">
        <f>VLOOKUP($V109,Players!$N$3:$O$1273,2,FALSE)</f>
        <v>0</v>
      </c>
      <c r="X109" s="518">
        <f t="shared" si="29"/>
        <v>0</v>
      </c>
      <c r="Y109" s="202"/>
      <c r="Z109" s="522"/>
      <c r="AA109" s="202"/>
      <c r="AB109" s="202"/>
      <c r="AC109" s="202"/>
      <c r="AD109" s="202"/>
      <c r="AE109" s="247" t="s">
        <v>407</v>
      </c>
      <c r="AF109" s="518">
        <f>VLOOKUP($AE109,Players!$AV$3:$AW$1447,2,FALSE)</f>
        <v>0</v>
      </c>
      <c r="AG109" s="518"/>
      <c r="AH109" s="518">
        <f t="shared" si="30"/>
        <v>0</v>
      </c>
      <c r="AI109" s="202"/>
      <c r="AJ109" s="522"/>
      <c r="AZ109" s="72"/>
      <c r="BA109" s="72"/>
      <c r="BJ109" s="72"/>
      <c r="BK109" s="72"/>
    </row>
    <row r="110" spans="1:63" x14ac:dyDescent="0.2">
      <c r="A110" s="243">
        <v>109</v>
      </c>
      <c r="B110" s="522"/>
      <c r="C110" s="518"/>
      <c r="D110" s="518"/>
      <c r="E110" s="202"/>
      <c r="F110" s="522"/>
      <c r="G110" s="518"/>
      <c r="H110" s="518"/>
      <c r="I110" s="202"/>
      <c r="J110" s="522"/>
      <c r="K110" s="518"/>
      <c r="L110" s="518"/>
      <c r="M110" s="202"/>
      <c r="N110" s="522"/>
      <c r="O110" s="518"/>
      <c r="P110" s="518"/>
      <c r="Q110" s="202"/>
      <c r="R110" s="522"/>
      <c r="S110" s="518"/>
      <c r="T110" s="518"/>
      <c r="U110" s="202"/>
      <c r="V110" s="245" t="s">
        <v>207</v>
      </c>
      <c r="W110" s="518">
        <f>VLOOKUP($V110,Players!$N$3:$O$1273,2,FALSE)</f>
        <v>0</v>
      </c>
      <c r="X110" s="518">
        <f t="shared" si="29"/>
        <v>0</v>
      </c>
      <c r="Y110" s="202"/>
      <c r="Z110" s="522"/>
      <c r="AA110" s="202"/>
      <c r="AB110" s="202"/>
      <c r="AC110" s="202"/>
      <c r="AD110" s="202"/>
      <c r="AE110" s="247" t="s">
        <v>202</v>
      </c>
      <c r="AF110" s="518">
        <f>VLOOKUP($AE110,Players!$AV$3:$AW$1447,2,FALSE)</f>
        <v>0</v>
      </c>
      <c r="AG110" s="518"/>
      <c r="AH110" s="518">
        <f t="shared" si="30"/>
        <v>0</v>
      </c>
      <c r="AI110" s="202"/>
      <c r="AJ110" s="522"/>
      <c r="AZ110" s="72"/>
      <c r="BA110" s="72"/>
      <c r="BJ110" s="72"/>
      <c r="BK110" s="72"/>
    </row>
    <row r="111" spans="1:63" x14ac:dyDescent="0.2">
      <c r="A111" s="243">
        <v>110</v>
      </c>
      <c r="B111" s="522"/>
      <c r="C111" s="518"/>
      <c r="D111" s="518"/>
      <c r="E111" s="202"/>
      <c r="F111" s="522"/>
      <c r="G111" s="518"/>
      <c r="H111" s="518"/>
      <c r="I111" s="202"/>
      <c r="J111" s="522"/>
      <c r="K111" s="518"/>
      <c r="L111" s="518"/>
      <c r="M111" s="202"/>
      <c r="N111" s="522"/>
      <c r="O111" s="518"/>
      <c r="P111" s="518"/>
      <c r="Q111" s="202"/>
      <c r="R111" s="522"/>
      <c r="S111" s="518"/>
      <c r="T111" s="518"/>
      <c r="U111" s="202"/>
      <c r="V111" s="245" t="s">
        <v>497</v>
      </c>
      <c r="W111" s="518">
        <f>VLOOKUP($V111,Players!$N$3:$O$1273,2,FALSE)</f>
        <v>0</v>
      </c>
      <c r="X111" s="518">
        <f t="shared" si="29"/>
        <v>0</v>
      </c>
      <c r="Y111" s="202"/>
      <c r="Z111" s="522"/>
      <c r="AA111" s="202"/>
      <c r="AB111" s="202"/>
      <c r="AC111" s="202"/>
      <c r="AD111" s="202"/>
      <c r="AE111" s="248" t="s">
        <v>657</v>
      </c>
      <c r="AF111" s="518">
        <f>VLOOKUP($AE111,Players!$AV$3:$AW$1447,2,FALSE)</f>
        <v>0</v>
      </c>
      <c r="AG111" s="518"/>
      <c r="AH111" s="518">
        <f t="shared" si="30"/>
        <v>0</v>
      </c>
      <c r="AI111" s="202"/>
      <c r="AJ111" s="522"/>
      <c r="AZ111" s="72"/>
      <c r="BA111" s="72"/>
      <c r="BJ111" s="72"/>
      <c r="BK111" s="72"/>
    </row>
    <row r="112" spans="1:63" x14ac:dyDescent="0.2">
      <c r="A112" s="243">
        <v>111</v>
      </c>
      <c r="B112" s="522"/>
      <c r="C112" s="518"/>
      <c r="D112" s="518"/>
      <c r="E112" s="202"/>
      <c r="F112" s="522"/>
      <c r="G112" s="518"/>
      <c r="H112" s="518"/>
      <c r="I112" s="202"/>
      <c r="J112" s="522"/>
      <c r="K112" s="518"/>
      <c r="L112" s="518"/>
      <c r="M112" s="202"/>
      <c r="N112" s="522"/>
      <c r="O112" s="518"/>
      <c r="P112" s="518"/>
      <c r="Q112" s="202"/>
      <c r="R112" s="522"/>
      <c r="S112" s="518"/>
      <c r="T112" s="518"/>
      <c r="U112" s="202"/>
      <c r="V112" s="245" t="s">
        <v>475</v>
      </c>
      <c r="W112" s="518">
        <f>VLOOKUP($V112,Players!$N$3:$O$1273,2,FALSE)</f>
        <v>0</v>
      </c>
      <c r="X112" s="518">
        <f t="shared" si="29"/>
        <v>0</v>
      </c>
      <c r="Y112" s="202"/>
      <c r="Z112" s="522"/>
      <c r="AA112" s="202"/>
      <c r="AB112" s="202"/>
      <c r="AC112" s="202"/>
      <c r="AD112" s="202"/>
      <c r="AE112" s="244" t="s">
        <v>3442</v>
      </c>
      <c r="AF112" s="518">
        <f>VLOOKUP($AE112,Players!$AV$3:$AW$1447,2,FALSE)</f>
        <v>0</v>
      </c>
      <c r="AG112" s="518"/>
      <c r="AH112" s="518">
        <f t="shared" si="30"/>
        <v>0</v>
      </c>
      <c r="AI112" s="202"/>
      <c r="AJ112" s="522"/>
      <c r="AZ112" s="72"/>
      <c r="BA112" s="72"/>
      <c r="BJ112" s="72"/>
      <c r="BK112" s="72"/>
    </row>
    <row r="113" spans="1:63" x14ac:dyDescent="0.2">
      <c r="A113" s="243">
        <v>112</v>
      </c>
      <c r="B113" s="522"/>
      <c r="C113" s="518"/>
      <c r="D113" s="518"/>
      <c r="E113" s="202"/>
      <c r="F113" s="522"/>
      <c r="G113" s="518"/>
      <c r="H113" s="518"/>
      <c r="I113" s="202"/>
      <c r="J113" s="522"/>
      <c r="K113" s="518"/>
      <c r="L113" s="518"/>
      <c r="M113" s="202"/>
      <c r="N113" s="522"/>
      <c r="O113" s="518"/>
      <c r="P113" s="518"/>
      <c r="Q113" s="202"/>
      <c r="R113" s="522"/>
      <c r="S113" s="518"/>
      <c r="T113" s="518"/>
      <c r="U113" s="202"/>
      <c r="V113" s="245" t="s">
        <v>491</v>
      </c>
      <c r="W113" s="518">
        <f>VLOOKUP($V113,Players!$N$3:$O$1273,2,FALSE)</f>
        <v>0</v>
      </c>
      <c r="X113" s="518">
        <f t="shared" si="29"/>
        <v>0</v>
      </c>
      <c r="Y113" s="202"/>
      <c r="Z113" s="522"/>
      <c r="AA113" s="202"/>
      <c r="AB113" s="202"/>
      <c r="AC113" s="202"/>
      <c r="AD113" s="202"/>
      <c r="AE113" s="245" t="s">
        <v>3407</v>
      </c>
      <c r="AF113" s="518">
        <f>VLOOKUP($AE113,Players!$AV$3:$AW$1447,2,FALSE)</f>
        <v>0</v>
      </c>
      <c r="AG113" s="518"/>
      <c r="AH113" s="518">
        <f t="shared" si="30"/>
        <v>0</v>
      </c>
      <c r="AI113" s="202"/>
      <c r="AJ113" s="522"/>
      <c r="AZ113" s="72"/>
      <c r="BA113" s="72"/>
      <c r="BJ113" s="72"/>
      <c r="BK113" s="72"/>
    </row>
    <row r="114" spans="1:63" x14ac:dyDescent="0.2">
      <c r="A114" s="243">
        <v>113</v>
      </c>
      <c r="B114" s="522"/>
      <c r="C114" s="518"/>
      <c r="D114" s="518"/>
      <c r="E114" s="202"/>
      <c r="F114" s="522"/>
      <c r="G114" s="518"/>
      <c r="H114" s="518"/>
      <c r="I114" s="202"/>
      <c r="J114" s="522"/>
      <c r="K114" s="518"/>
      <c r="L114" s="518"/>
      <c r="M114" s="202"/>
      <c r="N114" s="522"/>
      <c r="O114" s="518"/>
      <c r="P114" s="518"/>
      <c r="Q114" s="202"/>
      <c r="R114" s="522"/>
      <c r="S114" s="518"/>
      <c r="T114" s="518"/>
      <c r="U114" s="202"/>
      <c r="V114" s="245" t="s">
        <v>229</v>
      </c>
      <c r="W114" s="518">
        <f>VLOOKUP($V114,Players!$N$3:$O$1273,2,FALSE)</f>
        <v>0</v>
      </c>
      <c r="X114" s="518">
        <f t="shared" si="29"/>
        <v>0</v>
      </c>
      <c r="Y114" s="202"/>
      <c r="Z114" s="522"/>
      <c r="AA114" s="202"/>
      <c r="AB114" s="202"/>
      <c r="AC114" s="202"/>
      <c r="AD114" s="202"/>
      <c r="AE114" s="245" t="s">
        <v>1053</v>
      </c>
      <c r="AF114" s="518">
        <f>VLOOKUP($AE114,Players!$AV$3:$AW$1447,2,FALSE)</f>
        <v>0</v>
      </c>
      <c r="AG114" s="518"/>
      <c r="AH114" s="518">
        <f t="shared" si="30"/>
        <v>0</v>
      </c>
      <c r="AI114" s="202"/>
      <c r="AJ114" s="522"/>
      <c r="AZ114" s="72"/>
      <c r="BA114" s="72"/>
      <c r="BJ114" s="72"/>
      <c r="BK114" s="72"/>
    </row>
    <row r="115" spans="1:63" x14ac:dyDescent="0.2">
      <c r="A115" s="243">
        <v>114</v>
      </c>
      <c r="B115" s="522"/>
      <c r="C115" s="518"/>
      <c r="D115" s="518"/>
      <c r="E115" s="202"/>
      <c r="F115" s="522"/>
      <c r="G115" s="518"/>
      <c r="H115" s="518"/>
      <c r="I115" s="202"/>
      <c r="J115" s="522"/>
      <c r="K115" s="518"/>
      <c r="L115" s="518"/>
      <c r="M115" s="202"/>
      <c r="N115" s="522"/>
      <c r="O115" s="518"/>
      <c r="P115" s="518"/>
      <c r="Q115" s="202"/>
      <c r="R115" s="522"/>
      <c r="S115" s="518"/>
      <c r="T115" s="518"/>
      <c r="U115" s="202"/>
      <c r="V115" s="245" t="s">
        <v>3454</v>
      </c>
      <c r="W115" s="518">
        <f>VLOOKUP($V115,Players!$N$3:$O$1273,2,FALSE)</f>
        <v>0</v>
      </c>
      <c r="X115" s="518">
        <f t="shared" si="29"/>
        <v>0</v>
      </c>
      <c r="Y115" s="202"/>
      <c r="Z115" s="522"/>
      <c r="AA115" s="202"/>
      <c r="AB115" s="202"/>
      <c r="AC115" s="202"/>
      <c r="AD115" s="202"/>
      <c r="AE115" s="245" t="s">
        <v>468</v>
      </c>
      <c r="AF115" s="518">
        <f>VLOOKUP($AE115,Players!$AV$3:$AW$1447,2,FALSE)</f>
        <v>0</v>
      </c>
      <c r="AG115" s="518"/>
      <c r="AH115" s="518">
        <f t="shared" si="30"/>
        <v>0</v>
      </c>
      <c r="AI115" s="202"/>
      <c r="AJ115" s="522"/>
      <c r="AZ115" s="72"/>
      <c r="BA115" s="72"/>
      <c r="BJ115" s="72"/>
      <c r="BK115" s="72"/>
    </row>
    <row r="116" spans="1:63" x14ac:dyDescent="0.2">
      <c r="A116" s="243">
        <v>115</v>
      </c>
      <c r="B116" s="522"/>
      <c r="C116" s="518"/>
      <c r="D116" s="518"/>
      <c r="E116" s="202"/>
      <c r="F116" s="522"/>
      <c r="G116" s="518"/>
      <c r="H116" s="518"/>
      <c r="I116" s="202"/>
      <c r="J116" s="522"/>
      <c r="K116" s="518"/>
      <c r="L116" s="518"/>
      <c r="M116" s="202"/>
      <c r="N116" s="522"/>
      <c r="O116" s="518"/>
      <c r="P116" s="518"/>
      <c r="Q116" s="202"/>
      <c r="R116" s="522"/>
      <c r="S116" s="518"/>
      <c r="T116" s="518"/>
      <c r="U116" s="202"/>
      <c r="V116" s="245" t="s">
        <v>2579</v>
      </c>
      <c r="W116" s="518">
        <f>VLOOKUP($V116,Players!$N$3:$O$1273,2,FALSE)</f>
        <v>0</v>
      </c>
      <c r="X116" s="518">
        <f t="shared" si="29"/>
        <v>0</v>
      </c>
      <c r="Y116" s="202"/>
      <c r="Z116" s="522"/>
      <c r="AA116" s="202"/>
      <c r="AB116" s="202"/>
      <c r="AC116" s="202"/>
      <c r="AD116" s="202"/>
      <c r="AE116" s="245" t="s">
        <v>270</v>
      </c>
      <c r="AF116" s="518">
        <f>VLOOKUP($AE116,Players!$AV$3:$AW$1447,2,FALSE)</f>
        <v>0</v>
      </c>
      <c r="AG116" s="518"/>
      <c r="AH116" s="518">
        <f t="shared" si="30"/>
        <v>0</v>
      </c>
      <c r="AI116" s="202"/>
      <c r="AJ116" s="522"/>
      <c r="AZ116" s="72"/>
      <c r="BA116" s="72"/>
      <c r="BJ116" s="72"/>
      <c r="BK116" s="72"/>
    </row>
    <row r="117" spans="1:63" x14ac:dyDescent="0.2">
      <c r="A117" s="243">
        <v>116</v>
      </c>
      <c r="B117" s="522"/>
      <c r="C117" s="518"/>
      <c r="D117" s="518"/>
      <c r="E117" s="202"/>
      <c r="F117" s="522"/>
      <c r="G117" s="518"/>
      <c r="H117" s="518"/>
      <c r="I117" s="202"/>
      <c r="J117" s="522"/>
      <c r="K117" s="518"/>
      <c r="L117" s="518"/>
      <c r="M117" s="202"/>
      <c r="N117" s="522"/>
      <c r="O117" s="518"/>
      <c r="P117" s="518"/>
      <c r="Q117" s="202"/>
      <c r="R117" s="522"/>
      <c r="S117" s="518"/>
      <c r="T117" s="518"/>
      <c r="U117" s="202"/>
      <c r="V117" s="246" t="s">
        <v>1415</v>
      </c>
      <c r="W117" s="518">
        <f>VLOOKUP($V117,Players!$N$3:$O$1273,2,FALSE)</f>
        <v>0</v>
      </c>
      <c r="X117" s="518">
        <f t="shared" si="29"/>
        <v>0</v>
      </c>
      <c r="Y117" s="202"/>
      <c r="Z117" s="522"/>
      <c r="AA117" s="202"/>
      <c r="AB117" s="202"/>
      <c r="AC117" s="202"/>
      <c r="AD117" s="202"/>
      <c r="AE117" s="245" t="s">
        <v>1470</v>
      </c>
      <c r="AF117" s="518">
        <f>VLOOKUP($AE117,Players!$AV$3:$AW$1447,2,FALSE)</f>
        <v>0</v>
      </c>
      <c r="AG117" s="518"/>
      <c r="AH117" s="518">
        <f t="shared" si="30"/>
        <v>0</v>
      </c>
      <c r="AI117" s="202"/>
      <c r="AJ117" s="522"/>
      <c r="AZ117" s="72"/>
      <c r="BA117" s="72"/>
      <c r="BJ117" s="72"/>
      <c r="BK117" s="72"/>
    </row>
    <row r="118" spans="1:63" x14ac:dyDescent="0.2">
      <c r="A118" s="243">
        <v>117</v>
      </c>
      <c r="B118" s="522"/>
      <c r="C118" s="518"/>
      <c r="D118" s="518"/>
      <c r="E118" s="202"/>
      <c r="F118" s="522"/>
      <c r="G118" s="518"/>
      <c r="H118" s="518"/>
      <c r="I118" s="202"/>
      <c r="J118" s="522"/>
      <c r="K118" s="518"/>
      <c r="L118" s="518"/>
      <c r="M118" s="202"/>
      <c r="N118" s="522"/>
      <c r="O118" s="518"/>
      <c r="P118" s="518"/>
      <c r="Q118" s="202"/>
      <c r="R118" s="522"/>
      <c r="S118" s="518"/>
      <c r="T118" s="518"/>
      <c r="U118" s="202"/>
      <c r="V118" s="556" t="s">
        <v>720</v>
      </c>
      <c r="W118" s="518">
        <f>VLOOKUP($V118,Players!$N$3:$O$1273,2,FALSE)</f>
        <v>0</v>
      </c>
      <c r="X118" s="518">
        <f t="shared" si="29"/>
        <v>0</v>
      </c>
      <c r="Y118" s="202"/>
      <c r="Z118" s="522"/>
      <c r="AA118" s="202"/>
      <c r="AB118" s="202"/>
      <c r="AC118" s="202"/>
      <c r="AD118" s="202"/>
      <c r="AE118" s="245" t="s">
        <v>2363</v>
      </c>
      <c r="AF118" s="518">
        <f>VLOOKUP($AE118,Players!$AV$3:$AW$1447,2,FALSE)</f>
        <v>0</v>
      </c>
      <c r="AG118" s="518"/>
      <c r="AH118" s="518">
        <f t="shared" si="30"/>
        <v>0</v>
      </c>
      <c r="AI118" s="202"/>
      <c r="AJ118" s="522"/>
      <c r="AZ118" s="72"/>
      <c r="BA118" s="72"/>
      <c r="BJ118" s="72"/>
      <c r="BK118" s="72"/>
    </row>
    <row r="119" spans="1:63" x14ac:dyDescent="0.2">
      <c r="A119" s="243">
        <v>118</v>
      </c>
      <c r="B119" s="522"/>
      <c r="C119" s="518"/>
      <c r="D119" s="518"/>
      <c r="E119" s="202"/>
      <c r="F119" s="522"/>
      <c r="G119" s="518"/>
      <c r="H119" s="518"/>
      <c r="I119" s="202"/>
      <c r="J119" s="522"/>
      <c r="K119" s="518"/>
      <c r="L119" s="518"/>
      <c r="M119" s="202"/>
      <c r="N119" s="522"/>
      <c r="O119" s="518"/>
      <c r="P119" s="518"/>
      <c r="Q119" s="202"/>
      <c r="R119" s="522"/>
      <c r="S119" s="518"/>
      <c r="T119" s="518"/>
      <c r="U119" s="202"/>
      <c r="V119" s="247" t="s">
        <v>3455</v>
      </c>
      <c r="W119" s="518">
        <f>VLOOKUP($V119,Players!$N$3:$O$1273,2,FALSE)</f>
        <v>0</v>
      </c>
      <c r="X119" s="518">
        <f t="shared" si="29"/>
        <v>0</v>
      </c>
      <c r="Y119" s="202"/>
      <c r="Z119" s="522"/>
      <c r="AA119" s="202"/>
      <c r="AB119" s="202"/>
      <c r="AC119" s="202"/>
      <c r="AD119" s="202"/>
      <c r="AE119" s="245" t="s">
        <v>1406</v>
      </c>
      <c r="AF119" s="518">
        <f>VLOOKUP($AE119,Players!$AV$3:$AW$1447,2,FALSE)</f>
        <v>0</v>
      </c>
      <c r="AG119" s="518"/>
      <c r="AH119" s="518">
        <f t="shared" si="30"/>
        <v>0</v>
      </c>
      <c r="AI119" s="202"/>
      <c r="AJ119" s="522"/>
      <c r="AZ119" s="72"/>
      <c r="BA119" s="72"/>
      <c r="BJ119" s="72"/>
      <c r="BK119" s="72"/>
    </row>
    <row r="120" spans="1:63" x14ac:dyDescent="0.2">
      <c r="A120" s="243">
        <v>119</v>
      </c>
      <c r="B120" s="522"/>
      <c r="C120" s="518"/>
      <c r="D120" s="518"/>
      <c r="E120" s="202"/>
      <c r="F120" s="522"/>
      <c r="G120" s="518"/>
      <c r="H120" s="518"/>
      <c r="I120" s="202"/>
      <c r="J120" s="522"/>
      <c r="K120" s="518"/>
      <c r="L120" s="518"/>
      <c r="M120" s="202"/>
      <c r="N120" s="522"/>
      <c r="O120" s="518"/>
      <c r="P120" s="518"/>
      <c r="Q120" s="202"/>
      <c r="R120" s="522"/>
      <c r="S120" s="518"/>
      <c r="T120" s="518"/>
      <c r="U120" s="202"/>
      <c r="V120" s="247" t="s">
        <v>480</v>
      </c>
      <c r="W120" s="518">
        <f>VLOOKUP($V120,Players!$N$3:$O$1273,2,FALSE)</f>
        <v>0</v>
      </c>
      <c r="X120" s="518">
        <f t="shared" si="29"/>
        <v>0</v>
      </c>
      <c r="Y120" s="202"/>
      <c r="Z120" s="522"/>
      <c r="AA120" s="202"/>
      <c r="AB120" s="202"/>
      <c r="AC120" s="202"/>
      <c r="AD120" s="202"/>
      <c r="AE120" s="245" t="s">
        <v>3384</v>
      </c>
      <c r="AF120" s="518">
        <f>VLOOKUP($AE120,Players!$AV$3:$AW$1447,2,FALSE)</f>
        <v>0</v>
      </c>
      <c r="AG120" s="518"/>
      <c r="AH120" s="518">
        <f t="shared" si="30"/>
        <v>0</v>
      </c>
      <c r="AI120" s="202"/>
      <c r="AJ120" s="522"/>
      <c r="AZ120" s="72"/>
      <c r="BA120" s="72"/>
      <c r="BJ120" s="72"/>
      <c r="BK120" s="72"/>
    </row>
    <row r="121" spans="1:63" x14ac:dyDescent="0.2">
      <c r="A121" s="243">
        <v>120</v>
      </c>
      <c r="B121" s="522"/>
      <c r="C121" s="518"/>
      <c r="D121" s="518"/>
      <c r="E121" s="202"/>
      <c r="F121" s="522"/>
      <c r="G121" s="518"/>
      <c r="H121" s="518"/>
      <c r="I121" s="202"/>
      <c r="J121" s="522"/>
      <c r="K121" s="518"/>
      <c r="L121" s="518"/>
      <c r="M121" s="202"/>
      <c r="N121" s="522"/>
      <c r="O121" s="518"/>
      <c r="P121" s="518"/>
      <c r="Q121" s="202"/>
      <c r="R121" s="522"/>
      <c r="S121" s="518"/>
      <c r="T121" s="518"/>
      <c r="U121" s="202"/>
      <c r="V121" s="247" t="s">
        <v>248</v>
      </c>
      <c r="W121" s="518">
        <f>VLOOKUP($V121,Players!$N$3:$O$1273,2,FALSE)</f>
        <v>0</v>
      </c>
      <c r="X121" s="518">
        <f t="shared" si="29"/>
        <v>0</v>
      </c>
      <c r="Y121" s="202"/>
      <c r="Z121" s="522"/>
      <c r="AA121" s="202"/>
      <c r="AB121" s="202"/>
      <c r="AC121" s="202"/>
      <c r="AD121" s="202"/>
      <c r="AE121" s="245" t="s">
        <v>2269</v>
      </c>
      <c r="AF121" s="518">
        <f>VLOOKUP($AE121,Players!$AV$3:$AW$1447,2,FALSE)</f>
        <v>0</v>
      </c>
      <c r="AG121" s="518"/>
      <c r="AH121" s="518">
        <f t="shared" si="30"/>
        <v>0</v>
      </c>
      <c r="AI121" s="202"/>
      <c r="AJ121" s="522"/>
      <c r="AZ121" s="72"/>
      <c r="BA121" s="72"/>
      <c r="BJ121" s="72"/>
      <c r="BK121" s="72"/>
    </row>
    <row r="122" spans="1:63" x14ac:dyDescent="0.2">
      <c r="A122" s="243">
        <v>121</v>
      </c>
      <c r="B122" s="522"/>
      <c r="C122" s="518"/>
      <c r="D122" s="518"/>
      <c r="E122" s="202"/>
      <c r="F122" s="522"/>
      <c r="G122" s="518"/>
      <c r="H122" s="518"/>
      <c r="I122" s="202"/>
      <c r="J122" s="522"/>
      <c r="K122" s="518"/>
      <c r="L122" s="518"/>
      <c r="M122" s="202"/>
      <c r="N122" s="522"/>
      <c r="O122" s="518"/>
      <c r="P122" s="518"/>
      <c r="Q122" s="202"/>
      <c r="R122" s="522"/>
      <c r="S122" s="518"/>
      <c r="T122" s="518"/>
      <c r="U122" s="202"/>
      <c r="V122" s="247" t="s">
        <v>391</v>
      </c>
      <c r="W122" s="518">
        <f>VLOOKUP($V122,Players!$N$3:$O$1273,2,FALSE)</f>
        <v>0</v>
      </c>
      <c r="X122" s="518">
        <f t="shared" si="29"/>
        <v>0</v>
      </c>
      <c r="Y122" s="202"/>
      <c r="Z122" s="522"/>
      <c r="AA122" s="202"/>
      <c r="AB122" s="202"/>
      <c r="AC122" s="202"/>
      <c r="AD122" s="202"/>
      <c r="AE122" s="245" t="s">
        <v>675</v>
      </c>
      <c r="AF122" s="518">
        <f>VLOOKUP($AE122,Players!$AV$3:$AW$1447,2,FALSE)</f>
        <v>0</v>
      </c>
      <c r="AG122" s="518"/>
      <c r="AH122" s="518">
        <f t="shared" si="30"/>
        <v>0</v>
      </c>
      <c r="AI122" s="202"/>
      <c r="AJ122" s="522"/>
      <c r="AZ122" s="72"/>
      <c r="BA122" s="72"/>
      <c r="BJ122" s="72"/>
      <c r="BK122" s="72"/>
    </row>
    <row r="123" spans="1:63" x14ac:dyDescent="0.2">
      <c r="A123" s="243">
        <v>122</v>
      </c>
      <c r="B123" s="522"/>
      <c r="C123" s="518"/>
      <c r="D123" s="518"/>
      <c r="E123" s="202"/>
      <c r="F123" s="522"/>
      <c r="G123" s="518"/>
      <c r="H123" s="518"/>
      <c r="I123" s="202"/>
      <c r="J123" s="522"/>
      <c r="K123" s="518"/>
      <c r="L123" s="518"/>
      <c r="M123" s="202"/>
      <c r="N123" s="522"/>
      <c r="O123" s="518"/>
      <c r="P123" s="518"/>
      <c r="Q123" s="202"/>
      <c r="R123" s="522"/>
      <c r="S123" s="518"/>
      <c r="T123" s="518"/>
      <c r="U123" s="202"/>
      <c r="V123" s="247" t="s">
        <v>909</v>
      </c>
      <c r="W123" s="518">
        <f>VLOOKUP($V123,Players!$N$3:$O$1273,2,FALSE)</f>
        <v>0</v>
      </c>
      <c r="X123" s="518">
        <f t="shared" si="29"/>
        <v>0</v>
      </c>
      <c r="Y123" s="202"/>
      <c r="Z123" s="522"/>
      <c r="AA123" s="202"/>
      <c r="AB123" s="202"/>
      <c r="AC123" s="202"/>
      <c r="AD123" s="202"/>
      <c r="AE123" s="246" t="s">
        <v>2448</v>
      </c>
      <c r="AF123" s="518">
        <f>VLOOKUP($AE123,Players!$AV$3:$AW$1447,2,FALSE)</f>
        <v>0</v>
      </c>
      <c r="AG123" s="518"/>
      <c r="AH123" s="518">
        <f t="shared" si="30"/>
        <v>0</v>
      </c>
      <c r="AI123" s="202"/>
      <c r="AJ123" s="522"/>
      <c r="AZ123" s="72"/>
      <c r="BA123" s="72"/>
      <c r="BJ123" s="72"/>
      <c r="BK123" s="72"/>
    </row>
    <row r="124" spans="1:63" x14ac:dyDescent="0.2">
      <c r="A124" s="243">
        <v>123</v>
      </c>
      <c r="B124" s="522"/>
      <c r="C124" s="518"/>
      <c r="D124" s="518"/>
      <c r="E124" s="202"/>
      <c r="F124" s="522"/>
      <c r="G124" s="518"/>
      <c r="H124" s="518"/>
      <c r="I124" s="202"/>
      <c r="J124" s="522"/>
      <c r="K124" s="518"/>
      <c r="L124" s="518"/>
      <c r="M124" s="202"/>
      <c r="N124" s="522"/>
      <c r="O124" s="518"/>
      <c r="P124" s="518"/>
      <c r="Q124" s="202"/>
      <c r="R124" s="522"/>
      <c r="S124" s="518"/>
      <c r="T124" s="518"/>
      <c r="U124" s="202"/>
      <c r="V124" s="247" t="s">
        <v>910</v>
      </c>
      <c r="W124" s="518">
        <f>VLOOKUP($V124,Players!$N$3:$O$1273,2,FALSE)</f>
        <v>0</v>
      </c>
      <c r="X124" s="518">
        <f t="shared" si="29"/>
        <v>0</v>
      </c>
      <c r="Y124" s="202"/>
      <c r="Z124" s="522"/>
      <c r="AA124" s="202"/>
      <c r="AB124" s="202"/>
      <c r="AC124" s="202"/>
      <c r="AD124" s="202"/>
      <c r="AE124" s="556" t="s">
        <v>526</v>
      </c>
      <c r="AF124" s="518">
        <f>VLOOKUP($AE124,Players!$AV$3:$AW$1447,2,FALSE)</f>
        <v>0</v>
      </c>
      <c r="AG124" s="518"/>
      <c r="AH124" s="518">
        <f t="shared" si="30"/>
        <v>0</v>
      </c>
      <c r="AI124" s="202"/>
      <c r="AJ124" s="522"/>
      <c r="AZ124" s="72"/>
      <c r="BA124" s="72"/>
      <c r="BJ124" s="72"/>
      <c r="BK124" s="72"/>
    </row>
    <row r="125" spans="1:63" x14ac:dyDescent="0.2">
      <c r="A125" s="243">
        <v>124</v>
      </c>
      <c r="B125" s="522"/>
      <c r="C125" s="518"/>
      <c r="D125" s="518"/>
      <c r="E125" s="202"/>
      <c r="F125" s="522"/>
      <c r="G125" s="518"/>
      <c r="H125" s="518"/>
      <c r="I125" s="202"/>
      <c r="J125" s="522"/>
      <c r="K125" s="518"/>
      <c r="L125" s="518"/>
      <c r="M125" s="202"/>
      <c r="N125" s="522"/>
      <c r="O125" s="518"/>
      <c r="P125" s="518"/>
      <c r="Q125" s="202"/>
      <c r="R125" s="522"/>
      <c r="S125" s="518"/>
      <c r="T125" s="518"/>
      <c r="U125" s="202"/>
      <c r="V125" s="247" t="s">
        <v>538</v>
      </c>
      <c r="W125" s="518">
        <f>VLOOKUP($V125,Players!$N$3:$O$1273,2,FALSE)</f>
        <v>0</v>
      </c>
      <c r="X125" s="518">
        <f t="shared" si="29"/>
        <v>0</v>
      </c>
      <c r="Y125" s="202"/>
      <c r="Z125" s="522"/>
      <c r="AA125" s="202"/>
      <c r="AB125" s="202"/>
      <c r="AC125" s="202"/>
      <c r="AD125" s="202"/>
      <c r="AE125" s="247" t="s">
        <v>446</v>
      </c>
      <c r="AF125" s="518">
        <f>VLOOKUP($AE125,Players!$AV$3:$AW$1447,2,FALSE)</f>
        <v>0</v>
      </c>
      <c r="AG125" s="518"/>
      <c r="AH125" s="518">
        <f t="shared" si="30"/>
        <v>0</v>
      </c>
      <c r="AI125" s="202"/>
      <c r="AJ125" s="522"/>
      <c r="AZ125" s="72"/>
      <c r="BA125" s="72"/>
      <c r="BJ125" s="72"/>
      <c r="BK125" s="72"/>
    </row>
    <row r="126" spans="1:63" x14ac:dyDescent="0.2">
      <c r="A126" s="243">
        <v>125</v>
      </c>
      <c r="B126" s="522"/>
      <c r="C126" s="518"/>
      <c r="D126" s="518"/>
      <c r="E126" s="202"/>
      <c r="F126" s="522"/>
      <c r="G126" s="518"/>
      <c r="H126" s="518"/>
      <c r="I126" s="202"/>
      <c r="J126" s="522"/>
      <c r="K126" s="518"/>
      <c r="L126" s="518"/>
      <c r="M126" s="202"/>
      <c r="N126" s="522"/>
      <c r="O126" s="518"/>
      <c r="P126" s="518"/>
      <c r="Q126" s="202"/>
      <c r="R126" s="522"/>
      <c r="S126" s="518"/>
      <c r="T126" s="518"/>
      <c r="U126" s="202"/>
      <c r="V126" s="247" t="s">
        <v>2612</v>
      </c>
      <c r="W126" s="518">
        <f>VLOOKUP($V126,Players!$N$3:$O$1273,2,FALSE)</f>
        <v>0</v>
      </c>
      <c r="X126" s="518">
        <f t="shared" si="29"/>
        <v>0</v>
      </c>
      <c r="Y126" s="202"/>
      <c r="Z126" s="522"/>
      <c r="AA126" s="202"/>
      <c r="AB126" s="202"/>
      <c r="AC126" s="202"/>
      <c r="AD126" s="202"/>
      <c r="AE126" s="247" t="s">
        <v>415</v>
      </c>
      <c r="AF126" s="518">
        <f>VLOOKUP($AE126,Players!$AV$3:$AW$1447,2,FALSE)</f>
        <v>0</v>
      </c>
      <c r="AG126" s="518"/>
      <c r="AH126" s="518">
        <f t="shared" si="30"/>
        <v>0</v>
      </c>
      <c r="AI126" s="202"/>
      <c r="AJ126" s="522"/>
      <c r="AZ126" s="72"/>
      <c r="BA126" s="72"/>
      <c r="BJ126" s="72"/>
      <c r="BK126" s="72"/>
    </row>
    <row r="127" spans="1:63" x14ac:dyDescent="0.2">
      <c r="A127" s="243">
        <v>126</v>
      </c>
      <c r="B127" s="522"/>
      <c r="C127" s="518"/>
      <c r="D127" s="518"/>
      <c r="E127" s="202"/>
      <c r="F127" s="522"/>
      <c r="G127" s="518"/>
      <c r="H127" s="518"/>
      <c r="I127" s="202"/>
      <c r="J127" s="522"/>
      <c r="K127" s="518"/>
      <c r="L127" s="518"/>
      <c r="M127" s="202"/>
      <c r="N127" s="522"/>
      <c r="O127" s="518"/>
      <c r="P127" s="518"/>
      <c r="Q127" s="202"/>
      <c r="R127" s="522"/>
      <c r="S127" s="518"/>
      <c r="T127" s="518"/>
      <c r="U127" s="202"/>
      <c r="V127" s="247" t="s">
        <v>366</v>
      </c>
      <c r="W127" s="518">
        <f>VLOOKUP($V127,Players!$N$3:$O$1273,2,FALSE)</f>
        <v>0</v>
      </c>
      <c r="X127" s="518">
        <f t="shared" si="29"/>
        <v>0</v>
      </c>
      <c r="Y127" s="202"/>
      <c r="Z127" s="522"/>
      <c r="AA127" s="202"/>
      <c r="AB127" s="202"/>
      <c r="AC127" s="202"/>
      <c r="AD127" s="202"/>
      <c r="AE127" s="247" t="s">
        <v>467</v>
      </c>
      <c r="AF127" s="518">
        <f>VLOOKUP($AE127,Players!$AV$3:$AW$1447,2,FALSE)</f>
        <v>0</v>
      </c>
      <c r="AG127" s="518"/>
      <c r="AH127" s="518">
        <f t="shared" si="30"/>
        <v>0</v>
      </c>
      <c r="AI127" s="202"/>
      <c r="AJ127" s="522"/>
      <c r="AZ127" s="72"/>
      <c r="BA127" s="72"/>
      <c r="BJ127" s="72"/>
      <c r="BK127" s="72"/>
    </row>
    <row r="128" spans="1:63" x14ac:dyDescent="0.2">
      <c r="A128" s="243">
        <v>127</v>
      </c>
      <c r="B128" s="522"/>
      <c r="C128" s="518"/>
      <c r="D128" s="518"/>
      <c r="E128" s="202"/>
      <c r="F128" s="522"/>
      <c r="G128" s="518"/>
      <c r="H128" s="518"/>
      <c r="I128" s="202"/>
      <c r="J128" s="522"/>
      <c r="K128" s="518"/>
      <c r="L128" s="518"/>
      <c r="M128" s="202"/>
      <c r="N128" s="522"/>
      <c r="O128" s="518"/>
      <c r="P128" s="518"/>
      <c r="Q128" s="202"/>
      <c r="R128" s="522"/>
      <c r="S128" s="518"/>
      <c r="T128" s="518"/>
      <c r="U128" s="202"/>
      <c r="V128" s="247" t="s">
        <v>2190</v>
      </c>
      <c r="W128" s="518">
        <f>VLOOKUP($V128,Players!$N$3:$O$1273,2,FALSE)</f>
        <v>0</v>
      </c>
      <c r="X128" s="518">
        <f t="shared" si="29"/>
        <v>0</v>
      </c>
      <c r="Y128" s="202"/>
      <c r="Z128" s="522"/>
      <c r="AA128" s="202"/>
      <c r="AB128" s="202"/>
      <c r="AC128" s="202"/>
      <c r="AD128" s="202"/>
      <c r="AE128" s="247" t="s">
        <v>314</v>
      </c>
      <c r="AF128" s="518">
        <f>VLOOKUP($AE128,Players!$AV$3:$AW$1447,2,FALSE)</f>
        <v>0</v>
      </c>
      <c r="AG128" s="518"/>
      <c r="AH128" s="518">
        <f t="shared" si="30"/>
        <v>0</v>
      </c>
      <c r="AI128" s="202"/>
      <c r="AJ128" s="522"/>
      <c r="AZ128" s="72"/>
      <c r="BA128" s="72"/>
      <c r="BJ128" s="72"/>
      <c r="BK128" s="72"/>
    </row>
    <row r="129" spans="1:63" x14ac:dyDescent="0.2">
      <c r="A129" s="243">
        <v>128</v>
      </c>
      <c r="B129" s="522"/>
      <c r="C129" s="518"/>
      <c r="D129" s="518"/>
      <c r="E129" s="202"/>
      <c r="F129" s="522"/>
      <c r="G129" s="518"/>
      <c r="H129" s="518"/>
      <c r="I129" s="202"/>
      <c r="J129" s="522"/>
      <c r="K129" s="518"/>
      <c r="L129" s="518"/>
      <c r="M129" s="202"/>
      <c r="N129" s="522"/>
      <c r="O129" s="518"/>
      <c r="P129" s="518"/>
      <c r="Q129" s="202"/>
      <c r="R129" s="522"/>
      <c r="S129" s="518"/>
      <c r="T129" s="518"/>
      <c r="U129" s="202"/>
      <c r="V129" s="247" t="s">
        <v>2258</v>
      </c>
      <c r="W129" s="518">
        <f>VLOOKUP($V129,Players!$N$3:$O$1273,2,FALSE)</f>
        <v>0</v>
      </c>
      <c r="X129" s="518">
        <f t="shared" si="29"/>
        <v>0</v>
      </c>
      <c r="Y129" s="202"/>
      <c r="Z129" s="522"/>
      <c r="AA129" s="202"/>
      <c r="AB129" s="202"/>
      <c r="AC129" s="202"/>
      <c r="AD129" s="202"/>
      <c r="AE129" s="247" t="s">
        <v>3452</v>
      </c>
      <c r="AF129" s="518">
        <f>VLOOKUP($AE129,Players!$AV$3:$AW$1447,2,FALSE)</f>
        <v>0</v>
      </c>
      <c r="AG129" s="518"/>
      <c r="AH129" s="518">
        <f t="shared" si="30"/>
        <v>0</v>
      </c>
      <c r="AI129" s="202"/>
      <c r="AJ129" s="522"/>
      <c r="AZ129" s="72"/>
      <c r="BA129" s="72"/>
      <c r="BJ129" s="72"/>
      <c r="BK129" s="72"/>
    </row>
    <row r="130" spans="1:63" x14ac:dyDescent="0.2">
      <c r="A130" s="243">
        <v>129</v>
      </c>
      <c r="B130" s="522"/>
      <c r="C130" s="518"/>
      <c r="D130" s="518"/>
      <c r="E130" s="202"/>
      <c r="F130" s="522"/>
      <c r="G130" s="518"/>
      <c r="H130" s="518"/>
      <c r="I130" s="202"/>
      <c r="J130" s="522"/>
      <c r="K130" s="518"/>
      <c r="L130" s="518"/>
      <c r="M130" s="202"/>
      <c r="N130" s="522"/>
      <c r="O130" s="518"/>
      <c r="P130" s="518"/>
      <c r="Q130" s="202"/>
      <c r="R130" s="522"/>
      <c r="S130" s="518"/>
      <c r="T130" s="518"/>
      <c r="U130" s="202"/>
      <c r="V130" s="247" t="s">
        <v>2246</v>
      </c>
      <c r="W130" s="518">
        <f>VLOOKUP($V130,Players!$N$3:$O$1273,2,FALSE)</f>
        <v>0</v>
      </c>
      <c r="X130" s="518">
        <f t="shared" si="29"/>
        <v>0</v>
      </c>
      <c r="Y130" s="202"/>
      <c r="Z130" s="522"/>
      <c r="AA130" s="202"/>
      <c r="AB130" s="202"/>
      <c r="AC130" s="202"/>
      <c r="AD130" s="202"/>
      <c r="AE130" s="247" t="s">
        <v>331</v>
      </c>
      <c r="AF130" s="518">
        <f>VLOOKUP($AE130,Players!$AV$3:$AW$1447,2,FALSE)</f>
        <v>0</v>
      </c>
      <c r="AG130" s="518"/>
      <c r="AH130" s="518">
        <f t="shared" si="30"/>
        <v>0</v>
      </c>
      <c r="AI130" s="202"/>
      <c r="AJ130" s="522"/>
      <c r="AZ130" s="72"/>
      <c r="BA130" s="72"/>
      <c r="BJ130" s="72"/>
      <c r="BK130" s="72"/>
    </row>
    <row r="131" spans="1:63" x14ac:dyDescent="0.2">
      <c r="A131" s="243">
        <v>130</v>
      </c>
      <c r="B131" s="522"/>
      <c r="C131" s="518"/>
      <c r="D131" s="518"/>
      <c r="E131" s="202"/>
      <c r="F131" s="522"/>
      <c r="G131" s="518"/>
      <c r="H131" s="518"/>
      <c r="I131" s="202"/>
      <c r="J131" s="522"/>
      <c r="K131" s="518"/>
      <c r="L131" s="518"/>
      <c r="M131" s="202"/>
      <c r="N131" s="522"/>
      <c r="O131" s="518"/>
      <c r="P131" s="518"/>
      <c r="Q131" s="202"/>
      <c r="R131" s="522"/>
      <c r="S131" s="518"/>
      <c r="T131" s="518"/>
      <c r="U131" s="202"/>
      <c r="V131" s="248" t="s">
        <v>914</v>
      </c>
      <c r="W131" s="518">
        <f>VLOOKUP($V131,Players!$N$3:$O$1273,2,FALSE)</f>
        <v>0</v>
      </c>
      <c r="X131" s="518">
        <f t="shared" ref="X131:X137" si="36">IF(W131&gt;0,1,0)</f>
        <v>0</v>
      </c>
      <c r="Y131" s="202"/>
      <c r="Z131" s="522"/>
      <c r="AA131" s="202"/>
      <c r="AB131" s="202"/>
      <c r="AC131" s="202"/>
      <c r="AD131" s="202"/>
      <c r="AE131" s="247" t="s">
        <v>349</v>
      </c>
      <c r="AF131" s="518">
        <f>VLOOKUP($AE131,Players!$AV$3:$AW$1447,2,FALSE)</f>
        <v>0</v>
      </c>
      <c r="AG131" s="518"/>
      <c r="AH131" s="518">
        <f t="shared" ref="AH131:AH143" si="37">IF(AF131&gt;0,1,0)</f>
        <v>0</v>
      </c>
      <c r="AI131" s="202"/>
      <c r="AJ131" s="522"/>
      <c r="AZ131" s="72"/>
      <c r="BA131" s="72"/>
      <c r="BJ131" s="72"/>
      <c r="BK131" s="72"/>
    </row>
    <row r="132" spans="1:63" x14ac:dyDescent="0.2">
      <c r="A132" s="243">
        <v>131</v>
      </c>
      <c r="B132" s="522"/>
      <c r="C132" s="518"/>
      <c r="D132" s="518"/>
      <c r="E132" s="202"/>
      <c r="F132" s="522"/>
      <c r="G132" s="518"/>
      <c r="H132" s="518"/>
      <c r="I132" s="202"/>
      <c r="J132" s="522"/>
      <c r="K132" s="518"/>
      <c r="L132" s="518"/>
      <c r="M132" s="202"/>
      <c r="N132" s="522"/>
      <c r="O132" s="518"/>
      <c r="P132" s="518"/>
      <c r="Q132" s="202"/>
      <c r="R132" s="522"/>
      <c r="S132" s="518"/>
      <c r="T132" s="518"/>
      <c r="U132" s="202"/>
      <c r="V132" s="244" t="s">
        <v>765</v>
      </c>
      <c r="W132" s="518">
        <f>VLOOKUP($V132,Players!$N$3:$O$1273,2,FALSE)</f>
        <v>0</v>
      </c>
      <c r="X132" s="518">
        <f t="shared" si="36"/>
        <v>0</v>
      </c>
      <c r="Y132" s="202"/>
      <c r="Z132" s="522"/>
      <c r="AA132" s="202"/>
      <c r="AB132" s="202"/>
      <c r="AC132" s="202"/>
      <c r="AD132" s="202"/>
      <c r="AE132" s="247" t="s">
        <v>303</v>
      </c>
      <c r="AF132" s="518">
        <f>VLOOKUP($AE132,Players!$AV$3:$AW$1447,2,FALSE)</f>
        <v>0</v>
      </c>
      <c r="AG132" s="518"/>
      <c r="AH132" s="518">
        <f t="shared" si="37"/>
        <v>0</v>
      </c>
      <c r="AI132" s="202"/>
      <c r="AJ132" s="522"/>
      <c r="AZ132" s="72"/>
      <c r="BA132" s="72"/>
      <c r="BJ132" s="72"/>
      <c r="BK132" s="72"/>
    </row>
    <row r="133" spans="1:63" x14ac:dyDescent="0.2">
      <c r="A133" s="243">
        <v>132</v>
      </c>
      <c r="B133" s="522"/>
      <c r="C133" s="518"/>
      <c r="D133" s="518"/>
      <c r="E133" s="202"/>
      <c r="F133" s="522"/>
      <c r="G133" s="518"/>
      <c r="H133" s="518"/>
      <c r="I133" s="202"/>
      <c r="J133" s="522"/>
      <c r="K133" s="518"/>
      <c r="L133" s="518"/>
      <c r="M133" s="202"/>
      <c r="N133" s="522"/>
      <c r="O133" s="518"/>
      <c r="P133" s="518"/>
      <c r="Q133" s="202"/>
      <c r="R133" s="522"/>
      <c r="S133" s="518"/>
      <c r="T133" s="518"/>
      <c r="U133" s="202"/>
      <c r="V133" s="245" t="s">
        <v>767</v>
      </c>
      <c r="W133" s="518">
        <f>VLOOKUP($V133,Players!$N$3:$O$1273,2,FALSE)</f>
        <v>0</v>
      </c>
      <c r="X133" s="518">
        <f t="shared" si="36"/>
        <v>0</v>
      </c>
      <c r="Y133" s="202"/>
      <c r="Z133" s="522"/>
      <c r="AA133" s="202"/>
      <c r="AB133" s="202"/>
      <c r="AC133" s="202"/>
      <c r="AD133" s="202"/>
      <c r="AE133" s="247" t="s">
        <v>2248</v>
      </c>
      <c r="AF133" s="518">
        <f>VLOOKUP($AE133,Players!$AV$3:$AW$1447,2,FALSE)</f>
        <v>0</v>
      </c>
      <c r="AG133" s="518"/>
      <c r="AH133" s="518">
        <f t="shared" si="37"/>
        <v>0</v>
      </c>
      <c r="AI133" s="202"/>
      <c r="AJ133" s="522"/>
      <c r="AZ133" s="72"/>
      <c r="BA133" s="72"/>
      <c r="BJ133" s="72"/>
      <c r="BK133" s="72"/>
    </row>
    <row r="134" spans="1:63" x14ac:dyDescent="0.2">
      <c r="A134" s="243">
        <v>133</v>
      </c>
      <c r="B134" s="522"/>
      <c r="C134" s="518"/>
      <c r="D134" s="518"/>
      <c r="E134" s="202"/>
      <c r="F134" s="522"/>
      <c r="G134" s="518"/>
      <c r="H134" s="518"/>
      <c r="I134" s="202"/>
      <c r="J134" s="522"/>
      <c r="K134" s="518"/>
      <c r="L134" s="518"/>
      <c r="M134" s="202"/>
      <c r="N134" s="522"/>
      <c r="O134" s="518"/>
      <c r="P134" s="518"/>
      <c r="Q134" s="202"/>
      <c r="R134" s="522"/>
      <c r="S134" s="518"/>
      <c r="T134" s="518"/>
      <c r="U134" s="202"/>
      <c r="V134" s="245" t="s">
        <v>1514</v>
      </c>
      <c r="W134" s="518">
        <f>VLOOKUP($V134,Players!$N$3:$O$1273,2,FALSE)</f>
        <v>0</v>
      </c>
      <c r="X134" s="518">
        <f t="shared" si="36"/>
        <v>0</v>
      </c>
      <c r="Y134" s="202"/>
      <c r="Z134" s="522"/>
      <c r="AA134" s="202"/>
      <c r="AB134" s="202"/>
      <c r="AC134" s="202"/>
      <c r="AD134" s="202"/>
      <c r="AE134" s="247" t="s">
        <v>269</v>
      </c>
      <c r="AF134" s="518">
        <f>VLOOKUP($AE134,Players!$AV$3:$AW$1447,2,FALSE)</f>
        <v>0</v>
      </c>
      <c r="AG134" s="518"/>
      <c r="AH134" s="518">
        <f t="shared" si="37"/>
        <v>0</v>
      </c>
      <c r="AI134" s="202"/>
      <c r="AJ134" s="522"/>
      <c r="AZ134" s="72"/>
      <c r="BA134" s="72"/>
      <c r="BJ134" s="72"/>
      <c r="BK134" s="72"/>
    </row>
    <row r="135" spans="1:63" x14ac:dyDescent="0.2">
      <c r="A135" s="243">
        <v>134</v>
      </c>
      <c r="B135" s="522"/>
      <c r="C135" s="518"/>
      <c r="D135" s="518"/>
      <c r="E135" s="202"/>
      <c r="F135" s="522"/>
      <c r="G135" s="518"/>
      <c r="H135" s="518"/>
      <c r="I135" s="202"/>
      <c r="J135" s="522"/>
      <c r="K135" s="518"/>
      <c r="L135" s="518"/>
      <c r="M135" s="202"/>
      <c r="N135" s="522"/>
      <c r="O135" s="518"/>
      <c r="P135" s="518"/>
      <c r="Q135" s="202"/>
      <c r="R135" s="522"/>
      <c r="S135" s="518"/>
      <c r="T135" s="518"/>
      <c r="U135" s="202"/>
      <c r="V135" s="245" t="s">
        <v>799</v>
      </c>
      <c r="W135" s="518">
        <f>VLOOKUP($V135,Players!$N$3:$O$1273,2,FALSE)</f>
        <v>0</v>
      </c>
      <c r="X135" s="518">
        <f t="shared" si="36"/>
        <v>0</v>
      </c>
      <c r="Y135" s="202"/>
      <c r="Z135" s="522"/>
      <c r="AA135" s="202"/>
      <c r="AB135" s="202"/>
      <c r="AC135" s="202"/>
      <c r="AD135" s="202"/>
      <c r="AE135" s="247" t="s">
        <v>1465</v>
      </c>
      <c r="AF135" s="518">
        <f>VLOOKUP($AE135,Players!$AV$3:$AW$1447,2,FALSE)</f>
        <v>0</v>
      </c>
      <c r="AG135" s="518"/>
      <c r="AH135" s="518">
        <f t="shared" si="37"/>
        <v>0</v>
      </c>
      <c r="AI135" s="202"/>
      <c r="AJ135" s="522"/>
      <c r="AZ135" s="72"/>
      <c r="BA135" s="72"/>
      <c r="BJ135" s="72"/>
      <c r="BK135" s="72"/>
    </row>
    <row r="136" spans="1:63" x14ac:dyDescent="0.2">
      <c r="A136" s="243">
        <v>135</v>
      </c>
      <c r="B136" s="522"/>
      <c r="C136" s="518"/>
      <c r="D136" s="518"/>
      <c r="E136" s="202"/>
      <c r="F136" s="522"/>
      <c r="G136" s="518"/>
      <c r="H136" s="518"/>
      <c r="I136" s="202"/>
      <c r="J136" s="522"/>
      <c r="K136" s="518"/>
      <c r="L136" s="518"/>
      <c r="M136" s="202"/>
      <c r="N136" s="522"/>
      <c r="O136" s="518"/>
      <c r="P136" s="518"/>
      <c r="Q136" s="202"/>
      <c r="R136" s="522"/>
      <c r="S136" s="518"/>
      <c r="T136" s="518"/>
      <c r="U136" s="202"/>
      <c r="V136" s="245" t="s">
        <v>774</v>
      </c>
      <c r="W136" s="518">
        <f>VLOOKUP($V136,Players!$N$3:$O$1273,2,FALSE)</f>
        <v>0</v>
      </c>
      <c r="X136" s="518">
        <f t="shared" si="36"/>
        <v>0</v>
      </c>
      <c r="Y136" s="202"/>
      <c r="Z136" s="522"/>
      <c r="AA136" s="202"/>
      <c r="AB136" s="202"/>
      <c r="AC136" s="202"/>
      <c r="AD136" s="202"/>
      <c r="AE136" s="247" t="s">
        <v>642</v>
      </c>
      <c r="AF136" s="518">
        <f>VLOOKUP($AE136,Players!$AV$3:$AW$1447,2,FALSE)</f>
        <v>0</v>
      </c>
      <c r="AG136" s="518"/>
      <c r="AH136" s="518">
        <f t="shared" si="37"/>
        <v>0</v>
      </c>
      <c r="AI136" s="202"/>
      <c r="AJ136" s="522"/>
      <c r="AZ136" s="72"/>
      <c r="BA136" s="72"/>
      <c r="BJ136" s="72"/>
      <c r="BK136" s="72"/>
    </row>
    <row r="137" spans="1:63" x14ac:dyDescent="0.2">
      <c r="A137" s="243">
        <v>136</v>
      </c>
      <c r="B137" s="522"/>
      <c r="C137" s="518"/>
      <c r="D137" s="518"/>
      <c r="E137" s="202"/>
      <c r="F137" s="522"/>
      <c r="G137" s="518"/>
      <c r="H137" s="518"/>
      <c r="I137" s="202"/>
      <c r="J137" s="522"/>
      <c r="K137" s="518"/>
      <c r="L137" s="518"/>
      <c r="M137" s="202"/>
      <c r="N137" s="522"/>
      <c r="O137" s="518"/>
      <c r="P137" s="518"/>
      <c r="Q137" s="202"/>
      <c r="R137" s="522"/>
      <c r="S137" s="518"/>
      <c r="T137" s="518"/>
      <c r="U137" s="202"/>
      <c r="V137" s="245" t="s">
        <v>3388</v>
      </c>
      <c r="W137" s="518">
        <f>VLOOKUP($V137,Players!$N$3:$O$1273,2,FALSE)</f>
        <v>0</v>
      </c>
      <c r="X137" s="518">
        <f t="shared" si="36"/>
        <v>0</v>
      </c>
      <c r="Y137" s="202"/>
      <c r="Z137" s="522"/>
      <c r="AA137" s="202"/>
      <c r="AB137" s="202"/>
      <c r="AC137" s="202"/>
      <c r="AD137" s="202"/>
      <c r="AE137" s="247" t="s">
        <v>170</v>
      </c>
      <c r="AF137" s="518">
        <f>VLOOKUP($AE137,Players!$AV$3:$AW$1447,2,FALSE)</f>
        <v>0</v>
      </c>
      <c r="AG137" s="518"/>
      <c r="AH137" s="518">
        <f t="shared" si="37"/>
        <v>0</v>
      </c>
      <c r="AI137" s="202"/>
      <c r="AJ137" s="522"/>
      <c r="AZ137" s="72"/>
      <c r="BA137" s="72"/>
      <c r="BJ137" s="72"/>
      <c r="BK137" s="72"/>
    </row>
    <row r="138" spans="1:63" x14ac:dyDescent="0.2">
      <c r="A138" s="243">
        <v>137</v>
      </c>
      <c r="B138" s="522"/>
      <c r="C138" s="518"/>
      <c r="D138" s="518"/>
      <c r="E138" s="202"/>
      <c r="F138" s="522"/>
      <c r="G138" s="518"/>
      <c r="H138" s="518"/>
      <c r="I138" s="202"/>
      <c r="J138" s="522"/>
      <c r="K138" s="518"/>
      <c r="L138" s="518"/>
      <c r="M138" s="202"/>
      <c r="N138" s="522"/>
      <c r="O138" s="518"/>
      <c r="P138" s="518"/>
      <c r="Q138" s="202"/>
      <c r="R138" s="522"/>
      <c r="S138" s="518"/>
      <c r="T138" s="518"/>
      <c r="U138" s="202"/>
      <c r="V138" s="245" t="s">
        <v>2614</v>
      </c>
      <c r="W138" s="518">
        <f>VLOOKUP($V138,Players!$N$3:$O$1273,2,FALSE)</f>
        <v>0</v>
      </c>
      <c r="X138" s="518">
        <f t="shared" ref="X138" si="38">IF(W138&gt;0,1,0)</f>
        <v>0</v>
      </c>
      <c r="Y138" s="202"/>
      <c r="Z138" s="522"/>
      <c r="AA138" s="202"/>
      <c r="AB138" s="202"/>
      <c r="AC138" s="202"/>
      <c r="AD138" s="202"/>
      <c r="AE138" s="247" t="s">
        <v>271</v>
      </c>
      <c r="AF138" s="518">
        <f>VLOOKUP($AE138,Players!$AV$3:$AW$1447,2,FALSE)</f>
        <v>0</v>
      </c>
      <c r="AG138" s="518"/>
      <c r="AH138" s="518">
        <f t="shared" si="37"/>
        <v>0</v>
      </c>
      <c r="AI138" s="202"/>
      <c r="AJ138" s="522"/>
      <c r="AZ138" s="72"/>
      <c r="BA138" s="72"/>
      <c r="BJ138" s="72"/>
      <c r="BK138" s="72"/>
    </row>
    <row r="139" spans="1:63" x14ac:dyDescent="0.2">
      <c r="A139" s="243">
        <v>138</v>
      </c>
      <c r="B139" s="522"/>
      <c r="C139" s="518"/>
      <c r="D139" s="518"/>
      <c r="E139" s="202"/>
      <c r="F139" s="522"/>
      <c r="G139" s="518"/>
      <c r="H139" s="518"/>
      <c r="I139" s="202"/>
      <c r="J139" s="522"/>
      <c r="K139" s="518"/>
      <c r="L139" s="518"/>
      <c r="M139" s="202"/>
      <c r="N139" s="522"/>
      <c r="O139" s="518"/>
      <c r="P139" s="518"/>
      <c r="Q139" s="202"/>
      <c r="R139" s="522"/>
      <c r="S139" s="518"/>
      <c r="T139" s="518"/>
      <c r="U139" s="202"/>
      <c r="V139" s="251" t="s">
        <v>784</v>
      </c>
      <c r="W139" s="518">
        <f>VLOOKUP($V139,Players!$N$3:$O$1273,2,FALSE)</f>
        <v>0</v>
      </c>
      <c r="X139" s="518">
        <f t="shared" ref="X139:X156" si="39">IF(W139&gt;0,1,0)</f>
        <v>0</v>
      </c>
      <c r="Y139" s="202"/>
      <c r="Z139" s="522"/>
      <c r="AA139" s="202"/>
      <c r="AB139" s="202"/>
      <c r="AC139" s="202"/>
      <c r="AD139" s="202"/>
      <c r="AE139" s="247" t="s">
        <v>177</v>
      </c>
      <c r="AF139" s="518">
        <f>VLOOKUP($AE139,Players!$AV$3:$AW$1447,2,FALSE)</f>
        <v>0</v>
      </c>
      <c r="AG139" s="518"/>
      <c r="AH139" s="518">
        <f t="shared" si="37"/>
        <v>0</v>
      </c>
      <c r="AI139" s="202"/>
      <c r="AJ139" s="522"/>
      <c r="AZ139" s="72"/>
      <c r="BA139" s="72"/>
      <c r="BJ139" s="72"/>
      <c r="BK139" s="72"/>
    </row>
    <row r="140" spans="1:63" x14ac:dyDescent="0.2">
      <c r="A140" s="243">
        <v>139</v>
      </c>
      <c r="B140" s="522"/>
      <c r="C140" s="518"/>
      <c r="D140" s="518"/>
      <c r="E140" s="202"/>
      <c r="F140" s="522"/>
      <c r="G140" s="518"/>
      <c r="H140" s="518"/>
      <c r="I140" s="202"/>
      <c r="J140" s="522"/>
      <c r="K140" s="518"/>
      <c r="L140" s="518"/>
      <c r="M140" s="202"/>
      <c r="N140" s="522"/>
      <c r="O140" s="518"/>
      <c r="P140" s="518"/>
      <c r="Q140" s="202"/>
      <c r="R140" s="522"/>
      <c r="S140" s="518"/>
      <c r="T140" s="518"/>
      <c r="U140" s="202"/>
      <c r="V140" s="598" t="s">
        <v>2590</v>
      </c>
      <c r="W140" s="518">
        <f>VLOOKUP($V140,Players!$N$3:$O$1273,2,FALSE)</f>
        <v>0</v>
      </c>
      <c r="X140" s="518">
        <f t="shared" si="39"/>
        <v>0</v>
      </c>
      <c r="Y140" s="202"/>
      <c r="Z140" s="522"/>
      <c r="AA140" s="202"/>
      <c r="AB140" s="202"/>
      <c r="AC140" s="202"/>
      <c r="AD140" s="202"/>
      <c r="AE140" s="247" t="s">
        <v>398</v>
      </c>
      <c r="AF140" s="518">
        <f>VLOOKUP($AE140,Players!$AV$3:$AW$1447,2,FALSE)</f>
        <v>0</v>
      </c>
      <c r="AG140" s="518"/>
      <c r="AH140" s="518">
        <f t="shared" si="37"/>
        <v>0</v>
      </c>
      <c r="AI140" s="202"/>
      <c r="AJ140" s="522"/>
      <c r="AZ140" s="72"/>
      <c r="BA140" s="72"/>
      <c r="BJ140" s="72"/>
      <c r="BK140" s="72"/>
    </row>
    <row r="141" spans="1:63" x14ac:dyDescent="0.2">
      <c r="A141" s="243">
        <v>140</v>
      </c>
      <c r="B141" s="522"/>
      <c r="C141" s="518"/>
      <c r="D141" s="518"/>
      <c r="E141" s="202"/>
      <c r="F141" s="522"/>
      <c r="G141" s="518"/>
      <c r="H141" s="518"/>
      <c r="I141" s="202"/>
      <c r="J141" s="522"/>
      <c r="K141" s="518"/>
      <c r="L141" s="518"/>
      <c r="M141" s="202"/>
      <c r="N141" s="522"/>
      <c r="O141" s="518"/>
      <c r="P141" s="518"/>
      <c r="Q141" s="202"/>
      <c r="R141" s="522"/>
      <c r="S141" s="518"/>
      <c r="T141" s="518"/>
      <c r="U141" s="202"/>
      <c r="V141" s="524" t="s">
        <v>3460</v>
      </c>
      <c r="W141" s="518">
        <f>VLOOKUP($V141,Players!$N$3:$O$1273,2,FALSE)</f>
        <v>0</v>
      </c>
      <c r="X141" s="518">
        <f t="shared" si="39"/>
        <v>0</v>
      </c>
      <c r="Y141" s="202"/>
      <c r="Z141" s="522"/>
      <c r="AA141" s="202"/>
      <c r="AB141" s="202"/>
      <c r="AC141" s="202"/>
      <c r="AD141" s="202"/>
      <c r="AE141" s="524" t="s">
        <v>528</v>
      </c>
      <c r="AF141" s="518">
        <f>VLOOKUP($AE141,Players!$AV$3:$AW$1447,2,FALSE)</f>
        <v>0</v>
      </c>
      <c r="AG141" s="518"/>
      <c r="AH141" s="518">
        <f t="shared" si="37"/>
        <v>0</v>
      </c>
      <c r="AI141" s="202"/>
      <c r="AJ141" s="522"/>
      <c r="AZ141" s="72"/>
      <c r="BA141" s="72"/>
      <c r="BJ141" s="72"/>
      <c r="BK141" s="72"/>
    </row>
    <row r="142" spans="1:63" x14ac:dyDescent="0.2">
      <c r="A142" s="243">
        <v>141</v>
      </c>
      <c r="B142" s="522"/>
      <c r="C142" s="518"/>
      <c r="D142" s="518"/>
      <c r="E142" s="202"/>
      <c r="F142" s="522"/>
      <c r="G142" s="518"/>
      <c r="H142" s="518"/>
      <c r="I142" s="202"/>
      <c r="J142" s="522"/>
      <c r="K142" s="518"/>
      <c r="L142" s="518"/>
      <c r="M142" s="202"/>
      <c r="N142" s="522"/>
      <c r="O142" s="518"/>
      <c r="P142" s="518"/>
      <c r="Q142" s="202"/>
      <c r="R142" s="522"/>
      <c r="S142" s="518"/>
      <c r="T142" s="518"/>
      <c r="U142" s="202"/>
      <c r="V142" s="520" t="s">
        <v>2265</v>
      </c>
      <c r="W142" s="518">
        <f>VLOOKUP($V142,Players!$N$3:$O$1273,2,FALSE)</f>
        <v>0</v>
      </c>
      <c r="X142" s="518">
        <f t="shared" si="39"/>
        <v>0</v>
      </c>
      <c r="Y142" s="202"/>
      <c r="Z142" s="522"/>
      <c r="AA142" s="202"/>
      <c r="AB142" s="202"/>
      <c r="AC142" s="202"/>
      <c r="AD142" s="202"/>
      <c r="AE142" s="520" t="s">
        <v>1016</v>
      </c>
      <c r="AF142" s="518">
        <f>VLOOKUP($AE142,Players!$AV$3:$AW$1447,2,FALSE)</f>
        <v>0</v>
      </c>
      <c r="AG142" s="518"/>
      <c r="AH142" s="518">
        <f t="shared" si="37"/>
        <v>0</v>
      </c>
      <c r="AI142" s="202"/>
      <c r="AJ142" s="522"/>
      <c r="AZ142" s="72"/>
      <c r="BA142" s="72"/>
      <c r="BJ142" s="72"/>
      <c r="BK142" s="72"/>
    </row>
    <row r="143" spans="1:63" x14ac:dyDescent="0.2">
      <c r="A143" s="243">
        <v>142</v>
      </c>
      <c r="B143" s="522"/>
      <c r="C143" s="518"/>
      <c r="D143" s="518"/>
      <c r="E143" s="202"/>
      <c r="F143" s="522"/>
      <c r="G143" s="518"/>
      <c r="H143" s="518"/>
      <c r="I143" s="202"/>
      <c r="J143" s="522"/>
      <c r="K143" s="518"/>
      <c r="L143" s="518"/>
      <c r="M143" s="202"/>
      <c r="N143" s="522"/>
      <c r="O143" s="518"/>
      <c r="P143" s="518"/>
      <c r="Q143" s="202"/>
      <c r="R143" s="522"/>
      <c r="S143" s="518"/>
      <c r="T143" s="518"/>
      <c r="U143" s="202"/>
      <c r="V143" s="520" t="s">
        <v>208</v>
      </c>
      <c r="W143" s="518">
        <f>VLOOKUP($V143,Players!$N$3:$O$1273,2,FALSE)</f>
        <v>0</v>
      </c>
      <c r="X143" s="518">
        <f t="shared" si="39"/>
        <v>0</v>
      </c>
      <c r="Y143" s="202"/>
      <c r="Z143" s="522"/>
      <c r="AA143" s="202"/>
      <c r="AB143" s="202"/>
      <c r="AC143" s="202"/>
      <c r="AD143" s="202"/>
      <c r="AE143" s="520" t="s">
        <v>191</v>
      </c>
      <c r="AF143" s="518">
        <f>VLOOKUP($AE143,Players!$AV$3:$AW$1447,2,FALSE)</f>
        <v>0</v>
      </c>
      <c r="AG143" s="518"/>
      <c r="AH143" s="518">
        <f t="shared" si="37"/>
        <v>0</v>
      </c>
      <c r="AI143" s="202"/>
      <c r="AJ143" s="522"/>
      <c r="AZ143" s="72"/>
      <c r="BA143" s="72"/>
      <c r="BJ143" s="72"/>
      <c r="BK143" s="72"/>
    </row>
    <row r="144" spans="1:63" x14ac:dyDescent="0.2">
      <c r="A144" s="243">
        <v>143</v>
      </c>
      <c r="B144" s="522"/>
      <c r="C144" s="518"/>
      <c r="D144" s="518"/>
      <c r="E144" s="202"/>
      <c r="F144" s="522"/>
      <c r="G144" s="518"/>
      <c r="H144" s="518"/>
      <c r="I144" s="202"/>
      <c r="J144" s="522"/>
      <c r="K144" s="518"/>
      <c r="L144" s="518"/>
      <c r="M144" s="202"/>
      <c r="N144" s="522"/>
      <c r="O144" s="518"/>
      <c r="P144" s="518"/>
      <c r="Q144" s="202"/>
      <c r="R144" s="522"/>
      <c r="S144" s="518"/>
      <c r="T144" s="518"/>
      <c r="U144" s="202"/>
      <c r="V144" s="520" t="s">
        <v>187</v>
      </c>
      <c r="W144" s="518">
        <f>VLOOKUP($V144,Players!$N$3:$O$1273,2,FALSE)</f>
        <v>0</v>
      </c>
      <c r="X144" s="518">
        <f t="shared" si="39"/>
        <v>0</v>
      </c>
      <c r="Y144" s="202"/>
      <c r="Z144" s="522"/>
      <c r="AA144" s="202"/>
      <c r="AB144" s="202"/>
      <c r="AC144" s="202"/>
      <c r="AD144" s="202"/>
      <c r="AE144" s="520" t="s">
        <v>523</v>
      </c>
      <c r="AF144" s="518">
        <f>VLOOKUP($AE144,Players!$AV$3:$AW$1447,2,FALSE)</f>
        <v>0</v>
      </c>
      <c r="AG144" s="518"/>
      <c r="AH144" s="518">
        <f t="shared" ref="AH144:AH145" si="40">IF(AF144&gt;0,1,0)</f>
        <v>0</v>
      </c>
      <c r="AI144" s="202"/>
      <c r="AJ144" s="522"/>
      <c r="AZ144" s="72"/>
      <c r="BA144" s="72"/>
      <c r="BJ144" s="72"/>
      <c r="BK144" s="72"/>
    </row>
    <row r="145" spans="1:63" x14ac:dyDescent="0.2">
      <c r="A145" s="117">
        <v>144</v>
      </c>
      <c r="C145" s="72"/>
      <c r="D145" s="72"/>
      <c r="G145" s="72"/>
      <c r="H145" s="72"/>
      <c r="K145" s="72"/>
      <c r="L145" s="72"/>
      <c r="O145" s="72"/>
      <c r="P145" s="72"/>
      <c r="S145" s="72"/>
      <c r="T145" s="72"/>
      <c r="V145" s="520" t="s">
        <v>2259</v>
      </c>
      <c r="W145" s="72">
        <f>VLOOKUP($V145,Players!$N$3:$O$1273,2,FALSE)</f>
        <v>0</v>
      </c>
      <c r="X145" s="72">
        <f t="shared" si="39"/>
        <v>0</v>
      </c>
      <c r="Z145" s="525"/>
      <c r="AE145" s="521" t="s">
        <v>959</v>
      </c>
      <c r="AF145" s="518" t="e">
        <f>VLOOKUP($AE145,Players!$AV$3:$AW$1447,2,FALSE)</f>
        <v>#N/A</v>
      </c>
      <c r="AG145" s="518"/>
      <c r="AH145" s="518" t="e">
        <f t="shared" si="40"/>
        <v>#N/A</v>
      </c>
      <c r="AZ145" s="72"/>
      <c r="BA145" s="72"/>
      <c r="BJ145" s="72"/>
      <c r="BK145" s="72"/>
    </row>
    <row r="146" spans="1:63" x14ac:dyDescent="0.2">
      <c r="A146" s="117">
        <v>145</v>
      </c>
      <c r="C146" s="72"/>
      <c r="D146" s="72"/>
      <c r="G146" s="72"/>
      <c r="H146" s="72"/>
      <c r="K146" s="72"/>
      <c r="L146" s="72"/>
      <c r="O146" s="72"/>
      <c r="P146" s="72"/>
      <c r="S146" s="72"/>
      <c r="T146" s="72"/>
      <c r="V146" s="520" t="s">
        <v>927</v>
      </c>
      <c r="W146" s="72">
        <f>VLOOKUP($V146,Players!$N$3:$O$1273,2,FALSE)</f>
        <v>0</v>
      </c>
      <c r="X146" s="72">
        <f t="shared" si="39"/>
        <v>0</v>
      </c>
      <c r="Z146" s="525"/>
      <c r="AF146" s="518"/>
      <c r="AG146" s="518"/>
      <c r="AH146" s="518"/>
      <c r="AZ146" s="72"/>
      <c r="BA146" s="72"/>
      <c r="BJ146" s="72"/>
      <c r="BK146" s="72"/>
    </row>
    <row r="147" spans="1:63" x14ac:dyDescent="0.2">
      <c r="A147" s="117">
        <v>146</v>
      </c>
      <c r="C147" s="72"/>
      <c r="D147" s="72"/>
      <c r="G147" s="72"/>
      <c r="H147" s="72"/>
      <c r="K147" s="72"/>
      <c r="L147" s="72"/>
      <c r="O147" s="72"/>
      <c r="P147" s="72"/>
      <c r="S147" s="72"/>
      <c r="T147" s="72"/>
      <c r="V147" s="520" t="s">
        <v>917</v>
      </c>
      <c r="W147" s="72">
        <f>VLOOKUP($V147,Players!$N$3:$O$1273,2,FALSE)</f>
        <v>0</v>
      </c>
      <c r="X147" s="72">
        <f t="shared" si="39"/>
        <v>0</v>
      </c>
      <c r="Z147" s="525"/>
      <c r="AF147" s="72"/>
      <c r="AG147" s="72"/>
      <c r="AH147" s="72"/>
      <c r="AZ147" s="72"/>
      <c r="BA147" s="72"/>
      <c r="BJ147" s="72"/>
      <c r="BK147" s="72"/>
    </row>
    <row r="148" spans="1:63" x14ac:dyDescent="0.2">
      <c r="A148" s="117">
        <v>147</v>
      </c>
      <c r="C148" s="72"/>
      <c r="D148" s="72"/>
      <c r="G148" s="72"/>
      <c r="H148" s="72"/>
      <c r="K148" s="72"/>
      <c r="L148" s="72"/>
      <c r="O148" s="72"/>
      <c r="P148" s="72"/>
      <c r="S148" s="72"/>
      <c r="T148" s="72"/>
      <c r="V148" s="520" t="s">
        <v>388</v>
      </c>
      <c r="W148" s="72">
        <f>VLOOKUP($V148,Players!$N$3:$O$1273,2,FALSE)</f>
        <v>0</v>
      </c>
      <c r="X148" s="72">
        <f t="shared" si="39"/>
        <v>0</v>
      </c>
      <c r="Z148" s="525"/>
      <c r="AF148" s="72"/>
      <c r="AG148" s="72"/>
      <c r="AH148" s="72"/>
      <c r="AZ148" s="72"/>
      <c r="BA148" s="72"/>
      <c r="BJ148" s="72"/>
      <c r="BK148" s="72"/>
    </row>
    <row r="149" spans="1:63" x14ac:dyDescent="0.2">
      <c r="A149" s="117">
        <v>148</v>
      </c>
      <c r="C149" s="72"/>
      <c r="D149" s="72"/>
      <c r="G149" s="72"/>
      <c r="H149" s="72"/>
      <c r="K149" s="72"/>
      <c r="L149" s="72"/>
      <c r="O149" s="72"/>
      <c r="P149" s="72"/>
      <c r="S149" s="72"/>
      <c r="T149" s="72"/>
      <c r="V149" s="520" t="s">
        <v>1513</v>
      </c>
      <c r="W149" s="72">
        <f>VLOOKUP($V149,Players!$N$3:$O$1273,2,FALSE)</f>
        <v>0</v>
      </c>
      <c r="X149" s="72">
        <f t="shared" si="39"/>
        <v>0</v>
      </c>
      <c r="Z149" s="525"/>
      <c r="AF149" s="72"/>
      <c r="AG149" s="72"/>
      <c r="AH149" s="72"/>
      <c r="AZ149" s="72"/>
      <c r="BA149" s="72"/>
      <c r="BJ149" s="72"/>
      <c r="BK149" s="72"/>
    </row>
    <row r="150" spans="1:63" x14ac:dyDescent="0.2">
      <c r="A150" s="117">
        <v>149</v>
      </c>
      <c r="C150" s="72"/>
      <c r="D150" s="72"/>
      <c r="G150" s="72"/>
      <c r="H150" s="72"/>
      <c r="K150" s="72"/>
      <c r="L150" s="72"/>
      <c r="S150" s="72"/>
      <c r="T150" s="72"/>
      <c r="V150" s="520" t="s">
        <v>750</v>
      </c>
      <c r="W150" s="72">
        <f>VLOOKUP($V150,Players!$N$3:$O$1273,2,FALSE)</f>
        <v>0</v>
      </c>
      <c r="X150" s="72">
        <f t="shared" si="39"/>
        <v>0</v>
      </c>
      <c r="Z150" s="525"/>
      <c r="AF150" s="72"/>
      <c r="AG150" s="72"/>
      <c r="AH150" s="72"/>
      <c r="AZ150" s="72"/>
      <c r="BA150" s="72"/>
      <c r="BJ150" s="72"/>
      <c r="BK150" s="72"/>
    </row>
    <row r="151" spans="1:63" x14ac:dyDescent="0.2">
      <c r="A151" s="117">
        <v>150</v>
      </c>
      <c r="C151" s="72"/>
      <c r="D151" s="72"/>
      <c r="G151" s="72"/>
      <c r="H151" s="72"/>
      <c r="K151" s="72"/>
      <c r="L151" s="72"/>
      <c r="V151" s="520" t="s">
        <v>2233</v>
      </c>
      <c r="W151" s="72">
        <f>VLOOKUP($V151,Players!$N$3:$O$1273,2,FALSE)</f>
        <v>0</v>
      </c>
      <c r="X151" s="72">
        <f t="shared" si="39"/>
        <v>0</v>
      </c>
      <c r="Z151" s="525"/>
      <c r="AF151" s="72"/>
      <c r="AG151" s="72"/>
      <c r="AH151" s="72"/>
      <c r="AZ151" s="72"/>
      <c r="BA151" s="72"/>
      <c r="BJ151" s="72"/>
      <c r="BK151" s="72"/>
    </row>
    <row r="152" spans="1:63" x14ac:dyDescent="0.2">
      <c r="A152" s="117">
        <v>151</v>
      </c>
      <c r="C152" s="72"/>
      <c r="D152" s="72"/>
      <c r="G152" s="72"/>
      <c r="H152" s="72"/>
      <c r="K152" s="72"/>
      <c r="L152" s="72"/>
      <c r="V152" s="520" t="s">
        <v>537</v>
      </c>
      <c r="W152" s="72">
        <f>VLOOKUP($V152,Players!$N$3:$O$1273,2,FALSE)</f>
        <v>0</v>
      </c>
      <c r="X152" s="72">
        <f t="shared" si="39"/>
        <v>0</v>
      </c>
      <c r="Z152" s="525"/>
      <c r="AF152" s="72"/>
      <c r="AG152" s="72"/>
      <c r="AH152" s="72"/>
      <c r="AZ152" s="72"/>
      <c r="BA152" s="72"/>
      <c r="BJ152" s="72"/>
      <c r="BK152" s="72"/>
    </row>
    <row r="153" spans="1:63" x14ac:dyDescent="0.2">
      <c r="A153" s="117">
        <v>152</v>
      </c>
      <c r="C153" s="72"/>
      <c r="D153" s="72"/>
      <c r="G153" s="72"/>
      <c r="H153" s="72"/>
      <c r="K153" s="72"/>
      <c r="L153" s="72"/>
      <c r="V153" s="520" t="s">
        <v>3461</v>
      </c>
      <c r="W153" s="72">
        <f>VLOOKUP($V153,Players!$N$3:$O$1273,2,FALSE)</f>
        <v>0</v>
      </c>
      <c r="X153" s="72">
        <f t="shared" si="39"/>
        <v>0</v>
      </c>
      <c r="Z153" s="525"/>
      <c r="AF153" s="72"/>
      <c r="AG153" s="72"/>
      <c r="AH153" s="72"/>
      <c r="AZ153" s="72"/>
      <c r="BA153" s="72"/>
      <c r="BJ153" s="72"/>
      <c r="BK153" s="72"/>
    </row>
    <row r="154" spans="1:63" x14ac:dyDescent="0.2">
      <c r="A154" s="117">
        <v>153</v>
      </c>
      <c r="C154" s="72"/>
      <c r="D154" s="72"/>
      <c r="G154" s="72"/>
      <c r="H154" s="72"/>
      <c r="K154" s="72"/>
      <c r="L154" s="72"/>
      <c r="V154" s="520" t="s">
        <v>542</v>
      </c>
      <c r="W154" s="72">
        <f>VLOOKUP($V154,Players!$N$3:$O$1273,2,FALSE)</f>
        <v>0</v>
      </c>
      <c r="X154" s="72">
        <f t="shared" si="39"/>
        <v>0</v>
      </c>
      <c r="Z154" s="525"/>
      <c r="AF154" s="72"/>
      <c r="AG154" s="72"/>
      <c r="AH154" s="72"/>
      <c r="AZ154" s="72"/>
      <c r="BA154" s="72"/>
      <c r="BJ154" s="72"/>
      <c r="BK154" s="72"/>
    </row>
    <row r="155" spans="1:63" x14ac:dyDescent="0.2">
      <c r="A155" s="117">
        <v>154</v>
      </c>
      <c r="C155" s="72"/>
      <c r="D155" s="72"/>
      <c r="G155" s="72"/>
      <c r="H155" s="72"/>
      <c r="K155" s="72"/>
      <c r="L155" s="72"/>
      <c r="V155" s="520" t="s">
        <v>791</v>
      </c>
      <c r="W155" s="72">
        <f>VLOOKUP($V155,Players!$N$3:$O$1273,2,FALSE)</f>
        <v>0</v>
      </c>
      <c r="X155" s="72">
        <f t="shared" si="39"/>
        <v>0</v>
      </c>
      <c r="Z155" s="525"/>
      <c r="AF155" s="72"/>
      <c r="AG155" s="72"/>
      <c r="AH155" s="72"/>
      <c r="AZ155" s="72"/>
      <c r="BA155" s="72"/>
      <c r="BJ155" s="72"/>
      <c r="BK155" s="72"/>
    </row>
    <row r="156" spans="1:63" x14ac:dyDescent="0.2">
      <c r="A156" s="117">
        <v>155</v>
      </c>
      <c r="C156" s="72"/>
      <c r="D156" s="72"/>
      <c r="G156" s="72"/>
      <c r="H156" s="72"/>
      <c r="K156" s="72"/>
      <c r="L156" s="72"/>
      <c r="V156" s="521" t="s">
        <v>2586</v>
      </c>
      <c r="W156" s="72">
        <f>VLOOKUP($V156,Players!$N$3:$O$1273,2,FALSE)</f>
        <v>0</v>
      </c>
      <c r="X156" s="72">
        <f t="shared" si="39"/>
        <v>0</v>
      </c>
      <c r="Z156" s="525"/>
      <c r="AF156" s="72"/>
      <c r="AG156" s="72"/>
      <c r="AH156" s="72"/>
      <c r="AZ156" s="72"/>
      <c r="BA156" s="72"/>
      <c r="BJ156" s="72"/>
      <c r="BK156" s="72"/>
    </row>
    <row r="157" spans="1:63" x14ac:dyDescent="0.2">
      <c r="A157" s="117">
        <v>156</v>
      </c>
      <c r="C157" s="72"/>
      <c r="D157" s="72"/>
      <c r="G157" s="72"/>
      <c r="H157" s="72"/>
      <c r="K157" s="72"/>
      <c r="L157" s="72"/>
      <c r="V157" s="522"/>
      <c r="W157" s="72"/>
      <c r="X157" s="72"/>
      <c r="Z157" s="525"/>
      <c r="AF157" s="72"/>
      <c r="AG157" s="72"/>
      <c r="AH157" s="72"/>
      <c r="AZ157" s="72"/>
      <c r="BA157" s="72"/>
      <c r="BJ157" s="72"/>
      <c r="BK157" s="72"/>
    </row>
    <row r="158" spans="1:63" hidden="1" x14ac:dyDescent="0.2">
      <c r="A158" s="117">
        <v>157</v>
      </c>
      <c r="C158" s="72"/>
      <c r="D158" s="72"/>
      <c r="G158" s="72"/>
      <c r="H158" s="72"/>
      <c r="K158" s="72"/>
      <c r="L158" s="72"/>
      <c r="V158" s="522"/>
      <c r="W158" s="72"/>
      <c r="X158" s="72"/>
      <c r="Z158" s="525"/>
      <c r="AF158" s="72"/>
      <c r="AG158" s="72"/>
      <c r="AH158" s="72"/>
      <c r="AZ158" s="72"/>
      <c r="BA158" s="72"/>
      <c r="BJ158" s="72"/>
      <c r="BK158" s="72"/>
    </row>
    <row r="159" spans="1:63" hidden="1" x14ac:dyDescent="0.2">
      <c r="A159" s="117">
        <v>158</v>
      </c>
      <c r="C159" s="72"/>
      <c r="D159" s="72"/>
      <c r="G159" s="72"/>
      <c r="H159" s="72"/>
      <c r="K159" s="72"/>
      <c r="L159" s="72"/>
      <c r="V159" s="522"/>
      <c r="W159" s="72"/>
      <c r="X159" s="72"/>
      <c r="Z159" s="525"/>
      <c r="AF159" s="72"/>
      <c r="AG159" s="72"/>
      <c r="AH159" s="72"/>
      <c r="AZ159" s="72"/>
      <c r="BA159" s="72"/>
      <c r="BJ159" s="72"/>
      <c r="BK159" s="72"/>
    </row>
    <row r="160" spans="1:63" hidden="1" x14ac:dyDescent="0.2">
      <c r="A160" s="117">
        <v>159</v>
      </c>
      <c r="C160" s="72"/>
      <c r="D160" s="72"/>
      <c r="G160" s="72"/>
      <c r="H160" s="72"/>
      <c r="K160" s="72"/>
      <c r="L160" s="72"/>
      <c r="V160" s="555"/>
      <c r="W160" s="72"/>
      <c r="X160" s="72"/>
      <c r="Z160" s="525"/>
      <c r="AF160" s="72"/>
      <c r="AG160" s="72"/>
      <c r="AH160" s="72"/>
      <c r="AZ160" s="72"/>
      <c r="BA160" s="72"/>
      <c r="BJ160" s="72"/>
      <c r="BK160" s="72"/>
    </row>
    <row r="161" spans="1:63" hidden="1" x14ac:dyDescent="0.2">
      <c r="A161" s="117">
        <v>160</v>
      </c>
      <c r="C161" s="72"/>
      <c r="D161" s="72"/>
      <c r="G161" s="72"/>
      <c r="H161" s="72"/>
      <c r="K161" s="72"/>
      <c r="L161" s="72"/>
      <c r="V161" s="555"/>
      <c r="W161" s="72"/>
      <c r="X161" s="72"/>
      <c r="Z161" s="525"/>
      <c r="AF161" s="72"/>
      <c r="AG161" s="72"/>
      <c r="AH161" s="72"/>
      <c r="AZ161" s="72"/>
      <c r="BA161" s="72"/>
      <c r="BJ161" s="72"/>
      <c r="BK161" s="72"/>
    </row>
    <row r="162" spans="1:63" hidden="1" x14ac:dyDescent="0.2">
      <c r="A162" s="117">
        <v>161</v>
      </c>
      <c r="C162" s="72"/>
      <c r="D162" s="72"/>
      <c r="G162" s="72"/>
      <c r="H162" s="72"/>
      <c r="K162" s="72"/>
      <c r="L162" s="72"/>
      <c r="W162" s="72"/>
      <c r="X162" s="72"/>
      <c r="Z162" s="525"/>
      <c r="AF162" s="72"/>
      <c r="AG162" s="72"/>
      <c r="AH162" s="72"/>
      <c r="AZ162" s="72"/>
      <c r="BA162" s="72"/>
      <c r="BJ162" s="72"/>
      <c r="BK162" s="72"/>
    </row>
    <row r="163" spans="1:63" hidden="1" x14ac:dyDescent="0.2">
      <c r="A163" s="117">
        <v>162</v>
      </c>
      <c r="C163" s="72"/>
      <c r="D163" s="72"/>
      <c r="G163" s="72"/>
      <c r="H163" s="72"/>
      <c r="K163" s="72"/>
      <c r="L163" s="72"/>
      <c r="W163" s="72"/>
      <c r="X163" s="72"/>
      <c r="Z163" s="525"/>
      <c r="AF163" s="72"/>
      <c r="AG163" s="72"/>
      <c r="AH163" s="72"/>
      <c r="AZ163" s="72"/>
      <c r="BA163" s="72"/>
      <c r="BJ163" s="72"/>
      <c r="BK163" s="72"/>
    </row>
    <row r="164" spans="1:63" hidden="1" x14ac:dyDescent="0.2">
      <c r="A164" s="117">
        <v>163</v>
      </c>
      <c r="C164" s="72"/>
      <c r="D164" s="72"/>
      <c r="G164" s="72"/>
      <c r="H164" s="72"/>
      <c r="K164" s="72"/>
      <c r="L164" s="72"/>
      <c r="W164" s="72"/>
      <c r="X164" s="72"/>
      <c r="Z164" s="525"/>
      <c r="AF164" s="72"/>
      <c r="AG164" s="72"/>
      <c r="AH164" s="72"/>
      <c r="AZ164" s="72"/>
      <c r="BA164" s="72"/>
      <c r="BJ164" s="72"/>
      <c r="BK164" s="72"/>
    </row>
    <row r="165" spans="1:63" hidden="1" x14ac:dyDescent="0.2">
      <c r="A165" s="117">
        <v>164</v>
      </c>
      <c r="C165" s="72"/>
      <c r="D165" s="72"/>
      <c r="G165" s="72"/>
      <c r="H165" s="72"/>
      <c r="K165" s="72"/>
      <c r="L165" s="72"/>
      <c r="W165" s="72"/>
      <c r="X165" s="72"/>
      <c r="Z165" s="525"/>
      <c r="AF165" s="72"/>
      <c r="AG165" s="72"/>
      <c r="AH165" s="72"/>
      <c r="AZ165" s="72"/>
      <c r="BA165" s="72"/>
      <c r="BJ165" s="72"/>
      <c r="BK165" s="72"/>
    </row>
    <row r="166" spans="1:63" hidden="1" x14ac:dyDescent="0.2">
      <c r="A166" s="117">
        <v>165</v>
      </c>
      <c r="C166" s="72"/>
      <c r="D166" s="72"/>
      <c r="G166" s="72"/>
      <c r="H166" s="72"/>
      <c r="K166" s="72"/>
      <c r="L166" s="72"/>
      <c r="W166" s="72"/>
      <c r="X166" s="72"/>
      <c r="Z166" s="525"/>
      <c r="AF166" s="72"/>
      <c r="AG166" s="72"/>
      <c r="AH166" s="72"/>
      <c r="AZ166" s="72"/>
      <c r="BA166" s="72"/>
      <c r="BJ166" s="72"/>
      <c r="BK166" s="72"/>
    </row>
    <row r="167" spans="1:63" hidden="1" x14ac:dyDescent="0.2">
      <c r="A167" s="117">
        <v>166</v>
      </c>
      <c r="C167" s="72"/>
      <c r="D167" s="72"/>
      <c r="G167" s="72"/>
      <c r="H167" s="72"/>
      <c r="K167" s="72"/>
      <c r="L167" s="72"/>
      <c r="W167" s="72"/>
      <c r="X167" s="72"/>
      <c r="Z167" s="525"/>
      <c r="AF167" s="72"/>
      <c r="AG167" s="72"/>
      <c r="AH167" s="72"/>
      <c r="AZ167" s="72"/>
      <c r="BA167" s="72"/>
      <c r="BJ167" s="72"/>
      <c r="BK167" s="72"/>
    </row>
    <row r="168" spans="1:63" hidden="1" x14ac:dyDescent="0.2">
      <c r="A168" s="117">
        <v>167</v>
      </c>
      <c r="C168" s="72"/>
      <c r="D168" s="72"/>
      <c r="K168" s="72"/>
      <c r="L168" s="72"/>
      <c r="W168" s="72"/>
      <c r="X168" s="72"/>
      <c r="Z168" s="525"/>
      <c r="AF168" s="72"/>
      <c r="AG168" s="72"/>
      <c r="AH168" s="72"/>
      <c r="AZ168" s="72"/>
      <c r="BA168" s="72"/>
      <c r="BJ168" s="72"/>
      <c r="BK168" s="72"/>
    </row>
    <row r="169" spans="1:63" hidden="1" x14ac:dyDescent="0.2">
      <c r="A169" s="117">
        <v>168</v>
      </c>
      <c r="C169" s="72"/>
      <c r="D169" s="72"/>
      <c r="K169" s="72"/>
      <c r="L169" s="72"/>
      <c r="W169" s="72"/>
      <c r="X169" s="72"/>
      <c r="Z169" s="525"/>
      <c r="AF169" s="72"/>
      <c r="AG169" s="72"/>
      <c r="AH169" s="72"/>
      <c r="AZ169" s="72"/>
      <c r="BA169" s="72"/>
      <c r="BJ169" s="72"/>
      <c r="BK169" s="72"/>
    </row>
    <row r="170" spans="1:63" hidden="1" x14ac:dyDescent="0.2">
      <c r="A170" s="117">
        <v>169</v>
      </c>
      <c r="C170" s="72"/>
      <c r="D170" s="72"/>
      <c r="K170" s="72"/>
      <c r="L170" s="72"/>
      <c r="W170" s="72"/>
      <c r="X170" s="72"/>
      <c r="Z170" s="525"/>
      <c r="AF170" s="72"/>
      <c r="AG170" s="72"/>
      <c r="AH170" s="72"/>
      <c r="AZ170" s="72"/>
      <c r="BA170" s="72"/>
      <c r="BJ170" s="72"/>
      <c r="BK170" s="72"/>
    </row>
    <row r="171" spans="1:63" hidden="1" x14ac:dyDescent="0.2">
      <c r="A171" s="117">
        <v>170</v>
      </c>
      <c r="C171" s="72"/>
      <c r="D171" s="72"/>
      <c r="K171" s="72"/>
      <c r="L171" s="72"/>
      <c r="W171" s="72"/>
      <c r="X171" s="72"/>
      <c r="Z171" s="525"/>
      <c r="AF171" s="72"/>
      <c r="AG171" s="72"/>
      <c r="AH171" s="72"/>
      <c r="AZ171" s="72"/>
      <c r="BA171" s="72"/>
      <c r="BJ171" s="72"/>
      <c r="BK171" s="72"/>
    </row>
    <row r="172" spans="1:63" hidden="1" x14ac:dyDescent="0.2">
      <c r="A172" s="117">
        <v>171</v>
      </c>
      <c r="C172" s="72"/>
      <c r="D172" s="72"/>
      <c r="K172" s="72"/>
      <c r="L172" s="72"/>
      <c r="W172" s="72"/>
      <c r="X172" s="72"/>
      <c r="Z172" s="525"/>
      <c r="AF172" s="72"/>
      <c r="AG172" s="72"/>
      <c r="AH172" s="72"/>
      <c r="AZ172" s="72"/>
      <c r="BA172" s="72"/>
      <c r="BJ172" s="72"/>
      <c r="BK172" s="72"/>
    </row>
    <row r="173" spans="1:63" hidden="1" x14ac:dyDescent="0.2">
      <c r="A173" s="117">
        <v>172</v>
      </c>
      <c r="C173" s="72"/>
      <c r="D173" s="72"/>
      <c r="K173" s="72"/>
      <c r="L173" s="72"/>
      <c r="W173" s="72"/>
      <c r="X173" s="72"/>
      <c r="Z173" s="525"/>
      <c r="AF173" s="72"/>
      <c r="AG173" s="72"/>
      <c r="AH173" s="72"/>
      <c r="AZ173" s="72"/>
      <c r="BA173" s="72"/>
      <c r="BJ173" s="72"/>
      <c r="BK173" s="72"/>
    </row>
    <row r="174" spans="1:63" hidden="1" x14ac:dyDescent="0.2">
      <c r="A174" s="117">
        <v>173</v>
      </c>
      <c r="C174" s="72"/>
      <c r="D174" s="72"/>
      <c r="K174" s="72"/>
      <c r="L174" s="72"/>
      <c r="W174" s="72"/>
      <c r="X174" s="72"/>
      <c r="Z174" s="525"/>
      <c r="AF174" s="72"/>
      <c r="AG174" s="72"/>
      <c r="AH174" s="72"/>
      <c r="AZ174" s="72"/>
      <c r="BA174" s="72"/>
      <c r="BJ174" s="72"/>
      <c r="BK174" s="72"/>
    </row>
    <row r="175" spans="1:63" hidden="1" x14ac:dyDescent="0.2">
      <c r="A175" s="117">
        <v>174</v>
      </c>
      <c r="C175" s="72"/>
      <c r="D175" s="72"/>
      <c r="K175" s="72"/>
      <c r="L175" s="72"/>
      <c r="W175" s="72"/>
      <c r="X175" s="72"/>
      <c r="Z175" s="525"/>
      <c r="AF175" s="72"/>
      <c r="AG175" s="72"/>
      <c r="AH175" s="72"/>
      <c r="AZ175" s="72"/>
      <c r="BA175" s="72"/>
      <c r="BJ175" s="72"/>
      <c r="BK175" s="72"/>
    </row>
    <row r="176" spans="1:63" hidden="1" x14ac:dyDescent="0.2">
      <c r="A176" s="117">
        <v>175</v>
      </c>
      <c r="C176" s="72"/>
      <c r="D176" s="72"/>
      <c r="K176" s="72"/>
      <c r="L176" s="72"/>
      <c r="W176" s="72"/>
      <c r="X176" s="72"/>
      <c r="Z176" s="525"/>
      <c r="AF176" s="72"/>
      <c r="AG176" s="72"/>
      <c r="AH176" s="72"/>
      <c r="AZ176" s="72"/>
      <c r="BA176" s="72"/>
      <c r="BJ176" s="72"/>
      <c r="BK176" s="72"/>
    </row>
    <row r="177" spans="1:63" hidden="1" x14ac:dyDescent="0.2">
      <c r="A177" s="117">
        <v>176</v>
      </c>
      <c r="C177" s="72"/>
      <c r="D177" s="72"/>
      <c r="W177" s="72"/>
      <c r="X177" s="72"/>
      <c r="Z177" s="525"/>
      <c r="AF177" s="72"/>
      <c r="AG177" s="72"/>
      <c r="AH177" s="72"/>
      <c r="AZ177" s="72"/>
      <c r="BA177" s="72"/>
      <c r="BJ177" s="72"/>
      <c r="BK177" s="72"/>
    </row>
    <row r="178" spans="1:63" hidden="1" x14ac:dyDescent="0.2">
      <c r="A178" s="117">
        <v>177</v>
      </c>
      <c r="C178" s="72"/>
      <c r="D178" s="72"/>
      <c r="W178" s="72"/>
      <c r="X178" s="72"/>
      <c r="Z178" s="525"/>
      <c r="AF178" s="72"/>
      <c r="AG178" s="72"/>
      <c r="AH178" s="72"/>
      <c r="AZ178" s="72"/>
      <c r="BA178" s="72"/>
      <c r="BJ178" s="72"/>
      <c r="BK178" s="72"/>
    </row>
    <row r="179" spans="1:63" hidden="1" x14ac:dyDescent="0.2">
      <c r="A179" s="117">
        <v>178</v>
      </c>
      <c r="C179" s="72"/>
      <c r="D179" s="72"/>
      <c r="W179" s="72"/>
      <c r="X179" s="72"/>
      <c r="AF179" s="72"/>
      <c r="AG179" s="72"/>
      <c r="AH179" s="72"/>
      <c r="AZ179" s="72"/>
      <c r="BA179" s="72"/>
      <c r="BJ179" s="72"/>
      <c r="BK179" s="72"/>
    </row>
    <row r="180" spans="1:63" hidden="1" x14ac:dyDescent="0.2">
      <c r="A180" s="117">
        <v>179</v>
      </c>
      <c r="C180" s="72"/>
      <c r="D180" s="72"/>
      <c r="W180" s="72"/>
      <c r="X180" s="72"/>
      <c r="AF180" s="72"/>
      <c r="AG180" s="72"/>
      <c r="AH180" s="72"/>
      <c r="AZ180" s="72"/>
      <c r="BA180" s="72"/>
      <c r="BJ180" s="72"/>
      <c r="BK180" s="72"/>
    </row>
    <row r="181" spans="1:63" hidden="1" x14ac:dyDescent="0.2">
      <c r="A181" s="117">
        <v>180</v>
      </c>
      <c r="C181" s="72"/>
      <c r="D181" s="72"/>
      <c r="W181" s="72"/>
      <c r="X181" s="72"/>
      <c r="AF181" s="72"/>
      <c r="AG181" s="72"/>
      <c r="AH181" s="72"/>
      <c r="AZ181" s="72"/>
      <c r="BA181" s="72"/>
      <c r="BJ181" s="72"/>
      <c r="BK181" s="72"/>
    </row>
    <row r="182" spans="1:63" hidden="1" x14ac:dyDescent="0.2">
      <c r="A182" s="117">
        <v>181</v>
      </c>
      <c r="C182" s="72"/>
      <c r="D182" s="72"/>
      <c r="W182" s="72"/>
      <c r="X182" s="72"/>
      <c r="AF182" s="72"/>
      <c r="AG182" s="72"/>
      <c r="AH182" s="72"/>
      <c r="AZ182" s="72"/>
      <c r="BA182" s="72"/>
      <c r="BJ182" s="72"/>
      <c r="BK182" s="72"/>
    </row>
    <row r="183" spans="1:63" hidden="1" x14ac:dyDescent="0.2">
      <c r="A183" s="117">
        <v>182</v>
      </c>
      <c r="C183" s="72"/>
      <c r="D183" s="72"/>
      <c r="W183" s="72"/>
      <c r="X183" s="72"/>
      <c r="AF183" s="72"/>
      <c r="AG183" s="72"/>
      <c r="AH183" s="72"/>
      <c r="AZ183" s="72"/>
      <c r="BA183" s="72"/>
      <c r="BJ183" s="72"/>
      <c r="BK183" s="72"/>
    </row>
    <row r="184" spans="1:63" hidden="1" x14ac:dyDescent="0.2">
      <c r="A184" s="117">
        <v>183</v>
      </c>
      <c r="C184" s="72"/>
      <c r="D184" s="72"/>
      <c r="W184" s="72"/>
      <c r="X184" s="72"/>
      <c r="AF184" s="72"/>
      <c r="AG184" s="72"/>
      <c r="AH184" s="72"/>
      <c r="AZ184" s="72"/>
      <c r="BA184" s="72"/>
      <c r="BJ184" s="72"/>
      <c r="BK184" s="72"/>
    </row>
    <row r="185" spans="1:63" hidden="1" x14ac:dyDescent="0.2">
      <c r="A185" s="117">
        <v>184</v>
      </c>
      <c r="C185" s="72"/>
      <c r="D185" s="72"/>
      <c r="W185" s="72"/>
      <c r="X185" s="72"/>
      <c r="AF185" s="72"/>
      <c r="AG185" s="72"/>
      <c r="AH185" s="72"/>
      <c r="AZ185" s="72"/>
      <c r="BA185" s="72"/>
      <c r="BJ185" s="72"/>
      <c r="BK185" s="72"/>
    </row>
    <row r="186" spans="1:63" hidden="1" x14ac:dyDescent="0.2">
      <c r="A186" s="117">
        <v>185</v>
      </c>
      <c r="C186" s="72"/>
      <c r="D186" s="72"/>
      <c r="W186" s="72"/>
      <c r="X186" s="72"/>
      <c r="AF186" s="72"/>
      <c r="AG186" s="72"/>
      <c r="AH186" s="72"/>
      <c r="AZ186" s="72"/>
      <c r="BA186" s="72"/>
      <c r="BJ186" s="72"/>
      <c r="BK186" s="72"/>
    </row>
    <row r="187" spans="1:63" hidden="1" x14ac:dyDescent="0.2">
      <c r="A187" s="117">
        <v>186</v>
      </c>
      <c r="C187" s="72"/>
      <c r="D187" s="72"/>
      <c r="W187" s="72"/>
      <c r="X187" s="72"/>
      <c r="AF187" s="72"/>
      <c r="AG187" s="72"/>
      <c r="AH187" s="72"/>
      <c r="AZ187" s="72"/>
      <c r="BA187" s="72"/>
      <c r="BJ187" s="72"/>
      <c r="BK187" s="72"/>
    </row>
    <row r="188" spans="1:63" hidden="1" x14ac:dyDescent="0.2">
      <c r="A188" s="117">
        <v>187</v>
      </c>
      <c r="C188" s="72"/>
      <c r="D188" s="72"/>
      <c r="W188" s="72"/>
      <c r="X188" s="72"/>
      <c r="AF188" s="72"/>
      <c r="AG188" s="72"/>
      <c r="AH188" s="72"/>
      <c r="AZ188" s="72"/>
      <c r="BA188" s="72"/>
      <c r="BJ188" s="72"/>
      <c r="BK188" s="72"/>
    </row>
    <row r="189" spans="1:63" hidden="1" x14ac:dyDescent="0.2">
      <c r="A189" s="117">
        <v>188</v>
      </c>
      <c r="C189" s="72"/>
      <c r="D189" s="72"/>
      <c r="W189" s="72"/>
      <c r="X189" s="72"/>
      <c r="AF189" s="72"/>
      <c r="AG189" s="72"/>
      <c r="AH189" s="72"/>
      <c r="AZ189" s="72"/>
      <c r="BA189" s="72"/>
      <c r="BJ189" s="72"/>
      <c r="BK189" s="72"/>
    </row>
    <row r="190" spans="1:63" hidden="1" x14ac:dyDescent="0.2">
      <c r="A190" s="117">
        <v>189</v>
      </c>
      <c r="C190" s="72"/>
      <c r="D190" s="72"/>
      <c r="W190" s="72"/>
      <c r="X190" s="72"/>
      <c r="AF190" s="72"/>
      <c r="AG190" s="72"/>
      <c r="AH190" s="72"/>
      <c r="AZ190" s="72"/>
      <c r="BA190" s="72"/>
      <c r="BJ190" s="72"/>
      <c r="BK190" s="72"/>
    </row>
    <row r="191" spans="1:63" hidden="1" x14ac:dyDescent="0.2">
      <c r="A191" s="117">
        <v>190</v>
      </c>
      <c r="C191" s="72"/>
      <c r="D191" s="72"/>
      <c r="W191" s="72"/>
      <c r="X191" s="72"/>
      <c r="AF191" s="72"/>
      <c r="AG191" s="72"/>
      <c r="AH191" s="72"/>
      <c r="AZ191" s="72"/>
      <c r="BA191" s="72"/>
      <c r="BJ191" s="72"/>
      <c r="BK191" s="72"/>
    </row>
    <row r="192" spans="1:63" hidden="1" x14ac:dyDescent="0.2">
      <c r="A192" s="117">
        <v>191</v>
      </c>
      <c r="C192" s="72"/>
      <c r="D192" s="72"/>
      <c r="W192" s="72"/>
      <c r="X192" s="72"/>
      <c r="AF192" s="72"/>
      <c r="AG192" s="72"/>
      <c r="AH192" s="72"/>
      <c r="AZ192" s="72"/>
      <c r="BA192" s="72"/>
      <c r="BJ192" s="72"/>
      <c r="BK192" s="72"/>
    </row>
    <row r="193" spans="1:63" hidden="1" x14ac:dyDescent="0.2">
      <c r="A193" s="117">
        <v>192</v>
      </c>
      <c r="C193" s="72"/>
      <c r="D193" s="72"/>
      <c r="W193" s="72"/>
      <c r="X193" s="72"/>
      <c r="AF193" s="72"/>
      <c r="AG193" s="72"/>
      <c r="AH193" s="72"/>
      <c r="AZ193" s="72"/>
      <c r="BA193" s="72"/>
      <c r="BJ193" s="72"/>
      <c r="BK193" s="72"/>
    </row>
    <row r="194" spans="1:63" hidden="1" x14ac:dyDescent="0.2">
      <c r="A194" s="117">
        <v>193</v>
      </c>
      <c r="C194" s="72"/>
      <c r="D194" s="72"/>
      <c r="W194" s="72"/>
      <c r="X194" s="72"/>
      <c r="AF194" s="72"/>
      <c r="AG194" s="72"/>
      <c r="AH194" s="72"/>
      <c r="AZ194" s="72"/>
      <c r="BA194" s="72"/>
      <c r="BJ194" s="72"/>
      <c r="BK194" s="72"/>
    </row>
    <row r="195" spans="1:63" hidden="1" x14ac:dyDescent="0.2">
      <c r="A195" s="117">
        <v>194</v>
      </c>
      <c r="C195" s="72"/>
      <c r="D195" s="72"/>
      <c r="W195" s="72"/>
      <c r="X195" s="72"/>
      <c r="AF195" s="72"/>
      <c r="AG195" s="72"/>
      <c r="AH195" s="72"/>
      <c r="AZ195" s="72"/>
      <c r="BA195" s="72"/>
      <c r="BJ195" s="72"/>
      <c r="BK195" s="72"/>
    </row>
    <row r="196" spans="1:63" hidden="1" x14ac:dyDescent="0.2">
      <c r="A196" s="117">
        <v>195</v>
      </c>
      <c r="C196" s="72"/>
      <c r="D196" s="72"/>
      <c r="W196" s="72"/>
      <c r="X196" s="72"/>
      <c r="AF196" s="72"/>
      <c r="AG196" s="72"/>
      <c r="AH196" s="72"/>
      <c r="AZ196" s="72"/>
      <c r="BA196" s="72"/>
      <c r="BJ196" s="72"/>
      <c r="BK196" s="72"/>
    </row>
    <row r="197" spans="1:63" hidden="1" x14ac:dyDescent="0.2">
      <c r="A197" s="117">
        <v>196</v>
      </c>
      <c r="C197" s="72"/>
      <c r="D197" s="72"/>
      <c r="W197" s="72"/>
      <c r="X197" s="72"/>
      <c r="AF197" s="72"/>
      <c r="AG197" s="72"/>
      <c r="AH197" s="72"/>
      <c r="AZ197" s="72"/>
      <c r="BA197" s="72"/>
      <c r="BJ197" s="72"/>
      <c r="BK197" s="72"/>
    </row>
    <row r="198" spans="1:63" hidden="1" x14ac:dyDescent="0.2">
      <c r="A198" s="117">
        <v>197</v>
      </c>
      <c r="C198" s="72"/>
      <c r="D198" s="72"/>
      <c r="W198" s="72"/>
      <c r="X198" s="72"/>
      <c r="AF198" s="72"/>
      <c r="AG198" s="72"/>
      <c r="AH198" s="72"/>
      <c r="AZ198" s="72"/>
      <c r="BA198" s="72"/>
      <c r="BJ198" s="72"/>
      <c r="BK198" s="72"/>
    </row>
    <row r="199" spans="1:63" hidden="1" x14ac:dyDescent="0.2">
      <c r="A199" s="117">
        <v>198</v>
      </c>
      <c r="C199" s="72"/>
      <c r="D199" s="72"/>
      <c r="W199" s="72"/>
      <c r="X199" s="72"/>
      <c r="AF199" s="72"/>
      <c r="AG199" s="72"/>
      <c r="AH199" s="72"/>
      <c r="AZ199" s="72"/>
      <c r="BA199" s="72"/>
      <c r="BJ199" s="72"/>
      <c r="BK199" s="72"/>
    </row>
    <row r="200" spans="1:63" hidden="1" x14ac:dyDescent="0.2">
      <c r="A200" s="117">
        <v>199</v>
      </c>
      <c r="C200" s="72"/>
      <c r="D200" s="72"/>
      <c r="W200" s="72"/>
      <c r="X200" s="72"/>
      <c r="AF200" s="72"/>
      <c r="AG200" s="72"/>
      <c r="AH200" s="72"/>
      <c r="AZ200" s="72"/>
      <c r="BA200" s="72"/>
      <c r="BJ200" s="72"/>
      <c r="BK200" s="72"/>
    </row>
    <row r="201" spans="1:63" hidden="1" x14ac:dyDescent="0.2">
      <c r="A201" s="117">
        <v>200</v>
      </c>
      <c r="C201" s="72"/>
      <c r="D201" s="72"/>
      <c r="W201" s="72"/>
      <c r="X201" s="72"/>
      <c r="AF201" s="72"/>
      <c r="AG201" s="72"/>
      <c r="AH201" s="72"/>
      <c r="AZ201" s="72"/>
      <c r="BA201" s="72"/>
      <c r="BJ201" s="72"/>
      <c r="BK201" s="72"/>
    </row>
    <row r="202" spans="1:63" hidden="1" x14ac:dyDescent="0.2">
      <c r="A202" s="117">
        <v>201</v>
      </c>
      <c r="C202" s="72"/>
      <c r="D202" s="72"/>
      <c r="W202" s="72"/>
      <c r="X202" s="72"/>
      <c r="AF202" s="72"/>
      <c r="AG202" s="72"/>
      <c r="AH202" s="72"/>
      <c r="AZ202" s="72"/>
      <c r="BA202" s="72"/>
      <c r="BJ202" s="72"/>
      <c r="BK202" s="72"/>
    </row>
    <row r="203" spans="1:63" hidden="1" x14ac:dyDescent="0.2">
      <c r="A203" s="117">
        <v>202</v>
      </c>
      <c r="C203" s="72"/>
      <c r="D203" s="72"/>
      <c r="W203" s="72"/>
      <c r="X203" s="72"/>
      <c r="AF203" s="72"/>
      <c r="AG203" s="72"/>
      <c r="AH203" s="72"/>
      <c r="AZ203" s="72"/>
      <c r="BA203" s="72"/>
      <c r="BJ203" s="72"/>
      <c r="BK203" s="72"/>
    </row>
    <row r="204" spans="1:63" hidden="1" x14ac:dyDescent="0.2">
      <c r="A204" s="117">
        <v>203</v>
      </c>
      <c r="C204" s="72"/>
      <c r="D204" s="72"/>
      <c r="W204" s="72"/>
      <c r="X204" s="72"/>
      <c r="AF204" s="72"/>
      <c r="AG204" s="72"/>
      <c r="AH204" s="72"/>
      <c r="AZ204" s="72"/>
      <c r="BA204" s="72"/>
      <c r="BJ204" s="72"/>
      <c r="BK204" s="72"/>
    </row>
    <row r="205" spans="1:63" hidden="1" x14ac:dyDescent="0.2">
      <c r="A205" s="117">
        <v>204</v>
      </c>
      <c r="C205" s="72"/>
      <c r="D205" s="72"/>
      <c r="W205" s="72"/>
      <c r="X205" s="72"/>
      <c r="AF205" s="72"/>
      <c r="AG205" s="72"/>
      <c r="AH205" s="72"/>
      <c r="AZ205" s="72"/>
      <c r="BA205" s="72"/>
      <c r="BJ205" s="72"/>
      <c r="BK205" s="72"/>
    </row>
    <row r="206" spans="1:63" hidden="1" x14ac:dyDescent="0.2">
      <c r="A206" s="117">
        <v>205</v>
      </c>
      <c r="C206" s="72"/>
      <c r="D206" s="72"/>
      <c r="W206" s="72"/>
      <c r="X206" s="72"/>
      <c r="AF206" s="72"/>
      <c r="AG206" s="72"/>
      <c r="AH206" s="72"/>
      <c r="AZ206" s="72"/>
      <c r="BA206" s="72"/>
      <c r="BJ206" s="72"/>
      <c r="BK206" s="72"/>
    </row>
    <row r="207" spans="1:63" hidden="1" x14ac:dyDescent="0.2">
      <c r="A207" s="117">
        <v>206</v>
      </c>
      <c r="C207" s="72"/>
      <c r="D207" s="72"/>
      <c r="W207" s="72"/>
      <c r="X207" s="72"/>
      <c r="AF207" s="72"/>
      <c r="AG207" s="72"/>
      <c r="AH207" s="72"/>
      <c r="AZ207" s="72"/>
      <c r="BA207" s="72"/>
      <c r="BJ207" s="72"/>
      <c r="BK207" s="72"/>
    </row>
    <row r="208" spans="1:63" hidden="1" x14ac:dyDescent="0.2">
      <c r="A208" s="117">
        <v>207</v>
      </c>
      <c r="C208" s="72"/>
      <c r="D208" s="72"/>
      <c r="W208" s="72"/>
      <c r="X208" s="72"/>
      <c r="AF208" s="72"/>
      <c r="AG208" s="72"/>
      <c r="AH208" s="72"/>
      <c r="AZ208" s="72"/>
      <c r="BA208" s="72"/>
      <c r="BJ208" s="72"/>
      <c r="BK208" s="72"/>
    </row>
    <row r="209" spans="1:63" hidden="1" x14ac:dyDescent="0.2">
      <c r="A209" s="117">
        <v>208</v>
      </c>
      <c r="C209" s="72"/>
      <c r="D209" s="72"/>
      <c r="W209" s="72"/>
      <c r="X209" s="72"/>
      <c r="AF209" s="72"/>
      <c r="AG209" s="72"/>
      <c r="AH209" s="72"/>
      <c r="AZ209" s="72"/>
      <c r="BA209" s="72"/>
      <c r="BJ209" s="72"/>
      <c r="BK209" s="72"/>
    </row>
    <row r="210" spans="1:63" hidden="1" x14ac:dyDescent="0.2">
      <c r="A210" s="117">
        <v>209</v>
      </c>
      <c r="C210" s="72"/>
      <c r="D210" s="72"/>
      <c r="W210" s="72"/>
      <c r="X210" s="72"/>
      <c r="AF210" s="72"/>
      <c r="AG210" s="72"/>
      <c r="AH210" s="72"/>
      <c r="AZ210" s="72"/>
      <c r="BA210" s="72"/>
      <c r="BJ210" s="72"/>
      <c r="BK210" s="72"/>
    </row>
    <row r="211" spans="1:63" hidden="1" x14ac:dyDescent="0.2">
      <c r="A211" s="117">
        <v>210</v>
      </c>
      <c r="C211" s="72"/>
      <c r="D211" s="72"/>
      <c r="W211" s="72"/>
      <c r="X211" s="72"/>
      <c r="AF211" s="72"/>
      <c r="AG211" s="72"/>
      <c r="AH211" s="72"/>
      <c r="AZ211" s="72"/>
      <c r="BA211" s="72"/>
      <c r="BJ211" s="72"/>
      <c r="BK211" s="72"/>
    </row>
    <row r="212" spans="1:63" hidden="1" x14ac:dyDescent="0.2">
      <c r="A212" s="117">
        <v>211</v>
      </c>
      <c r="C212" s="72"/>
      <c r="D212" s="72"/>
      <c r="W212" s="72"/>
      <c r="X212" s="72"/>
      <c r="AF212" s="72"/>
      <c r="AG212" s="72"/>
      <c r="AH212" s="72"/>
      <c r="AZ212" s="72"/>
      <c r="BA212" s="72"/>
      <c r="BJ212" s="72"/>
      <c r="BK212" s="72"/>
    </row>
    <row r="213" spans="1:63" hidden="1" x14ac:dyDescent="0.2">
      <c r="A213" s="117">
        <v>212</v>
      </c>
      <c r="C213" s="72"/>
      <c r="D213" s="72"/>
      <c r="W213" s="72"/>
      <c r="X213" s="72"/>
      <c r="AF213" s="72"/>
      <c r="AG213" s="72"/>
      <c r="AH213" s="72"/>
      <c r="AZ213" s="72"/>
      <c r="BA213" s="72"/>
      <c r="BJ213" s="72"/>
      <c r="BK213" s="72"/>
    </row>
    <row r="214" spans="1:63" hidden="1" x14ac:dyDescent="0.2">
      <c r="A214" s="117">
        <v>213</v>
      </c>
      <c r="C214" s="72"/>
      <c r="D214" s="72"/>
      <c r="W214" s="72"/>
      <c r="X214" s="72"/>
      <c r="AF214" s="72"/>
      <c r="AG214" s="72"/>
      <c r="AH214" s="72"/>
      <c r="AZ214" s="72"/>
      <c r="BA214" s="72"/>
      <c r="BJ214" s="72"/>
      <c r="BK214" s="72"/>
    </row>
    <row r="215" spans="1:63" hidden="1" x14ac:dyDescent="0.2">
      <c r="A215" s="117">
        <v>214</v>
      </c>
      <c r="C215" s="72"/>
      <c r="D215" s="72"/>
      <c r="W215" s="72"/>
      <c r="X215" s="72"/>
      <c r="AF215" s="72"/>
      <c r="AG215" s="72"/>
      <c r="AH215" s="72"/>
      <c r="AZ215" s="72"/>
      <c r="BA215" s="72"/>
      <c r="BJ215" s="72"/>
      <c r="BK215" s="72"/>
    </row>
    <row r="216" spans="1:63" hidden="1" x14ac:dyDescent="0.2">
      <c r="A216" s="117">
        <v>215</v>
      </c>
      <c r="C216" s="72"/>
      <c r="D216" s="72"/>
      <c r="W216" s="72"/>
      <c r="X216" s="72"/>
      <c r="AF216" s="72"/>
      <c r="AG216" s="72"/>
      <c r="AH216" s="72"/>
      <c r="AZ216" s="72"/>
      <c r="BA216" s="72"/>
      <c r="BJ216" s="72"/>
      <c r="BK216" s="72"/>
    </row>
    <row r="217" spans="1:63" hidden="1" x14ac:dyDescent="0.2">
      <c r="A217" s="117">
        <v>216</v>
      </c>
      <c r="C217" s="72"/>
      <c r="D217" s="72"/>
      <c r="W217" s="72"/>
      <c r="X217" s="72"/>
      <c r="AF217" s="72"/>
      <c r="AG217" s="72"/>
      <c r="AH217" s="72"/>
      <c r="AZ217" s="72"/>
      <c r="BA217" s="72"/>
      <c r="BJ217" s="72"/>
      <c r="BK217" s="72"/>
    </row>
    <row r="218" spans="1:63" hidden="1" x14ac:dyDescent="0.2">
      <c r="A218" s="117">
        <v>217</v>
      </c>
      <c r="C218" s="72"/>
      <c r="D218" s="72"/>
      <c r="W218" s="72"/>
      <c r="X218" s="72"/>
      <c r="AF218" s="72"/>
      <c r="AG218" s="72"/>
      <c r="AH218" s="72"/>
      <c r="AZ218" s="72"/>
      <c r="BA218" s="72"/>
      <c r="BJ218" s="72"/>
      <c r="BK218" s="72"/>
    </row>
    <row r="219" spans="1:63" hidden="1" x14ac:dyDescent="0.2">
      <c r="A219" s="117">
        <v>218</v>
      </c>
      <c r="C219" s="72"/>
      <c r="D219" s="72"/>
      <c r="W219" s="72"/>
      <c r="X219" s="72"/>
      <c r="AF219" s="72"/>
      <c r="AG219" s="72"/>
      <c r="AH219" s="72"/>
      <c r="AZ219" s="72"/>
      <c r="BA219" s="72"/>
      <c r="BJ219" s="72"/>
      <c r="BK219" s="72"/>
    </row>
    <row r="220" spans="1:63" hidden="1" x14ac:dyDescent="0.2">
      <c r="A220" s="117">
        <v>219</v>
      </c>
      <c r="C220" s="72"/>
      <c r="D220" s="72"/>
      <c r="W220" s="72"/>
      <c r="X220" s="72"/>
      <c r="AF220" s="72"/>
      <c r="AG220" s="72"/>
      <c r="AH220" s="72"/>
      <c r="AZ220" s="72"/>
      <c r="BA220" s="72"/>
      <c r="BJ220" s="72"/>
      <c r="BK220" s="72"/>
    </row>
    <row r="221" spans="1:63" hidden="1" x14ac:dyDescent="0.2">
      <c r="A221" s="117">
        <v>220</v>
      </c>
      <c r="C221" s="72"/>
      <c r="D221" s="72"/>
      <c r="W221" s="72"/>
      <c r="X221" s="72"/>
      <c r="AF221" s="72"/>
      <c r="AG221" s="72"/>
      <c r="AH221" s="72"/>
      <c r="AZ221" s="72"/>
      <c r="BA221" s="72"/>
      <c r="BJ221" s="72"/>
      <c r="BK221" s="72"/>
    </row>
    <row r="222" spans="1:63" hidden="1" x14ac:dyDescent="0.2">
      <c r="A222" s="117">
        <v>221</v>
      </c>
      <c r="C222" s="72"/>
      <c r="D222" s="72"/>
      <c r="W222" s="72"/>
      <c r="X222" s="72"/>
      <c r="AF222" s="72"/>
      <c r="AG222" s="72"/>
      <c r="AH222" s="72"/>
      <c r="AZ222" s="72"/>
      <c r="BA222" s="72"/>
      <c r="BJ222" s="72"/>
      <c r="BK222" s="72"/>
    </row>
    <row r="223" spans="1:63" hidden="1" x14ac:dyDescent="0.2">
      <c r="A223" s="117">
        <v>222</v>
      </c>
      <c r="C223" s="72"/>
      <c r="D223" s="72"/>
      <c r="W223" s="72"/>
      <c r="X223" s="72"/>
      <c r="AF223" s="72"/>
      <c r="AG223" s="72"/>
      <c r="AH223" s="72"/>
      <c r="AZ223" s="72"/>
      <c r="BA223" s="72"/>
      <c r="BJ223" s="72"/>
      <c r="BK223" s="72"/>
    </row>
    <row r="224" spans="1:63" hidden="1" x14ac:dyDescent="0.2">
      <c r="A224" s="117">
        <v>223</v>
      </c>
      <c r="C224" s="72"/>
      <c r="D224" s="72"/>
      <c r="W224" s="72"/>
      <c r="X224" s="72"/>
      <c r="AF224" s="72"/>
      <c r="AG224" s="72"/>
      <c r="AH224" s="72"/>
      <c r="AZ224" s="72"/>
      <c r="BA224" s="72"/>
      <c r="BJ224" s="72"/>
      <c r="BK224" s="72"/>
    </row>
    <row r="225" spans="1:63" hidden="1" x14ac:dyDescent="0.2">
      <c r="A225" s="116"/>
      <c r="C225" s="72"/>
      <c r="D225" s="72"/>
      <c r="W225" s="72"/>
      <c r="X225" s="72"/>
      <c r="AF225" s="72"/>
      <c r="AG225" s="72"/>
      <c r="AH225" s="72"/>
      <c r="AZ225" s="72"/>
      <c r="BA225" s="72"/>
      <c r="BJ225" s="72"/>
      <c r="BK225" s="72"/>
    </row>
    <row r="226" spans="1:63" hidden="1" x14ac:dyDescent="0.2">
      <c r="A226" s="116"/>
      <c r="C226" s="72"/>
      <c r="D226" s="72"/>
      <c r="W226" s="72"/>
      <c r="X226" s="72"/>
      <c r="AF226" s="72"/>
      <c r="AG226" s="72"/>
      <c r="AH226" s="72"/>
      <c r="AZ226" s="72"/>
      <c r="BA226" s="72"/>
      <c r="BJ226" s="72"/>
      <c r="BK226" s="72"/>
    </row>
    <row r="227" spans="1:63" hidden="1" x14ac:dyDescent="0.2">
      <c r="W227" s="72"/>
      <c r="X227" s="72"/>
      <c r="AF227" s="72"/>
      <c r="AG227" s="72"/>
      <c r="AH227" s="72"/>
    </row>
    <row r="228" spans="1:63" hidden="1" x14ac:dyDescent="0.2">
      <c r="W228" s="72"/>
      <c r="X228" s="72"/>
      <c r="AF228" s="72"/>
      <c r="AG228" s="72"/>
      <c r="AH228" s="72"/>
    </row>
    <row r="229" spans="1:63" hidden="1" x14ac:dyDescent="0.2">
      <c r="W229" s="72"/>
      <c r="X229" s="72"/>
      <c r="AF229" s="72"/>
      <c r="AG229" s="72"/>
      <c r="AH229" s="72"/>
    </row>
    <row r="230" spans="1:63" hidden="1" x14ac:dyDescent="0.2">
      <c r="W230" s="72"/>
      <c r="X230" s="72"/>
      <c r="AF230" s="72"/>
      <c r="AG230" s="72"/>
      <c r="AH230" s="72"/>
    </row>
    <row r="231" spans="1:63" hidden="1" x14ac:dyDescent="0.2">
      <c r="W231" s="72"/>
      <c r="X231" s="72"/>
      <c r="AF231" s="72"/>
      <c r="AG231" s="72"/>
      <c r="AH231" s="72"/>
    </row>
    <row r="232" spans="1:63" hidden="1" x14ac:dyDescent="0.2">
      <c r="W232" s="72"/>
      <c r="X232" s="72"/>
      <c r="AF232" s="72"/>
      <c r="AG232" s="72"/>
      <c r="AH232" s="72"/>
    </row>
    <row r="233" spans="1:63" hidden="1" x14ac:dyDescent="0.2">
      <c r="W233" s="72"/>
      <c r="X233" s="72"/>
      <c r="AF233" s="72"/>
      <c r="AG233" s="72"/>
      <c r="AH233" s="72"/>
    </row>
    <row r="234" spans="1:63" hidden="1" x14ac:dyDescent="0.2">
      <c r="W234" s="72"/>
      <c r="X234" s="72"/>
      <c r="AF234" s="72"/>
      <c r="AG234" s="72"/>
      <c r="AH234" s="72"/>
    </row>
    <row r="235" spans="1:63" hidden="1" x14ac:dyDescent="0.2">
      <c r="W235" s="72"/>
      <c r="X235" s="72"/>
      <c r="AF235" s="72"/>
      <c r="AG235" s="72"/>
      <c r="AH235" s="72"/>
    </row>
    <row r="236" spans="1:63" hidden="1" x14ac:dyDescent="0.2">
      <c r="W236" s="72"/>
      <c r="X236" s="72"/>
      <c r="AF236" s="72"/>
      <c r="AG236" s="72"/>
      <c r="AH236" s="72"/>
    </row>
    <row r="237" spans="1:63" hidden="1" x14ac:dyDescent="0.2">
      <c r="W237" s="72"/>
      <c r="X237" s="72"/>
      <c r="AF237" s="72"/>
      <c r="AG237" s="72"/>
      <c r="AH237" s="72"/>
    </row>
    <row r="238" spans="1:63" hidden="1" x14ac:dyDescent="0.2">
      <c r="W238" s="72"/>
      <c r="X238" s="72"/>
      <c r="AF238" s="72"/>
      <c r="AG238" s="72"/>
      <c r="AH238" s="72"/>
    </row>
    <row r="239" spans="1:63" hidden="1" x14ac:dyDescent="0.2">
      <c r="W239" s="72"/>
      <c r="X239" s="72"/>
      <c r="AF239" s="72"/>
      <c r="AG239" s="72"/>
      <c r="AH239" s="72"/>
    </row>
    <row r="240" spans="1:63" hidden="1" x14ac:dyDescent="0.2">
      <c r="W240" s="72"/>
      <c r="X240" s="72"/>
      <c r="AF240" s="72"/>
      <c r="AG240" s="72"/>
      <c r="AH240" s="72"/>
    </row>
    <row r="241" spans="23:34" hidden="1" x14ac:dyDescent="0.2">
      <c r="W241" s="72"/>
      <c r="X241" s="72"/>
      <c r="AF241" s="72"/>
      <c r="AG241" s="72"/>
      <c r="AH241" s="72"/>
    </row>
    <row r="242" spans="23:34" hidden="1" x14ac:dyDescent="0.2">
      <c r="W242" s="72"/>
      <c r="X242" s="72"/>
      <c r="AF242" s="72"/>
      <c r="AG242" s="72"/>
      <c r="AH242" s="72"/>
    </row>
    <row r="243" spans="23:34" hidden="1" x14ac:dyDescent="0.2">
      <c r="W243" s="72"/>
      <c r="X243" s="72"/>
      <c r="AF243" s="72"/>
      <c r="AG243" s="72"/>
      <c r="AH243" s="72"/>
    </row>
    <row r="244" spans="23:34" hidden="1" x14ac:dyDescent="0.2">
      <c r="W244" s="72"/>
      <c r="X244" s="72"/>
      <c r="AF244" s="72"/>
      <c r="AG244" s="72"/>
      <c r="AH244" s="72"/>
    </row>
    <row r="245" spans="23:34" hidden="1" x14ac:dyDescent="0.2">
      <c r="W245" s="72"/>
      <c r="X245" s="72"/>
      <c r="AF245" s="72"/>
      <c r="AG245" s="72"/>
      <c r="AH245" s="72"/>
    </row>
    <row r="246" spans="23:34" hidden="1" x14ac:dyDescent="0.2">
      <c r="W246" s="72"/>
      <c r="X246" s="72"/>
      <c r="AF246" s="72"/>
      <c r="AG246" s="72"/>
      <c r="AH246" s="72"/>
    </row>
    <row r="247" spans="23:34" hidden="1" x14ac:dyDescent="0.2">
      <c r="W247" s="72"/>
      <c r="X247" s="72"/>
      <c r="AF247" s="72"/>
      <c r="AG247" s="72"/>
      <c r="AH247" s="72"/>
    </row>
    <row r="248" spans="23:34" hidden="1" x14ac:dyDescent="0.2">
      <c r="W248" s="72"/>
      <c r="X248" s="72"/>
      <c r="AF248" s="72"/>
      <c r="AG248" s="72"/>
      <c r="AH248" s="72"/>
    </row>
    <row r="249" spans="23:34" hidden="1" x14ac:dyDescent="0.2">
      <c r="W249" s="72"/>
      <c r="X249" s="72"/>
      <c r="AF249" s="72"/>
      <c r="AG249" s="72"/>
      <c r="AH249" s="72"/>
    </row>
    <row r="250" spans="23:34" hidden="1" x14ac:dyDescent="0.2">
      <c r="W250" s="72"/>
      <c r="X250" s="72"/>
      <c r="AF250" s="72"/>
      <c r="AG250" s="72"/>
      <c r="AH250" s="72"/>
    </row>
    <row r="251" spans="23:34" hidden="1" x14ac:dyDescent="0.2">
      <c r="W251" s="72"/>
      <c r="X251" s="72"/>
      <c r="AF251" s="72"/>
      <c r="AG251" s="72"/>
      <c r="AH251" s="72"/>
    </row>
    <row r="252" spans="23:34" hidden="1" x14ac:dyDescent="0.2">
      <c r="W252" s="72"/>
      <c r="X252" s="72"/>
      <c r="AF252" s="72"/>
      <c r="AG252" s="72"/>
      <c r="AH252" s="72"/>
    </row>
    <row r="253" spans="23:34" hidden="1" x14ac:dyDescent="0.2">
      <c r="W253" s="72"/>
      <c r="X253" s="72"/>
      <c r="AF253" s="72"/>
      <c r="AG253" s="72"/>
      <c r="AH253" s="72"/>
    </row>
    <row r="254" spans="23:34" hidden="1" x14ac:dyDescent="0.2">
      <c r="W254" s="72"/>
      <c r="X254" s="72"/>
      <c r="AF254" s="72"/>
      <c r="AG254" s="72"/>
      <c r="AH254" s="72"/>
    </row>
    <row r="255" spans="23:34" hidden="1" x14ac:dyDescent="0.2">
      <c r="W255" s="72"/>
      <c r="X255" s="72"/>
      <c r="AF255" s="72"/>
      <c r="AG255" s="72"/>
      <c r="AH255" s="72"/>
    </row>
    <row r="256" spans="23:34" hidden="1" x14ac:dyDescent="0.2">
      <c r="W256" s="72"/>
      <c r="X256" s="72"/>
      <c r="AF256" s="72"/>
      <c r="AG256" s="72"/>
      <c r="AH256" s="72"/>
    </row>
    <row r="257" spans="23:34" hidden="1" x14ac:dyDescent="0.2">
      <c r="W257" s="72"/>
      <c r="X257" s="72"/>
      <c r="AF257" s="72"/>
      <c r="AG257" s="72"/>
      <c r="AH257" s="72"/>
    </row>
    <row r="258" spans="23:34" hidden="1" x14ac:dyDescent="0.2">
      <c r="W258" s="72"/>
      <c r="X258" s="72"/>
      <c r="AF258" s="72"/>
      <c r="AG258" s="72"/>
      <c r="AH258" s="72"/>
    </row>
    <row r="259" spans="23:34" hidden="1" x14ac:dyDescent="0.2">
      <c r="W259" s="72"/>
      <c r="X259" s="72"/>
      <c r="AF259" s="72"/>
      <c r="AG259" s="72"/>
      <c r="AH259" s="72"/>
    </row>
    <row r="260" spans="23:34" hidden="1" x14ac:dyDescent="0.2">
      <c r="W260" s="72"/>
      <c r="X260" s="72"/>
      <c r="AF260" s="72"/>
      <c r="AG260" s="72"/>
      <c r="AH260" s="72"/>
    </row>
    <row r="261" spans="23:34" hidden="1" x14ac:dyDescent="0.2">
      <c r="W261" s="72"/>
      <c r="X261" s="72"/>
      <c r="AF261" s="72"/>
      <c r="AG261" s="72"/>
      <c r="AH261" s="72"/>
    </row>
    <row r="262" spans="23:34" hidden="1" x14ac:dyDescent="0.2">
      <c r="W262" s="72"/>
      <c r="X262" s="72"/>
      <c r="AF262" s="72"/>
      <c r="AG262" s="72"/>
      <c r="AH262" s="72"/>
    </row>
    <row r="263" spans="23:34" hidden="1" x14ac:dyDescent="0.2">
      <c r="W263" s="72"/>
      <c r="X263" s="72"/>
      <c r="AF263" s="72"/>
      <c r="AG263" s="72"/>
      <c r="AH263" s="72"/>
    </row>
    <row r="264" spans="23:34" hidden="1" x14ac:dyDescent="0.2">
      <c r="W264" s="72"/>
      <c r="X264" s="72"/>
      <c r="AF264" s="72"/>
      <c r="AG264" s="72"/>
      <c r="AH264" s="72"/>
    </row>
    <row r="265" spans="23:34" hidden="1" x14ac:dyDescent="0.2">
      <c r="W265" s="72"/>
      <c r="X265" s="72"/>
      <c r="AF265" s="72"/>
      <c r="AG265" s="72"/>
      <c r="AH265" s="72"/>
    </row>
    <row r="266" spans="23:34" hidden="1" x14ac:dyDescent="0.2">
      <c r="W266" s="72"/>
      <c r="X266" s="72"/>
      <c r="AF266" s="72"/>
      <c r="AG266" s="72"/>
      <c r="AH266" s="72"/>
    </row>
    <row r="267" spans="23:34" hidden="1" x14ac:dyDescent="0.2">
      <c r="W267" s="72"/>
      <c r="X267" s="72"/>
      <c r="AF267" s="72"/>
      <c r="AG267" s="72"/>
      <c r="AH267" s="72"/>
    </row>
    <row r="268" spans="23:34" hidden="1" x14ac:dyDescent="0.2">
      <c r="W268" s="72"/>
      <c r="X268" s="72"/>
      <c r="AF268" s="72"/>
      <c r="AG268" s="72"/>
      <c r="AH268" s="72"/>
    </row>
    <row r="269" spans="23:34" hidden="1" x14ac:dyDescent="0.2">
      <c r="W269" s="72"/>
      <c r="X269" s="72"/>
      <c r="AF269" s="72"/>
      <c r="AG269" s="72"/>
      <c r="AH269" s="72"/>
    </row>
    <row r="270" spans="23:34" hidden="1" x14ac:dyDescent="0.2">
      <c r="W270" s="72"/>
      <c r="X270" s="72"/>
      <c r="AF270" s="72"/>
      <c r="AG270" s="72"/>
      <c r="AH270" s="72"/>
    </row>
    <row r="271" spans="23:34" hidden="1" x14ac:dyDescent="0.2">
      <c r="W271" s="72"/>
      <c r="X271" s="72"/>
      <c r="AF271" s="72"/>
      <c r="AG271" s="72"/>
      <c r="AH271" s="72"/>
    </row>
    <row r="272" spans="23:34" hidden="1" x14ac:dyDescent="0.2">
      <c r="W272" s="72"/>
      <c r="X272" s="72"/>
      <c r="AF272" s="72"/>
      <c r="AG272" s="72"/>
      <c r="AH272" s="72"/>
    </row>
    <row r="273" spans="23:34" hidden="1" x14ac:dyDescent="0.2">
      <c r="W273" s="72"/>
      <c r="X273" s="72"/>
      <c r="AF273" s="72"/>
      <c r="AG273" s="72"/>
      <c r="AH273" s="72"/>
    </row>
    <row r="274" spans="23:34" hidden="1" x14ac:dyDescent="0.2">
      <c r="W274" s="72"/>
      <c r="X274" s="72"/>
      <c r="AF274" s="72"/>
      <c r="AG274" s="72"/>
      <c r="AH274" s="72"/>
    </row>
    <row r="275" spans="23:34" hidden="1" x14ac:dyDescent="0.2">
      <c r="W275" s="72"/>
      <c r="X275" s="72"/>
      <c r="AF275" s="72"/>
      <c r="AG275" s="72"/>
      <c r="AH275" s="72"/>
    </row>
    <row r="276" spans="23:34" hidden="1" x14ac:dyDescent="0.2">
      <c r="W276" s="72"/>
      <c r="X276" s="72"/>
      <c r="AF276" s="72"/>
      <c r="AG276" s="72"/>
      <c r="AH276" s="72"/>
    </row>
    <row r="277" spans="23:34" hidden="1" x14ac:dyDescent="0.2">
      <c r="W277" s="72"/>
      <c r="X277" s="72"/>
      <c r="AF277" s="72"/>
      <c r="AG277" s="72"/>
      <c r="AH277" s="72"/>
    </row>
    <row r="278" spans="23:34" hidden="1" x14ac:dyDescent="0.2">
      <c r="W278" s="72"/>
      <c r="X278" s="72"/>
      <c r="AF278" s="72"/>
      <c r="AG278" s="72"/>
      <c r="AH278" s="72"/>
    </row>
    <row r="279" spans="23:34" hidden="1" x14ac:dyDescent="0.2">
      <c r="W279" s="72"/>
      <c r="X279" s="72"/>
      <c r="AF279" s="72"/>
      <c r="AG279" s="72"/>
      <c r="AH279" s="72"/>
    </row>
    <row r="280" spans="23:34" hidden="1" x14ac:dyDescent="0.2">
      <c r="W280" s="72"/>
      <c r="X280" s="72"/>
      <c r="AF280" s="72"/>
      <c r="AG280" s="72"/>
      <c r="AH280" s="72"/>
    </row>
    <row r="281" spans="23:34" hidden="1" x14ac:dyDescent="0.2">
      <c r="W281" s="72"/>
      <c r="X281" s="72"/>
      <c r="AF281" s="72"/>
      <c r="AG281" s="72"/>
      <c r="AH281" s="72"/>
    </row>
    <row r="282" spans="23:34" hidden="1" x14ac:dyDescent="0.2">
      <c r="W282" s="72"/>
      <c r="X282" s="72"/>
      <c r="AF282" s="72"/>
      <c r="AG282" s="72"/>
      <c r="AH282" s="72"/>
    </row>
    <row r="283" spans="23:34" hidden="1" x14ac:dyDescent="0.2">
      <c r="W283" s="72"/>
      <c r="X283" s="72"/>
      <c r="AF283" s="72"/>
      <c r="AG283" s="72"/>
      <c r="AH283" s="72"/>
    </row>
    <row r="284" spans="23:34" hidden="1" x14ac:dyDescent="0.2">
      <c r="W284" s="72"/>
      <c r="X284" s="72"/>
      <c r="AF284" s="72"/>
      <c r="AG284" s="72"/>
      <c r="AH284" s="72"/>
    </row>
    <row r="285" spans="23:34" hidden="1" x14ac:dyDescent="0.2">
      <c r="W285" s="72"/>
      <c r="X285" s="72"/>
      <c r="AF285" s="72"/>
      <c r="AG285" s="72"/>
      <c r="AH285" s="72"/>
    </row>
    <row r="286" spans="23:34" hidden="1" x14ac:dyDescent="0.2">
      <c r="W286" s="72"/>
      <c r="X286" s="72"/>
      <c r="AF286" s="72"/>
      <c r="AG286" s="72"/>
      <c r="AH286" s="72"/>
    </row>
    <row r="287" spans="23:34" hidden="1" x14ac:dyDescent="0.2">
      <c r="W287" s="72"/>
      <c r="X287" s="72"/>
      <c r="AF287" s="72"/>
      <c r="AG287" s="72"/>
      <c r="AH287" s="72"/>
    </row>
    <row r="288" spans="23:34" hidden="1" x14ac:dyDescent="0.2">
      <c r="W288" s="72"/>
      <c r="X288" s="72"/>
      <c r="AF288" s="72"/>
      <c r="AG288" s="72"/>
      <c r="AH288" s="72"/>
    </row>
    <row r="289" spans="23:34" hidden="1" x14ac:dyDescent="0.2">
      <c r="W289" s="72"/>
      <c r="X289" s="72"/>
      <c r="AF289" s="72"/>
      <c r="AG289" s="72"/>
      <c r="AH289" s="72"/>
    </row>
    <row r="290" spans="23:34" hidden="1" x14ac:dyDescent="0.2">
      <c r="W290" s="72"/>
      <c r="X290" s="72"/>
      <c r="AF290" s="72"/>
      <c r="AG290" s="72"/>
      <c r="AH290" s="72"/>
    </row>
    <row r="291" spans="23:34" hidden="1" x14ac:dyDescent="0.2">
      <c r="W291" s="72"/>
      <c r="X291" s="72"/>
      <c r="AF291" s="72"/>
      <c r="AG291" s="72"/>
      <c r="AH291" s="72"/>
    </row>
    <row r="292" spans="23:34" hidden="1" x14ac:dyDescent="0.2">
      <c r="W292" s="72"/>
      <c r="X292" s="72"/>
      <c r="AF292" s="72"/>
      <c r="AG292" s="72"/>
      <c r="AH292" s="72"/>
    </row>
    <row r="293" spans="23:34" hidden="1" x14ac:dyDescent="0.2">
      <c r="W293" s="72"/>
      <c r="X293" s="72"/>
      <c r="AF293" s="72"/>
      <c r="AG293" s="72"/>
      <c r="AH293" s="72"/>
    </row>
    <row r="294" spans="23:34" hidden="1" x14ac:dyDescent="0.2">
      <c r="W294" s="72"/>
      <c r="X294" s="72"/>
      <c r="AF294" s="72"/>
      <c r="AG294" s="72"/>
      <c r="AH294" s="72"/>
    </row>
    <row r="295" spans="23:34" hidden="1" x14ac:dyDescent="0.2">
      <c r="W295" s="72"/>
      <c r="X295" s="72"/>
      <c r="AF295" s="72"/>
      <c r="AG295" s="72"/>
      <c r="AH295" s="72"/>
    </row>
    <row r="296" spans="23:34" hidden="1" x14ac:dyDescent="0.2">
      <c r="W296" s="72"/>
      <c r="X296" s="72"/>
      <c r="AF296" s="72"/>
      <c r="AG296" s="72"/>
      <c r="AH296" s="72"/>
    </row>
    <row r="297" spans="23:34" hidden="1" x14ac:dyDescent="0.2">
      <c r="W297" s="72"/>
      <c r="X297" s="72"/>
      <c r="AF297" s="72"/>
      <c r="AG297" s="72"/>
      <c r="AH297" s="72"/>
    </row>
    <row r="298" spans="23:34" hidden="1" x14ac:dyDescent="0.2">
      <c r="W298" s="72"/>
      <c r="X298" s="72"/>
      <c r="AF298" s="72"/>
      <c r="AG298" s="72"/>
      <c r="AH298" s="72"/>
    </row>
    <row r="299" spans="23:34" hidden="1" x14ac:dyDescent="0.2">
      <c r="W299" s="72"/>
      <c r="X299" s="72"/>
      <c r="AF299" s="72"/>
      <c r="AG299" s="72"/>
      <c r="AH299" s="72"/>
    </row>
    <row r="300" spans="23:34" hidden="1" x14ac:dyDescent="0.2">
      <c r="W300" s="72"/>
      <c r="X300" s="72"/>
      <c r="AF300" s="72"/>
      <c r="AG300" s="72"/>
      <c r="AH300" s="72"/>
    </row>
    <row r="301" spans="23:34" hidden="1" x14ac:dyDescent="0.2">
      <c r="W301" s="72"/>
      <c r="X301" s="72"/>
      <c r="AF301" s="72"/>
      <c r="AG301" s="72"/>
      <c r="AH301" s="72"/>
    </row>
    <row r="302" spans="23:34" hidden="1" x14ac:dyDescent="0.2">
      <c r="W302" s="72"/>
      <c r="X302" s="72"/>
      <c r="AF302" s="72"/>
      <c r="AG302" s="72"/>
      <c r="AH302" s="72"/>
    </row>
    <row r="303" spans="23:34" hidden="1" x14ac:dyDescent="0.2">
      <c r="W303" s="72"/>
      <c r="X303" s="72"/>
      <c r="AF303" s="72"/>
      <c r="AG303" s="72"/>
      <c r="AH303" s="72"/>
    </row>
    <row r="304" spans="23:34" hidden="1" x14ac:dyDescent="0.2">
      <c r="W304" s="72"/>
      <c r="X304" s="72"/>
      <c r="AF304" s="72"/>
      <c r="AG304" s="72"/>
      <c r="AH304" s="72"/>
    </row>
    <row r="305" spans="23:34" hidden="1" x14ac:dyDescent="0.2">
      <c r="W305" s="72"/>
      <c r="X305" s="72"/>
      <c r="AF305" s="72"/>
      <c r="AG305" s="72"/>
      <c r="AH305" s="72"/>
    </row>
    <row r="306" spans="23:34" hidden="1" x14ac:dyDescent="0.2">
      <c r="W306" s="72"/>
      <c r="X306" s="72"/>
      <c r="AF306" s="72"/>
      <c r="AG306" s="72"/>
      <c r="AH306" s="72"/>
    </row>
    <row r="307" spans="23:34" hidden="1" x14ac:dyDescent="0.2">
      <c r="W307" s="72"/>
      <c r="X307" s="72"/>
      <c r="AF307" s="72"/>
      <c r="AG307" s="72"/>
      <c r="AH307" s="72"/>
    </row>
    <row r="308" spans="23:34" hidden="1" x14ac:dyDescent="0.2">
      <c r="W308" s="72"/>
      <c r="X308" s="72"/>
      <c r="AF308" s="72"/>
      <c r="AG308" s="72"/>
      <c r="AH308" s="72"/>
    </row>
    <row r="309" spans="23:34" hidden="1" x14ac:dyDescent="0.2">
      <c r="W309" s="72"/>
      <c r="X309" s="72"/>
      <c r="AF309" s="72"/>
      <c r="AG309" s="72"/>
      <c r="AH309" s="72"/>
    </row>
    <row r="310" spans="23:34" hidden="1" x14ac:dyDescent="0.2">
      <c r="W310" s="72"/>
      <c r="X310" s="72"/>
      <c r="AF310" s="72"/>
      <c r="AG310" s="72"/>
      <c r="AH310" s="72"/>
    </row>
    <row r="311" spans="23:34" hidden="1" x14ac:dyDescent="0.2">
      <c r="W311" s="72"/>
      <c r="X311" s="72"/>
      <c r="AF311" s="72"/>
      <c r="AG311" s="72"/>
      <c r="AH311" s="72"/>
    </row>
    <row r="312" spans="23:34" hidden="1" x14ac:dyDescent="0.2">
      <c r="W312" s="72"/>
      <c r="X312" s="72"/>
      <c r="AF312" s="72"/>
      <c r="AG312" s="72"/>
      <c r="AH312" s="72"/>
    </row>
    <row r="313" spans="23:34" hidden="1" x14ac:dyDescent="0.2">
      <c r="W313" s="72"/>
      <c r="X313" s="72"/>
      <c r="AF313" s="72"/>
      <c r="AG313" s="72"/>
      <c r="AH313" s="72"/>
    </row>
    <row r="314" spans="23:34" hidden="1" x14ac:dyDescent="0.2">
      <c r="W314" s="72"/>
      <c r="X314" s="72"/>
      <c r="AF314" s="72"/>
      <c r="AG314" s="72"/>
      <c r="AH314" s="72"/>
    </row>
    <row r="315" spans="23:34" hidden="1" x14ac:dyDescent="0.2">
      <c r="W315" s="72"/>
      <c r="X315" s="72"/>
      <c r="AF315" s="72"/>
      <c r="AG315" s="72"/>
      <c r="AH315" s="72"/>
    </row>
    <row r="316" spans="23:34" hidden="1" x14ac:dyDescent="0.2">
      <c r="W316" s="72"/>
      <c r="X316" s="72"/>
      <c r="AF316" s="72"/>
      <c r="AG316" s="72"/>
      <c r="AH316" s="72"/>
    </row>
    <row r="317" spans="23:34" hidden="1" x14ac:dyDescent="0.2">
      <c r="W317" s="72"/>
      <c r="X317" s="72"/>
      <c r="AF317" s="72"/>
      <c r="AG317" s="72"/>
      <c r="AH317" s="72"/>
    </row>
    <row r="318" spans="23:34" hidden="1" x14ac:dyDescent="0.2">
      <c r="W318" s="72"/>
      <c r="X318" s="72"/>
      <c r="AF318" s="72"/>
      <c r="AG318" s="72"/>
      <c r="AH318" s="72"/>
    </row>
    <row r="319" spans="23:34" hidden="1" x14ac:dyDescent="0.2">
      <c r="W319" s="72"/>
      <c r="X319" s="72"/>
      <c r="AF319" s="72"/>
      <c r="AG319" s="72"/>
      <c r="AH319" s="72"/>
    </row>
    <row r="320" spans="23:34" hidden="1" x14ac:dyDescent="0.2">
      <c r="W320" s="72"/>
      <c r="X320" s="72"/>
      <c r="AF320" s="72"/>
      <c r="AG320" s="72"/>
      <c r="AH320" s="72"/>
    </row>
    <row r="321" spans="23:34" hidden="1" x14ac:dyDescent="0.2">
      <c r="W321" s="72"/>
      <c r="X321" s="72"/>
      <c r="AF321" s="72"/>
      <c r="AG321" s="72"/>
      <c r="AH321" s="72"/>
    </row>
    <row r="322" spans="23:34" hidden="1" x14ac:dyDescent="0.2">
      <c r="W322" s="72"/>
      <c r="X322" s="72"/>
      <c r="AF322" s="72"/>
      <c r="AG322" s="72"/>
      <c r="AH322" s="72"/>
    </row>
    <row r="323" spans="23:34" hidden="1" x14ac:dyDescent="0.2">
      <c r="W323" s="72"/>
      <c r="X323" s="72"/>
      <c r="AF323" s="72"/>
      <c r="AG323" s="72"/>
      <c r="AH323" s="72"/>
    </row>
    <row r="324" spans="23:34" hidden="1" x14ac:dyDescent="0.2">
      <c r="W324" s="72"/>
      <c r="X324" s="72"/>
      <c r="AF324" s="72"/>
      <c r="AG324" s="72"/>
      <c r="AH324" s="72"/>
    </row>
    <row r="325" spans="23:34" hidden="1" x14ac:dyDescent="0.2">
      <c r="W325" s="72"/>
      <c r="X325" s="72"/>
      <c r="AF325" s="72"/>
      <c r="AG325" s="72"/>
      <c r="AH325" s="72"/>
    </row>
    <row r="326" spans="23:34" hidden="1" x14ac:dyDescent="0.2">
      <c r="W326" s="72"/>
      <c r="X326" s="72"/>
      <c r="AF326" s="72"/>
      <c r="AG326" s="72"/>
      <c r="AH326" s="72"/>
    </row>
    <row r="327" spans="23:34" hidden="1" x14ac:dyDescent="0.2">
      <c r="W327" s="72"/>
      <c r="X327" s="72"/>
      <c r="AF327" s="72"/>
      <c r="AG327" s="72"/>
      <c r="AH327" s="72"/>
    </row>
    <row r="328" spans="23:34" hidden="1" x14ac:dyDescent="0.2">
      <c r="W328" s="72"/>
      <c r="X328" s="72"/>
      <c r="AF328" s="72"/>
      <c r="AG328" s="72"/>
      <c r="AH328" s="72"/>
    </row>
    <row r="329" spans="23:34" hidden="1" x14ac:dyDescent="0.2">
      <c r="W329" s="72"/>
      <c r="X329" s="72"/>
      <c r="AF329" s="72"/>
      <c r="AG329" s="72"/>
      <c r="AH329" s="72"/>
    </row>
    <row r="330" spans="23:34" hidden="1" x14ac:dyDescent="0.2">
      <c r="W330" s="72"/>
      <c r="X330" s="72"/>
      <c r="AF330" s="72"/>
      <c r="AG330" s="72"/>
      <c r="AH330" s="72"/>
    </row>
    <row r="331" spans="23:34" hidden="1" x14ac:dyDescent="0.2">
      <c r="W331" s="72"/>
      <c r="X331" s="72"/>
      <c r="AF331" s="72"/>
      <c r="AG331" s="72"/>
      <c r="AH331" s="72"/>
    </row>
    <row r="332" spans="23:34" hidden="1" x14ac:dyDescent="0.2">
      <c r="W332" s="72"/>
      <c r="X332" s="72"/>
      <c r="AF332" s="72"/>
      <c r="AG332" s="72"/>
      <c r="AH332" s="72"/>
    </row>
    <row r="333" spans="23:34" hidden="1" x14ac:dyDescent="0.2">
      <c r="W333" s="72"/>
      <c r="X333" s="72"/>
      <c r="AF333" s="72"/>
      <c r="AG333" s="72"/>
      <c r="AH333" s="72"/>
    </row>
    <row r="334" spans="23:34" hidden="1" x14ac:dyDescent="0.2">
      <c r="W334" s="72"/>
      <c r="X334" s="72"/>
      <c r="AF334" s="72"/>
      <c r="AG334" s="72"/>
      <c r="AH334" s="72"/>
    </row>
    <row r="335" spans="23:34" hidden="1" x14ac:dyDescent="0.2">
      <c r="W335" s="72"/>
      <c r="X335" s="72"/>
      <c r="AF335" s="72"/>
      <c r="AG335" s="72"/>
      <c r="AH335" s="72"/>
    </row>
    <row r="336" spans="23:34" hidden="1" x14ac:dyDescent="0.2">
      <c r="W336" s="72"/>
      <c r="X336" s="72"/>
      <c r="AF336" s="72"/>
      <c r="AG336" s="72"/>
      <c r="AH336" s="72"/>
    </row>
    <row r="337" spans="23:34" hidden="1" x14ac:dyDescent="0.2">
      <c r="W337" s="72"/>
      <c r="X337" s="72"/>
      <c r="AF337" s="72"/>
      <c r="AG337" s="72"/>
      <c r="AH337" s="72"/>
    </row>
    <row r="338" spans="23:34" hidden="1" x14ac:dyDescent="0.2">
      <c r="W338" s="72"/>
      <c r="X338" s="72"/>
      <c r="AF338" s="72"/>
      <c r="AG338" s="72"/>
      <c r="AH338" s="72"/>
    </row>
    <row r="339" spans="23:34" hidden="1" x14ac:dyDescent="0.2">
      <c r="W339" s="72"/>
      <c r="X339" s="72"/>
      <c r="AF339" s="72"/>
      <c r="AG339" s="72"/>
      <c r="AH339" s="72"/>
    </row>
    <row r="340" spans="23:34" hidden="1" x14ac:dyDescent="0.2">
      <c r="W340" s="72"/>
      <c r="X340" s="72"/>
      <c r="AF340" s="72"/>
      <c r="AG340" s="72"/>
      <c r="AH340" s="72"/>
    </row>
    <row r="341" spans="23:34" hidden="1" x14ac:dyDescent="0.2">
      <c r="W341" s="72"/>
      <c r="X341" s="72"/>
      <c r="AF341" s="72"/>
      <c r="AG341" s="72"/>
      <c r="AH341" s="72"/>
    </row>
    <row r="342" spans="23:34" hidden="1" x14ac:dyDescent="0.2">
      <c r="W342" s="72"/>
      <c r="X342" s="72"/>
      <c r="AF342" s="72"/>
      <c r="AG342" s="72"/>
      <c r="AH342" s="72"/>
    </row>
    <row r="343" spans="23:34" hidden="1" x14ac:dyDescent="0.2">
      <c r="W343" s="72"/>
      <c r="X343" s="72"/>
      <c r="AF343" s="72"/>
      <c r="AG343" s="72"/>
      <c r="AH343" s="72"/>
    </row>
    <row r="344" spans="23:34" hidden="1" x14ac:dyDescent="0.2">
      <c r="W344" s="72"/>
      <c r="X344" s="72"/>
      <c r="AF344" s="72"/>
      <c r="AG344" s="72"/>
      <c r="AH344" s="72"/>
    </row>
    <row r="345" spans="23:34" hidden="1" x14ac:dyDescent="0.2">
      <c r="W345" s="72"/>
      <c r="X345" s="72"/>
      <c r="AF345" s="72"/>
      <c r="AG345" s="72"/>
      <c r="AH345" s="72"/>
    </row>
    <row r="346" spans="23:34" hidden="1" x14ac:dyDescent="0.2">
      <c r="W346" s="72"/>
      <c r="X346" s="72"/>
      <c r="AF346" s="72"/>
      <c r="AG346" s="72"/>
      <c r="AH346" s="72"/>
    </row>
    <row r="347" spans="23:34" hidden="1" x14ac:dyDescent="0.2">
      <c r="W347" s="72"/>
      <c r="X347" s="72"/>
      <c r="AF347" s="72"/>
      <c r="AG347" s="72"/>
      <c r="AH347" s="72"/>
    </row>
    <row r="348" spans="23:34" hidden="1" x14ac:dyDescent="0.2">
      <c r="W348" s="72"/>
      <c r="X348" s="72"/>
      <c r="AF348" s="72"/>
      <c r="AG348" s="72"/>
      <c r="AH348" s="72"/>
    </row>
    <row r="349" spans="23:34" hidden="1" x14ac:dyDescent="0.2">
      <c r="W349" s="72"/>
      <c r="X349" s="72"/>
      <c r="AF349" s="72"/>
      <c r="AG349" s="72"/>
      <c r="AH349" s="72"/>
    </row>
    <row r="350" spans="23:34" hidden="1" x14ac:dyDescent="0.2">
      <c r="W350" s="72"/>
      <c r="X350" s="72"/>
      <c r="AF350" s="72"/>
      <c r="AG350" s="72"/>
      <c r="AH350" s="72"/>
    </row>
    <row r="351" spans="23:34" hidden="1" x14ac:dyDescent="0.2">
      <c r="W351" s="72"/>
      <c r="X351" s="72"/>
      <c r="AF351" s="72"/>
      <c r="AG351" s="72"/>
      <c r="AH351" s="72"/>
    </row>
    <row r="352" spans="23:34" hidden="1" x14ac:dyDescent="0.2">
      <c r="W352" s="72"/>
      <c r="X352" s="72"/>
      <c r="AF352" s="72"/>
      <c r="AG352" s="72"/>
      <c r="AH352" s="72"/>
    </row>
    <row r="353" spans="23:34" hidden="1" x14ac:dyDescent="0.2">
      <c r="W353" s="72"/>
      <c r="X353" s="72"/>
      <c r="AF353" s="72"/>
      <c r="AG353" s="72"/>
      <c r="AH353" s="72"/>
    </row>
    <row r="354" spans="23:34" hidden="1" x14ac:dyDescent="0.2">
      <c r="W354" s="72"/>
      <c r="X354" s="72"/>
      <c r="AF354" s="72"/>
      <c r="AG354" s="72"/>
      <c r="AH354" s="72"/>
    </row>
    <row r="355" spans="23:34" hidden="1" x14ac:dyDescent="0.2">
      <c r="W355" s="72"/>
      <c r="X355" s="72"/>
      <c r="AF355" s="72"/>
      <c r="AG355" s="72"/>
      <c r="AH355" s="72"/>
    </row>
    <row r="356" spans="23:34" hidden="1" x14ac:dyDescent="0.2">
      <c r="W356" s="72"/>
      <c r="X356" s="72"/>
      <c r="AF356" s="72"/>
      <c r="AG356" s="72"/>
      <c r="AH356" s="72"/>
    </row>
    <row r="357" spans="23:34" hidden="1" x14ac:dyDescent="0.2">
      <c r="W357" s="72"/>
      <c r="X357" s="72"/>
      <c r="AF357" s="72"/>
      <c r="AG357" s="72"/>
      <c r="AH357" s="72"/>
    </row>
    <row r="358" spans="23:34" hidden="1" x14ac:dyDescent="0.2">
      <c r="W358" s="72"/>
      <c r="X358" s="72"/>
      <c r="AF358" s="72"/>
      <c r="AG358" s="72"/>
      <c r="AH358" s="72"/>
    </row>
    <row r="359" spans="23:34" hidden="1" x14ac:dyDescent="0.2">
      <c r="W359" s="72"/>
      <c r="X359" s="72"/>
      <c r="AF359" s="72"/>
      <c r="AG359" s="72"/>
      <c r="AH359" s="72"/>
    </row>
    <row r="360" spans="23:34" hidden="1" x14ac:dyDescent="0.2">
      <c r="W360" s="72"/>
      <c r="X360" s="72"/>
      <c r="AF360" s="72"/>
      <c r="AG360" s="72"/>
      <c r="AH360" s="72"/>
    </row>
    <row r="361" spans="23:34" hidden="1" x14ac:dyDescent="0.2">
      <c r="W361" s="72"/>
      <c r="X361" s="72"/>
      <c r="AF361" s="72"/>
      <c r="AG361" s="72"/>
      <c r="AH361" s="72"/>
    </row>
    <row r="362" spans="23:34" hidden="1" x14ac:dyDescent="0.2">
      <c r="W362" s="72"/>
      <c r="X362" s="72"/>
      <c r="AF362" s="72"/>
      <c r="AG362" s="72"/>
      <c r="AH362" s="72"/>
    </row>
    <row r="363" spans="23:34" hidden="1" x14ac:dyDescent="0.2">
      <c r="W363" s="72"/>
      <c r="X363" s="72"/>
      <c r="AF363" s="72"/>
      <c r="AG363" s="72"/>
      <c r="AH363" s="72"/>
    </row>
    <row r="364" spans="23:34" hidden="1" x14ac:dyDescent="0.2">
      <c r="W364" s="72"/>
      <c r="X364" s="72"/>
      <c r="AF364" s="72"/>
      <c r="AG364" s="72"/>
      <c r="AH364" s="72"/>
    </row>
    <row r="365" spans="23:34" hidden="1" x14ac:dyDescent="0.2">
      <c r="W365" s="72"/>
      <c r="X365" s="72"/>
      <c r="AF365" s="72"/>
      <c r="AG365" s="72"/>
      <c r="AH365" s="72"/>
    </row>
    <row r="366" spans="23:34" hidden="1" x14ac:dyDescent="0.2">
      <c r="W366" s="72"/>
      <c r="X366" s="72"/>
      <c r="AF366" s="72"/>
      <c r="AG366" s="72"/>
      <c r="AH366" s="72"/>
    </row>
    <row r="367" spans="23:34" hidden="1" x14ac:dyDescent="0.2">
      <c r="W367" s="72"/>
      <c r="X367" s="72"/>
      <c r="AF367" s="72"/>
      <c r="AG367" s="72"/>
      <c r="AH367" s="72"/>
    </row>
    <row r="368" spans="23:34" hidden="1" x14ac:dyDescent="0.2">
      <c r="W368" s="72"/>
      <c r="X368" s="72"/>
      <c r="AF368" s="72"/>
      <c r="AG368" s="72"/>
      <c r="AH368" s="72"/>
    </row>
    <row r="369" spans="23:34" hidden="1" x14ac:dyDescent="0.2">
      <c r="W369" s="72"/>
      <c r="X369" s="72"/>
      <c r="AF369" s="72"/>
      <c r="AG369" s="72"/>
      <c r="AH369" s="72"/>
    </row>
    <row r="370" spans="23:34" hidden="1" x14ac:dyDescent="0.2">
      <c r="W370" s="72"/>
      <c r="X370" s="72"/>
      <c r="AF370" s="72"/>
      <c r="AG370" s="72"/>
      <c r="AH370" s="72"/>
    </row>
    <row r="371" spans="23:34" hidden="1" x14ac:dyDescent="0.2">
      <c r="W371" s="72"/>
      <c r="X371" s="72"/>
      <c r="AF371" s="72"/>
      <c r="AG371" s="72"/>
      <c r="AH371" s="72"/>
    </row>
    <row r="372" spans="23:34" hidden="1" x14ac:dyDescent="0.2">
      <c r="W372" s="72"/>
      <c r="X372" s="72"/>
      <c r="AF372" s="72"/>
      <c r="AG372" s="72"/>
      <c r="AH372" s="72"/>
    </row>
    <row r="373" spans="23:34" hidden="1" x14ac:dyDescent="0.2">
      <c r="W373" s="72"/>
      <c r="X373" s="72"/>
      <c r="AF373" s="72"/>
      <c r="AG373" s="72"/>
      <c r="AH373" s="72"/>
    </row>
    <row r="374" spans="23:34" hidden="1" x14ac:dyDescent="0.2">
      <c r="W374" s="72"/>
      <c r="X374" s="72"/>
      <c r="AF374" s="72"/>
      <c r="AG374" s="72"/>
      <c r="AH374" s="72"/>
    </row>
    <row r="375" spans="23:34" hidden="1" x14ac:dyDescent="0.2">
      <c r="W375" s="72"/>
      <c r="X375" s="72"/>
      <c r="AF375" s="72"/>
      <c r="AG375" s="72"/>
      <c r="AH375" s="72"/>
    </row>
    <row r="376" spans="23:34" hidden="1" x14ac:dyDescent="0.2">
      <c r="W376" s="72"/>
      <c r="X376" s="72"/>
      <c r="AF376" s="72"/>
      <c r="AG376" s="72"/>
      <c r="AH376" s="72"/>
    </row>
    <row r="377" spans="23:34" hidden="1" x14ac:dyDescent="0.2">
      <c r="W377" s="72"/>
      <c r="X377" s="72"/>
      <c r="AF377" s="72"/>
      <c r="AG377" s="72"/>
      <c r="AH377" s="72"/>
    </row>
    <row r="378" spans="23:34" hidden="1" x14ac:dyDescent="0.2">
      <c r="W378" s="72"/>
      <c r="X378" s="72"/>
      <c r="AF378" s="72"/>
      <c r="AG378" s="72"/>
      <c r="AH378" s="72"/>
    </row>
    <row r="379" spans="23:34" hidden="1" x14ac:dyDescent="0.2">
      <c r="W379" s="72"/>
      <c r="X379" s="72"/>
      <c r="AF379" s="72"/>
      <c r="AG379" s="72"/>
      <c r="AH379" s="72"/>
    </row>
    <row r="380" spans="23:34" hidden="1" x14ac:dyDescent="0.2">
      <c r="W380" s="72"/>
      <c r="X380" s="72"/>
      <c r="AF380" s="72"/>
      <c r="AG380" s="72"/>
      <c r="AH380" s="72"/>
    </row>
    <row r="381" spans="23:34" hidden="1" x14ac:dyDescent="0.2">
      <c r="W381" s="72"/>
      <c r="X381" s="72"/>
      <c r="AF381" s="72"/>
      <c r="AG381" s="72"/>
      <c r="AH381" s="72"/>
    </row>
    <row r="382" spans="23:34" hidden="1" x14ac:dyDescent="0.2">
      <c r="W382" s="72"/>
      <c r="X382" s="72"/>
      <c r="AF382" s="72"/>
      <c r="AG382" s="72"/>
      <c r="AH382" s="72"/>
    </row>
    <row r="383" spans="23:34" hidden="1" x14ac:dyDescent="0.2">
      <c r="W383" s="72"/>
      <c r="X383" s="72"/>
      <c r="AF383" s="72"/>
      <c r="AG383" s="72"/>
      <c r="AH383" s="72"/>
    </row>
    <row r="384" spans="23:34" hidden="1" x14ac:dyDescent="0.2">
      <c r="W384" s="72"/>
      <c r="X384" s="72"/>
      <c r="AF384" s="72"/>
      <c r="AG384" s="72"/>
      <c r="AH384" s="72"/>
    </row>
    <row r="385" spans="23:34" hidden="1" x14ac:dyDescent="0.2">
      <c r="W385" s="72"/>
      <c r="X385" s="72"/>
      <c r="AF385" s="72"/>
      <c r="AG385" s="72"/>
      <c r="AH385" s="72"/>
    </row>
    <row r="386" spans="23:34" hidden="1" x14ac:dyDescent="0.2">
      <c r="W386" s="72"/>
      <c r="X386" s="72"/>
      <c r="AF386" s="72"/>
      <c r="AG386" s="72"/>
      <c r="AH386" s="72"/>
    </row>
    <row r="387" spans="23:34" hidden="1" x14ac:dyDescent="0.2">
      <c r="W387" s="72"/>
      <c r="X387" s="72"/>
      <c r="AF387" s="72"/>
      <c r="AG387" s="72"/>
      <c r="AH387" s="72"/>
    </row>
    <row r="388" spans="23:34" hidden="1" x14ac:dyDescent="0.2">
      <c r="W388" s="72"/>
      <c r="X388" s="72"/>
      <c r="AF388" s="72"/>
      <c r="AG388" s="72"/>
      <c r="AH388" s="72"/>
    </row>
    <row r="389" spans="23:34" hidden="1" x14ac:dyDescent="0.2">
      <c r="W389" s="72"/>
      <c r="X389" s="72"/>
      <c r="AF389" s="72"/>
      <c r="AG389" s="72"/>
      <c r="AH389" s="72"/>
    </row>
    <row r="390" spans="23:34" hidden="1" x14ac:dyDescent="0.2">
      <c r="W390" s="72"/>
      <c r="X390" s="72"/>
      <c r="AF390" s="72"/>
      <c r="AG390" s="72"/>
      <c r="AH390" s="72"/>
    </row>
    <row r="391" spans="23:34" hidden="1" x14ac:dyDescent="0.2">
      <c r="W391" s="72"/>
      <c r="X391" s="72"/>
      <c r="AF391" s="72"/>
      <c r="AG391" s="72"/>
      <c r="AH391" s="72"/>
    </row>
    <row r="392" spans="23:34" hidden="1" x14ac:dyDescent="0.2">
      <c r="W392" s="72"/>
      <c r="X392" s="72"/>
      <c r="AF392" s="72"/>
      <c r="AG392" s="72"/>
      <c r="AH392" s="72"/>
    </row>
    <row r="393" spans="23:34" hidden="1" x14ac:dyDescent="0.2">
      <c r="W393" s="72"/>
      <c r="X393" s="72"/>
      <c r="AF393" s="72"/>
      <c r="AG393" s="72"/>
      <c r="AH393" s="72"/>
    </row>
    <row r="394" spans="23:34" hidden="1" x14ac:dyDescent="0.2">
      <c r="W394" s="72"/>
      <c r="X394" s="72"/>
      <c r="AF394" s="72"/>
      <c r="AG394" s="72"/>
      <c r="AH394" s="72"/>
    </row>
    <row r="395" spans="23:34" hidden="1" x14ac:dyDescent="0.2">
      <c r="W395" s="72"/>
      <c r="X395" s="72"/>
      <c r="AF395" s="72"/>
      <c r="AG395" s="72"/>
      <c r="AH395" s="72"/>
    </row>
    <row r="396" spans="23:34" hidden="1" x14ac:dyDescent="0.2">
      <c r="W396" s="72"/>
      <c r="X396" s="72"/>
      <c r="AF396" s="72"/>
      <c r="AG396" s="72"/>
      <c r="AH396" s="72"/>
    </row>
    <row r="397" spans="23:34" hidden="1" x14ac:dyDescent="0.2">
      <c r="W397" s="72"/>
      <c r="X397" s="72"/>
      <c r="AF397" s="72"/>
      <c r="AG397" s="72"/>
      <c r="AH397" s="72"/>
    </row>
    <row r="398" spans="23:34" hidden="1" x14ac:dyDescent="0.2">
      <c r="W398" s="72"/>
      <c r="X398" s="72"/>
      <c r="AF398" s="72"/>
      <c r="AG398" s="72"/>
      <c r="AH398" s="72"/>
    </row>
    <row r="399" spans="23:34" hidden="1" x14ac:dyDescent="0.2">
      <c r="W399" s="72"/>
      <c r="X399" s="72"/>
      <c r="AF399" s="72"/>
      <c r="AG399" s="72"/>
      <c r="AH399" s="72"/>
    </row>
    <row r="400" spans="23:34" hidden="1" x14ac:dyDescent="0.2">
      <c r="W400" s="72"/>
      <c r="X400" s="72"/>
      <c r="AF400" s="72"/>
      <c r="AG400" s="72"/>
      <c r="AH400" s="72"/>
    </row>
    <row r="401" spans="23:34" hidden="1" x14ac:dyDescent="0.2">
      <c r="W401" s="72"/>
      <c r="X401" s="72"/>
      <c r="AF401" s="72"/>
      <c r="AG401" s="72"/>
      <c r="AH401" s="72"/>
    </row>
    <row r="402" spans="23:34" hidden="1" x14ac:dyDescent="0.2">
      <c r="W402" s="72"/>
      <c r="X402" s="72"/>
      <c r="AF402" s="72"/>
      <c r="AG402" s="72"/>
      <c r="AH402" s="72"/>
    </row>
    <row r="403" spans="23:34" hidden="1" x14ac:dyDescent="0.2">
      <c r="W403" s="72"/>
      <c r="X403" s="72"/>
      <c r="AF403" s="72"/>
      <c r="AG403" s="72"/>
      <c r="AH403" s="72"/>
    </row>
    <row r="404" spans="23:34" hidden="1" x14ac:dyDescent="0.2">
      <c r="W404" s="72"/>
      <c r="X404" s="72"/>
      <c r="AF404" s="72"/>
      <c r="AG404" s="72"/>
      <c r="AH404" s="72"/>
    </row>
    <row r="405" spans="23:34" hidden="1" x14ac:dyDescent="0.2">
      <c r="W405" s="72"/>
      <c r="X405" s="72"/>
      <c r="AF405" s="72"/>
      <c r="AG405" s="72"/>
      <c r="AH405" s="72"/>
    </row>
    <row r="406" spans="23:34" hidden="1" x14ac:dyDescent="0.2">
      <c r="W406" s="72"/>
      <c r="X406" s="72"/>
      <c r="AF406" s="72"/>
      <c r="AG406" s="72"/>
      <c r="AH406" s="72"/>
    </row>
    <row r="407" spans="23:34" hidden="1" x14ac:dyDescent="0.2">
      <c r="W407" s="72"/>
      <c r="X407" s="72"/>
      <c r="AF407" s="72"/>
      <c r="AG407" s="72"/>
      <c r="AH407" s="72"/>
    </row>
    <row r="408" spans="23:34" hidden="1" x14ac:dyDescent="0.2">
      <c r="W408" s="72"/>
      <c r="X408" s="72"/>
      <c r="AF408" s="72"/>
      <c r="AG408" s="72"/>
      <c r="AH408" s="72"/>
    </row>
    <row r="409" spans="23:34" hidden="1" x14ac:dyDescent="0.2">
      <c r="W409" s="72"/>
      <c r="X409" s="72"/>
      <c r="AF409" s="72"/>
      <c r="AG409" s="72"/>
      <c r="AH409" s="72"/>
    </row>
    <row r="410" spans="23:34" hidden="1" x14ac:dyDescent="0.2">
      <c r="W410" s="72"/>
      <c r="X410" s="72"/>
      <c r="AF410" s="72"/>
      <c r="AG410" s="72"/>
      <c r="AH410" s="72"/>
    </row>
    <row r="411" spans="23:34" hidden="1" x14ac:dyDescent="0.2">
      <c r="W411" s="72"/>
      <c r="X411" s="72"/>
      <c r="AF411" s="72"/>
      <c r="AG411" s="72"/>
      <c r="AH411" s="72"/>
    </row>
    <row r="412" spans="23:34" hidden="1" x14ac:dyDescent="0.2">
      <c r="W412" s="72"/>
      <c r="X412" s="72"/>
      <c r="AF412" s="72"/>
      <c r="AG412" s="72"/>
      <c r="AH412" s="72"/>
    </row>
    <row r="413" spans="23:34" hidden="1" x14ac:dyDescent="0.2">
      <c r="W413" s="72"/>
      <c r="X413" s="72"/>
      <c r="AF413" s="72"/>
      <c r="AG413" s="72"/>
      <c r="AH413" s="72"/>
    </row>
    <row r="414" spans="23:34" hidden="1" x14ac:dyDescent="0.2">
      <c r="W414" s="72"/>
      <c r="X414" s="72"/>
      <c r="AF414" s="72"/>
      <c r="AG414" s="72"/>
      <c r="AH414" s="72"/>
    </row>
    <row r="415" spans="23:34" hidden="1" x14ac:dyDescent="0.2">
      <c r="W415" s="72"/>
      <c r="X415" s="72"/>
      <c r="AF415" s="72"/>
      <c r="AG415" s="72"/>
      <c r="AH415" s="72"/>
    </row>
    <row r="416" spans="23:34" hidden="1" x14ac:dyDescent="0.2">
      <c r="W416" s="72"/>
      <c r="X416" s="72"/>
      <c r="AF416" s="72"/>
      <c r="AG416" s="72"/>
      <c r="AH416" s="72"/>
    </row>
    <row r="417" spans="23:34" hidden="1" x14ac:dyDescent="0.2">
      <c r="W417" s="72"/>
      <c r="X417" s="72"/>
      <c r="AF417" s="72"/>
      <c r="AG417" s="72"/>
      <c r="AH417" s="72"/>
    </row>
    <row r="418" spans="23:34" hidden="1" x14ac:dyDescent="0.2">
      <c r="W418" s="72"/>
      <c r="X418" s="72"/>
      <c r="AF418" s="72"/>
      <c r="AG418" s="72"/>
      <c r="AH418" s="72"/>
    </row>
    <row r="419" spans="23:34" hidden="1" x14ac:dyDescent="0.2">
      <c r="W419" s="72"/>
      <c r="X419" s="72"/>
      <c r="AF419" s="72"/>
      <c r="AG419" s="72"/>
      <c r="AH419" s="72"/>
    </row>
    <row r="420" spans="23:34" hidden="1" x14ac:dyDescent="0.2">
      <c r="W420" s="72"/>
      <c r="X420" s="72"/>
      <c r="AF420" s="72"/>
      <c r="AG420" s="72"/>
      <c r="AH420" s="72"/>
    </row>
    <row r="421" spans="23:34" hidden="1" x14ac:dyDescent="0.2">
      <c r="W421" s="72"/>
      <c r="X421" s="72"/>
      <c r="AF421" s="72"/>
      <c r="AG421" s="72"/>
      <c r="AH421" s="72"/>
    </row>
    <row r="422" spans="23:34" hidden="1" x14ac:dyDescent="0.2">
      <c r="W422" s="72"/>
      <c r="X422" s="72"/>
      <c r="AF422" s="72"/>
      <c r="AG422" s="72"/>
      <c r="AH422" s="72"/>
    </row>
    <row r="423" spans="23:34" hidden="1" x14ac:dyDescent="0.2">
      <c r="W423" s="72"/>
      <c r="X423" s="72"/>
      <c r="AF423" s="72"/>
      <c r="AG423" s="72"/>
      <c r="AH423" s="72"/>
    </row>
    <row r="424" spans="23:34" hidden="1" x14ac:dyDescent="0.2">
      <c r="W424" s="72"/>
      <c r="X424" s="72"/>
      <c r="AF424" s="72"/>
      <c r="AG424" s="72"/>
      <c r="AH424" s="72"/>
    </row>
    <row r="425" spans="23:34" hidden="1" x14ac:dyDescent="0.2">
      <c r="W425" s="72"/>
      <c r="X425" s="72"/>
      <c r="AF425" s="72"/>
      <c r="AG425" s="72"/>
      <c r="AH425" s="72"/>
    </row>
    <row r="426" spans="23:34" hidden="1" x14ac:dyDescent="0.2">
      <c r="W426" s="72"/>
      <c r="X426" s="72"/>
      <c r="AF426" s="72"/>
      <c r="AG426" s="72"/>
      <c r="AH426" s="72"/>
    </row>
    <row r="427" spans="23:34" hidden="1" x14ac:dyDescent="0.2">
      <c r="W427" s="72"/>
      <c r="X427" s="72"/>
      <c r="AF427" s="72"/>
      <c r="AG427" s="72"/>
      <c r="AH427" s="72"/>
    </row>
    <row r="428" spans="23:34" hidden="1" x14ac:dyDescent="0.2">
      <c r="W428" s="72"/>
      <c r="X428" s="72"/>
      <c r="AF428" s="72"/>
      <c r="AG428" s="72"/>
      <c r="AH428" s="72"/>
    </row>
    <row r="429" spans="23:34" hidden="1" x14ac:dyDescent="0.2">
      <c r="W429" s="72"/>
      <c r="X429" s="72"/>
      <c r="AF429" s="72"/>
      <c r="AG429" s="72"/>
      <c r="AH429" s="72"/>
    </row>
    <row r="430" spans="23:34" hidden="1" x14ac:dyDescent="0.2">
      <c r="W430" s="72"/>
      <c r="X430" s="72"/>
      <c r="AF430" s="72"/>
      <c r="AG430" s="72"/>
      <c r="AH430" s="72"/>
    </row>
    <row r="431" spans="23:34" hidden="1" x14ac:dyDescent="0.2">
      <c r="W431" s="72"/>
      <c r="X431" s="72"/>
      <c r="AF431" s="72"/>
      <c r="AG431" s="72"/>
      <c r="AH431" s="72"/>
    </row>
    <row r="432" spans="23:34" hidden="1" x14ac:dyDescent="0.2">
      <c r="W432" s="72"/>
      <c r="X432" s="72"/>
      <c r="AF432" s="72"/>
      <c r="AG432" s="72"/>
      <c r="AH432" s="72"/>
    </row>
    <row r="433" spans="23:34" hidden="1" x14ac:dyDescent="0.2">
      <c r="W433" s="72"/>
      <c r="X433" s="72"/>
      <c r="AF433" s="72"/>
      <c r="AG433" s="72"/>
      <c r="AH433" s="72"/>
    </row>
    <row r="434" spans="23:34" hidden="1" x14ac:dyDescent="0.2">
      <c r="W434" s="72"/>
      <c r="X434" s="72"/>
      <c r="AF434" s="72"/>
      <c r="AG434" s="72"/>
      <c r="AH434" s="72"/>
    </row>
    <row r="435" spans="23:34" hidden="1" x14ac:dyDescent="0.2">
      <c r="W435" s="72"/>
      <c r="X435" s="72"/>
      <c r="AF435" s="72"/>
      <c r="AG435" s="72"/>
      <c r="AH435" s="72"/>
    </row>
    <row r="436" spans="23:34" hidden="1" x14ac:dyDescent="0.2">
      <c r="W436" s="72"/>
      <c r="X436" s="72"/>
      <c r="AF436" s="72"/>
      <c r="AG436" s="72"/>
      <c r="AH436" s="72"/>
    </row>
    <row r="437" spans="23:34" hidden="1" x14ac:dyDescent="0.2">
      <c r="W437" s="72"/>
      <c r="X437" s="72"/>
      <c r="AF437" s="72"/>
      <c r="AG437" s="72"/>
      <c r="AH437" s="72"/>
    </row>
    <row r="438" spans="23:34" hidden="1" x14ac:dyDescent="0.2">
      <c r="W438" s="72"/>
      <c r="X438" s="72"/>
      <c r="AF438" s="72"/>
      <c r="AG438" s="72"/>
      <c r="AH438" s="72"/>
    </row>
    <row r="439" spans="23:34" hidden="1" x14ac:dyDescent="0.2">
      <c r="W439" s="72"/>
      <c r="X439" s="72"/>
      <c r="AF439" s="72"/>
      <c r="AG439" s="72"/>
      <c r="AH439" s="72"/>
    </row>
    <row r="440" spans="23:34" hidden="1" x14ac:dyDescent="0.2">
      <c r="W440" s="72"/>
      <c r="X440" s="72"/>
      <c r="AF440" s="72"/>
      <c r="AG440" s="72"/>
      <c r="AH440" s="72"/>
    </row>
    <row r="441" spans="23:34" hidden="1" x14ac:dyDescent="0.2">
      <c r="W441" s="72"/>
      <c r="X441" s="72"/>
      <c r="AF441" s="72"/>
      <c r="AG441" s="72"/>
      <c r="AH441" s="72"/>
    </row>
    <row r="442" spans="23:34" hidden="1" x14ac:dyDescent="0.2">
      <c r="W442" s="72"/>
      <c r="X442" s="72"/>
      <c r="AF442" s="72"/>
      <c r="AG442" s="72"/>
      <c r="AH442" s="72"/>
    </row>
    <row r="443" spans="23:34" hidden="1" x14ac:dyDescent="0.2">
      <c r="W443" s="72"/>
      <c r="X443" s="72"/>
      <c r="AF443" s="72"/>
      <c r="AG443" s="72"/>
      <c r="AH443" s="72"/>
    </row>
    <row r="444" spans="23:34" hidden="1" x14ac:dyDescent="0.2">
      <c r="W444" s="72"/>
      <c r="X444" s="72"/>
      <c r="AF444" s="72"/>
      <c r="AG444" s="72"/>
      <c r="AH444" s="72"/>
    </row>
    <row r="445" spans="23:34" hidden="1" x14ac:dyDescent="0.2">
      <c r="W445" s="72"/>
      <c r="X445" s="72"/>
      <c r="AF445" s="72"/>
      <c r="AG445" s="72"/>
      <c r="AH445" s="72"/>
    </row>
    <row r="446" spans="23:34" hidden="1" x14ac:dyDescent="0.2">
      <c r="W446" s="72"/>
      <c r="X446" s="72"/>
      <c r="AF446" s="72"/>
      <c r="AG446" s="72"/>
      <c r="AH446" s="72"/>
    </row>
    <row r="447" spans="23:34" hidden="1" x14ac:dyDescent="0.2">
      <c r="W447" s="72"/>
      <c r="X447" s="72"/>
      <c r="AF447" s="72"/>
      <c r="AG447" s="72"/>
      <c r="AH447" s="72"/>
    </row>
    <row r="448" spans="23:34" hidden="1" x14ac:dyDescent="0.2">
      <c r="W448" s="72"/>
      <c r="X448" s="72"/>
      <c r="AF448" s="72"/>
      <c r="AG448" s="72"/>
      <c r="AH448" s="72"/>
    </row>
    <row r="449" spans="23:34" hidden="1" x14ac:dyDescent="0.2">
      <c r="W449" s="72"/>
      <c r="X449" s="72"/>
      <c r="AF449" s="72"/>
      <c r="AG449" s="72"/>
      <c r="AH449" s="72"/>
    </row>
    <row r="450" spans="23:34" hidden="1" x14ac:dyDescent="0.2">
      <c r="W450" s="72"/>
      <c r="X450" s="72"/>
      <c r="AF450" s="72"/>
      <c r="AG450" s="72"/>
      <c r="AH450" s="72"/>
    </row>
    <row r="451" spans="23:34" hidden="1" x14ac:dyDescent="0.2">
      <c r="W451" s="72"/>
      <c r="X451" s="72"/>
      <c r="AF451" s="72"/>
      <c r="AG451" s="72"/>
      <c r="AH451" s="72"/>
    </row>
    <row r="452" spans="23:34" hidden="1" x14ac:dyDescent="0.2">
      <c r="W452" s="72"/>
      <c r="X452" s="72"/>
      <c r="AF452" s="72"/>
      <c r="AG452" s="72"/>
      <c r="AH452" s="72"/>
    </row>
    <row r="453" spans="23:34" hidden="1" x14ac:dyDescent="0.2">
      <c r="W453" s="72"/>
      <c r="X453" s="72"/>
      <c r="AF453" s="72"/>
      <c r="AG453" s="72"/>
      <c r="AH453" s="72"/>
    </row>
    <row r="454" spans="23:34" hidden="1" x14ac:dyDescent="0.2">
      <c r="W454" s="72"/>
      <c r="X454" s="72"/>
      <c r="AF454" s="72"/>
      <c r="AG454" s="72"/>
      <c r="AH454" s="72"/>
    </row>
    <row r="455" spans="23:34" hidden="1" x14ac:dyDescent="0.2">
      <c r="W455" s="72"/>
      <c r="X455" s="72"/>
      <c r="AF455" s="72"/>
      <c r="AG455" s="72"/>
      <c r="AH455" s="72"/>
    </row>
    <row r="456" spans="23:34" hidden="1" x14ac:dyDescent="0.2">
      <c r="W456" s="72"/>
      <c r="X456" s="72"/>
      <c r="AF456" s="72"/>
      <c r="AG456" s="72"/>
      <c r="AH456" s="72"/>
    </row>
    <row r="457" spans="23:34" hidden="1" x14ac:dyDescent="0.2">
      <c r="W457" s="72"/>
      <c r="X457" s="72"/>
      <c r="AF457" s="72"/>
      <c r="AG457" s="72"/>
      <c r="AH457" s="72"/>
    </row>
    <row r="458" spans="23:34" hidden="1" x14ac:dyDescent="0.2">
      <c r="W458" s="72"/>
      <c r="X458" s="72"/>
      <c r="AF458" s="72"/>
      <c r="AG458" s="72"/>
      <c r="AH458" s="72"/>
    </row>
    <row r="459" spans="23:34" hidden="1" x14ac:dyDescent="0.2">
      <c r="W459" s="72"/>
      <c r="X459" s="72"/>
      <c r="AF459" s="72"/>
      <c r="AG459" s="72"/>
      <c r="AH459" s="72"/>
    </row>
    <row r="460" spans="23:34" hidden="1" x14ac:dyDescent="0.2">
      <c r="AF460" s="72"/>
      <c r="AG460" s="72"/>
      <c r="AH460" s="72"/>
    </row>
    <row r="461" spans="23:34" hidden="1" x14ac:dyDescent="0.2">
      <c r="AF461" s="72"/>
      <c r="AG461" s="72"/>
      <c r="AH461" s="72"/>
    </row>
    <row r="462" spans="23:34" hidden="1" x14ac:dyDescent="0.2">
      <c r="AF462" s="72"/>
      <c r="AG462" s="72"/>
      <c r="AH462" s="72"/>
    </row>
    <row r="463" spans="23:34" hidden="1" x14ac:dyDescent="0.2">
      <c r="AF463" s="72"/>
      <c r="AG463" s="72"/>
      <c r="AH463" s="72"/>
    </row>
    <row r="464" spans="23:34" hidden="1" x14ac:dyDescent="0.2">
      <c r="AF464" s="72"/>
      <c r="AG464" s="72"/>
      <c r="AH464" s="72"/>
    </row>
    <row r="465" spans="32:34" hidden="1" x14ac:dyDescent="0.2">
      <c r="AF465" s="72"/>
      <c r="AG465" s="72"/>
      <c r="AH465" s="72"/>
    </row>
    <row r="466" spans="32:34" hidden="1" x14ac:dyDescent="0.2">
      <c r="AF466" s="72"/>
      <c r="AG466" s="72"/>
      <c r="AH466" s="72"/>
    </row>
    <row r="467" spans="32:34" hidden="1" x14ac:dyDescent="0.2">
      <c r="AF467" s="72"/>
      <c r="AG467" s="72"/>
      <c r="AH467" s="72"/>
    </row>
    <row r="468" spans="32:34" hidden="1" x14ac:dyDescent="0.2">
      <c r="AF468" s="72"/>
      <c r="AG468" s="72"/>
      <c r="AH468" s="72"/>
    </row>
    <row r="469" spans="32:34" hidden="1" x14ac:dyDescent="0.2">
      <c r="AF469" s="72"/>
      <c r="AG469" s="72"/>
      <c r="AH469" s="72"/>
    </row>
    <row r="470" spans="32:34" hidden="1" x14ac:dyDescent="0.2">
      <c r="AF470" s="72"/>
      <c r="AG470" s="72"/>
      <c r="AH470" s="72"/>
    </row>
    <row r="471" spans="32:34" hidden="1" x14ac:dyDescent="0.2">
      <c r="AF471" s="72"/>
      <c r="AG471" s="72"/>
      <c r="AH471" s="72"/>
    </row>
    <row r="472" spans="32:34" hidden="1" x14ac:dyDescent="0.2">
      <c r="AF472" s="72"/>
      <c r="AG472" s="72"/>
      <c r="AH472" s="72"/>
    </row>
    <row r="473" spans="32:34" hidden="1" x14ac:dyDescent="0.2">
      <c r="AF473" s="72"/>
      <c r="AG473" s="72"/>
      <c r="AH473" s="72"/>
    </row>
    <row r="474" spans="32:34" hidden="1" x14ac:dyDescent="0.2">
      <c r="AF474" s="72"/>
      <c r="AG474" s="72"/>
      <c r="AH474" s="72"/>
    </row>
    <row r="475" spans="32:34" hidden="1" x14ac:dyDescent="0.2">
      <c r="AF475" s="72"/>
      <c r="AG475" s="72"/>
      <c r="AH475" s="72"/>
    </row>
    <row r="476" spans="32:34" hidden="1" x14ac:dyDescent="0.2">
      <c r="AF476" s="72"/>
      <c r="AG476" s="72"/>
      <c r="AH476" s="72"/>
    </row>
    <row r="477" spans="32:34" hidden="1" x14ac:dyDescent="0.2">
      <c r="AF477" s="72"/>
      <c r="AG477" s="72"/>
      <c r="AH477" s="72"/>
    </row>
    <row r="478" spans="32:34" hidden="1" x14ac:dyDescent="0.2">
      <c r="AF478" s="72"/>
      <c r="AG478" s="72"/>
      <c r="AH478" s="72"/>
    </row>
    <row r="479" spans="32:34" hidden="1" x14ac:dyDescent="0.2">
      <c r="AF479" s="72"/>
      <c r="AG479" s="72"/>
      <c r="AH479" s="72"/>
    </row>
    <row r="480" spans="32:34" hidden="1" x14ac:dyDescent="0.2">
      <c r="AF480" s="72"/>
      <c r="AG480" s="72"/>
      <c r="AH480" s="72"/>
    </row>
    <row r="481" spans="32:34" hidden="1" x14ac:dyDescent="0.2">
      <c r="AF481" s="72"/>
      <c r="AG481" s="72"/>
      <c r="AH481" s="72"/>
    </row>
    <row r="482" spans="32:34" hidden="1" x14ac:dyDescent="0.2">
      <c r="AF482" s="72"/>
      <c r="AG482" s="72"/>
      <c r="AH482" s="72"/>
    </row>
    <row r="483" spans="32:34" hidden="1" x14ac:dyDescent="0.2">
      <c r="AF483" s="72"/>
      <c r="AG483" s="72"/>
      <c r="AH483" s="72"/>
    </row>
    <row r="484" spans="32:34" hidden="1" x14ac:dyDescent="0.2">
      <c r="AF484" s="72"/>
      <c r="AG484" s="72"/>
      <c r="AH484" s="72"/>
    </row>
    <row r="485" spans="32:34" hidden="1" x14ac:dyDescent="0.2">
      <c r="AF485" s="72"/>
      <c r="AG485" s="72"/>
      <c r="AH485" s="72"/>
    </row>
    <row r="486" spans="32:34" hidden="1" x14ac:dyDescent="0.2">
      <c r="AF486" s="72"/>
      <c r="AG486" s="72"/>
      <c r="AH486" s="72"/>
    </row>
    <row r="487" spans="32:34" hidden="1" x14ac:dyDescent="0.2">
      <c r="AF487" s="72"/>
      <c r="AG487" s="72"/>
      <c r="AH487" s="72"/>
    </row>
    <row r="488" spans="32:34" hidden="1" x14ac:dyDescent="0.2">
      <c r="AF488" s="72"/>
      <c r="AG488" s="72"/>
      <c r="AH488" s="72"/>
    </row>
    <row r="489" spans="32:34" hidden="1" x14ac:dyDescent="0.2">
      <c r="AF489" s="72"/>
      <c r="AG489" s="72"/>
      <c r="AH489" s="72"/>
    </row>
    <row r="490" spans="32:34" hidden="1" x14ac:dyDescent="0.2">
      <c r="AF490" s="72"/>
      <c r="AG490" s="72"/>
      <c r="AH490" s="72"/>
    </row>
    <row r="491" spans="32:34" hidden="1" x14ac:dyDescent="0.2">
      <c r="AF491" s="72"/>
      <c r="AG491" s="72"/>
      <c r="AH491" s="72"/>
    </row>
    <row r="492" spans="32:34" hidden="1" x14ac:dyDescent="0.2">
      <c r="AF492" s="72"/>
      <c r="AG492" s="72"/>
      <c r="AH492" s="72"/>
    </row>
    <row r="493" spans="32:34" hidden="1" x14ac:dyDescent="0.2">
      <c r="AF493" s="72"/>
      <c r="AG493" s="72"/>
      <c r="AH493" s="72"/>
    </row>
    <row r="494" spans="32:34" hidden="1" x14ac:dyDescent="0.2">
      <c r="AF494" s="72"/>
      <c r="AG494" s="72"/>
      <c r="AH494" s="72"/>
    </row>
    <row r="495" spans="32:34" hidden="1" x14ac:dyDescent="0.2">
      <c r="AF495" s="72"/>
      <c r="AG495" s="72"/>
      <c r="AH495" s="72"/>
    </row>
    <row r="496" spans="32:34" hidden="1" x14ac:dyDescent="0.2">
      <c r="AF496" s="72"/>
      <c r="AG496" s="72"/>
      <c r="AH496" s="72"/>
    </row>
    <row r="497" spans="32:34" hidden="1" x14ac:dyDescent="0.2">
      <c r="AF497" s="72"/>
      <c r="AG497" s="72"/>
      <c r="AH497" s="72"/>
    </row>
    <row r="498" spans="32:34" hidden="1" x14ac:dyDescent="0.2">
      <c r="AF498" s="72"/>
      <c r="AG498" s="72"/>
      <c r="AH498" s="72"/>
    </row>
    <row r="499" spans="32:34" hidden="1" x14ac:dyDescent="0.2">
      <c r="AF499" s="72"/>
      <c r="AG499" s="72"/>
      <c r="AH499" s="72"/>
    </row>
    <row r="500" spans="32:34" hidden="1" x14ac:dyDescent="0.2">
      <c r="AF500" s="72"/>
      <c r="AG500" s="72"/>
      <c r="AH500" s="72"/>
    </row>
    <row r="501" spans="32:34" hidden="1" x14ac:dyDescent="0.2">
      <c r="AF501" s="72"/>
      <c r="AG501" s="72"/>
      <c r="AH501" s="72"/>
    </row>
    <row r="502" spans="32:34" hidden="1" x14ac:dyDescent="0.2">
      <c r="AF502" s="72"/>
      <c r="AG502" s="72"/>
      <c r="AH502" s="72"/>
    </row>
    <row r="503" spans="32:34" hidden="1" x14ac:dyDescent="0.2">
      <c r="AF503" s="72"/>
      <c r="AG503" s="72"/>
      <c r="AH503" s="72"/>
    </row>
    <row r="504" spans="32:34" hidden="1" x14ac:dyDescent="0.2">
      <c r="AF504" s="72"/>
      <c r="AG504" s="72"/>
      <c r="AH504" s="72"/>
    </row>
    <row r="505" spans="32:34" hidden="1" x14ac:dyDescent="0.2">
      <c r="AF505" s="72"/>
      <c r="AG505" s="72"/>
      <c r="AH505" s="72"/>
    </row>
    <row r="506" spans="32:34" hidden="1" x14ac:dyDescent="0.2">
      <c r="AF506" s="72"/>
      <c r="AG506" s="72"/>
      <c r="AH506" s="72"/>
    </row>
    <row r="507" spans="32:34" hidden="1" x14ac:dyDescent="0.2">
      <c r="AF507" s="72"/>
      <c r="AG507" s="72"/>
      <c r="AH507" s="72"/>
    </row>
    <row r="508" spans="32:34" hidden="1" x14ac:dyDescent="0.2">
      <c r="AF508" s="72"/>
      <c r="AG508" s="72"/>
      <c r="AH508" s="72"/>
    </row>
    <row r="509" spans="32:34" hidden="1" x14ac:dyDescent="0.2">
      <c r="AF509" s="72"/>
      <c r="AG509" s="72"/>
      <c r="AH509" s="72"/>
    </row>
    <row r="510" spans="32:34" hidden="1" x14ac:dyDescent="0.2">
      <c r="AF510" s="72"/>
      <c r="AG510" s="72"/>
      <c r="AH510" s="72"/>
    </row>
    <row r="511" spans="32:34" hidden="1" x14ac:dyDescent="0.2">
      <c r="AF511" s="72"/>
      <c r="AG511" s="72"/>
      <c r="AH511" s="72"/>
    </row>
    <row r="512" spans="32:34" hidden="1" x14ac:dyDescent="0.2">
      <c r="AF512" s="72"/>
      <c r="AG512" s="72"/>
      <c r="AH512" s="72"/>
    </row>
    <row r="513" spans="32:34" hidden="1" x14ac:dyDescent="0.2">
      <c r="AF513" s="72"/>
      <c r="AG513" s="72"/>
      <c r="AH513" s="72"/>
    </row>
    <row r="514" spans="32:34" hidden="1" x14ac:dyDescent="0.2">
      <c r="AF514" s="72"/>
      <c r="AG514" s="72"/>
      <c r="AH514" s="72"/>
    </row>
    <row r="515" spans="32:34" hidden="1" x14ac:dyDescent="0.2">
      <c r="AF515" s="72"/>
      <c r="AG515" s="72"/>
      <c r="AH515" s="72"/>
    </row>
    <row r="516" spans="32:34" hidden="1" x14ac:dyDescent="0.2">
      <c r="AF516" s="72"/>
      <c r="AG516" s="72"/>
      <c r="AH516" s="72"/>
    </row>
    <row r="517" spans="32:34" hidden="1" x14ac:dyDescent="0.2">
      <c r="AF517" s="72"/>
      <c r="AG517" s="72"/>
      <c r="AH517" s="72"/>
    </row>
    <row r="518" spans="32:34" hidden="1" x14ac:dyDescent="0.2">
      <c r="AF518" s="72"/>
      <c r="AG518" s="72"/>
      <c r="AH518" s="72"/>
    </row>
    <row r="519" spans="32:34" hidden="1" x14ac:dyDescent="0.2">
      <c r="AF519" s="72"/>
      <c r="AG519" s="72"/>
      <c r="AH519" s="72"/>
    </row>
    <row r="520" spans="32:34" hidden="1" x14ac:dyDescent="0.2">
      <c r="AF520" s="72"/>
      <c r="AG520" s="72"/>
      <c r="AH520" s="72"/>
    </row>
    <row r="521" spans="32:34" hidden="1" x14ac:dyDescent="0.2">
      <c r="AF521" s="72"/>
      <c r="AG521" s="72"/>
      <c r="AH521" s="72"/>
    </row>
    <row r="522" spans="32:34" hidden="1" x14ac:dyDescent="0.2">
      <c r="AF522" s="72"/>
      <c r="AG522" s="72"/>
      <c r="AH522" s="72"/>
    </row>
    <row r="523" spans="32:34" hidden="1" x14ac:dyDescent="0.2">
      <c r="AF523" s="72"/>
      <c r="AG523" s="72"/>
      <c r="AH523" s="72"/>
    </row>
    <row r="524" spans="32:34" hidden="1" x14ac:dyDescent="0.2">
      <c r="AF524" s="72"/>
      <c r="AG524" s="72"/>
      <c r="AH524" s="72"/>
    </row>
    <row r="525" spans="32:34" hidden="1" x14ac:dyDescent="0.2">
      <c r="AF525" s="72"/>
      <c r="AG525" s="72"/>
      <c r="AH525" s="72"/>
    </row>
    <row r="526" spans="32:34" hidden="1" x14ac:dyDescent="0.2">
      <c r="AF526" s="72"/>
      <c r="AG526" s="72"/>
      <c r="AH526" s="72"/>
    </row>
    <row r="527" spans="32:34" hidden="1" x14ac:dyDescent="0.2">
      <c r="AF527" s="72"/>
      <c r="AG527" s="72"/>
      <c r="AH527" s="72"/>
    </row>
    <row r="528" spans="32:34" hidden="1" x14ac:dyDescent="0.2">
      <c r="AF528" s="72"/>
      <c r="AG528" s="72"/>
      <c r="AH528" s="72"/>
    </row>
    <row r="529" spans="32:34" hidden="1" x14ac:dyDescent="0.2">
      <c r="AF529" s="72"/>
      <c r="AG529" s="72"/>
      <c r="AH529" s="72"/>
    </row>
    <row r="530" spans="32:34" hidden="1" x14ac:dyDescent="0.2">
      <c r="AF530" s="72"/>
      <c r="AG530" s="72"/>
      <c r="AH530" s="72"/>
    </row>
    <row r="531" spans="32:34" hidden="1" x14ac:dyDescent="0.2">
      <c r="AF531" s="72"/>
      <c r="AG531" s="72"/>
      <c r="AH531" s="72"/>
    </row>
    <row r="532" spans="32:34" hidden="1" x14ac:dyDescent="0.2">
      <c r="AF532" s="72"/>
      <c r="AG532" s="72"/>
      <c r="AH532" s="72"/>
    </row>
    <row r="533" spans="32:34" hidden="1" x14ac:dyDescent="0.2">
      <c r="AF533" s="72"/>
      <c r="AG533" s="72"/>
      <c r="AH533" s="72"/>
    </row>
    <row r="534" spans="32:34" hidden="1" x14ac:dyDescent="0.2">
      <c r="AF534" s="72"/>
      <c r="AG534" s="72"/>
      <c r="AH534" s="72"/>
    </row>
    <row r="535" spans="32:34" hidden="1" x14ac:dyDescent="0.2">
      <c r="AF535" s="72"/>
      <c r="AG535" s="72"/>
      <c r="AH535" s="72"/>
    </row>
    <row r="536" spans="32:34" hidden="1" x14ac:dyDescent="0.2">
      <c r="AF536" s="72"/>
      <c r="AG536" s="72"/>
      <c r="AH536" s="72"/>
    </row>
    <row r="537" spans="32:34" hidden="1" x14ac:dyDescent="0.2">
      <c r="AF537" s="72"/>
      <c r="AG537" s="72"/>
      <c r="AH537" s="72"/>
    </row>
    <row r="538" spans="32:34" hidden="1" x14ac:dyDescent="0.2">
      <c r="AF538" s="72"/>
      <c r="AG538" s="72"/>
      <c r="AH538" s="72"/>
    </row>
    <row r="539" spans="32:34" hidden="1" x14ac:dyDescent="0.2">
      <c r="AF539" s="72"/>
      <c r="AG539" s="72"/>
      <c r="AH539" s="72"/>
    </row>
    <row r="540" spans="32:34" hidden="1" x14ac:dyDescent="0.2">
      <c r="AF540" s="72"/>
      <c r="AG540" s="72"/>
      <c r="AH540" s="72"/>
    </row>
    <row r="541" spans="32:34" hidden="1" x14ac:dyDescent="0.2">
      <c r="AF541" s="72"/>
      <c r="AG541" s="72"/>
      <c r="AH541" s="72"/>
    </row>
    <row r="542" spans="32:34" hidden="1" x14ac:dyDescent="0.2">
      <c r="AF542" s="72"/>
      <c r="AG542" s="72"/>
      <c r="AH542" s="72"/>
    </row>
    <row r="543" spans="32:34" hidden="1" x14ac:dyDescent="0.2">
      <c r="AF543" s="72"/>
      <c r="AG543" s="72"/>
      <c r="AH543" s="72"/>
    </row>
    <row r="544" spans="32:34" hidden="1" x14ac:dyDescent="0.2">
      <c r="AF544" s="72"/>
      <c r="AG544" s="72"/>
      <c r="AH544" s="72"/>
    </row>
    <row r="545" spans="32:34" hidden="1" x14ac:dyDescent="0.2">
      <c r="AF545" s="72"/>
      <c r="AG545" s="72"/>
      <c r="AH545" s="72"/>
    </row>
    <row r="546" spans="32:34" hidden="1" x14ac:dyDescent="0.2">
      <c r="AF546" s="72"/>
      <c r="AG546" s="72"/>
      <c r="AH546" s="72"/>
    </row>
    <row r="547" spans="32:34" hidden="1" x14ac:dyDescent="0.2">
      <c r="AF547" s="72"/>
      <c r="AG547" s="72"/>
      <c r="AH547" s="72"/>
    </row>
    <row r="548" spans="32:34" hidden="1" x14ac:dyDescent="0.2">
      <c r="AF548" s="72"/>
      <c r="AG548" s="72"/>
      <c r="AH548" s="72"/>
    </row>
    <row r="549" spans="32:34" hidden="1" x14ac:dyDescent="0.2">
      <c r="AF549" s="72"/>
      <c r="AG549" s="72"/>
      <c r="AH549" s="72"/>
    </row>
    <row r="550" spans="32:34" hidden="1" x14ac:dyDescent="0.2">
      <c r="AF550" s="72"/>
      <c r="AG550" s="72"/>
      <c r="AH550" s="72"/>
    </row>
    <row r="551" spans="32:34" hidden="1" x14ac:dyDescent="0.2">
      <c r="AF551" s="72"/>
      <c r="AG551" s="72"/>
      <c r="AH551" s="72"/>
    </row>
    <row r="552" spans="32:34" hidden="1" x14ac:dyDescent="0.2">
      <c r="AF552" s="72"/>
      <c r="AG552" s="72"/>
      <c r="AH552" s="72"/>
    </row>
    <row r="553" spans="32:34" hidden="1" x14ac:dyDescent="0.2">
      <c r="AF553" s="72"/>
      <c r="AG553" s="72"/>
      <c r="AH553" s="72"/>
    </row>
    <row r="554" spans="32:34" hidden="1" x14ac:dyDescent="0.2">
      <c r="AF554" s="72"/>
      <c r="AG554" s="72"/>
      <c r="AH554" s="72"/>
    </row>
    <row r="555" spans="32:34" hidden="1" x14ac:dyDescent="0.2">
      <c r="AF555" s="72"/>
      <c r="AG555" s="72"/>
      <c r="AH555" s="72"/>
    </row>
    <row r="556" spans="32:34" hidden="1" x14ac:dyDescent="0.2">
      <c r="AF556" s="72"/>
      <c r="AG556" s="72"/>
      <c r="AH556" s="72"/>
    </row>
    <row r="557" spans="32:34" hidden="1" x14ac:dyDescent="0.2">
      <c r="AF557" s="72"/>
      <c r="AG557" s="72"/>
      <c r="AH557" s="72"/>
    </row>
    <row r="558" spans="32:34" hidden="1" x14ac:dyDescent="0.2">
      <c r="AF558" s="72"/>
      <c r="AG558" s="72"/>
      <c r="AH558" s="72"/>
    </row>
    <row r="559" spans="32:34" hidden="1" x14ac:dyDescent="0.2">
      <c r="AF559" s="72"/>
      <c r="AG559" s="72"/>
      <c r="AH559" s="72"/>
    </row>
    <row r="560" spans="32:34" hidden="1" x14ac:dyDescent="0.2">
      <c r="AF560" s="72"/>
      <c r="AG560" s="72"/>
      <c r="AH560" s="72"/>
    </row>
    <row r="561" spans="32:34" hidden="1" x14ac:dyDescent="0.2">
      <c r="AF561" s="72"/>
      <c r="AG561" s="72"/>
      <c r="AH561" s="72"/>
    </row>
    <row r="562" spans="32:34" hidden="1" x14ac:dyDescent="0.2">
      <c r="AF562" s="72"/>
      <c r="AG562" s="72"/>
      <c r="AH562" s="72"/>
    </row>
    <row r="563" spans="32:34" hidden="1" x14ac:dyDescent="0.2">
      <c r="AF563" s="72"/>
      <c r="AG563" s="72"/>
      <c r="AH563" s="72"/>
    </row>
    <row r="564" spans="32:34" hidden="1" x14ac:dyDescent="0.2">
      <c r="AF564" s="72"/>
      <c r="AG564" s="72"/>
      <c r="AH564" s="72"/>
    </row>
    <row r="565" spans="32:34" hidden="1" x14ac:dyDescent="0.2">
      <c r="AF565" s="72"/>
      <c r="AG565" s="72"/>
      <c r="AH565" s="72"/>
    </row>
    <row r="566" spans="32:34" hidden="1" x14ac:dyDescent="0.2">
      <c r="AF566" s="72"/>
      <c r="AG566" s="72"/>
      <c r="AH566" s="72"/>
    </row>
    <row r="567" spans="32:34" hidden="1" x14ac:dyDescent="0.2">
      <c r="AF567" s="72"/>
      <c r="AG567" s="72"/>
      <c r="AH567" s="72"/>
    </row>
    <row r="568" spans="32:34" hidden="1" x14ac:dyDescent="0.2">
      <c r="AF568" s="72"/>
      <c r="AG568" s="72"/>
      <c r="AH568" s="72"/>
    </row>
    <row r="569" spans="32:34" hidden="1" x14ac:dyDescent="0.2">
      <c r="AF569" s="72"/>
      <c r="AG569" s="72"/>
      <c r="AH569" s="72"/>
    </row>
    <row r="570" spans="32:34" hidden="1" x14ac:dyDescent="0.2">
      <c r="AF570" s="72"/>
      <c r="AG570" s="72"/>
      <c r="AH570" s="72"/>
    </row>
    <row r="571" spans="32:34" hidden="1" x14ac:dyDescent="0.2">
      <c r="AF571" s="72"/>
      <c r="AG571" s="72"/>
      <c r="AH571" s="72"/>
    </row>
    <row r="572" spans="32:34" hidden="1" x14ac:dyDescent="0.2">
      <c r="AF572" s="72"/>
      <c r="AG572" s="72"/>
      <c r="AH572" s="72"/>
    </row>
    <row r="573" spans="32:34" hidden="1" x14ac:dyDescent="0.2">
      <c r="AF573" s="72"/>
      <c r="AG573" s="72"/>
      <c r="AH573" s="72"/>
    </row>
    <row r="574" spans="32:34" hidden="1" x14ac:dyDescent="0.2">
      <c r="AF574" s="72"/>
      <c r="AG574" s="72"/>
      <c r="AH574" s="72"/>
    </row>
    <row r="575" spans="32:34" hidden="1" x14ac:dyDescent="0.2">
      <c r="AF575" s="72"/>
      <c r="AG575" s="72"/>
      <c r="AH575" s="72"/>
    </row>
    <row r="576" spans="32:34" hidden="1" x14ac:dyDescent="0.2">
      <c r="AF576" s="72"/>
      <c r="AG576" s="72"/>
      <c r="AH576" s="72"/>
    </row>
    <row r="577" spans="32:34" hidden="1" x14ac:dyDescent="0.2">
      <c r="AF577" s="72"/>
      <c r="AG577" s="72"/>
      <c r="AH577" s="72"/>
    </row>
    <row r="578" spans="32:34" hidden="1" x14ac:dyDescent="0.2">
      <c r="AF578" s="72"/>
      <c r="AG578" s="72"/>
      <c r="AH578" s="72"/>
    </row>
    <row r="579" spans="32:34" hidden="1" x14ac:dyDescent="0.2">
      <c r="AF579" s="72"/>
      <c r="AG579" s="72"/>
      <c r="AH579" s="72"/>
    </row>
    <row r="580" spans="32:34" hidden="1" x14ac:dyDescent="0.2">
      <c r="AF580" s="72"/>
      <c r="AG580" s="72"/>
      <c r="AH580" s="72"/>
    </row>
    <row r="581" spans="32:34" hidden="1" x14ac:dyDescent="0.2">
      <c r="AF581" s="72"/>
      <c r="AG581" s="72"/>
      <c r="AH581" s="72"/>
    </row>
    <row r="582" spans="32:34" hidden="1" x14ac:dyDescent="0.2">
      <c r="AF582" s="72"/>
      <c r="AG582" s="72"/>
      <c r="AH582" s="72"/>
    </row>
    <row r="583" spans="32:34" hidden="1" x14ac:dyDescent="0.2">
      <c r="AF583" s="72"/>
      <c r="AG583" s="72"/>
      <c r="AH583" s="72"/>
    </row>
    <row r="584" spans="32:34" hidden="1" x14ac:dyDescent="0.2">
      <c r="AF584" s="72"/>
      <c r="AG584" s="72"/>
      <c r="AH584" s="72"/>
    </row>
    <row r="585" spans="32:34" hidden="1" x14ac:dyDescent="0.2">
      <c r="AF585" s="72"/>
      <c r="AG585" s="72"/>
      <c r="AH585" s="72"/>
    </row>
    <row r="586" spans="32:34" hidden="1" x14ac:dyDescent="0.2">
      <c r="AF586" s="72"/>
      <c r="AG586" s="72"/>
      <c r="AH586" s="72"/>
    </row>
    <row r="587" spans="32:34" hidden="1" x14ac:dyDescent="0.2">
      <c r="AF587" s="72"/>
      <c r="AG587" s="72"/>
      <c r="AH587" s="72"/>
    </row>
    <row r="588" spans="32:34" hidden="1" x14ac:dyDescent="0.2">
      <c r="AF588" s="72"/>
      <c r="AG588" s="72"/>
      <c r="AH588" s="72"/>
    </row>
    <row r="589" spans="32:34" hidden="1" x14ac:dyDescent="0.2">
      <c r="AF589" s="72"/>
      <c r="AG589" s="72"/>
      <c r="AH589" s="72"/>
    </row>
    <row r="590" spans="32:34" hidden="1" x14ac:dyDescent="0.2">
      <c r="AF590" s="72"/>
      <c r="AG590" s="72"/>
      <c r="AH590" s="72"/>
    </row>
    <row r="591" spans="32:34" hidden="1" x14ac:dyDescent="0.2">
      <c r="AF591" s="72"/>
      <c r="AG591" s="72"/>
      <c r="AH591" s="72"/>
    </row>
    <row r="592" spans="32:34" hidden="1" x14ac:dyDescent="0.2">
      <c r="AF592" s="72"/>
      <c r="AG592" s="72"/>
      <c r="AH592" s="72"/>
    </row>
    <row r="593" spans="32:34" hidden="1" x14ac:dyDescent="0.2">
      <c r="AF593" s="72"/>
      <c r="AG593" s="72"/>
      <c r="AH593" s="72"/>
    </row>
    <row r="594" spans="32:34" hidden="1" x14ac:dyDescent="0.2">
      <c r="AF594" s="72"/>
      <c r="AG594" s="72"/>
      <c r="AH594" s="72"/>
    </row>
    <row r="595" spans="32:34" hidden="1" x14ac:dyDescent="0.2">
      <c r="AF595" s="72"/>
      <c r="AG595" s="72"/>
      <c r="AH595" s="72"/>
    </row>
    <row r="596" spans="32:34" hidden="1" x14ac:dyDescent="0.2">
      <c r="AF596" s="72"/>
      <c r="AG596" s="72"/>
      <c r="AH596" s="72"/>
    </row>
    <row r="597" spans="32:34" hidden="1" x14ac:dyDescent="0.2">
      <c r="AF597" s="72"/>
      <c r="AG597" s="72"/>
      <c r="AH597" s="72"/>
    </row>
    <row r="598" spans="32:34" hidden="1" x14ac:dyDescent="0.2">
      <c r="AF598" s="72"/>
      <c r="AG598" s="72"/>
      <c r="AH598" s="72"/>
    </row>
    <row r="599" spans="32:34" hidden="1" x14ac:dyDescent="0.2">
      <c r="AF599" s="72"/>
      <c r="AG599" s="72"/>
      <c r="AH599" s="72"/>
    </row>
    <row r="600" spans="32:34" hidden="1" x14ac:dyDescent="0.2">
      <c r="AF600" s="72"/>
      <c r="AG600" s="72"/>
      <c r="AH600" s="72"/>
    </row>
    <row r="601" spans="32:34" hidden="1" x14ac:dyDescent="0.2">
      <c r="AF601" s="72"/>
      <c r="AG601" s="72"/>
      <c r="AH601" s="72"/>
    </row>
    <row r="602" spans="32:34" hidden="1" x14ac:dyDescent="0.2">
      <c r="AF602" s="72"/>
      <c r="AG602" s="72"/>
      <c r="AH602" s="72"/>
    </row>
    <row r="603" spans="32:34" hidden="1" x14ac:dyDescent="0.2">
      <c r="AF603" s="72"/>
      <c r="AG603" s="72"/>
      <c r="AH603" s="72"/>
    </row>
    <row r="604" spans="32:34" hidden="1" x14ac:dyDescent="0.2">
      <c r="AF604" s="72"/>
      <c r="AG604" s="72"/>
      <c r="AH604" s="72"/>
    </row>
    <row r="605" spans="32:34" hidden="1" x14ac:dyDescent="0.2">
      <c r="AF605" s="72"/>
      <c r="AG605" s="72"/>
      <c r="AH605" s="72"/>
    </row>
    <row r="606" spans="32:34" hidden="1" x14ac:dyDescent="0.2">
      <c r="AF606" s="72"/>
      <c r="AG606" s="72"/>
      <c r="AH606" s="72"/>
    </row>
    <row r="607" spans="32:34" hidden="1" x14ac:dyDescent="0.2">
      <c r="AF607" s="72"/>
      <c r="AG607" s="72"/>
      <c r="AH607" s="72"/>
    </row>
    <row r="608" spans="32:34" hidden="1" x14ac:dyDescent="0.2">
      <c r="AF608" s="72"/>
      <c r="AG608" s="72"/>
      <c r="AH608" s="72"/>
    </row>
    <row r="609" spans="32:34" hidden="1" x14ac:dyDescent="0.2">
      <c r="AF609" s="72"/>
      <c r="AG609" s="72"/>
      <c r="AH609" s="72"/>
    </row>
    <row r="610" spans="32:34" hidden="1" x14ac:dyDescent="0.2">
      <c r="AF610" s="72"/>
      <c r="AG610" s="72"/>
      <c r="AH610" s="72"/>
    </row>
    <row r="611" spans="32:34" hidden="1" x14ac:dyDescent="0.2">
      <c r="AF611" s="72"/>
      <c r="AG611" s="72"/>
      <c r="AH611" s="72"/>
    </row>
    <row r="612" spans="32:34" hidden="1" x14ac:dyDescent="0.2">
      <c r="AF612" s="72"/>
      <c r="AG612" s="72"/>
      <c r="AH612" s="72"/>
    </row>
    <row r="613" spans="32:34" hidden="1" x14ac:dyDescent="0.2">
      <c r="AF613" s="72"/>
      <c r="AG613" s="72"/>
      <c r="AH613" s="72"/>
    </row>
    <row r="614" spans="32:34" hidden="1" x14ac:dyDescent="0.2">
      <c r="AF614" s="72"/>
      <c r="AG614" s="72"/>
      <c r="AH614" s="72"/>
    </row>
  </sheetData>
  <phoneticPr fontId="30" type="noConversion"/>
  <conditionalFormatting sqref="B2:B200 F2:F200 J2:J200 N2:N200 R2:R200 V2:V200 AE2:AE200 Z2:Z200 AO2:AO200 AJ2:AJ200 BD2:BD27 BI2:BI8 AT2:AT69 BI12:BI22 AT72:AT200 AY2:AY200 BI71:BI200 BD35:BD51 BD30:BD33 BD58:BD66 BD55:BD56 BD73 BD71 BD77:BD200 BI24:BI25 BI32 BI28:BI30 BI35 BI38:BI65">
    <cfRule type="expression" priority="307" stopIfTrue="1">
      <formula>C2=0</formula>
    </cfRule>
  </conditionalFormatting>
  <conditionalFormatting sqref="AN2:AN200 AS2:AS69 BC2:BC27 BH2:BH8 BH12:BH22 AS72:AS200 AX2:AX200 BH71:BH200 BC35:BC51 BC30:BC33 BC58:BC66 BC55:BC56 BC73 BC71 BC77:BC200 BH24:BH25 BH32 BH28:BH30 BH35 BH38:BH65">
    <cfRule type="expression" priority="367" stopIfTrue="1">
      <formula>AP2=0</formula>
    </cfRule>
  </conditionalFormatting>
  <conditionalFormatting sqref="BI11">
    <cfRule type="expression" priority="166" stopIfTrue="1">
      <formula>BJ11=0</formula>
    </cfRule>
  </conditionalFormatting>
  <conditionalFormatting sqref="BH11">
    <cfRule type="expression" priority="169" stopIfTrue="1">
      <formula>BJ11=0</formula>
    </cfRule>
  </conditionalFormatting>
  <conditionalFormatting sqref="AT70">
    <cfRule type="expression" priority="160" stopIfTrue="1">
      <formula>AU70=0</formula>
    </cfRule>
  </conditionalFormatting>
  <conditionalFormatting sqref="AS70">
    <cfRule type="expression" priority="163" stopIfTrue="1">
      <formula>AU70=0</formula>
    </cfRule>
  </conditionalFormatting>
  <conditionalFormatting sqref="AT71">
    <cfRule type="expression" priority="154" stopIfTrue="1">
      <formula>AU71=0</formula>
    </cfRule>
  </conditionalFormatting>
  <conditionalFormatting sqref="AS71">
    <cfRule type="expression" priority="157" stopIfTrue="1">
      <formula>AU71=0</formula>
    </cfRule>
  </conditionalFormatting>
  <conditionalFormatting sqref="BD34">
    <cfRule type="expression" priority="118" stopIfTrue="1">
      <formula>BE34=0</formula>
    </cfRule>
  </conditionalFormatting>
  <conditionalFormatting sqref="BC34">
    <cfRule type="expression" priority="121" stopIfTrue="1">
      <formula>BE34=0</formula>
    </cfRule>
  </conditionalFormatting>
  <conditionalFormatting sqref="BI66:BI70">
    <cfRule type="expression" priority="1" stopIfTrue="1">
      <formula>BJ66=0</formula>
    </cfRule>
  </conditionalFormatting>
  <conditionalFormatting sqref="BD57">
    <cfRule type="expression" priority="106" stopIfTrue="1">
      <formula>BE57=0</formula>
    </cfRule>
  </conditionalFormatting>
  <conditionalFormatting sqref="BC57">
    <cfRule type="expression" priority="109" stopIfTrue="1">
      <formula>BE57=0</formula>
    </cfRule>
  </conditionalFormatting>
  <conditionalFormatting sqref="BH66:BH70">
    <cfRule type="expression" priority="4" stopIfTrue="1">
      <formula>BJ66=0</formula>
    </cfRule>
  </conditionalFormatting>
  <conditionalFormatting sqref="BD52:BD54">
    <cfRule type="expression" priority="91" stopIfTrue="1">
      <formula>BE52=0</formula>
    </cfRule>
  </conditionalFormatting>
  <conditionalFormatting sqref="BC52:BC54">
    <cfRule type="expression" priority="94" stopIfTrue="1">
      <formula>BE52=0</formula>
    </cfRule>
  </conditionalFormatting>
  <conditionalFormatting sqref="BD28:BD29">
    <cfRule type="expression" priority="85" stopIfTrue="1">
      <formula>BE28=0</formula>
    </cfRule>
  </conditionalFormatting>
  <conditionalFormatting sqref="BC28:BC29">
    <cfRule type="expression" priority="88" stopIfTrue="1">
      <formula>BE28=0</formula>
    </cfRule>
  </conditionalFormatting>
  <conditionalFormatting sqref="BD72">
    <cfRule type="expression" priority="79" stopIfTrue="1">
      <formula>BE72=0</formula>
    </cfRule>
  </conditionalFormatting>
  <conditionalFormatting sqref="BC72">
    <cfRule type="expression" priority="82" stopIfTrue="1">
      <formula>BE72=0</formula>
    </cfRule>
  </conditionalFormatting>
  <conditionalFormatting sqref="BD67:BD70">
    <cfRule type="expression" priority="73" stopIfTrue="1">
      <formula>BE67=0</formula>
    </cfRule>
  </conditionalFormatting>
  <conditionalFormatting sqref="BC67:BC70">
    <cfRule type="expression" priority="76" stopIfTrue="1">
      <formula>BE67=0</formula>
    </cfRule>
  </conditionalFormatting>
  <conditionalFormatting sqref="BD74">
    <cfRule type="expression" priority="67" stopIfTrue="1">
      <formula>BE74=0</formula>
    </cfRule>
  </conditionalFormatting>
  <conditionalFormatting sqref="BC74">
    <cfRule type="expression" priority="70" stopIfTrue="1">
      <formula>BE74=0</formula>
    </cfRule>
  </conditionalFormatting>
  <conditionalFormatting sqref="BD76">
    <cfRule type="expression" priority="61" stopIfTrue="1">
      <formula>BE76=0</formula>
    </cfRule>
  </conditionalFormatting>
  <conditionalFormatting sqref="BC76">
    <cfRule type="expression" priority="64" stopIfTrue="1">
      <formula>BE76=0</formula>
    </cfRule>
  </conditionalFormatting>
  <conditionalFormatting sqref="BD75">
    <cfRule type="expression" priority="55" stopIfTrue="1">
      <formula>BE75=0</formula>
    </cfRule>
  </conditionalFormatting>
  <conditionalFormatting sqref="BC75">
    <cfRule type="expression" priority="58" stopIfTrue="1">
      <formula>BE75=0</formula>
    </cfRule>
  </conditionalFormatting>
  <conditionalFormatting sqref="BI23">
    <cfRule type="expression" priority="49" stopIfTrue="1">
      <formula>BJ23=0</formula>
    </cfRule>
  </conditionalFormatting>
  <conditionalFormatting sqref="BH23">
    <cfRule type="expression" priority="52" stopIfTrue="1">
      <formula>BJ23=0</formula>
    </cfRule>
  </conditionalFormatting>
  <conditionalFormatting sqref="BI9:BI10">
    <cfRule type="expression" priority="43" stopIfTrue="1">
      <formula>BJ9=0</formula>
    </cfRule>
  </conditionalFormatting>
  <conditionalFormatting sqref="BH9:BH10">
    <cfRule type="expression" priority="46" stopIfTrue="1">
      <formula>BJ9=0</formula>
    </cfRule>
  </conditionalFormatting>
  <conditionalFormatting sqref="BI31">
    <cfRule type="expression" priority="37" stopIfTrue="1">
      <formula>BJ31=0</formula>
    </cfRule>
  </conditionalFormatting>
  <conditionalFormatting sqref="BH31">
    <cfRule type="expression" priority="40" stopIfTrue="1">
      <formula>BJ31=0</formula>
    </cfRule>
  </conditionalFormatting>
  <conditionalFormatting sqref="BI26:BI27">
    <cfRule type="expression" priority="31" stopIfTrue="1">
      <formula>BJ26=0</formula>
    </cfRule>
  </conditionalFormatting>
  <conditionalFormatting sqref="BH26:BH27">
    <cfRule type="expression" priority="34" stopIfTrue="1">
      <formula>BJ26=0</formula>
    </cfRule>
  </conditionalFormatting>
  <conditionalFormatting sqref="BI34">
    <cfRule type="expression" priority="25" stopIfTrue="1">
      <formula>BJ34=0</formula>
    </cfRule>
  </conditionalFormatting>
  <conditionalFormatting sqref="BH34">
    <cfRule type="expression" priority="28" stopIfTrue="1">
      <formula>BJ34=0</formula>
    </cfRule>
  </conditionalFormatting>
  <conditionalFormatting sqref="BI33">
    <cfRule type="expression" priority="19" stopIfTrue="1">
      <formula>BJ33=0</formula>
    </cfRule>
  </conditionalFormatting>
  <conditionalFormatting sqref="BH33">
    <cfRule type="expression" priority="22" stopIfTrue="1">
      <formula>BJ33=0</formula>
    </cfRule>
  </conditionalFormatting>
  <conditionalFormatting sqref="BI37">
    <cfRule type="expression" priority="13" stopIfTrue="1">
      <formula>BJ37=0</formula>
    </cfRule>
  </conditionalFormatting>
  <conditionalFormatting sqref="BH37">
    <cfRule type="expression" priority="16" stopIfTrue="1">
      <formula>BJ37=0</formula>
    </cfRule>
  </conditionalFormatting>
  <conditionalFormatting sqref="BI36">
    <cfRule type="expression" priority="7" stopIfTrue="1">
      <formula>BJ36=0</formula>
    </cfRule>
  </conditionalFormatting>
  <conditionalFormatting sqref="BH36">
    <cfRule type="expression" priority="10" stopIfTrue="1">
      <formula>BJ36=0</formula>
    </cfRule>
  </conditionalFormatting>
  <hyperlinks>
    <hyperlink ref="BN3" r:id="rId1" xr:uid="{00000000-0004-0000-0200-000000000000}"/>
  </hyperlinks>
  <pageMargins left="0.70000000000000007" right="0.70000000000000007" top="0.75" bottom="0.75" header="0.51180555555555562" footer="0.51180555555555562"/>
  <pageSetup firstPageNumber="0" orientation="portrait" horizontalDpi="300" verticalDpi="300" r:id="rId2"/>
  <headerFooter alignWithMargins="0"/>
  <drawing r:id="rId3"/>
  <extLst>
    <ext xmlns:x14="http://schemas.microsoft.com/office/spreadsheetml/2009/9/main" uri="{78C0D931-6437-407d-A8EE-F0AAD7539E65}">
      <x14:conditionalFormattings>
        <x14:conditionalFormatting xmlns:xm="http://schemas.microsoft.com/office/excel/2006/main">
          <x14:cfRule type="expression" priority="308" stopIfTrue="1" id="{166C8825-265C-4688-8A97-A7C6E962523B}">
            <xm:f>ISNUMBER(SEARCH('User Input'!$C$1,C2))=TRUE</xm:f>
            <x14:dxf>
              <font>
                <b/>
                <i val="0"/>
                <color theme="0"/>
              </font>
              <fill>
                <patternFill>
                  <bgColor rgb="FF00B050"/>
                </patternFill>
              </fill>
            </x14:dxf>
          </x14:cfRule>
          <x14:cfRule type="expression" priority="309" id="{D218F02D-15A3-49F6-BC43-AA3DA1DC9EC1}">
            <xm:f>C2&lt;&gt;'User Input'!$C$1</xm:f>
            <x14:dxf>
              <font>
                <b val="0"/>
                <i val="0"/>
                <strike val="0"/>
                <color theme="1"/>
              </font>
              <fill>
                <patternFill patternType="gray0625">
                  <fgColor auto="1"/>
                  <bgColor theme="0" tint="-0.14993743705557422"/>
                </patternFill>
              </fill>
            </x14:dxf>
          </x14:cfRule>
          <xm:sqref>B2:B200 F2:F200 J2:J200 N2:N200 R2:R200 V2:V200 AE2:AE200 Z2:Z200 AO2:AO200 AJ2:AJ200 BD2:BD27 BI2:BI8 AT2:AT69 BI12:BI22 AT72:AT200 AY2:AY200 BI71:BI200 BD35:BD51 BD30:BD33 BD58:BD66 BD55:BD56 BD73 BD71 BD77:BD200 BI24:BI25 BI32 BI28:BI30 BI35 BI38:BI65</xm:sqref>
        </x14:conditionalFormatting>
        <x14:conditionalFormatting xmlns:xm="http://schemas.microsoft.com/office/excel/2006/main">
          <x14:cfRule type="expression" priority="368" stopIfTrue="1" id="{B83AAD05-35FE-4B69-BD7A-9EF7A8DBBD25}">
            <xm:f>ISNUMBER(SEARCH('User Input'!$C$1,AP2))=TRUE</xm:f>
            <x14:dxf>
              <font>
                <b/>
                <i val="0"/>
                <color theme="0"/>
              </font>
              <fill>
                <patternFill>
                  <bgColor rgb="FF00B050"/>
                </patternFill>
              </fill>
            </x14:dxf>
          </x14:cfRule>
          <x14:cfRule type="expression" priority="369" id="{E6DF8DEF-6166-44FC-9A58-577E72BE3E07}">
            <xm:f>AP2&lt;&gt;'User Input'!$C$1</xm:f>
            <x14:dxf>
              <font>
                <color theme="1"/>
              </font>
              <fill>
                <patternFill patternType="gray0625">
                  <bgColor theme="0" tint="-0.14996795556505021"/>
                </patternFill>
              </fill>
            </x14:dxf>
          </x14:cfRule>
          <xm:sqref>AN2:AN200 AS2:AS69 BC2:BC27 BH2:BH8 BH12:BH22 AS72:AS200 AX2:AX200 BH71:BH200 BC35:BC51 BC30:BC33 BC58:BC66 BC55:BC56 BC73 BC71 BC77:BC200 BH24:BH25 BH32 BH28:BH30 BH35 BH38:BH65</xm:sqref>
        </x14:conditionalFormatting>
        <x14:conditionalFormatting xmlns:xm="http://schemas.microsoft.com/office/excel/2006/main">
          <x14:cfRule type="expression" priority="167" stopIfTrue="1" id="{A750F67A-A446-49CE-A8F8-26A86C7164E3}">
            <xm:f>ISNUMBER(SEARCH('User Input'!$C$1,BJ11))=TRUE</xm:f>
            <x14:dxf>
              <font>
                <b/>
                <i val="0"/>
                <color theme="0"/>
              </font>
              <fill>
                <patternFill>
                  <bgColor rgb="FF00B050"/>
                </patternFill>
              </fill>
            </x14:dxf>
          </x14:cfRule>
          <x14:cfRule type="expression" priority="168" id="{05AACE9B-4DA0-445B-A34A-5A4A3373D217}">
            <xm:f>BJ11&lt;&gt;'User Input'!$C$1</xm:f>
            <x14:dxf>
              <font>
                <b val="0"/>
                <i val="0"/>
                <strike val="0"/>
                <color theme="1"/>
              </font>
              <fill>
                <patternFill patternType="gray0625">
                  <fgColor auto="1"/>
                  <bgColor theme="0" tint="-0.14993743705557422"/>
                </patternFill>
              </fill>
            </x14:dxf>
          </x14:cfRule>
          <xm:sqref>BI11</xm:sqref>
        </x14:conditionalFormatting>
        <x14:conditionalFormatting xmlns:xm="http://schemas.microsoft.com/office/excel/2006/main">
          <x14:cfRule type="expression" priority="170" stopIfTrue="1" id="{56469E5E-ABFB-43F1-AB89-841A735BA7C5}">
            <xm:f>ISNUMBER(SEARCH('User Input'!$C$1,BJ11))=TRUE</xm:f>
            <x14:dxf>
              <font>
                <b/>
                <i val="0"/>
                <color theme="0"/>
              </font>
              <fill>
                <patternFill>
                  <bgColor rgb="FF00B050"/>
                </patternFill>
              </fill>
            </x14:dxf>
          </x14:cfRule>
          <x14:cfRule type="expression" priority="171" id="{BF87578C-B9F9-4EB0-8FFC-2218D4BD3F83}">
            <xm:f>BJ11&lt;&gt;'User Input'!$C$1</xm:f>
            <x14:dxf>
              <font>
                <color theme="1"/>
              </font>
              <fill>
                <patternFill patternType="gray0625">
                  <bgColor theme="0" tint="-0.14996795556505021"/>
                </patternFill>
              </fill>
            </x14:dxf>
          </x14:cfRule>
          <xm:sqref>BH11</xm:sqref>
        </x14:conditionalFormatting>
        <x14:conditionalFormatting xmlns:xm="http://schemas.microsoft.com/office/excel/2006/main">
          <x14:cfRule type="expression" priority="161" stopIfTrue="1" id="{C139F0E0-15D6-41B0-B714-4A8AC623AAB4}">
            <xm:f>ISNUMBER(SEARCH('User Input'!$C$1,AU70))=TRUE</xm:f>
            <x14:dxf>
              <font>
                <b/>
                <i val="0"/>
                <color theme="0"/>
              </font>
              <fill>
                <patternFill>
                  <bgColor rgb="FF00B050"/>
                </patternFill>
              </fill>
            </x14:dxf>
          </x14:cfRule>
          <x14:cfRule type="expression" priority="162" id="{B428AFF7-4CCD-458D-97EE-81607E64CDE7}">
            <xm:f>AU70&lt;&gt;'User Input'!$C$1</xm:f>
            <x14:dxf>
              <font>
                <b val="0"/>
                <i val="0"/>
                <strike val="0"/>
                <color theme="1"/>
              </font>
              <fill>
                <patternFill patternType="gray0625">
                  <fgColor auto="1"/>
                  <bgColor theme="0" tint="-0.14993743705557422"/>
                </patternFill>
              </fill>
            </x14:dxf>
          </x14:cfRule>
          <xm:sqref>AT70</xm:sqref>
        </x14:conditionalFormatting>
        <x14:conditionalFormatting xmlns:xm="http://schemas.microsoft.com/office/excel/2006/main">
          <x14:cfRule type="expression" priority="164" stopIfTrue="1" id="{AF203B2A-454C-4305-8209-BD17347BDCE3}">
            <xm:f>ISNUMBER(SEARCH('User Input'!$C$1,AU70))=TRUE</xm:f>
            <x14:dxf>
              <font>
                <b/>
                <i val="0"/>
                <color theme="0"/>
              </font>
              <fill>
                <patternFill>
                  <bgColor rgb="FF00B050"/>
                </patternFill>
              </fill>
            </x14:dxf>
          </x14:cfRule>
          <x14:cfRule type="expression" priority="165" id="{77EFF335-26AB-41D9-8868-3F3EC5F14D71}">
            <xm:f>AU70&lt;&gt;'User Input'!$C$1</xm:f>
            <x14:dxf>
              <font>
                <color theme="1"/>
              </font>
              <fill>
                <patternFill patternType="gray0625">
                  <bgColor theme="0" tint="-0.14996795556505021"/>
                </patternFill>
              </fill>
            </x14:dxf>
          </x14:cfRule>
          <xm:sqref>AS70</xm:sqref>
        </x14:conditionalFormatting>
        <x14:conditionalFormatting xmlns:xm="http://schemas.microsoft.com/office/excel/2006/main">
          <x14:cfRule type="expression" priority="155" stopIfTrue="1" id="{9717EC98-2E2C-4007-9C49-E6946F2C763F}">
            <xm:f>ISNUMBER(SEARCH('User Input'!$C$1,AU71))=TRUE</xm:f>
            <x14:dxf>
              <font>
                <b/>
                <i val="0"/>
                <color theme="0"/>
              </font>
              <fill>
                <patternFill>
                  <bgColor rgb="FF00B050"/>
                </patternFill>
              </fill>
            </x14:dxf>
          </x14:cfRule>
          <x14:cfRule type="expression" priority="156" id="{608A4630-1C3E-4264-9C61-36634DB81B1E}">
            <xm:f>AU71&lt;&gt;'User Input'!$C$1</xm:f>
            <x14:dxf>
              <font>
                <b val="0"/>
                <i val="0"/>
                <strike val="0"/>
                <color theme="1"/>
              </font>
              <fill>
                <patternFill patternType="gray0625">
                  <fgColor auto="1"/>
                  <bgColor theme="0" tint="-0.14993743705557422"/>
                </patternFill>
              </fill>
            </x14:dxf>
          </x14:cfRule>
          <xm:sqref>AT71</xm:sqref>
        </x14:conditionalFormatting>
        <x14:conditionalFormatting xmlns:xm="http://schemas.microsoft.com/office/excel/2006/main">
          <x14:cfRule type="expression" priority="158" stopIfTrue="1" id="{18EB9EA9-7CBF-45FD-9FBD-4D54EB8FB902}">
            <xm:f>ISNUMBER(SEARCH('User Input'!$C$1,AU71))=TRUE</xm:f>
            <x14:dxf>
              <font>
                <b/>
                <i val="0"/>
                <color theme="0"/>
              </font>
              <fill>
                <patternFill>
                  <bgColor rgb="FF00B050"/>
                </patternFill>
              </fill>
            </x14:dxf>
          </x14:cfRule>
          <x14:cfRule type="expression" priority="159" id="{085C5580-E147-43CB-A00D-FE06B3C2B0FC}">
            <xm:f>AU71&lt;&gt;'User Input'!$C$1</xm:f>
            <x14:dxf>
              <font>
                <color theme="1"/>
              </font>
              <fill>
                <patternFill patternType="gray0625">
                  <bgColor theme="0" tint="-0.14996795556505021"/>
                </patternFill>
              </fill>
            </x14:dxf>
          </x14:cfRule>
          <xm:sqref>AS71</xm:sqref>
        </x14:conditionalFormatting>
        <x14:conditionalFormatting xmlns:xm="http://schemas.microsoft.com/office/excel/2006/main">
          <x14:cfRule type="expression" priority="119" stopIfTrue="1" id="{B1EE37B3-2563-4281-B91D-4A7449C1F4F7}">
            <xm:f>ISNUMBER(SEARCH('User Input'!$C$1,BE34))=TRUE</xm:f>
            <x14:dxf>
              <font>
                <b/>
                <i val="0"/>
                <color theme="0"/>
              </font>
              <fill>
                <patternFill>
                  <bgColor rgb="FF00B050"/>
                </patternFill>
              </fill>
            </x14:dxf>
          </x14:cfRule>
          <x14:cfRule type="expression" priority="120" id="{8CF3A351-D901-4A30-9FF0-7215BE37A7C6}">
            <xm:f>BE34&lt;&gt;'User Input'!$C$1</xm:f>
            <x14:dxf>
              <font>
                <b val="0"/>
                <i val="0"/>
                <strike val="0"/>
                <color theme="1"/>
              </font>
              <fill>
                <patternFill patternType="gray0625">
                  <fgColor auto="1"/>
                  <bgColor theme="0" tint="-0.14993743705557422"/>
                </patternFill>
              </fill>
            </x14:dxf>
          </x14:cfRule>
          <xm:sqref>BD34</xm:sqref>
        </x14:conditionalFormatting>
        <x14:conditionalFormatting xmlns:xm="http://schemas.microsoft.com/office/excel/2006/main">
          <x14:cfRule type="expression" priority="122" stopIfTrue="1" id="{A2F2E0C0-4462-49E0-80C9-542F7499F454}">
            <xm:f>ISNUMBER(SEARCH('User Input'!$C$1,BE34))=TRUE</xm:f>
            <x14:dxf>
              <font>
                <b/>
                <i val="0"/>
                <color theme="0"/>
              </font>
              <fill>
                <patternFill>
                  <bgColor rgb="FF00B050"/>
                </patternFill>
              </fill>
            </x14:dxf>
          </x14:cfRule>
          <x14:cfRule type="expression" priority="123" id="{25DA0667-CD0D-49D7-A3DD-A555FD32F4A5}">
            <xm:f>BE34&lt;&gt;'User Input'!$C$1</xm:f>
            <x14:dxf>
              <font>
                <color theme="1"/>
              </font>
              <fill>
                <patternFill patternType="gray0625">
                  <bgColor theme="0" tint="-0.14996795556505021"/>
                </patternFill>
              </fill>
            </x14:dxf>
          </x14:cfRule>
          <xm:sqref>BC34</xm:sqref>
        </x14:conditionalFormatting>
        <x14:conditionalFormatting xmlns:xm="http://schemas.microsoft.com/office/excel/2006/main">
          <x14:cfRule type="expression" priority="107" stopIfTrue="1" id="{7333C104-3C3C-41BA-9D70-0C008954735A}">
            <xm:f>ISNUMBER(SEARCH('User Input'!$C$1,BE57))=TRUE</xm:f>
            <x14:dxf>
              <font>
                <b/>
                <i val="0"/>
                <color theme="0"/>
              </font>
              <fill>
                <patternFill>
                  <bgColor rgb="FF00B050"/>
                </patternFill>
              </fill>
            </x14:dxf>
          </x14:cfRule>
          <x14:cfRule type="expression" priority="108" id="{09500343-F4D0-4562-B521-BCDB6E7B6363}">
            <xm:f>BE57&lt;&gt;'User Input'!$C$1</xm:f>
            <x14:dxf>
              <font>
                <b val="0"/>
                <i val="0"/>
                <strike val="0"/>
                <color theme="1"/>
              </font>
              <fill>
                <patternFill patternType="gray0625">
                  <fgColor auto="1"/>
                  <bgColor theme="0" tint="-0.14993743705557422"/>
                </patternFill>
              </fill>
            </x14:dxf>
          </x14:cfRule>
          <xm:sqref>BD57</xm:sqref>
        </x14:conditionalFormatting>
        <x14:conditionalFormatting xmlns:xm="http://schemas.microsoft.com/office/excel/2006/main">
          <x14:cfRule type="expression" priority="110" stopIfTrue="1" id="{F3A4CCF4-42BC-40E1-93EA-A801C56DC83B}">
            <xm:f>ISNUMBER(SEARCH('User Input'!$C$1,BE57))=TRUE</xm:f>
            <x14:dxf>
              <font>
                <b/>
                <i val="0"/>
                <color theme="0"/>
              </font>
              <fill>
                <patternFill>
                  <bgColor rgb="FF00B050"/>
                </patternFill>
              </fill>
            </x14:dxf>
          </x14:cfRule>
          <x14:cfRule type="expression" priority="111" id="{B1D53256-2D2D-4E3A-B606-693FFE990A79}">
            <xm:f>BE57&lt;&gt;'User Input'!$C$1</xm:f>
            <x14:dxf>
              <font>
                <color theme="1"/>
              </font>
              <fill>
                <patternFill patternType="gray0625">
                  <bgColor theme="0" tint="-0.14996795556505021"/>
                </patternFill>
              </fill>
            </x14:dxf>
          </x14:cfRule>
          <xm:sqref>BC57</xm:sqref>
        </x14:conditionalFormatting>
        <x14:conditionalFormatting xmlns:xm="http://schemas.microsoft.com/office/excel/2006/main">
          <x14:cfRule type="expression" priority="5" stopIfTrue="1" id="{3903CFA6-F429-464C-8DE3-C2EFAA21DB1F}">
            <xm:f>ISNUMBER(SEARCH('User Input'!$C$1,BJ66))=TRUE</xm:f>
            <x14:dxf>
              <font>
                <b/>
                <i val="0"/>
                <color theme="0"/>
              </font>
              <fill>
                <patternFill>
                  <bgColor rgb="FF00B050"/>
                </patternFill>
              </fill>
            </x14:dxf>
          </x14:cfRule>
          <x14:cfRule type="expression" priority="6" id="{917CE696-2C1A-4BD8-BA90-E99E7DF4B023}">
            <xm:f>BJ66&lt;&gt;'User Input'!$C$1</xm:f>
            <x14:dxf>
              <font>
                <color theme="1"/>
              </font>
              <fill>
                <patternFill patternType="gray0625">
                  <bgColor theme="0" tint="-0.14996795556505021"/>
                </patternFill>
              </fill>
            </x14:dxf>
          </x14:cfRule>
          <xm:sqref>BH66:BH70</xm:sqref>
        </x14:conditionalFormatting>
        <x14:conditionalFormatting xmlns:xm="http://schemas.microsoft.com/office/excel/2006/main">
          <x14:cfRule type="expression" priority="92" stopIfTrue="1" id="{DD77CF6C-775D-4F65-A4CB-BEEE8CF2CF3A}">
            <xm:f>ISNUMBER(SEARCH('User Input'!$C$1,BE52))=TRUE</xm:f>
            <x14:dxf>
              <font>
                <b/>
                <i val="0"/>
                <color theme="0"/>
              </font>
              <fill>
                <patternFill>
                  <bgColor rgb="FF00B050"/>
                </patternFill>
              </fill>
            </x14:dxf>
          </x14:cfRule>
          <x14:cfRule type="expression" priority="93" id="{36CBBA50-6BB3-411A-9C58-8BA52B9271FF}">
            <xm:f>BE52&lt;&gt;'User Input'!$C$1</xm:f>
            <x14:dxf>
              <font>
                <b val="0"/>
                <i val="0"/>
                <strike val="0"/>
                <color theme="1"/>
              </font>
              <fill>
                <patternFill patternType="gray0625">
                  <fgColor auto="1"/>
                  <bgColor theme="0" tint="-0.14993743705557422"/>
                </patternFill>
              </fill>
            </x14:dxf>
          </x14:cfRule>
          <xm:sqref>BD52:BD54</xm:sqref>
        </x14:conditionalFormatting>
        <x14:conditionalFormatting xmlns:xm="http://schemas.microsoft.com/office/excel/2006/main">
          <x14:cfRule type="expression" priority="95" stopIfTrue="1" id="{A3B33AE1-B0DE-472D-91ED-209E5534DB3D}">
            <xm:f>ISNUMBER(SEARCH('User Input'!$C$1,BE52))=TRUE</xm:f>
            <x14:dxf>
              <font>
                <b/>
                <i val="0"/>
                <color theme="0"/>
              </font>
              <fill>
                <patternFill>
                  <bgColor rgb="FF00B050"/>
                </patternFill>
              </fill>
            </x14:dxf>
          </x14:cfRule>
          <x14:cfRule type="expression" priority="96" id="{6AEB797A-ED9C-4CD8-9143-7B0ECA63E4EC}">
            <xm:f>BE52&lt;&gt;'User Input'!$C$1</xm:f>
            <x14:dxf>
              <font>
                <color theme="1"/>
              </font>
              <fill>
                <patternFill patternType="gray0625">
                  <bgColor theme="0" tint="-0.14996795556505021"/>
                </patternFill>
              </fill>
            </x14:dxf>
          </x14:cfRule>
          <xm:sqref>BC52:BC54</xm:sqref>
        </x14:conditionalFormatting>
        <x14:conditionalFormatting xmlns:xm="http://schemas.microsoft.com/office/excel/2006/main">
          <x14:cfRule type="expression" priority="86" stopIfTrue="1" id="{8C769EC6-9E10-4616-9046-D6940E980498}">
            <xm:f>ISNUMBER(SEARCH('User Input'!$C$1,BE28))=TRUE</xm:f>
            <x14:dxf>
              <font>
                <b/>
                <i val="0"/>
                <color theme="0"/>
              </font>
              <fill>
                <patternFill>
                  <bgColor rgb="FF00B050"/>
                </patternFill>
              </fill>
            </x14:dxf>
          </x14:cfRule>
          <x14:cfRule type="expression" priority="87" id="{1BCE960C-2F8F-4DF8-A893-C28EF0D7D314}">
            <xm:f>BE28&lt;&gt;'User Input'!$C$1</xm:f>
            <x14:dxf>
              <font>
                <b val="0"/>
                <i val="0"/>
                <strike val="0"/>
                <color theme="1"/>
              </font>
              <fill>
                <patternFill patternType="gray0625">
                  <fgColor auto="1"/>
                  <bgColor theme="0" tint="-0.14993743705557422"/>
                </patternFill>
              </fill>
            </x14:dxf>
          </x14:cfRule>
          <xm:sqref>BD28:BD29</xm:sqref>
        </x14:conditionalFormatting>
        <x14:conditionalFormatting xmlns:xm="http://schemas.microsoft.com/office/excel/2006/main">
          <x14:cfRule type="expression" priority="89" stopIfTrue="1" id="{D4413736-2D11-4909-B09B-754C021B4FA4}">
            <xm:f>ISNUMBER(SEARCH('User Input'!$C$1,BE28))=TRUE</xm:f>
            <x14:dxf>
              <font>
                <b/>
                <i val="0"/>
                <color theme="0"/>
              </font>
              <fill>
                <patternFill>
                  <bgColor rgb="FF00B050"/>
                </patternFill>
              </fill>
            </x14:dxf>
          </x14:cfRule>
          <x14:cfRule type="expression" priority="90" id="{9C914E00-F6D1-4397-945B-7A1BF5B72D3D}">
            <xm:f>BE28&lt;&gt;'User Input'!$C$1</xm:f>
            <x14:dxf>
              <font>
                <color theme="1"/>
              </font>
              <fill>
                <patternFill patternType="gray0625">
                  <bgColor theme="0" tint="-0.14996795556505021"/>
                </patternFill>
              </fill>
            </x14:dxf>
          </x14:cfRule>
          <xm:sqref>BC28:BC29</xm:sqref>
        </x14:conditionalFormatting>
        <x14:conditionalFormatting xmlns:xm="http://schemas.microsoft.com/office/excel/2006/main">
          <x14:cfRule type="expression" priority="80" stopIfTrue="1" id="{2980653D-64C8-43E0-A5FD-12B0A7BCB1D9}">
            <xm:f>ISNUMBER(SEARCH('User Input'!$C$1,BE72))=TRUE</xm:f>
            <x14:dxf>
              <font>
                <b/>
                <i val="0"/>
                <color theme="0"/>
              </font>
              <fill>
                <patternFill>
                  <bgColor rgb="FF00B050"/>
                </patternFill>
              </fill>
            </x14:dxf>
          </x14:cfRule>
          <x14:cfRule type="expression" priority="81" id="{71D43744-BC98-4071-A5BC-B5A4143A9483}">
            <xm:f>BE72&lt;&gt;'User Input'!$C$1</xm:f>
            <x14:dxf>
              <font>
                <b val="0"/>
                <i val="0"/>
                <strike val="0"/>
                <color theme="1"/>
              </font>
              <fill>
                <patternFill patternType="gray0625">
                  <fgColor auto="1"/>
                  <bgColor theme="0" tint="-0.14993743705557422"/>
                </patternFill>
              </fill>
            </x14:dxf>
          </x14:cfRule>
          <xm:sqref>BD72</xm:sqref>
        </x14:conditionalFormatting>
        <x14:conditionalFormatting xmlns:xm="http://schemas.microsoft.com/office/excel/2006/main">
          <x14:cfRule type="expression" priority="83" stopIfTrue="1" id="{E3D75DBC-2CA6-4A27-8506-17804AE1580C}">
            <xm:f>ISNUMBER(SEARCH('User Input'!$C$1,BE72))=TRUE</xm:f>
            <x14:dxf>
              <font>
                <b/>
                <i val="0"/>
                <color theme="0"/>
              </font>
              <fill>
                <patternFill>
                  <bgColor rgb="FF00B050"/>
                </patternFill>
              </fill>
            </x14:dxf>
          </x14:cfRule>
          <x14:cfRule type="expression" priority="84" id="{9F833592-D131-408B-96C2-FC7F3546FAF1}">
            <xm:f>BE72&lt;&gt;'User Input'!$C$1</xm:f>
            <x14:dxf>
              <font>
                <color theme="1"/>
              </font>
              <fill>
                <patternFill patternType="gray0625">
                  <bgColor theme="0" tint="-0.14996795556505021"/>
                </patternFill>
              </fill>
            </x14:dxf>
          </x14:cfRule>
          <xm:sqref>BC72</xm:sqref>
        </x14:conditionalFormatting>
        <x14:conditionalFormatting xmlns:xm="http://schemas.microsoft.com/office/excel/2006/main">
          <x14:cfRule type="expression" priority="74" stopIfTrue="1" id="{612FCB09-1398-428B-AFAC-7F39F156D3BF}">
            <xm:f>ISNUMBER(SEARCH('User Input'!$C$1,BE67))=TRUE</xm:f>
            <x14:dxf>
              <font>
                <b/>
                <i val="0"/>
                <color theme="0"/>
              </font>
              <fill>
                <patternFill>
                  <bgColor rgb="FF00B050"/>
                </patternFill>
              </fill>
            </x14:dxf>
          </x14:cfRule>
          <x14:cfRule type="expression" priority="75" id="{AA38CB87-7F47-4DC3-A2A1-4C5248E08085}">
            <xm:f>BE67&lt;&gt;'User Input'!$C$1</xm:f>
            <x14:dxf>
              <font>
                <b val="0"/>
                <i val="0"/>
                <strike val="0"/>
                <color theme="1"/>
              </font>
              <fill>
                <patternFill patternType="gray0625">
                  <fgColor auto="1"/>
                  <bgColor theme="0" tint="-0.14993743705557422"/>
                </patternFill>
              </fill>
            </x14:dxf>
          </x14:cfRule>
          <xm:sqref>BD67:BD70</xm:sqref>
        </x14:conditionalFormatting>
        <x14:conditionalFormatting xmlns:xm="http://schemas.microsoft.com/office/excel/2006/main">
          <x14:cfRule type="expression" priority="77" stopIfTrue="1" id="{A02485D3-914D-4F6C-AB86-5FE18A6B897A}">
            <xm:f>ISNUMBER(SEARCH('User Input'!$C$1,BE67))=TRUE</xm:f>
            <x14:dxf>
              <font>
                <b/>
                <i val="0"/>
                <color theme="0"/>
              </font>
              <fill>
                <patternFill>
                  <bgColor rgb="FF00B050"/>
                </patternFill>
              </fill>
            </x14:dxf>
          </x14:cfRule>
          <x14:cfRule type="expression" priority="78" id="{23128A5C-E565-430C-BE56-61E265775F1E}">
            <xm:f>BE67&lt;&gt;'User Input'!$C$1</xm:f>
            <x14:dxf>
              <font>
                <color theme="1"/>
              </font>
              <fill>
                <patternFill patternType="gray0625">
                  <bgColor theme="0" tint="-0.14996795556505021"/>
                </patternFill>
              </fill>
            </x14:dxf>
          </x14:cfRule>
          <xm:sqref>BC67:BC70</xm:sqref>
        </x14:conditionalFormatting>
        <x14:conditionalFormatting xmlns:xm="http://schemas.microsoft.com/office/excel/2006/main">
          <x14:cfRule type="expression" priority="68" stopIfTrue="1" id="{7DFDFE69-588B-436D-8167-46E985E282A3}">
            <xm:f>ISNUMBER(SEARCH('User Input'!$C$1,BE74))=TRUE</xm:f>
            <x14:dxf>
              <font>
                <b/>
                <i val="0"/>
                <color theme="0"/>
              </font>
              <fill>
                <patternFill>
                  <bgColor rgb="FF00B050"/>
                </patternFill>
              </fill>
            </x14:dxf>
          </x14:cfRule>
          <x14:cfRule type="expression" priority="69" id="{E2949D33-804E-4C3D-A9A1-92FC7C0224D6}">
            <xm:f>BE74&lt;&gt;'User Input'!$C$1</xm:f>
            <x14:dxf>
              <font>
                <b val="0"/>
                <i val="0"/>
                <strike val="0"/>
                <color theme="1"/>
              </font>
              <fill>
                <patternFill patternType="gray0625">
                  <fgColor auto="1"/>
                  <bgColor theme="0" tint="-0.14993743705557422"/>
                </patternFill>
              </fill>
            </x14:dxf>
          </x14:cfRule>
          <xm:sqref>BD74</xm:sqref>
        </x14:conditionalFormatting>
        <x14:conditionalFormatting xmlns:xm="http://schemas.microsoft.com/office/excel/2006/main">
          <x14:cfRule type="expression" priority="71" stopIfTrue="1" id="{5BE79D58-3DCC-4814-83FB-F10912D2AFCD}">
            <xm:f>ISNUMBER(SEARCH('User Input'!$C$1,BE74))=TRUE</xm:f>
            <x14:dxf>
              <font>
                <b/>
                <i val="0"/>
                <color theme="0"/>
              </font>
              <fill>
                <patternFill>
                  <bgColor rgb="FF00B050"/>
                </patternFill>
              </fill>
            </x14:dxf>
          </x14:cfRule>
          <x14:cfRule type="expression" priority="72" id="{AF73542E-C26E-45BA-851D-FDCB7CD6D2B0}">
            <xm:f>BE74&lt;&gt;'User Input'!$C$1</xm:f>
            <x14:dxf>
              <font>
                <color theme="1"/>
              </font>
              <fill>
                <patternFill patternType="gray0625">
                  <bgColor theme="0" tint="-0.14996795556505021"/>
                </patternFill>
              </fill>
            </x14:dxf>
          </x14:cfRule>
          <xm:sqref>BC74</xm:sqref>
        </x14:conditionalFormatting>
        <x14:conditionalFormatting xmlns:xm="http://schemas.microsoft.com/office/excel/2006/main">
          <x14:cfRule type="expression" priority="62" stopIfTrue="1" id="{70813370-D3A5-452B-8F22-6F26061235A8}">
            <xm:f>ISNUMBER(SEARCH('User Input'!$C$1,BE76))=TRUE</xm:f>
            <x14:dxf>
              <font>
                <b/>
                <i val="0"/>
                <color theme="0"/>
              </font>
              <fill>
                <patternFill>
                  <bgColor rgb="FF00B050"/>
                </patternFill>
              </fill>
            </x14:dxf>
          </x14:cfRule>
          <x14:cfRule type="expression" priority="63" id="{53285F25-CEAB-4155-AA96-D3434B81DB7F}">
            <xm:f>BE76&lt;&gt;'User Input'!$C$1</xm:f>
            <x14:dxf>
              <font>
                <b val="0"/>
                <i val="0"/>
                <strike val="0"/>
                <color theme="1"/>
              </font>
              <fill>
                <patternFill patternType="gray0625">
                  <fgColor auto="1"/>
                  <bgColor theme="0" tint="-0.14993743705557422"/>
                </patternFill>
              </fill>
            </x14:dxf>
          </x14:cfRule>
          <xm:sqref>BD76</xm:sqref>
        </x14:conditionalFormatting>
        <x14:conditionalFormatting xmlns:xm="http://schemas.microsoft.com/office/excel/2006/main">
          <x14:cfRule type="expression" priority="65" stopIfTrue="1" id="{23633158-5CA7-406D-92F5-274D69B4F1A3}">
            <xm:f>ISNUMBER(SEARCH('User Input'!$C$1,BE76))=TRUE</xm:f>
            <x14:dxf>
              <font>
                <b/>
                <i val="0"/>
                <color theme="0"/>
              </font>
              <fill>
                <patternFill>
                  <bgColor rgb="FF00B050"/>
                </patternFill>
              </fill>
            </x14:dxf>
          </x14:cfRule>
          <x14:cfRule type="expression" priority="66" id="{3218A663-52B5-4BED-8722-CE012BA5F115}">
            <xm:f>BE76&lt;&gt;'User Input'!$C$1</xm:f>
            <x14:dxf>
              <font>
                <color theme="1"/>
              </font>
              <fill>
                <patternFill patternType="gray0625">
                  <bgColor theme="0" tint="-0.14996795556505021"/>
                </patternFill>
              </fill>
            </x14:dxf>
          </x14:cfRule>
          <xm:sqref>BC76</xm:sqref>
        </x14:conditionalFormatting>
        <x14:conditionalFormatting xmlns:xm="http://schemas.microsoft.com/office/excel/2006/main">
          <x14:cfRule type="expression" priority="56" stopIfTrue="1" id="{580C21E0-65EF-4122-864E-AE4FF254C8E2}">
            <xm:f>ISNUMBER(SEARCH('User Input'!$C$1,BE75))=TRUE</xm:f>
            <x14:dxf>
              <font>
                <b/>
                <i val="0"/>
                <color theme="0"/>
              </font>
              <fill>
                <patternFill>
                  <bgColor rgb="FF00B050"/>
                </patternFill>
              </fill>
            </x14:dxf>
          </x14:cfRule>
          <x14:cfRule type="expression" priority="57" id="{1B316AC5-546B-4983-BA20-D6450A3F84C2}">
            <xm:f>BE75&lt;&gt;'User Input'!$C$1</xm:f>
            <x14:dxf>
              <font>
                <b val="0"/>
                <i val="0"/>
                <strike val="0"/>
                <color theme="1"/>
              </font>
              <fill>
                <patternFill patternType="gray0625">
                  <fgColor auto="1"/>
                  <bgColor theme="0" tint="-0.14993743705557422"/>
                </patternFill>
              </fill>
            </x14:dxf>
          </x14:cfRule>
          <xm:sqref>BD75</xm:sqref>
        </x14:conditionalFormatting>
        <x14:conditionalFormatting xmlns:xm="http://schemas.microsoft.com/office/excel/2006/main">
          <x14:cfRule type="expression" priority="59" stopIfTrue="1" id="{BF5FD22D-415F-43E2-AACA-C53937AE4A61}">
            <xm:f>ISNUMBER(SEARCH('User Input'!$C$1,BE75))=TRUE</xm:f>
            <x14:dxf>
              <font>
                <b/>
                <i val="0"/>
                <color theme="0"/>
              </font>
              <fill>
                <patternFill>
                  <bgColor rgb="FF00B050"/>
                </patternFill>
              </fill>
            </x14:dxf>
          </x14:cfRule>
          <x14:cfRule type="expression" priority="60" id="{C34B8ADB-DBE7-47F7-B611-B9E7DDD39451}">
            <xm:f>BE75&lt;&gt;'User Input'!$C$1</xm:f>
            <x14:dxf>
              <font>
                <color theme="1"/>
              </font>
              <fill>
                <patternFill patternType="gray0625">
                  <bgColor theme="0" tint="-0.14996795556505021"/>
                </patternFill>
              </fill>
            </x14:dxf>
          </x14:cfRule>
          <xm:sqref>BC75</xm:sqref>
        </x14:conditionalFormatting>
        <x14:conditionalFormatting xmlns:xm="http://schemas.microsoft.com/office/excel/2006/main">
          <x14:cfRule type="expression" priority="50" stopIfTrue="1" id="{69DEF8C5-35FB-489D-852A-68407EF1185E}">
            <xm:f>ISNUMBER(SEARCH('User Input'!$C$1,BJ23))=TRUE</xm:f>
            <x14:dxf>
              <font>
                <b/>
                <i val="0"/>
                <color theme="0"/>
              </font>
              <fill>
                <patternFill>
                  <bgColor rgb="FF00B050"/>
                </patternFill>
              </fill>
            </x14:dxf>
          </x14:cfRule>
          <x14:cfRule type="expression" priority="51" id="{D939ECBB-BD21-468F-A6ED-E246FD7FD0E8}">
            <xm:f>BJ23&lt;&gt;'User Input'!$C$1</xm:f>
            <x14:dxf>
              <font>
                <b val="0"/>
                <i val="0"/>
                <strike val="0"/>
                <color theme="1"/>
              </font>
              <fill>
                <patternFill patternType="gray0625">
                  <fgColor auto="1"/>
                  <bgColor theme="0" tint="-0.14993743705557422"/>
                </patternFill>
              </fill>
            </x14:dxf>
          </x14:cfRule>
          <xm:sqref>BI23</xm:sqref>
        </x14:conditionalFormatting>
        <x14:conditionalFormatting xmlns:xm="http://schemas.microsoft.com/office/excel/2006/main">
          <x14:cfRule type="expression" priority="53" stopIfTrue="1" id="{CD2F2DDF-2047-4178-9D8E-88B487A23B6E}">
            <xm:f>ISNUMBER(SEARCH('User Input'!$C$1,BJ23))=TRUE</xm:f>
            <x14:dxf>
              <font>
                <b/>
                <i val="0"/>
                <color theme="0"/>
              </font>
              <fill>
                <patternFill>
                  <bgColor rgb="FF00B050"/>
                </patternFill>
              </fill>
            </x14:dxf>
          </x14:cfRule>
          <x14:cfRule type="expression" priority="54" id="{D95D1757-D74A-4BF3-9EE0-13AB3B395A2A}">
            <xm:f>BJ23&lt;&gt;'User Input'!$C$1</xm:f>
            <x14:dxf>
              <font>
                <color theme="1"/>
              </font>
              <fill>
                <patternFill patternType="gray0625">
                  <bgColor theme="0" tint="-0.14996795556505021"/>
                </patternFill>
              </fill>
            </x14:dxf>
          </x14:cfRule>
          <xm:sqref>BH23</xm:sqref>
        </x14:conditionalFormatting>
        <x14:conditionalFormatting xmlns:xm="http://schemas.microsoft.com/office/excel/2006/main">
          <x14:cfRule type="expression" priority="44" stopIfTrue="1" id="{67710DDA-A71E-4E46-86F0-3917BB22813B}">
            <xm:f>ISNUMBER(SEARCH('User Input'!$C$1,BJ9))=TRUE</xm:f>
            <x14:dxf>
              <font>
                <b/>
                <i val="0"/>
                <color theme="0"/>
              </font>
              <fill>
                <patternFill>
                  <bgColor rgb="FF00B050"/>
                </patternFill>
              </fill>
            </x14:dxf>
          </x14:cfRule>
          <x14:cfRule type="expression" priority="45" id="{C0DBFC25-9B95-4BC2-9817-849A24D54D26}">
            <xm:f>BJ9&lt;&gt;'User Input'!$C$1</xm:f>
            <x14:dxf>
              <font>
                <b val="0"/>
                <i val="0"/>
                <strike val="0"/>
                <color theme="1"/>
              </font>
              <fill>
                <patternFill patternType="gray0625">
                  <fgColor auto="1"/>
                  <bgColor theme="0" tint="-0.14993743705557422"/>
                </patternFill>
              </fill>
            </x14:dxf>
          </x14:cfRule>
          <xm:sqref>BI9:BI10</xm:sqref>
        </x14:conditionalFormatting>
        <x14:conditionalFormatting xmlns:xm="http://schemas.microsoft.com/office/excel/2006/main">
          <x14:cfRule type="expression" priority="47" stopIfTrue="1" id="{5554897D-DF5B-47D0-916C-807BC88882E6}">
            <xm:f>ISNUMBER(SEARCH('User Input'!$C$1,BJ9))=TRUE</xm:f>
            <x14:dxf>
              <font>
                <b/>
                <i val="0"/>
                <color theme="0"/>
              </font>
              <fill>
                <patternFill>
                  <bgColor rgb="FF00B050"/>
                </patternFill>
              </fill>
            </x14:dxf>
          </x14:cfRule>
          <x14:cfRule type="expression" priority="48" id="{696D1732-CF50-4988-9342-E7DC053105F9}">
            <xm:f>BJ9&lt;&gt;'User Input'!$C$1</xm:f>
            <x14:dxf>
              <font>
                <color theme="1"/>
              </font>
              <fill>
                <patternFill patternType="gray0625">
                  <bgColor theme="0" tint="-0.14996795556505021"/>
                </patternFill>
              </fill>
            </x14:dxf>
          </x14:cfRule>
          <xm:sqref>BH9:BH10</xm:sqref>
        </x14:conditionalFormatting>
        <x14:conditionalFormatting xmlns:xm="http://schemas.microsoft.com/office/excel/2006/main">
          <x14:cfRule type="expression" priority="38" stopIfTrue="1" id="{3890B257-8F96-4F57-A0CA-AB8C4CD22872}">
            <xm:f>ISNUMBER(SEARCH('User Input'!$C$1,BJ31))=TRUE</xm:f>
            <x14:dxf>
              <font>
                <b/>
                <i val="0"/>
                <color theme="0"/>
              </font>
              <fill>
                <patternFill>
                  <bgColor rgb="FF00B050"/>
                </patternFill>
              </fill>
            </x14:dxf>
          </x14:cfRule>
          <x14:cfRule type="expression" priority="39" id="{92173250-B6F2-441E-A46F-C239A0115012}">
            <xm:f>BJ31&lt;&gt;'User Input'!$C$1</xm:f>
            <x14:dxf>
              <font>
                <b val="0"/>
                <i val="0"/>
                <strike val="0"/>
                <color theme="1"/>
              </font>
              <fill>
                <patternFill patternType="gray0625">
                  <fgColor auto="1"/>
                  <bgColor theme="0" tint="-0.14993743705557422"/>
                </patternFill>
              </fill>
            </x14:dxf>
          </x14:cfRule>
          <xm:sqref>BI31</xm:sqref>
        </x14:conditionalFormatting>
        <x14:conditionalFormatting xmlns:xm="http://schemas.microsoft.com/office/excel/2006/main">
          <x14:cfRule type="expression" priority="41" stopIfTrue="1" id="{D78D40C3-EDE0-445F-BABF-C566E9601F58}">
            <xm:f>ISNUMBER(SEARCH('User Input'!$C$1,BJ31))=TRUE</xm:f>
            <x14:dxf>
              <font>
                <b/>
                <i val="0"/>
                <color theme="0"/>
              </font>
              <fill>
                <patternFill>
                  <bgColor rgb="FF00B050"/>
                </patternFill>
              </fill>
            </x14:dxf>
          </x14:cfRule>
          <x14:cfRule type="expression" priority="42" id="{2B5F4750-571D-460C-8AFC-1BE23ECB553C}">
            <xm:f>BJ31&lt;&gt;'User Input'!$C$1</xm:f>
            <x14:dxf>
              <font>
                <color theme="1"/>
              </font>
              <fill>
                <patternFill patternType="gray0625">
                  <bgColor theme="0" tint="-0.14996795556505021"/>
                </patternFill>
              </fill>
            </x14:dxf>
          </x14:cfRule>
          <xm:sqref>BH31</xm:sqref>
        </x14:conditionalFormatting>
        <x14:conditionalFormatting xmlns:xm="http://schemas.microsoft.com/office/excel/2006/main">
          <x14:cfRule type="expression" priority="32" stopIfTrue="1" id="{FA67DFBF-08AA-48F7-9E51-267C2D36494A}">
            <xm:f>ISNUMBER(SEARCH('User Input'!$C$1,BJ26))=TRUE</xm:f>
            <x14:dxf>
              <font>
                <b/>
                <i val="0"/>
                <color theme="0"/>
              </font>
              <fill>
                <patternFill>
                  <bgColor rgb="FF00B050"/>
                </patternFill>
              </fill>
            </x14:dxf>
          </x14:cfRule>
          <x14:cfRule type="expression" priority="33" id="{390378E9-D027-4DE1-BFEE-76D51A2D4BD6}">
            <xm:f>BJ26&lt;&gt;'User Input'!$C$1</xm:f>
            <x14:dxf>
              <font>
                <b val="0"/>
                <i val="0"/>
                <strike val="0"/>
                <color theme="1"/>
              </font>
              <fill>
                <patternFill patternType="gray0625">
                  <fgColor auto="1"/>
                  <bgColor theme="0" tint="-0.14993743705557422"/>
                </patternFill>
              </fill>
            </x14:dxf>
          </x14:cfRule>
          <xm:sqref>BI26:BI27</xm:sqref>
        </x14:conditionalFormatting>
        <x14:conditionalFormatting xmlns:xm="http://schemas.microsoft.com/office/excel/2006/main">
          <x14:cfRule type="expression" priority="35" stopIfTrue="1" id="{20BF3622-0F9B-45C3-AA2B-417874B4A50A}">
            <xm:f>ISNUMBER(SEARCH('User Input'!$C$1,BJ26))=TRUE</xm:f>
            <x14:dxf>
              <font>
                <b/>
                <i val="0"/>
                <color theme="0"/>
              </font>
              <fill>
                <patternFill>
                  <bgColor rgb="FF00B050"/>
                </patternFill>
              </fill>
            </x14:dxf>
          </x14:cfRule>
          <x14:cfRule type="expression" priority="36" id="{0B4FFE64-E079-47AE-A310-E8A9BBDB6C31}">
            <xm:f>BJ26&lt;&gt;'User Input'!$C$1</xm:f>
            <x14:dxf>
              <font>
                <color theme="1"/>
              </font>
              <fill>
                <patternFill patternType="gray0625">
                  <bgColor theme="0" tint="-0.14996795556505021"/>
                </patternFill>
              </fill>
            </x14:dxf>
          </x14:cfRule>
          <xm:sqref>BH26:BH27</xm:sqref>
        </x14:conditionalFormatting>
        <x14:conditionalFormatting xmlns:xm="http://schemas.microsoft.com/office/excel/2006/main">
          <x14:cfRule type="expression" priority="26" stopIfTrue="1" id="{2245946C-A6FD-4A3E-8A6F-C41C46880B74}">
            <xm:f>ISNUMBER(SEARCH('User Input'!$C$1,BJ34))=TRUE</xm:f>
            <x14:dxf>
              <font>
                <b/>
                <i val="0"/>
                <color theme="0"/>
              </font>
              <fill>
                <patternFill>
                  <bgColor rgb="FF00B050"/>
                </patternFill>
              </fill>
            </x14:dxf>
          </x14:cfRule>
          <x14:cfRule type="expression" priority="27" id="{4645E947-E4F0-4E83-AA46-9FDC85801004}">
            <xm:f>BJ34&lt;&gt;'User Input'!$C$1</xm:f>
            <x14:dxf>
              <font>
                <b val="0"/>
                <i val="0"/>
                <strike val="0"/>
                <color theme="1"/>
              </font>
              <fill>
                <patternFill patternType="gray0625">
                  <fgColor auto="1"/>
                  <bgColor theme="0" tint="-0.14993743705557422"/>
                </patternFill>
              </fill>
            </x14:dxf>
          </x14:cfRule>
          <xm:sqref>BI34</xm:sqref>
        </x14:conditionalFormatting>
        <x14:conditionalFormatting xmlns:xm="http://schemas.microsoft.com/office/excel/2006/main">
          <x14:cfRule type="expression" priority="29" stopIfTrue="1" id="{3DFE1147-4CC2-4B9A-85A1-49D54D7211BF}">
            <xm:f>ISNUMBER(SEARCH('User Input'!$C$1,BJ34))=TRUE</xm:f>
            <x14:dxf>
              <font>
                <b/>
                <i val="0"/>
                <color theme="0"/>
              </font>
              <fill>
                <patternFill>
                  <bgColor rgb="FF00B050"/>
                </patternFill>
              </fill>
            </x14:dxf>
          </x14:cfRule>
          <x14:cfRule type="expression" priority="30" id="{48E29723-BF73-4908-A7C4-0ABE4E87BFCD}">
            <xm:f>BJ34&lt;&gt;'User Input'!$C$1</xm:f>
            <x14:dxf>
              <font>
                <color theme="1"/>
              </font>
              <fill>
                <patternFill patternType="gray0625">
                  <bgColor theme="0" tint="-0.14996795556505021"/>
                </patternFill>
              </fill>
            </x14:dxf>
          </x14:cfRule>
          <xm:sqref>BH34</xm:sqref>
        </x14:conditionalFormatting>
        <x14:conditionalFormatting xmlns:xm="http://schemas.microsoft.com/office/excel/2006/main">
          <x14:cfRule type="expression" priority="20" stopIfTrue="1" id="{2FDADBCF-E37C-4C00-9077-E64BF7D823EA}">
            <xm:f>ISNUMBER(SEARCH('User Input'!$C$1,BJ33))=TRUE</xm:f>
            <x14:dxf>
              <font>
                <b/>
                <i val="0"/>
                <color theme="0"/>
              </font>
              <fill>
                <patternFill>
                  <bgColor rgb="FF00B050"/>
                </patternFill>
              </fill>
            </x14:dxf>
          </x14:cfRule>
          <x14:cfRule type="expression" priority="21" id="{835597BE-3DDC-4D17-A00A-FD6A97DA3552}">
            <xm:f>BJ33&lt;&gt;'User Input'!$C$1</xm:f>
            <x14:dxf>
              <font>
                <b val="0"/>
                <i val="0"/>
                <strike val="0"/>
                <color theme="1"/>
              </font>
              <fill>
                <patternFill patternType="gray0625">
                  <fgColor auto="1"/>
                  <bgColor theme="0" tint="-0.14993743705557422"/>
                </patternFill>
              </fill>
            </x14:dxf>
          </x14:cfRule>
          <xm:sqref>BI33</xm:sqref>
        </x14:conditionalFormatting>
        <x14:conditionalFormatting xmlns:xm="http://schemas.microsoft.com/office/excel/2006/main">
          <x14:cfRule type="expression" priority="23" stopIfTrue="1" id="{2ADF0DBC-ECF1-44C9-890A-11E15F3D02AA}">
            <xm:f>ISNUMBER(SEARCH('User Input'!$C$1,BJ33))=TRUE</xm:f>
            <x14:dxf>
              <font>
                <b/>
                <i val="0"/>
                <color theme="0"/>
              </font>
              <fill>
                <patternFill>
                  <bgColor rgb="FF00B050"/>
                </patternFill>
              </fill>
            </x14:dxf>
          </x14:cfRule>
          <x14:cfRule type="expression" priority="24" id="{D68EE6D8-35E1-48B3-B4B8-F9104F81A4FB}">
            <xm:f>BJ33&lt;&gt;'User Input'!$C$1</xm:f>
            <x14:dxf>
              <font>
                <color theme="1"/>
              </font>
              <fill>
                <patternFill patternType="gray0625">
                  <bgColor theme="0" tint="-0.14996795556505021"/>
                </patternFill>
              </fill>
            </x14:dxf>
          </x14:cfRule>
          <xm:sqref>BH33</xm:sqref>
        </x14:conditionalFormatting>
        <x14:conditionalFormatting xmlns:xm="http://schemas.microsoft.com/office/excel/2006/main">
          <x14:cfRule type="expression" priority="14" stopIfTrue="1" id="{898CFFB3-DBA5-4C78-B278-4C6BA7F52F68}">
            <xm:f>ISNUMBER(SEARCH('User Input'!$C$1,BJ37))=TRUE</xm:f>
            <x14:dxf>
              <font>
                <b/>
                <i val="0"/>
                <color theme="0"/>
              </font>
              <fill>
                <patternFill>
                  <bgColor rgb="FF00B050"/>
                </patternFill>
              </fill>
            </x14:dxf>
          </x14:cfRule>
          <x14:cfRule type="expression" priority="15" id="{46C277ED-87C7-4BD0-8A9E-52B997C3D98D}">
            <xm:f>BJ37&lt;&gt;'User Input'!$C$1</xm:f>
            <x14:dxf>
              <font>
                <b val="0"/>
                <i val="0"/>
                <strike val="0"/>
                <color theme="1"/>
              </font>
              <fill>
                <patternFill patternType="gray0625">
                  <fgColor auto="1"/>
                  <bgColor theme="0" tint="-0.14993743705557422"/>
                </patternFill>
              </fill>
            </x14:dxf>
          </x14:cfRule>
          <xm:sqref>BI37</xm:sqref>
        </x14:conditionalFormatting>
        <x14:conditionalFormatting xmlns:xm="http://schemas.microsoft.com/office/excel/2006/main">
          <x14:cfRule type="expression" priority="17" stopIfTrue="1" id="{BAC11584-6F7A-449B-998E-E2FD1F5FEE02}">
            <xm:f>ISNUMBER(SEARCH('User Input'!$C$1,BJ37))=TRUE</xm:f>
            <x14:dxf>
              <font>
                <b/>
                <i val="0"/>
                <color theme="0"/>
              </font>
              <fill>
                <patternFill>
                  <bgColor rgb="FF00B050"/>
                </patternFill>
              </fill>
            </x14:dxf>
          </x14:cfRule>
          <x14:cfRule type="expression" priority="18" id="{5C750C57-E46A-46A9-86B8-480ADFA40D69}">
            <xm:f>BJ37&lt;&gt;'User Input'!$C$1</xm:f>
            <x14:dxf>
              <font>
                <color theme="1"/>
              </font>
              <fill>
                <patternFill patternType="gray0625">
                  <bgColor theme="0" tint="-0.14996795556505021"/>
                </patternFill>
              </fill>
            </x14:dxf>
          </x14:cfRule>
          <xm:sqref>BH37</xm:sqref>
        </x14:conditionalFormatting>
        <x14:conditionalFormatting xmlns:xm="http://schemas.microsoft.com/office/excel/2006/main">
          <x14:cfRule type="expression" priority="8" stopIfTrue="1" id="{99422349-6A3B-4ECE-9E9C-747F6C7444F5}">
            <xm:f>ISNUMBER(SEARCH('User Input'!$C$1,BJ36))=TRUE</xm:f>
            <x14:dxf>
              <font>
                <b/>
                <i val="0"/>
                <color theme="0"/>
              </font>
              <fill>
                <patternFill>
                  <bgColor rgb="FF00B050"/>
                </patternFill>
              </fill>
            </x14:dxf>
          </x14:cfRule>
          <x14:cfRule type="expression" priority="9" id="{38AF33DA-0253-496B-8C7D-D0DFB4F2E4E9}">
            <xm:f>BJ36&lt;&gt;'User Input'!$C$1</xm:f>
            <x14:dxf>
              <font>
                <b val="0"/>
                <i val="0"/>
                <strike val="0"/>
                <color theme="1"/>
              </font>
              <fill>
                <patternFill patternType="gray0625">
                  <fgColor auto="1"/>
                  <bgColor theme="0" tint="-0.14993743705557422"/>
                </patternFill>
              </fill>
            </x14:dxf>
          </x14:cfRule>
          <xm:sqref>BI36</xm:sqref>
        </x14:conditionalFormatting>
        <x14:conditionalFormatting xmlns:xm="http://schemas.microsoft.com/office/excel/2006/main">
          <x14:cfRule type="expression" priority="11" stopIfTrue="1" id="{CBA87C0C-512A-4DA6-824F-2ADC3F092C87}">
            <xm:f>ISNUMBER(SEARCH('User Input'!$C$1,BJ36))=TRUE</xm:f>
            <x14:dxf>
              <font>
                <b/>
                <i val="0"/>
                <color theme="0"/>
              </font>
              <fill>
                <patternFill>
                  <bgColor rgb="FF00B050"/>
                </patternFill>
              </fill>
            </x14:dxf>
          </x14:cfRule>
          <x14:cfRule type="expression" priority="12" id="{47E026FD-3993-4951-8646-DC811352BA9B}">
            <xm:f>BJ36&lt;&gt;'User Input'!$C$1</xm:f>
            <x14:dxf>
              <font>
                <color theme="1"/>
              </font>
              <fill>
                <patternFill patternType="gray0625">
                  <bgColor theme="0" tint="-0.14996795556505021"/>
                </patternFill>
              </fill>
            </x14:dxf>
          </x14:cfRule>
          <xm:sqref>BH36</xm:sqref>
        </x14:conditionalFormatting>
        <x14:conditionalFormatting xmlns:xm="http://schemas.microsoft.com/office/excel/2006/main">
          <x14:cfRule type="expression" priority="2" stopIfTrue="1" id="{79CB9C30-3A79-4D8B-903A-538CBC4CFFCB}">
            <xm:f>ISNUMBER(SEARCH('User Input'!$C$1,BJ66))=TRUE</xm:f>
            <x14:dxf>
              <font>
                <b/>
                <i val="0"/>
                <color theme="0"/>
              </font>
              <fill>
                <patternFill>
                  <bgColor rgb="FF00B050"/>
                </patternFill>
              </fill>
            </x14:dxf>
          </x14:cfRule>
          <x14:cfRule type="expression" priority="3" id="{4042BA10-6523-4C42-9E87-FDEF5A0E3A10}">
            <xm:f>BJ66&lt;&gt;'User Input'!$C$1</xm:f>
            <x14:dxf>
              <font>
                <b val="0"/>
                <i val="0"/>
                <strike val="0"/>
                <color theme="1"/>
              </font>
              <fill>
                <patternFill patternType="gray0625">
                  <fgColor auto="1"/>
                  <bgColor theme="0" tint="-0.14993743705557422"/>
                </patternFill>
              </fill>
            </x14:dxf>
          </x14:cfRule>
          <xm:sqref>BI66:BI70</xm:sqref>
        </x14:conditionalFormatting>
      </x14:conditionalFormatting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00FF"/>
  </sheetPr>
  <dimension ref="A1:DU144"/>
  <sheetViews>
    <sheetView workbookViewId="0">
      <selection activeCell="I92" sqref="I92"/>
    </sheetView>
    <sheetView workbookViewId="1"/>
  </sheetViews>
  <sheetFormatPr defaultColWidth="8.85546875" defaultRowHeight="12.75" outlineLevelRow="1" outlineLevelCol="1" x14ac:dyDescent="0.2"/>
  <cols>
    <col min="1" max="1" width="16.28515625" customWidth="1"/>
    <col min="2" max="2" width="5.140625" customWidth="1"/>
    <col min="3" max="10" width="7.28515625" customWidth="1"/>
    <col min="11" max="11" width="7.85546875" customWidth="1"/>
    <col min="12" max="12" width="7.28515625" customWidth="1"/>
    <col min="13" max="14" width="8.7109375" customWidth="1"/>
    <col min="15" max="15" width="18" customWidth="1"/>
    <col min="16" max="16" width="8.7109375" customWidth="1"/>
    <col min="17" max="17" width="20.5703125" customWidth="1"/>
    <col min="18" max="18" width="8.7109375" hidden="1" customWidth="1" outlineLevel="1"/>
    <col min="19" max="19" width="8.85546875" hidden="1" customWidth="1" outlineLevel="1"/>
    <col min="20" max="20" width="2.7109375" customWidth="1" collapsed="1"/>
    <col min="21" max="23" width="8.85546875" hidden="1" customWidth="1"/>
    <col min="24" max="24" width="3.140625" hidden="1" customWidth="1"/>
    <col min="25" max="25" width="3.42578125" customWidth="1"/>
    <col min="26" max="26" width="19.28515625" customWidth="1"/>
    <col min="27" max="27" width="9" hidden="1" customWidth="1" outlineLevel="1"/>
    <col min="28" max="28" width="8.85546875" hidden="1" customWidth="1" outlineLevel="1"/>
    <col min="29" max="29" width="2.85546875" customWidth="1" collapsed="1"/>
    <col min="30" max="32" width="8.85546875" hidden="1" customWidth="1"/>
    <col min="33" max="34" width="8.85546875" customWidth="1"/>
    <col min="35" max="39" width="6.42578125" customWidth="1"/>
    <col min="40" max="40" width="8.85546875" customWidth="1"/>
    <col min="60" max="60" width="8.85546875" customWidth="1"/>
    <col min="63" max="63" width="8.85546875" customWidth="1"/>
  </cols>
  <sheetData>
    <row r="1" spans="1:125" x14ac:dyDescent="0.2">
      <c r="E1" s="291" t="s">
        <v>30</v>
      </c>
      <c r="F1" s="292"/>
      <c r="G1" s="292"/>
      <c r="H1" s="292"/>
      <c r="I1" s="293"/>
    </row>
    <row r="2" spans="1:125" x14ac:dyDescent="0.2">
      <c r="E2" s="294" t="s">
        <v>89</v>
      </c>
      <c r="F2" s="16" t="s">
        <v>90</v>
      </c>
      <c r="G2" s="16" t="s">
        <v>91</v>
      </c>
      <c r="H2" s="16" t="s">
        <v>92</v>
      </c>
      <c r="I2" s="295" t="s">
        <v>93</v>
      </c>
    </row>
    <row r="3" spans="1:125" x14ac:dyDescent="0.2">
      <c r="D3" t="s">
        <v>2880</v>
      </c>
      <c r="E3" s="296">
        <f>'User Input'!C40/'User Input'!C34</f>
        <v>60.058823529411768</v>
      </c>
      <c r="F3" s="24">
        <f>'User Input'!C41/'User Input'!C34</f>
        <v>15</v>
      </c>
      <c r="G3" s="24">
        <f>'User Input'!C42/'User Input'!C34</f>
        <v>57.235294117647058</v>
      </c>
      <c r="H3" s="24">
        <f>'User Input'!C43/'User Input'!C34</f>
        <v>10.411764705882353</v>
      </c>
      <c r="I3" s="297">
        <f>'User Input'!C44</f>
        <v>0.27100000000000002</v>
      </c>
      <c r="Q3" t="s">
        <v>2972</v>
      </c>
    </row>
    <row r="4" spans="1:125" ht="13.5" thickBot="1" x14ac:dyDescent="0.25">
      <c r="D4" t="s">
        <v>2881</v>
      </c>
      <c r="E4" s="296" t="str">
        <f>IF(ISERROR(C81),"N/A",C81)</f>
        <v>N/A</v>
      </c>
      <c r="F4" s="24" t="str">
        <f>IF(ISERROR(D81),"N/A",D81)</f>
        <v>N/A</v>
      </c>
      <c r="G4" s="24" t="str">
        <f>IF(ISERROR(E81),"N/A",E81)</f>
        <v>N/A</v>
      </c>
      <c r="H4" s="24" t="str">
        <f>IF(ISERROR(F81),"N/A",F81)</f>
        <v>N/A</v>
      </c>
      <c r="I4" s="297" t="str">
        <f>IF(ISERROR(G81),"N/A",G81)</f>
        <v>N/A</v>
      </c>
    </row>
    <row r="5" spans="1:125" x14ac:dyDescent="0.2">
      <c r="E5" s="298"/>
      <c r="F5" s="32"/>
      <c r="G5" s="32"/>
      <c r="H5" s="32"/>
      <c r="I5" s="299"/>
      <c r="P5" s="270" t="s">
        <v>20</v>
      </c>
      <c r="Q5" s="271"/>
      <c r="R5" s="271"/>
      <c r="S5" s="271"/>
      <c r="T5" s="271"/>
      <c r="U5" s="271"/>
      <c r="V5" s="271"/>
      <c r="W5" s="271"/>
      <c r="X5" s="271"/>
      <c r="Y5" s="271"/>
      <c r="Z5" s="271"/>
      <c r="AA5" s="271"/>
      <c r="AB5" s="271"/>
      <c r="AC5" s="272"/>
    </row>
    <row r="6" spans="1:125" x14ac:dyDescent="0.2">
      <c r="E6" s="300" t="s">
        <v>103</v>
      </c>
      <c r="F6" s="33" t="s">
        <v>104</v>
      </c>
      <c r="G6" s="33" t="s">
        <v>105</v>
      </c>
      <c r="H6" s="33" t="s">
        <v>106</v>
      </c>
      <c r="I6" s="301" t="s">
        <v>107</v>
      </c>
      <c r="P6" s="273" t="s">
        <v>21</v>
      </c>
      <c r="Q6" s="254"/>
      <c r="R6" s="254"/>
      <c r="S6" s="254"/>
      <c r="T6" s="254"/>
      <c r="Y6" s="254" t="s">
        <v>22</v>
      </c>
      <c r="Z6" s="254"/>
      <c r="AA6" s="254"/>
      <c r="AB6" s="254"/>
      <c r="AC6" s="274"/>
    </row>
    <row r="7" spans="1:125" x14ac:dyDescent="0.2">
      <c r="D7" t="s">
        <v>2880</v>
      </c>
      <c r="E7" s="302">
        <f>'User Input'!C46</f>
        <v>3.56</v>
      </c>
      <c r="F7" s="34">
        <f>'User Input'!C47</f>
        <v>1.23</v>
      </c>
      <c r="G7" s="24">
        <f>'User Input'!C48/'User Input'!C35</f>
        <v>5.7333333333333334</v>
      </c>
      <c r="H7" s="24">
        <f>'User Input'!C49/'User Input'!C35</f>
        <v>8.1333333333333329</v>
      </c>
      <c r="I7" s="303">
        <f>'User Input'!C50/'User Input'!C35</f>
        <v>84.8</v>
      </c>
      <c r="P7" s="275" t="s">
        <v>23</v>
      </c>
      <c r="Q7" s="255" t="s">
        <v>24</v>
      </c>
      <c r="R7" s="14" t="s">
        <v>25</v>
      </c>
      <c r="S7" s="14" t="s">
        <v>26</v>
      </c>
      <c r="T7" s="14"/>
      <c r="Y7" s="221" t="s">
        <v>23</v>
      </c>
      <c r="Z7" s="255" t="s">
        <v>24</v>
      </c>
      <c r="AA7" s="14" t="s">
        <v>25</v>
      </c>
      <c r="AB7" s="14" t="s">
        <v>26</v>
      </c>
      <c r="AC7" s="276"/>
    </row>
    <row r="8" spans="1:125" ht="13.5" thickBot="1" x14ac:dyDescent="0.25">
      <c r="D8" t="s">
        <v>2881</v>
      </c>
      <c r="E8" s="304" t="str">
        <f>IF(ISERROR(I81),"N/A",I81)</f>
        <v>N/A</v>
      </c>
      <c r="F8" s="305" t="str">
        <f>IF(ISERROR(J81),"N/A",J81)</f>
        <v>N/A</v>
      </c>
      <c r="G8" s="306" t="str">
        <f>IF(ISERROR(K81),"N/A",K81)</f>
        <v>N/A</v>
      </c>
      <c r="H8" s="306" t="str">
        <f>IF(ISERROR(L81),"N/A",L81)</f>
        <v>N/A</v>
      </c>
      <c r="I8" s="307" t="str">
        <f>IF(ISERROR(M81),"N/A",M81)</f>
        <v>N/A</v>
      </c>
      <c r="P8" s="277">
        <v>1</v>
      </c>
      <c r="Q8" s="256" t="str">
        <f>IFERROR(VLOOKUP(P8,Players!$AF$3:$AH$1019,2,FALSE),"")</f>
        <v/>
      </c>
      <c r="R8" s="257" t="str">
        <f>IFERROR(VLOOKUP(P8,Players!$AF$3:$AH$1019,3,FALSE),"")</f>
        <v/>
      </c>
      <c r="S8" s="258" t="e">
        <f>VLOOKUP(P8,Players!$AF$3:$AI$1019,4,FALSE)</f>
        <v>#N/A</v>
      </c>
      <c r="T8" s="259"/>
      <c r="U8" t="b">
        <f t="shared" ref="U8:U9" si="0">ISERROR(S8)</f>
        <v>1</v>
      </c>
      <c r="V8" s="70">
        <f t="shared" ref="V8:V9" si="1">IF(U8=FALSE,R8,0)</f>
        <v>0</v>
      </c>
      <c r="W8" s="70">
        <f t="shared" ref="W8:W9" si="2">IF(U8=FALSE,S8,0)</f>
        <v>0</v>
      </c>
      <c r="Y8" s="260">
        <v>1</v>
      </c>
      <c r="Z8" s="261" t="str">
        <f>IFERROR(VLOOKUP(Y8,Players!$BO$3:$BQ$1019,2,FALSE),"")</f>
        <v/>
      </c>
      <c r="AA8" s="257" t="str">
        <f>IFERROR(VLOOKUP(Y8,Players!$BO$3:$BQ$1019,3,FALSE),"")</f>
        <v/>
      </c>
      <c r="AB8" s="258" t="e">
        <f>VLOOKUP(Y8,Players!$BO$3:$BR$1019,4,FALSE)</f>
        <v>#N/A</v>
      </c>
      <c r="AC8" s="278"/>
      <c r="AD8" t="b">
        <f t="shared" ref="AD8:AD22" si="3">ISERROR(AB8)</f>
        <v>1</v>
      </c>
      <c r="AE8">
        <f t="shared" ref="AE8:AE22" si="4">IF(AD8=FALSE,AA8,0)</f>
        <v>0</v>
      </c>
      <c r="AF8">
        <f t="shared" ref="AF8:AF22" si="5">IF(AD8=FALSE,AB8,0)</f>
        <v>0</v>
      </c>
    </row>
    <row r="9" spans="1:125" x14ac:dyDescent="0.2">
      <c r="D9" s="310">
        <f>SUM(D13:D42)</f>
        <v>0</v>
      </c>
      <c r="E9" s="311" t="s">
        <v>2877</v>
      </c>
      <c r="F9" s="265"/>
      <c r="P9" s="279">
        <f>P8+1</f>
        <v>2</v>
      </c>
      <c r="Q9" s="262" t="str">
        <f>IFERROR(VLOOKUP(P9,Players!$AF$3:$AH$1019,2,FALSE),"")</f>
        <v/>
      </c>
      <c r="R9" s="263" t="str">
        <f>IFERROR(VLOOKUP(P9,Players!$AF$3:$AH$1019,3,FALSE),"")</f>
        <v/>
      </c>
      <c r="S9" s="264" t="e">
        <f>VLOOKUP(P9,Players!$AF$3:$AI$1019,4,FALSE)</f>
        <v>#N/A</v>
      </c>
      <c r="T9" s="265"/>
      <c r="U9" t="b">
        <f t="shared" si="0"/>
        <v>1</v>
      </c>
      <c r="V9" s="70">
        <f t="shared" si="1"/>
        <v>0</v>
      </c>
      <c r="W9" s="70">
        <f t="shared" si="2"/>
        <v>0</v>
      </c>
      <c r="Y9" s="266">
        <f>Y8+1</f>
        <v>2</v>
      </c>
      <c r="Z9" s="267" t="str">
        <f>IFERROR(VLOOKUP(Y9,Players!$BO$3:$BQ$1019,2,FALSE),"")</f>
        <v/>
      </c>
      <c r="AA9" s="263" t="str">
        <f>IFERROR(VLOOKUP(Y9,Players!$BO$3:$BQ$1019,3,FALSE),"")</f>
        <v/>
      </c>
      <c r="AB9" s="264" t="e">
        <f>VLOOKUP(Y9,Players!$BO$3:$BR$1019,4,FALSE)</f>
        <v>#N/A</v>
      </c>
      <c r="AC9" s="280"/>
      <c r="AD9" t="b">
        <f t="shared" si="3"/>
        <v>1</v>
      </c>
      <c r="AE9">
        <f t="shared" si="4"/>
        <v>0</v>
      </c>
      <c r="AF9">
        <f t="shared" si="5"/>
        <v>0</v>
      </c>
    </row>
    <row r="10" spans="1:125" ht="13.5" thickBot="1" x14ac:dyDescent="0.25">
      <c r="P10" s="279">
        <f t="shared" ref="P10:P42" si="6">P9+1</f>
        <v>3</v>
      </c>
      <c r="Q10" s="262" t="str">
        <f>IFERROR(VLOOKUP(P10,Players!$AF$3:$AH$1019,2,FALSE),"")</f>
        <v/>
      </c>
      <c r="R10" s="263" t="str">
        <f>IFERROR(VLOOKUP(P10,Players!$AF$3:$AH$1019,3,FALSE),"")</f>
        <v/>
      </c>
      <c r="S10" s="264" t="e">
        <f>VLOOKUP(P10,Players!$AF$3:$AI$1019,4,FALSE)</f>
        <v>#N/A</v>
      </c>
      <c r="T10" s="265"/>
      <c r="U10" t="b">
        <f t="shared" ref="U10:U36" si="7">ISERROR(S10)</f>
        <v>1</v>
      </c>
      <c r="V10" s="70">
        <f t="shared" ref="V10:V36" si="8">IF(U10=FALSE,R10,0)</f>
        <v>0</v>
      </c>
      <c r="W10" s="70">
        <f t="shared" ref="W10:W36" si="9">IF(U10=FALSE,S10,0)</f>
        <v>0</v>
      </c>
      <c r="Y10" s="266">
        <f t="shared" ref="Y10:Y42" si="10">Y9+1</f>
        <v>3</v>
      </c>
      <c r="Z10" s="267" t="str">
        <f>IFERROR(VLOOKUP(Y10,Players!$BO$3:$BQ$1019,2,FALSE),"")</f>
        <v/>
      </c>
      <c r="AA10" s="263" t="str">
        <f>IFERROR(VLOOKUP(Y10,Players!$BO$3:$BQ$1019,3,FALSE),"")</f>
        <v/>
      </c>
      <c r="AB10" s="264" t="e">
        <f>VLOOKUP(Y10,Players!$BO$3:$BR$1019,4,FALSE)</f>
        <v>#N/A</v>
      </c>
      <c r="AC10" s="280"/>
      <c r="AD10" t="b">
        <f t="shared" si="3"/>
        <v>1</v>
      </c>
      <c r="AE10">
        <f t="shared" si="4"/>
        <v>0</v>
      </c>
      <c r="AF10">
        <f t="shared" si="5"/>
        <v>0</v>
      </c>
    </row>
    <row r="11" spans="1:125" x14ac:dyDescent="0.2">
      <c r="A11" s="64"/>
      <c r="B11" s="454" t="s">
        <v>10</v>
      </c>
      <c r="C11" s="455"/>
      <c r="D11" s="455"/>
      <c r="E11" s="456" t="s">
        <v>11</v>
      </c>
      <c r="F11" s="456"/>
      <c r="G11" s="456"/>
      <c r="H11" s="457" t="s">
        <v>12</v>
      </c>
      <c r="I11" s="457"/>
      <c r="J11" s="457"/>
      <c r="K11" s="457"/>
      <c r="L11" s="458" t="s">
        <v>13</v>
      </c>
      <c r="M11" s="458"/>
      <c r="N11" s="459"/>
      <c r="O11" s="58"/>
      <c r="P11" s="279">
        <f t="shared" si="6"/>
        <v>4</v>
      </c>
      <c r="Q11" s="262" t="str">
        <f>IFERROR(VLOOKUP(P11,Players!$AF$3:$AH$1019,2,FALSE),"")</f>
        <v/>
      </c>
      <c r="R11" s="263" t="str">
        <f>IFERROR(VLOOKUP(P11,Players!$AF$3:$AH$1019,3,FALSE),"")</f>
        <v/>
      </c>
      <c r="S11" s="264" t="e">
        <f>VLOOKUP(P11,Players!$AF$3:$AI$1019,4,FALSE)</f>
        <v>#N/A</v>
      </c>
      <c r="T11" s="265"/>
      <c r="U11" t="b">
        <f t="shared" si="7"/>
        <v>1</v>
      </c>
      <c r="V11" s="70">
        <f t="shared" si="8"/>
        <v>0</v>
      </c>
      <c r="W11" s="70">
        <f t="shared" si="9"/>
        <v>0</v>
      </c>
      <c r="Y11" s="266">
        <f t="shared" si="10"/>
        <v>4</v>
      </c>
      <c r="Z11" s="262" t="str">
        <f>IFERROR(VLOOKUP(Y11,Players!$BO$3:$BQ$1019,2,FALSE),"")</f>
        <v/>
      </c>
      <c r="AA11" s="263" t="str">
        <f>IFERROR(VLOOKUP(Y11,Players!$BO$3:$BQ$1019,3,FALSE),"")</f>
        <v/>
      </c>
      <c r="AB11" s="264" t="e">
        <f>VLOOKUP(Y11,Players!$BO$3:$BR$1019,4,FALSE)</f>
        <v>#N/A</v>
      </c>
      <c r="AC11" s="280"/>
      <c r="AD11" t="b">
        <f t="shared" si="3"/>
        <v>1</v>
      </c>
      <c r="AE11">
        <f t="shared" si="4"/>
        <v>0</v>
      </c>
      <c r="AF11">
        <f t="shared" si="5"/>
        <v>0</v>
      </c>
    </row>
    <row r="12" spans="1:125" ht="13.5" thickBot="1" x14ac:dyDescent="0.25">
      <c r="A12" s="65" t="s">
        <v>88</v>
      </c>
      <c r="B12" s="352" t="s">
        <v>14</v>
      </c>
      <c r="C12" s="353" t="s">
        <v>15</v>
      </c>
      <c r="D12" s="354" t="s">
        <v>16</v>
      </c>
      <c r="E12" s="355" t="s">
        <v>14</v>
      </c>
      <c r="F12" s="356" t="s">
        <v>15</v>
      </c>
      <c r="G12" s="357" t="s">
        <v>16</v>
      </c>
      <c r="H12" s="358" t="s">
        <v>14</v>
      </c>
      <c r="I12" s="359" t="s">
        <v>15</v>
      </c>
      <c r="J12" s="359" t="s">
        <v>2975</v>
      </c>
      <c r="K12" s="360" t="s">
        <v>16</v>
      </c>
      <c r="L12" s="361" t="s">
        <v>17</v>
      </c>
      <c r="M12" s="362" t="s">
        <v>18</v>
      </c>
      <c r="N12" s="363" t="s">
        <v>19</v>
      </c>
      <c r="O12" s="58"/>
      <c r="P12" s="279">
        <f t="shared" si="6"/>
        <v>5</v>
      </c>
      <c r="Q12" s="262" t="str">
        <f>IFERROR(VLOOKUP(P12,Players!$AF$3:$AH$1019,2,FALSE),"")</f>
        <v/>
      </c>
      <c r="R12" s="263" t="str">
        <f>IFERROR(VLOOKUP(P12,Players!$AF$3:$AH$1019,3,FALSE),"")</f>
        <v/>
      </c>
      <c r="S12" s="264" t="e">
        <f>VLOOKUP(P12,Players!$AF$3:$AI$1019,4,FALSE)</f>
        <v>#N/A</v>
      </c>
      <c r="T12" s="265"/>
      <c r="U12" t="b">
        <f t="shared" si="7"/>
        <v>1</v>
      </c>
      <c r="V12" s="70">
        <f t="shared" si="8"/>
        <v>0</v>
      </c>
      <c r="W12" s="70">
        <f t="shared" si="9"/>
        <v>0</v>
      </c>
      <c r="Y12" s="266">
        <f t="shared" si="10"/>
        <v>5</v>
      </c>
      <c r="Z12" s="262" t="str">
        <f>IFERROR(VLOOKUP(Y12,Players!$BO$3:$BQ$1019,2,FALSE),"")</f>
        <v/>
      </c>
      <c r="AA12" s="263" t="str">
        <f>IFERROR(VLOOKUP(Y12,Players!$BO$3:$BQ$1019,3,FALSE),"")</f>
        <v/>
      </c>
      <c r="AB12" s="264" t="e">
        <f>VLOOKUP(Y12,Players!$BO$3:$BR$1019,4,FALSE)</f>
        <v>#N/A</v>
      </c>
      <c r="AC12" s="280"/>
      <c r="AD12" t="b">
        <f t="shared" si="3"/>
        <v>1</v>
      </c>
      <c r="AE12">
        <f t="shared" si="4"/>
        <v>0</v>
      </c>
      <c r="AF12">
        <f t="shared" si="5"/>
        <v>0</v>
      </c>
    </row>
    <row r="13" spans="1:125" ht="15.75" thickBot="1" x14ac:dyDescent="0.3">
      <c r="A13" s="391" t="str">
        <f>IF('User Input'!C1 = 0,"",'User Input'!C1)</f>
        <v>a</v>
      </c>
      <c r="B13" s="379">
        <f>IF('User Input'!C1=0,"",COUNTIF(Players!$O$3:$O$903,A13))</f>
        <v>0</v>
      </c>
      <c r="C13" s="380">
        <f>IF('User Input'!C1=0,"",COUNTIF(Players!$AV$3:$AW$937,A13))</f>
        <v>0</v>
      </c>
      <c r="D13" s="381">
        <f>IF('User Input'!C1=0,"",C13+B13)</f>
        <v>0</v>
      </c>
      <c r="E13" s="382">
        <f>IF('User Input'!C1=0,"",SUMIF(Players!$O$3:$O$903,A13,Players!$P$3:$P$903))</f>
        <v>0</v>
      </c>
      <c r="F13" s="383">
        <f>IF('User Input'!C1=0,"",SUMIF(Players!$AW$3:$AW$937,A13,Players!$AX$3:$AX$937))</f>
        <v>0</v>
      </c>
      <c r="G13" s="384">
        <f>IF('User Input'!C1 = 0,"",F13+E13)</f>
        <v>0</v>
      </c>
      <c r="H13" s="385">
        <f>IF('User Input'!C1=0,"",IF(('User Input'!$C$34-B13)&lt;0,0,'User Input'!$C$34-B13))</f>
        <v>17</v>
      </c>
      <c r="I13" s="386">
        <f>IF('User Input'!C1=0,"",IF(('User Input'!$C$35-C13)&lt;0,0,'User Input'!$C$35-C13))</f>
        <v>15</v>
      </c>
      <c r="J13" s="386">
        <f>IF('User Input'!C1=0,"",K13-H13-I13)</f>
        <v>0</v>
      </c>
      <c r="K13" s="387">
        <f>IF('User Input'!C1 = 0,"",'User Input'!$C$34+'User Input'!$C$35+'User Input'!$C$36-D13)</f>
        <v>32</v>
      </c>
      <c r="L13" s="388">
        <f>IF('User Input'!C1 = 0,"",'User Input'!$C$32-G13)</f>
        <v>280</v>
      </c>
      <c r="M13" s="389">
        <f>IF('User Input'!C1=0,"",IF(K13&lt;1,0,L13/K13))</f>
        <v>8.75</v>
      </c>
      <c r="N13" s="390">
        <f>IF('User Input'!C1 = 0,"",L13-K13+1)</f>
        <v>249</v>
      </c>
      <c r="O13" s="402" t="s">
        <v>2897</v>
      </c>
      <c r="P13" s="279">
        <f t="shared" si="6"/>
        <v>6</v>
      </c>
      <c r="Q13" s="262" t="str">
        <f>IFERROR(VLOOKUP(P13,Players!$AF$3:$AH$1019,2,FALSE),"")</f>
        <v/>
      </c>
      <c r="R13" s="263" t="str">
        <f>IFERROR(VLOOKUP(P13,Players!$AF$3:$AH$1019,3,FALSE),"")</f>
        <v/>
      </c>
      <c r="S13" s="264" t="e">
        <f>VLOOKUP(P13,Players!$AF$3:$AI$1019,4,FALSE)</f>
        <v>#N/A</v>
      </c>
      <c r="T13" s="265"/>
      <c r="U13" t="b">
        <f t="shared" si="7"/>
        <v>1</v>
      </c>
      <c r="V13" s="70">
        <f t="shared" si="8"/>
        <v>0</v>
      </c>
      <c r="W13" s="70">
        <f t="shared" si="9"/>
        <v>0</v>
      </c>
      <c r="Y13" s="266">
        <f t="shared" si="10"/>
        <v>6</v>
      </c>
      <c r="Z13" s="262" t="str">
        <f>IFERROR(VLOOKUP(Y13,Players!$BO$3:$BQ$1019,2,FALSE),"")</f>
        <v/>
      </c>
      <c r="AA13" s="263" t="str">
        <f>IFERROR(VLOOKUP(Y13,Players!$BO$3:$BQ$1019,3,FALSE),"")</f>
        <v/>
      </c>
      <c r="AB13" s="264" t="e">
        <f>VLOOKUP(Y13,Players!$BO$3:$BR$1019,4,FALSE)</f>
        <v>#N/A</v>
      </c>
      <c r="AC13" s="280"/>
      <c r="AD13" t="b">
        <f t="shared" si="3"/>
        <v>1</v>
      </c>
      <c r="AE13">
        <f t="shared" si="4"/>
        <v>0</v>
      </c>
      <c r="AF13">
        <f t="shared" si="5"/>
        <v>0</v>
      </c>
    </row>
    <row r="14" spans="1:125" x14ac:dyDescent="0.2">
      <c r="A14" s="223" t="str">
        <f>IF('User Input'!C2 = 0,"",'User Input'!C2)</f>
        <v>b</v>
      </c>
      <c r="B14" s="364">
        <f>IF('User Input'!C2=0,"",COUNTIF(Players!$O$3:$O$903,A14))</f>
        <v>0</v>
      </c>
      <c r="C14" s="365">
        <f>IF('User Input'!C2=0,"",COUNTIF(Players!$AV$3:$AW$937,A14))</f>
        <v>0</v>
      </c>
      <c r="D14" s="366">
        <f>IF('User Input'!C2=0,"",C14+B14)</f>
        <v>0</v>
      </c>
      <c r="E14" s="367">
        <f>IF('User Input'!C2=0,"",SUMIF(Players!$O$3:$O$903,A14,Players!$P$3:$P$903))</f>
        <v>0</v>
      </c>
      <c r="F14" s="368">
        <f>IF('User Input'!C2=0,"",SUMIF(Players!$AW$3:$AW$937,A14,Players!$AX$3:$AX$937))</f>
        <v>0</v>
      </c>
      <c r="G14" s="369">
        <f>IF('User Input'!C2 = 0,"",F14+E14)</f>
        <v>0</v>
      </c>
      <c r="H14" s="370">
        <f>IF('User Input'!C2=0,"",IF(('User Input'!$C$34-B14)&lt;0,0,'User Input'!$C$34-B14))</f>
        <v>17</v>
      </c>
      <c r="I14" s="371">
        <f>IF('User Input'!C2=0,"",IF(('User Input'!$C$35-C14)&lt;0,0,'User Input'!$C$35-C14))</f>
        <v>15</v>
      </c>
      <c r="J14" s="371">
        <f>IF('User Input'!C2=0,"",K14-H14-I14)</f>
        <v>0</v>
      </c>
      <c r="K14" s="372">
        <f>IF('User Input'!C2 = 0,"",'User Input'!$C$34+'User Input'!$C$35+'User Input'!$C$36-D14)</f>
        <v>32</v>
      </c>
      <c r="L14" s="373">
        <f>IF('User Input'!C2 = 0,"",'User Input'!$C$32-G14)</f>
        <v>280</v>
      </c>
      <c r="M14" s="374">
        <f>IF('User Input'!C2=0,"",IF(K14&lt;1,0,L14/K14))</f>
        <v>8.75</v>
      </c>
      <c r="N14" s="375">
        <f>IF('User Input'!C2 = 0,"",L14-K14+1)</f>
        <v>249</v>
      </c>
      <c r="O14" s="15"/>
      <c r="P14" s="279">
        <f t="shared" si="6"/>
        <v>7</v>
      </c>
      <c r="Q14" s="262" t="str">
        <f>IFERROR(VLOOKUP(P14,Players!$AF$3:$AH$1019,2,FALSE),"")</f>
        <v/>
      </c>
      <c r="R14" s="263" t="str">
        <f>IFERROR(VLOOKUP(P14,Players!$AF$3:$AH$1019,3,FALSE),"")</f>
        <v/>
      </c>
      <c r="S14" s="264" t="e">
        <f>VLOOKUP(P14,Players!$AF$3:$AI$1019,4,FALSE)</f>
        <v>#N/A</v>
      </c>
      <c r="T14" s="265"/>
      <c r="U14" t="b">
        <f t="shared" si="7"/>
        <v>1</v>
      </c>
      <c r="V14" s="70">
        <f t="shared" si="8"/>
        <v>0</v>
      </c>
      <c r="W14" s="70">
        <f t="shared" si="9"/>
        <v>0</v>
      </c>
      <c r="Y14" s="266">
        <f t="shared" si="10"/>
        <v>7</v>
      </c>
      <c r="Z14" s="262" t="str">
        <f>IFERROR(VLOOKUP(Y14,Players!$BO$3:$BQ$1019,2,FALSE),"")</f>
        <v/>
      </c>
      <c r="AA14" s="263" t="str">
        <f>IFERROR(VLOOKUP(Y14,Players!$BO$3:$BQ$1019,3,FALSE),"")</f>
        <v/>
      </c>
      <c r="AB14" s="264" t="e">
        <f>VLOOKUP(Y14,Players!$BO$3:$BR$1019,4,FALSE)</f>
        <v>#N/A</v>
      </c>
      <c r="AC14" s="280"/>
      <c r="AD14" t="b">
        <f t="shared" si="3"/>
        <v>1</v>
      </c>
      <c r="AE14">
        <f t="shared" si="4"/>
        <v>0</v>
      </c>
      <c r="AF14">
        <f t="shared" si="5"/>
        <v>0</v>
      </c>
      <c r="DT14" t="s">
        <v>97</v>
      </c>
      <c r="DU14" t="s">
        <v>111</v>
      </c>
    </row>
    <row r="15" spans="1:125" x14ac:dyDescent="0.2">
      <c r="A15" s="223" t="str">
        <f>IF('User Input'!C3 = 0,"",'User Input'!C3)</f>
        <v>c</v>
      </c>
      <c r="B15" s="142">
        <f>IF('User Input'!C3=0,"",COUNTIF(Players!$O$3:$O$903,A15))</f>
        <v>0</v>
      </c>
      <c r="C15" s="4">
        <f>IF('User Input'!C3=0,"",COUNTIF(Players!$AV$3:$AW$937,A15))</f>
        <v>0</v>
      </c>
      <c r="D15" s="5">
        <f>IF('User Input'!C3=0,"",C15+B15)</f>
        <v>0</v>
      </c>
      <c r="E15" s="6">
        <f>IF('User Input'!C3=0,"",SUMIF(Players!$O$3:$O$903,A15,Players!$P$3:$P$903))</f>
        <v>0</v>
      </c>
      <c r="F15" s="7">
        <f>IF('User Input'!C3=0,"",SUMIF(Players!$AW$3:$AW$937,A15,Players!$AX$3:$AX$937))</f>
        <v>0</v>
      </c>
      <c r="G15" s="8">
        <f>IF('User Input'!C3 = 0,"",F15+E15)</f>
        <v>0</v>
      </c>
      <c r="H15" s="9">
        <f>IF('User Input'!C3=0,"",IF(('User Input'!$C$34-B15)&lt;0,0,'User Input'!$C$34-B15))</f>
        <v>17</v>
      </c>
      <c r="I15" s="10">
        <f>IF('User Input'!C3=0,"",IF(('User Input'!$C$35-C15)&lt;0,0,'User Input'!$C$35-C15))</f>
        <v>15</v>
      </c>
      <c r="J15" s="10">
        <f>IF('User Input'!C3=0,"",K15-H15-I15)</f>
        <v>0</v>
      </c>
      <c r="K15" s="11">
        <f>IF('User Input'!C3 = 0,"",'User Input'!$C$34+'User Input'!$C$35+'User Input'!$C$36-D15)</f>
        <v>32</v>
      </c>
      <c r="L15" s="12">
        <f>IF('User Input'!C3 = 0,"",'User Input'!$C$32-G15)</f>
        <v>280</v>
      </c>
      <c r="M15" s="13">
        <f>IF('User Input'!C3=0,"",IF(K15&lt;1,0,L15/K15))</f>
        <v>8.75</v>
      </c>
      <c r="N15" s="143">
        <f>IF('User Input'!C3 = 0,"",L15-K15+1)</f>
        <v>249</v>
      </c>
      <c r="O15" s="15"/>
      <c r="P15" s="279">
        <f t="shared" si="6"/>
        <v>8</v>
      </c>
      <c r="Q15" s="262" t="str">
        <f>IFERROR(VLOOKUP(P15,Players!$AF$3:$AH$1019,2,FALSE),"")</f>
        <v/>
      </c>
      <c r="R15" s="263" t="str">
        <f>IFERROR(VLOOKUP(P15,Players!$AF$3:$AH$1019,3,FALSE),"")</f>
        <v/>
      </c>
      <c r="S15" s="264" t="e">
        <f>VLOOKUP(P15,Players!$AF$3:$AI$1019,4,FALSE)</f>
        <v>#N/A</v>
      </c>
      <c r="T15" s="265"/>
      <c r="U15" t="b">
        <f t="shared" si="7"/>
        <v>1</v>
      </c>
      <c r="V15" s="70">
        <f t="shared" si="8"/>
        <v>0</v>
      </c>
      <c r="W15" s="70">
        <f t="shared" si="9"/>
        <v>0</v>
      </c>
      <c r="Y15" s="266">
        <f t="shared" si="10"/>
        <v>8</v>
      </c>
      <c r="Z15" s="262" t="str">
        <f>IFERROR(VLOOKUP(Y15,Players!$BO$3:$BQ$1019,2,FALSE),"")</f>
        <v/>
      </c>
      <c r="AA15" s="263" t="str">
        <f>IFERROR(VLOOKUP(Y15,Players!$BO$3:$BQ$1019,3,FALSE),"")</f>
        <v/>
      </c>
      <c r="AB15" s="264" t="e">
        <f>VLOOKUP(Y15,Players!$BO$3:$BR$1019,4,FALSE)</f>
        <v>#N/A</v>
      </c>
      <c r="AC15" s="280"/>
      <c r="AD15" t="b">
        <f t="shared" si="3"/>
        <v>1</v>
      </c>
      <c r="AE15">
        <f t="shared" si="4"/>
        <v>0</v>
      </c>
      <c r="AF15">
        <f t="shared" si="5"/>
        <v>0</v>
      </c>
      <c r="DT15" t="s">
        <v>112</v>
      </c>
      <c r="DU15" t="s">
        <v>9</v>
      </c>
    </row>
    <row r="16" spans="1:125" x14ac:dyDescent="0.2">
      <c r="A16" s="223" t="str">
        <f>IF('User Input'!C4 = 0,"",'User Input'!C4)</f>
        <v>d</v>
      </c>
      <c r="B16" s="142">
        <f>IF('User Input'!C4=0,"",COUNTIF(Players!$O$3:$O$903,A16))</f>
        <v>0</v>
      </c>
      <c r="C16" s="4">
        <f>IF('User Input'!C4=0,"",COUNTIF(Players!$AV$3:$AW$937,A16))</f>
        <v>0</v>
      </c>
      <c r="D16" s="5">
        <f>IF('User Input'!C4=0,"",C16+B16)</f>
        <v>0</v>
      </c>
      <c r="E16" s="6">
        <f>IF('User Input'!C4=0,"",SUMIF(Players!$O$3:$O$903,A16,Players!$P$3:$P$903))</f>
        <v>0</v>
      </c>
      <c r="F16" s="7">
        <f>IF('User Input'!C4=0,"",SUMIF(Players!$AW$3:$AW$937,A16,Players!$AX$3:$AX$937))</f>
        <v>0</v>
      </c>
      <c r="G16" s="8">
        <f>IF('User Input'!C4 = 0,"",F16+E16)</f>
        <v>0</v>
      </c>
      <c r="H16" s="9">
        <f>IF('User Input'!C4=0,"",IF(('User Input'!$C$34-B16)&lt;0,0,'User Input'!$C$34-B16))</f>
        <v>17</v>
      </c>
      <c r="I16" s="10">
        <f>IF('User Input'!C4=0,"",IF(('User Input'!$C$35-C16)&lt;0,0,'User Input'!$C$35-C16))</f>
        <v>15</v>
      </c>
      <c r="J16" s="10">
        <f>IF('User Input'!C4=0,"",K16-H16-I16)</f>
        <v>0</v>
      </c>
      <c r="K16" s="11">
        <f>IF('User Input'!C4 = 0,"",'User Input'!$C$34+'User Input'!$C$35+'User Input'!$C$36-D16)</f>
        <v>32</v>
      </c>
      <c r="L16" s="12">
        <f>IF('User Input'!C4 = 0,"",'User Input'!$C$32-G16)</f>
        <v>280</v>
      </c>
      <c r="M16" s="13">
        <f>IF('User Input'!C4=0,"",IF(K16&lt;1,0,L16/K16))</f>
        <v>8.75</v>
      </c>
      <c r="N16" s="143">
        <f>IF('User Input'!C4 = 0,"",L16-K16+1)</f>
        <v>249</v>
      </c>
      <c r="O16" s="15"/>
      <c r="P16" s="279">
        <f t="shared" si="6"/>
        <v>9</v>
      </c>
      <c r="Q16" s="262" t="str">
        <f>IFERROR(VLOOKUP(P16,Players!$AF$3:$AH$1019,2,FALSE),"")</f>
        <v/>
      </c>
      <c r="R16" s="263" t="str">
        <f>IFERROR(VLOOKUP(P16,Players!$AF$3:$AH$1019,3,FALSE),"")</f>
        <v/>
      </c>
      <c r="S16" s="264" t="e">
        <f>VLOOKUP(P16,Players!$AF$3:$AI$1019,4,FALSE)</f>
        <v>#N/A</v>
      </c>
      <c r="T16" s="265"/>
      <c r="U16" t="b">
        <f t="shared" si="7"/>
        <v>1</v>
      </c>
      <c r="V16" s="70">
        <f t="shared" si="8"/>
        <v>0</v>
      </c>
      <c r="W16" s="70">
        <f t="shared" si="9"/>
        <v>0</v>
      </c>
      <c r="Y16" s="266">
        <f t="shared" si="10"/>
        <v>9</v>
      </c>
      <c r="Z16" s="262" t="str">
        <f>IFERROR(VLOOKUP(Y16,Players!$BO$3:$BQ$1019,2,FALSE),"")</f>
        <v/>
      </c>
      <c r="AA16" s="263" t="str">
        <f>IFERROR(VLOOKUP(Y16,Players!$BO$3:$BQ$1019,3,FALSE),"")</f>
        <v/>
      </c>
      <c r="AB16" s="264" t="e">
        <f>VLOOKUP(Y16,Players!$BO$3:$BR$1019,4,FALSE)</f>
        <v>#N/A</v>
      </c>
      <c r="AC16" s="280"/>
      <c r="AD16" t="b">
        <f t="shared" si="3"/>
        <v>1</v>
      </c>
      <c r="AE16">
        <f t="shared" si="4"/>
        <v>0</v>
      </c>
      <c r="AF16">
        <f t="shared" si="5"/>
        <v>0</v>
      </c>
      <c r="DT16" t="s">
        <v>118</v>
      </c>
    </row>
    <row r="17" spans="1:124" x14ac:dyDescent="0.2">
      <c r="A17" s="223" t="str">
        <f>IF('User Input'!C5 = 0,"",'User Input'!C5)</f>
        <v>e</v>
      </c>
      <c r="B17" s="142">
        <f>IF('User Input'!C5=0,"",COUNTIF(Players!$O$3:$O$903,A17))</f>
        <v>0</v>
      </c>
      <c r="C17" s="4">
        <f>IF('User Input'!C5=0,"",COUNTIF(Players!$AV$3:$AW$937,A17))</f>
        <v>0</v>
      </c>
      <c r="D17" s="5">
        <f>IF('User Input'!C5=0,"",C17+B17)</f>
        <v>0</v>
      </c>
      <c r="E17" s="6">
        <f>IF('User Input'!C5=0,"",SUMIF(Players!$O$3:$O$903,A17,Players!$P$3:$P$903))</f>
        <v>0</v>
      </c>
      <c r="F17" s="7">
        <f>IF('User Input'!C5=0,"",SUMIF(Players!$AW$3:$AW$937,A17,Players!$AX$3:$AX$937))</f>
        <v>0</v>
      </c>
      <c r="G17" s="8">
        <f>IF('User Input'!C5 = 0,"",F17+E17)</f>
        <v>0</v>
      </c>
      <c r="H17" s="9">
        <f>IF('User Input'!C5=0,"",IF(('User Input'!$C$34-B17)&lt;0,0,'User Input'!$C$34-B17))</f>
        <v>17</v>
      </c>
      <c r="I17" s="10">
        <f>IF('User Input'!C5=0,"",IF(('User Input'!$C$35-C17)&lt;0,0,'User Input'!$C$35-C17))</f>
        <v>15</v>
      </c>
      <c r="J17" s="10">
        <f>IF('User Input'!C5=0,"",K17-H17-I17)</f>
        <v>0</v>
      </c>
      <c r="K17" s="11">
        <f>IF('User Input'!C5 = 0,"",'User Input'!$C$34+'User Input'!$C$35+'User Input'!$C$36-D17)</f>
        <v>32</v>
      </c>
      <c r="L17" s="12">
        <f>IF('User Input'!C5 = 0,"",'User Input'!$C$32-G17)</f>
        <v>280</v>
      </c>
      <c r="M17" s="13">
        <f>IF('User Input'!C5=0,"",IF(K17&lt;1,0,L17/K17))</f>
        <v>8.75</v>
      </c>
      <c r="N17" s="143">
        <f>IF('User Input'!C5 = 0,"",L17-K17+1)</f>
        <v>249</v>
      </c>
      <c r="O17" s="15"/>
      <c r="P17" s="279">
        <f t="shared" si="6"/>
        <v>10</v>
      </c>
      <c r="Q17" s="262" t="str">
        <f>IFERROR(VLOOKUP(P17,Players!$AF$3:$AH$1019,2,FALSE),"")</f>
        <v/>
      </c>
      <c r="R17" s="263" t="str">
        <f>IFERROR(VLOOKUP(P17,Players!$AF$3:$AH$1019,3,FALSE),"")</f>
        <v/>
      </c>
      <c r="S17" s="264" t="e">
        <f>VLOOKUP(P17,Players!$AF$3:$AI$1019,4,FALSE)</f>
        <v>#N/A</v>
      </c>
      <c r="T17" s="265"/>
      <c r="U17" t="b">
        <f t="shared" si="7"/>
        <v>1</v>
      </c>
      <c r="V17" s="70">
        <f t="shared" si="8"/>
        <v>0</v>
      </c>
      <c r="W17" s="70">
        <f t="shared" si="9"/>
        <v>0</v>
      </c>
      <c r="Y17" s="266">
        <f t="shared" si="10"/>
        <v>10</v>
      </c>
      <c r="Z17" s="262" t="str">
        <f>IFERROR(VLOOKUP(Y17,Players!$BO$3:$BQ$1019,2,FALSE),"")</f>
        <v/>
      </c>
      <c r="AA17" s="268" t="str">
        <f>IFERROR(VLOOKUP(Y17,Players!$BO$3:$BQ$1019,3,FALSE),"")</f>
        <v/>
      </c>
      <c r="AB17" s="264" t="e">
        <f>VLOOKUP(Y17,Players!$BO$3:$BR$1019,4,FALSE)</f>
        <v>#N/A</v>
      </c>
      <c r="AC17" s="280"/>
      <c r="AD17" t="b">
        <f t="shared" si="3"/>
        <v>1</v>
      </c>
      <c r="AE17">
        <f t="shared" si="4"/>
        <v>0</v>
      </c>
      <c r="AF17">
        <f t="shared" si="5"/>
        <v>0</v>
      </c>
      <c r="DT17" t="s">
        <v>116</v>
      </c>
    </row>
    <row r="18" spans="1:124" x14ac:dyDescent="0.2">
      <c r="A18" s="223" t="str">
        <f>IF('User Input'!C6 = 0,"",'User Input'!C6)</f>
        <v>f</v>
      </c>
      <c r="B18" s="142">
        <f>IF('User Input'!C6=0,"",COUNTIF(Players!$O$3:$O$903,A18))</f>
        <v>0</v>
      </c>
      <c r="C18" s="4">
        <f>IF('User Input'!C6=0,"",COUNTIF(Players!$AV$3:$AW$937,A18))</f>
        <v>0</v>
      </c>
      <c r="D18" s="5">
        <f>IF('User Input'!C6=0,"",C18+B18)</f>
        <v>0</v>
      </c>
      <c r="E18" s="6">
        <f>IF('User Input'!C6=0,"",SUMIF(Players!$O$3:$O$903,A18,Players!$P$3:$P$903))</f>
        <v>0</v>
      </c>
      <c r="F18" s="7">
        <f>IF('User Input'!C6=0,"",SUMIF(Players!$AW$3:$AW$937,A18,Players!$AX$3:$AX$937))</f>
        <v>0</v>
      </c>
      <c r="G18" s="8">
        <f>IF('User Input'!C6 = 0,"",F18+E18)</f>
        <v>0</v>
      </c>
      <c r="H18" s="9">
        <f>IF('User Input'!C6=0,"",IF(('User Input'!$C$34-B18)&lt;0,0,'User Input'!$C$34-B18))</f>
        <v>17</v>
      </c>
      <c r="I18" s="10">
        <f>IF('User Input'!C6=0,"",IF(('User Input'!$C$35-C18)&lt;0,0,'User Input'!$C$35-C18))</f>
        <v>15</v>
      </c>
      <c r="J18" s="10">
        <f>IF('User Input'!C6=0,"",K18-H18-I18)</f>
        <v>0</v>
      </c>
      <c r="K18" s="11">
        <f>IF('User Input'!C6 = 0,"",'User Input'!$C$34+'User Input'!$C$35+'User Input'!$C$36-D18)</f>
        <v>32</v>
      </c>
      <c r="L18" s="12">
        <f>IF('User Input'!C6 = 0,"",'User Input'!$C$32-G18)</f>
        <v>280</v>
      </c>
      <c r="M18" s="13">
        <f>IF('User Input'!C6=0,"",IF(K18&lt;1,0,L18/K18))</f>
        <v>8.75</v>
      </c>
      <c r="N18" s="143">
        <f>IF('User Input'!C6 = 0,"",L18-K18+1)</f>
        <v>249</v>
      </c>
      <c r="O18" s="15"/>
      <c r="P18" s="279">
        <f t="shared" si="6"/>
        <v>11</v>
      </c>
      <c r="Q18" s="262" t="str">
        <f>IFERROR(VLOOKUP(P18,Players!$AF$3:$AH$1019,2,FALSE),"")</f>
        <v/>
      </c>
      <c r="R18" s="263" t="str">
        <f>IFERROR(VLOOKUP(P18,Players!$AF$3:$AH$1019,3,FALSE),"")</f>
        <v/>
      </c>
      <c r="S18" s="264" t="e">
        <f>VLOOKUP(P18,Players!$AF$3:$AI$1019,4,FALSE)</f>
        <v>#N/A</v>
      </c>
      <c r="T18" s="265"/>
      <c r="U18" t="b">
        <f t="shared" si="7"/>
        <v>1</v>
      </c>
      <c r="V18" s="70">
        <f t="shared" si="8"/>
        <v>0</v>
      </c>
      <c r="W18" s="70">
        <f t="shared" si="9"/>
        <v>0</v>
      </c>
      <c r="Y18" s="266">
        <f t="shared" si="10"/>
        <v>11</v>
      </c>
      <c r="Z18" s="262" t="str">
        <f>IFERROR(VLOOKUP(Y18,Players!$BO$3:$BQ$1019,2,FALSE),"")</f>
        <v/>
      </c>
      <c r="AA18" s="268" t="str">
        <f>IFERROR(VLOOKUP(Y18,Players!$BO$3:$BQ$1019,3,FALSE),"")</f>
        <v/>
      </c>
      <c r="AB18" s="264" t="e">
        <f>VLOOKUP(Y18,Players!$BO$3:$BR$1019,4,FALSE)</f>
        <v>#N/A</v>
      </c>
      <c r="AC18" s="280"/>
      <c r="AD18" t="b">
        <f t="shared" si="3"/>
        <v>1</v>
      </c>
      <c r="AE18">
        <f t="shared" si="4"/>
        <v>0</v>
      </c>
      <c r="AF18">
        <f t="shared" si="5"/>
        <v>0</v>
      </c>
      <c r="DT18" t="s">
        <v>110</v>
      </c>
    </row>
    <row r="19" spans="1:124" x14ac:dyDescent="0.2">
      <c r="A19" s="223" t="str">
        <f>IF('User Input'!C7 = 0,"",'User Input'!C7)</f>
        <v>g</v>
      </c>
      <c r="B19" s="142">
        <f>IF('User Input'!C7=0,"",COUNTIF(Players!$O$3:$O$903,A19))</f>
        <v>0</v>
      </c>
      <c r="C19" s="4">
        <f>IF('User Input'!C7=0,"",COUNTIF(Players!$AV$3:$AW$937,A19))</f>
        <v>0</v>
      </c>
      <c r="D19" s="5">
        <f>IF('User Input'!C7=0,"",C19+B19)</f>
        <v>0</v>
      </c>
      <c r="E19" s="6">
        <f>IF('User Input'!C7=0,"",SUMIF(Players!$O$3:$O$903,A19,Players!$P$3:$P$903))</f>
        <v>0</v>
      </c>
      <c r="F19" s="7">
        <f>IF('User Input'!C7=0,"",SUMIF(Players!$AW$3:$AW$937,A19,Players!$AX$3:$AX$937))</f>
        <v>0</v>
      </c>
      <c r="G19" s="8">
        <f>IF('User Input'!C7 = 0,"",F19+E19)</f>
        <v>0</v>
      </c>
      <c r="H19" s="9">
        <f>IF('User Input'!C7=0,"",IF(('User Input'!$C$34-B19)&lt;0,0,'User Input'!$C$34-B19))</f>
        <v>17</v>
      </c>
      <c r="I19" s="10">
        <f>IF('User Input'!C7=0,"",IF(('User Input'!$C$35-C19)&lt;0,0,'User Input'!$C$35-C19))</f>
        <v>15</v>
      </c>
      <c r="J19" s="10">
        <f>IF('User Input'!C7=0,"",K19-H19-I19)</f>
        <v>0</v>
      </c>
      <c r="K19" s="11">
        <f>IF('User Input'!C7 = 0,"",'User Input'!$C$34+'User Input'!$C$35+'User Input'!$C$36-D19)</f>
        <v>32</v>
      </c>
      <c r="L19" s="12">
        <f>IF('User Input'!C7 = 0,"",'User Input'!$C$32-G19)</f>
        <v>280</v>
      </c>
      <c r="M19" s="13">
        <f>IF('User Input'!C7=0,"",IF(K19&lt;1,0,L19/K19))</f>
        <v>8.75</v>
      </c>
      <c r="N19" s="143">
        <f>IF('User Input'!C7 = 0,"",L19-K19+1)</f>
        <v>249</v>
      </c>
      <c r="O19" s="15"/>
      <c r="P19" s="279">
        <f t="shared" si="6"/>
        <v>12</v>
      </c>
      <c r="Q19" s="262" t="str">
        <f>IFERROR(VLOOKUP(P19,Players!$AF$3:$AH$1019,2,FALSE),"")</f>
        <v/>
      </c>
      <c r="R19" s="263" t="str">
        <f>IFERROR(VLOOKUP(P19,Players!$AF$3:$AH$1019,3,FALSE),"")</f>
        <v/>
      </c>
      <c r="S19" s="264" t="e">
        <f>VLOOKUP(P19,Players!$AF$3:$AI$1019,4,FALSE)</f>
        <v>#N/A</v>
      </c>
      <c r="T19" s="265"/>
      <c r="U19" t="b">
        <f t="shared" si="7"/>
        <v>1</v>
      </c>
      <c r="V19" s="70">
        <f t="shared" si="8"/>
        <v>0</v>
      </c>
      <c r="W19" s="70">
        <f t="shared" si="9"/>
        <v>0</v>
      </c>
      <c r="Y19" s="266">
        <f t="shared" si="10"/>
        <v>12</v>
      </c>
      <c r="Z19" s="262" t="str">
        <f>IFERROR(VLOOKUP(Y19,Players!$BO$3:$BQ$1019,2,FALSE),"")</f>
        <v/>
      </c>
      <c r="AA19" s="268" t="str">
        <f>IFERROR(VLOOKUP(Y19,Players!$BO$3:$BQ$1019,3,FALSE),"")</f>
        <v/>
      </c>
      <c r="AB19" s="264" t="e">
        <f>VLOOKUP(Y19,Players!$BO$3:$BR$1019,4,FALSE)</f>
        <v>#N/A</v>
      </c>
      <c r="AC19" s="280"/>
      <c r="AD19" t="b">
        <f t="shared" si="3"/>
        <v>1</v>
      </c>
      <c r="AE19">
        <f t="shared" si="4"/>
        <v>0</v>
      </c>
      <c r="AF19">
        <f t="shared" si="5"/>
        <v>0</v>
      </c>
      <c r="DT19" t="s">
        <v>114</v>
      </c>
    </row>
    <row r="20" spans="1:124" x14ac:dyDescent="0.2">
      <c r="A20" s="223" t="str">
        <f>IF('User Input'!C8 = 0,"",'User Input'!C8)</f>
        <v>h</v>
      </c>
      <c r="B20" s="142">
        <f>IF('User Input'!C8=0,"",COUNTIF(Players!$O$3:$O$903,A20))</f>
        <v>0</v>
      </c>
      <c r="C20" s="4">
        <f>IF('User Input'!C8=0,"",COUNTIF(Players!$AV$3:$AW$937,A20))</f>
        <v>0</v>
      </c>
      <c r="D20" s="5">
        <f>IF('User Input'!C8=0,"",C20+B20)</f>
        <v>0</v>
      </c>
      <c r="E20" s="6">
        <f>IF('User Input'!C8=0,"",SUMIF(Players!$O$3:$O$903,A20,Players!$P$3:$P$903))</f>
        <v>0</v>
      </c>
      <c r="F20" s="7">
        <f>IF('User Input'!C8=0,"",SUMIF(Players!$AW$3:$AW$937,A20,Players!$AX$3:$AX$937))</f>
        <v>0</v>
      </c>
      <c r="G20" s="8">
        <f>IF('User Input'!C8 = 0,"",F20+E20)</f>
        <v>0</v>
      </c>
      <c r="H20" s="9">
        <f>IF('User Input'!C8=0,"",IF(('User Input'!$C$34-B20)&lt;0,0,'User Input'!$C$34-B20))</f>
        <v>17</v>
      </c>
      <c r="I20" s="10">
        <f>IF('User Input'!C8=0,"",IF(('User Input'!$C$35-C20)&lt;0,0,'User Input'!$C$35-C20))</f>
        <v>15</v>
      </c>
      <c r="J20" s="10">
        <f>IF('User Input'!C8=0,"",K20-H20-I20)</f>
        <v>0</v>
      </c>
      <c r="K20" s="11">
        <f>IF('User Input'!C8 = 0,"",'User Input'!$C$34+'User Input'!$C$35+'User Input'!$C$36-D20)</f>
        <v>32</v>
      </c>
      <c r="L20" s="12">
        <f>IF('User Input'!C8 = 0,"",'User Input'!$C$32-G20)</f>
        <v>280</v>
      </c>
      <c r="M20" s="13">
        <f>IF('User Input'!C8=0,"",IF(K20&lt;1,0,L20/K20))</f>
        <v>8.75</v>
      </c>
      <c r="N20" s="143">
        <f>IF('User Input'!C8 = 0,"",L20-K20+1)</f>
        <v>249</v>
      </c>
      <c r="O20" s="15"/>
      <c r="P20" s="279">
        <f t="shared" si="6"/>
        <v>13</v>
      </c>
      <c r="Q20" s="262" t="str">
        <f>IFERROR(VLOOKUP(P20,Players!$AF$3:$AH$1019,2,FALSE),"")</f>
        <v/>
      </c>
      <c r="R20" s="263" t="str">
        <f>IFERROR(VLOOKUP(P20,Players!$AF$3:$AH$1019,3,FALSE),"")</f>
        <v/>
      </c>
      <c r="S20" s="264" t="e">
        <f>VLOOKUP(P20,Players!$AF$3:$AI$1019,4,FALSE)</f>
        <v>#N/A</v>
      </c>
      <c r="T20" s="265"/>
      <c r="U20" t="b">
        <f t="shared" si="7"/>
        <v>1</v>
      </c>
      <c r="V20" s="70">
        <f t="shared" si="8"/>
        <v>0</v>
      </c>
      <c r="W20" s="70">
        <f t="shared" si="9"/>
        <v>0</v>
      </c>
      <c r="Y20" s="266">
        <f t="shared" si="10"/>
        <v>13</v>
      </c>
      <c r="Z20" s="262" t="str">
        <f>IFERROR(VLOOKUP(Y20,Players!$BO$3:$BQ$1019,2,FALSE),"")</f>
        <v/>
      </c>
      <c r="AA20" s="268" t="str">
        <f>IFERROR(VLOOKUP(Y20,Players!$BO$3:$BQ$1019,3,FALSE),"")</f>
        <v/>
      </c>
      <c r="AB20" s="264" t="e">
        <f>VLOOKUP(Y20,Players!$BO$3:$BR$1019,4,FALSE)</f>
        <v>#N/A</v>
      </c>
      <c r="AC20" s="280"/>
      <c r="AD20" t="b">
        <f t="shared" si="3"/>
        <v>1</v>
      </c>
      <c r="AE20">
        <f t="shared" si="4"/>
        <v>0</v>
      </c>
      <c r="AF20">
        <f t="shared" si="5"/>
        <v>0</v>
      </c>
      <c r="DT20" t="s">
        <v>28</v>
      </c>
    </row>
    <row r="21" spans="1:124" x14ac:dyDescent="0.2">
      <c r="A21" s="223" t="str">
        <f>IF('User Input'!C9 = 0,"",'User Input'!C9)</f>
        <v>i</v>
      </c>
      <c r="B21" s="142">
        <f>IF('User Input'!C9=0,"",COUNTIF(Players!$O$3:$O$903,A21))</f>
        <v>0</v>
      </c>
      <c r="C21" s="4">
        <f>IF('User Input'!C9=0,"",COUNTIF(Players!$AV$3:$AW$937,A21))</f>
        <v>0</v>
      </c>
      <c r="D21" s="5">
        <f>IF('User Input'!C9=0,"",C21+B21)</f>
        <v>0</v>
      </c>
      <c r="E21" s="6">
        <f>IF('User Input'!C9=0,"",SUMIF(Players!$O$3:$O$903,A21,Players!$P$3:$P$903))</f>
        <v>0</v>
      </c>
      <c r="F21" s="7">
        <f>IF('User Input'!C9=0,"",SUMIF(Players!$AW$3:$AW$937,A21,Players!$AX$3:$AX$937))</f>
        <v>0</v>
      </c>
      <c r="G21" s="8">
        <f>IF('User Input'!C9 = 0,"",F21+E21)</f>
        <v>0</v>
      </c>
      <c r="H21" s="9">
        <f>IF('User Input'!C9=0,"",IF(('User Input'!$C$34-B21)&lt;0,0,'User Input'!$C$34-B21))</f>
        <v>17</v>
      </c>
      <c r="I21" s="10">
        <f>IF('User Input'!C9=0,"",IF(('User Input'!$C$35-C21)&lt;0,0,'User Input'!$C$35-C21))</f>
        <v>15</v>
      </c>
      <c r="J21" s="10">
        <f>IF('User Input'!C9=0,"",K21-H21-I21)</f>
        <v>0</v>
      </c>
      <c r="K21" s="11">
        <f>IF('User Input'!C9 = 0,"",'User Input'!$C$34+'User Input'!$C$35+'User Input'!$C$36-D21)</f>
        <v>32</v>
      </c>
      <c r="L21" s="12">
        <f>IF('User Input'!C9 = 0,"",'User Input'!$C$32-G21)</f>
        <v>280</v>
      </c>
      <c r="M21" s="13">
        <f>IF('User Input'!C9=0,"",IF(K21&lt;1,0,L21/K21))</f>
        <v>8.75</v>
      </c>
      <c r="N21" s="143">
        <f>IF('User Input'!C9 = 0,"",L21-K21+1)</f>
        <v>249</v>
      </c>
      <c r="O21" s="15"/>
      <c r="P21" s="279">
        <f t="shared" si="6"/>
        <v>14</v>
      </c>
      <c r="Q21" s="262" t="str">
        <f>IFERROR(VLOOKUP(P21,Players!$AF$3:$AH$1019,2,FALSE),"")</f>
        <v/>
      </c>
      <c r="R21" s="263" t="str">
        <f>IFERROR(VLOOKUP(P21,Players!$AF$3:$AH$1019,3,FALSE),"")</f>
        <v/>
      </c>
      <c r="S21" s="264" t="e">
        <f>VLOOKUP(P21,Players!$AF$3:$AI$1019,4,FALSE)</f>
        <v>#N/A</v>
      </c>
      <c r="T21" s="265"/>
      <c r="U21" t="b">
        <f t="shared" si="7"/>
        <v>1</v>
      </c>
      <c r="V21" s="70">
        <f t="shared" si="8"/>
        <v>0</v>
      </c>
      <c r="W21" s="70">
        <f t="shared" si="9"/>
        <v>0</v>
      </c>
      <c r="Y21" s="266">
        <f t="shared" si="10"/>
        <v>14</v>
      </c>
      <c r="Z21" s="262" t="str">
        <f>IFERROR(VLOOKUP(Y21,Players!$BO$3:$BQ$1019,2,FALSE),"")</f>
        <v/>
      </c>
      <c r="AA21" s="268" t="str">
        <f>IFERROR(VLOOKUP(Y21,Players!$BO$3:$BQ$1019,3,FALSE),"")</f>
        <v/>
      </c>
      <c r="AB21" s="264" t="e">
        <f>VLOOKUP(Y21,Players!$BO$3:$BR$1019,4,FALSE)</f>
        <v>#N/A</v>
      </c>
      <c r="AC21" s="280"/>
      <c r="AD21" t="b">
        <f t="shared" si="3"/>
        <v>1</v>
      </c>
      <c r="AE21">
        <f t="shared" si="4"/>
        <v>0</v>
      </c>
      <c r="AF21">
        <f t="shared" si="5"/>
        <v>0</v>
      </c>
      <c r="DT21" t="s">
        <v>29</v>
      </c>
    </row>
    <row r="22" spans="1:124" x14ac:dyDescent="0.2">
      <c r="A22" s="223" t="str">
        <f>IF('User Input'!C10 = 0,"",'User Input'!C10)</f>
        <v>j</v>
      </c>
      <c r="B22" s="142">
        <f>IF('User Input'!C10=0,"",COUNTIF(Players!$O$3:$O$903,A22))</f>
        <v>0</v>
      </c>
      <c r="C22" s="4">
        <f>IF('User Input'!C10=0,"",COUNTIF(Players!$AV$3:$AW$937,A22))</f>
        <v>0</v>
      </c>
      <c r="D22" s="5">
        <f>IF('User Input'!C10=0,"",C22+B22)</f>
        <v>0</v>
      </c>
      <c r="E22" s="6">
        <f>IF('User Input'!C10=0,"",SUMIF(Players!$O$3:$O$903,A22,Players!$P$3:$P$903))</f>
        <v>0</v>
      </c>
      <c r="F22" s="7">
        <f>IF('User Input'!C10=0,"",SUMIF(Players!$AW$3:$AW$937,A22,Players!$AX$3:$AX$937))</f>
        <v>0</v>
      </c>
      <c r="G22" s="8">
        <f>IF('User Input'!C10 = 0,"",F22+E22)</f>
        <v>0</v>
      </c>
      <c r="H22" s="9">
        <f>IF('User Input'!C10=0,"",IF(('User Input'!$C$34-B22)&lt;0,0,'User Input'!$C$34-B22))</f>
        <v>17</v>
      </c>
      <c r="I22" s="10">
        <f>IF('User Input'!C10=0,"",IF(('User Input'!$C$35-C22)&lt;0,0,'User Input'!$C$35-C22))</f>
        <v>15</v>
      </c>
      <c r="J22" s="10">
        <f>IF('User Input'!C10=0,"",K22-H22-I22)</f>
        <v>0</v>
      </c>
      <c r="K22" s="11">
        <f>IF('User Input'!C10 = 0,"",'User Input'!$C$34+'User Input'!$C$35+'User Input'!$C$36-D22)</f>
        <v>32</v>
      </c>
      <c r="L22" s="12">
        <f>IF('User Input'!C10 = 0,"",'User Input'!$C$32-G22)</f>
        <v>280</v>
      </c>
      <c r="M22" s="13">
        <f>IF('User Input'!C10=0,"",IF(K22&lt;1,0,L22/K22))</f>
        <v>8.75</v>
      </c>
      <c r="N22" s="143">
        <f>IF('User Input'!C10 = 0,"",L22-K22+1)</f>
        <v>249</v>
      </c>
      <c r="O22" s="15"/>
      <c r="P22" s="279">
        <f t="shared" si="6"/>
        <v>15</v>
      </c>
      <c r="Q22" s="262" t="str">
        <f>IFERROR(VLOOKUP(P22,Players!$AF$3:$AH$1019,2,FALSE),"")</f>
        <v/>
      </c>
      <c r="R22" s="263" t="str">
        <f>IFERROR(VLOOKUP(P22,Players!$AF$3:$AH$1019,3,FALSE),"")</f>
        <v/>
      </c>
      <c r="S22" s="264" t="e">
        <f>VLOOKUP(P22,Players!$AF$3:$AI$1019,4,FALSE)</f>
        <v>#N/A</v>
      </c>
      <c r="T22" s="265"/>
      <c r="U22" t="b">
        <f t="shared" si="7"/>
        <v>1</v>
      </c>
      <c r="V22" s="70">
        <f t="shared" si="8"/>
        <v>0</v>
      </c>
      <c r="W22" s="70">
        <f t="shared" si="9"/>
        <v>0</v>
      </c>
      <c r="Y22" s="266">
        <f t="shared" si="10"/>
        <v>15</v>
      </c>
      <c r="Z22" s="262" t="str">
        <f>IFERROR(VLOOKUP(Y22,Players!$BO$3:$BQ$1019,2,FALSE),"")</f>
        <v/>
      </c>
      <c r="AA22" s="263" t="str">
        <f>IFERROR(VLOOKUP(Y22,Players!$BO$3:$BQ$1019,3,FALSE),"")</f>
        <v/>
      </c>
      <c r="AB22" s="264" t="e">
        <f>VLOOKUP(Y22,Players!$BO$3:$BR$1019,4,FALSE)</f>
        <v>#N/A</v>
      </c>
      <c r="AC22" s="280"/>
      <c r="AD22" t="b">
        <f t="shared" si="3"/>
        <v>1</v>
      </c>
      <c r="AE22">
        <f t="shared" si="4"/>
        <v>0</v>
      </c>
      <c r="AF22">
        <f t="shared" si="5"/>
        <v>0</v>
      </c>
      <c r="DT22" t="s">
        <v>5</v>
      </c>
    </row>
    <row r="23" spans="1:124" x14ac:dyDescent="0.2">
      <c r="A23" s="223" t="str">
        <f>IF('User Input'!C11 = 0,"",'User Input'!C11)</f>
        <v>k</v>
      </c>
      <c r="B23" s="142">
        <f>IF('User Input'!C11=0,"",COUNTIF(Players!$O$3:$O$903,A23))</f>
        <v>0</v>
      </c>
      <c r="C23" s="4">
        <f>IF('User Input'!C11=0,"",COUNTIF(Players!$AV$3:$AW$937,A23))</f>
        <v>0</v>
      </c>
      <c r="D23" s="5">
        <f>IF('User Input'!C11=0,"",C23+B23)</f>
        <v>0</v>
      </c>
      <c r="E23" s="6">
        <f>IF('User Input'!C11=0,"",SUMIF(Players!$O$3:$O$903,A23,Players!$P$3:$P$903))</f>
        <v>0</v>
      </c>
      <c r="F23" s="7">
        <f>IF('User Input'!C11=0,"",SUMIF(Players!$AW$3:$AW$937,A23,Players!$AX$3:$AX$937))</f>
        <v>0</v>
      </c>
      <c r="G23" s="8">
        <f>IF('User Input'!C11 = 0,"",F23+E23)</f>
        <v>0</v>
      </c>
      <c r="H23" s="9">
        <f>IF('User Input'!C11=0,"",IF(('User Input'!$C$34-B23)&lt;0,0,'User Input'!$C$34-B23))</f>
        <v>17</v>
      </c>
      <c r="I23" s="10">
        <f>IF('User Input'!C11=0,"",IF(('User Input'!$C$35-C23)&lt;0,0,'User Input'!$C$35-C23))</f>
        <v>15</v>
      </c>
      <c r="J23" s="10">
        <f>IF('User Input'!C11=0,"",K23-H23-I23)</f>
        <v>0</v>
      </c>
      <c r="K23" s="11">
        <f>IF('User Input'!C11 = 0,"",'User Input'!$C$34+'User Input'!$C$35+'User Input'!$C$36-D23)</f>
        <v>32</v>
      </c>
      <c r="L23" s="12">
        <f>IF('User Input'!C11 = 0,"",'User Input'!$C$32-G23)</f>
        <v>280</v>
      </c>
      <c r="M23" s="13">
        <f>IF('User Input'!C11=0,"",IF(K23&lt;1,0,L23/K23))</f>
        <v>8.75</v>
      </c>
      <c r="N23" s="143">
        <f>IF('User Input'!C11 = 0,"",L23-K23+1)</f>
        <v>249</v>
      </c>
      <c r="O23" s="15"/>
      <c r="P23" s="279">
        <f t="shared" si="6"/>
        <v>16</v>
      </c>
      <c r="Q23" s="262" t="str">
        <f>IFERROR(VLOOKUP(P23,Players!$AF$3:$AH$1019,2,FALSE),"")</f>
        <v/>
      </c>
      <c r="R23" s="263" t="str">
        <f>IFERROR(VLOOKUP(P23,Players!$AF$3:$AH$1019,3,FALSE),"")</f>
        <v/>
      </c>
      <c r="S23" s="264" t="e">
        <f>VLOOKUP(P23,Players!$AF$3:$AI$1019,4,FALSE)</f>
        <v>#N/A</v>
      </c>
      <c r="T23" s="265"/>
      <c r="U23" t="b">
        <f t="shared" si="7"/>
        <v>1</v>
      </c>
      <c r="V23" s="70">
        <f t="shared" si="8"/>
        <v>0</v>
      </c>
      <c r="W23" s="70">
        <f t="shared" si="9"/>
        <v>0</v>
      </c>
      <c r="Y23" s="266">
        <f t="shared" si="10"/>
        <v>16</v>
      </c>
      <c r="Z23" s="262" t="str">
        <f>IFERROR(VLOOKUP(Y23,Players!$BO$3:$BQ$1019,2,FALSE),"")</f>
        <v/>
      </c>
      <c r="AA23" s="263" t="str">
        <f>IFERROR(VLOOKUP(Y23,Players!$BO$3:$BQ$1019,3,FALSE),"")</f>
        <v/>
      </c>
      <c r="AB23" s="264" t="e">
        <f>VLOOKUP(Y23,Players!$BO$3:$BR$1019,4,FALSE)</f>
        <v>#N/A</v>
      </c>
      <c r="AC23" s="280"/>
      <c r="AD23" t="b">
        <f t="shared" ref="AD23:AD42" si="11">ISERROR(AB23)</f>
        <v>1</v>
      </c>
      <c r="AE23">
        <f t="shared" ref="AE23:AE42" si="12">IF(AD23=FALSE,AA23,0)</f>
        <v>0</v>
      </c>
      <c r="AF23">
        <f t="shared" ref="AF23:AF42" si="13">IF(AD23=FALSE,AB23,0)</f>
        <v>0</v>
      </c>
    </row>
    <row r="24" spans="1:124" ht="13.5" thickBot="1" x14ac:dyDescent="0.25">
      <c r="A24" s="223" t="str">
        <f>IF('User Input'!C12 = 0,"",'User Input'!C12)</f>
        <v>l</v>
      </c>
      <c r="B24" s="142">
        <f>IF('User Input'!C12=0,"",COUNTIF(Players!$O$3:$O$903,A24))</f>
        <v>0</v>
      </c>
      <c r="C24" s="4">
        <f>IF('User Input'!C12=0,"",COUNTIF(Players!$AV$3:$AW$937,A24))</f>
        <v>0</v>
      </c>
      <c r="D24" s="5">
        <f>IF('User Input'!C12=0,"",C24+B24)</f>
        <v>0</v>
      </c>
      <c r="E24" s="6">
        <f>IF('User Input'!C12=0,"",SUMIF(Players!$O$3:$O$903,A24,Players!$P$3:$P$903))</f>
        <v>0</v>
      </c>
      <c r="F24" s="7">
        <f>IF('User Input'!C12=0,"",SUMIF(Players!$AW$3:$AW$937,A24,Players!$AX$3:$AX$937))</f>
        <v>0</v>
      </c>
      <c r="G24" s="8">
        <f>IF('User Input'!C12 = 0,"",F24+E24)</f>
        <v>0</v>
      </c>
      <c r="H24" s="9">
        <f>IF('User Input'!C12=0,"",IF(('User Input'!$C$34-B24)&lt;0,0,'User Input'!$C$34-B24))</f>
        <v>17</v>
      </c>
      <c r="I24" s="10">
        <f>IF('User Input'!C12=0,"",IF(('User Input'!$C$35-C24)&lt;0,0,'User Input'!$C$35-C24))</f>
        <v>15</v>
      </c>
      <c r="J24" s="10">
        <f>IF('User Input'!C12=0,"",K24-H24-I24)</f>
        <v>0</v>
      </c>
      <c r="K24" s="11">
        <f>IF('User Input'!C12 = 0,"",'User Input'!$C$34+'User Input'!$C$35+'User Input'!$C$36-D24)</f>
        <v>32</v>
      </c>
      <c r="L24" s="12">
        <f>IF('User Input'!C12 = 0,"",'User Input'!$C$32-G24)</f>
        <v>280</v>
      </c>
      <c r="M24" s="13">
        <f>IF('User Input'!C12=0,"",IF(K24&lt;1,0,L24/K24))</f>
        <v>8.75</v>
      </c>
      <c r="N24" s="143">
        <f>IF('User Input'!C12 = 0,"",L24-K24+1)</f>
        <v>249</v>
      </c>
      <c r="O24" s="15"/>
      <c r="P24" s="281">
        <f t="shared" si="6"/>
        <v>17</v>
      </c>
      <c r="Q24" s="282" t="str">
        <f>IFERROR(VLOOKUP(P24,Players!$AF$3:$AH$1019,2,FALSE),"")</f>
        <v/>
      </c>
      <c r="R24" s="283" t="str">
        <f>IFERROR(VLOOKUP(P24,Players!$AF$3:$AH$1019,3,FALSE),"")</f>
        <v/>
      </c>
      <c r="S24" s="284" t="e">
        <f>VLOOKUP(P24,Players!$AF$3:$AI$1019,4,FALSE)</f>
        <v>#N/A</v>
      </c>
      <c r="T24" s="285"/>
      <c r="U24" s="286" t="b">
        <f t="shared" si="7"/>
        <v>1</v>
      </c>
      <c r="V24" s="287">
        <f t="shared" si="8"/>
        <v>0</v>
      </c>
      <c r="W24" s="287">
        <f t="shared" si="9"/>
        <v>0</v>
      </c>
      <c r="X24" s="286"/>
      <c r="Y24" s="288">
        <f t="shared" si="10"/>
        <v>17</v>
      </c>
      <c r="Z24" s="282" t="str">
        <f>IFERROR(VLOOKUP(Y24,Players!$BO$3:$BQ$1019,2,FALSE),"")</f>
        <v/>
      </c>
      <c r="AA24" s="283" t="str">
        <f>IFERROR(VLOOKUP(Y24,Players!$BO$3:$BQ$1019,3,FALSE),"")</f>
        <v/>
      </c>
      <c r="AB24" s="284" t="e">
        <f>VLOOKUP(Y24,Players!$BO$3:$BR$1019,4,FALSE)</f>
        <v>#N/A</v>
      </c>
      <c r="AC24" s="290"/>
      <c r="AD24" t="b">
        <f t="shared" si="11"/>
        <v>1</v>
      </c>
      <c r="AE24">
        <f t="shared" si="12"/>
        <v>0</v>
      </c>
      <c r="AF24">
        <f t="shared" si="13"/>
        <v>0</v>
      </c>
    </row>
    <row r="25" spans="1:124" hidden="1" outlineLevel="1" x14ac:dyDescent="0.2">
      <c r="A25" s="223" t="str">
        <f>IF('User Input'!C13 = 0,"",'User Input'!C13)</f>
        <v/>
      </c>
      <c r="B25" s="142" t="str">
        <f>IF('User Input'!C13=0,"",COUNTIF(Players!$O$3:$O$903,A25))</f>
        <v/>
      </c>
      <c r="C25" s="4" t="str">
        <f>IF('User Input'!C13=0,"",COUNTIF(Players!$AV$3:$AW$937,A25))</f>
        <v/>
      </c>
      <c r="D25" s="5" t="str">
        <f>IF('User Input'!C13=0,"",C25+B25)</f>
        <v/>
      </c>
      <c r="E25" s="6" t="str">
        <f>IF('User Input'!C13=0,"",SUMIF(Players!$O$3:$O$903,A25,Players!$P$3:$P$903))</f>
        <v/>
      </c>
      <c r="F25" s="7" t="str">
        <f>IF('User Input'!C13=0,"",SUMIF(Players!$AW$3:$AW$937,A25,Players!$AX$3:$AX$937))</f>
        <v/>
      </c>
      <c r="G25" s="8" t="str">
        <f>IF('User Input'!C13 = 0,"",F25+E25)</f>
        <v/>
      </c>
      <c r="H25" s="9" t="str">
        <f>IF('User Input'!C13=0,"",IF(('User Input'!$C$34-B25)&lt;0,0,'User Input'!$C$34-B25))</f>
        <v/>
      </c>
      <c r="I25" s="10" t="str">
        <f>IF('User Input'!C13=0,"",IF(('User Input'!$C$35-C25)&lt;0,0,'User Input'!$C$35-C25))</f>
        <v/>
      </c>
      <c r="J25" s="10" t="str">
        <f>IF('User Input'!C13=0,"",K25-H25-I25)</f>
        <v/>
      </c>
      <c r="K25" s="11" t="str">
        <f>IF('User Input'!C13 = 0,"",'User Input'!$C$34+'User Input'!$C$35+'User Input'!$C$36-D25)</f>
        <v/>
      </c>
      <c r="L25" s="12" t="str">
        <f>IF('User Input'!C13 = 0,"",'User Input'!$C$32-G25)</f>
        <v/>
      </c>
      <c r="M25" s="13" t="str">
        <f>IF('User Input'!C13=0,"",IF(K25&lt;1,0,L25/K25))</f>
        <v/>
      </c>
      <c r="N25" s="143" t="str">
        <f>IF('User Input'!C13 = 0,"",L25-K25+1)</f>
        <v/>
      </c>
      <c r="P25" s="279">
        <f t="shared" si="6"/>
        <v>18</v>
      </c>
      <c r="Q25" s="262" t="str">
        <f>IFERROR(VLOOKUP(P25,Players!$AF$3:$AH$1019,2,FALSE),"")</f>
        <v/>
      </c>
      <c r="R25" s="263" t="str">
        <f>IFERROR(VLOOKUP(P25,Players!$AF$3:$AH$1019,3,FALSE),"")</f>
        <v/>
      </c>
      <c r="S25" s="264" t="e">
        <f>VLOOKUP(P25,Players!$AF$3:$AI$1019,4,FALSE)</f>
        <v>#N/A</v>
      </c>
      <c r="T25" s="265"/>
      <c r="U25" t="b">
        <f t="shared" si="7"/>
        <v>1</v>
      </c>
      <c r="V25" s="70">
        <f t="shared" si="8"/>
        <v>0</v>
      </c>
      <c r="W25" s="70">
        <f t="shared" si="9"/>
        <v>0</v>
      </c>
      <c r="Y25" s="266">
        <f t="shared" si="10"/>
        <v>18</v>
      </c>
      <c r="Z25" s="267" t="str">
        <f>IFERROR(VLOOKUP(Y25,Players!$BO$3:$BQ$1019,2,FALSE),"")</f>
        <v/>
      </c>
      <c r="AA25" s="263" t="str">
        <f>IFERROR(VLOOKUP(Y25,Players!$BO$3:$BQ$1019,3,FALSE),"")</f>
        <v/>
      </c>
      <c r="AB25" s="264" t="e">
        <f>VLOOKUP(Y25,Players!$BO$3:$BR$1019,4,FALSE)</f>
        <v>#N/A</v>
      </c>
      <c r="AC25" s="280"/>
      <c r="AD25" t="b">
        <f t="shared" si="11"/>
        <v>1</v>
      </c>
      <c r="AE25">
        <f t="shared" si="12"/>
        <v>0</v>
      </c>
      <c r="AF25">
        <f t="shared" si="13"/>
        <v>0</v>
      </c>
    </row>
    <row r="26" spans="1:124" hidden="1" outlineLevel="1" x14ac:dyDescent="0.2">
      <c r="A26" s="223" t="str">
        <f>IF('User Input'!C14 = 0,"",'User Input'!C14)</f>
        <v/>
      </c>
      <c r="B26" s="142" t="str">
        <f>IF('User Input'!C14=0,"",COUNTIF(Players!$O$3:$O$903,A26))</f>
        <v/>
      </c>
      <c r="C26" s="4" t="str">
        <f>IF('User Input'!C14=0,"",COUNTIF(Players!$AV$3:$AW$937,A26))</f>
        <v/>
      </c>
      <c r="D26" s="5" t="str">
        <f>IF('User Input'!C14=0,"",C26+B26)</f>
        <v/>
      </c>
      <c r="E26" s="6" t="str">
        <f>IF('User Input'!C14=0,"",SUMIF(Players!$O$3:$O$903,A26,Players!$P$3:$P$903))</f>
        <v/>
      </c>
      <c r="F26" s="7" t="str">
        <f>IF('User Input'!C14=0,"",SUMIF(Players!$AW$3:$AW$937,A26,Players!$AX$3:$AX$937))</f>
        <v/>
      </c>
      <c r="G26" s="8" t="str">
        <f>IF('User Input'!C14 = 0,"",F26+E26)</f>
        <v/>
      </c>
      <c r="H26" s="9" t="str">
        <f>IF('User Input'!C14=0,"",IF(('User Input'!$C$34-B26)&lt;0,0,'User Input'!$C$34-B26))</f>
        <v/>
      </c>
      <c r="I26" s="10" t="str">
        <f>IF('User Input'!C14=0,"",IF(('User Input'!$C$35-C26)&lt;0,0,'User Input'!$C$35-C26))</f>
        <v/>
      </c>
      <c r="J26" s="10" t="str">
        <f>IF('User Input'!C14=0,"",K26-H26-I26)</f>
        <v/>
      </c>
      <c r="K26" s="11" t="str">
        <f>IF('User Input'!C14 = 0,"",'User Input'!$C$34+'User Input'!$C$35+'User Input'!$C$36-D26)</f>
        <v/>
      </c>
      <c r="L26" s="12" t="str">
        <f>IF('User Input'!C14 = 0,"",'User Input'!$C$32-G26)</f>
        <v/>
      </c>
      <c r="M26" s="13" t="str">
        <f>IF('User Input'!C14=0,"",IF(K26&lt;1,0,L26/K26))</f>
        <v/>
      </c>
      <c r="N26" s="143" t="str">
        <f>IF('User Input'!C14 = 0,"",L26-K26+1)</f>
        <v/>
      </c>
      <c r="P26" s="279">
        <f t="shared" si="6"/>
        <v>19</v>
      </c>
      <c r="Q26" s="262" t="str">
        <f>IFERROR(VLOOKUP(P26,Players!$AF$3:$AH$1019,2,FALSE),"")</f>
        <v/>
      </c>
      <c r="R26" s="263" t="str">
        <f>IFERROR(VLOOKUP(P26,Players!$AF$3:$AH$1019,3,FALSE),"")</f>
        <v/>
      </c>
      <c r="S26" s="264" t="e">
        <f>VLOOKUP(P26,Players!$AF$3:$AI$1019,4,FALSE)</f>
        <v>#N/A</v>
      </c>
      <c r="T26" s="265"/>
      <c r="U26" t="b">
        <f t="shared" si="7"/>
        <v>1</v>
      </c>
      <c r="V26" s="70">
        <f t="shared" si="8"/>
        <v>0</v>
      </c>
      <c r="W26" s="70">
        <f t="shared" si="9"/>
        <v>0</v>
      </c>
      <c r="Y26" s="266">
        <f t="shared" si="10"/>
        <v>19</v>
      </c>
      <c r="Z26" s="267" t="str">
        <f>IFERROR(VLOOKUP(Y26,Players!$BO$3:$BQ$1019,2,FALSE),"")</f>
        <v/>
      </c>
      <c r="AA26" s="263" t="str">
        <f>IFERROR(VLOOKUP(Y26,Players!$BO$3:$BQ$1019,3,FALSE),"")</f>
        <v/>
      </c>
      <c r="AB26" s="264" t="e">
        <f>VLOOKUP(Y26,Players!$BO$3:$BR$1019,4,FALSE)</f>
        <v>#N/A</v>
      </c>
      <c r="AC26" s="280"/>
      <c r="AD26" t="b">
        <f t="shared" si="11"/>
        <v>1</v>
      </c>
      <c r="AE26">
        <f t="shared" si="12"/>
        <v>0</v>
      </c>
      <c r="AF26">
        <f t="shared" si="13"/>
        <v>0</v>
      </c>
    </row>
    <row r="27" spans="1:124" hidden="1" outlineLevel="1" x14ac:dyDescent="0.2">
      <c r="A27" s="223" t="str">
        <f>IF('User Input'!C15 = 0,"",'User Input'!C15)</f>
        <v/>
      </c>
      <c r="B27" s="142" t="str">
        <f>IF('User Input'!C15=0,"",COUNTIF(Players!$O$3:$O$903,A27))</f>
        <v/>
      </c>
      <c r="C27" s="4" t="str">
        <f>IF('User Input'!C15=0,"",COUNTIF(Players!$AV$3:$AW$937,A27))</f>
        <v/>
      </c>
      <c r="D27" s="5" t="str">
        <f>IF('User Input'!C15=0,"",C27+B27)</f>
        <v/>
      </c>
      <c r="E27" s="6" t="str">
        <f>IF('User Input'!C15=0,"",SUMIF(Players!$O$3:$O$903,A27,Players!$P$3:$P$903))</f>
        <v/>
      </c>
      <c r="F27" s="7" t="str">
        <f>IF('User Input'!C15=0,"",SUMIF(Players!$AW$3:$AW$937,A27,Players!$AX$3:$AX$937))</f>
        <v/>
      </c>
      <c r="G27" s="8" t="str">
        <f>IF('User Input'!C15 = 0,"",F27+E27)</f>
        <v/>
      </c>
      <c r="H27" s="9" t="str">
        <f>IF('User Input'!C15=0,"",IF(('User Input'!$C$34-B27)&lt;0,0,'User Input'!$C$34-B27))</f>
        <v/>
      </c>
      <c r="I27" s="10" t="str">
        <f>IF('User Input'!C15=0,"",IF(('User Input'!$C$35-C27)&lt;0,0,'User Input'!$C$35-C27))</f>
        <v/>
      </c>
      <c r="J27" s="10" t="str">
        <f>IF('User Input'!C15=0,"",K27-H27-I27)</f>
        <v/>
      </c>
      <c r="K27" s="11" t="str">
        <f>IF('User Input'!C15 = 0,"",'User Input'!$C$34+'User Input'!$C$35+'User Input'!$C$36-D27)</f>
        <v/>
      </c>
      <c r="L27" s="12" t="str">
        <f>IF('User Input'!C15 = 0,"",'User Input'!$C$32-G27)</f>
        <v/>
      </c>
      <c r="M27" s="13" t="str">
        <f>IF('User Input'!C15=0,"",IF(K27&lt;1,0,L27/K27))</f>
        <v/>
      </c>
      <c r="N27" s="143" t="str">
        <f>IF('User Input'!C15 = 0,"",L27-K27+1)</f>
        <v/>
      </c>
      <c r="P27" s="279">
        <f t="shared" si="6"/>
        <v>20</v>
      </c>
      <c r="Q27" s="262" t="str">
        <f>IFERROR(VLOOKUP(P27,Players!$AF$3:$AH$1019,2,FALSE),"")</f>
        <v/>
      </c>
      <c r="R27" s="263" t="str">
        <f>IFERROR(VLOOKUP(P27,Players!$AF$3:$AH$1019,3,FALSE),"")</f>
        <v/>
      </c>
      <c r="S27" s="264" t="e">
        <f>VLOOKUP(P27,Players!$AF$3:$AI$1019,4,FALSE)</f>
        <v>#N/A</v>
      </c>
      <c r="T27" s="265"/>
      <c r="U27" t="b">
        <f t="shared" si="7"/>
        <v>1</v>
      </c>
      <c r="V27" s="70">
        <f t="shared" si="8"/>
        <v>0</v>
      </c>
      <c r="W27" s="70">
        <f t="shared" si="9"/>
        <v>0</v>
      </c>
      <c r="Y27" s="266">
        <f t="shared" si="10"/>
        <v>20</v>
      </c>
      <c r="Z27" s="267" t="str">
        <f>IFERROR(VLOOKUP(Y27,Players!$BO$3:$BQ$1019,2,FALSE),"")</f>
        <v/>
      </c>
      <c r="AA27" s="263" t="str">
        <f>IFERROR(VLOOKUP(Y27,Players!$BO$3:$BQ$1019,3,FALSE),"")</f>
        <v/>
      </c>
      <c r="AB27" s="264" t="e">
        <f>VLOOKUP(Y27,Players!$BO$3:$BR$1019,4,FALSE)</f>
        <v>#N/A</v>
      </c>
      <c r="AC27" s="280"/>
      <c r="AD27" t="b">
        <f t="shared" si="11"/>
        <v>1</v>
      </c>
      <c r="AE27">
        <f t="shared" si="12"/>
        <v>0</v>
      </c>
      <c r="AF27">
        <f t="shared" si="13"/>
        <v>0</v>
      </c>
    </row>
    <row r="28" spans="1:124" hidden="1" outlineLevel="1" x14ac:dyDescent="0.2">
      <c r="A28" s="223" t="str">
        <f>IF('User Input'!C16 = 0,"",'User Input'!C16)</f>
        <v/>
      </c>
      <c r="B28" s="142" t="str">
        <f>IF('User Input'!C16=0,"",COUNTIF(Players!$O$3:$O$903,A28))</f>
        <v/>
      </c>
      <c r="C28" s="4" t="str">
        <f>IF('User Input'!C16=0,"",COUNTIF(Players!$AV$3:$AW$937,A28))</f>
        <v/>
      </c>
      <c r="D28" s="5" t="str">
        <f>IF('User Input'!C16=0,"",C28+B28)</f>
        <v/>
      </c>
      <c r="E28" s="6" t="str">
        <f>IF('User Input'!C16=0,"",SUMIF(Players!$O$3:$O$903,A28,Players!$P$3:$P$903))</f>
        <v/>
      </c>
      <c r="F28" s="7" t="str">
        <f>IF('User Input'!C16=0,"",SUMIF(Players!$AW$3:$AW$937,A28,Players!$AX$3:$AX$937))</f>
        <v/>
      </c>
      <c r="G28" s="8" t="str">
        <f>IF('User Input'!C16 = 0,"",F28+E28)</f>
        <v/>
      </c>
      <c r="H28" s="9" t="str">
        <f>IF('User Input'!C16=0,"",IF(('User Input'!$C$34-B28)&lt;0,0,'User Input'!$C$34-B28))</f>
        <v/>
      </c>
      <c r="I28" s="10" t="str">
        <f>IF('User Input'!C16=0,"",IF(('User Input'!$C$35-C28)&lt;0,0,'User Input'!$C$35-C28))</f>
        <v/>
      </c>
      <c r="J28" s="10" t="str">
        <f>IF('User Input'!C16=0,"",K28-H28-I28)</f>
        <v/>
      </c>
      <c r="K28" s="11" t="str">
        <f>IF('User Input'!C16 = 0,"",'User Input'!$C$34+'User Input'!$C$35+'User Input'!$C$36-D28)</f>
        <v/>
      </c>
      <c r="L28" s="12" t="str">
        <f>IF('User Input'!C16 = 0,"",'User Input'!$C$32-G28)</f>
        <v/>
      </c>
      <c r="M28" s="13" t="str">
        <f>IF('User Input'!C16=0,"",IF(K28&lt;1,0,L28/K28))</f>
        <v/>
      </c>
      <c r="N28" s="143" t="str">
        <f>IF('User Input'!C16 = 0,"",L28-K28+1)</f>
        <v/>
      </c>
      <c r="P28" s="279">
        <f t="shared" si="6"/>
        <v>21</v>
      </c>
      <c r="Q28" s="262" t="str">
        <f>IFERROR(VLOOKUP(P28,Players!$AF$3:$AH$1019,2,FALSE),"")</f>
        <v/>
      </c>
      <c r="R28" s="263" t="str">
        <f>IFERROR(VLOOKUP(P28,Players!$AF$3:$AH$1019,3,FALSE),"")</f>
        <v/>
      </c>
      <c r="S28" s="264" t="e">
        <f>VLOOKUP(P28,Players!$AF$3:$AI$1019,4,FALSE)</f>
        <v>#N/A</v>
      </c>
      <c r="T28" s="265"/>
      <c r="U28" t="b">
        <f t="shared" si="7"/>
        <v>1</v>
      </c>
      <c r="V28" s="70">
        <f t="shared" si="8"/>
        <v>0</v>
      </c>
      <c r="W28" s="70">
        <f t="shared" si="9"/>
        <v>0</v>
      </c>
      <c r="Y28" s="266">
        <f t="shared" si="10"/>
        <v>21</v>
      </c>
      <c r="Z28" s="267" t="str">
        <f>IFERROR(VLOOKUP(Y28,Players!$BO$3:$BQ$1019,2,FALSE),"")</f>
        <v/>
      </c>
      <c r="AA28" s="263" t="str">
        <f>IFERROR(VLOOKUP(Y28,Players!$BO$3:$BQ$1019,3,FALSE),"")</f>
        <v/>
      </c>
      <c r="AB28" s="264" t="e">
        <f>VLOOKUP(Y28,Players!$BO$3:$BR$1019,4,FALSE)</f>
        <v>#N/A</v>
      </c>
      <c r="AC28" s="280"/>
      <c r="AD28" t="b">
        <f t="shared" si="11"/>
        <v>1</v>
      </c>
      <c r="AE28">
        <f t="shared" si="12"/>
        <v>0</v>
      </c>
      <c r="AF28">
        <f t="shared" si="13"/>
        <v>0</v>
      </c>
    </row>
    <row r="29" spans="1:124" hidden="1" outlineLevel="1" x14ac:dyDescent="0.2">
      <c r="A29" s="223" t="str">
        <f>IF('User Input'!C17 = 0,"",'User Input'!C17)</f>
        <v/>
      </c>
      <c r="B29" s="142" t="str">
        <f>IF('User Input'!C17=0,"",COUNTIF(Players!$O$3:$O$903,A29))</f>
        <v/>
      </c>
      <c r="C29" s="4" t="str">
        <f>IF('User Input'!C17=0,"",COUNTIF(Players!$AV$3:$AW$937,A29))</f>
        <v/>
      </c>
      <c r="D29" s="5" t="str">
        <f>IF('User Input'!C17=0,"",C29+B29)</f>
        <v/>
      </c>
      <c r="E29" s="6" t="str">
        <f>IF('User Input'!C17=0,"",SUMIF(Players!$O$3:$O$903,A29,Players!$P$3:$P$903))</f>
        <v/>
      </c>
      <c r="F29" s="7" t="str">
        <f>IF('User Input'!C17=0,"",SUMIF(Players!$AW$3:$AW$937,A29,Players!$AX$3:$AX$937))</f>
        <v/>
      </c>
      <c r="G29" s="8" t="str">
        <f>IF('User Input'!C17 = 0,"",F29+E29)</f>
        <v/>
      </c>
      <c r="H29" s="9" t="str">
        <f>IF('User Input'!C17=0,"",IF(('User Input'!$C$34-B29)&lt;0,0,'User Input'!$C$34-B29))</f>
        <v/>
      </c>
      <c r="I29" s="10" t="str">
        <f>IF('User Input'!C17=0,"",IF(('User Input'!$C$35-C29)&lt;0,0,'User Input'!$C$35-C29))</f>
        <v/>
      </c>
      <c r="J29" s="10" t="str">
        <f>IF('User Input'!C17=0,"",K29-H29-I29)</f>
        <v/>
      </c>
      <c r="K29" s="11" t="str">
        <f>IF('User Input'!C17 = 0,"",'User Input'!$C$34+'User Input'!$C$35+'User Input'!$C$36-D29)</f>
        <v/>
      </c>
      <c r="L29" s="12" t="str">
        <f>IF('User Input'!C17 = 0,"",'User Input'!$C$32-G29)</f>
        <v/>
      </c>
      <c r="M29" s="13" t="str">
        <f>IF('User Input'!C17=0,"",IF(K29&lt;1,0,L29/K29))</f>
        <v/>
      </c>
      <c r="N29" s="143" t="str">
        <f>IF('User Input'!C17 = 0,"",L29-K29+1)</f>
        <v/>
      </c>
      <c r="P29" s="279">
        <f t="shared" si="6"/>
        <v>22</v>
      </c>
      <c r="Q29" s="262" t="str">
        <f>IFERROR(VLOOKUP(P29,Players!$AF$3:$AH$1019,2,FALSE),"")</f>
        <v/>
      </c>
      <c r="R29" s="263" t="str">
        <f>IFERROR(VLOOKUP(P29,Players!$AF$3:$AH$1019,3,FALSE),"")</f>
        <v/>
      </c>
      <c r="S29" s="264" t="e">
        <f>VLOOKUP(P29,Players!$AF$3:$AI$1019,4,FALSE)</f>
        <v>#N/A</v>
      </c>
      <c r="T29" s="265"/>
      <c r="U29" t="b">
        <f t="shared" si="7"/>
        <v>1</v>
      </c>
      <c r="V29" s="70">
        <f t="shared" si="8"/>
        <v>0</v>
      </c>
      <c r="W29" s="70">
        <f t="shared" si="9"/>
        <v>0</v>
      </c>
      <c r="Y29" s="266">
        <f t="shared" si="10"/>
        <v>22</v>
      </c>
      <c r="Z29" s="267" t="str">
        <f>IFERROR(VLOOKUP(Y29,Players!$BO$3:$BQ$1019,2,FALSE),"")</f>
        <v/>
      </c>
      <c r="AA29" s="263" t="str">
        <f>IFERROR(VLOOKUP(Y29,Players!$BO$3:$BQ$1019,3,FALSE),"")</f>
        <v/>
      </c>
      <c r="AB29" s="264" t="e">
        <f>VLOOKUP(Y29,Players!$BO$3:$BR$1019,4,FALSE)</f>
        <v>#N/A</v>
      </c>
      <c r="AC29" s="280"/>
      <c r="AD29" t="b">
        <f t="shared" si="11"/>
        <v>1</v>
      </c>
      <c r="AE29">
        <f t="shared" si="12"/>
        <v>0</v>
      </c>
      <c r="AF29">
        <f t="shared" si="13"/>
        <v>0</v>
      </c>
    </row>
    <row r="30" spans="1:124" hidden="1" outlineLevel="1" x14ac:dyDescent="0.2">
      <c r="A30" s="223" t="str">
        <f>IF('User Input'!C18 = 0,"",'User Input'!C18)</f>
        <v/>
      </c>
      <c r="B30" s="142" t="str">
        <f>IF('User Input'!C18=0,"",COUNTIF(Players!$O$3:$O$903,A30))</f>
        <v/>
      </c>
      <c r="C30" s="4" t="str">
        <f>IF('User Input'!C18=0,"",COUNTIF(Players!$AV$3:$AW$937,A30))</f>
        <v/>
      </c>
      <c r="D30" s="5" t="str">
        <f>IF('User Input'!C18=0,"",C30+B30)</f>
        <v/>
      </c>
      <c r="E30" s="6" t="str">
        <f>IF('User Input'!C18=0,"",SUMIF(Players!$O$3:$O$903,A30,Players!$P$3:$P$903))</f>
        <v/>
      </c>
      <c r="F30" s="7" t="str">
        <f>IF('User Input'!C18=0,"",SUMIF(Players!$AW$3:$AW$937,A30,Players!$AX$3:$AX$937))</f>
        <v/>
      </c>
      <c r="G30" s="8" t="str">
        <f>IF('User Input'!C18 = 0,"",F30+E30)</f>
        <v/>
      </c>
      <c r="H30" s="9" t="str">
        <f>IF('User Input'!C18=0,"",IF(('User Input'!$C$34-B30)&lt;0,0,'User Input'!$C$34-B30))</f>
        <v/>
      </c>
      <c r="I30" s="10" t="str">
        <f>IF('User Input'!C18=0,"",IF(('User Input'!$C$35-C30)&lt;0,0,'User Input'!$C$35-C30))</f>
        <v/>
      </c>
      <c r="J30" s="10" t="str">
        <f>IF('User Input'!C18=0,"",K30-H30-I30)</f>
        <v/>
      </c>
      <c r="K30" s="11" t="str">
        <f>IF('User Input'!C18 = 0,"",'User Input'!$C$34+'User Input'!$C$35+'User Input'!$C$36-D30)</f>
        <v/>
      </c>
      <c r="L30" s="12" t="str">
        <f>IF('User Input'!C18 = 0,"",'User Input'!$C$32-G30)</f>
        <v/>
      </c>
      <c r="M30" s="13" t="str">
        <f>IF('User Input'!C18=0,"",IF(K30&lt;1,0,L30/K30))</f>
        <v/>
      </c>
      <c r="N30" s="143" t="str">
        <f>IF('User Input'!C18 = 0,"",L30-K30+1)</f>
        <v/>
      </c>
      <c r="P30" s="279">
        <f t="shared" si="6"/>
        <v>23</v>
      </c>
      <c r="Q30" s="262" t="str">
        <f>IFERROR(VLOOKUP(P30,Players!$AF$3:$AH$1019,2,FALSE),"")</f>
        <v/>
      </c>
      <c r="R30" s="263" t="str">
        <f>IFERROR(VLOOKUP(P30,Players!$AF$3:$AH$1019,3,FALSE),"")</f>
        <v/>
      </c>
      <c r="S30" s="264" t="e">
        <f>VLOOKUP(P30,Players!$AF$3:$AI$1019,4,FALSE)</f>
        <v>#N/A</v>
      </c>
      <c r="T30" s="265"/>
      <c r="U30" t="b">
        <f t="shared" si="7"/>
        <v>1</v>
      </c>
      <c r="V30" s="70">
        <f t="shared" si="8"/>
        <v>0</v>
      </c>
      <c r="W30" s="70">
        <f t="shared" si="9"/>
        <v>0</v>
      </c>
      <c r="Y30" s="266">
        <f t="shared" si="10"/>
        <v>23</v>
      </c>
      <c r="Z30" s="267" t="str">
        <f>IFERROR(VLOOKUP(Y30,Players!$BO$3:$BQ$1019,2,FALSE),"")</f>
        <v/>
      </c>
      <c r="AA30" s="263" t="str">
        <f>IFERROR(VLOOKUP(Y30,Players!$BO$3:$BQ$1019,3,FALSE),"")</f>
        <v/>
      </c>
      <c r="AB30" s="264" t="e">
        <f>VLOOKUP(Y30,Players!$BO$3:$BR$1019,4,FALSE)</f>
        <v>#N/A</v>
      </c>
      <c r="AC30" s="280"/>
      <c r="AD30" t="b">
        <f t="shared" si="11"/>
        <v>1</v>
      </c>
      <c r="AE30">
        <f t="shared" si="12"/>
        <v>0</v>
      </c>
      <c r="AF30">
        <f t="shared" si="13"/>
        <v>0</v>
      </c>
    </row>
    <row r="31" spans="1:124" hidden="1" outlineLevel="1" x14ac:dyDescent="0.2">
      <c r="A31" s="223" t="str">
        <f>IF('User Input'!C19 = 0,"",'User Input'!C19)</f>
        <v/>
      </c>
      <c r="B31" s="142" t="str">
        <f>IF('User Input'!C19=0,"",COUNTIF(Players!$O$3:$O$903,A31))</f>
        <v/>
      </c>
      <c r="C31" s="4" t="str">
        <f>IF('User Input'!C19=0,"",COUNTIF(Players!$AV$3:$AW$937,A31))</f>
        <v/>
      </c>
      <c r="D31" s="5" t="str">
        <f>IF('User Input'!C19=0,"",C31+B31)</f>
        <v/>
      </c>
      <c r="E31" s="6" t="str">
        <f>IF('User Input'!C19=0,"",SUMIF(Players!$O$3:$O$903,A31,Players!$P$3:$P$903))</f>
        <v/>
      </c>
      <c r="F31" s="7" t="str">
        <f>IF('User Input'!C19=0,"",SUMIF(Players!$AW$3:$AW$937,A31,Players!$AX$3:$AX$937))</f>
        <v/>
      </c>
      <c r="G31" s="8" t="str">
        <f>IF('User Input'!C19 = 0,"",F31+E31)</f>
        <v/>
      </c>
      <c r="H31" s="9" t="str">
        <f>IF('User Input'!C19=0,"",IF(('User Input'!$C$34-B31)&lt;0,0,'User Input'!$C$34-B31))</f>
        <v/>
      </c>
      <c r="I31" s="10" t="str">
        <f>IF('User Input'!C19=0,"",IF(('User Input'!$C$35-C31)&lt;0,0,'User Input'!$C$35-C31))</f>
        <v/>
      </c>
      <c r="J31" s="10" t="str">
        <f>IF('User Input'!C19=0,"",K31-H31-I31)</f>
        <v/>
      </c>
      <c r="K31" s="11" t="str">
        <f>IF('User Input'!C19 = 0,"",'User Input'!$C$34+'User Input'!$C$35+'User Input'!$C$36-D31)</f>
        <v/>
      </c>
      <c r="L31" s="12" t="str">
        <f>IF('User Input'!C19 = 0,"",'User Input'!$C$32-G31)</f>
        <v/>
      </c>
      <c r="M31" s="13" t="str">
        <f>IF('User Input'!C19=0,"",IF(K31&lt;1,0,L31/K31))</f>
        <v/>
      </c>
      <c r="N31" s="143" t="str">
        <f>IF('User Input'!C19 = 0,"",L31-K31+1)</f>
        <v/>
      </c>
      <c r="P31" s="279">
        <f t="shared" si="6"/>
        <v>24</v>
      </c>
      <c r="Q31" s="262" t="str">
        <f>IFERROR(VLOOKUP(P31,Players!$AF$3:$AH$1019,2,FALSE),"")</f>
        <v/>
      </c>
      <c r="R31" s="263" t="str">
        <f>IFERROR(VLOOKUP(P31,Players!$AF$3:$AH$1019,3,FALSE),"")</f>
        <v/>
      </c>
      <c r="S31" s="264" t="e">
        <f>VLOOKUP(P31,Players!$AF$3:$AI$1019,4,FALSE)</f>
        <v>#N/A</v>
      </c>
      <c r="T31" s="265"/>
      <c r="U31" t="b">
        <f t="shared" si="7"/>
        <v>1</v>
      </c>
      <c r="V31" s="70">
        <f t="shared" si="8"/>
        <v>0</v>
      </c>
      <c r="W31" s="70">
        <f t="shared" si="9"/>
        <v>0</v>
      </c>
      <c r="Y31" s="266">
        <f t="shared" si="10"/>
        <v>24</v>
      </c>
      <c r="Z31" s="267" t="str">
        <f>IFERROR(VLOOKUP(Y31,Players!$BO$3:$BQ$1019,2,FALSE),"")</f>
        <v/>
      </c>
      <c r="AA31" s="263" t="str">
        <f>IFERROR(VLOOKUP(Y31,Players!$BO$3:$BQ$1019,3,FALSE),"")</f>
        <v/>
      </c>
      <c r="AB31" s="264" t="e">
        <f>VLOOKUP(Y31,Players!$BO$3:$BR$1019,4,FALSE)</f>
        <v>#N/A</v>
      </c>
      <c r="AC31" s="280"/>
      <c r="AD31" t="b">
        <f t="shared" si="11"/>
        <v>1</v>
      </c>
      <c r="AE31">
        <f t="shared" si="12"/>
        <v>0</v>
      </c>
      <c r="AF31">
        <f t="shared" si="13"/>
        <v>0</v>
      </c>
    </row>
    <row r="32" spans="1:124" hidden="1" outlineLevel="1" x14ac:dyDescent="0.2">
      <c r="A32" s="223" t="str">
        <f>IF('User Input'!C20 = 0,"",'User Input'!C20)</f>
        <v/>
      </c>
      <c r="B32" s="142" t="str">
        <f>IF('User Input'!C20=0,"",COUNTIF(Players!$O$3:$O$903,A32))</f>
        <v/>
      </c>
      <c r="C32" s="4" t="str">
        <f>IF('User Input'!C20=0,"",COUNTIF(Players!$AV$3:$AW$937,A32))</f>
        <v/>
      </c>
      <c r="D32" s="5" t="str">
        <f>IF('User Input'!C20=0,"",C32+B32)</f>
        <v/>
      </c>
      <c r="E32" s="6" t="str">
        <f>IF('User Input'!C20=0,"",SUMIF(Players!$O$3:$O$903,A32,Players!$P$3:$P$903))</f>
        <v/>
      </c>
      <c r="F32" s="7" t="str">
        <f>IF('User Input'!C20=0,"",SUMIF(Players!$AW$3:$AW$937,A32,Players!$AX$3:$AX$937))</f>
        <v/>
      </c>
      <c r="G32" s="8" t="str">
        <f>IF('User Input'!C20 = 0,"",F32+E32)</f>
        <v/>
      </c>
      <c r="H32" s="9" t="str">
        <f>IF('User Input'!C20=0,"",IF(('User Input'!$C$34-B32)&lt;0,0,'User Input'!$C$34-B32))</f>
        <v/>
      </c>
      <c r="I32" s="10" t="str">
        <f>IF('User Input'!C20=0,"",IF(('User Input'!$C$35-C32)&lt;0,0,'User Input'!$C$35-C32))</f>
        <v/>
      </c>
      <c r="J32" s="10" t="str">
        <f>IF('User Input'!C20=0,"",K32-H32-I32)</f>
        <v/>
      </c>
      <c r="K32" s="11" t="str">
        <f>IF('User Input'!C20 = 0,"",'User Input'!$C$34+'User Input'!$C$35+'User Input'!$C$36-D32)</f>
        <v/>
      </c>
      <c r="L32" s="12" t="str">
        <f>IF('User Input'!C20 = 0,"",'User Input'!$C$32-G32)</f>
        <v/>
      </c>
      <c r="M32" s="13" t="str">
        <f>IF('User Input'!C20=0,"",IF(K32&lt;1,0,L32/K32))</f>
        <v/>
      </c>
      <c r="N32" s="143" t="str">
        <f>IF('User Input'!C20 = 0,"",L32-K32+1)</f>
        <v/>
      </c>
      <c r="P32" s="279">
        <f t="shared" si="6"/>
        <v>25</v>
      </c>
      <c r="Q32" s="262" t="str">
        <f>IFERROR(VLOOKUP(P32,Players!$AF$3:$AH$1019,2,FALSE),"")</f>
        <v/>
      </c>
      <c r="R32" s="263" t="str">
        <f>IFERROR(VLOOKUP(P32,Players!$AF$3:$AH$1019,3,FALSE),"")</f>
        <v/>
      </c>
      <c r="S32" s="264" t="e">
        <f>VLOOKUP(P32,Players!$AF$3:$AI$1019,4,FALSE)</f>
        <v>#N/A</v>
      </c>
      <c r="T32" s="265"/>
      <c r="U32" t="b">
        <f t="shared" si="7"/>
        <v>1</v>
      </c>
      <c r="V32" s="70">
        <f t="shared" si="8"/>
        <v>0</v>
      </c>
      <c r="W32" s="70">
        <f t="shared" si="9"/>
        <v>0</v>
      </c>
      <c r="Y32" s="266">
        <f t="shared" si="10"/>
        <v>25</v>
      </c>
      <c r="Z32" s="267" t="str">
        <f>IFERROR(VLOOKUP(Y32,Players!$BO$3:$BQ$1019,2,FALSE),"")</f>
        <v/>
      </c>
      <c r="AA32" s="263" t="str">
        <f>IFERROR(VLOOKUP(Y32,Players!$BO$3:$BQ$1019,3,FALSE),"")</f>
        <v/>
      </c>
      <c r="AB32" s="264" t="e">
        <f>VLOOKUP(Y32,Players!$BO$3:$BR$1019,4,FALSE)</f>
        <v>#N/A</v>
      </c>
      <c r="AC32" s="280"/>
      <c r="AD32" t="b">
        <f t="shared" si="11"/>
        <v>1</v>
      </c>
      <c r="AE32">
        <f t="shared" si="12"/>
        <v>0</v>
      </c>
      <c r="AF32">
        <f t="shared" si="13"/>
        <v>0</v>
      </c>
    </row>
    <row r="33" spans="1:32" hidden="1" outlineLevel="1" x14ac:dyDescent="0.2">
      <c r="A33" s="223" t="str">
        <f>IF('User Input'!C21 = 0,"",'User Input'!C21)</f>
        <v/>
      </c>
      <c r="B33" s="142" t="str">
        <f>IF('User Input'!C21=0,"",COUNTIF(Players!$O$3:$O$903,A33))</f>
        <v/>
      </c>
      <c r="C33" s="4" t="str">
        <f>IF('User Input'!C21=0,"",COUNTIF(Players!$AV$3:$AW$937,A33))</f>
        <v/>
      </c>
      <c r="D33" s="5" t="str">
        <f>IF('User Input'!C21=0,"",C33+B33)</f>
        <v/>
      </c>
      <c r="E33" s="6" t="str">
        <f>IF('User Input'!C21=0,"",SUMIF(Players!$O$3:$O$903,A33,Players!$P$3:$P$903))</f>
        <v/>
      </c>
      <c r="F33" s="7" t="str">
        <f>IF('User Input'!C21=0,"",SUMIF(Players!$AW$3:$AW$937,A33,Players!$AX$3:$AX$937))</f>
        <v/>
      </c>
      <c r="G33" s="8" t="str">
        <f>IF('User Input'!C21 = 0,"",F33+E33)</f>
        <v/>
      </c>
      <c r="H33" s="9" t="str">
        <f>IF('User Input'!C21=0,"",IF(('User Input'!$C$34-B33)&lt;0,0,'User Input'!$C$34-B33))</f>
        <v/>
      </c>
      <c r="I33" s="10" t="str">
        <f>IF('User Input'!C21=0,"",IF(('User Input'!$C$35-C33)&lt;0,0,'User Input'!$C$35-C33))</f>
        <v/>
      </c>
      <c r="J33" s="10" t="str">
        <f>IF('User Input'!C21=0,"",K33-H33-I33)</f>
        <v/>
      </c>
      <c r="K33" s="11" t="str">
        <f>IF('User Input'!C21 = 0,"",'User Input'!$C$34+'User Input'!$C$35+'User Input'!$C$36-D33)</f>
        <v/>
      </c>
      <c r="L33" s="12" t="str">
        <f>IF('User Input'!C21 = 0,"",'User Input'!$C$32-G33)</f>
        <v/>
      </c>
      <c r="M33" s="13" t="str">
        <f>IF('User Input'!C21=0,"",IF(K33&lt;1,0,L33/K33))</f>
        <v/>
      </c>
      <c r="N33" s="143" t="str">
        <f>IF('User Input'!C21 = 0,"",L33-K33+1)</f>
        <v/>
      </c>
      <c r="P33" s="279">
        <f t="shared" si="6"/>
        <v>26</v>
      </c>
      <c r="Q33" s="262" t="str">
        <f>IFERROR(VLOOKUP(P33,Players!$AF$3:$AH$1019,2,FALSE),"")</f>
        <v/>
      </c>
      <c r="R33" s="263" t="str">
        <f>IFERROR(VLOOKUP(P33,Players!$AF$3:$AH$1019,3,FALSE),"")</f>
        <v/>
      </c>
      <c r="S33" s="264" t="e">
        <f>VLOOKUP(P33,Players!$AF$3:$AI$1019,4,FALSE)</f>
        <v>#N/A</v>
      </c>
      <c r="T33" s="265"/>
      <c r="U33" t="b">
        <f t="shared" si="7"/>
        <v>1</v>
      </c>
      <c r="V33" s="70">
        <f t="shared" si="8"/>
        <v>0</v>
      </c>
      <c r="W33" s="70">
        <f t="shared" si="9"/>
        <v>0</v>
      </c>
      <c r="Y33" s="266">
        <f t="shared" si="10"/>
        <v>26</v>
      </c>
      <c r="Z33" s="267" t="str">
        <f>IFERROR(VLOOKUP(Y33,Players!$BO$3:$BQ$1019,2,FALSE),"")</f>
        <v/>
      </c>
      <c r="AA33" s="263" t="str">
        <f>IFERROR(VLOOKUP(Y33,Players!$BO$3:$BQ$1019,3,FALSE),"")</f>
        <v/>
      </c>
      <c r="AB33" s="264" t="e">
        <f>VLOOKUP(Y33,Players!$BO$3:$BR$1019,4,FALSE)</f>
        <v>#N/A</v>
      </c>
      <c r="AC33" s="280"/>
      <c r="AD33" t="b">
        <f t="shared" si="11"/>
        <v>1</v>
      </c>
      <c r="AE33">
        <f t="shared" si="12"/>
        <v>0</v>
      </c>
      <c r="AF33">
        <f t="shared" si="13"/>
        <v>0</v>
      </c>
    </row>
    <row r="34" spans="1:32" hidden="1" outlineLevel="1" x14ac:dyDescent="0.2">
      <c r="A34" s="223" t="str">
        <f>IF('User Input'!C22 = 0,"",'User Input'!C22)</f>
        <v/>
      </c>
      <c r="B34" s="142" t="str">
        <f>IF('User Input'!C22=0,"",COUNTIF(Players!$O$3:$O$903,A34))</f>
        <v/>
      </c>
      <c r="C34" s="4" t="str">
        <f>IF('User Input'!C22=0,"",COUNTIF(Players!$AV$3:$AW$937,A34))</f>
        <v/>
      </c>
      <c r="D34" s="5" t="str">
        <f>IF('User Input'!C22=0,"",C34+B34)</f>
        <v/>
      </c>
      <c r="E34" s="6" t="str">
        <f>IF('User Input'!C22=0,"",SUMIF(Players!$O$3:$O$903,A34,Players!$P$3:$P$903))</f>
        <v/>
      </c>
      <c r="F34" s="7" t="str">
        <f>IF('User Input'!C22=0,"",SUMIF(Players!$AW$3:$AW$937,A34,Players!$AX$3:$AX$937))</f>
        <v/>
      </c>
      <c r="G34" s="8" t="str">
        <f>IF('User Input'!C22 = 0,"",F34+E34)</f>
        <v/>
      </c>
      <c r="H34" s="9" t="str">
        <f>IF('User Input'!C22=0,"",IF(('User Input'!$C$34-B34)&lt;0,0,'User Input'!$C$34-B34))</f>
        <v/>
      </c>
      <c r="I34" s="10" t="str">
        <f>IF('User Input'!C22=0,"",IF(('User Input'!$C$35-C34)&lt;0,0,'User Input'!$C$35-C34))</f>
        <v/>
      </c>
      <c r="J34" s="10" t="str">
        <f>IF('User Input'!C22=0,"",K34-H34-I34)</f>
        <v/>
      </c>
      <c r="K34" s="11" t="str">
        <f>IF('User Input'!C22 = 0,"",'User Input'!$C$34+'User Input'!$C$35+'User Input'!$C$36-D34)</f>
        <v/>
      </c>
      <c r="L34" s="12" t="str">
        <f>IF('User Input'!C22 = 0,"",'User Input'!$C$32-G34)</f>
        <v/>
      </c>
      <c r="M34" s="13" t="str">
        <f>IF('User Input'!C22=0,"",IF(K34&lt;1,0,L34/K34))</f>
        <v/>
      </c>
      <c r="N34" s="143" t="str">
        <f>IF('User Input'!C22 = 0,"",L34-K34+1)</f>
        <v/>
      </c>
      <c r="P34" s="279">
        <f t="shared" si="6"/>
        <v>27</v>
      </c>
      <c r="Q34" s="262" t="str">
        <f>IFERROR(VLOOKUP(P34,Players!$AF$3:$AH$1019,2,FALSE),"")</f>
        <v/>
      </c>
      <c r="R34" s="263" t="str">
        <f>IFERROR(VLOOKUP(P34,Players!$AF$3:$AH$1019,3,FALSE),"")</f>
        <v/>
      </c>
      <c r="S34" s="264" t="e">
        <f>VLOOKUP(P34,Players!$AF$3:$AI$1019,4,FALSE)</f>
        <v>#N/A</v>
      </c>
      <c r="T34" s="265"/>
      <c r="U34" t="b">
        <f t="shared" si="7"/>
        <v>1</v>
      </c>
      <c r="V34" s="70">
        <f t="shared" si="8"/>
        <v>0</v>
      </c>
      <c r="W34" s="70">
        <f t="shared" si="9"/>
        <v>0</v>
      </c>
      <c r="Y34" s="266">
        <f t="shared" si="10"/>
        <v>27</v>
      </c>
      <c r="Z34" s="267" t="str">
        <f>IFERROR(VLOOKUP(Y34,Players!$BO$3:$BQ$1019,2,FALSE),"")</f>
        <v/>
      </c>
      <c r="AA34" s="263" t="str">
        <f>IFERROR(VLOOKUP(Y34,Players!$BO$3:$BQ$1019,3,FALSE),"")</f>
        <v/>
      </c>
      <c r="AB34" s="264" t="e">
        <f>VLOOKUP(Y34,Players!$BO$3:$BR$1019,4,FALSE)</f>
        <v>#N/A</v>
      </c>
      <c r="AC34" s="280"/>
      <c r="AD34" t="b">
        <f t="shared" si="11"/>
        <v>1</v>
      </c>
      <c r="AE34">
        <f t="shared" si="12"/>
        <v>0</v>
      </c>
      <c r="AF34">
        <f t="shared" si="13"/>
        <v>0</v>
      </c>
    </row>
    <row r="35" spans="1:32" hidden="1" outlineLevel="1" x14ac:dyDescent="0.2">
      <c r="A35" s="223" t="str">
        <f>IF('User Input'!C23 = 0,"",'User Input'!C23)</f>
        <v/>
      </c>
      <c r="B35" s="142" t="str">
        <f>IF('User Input'!C23=0,"",COUNTIF(Players!$O$3:$O$903,A35))</f>
        <v/>
      </c>
      <c r="C35" s="4" t="str">
        <f>IF('User Input'!C23=0,"",COUNTIF(Players!$AV$3:$AW$937,A35))</f>
        <v/>
      </c>
      <c r="D35" s="5" t="str">
        <f>IF('User Input'!C23=0,"",C35+B35)</f>
        <v/>
      </c>
      <c r="E35" s="6" t="str">
        <f>IF('User Input'!C23=0,"",SUMIF(Players!$O$3:$O$903,A35,Players!$P$3:$P$903))</f>
        <v/>
      </c>
      <c r="F35" s="7" t="str">
        <f>IF('User Input'!C23=0,"",SUMIF(Players!$AW$3:$AW$937,A35,Players!$AX$3:$AX$937))</f>
        <v/>
      </c>
      <c r="G35" s="8" t="str">
        <f>IF('User Input'!C23 = 0,"",F35+E35)</f>
        <v/>
      </c>
      <c r="H35" s="9" t="str">
        <f>IF('User Input'!C23=0,"",IF(('User Input'!$C$34-B35)&lt;0,0,'User Input'!$C$34-B35))</f>
        <v/>
      </c>
      <c r="I35" s="10" t="str">
        <f>IF('User Input'!C23=0,"",IF(('User Input'!$C$35-C35)&lt;0,0,'User Input'!$C$35-C35))</f>
        <v/>
      </c>
      <c r="J35" s="10" t="str">
        <f>IF('User Input'!C23=0,"",K35-H35-I35)</f>
        <v/>
      </c>
      <c r="K35" s="11" t="str">
        <f>IF('User Input'!C23 = 0,"",'User Input'!$C$34+'User Input'!$C$35+'User Input'!$C$36-D35)</f>
        <v/>
      </c>
      <c r="L35" s="12" t="str">
        <f>IF('User Input'!C23 = 0,"",'User Input'!$C$32-G35)</f>
        <v/>
      </c>
      <c r="M35" s="13" t="str">
        <f>IF('User Input'!C23=0,"",IF(K35&lt;1,0,L35/K35))</f>
        <v/>
      </c>
      <c r="N35" s="143" t="str">
        <f>IF('User Input'!C23 = 0,"",L35-K35+1)</f>
        <v/>
      </c>
      <c r="P35" s="279">
        <f t="shared" si="6"/>
        <v>28</v>
      </c>
      <c r="Q35" s="262" t="str">
        <f>IFERROR(VLOOKUP(P35,Players!$AF$3:$AH$1019,2,FALSE),"")</f>
        <v/>
      </c>
      <c r="R35" s="263" t="str">
        <f>IFERROR(VLOOKUP(P35,Players!$AF$3:$AH$1019,3,FALSE),"")</f>
        <v/>
      </c>
      <c r="S35" s="264" t="e">
        <f>VLOOKUP(P35,Players!$AF$3:$AI$1019,4,FALSE)</f>
        <v>#N/A</v>
      </c>
      <c r="T35" s="265"/>
      <c r="U35" t="b">
        <f t="shared" si="7"/>
        <v>1</v>
      </c>
      <c r="V35" s="70">
        <f t="shared" si="8"/>
        <v>0</v>
      </c>
      <c r="W35" s="70">
        <f t="shared" si="9"/>
        <v>0</v>
      </c>
      <c r="Y35" s="266">
        <f t="shared" si="10"/>
        <v>28</v>
      </c>
      <c r="Z35" s="267" t="str">
        <f>IFERROR(VLOOKUP(Y35,Players!$BO$3:$BQ$1019,2,FALSE),"")</f>
        <v/>
      </c>
      <c r="AA35" s="263" t="str">
        <f>IFERROR(VLOOKUP(Y35,Players!$BO$3:$BQ$1019,3,FALSE),"")</f>
        <v/>
      </c>
      <c r="AB35" s="264" t="e">
        <f>VLOOKUP(Y35,Players!$BO$3:$BR$1019,4,FALSE)</f>
        <v>#N/A</v>
      </c>
      <c r="AC35" s="280"/>
      <c r="AD35" t="b">
        <f t="shared" si="11"/>
        <v>1</v>
      </c>
      <c r="AE35">
        <f t="shared" si="12"/>
        <v>0</v>
      </c>
      <c r="AF35">
        <f t="shared" si="13"/>
        <v>0</v>
      </c>
    </row>
    <row r="36" spans="1:32" hidden="1" outlineLevel="1" x14ac:dyDescent="0.2">
      <c r="A36" s="223" t="str">
        <f>IF('User Input'!C24 = 0,"",'User Input'!C24)</f>
        <v/>
      </c>
      <c r="B36" s="142" t="str">
        <f>IF('User Input'!C24=0,"",COUNTIF(Players!$O$3:$O$903,A36))</f>
        <v/>
      </c>
      <c r="C36" s="4" t="str">
        <f>IF('User Input'!C24=0,"",COUNTIF(Players!$AV$3:$AW$937,A36))</f>
        <v/>
      </c>
      <c r="D36" s="5" t="str">
        <f>IF('User Input'!C24=0,"",C36+B36)</f>
        <v/>
      </c>
      <c r="E36" s="6" t="str">
        <f>IF('User Input'!C24=0,"",SUMIF(Players!$O$3:$O$903,A36,Players!$P$3:$P$903))</f>
        <v/>
      </c>
      <c r="F36" s="7" t="str">
        <f>IF('User Input'!C24=0,"",SUMIF(Players!$AW$3:$AW$937,A36,Players!$AX$3:$AX$937))</f>
        <v/>
      </c>
      <c r="G36" s="8" t="str">
        <f>IF('User Input'!C24 = 0,"",F36+E36)</f>
        <v/>
      </c>
      <c r="H36" s="9" t="str">
        <f>IF('User Input'!C24=0,"",IF(('User Input'!$C$34-B36)&lt;0,0,'User Input'!$C$34-B36))</f>
        <v/>
      </c>
      <c r="I36" s="10" t="str">
        <f>IF('User Input'!C24=0,"",IF(('User Input'!$C$35-C36)&lt;0,0,'User Input'!$C$35-C36))</f>
        <v/>
      </c>
      <c r="J36" s="10" t="str">
        <f>IF('User Input'!C24=0,"",K36-H36-I36)</f>
        <v/>
      </c>
      <c r="K36" s="11" t="str">
        <f>IF('User Input'!C24 = 0,"",'User Input'!$C$34+'User Input'!$C$35+'User Input'!$C$36-D36)</f>
        <v/>
      </c>
      <c r="L36" s="12" t="str">
        <f>IF('User Input'!C24 = 0,"",'User Input'!$C$32-G36)</f>
        <v/>
      </c>
      <c r="M36" s="13" t="str">
        <f>IF('User Input'!C24=0,"",IF(K36&lt;1,0,L36/K36))</f>
        <v/>
      </c>
      <c r="N36" s="143" t="str">
        <f>IF('User Input'!C24 = 0,"",L36-K36+1)</f>
        <v/>
      </c>
      <c r="P36" s="279">
        <f t="shared" si="6"/>
        <v>29</v>
      </c>
      <c r="Q36" s="262" t="str">
        <f>IFERROR(VLOOKUP(P36,Players!$AF$3:$AH$1019,2,FALSE),"")</f>
        <v/>
      </c>
      <c r="R36" s="263" t="str">
        <f>IFERROR(VLOOKUP(P36,Players!$AF$3:$AH$1019,3,FALSE),"")</f>
        <v/>
      </c>
      <c r="S36" s="264" t="e">
        <f>VLOOKUP(P36,Players!$AF$3:$AI$1019,4,FALSE)</f>
        <v>#N/A</v>
      </c>
      <c r="T36" s="265"/>
      <c r="U36" t="b">
        <f t="shared" si="7"/>
        <v>1</v>
      </c>
      <c r="V36" s="70">
        <f t="shared" si="8"/>
        <v>0</v>
      </c>
      <c r="W36" s="70">
        <f t="shared" si="9"/>
        <v>0</v>
      </c>
      <c r="Y36" s="266">
        <f t="shared" si="10"/>
        <v>29</v>
      </c>
      <c r="Z36" s="267" t="str">
        <f>IFERROR(VLOOKUP(Y36,Players!$BO$3:$BQ$1019,2,FALSE),"")</f>
        <v/>
      </c>
      <c r="AA36" s="263" t="str">
        <f>IFERROR(VLOOKUP(Y36,Players!$BO$3:$BQ$1019,3,FALSE),"")</f>
        <v/>
      </c>
      <c r="AB36" s="264" t="e">
        <f>VLOOKUP(Y36,Players!$BO$3:$BR$1019,4,FALSE)</f>
        <v>#N/A</v>
      </c>
      <c r="AC36" s="280"/>
      <c r="AD36" t="b">
        <f t="shared" si="11"/>
        <v>1</v>
      </c>
      <c r="AE36">
        <f t="shared" si="12"/>
        <v>0</v>
      </c>
      <c r="AF36">
        <f t="shared" si="13"/>
        <v>0</v>
      </c>
    </row>
    <row r="37" spans="1:32" hidden="1" outlineLevel="1" x14ac:dyDescent="0.2">
      <c r="A37" s="606" t="str">
        <f>IF('User Input'!C25 = 0,"",'User Input'!C25)</f>
        <v/>
      </c>
      <c r="B37" s="607" t="str">
        <f>IF('User Input'!C25=0,"",COUNTIF(Players!$O$3:$O$903,A37))</f>
        <v/>
      </c>
      <c r="C37" s="608" t="str">
        <f>IF('User Input'!C25=0,"",COUNTIF(Players!$AV$3:$AW$937,A37))</f>
        <v/>
      </c>
      <c r="D37" s="609" t="str">
        <f>IF('User Input'!C25=0,"",C37+B37)</f>
        <v/>
      </c>
      <c r="E37" s="610" t="str">
        <f>IF('User Input'!C25=0,"",SUMIF(Players!$O$3:$O$903,A37,Players!$P$3:$P$903))</f>
        <v/>
      </c>
      <c r="F37" s="611" t="str">
        <f>IF('User Input'!C25=0,"",SUMIF(Players!$AW$3:$AW$937,A37,Players!$AX$3:$AX$937))</f>
        <v/>
      </c>
      <c r="G37" s="612" t="str">
        <f>IF('User Input'!C25 = 0,"",F37+E37)</f>
        <v/>
      </c>
      <c r="H37" s="613" t="str">
        <f>IF('User Input'!C25=0,"",IF(('User Input'!$C$34-B37)&lt;0,0,'User Input'!$C$34-B37))</f>
        <v/>
      </c>
      <c r="I37" s="614" t="str">
        <f>IF('User Input'!C25=0,"",IF(('User Input'!$C$35-C37)&lt;0,0,'User Input'!$C$35-C37))</f>
        <v/>
      </c>
      <c r="J37" s="614" t="str">
        <f>IF('User Input'!C25=0,"",K37-H37-I37)</f>
        <v/>
      </c>
      <c r="K37" s="615" t="str">
        <f>IF('User Input'!C25 = 0,"",'User Input'!$C$34+'User Input'!$C$35+'User Input'!$C$36-D37)</f>
        <v/>
      </c>
      <c r="L37" s="616" t="str">
        <f>IF('User Input'!C25 = 0,"",'User Input'!$C$32-G37)</f>
        <v/>
      </c>
      <c r="M37" s="617" t="str">
        <f>IF('User Input'!C25=0,"",IF(K37&lt;1,0,L37/K37))</f>
        <v/>
      </c>
      <c r="N37" s="618" t="str">
        <f>IF('User Input'!C25 = 0,"",L37-K37+1)</f>
        <v/>
      </c>
      <c r="P37" s="279">
        <f t="shared" si="6"/>
        <v>30</v>
      </c>
      <c r="Q37" s="262" t="str">
        <f>IFERROR(VLOOKUP(P37,Players!$AF$3:$AH$1019,2,FALSE),"")</f>
        <v/>
      </c>
      <c r="R37" s="263" t="str">
        <f>IFERROR(VLOOKUP(P37,Players!$AF$3:$AH$1019,3,FALSE),"")</f>
        <v/>
      </c>
      <c r="S37" s="264" t="e">
        <f>VLOOKUP(P37,Players!$AF$3:$AI$1019,4,FALSE)</f>
        <v>#N/A</v>
      </c>
      <c r="T37" s="265"/>
      <c r="V37" s="70"/>
      <c r="W37" s="70"/>
      <c r="Y37" s="266">
        <f t="shared" si="10"/>
        <v>30</v>
      </c>
      <c r="Z37" s="267" t="str">
        <f>IFERROR(VLOOKUP(Y37,Players!$BO$3:$BQ$1019,2,FALSE),"")</f>
        <v/>
      </c>
      <c r="AA37" s="263" t="str">
        <f>IFERROR(VLOOKUP(Y37,Players!$BO$3:$BQ$1019,3,FALSE),"")</f>
        <v/>
      </c>
      <c r="AB37" s="264" t="e">
        <f>VLOOKUP(Y37,Players!$BO$3:$BR$1019,4,FALSE)</f>
        <v>#N/A</v>
      </c>
      <c r="AC37" s="280"/>
    </row>
    <row r="38" spans="1:32" hidden="1" outlineLevel="1" x14ac:dyDescent="0.2">
      <c r="A38" s="606" t="str">
        <f>IF('User Input'!C26 = 0,"",'User Input'!C26)</f>
        <v/>
      </c>
      <c r="B38" s="607" t="str">
        <f>IF('User Input'!C26=0,"",COUNTIF(Players!$O$3:$O$903,A38))</f>
        <v/>
      </c>
      <c r="C38" s="608" t="str">
        <f>IF('User Input'!C26=0,"",COUNTIF(Players!$AV$3:$AW$937,A38))</f>
        <v/>
      </c>
      <c r="D38" s="609" t="str">
        <f>IF('User Input'!C26=0,"",C38+B38)</f>
        <v/>
      </c>
      <c r="E38" s="610" t="str">
        <f>IF('User Input'!C26=0,"",SUMIF(Players!$O$3:$O$903,A38,Players!$P$3:$P$903))</f>
        <v/>
      </c>
      <c r="F38" s="611" t="str">
        <f>IF('User Input'!C26=0,"",SUMIF(Players!$AW$3:$AW$937,A38,Players!$AX$3:$AX$937))</f>
        <v/>
      </c>
      <c r="G38" s="612" t="str">
        <f>IF('User Input'!C26 = 0,"",F38+E38)</f>
        <v/>
      </c>
      <c r="H38" s="613" t="str">
        <f>IF('User Input'!C26=0,"",IF(('User Input'!$C$34-B38)&lt;0,0,'User Input'!$C$34-B38))</f>
        <v/>
      </c>
      <c r="I38" s="614" t="str">
        <f>IF('User Input'!C26=0,"",IF(('User Input'!$C$35-C38)&lt;0,0,'User Input'!$C$35-C38))</f>
        <v/>
      </c>
      <c r="J38" s="614" t="str">
        <f>IF('User Input'!C26=0,"",K38-H38-I38)</f>
        <v/>
      </c>
      <c r="K38" s="615" t="str">
        <f>IF('User Input'!C26 = 0,"",'User Input'!$C$34+'User Input'!$C$35+'User Input'!$C$36-D38)</f>
        <v/>
      </c>
      <c r="L38" s="616" t="str">
        <f>IF('User Input'!C26 = 0,"",'User Input'!$C$32-G38)</f>
        <v/>
      </c>
      <c r="M38" s="617" t="str">
        <f>IF('User Input'!C26=0,"",IF(K38&lt;1,0,L38/K38))</f>
        <v/>
      </c>
      <c r="N38" s="618" t="str">
        <f>IF('User Input'!C26 = 0,"",L38-K38+1)</f>
        <v/>
      </c>
      <c r="P38" s="279">
        <f t="shared" si="6"/>
        <v>31</v>
      </c>
      <c r="Q38" s="262" t="str">
        <f>IFERROR(VLOOKUP(P38,Players!$AF$3:$AH$1019,2,FALSE),"")</f>
        <v/>
      </c>
      <c r="R38" s="263" t="str">
        <f>IFERROR(VLOOKUP(P38,Players!$AF$3:$AH$1019,3,FALSE),"")</f>
        <v/>
      </c>
      <c r="S38" s="264" t="e">
        <f>VLOOKUP(P38,Players!$AF$3:$AI$1019,4,FALSE)</f>
        <v>#N/A</v>
      </c>
      <c r="T38" s="265"/>
      <c r="V38" s="70"/>
      <c r="W38" s="70"/>
      <c r="Y38" s="266">
        <f t="shared" si="10"/>
        <v>31</v>
      </c>
      <c r="Z38" s="267" t="str">
        <f>IFERROR(VLOOKUP(Y38,Players!$BO$3:$BQ$1019,2,FALSE),"")</f>
        <v/>
      </c>
      <c r="AA38" s="263" t="str">
        <f>IFERROR(VLOOKUP(Y38,Players!$BO$3:$BQ$1019,3,FALSE),"")</f>
        <v/>
      </c>
      <c r="AB38" s="264" t="e">
        <f>VLOOKUP(Y38,Players!$BO$3:$BR$1019,4,FALSE)</f>
        <v>#N/A</v>
      </c>
      <c r="AC38" s="280"/>
    </row>
    <row r="39" spans="1:32" hidden="1" outlineLevel="1" x14ac:dyDescent="0.2">
      <c r="A39" s="606" t="str">
        <f>IF('User Input'!C27 = 0,"",'User Input'!C27)</f>
        <v/>
      </c>
      <c r="B39" s="607" t="str">
        <f>IF('User Input'!C27=0,"",COUNTIF(Players!$O$3:$O$903,A39))</f>
        <v/>
      </c>
      <c r="C39" s="608" t="str">
        <f>IF('User Input'!C27=0,"",COUNTIF(Players!$AV$3:$AW$937,A39))</f>
        <v/>
      </c>
      <c r="D39" s="609" t="str">
        <f>IF('User Input'!C27=0,"",C39+B39)</f>
        <v/>
      </c>
      <c r="E39" s="610" t="str">
        <f>IF('User Input'!C27=0,"",SUMIF(Players!$O$3:$O$903,A39,Players!$P$3:$P$903))</f>
        <v/>
      </c>
      <c r="F39" s="611" t="str">
        <f>IF('User Input'!C27=0,"",SUMIF(Players!$AW$3:$AW$937,A39,Players!$AX$3:$AX$937))</f>
        <v/>
      </c>
      <c r="G39" s="612" t="str">
        <f>IF('User Input'!C27 = 0,"",F39+E39)</f>
        <v/>
      </c>
      <c r="H39" s="613" t="str">
        <f>IF('User Input'!C27=0,"",IF(('User Input'!$C$34-B39)&lt;0,0,'User Input'!$C$34-B39))</f>
        <v/>
      </c>
      <c r="I39" s="614" t="str">
        <f>IF('User Input'!C27=0,"",IF(('User Input'!$C$35-C39)&lt;0,0,'User Input'!$C$35-C39))</f>
        <v/>
      </c>
      <c r="J39" s="614" t="str">
        <f>IF('User Input'!C27=0,"",K39-H39-I39)</f>
        <v/>
      </c>
      <c r="K39" s="615" t="str">
        <f>IF('User Input'!C27 = 0,"",'User Input'!$C$34+'User Input'!$C$35+'User Input'!$C$36-D39)</f>
        <v/>
      </c>
      <c r="L39" s="616" t="str">
        <f>IF('User Input'!C27 = 0,"",'User Input'!$C$32-G39)</f>
        <v/>
      </c>
      <c r="M39" s="617" t="str">
        <f>IF('User Input'!C27=0,"",IF(K39&lt;1,0,L39/K39))</f>
        <v/>
      </c>
      <c r="N39" s="618" t="str">
        <f>IF('User Input'!C27 = 0,"",L39-K39+1)</f>
        <v/>
      </c>
      <c r="P39" s="279">
        <f t="shared" si="6"/>
        <v>32</v>
      </c>
      <c r="Q39" s="262" t="str">
        <f>IFERROR(VLOOKUP(P39,Players!$AF$3:$AH$1019,2,FALSE),"")</f>
        <v/>
      </c>
      <c r="R39" s="263" t="str">
        <f>IFERROR(VLOOKUP(P39,Players!$AF$3:$AH$1019,3,FALSE),"")</f>
        <v/>
      </c>
      <c r="S39" s="264" t="e">
        <f>VLOOKUP(P39,Players!$AF$3:$AI$1019,4,FALSE)</f>
        <v>#N/A</v>
      </c>
      <c r="T39" s="265"/>
      <c r="V39" s="70"/>
      <c r="W39" s="70"/>
      <c r="Y39" s="266">
        <f t="shared" si="10"/>
        <v>32</v>
      </c>
      <c r="Z39" s="267" t="str">
        <f>IFERROR(VLOOKUP(Y39,Players!$BO$3:$BQ$1019,2,FALSE),"")</f>
        <v/>
      </c>
      <c r="AA39" s="263" t="str">
        <f>IFERROR(VLOOKUP(Y39,Players!$BO$3:$BQ$1019,3,FALSE),"")</f>
        <v/>
      </c>
      <c r="AB39" s="264" t="e">
        <f>VLOOKUP(Y39,Players!$BO$3:$BR$1019,4,FALSE)</f>
        <v>#N/A</v>
      </c>
      <c r="AC39" s="280"/>
    </row>
    <row r="40" spans="1:32" hidden="1" outlineLevel="1" x14ac:dyDescent="0.2">
      <c r="A40" s="606" t="str">
        <f>IF('User Input'!C28 = 0,"",'User Input'!C28)</f>
        <v/>
      </c>
      <c r="B40" s="607" t="str">
        <f>IF('User Input'!C28=0,"",COUNTIF(Players!$O$3:$O$903,A40))</f>
        <v/>
      </c>
      <c r="C40" s="608" t="str">
        <f>IF('User Input'!C28=0,"",COUNTIF(Players!$AV$3:$AW$937,A40))</f>
        <v/>
      </c>
      <c r="D40" s="609" t="str">
        <f>IF('User Input'!C28=0,"",C40+B40)</f>
        <v/>
      </c>
      <c r="E40" s="610" t="str">
        <f>IF('User Input'!C28=0,"",SUMIF(Players!$O$3:$O$903,A40,Players!$P$3:$P$903))</f>
        <v/>
      </c>
      <c r="F40" s="611" t="str">
        <f>IF('User Input'!C28=0,"",SUMIF(Players!$AW$3:$AW$937,A40,Players!$AX$3:$AX$937))</f>
        <v/>
      </c>
      <c r="G40" s="612" t="str">
        <f>IF('User Input'!C28 = 0,"",F40+E40)</f>
        <v/>
      </c>
      <c r="H40" s="613" t="str">
        <f>IF('User Input'!C28=0,"",IF(('User Input'!$C$34-B40)&lt;0,0,'User Input'!$C$34-B40))</f>
        <v/>
      </c>
      <c r="I40" s="614" t="str">
        <f>IF('User Input'!C28=0,"",IF(('User Input'!$C$35-C40)&lt;0,0,'User Input'!$C$35-C40))</f>
        <v/>
      </c>
      <c r="J40" s="614" t="str">
        <f>IF('User Input'!C28=0,"",K40-H40-I40)</f>
        <v/>
      </c>
      <c r="K40" s="615" t="str">
        <f>IF('User Input'!C28 = 0,"",'User Input'!$C$34+'User Input'!$C$35+'User Input'!$C$36-D40)</f>
        <v/>
      </c>
      <c r="L40" s="616" t="str">
        <f>IF('User Input'!C28 = 0,"",'User Input'!$C$32-G40)</f>
        <v/>
      </c>
      <c r="M40" s="617" t="str">
        <f>IF('User Input'!C28=0,"",IF(K40&lt;1,0,L40/K40))</f>
        <v/>
      </c>
      <c r="N40" s="618" t="str">
        <f>IF('User Input'!C28 = 0,"",L40-K40+1)</f>
        <v/>
      </c>
      <c r="P40" s="279">
        <f t="shared" si="6"/>
        <v>33</v>
      </c>
      <c r="Q40" s="262" t="str">
        <f>IFERROR(VLOOKUP(P40,Players!$AF$3:$AH$1019,2,FALSE),"")</f>
        <v/>
      </c>
      <c r="R40" s="263" t="str">
        <f>IFERROR(VLOOKUP(P40,Players!$AF$3:$AH$1019,3,FALSE),"")</f>
        <v/>
      </c>
      <c r="S40" s="264" t="e">
        <f>VLOOKUP(P40,Players!$AF$3:$AI$1019,4,FALSE)</f>
        <v>#N/A</v>
      </c>
      <c r="T40" s="265"/>
      <c r="V40" s="70"/>
      <c r="W40" s="70"/>
      <c r="Y40" s="266">
        <f t="shared" si="10"/>
        <v>33</v>
      </c>
      <c r="Z40" s="267" t="str">
        <f>IFERROR(VLOOKUP(Y40,Players!$BO$3:$BQ$1019,2,FALSE),"")</f>
        <v/>
      </c>
      <c r="AA40" s="263" t="str">
        <f>IFERROR(VLOOKUP(Y40,Players!$BO$3:$BQ$1019,3,FALSE),"")</f>
        <v/>
      </c>
      <c r="AB40" s="264" t="e">
        <f>VLOOKUP(Y40,Players!$BO$3:$BR$1019,4,FALSE)</f>
        <v>#N/A</v>
      </c>
      <c r="AC40" s="280"/>
    </row>
    <row r="41" spans="1:32" hidden="1" outlineLevel="1" x14ac:dyDescent="0.2">
      <c r="A41" s="606" t="str">
        <f>IF('User Input'!C29 = 0,"",'User Input'!C29)</f>
        <v/>
      </c>
      <c r="B41" s="607" t="str">
        <f>IF('User Input'!C29=0,"",COUNTIF(Players!$O$3:$O$903,A41))</f>
        <v/>
      </c>
      <c r="C41" s="608" t="str">
        <f>IF('User Input'!C29=0,"",COUNTIF(Players!$AV$3:$AW$937,A41))</f>
        <v/>
      </c>
      <c r="D41" s="609" t="str">
        <f>IF('User Input'!C29=0,"",C41+B41)</f>
        <v/>
      </c>
      <c r="E41" s="610" t="str">
        <f>IF('User Input'!C29=0,"",SUMIF(Players!$O$3:$O$903,A41,Players!$P$3:$P$903))</f>
        <v/>
      </c>
      <c r="F41" s="611" t="str">
        <f>IF('User Input'!C29=0,"",SUMIF(Players!$AW$3:$AW$937,A41,Players!$AX$3:$AX$937))</f>
        <v/>
      </c>
      <c r="G41" s="612" t="str">
        <f>IF('User Input'!C29 = 0,"",F41+E41)</f>
        <v/>
      </c>
      <c r="H41" s="613" t="str">
        <f>IF('User Input'!C29=0,"",IF(('User Input'!$C$34-B41)&lt;0,0,'User Input'!$C$34-B41))</f>
        <v/>
      </c>
      <c r="I41" s="614" t="str">
        <f>IF('User Input'!C29=0,"",IF(('User Input'!$C$35-C41)&lt;0,0,'User Input'!$C$35-C41))</f>
        <v/>
      </c>
      <c r="J41" s="614" t="str">
        <f>IF('User Input'!C29=0,"",K41-H41-I41)</f>
        <v/>
      </c>
      <c r="K41" s="615" t="str">
        <f>IF('User Input'!C29 = 0,"",'User Input'!$C$34+'User Input'!$C$35+'User Input'!$C$36-D41)</f>
        <v/>
      </c>
      <c r="L41" s="616" t="str">
        <f>IF('User Input'!C29 = 0,"",'User Input'!$C$32-G41)</f>
        <v/>
      </c>
      <c r="M41" s="617" t="str">
        <f>IF('User Input'!C29=0,"",IF(K41&lt;1,0,L41/K41))</f>
        <v/>
      </c>
      <c r="N41" s="618" t="str">
        <f>IF('User Input'!C29 = 0,"",L41-K41+1)</f>
        <v/>
      </c>
      <c r="P41" s="279">
        <f t="shared" si="6"/>
        <v>34</v>
      </c>
      <c r="Q41" s="262" t="str">
        <f>IFERROR(VLOOKUP(P41,Players!$AF$3:$AH$1019,2,FALSE),"")</f>
        <v/>
      </c>
      <c r="R41" s="263" t="str">
        <f>IFERROR(VLOOKUP(P41,Players!$AF$3:$AH$1019,3,FALSE),"")</f>
        <v/>
      </c>
      <c r="S41" s="264" t="e">
        <f>VLOOKUP(P41,Players!$AF$3:$AI$1019,4,FALSE)</f>
        <v>#N/A</v>
      </c>
      <c r="T41" s="265"/>
      <c r="V41" s="70"/>
      <c r="W41" s="70"/>
      <c r="Y41" s="266">
        <f t="shared" si="10"/>
        <v>34</v>
      </c>
      <c r="Z41" s="267" t="str">
        <f>IFERROR(VLOOKUP(Y41,Players!$BO$3:$BQ$1019,2,FALSE),"")</f>
        <v/>
      </c>
      <c r="AA41" s="263" t="str">
        <f>IFERROR(VLOOKUP(Y41,Players!$BO$3:$BQ$1019,3,FALSE),"")</f>
        <v/>
      </c>
      <c r="AB41" s="264" t="e">
        <f>VLOOKUP(Y41,Players!$BO$3:$BR$1019,4,FALSE)</f>
        <v>#N/A</v>
      </c>
      <c r="AC41" s="280"/>
    </row>
    <row r="42" spans="1:32" ht="13.5" hidden="1" outlineLevel="1" thickBot="1" x14ac:dyDescent="0.25">
      <c r="A42" s="224" t="str">
        <f>IF('User Input'!C30 = 0,"",'User Input'!C30)</f>
        <v/>
      </c>
      <c r="B42" s="144" t="str">
        <f>IF('User Input'!C30=0,"",COUNTIF(Players!$O$3:$O$903,A42))</f>
        <v/>
      </c>
      <c r="C42" s="145" t="str">
        <f>IF('User Input'!C30=0,"",COUNTIF(Players!$AV$3:$AW$937,A42))</f>
        <v/>
      </c>
      <c r="D42" s="146" t="str">
        <f>IF('User Input'!C30=0,"",C42+B42)</f>
        <v/>
      </c>
      <c r="E42" s="147" t="str">
        <f>IF('User Input'!C30=0,"",SUMIF(Players!$O$3:$O$903,A42,Players!$P$3:$P$903))</f>
        <v/>
      </c>
      <c r="F42" s="148" t="str">
        <f>IF('User Input'!C30=0,"",SUMIF(Players!$AW$3:$AW$937,A42,Players!$AX$3:$AX$937))</f>
        <v/>
      </c>
      <c r="G42" s="149" t="str">
        <f>IF('User Input'!C30 = 0,"",F42+E42)</f>
        <v/>
      </c>
      <c r="H42" s="150" t="str">
        <f>IF('User Input'!C30=0,"",IF(('User Input'!$C$34-B42)&lt;0,0,'User Input'!$C$34-B42))</f>
        <v/>
      </c>
      <c r="I42" s="151" t="str">
        <f>IF('User Input'!C30=0,"",IF(('User Input'!$C$35-C42)&lt;0,0,'User Input'!$C$35-C42))</f>
        <v/>
      </c>
      <c r="J42" s="151" t="str">
        <f>IF('User Input'!C30=0,"",K42-H42-I42)</f>
        <v/>
      </c>
      <c r="K42" s="152" t="str">
        <f>IF('User Input'!C30 = 0,"",'User Input'!$C$34+'User Input'!$C$35+'User Input'!$C$36-D42)</f>
        <v/>
      </c>
      <c r="L42" s="153" t="str">
        <f>IF('User Input'!C30 = 0,"",'User Input'!$C$32-G42)</f>
        <v/>
      </c>
      <c r="M42" s="154" t="str">
        <f>IF('User Input'!C30=0,"",IF(K42&lt;1,0,L42/K42))</f>
        <v/>
      </c>
      <c r="N42" s="155" t="str">
        <f>IF('User Input'!C30 = 0,"",L42-K42+1)</f>
        <v/>
      </c>
      <c r="P42" s="281">
        <f t="shared" si="6"/>
        <v>35</v>
      </c>
      <c r="Q42" s="282" t="str">
        <f>IFERROR(VLOOKUP(P42,Players!$AF$3:$AH$1019,2,FALSE),"")</f>
        <v/>
      </c>
      <c r="R42" s="283" t="str">
        <f>IFERROR(VLOOKUP(P42,Players!$AF$3:$AH$1019,3,FALSE),"")</f>
        <v/>
      </c>
      <c r="S42" s="284" t="e">
        <f>VLOOKUP(P42,Players!$AF$3:$AI$1019,4,FALSE)</f>
        <v>#N/A</v>
      </c>
      <c r="T42" s="285"/>
      <c r="U42" s="286" t="b">
        <f t="shared" ref="U42" si="14">ISERROR(S42)</f>
        <v>1</v>
      </c>
      <c r="V42" s="287">
        <f t="shared" ref="V42" si="15">IF(U42=FALSE,R42,0)</f>
        <v>0</v>
      </c>
      <c r="W42" s="287">
        <f t="shared" ref="W42" si="16">IF(U42=FALSE,S42,0)</f>
        <v>0</v>
      </c>
      <c r="X42" s="286"/>
      <c r="Y42" s="288">
        <f t="shared" si="10"/>
        <v>35</v>
      </c>
      <c r="Z42" s="289" t="str">
        <f>IFERROR(VLOOKUP(Y42,Players!$BO$3:$BQ$1019,2,FALSE),"")</f>
        <v/>
      </c>
      <c r="AA42" s="283" t="str">
        <f>IFERROR(VLOOKUP(Y42,Players!$BO$3:$BQ$1019,3,FALSE),"")</f>
        <v/>
      </c>
      <c r="AB42" s="284" t="e">
        <f>VLOOKUP(Y42,Players!$BO$3:$BR$1019,4,FALSE)</f>
        <v>#N/A</v>
      </c>
      <c r="AC42" s="290"/>
      <c r="AD42" t="b">
        <f t="shared" si="11"/>
        <v>1</v>
      </c>
      <c r="AE42">
        <f t="shared" si="12"/>
        <v>0</v>
      </c>
      <c r="AF42">
        <f t="shared" si="13"/>
        <v>0</v>
      </c>
    </row>
    <row r="43" spans="1:32" collapsed="1" x14ac:dyDescent="0.2">
      <c r="R43" s="269">
        <f>SUM(V8:V42)</f>
        <v>0</v>
      </c>
      <c r="S43" s="66">
        <f>SUM(W8:W42)</f>
        <v>0</v>
      </c>
      <c r="AA43" s="68">
        <f>SUM(AE8:AE42)</f>
        <v>0</v>
      </c>
      <c r="AB43" s="69">
        <f>SUM(AF8:AF42)</f>
        <v>0</v>
      </c>
    </row>
    <row r="44" spans="1:32" ht="40.5" customHeight="1" thickBot="1" x14ac:dyDescent="0.3">
      <c r="A44" s="230"/>
      <c r="B44" s="231" t="s">
        <v>2874</v>
      </c>
      <c r="C44" s="232" t="str">
        <f>IF(ranktype=1,'User Input'!N25,'User Input'!N24)</f>
        <v>descending 1-12   (1 is best, 12 worst)</v>
      </c>
      <c r="D44" s="233"/>
      <c r="E44" s="234"/>
      <c r="F44" s="234"/>
      <c r="G44" s="234"/>
      <c r="H44" s="233"/>
      <c r="I44" s="235" t="s">
        <v>2875</v>
      </c>
      <c r="K44" s="141"/>
      <c r="L44" s="141"/>
      <c r="M44" s="15"/>
      <c r="N44" s="15"/>
    </row>
    <row r="45" spans="1:32" ht="27" customHeight="1" x14ac:dyDescent="0.2">
      <c r="A45" s="67"/>
      <c r="B45" s="477" t="s">
        <v>33</v>
      </c>
      <c r="C45" s="478"/>
      <c r="D45" s="478"/>
      <c r="E45" s="478"/>
      <c r="F45" s="479"/>
      <c r="G45" s="475"/>
      <c r="H45" s="476" t="s">
        <v>34</v>
      </c>
      <c r="I45" s="476"/>
      <c r="J45" s="476"/>
      <c r="K45" s="476"/>
      <c r="L45" s="476"/>
      <c r="M45" s="156" t="s">
        <v>35</v>
      </c>
      <c r="N45" s="473" t="s">
        <v>2971</v>
      </c>
      <c r="O45" s="472" t="s">
        <v>2984</v>
      </c>
    </row>
    <row r="46" spans="1:32" ht="14.25" customHeight="1" thickBot="1" x14ac:dyDescent="0.25">
      <c r="A46" s="61"/>
      <c r="B46" s="343" t="s">
        <v>89</v>
      </c>
      <c r="C46" s="344" t="s">
        <v>90</v>
      </c>
      <c r="D46" s="344" t="s">
        <v>91</v>
      </c>
      <c r="E46" s="344" t="s">
        <v>92</v>
      </c>
      <c r="F46" s="345" t="s">
        <v>93</v>
      </c>
      <c r="G46" s="474" t="s">
        <v>102</v>
      </c>
      <c r="H46" s="347" t="s">
        <v>103</v>
      </c>
      <c r="I46" s="347" t="s">
        <v>104</v>
      </c>
      <c r="J46" s="346" t="s">
        <v>105</v>
      </c>
      <c r="K46" s="346" t="s">
        <v>106</v>
      </c>
      <c r="L46" s="346" t="s">
        <v>107</v>
      </c>
      <c r="M46" s="348"/>
      <c r="N46" s="349"/>
      <c r="O46" s="58"/>
    </row>
    <row r="47" spans="1:32" ht="16.5" thickBot="1" x14ac:dyDescent="0.3">
      <c r="A47" s="392" t="str">
        <f>IF('User Input'!C1 = 0,"",'User Input'!C1)</f>
        <v>a</v>
      </c>
      <c r="B47" s="460">
        <f>IF('User Input'!C1=0,"",RANK(C114,C$114:C$143,ranktype))</f>
        <v>1</v>
      </c>
      <c r="C47" s="461">
        <f>IF('User Input'!C1=0,"",RANK(D114,D$114:D$143,ranktype))</f>
        <v>1</v>
      </c>
      <c r="D47" s="461">
        <f>IF('User Input'!C1=0,"",RANK(E114,E$114:E$143,ranktype))</f>
        <v>1</v>
      </c>
      <c r="E47" s="461">
        <f>IF('User Input'!C1=0,"",RANK(F114,F$114:F$143,ranktype))</f>
        <v>1</v>
      </c>
      <c r="F47" s="461" t="str">
        <f>IF(ISERROR(IF('User Input'!C1=0,"",RANK(G114,G$114:G$143,ranktype))),"N/A",(IF('User Input'!C1=0,"",RANK(G114,G$114:G$143,ranktype))))</f>
        <v>N/A</v>
      </c>
      <c r="G47" s="377">
        <f>IF('User Input'!C1=0,"",SUMIF(Players!$AW$3:$AW$937,A47,Players!BD$3:BD$937))</f>
        <v>0</v>
      </c>
      <c r="H47" s="462" t="str">
        <f>IF(ISERROR(IF('User Input'!C1=0,"",RANK(I114,I$114:I$143,IF(ranktype=1,0,1)))),"N/A",(IF('User Input'!C1=0,"",RANK(I114,I$114:I$143,IF(ranktype=1,0,1)))))</f>
        <v>N/A</v>
      </c>
      <c r="I47" s="462" t="str">
        <f>IF(ISERROR(IF('User Input'!C1=0,"",RANK(J114,J$114:J$143,IF(ranktype=1,0,1)))),"N/A",(IF('User Input'!C1=0,"",RANK(J114,J$114:J$143,IF(ranktype=1,0,1)))))</f>
        <v>N/A</v>
      </c>
      <c r="J47" s="462">
        <f>IF('User Input'!C1=0,"",RANK(K114,K$114:K$143,ranktype))</f>
        <v>1</v>
      </c>
      <c r="K47" s="462">
        <f>IF('User Input'!C1=0,"",RANK(L114,L$114:L$143,ranktype))</f>
        <v>1</v>
      </c>
      <c r="L47" s="462">
        <f>IF('User Input'!C1=0,"",RANK(M114,M$114:M$143,ranktype))</f>
        <v>1</v>
      </c>
      <c r="M47" s="376" t="str">
        <f>IF(ISERROR(IF('User Input'!C1=0,"",B47+C47+D47+E47+F47+H47+I47+J47+K47+L47)),"N/A",(IF('User Input'!C1=0,"",B47+C47+D47+E47+F47+H47+I47+J47+K47+L47)))</f>
        <v>N/A</v>
      </c>
      <c r="N47" s="378" t="str">
        <f>IF(ISERROR(IF('User Input'!C1=0,"",RANK(M47,M$47:M$76,IF(ranktype=1,0,1)))),"N/A",(IF('User Input'!C1=0,"",RANK(M47,M$47:M$76,IF(ranktype=1,0,1)))))</f>
        <v>N/A</v>
      </c>
      <c r="O47" s="402" t="s">
        <v>2969</v>
      </c>
      <c r="P47" s="403"/>
    </row>
    <row r="48" spans="1:32" ht="15.75" x14ac:dyDescent="0.25">
      <c r="A48" s="225" t="str">
        <f>IF('User Input'!C2 = 0,"",'User Input'!C2)</f>
        <v>b</v>
      </c>
      <c r="B48" s="463">
        <f>IF('User Input'!C2=0,"",RANK(C115,C$114:C$143,ranktype))</f>
        <v>1</v>
      </c>
      <c r="C48" s="464">
        <f>IF('User Input'!C2=0,"",RANK(D115,D$114:D$143,ranktype))</f>
        <v>1</v>
      </c>
      <c r="D48" s="464">
        <f>IF('User Input'!C2=0,"",RANK(E115,E$114:E$143,ranktype))</f>
        <v>1</v>
      </c>
      <c r="E48" s="464">
        <f>IF('User Input'!C2=0,"",RANK(F115,F$114:F$143,ranktype))</f>
        <v>1</v>
      </c>
      <c r="F48" s="464" t="str">
        <f>IF(ISERROR(IF('User Input'!C2=0,"",RANK(G115,G$114:G$143,ranktype))),"N/A",(IF('User Input'!C2=0,"",RANK(G115,G$114:G$143,ranktype))))</f>
        <v>N/A</v>
      </c>
      <c r="G48" s="350">
        <f>IF('User Input'!C2=0,"",SUMIF(Players!$AW$3:$AW$937,A48,Players!BD$3:BD$937))</f>
        <v>0</v>
      </c>
      <c r="H48" s="465" t="str">
        <f>IF(ISERROR(IF('User Input'!C2=0,"",RANK(I115,I$114:I$143,IF(ranktype=1,0,1)))),"N/A",(IF('User Input'!C2=0,"",RANK(I115,I$114:I$143,IF(ranktype=1,0,1)))))</f>
        <v>N/A</v>
      </c>
      <c r="I48" s="465" t="str">
        <f>IF(ISERROR(IF('User Input'!C2=0,"",RANK(J115,J$114:J$143,IF(ranktype=1,0,1)))),"N/A",(IF('User Input'!C2=0,"",RANK(J115,J$114:J$143,IF(ranktype=1,0,1)))))</f>
        <v>N/A</v>
      </c>
      <c r="J48" s="465">
        <f>IF('User Input'!C2=0,"",RANK(K115,K$114:K$143,ranktype))</f>
        <v>1</v>
      </c>
      <c r="K48" s="465">
        <f>IF('User Input'!C2=0,"",RANK(L115,L$114:L$143,ranktype))</f>
        <v>1</v>
      </c>
      <c r="L48" s="465">
        <f>IF('User Input'!C2=0,"",RANK(M115,M$114:M$143,ranktype))</f>
        <v>1</v>
      </c>
      <c r="M48" s="52" t="str">
        <f>IF(ISERROR(IF('User Input'!C2=0,"",B48+C48+D48+E48+F48+H48+I48+J48+K48+L48)),"N/A",(IF('User Input'!C2=0,"",B48+C48+D48+E48+F48+H48+I48+J48+K48+L48)))</f>
        <v>N/A</v>
      </c>
      <c r="N48" s="351" t="str">
        <f>IF(ISERROR(IF('User Input'!C2=0,"",RANK(M48,M$47:M$76,IF(ranktype=1,0,1)))),"N/A",(IF('User Input'!C2=0,"",RANK(M48,M$47:M$76,IF(ranktype=1,0,1)))))</f>
        <v>N/A</v>
      </c>
      <c r="O48" s="63"/>
    </row>
    <row r="49" spans="1:15" ht="15.75" x14ac:dyDescent="0.25">
      <c r="A49" s="225" t="str">
        <f>IF('User Input'!C3 = 0,"",'User Input'!C3)</f>
        <v>c</v>
      </c>
      <c r="B49" s="466">
        <f>IF('User Input'!C3=0,"",RANK(C116,C$114:C$143,ranktype))</f>
        <v>1</v>
      </c>
      <c r="C49" s="467">
        <f>IF('User Input'!C3=0,"",RANK(D116,D$114:D$143,ranktype))</f>
        <v>1</v>
      </c>
      <c r="D49" s="467">
        <f>IF('User Input'!C3=0,"",RANK(E116,E$114:E$143,ranktype))</f>
        <v>1</v>
      </c>
      <c r="E49" s="467">
        <f>IF('User Input'!C3=0,"",RANK(F116,F$114:F$143,ranktype))</f>
        <v>1</v>
      </c>
      <c r="F49" s="467" t="str">
        <f>IF(ISERROR(IF('User Input'!C3=0,"",RANK(G116,G$114:G$143,ranktype))),"N/A",(IF('User Input'!C3=0,"",RANK(G116,G$114:G$143,ranktype))))</f>
        <v>N/A</v>
      </c>
      <c r="G49" s="62">
        <f>IF('User Input'!C3=0,"",SUMIF(Players!$AW$3:$AW$937,A49,Players!BD$3:BD$937))</f>
        <v>0</v>
      </c>
      <c r="H49" s="468" t="str">
        <f>IF(ISERROR(IF('User Input'!C3=0,"",RANK(I116,I$114:I$143,IF(ranktype=1,0,1)))),"N/A",(IF('User Input'!C3=0,"",RANK(I116,I$114:I$143,IF(ranktype=1,0,1)))))</f>
        <v>N/A</v>
      </c>
      <c r="I49" s="468" t="str">
        <f>IF(ISERROR(IF('User Input'!C3=0,"",RANK(J116,J$114:J$143,IF(ranktype=1,0,1)))),"N/A",(IF('User Input'!C3=0,"",RANK(J116,J$114:J$143,IF(ranktype=1,0,1)))))</f>
        <v>N/A</v>
      </c>
      <c r="J49" s="468">
        <f>IF('User Input'!C3=0,"",RANK(K116,K$114:K$143,ranktype))</f>
        <v>1</v>
      </c>
      <c r="K49" s="468">
        <f>IF('User Input'!C3=0,"",RANK(L116,L$114:L$143,ranktype))</f>
        <v>1</v>
      </c>
      <c r="L49" s="468">
        <f>IF('User Input'!C3=0,"",RANK(M116,M$114:M$143,ranktype))</f>
        <v>1</v>
      </c>
      <c r="M49" s="42" t="str">
        <f>IF(ISERROR(IF('User Input'!C3=0,"",B49+C49+D49+E49+F49+H49+I49+J49+K49+L49)),"N/A",(IF('User Input'!C3=0,"",B49+C49+D49+E49+F49+H49+I49+J49+K49+L49)))</f>
        <v>N/A</v>
      </c>
      <c r="N49" s="157" t="str">
        <f>IF(ISERROR(IF('User Input'!C3=0,"",RANK(M49,M$47:M$76,IF(ranktype=1,0,1)))),"N/A",(IF('User Input'!C3=0,"",RANK(M49,M$47:M$76,IF(ranktype=1,0,1)))))</f>
        <v>N/A</v>
      </c>
      <c r="O49" s="63"/>
    </row>
    <row r="50" spans="1:15" ht="15.75" x14ac:dyDescent="0.25">
      <c r="A50" s="225" t="str">
        <f>IF('User Input'!C4 = 0,"",'User Input'!C4)</f>
        <v>d</v>
      </c>
      <c r="B50" s="466">
        <f>IF('User Input'!C4=0,"",RANK(C117,C$114:C$143,ranktype))</f>
        <v>1</v>
      </c>
      <c r="C50" s="467">
        <f>IF('User Input'!C4=0,"",RANK(D117,D$114:D$143,ranktype))</f>
        <v>1</v>
      </c>
      <c r="D50" s="467">
        <f>IF('User Input'!C4=0,"",RANK(E117,E$114:E$143,ranktype))</f>
        <v>1</v>
      </c>
      <c r="E50" s="467">
        <f>IF('User Input'!C4=0,"",RANK(F117,F$114:F$143,ranktype))</f>
        <v>1</v>
      </c>
      <c r="F50" s="467" t="str">
        <f>IF(ISERROR(IF('User Input'!C4=0,"",RANK(G117,G$114:G$143,ranktype))),"N/A",(IF('User Input'!C4=0,"",RANK(G117,G$114:G$143,ranktype))))</f>
        <v>N/A</v>
      </c>
      <c r="G50" s="62">
        <f>IF('User Input'!C4=0,"",SUMIF(Players!$AW$3:$AW$937,A50,Players!BD$3:BD$937))</f>
        <v>0</v>
      </c>
      <c r="H50" s="468" t="str">
        <f>IF(ISERROR(IF('User Input'!C4=0,"",RANK(I117,I$114:I$143,IF(ranktype=1,0,1)))),"N/A",(IF('User Input'!C4=0,"",RANK(I117,I$114:I$143,IF(ranktype=1,0,1)))))</f>
        <v>N/A</v>
      </c>
      <c r="I50" s="468" t="str">
        <f>IF(ISERROR(IF('User Input'!C4=0,"",RANK(J117,J$114:J$143,IF(ranktype=1,0,1)))),"N/A",(IF('User Input'!C4=0,"",RANK(J117,J$114:J$143,IF(ranktype=1,0,1)))))</f>
        <v>N/A</v>
      </c>
      <c r="J50" s="468">
        <f>IF('User Input'!C4=0,"",RANK(K117,K$114:K$143,ranktype))</f>
        <v>1</v>
      </c>
      <c r="K50" s="468">
        <f>IF('User Input'!C4=0,"",RANK(L117,L$114:L$143,ranktype))</f>
        <v>1</v>
      </c>
      <c r="L50" s="468">
        <f>IF('User Input'!C4=0,"",RANK(M117,M$114:M$143,ranktype))</f>
        <v>1</v>
      </c>
      <c r="M50" s="42" t="str">
        <f>IF(ISERROR(IF('User Input'!C4=0,"",B50+C50+D50+E50+F50+H50+I50+J50+K50+L50)),"N/A",(IF('User Input'!C4=0,"",B50+C50+D50+E50+F50+H50+I50+J50+K50+L50)))</f>
        <v>N/A</v>
      </c>
      <c r="N50" s="157" t="str">
        <f>IF(ISERROR(IF('User Input'!C4=0,"",RANK(M50,M$47:M$76,IF(ranktype=1,0,1)))),"N/A",(IF('User Input'!C4=0,"",RANK(M50,M$47:M$76,IF(ranktype=1,0,1)))))</f>
        <v>N/A</v>
      </c>
      <c r="O50" s="63"/>
    </row>
    <row r="51" spans="1:15" ht="15.75" x14ac:dyDescent="0.25">
      <c r="A51" s="225" t="str">
        <f>IF('User Input'!C5 = 0,"",'User Input'!C5)</f>
        <v>e</v>
      </c>
      <c r="B51" s="466">
        <f>IF('User Input'!C5=0,"",RANK(C118,C$114:C$143,ranktype))</f>
        <v>1</v>
      </c>
      <c r="C51" s="467">
        <f>IF('User Input'!C5=0,"",RANK(D118,D$114:D$143,ranktype))</f>
        <v>1</v>
      </c>
      <c r="D51" s="467">
        <f>IF('User Input'!C5=0,"",RANK(E118,E$114:E$143,ranktype))</f>
        <v>1</v>
      </c>
      <c r="E51" s="467">
        <f>IF('User Input'!C5=0,"",RANK(F118,F$114:F$143,ranktype))</f>
        <v>1</v>
      </c>
      <c r="F51" s="467" t="str">
        <f>IF(ISERROR(IF('User Input'!C5=0,"",RANK(G118,G$114:G$143,ranktype))),"N/A",(IF('User Input'!C5=0,"",RANK(G118,G$114:G$143,ranktype))))</f>
        <v>N/A</v>
      </c>
      <c r="G51" s="62">
        <f>IF('User Input'!C5=0,"",SUMIF(Players!$AW$3:$AW$937,A51,Players!BD$3:BD$937))</f>
        <v>0</v>
      </c>
      <c r="H51" s="468" t="str">
        <f>IF(ISERROR(IF('User Input'!C5=0,"",RANK(I118,I$114:I$143,IF(ranktype=1,0,1)))),"N/A",(IF('User Input'!C5=0,"",RANK(I118,I$114:I$143,IF(ranktype=1,0,1)))))</f>
        <v>N/A</v>
      </c>
      <c r="I51" s="468" t="str">
        <f>IF(ISERROR(IF('User Input'!C5=0,"",RANK(J118,J$114:J$143,IF(ranktype=1,0,1)))),"N/A",(IF('User Input'!C5=0,"",RANK(J118,J$114:J$143,IF(ranktype=1,0,1)))))</f>
        <v>N/A</v>
      </c>
      <c r="J51" s="468">
        <f>IF('User Input'!C5=0,"",RANK(K118,K$114:K$143,ranktype))</f>
        <v>1</v>
      </c>
      <c r="K51" s="468">
        <f>IF('User Input'!C5=0,"",RANK(L118,L$114:L$143,ranktype))</f>
        <v>1</v>
      </c>
      <c r="L51" s="468">
        <f>IF('User Input'!C5=0,"",RANK(M118,M$114:M$143,ranktype))</f>
        <v>1</v>
      </c>
      <c r="M51" s="42" t="str">
        <f>IF(ISERROR(IF('User Input'!C5=0,"",B51+C51+D51+E51+F51+H51+I51+J51+K51+L51)),"N/A",(IF('User Input'!C5=0,"",B51+C51+D51+E51+F51+H51+I51+J51+K51+L51)))</f>
        <v>N/A</v>
      </c>
      <c r="N51" s="157" t="str">
        <f>IF(ISERROR(IF('User Input'!C5=0,"",RANK(M51,M$47:M$76,IF(ranktype=1,0,1)))),"N/A",(IF('User Input'!C5=0,"",RANK(M51,M$47:M$76,IF(ranktype=1,0,1)))))</f>
        <v>N/A</v>
      </c>
      <c r="O51" s="63"/>
    </row>
    <row r="52" spans="1:15" ht="15.75" x14ac:dyDescent="0.25">
      <c r="A52" s="225" t="str">
        <f>IF('User Input'!C6 = 0,"",'User Input'!C6)</f>
        <v>f</v>
      </c>
      <c r="B52" s="466">
        <f>IF('User Input'!C6=0,"",RANK(C119,C$114:C$143,ranktype))</f>
        <v>1</v>
      </c>
      <c r="C52" s="467">
        <f>IF('User Input'!C6=0,"",RANK(D119,D$114:D$143,ranktype))</f>
        <v>1</v>
      </c>
      <c r="D52" s="467">
        <f>IF('User Input'!C6=0,"",RANK(E119,E$114:E$143,ranktype))</f>
        <v>1</v>
      </c>
      <c r="E52" s="467">
        <f>IF('User Input'!C6=0,"",RANK(F119,F$114:F$143,ranktype))</f>
        <v>1</v>
      </c>
      <c r="F52" s="467" t="str">
        <f>IF(ISERROR(IF('User Input'!C6=0,"",RANK(G119,G$114:G$143,ranktype))),"N/A",(IF('User Input'!C6=0,"",RANK(G119,G$114:G$143,ranktype))))</f>
        <v>N/A</v>
      </c>
      <c r="G52" s="62">
        <f>IF('User Input'!C6=0,"",SUMIF(Players!$AW$3:$AW$937,A52,Players!BD$3:BD$937))</f>
        <v>0</v>
      </c>
      <c r="H52" s="468" t="str">
        <f>IF(ISERROR(IF('User Input'!C6=0,"",RANK(I119,I$114:I$143,IF(ranktype=1,0,1)))),"N/A",(IF('User Input'!C6=0,"",RANK(I119,I$114:I$143,IF(ranktype=1,0,1)))))</f>
        <v>N/A</v>
      </c>
      <c r="I52" s="468" t="str">
        <f>IF(ISERROR(IF('User Input'!C6=0,"",RANK(J119,J$114:J$143,IF(ranktype=1,0,1)))),"N/A",(IF('User Input'!C6=0,"",RANK(J119,J$114:J$143,IF(ranktype=1,0,1)))))</f>
        <v>N/A</v>
      </c>
      <c r="J52" s="468">
        <f>IF('User Input'!C6=0,"",RANK(K119,K$114:K$143,ranktype))</f>
        <v>1</v>
      </c>
      <c r="K52" s="468">
        <f>IF('User Input'!C6=0,"",RANK(L119,L$114:L$143,ranktype))</f>
        <v>1</v>
      </c>
      <c r="L52" s="468">
        <f>IF('User Input'!C6=0,"",RANK(M119,M$114:M$143,ranktype))</f>
        <v>1</v>
      </c>
      <c r="M52" s="42" t="str">
        <f>IF(ISERROR(IF('User Input'!C6=0,"",B52+C52+D52+E52+F52+H52+I52+J52+K52+L52)),"N/A",(IF('User Input'!C6=0,"",B52+C52+D52+E52+F52+H52+I52+J52+K52+L52)))</f>
        <v>N/A</v>
      </c>
      <c r="N52" s="157" t="str">
        <f>IF(ISERROR(IF('User Input'!C6=0,"",RANK(M52,M$47:M$76,IF(ranktype=1,0,1)))),"N/A",(IF('User Input'!C6=0,"",RANK(M52,M$47:M$76,IF(ranktype=1,0,1)))))</f>
        <v>N/A</v>
      </c>
      <c r="O52" s="63"/>
    </row>
    <row r="53" spans="1:15" ht="15.75" x14ac:dyDescent="0.25">
      <c r="A53" s="225" t="str">
        <f>IF('User Input'!C7 = 0,"",'User Input'!C7)</f>
        <v>g</v>
      </c>
      <c r="B53" s="466">
        <f>IF('User Input'!C7=0,"",RANK(C120,C$114:C$143,ranktype))</f>
        <v>1</v>
      </c>
      <c r="C53" s="467">
        <f>IF('User Input'!C7=0,"",RANK(D120,D$114:D$143,ranktype))</f>
        <v>1</v>
      </c>
      <c r="D53" s="467">
        <f>IF('User Input'!C7=0,"",RANK(E120,E$114:E$143,ranktype))</f>
        <v>1</v>
      </c>
      <c r="E53" s="467">
        <f>IF('User Input'!C7=0,"",RANK(F120,F$114:F$143,ranktype))</f>
        <v>1</v>
      </c>
      <c r="F53" s="467" t="str">
        <f>IF(ISERROR(IF('User Input'!C7=0,"",RANK(G120,G$114:G$143,ranktype))),"N/A",(IF('User Input'!C7=0,"",RANK(G120,G$114:G$143,ranktype))))</f>
        <v>N/A</v>
      </c>
      <c r="G53" s="62">
        <f>IF('User Input'!C7=0,"",SUMIF(Players!$AW$3:$AW$937,A53,Players!BD$3:BD$937))</f>
        <v>0</v>
      </c>
      <c r="H53" s="468" t="str">
        <f>IF(ISERROR(IF('User Input'!C7=0,"",RANK(I120,I$114:I$143,IF(ranktype=1,0,1)))),"N/A",(IF('User Input'!C7=0,"",RANK(I120,I$114:I$143,IF(ranktype=1,0,1)))))</f>
        <v>N/A</v>
      </c>
      <c r="I53" s="468" t="str">
        <f>IF(ISERROR(IF('User Input'!C7=0,"",RANK(J120,J$114:J$143,IF(ranktype=1,0,1)))),"N/A",(IF('User Input'!C7=0,"",RANK(J120,J$114:J$143,IF(ranktype=1,0,1)))))</f>
        <v>N/A</v>
      </c>
      <c r="J53" s="468">
        <f>IF('User Input'!C7=0,"",RANK(K120,K$114:K$143,ranktype))</f>
        <v>1</v>
      </c>
      <c r="K53" s="468">
        <f>IF('User Input'!C7=0,"",RANK(L120,L$114:L$143,ranktype))</f>
        <v>1</v>
      </c>
      <c r="L53" s="468">
        <f>IF('User Input'!C7=0,"",RANK(M120,M$114:M$143,ranktype))</f>
        <v>1</v>
      </c>
      <c r="M53" s="42" t="str">
        <f>IF(ISERROR(IF('User Input'!C7=0,"",B53+C53+D53+E53+F53+H53+I53+J53+K53+L53)),"N/A",(IF('User Input'!C7=0,"",B53+C53+D53+E53+F53+H53+I53+J53+K53+L53)))</f>
        <v>N/A</v>
      </c>
      <c r="N53" s="157" t="str">
        <f>IF(ISERROR(IF('User Input'!C7=0,"",RANK(M53,M$47:M$76,IF(ranktype=1,0,1)))),"N/A",(IF('User Input'!C7=0,"",RANK(M53,M$47:M$76,IF(ranktype=1,0,1)))))</f>
        <v>N/A</v>
      </c>
      <c r="O53" s="63"/>
    </row>
    <row r="54" spans="1:15" ht="15.75" x14ac:dyDescent="0.25">
      <c r="A54" s="225" t="str">
        <f>IF('User Input'!C8 = 0,"",'User Input'!C8)</f>
        <v>h</v>
      </c>
      <c r="B54" s="466">
        <f>IF('User Input'!C8=0,"",RANK(C121,C$114:C$143,ranktype))</f>
        <v>1</v>
      </c>
      <c r="C54" s="467">
        <f>IF('User Input'!C8=0,"",RANK(D121,D$114:D$143,ranktype))</f>
        <v>1</v>
      </c>
      <c r="D54" s="467">
        <f>IF('User Input'!C8=0,"",RANK(E121,E$114:E$143,ranktype))</f>
        <v>1</v>
      </c>
      <c r="E54" s="467">
        <f>IF('User Input'!C8=0,"",RANK(F121,F$114:F$143,ranktype))</f>
        <v>1</v>
      </c>
      <c r="F54" s="467" t="str">
        <f>IF(ISERROR(IF('User Input'!C8=0,"",RANK(G121,G$114:G$143,ranktype))),"N/A",(IF('User Input'!C8=0,"",RANK(G121,G$114:G$143,ranktype))))</f>
        <v>N/A</v>
      </c>
      <c r="G54" s="62">
        <f>IF('User Input'!C8=0,"",SUMIF(Players!$AW$3:$AW$937,A54,Players!BD$3:BD$937))</f>
        <v>0</v>
      </c>
      <c r="H54" s="468" t="str">
        <f>IF(ISERROR(IF('User Input'!C8=0,"",RANK(I121,I$114:I$143,IF(ranktype=1,0,1)))),"N/A",(IF('User Input'!C8=0,"",RANK(I121,I$114:I$143,IF(ranktype=1,0,1)))))</f>
        <v>N/A</v>
      </c>
      <c r="I54" s="468" t="str">
        <f>IF(ISERROR(IF('User Input'!C8=0,"",RANK(J121,J$114:J$143,IF(ranktype=1,0,1)))),"N/A",(IF('User Input'!C8=0,"",RANK(J121,J$114:J$143,IF(ranktype=1,0,1)))))</f>
        <v>N/A</v>
      </c>
      <c r="J54" s="468">
        <f>IF('User Input'!C8=0,"",RANK(K121,K$114:K$143,ranktype))</f>
        <v>1</v>
      </c>
      <c r="K54" s="468">
        <f>IF('User Input'!C8=0,"",RANK(L121,L$114:L$143,ranktype))</f>
        <v>1</v>
      </c>
      <c r="L54" s="468">
        <f>IF('User Input'!C8=0,"",RANK(M121,M$114:M$143,ranktype))</f>
        <v>1</v>
      </c>
      <c r="M54" s="42" t="str">
        <f>IF(ISERROR(IF('User Input'!C8=0,"",B54+C54+D54+E54+F54+H54+I54+J54+K54+L54)),"N/A",(IF('User Input'!C8=0,"",B54+C54+D54+E54+F54+H54+I54+J54+K54+L54)))</f>
        <v>N/A</v>
      </c>
      <c r="N54" s="157" t="str">
        <f>IF(ISERROR(IF('User Input'!C8=0,"",RANK(M54,M$47:M$76,IF(ranktype=1,0,1)))),"N/A",(IF('User Input'!C8=0,"",RANK(M54,M$47:M$76,IF(ranktype=1,0,1)))))</f>
        <v>N/A</v>
      </c>
      <c r="O54" s="63"/>
    </row>
    <row r="55" spans="1:15" ht="15.75" x14ac:dyDescent="0.25">
      <c r="A55" s="225" t="str">
        <f>IF('User Input'!C9 = 0,"",'User Input'!C9)</f>
        <v>i</v>
      </c>
      <c r="B55" s="466">
        <f>IF('User Input'!C9=0,"",RANK(C122,C$114:C$143,ranktype))</f>
        <v>1</v>
      </c>
      <c r="C55" s="467">
        <f>IF('User Input'!C9=0,"",RANK(D122,D$114:D$143,ranktype))</f>
        <v>1</v>
      </c>
      <c r="D55" s="467">
        <f>IF('User Input'!C9=0,"",RANK(E122,E$114:E$143,ranktype))</f>
        <v>1</v>
      </c>
      <c r="E55" s="467">
        <f>IF('User Input'!C9=0,"",RANK(F122,F$114:F$143,ranktype))</f>
        <v>1</v>
      </c>
      <c r="F55" s="467" t="str">
        <f>IF(ISERROR(IF('User Input'!C9=0,"",RANK(G122,G$114:G$143,ranktype))),"N/A",(IF('User Input'!C9=0,"",RANK(G122,G$114:G$143,ranktype))))</f>
        <v>N/A</v>
      </c>
      <c r="G55" s="62">
        <f>IF('User Input'!C9=0,"",SUMIF(Players!$AW$3:$AW$937,A55,Players!BD$3:BD$937))</f>
        <v>0</v>
      </c>
      <c r="H55" s="468" t="str">
        <f>IF(ISERROR(IF('User Input'!C9=0,"",RANK(I122,I$114:I$143,IF(ranktype=1,0,1)))),"N/A",(IF('User Input'!C9=0,"",RANK(I122,I$114:I$143,IF(ranktype=1,0,1)))))</f>
        <v>N/A</v>
      </c>
      <c r="I55" s="468" t="str">
        <f>IF(ISERROR(IF('User Input'!C9=0,"",RANK(J122,J$114:J$143,IF(ranktype=1,0,1)))),"N/A",(IF('User Input'!C9=0,"",RANK(J122,J$114:J$143,IF(ranktype=1,0,1)))))</f>
        <v>N/A</v>
      </c>
      <c r="J55" s="468">
        <f>IF('User Input'!C9=0,"",RANK(K122,K$114:K$143,ranktype))</f>
        <v>1</v>
      </c>
      <c r="K55" s="468">
        <f>IF('User Input'!C9=0,"",RANK(L122,L$114:L$143,ranktype))</f>
        <v>1</v>
      </c>
      <c r="L55" s="468">
        <f>IF('User Input'!C9=0,"",RANK(M122,M$114:M$143,ranktype))</f>
        <v>1</v>
      </c>
      <c r="M55" s="42" t="str">
        <f>IF(ISERROR(IF('User Input'!C9=0,"",B55+C55+D55+E55+F55+H55+I55+J55+K55+L55)),"N/A",(IF('User Input'!C9=0,"",B55+C55+D55+E55+F55+H55+I55+J55+K55+L55)))</f>
        <v>N/A</v>
      </c>
      <c r="N55" s="157" t="str">
        <f>IF(ISERROR(IF('User Input'!C9=0,"",RANK(M55,M$47:M$76,IF(ranktype=1,0,1)))),"N/A",(IF('User Input'!C9=0,"",RANK(M55,M$47:M$76,IF(ranktype=1,0,1)))))</f>
        <v>N/A</v>
      </c>
      <c r="O55" s="63"/>
    </row>
    <row r="56" spans="1:15" ht="15.75" x14ac:dyDescent="0.25">
      <c r="A56" s="225" t="str">
        <f>IF('User Input'!C10 = 0,"",'User Input'!C10)</f>
        <v>j</v>
      </c>
      <c r="B56" s="466">
        <f>IF('User Input'!C10=0,"",RANK(C123,C$114:C$143,ranktype))</f>
        <v>1</v>
      </c>
      <c r="C56" s="467">
        <f>IF('User Input'!C10=0,"",RANK(D123,D$114:D$143,ranktype))</f>
        <v>1</v>
      </c>
      <c r="D56" s="467">
        <f>IF('User Input'!C10=0,"",RANK(E123,E$114:E$143,ranktype))</f>
        <v>1</v>
      </c>
      <c r="E56" s="467">
        <f>IF('User Input'!C10=0,"",RANK(F123,F$114:F$143,ranktype))</f>
        <v>1</v>
      </c>
      <c r="F56" s="467" t="str">
        <f>IF(ISERROR(IF('User Input'!C10=0,"",RANK(G123,G$114:G$143,ranktype))),"N/A",(IF('User Input'!C10=0,"",RANK(G123,G$114:G$143,ranktype))))</f>
        <v>N/A</v>
      </c>
      <c r="G56" s="62">
        <f>IF('User Input'!C10=0,"",SUMIF(Players!$AW$3:$AW$937,A56,Players!BD$3:BD$937))</f>
        <v>0</v>
      </c>
      <c r="H56" s="468" t="str">
        <f>IF(ISERROR(IF('User Input'!C10=0,"",RANK(I123,I$114:I$143,IF(ranktype=1,0,1)))),"N/A",(IF('User Input'!C10=0,"",RANK(I123,I$114:I$143,IF(ranktype=1,0,1)))))</f>
        <v>N/A</v>
      </c>
      <c r="I56" s="468" t="str">
        <f>IF(ISERROR(IF('User Input'!C10=0,"",RANK(J123,J$114:J$143,IF(ranktype=1,0,1)))),"N/A",(IF('User Input'!C10=0,"",RANK(J123,J$114:J$143,IF(ranktype=1,0,1)))))</f>
        <v>N/A</v>
      </c>
      <c r="J56" s="468">
        <f>IF('User Input'!C10=0,"",RANK(K123,K$114:K$143,ranktype))</f>
        <v>1</v>
      </c>
      <c r="K56" s="468">
        <f>IF('User Input'!C10=0,"",RANK(L123,L$114:L$143,ranktype))</f>
        <v>1</v>
      </c>
      <c r="L56" s="468">
        <f>IF('User Input'!C10=0,"",RANK(M123,M$114:M$143,ranktype))</f>
        <v>1</v>
      </c>
      <c r="M56" s="42" t="str">
        <f>IF(ISERROR(IF('User Input'!C10=0,"",B56+C56+D56+E56+F56+H56+I56+J56+K56+L56)),"N/A",(IF('User Input'!C10=0,"",B56+C56+D56+E56+F56+H56+I56+J56+K56+L56)))</f>
        <v>N/A</v>
      </c>
      <c r="N56" s="157" t="str">
        <f>IF(ISERROR(IF('User Input'!C10=0,"",RANK(M56,M$47:M$76,IF(ranktype=1,0,1)))),"N/A",(IF('User Input'!C10=0,"",RANK(M56,M$47:M$76,IF(ranktype=1,0,1)))))</f>
        <v>N/A</v>
      </c>
      <c r="O56" s="63"/>
    </row>
    <row r="57" spans="1:15" ht="15.75" x14ac:dyDescent="0.25">
      <c r="A57" s="225" t="str">
        <f>IF('User Input'!C11 = 0,"",'User Input'!C11)</f>
        <v>k</v>
      </c>
      <c r="B57" s="466">
        <f>IF('User Input'!C11=0,"",RANK(C124,C$114:C$143,ranktype))</f>
        <v>1</v>
      </c>
      <c r="C57" s="467">
        <f>IF('User Input'!C11=0,"",RANK(D124,D$114:D$143,ranktype))</f>
        <v>1</v>
      </c>
      <c r="D57" s="467">
        <f>IF('User Input'!C11=0,"",RANK(E124,E$114:E$143,ranktype))</f>
        <v>1</v>
      </c>
      <c r="E57" s="467">
        <f>IF('User Input'!C11=0,"",RANK(F124,F$114:F$143,ranktype))</f>
        <v>1</v>
      </c>
      <c r="F57" s="467" t="str">
        <f>IF(ISERROR(IF('User Input'!C11=0,"",RANK(G124,G$114:G$143,ranktype))),"N/A",(IF('User Input'!C11=0,"",RANK(G124,G$114:G$143,ranktype))))</f>
        <v>N/A</v>
      </c>
      <c r="G57" s="62">
        <f>IF('User Input'!C11=0,"",SUMIF(Players!$AW$3:$AW$937,A57,Players!BD$3:BD$937))</f>
        <v>0</v>
      </c>
      <c r="H57" s="468" t="str">
        <f>IF(ISERROR(IF('User Input'!C11=0,"",RANK(I124,I$114:I$143,IF(ranktype=1,0,1)))),"N/A",(IF('User Input'!C11=0,"",RANK(I124,I$114:I$143,IF(ranktype=1,0,1)))))</f>
        <v>N/A</v>
      </c>
      <c r="I57" s="468" t="str">
        <f>IF(ISERROR(IF('User Input'!C11=0,"",RANK(J124,J$114:J$143,IF(ranktype=1,0,1)))),"N/A",(IF('User Input'!C11=0,"",RANK(J124,J$114:J$143,IF(ranktype=1,0,1)))))</f>
        <v>N/A</v>
      </c>
      <c r="J57" s="468">
        <f>IF('User Input'!C11=0,"",RANK(K124,K$114:K$143,ranktype))</f>
        <v>1</v>
      </c>
      <c r="K57" s="468">
        <f>IF('User Input'!C11=0,"",RANK(L124,L$114:L$143,ranktype))</f>
        <v>1</v>
      </c>
      <c r="L57" s="468">
        <f>IF('User Input'!C11=0,"",RANK(M124,M$114:M$143,ranktype))</f>
        <v>1</v>
      </c>
      <c r="M57" s="42" t="str">
        <f>IF(ISERROR(IF('User Input'!C11=0,"",B57+C57+D57+E57+F57+H57+I57+J57+K57+L57)),"N/A",(IF('User Input'!C11=0,"",B57+C57+D57+E57+F57+H57+I57+J57+K57+L57)))</f>
        <v>N/A</v>
      </c>
      <c r="N57" s="157" t="str">
        <f>IF(ISERROR(IF('User Input'!C11=0,"",RANK(M57,M$47:M$76,IF(ranktype=1,0,1)))),"N/A",(IF('User Input'!C11=0,"",RANK(M57,M$47:M$76,IF(ranktype=1,0,1)))))</f>
        <v>N/A</v>
      </c>
      <c r="O57" s="63"/>
    </row>
    <row r="58" spans="1:15" ht="15.75" x14ac:dyDescent="0.25">
      <c r="A58" s="225" t="str">
        <f>IF('User Input'!C12 = 0,"",'User Input'!C12)</f>
        <v>l</v>
      </c>
      <c r="B58" s="466">
        <f>IF('User Input'!C12=0,"",RANK(C125,C$114:C$143,ranktype))</f>
        <v>1</v>
      </c>
      <c r="C58" s="467">
        <f>IF('User Input'!C12=0,"",RANK(D125,D$114:D$143,ranktype))</f>
        <v>1</v>
      </c>
      <c r="D58" s="467">
        <f>IF('User Input'!C12=0,"",RANK(E125,E$114:E$143,ranktype))</f>
        <v>1</v>
      </c>
      <c r="E58" s="467">
        <f>IF('User Input'!C12=0,"",RANK(F125,F$114:F$143,ranktype))</f>
        <v>1</v>
      </c>
      <c r="F58" s="467" t="str">
        <f>IF(ISERROR(IF('User Input'!C12=0,"",RANK(G125,G$114:G$143,ranktype))),"N/A",(IF('User Input'!C12=0,"",RANK(G125,G$114:G$143,ranktype))))</f>
        <v>N/A</v>
      </c>
      <c r="G58" s="62">
        <f>IF('User Input'!C12=0,"",SUMIF(Players!$AW$3:$AW$937,A58,Players!BD$3:BD$937))</f>
        <v>0</v>
      </c>
      <c r="H58" s="468" t="str">
        <f>IF(ISERROR(IF('User Input'!C12=0,"",RANK(I125,I$114:I$143,IF(ranktype=1,0,1)))),"N/A",(IF('User Input'!C12=0,"",RANK(I125,I$114:I$143,IF(ranktype=1,0,1)))))</f>
        <v>N/A</v>
      </c>
      <c r="I58" s="468" t="str">
        <f>IF(ISERROR(IF('User Input'!C12=0,"",RANK(J125,J$114:J$143,IF(ranktype=1,0,1)))),"N/A",(IF('User Input'!C12=0,"",RANK(J125,J$114:J$143,IF(ranktype=1,0,1)))))</f>
        <v>N/A</v>
      </c>
      <c r="J58" s="468">
        <f>IF('User Input'!C12=0,"",RANK(K125,K$114:K$143,ranktype))</f>
        <v>1</v>
      </c>
      <c r="K58" s="468">
        <f>IF('User Input'!C12=0,"",RANK(L125,L$114:L$143,ranktype))</f>
        <v>1</v>
      </c>
      <c r="L58" s="468">
        <f>IF('User Input'!C12=0,"",RANK(M125,M$114:M$143,ranktype))</f>
        <v>1</v>
      </c>
      <c r="M58" s="42" t="str">
        <f>IF(ISERROR(IF('User Input'!C12=0,"",B58+C58+D58+E58+F58+H58+I58+J58+K58+L58)),"N/A",(IF('User Input'!C12=0,"",B58+C58+D58+E58+F58+H58+I58+J58+K58+L58)))</f>
        <v>N/A</v>
      </c>
      <c r="N58" s="157" t="str">
        <f>IF(ISERROR(IF('User Input'!C12=0,"",RANK(M58,M$47:M$76,IF(ranktype=1,0,1)))),"N/A",(IF('User Input'!C12=0,"",RANK(M58,M$47:M$76,IF(ranktype=1,0,1)))))</f>
        <v>N/A</v>
      </c>
      <c r="O58" s="63"/>
    </row>
    <row r="59" spans="1:15" ht="15.75" hidden="1" outlineLevel="1" x14ac:dyDescent="0.25">
      <c r="A59" s="225" t="str">
        <f>IF('User Input'!C13 = 0,"",'User Input'!C13)</f>
        <v/>
      </c>
      <c r="B59" s="466" t="str">
        <f>IF('User Input'!C13=0,"",RANK(C126,C$114:C$143,ranktype))</f>
        <v/>
      </c>
      <c r="C59" s="467" t="str">
        <f>IF('User Input'!C13=0,"",RANK(D126,D$114:D$143,ranktype))</f>
        <v/>
      </c>
      <c r="D59" s="467" t="str">
        <f>IF('User Input'!C13=0,"",RANK(E126,E$114:E$143,ranktype))</f>
        <v/>
      </c>
      <c r="E59" s="467" t="str">
        <f>IF('User Input'!C13=0,"",RANK(F126,F$114:F$143,ranktype))</f>
        <v/>
      </c>
      <c r="F59" s="467" t="str">
        <f>IF(ISERROR(IF('User Input'!C13=0,"",RANK(G126,G$114:G$143,ranktype))),"N/A",(IF('User Input'!C13=0,"",RANK(G126,G$114:G$143,ranktype))))</f>
        <v/>
      </c>
      <c r="G59" s="62" t="str">
        <f>IF('User Input'!C13=0,"",SUMIF(Players!$AW$3:$AW$937,A59,Players!BD$3:BD$937))</f>
        <v/>
      </c>
      <c r="H59" s="468" t="str">
        <f>IF(ISERROR(IF('User Input'!C13=0,"",RANK(I126,I$114:I$143,IF(ranktype=1,0,1)))),"N/A",(IF('User Input'!C13=0,"",RANK(I126,I$114:I$143,IF(ranktype=1,0,1)))))</f>
        <v/>
      </c>
      <c r="I59" s="468" t="str">
        <f>IF(ISERROR(IF('User Input'!C13=0,"",RANK(J126,J$114:J$143,IF(ranktype=1,0,1)))),"N/A",(IF('User Input'!C13=0,"",RANK(J126,J$114:J$143,IF(ranktype=1,0,1)))))</f>
        <v/>
      </c>
      <c r="J59" s="468" t="str">
        <f>IF('User Input'!C13=0,"",RANK(K126,K$114:K$143,ranktype))</f>
        <v/>
      </c>
      <c r="K59" s="468" t="str">
        <f>IF('User Input'!C13=0,"",RANK(L126,L$114:L$143,ranktype))</f>
        <v/>
      </c>
      <c r="L59" s="468" t="str">
        <f>IF('User Input'!C13=0,"",RANK(M126,M$114:M$143,ranktype))</f>
        <v/>
      </c>
      <c r="M59" s="42" t="str">
        <f>IF(ISERROR(IF('User Input'!C13=0,"",B59+C59+D59+E59+F59+H59+I59+J59+K59+L59)),"N/A",(IF('User Input'!C13=0,"",B59+C59+D59+E59+F59+H59+I59+J59+K59+L59)))</f>
        <v/>
      </c>
      <c r="N59" s="157" t="str">
        <f>IF(ISERROR(IF('User Input'!C13=0,"",RANK(M59,M$47:M$76,IF(ranktype=1,0,1)))),"N/A",(IF('User Input'!C13=0,"",RANK(M59,M$47:M$76,IF(ranktype=1,0,1)))))</f>
        <v/>
      </c>
      <c r="O59" s="63"/>
    </row>
    <row r="60" spans="1:15" ht="15.75" hidden="1" outlineLevel="1" x14ac:dyDescent="0.25">
      <c r="A60" s="225" t="str">
        <f>IF('User Input'!C14 = 0,"",'User Input'!C14)</f>
        <v/>
      </c>
      <c r="B60" s="466" t="str">
        <f>IF('User Input'!C14=0,"",RANK(C127,C$114:C$143,ranktype))</f>
        <v/>
      </c>
      <c r="C60" s="467" t="str">
        <f>IF('User Input'!C14=0,"",RANK(D127,D$114:D$143,ranktype))</f>
        <v/>
      </c>
      <c r="D60" s="467" t="str">
        <f>IF('User Input'!C14=0,"",RANK(E127,E$114:E$143,ranktype))</f>
        <v/>
      </c>
      <c r="E60" s="467" t="str">
        <f>IF('User Input'!C14=0,"",RANK(F127,F$114:F$143,ranktype))</f>
        <v/>
      </c>
      <c r="F60" s="467" t="str">
        <f>IF(ISERROR(IF('User Input'!C14=0,"",RANK(G127,G$114:G$143,ranktype))),"N/A",(IF('User Input'!C14=0,"",RANK(G127,G$114:G$143,ranktype))))</f>
        <v/>
      </c>
      <c r="G60" s="62" t="str">
        <f>IF('User Input'!C14=0,"",SUMIF(Players!$AW$3:$AW$937,A60,Players!BD$3:BD$937))</f>
        <v/>
      </c>
      <c r="H60" s="468" t="str">
        <f>IF(ISERROR(IF('User Input'!C14=0,"",RANK(I127,I$114:I$143,IF(ranktype=1,0,1)))),"N/A",(IF('User Input'!C14=0,"",RANK(I127,I$114:I$143,IF(ranktype=1,0,1)))))</f>
        <v/>
      </c>
      <c r="I60" s="468" t="str">
        <f>IF(ISERROR(IF('User Input'!C14=0,"",RANK(J127,J$114:J$143,IF(ranktype=1,0,1)))),"N/A",(IF('User Input'!C14=0,"",RANK(J127,J$114:J$143,IF(ranktype=1,0,1)))))</f>
        <v/>
      </c>
      <c r="J60" s="468" t="str">
        <f>IF('User Input'!C14=0,"",RANK(K127,K$114:K$143,ranktype))</f>
        <v/>
      </c>
      <c r="K60" s="468" t="str">
        <f>IF('User Input'!C14=0,"",RANK(L127,L$114:L$143,ranktype))</f>
        <v/>
      </c>
      <c r="L60" s="468" t="str">
        <f>IF('User Input'!C14=0,"",RANK(M127,M$114:M$143,ranktype))</f>
        <v/>
      </c>
      <c r="M60" s="42" t="str">
        <f>IF(ISERROR(IF('User Input'!C14=0,"",B60+C60+D60+E60+F60+H60+I60+J60+K60+L60)),"N/A",(IF('User Input'!C14=0,"",B60+C60+D60+E60+F60+H60+I60+J60+K60+L60)))</f>
        <v/>
      </c>
      <c r="N60" s="157" t="str">
        <f>IF(ISERROR(IF('User Input'!C14=0,"",RANK(M60,M$47:M$76,IF(ranktype=1,0,1)))),"N/A",(IF('User Input'!C14=0,"",RANK(M60,M$47:M$76,IF(ranktype=1,0,1)))))</f>
        <v/>
      </c>
      <c r="O60" s="63"/>
    </row>
    <row r="61" spans="1:15" ht="15.75" hidden="1" outlineLevel="1" x14ac:dyDescent="0.25">
      <c r="A61" s="225" t="str">
        <f>IF('User Input'!C15 = 0,"",'User Input'!C15)</f>
        <v/>
      </c>
      <c r="B61" s="466" t="str">
        <f>IF('User Input'!C15=0,"",RANK(C128,C$114:C$143,ranktype))</f>
        <v/>
      </c>
      <c r="C61" s="467" t="str">
        <f>IF('User Input'!C15=0,"",RANK(D128,D$114:D$143,ranktype))</f>
        <v/>
      </c>
      <c r="D61" s="467" t="str">
        <f>IF('User Input'!C15=0,"",RANK(E128,E$114:E$143,ranktype))</f>
        <v/>
      </c>
      <c r="E61" s="467" t="str">
        <f>IF('User Input'!C15=0,"",RANK(F128,F$114:F$143,ranktype))</f>
        <v/>
      </c>
      <c r="F61" s="467" t="str">
        <f>IF(ISERROR(IF('User Input'!C15=0,"",RANK(G128,G$114:G$143,ranktype))),"N/A",(IF('User Input'!C15=0,"",RANK(G128,G$114:G$143,ranktype))))</f>
        <v/>
      </c>
      <c r="G61" s="62" t="str">
        <f>IF('User Input'!C15=0,"",SUMIF(Players!$AW$3:$AW$937,A61,Players!BD$3:BD$937))</f>
        <v/>
      </c>
      <c r="H61" s="468" t="str">
        <f>IF(ISERROR(IF('User Input'!C15=0,"",RANK(I128,I$114:I$143,IF(ranktype=1,0,1)))),"N/A",(IF('User Input'!C15=0,"",RANK(I128,I$114:I$143,IF(ranktype=1,0,1)))))</f>
        <v/>
      </c>
      <c r="I61" s="468" t="str">
        <f>IF(ISERROR(IF('User Input'!C15=0,"",RANK(J128,J$114:J$143,IF(ranktype=1,0,1)))),"N/A",(IF('User Input'!C15=0,"",RANK(J128,J$114:J$143,IF(ranktype=1,0,1)))))</f>
        <v/>
      </c>
      <c r="J61" s="468" t="str">
        <f>IF('User Input'!C15=0,"",RANK(K128,K$114:K$143,ranktype))</f>
        <v/>
      </c>
      <c r="K61" s="468" t="str">
        <f>IF('User Input'!C15=0,"",RANK(L128,L$114:L$143,ranktype))</f>
        <v/>
      </c>
      <c r="L61" s="468" t="str">
        <f>IF('User Input'!C15=0,"",RANK(M128,M$114:M$143,ranktype))</f>
        <v/>
      </c>
      <c r="M61" s="42" t="str">
        <f>IF(ISERROR(IF('User Input'!C15=0,"",B61+C61+D61+E61+F61+H61+I61+J61+K61+L61)),"N/A",(IF('User Input'!C15=0,"",B61+C61+D61+E61+F61+H61+I61+J61+K61+L61)))</f>
        <v/>
      </c>
      <c r="N61" s="157" t="str">
        <f>IF(ISERROR(IF('User Input'!C15=0,"",RANK(M61,M$47:M$76,IF(ranktype=1,0,1)))),"N/A",(IF('User Input'!C15=0,"",RANK(M61,M$47:M$76,IF(ranktype=1,0,1)))))</f>
        <v/>
      </c>
      <c r="O61" s="63"/>
    </row>
    <row r="62" spans="1:15" ht="15.75" hidden="1" outlineLevel="1" x14ac:dyDescent="0.25">
      <c r="A62" s="225" t="str">
        <f>IF('User Input'!C16 = 0,"",'User Input'!C16)</f>
        <v/>
      </c>
      <c r="B62" s="466" t="str">
        <f>IF('User Input'!C16=0,"",RANK(C134,C$114:C$143,ranktype))</f>
        <v/>
      </c>
      <c r="C62" s="467" t="str">
        <f>IF('User Input'!C16=0,"",RANK(D134,D$114:D$143,ranktype))</f>
        <v/>
      </c>
      <c r="D62" s="467" t="str">
        <f>IF('User Input'!C16=0,"",RANK(E134,E$114:E$143,ranktype))</f>
        <v/>
      </c>
      <c r="E62" s="467" t="str">
        <f>IF('User Input'!C16=0,"",RANK(F134,F$114:F$143,ranktype))</f>
        <v/>
      </c>
      <c r="F62" s="467" t="str">
        <f>IF(ISERROR(IF('User Input'!C16=0,"",RANK(G134,G$114:G$143,ranktype))),"N/A",(IF('User Input'!C16=0,"",RANK(G134,G$114:G$143,ranktype))))</f>
        <v/>
      </c>
      <c r="G62" s="62" t="str">
        <f>IF('User Input'!C16=0,"",SUMIF(Players!$AW$3:$AW$937,A62,Players!BD$3:BD$937))</f>
        <v/>
      </c>
      <c r="H62" s="468" t="str">
        <f>IF(ISERROR(IF('User Input'!C16=0,"",RANK(I134,I$114:I$143,IF(ranktype=1,0,1)))),"N/A",(IF('User Input'!C16=0,"",RANK(I134,I$114:I$143,IF(ranktype=1,0,1)))))</f>
        <v/>
      </c>
      <c r="I62" s="468" t="str">
        <f>IF(ISERROR(IF('User Input'!C16=0,"",RANK(J134,J$114:J$143,IF(ranktype=1,0,1)))),"N/A",(IF('User Input'!C16=0,"",RANK(J134,J$114:J$143,IF(ranktype=1,0,1)))))</f>
        <v/>
      </c>
      <c r="J62" s="468" t="str">
        <f>IF('User Input'!C16=0,"",RANK(K134,K$114:K$143,ranktype))</f>
        <v/>
      </c>
      <c r="K62" s="468" t="str">
        <f>IF('User Input'!C16=0,"",RANK(L134,L$114:L$143,ranktype))</f>
        <v/>
      </c>
      <c r="L62" s="468" t="str">
        <f>IF('User Input'!C16=0,"",RANK(M134,M$114:M$143,ranktype))</f>
        <v/>
      </c>
      <c r="M62" s="42" t="str">
        <f>IF(ISERROR(IF('User Input'!C16=0,"",B62+C62+D62+E62+F62+H62+I62+J62+K62+L62)),"N/A",(IF('User Input'!C16=0,"",B62+C62+D62+E62+F62+H62+I62+J62+K62+L62)))</f>
        <v/>
      </c>
      <c r="N62" s="157" t="str">
        <f>IF(ISERROR(IF('User Input'!C16=0,"",RANK(M62,M$47:M$76,IF(ranktype=1,0,1)))),"N/A",(IF('User Input'!C16=0,"",RANK(M62,M$47:M$76,IF(ranktype=1,0,1)))))</f>
        <v/>
      </c>
      <c r="O62" s="63"/>
    </row>
    <row r="63" spans="1:15" ht="15.75" hidden="1" outlineLevel="1" x14ac:dyDescent="0.25">
      <c r="A63" s="225" t="str">
        <f>IF('User Input'!C17 = 0,"",'User Input'!C17)</f>
        <v/>
      </c>
      <c r="B63" s="466" t="str">
        <f>IF('User Input'!C17=0,"",RANK(C135,C$114:C$143,ranktype))</f>
        <v/>
      </c>
      <c r="C63" s="467" t="str">
        <f>IF('User Input'!C17=0,"",RANK(D135,D$114:D$143,ranktype))</f>
        <v/>
      </c>
      <c r="D63" s="467" t="str">
        <f>IF('User Input'!C17=0,"",RANK(E135,E$114:E$143,ranktype))</f>
        <v/>
      </c>
      <c r="E63" s="467" t="str">
        <f>IF('User Input'!C17=0,"",RANK(F135,F$114:F$143,ranktype))</f>
        <v/>
      </c>
      <c r="F63" s="467" t="str">
        <f>IF(ISERROR(IF('User Input'!C17=0,"",RANK(G135,G$114:G$143,ranktype))),"N/A",(IF('User Input'!C17=0,"",RANK(G135,G$114:G$143,ranktype))))</f>
        <v/>
      </c>
      <c r="G63" s="62" t="str">
        <f>IF('User Input'!C17=0,"",SUMIF(Players!$AW$3:$AW$937,A63,Players!BD$3:BD$937))</f>
        <v/>
      </c>
      <c r="H63" s="468" t="str">
        <f>IF(ISERROR(IF('User Input'!C17=0,"",RANK(I135,I$114:I$143,IF(ranktype=1,0,1)))),"N/A",(IF('User Input'!C17=0,"",RANK(I135,I$114:I$143,IF(ranktype=1,0,1)))))</f>
        <v/>
      </c>
      <c r="I63" s="468" t="str">
        <f>IF(ISERROR(IF('User Input'!C17=0,"",RANK(J135,J$114:J$143,IF(ranktype=1,0,1)))),"N/A",(IF('User Input'!C17=0,"",RANK(J135,J$114:J$143,IF(ranktype=1,0,1)))))</f>
        <v/>
      </c>
      <c r="J63" s="468" t="str">
        <f>IF('User Input'!C17=0,"",RANK(K135,K$114:K$143,ranktype))</f>
        <v/>
      </c>
      <c r="K63" s="468" t="str">
        <f>IF('User Input'!C17=0,"",RANK(L135,L$114:L$143,ranktype))</f>
        <v/>
      </c>
      <c r="L63" s="468" t="str">
        <f>IF('User Input'!C17=0,"",RANK(M135,M$114:M$143,ranktype))</f>
        <v/>
      </c>
      <c r="M63" s="42" t="str">
        <f>IF(ISERROR(IF('User Input'!C17=0,"",B63+C63+D63+E63+F63+H63+I63+J63+K63+L63)),"N/A",(IF('User Input'!C17=0,"",B63+C63+D63+E63+F63+H63+I63+J63+K63+L63)))</f>
        <v/>
      </c>
      <c r="N63" s="157" t="str">
        <f>IF(ISERROR(IF('User Input'!C17=0,"",RANK(M63,M$47:M$76,IF(ranktype=1,0,1)))),"N/A",(IF('User Input'!C17=0,"",RANK(M63,M$47:M$76,IF(ranktype=1,0,1)))))</f>
        <v/>
      </c>
      <c r="O63" s="63"/>
    </row>
    <row r="64" spans="1:15" ht="15.75" hidden="1" outlineLevel="1" x14ac:dyDescent="0.25">
      <c r="A64" s="225" t="str">
        <f>IF('User Input'!C18 = 0,"",'User Input'!C18)</f>
        <v/>
      </c>
      <c r="B64" s="466" t="str">
        <f>IF('User Input'!C18=0,"",RANK(C136,C$114:C$143,ranktype))</f>
        <v/>
      </c>
      <c r="C64" s="467" t="str">
        <f>IF('User Input'!C18=0,"",RANK(D136,D$114:D$143,ranktype))</f>
        <v/>
      </c>
      <c r="D64" s="467" t="str">
        <f>IF('User Input'!C18=0,"",RANK(E136,E$114:E$143,ranktype))</f>
        <v/>
      </c>
      <c r="E64" s="467" t="str">
        <f>IF('User Input'!C18=0,"",RANK(F136,F$114:F$143,ranktype))</f>
        <v/>
      </c>
      <c r="F64" s="467" t="str">
        <f>IF(ISERROR(IF('User Input'!C18=0,"",RANK(G136,G$114:G$143,ranktype))),"N/A",(IF('User Input'!C18=0,"",RANK(G136,G$114:G$143,ranktype))))</f>
        <v/>
      </c>
      <c r="G64" s="62" t="str">
        <f>IF('User Input'!C18=0,"",SUMIF(Players!$AW$3:$AW$937,A64,Players!BD$3:BD$937))</f>
        <v/>
      </c>
      <c r="H64" s="468" t="str">
        <f>IF(ISERROR(IF('User Input'!C18=0,"",RANK(I136,I$114:I$143,IF(ranktype=1,0,1)))),"N/A",(IF('User Input'!C18=0,"",RANK(I136,I$114:I$143,IF(ranktype=1,0,1)))))</f>
        <v/>
      </c>
      <c r="I64" s="468" t="str">
        <f>IF(ISERROR(IF('User Input'!C18=0,"",RANK(J136,J$114:J$143,IF(ranktype=1,0,1)))),"N/A",(IF('User Input'!C18=0,"",RANK(J136,J$114:J$143,IF(ranktype=1,0,1)))))</f>
        <v/>
      </c>
      <c r="J64" s="468" t="str">
        <f>IF('User Input'!C18=0,"",RANK(K136,K$114:K$143,ranktype))</f>
        <v/>
      </c>
      <c r="K64" s="468" t="str">
        <f>IF('User Input'!C18=0,"",RANK(L136,L$114:L$143,ranktype))</f>
        <v/>
      </c>
      <c r="L64" s="468" t="str">
        <f>IF('User Input'!C18=0,"",RANK(M136,M$114:M$143,ranktype))</f>
        <v/>
      </c>
      <c r="M64" s="42" t="str">
        <f>IF(ISERROR(IF('User Input'!C18=0,"",B64+C64+D64+E64+F64+H64+I64+J64+K64+L64)),"N/A",(IF('User Input'!C18=0,"",B64+C64+D64+E64+F64+H64+I64+J64+K64+L64)))</f>
        <v/>
      </c>
      <c r="N64" s="157" t="str">
        <f>IF(ISERROR(IF('User Input'!C18=0,"",RANK(M64,M$47:M$76,IF(ranktype=1,0,1)))),"N/A",(IF('User Input'!C18=0,"",RANK(M64,M$47:M$76,IF(ranktype=1,0,1)))))</f>
        <v/>
      </c>
      <c r="O64" s="63"/>
    </row>
    <row r="65" spans="1:15" ht="15.75" hidden="1" outlineLevel="1" x14ac:dyDescent="0.25">
      <c r="A65" s="225" t="str">
        <f>IF('User Input'!C19 = 0,"",'User Input'!C19)</f>
        <v/>
      </c>
      <c r="B65" s="466" t="str">
        <f>IF('User Input'!C19=0,"",RANK(C137,C$114:C$143,ranktype))</f>
        <v/>
      </c>
      <c r="C65" s="467" t="str">
        <f>IF('User Input'!C19=0,"",RANK(D137,D$114:D$143,ranktype))</f>
        <v/>
      </c>
      <c r="D65" s="467" t="str">
        <f>IF('User Input'!C19=0,"",RANK(E137,E$114:E$143,ranktype))</f>
        <v/>
      </c>
      <c r="E65" s="467" t="str">
        <f>IF('User Input'!C19=0,"",RANK(F137,F$114:F$143,ranktype))</f>
        <v/>
      </c>
      <c r="F65" s="467" t="str">
        <f>IF(ISERROR(IF('User Input'!C19=0,"",RANK(G137,G$114:G$143,ranktype))),"N/A",(IF('User Input'!C19=0,"",RANK(G137,G$114:G$143,ranktype))))</f>
        <v/>
      </c>
      <c r="G65" s="62" t="str">
        <f>IF('User Input'!C19=0,"",SUMIF(Players!$AW$3:$AW$937,A65,Players!BD$3:BD$937))</f>
        <v/>
      </c>
      <c r="H65" s="468" t="str">
        <f>IF(ISERROR(IF('User Input'!C19=0,"",RANK(I137,I$114:I$143,IF(ranktype=1,0,1)))),"N/A",(IF('User Input'!C19=0,"",RANK(I137,I$114:I$143,IF(ranktype=1,0,1)))))</f>
        <v/>
      </c>
      <c r="I65" s="468" t="str">
        <f>IF(ISERROR(IF('User Input'!C19=0,"",RANK(J137,J$114:J$143,IF(ranktype=1,0,1)))),"N/A",(IF('User Input'!C19=0,"",RANK(J137,J$114:J$143,IF(ranktype=1,0,1)))))</f>
        <v/>
      </c>
      <c r="J65" s="468" t="str">
        <f>IF('User Input'!C19=0,"",RANK(K137,K$114:K$143,ranktype))</f>
        <v/>
      </c>
      <c r="K65" s="468" t="str">
        <f>IF('User Input'!C19=0,"",RANK(L137,L$114:L$143,ranktype))</f>
        <v/>
      </c>
      <c r="L65" s="468" t="str">
        <f>IF('User Input'!C19=0,"",RANK(M137,M$114:M$143,ranktype))</f>
        <v/>
      </c>
      <c r="M65" s="42" t="str">
        <f>IF(ISERROR(IF('User Input'!C19=0,"",B65+C65+D65+E65+F65+H65+I65+J65+K65+L65)),"N/A",(IF('User Input'!C19=0,"",B65+C65+D65+E65+F65+H65+I65+J65+K65+L65)))</f>
        <v/>
      </c>
      <c r="N65" s="157" t="str">
        <f>IF(ISERROR(IF('User Input'!C19=0,"",RANK(M65,M$47:M$76,IF(ranktype=1,0,1)))),"N/A",(IF('User Input'!C19=0,"",RANK(M65,M$47:M$76,IF(ranktype=1,0,1)))))</f>
        <v/>
      </c>
      <c r="O65" s="63"/>
    </row>
    <row r="66" spans="1:15" ht="15.75" hidden="1" outlineLevel="1" x14ac:dyDescent="0.25">
      <c r="A66" s="225" t="str">
        <f>IF('User Input'!C20 = 0,"",'User Input'!C20)</f>
        <v/>
      </c>
      <c r="B66" s="466" t="str">
        <f>IF('User Input'!C20=0,"",RANK(C138,C$114:C$143,ranktype))</f>
        <v/>
      </c>
      <c r="C66" s="467" t="str">
        <f>IF('User Input'!C20=0,"",RANK(D138,D$114:D$143,ranktype))</f>
        <v/>
      </c>
      <c r="D66" s="467" t="str">
        <f>IF('User Input'!C20=0,"",RANK(E138,E$114:E$143,ranktype))</f>
        <v/>
      </c>
      <c r="E66" s="467" t="str">
        <f>IF('User Input'!C20=0,"",RANK(F138,F$114:F$143,ranktype))</f>
        <v/>
      </c>
      <c r="F66" s="467" t="str">
        <f>IF(ISERROR(IF('User Input'!C20=0,"",RANK(G138,G$114:G$143,ranktype))),"N/A",(IF('User Input'!C20=0,"",RANK(G138,G$114:G$143,ranktype))))</f>
        <v/>
      </c>
      <c r="G66" s="62" t="str">
        <f>IF('User Input'!C20=0,"",SUMIF(Players!$AW$3:$AW$937,A66,Players!BD$3:BD$937))</f>
        <v/>
      </c>
      <c r="H66" s="468" t="str">
        <f>IF(ISERROR(IF('User Input'!C20=0,"",RANK(I138,I$114:I$143,IF(ranktype=1,0,1)))),"N/A",(IF('User Input'!C20=0,"",RANK(I138,I$114:I$143,IF(ranktype=1,0,1)))))</f>
        <v/>
      </c>
      <c r="I66" s="468" t="str">
        <f>IF(ISERROR(IF('User Input'!C20=0,"",RANK(J138,J$114:J$143,IF(ranktype=1,0,1)))),"N/A",(IF('User Input'!C20=0,"",RANK(J138,J$114:J$143,IF(ranktype=1,0,1)))))</f>
        <v/>
      </c>
      <c r="J66" s="468" t="str">
        <f>IF('User Input'!C20=0,"",RANK(K138,K$114:K$143,ranktype))</f>
        <v/>
      </c>
      <c r="K66" s="468" t="str">
        <f>IF('User Input'!C20=0,"",RANK(L138,L$114:L$143,ranktype))</f>
        <v/>
      </c>
      <c r="L66" s="468" t="str">
        <f>IF('User Input'!C20=0,"",RANK(M138,M$114:M$143,ranktype))</f>
        <v/>
      </c>
      <c r="M66" s="42" t="str">
        <f>IF(ISERROR(IF('User Input'!C20=0,"",B66+C66+D66+E66+F66+H66+I66+J66+K66+L66)),"N/A",(IF('User Input'!C20=0,"",B66+C66+D66+E66+F66+H66+I66+J66+K66+L66)))</f>
        <v/>
      </c>
      <c r="N66" s="157" t="str">
        <f>IF(ISERROR(IF('User Input'!C20=0,"",RANK(M66,M$47:M$76,IF(ranktype=1,0,1)))),"N/A",(IF('User Input'!C20=0,"",RANK(M66,M$47:M$76,IF(ranktype=1,0,1)))))</f>
        <v/>
      </c>
      <c r="O66" s="63"/>
    </row>
    <row r="67" spans="1:15" ht="15.75" hidden="1" outlineLevel="1" x14ac:dyDescent="0.25">
      <c r="A67" s="225" t="str">
        <f>IF('User Input'!C21 = 0,"",'User Input'!C21)</f>
        <v/>
      </c>
      <c r="B67" s="466" t="str">
        <f>IF('User Input'!C21=0,"",RANK(C139,C$114:C$143,ranktype))</f>
        <v/>
      </c>
      <c r="C67" s="467" t="str">
        <f>IF('User Input'!C21=0,"",RANK(D139,D$114:D$143,ranktype))</f>
        <v/>
      </c>
      <c r="D67" s="467" t="str">
        <f>IF('User Input'!C21=0,"",RANK(E139,E$114:E$143,ranktype))</f>
        <v/>
      </c>
      <c r="E67" s="467" t="str">
        <f>IF('User Input'!C21=0,"",RANK(F139,F$114:F$143,ranktype))</f>
        <v/>
      </c>
      <c r="F67" s="467" t="str">
        <f>IF(ISERROR(IF('User Input'!C21=0,"",RANK(G139,G$114:G$143,ranktype))),"N/A",(IF('User Input'!C21=0,"",RANK(G139,G$114:G$143,ranktype))))</f>
        <v/>
      </c>
      <c r="G67" s="62" t="str">
        <f>IF('User Input'!C21=0,"",SUMIF(Players!$AW$3:$AW$937,A67,Players!BD$3:BD$937))</f>
        <v/>
      </c>
      <c r="H67" s="468" t="str">
        <f>IF(ISERROR(IF('User Input'!C21=0,"",RANK(I139,I$114:I$143,IF(ranktype=1,0,1)))),"N/A",(IF('User Input'!C21=0,"",RANK(I139,I$114:I$143,IF(ranktype=1,0,1)))))</f>
        <v/>
      </c>
      <c r="I67" s="468" t="str">
        <f>IF(ISERROR(IF('User Input'!C21=0,"",RANK(J139,J$114:J$143,IF(ranktype=1,0,1)))),"N/A",(IF('User Input'!C21=0,"",RANK(J139,J$114:J$143,IF(ranktype=1,0,1)))))</f>
        <v/>
      </c>
      <c r="J67" s="468" t="str">
        <f>IF('User Input'!C21=0,"",RANK(K139,K$114:K$143,ranktype))</f>
        <v/>
      </c>
      <c r="K67" s="468" t="str">
        <f>IF('User Input'!C21=0,"",RANK(L139,L$114:L$143,ranktype))</f>
        <v/>
      </c>
      <c r="L67" s="468" t="str">
        <f>IF('User Input'!C21=0,"",RANK(M139,M$114:M$143,ranktype))</f>
        <v/>
      </c>
      <c r="M67" s="42" t="str">
        <f>IF(ISERROR(IF('User Input'!C21=0,"",B67+C67+D67+E67+F67+H67+I67+J67+K67+L67)),"N/A",(IF('User Input'!C21=0,"",B67+C67+D67+E67+F67+H67+I67+J67+K67+L67)))</f>
        <v/>
      </c>
      <c r="N67" s="157" t="str">
        <f>IF(ISERROR(IF('User Input'!C21=0,"",RANK(M67,M$47:M$76,IF(ranktype=1,0,1)))),"N/A",(IF('User Input'!C21=0,"",RANK(M67,M$47:M$76,IF(ranktype=1,0,1)))))</f>
        <v/>
      </c>
      <c r="O67" s="63"/>
    </row>
    <row r="68" spans="1:15" ht="15.75" hidden="1" outlineLevel="1" x14ac:dyDescent="0.25">
      <c r="A68" s="225" t="str">
        <f>IF('User Input'!C22 = 0,"",'User Input'!C22)</f>
        <v/>
      </c>
      <c r="B68" s="466" t="str">
        <f>IF('User Input'!C22=0,"",RANK(C140,C$114:C$143,ranktype))</f>
        <v/>
      </c>
      <c r="C68" s="467" t="str">
        <f>IF('User Input'!C22=0,"",RANK(D140,D$114:D$143,ranktype))</f>
        <v/>
      </c>
      <c r="D68" s="467" t="str">
        <f>IF('User Input'!C22=0,"",RANK(E140,E$114:E$143,ranktype))</f>
        <v/>
      </c>
      <c r="E68" s="467" t="str">
        <f>IF('User Input'!C22=0,"",RANK(F140,F$114:F$143,ranktype))</f>
        <v/>
      </c>
      <c r="F68" s="467" t="str">
        <f>IF(ISERROR(IF('User Input'!C22=0,"",RANK(G140,G$114:G$143,ranktype))),"N/A",(IF('User Input'!C22=0,"",RANK(G140,G$114:G$143,ranktype))))</f>
        <v/>
      </c>
      <c r="G68" s="62" t="str">
        <f>IF('User Input'!C22=0,"",SUMIF(Players!$AW$3:$AW$937,A68,Players!BD$3:BD$937))</f>
        <v/>
      </c>
      <c r="H68" s="468" t="str">
        <f>IF(ISERROR(IF('User Input'!C22=0,"",RANK(I140,I$114:I$143,IF(ranktype=1,0,1)))),"N/A",(IF('User Input'!C22=0,"",RANK(I140,I$114:I$143,IF(ranktype=1,0,1)))))</f>
        <v/>
      </c>
      <c r="I68" s="468" t="str">
        <f>IF(ISERROR(IF('User Input'!C22=0,"",RANK(J140,J$114:J$143,IF(ranktype=1,0,1)))),"N/A",(IF('User Input'!C22=0,"",RANK(J140,J$114:J$143,IF(ranktype=1,0,1)))))</f>
        <v/>
      </c>
      <c r="J68" s="468" t="str">
        <f>IF('User Input'!C22=0,"",RANK(K140,K$114:K$143,ranktype))</f>
        <v/>
      </c>
      <c r="K68" s="468" t="str">
        <f>IF('User Input'!C22=0,"",RANK(L140,L$114:L$143,ranktype))</f>
        <v/>
      </c>
      <c r="L68" s="468" t="str">
        <f>IF('User Input'!C22=0,"",RANK(M140,M$114:M$143,ranktype))</f>
        <v/>
      </c>
      <c r="M68" s="42" t="str">
        <f>IF(ISERROR(IF('User Input'!C22=0,"",B68+C68+D68+E68+F68+H68+I68+J68+K68+L68)),"N/A",(IF('User Input'!C22=0,"",B68+C68+D68+E68+F68+H68+I68+J68+K68+L68)))</f>
        <v/>
      </c>
      <c r="N68" s="157" t="str">
        <f>IF(ISERROR(IF('User Input'!C22=0,"",RANK(M68,M$47:M$76,IF(ranktype=1,0,1)))),"N/A",(IF('User Input'!C22=0,"",RANK(M68,M$47:M$76,IF(ranktype=1,0,1)))))</f>
        <v/>
      </c>
      <c r="O68" s="63"/>
    </row>
    <row r="69" spans="1:15" ht="15.75" hidden="1" outlineLevel="1" x14ac:dyDescent="0.25">
      <c r="A69" s="225" t="str">
        <f>IF('User Input'!C23 = 0,"",'User Input'!C23)</f>
        <v/>
      </c>
      <c r="B69" s="466" t="str">
        <f>IF('User Input'!C23=0,"",RANK(C141,C$114:C$143,ranktype))</f>
        <v/>
      </c>
      <c r="C69" s="467" t="str">
        <f>IF('User Input'!C23=0,"",RANK(D141,D$114:D$143,ranktype))</f>
        <v/>
      </c>
      <c r="D69" s="467" t="str">
        <f>IF('User Input'!C23=0,"",RANK(E141,E$114:E$143,ranktype))</f>
        <v/>
      </c>
      <c r="E69" s="467" t="str">
        <f>IF('User Input'!C23=0,"",RANK(F141,F$114:F$143,ranktype))</f>
        <v/>
      </c>
      <c r="F69" s="467" t="str">
        <f>IF(ISERROR(IF('User Input'!C23=0,"",RANK(G141,G$114:G$143,ranktype))),"N/A",(IF('User Input'!C23=0,"",RANK(G141,G$114:G$143,ranktype))))</f>
        <v/>
      </c>
      <c r="G69" s="62" t="str">
        <f>IF('User Input'!C23=0,"",SUMIF(Players!$AW$3:$AW$937,A69,Players!BD$3:BD$937))</f>
        <v/>
      </c>
      <c r="H69" s="468" t="str">
        <f>IF(ISERROR(IF('User Input'!C23=0,"",RANK(I141,I$114:I$143,IF(ranktype=1,0,1)))),"N/A",(IF('User Input'!C23=0,"",RANK(I141,I$114:I$143,IF(ranktype=1,0,1)))))</f>
        <v/>
      </c>
      <c r="I69" s="468" t="str">
        <f>IF(ISERROR(IF('User Input'!C23=0,"",RANK(J141,J$114:J$143,IF(ranktype=1,0,1)))),"N/A",(IF('User Input'!C23=0,"",RANK(J141,J$114:J$143,IF(ranktype=1,0,1)))))</f>
        <v/>
      </c>
      <c r="J69" s="468" t="str">
        <f>IF('User Input'!C23=0,"",RANK(K141,K$114:K$143,ranktype))</f>
        <v/>
      </c>
      <c r="K69" s="468" t="str">
        <f>IF('User Input'!C23=0,"",RANK(L141,L$114:L$143,ranktype))</f>
        <v/>
      </c>
      <c r="L69" s="468" t="str">
        <f>IF('User Input'!C23=0,"",RANK(M141,M$114:M$143,ranktype))</f>
        <v/>
      </c>
      <c r="M69" s="42" t="str">
        <f>IF(ISERROR(IF('User Input'!C23=0,"",B69+C69+D69+E69+F69+H69+I69+J69+K69+L69)),"N/A",(IF('User Input'!C23=0,"",B69+C69+D69+E69+F69+H69+I69+J69+K69+L69)))</f>
        <v/>
      </c>
      <c r="N69" s="157" t="str">
        <f>IF(ISERROR(IF('User Input'!C23=0,"",RANK(M69,M$47:M$76,IF(ranktype=1,0,1)))),"N/A",(IF('User Input'!C23=0,"",RANK(M69,M$47:M$76,IF(ranktype=1,0,1)))))</f>
        <v/>
      </c>
      <c r="O69" s="63"/>
    </row>
    <row r="70" spans="1:15" ht="15.75" hidden="1" outlineLevel="1" x14ac:dyDescent="0.25">
      <c r="A70" s="225" t="str">
        <f>IF('User Input'!C24 = 0,"",'User Input'!C24)</f>
        <v/>
      </c>
      <c r="B70" s="466" t="str">
        <f>IF('User Input'!C24=0,"",RANK(C142,C$114:C$143,ranktype))</f>
        <v/>
      </c>
      <c r="C70" s="467" t="str">
        <f>IF('User Input'!C24=0,"",RANK(D142,D$114:D$143,ranktype))</f>
        <v/>
      </c>
      <c r="D70" s="467" t="str">
        <f>IF('User Input'!C24=0,"",RANK(E142,E$114:E$143,ranktype))</f>
        <v/>
      </c>
      <c r="E70" s="467" t="str">
        <f>IF('User Input'!C24=0,"",RANK(F142,F$114:F$143,ranktype))</f>
        <v/>
      </c>
      <c r="F70" s="467" t="str">
        <f>IF(ISERROR(IF('User Input'!C24=0,"",RANK(G142,G$114:G$143,ranktype))),"N/A",(IF('User Input'!C24=0,"",RANK(G142,G$114:G$143,ranktype))))</f>
        <v/>
      </c>
      <c r="G70" s="62" t="str">
        <f>IF('User Input'!C24=0,"",SUMIF(Players!$AW$3:$AW$937,A70,Players!BD$3:BD$937))</f>
        <v/>
      </c>
      <c r="H70" s="468" t="str">
        <f>IF(ISERROR(IF('User Input'!C24=0,"",RANK(I142,I$114:I$143,IF(ranktype=1,0,1)))),"N/A",(IF('User Input'!C24=0,"",RANK(I142,I$114:I$143,IF(ranktype=1,0,1)))))</f>
        <v/>
      </c>
      <c r="I70" s="468" t="str">
        <f>IF(ISERROR(IF('User Input'!C24=0,"",RANK(J142,J$114:J$143,IF(ranktype=1,0,1)))),"N/A",(IF('User Input'!C24=0,"",RANK(J142,J$114:J$143,IF(ranktype=1,0,1)))))</f>
        <v/>
      </c>
      <c r="J70" s="468" t="str">
        <f>IF('User Input'!C24=0,"",RANK(K142,K$114:K$143,ranktype))</f>
        <v/>
      </c>
      <c r="K70" s="468" t="str">
        <f>IF('User Input'!C24=0,"",RANK(L142,L$114:L$143,ranktype))</f>
        <v/>
      </c>
      <c r="L70" s="468" t="str">
        <f>IF('User Input'!C24=0,"",RANK(M142,M$114:M$143,ranktype))</f>
        <v/>
      </c>
      <c r="M70" s="42" t="str">
        <f>IF(ISERROR(IF('User Input'!C24=0,"",B70+C70+D70+E70+F70+H70+I70+J70+K70+L70)),"N/A",(IF('User Input'!C24=0,"",B70+C70+D70+E70+F70+H70+I70+J70+K70+L70)))</f>
        <v/>
      </c>
      <c r="N70" s="157" t="str">
        <f>IF(ISERROR(IF('User Input'!C24=0,"",RANK(M70,M$47:M$76,IF(ranktype=1,0,1)))),"N/A",(IF('User Input'!C24=0,"",RANK(M70,M$47:M$76,IF(ranktype=1,0,1)))))</f>
        <v/>
      </c>
      <c r="O70" s="63"/>
    </row>
    <row r="71" spans="1:15" ht="15.75" hidden="1" outlineLevel="1" x14ac:dyDescent="0.25">
      <c r="A71" s="225" t="str">
        <f>IF('User Input'!C25 = 0,"",'User Input'!C25)</f>
        <v/>
      </c>
      <c r="B71" s="619" t="str">
        <f>IF('User Input'!C25=0,"",RANK(C143,C$114:C$143,ranktype))</f>
        <v/>
      </c>
      <c r="C71" s="620" t="str">
        <f>IF('User Input'!C25=0,"",RANK(D143,D$114:D$143,ranktype))</f>
        <v/>
      </c>
      <c r="D71" s="620" t="str">
        <f>IF('User Input'!C25=0,"",RANK(E143,E$114:E$143,ranktype))</f>
        <v/>
      </c>
      <c r="E71" s="620" t="str">
        <f>IF('User Input'!C25=0,"",RANK(F143,F$114:F$143,ranktype))</f>
        <v/>
      </c>
      <c r="F71" s="620" t="str">
        <f>IF(ISERROR(IF('User Input'!C25=0,"",RANK(G143,G$114:G$143,ranktype))),"N/A",(IF('User Input'!C25=0,"",RANK(G143,G$114:G$143,ranktype))))</f>
        <v/>
      </c>
      <c r="G71" s="621" t="str">
        <f>IF('User Input'!C25=0,"",SUMIF(Players!$AW$3:$AW$937,A71,Players!BD$3:BD$937))</f>
        <v/>
      </c>
      <c r="H71" s="622" t="str">
        <f>IF(ISERROR(IF('User Input'!C25=0,"",RANK(I143,I$114:I$143,IF(ranktype=1,0,1)))),"N/A",(IF('User Input'!C25=0,"",RANK(I143,I$114:I$143,IF(ranktype=1,0,1)))))</f>
        <v/>
      </c>
      <c r="I71" s="622" t="str">
        <f>IF(ISERROR(IF('User Input'!C25=0,"",RANK(J143,J$114:J$143,IF(ranktype=1,0,1)))),"N/A",(IF('User Input'!C25=0,"",RANK(J143,J$114:J$143,IF(ranktype=1,0,1)))))</f>
        <v/>
      </c>
      <c r="J71" s="622" t="str">
        <f>IF('User Input'!C25=0,"",RANK(K143,K$114:K$143,ranktype))</f>
        <v/>
      </c>
      <c r="K71" s="622" t="str">
        <f>IF('User Input'!C25=0,"",RANK(L143,L$114:L$143,ranktype))</f>
        <v/>
      </c>
      <c r="L71" s="622" t="str">
        <f>IF('User Input'!C25=0,"",RANK(M143,M$114:M$143,ranktype))</f>
        <v/>
      </c>
      <c r="M71" s="623" t="str">
        <f>IF(ISERROR(IF('User Input'!C25=0,"",B71+C71+D71+E71+F71+H71+I71+J71+K71+L71)),"N/A",(IF('User Input'!C25=0,"",B71+C71+D71+E71+F71+H71+I71+J71+K71+L71)))</f>
        <v/>
      </c>
      <c r="N71" s="624" t="str">
        <f>IF(ISERROR(IF('User Input'!C25=0,"",RANK(M71,M$47:M$76,IF(ranktype=1,0,1)))),"N/A",(IF('User Input'!C25=0,"",RANK(M71,M$47:M$76,IF(ranktype=1,0,1)))))</f>
        <v/>
      </c>
      <c r="O71" s="63"/>
    </row>
    <row r="72" spans="1:15" ht="15.75" hidden="1" outlineLevel="1" x14ac:dyDescent="0.25">
      <c r="A72" s="225" t="str">
        <f>IF('User Input'!C26 = 0,"",'User Input'!C26)</f>
        <v/>
      </c>
      <c r="B72" s="619" t="str">
        <f>IF('User Input'!C26=0,"",RANK(C144,C$114:C$143,ranktype))</f>
        <v/>
      </c>
      <c r="C72" s="620" t="str">
        <f>IF('User Input'!C26=0,"",RANK(D144,D$114:D$143,ranktype))</f>
        <v/>
      </c>
      <c r="D72" s="620" t="str">
        <f>IF('User Input'!C26=0,"",RANK(E144,E$114:E$143,ranktype))</f>
        <v/>
      </c>
      <c r="E72" s="620" t="str">
        <f>IF('User Input'!C26=0,"",RANK(F144,F$114:F$143,ranktype))</f>
        <v/>
      </c>
      <c r="F72" s="620" t="str">
        <f>IF(ISERROR(IF('User Input'!C26=0,"",RANK(G144,G$114:G$143,ranktype))),"N/A",(IF('User Input'!C26=0,"",RANK(G144,G$114:G$143,ranktype))))</f>
        <v/>
      </c>
      <c r="G72" s="621" t="str">
        <f>IF('User Input'!C26=0,"",SUMIF(Players!$AW$3:$AW$937,A72,Players!BD$3:BD$937))</f>
        <v/>
      </c>
      <c r="H72" s="622" t="str">
        <f>IF(ISERROR(IF('User Input'!C26=0,"",RANK(I144,I$114:I$143,IF(ranktype=1,0,1)))),"N/A",(IF('User Input'!C26=0,"",RANK(I144,I$114:I$143,IF(ranktype=1,0,1)))))</f>
        <v/>
      </c>
      <c r="I72" s="622" t="str">
        <f>IF(ISERROR(IF('User Input'!C26=0,"",RANK(J144,J$114:J$143,IF(ranktype=1,0,1)))),"N/A",(IF('User Input'!C26=0,"",RANK(J144,J$114:J$143,IF(ranktype=1,0,1)))))</f>
        <v/>
      </c>
      <c r="J72" s="622" t="str">
        <f>IF('User Input'!C26=0,"",RANK(K144,K$114:K$143,ranktype))</f>
        <v/>
      </c>
      <c r="K72" s="622" t="str">
        <f>IF('User Input'!C26=0,"",RANK(L144,L$114:L$143,ranktype))</f>
        <v/>
      </c>
      <c r="L72" s="622" t="str">
        <f>IF('User Input'!C26=0,"",RANK(M144,M$114:M$143,ranktype))</f>
        <v/>
      </c>
      <c r="M72" s="623" t="str">
        <f>IF(ISERROR(IF('User Input'!C26=0,"",B72+C72+D72+E72+F72+H72+I72+J72+K72+L72)),"N/A",(IF('User Input'!C26=0,"",B72+C72+D72+E72+F72+H72+I72+J72+K72+L72)))</f>
        <v/>
      </c>
      <c r="N72" s="624" t="str">
        <f>IF(ISERROR(IF('User Input'!C26=0,"",RANK(M72,M$47:M$76,IF(ranktype=1,0,1)))),"N/A",(IF('User Input'!C26=0,"",RANK(M72,M$47:M$76,IF(ranktype=1,0,1)))))</f>
        <v/>
      </c>
      <c r="O72" s="63"/>
    </row>
    <row r="73" spans="1:15" ht="15.75" hidden="1" outlineLevel="1" x14ac:dyDescent="0.25">
      <c r="A73" s="225" t="str">
        <f>IF('User Input'!C27 = 0,"",'User Input'!C27)</f>
        <v/>
      </c>
      <c r="B73" s="619" t="str">
        <f>IF('User Input'!C27=0,"",RANK(C145,C$114:C$143,ranktype))</f>
        <v/>
      </c>
      <c r="C73" s="620" t="str">
        <f>IF('User Input'!C27=0,"",RANK(D145,D$114:D$143,ranktype))</f>
        <v/>
      </c>
      <c r="D73" s="620" t="str">
        <f>IF('User Input'!C27=0,"",RANK(E145,E$114:E$143,ranktype))</f>
        <v/>
      </c>
      <c r="E73" s="620" t="str">
        <f>IF('User Input'!C27=0,"",RANK(F145,F$114:F$143,ranktype))</f>
        <v/>
      </c>
      <c r="F73" s="620" t="str">
        <f>IF(ISERROR(IF('User Input'!C27=0,"",RANK(G145,G$114:G$143,ranktype))),"N/A",(IF('User Input'!C27=0,"",RANK(G145,G$114:G$143,ranktype))))</f>
        <v/>
      </c>
      <c r="G73" s="621" t="str">
        <f>IF('User Input'!C27=0,"",SUMIF(Players!$AW$3:$AW$937,A73,Players!BD$3:BD$937))</f>
        <v/>
      </c>
      <c r="H73" s="622" t="str">
        <f>IF(ISERROR(IF('User Input'!C27=0,"",RANK(I145,I$114:I$143,IF(ranktype=1,0,1)))),"N/A",(IF('User Input'!C27=0,"",RANK(I145,I$114:I$143,IF(ranktype=1,0,1)))))</f>
        <v/>
      </c>
      <c r="I73" s="622" t="str">
        <f>IF(ISERROR(IF('User Input'!C27=0,"",RANK(J145,J$114:J$143,IF(ranktype=1,0,1)))),"N/A",(IF('User Input'!C27=0,"",RANK(J145,J$114:J$143,IF(ranktype=1,0,1)))))</f>
        <v/>
      </c>
      <c r="J73" s="622" t="str">
        <f>IF('User Input'!C27=0,"",RANK(K145,K$114:K$143,ranktype))</f>
        <v/>
      </c>
      <c r="K73" s="622" t="str">
        <f>IF('User Input'!C27=0,"",RANK(L145,L$114:L$143,ranktype))</f>
        <v/>
      </c>
      <c r="L73" s="622" t="str">
        <f>IF('User Input'!C27=0,"",RANK(M145,M$114:M$143,ranktype))</f>
        <v/>
      </c>
      <c r="M73" s="623" t="str">
        <f>IF(ISERROR(IF('User Input'!C27=0,"",B73+C73+D73+E73+F73+H73+I73+J73+K73+L73)),"N/A",(IF('User Input'!C27=0,"",B73+C73+D73+E73+F73+H73+I73+J73+K73+L73)))</f>
        <v/>
      </c>
      <c r="N73" s="624" t="str">
        <f>IF(ISERROR(IF('User Input'!C27=0,"",RANK(M73,M$47:M$76,IF(ranktype=1,0,1)))),"N/A",(IF('User Input'!C27=0,"",RANK(M73,M$47:M$76,IF(ranktype=1,0,1)))))</f>
        <v/>
      </c>
      <c r="O73" s="63"/>
    </row>
    <row r="74" spans="1:15" ht="15.75" hidden="1" outlineLevel="1" x14ac:dyDescent="0.25">
      <c r="A74" s="225" t="str">
        <f>IF('User Input'!C28 = 0,"",'User Input'!C28)</f>
        <v/>
      </c>
      <c r="B74" s="619" t="str">
        <f>IF('User Input'!C28=0,"",RANK(C146,C$114:C$143,ranktype))</f>
        <v/>
      </c>
      <c r="C74" s="620" t="str">
        <f>IF('User Input'!C28=0,"",RANK(D146,D$114:D$143,ranktype))</f>
        <v/>
      </c>
      <c r="D74" s="620" t="str">
        <f>IF('User Input'!C28=0,"",RANK(E146,E$114:E$143,ranktype))</f>
        <v/>
      </c>
      <c r="E74" s="620" t="str">
        <f>IF('User Input'!C28=0,"",RANK(F146,F$114:F$143,ranktype))</f>
        <v/>
      </c>
      <c r="F74" s="620" t="str">
        <f>IF(ISERROR(IF('User Input'!C28=0,"",RANK(G146,G$114:G$143,ranktype))),"N/A",(IF('User Input'!C28=0,"",RANK(G146,G$114:G$143,ranktype))))</f>
        <v/>
      </c>
      <c r="G74" s="621" t="str">
        <f>IF('User Input'!C28=0,"",SUMIF(Players!$AW$3:$AW$937,A74,Players!BD$3:BD$937))</f>
        <v/>
      </c>
      <c r="H74" s="622" t="str">
        <f>IF(ISERROR(IF('User Input'!C28=0,"",RANK(I146,I$114:I$143,IF(ranktype=1,0,1)))),"N/A",(IF('User Input'!C28=0,"",RANK(I146,I$114:I$143,IF(ranktype=1,0,1)))))</f>
        <v/>
      </c>
      <c r="I74" s="622" t="str">
        <f>IF(ISERROR(IF('User Input'!C28=0,"",RANK(J146,J$114:J$143,IF(ranktype=1,0,1)))),"N/A",(IF('User Input'!C28=0,"",RANK(J146,J$114:J$143,IF(ranktype=1,0,1)))))</f>
        <v/>
      </c>
      <c r="J74" s="622" t="str">
        <f>IF('User Input'!C28=0,"",RANK(K146,K$114:K$143,ranktype))</f>
        <v/>
      </c>
      <c r="K74" s="622" t="str">
        <f>IF('User Input'!C28=0,"",RANK(L146,L$114:L$143,ranktype))</f>
        <v/>
      </c>
      <c r="L74" s="622" t="str">
        <f>IF('User Input'!C28=0,"",RANK(M146,M$114:M$143,ranktype))</f>
        <v/>
      </c>
      <c r="M74" s="623" t="str">
        <f>IF(ISERROR(IF('User Input'!C28=0,"",B74+C74+D74+E74+F74+H74+I74+J74+K74+L74)),"N/A",(IF('User Input'!C28=0,"",B74+C74+D74+E74+F74+H74+I74+J74+K74+L74)))</f>
        <v/>
      </c>
      <c r="N74" s="624" t="str">
        <f>IF(ISERROR(IF('User Input'!C28=0,"",RANK(M74,M$47:M$76,IF(ranktype=1,0,1)))),"N/A",(IF('User Input'!C28=0,"",RANK(M74,M$47:M$76,IF(ranktype=1,0,1)))))</f>
        <v/>
      </c>
      <c r="O74" s="63"/>
    </row>
    <row r="75" spans="1:15" ht="15.75" hidden="1" outlineLevel="1" x14ac:dyDescent="0.25">
      <c r="A75" s="225" t="str">
        <f>IF('User Input'!C29 = 0,"",'User Input'!C29)</f>
        <v/>
      </c>
      <c r="B75" s="619" t="str">
        <f>IF('User Input'!C29=0,"",RANK(C147,C$114:C$143,ranktype))</f>
        <v/>
      </c>
      <c r="C75" s="620" t="str">
        <f>IF('User Input'!C29=0,"",RANK(D147,D$114:D$143,ranktype))</f>
        <v/>
      </c>
      <c r="D75" s="620" t="str">
        <f>IF('User Input'!C29=0,"",RANK(E147,E$114:E$143,ranktype))</f>
        <v/>
      </c>
      <c r="E75" s="620" t="str">
        <f>IF('User Input'!C29=0,"",RANK(F147,F$114:F$143,ranktype))</f>
        <v/>
      </c>
      <c r="F75" s="620" t="str">
        <f>IF(ISERROR(IF('User Input'!C29=0,"",RANK(G147,G$114:G$143,ranktype))),"N/A",(IF('User Input'!C29=0,"",RANK(G147,G$114:G$143,ranktype))))</f>
        <v/>
      </c>
      <c r="G75" s="621" t="str">
        <f>IF('User Input'!C29=0,"",SUMIF(Players!$AW$3:$AW$937,A75,Players!BD$3:BD$937))</f>
        <v/>
      </c>
      <c r="H75" s="622" t="str">
        <f>IF(ISERROR(IF('User Input'!C29=0,"",RANK(I147,I$114:I$143,IF(ranktype=1,0,1)))),"N/A",(IF('User Input'!C29=0,"",RANK(I147,I$114:I$143,IF(ranktype=1,0,1)))))</f>
        <v/>
      </c>
      <c r="I75" s="622" t="str">
        <f>IF(ISERROR(IF('User Input'!C29=0,"",RANK(J147,J$114:J$143,IF(ranktype=1,0,1)))),"N/A",(IF('User Input'!C29=0,"",RANK(J147,J$114:J$143,IF(ranktype=1,0,1)))))</f>
        <v/>
      </c>
      <c r="J75" s="622" t="str">
        <f>IF('User Input'!C29=0,"",RANK(K147,K$114:K$143,ranktype))</f>
        <v/>
      </c>
      <c r="K75" s="622" t="str">
        <f>IF('User Input'!C29=0,"",RANK(L147,L$114:L$143,ranktype))</f>
        <v/>
      </c>
      <c r="L75" s="622" t="str">
        <f>IF('User Input'!C29=0,"",RANK(M147,M$114:M$143,ranktype))</f>
        <v/>
      </c>
      <c r="M75" s="623" t="str">
        <f>IF(ISERROR(IF('User Input'!C29=0,"",B75+C75+D75+E75+F75+H75+I75+J75+K75+L75)),"N/A",(IF('User Input'!C29=0,"",B75+C75+D75+E75+F75+H75+I75+J75+K75+L75)))</f>
        <v/>
      </c>
      <c r="N75" s="624" t="str">
        <f>IF(ISERROR(IF('User Input'!C29=0,"",RANK(M75,M$47:M$76,IF(ranktype=1,0,1)))),"N/A",(IF('User Input'!C29=0,"",RANK(M75,M$47:M$76,IF(ranktype=1,0,1)))))</f>
        <v/>
      </c>
      <c r="O75" s="63"/>
    </row>
    <row r="76" spans="1:15" ht="16.5" hidden="1" outlineLevel="1" thickBot="1" x14ac:dyDescent="0.3">
      <c r="A76" s="225" t="str">
        <f>IF('User Input'!C30 = 0,"",'User Input'!C30)</f>
        <v/>
      </c>
      <c r="B76" s="469" t="str">
        <f>IF('User Input'!C30=0,"",RANK(C148,C$114:C$143,ranktype))</f>
        <v/>
      </c>
      <c r="C76" s="470" t="str">
        <f>IF('User Input'!C30=0,"",RANK(D148,D$114:D$143,ranktype))</f>
        <v/>
      </c>
      <c r="D76" s="470" t="str">
        <f>IF('User Input'!C30=0,"",RANK(E148,E$114:E$143,ranktype))</f>
        <v/>
      </c>
      <c r="E76" s="470" t="str">
        <f>IF('User Input'!C30=0,"",RANK(F148,F$114:F$143,ranktype))</f>
        <v/>
      </c>
      <c r="F76" s="470" t="str">
        <f>IF(ISERROR(IF('User Input'!C30=0,"",RANK(G148,G$114:G$143,ranktype))),"N/A",(IF('User Input'!C30=0,"",RANK(G148,G$114:G$143,ranktype))))</f>
        <v/>
      </c>
      <c r="G76" s="158" t="str">
        <f>IF('User Input'!C30=0,"",SUMIF(Players!$AW$3:$AW$937,A76,Players!BD$3:BD$937))</f>
        <v/>
      </c>
      <c r="H76" s="471" t="str">
        <f>IF(ISERROR(IF('User Input'!C30=0,"",RANK(I148,I$114:I$143,IF(ranktype=1,0,1)))),"N/A",(IF('User Input'!C30=0,"",RANK(I148,I$114:I$143,IF(ranktype=1,0,1)))))</f>
        <v/>
      </c>
      <c r="I76" s="471" t="str">
        <f>IF(ISERROR(IF('User Input'!C30=0,"",RANK(J148,J$114:J$143,IF(ranktype=1,0,1)))),"N/A",(IF('User Input'!C30=0,"",RANK(J148,J$114:J$143,IF(ranktype=1,0,1)))))</f>
        <v/>
      </c>
      <c r="J76" s="471" t="str">
        <f>IF('User Input'!C30=0,"",RANK(K148,K$114:K$143,ranktype))</f>
        <v/>
      </c>
      <c r="K76" s="471" t="str">
        <f>IF('User Input'!C30=0,"",RANK(L148,L$114:L$143,ranktype))</f>
        <v/>
      </c>
      <c r="L76" s="471" t="str">
        <f>IF('User Input'!C30=0,"",RANK(M148,M$114:M$143,ranktype))</f>
        <v/>
      </c>
      <c r="M76" s="159" t="str">
        <f>IF(ISERROR(IF('User Input'!C30=0,"",B76+C76+D76+E76+F76+H76+I76+J76+K76+L76)),"N/A",(IF('User Input'!C30=0,"",B76+C76+D76+E76+F76+H76+I76+J76+K76+L76)))</f>
        <v/>
      </c>
      <c r="N76" s="160" t="str">
        <f>IF(ISERROR(IF('User Input'!C30=0,"",RANK(M76,M$47:M$76,IF(ranktype=1,0,1)))),"N/A",(IF('User Input'!C30=0,"",RANK(M76,M$47:M$76,IF(ranktype=1,0,1)))))</f>
        <v/>
      </c>
      <c r="O76" s="63"/>
    </row>
    <row r="77" spans="1:15" collapsed="1" x14ac:dyDescent="0.2"/>
    <row r="79" spans="1:15" x14ac:dyDescent="0.2">
      <c r="C79" s="642" t="s">
        <v>36</v>
      </c>
      <c r="D79" s="642"/>
      <c r="E79" s="642"/>
      <c r="F79" s="642"/>
      <c r="G79" s="642"/>
      <c r="I79" s="643" t="s">
        <v>37</v>
      </c>
      <c r="J79" s="643"/>
      <c r="K79" s="643"/>
      <c r="L79" s="643"/>
      <c r="M79" s="643"/>
      <c r="N79" s="58"/>
    </row>
    <row r="80" spans="1:15" x14ac:dyDescent="0.2">
      <c r="A80" s="644" t="s">
        <v>88</v>
      </c>
      <c r="B80" s="644"/>
      <c r="C80" s="19" t="s">
        <v>89</v>
      </c>
      <c r="D80" s="19" t="s">
        <v>90</v>
      </c>
      <c r="E80" s="19" t="s">
        <v>91</v>
      </c>
      <c r="F80" s="19" t="s">
        <v>92</v>
      </c>
      <c r="G80" s="43" t="s">
        <v>93</v>
      </c>
      <c r="I80" s="22" t="s">
        <v>103</v>
      </c>
      <c r="J80" s="22" t="s">
        <v>104</v>
      </c>
      <c r="K80" s="22" t="s">
        <v>105</v>
      </c>
      <c r="L80" s="22" t="s">
        <v>106</v>
      </c>
      <c r="M80" s="44" t="s">
        <v>107</v>
      </c>
      <c r="N80" s="59"/>
    </row>
    <row r="81" spans="1:15" x14ac:dyDescent="0.2">
      <c r="A81" s="645" t="str">
        <f>IF('User Input'!C1 = 0,"",'User Input'!C1)</f>
        <v>a</v>
      </c>
      <c r="B81" s="645"/>
      <c r="C81" s="395" t="e">
        <f>IF('User Input'!C1 = 0,"",C114/$B13)</f>
        <v>#DIV/0!</v>
      </c>
      <c r="D81" s="395" t="e">
        <f>IF('User Input'!C1 = 0,"",D114/$B13)</f>
        <v>#DIV/0!</v>
      </c>
      <c r="E81" s="395" t="e">
        <f>IF('User Input'!C1 = 0,"",E114/$B13)</f>
        <v>#DIV/0!</v>
      </c>
      <c r="F81" s="395" t="e">
        <f>IF('User Input'!C1 = 0,"",F114/$B13)</f>
        <v>#DIV/0!</v>
      </c>
      <c r="G81" s="396" t="e">
        <f>IF('User Input'!C1 = 0,"",G114)</f>
        <v>#DIV/0!</v>
      </c>
      <c r="I81" s="393" t="e">
        <f>IF('User Input'!C1 = 0,"",I114)</f>
        <v>#DIV/0!</v>
      </c>
      <c r="J81" s="393" t="e">
        <f>IF('User Input'!C1 = 0,"",J114)</f>
        <v>#DIV/0!</v>
      </c>
      <c r="K81" s="394" t="e">
        <f>IF('User Input'!C1 = 0,"",K114/$C13)</f>
        <v>#DIV/0!</v>
      </c>
      <c r="L81" s="394" t="e">
        <f>IF('User Input'!C1 = 0,"",L114/$C13)</f>
        <v>#DIV/0!</v>
      </c>
      <c r="M81" s="394" t="e">
        <f>IF('User Input'!C1 = 0,"",M114/$C13)</f>
        <v>#DIV/0!</v>
      </c>
      <c r="N81" s="402" t="s">
        <v>2890</v>
      </c>
      <c r="O81" s="403" t="s">
        <v>39</v>
      </c>
    </row>
    <row r="82" spans="1:15" x14ac:dyDescent="0.2">
      <c r="A82" s="641" t="str">
        <f>IF('User Input'!C2 = 0,"",'User Input'!C2)</f>
        <v>b</v>
      </c>
      <c r="B82" s="641"/>
      <c r="C82" s="26" t="e">
        <f>IF('User Input'!C2 = 0,"",C115/$B14)</f>
        <v>#DIV/0!</v>
      </c>
      <c r="D82" s="26" t="e">
        <f>IF('User Input'!C2 = 0,"",D115/$B14)</f>
        <v>#DIV/0!</v>
      </c>
      <c r="E82" s="26" t="e">
        <f>IF('User Input'!C2 = 0,"",E115/$B14)</f>
        <v>#DIV/0!</v>
      </c>
      <c r="F82" s="26" t="e">
        <f>IF('User Input'!C2 = 0,"",F115/$B14)</f>
        <v>#DIV/0!</v>
      </c>
      <c r="G82" s="45" t="e">
        <f>IF('User Input'!C2 = 0,"",G115)</f>
        <v>#DIV/0!</v>
      </c>
      <c r="I82" s="28" t="e">
        <f>IF('User Input'!C2 = 0,"",I115)</f>
        <v>#DIV/0!</v>
      </c>
      <c r="J82" s="28" t="e">
        <f>IF('User Input'!C2 = 0,"",J115)</f>
        <v>#DIV/0!</v>
      </c>
      <c r="K82" s="29" t="e">
        <f>IF('User Input'!C2 = 0,"",K115/$C14)</f>
        <v>#DIV/0!</v>
      </c>
      <c r="L82" s="29" t="e">
        <f>IF('User Input'!C2 = 0,"",L115/$C14)</f>
        <v>#DIV/0!</v>
      </c>
      <c r="M82" s="29" t="e">
        <f>IF('User Input'!C2 = 0,"",M115/$C14)</f>
        <v>#DIV/0!</v>
      </c>
      <c r="N82" s="60"/>
    </row>
    <row r="83" spans="1:15" x14ac:dyDescent="0.2">
      <c r="A83" s="641" t="str">
        <f>IF('User Input'!C3 = 0,"",'User Input'!C3)</f>
        <v>c</v>
      </c>
      <c r="B83" s="641"/>
      <c r="C83" s="26" t="e">
        <f>IF('User Input'!C3 = 0,"",C116/$B15)</f>
        <v>#DIV/0!</v>
      </c>
      <c r="D83" s="26" t="e">
        <f>IF('User Input'!C3 = 0,"",D116/$B15)</f>
        <v>#DIV/0!</v>
      </c>
      <c r="E83" s="26" t="e">
        <f>IF('User Input'!C3 = 0,"",E116/$B15)</f>
        <v>#DIV/0!</v>
      </c>
      <c r="F83" s="26" t="e">
        <f>IF('User Input'!C3 = 0,"",F116/$B15)</f>
        <v>#DIV/0!</v>
      </c>
      <c r="G83" s="45" t="e">
        <f>IF('User Input'!C3 = 0,"",G116)</f>
        <v>#DIV/0!</v>
      </c>
      <c r="I83" s="28" t="e">
        <f>IF('User Input'!C3 = 0,"",I116)</f>
        <v>#DIV/0!</v>
      </c>
      <c r="J83" s="28" t="e">
        <f>IF('User Input'!C3 = 0,"",J116)</f>
        <v>#DIV/0!</v>
      </c>
      <c r="K83" s="29" t="e">
        <f>IF('User Input'!C3 = 0,"",K116/$C15)</f>
        <v>#DIV/0!</v>
      </c>
      <c r="L83" s="29" t="e">
        <f>IF('User Input'!C3 = 0,"",L116/$C15)</f>
        <v>#DIV/0!</v>
      </c>
      <c r="M83" s="29" t="e">
        <f>IF('User Input'!C3 = 0,"",M116/$C15)</f>
        <v>#DIV/0!</v>
      </c>
      <c r="N83" s="60"/>
    </row>
    <row r="84" spans="1:15" x14ac:dyDescent="0.2">
      <c r="A84" s="641" t="str">
        <f>IF('User Input'!C4 = 0,"",'User Input'!C4)</f>
        <v>d</v>
      </c>
      <c r="B84" s="641"/>
      <c r="C84" s="26" t="e">
        <f>IF('User Input'!C4 = 0,"",C117/$B16)</f>
        <v>#DIV/0!</v>
      </c>
      <c r="D84" s="26" t="e">
        <f>IF('User Input'!C4 = 0,"",D117/$B16)</f>
        <v>#DIV/0!</v>
      </c>
      <c r="E84" s="26" t="e">
        <f>IF('User Input'!C4 = 0,"",E117/$B16)</f>
        <v>#DIV/0!</v>
      </c>
      <c r="F84" s="26" t="e">
        <f>IF('User Input'!C4 = 0,"",F117/$B16)</f>
        <v>#DIV/0!</v>
      </c>
      <c r="G84" s="45" t="e">
        <f>IF('User Input'!C4 = 0,"",G117)</f>
        <v>#DIV/0!</v>
      </c>
      <c r="I84" s="28" t="e">
        <f>IF('User Input'!C4 = 0,"",I117)</f>
        <v>#DIV/0!</v>
      </c>
      <c r="J84" s="28" t="e">
        <f>IF('User Input'!C4 = 0,"",J117)</f>
        <v>#DIV/0!</v>
      </c>
      <c r="K84" s="29" t="e">
        <f>IF('User Input'!C4 = 0,"",K117/$C16)</f>
        <v>#DIV/0!</v>
      </c>
      <c r="L84" s="29" t="e">
        <f>IF('User Input'!C4 = 0,"",L117/$C16)</f>
        <v>#DIV/0!</v>
      </c>
      <c r="M84" s="29" t="e">
        <f>IF('User Input'!C4 = 0,"",M117/$C16)</f>
        <v>#DIV/0!</v>
      </c>
      <c r="N84" s="60"/>
    </row>
    <row r="85" spans="1:15" x14ac:dyDescent="0.2">
      <c r="A85" s="641" t="str">
        <f>IF('User Input'!C5 = 0,"",'User Input'!C5)</f>
        <v>e</v>
      </c>
      <c r="B85" s="641"/>
      <c r="C85" s="26" t="e">
        <f>IF('User Input'!C5 = 0,"",C118/$B17)</f>
        <v>#DIV/0!</v>
      </c>
      <c r="D85" s="26" t="e">
        <f>IF('User Input'!C5 = 0,"",D118/$B17)</f>
        <v>#DIV/0!</v>
      </c>
      <c r="E85" s="26" t="e">
        <f>IF('User Input'!C5 = 0,"",E118/$B17)</f>
        <v>#DIV/0!</v>
      </c>
      <c r="F85" s="26" t="e">
        <f>IF('User Input'!C5 = 0,"",F118/$B17)</f>
        <v>#DIV/0!</v>
      </c>
      <c r="G85" s="45" t="e">
        <f>IF('User Input'!C5 = 0,"",G118)</f>
        <v>#DIV/0!</v>
      </c>
      <c r="I85" s="28" t="e">
        <f>IF('User Input'!C5 = 0,"",I118)</f>
        <v>#DIV/0!</v>
      </c>
      <c r="J85" s="28" t="e">
        <f>IF('User Input'!C5 = 0,"",J118)</f>
        <v>#DIV/0!</v>
      </c>
      <c r="K85" s="29" t="e">
        <f>IF('User Input'!C5 = 0,"",K118/$C17)</f>
        <v>#DIV/0!</v>
      </c>
      <c r="L85" s="29" t="e">
        <f>IF('User Input'!C5 = 0,"",L118/$C17)</f>
        <v>#DIV/0!</v>
      </c>
      <c r="M85" s="29" t="e">
        <f>IF('User Input'!C5 = 0,"",M118/$C17)</f>
        <v>#DIV/0!</v>
      </c>
      <c r="N85" s="60"/>
    </row>
    <row r="86" spans="1:15" x14ac:dyDescent="0.2">
      <c r="A86" s="641" t="str">
        <f>IF('User Input'!C6 = 0,"",'User Input'!C6)</f>
        <v>f</v>
      </c>
      <c r="B86" s="641"/>
      <c r="C86" s="26" t="e">
        <f>IF('User Input'!C6 = 0,"",C119/$B18)</f>
        <v>#DIV/0!</v>
      </c>
      <c r="D86" s="26" t="e">
        <f>IF('User Input'!C6 = 0,"",D119/$B18)</f>
        <v>#DIV/0!</v>
      </c>
      <c r="E86" s="26" t="e">
        <f>IF('User Input'!C6 = 0,"",E119/$B18)</f>
        <v>#DIV/0!</v>
      </c>
      <c r="F86" s="26" t="e">
        <f>IF('User Input'!C6 = 0,"",F119/$B18)</f>
        <v>#DIV/0!</v>
      </c>
      <c r="G86" s="45" t="e">
        <f>IF('User Input'!C6 = 0,"",G119)</f>
        <v>#DIV/0!</v>
      </c>
      <c r="I86" s="28" t="e">
        <f>IF('User Input'!C6 = 0,"",I119)</f>
        <v>#DIV/0!</v>
      </c>
      <c r="J86" s="28" t="e">
        <f>IF('User Input'!C6 = 0,"",J119)</f>
        <v>#DIV/0!</v>
      </c>
      <c r="K86" s="29" t="e">
        <f>IF('User Input'!C6 = 0,"",K119/$C18)</f>
        <v>#DIV/0!</v>
      </c>
      <c r="L86" s="29" t="e">
        <f>IF('User Input'!C6 = 0,"",L119/$C18)</f>
        <v>#DIV/0!</v>
      </c>
      <c r="M86" s="29" t="e">
        <f>IF('User Input'!C6 = 0,"",M119/$C18)</f>
        <v>#DIV/0!</v>
      </c>
      <c r="N86" s="60"/>
    </row>
    <row r="87" spans="1:15" x14ac:dyDescent="0.2">
      <c r="A87" s="641" t="str">
        <f>IF('User Input'!C7 = 0,"",'User Input'!C7)</f>
        <v>g</v>
      </c>
      <c r="B87" s="641"/>
      <c r="C87" s="26" t="e">
        <f>IF('User Input'!C7 = 0,"",C120/$B19)</f>
        <v>#DIV/0!</v>
      </c>
      <c r="D87" s="26" t="e">
        <f>IF('User Input'!C7 = 0,"",D120/$B19)</f>
        <v>#DIV/0!</v>
      </c>
      <c r="E87" s="26" t="e">
        <f>IF('User Input'!C7 = 0,"",E120/$B19)</f>
        <v>#DIV/0!</v>
      </c>
      <c r="F87" s="26" t="e">
        <f>IF('User Input'!C7 = 0,"",F120/$B19)</f>
        <v>#DIV/0!</v>
      </c>
      <c r="G87" s="45" t="e">
        <f>IF('User Input'!C7 = 0,"",G120)</f>
        <v>#DIV/0!</v>
      </c>
      <c r="I87" s="28" t="e">
        <f>IF('User Input'!C7 = 0,"",I120)</f>
        <v>#DIV/0!</v>
      </c>
      <c r="J87" s="28" t="e">
        <f>IF('User Input'!C7 = 0,"",J120)</f>
        <v>#DIV/0!</v>
      </c>
      <c r="K87" s="29" t="e">
        <f>IF('User Input'!C7 = 0,"",K120/$C19)</f>
        <v>#DIV/0!</v>
      </c>
      <c r="L87" s="29" t="e">
        <f>IF('User Input'!C7 = 0,"",L120/$C19)</f>
        <v>#DIV/0!</v>
      </c>
      <c r="M87" s="29" t="e">
        <f>IF('User Input'!C7 = 0,"",M120/$C19)</f>
        <v>#DIV/0!</v>
      </c>
      <c r="N87" s="60"/>
    </row>
    <row r="88" spans="1:15" x14ac:dyDescent="0.2">
      <c r="A88" s="641" t="str">
        <f>IF('User Input'!C8 = 0,"",'User Input'!C8)</f>
        <v>h</v>
      </c>
      <c r="B88" s="641"/>
      <c r="C88" s="26" t="e">
        <f>IF('User Input'!C8 = 0,"",C121/$B20)</f>
        <v>#DIV/0!</v>
      </c>
      <c r="D88" s="26" t="e">
        <f>IF('User Input'!C8 = 0,"",D121/$B20)</f>
        <v>#DIV/0!</v>
      </c>
      <c r="E88" s="26" t="e">
        <f>IF('User Input'!C8 = 0,"",E121/$B20)</f>
        <v>#DIV/0!</v>
      </c>
      <c r="F88" s="26" t="e">
        <f>IF('User Input'!C8 = 0,"",F121/$B20)</f>
        <v>#DIV/0!</v>
      </c>
      <c r="G88" s="45" t="e">
        <f>IF('User Input'!C8 = 0,"",G121)</f>
        <v>#DIV/0!</v>
      </c>
      <c r="I88" s="28" t="e">
        <f>IF('User Input'!C8 = 0,"",I121)</f>
        <v>#DIV/0!</v>
      </c>
      <c r="J88" s="28" t="e">
        <f>IF('User Input'!C8 = 0,"",J121)</f>
        <v>#DIV/0!</v>
      </c>
      <c r="K88" s="29" t="e">
        <f>IF('User Input'!C8 = 0,"",K121/$C20)</f>
        <v>#DIV/0!</v>
      </c>
      <c r="L88" s="29" t="e">
        <f>IF('User Input'!C8 = 0,"",L121/$C20)</f>
        <v>#DIV/0!</v>
      </c>
      <c r="M88" s="29" t="e">
        <f>IF('User Input'!C8 = 0,"",M121/$C20)</f>
        <v>#DIV/0!</v>
      </c>
      <c r="N88" s="60"/>
    </row>
    <row r="89" spans="1:15" x14ac:dyDescent="0.2">
      <c r="A89" s="641" t="str">
        <f>IF('User Input'!C9 = 0,"",'User Input'!C9)</f>
        <v>i</v>
      </c>
      <c r="B89" s="641"/>
      <c r="C89" s="26" t="e">
        <f>IF('User Input'!C9 = 0,"",C122/$B21)</f>
        <v>#DIV/0!</v>
      </c>
      <c r="D89" s="26" t="e">
        <f>IF('User Input'!C9 = 0,"",D122/$B21)</f>
        <v>#DIV/0!</v>
      </c>
      <c r="E89" s="26" t="e">
        <f>IF('User Input'!C9 = 0,"",E122/$B21)</f>
        <v>#DIV/0!</v>
      </c>
      <c r="F89" s="26" t="e">
        <f>IF('User Input'!C9 = 0,"",F122/$B21)</f>
        <v>#DIV/0!</v>
      </c>
      <c r="G89" s="45" t="e">
        <f>IF('User Input'!C9 = 0,"",G122)</f>
        <v>#DIV/0!</v>
      </c>
      <c r="I89" s="28" t="e">
        <f>IF('User Input'!C9 = 0,"",I122)</f>
        <v>#DIV/0!</v>
      </c>
      <c r="J89" s="28" t="e">
        <f>IF('User Input'!C9 = 0,"",J122)</f>
        <v>#DIV/0!</v>
      </c>
      <c r="K89" s="29" t="e">
        <f>IF('User Input'!C9 = 0,"",K122/$C21)</f>
        <v>#DIV/0!</v>
      </c>
      <c r="L89" s="29" t="e">
        <f>IF('User Input'!C9 = 0,"",L122/$C21)</f>
        <v>#DIV/0!</v>
      </c>
      <c r="M89" s="29" t="e">
        <f>IF('User Input'!C9 = 0,"",M122/$C21)</f>
        <v>#DIV/0!</v>
      </c>
      <c r="N89" s="60"/>
    </row>
    <row r="90" spans="1:15" x14ac:dyDescent="0.2">
      <c r="A90" s="641" t="str">
        <f>IF('User Input'!C10 = 0,"",'User Input'!C10)</f>
        <v>j</v>
      </c>
      <c r="B90" s="641"/>
      <c r="C90" s="26" t="e">
        <f>IF('User Input'!C10 = 0,"",C123/$B22)</f>
        <v>#DIV/0!</v>
      </c>
      <c r="D90" s="26" t="e">
        <f>IF('User Input'!C10 = 0,"",D123/$B22)</f>
        <v>#DIV/0!</v>
      </c>
      <c r="E90" s="26" t="e">
        <f>IF('User Input'!C10 = 0,"",E123/$B22)</f>
        <v>#DIV/0!</v>
      </c>
      <c r="F90" s="26" t="e">
        <f>IF('User Input'!C10 = 0,"",F123/$B22)</f>
        <v>#DIV/0!</v>
      </c>
      <c r="G90" s="45" t="e">
        <f>IF('User Input'!C10 = 0,"",G123)</f>
        <v>#DIV/0!</v>
      </c>
      <c r="I90" s="28" t="e">
        <f>IF('User Input'!C10 = 0,"",I123)</f>
        <v>#DIV/0!</v>
      </c>
      <c r="J90" s="28" t="e">
        <f>IF('User Input'!C10 = 0,"",J123)</f>
        <v>#DIV/0!</v>
      </c>
      <c r="K90" s="29" t="e">
        <f>IF('User Input'!C10 = 0,"",K123/$C22)</f>
        <v>#DIV/0!</v>
      </c>
      <c r="L90" s="29" t="e">
        <f>IF('User Input'!C10 = 0,"",L123/$C22)</f>
        <v>#DIV/0!</v>
      </c>
      <c r="M90" s="29" t="e">
        <f>IF('User Input'!C10 = 0,"",M123/$C22)</f>
        <v>#DIV/0!</v>
      </c>
      <c r="N90" s="60"/>
    </row>
    <row r="91" spans="1:15" x14ac:dyDescent="0.2">
      <c r="A91" s="641" t="str">
        <f>IF('User Input'!C11 = 0,"",'User Input'!C11)</f>
        <v>k</v>
      </c>
      <c r="B91" s="641"/>
      <c r="C91" s="26" t="e">
        <f>IF('User Input'!C11 = 0,"",C124/$B23)</f>
        <v>#DIV/0!</v>
      </c>
      <c r="D91" s="26" t="e">
        <f>IF('User Input'!C11 = 0,"",D124/$B23)</f>
        <v>#DIV/0!</v>
      </c>
      <c r="E91" s="26" t="e">
        <f>IF('User Input'!C11 = 0,"",E124/$B23)</f>
        <v>#DIV/0!</v>
      </c>
      <c r="F91" s="26" t="e">
        <f>IF('User Input'!C11 = 0,"",F124/$B23)</f>
        <v>#DIV/0!</v>
      </c>
      <c r="G91" s="45" t="e">
        <f>IF('User Input'!C11 = 0,"",G124)</f>
        <v>#DIV/0!</v>
      </c>
      <c r="I91" s="28" t="e">
        <f>IF('User Input'!C11 = 0,"",I124)</f>
        <v>#DIV/0!</v>
      </c>
      <c r="J91" s="28" t="e">
        <f>IF('User Input'!C11 = 0,"",J124)</f>
        <v>#DIV/0!</v>
      </c>
      <c r="K91" s="29" t="e">
        <f>IF('User Input'!C11 = 0,"",K124/$C23)</f>
        <v>#DIV/0!</v>
      </c>
      <c r="L91" s="29" t="e">
        <f>IF('User Input'!C11 = 0,"",L124/$C23)</f>
        <v>#DIV/0!</v>
      </c>
      <c r="M91" s="29" t="e">
        <f>IF('User Input'!C11 = 0,"",M124/$C23)</f>
        <v>#DIV/0!</v>
      </c>
      <c r="N91" s="60"/>
    </row>
    <row r="92" spans="1:15" x14ac:dyDescent="0.2">
      <c r="A92" s="226" t="str">
        <f>IF('User Input'!C12 = 0,"",'User Input'!C12)</f>
        <v>l</v>
      </c>
      <c r="B92" s="227"/>
      <c r="C92" s="26" t="e">
        <f>IF('User Input'!C12 = 0,"",C125/$B24)</f>
        <v>#DIV/0!</v>
      </c>
      <c r="D92" s="26" t="e">
        <f>IF('User Input'!C12 = 0,"",D125/$B24)</f>
        <v>#DIV/0!</v>
      </c>
      <c r="E92" s="26" t="e">
        <f>IF('User Input'!C12 = 0,"",E125/$B24)</f>
        <v>#DIV/0!</v>
      </c>
      <c r="F92" s="26" t="e">
        <f>IF('User Input'!C12 = 0,"",F125/$B24)</f>
        <v>#DIV/0!</v>
      </c>
      <c r="G92" s="45" t="e">
        <f>IF('User Input'!C12 = 0,"",G125)</f>
        <v>#DIV/0!</v>
      </c>
      <c r="I92" s="28" t="e">
        <f>IF('User Input'!C12 = 0,"",I125)</f>
        <v>#DIV/0!</v>
      </c>
      <c r="J92" s="28" t="e">
        <f>IF('User Input'!C12 = 0,"",J125)</f>
        <v>#DIV/0!</v>
      </c>
      <c r="K92" s="29" t="e">
        <f>IF('User Input'!C12 = 0,"",K125/$C24)</f>
        <v>#DIV/0!</v>
      </c>
      <c r="L92" s="29" t="e">
        <f>IF('User Input'!C12 = 0,"",L125/$C24)</f>
        <v>#DIV/0!</v>
      </c>
      <c r="M92" s="29" t="e">
        <f>IF('User Input'!C12 = 0,"",M125/$C24)</f>
        <v>#DIV/0!</v>
      </c>
      <c r="N92" s="60"/>
    </row>
    <row r="93" spans="1:15" hidden="1" outlineLevel="1" x14ac:dyDescent="0.2">
      <c r="A93" s="226" t="str">
        <f>IF('User Input'!C13 = 0,"",'User Input'!C13)</f>
        <v/>
      </c>
      <c r="B93" s="227"/>
      <c r="C93" s="26" t="str">
        <f>IF('User Input'!C13 = 0,"",C126/$B25)</f>
        <v/>
      </c>
      <c r="D93" s="26" t="str">
        <f>IF('User Input'!C13 = 0,"",D126/$B25)</f>
        <v/>
      </c>
      <c r="E93" s="26" t="str">
        <f>IF('User Input'!C13 = 0,"",E126/$B25)</f>
        <v/>
      </c>
      <c r="F93" s="26" t="str">
        <f>IF('User Input'!C13 = 0,"",F126/$B25)</f>
        <v/>
      </c>
      <c r="G93" s="45" t="str">
        <f>IF('User Input'!C13 = 0,"",G126)</f>
        <v/>
      </c>
      <c r="I93" s="28" t="str">
        <f>IF('User Input'!C13 = 0,"",I126)</f>
        <v/>
      </c>
      <c r="J93" s="28" t="str">
        <f>IF('User Input'!C13 = 0,"",J126)</f>
        <v/>
      </c>
      <c r="K93" s="29" t="str">
        <f>IF('User Input'!C13 = 0,"",K126/$C25)</f>
        <v/>
      </c>
      <c r="L93" s="29" t="str">
        <f>IF('User Input'!C13 = 0,"",L126/$C25)</f>
        <v/>
      </c>
      <c r="M93" s="29" t="str">
        <f>IF('User Input'!C13 = 0,"",M126/$C25)</f>
        <v/>
      </c>
      <c r="N93" s="60"/>
    </row>
    <row r="94" spans="1:15" hidden="1" outlineLevel="1" x14ac:dyDescent="0.2">
      <c r="A94" s="226" t="str">
        <f>IF('User Input'!C14 = 0,"",'User Input'!C14)</f>
        <v/>
      </c>
      <c r="B94" s="227"/>
      <c r="C94" s="26" t="str">
        <f>IF('User Input'!C14 = 0,"",C127/$B26)</f>
        <v/>
      </c>
      <c r="D94" s="26" t="str">
        <f>IF('User Input'!C14 = 0,"",D127/$B26)</f>
        <v/>
      </c>
      <c r="E94" s="26" t="str">
        <f>IF('User Input'!C14 = 0,"",E127/$B26)</f>
        <v/>
      </c>
      <c r="F94" s="26" t="str">
        <f>IF('User Input'!C14 = 0,"",F127/$B26)</f>
        <v/>
      </c>
      <c r="G94" s="45" t="str">
        <f>IF('User Input'!C14 = 0,"",G127)</f>
        <v/>
      </c>
      <c r="I94" s="28" t="str">
        <f>IF('User Input'!C14 = 0,"",I127)</f>
        <v/>
      </c>
      <c r="J94" s="28" t="str">
        <f>IF('User Input'!C14 = 0,"",J127)</f>
        <v/>
      </c>
      <c r="K94" s="29" t="str">
        <f>IF('User Input'!C14 = 0,"",K127/$C26)</f>
        <v/>
      </c>
      <c r="L94" s="29" t="str">
        <f>IF('User Input'!C14 = 0,"",L127/$C26)</f>
        <v/>
      </c>
      <c r="M94" s="29" t="str">
        <f>IF('User Input'!C14 = 0,"",M127/$C26)</f>
        <v/>
      </c>
      <c r="N94" s="60"/>
    </row>
    <row r="95" spans="1:15" hidden="1" outlineLevel="1" x14ac:dyDescent="0.2">
      <c r="A95" s="226" t="str">
        <f>IF('User Input'!C15 = 0,"",'User Input'!C15)</f>
        <v/>
      </c>
      <c r="B95" s="227"/>
      <c r="C95" s="26" t="str">
        <f>IF('User Input'!C15 = 0,"",C128/$B27)</f>
        <v/>
      </c>
      <c r="D95" s="26" t="str">
        <f>IF('User Input'!C15 = 0,"",D128/$B27)</f>
        <v/>
      </c>
      <c r="E95" s="26" t="str">
        <f>IF('User Input'!C15 = 0,"",E128/$B27)</f>
        <v/>
      </c>
      <c r="F95" s="26" t="str">
        <f>IF('User Input'!C15 = 0,"",F128/$B27)</f>
        <v/>
      </c>
      <c r="G95" s="45" t="str">
        <f>IF('User Input'!C15 = 0,"",G128)</f>
        <v/>
      </c>
      <c r="I95" s="28" t="str">
        <f>IF('User Input'!C15 = 0,"",I128)</f>
        <v/>
      </c>
      <c r="J95" s="28" t="str">
        <f>IF('User Input'!C15 = 0,"",J128)</f>
        <v/>
      </c>
      <c r="K95" s="29" t="str">
        <f>IF('User Input'!C15 = 0,"",K128/$C27)</f>
        <v/>
      </c>
      <c r="L95" s="29" t="str">
        <f>IF('User Input'!C15 = 0,"",L128/$C27)</f>
        <v/>
      </c>
      <c r="M95" s="29" t="str">
        <f>IF('User Input'!C15 = 0,"",M128/$C27)</f>
        <v/>
      </c>
      <c r="N95" s="60"/>
    </row>
    <row r="96" spans="1:15" hidden="1" outlineLevel="1" x14ac:dyDescent="0.2">
      <c r="A96" s="226" t="str">
        <f>IF('User Input'!C16 = 0,"",'User Input'!C16)</f>
        <v/>
      </c>
      <c r="B96" s="227"/>
      <c r="C96" s="26" t="str">
        <f>IF('User Input'!C16 = 0,"",C129/$B28)</f>
        <v/>
      </c>
      <c r="D96" s="26" t="str">
        <f>IF('User Input'!C16 = 0,"",D129/$B28)</f>
        <v/>
      </c>
      <c r="E96" s="26" t="str">
        <f>IF('User Input'!C16 = 0,"",E129/$B28)</f>
        <v/>
      </c>
      <c r="F96" s="26" t="str">
        <f>IF('User Input'!C16 = 0,"",F129/$B28)</f>
        <v/>
      </c>
      <c r="G96" s="45" t="str">
        <f>IF('User Input'!C16 = 0,"",G129)</f>
        <v/>
      </c>
      <c r="I96" s="28" t="str">
        <f>IF('User Input'!C16 = 0,"",I129)</f>
        <v/>
      </c>
      <c r="J96" s="28" t="str">
        <f>IF('User Input'!C16 = 0,"",J129)</f>
        <v/>
      </c>
      <c r="K96" s="29" t="str">
        <f>IF('User Input'!C16 = 0,"",K129/$C28)</f>
        <v/>
      </c>
      <c r="L96" s="29" t="str">
        <f>IF('User Input'!C16 = 0,"",L129/$C28)</f>
        <v/>
      </c>
      <c r="M96" s="29" t="str">
        <f>IF('User Input'!C16 = 0,"",M129/$C28)</f>
        <v/>
      </c>
      <c r="N96" s="60"/>
    </row>
    <row r="97" spans="1:14" hidden="1" outlineLevel="1" x14ac:dyDescent="0.2">
      <c r="A97" s="226" t="str">
        <f>IF('User Input'!C17 = 0,"",'User Input'!C17)</f>
        <v/>
      </c>
      <c r="B97" s="227"/>
      <c r="C97" s="26" t="str">
        <f>IF('User Input'!C17 = 0,"",C130/$B29)</f>
        <v/>
      </c>
      <c r="D97" s="26" t="str">
        <f>IF('User Input'!C17 = 0,"",D130/$B29)</f>
        <v/>
      </c>
      <c r="E97" s="26" t="str">
        <f>IF('User Input'!C17 = 0,"",E130/$B29)</f>
        <v/>
      </c>
      <c r="F97" s="26" t="str">
        <f>IF('User Input'!C17 = 0,"",F130/$B29)</f>
        <v/>
      </c>
      <c r="G97" s="45" t="str">
        <f>IF('User Input'!C17 = 0,"",G130)</f>
        <v/>
      </c>
      <c r="I97" s="28" t="str">
        <f>IF('User Input'!C17 = 0,"",I130)</f>
        <v/>
      </c>
      <c r="J97" s="28" t="str">
        <f>IF('User Input'!C17 = 0,"",J130)</f>
        <v/>
      </c>
      <c r="K97" s="29" t="str">
        <f>IF('User Input'!C17 = 0,"",K130/$C29)</f>
        <v/>
      </c>
      <c r="L97" s="29" t="str">
        <f>IF('User Input'!C17 = 0,"",L130/$C29)</f>
        <v/>
      </c>
      <c r="M97" s="29" t="str">
        <f>IF('User Input'!C17 = 0,"",M130/$C29)</f>
        <v/>
      </c>
      <c r="N97" s="60"/>
    </row>
    <row r="98" spans="1:14" hidden="1" outlineLevel="1" x14ac:dyDescent="0.2">
      <c r="A98" s="226" t="str">
        <f>IF('User Input'!C18 = 0,"",'User Input'!C18)</f>
        <v/>
      </c>
      <c r="B98" s="227"/>
      <c r="C98" s="26" t="str">
        <f>IF('User Input'!C18 = 0,"",C131/$B30)</f>
        <v/>
      </c>
      <c r="D98" s="26" t="str">
        <f>IF('User Input'!C18 = 0,"",D131/$B30)</f>
        <v/>
      </c>
      <c r="E98" s="26" t="str">
        <f>IF('User Input'!C18 = 0,"",E131/$B30)</f>
        <v/>
      </c>
      <c r="F98" s="26" t="str">
        <f>IF('User Input'!C18 = 0,"",F131/$B30)</f>
        <v/>
      </c>
      <c r="G98" s="45" t="str">
        <f>IF('User Input'!C18 = 0,"",G131)</f>
        <v/>
      </c>
      <c r="I98" s="28" t="str">
        <f>IF('User Input'!C18 = 0,"",I131)</f>
        <v/>
      </c>
      <c r="J98" s="28" t="str">
        <f>IF('User Input'!C18 = 0,"",J131)</f>
        <v/>
      </c>
      <c r="K98" s="29" t="str">
        <f>IF('User Input'!C18 = 0,"",K131/$C30)</f>
        <v/>
      </c>
      <c r="L98" s="29" t="str">
        <f>IF('User Input'!C18 = 0,"",L131/$C30)</f>
        <v/>
      </c>
      <c r="M98" s="29" t="str">
        <f>IF('User Input'!C18 = 0,"",M131/$C30)</f>
        <v/>
      </c>
      <c r="N98" s="60"/>
    </row>
    <row r="99" spans="1:14" hidden="1" outlineLevel="1" x14ac:dyDescent="0.2">
      <c r="A99" s="226" t="str">
        <f>IF('User Input'!C19 = 0,"",'User Input'!C19)</f>
        <v/>
      </c>
      <c r="B99" s="227"/>
      <c r="C99" s="26" t="str">
        <f>IF('User Input'!C19 = 0,"",C132/$B31)</f>
        <v/>
      </c>
      <c r="D99" s="26" t="str">
        <f>IF('User Input'!C19 = 0,"",D132/$B31)</f>
        <v/>
      </c>
      <c r="E99" s="26" t="str">
        <f>IF('User Input'!C19 = 0,"",E132/$B31)</f>
        <v/>
      </c>
      <c r="F99" s="26" t="str">
        <f>IF('User Input'!C19 = 0,"",F132/$B31)</f>
        <v/>
      </c>
      <c r="G99" s="45" t="str">
        <f>IF('User Input'!C19 = 0,"",G132)</f>
        <v/>
      </c>
      <c r="I99" s="28" t="str">
        <f>IF('User Input'!C19 = 0,"",I132)</f>
        <v/>
      </c>
      <c r="J99" s="28" t="str">
        <f>IF('User Input'!C19 = 0,"",J132)</f>
        <v/>
      </c>
      <c r="K99" s="29" t="str">
        <f>IF('User Input'!C19 = 0,"",K132/$C31)</f>
        <v/>
      </c>
      <c r="L99" s="29" t="str">
        <f>IF('User Input'!C19 = 0,"",L132/$C31)</f>
        <v/>
      </c>
      <c r="M99" s="29" t="str">
        <f>IF('User Input'!C19 = 0,"",M132/$C31)</f>
        <v/>
      </c>
      <c r="N99" s="60"/>
    </row>
    <row r="100" spans="1:14" hidden="1" outlineLevel="1" x14ac:dyDescent="0.2">
      <c r="A100" s="226" t="str">
        <f>IF('User Input'!C20 = 0,"",'User Input'!C20)</f>
        <v/>
      </c>
      <c r="B100" s="227"/>
      <c r="C100" s="26" t="str">
        <f>IF('User Input'!C20 = 0,"",C133/$B32)</f>
        <v/>
      </c>
      <c r="D100" s="26" t="str">
        <f>IF('User Input'!C20 = 0,"",D133/$B32)</f>
        <v/>
      </c>
      <c r="E100" s="26" t="str">
        <f>IF('User Input'!C20 = 0,"",E133/$B32)</f>
        <v/>
      </c>
      <c r="F100" s="26" t="str">
        <f>IF('User Input'!C20 = 0,"",F133/$B32)</f>
        <v/>
      </c>
      <c r="G100" s="45" t="str">
        <f>IF('User Input'!C20 = 0,"",G133)</f>
        <v/>
      </c>
      <c r="I100" s="28" t="str">
        <f>IF('User Input'!C20 = 0,"",I133)</f>
        <v/>
      </c>
      <c r="J100" s="28" t="str">
        <f>IF('User Input'!C20 = 0,"",J133)</f>
        <v/>
      </c>
      <c r="K100" s="29" t="str">
        <f>IF('User Input'!C20 = 0,"",K133/$C32)</f>
        <v/>
      </c>
      <c r="L100" s="29" t="str">
        <f>IF('User Input'!C20 = 0,"",L133/$C32)</f>
        <v/>
      </c>
      <c r="M100" s="29" t="str">
        <f>IF('User Input'!C20 = 0,"",M133/$C32)</f>
        <v/>
      </c>
      <c r="N100" s="60"/>
    </row>
    <row r="101" spans="1:14" hidden="1" outlineLevel="1" x14ac:dyDescent="0.2">
      <c r="A101" s="226" t="str">
        <f>IF('User Input'!C21 = 0,"",'User Input'!C21)</f>
        <v/>
      </c>
      <c r="B101" s="227"/>
      <c r="C101" s="26" t="str">
        <f>IF('User Input'!C21 = 0,"",C134/$B33)</f>
        <v/>
      </c>
      <c r="D101" s="26" t="str">
        <f>IF('User Input'!C21 = 0,"",D134/$B33)</f>
        <v/>
      </c>
      <c r="E101" s="26" t="str">
        <f>IF('User Input'!C21 = 0,"",E134/$B33)</f>
        <v/>
      </c>
      <c r="F101" s="26" t="str">
        <f>IF('User Input'!C21 = 0,"",F134/$B33)</f>
        <v/>
      </c>
      <c r="G101" s="45" t="str">
        <f>IF('User Input'!C21 = 0,"",G134)</f>
        <v/>
      </c>
      <c r="I101" s="28" t="str">
        <f>IF('User Input'!C21 = 0,"",I134)</f>
        <v/>
      </c>
      <c r="J101" s="28" t="str">
        <f>IF('User Input'!C21 = 0,"",J134)</f>
        <v/>
      </c>
      <c r="K101" s="29" t="str">
        <f>IF('User Input'!C21 = 0,"",K134/$C33)</f>
        <v/>
      </c>
      <c r="L101" s="29" t="str">
        <f>IF('User Input'!C21 = 0,"",L134/$C33)</f>
        <v/>
      </c>
      <c r="M101" s="29" t="str">
        <f>IF('User Input'!C21 = 0,"",M134/$C33)</f>
        <v/>
      </c>
      <c r="N101" s="60"/>
    </row>
    <row r="102" spans="1:14" hidden="1" outlineLevel="1" x14ac:dyDescent="0.2">
      <c r="A102" s="226" t="str">
        <f>IF('User Input'!C22 = 0,"",'User Input'!C22)</f>
        <v/>
      </c>
      <c r="B102" s="227"/>
      <c r="C102" s="26" t="str">
        <f>IF('User Input'!C22 = 0,"",C135/$B34)</f>
        <v/>
      </c>
      <c r="D102" s="26" t="str">
        <f>IF('User Input'!C22 = 0,"",D135/$B34)</f>
        <v/>
      </c>
      <c r="E102" s="26" t="str">
        <f>IF('User Input'!C22 = 0,"",E135/$B34)</f>
        <v/>
      </c>
      <c r="F102" s="26" t="str">
        <f>IF('User Input'!C22 = 0,"",F135/$B34)</f>
        <v/>
      </c>
      <c r="G102" s="45" t="str">
        <f>IF('User Input'!C22 = 0,"",G135)</f>
        <v/>
      </c>
      <c r="I102" s="28" t="str">
        <f>IF('User Input'!C22 = 0,"",I135)</f>
        <v/>
      </c>
      <c r="J102" s="28" t="str">
        <f>IF('User Input'!C22 = 0,"",J135)</f>
        <v/>
      </c>
      <c r="K102" s="29" t="str">
        <f>IF('User Input'!C22 = 0,"",K135/$C34)</f>
        <v/>
      </c>
      <c r="L102" s="29" t="str">
        <f>IF('User Input'!C22 = 0,"",L135/$C34)</f>
        <v/>
      </c>
      <c r="M102" s="29" t="str">
        <f>IF('User Input'!C22 = 0,"",M135/$C34)</f>
        <v/>
      </c>
      <c r="N102" s="60"/>
    </row>
    <row r="103" spans="1:14" hidden="1" outlineLevel="1" x14ac:dyDescent="0.2">
      <c r="A103" s="226" t="str">
        <f>IF('User Input'!C23 = 0,"",'User Input'!C23)</f>
        <v/>
      </c>
      <c r="B103" s="227"/>
      <c r="C103" s="26" t="str">
        <f>IF('User Input'!C23 = 0,"",C136/$B35)</f>
        <v/>
      </c>
      <c r="D103" s="26" t="str">
        <f>IF('User Input'!C23 = 0,"",D136/$B35)</f>
        <v/>
      </c>
      <c r="E103" s="26" t="str">
        <f>IF('User Input'!C23 = 0,"",E136/$B35)</f>
        <v/>
      </c>
      <c r="F103" s="26" t="str">
        <f>IF('User Input'!C23 = 0,"",F136/$B35)</f>
        <v/>
      </c>
      <c r="G103" s="45" t="str">
        <f>IF('User Input'!C23 = 0,"",G136)</f>
        <v/>
      </c>
      <c r="I103" s="28" t="str">
        <f>IF('User Input'!C23 = 0,"",I136)</f>
        <v/>
      </c>
      <c r="J103" s="28" t="str">
        <f>IF('User Input'!C23 = 0,"",J136)</f>
        <v/>
      </c>
      <c r="K103" s="29" t="str">
        <f>IF('User Input'!C23 = 0,"",K136/$C35)</f>
        <v/>
      </c>
      <c r="L103" s="29" t="str">
        <f>IF('User Input'!C23 = 0,"",L136/$C35)</f>
        <v/>
      </c>
      <c r="M103" s="29" t="str">
        <f>IF('User Input'!C23 = 0,"",M136/$C35)</f>
        <v/>
      </c>
      <c r="N103" s="60"/>
    </row>
    <row r="104" spans="1:14" hidden="1" outlineLevel="1" x14ac:dyDescent="0.2">
      <c r="A104" s="226" t="str">
        <f>IF('User Input'!C24 = 0,"",'User Input'!C24)</f>
        <v/>
      </c>
      <c r="B104" s="227"/>
      <c r="C104" s="26" t="str">
        <f>IF('User Input'!C24 = 0,"",C137/$B36)</f>
        <v/>
      </c>
      <c r="D104" s="26" t="str">
        <f>IF('User Input'!C24 = 0,"",D137/$B36)</f>
        <v/>
      </c>
      <c r="E104" s="26" t="str">
        <f>IF('User Input'!C24 = 0,"",E137/$B36)</f>
        <v/>
      </c>
      <c r="F104" s="26" t="str">
        <f>IF('User Input'!C24 = 0,"",F137/$B36)</f>
        <v/>
      </c>
      <c r="G104" s="45" t="str">
        <f>IF('User Input'!C24 = 0,"",G137)</f>
        <v/>
      </c>
      <c r="I104" s="28" t="str">
        <f>IF('User Input'!C24 = 0,"",I137)</f>
        <v/>
      </c>
      <c r="J104" s="28" t="str">
        <f>IF('User Input'!C24 = 0,"",J137)</f>
        <v/>
      </c>
      <c r="K104" s="29" t="str">
        <f>IF('User Input'!C24 = 0,"",K137/$C36)</f>
        <v/>
      </c>
      <c r="L104" s="29" t="str">
        <f>IF('User Input'!C24 = 0,"",L137/$C36)</f>
        <v/>
      </c>
      <c r="M104" s="29" t="str">
        <f>IF('User Input'!C24 = 0,"",M137/$C36)</f>
        <v/>
      </c>
      <c r="N104" s="60"/>
    </row>
    <row r="105" spans="1:14" hidden="1" outlineLevel="1" x14ac:dyDescent="0.2">
      <c r="A105" s="226" t="str">
        <f>IF('User Input'!C25 = 0,"",'User Input'!C25)</f>
        <v/>
      </c>
      <c r="B105" s="227"/>
      <c r="C105" s="26" t="str">
        <f>IF('User Input'!C25 = 0,"",C138/$B37)</f>
        <v/>
      </c>
      <c r="D105" s="26" t="str">
        <f>IF('User Input'!C25 = 0,"",D138/$B37)</f>
        <v/>
      </c>
      <c r="E105" s="26" t="str">
        <f>IF('User Input'!C25 = 0,"",E138/$B37)</f>
        <v/>
      </c>
      <c r="F105" s="26" t="str">
        <f>IF('User Input'!C25 = 0,"",F138/$B37)</f>
        <v/>
      </c>
      <c r="G105" s="45" t="str">
        <f>IF('User Input'!C25 = 0,"",G138)</f>
        <v/>
      </c>
      <c r="I105" s="28" t="str">
        <f>IF('User Input'!C25 = 0,"",I138)</f>
        <v/>
      </c>
      <c r="J105" s="28" t="str">
        <f>IF('User Input'!C25 = 0,"",J138)</f>
        <v/>
      </c>
      <c r="K105" s="29" t="str">
        <f>IF('User Input'!C25 = 0,"",K138/$C37)</f>
        <v/>
      </c>
      <c r="L105" s="29" t="str">
        <f>IF('User Input'!C25 = 0,"",L138/$C37)</f>
        <v/>
      </c>
      <c r="M105" s="29" t="str">
        <f>IF('User Input'!C25 = 0,"",M138/$C37)</f>
        <v/>
      </c>
      <c r="N105" s="60"/>
    </row>
    <row r="106" spans="1:14" hidden="1" outlineLevel="1" x14ac:dyDescent="0.2">
      <c r="A106" s="226" t="str">
        <f>IF('User Input'!C26 = 0,"",'User Input'!C26)</f>
        <v/>
      </c>
      <c r="B106" s="227"/>
      <c r="C106" s="26" t="str">
        <f>IF('User Input'!C26 = 0,"",C139/$B38)</f>
        <v/>
      </c>
      <c r="D106" s="26" t="str">
        <f>IF('User Input'!C26 = 0,"",D139/$B38)</f>
        <v/>
      </c>
      <c r="E106" s="26" t="str">
        <f>IF('User Input'!C26 = 0,"",E139/$B38)</f>
        <v/>
      </c>
      <c r="F106" s="26" t="str">
        <f>IF('User Input'!C26 = 0,"",F139/$B38)</f>
        <v/>
      </c>
      <c r="G106" s="45" t="str">
        <f>IF('User Input'!C26 = 0,"",G139)</f>
        <v/>
      </c>
      <c r="I106" s="28" t="str">
        <f>IF('User Input'!C26 = 0,"",I139)</f>
        <v/>
      </c>
      <c r="J106" s="28" t="str">
        <f>IF('User Input'!C26 = 0,"",J139)</f>
        <v/>
      </c>
      <c r="K106" s="29" t="str">
        <f>IF('User Input'!C26 = 0,"",K139/$C38)</f>
        <v/>
      </c>
      <c r="L106" s="29" t="str">
        <f>IF('User Input'!C26 = 0,"",L139/$C38)</f>
        <v/>
      </c>
      <c r="M106" s="29" t="str">
        <f>IF('User Input'!C26 = 0,"",M139/$C38)</f>
        <v/>
      </c>
      <c r="N106" s="60"/>
    </row>
    <row r="107" spans="1:14" hidden="1" outlineLevel="1" x14ac:dyDescent="0.2">
      <c r="A107" s="226" t="str">
        <f>IF('User Input'!C27 = 0,"",'User Input'!C27)</f>
        <v/>
      </c>
      <c r="B107" s="227"/>
      <c r="C107" s="26" t="str">
        <f>IF('User Input'!C27 = 0,"",C140/$B39)</f>
        <v/>
      </c>
      <c r="D107" s="26" t="str">
        <f>IF('User Input'!C27 = 0,"",D140/$B39)</f>
        <v/>
      </c>
      <c r="E107" s="26" t="str">
        <f>IF('User Input'!C27 = 0,"",E140/$B39)</f>
        <v/>
      </c>
      <c r="F107" s="26" t="str">
        <f>IF('User Input'!C27 = 0,"",F140/$B39)</f>
        <v/>
      </c>
      <c r="G107" s="45" t="str">
        <f>IF('User Input'!C27 = 0,"",G140)</f>
        <v/>
      </c>
      <c r="I107" s="28" t="str">
        <f>IF('User Input'!C27 = 0,"",I140)</f>
        <v/>
      </c>
      <c r="J107" s="28" t="str">
        <f>IF('User Input'!C27 = 0,"",J140)</f>
        <v/>
      </c>
      <c r="K107" s="29" t="str">
        <f>IF('User Input'!C27 = 0,"",K140/$C39)</f>
        <v/>
      </c>
      <c r="L107" s="29" t="str">
        <f>IF('User Input'!C27 = 0,"",L140/$C39)</f>
        <v/>
      </c>
      <c r="M107" s="29" t="str">
        <f>IF('User Input'!C27 = 0,"",M140/$C39)</f>
        <v/>
      </c>
      <c r="N107" s="60"/>
    </row>
    <row r="108" spans="1:14" hidden="1" outlineLevel="1" x14ac:dyDescent="0.2">
      <c r="A108" s="226" t="str">
        <f>IF('User Input'!C28 = 0,"",'User Input'!C28)</f>
        <v/>
      </c>
      <c r="B108" s="227"/>
      <c r="C108" s="26" t="str">
        <f>IF('User Input'!C28 = 0,"",C141/$B40)</f>
        <v/>
      </c>
      <c r="D108" s="26" t="str">
        <f>IF('User Input'!C28 = 0,"",D141/$B40)</f>
        <v/>
      </c>
      <c r="E108" s="26" t="str">
        <f>IF('User Input'!C28 = 0,"",E141/$B40)</f>
        <v/>
      </c>
      <c r="F108" s="26" t="str">
        <f>IF('User Input'!C28 = 0,"",F141/$B40)</f>
        <v/>
      </c>
      <c r="G108" s="45" t="str">
        <f>IF('User Input'!C28 = 0,"",G141)</f>
        <v/>
      </c>
      <c r="I108" s="28" t="str">
        <f>IF('User Input'!C28 = 0,"",I141)</f>
        <v/>
      </c>
      <c r="J108" s="28" t="str">
        <f>IF('User Input'!C28 = 0,"",J141)</f>
        <v/>
      </c>
      <c r="K108" s="29" t="str">
        <f>IF('User Input'!C28 = 0,"",K141/$C40)</f>
        <v/>
      </c>
      <c r="L108" s="29" t="str">
        <f>IF('User Input'!C28 = 0,"",L141/$C40)</f>
        <v/>
      </c>
      <c r="M108" s="29" t="str">
        <f>IF('User Input'!C28 = 0,"",M141/$C40)</f>
        <v/>
      </c>
      <c r="N108" s="60"/>
    </row>
    <row r="109" spans="1:14" hidden="1" outlineLevel="1" x14ac:dyDescent="0.2">
      <c r="A109" s="226" t="str">
        <f>IF('User Input'!C29 = 0,"",'User Input'!C29)</f>
        <v/>
      </c>
      <c r="B109" s="227"/>
      <c r="C109" s="26" t="str">
        <f>IF('User Input'!C29 = 0,"",C142/$B41)</f>
        <v/>
      </c>
      <c r="D109" s="26" t="str">
        <f>IF('User Input'!C29 = 0,"",D142/$B41)</f>
        <v/>
      </c>
      <c r="E109" s="26" t="str">
        <f>IF('User Input'!C29 = 0,"",E142/$B41)</f>
        <v/>
      </c>
      <c r="F109" s="26" t="str">
        <f>IF('User Input'!C29 = 0,"",F142/$B41)</f>
        <v/>
      </c>
      <c r="G109" s="45" t="str">
        <f>IF('User Input'!C29 = 0,"",G142)</f>
        <v/>
      </c>
      <c r="I109" s="28" t="str">
        <f>IF('User Input'!C29 = 0,"",I142)</f>
        <v/>
      </c>
      <c r="J109" s="28" t="str">
        <f>IF('User Input'!C29 = 0,"",J142)</f>
        <v/>
      </c>
      <c r="K109" s="29" t="str">
        <f>IF('User Input'!C29 = 0,"",K142/$C41)</f>
        <v/>
      </c>
      <c r="L109" s="29" t="str">
        <f>IF('User Input'!C29 = 0,"",L142/$C41)</f>
        <v/>
      </c>
      <c r="M109" s="29" t="str">
        <f>IF('User Input'!C29 = 0,"",M142/$C41)</f>
        <v/>
      </c>
      <c r="N109" s="60"/>
    </row>
    <row r="110" spans="1:14" hidden="1" outlineLevel="1" x14ac:dyDescent="0.2">
      <c r="A110" s="226" t="str">
        <f>IF('User Input'!C30 = 0,"",'User Input'!C30)</f>
        <v/>
      </c>
      <c r="B110" s="227"/>
      <c r="C110" s="26" t="str">
        <f>IF('User Input'!C30 = 0,"",C143/$B42)</f>
        <v/>
      </c>
      <c r="D110" s="26" t="str">
        <f>IF('User Input'!C30 = 0,"",D143/$B42)</f>
        <v/>
      </c>
      <c r="E110" s="26" t="str">
        <f>IF('User Input'!C30 = 0,"",E143/$B42)</f>
        <v/>
      </c>
      <c r="F110" s="26" t="str">
        <f>IF('User Input'!C30 = 0,"",F143/$B42)</f>
        <v/>
      </c>
      <c r="G110" s="45" t="str">
        <f>IF('User Input'!C30 = 0,"",G143)</f>
        <v/>
      </c>
      <c r="I110" s="28" t="str">
        <f>IF('User Input'!C30 = 0,"",I143)</f>
        <v/>
      </c>
      <c r="J110" s="28" t="str">
        <f>IF('User Input'!C30 = 0,"",J143)</f>
        <v/>
      </c>
      <c r="K110" s="29" t="str">
        <f>IF('User Input'!C30 = 0,"",K143/$C42)</f>
        <v/>
      </c>
      <c r="L110" s="29" t="str">
        <f>IF('User Input'!C30 = 0,"",L143/$C42)</f>
        <v/>
      </c>
      <c r="M110" s="29" t="str">
        <f>IF('User Input'!C30 = 0,"",M143/$C42)</f>
        <v/>
      </c>
      <c r="N110" s="60"/>
    </row>
    <row r="111" spans="1:14" ht="13.5" collapsed="1" thickBot="1" x14ac:dyDescent="0.25"/>
    <row r="112" spans="1:14" x14ac:dyDescent="0.2">
      <c r="B112" s="646" t="s">
        <v>31</v>
      </c>
      <c r="C112" s="646"/>
      <c r="D112" s="646"/>
      <c r="E112" s="646"/>
      <c r="F112" s="646"/>
      <c r="G112" s="646"/>
      <c r="H112" s="647" t="s">
        <v>32</v>
      </c>
      <c r="I112" s="647"/>
      <c r="J112" s="647"/>
      <c r="K112" s="647"/>
      <c r="L112" s="647"/>
      <c r="M112" s="647"/>
      <c r="N112" s="58"/>
    </row>
    <row r="113" spans="1:15" x14ac:dyDescent="0.2">
      <c r="A113" s="17" t="s">
        <v>88</v>
      </c>
      <c r="B113" s="18" t="s">
        <v>82</v>
      </c>
      <c r="C113" s="19" t="s">
        <v>89</v>
      </c>
      <c r="D113" s="19" t="s">
        <v>90</v>
      </c>
      <c r="E113" s="19" t="s">
        <v>91</v>
      </c>
      <c r="F113" s="19" t="s">
        <v>92</v>
      </c>
      <c r="G113" s="20" t="s">
        <v>93</v>
      </c>
      <c r="H113" s="21" t="s">
        <v>102</v>
      </c>
      <c r="I113" s="22" t="s">
        <v>103</v>
      </c>
      <c r="J113" s="22" t="s">
        <v>104</v>
      </c>
      <c r="K113" s="22" t="s">
        <v>105</v>
      </c>
      <c r="L113" s="22" t="s">
        <v>106</v>
      </c>
      <c r="M113" s="23" t="s">
        <v>107</v>
      </c>
      <c r="N113" s="59"/>
    </row>
    <row r="114" spans="1:15" x14ac:dyDescent="0.2">
      <c r="A114" s="392" t="str">
        <f>IF('User Input'!C1 = 0,"",'User Input'!C1)</f>
        <v>a</v>
      </c>
      <c r="B114" s="397">
        <f>IF('User Input'!C1=0,"",SUMIF(Players!$O$3:$O$903,A114,Players!V$3:V$903))</f>
        <v>0</v>
      </c>
      <c r="C114" s="395">
        <f>IF('User Input'!C1=0,"",SUMIF(Players!$O$3:$O$903,A114,Players!W$3:W$903))</f>
        <v>0</v>
      </c>
      <c r="D114" s="395">
        <f>IF('User Input'!C1=0,"",SUMIF(Players!$O$3:$O$903,A114,Players!X$3:X$903))</f>
        <v>0</v>
      </c>
      <c r="E114" s="395">
        <f>IF('User Input'!C1=0,"",SUMIF(Players!$O$3:$O$903,A114,Players!Y$3:Y$903))</f>
        <v>0</v>
      </c>
      <c r="F114" s="395">
        <f>IF('User Input'!C1=0,"",SUMIF(Players!$O$3:$O$903,A114,Players!Z$3:Z$903))</f>
        <v>0</v>
      </c>
      <c r="G114" s="398" t="e">
        <f>IF('User Input'!C1=0,"",(SUMIF(Players!$O$3:$O$903,A114,Players!AC$3:AC$1019))/B114)</f>
        <v>#DIV/0!</v>
      </c>
      <c r="H114" s="399">
        <f>IF('User Input'!C1=0,"",SUMIF(Players!$AW$3:$AW$937,A114,Players!BD$3:BD$937))</f>
        <v>0</v>
      </c>
      <c r="I114" s="393" t="e">
        <f>IF('User Input'!C1=0,"",SUMIF(Players!$AW$3:$AW$937,A114,Players!BK$3:BK$1019)/H114)</f>
        <v>#DIV/0!</v>
      </c>
      <c r="J114" s="400" t="e">
        <f>IF('User Input'!C1=0,"",SUMIF(Players!$AW$3:$AW$937,A114,Players!BL$3:BL$1019)/H114)</f>
        <v>#DIV/0!</v>
      </c>
      <c r="K114" s="394">
        <f>IF('User Input'!C1=0,"",SUMIF(Players!$AW$3:$AW$937,A114,Players!BG$3:BG$937))</f>
        <v>0</v>
      </c>
      <c r="L114" s="394">
        <f>IF('User Input'!C1=0,"",SUMIF(Players!$AW$3:$AW$937,A114,Players!BH$3:BH$937))</f>
        <v>0</v>
      </c>
      <c r="M114" s="401">
        <f>IF('User Input'!C1=0,"",SUMIF(Players!$AW$3:$AW$937,A114,Players!BI$3:BI$937))</f>
        <v>0</v>
      </c>
      <c r="N114" s="402" t="s">
        <v>2890</v>
      </c>
      <c r="O114" s="403" t="s">
        <v>39</v>
      </c>
    </row>
    <row r="115" spans="1:15" x14ac:dyDescent="0.2">
      <c r="A115" s="225" t="str">
        <f>IF('User Input'!C2 = 0,"",'User Input'!C2)</f>
        <v>b</v>
      </c>
      <c r="B115" s="25">
        <f>IF('User Input'!C2=0,"",SUMIF(Players!$O$3:$O$903,A115,Players!V$3:V$903))</f>
        <v>0</v>
      </c>
      <c r="C115" s="26">
        <f>IF('User Input'!C2=0,"",SUMIF(Players!$O$3:$O$903,A115,Players!W$3:W$903))</f>
        <v>0</v>
      </c>
      <c r="D115" s="26">
        <f>IF('User Input'!C2=0,"",SUMIF(Players!$O$3:$O$903,A115,Players!X$3:X$903))</f>
        <v>0</v>
      </c>
      <c r="E115" s="26">
        <f>IF('User Input'!C2=0,"",SUMIF(Players!$O$3:$O$903,A115,Players!Y$3:Y$903))</f>
        <v>0</v>
      </c>
      <c r="F115" s="26">
        <f>IF('User Input'!C2=0,"",SUMIF(Players!$O$3:$O$903,A115,Players!Z$3:Z$903))</f>
        <v>0</v>
      </c>
      <c r="G115" s="27" t="e">
        <f>IF('User Input'!C2=0,"",(SUMIF(Players!$O$3:$O$903,A115,Players!AC$3:AC$1019))/B115)</f>
        <v>#DIV/0!</v>
      </c>
      <c r="H115" s="31">
        <f>IF('User Input'!C2=0,"",SUMIF(Players!$AW$3:$AW$937,A115,Players!BD$3:BD$937))</f>
        <v>0</v>
      </c>
      <c r="I115" s="28" t="e">
        <f>IF('User Input'!C2=0,"",SUMIF(Players!$AW$3:$AW$937,A115,Players!BK$3:BK$1019)/H115)</f>
        <v>#DIV/0!</v>
      </c>
      <c r="J115" s="28" t="e">
        <f>IF('User Input'!C2=0,"",SUMIF(Players!$AW$3:$AW$937,A115,Players!BL$3:BL$1019)/H115)</f>
        <v>#DIV/0!</v>
      </c>
      <c r="K115" s="29">
        <f>IF('User Input'!C2=0,"",SUMIF(Players!$AW$3:$AW$937,A115,Players!BG$3:BG$937))</f>
        <v>0</v>
      </c>
      <c r="L115" s="29">
        <f>IF('User Input'!C2=0,"",SUMIF(Players!$AW$3:$AW$937,A115,Players!BH$3:BH$937))</f>
        <v>0</v>
      </c>
      <c r="M115" s="30">
        <f>IF('User Input'!C2=0,"",SUMIF(Players!$AW$3:$AW$937,A115,Players!BI$3:BI$937))</f>
        <v>0</v>
      </c>
      <c r="N115" s="60"/>
    </row>
    <row r="116" spans="1:15" x14ac:dyDescent="0.2">
      <c r="A116" s="225" t="str">
        <f>IF('User Input'!C3 = 0,"",'User Input'!C3)</f>
        <v>c</v>
      </c>
      <c r="B116" s="25">
        <f>IF('User Input'!C3=0,"",SUMIF(Players!$O$3:$O$903,A116,Players!V$3:V$903))</f>
        <v>0</v>
      </c>
      <c r="C116" s="26">
        <f>IF('User Input'!C3=0,"",SUMIF(Players!$O$3:$O$903,A116,Players!W$3:W$903))</f>
        <v>0</v>
      </c>
      <c r="D116" s="26">
        <f>IF('User Input'!C3=0,"",SUMIF(Players!$O$3:$O$903,A116,Players!X$3:X$903))</f>
        <v>0</v>
      </c>
      <c r="E116" s="26">
        <f>IF('User Input'!C3=0,"",SUMIF(Players!$O$3:$O$903,A116,Players!Y$3:Y$903))</f>
        <v>0</v>
      </c>
      <c r="F116" s="26">
        <f>IF('User Input'!C3=0,"",SUMIF(Players!$O$3:$O$903,A116,Players!Z$3:Z$903))</f>
        <v>0</v>
      </c>
      <c r="G116" s="27" t="e">
        <f>IF('User Input'!C3=0,"",(SUMIF(Players!$O$3:$O$903,A116,Players!AC$3:AC$1019))/B116)</f>
        <v>#DIV/0!</v>
      </c>
      <c r="H116" s="31">
        <f>IF('User Input'!C3=0,"",SUMIF(Players!$AW$3:$AW$937,A116,Players!BD$3:BD$937))</f>
        <v>0</v>
      </c>
      <c r="I116" s="28" t="e">
        <f>IF('User Input'!C3=0,"",SUMIF(Players!$AW$3:$AW$937,A116,Players!BK$3:BK$1019)/H116)</f>
        <v>#DIV/0!</v>
      </c>
      <c r="J116" s="28" t="e">
        <f>IF('User Input'!C3=0,"",SUMIF(Players!$AW$3:$AW$937,A116,Players!BL$3:BL$1019)/H116)</f>
        <v>#DIV/0!</v>
      </c>
      <c r="K116" s="29">
        <f>IF('User Input'!C3=0,"",SUMIF(Players!$AW$3:$AW$937,A116,Players!BG$3:BG$937))</f>
        <v>0</v>
      </c>
      <c r="L116" s="29">
        <f>IF('User Input'!C3=0,"",SUMIF(Players!$AW$3:$AW$937,A116,Players!BH$3:BH$937))</f>
        <v>0</v>
      </c>
      <c r="M116" s="30">
        <f>IF('User Input'!C3=0,"",SUMIF(Players!$AW$3:$AW$937,A116,Players!BI$3:BI$937))</f>
        <v>0</v>
      </c>
      <c r="N116" s="60"/>
    </row>
    <row r="117" spans="1:15" x14ac:dyDescent="0.2">
      <c r="A117" s="225" t="str">
        <f>IF('User Input'!C4 = 0,"",'User Input'!C4)</f>
        <v>d</v>
      </c>
      <c r="B117" s="25">
        <f>IF('User Input'!C4=0,"",SUMIF(Players!$O$3:$O$903,A117,Players!V$3:V$903))</f>
        <v>0</v>
      </c>
      <c r="C117" s="26">
        <f>IF('User Input'!C4=0,"",SUMIF(Players!$O$3:$O$903,A117,Players!W$3:W$903))</f>
        <v>0</v>
      </c>
      <c r="D117" s="26">
        <f>IF('User Input'!C4=0,"",SUMIF(Players!$O$3:$O$903,A117,Players!X$3:X$903))</f>
        <v>0</v>
      </c>
      <c r="E117" s="26">
        <f>IF('User Input'!C4=0,"",SUMIF(Players!$O$3:$O$903,A117,Players!Y$3:Y$903))</f>
        <v>0</v>
      </c>
      <c r="F117" s="26">
        <f>IF('User Input'!C4=0,"",SUMIF(Players!$O$3:$O$903,A117,Players!Z$3:Z$903))</f>
        <v>0</v>
      </c>
      <c r="G117" s="27" t="e">
        <f>IF('User Input'!C4=0,"",(SUMIF(Players!$O$3:$O$903,A117,Players!AC$3:AC$1019))/B117)</f>
        <v>#DIV/0!</v>
      </c>
      <c r="H117" s="31">
        <f>IF('User Input'!C4=0,"",SUMIF(Players!$AW$3:$AW$937,A117,Players!BD$3:BD$937))</f>
        <v>0</v>
      </c>
      <c r="I117" s="28" t="e">
        <f>IF('User Input'!C4=0,"",SUMIF(Players!$AW$3:$AW$937,A117,Players!BK$3:BK$1019)/H117)</f>
        <v>#DIV/0!</v>
      </c>
      <c r="J117" s="28" t="e">
        <f>IF('User Input'!C4=0,"",SUMIF(Players!$AW$3:$AW$937,A117,Players!BL$3:BL$1019)/H117)</f>
        <v>#DIV/0!</v>
      </c>
      <c r="K117" s="29">
        <f>IF('User Input'!C4=0,"",SUMIF(Players!$AW$3:$AW$937,A117,Players!BG$3:BG$937))</f>
        <v>0</v>
      </c>
      <c r="L117" s="29">
        <f>IF('User Input'!C4=0,"",SUMIF(Players!$AW$3:$AW$937,A117,Players!BH$3:BH$937))</f>
        <v>0</v>
      </c>
      <c r="M117" s="30">
        <f>IF('User Input'!C4=0,"",SUMIF(Players!$AW$3:$AW$937,A117,Players!BI$3:BI$937))</f>
        <v>0</v>
      </c>
      <c r="N117" s="60"/>
    </row>
    <row r="118" spans="1:15" x14ac:dyDescent="0.2">
      <c r="A118" s="225" t="str">
        <f>IF('User Input'!C5 = 0,"",'User Input'!C5)</f>
        <v>e</v>
      </c>
      <c r="B118" s="25">
        <f>IF('User Input'!C5=0,"",SUMIF(Players!$O$3:$O$903,A118,Players!V$3:V$903))</f>
        <v>0</v>
      </c>
      <c r="C118" s="26">
        <f>IF('User Input'!C5=0,"",SUMIF(Players!$O$3:$O$903,A118,Players!W$3:W$903))</f>
        <v>0</v>
      </c>
      <c r="D118" s="26">
        <f>IF('User Input'!C5=0,"",SUMIF(Players!$O$3:$O$903,A118,Players!X$3:X$903))</f>
        <v>0</v>
      </c>
      <c r="E118" s="26">
        <f>IF('User Input'!C5=0,"",SUMIF(Players!$O$3:$O$903,A118,Players!Y$3:Y$903))</f>
        <v>0</v>
      </c>
      <c r="F118" s="26">
        <f>IF('User Input'!C5=0,"",SUMIF(Players!$O$3:$O$903,A118,Players!Z$3:Z$903))</f>
        <v>0</v>
      </c>
      <c r="G118" s="27" t="e">
        <f>IF('User Input'!C5=0,"",(SUMIF(Players!$O$3:$O$903,A118,Players!AC$3:AC$1019))/B118)</f>
        <v>#DIV/0!</v>
      </c>
      <c r="H118" s="31">
        <f>IF('User Input'!C5=0,"",SUMIF(Players!$AW$3:$AW$937,A118,Players!BD$3:BD$937))</f>
        <v>0</v>
      </c>
      <c r="I118" s="28" t="e">
        <f>IF('User Input'!C5=0,"",SUMIF(Players!$AW$3:$AW$937,A118,Players!BK$3:BK$1019)/H118)</f>
        <v>#DIV/0!</v>
      </c>
      <c r="J118" s="28" t="e">
        <f>IF('User Input'!C5=0,"",SUMIF(Players!$AW$3:$AW$937,A118,Players!BL$3:BL$1019)/H118)</f>
        <v>#DIV/0!</v>
      </c>
      <c r="K118" s="29">
        <f>IF('User Input'!C5=0,"",SUMIF(Players!$AW$3:$AW$937,A118,Players!BG$3:BG$937))</f>
        <v>0</v>
      </c>
      <c r="L118" s="29">
        <f>IF('User Input'!C5=0,"",SUMIF(Players!$AW$3:$AW$937,A118,Players!BH$3:BH$937))</f>
        <v>0</v>
      </c>
      <c r="M118" s="30">
        <f>IF('User Input'!C5=0,"",SUMIF(Players!$AW$3:$AW$937,A118,Players!BI$3:BI$937))</f>
        <v>0</v>
      </c>
      <c r="N118" s="60"/>
    </row>
    <row r="119" spans="1:15" x14ac:dyDescent="0.2">
      <c r="A119" s="225" t="str">
        <f>IF('User Input'!C6 = 0,"",'User Input'!C6)</f>
        <v>f</v>
      </c>
      <c r="B119" s="25">
        <f>IF('User Input'!C6=0,"",SUMIF(Players!$O$3:$O$903,A119,Players!V$3:V$903))</f>
        <v>0</v>
      </c>
      <c r="C119" s="26">
        <f>IF('User Input'!C6=0,"",SUMIF(Players!$O$3:$O$903,A119,Players!W$3:W$903))</f>
        <v>0</v>
      </c>
      <c r="D119" s="26">
        <f>IF('User Input'!C6=0,"",SUMIF(Players!$O$3:$O$903,A119,Players!X$3:X$903))</f>
        <v>0</v>
      </c>
      <c r="E119" s="26">
        <f>IF('User Input'!C6=0,"",SUMIF(Players!$O$3:$O$903,A119,Players!Y$3:Y$903))</f>
        <v>0</v>
      </c>
      <c r="F119" s="26">
        <f>IF('User Input'!C6=0,"",SUMIF(Players!$O$3:$O$903,A119,Players!Z$3:Z$903))</f>
        <v>0</v>
      </c>
      <c r="G119" s="27" t="e">
        <f>IF('User Input'!C6=0,"",(SUMIF(Players!$O$3:$O$903,A119,Players!AC$3:AC$1019))/B119)</f>
        <v>#DIV/0!</v>
      </c>
      <c r="H119" s="31">
        <f>IF('User Input'!C6=0,"",SUMIF(Players!$AW$3:$AW$937,A119,Players!BD$3:BD$937))</f>
        <v>0</v>
      </c>
      <c r="I119" s="28" t="e">
        <f>IF('User Input'!C6=0,"",SUMIF(Players!$AW$3:$AW$937,A119,Players!BK$3:BK$1019)/H119)</f>
        <v>#DIV/0!</v>
      </c>
      <c r="J119" s="28" t="e">
        <f>IF('User Input'!C6=0,"",SUMIF(Players!$AW$3:$AW$937,A119,Players!BL$3:BL$1019)/H119)</f>
        <v>#DIV/0!</v>
      </c>
      <c r="K119" s="29">
        <f>IF('User Input'!C6=0,"",SUMIF(Players!$AW$3:$AW$937,A119,Players!BG$3:BG$937))</f>
        <v>0</v>
      </c>
      <c r="L119" s="29">
        <f>IF('User Input'!C6=0,"",SUMIF(Players!$AW$3:$AW$937,A119,Players!BH$3:BH$937))</f>
        <v>0</v>
      </c>
      <c r="M119" s="30">
        <f>IF('User Input'!C6=0,"",SUMIF(Players!$AW$3:$AW$937,A119,Players!BI$3:BI$937))</f>
        <v>0</v>
      </c>
      <c r="N119" s="60"/>
    </row>
    <row r="120" spans="1:15" x14ac:dyDescent="0.2">
      <c r="A120" s="225" t="str">
        <f>IF('User Input'!C7 = 0,"",'User Input'!C7)</f>
        <v>g</v>
      </c>
      <c r="B120" s="25">
        <f>IF('User Input'!C7=0,"",SUMIF(Players!$O$3:$O$903,A120,Players!V$3:V$903))</f>
        <v>0</v>
      </c>
      <c r="C120" s="26">
        <f>IF('User Input'!C7=0,"",SUMIF(Players!$O$3:$O$903,A120,Players!W$3:W$903))</f>
        <v>0</v>
      </c>
      <c r="D120" s="26">
        <f>IF('User Input'!C7=0,"",SUMIF(Players!$O$3:$O$903,A120,Players!X$3:X$903))</f>
        <v>0</v>
      </c>
      <c r="E120" s="26">
        <f>IF('User Input'!C7=0,"",SUMIF(Players!$O$3:$O$903,A120,Players!Y$3:Y$903))</f>
        <v>0</v>
      </c>
      <c r="F120" s="26">
        <f>IF('User Input'!C7=0,"",SUMIF(Players!$O$3:$O$903,A120,Players!Z$3:Z$903))</f>
        <v>0</v>
      </c>
      <c r="G120" s="27" t="e">
        <f>IF('User Input'!C7=0,"",(SUMIF(Players!$O$3:$O$903,A120,Players!AC$3:AC$1019))/B120)</f>
        <v>#DIV/0!</v>
      </c>
      <c r="H120" s="31">
        <f>IF('User Input'!C7=0,"",SUMIF(Players!$AW$3:$AW$937,A120,Players!BD$3:BD$937))</f>
        <v>0</v>
      </c>
      <c r="I120" s="28" t="e">
        <f>IF('User Input'!C7=0,"",SUMIF(Players!$AW$3:$AW$937,A120,Players!BK$3:BK$1019)/H120)</f>
        <v>#DIV/0!</v>
      </c>
      <c r="J120" s="28" t="e">
        <f>IF('User Input'!C7=0,"",SUMIF(Players!$AW$3:$AW$937,A120,Players!BL$3:BL$1019)/H120)</f>
        <v>#DIV/0!</v>
      </c>
      <c r="K120" s="29">
        <f>IF('User Input'!C7=0,"",SUMIF(Players!$AW$3:$AW$937,A120,Players!BG$3:BG$937))</f>
        <v>0</v>
      </c>
      <c r="L120" s="29">
        <f>IF('User Input'!C7=0,"",SUMIF(Players!$AW$3:$AW$937,A120,Players!BH$3:BH$937))</f>
        <v>0</v>
      </c>
      <c r="M120" s="30">
        <f>IF('User Input'!C7=0,"",SUMIF(Players!$AW$3:$AW$937,A120,Players!BI$3:BI$937))</f>
        <v>0</v>
      </c>
      <c r="N120" s="60"/>
    </row>
    <row r="121" spans="1:15" x14ac:dyDescent="0.2">
      <c r="A121" s="225" t="str">
        <f>IF('User Input'!C8 = 0,"",'User Input'!C8)</f>
        <v>h</v>
      </c>
      <c r="B121" s="25">
        <f>IF('User Input'!C8=0,"",SUMIF(Players!$O$3:$O$903,A121,Players!V$3:V$903))</f>
        <v>0</v>
      </c>
      <c r="C121" s="26">
        <f>IF('User Input'!C8=0,"",SUMIF(Players!$O$3:$O$903,A121,Players!W$3:W$903))</f>
        <v>0</v>
      </c>
      <c r="D121" s="26">
        <f>IF('User Input'!C8=0,"",SUMIF(Players!$O$3:$O$903,A121,Players!X$3:X$903))</f>
        <v>0</v>
      </c>
      <c r="E121" s="26">
        <f>IF('User Input'!C8=0,"",SUMIF(Players!$O$3:$O$903,A121,Players!Y$3:Y$903))</f>
        <v>0</v>
      </c>
      <c r="F121" s="26">
        <f>IF('User Input'!C8=0,"",SUMIF(Players!$O$3:$O$903,A121,Players!Z$3:Z$903))</f>
        <v>0</v>
      </c>
      <c r="G121" s="27" t="e">
        <f>IF('User Input'!C8=0,"",(SUMIF(Players!$O$3:$O$903,A121,Players!AC$3:AC$1019))/B121)</f>
        <v>#DIV/0!</v>
      </c>
      <c r="H121" s="31">
        <f>IF('User Input'!C8=0,"",SUMIF(Players!$AW$3:$AW$937,A121,Players!BD$3:BD$937))</f>
        <v>0</v>
      </c>
      <c r="I121" s="28" t="e">
        <f>IF('User Input'!C8=0,"",SUMIF(Players!$AW$3:$AW$937,A121,Players!BK$3:BK$1019)/H121)</f>
        <v>#DIV/0!</v>
      </c>
      <c r="J121" s="28" t="e">
        <f>IF('User Input'!C8=0,"",SUMIF(Players!$AW$3:$AW$937,A121,Players!BL$3:BL$1019)/H121)</f>
        <v>#DIV/0!</v>
      </c>
      <c r="K121" s="29">
        <f>IF('User Input'!C8=0,"",SUMIF(Players!$AW$3:$AW$937,A121,Players!BG$3:BG$937))</f>
        <v>0</v>
      </c>
      <c r="L121" s="29">
        <f>IF('User Input'!C8=0,"",SUMIF(Players!$AW$3:$AW$937,A121,Players!BH$3:BH$937))</f>
        <v>0</v>
      </c>
      <c r="M121" s="30">
        <f>IF('User Input'!C8=0,"",SUMIF(Players!$AW$3:$AW$937,A121,Players!BI$3:BI$937))</f>
        <v>0</v>
      </c>
      <c r="N121" s="60"/>
    </row>
    <row r="122" spans="1:15" x14ac:dyDescent="0.2">
      <c r="A122" s="225" t="str">
        <f>IF('User Input'!C9 = 0,"",'User Input'!C9)</f>
        <v>i</v>
      </c>
      <c r="B122" s="25">
        <f>IF('User Input'!C9=0,"",SUMIF(Players!$O$3:$O$903,A122,Players!V$3:V$903))</f>
        <v>0</v>
      </c>
      <c r="C122" s="26">
        <f>IF('User Input'!C9=0,"",SUMIF(Players!$O$3:$O$903,A122,Players!W$3:W$903))</f>
        <v>0</v>
      </c>
      <c r="D122" s="26">
        <f>IF('User Input'!C9=0,"",SUMIF(Players!$O$3:$O$903,A122,Players!X$3:X$903))</f>
        <v>0</v>
      </c>
      <c r="E122" s="26">
        <f>IF('User Input'!C9=0,"",SUMIF(Players!$O$3:$O$903,A122,Players!Y$3:Y$903))</f>
        <v>0</v>
      </c>
      <c r="F122" s="26">
        <f>IF('User Input'!C9=0,"",SUMIF(Players!$O$3:$O$903,A122,Players!Z$3:Z$903))</f>
        <v>0</v>
      </c>
      <c r="G122" s="27" t="e">
        <f>IF('User Input'!C9=0,"",(SUMIF(Players!$O$3:$O$903,A122,Players!AC$3:AC$1019))/B122)</f>
        <v>#DIV/0!</v>
      </c>
      <c r="H122" s="31">
        <f>IF('User Input'!C9=0,"",SUMIF(Players!$AW$3:$AW$937,A122,Players!BD$3:BD$937))</f>
        <v>0</v>
      </c>
      <c r="I122" s="28" t="e">
        <f>IF('User Input'!C9=0,"",SUMIF(Players!$AW$3:$AW$937,A122,Players!BK$3:BK$1019)/H122)</f>
        <v>#DIV/0!</v>
      </c>
      <c r="J122" s="28" t="e">
        <f>IF('User Input'!C9=0,"",SUMIF(Players!$AW$3:$AW$937,A122,Players!BL$3:BL$1019)/H122)</f>
        <v>#DIV/0!</v>
      </c>
      <c r="K122" s="29">
        <f>IF('User Input'!C9=0,"",SUMIF(Players!$AW$3:$AW$937,A122,Players!BG$3:BG$937))</f>
        <v>0</v>
      </c>
      <c r="L122" s="29">
        <f>IF('User Input'!C9=0,"",SUMIF(Players!$AW$3:$AW$937,A122,Players!BH$3:BH$937))</f>
        <v>0</v>
      </c>
      <c r="M122" s="30">
        <f>IF('User Input'!C9=0,"",SUMIF(Players!$AW$3:$AW$937,A122,Players!BI$3:BI$937))</f>
        <v>0</v>
      </c>
      <c r="N122" s="60"/>
    </row>
    <row r="123" spans="1:15" x14ac:dyDescent="0.2">
      <c r="A123" s="225" t="str">
        <f>IF('User Input'!C10 = 0,"",'User Input'!C10)</f>
        <v>j</v>
      </c>
      <c r="B123" s="25">
        <f>IF('User Input'!C10=0,"",SUMIF(Players!$O$3:$O$903,A123,Players!V$3:V$903))</f>
        <v>0</v>
      </c>
      <c r="C123" s="26">
        <f>IF('User Input'!C10=0,"",SUMIF(Players!$O$3:$O$903,A123,Players!W$3:W$903))</f>
        <v>0</v>
      </c>
      <c r="D123" s="26">
        <f>IF('User Input'!C10=0,"",SUMIF(Players!$O$3:$O$903,A123,Players!X$3:X$903))</f>
        <v>0</v>
      </c>
      <c r="E123" s="26">
        <f>IF('User Input'!C10=0,"",SUMIF(Players!$O$3:$O$903,A123,Players!Y$3:Y$903))</f>
        <v>0</v>
      </c>
      <c r="F123" s="26">
        <f>IF('User Input'!C10=0,"",SUMIF(Players!$O$3:$O$903,A123,Players!Z$3:Z$903))</f>
        <v>0</v>
      </c>
      <c r="G123" s="27" t="e">
        <f>IF('User Input'!C10=0,"",(SUMIF(Players!$O$3:$O$903,A123,Players!AC$3:AC$1019))/B123)</f>
        <v>#DIV/0!</v>
      </c>
      <c r="H123" s="31">
        <f>IF('User Input'!C10=0,"",SUMIF(Players!$AW$3:$AW$937,A123,Players!BD$3:BD$937))</f>
        <v>0</v>
      </c>
      <c r="I123" s="28" t="e">
        <f>IF('User Input'!C10=0,"",SUMIF(Players!$AW$3:$AW$937,A123,Players!BK$3:BK$1019)/H123)</f>
        <v>#DIV/0!</v>
      </c>
      <c r="J123" s="28" t="e">
        <f>IF('User Input'!C10=0,"",SUMIF(Players!$AW$3:$AW$937,A123,Players!BL$3:BL$1019)/H123)</f>
        <v>#DIV/0!</v>
      </c>
      <c r="K123" s="29">
        <f>IF('User Input'!C10=0,"",SUMIF(Players!$AW$3:$AW$937,A123,Players!BG$3:BG$937))</f>
        <v>0</v>
      </c>
      <c r="L123" s="29">
        <f>IF('User Input'!C10=0,"",SUMIF(Players!$AW$3:$AW$937,A123,Players!BH$3:BH$937))</f>
        <v>0</v>
      </c>
      <c r="M123" s="30">
        <f>IF('User Input'!C10=0,"",SUMIF(Players!$AW$3:$AW$937,A123,Players!BI$3:BI$937))</f>
        <v>0</v>
      </c>
      <c r="N123" s="60"/>
    </row>
    <row r="124" spans="1:15" x14ac:dyDescent="0.2">
      <c r="A124" s="225" t="str">
        <f>IF('User Input'!C11 = 0,"",'User Input'!C11)</f>
        <v>k</v>
      </c>
      <c r="B124" s="25">
        <f>IF('User Input'!C11=0,"",SUMIF(Players!$O$3:$O$903,A124,Players!V$3:V$903))</f>
        <v>0</v>
      </c>
      <c r="C124" s="26">
        <f>IF('User Input'!C11=0,"",SUMIF(Players!$O$3:$O$903,A124,Players!W$3:W$903))</f>
        <v>0</v>
      </c>
      <c r="D124" s="26">
        <f>IF('User Input'!C11=0,"",SUMIF(Players!$O$3:$O$903,A124,Players!X$3:X$903))</f>
        <v>0</v>
      </c>
      <c r="E124" s="26">
        <f>IF('User Input'!C11=0,"",SUMIF(Players!$O$3:$O$903,A124,Players!Y$3:Y$903))</f>
        <v>0</v>
      </c>
      <c r="F124" s="26">
        <f>IF('User Input'!C11=0,"",SUMIF(Players!$O$3:$O$903,A124,Players!Z$3:Z$903))</f>
        <v>0</v>
      </c>
      <c r="G124" s="27" t="e">
        <f>IF('User Input'!C11=0,"",(SUMIF(Players!$O$3:$O$903,A124,Players!AC$3:AC$1019))/B124)</f>
        <v>#DIV/0!</v>
      </c>
      <c r="H124" s="31">
        <f>IF('User Input'!C11=0,"",SUMIF(Players!$AW$3:$AW$937,A124,Players!BD$3:BD$937))</f>
        <v>0</v>
      </c>
      <c r="I124" s="28" t="e">
        <f>IF('User Input'!C11=0,"",SUMIF(Players!$AW$3:$AW$937,A124,Players!BK$3:BK$1019)/H124)</f>
        <v>#DIV/0!</v>
      </c>
      <c r="J124" s="28" t="e">
        <f>IF('User Input'!C11=0,"",SUMIF(Players!$AW$3:$AW$937,A124,Players!BL$3:BL$1019)/H124)</f>
        <v>#DIV/0!</v>
      </c>
      <c r="K124" s="29">
        <f>IF('User Input'!C11=0,"",SUMIF(Players!$AW$3:$AW$937,A124,Players!BG$3:BG$937))</f>
        <v>0</v>
      </c>
      <c r="L124" s="29">
        <f>IF('User Input'!C11=0,"",SUMIF(Players!$AW$3:$AW$937,A124,Players!BH$3:BH$937))</f>
        <v>0</v>
      </c>
      <c r="M124" s="30">
        <f>IF('User Input'!C11=0,"",SUMIF(Players!$AW$3:$AW$937,A124,Players!BI$3:BI$937))</f>
        <v>0</v>
      </c>
      <c r="N124" s="60"/>
    </row>
    <row r="125" spans="1:15" x14ac:dyDescent="0.2">
      <c r="A125" s="225" t="str">
        <f>IF('User Input'!C12 = 0,"",'User Input'!C12)</f>
        <v>l</v>
      </c>
      <c r="B125" s="25">
        <f>IF('User Input'!C12=0,"",SUMIF(Players!$O$3:$O$903,A125,Players!V$3:V$903))</f>
        <v>0</v>
      </c>
      <c r="C125" s="26">
        <f>IF('User Input'!C12=0,"",SUMIF(Players!$O$3:$O$903,A125,Players!W$3:W$903))</f>
        <v>0</v>
      </c>
      <c r="D125" s="26">
        <f>IF('User Input'!C12=0,"",SUMIF(Players!$O$3:$O$903,A125,Players!X$3:X$903))</f>
        <v>0</v>
      </c>
      <c r="E125" s="26">
        <f>IF('User Input'!C12=0,"",SUMIF(Players!$O$3:$O$903,A125,Players!Y$3:Y$903))</f>
        <v>0</v>
      </c>
      <c r="F125" s="26">
        <f>IF('User Input'!C12=0,"",SUMIF(Players!$O$3:$O$903,A125,Players!Z$3:Z$903))</f>
        <v>0</v>
      </c>
      <c r="G125" s="27" t="e">
        <f>IF('User Input'!C12=0,"",(SUMIF(Players!$O$3:$O$903,A125,Players!AC$3:AC$1019))/B125)</f>
        <v>#DIV/0!</v>
      </c>
      <c r="H125" s="31">
        <f>IF('User Input'!C12=0,"",SUMIF(Players!$AW$3:$AW$937,A125,Players!BD$3:BD$937))</f>
        <v>0</v>
      </c>
      <c r="I125" s="28" t="e">
        <f>IF('User Input'!C12=0,"",SUMIF(Players!$AW$3:$AW$937,A125,Players!BK$3:BK$1019)/H125)</f>
        <v>#DIV/0!</v>
      </c>
      <c r="J125" s="28" t="e">
        <f>IF('User Input'!C12=0,"",SUMIF(Players!$AW$3:$AW$937,A125,Players!BL$3:BL$1019)/H125)</f>
        <v>#DIV/0!</v>
      </c>
      <c r="K125" s="29">
        <f>IF('User Input'!C12=0,"",SUMIF(Players!$AW$3:$AW$937,A125,Players!BG$3:BG$937))</f>
        <v>0</v>
      </c>
      <c r="L125" s="29">
        <f>IF('User Input'!C12=0,"",SUMIF(Players!$AW$3:$AW$937,A125,Players!BH$3:BH$937))</f>
        <v>0</v>
      </c>
      <c r="M125" s="30">
        <f>IF('User Input'!C12=0,"",SUMIF(Players!$AW$3:$AW$937,A125,Players!BI$3:BI$937))</f>
        <v>0</v>
      </c>
      <c r="N125" s="60"/>
    </row>
    <row r="126" spans="1:15" hidden="1" outlineLevel="1" x14ac:dyDescent="0.2">
      <c r="A126" s="225" t="str">
        <f>IF('User Input'!C13 = 0,"",'User Input'!C13)</f>
        <v/>
      </c>
      <c r="B126" s="25" t="str">
        <f>IF('User Input'!C13=0,"",SUMIF(Players!$O$3:$O$903,A126,Players!V$3:V$903))</f>
        <v/>
      </c>
      <c r="C126" s="26" t="str">
        <f>IF('User Input'!C13=0,"",SUMIF(Players!$O$3:$O$903,A126,Players!W$3:W$903))</f>
        <v/>
      </c>
      <c r="D126" s="26" t="str">
        <f>IF('User Input'!C13=0,"",SUMIF(Players!$O$3:$O$903,A126,Players!X$3:X$903))</f>
        <v/>
      </c>
      <c r="E126" s="26" t="str">
        <f>IF('User Input'!C13=0,"",SUMIF(Players!$O$3:$O$903,A126,Players!Y$3:Y$903))</f>
        <v/>
      </c>
      <c r="F126" s="26" t="str">
        <f>IF('User Input'!C13=0,"",SUMIF(Players!$O$3:$O$903,A126,Players!Z$3:Z$903))</f>
        <v/>
      </c>
      <c r="G126" s="27" t="str">
        <f>IF('User Input'!C13=0,"",(SUMIF(Players!$O$3:$O$903,A126,Players!AC$3:AC$1019))/B126)</f>
        <v/>
      </c>
      <c r="H126" s="31" t="str">
        <f>IF('User Input'!C13=0,"",SUMIF(Players!$AW$3:$AW$937,A126,Players!BD$3:BD$937))</f>
        <v/>
      </c>
      <c r="I126" s="28" t="str">
        <f>IF('User Input'!C13=0,"",SUMIF(Players!$AW$3:$AW$937,A126,Players!BK$3:BK$1019)/H126)</f>
        <v/>
      </c>
      <c r="J126" s="28" t="str">
        <f>IF('User Input'!C13=0,"",SUMIF(Players!$AW$3:$AW$937,A126,Players!BL$3:BL$1019)/H126)</f>
        <v/>
      </c>
      <c r="K126" s="29" t="str">
        <f>IF('User Input'!C13=0,"",SUMIF(Players!$AW$3:$AW$937,A126,Players!BG$3:BG$937))</f>
        <v/>
      </c>
      <c r="L126" s="29" t="str">
        <f>IF('User Input'!C13=0,"",SUMIF(Players!$AW$3:$AW$937,A126,Players!BH$3:BH$937))</f>
        <v/>
      </c>
      <c r="M126" s="30" t="str">
        <f>IF('User Input'!C13=0,"",SUMIF(Players!$AW$3:$AW$937,A126,Players!BI$3:BI$937))</f>
        <v/>
      </c>
      <c r="N126" s="60"/>
    </row>
    <row r="127" spans="1:15" hidden="1" outlineLevel="1" x14ac:dyDescent="0.2">
      <c r="A127" s="225" t="str">
        <f>IF('User Input'!C14 = 0,"",'User Input'!C14)</f>
        <v/>
      </c>
      <c r="B127" s="25" t="str">
        <f>IF('User Input'!C14=0,"",SUMIF(Players!$O$3:$O$903,A127,Players!V$3:V$903))</f>
        <v/>
      </c>
      <c r="C127" s="26" t="str">
        <f>IF('User Input'!C14=0,"",SUMIF(Players!$O$3:$O$903,A127,Players!W$3:W$903))</f>
        <v/>
      </c>
      <c r="D127" s="26" t="str">
        <f>IF('User Input'!C14=0,"",SUMIF(Players!$O$3:$O$903,A127,Players!X$3:X$903))</f>
        <v/>
      </c>
      <c r="E127" s="26" t="str">
        <f>IF('User Input'!C14=0,"",SUMIF(Players!$O$3:$O$903,A127,Players!Y$3:Y$903))</f>
        <v/>
      </c>
      <c r="F127" s="26" t="str">
        <f>IF('User Input'!C14=0,"",SUMIF(Players!$O$3:$O$903,A127,Players!Z$3:Z$903))</f>
        <v/>
      </c>
      <c r="G127" s="27" t="str">
        <f>IF('User Input'!C14=0,"",(SUMIF(Players!$O$3:$O$903,A127,Players!AC$3:AC$1019))/B127)</f>
        <v/>
      </c>
      <c r="H127" s="31" t="str">
        <f>IF('User Input'!C14=0,"",SUMIF(Players!$AW$3:$AW$937,A127,Players!BD$3:BD$937))</f>
        <v/>
      </c>
      <c r="I127" s="28" t="str">
        <f>IF('User Input'!C14=0,"",SUMIF(Players!$AW$3:$AW$937,A127,Players!BK$3:BK$1019)/H127)</f>
        <v/>
      </c>
      <c r="J127" s="28" t="str">
        <f>IF('User Input'!C14=0,"",SUMIF(Players!$AW$3:$AW$937,A127,Players!BL$3:BL$1019)/H127)</f>
        <v/>
      </c>
      <c r="K127" s="29" t="str">
        <f>IF('User Input'!C14=0,"",SUMIF(Players!$AW$3:$AW$937,A127,Players!BG$3:BG$937))</f>
        <v/>
      </c>
      <c r="L127" s="29" t="str">
        <f>IF('User Input'!C14=0,"",SUMIF(Players!$AW$3:$AW$937,A127,Players!BH$3:BH$937))</f>
        <v/>
      </c>
      <c r="M127" s="30" t="str">
        <f>IF('User Input'!C14=0,"",SUMIF(Players!$AW$3:$AW$937,A127,Players!BI$3:BI$937))</f>
        <v/>
      </c>
      <c r="N127" s="60"/>
    </row>
    <row r="128" spans="1:15" hidden="1" outlineLevel="1" x14ac:dyDescent="0.2">
      <c r="A128" s="225" t="str">
        <f>IF('User Input'!C15 = 0,"",'User Input'!C15)</f>
        <v/>
      </c>
      <c r="B128" s="25" t="str">
        <f>IF('User Input'!C15=0,"",SUMIF(Players!$O$3:$O$903,A128,Players!V$3:V$903))</f>
        <v/>
      </c>
      <c r="C128" s="26" t="str">
        <f>IF('User Input'!C15=0,"",SUMIF(Players!$O$3:$O$903,A128,Players!W$3:W$903))</f>
        <v/>
      </c>
      <c r="D128" s="26" t="str">
        <f>IF('User Input'!C15=0,"",SUMIF(Players!$O$3:$O$903,A128,Players!X$3:X$903))</f>
        <v/>
      </c>
      <c r="E128" s="26" t="str">
        <f>IF('User Input'!C15=0,"",SUMIF(Players!$O$3:$O$903,A128,Players!Y$3:Y$903))</f>
        <v/>
      </c>
      <c r="F128" s="26" t="str">
        <f>IF('User Input'!C15=0,"",SUMIF(Players!$O$3:$O$903,A128,Players!Z$3:Z$903))</f>
        <v/>
      </c>
      <c r="G128" s="27" t="str">
        <f>IF('User Input'!C15=0,"",(SUMIF(Players!$O$3:$O$903,A128,Players!AC$3:AC$1019))/B128)</f>
        <v/>
      </c>
      <c r="H128" s="31" t="str">
        <f>IF('User Input'!C15=0,"",SUMIF(Players!$AW$3:$AW$937,A128,Players!BD$3:BD$937))</f>
        <v/>
      </c>
      <c r="I128" s="28" t="str">
        <f>IF('User Input'!C15=0,"",SUMIF(Players!$AW$3:$AW$937,A128,Players!BK$3:BK$1019)/H128)</f>
        <v/>
      </c>
      <c r="J128" s="28" t="str">
        <f>IF('User Input'!C15=0,"",SUMIF(Players!$AW$3:$AW$937,A128,Players!BL$3:BL$1019)/H128)</f>
        <v/>
      </c>
      <c r="K128" s="29" t="str">
        <f>IF('User Input'!C15=0,"",SUMIF(Players!$AW$3:$AW$937,A128,Players!BG$3:BG$937))</f>
        <v/>
      </c>
      <c r="L128" s="29" t="str">
        <f>IF('User Input'!C15=0,"",SUMIF(Players!$AW$3:$AW$937,A128,Players!BH$3:BH$937))</f>
        <v/>
      </c>
      <c r="M128" s="30" t="str">
        <f>IF('User Input'!C15=0,"",SUMIF(Players!$AW$3:$AW$937,A128,Players!BI$3:BI$937))</f>
        <v/>
      </c>
      <c r="N128" s="60"/>
    </row>
    <row r="129" spans="1:14" hidden="1" outlineLevel="1" x14ac:dyDescent="0.2">
      <c r="A129" s="225" t="str">
        <f>IF('User Input'!C16 = 0,"",'User Input'!C16)</f>
        <v/>
      </c>
      <c r="B129" s="25" t="str">
        <f>IF('User Input'!C16=0,"",SUMIF(Players!$O$3:$O$903,A129,Players!V$3:V$903))</f>
        <v/>
      </c>
      <c r="C129" s="26" t="str">
        <f>IF('User Input'!C16=0,"",SUMIF(Players!$O$3:$O$903,A129,Players!W$3:W$903))</f>
        <v/>
      </c>
      <c r="D129" s="26" t="str">
        <f>IF('User Input'!C16=0,"",SUMIF(Players!$O$3:$O$903,A129,Players!X$3:X$903))</f>
        <v/>
      </c>
      <c r="E129" s="26" t="str">
        <f>IF('User Input'!C16=0,"",SUMIF(Players!$O$3:$O$903,A129,Players!Y$3:Y$903))</f>
        <v/>
      </c>
      <c r="F129" s="26" t="str">
        <f>IF('User Input'!C16=0,"",SUMIF(Players!$O$3:$O$903,A129,Players!Z$3:Z$903))</f>
        <v/>
      </c>
      <c r="G129" s="27" t="str">
        <f>IF('User Input'!C16=0,"",(SUMIF(Players!$O$3:$O$903,A129,Players!AC$3:AC$1019))/B129)</f>
        <v/>
      </c>
      <c r="H129" s="31" t="str">
        <f>IF('User Input'!C16=0,"",SUMIF(Players!$AW$3:$AW$937,A129,Players!BD$3:BD$937))</f>
        <v/>
      </c>
      <c r="I129" s="28" t="str">
        <f>IF('User Input'!C16=0,"",SUMIF(Players!$AW$3:$AW$937,A129,Players!BK$3:BK$1019)/H129)</f>
        <v/>
      </c>
      <c r="J129" s="28" t="str">
        <f>IF('User Input'!C16=0,"",SUMIF(Players!$AW$3:$AW$937,A129,Players!BL$3:BL$1019)/H129)</f>
        <v/>
      </c>
      <c r="K129" s="29" t="str">
        <f>IF('User Input'!C16=0,"",SUMIF(Players!$AW$3:$AW$937,A129,Players!BG$3:BG$937))</f>
        <v/>
      </c>
      <c r="L129" s="29" t="str">
        <f>IF('User Input'!C16=0,"",SUMIF(Players!$AW$3:$AW$937,A129,Players!BH$3:BH$937))</f>
        <v/>
      </c>
      <c r="M129" s="30" t="str">
        <f>IF('User Input'!C16=0,"",SUMIF(Players!$AW$3:$AW$937,A129,Players!BI$3:BI$937))</f>
        <v/>
      </c>
      <c r="N129" s="60"/>
    </row>
    <row r="130" spans="1:14" hidden="1" outlineLevel="1" x14ac:dyDescent="0.2">
      <c r="A130" s="225" t="str">
        <f>IF('User Input'!C17 = 0,"",'User Input'!C17)</f>
        <v/>
      </c>
      <c r="B130" s="25" t="str">
        <f>IF('User Input'!C17=0,"",SUMIF(Players!$O$3:$O$903,A130,Players!V$3:V$903))</f>
        <v/>
      </c>
      <c r="C130" s="26" t="str">
        <f>IF('User Input'!C17=0,"",SUMIF(Players!$O$3:$O$903,A130,Players!W$3:W$903))</f>
        <v/>
      </c>
      <c r="D130" s="26" t="str">
        <f>IF('User Input'!C17=0,"",SUMIF(Players!$O$3:$O$903,A130,Players!X$3:X$903))</f>
        <v/>
      </c>
      <c r="E130" s="26" t="str">
        <f>IF('User Input'!C17=0,"",SUMIF(Players!$O$3:$O$903,A130,Players!Y$3:Y$903))</f>
        <v/>
      </c>
      <c r="F130" s="26" t="str">
        <f>IF('User Input'!C17=0,"",SUMIF(Players!$O$3:$O$903,A130,Players!Z$3:Z$903))</f>
        <v/>
      </c>
      <c r="G130" s="27" t="str">
        <f>IF('User Input'!C17=0,"",(SUMIF(Players!$O$3:$O$903,A130,Players!AC$3:AC$1019))/B130)</f>
        <v/>
      </c>
      <c r="H130" s="31" t="str">
        <f>IF('User Input'!C17=0,"",SUMIF(Players!$AW$3:$AW$937,A130,Players!BD$3:BD$937))</f>
        <v/>
      </c>
      <c r="I130" s="28" t="str">
        <f>IF('User Input'!C17=0,"",SUMIF(Players!$AW$3:$AW$937,A130,Players!BK$3:BK$1019)/H130)</f>
        <v/>
      </c>
      <c r="J130" s="28" t="str">
        <f>IF('User Input'!C17=0,"",SUMIF(Players!$AW$3:$AW$937,A130,Players!BL$3:BL$1019)/H130)</f>
        <v/>
      </c>
      <c r="K130" s="29" t="str">
        <f>IF('User Input'!C17=0,"",SUMIF(Players!$AW$3:$AW$937,A130,Players!BG$3:BG$937))</f>
        <v/>
      </c>
      <c r="L130" s="29" t="str">
        <f>IF('User Input'!C17=0,"",SUMIF(Players!$AW$3:$AW$937,A130,Players!BH$3:BH$937))</f>
        <v/>
      </c>
      <c r="M130" s="30" t="str">
        <f>IF('User Input'!C17=0,"",SUMIF(Players!$AW$3:$AW$937,A130,Players!BI$3:BI$937))</f>
        <v/>
      </c>
      <c r="N130" s="60"/>
    </row>
    <row r="131" spans="1:14" hidden="1" outlineLevel="1" x14ac:dyDescent="0.2">
      <c r="A131" s="225" t="str">
        <f>IF('User Input'!C18 = 0,"",'User Input'!C18)</f>
        <v/>
      </c>
      <c r="B131" s="25" t="str">
        <f>IF('User Input'!C18=0,"",SUMIF(Players!$O$3:$O$903,A131,Players!V$3:V$903))</f>
        <v/>
      </c>
      <c r="C131" s="26" t="str">
        <f>IF('User Input'!C18=0,"",SUMIF(Players!$O$3:$O$903,A131,Players!W$3:W$903))</f>
        <v/>
      </c>
      <c r="D131" s="26" t="str">
        <f>IF('User Input'!C18=0,"",SUMIF(Players!$O$3:$O$903,A131,Players!X$3:X$903))</f>
        <v/>
      </c>
      <c r="E131" s="26" t="str">
        <f>IF('User Input'!C18=0,"",SUMIF(Players!$O$3:$O$903,A131,Players!Y$3:Y$903))</f>
        <v/>
      </c>
      <c r="F131" s="26" t="str">
        <f>IF('User Input'!C18=0,"",SUMIF(Players!$O$3:$O$903,A131,Players!Z$3:Z$903))</f>
        <v/>
      </c>
      <c r="G131" s="27" t="str">
        <f>IF('User Input'!C18=0,"",(SUMIF(Players!$O$3:$O$903,A131,Players!AC$3:AC$1019))/B131)</f>
        <v/>
      </c>
      <c r="H131" s="31" t="str">
        <f>IF('User Input'!C18=0,"",SUMIF(Players!$AW$3:$AW$937,A131,Players!BD$3:BD$937))</f>
        <v/>
      </c>
      <c r="I131" s="28" t="str">
        <f>IF('User Input'!C18=0,"",SUMIF(Players!$AW$3:$AW$937,A131,Players!BK$3:BK$1019)/H131)</f>
        <v/>
      </c>
      <c r="J131" s="28" t="str">
        <f>IF('User Input'!C18=0,"",SUMIF(Players!$AW$3:$AW$937,A131,Players!BL$3:BL$1019)/H131)</f>
        <v/>
      </c>
      <c r="K131" s="29" t="str">
        <f>IF('User Input'!C18=0,"",SUMIF(Players!$AW$3:$AW$937,A131,Players!BG$3:BG$937))</f>
        <v/>
      </c>
      <c r="L131" s="29" t="str">
        <f>IF('User Input'!C18=0,"",SUMIF(Players!$AW$3:$AW$937,A131,Players!BH$3:BH$937))</f>
        <v/>
      </c>
      <c r="M131" s="30" t="str">
        <f>IF('User Input'!C18=0,"",SUMIF(Players!$AW$3:$AW$937,A131,Players!BI$3:BI$937))</f>
        <v/>
      </c>
      <c r="N131" s="60"/>
    </row>
    <row r="132" spans="1:14" hidden="1" outlineLevel="1" x14ac:dyDescent="0.2">
      <c r="A132" s="225" t="str">
        <f>IF('User Input'!C19 = 0,"",'User Input'!C19)</f>
        <v/>
      </c>
      <c r="B132" s="25" t="str">
        <f>IF('User Input'!C19=0,"",SUMIF(Players!$O$3:$O$903,A132,Players!V$3:V$903))</f>
        <v/>
      </c>
      <c r="C132" s="26" t="str">
        <f>IF('User Input'!C19=0,"",SUMIF(Players!$O$3:$O$903,A132,Players!W$3:W$903))</f>
        <v/>
      </c>
      <c r="D132" s="26" t="str">
        <f>IF('User Input'!C19=0,"",SUMIF(Players!$O$3:$O$903,A132,Players!X$3:X$903))</f>
        <v/>
      </c>
      <c r="E132" s="26" t="str">
        <f>IF('User Input'!C19=0,"",SUMIF(Players!$O$3:$O$903,A132,Players!Y$3:Y$903))</f>
        <v/>
      </c>
      <c r="F132" s="26" t="str">
        <f>IF('User Input'!C19=0,"",SUMIF(Players!$O$3:$O$903,A132,Players!Z$3:Z$903))</f>
        <v/>
      </c>
      <c r="G132" s="27" t="str">
        <f>IF('User Input'!C19=0,"",(SUMIF(Players!$O$3:$O$903,A132,Players!AC$3:AC$1019))/B132)</f>
        <v/>
      </c>
      <c r="H132" s="31" t="str">
        <f>IF('User Input'!C19=0,"",SUMIF(Players!$AW$3:$AW$937,A132,Players!BD$3:BD$937))</f>
        <v/>
      </c>
      <c r="I132" s="28" t="str">
        <f>IF('User Input'!C19=0,"",SUMIF(Players!$AW$3:$AW$937,A132,Players!BK$3:BK$1019)/H132)</f>
        <v/>
      </c>
      <c r="J132" s="28" t="str">
        <f>IF('User Input'!C19=0,"",SUMIF(Players!$AW$3:$AW$937,A132,Players!BL$3:BL$1019)/H132)</f>
        <v/>
      </c>
      <c r="K132" s="29" t="str">
        <f>IF('User Input'!C19=0,"",SUMIF(Players!$AW$3:$AW$937,A132,Players!BG$3:BG$937))</f>
        <v/>
      </c>
      <c r="L132" s="29" t="str">
        <f>IF('User Input'!C19=0,"",SUMIF(Players!$AW$3:$AW$937,A132,Players!BH$3:BH$937))</f>
        <v/>
      </c>
      <c r="M132" s="30" t="str">
        <f>IF('User Input'!C19=0,"",SUMIF(Players!$AW$3:$AW$937,A132,Players!BI$3:BI$937))</f>
        <v/>
      </c>
      <c r="N132" s="60"/>
    </row>
    <row r="133" spans="1:14" hidden="1" outlineLevel="1" x14ac:dyDescent="0.2">
      <c r="A133" s="225" t="str">
        <f>IF('User Input'!C20 = 0,"",'User Input'!C20)</f>
        <v/>
      </c>
      <c r="B133" s="25" t="str">
        <f>IF('User Input'!C20=0,"",SUMIF(Players!$O$3:$O$903,A133,Players!V$3:V$903))</f>
        <v/>
      </c>
      <c r="C133" s="26" t="str">
        <f>IF('User Input'!C20=0,"",SUMIF(Players!$O$3:$O$903,A133,Players!W$3:W$903))</f>
        <v/>
      </c>
      <c r="D133" s="26" t="str">
        <f>IF('User Input'!C20=0,"",SUMIF(Players!$O$3:$O$903,A133,Players!X$3:X$903))</f>
        <v/>
      </c>
      <c r="E133" s="26" t="str">
        <f>IF('User Input'!C20=0,"",SUMIF(Players!$O$3:$O$903,A133,Players!Y$3:Y$903))</f>
        <v/>
      </c>
      <c r="F133" s="26" t="str">
        <f>IF('User Input'!C20=0,"",SUMIF(Players!$O$3:$O$903,A133,Players!Z$3:Z$903))</f>
        <v/>
      </c>
      <c r="G133" s="27" t="str">
        <f>IF('User Input'!C20=0,"",(SUMIF(Players!$O$3:$O$903,A133,Players!AC$3:AC$1019))/B133)</f>
        <v/>
      </c>
      <c r="H133" s="31" t="str">
        <f>IF('User Input'!C20=0,"",SUMIF(Players!$AW$3:$AW$937,A133,Players!BD$3:BD$937))</f>
        <v/>
      </c>
      <c r="I133" s="28" t="str">
        <f>IF('User Input'!C20=0,"",SUMIF(Players!$AW$3:$AW$937,A133,Players!BK$3:BK$1019)/H133)</f>
        <v/>
      </c>
      <c r="J133" s="28" t="str">
        <f>IF('User Input'!C20=0,"",SUMIF(Players!$AW$3:$AW$937,A133,Players!BL$3:BL$1019)/H133)</f>
        <v/>
      </c>
      <c r="K133" s="29" t="str">
        <f>IF('User Input'!C20=0,"",SUMIF(Players!$AW$3:$AW$937,A133,Players!BG$3:BG$937))</f>
        <v/>
      </c>
      <c r="L133" s="29" t="str">
        <f>IF('User Input'!C20=0,"",SUMIF(Players!$AW$3:$AW$937,A133,Players!BH$3:BH$937))</f>
        <v/>
      </c>
      <c r="M133" s="30" t="str">
        <f>IF('User Input'!C20=0,"",SUMIF(Players!$AW$3:$AW$937,A133,Players!BI$3:BI$937))</f>
        <v/>
      </c>
      <c r="N133" s="60"/>
    </row>
    <row r="134" spans="1:14" hidden="1" outlineLevel="1" x14ac:dyDescent="0.2">
      <c r="A134" s="225" t="str">
        <f>IF('User Input'!C21 = 0,"",'User Input'!C21)</f>
        <v/>
      </c>
      <c r="B134" s="25" t="str">
        <f>IF('User Input'!C21=0,"",SUMIF(Players!$O$3:$O$903,A134,Players!V$3:V$903))</f>
        <v/>
      </c>
      <c r="C134" s="26" t="str">
        <f>IF('User Input'!C21=0,"",SUMIF(Players!$O$3:$O$903,A134,Players!W$3:W$903))</f>
        <v/>
      </c>
      <c r="D134" s="26" t="str">
        <f>IF('User Input'!C21=0,"",SUMIF(Players!$O$3:$O$903,A134,Players!X$3:X$903))</f>
        <v/>
      </c>
      <c r="E134" s="26" t="str">
        <f>IF('User Input'!C21=0,"",SUMIF(Players!$O$3:$O$903,A134,Players!Y$3:Y$903))</f>
        <v/>
      </c>
      <c r="F134" s="26" t="str">
        <f>IF('User Input'!C21=0,"",SUMIF(Players!$O$3:$O$903,A134,Players!Z$3:Z$903))</f>
        <v/>
      </c>
      <c r="G134" s="27" t="str">
        <f>IF('User Input'!C21=0,"",(SUMIF(Players!$O$3:$O$903,A134,Players!AC$3:AC$1019))/B134)</f>
        <v/>
      </c>
      <c r="H134" s="31" t="str">
        <f>IF('User Input'!C21=0,"",SUMIF(Players!$AW$3:$AW$937,A134,Players!BD$3:BD$937))</f>
        <v/>
      </c>
      <c r="I134" s="28" t="str">
        <f>IF('User Input'!C21=0,"",SUMIF(Players!$AW$3:$AW$937,A134,Players!BK$3:BK$1019)/H134)</f>
        <v/>
      </c>
      <c r="J134" s="28" t="str">
        <f>IF('User Input'!C21=0,"",SUMIF(Players!$AW$3:$AW$937,A134,Players!BL$3:BL$1019)/H134)</f>
        <v/>
      </c>
      <c r="K134" s="29" t="str">
        <f>IF('User Input'!C21=0,"",SUMIF(Players!$AW$3:$AW$937,A134,Players!BG$3:BG$937))</f>
        <v/>
      </c>
      <c r="L134" s="29" t="str">
        <f>IF('User Input'!C21=0,"",SUMIF(Players!$AW$3:$AW$937,A134,Players!BH$3:BH$937))</f>
        <v/>
      </c>
      <c r="M134" s="30" t="str">
        <f>IF('User Input'!C21=0,"",SUMIF(Players!$AW$3:$AW$937,A134,Players!BI$3:BI$937))</f>
        <v/>
      </c>
      <c r="N134" s="60"/>
    </row>
    <row r="135" spans="1:14" hidden="1" outlineLevel="1" x14ac:dyDescent="0.2">
      <c r="A135" s="225" t="str">
        <f>IF('User Input'!C22 = 0,"",'User Input'!C22)</f>
        <v/>
      </c>
      <c r="B135" s="25" t="str">
        <f>IF('User Input'!C22=0,"",SUMIF(Players!$O$3:$O$903,A135,Players!V$3:V$903))</f>
        <v/>
      </c>
      <c r="C135" s="26" t="str">
        <f>IF('User Input'!C22=0,"",SUMIF(Players!$O$3:$O$903,A135,Players!W$3:W$903))</f>
        <v/>
      </c>
      <c r="D135" s="26" t="str">
        <f>IF('User Input'!C22=0,"",SUMIF(Players!$O$3:$O$903,A135,Players!X$3:X$903))</f>
        <v/>
      </c>
      <c r="E135" s="26" t="str">
        <f>IF('User Input'!C22=0,"",SUMIF(Players!$O$3:$O$903,A135,Players!Y$3:Y$903))</f>
        <v/>
      </c>
      <c r="F135" s="26" t="str">
        <f>IF('User Input'!C22=0,"",SUMIF(Players!$O$3:$O$903,A135,Players!Z$3:Z$903))</f>
        <v/>
      </c>
      <c r="G135" s="27" t="str">
        <f>IF('User Input'!C22=0,"",(SUMIF(Players!$O$3:$O$903,A135,Players!AC$3:AC$1019))/B135)</f>
        <v/>
      </c>
      <c r="H135" s="31" t="str">
        <f>IF('User Input'!C22=0,"",SUMIF(Players!$AW$3:$AW$937,A135,Players!BD$3:BD$937))</f>
        <v/>
      </c>
      <c r="I135" s="28" t="str">
        <f>IF('User Input'!C22=0,"",SUMIF(Players!$AW$3:$AW$937,A135,Players!BK$3:BK$1019)/H135)</f>
        <v/>
      </c>
      <c r="J135" s="28" t="str">
        <f>IF('User Input'!C22=0,"",SUMIF(Players!$AW$3:$AW$937,A135,Players!BL$3:BL$1019)/H135)</f>
        <v/>
      </c>
      <c r="K135" s="29" t="str">
        <f>IF('User Input'!C22=0,"",SUMIF(Players!$AW$3:$AW$937,A135,Players!BG$3:BG$937))</f>
        <v/>
      </c>
      <c r="L135" s="29" t="str">
        <f>IF('User Input'!C22=0,"",SUMIF(Players!$AW$3:$AW$937,A135,Players!BH$3:BH$937))</f>
        <v/>
      </c>
      <c r="M135" s="30" t="str">
        <f>IF('User Input'!C22=0,"",SUMIF(Players!$AW$3:$AW$937,A135,Players!BI$3:BI$937))</f>
        <v/>
      </c>
      <c r="N135" s="60"/>
    </row>
    <row r="136" spans="1:14" hidden="1" outlineLevel="1" x14ac:dyDescent="0.2">
      <c r="A136" s="225" t="str">
        <f>IF('User Input'!C23 = 0,"",'User Input'!C23)</f>
        <v/>
      </c>
      <c r="B136" s="25" t="str">
        <f>IF('User Input'!C23=0,"",SUMIF(Players!$O$3:$O$903,A136,Players!V$3:V$903))</f>
        <v/>
      </c>
      <c r="C136" s="26" t="str">
        <f>IF('User Input'!C23=0,"",SUMIF(Players!$O$3:$O$903,A136,Players!W$3:W$903))</f>
        <v/>
      </c>
      <c r="D136" s="26" t="str">
        <f>IF('User Input'!C23=0,"",SUMIF(Players!$O$3:$O$903,A136,Players!X$3:X$903))</f>
        <v/>
      </c>
      <c r="E136" s="26" t="str">
        <f>IF('User Input'!C23=0,"",SUMIF(Players!$O$3:$O$903,A136,Players!Y$3:Y$903))</f>
        <v/>
      </c>
      <c r="F136" s="26" t="str">
        <f>IF('User Input'!C23=0,"",SUMIF(Players!$O$3:$O$903,A136,Players!Z$3:Z$903))</f>
        <v/>
      </c>
      <c r="G136" s="27" t="str">
        <f>IF('User Input'!C23=0,"",(SUMIF(Players!$O$3:$O$903,A136,Players!AC$3:AC$1019))/B136)</f>
        <v/>
      </c>
      <c r="H136" s="31" t="str">
        <f>IF('User Input'!C23=0,"",SUMIF(Players!$AW$3:$AW$937,A136,Players!BD$3:BD$937))</f>
        <v/>
      </c>
      <c r="I136" s="28" t="str">
        <f>IF('User Input'!C23=0,"",SUMIF(Players!$AW$3:$AW$937,A136,Players!BK$3:BK$1019)/H136)</f>
        <v/>
      </c>
      <c r="J136" s="28" t="str">
        <f>IF('User Input'!C23=0,"",SUMIF(Players!$AW$3:$AW$937,A136,Players!BL$3:BL$1019)/H136)</f>
        <v/>
      </c>
      <c r="K136" s="29" t="str">
        <f>IF('User Input'!C23=0,"",SUMIF(Players!$AW$3:$AW$937,A136,Players!BG$3:BG$937))</f>
        <v/>
      </c>
      <c r="L136" s="29" t="str">
        <f>IF('User Input'!C23=0,"",SUMIF(Players!$AW$3:$AW$937,A136,Players!BH$3:BH$937))</f>
        <v/>
      </c>
      <c r="M136" s="30" t="str">
        <f>IF('User Input'!C23=0,"",SUMIF(Players!$AW$3:$AW$937,A136,Players!BI$3:BI$937))</f>
        <v/>
      </c>
      <c r="N136" s="60"/>
    </row>
    <row r="137" spans="1:14" hidden="1" outlineLevel="1" x14ac:dyDescent="0.2">
      <c r="A137" s="225" t="str">
        <f>IF('User Input'!C24 = 0,"",'User Input'!C24)</f>
        <v/>
      </c>
      <c r="B137" s="25" t="str">
        <f>IF('User Input'!C24=0,"",SUMIF(Players!$O$3:$O$903,A137,Players!V$3:V$903))</f>
        <v/>
      </c>
      <c r="C137" s="26" t="str">
        <f>IF('User Input'!C24=0,"",SUMIF(Players!$O$3:$O$903,A137,Players!W$3:W$903))</f>
        <v/>
      </c>
      <c r="D137" s="26" t="str">
        <f>IF('User Input'!C24=0,"",SUMIF(Players!$O$3:$O$903,A137,Players!X$3:X$903))</f>
        <v/>
      </c>
      <c r="E137" s="26" t="str">
        <f>IF('User Input'!C24=0,"",SUMIF(Players!$O$3:$O$903,A137,Players!Y$3:Y$903))</f>
        <v/>
      </c>
      <c r="F137" s="26" t="str">
        <f>IF('User Input'!C24=0,"",SUMIF(Players!$O$3:$O$903,A137,Players!Z$3:Z$903))</f>
        <v/>
      </c>
      <c r="G137" s="27" t="str">
        <f>IF('User Input'!C24=0,"",(SUMIF(Players!$O$3:$O$903,A137,Players!AC$3:AC$1019))/B137)</f>
        <v/>
      </c>
      <c r="H137" s="31" t="str">
        <f>IF('User Input'!C24=0,"",SUMIF(Players!$AW$3:$AW$937,A137,Players!BD$3:BD$937))</f>
        <v/>
      </c>
      <c r="I137" s="28" t="str">
        <f>IF('User Input'!C24=0,"",SUMIF(Players!$AW$3:$AW$937,A137,Players!BK$3:BK$1019)/H137)</f>
        <v/>
      </c>
      <c r="J137" s="28" t="str">
        <f>IF('User Input'!C24=0,"",SUMIF(Players!$AW$3:$AW$937,A137,Players!BL$3:BL$1019)/H137)</f>
        <v/>
      </c>
      <c r="K137" s="29" t="str">
        <f>IF('User Input'!C24=0,"",SUMIF(Players!$AW$3:$AW$937,A137,Players!BG$3:BG$937))</f>
        <v/>
      </c>
      <c r="L137" s="29" t="str">
        <f>IF('User Input'!C24=0,"",SUMIF(Players!$AW$3:$AW$937,A137,Players!BH$3:BH$937))</f>
        <v/>
      </c>
      <c r="M137" s="30" t="str">
        <f>IF('User Input'!C24=0,"",SUMIF(Players!$AW$3:$AW$937,A137,Players!BI$3:BI$937))</f>
        <v/>
      </c>
      <c r="N137" s="60"/>
    </row>
    <row r="138" spans="1:14" hidden="1" outlineLevel="1" x14ac:dyDescent="0.2">
      <c r="A138" s="225" t="str">
        <f>IF('User Input'!C25 = 0,"",'User Input'!C25)</f>
        <v/>
      </c>
      <c r="B138" s="25" t="str">
        <f>IF('User Input'!C25=0,"",SUMIF(Players!$O$3:$O$903,A138,Players!V$3:V$903))</f>
        <v/>
      </c>
      <c r="C138" s="26" t="str">
        <f>IF('User Input'!C25=0,"",SUMIF(Players!$O$3:$O$903,A138,Players!W$3:W$903))</f>
        <v/>
      </c>
      <c r="D138" s="26" t="str">
        <f>IF('User Input'!C25=0,"",SUMIF(Players!$O$3:$O$903,A138,Players!X$3:X$903))</f>
        <v/>
      </c>
      <c r="E138" s="26" t="str">
        <f>IF('User Input'!C25=0,"",SUMIF(Players!$O$3:$O$903,A138,Players!Y$3:Y$903))</f>
        <v/>
      </c>
      <c r="F138" s="26" t="str">
        <f>IF('User Input'!C25=0,"",SUMIF(Players!$O$3:$O$903,A138,Players!Z$3:Z$903))</f>
        <v/>
      </c>
      <c r="G138" s="27" t="str">
        <f>IF('User Input'!C25=0,"",(SUMIF(Players!$O$3:$O$903,A138,Players!AC$3:AC$1019))/B138)</f>
        <v/>
      </c>
      <c r="H138" s="31" t="str">
        <f>IF('User Input'!C25=0,"",SUMIF(Players!$AW$3:$AW$937,A138,Players!BD$3:BD$937))</f>
        <v/>
      </c>
      <c r="I138" s="28" t="str">
        <f>IF('User Input'!C25=0,"",SUMIF(Players!$AW$3:$AW$937,A138,Players!BK$3:BK$1019)/H138)</f>
        <v/>
      </c>
      <c r="J138" s="28" t="str">
        <f>IF('User Input'!C25=0,"",SUMIF(Players!$AW$3:$AW$937,A138,Players!BL$3:BL$1019)/H138)</f>
        <v/>
      </c>
      <c r="K138" s="29" t="str">
        <f>IF('User Input'!C25=0,"",SUMIF(Players!$AW$3:$AW$937,A138,Players!BG$3:BG$937))</f>
        <v/>
      </c>
      <c r="L138" s="29" t="str">
        <f>IF('User Input'!C25=0,"",SUMIF(Players!$AW$3:$AW$937,A138,Players!BH$3:BH$937))</f>
        <v/>
      </c>
      <c r="M138" s="30" t="str">
        <f>IF('User Input'!C25=0,"",SUMIF(Players!$AW$3:$AW$937,A138,Players!BI$3:BI$937))</f>
        <v/>
      </c>
      <c r="N138" s="60"/>
    </row>
    <row r="139" spans="1:14" hidden="1" outlineLevel="1" x14ac:dyDescent="0.2">
      <c r="A139" s="225" t="str">
        <f>IF('User Input'!C26 = 0,"",'User Input'!C26)</f>
        <v/>
      </c>
      <c r="B139" s="25" t="str">
        <f>IF('User Input'!C26=0,"",SUMIF(Players!$O$3:$O$903,A139,Players!V$3:V$903))</f>
        <v/>
      </c>
      <c r="C139" s="26" t="str">
        <f>IF('User Input'!C26=0,"",SUMIF(Players!$O$3:$O$903,A139,Players!W$3:W$903))</f>
        <v/>
      </c>
      <c r="D139" s="26" t="str">
        <f>IF('User Input'!C26=0,"",SUMIF(Players!$O$3:$O$903,A139,Players!X$3:X$903))</f>
        <v/>
      </c>
      <c r="E139" s="26" t="str">
        <f>IF('User Input'!C26=0,"",SUMIF(Players!$O$3:$O$903,A139,Players!Y$3:Y$903))</f>
        <v/>
      </c>
      <c r="F139" s="26" t="str">
        <f>IF('User Input'!C26=0,"",SUMIF(Players!$O$3:$O$903,A139,Players!Z$3:Z$903))</f>
        <v/>
      </c>
      <c r="G139" s="27" t="str">
        <f>IF('User Input'!C26=0,"",(SUMIF(Players!$O$3:$O$903,A139,Players!AC$3:AC$1019))/B139)</f>
        <v/>
      </c>
      <c r="H139" s="31" t="str">
        <f>IF('User Input'!C26=0,"",SUMIF(Players!$AW$3:$AW$937,A139,Players!BD$3:BD$937))</f>
        <v/>
      </c>
      <c r="I139" s="28" t="str">
        <f>IF('User Input'!C26=0,"",SUMIF(Players!$AW$3:$AW$937,A139,Players!BK$3:BK$1019)/H139)</f>
        <v/>
      </c>
      <c r="J139" s="28" t="str">
        <f>IF('User Input'!C26=0,"",SUMIF(Players!$AW$3:$AW$937,A139,Players!BL$3:BL$1019)/H139)</f>
        <v/>
      </c>
      <c r="K139" s="29" t="str">
        <f>IF('User Input'!C26=0,"",SUMIF(Players!$AW$3:$AW$937,A139,Players!BG$3:BG$937))</f>
        <v/>
      </c>
      <c r="L139" s="29" t="str">
        <f>IF('User Input'!C26=0,"",SUMIF(Players!$AW$3:$AW$937,A139,Players!BH$3:BH$937))</f>
        <v/>
      </c>
      <c r="M139" s="30" t="str">
        <f>IF('User Input'!C26=0,"",SUMIF(Players!$AW$3:$AW$937,A139,Players!BI$3:BI$937))</f>
        <v/>
      </c>
      <c r="N139" s="60"/>
    </row>
    <row r="140" spans="1:14" hidden="1" outlineLevel="1" x14ac:dyDescent="0.2">
      <c r="A140" s="225" t="str">
        <f>IF('User Input'!C27 = 0,"",'User Input'!C27)</f>
        <v/>
      </c>
      <c r="B140" s="25" t="str">
        <f>IF('User Input'!C27=0,"",SUMIF(Players!$O$3:$O$903,A140,Players!V$3:V$903))</f>
        <v/>
      </c>
      <c r="C140" s="26" t="str">
        <f>IF('User Input'!C27=0,"",SUMIF(Players!$O$3:$O$903,A140,Players!W$3:W$903))</f>
        <v/>
      </c>
      <c r="D140" s="26" t="str">
        <f>IF('User Input'!C27=0,"",SUMIF(Players!$O$3:$O$903,A140,Players!X$3:X$903))</f>
        <v/>
      </c>
      <c r="E140" s="26" t="str">
        <f>IF('User Input'!C27=0,"",SUMIF(Players!$O$3:$O$903,A140,Players!Y$3:Y$903))</f>
        <v/>
      </c>
      <c r="F140" s="26" t="str">
        <f>IF('User Input'!C27=0,"",SUMIF(Players!$O$3:$O$903,A140,Players!Z$3:Z$903))</f>
        <v/>
      </c>
      <c r="G140" s="27" t="str">
        <f>IF('User Input'!C27=0,"",(SUMIF(Players!$O$3:$O$903,A140,Players!AC$3:AC$1019))/B140)</f>
        <v/>
      </c>
      <c r="H140" s="31" t="str">
        <f>IF('User Input'!C27=0,"",SUMIF(Players!$AW$3:$AW$937,A140,Players!BD$3:BD$937))</f>
        <v/>
      </c>
      <c r="I140" s="28" t="str">
        <f>IF('User Input'!C27=0,"",SUMIF(Players!$AW$3:$AW$937,A140,Players!BK$3:BK$1019)/H140)</f>
        <v/>
      </c>
      <c r="J140" s="28" t="str">
        <f>IF('User Input'!C27=0,"",SUMIF(Players!$AW$3:$AW$937,A140,Players!BL$3:BL$1019)/H140)</f>
        <v/>
      </c>
      <c r="K140" s="29" t="str">
        <f>IF('User Input'!C27=0,"",SUMIF(Players!$AW$3:$AW$937,A140,Players!BG$3:BG$937))</f>
        <v/>
      </c>
      <c r="L140" s="29" t="str">
        <f>IF('User Input'!C27=0,"",SUMIF(Players!$AW$3:$AW$937,A140,Players!BH$3:BH$937))</f>
        <v/>
      </c>
      <c r="M140" s="30" t="str">
        <f>IF('User Input'!C27=0,"",SUMIF(Players!$AW$3:$AW$937,A140,Players!BI$3:BI$937))</f>
        <v/>
      </c>
      <c r="N140" s="60"/>
    </row>
    <row r="141" spans="1:14" hidden="1" outlineLevel="1" x14ac:dyDescent="0.2">
      <c r="A141" s="225" t="str">
        <f>IF('User Input'!C28 = 0,"",'User Input'!C28)</f>
        <v/>
      </c>
      <c r="B141" s="25" t="str">
        <f>IF('User Input'!C28=0,"",SUMIF(Players!$O$3:$O$903,A141,Players!V$3:V$903))</f>
        <v/>
      </c>
      <c r="C141" s="26" t="str">
        <f>IF('User Input'!C28=0,"",SUMIF(Players!$O$3:$O$903,A141,Players!W$3:W$903))</f>
        <v/>
      </c>
      <c r="D141" s="26" t="str">
        <f>IF('User Input'!C28=0,"",SUMIF(Players!$O$3:$O$903,A141,Players!X$3:X$903))</f>
        <v/>
      </c>
      <c r="E141" s="26" t="str">
        <f>IF('User Input'!C28=0,"",SUMIF(Players!$O$3:$O$903,A141,Players!Y$3:Y$903))</f>
        <v/>
      </c>
      <c r="F141" s="26" t="str">
        <f>IF('User Input'!C28=0,"",SUMIF(Players!$O$3:$O$903,A141,Players!Z$3:Z$903))</f>
        <v/>
      </c>
      <c r="G141" s="27" t="str">
        <f>IF('User Input'!C28=0,"",(SUMIF(Players!$O$3:$O$903,A141,Players!AC$3:AC$1019))/B141)</f>
        <v/>
      </c>
      <c r="H141" s="31" t="str">
        <f>IF('User Input'!C28=0,"",SUMIF(Players!$AW$3:$AW$937,A141,Players!BD$3:BD$937))</f>
        <v/>
      </c>
      <c r="I141" s="28" t="str">
        <f>IF('User Input'!C28=0,"",SUMIF(Players!$AW$3:$AW$937,A141,Players!BK$3:BK$1019)/H141)</f>
        <v/>
      </c>
      <c r="J141" s="28" t="str">
        <f>IF('User Input'!C28=0,"",SUMIF(Players!$AW$3:$AW$937,A141,Players!BL$3:BL$1019)/H141)</f>
        <v/>
      </c>
      <c r="K141" s="29" t="str">
        <f>IF('User Input'!C28=0,"",SUMIF(Players!$AW$3:$AW$937,A141,Players!BG$3:BG$937))</f>
        <v/>
      </c>
      <c r="L141" s="29" t="str">
        <f>IF('User Input'!C28=0,"",SUMIF(Players!$AW$3:$AW$937,A141,Players!BH$3:BH$937))</f>
        <v/>
      </c>
      <c r="M141" s="30" t="str">
        <f>IF('User Input'!C28=0,"",SUMIF(Players!$AW$3:$AW$937,A141,Players!BI$3:BI$937))</f>
        <v/>
      </c>
      <c r="N141" s="60"/>
    </row>
    <row r="142" spans="1:14" hidden="1" outlineLevel="1" x14ac:dyDescent="0.2">
      <c r="A142" s="225" t="str">
        <f>IF('User Input'!C29 = 0,"",'User Input'!C29)</f>
        <v/>
      </c>
      <c r="B142" s="25" t="str">
        <f>IF('User Input'!C29=0,"",SUMIF(Players!$O$3:$O$903,A142,Players!V$3:V$903))</f>
        <v/>
      </c>
      <c r="C142" s="26" t="str">
        <f>IF('User Input'!C29=0,"",SUMIF(Players!$O$3:$O$903,A142,Players!W$3:W$903))</f>
        <v/>
      </c>
      <c r="D142" s="26" t="str">
        <f>IF('User Input'!C29=0,"",SUMIF(Players!$O$3:$O$903,A142,Players!X$3:X$903))</f>
        <v/>
      </c>
      <c r="E142" s="26" t="str">
        <f>IF('User Input'!C29=0,"",SUMIF(Players!$O$3:$O$903,A142,Players!Y$3:Y$903))</f>
        <v/>
      </c>
      <c r="F142" s="26" t="str">
        <f>IF('User Input'!C29=0,"",SUMIF(Players!$O$3:$O$903,A142,Players!Z$3:Z$903))</f>
        <v/>
      </c>
      <c r="G142" s="27" t="str">
        <f>IF('User Input'!C29=0,"",(SUMIF(Players!$O$3:$O$903,A142,Players!AC$3:AC$1019))/B142)</f>
        <v/>
      </c>
      <c r="H142" s="31" t="str">
        <f>IF('User Input'!C29=0,"",SUMIF(Players!$AW$3:$AW$937,A142,Players!BD$3:BD$937))</f>
        <v/>
      </c>
      <c r="I142" s="28" t="str">
        <f>IF('User Input'!C29=0,"",SUMIF(Players!$AW$3:$AW$937,A142,Players!BK$3:BK$1019)/H142)</f>
        <v/>
      </c>
      <c r="J142" s="28" t="str">
        <f>IF('User Input'!C29=0,"",SUMIF(Players!$AW$3:$AW$937,A142,Players!BL$3:BL$1019)/H142)</f>
        <v/>
      </c>
      <c r="K142" s="29" t="str">
        <f>IF('User Input'!C29=0,"",SUMIF(Players!$AW$3:$AW$937,A142,Players!BG$3:BG$937))</f>
        <v/>
      </c>
      <c r="L142" s="29" t="str">
        <f>IF('User Input'!C29=0,"",SUMIF(Players!$AW$3:$AW$937,A142,Players!BH$3:BH$937))</f>
        <v/>
      </c>
      <c r="M142" s="30" t="str">
        <f>IF('User Input'!C29=0,"",SUMIF(Players!$AW$3:$AW$937,A142,Players!BI$3:BI$937))</f>
        <v/>
      </c>
      <c r="N142" s="60"/>
    </row>
    <row r="143" spans="1:14" ht="13.5" hidden="1" outlineLevel="1" thickBot="1" x14ac:dyDescent="0.25">
      <c r="A143" s="228" t="str">
        <f>IF('User Input'!C30 = 0,"",'User Input'!C30)</f>
        <v/>
      </c>
      <c r="B143" s="35" t="str">
        <f>IF('User Input'!C30=0,"",SUMIF(Players!$O$3:$O$903,A143,Players!V$3:V$903))</f>
        <v/>
      </c>
      <c r="C143" s="36" t="str">
        <f>IF('User Input'!C30=0,"",SUMIF(Players!$O$3:$O$903,A143,Players!W$3:W$903))</f>
        <v/>
      </c>
      <c r="D143" s="36" t="str">
        <f>IF('User Input'!C30=0,"",SUMIF(Players!$O$3:$O$903,A143,Players!X$3:X$903))</f>
        <v/>
      </c>
      <c r="E143" s="36" t="str">
        <f>IF('User Input'!C30=0,"",SUMIF(Players!$O$3:$O$903,A143,Players!Y$3:Y$903))</f>
        <v/>
      </c>
      <c r="F143" s="36" t="str">
        <f>IF('User Input'!C30=0,"",SUMIF(Players!$O$3:$O$903,A143,Players!Z$3:Z$903))</f>
        <v/>
      </c>
      <c r="G143" s="37" t="str">
        <f>IF('User Input'!C30=0,"",(SUMIF(Players!$O$3:$O$903,A143,Players!AC$3:AC$1019))/B143)</f>
        <v/>
      </c>
      <c r="H143" s="38" t="str">
        <f>IF('User Input'!C30=0,"",SUMIF(Players!$AW$3:$AW$937,A143,Players!BD$3:BD$937))</f>
        <v/>
      </c>
      <c r="I143" s="39" t="str">
        <f>IF('User Input'!C30=0,"",SUMIF(Players!$AW$3:$AW$937,A143,Players!BK$3:BK$1019)/H143)</f>
        <v/>
      </c>
      <c r="J143" s="39" t="str">
        <f>IF('User Input'!C30=0,"",SUMIF(Players!$AW$3:$AW$937,A143,Players!BL$3:BL$1019)/H143)</f>
        <v/>
      </c>
      <c r="K143" s="40" t="str">
        <f>IF('User Input'!C30=0,"",SUMIF(Players!$AW$3:$AW$937,A143,Players!BG$3:BG$937))</f>
        <v/>
      </c>
      <c r="L143" s="40" t="str">
        <f>IF('User Input'!C30=0,"",SUMIF(Players!$AW$3:$AW$937,A143,Players!BH$3:BH$937))</f>
        <v/>
      </c>
      <c r="M143" s="41" t="str">
        <f>IF('User Input'!C30=0,"",SUMIF(Players!$AW$3:$AW$937,A143,Players!BI$3:BI$937))</f>
        <v/>
      </c>
      <c r="N143" s="60"/>
    </row>
    <row r="144" spans="1:14" collapsed="1" x14ac:dyDescent="0.2">
      <c r="A144" s="53"/>
      <c r="B144" s="54"/>
      <c r="C144" s="54"/>
      <c r="D144" s="54"/>
      <c r="E144" s="54"/>
      <c r="F144" s="54"/>
      <c r="G144" s="55"/>
      <c r="H144" s="54"/>
      <c r="I144" s="56"/>
      <c r="J144" s="56"/>
      <c r="K144" s="54"/>
      <c r="L144" s="54"/>
      <c r="M144" s="54"/>
      <c r="N144" s="54"/>
    </row>
  </sheetData>
  <mergeCells count="16">
    <mergeCell ref="A87:B87"/>
    <mergeCell ref="A88:B88"/>
    <mergeCell ref="A89:B89"/>
    <mergeCell ref="B112:G112"/>
    <mergeCell ref="H112:M112"/>
    <mergeCell ref="A90:B90"/>
    <mergeCell ref="A91:B91"/>
    <mergeCell ref="A86:B86"/>
    <mergeCell ref="C79:G79"/>
    <mergeCell ref="I79:M79"/>
    <mergeCell ref="A80:B80"/>
    <mergeCell ref="A81:B81"/>
    <mergeCell ref="A82:B82"/>
    <mergeCell ref="A83:B83"/>
    <mergeCell ref="A84:B84"/>
    <mergeCell ref="A85:B85"/>
  </mergeCells>
  <phoneticPr fontId="30" type="noConversion"/>
  <dataValidations disablePrompts="1" count="2">
    <dataValidation type="list" allowBlank="1" showErrorMessage="1" sqref="T8:T42" xr:uid="{00000000-0002-0000-0300-000000000000}">
      <formula1>$DT$14:$DT$22</formula1>
      <formula2>0</formula2>
    </dataValidation>
    <dataValidation type="list" allowBlank="1" showErrorMessage="1" sqref="AC8:AC42" xr:uid="{00000000-0002-0000-0300-000001000000}">
      <formula1>$DU$14:$DU$15</formula1>
      <formula2>0</formula2>
    </dataValidation>
  </dataValidations>
  <pageMargins left="0.70000000000000007" right="0.70000000000000007" top="0.75" bottom="0.75" header="0.51180555555555562" footer="0.51180555555555562"/>
  <pageSetup firstPageNumber="0" orientation="portrait" horizontalDpi="300" verticalDpi="300" r:id="rId1"/>
  <headerFooter alignWithMargins="0"/>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FF00"/>
    <pageSetUpPr autoPageBreaks="0"/>
  </sheetPr>
  <dimension ref="A1:CM1530"/>
  <sheetViews>
    <sheetView zoomScaleNormal="100" workbookViewId="0">
      <pane ySplit="2" topLeftCell="A3" activePane="bottomLeft" state="frozen"/>
      <selection activeCell="AL183" sqref="AL183"/>
      <selection pane="bottomLeft" activeCell="I3" sqref="I3"/>
    </sheetView>
    <sheetView workbookViewId="1"/>
  </sheetViews>
  <sheetFormatPr defaultColWidth="11.42578125" defaultRowHeight="14.25" zeroHeight="1" outlineLevelCol="1" x14ac:dyDescent="0.2"/>
  <cols>
    <col min="1" max="1" width="6.28515625" style="576" customWidth="1" outlineLevel="1"/>
    <col min="2" max="2" width="7.42578125" style="576" customWidth="1"/>
    <col min="3" max="3" width="2.5703125" style="576" customWidth="1"/>
    <col min="4" max="4" width="6.140625" style="576" customWidth="1" outlineLevel="1"/>
    <col min="5" max="5" width="6.140625" style="576" customWidth="1"/>
    <col min="6" max="7" width="6.140625" style="576" customWidth="1" outlineLevel="1"/>
    <col min="8" max="9" width="6.140625" style="559" customWidth="1" outlineLevel="1"/>
    <col min="10" max="10" width="2.42578125" style="576" customWidth="1"/>
    <col min="11" max="12" width="6.140625" style="576" customWidth="1" outlineLevel="1"/>
    <col min="13" max="13" width="2.42578125" style="115" customWidth="1" outlineLevel="1"/>
    <col min="14" max="14" width="21.28515625" style="83" customWidth="1"/>
    <col min="15" max="15" width="12.42578125" style="1" customWidth="1"/>
    <col min="16" max="16" width="9.140625" style="1" hidden="1" customWidth="1" outlineLevel="1"/>
    <col min="17" max="17" width="8.42578125" style="1" customWidth="1" collapsed="1"/>
    <col min="18" max="19" width="10.42578125" style="3" customWidth="1"/>
    <col min="20" max="20" width="5.42578125" style="1" bestFit="1" customWidth="1"/>
    <col min="21" max="21" width="2.5703125" style="1" customWidth="1"/>
    <col min="22" max="22" width="5.7109375" style="1" customWidth="1" outlineLevel="1"/>
    <col min="23" max="23" width="4.42578125" style="1" customWidth="1" outlineLevel="1"/>
    <col min="24" max="24" width="5.5703125" style="1" customWidth="1" outlineLevel="1"/>
    <col min="25" max="25" width="6" style="1" customWidth="1" outlineLevel="1"/>
    <col min="26" max="26" width="5.5703125" style="1" customWidth="1" outlineLevel="1"/>
    <col min="27" max="27" width="7.28515625" style="1" customWidth="1" outlineLevel="1"/>
    <col min="28" max="28" width="2.5703125" style="1" customWidth="1"/>
    <col min="29" max="35" width="9.140625" style="1" hidden="1" customWidth="1"/>
    <col min="36" max="36" width="7.42578125" style="1" customWidth="1"/>
    <col min="37" max="37" width="2.5703125" style="1" customWidth="1"/>
    <col min="38" max="38" width="5.85546875" style="440" customWidth="1" outlineLevel="1"/>
    <col min="39" max="39" width="7.140625" style="440" customWidth="1"/>
    <col min="40" max="40" width="2.42578125" style="440" customWidth="1"/>
    <col min="41" max="41" width="6" style="440" customWidth="1" outlineLevel="1"/>
    <col min="42" max="42" width="7.42578125" style="440" customWidth="1"/>
    <col min="43" max="44" width="6" style="440" customWidth="1" outlineLevel="1"/>
    <col min="45" max="45" width="6" style="577" customWidth="1" outlineLevel="1"/>
    <col min="46" max="46" width="7" style="577" customWidth="1" outlineLevel="1"/>
    <col min="47" max="47" width="2.42578125" style="3" customWidth="1" outlineLevel="1"/>
    <col min="48" max="48" width="22.140625" style="83" customWidth="1"/>
    <col min="49" max="49" width="12.5703125" style="1" customWidth="1"/>
    <col min="50" max="50" width="9.140625" style="1" hidden="1" customWidth="1" outlineLevel="1"/>
    <col min="51" max="51" width="6.5703125" style="1" customWidth="1" collapsed="1"/>
    <col min="52" max="52" width="6" style="1" customWidth="1"/>
    <col min="53" max="53" width="7.28515625" style="1" customWidth="1"/>
    <col min="54" max="54" width="5.140625" style="1" customWidth="1"/>
    <col min="55" max="55" width="2.5703125" style="1" customWidth="1"/>
    <col min="56" max="56" width="4.85546875" style="1" customWidth="1" outlineLevel="1"/>
    <col min="57" max="57" width="6.7109375" style="1" customWidth="1" outlineLevel="1"/>
    <col min="58" max="58" width="7.7109375" style="1" customWidth="1" outlineLevel="1"/>
    <col min="59" max="59" width="4.85546875" style="1" customWidth="1" outlineLevel="1"/>
    <col min="60" max="60" width="4.42578125" style="1" customWidth="1" outlineLevel="1"/>
    <col min="61" max="61" width="5.5703125" style="1" customWidth="1" outlineLevel="1"/>
    <col min="62" max="62" width="2.5703125" style="1" customWidth="1"/>
    <col min="63" max="70" width="9.140625" style="1" hidden="1" customWidth="1"/>
    <col min="71" max="71" width="7" style="1" customWidth="1"/>
    <col min="72" max="72" width="7.140625" style="1" customWidth="1"/>
    <col min="73" max="73" width="11.42578125" style="1" customWidth="1"/>
    <col min="74" max="74" width="4.5703125" style="1" customWidth="1"/>
    <col min="75" max="75" width="5.42578125" style="1" customWidth="1"/>
    <col min="76" max="76" width="11.42578125" style="1" customWidth="1"/>
    <col min="77" max="77" width="13.28515625" style="1" customWidth="1"/>
    <col min="78" max="88" width="1.140625" style="1" customWidth="1"/>
    <col min="89" max="89" width="11.42578125" style="1" hidden="1" customWidth="1"/>
    <col min="90" max="90" width="9.140625" style="1" hidden="1" customWidth="1"/>
    <col min="91" max="92" width="11.42578125" style="1" hidden="1" customWidth="1"/>
    <col min="93" max="16384" width="11.42578125" style="1"/>
  </cols>
  <sheetData>
    <row r="1" spans="1:91" ht="18.75" thickBot="1" x14ac:dyDescent="0.3">
      <c r="A1" s="560"/>
      <c r="B1" s="560"/>
      <c r="C1" s="560"/>
      <c r="D1" s="561"/>
      <c r="E1" s="560"/>
      <c r="F1" s="560"/>
      <c r="G1" s="560"/>
      <c r="H1" s="584" t="s">
        <v>3713</v>
      </c>
      <c r="I1" s="586" t="s">
        <v>1500</v>
      </c>
      <c r="J1" s="560"/>
      <c r="K1" s="560"/>
      <c r="L1" s="560"/>
      <c r="M1" s="114"/>
      <c r="N1" s="650" t="s">
        <v>733</v>
      </c>
      <c r="O1" s="650"/>
      <c r="P1" s="650"/>
      <c r="Q1" s="650"/>
      <c r="R1" s="650"/>
      <c r="S1" s="73"/>
      <c r="T1" s="73"/>
      <c r="U1" s="57"/>
      <c r="V1" s="648" t="s">
        <v>83</v>
      </c>
      <c r="W1" s="648"/>
      <c r="X1" s="648"/>
      <c r="Y1" s="648"/>
      <c r="Z1" s="648"/>
      <c r="AA1" s="648"/>
      <c r="AB1" s="57"/>
      <c r="AC1" s="649" t="s">
        <v>84</v>
      </c>
      <c r="AD1" s="649"/>
      <c r="AE1" s="649"/>
      <c r="AF1" s="649"/>
      <c r="AG1" s="649"/>
      <c r="AH1" s="649"/>
      <c r="AI1" s="2"/>
      <c r="AJ1" s="2"/>
      <c r="AK1" s="86"/>
      <c r="AL1" s="111"/>
      <c r="AM1" s="111"/>
      <c r="AN1" s="561"/>
      <c r="AO1" s="111"/>
      <c r="AP1" s="111"/>
      <c r="AQ1" s="111"/>
      <c r="AR1" s="111"/>
      <c r="AS1" s="584" t="s">
        <v>3713</v>
      </c>
      <c r="AT1" s="586" t="s">
        <v>682</v>
      </c>
      <c r="AU1" s="111"/>
      <c r="AV1" s="650" t="s">
        <v>734</v>
      </c>
      <c r="AW1" s="650"/>
      <c r="AX1" s="650"/>
      <c r="AY1" s="650"/>
      <c r="AZ1" s="650"/>
      <c r="BA1" s="650"/>
      <c r="BB1" s="650"/>
      <c r="BC1" s="432"/>
      <c r="BD1" s="648" t="s">
        <v>83</v>
      </c>
      <c r="BE1" s="648"/>
      <c r="BF1" s="648"/>
      <c r="BG1" s="648"/>
      <c r="BH1" s="648"/>
      <c r="BI1" s="648"/>
      <c r="BJ1" s="433"/>
      <c r="BK1" s="649" t="s">
        <v>84</v>
      </c>
      <c r="BL1" s="649"/>
      <c r="BM1" s="649"/>
      <c r="BN1" s="649"/>
      <c r="BO1" s="649"/>
      <c r="BP1" s="649"/>
      <c r="BQ1" s="649"/>
      <c r="BT1" s="101">
        <v>9</v>
      </c>
      <c r="BU1" s="101">
        <v>7</v>
      </c>
      <c r="BV1" s="342" t="s">
        <v>2896</v>
      </c>
      <c r="BW1" s="100" t="s">
        <v>2895</v>
      </c>
      <c r="CM1" s="202" t="s">
        <v>1475</v>
      </c>
    </row>
    <row r="2" spans="1:91" s="424" customFormat="1" ht="51.75" thickBot="1" x14ac:dyDescent="0.25">
      <c r="A2" s="562" t="s">
        <v>732</v>
      </c>
      <c r="B2" s="563" t="s">
        <v>737</v>
      </c>
      <c r="C2" s="564" t="s">
        <v>2982</v>
      </c>
      <c r="D2" s="565" t="s">
        <v>3694</v>
      </c>
      <c r="E2" s="565" t="s">
        <v>1495</v>
      </c>
      <c r="F2" s="566" t="s">
        <v>2976</v>
      </c>
      <c r="G2" s="566" t="s">
        <v>2980</v>
      </c>
      <c r="H2" s="558" t="s">
        <v>2912</v>
      </c>
      <c r="I2" s="625" t="s">
        <v>3716</v>
      </c>
      <c r="J2" s="567" t="s">
        <v>2978</v>
      </c>
      <c r="K2" s="568" t="s">
        <v>3710</v>
      </c>
      <c r="L2" s="569" t="s">
        <v>2963</v>
      </c>
      <c r="M2" s="485" t="s">
        <v>2973</v>
      </c>
      <c r="N2" s="409" t="s">
        <v>738</v>
      </c>
      <c r="O2" s="410" t="s">
        <v>86</v>
      </c>
      <c r="P2" s="411" t="s">
        <v>87</v>
      </c>
      <c r="Q2" s="412" t="s">
        <v>88</v>
      </c>
      <c r="R2" s="412" t="s">
        <v>142</v>
      </c>
      <c r="S2" s="412" t="s">
        <v>730</v>
      </c>
      <c r="T2" s="412" t="s">
        <v>144</v>
      </c>
      <c r="U2" s="480" t="s">
        <v>2979</v>
      </c>
      <c r="V2" s="413" t="s">
        <v>82</v>
      </c>
      <c r="W2" s="413" t="s">
        <v>89</v>
      </c>
      <c r="X2" s="413" t="s">
        <v>90</v>
      </c>
      <c r="Y2" s="413" t="s">
        <v>91</v>
      </c>
      <c r="Z2" s="413" t="s">
        <v>92</v>
      </c>
      <c r="AA2" s="412" t="s">
        <v>93</v>
      </c>
      <c r="AB2" s="430" t="s">
        <v>2962</v>
      </c>
      <c r="AC2" s="503" t="s">
        <v>94</v>
      </c>
      <c r="AD2" s="503" t="s">
        <v>95</v>
      </c>
      <c r="AE2" s="503" t="s">
        <v>96</v>
      </c>
      <c r="AF2" s="503" t="s">
        <v>97</v>
      </c>
      <c r="AG2" s="503" t="s">
        <v>98</v>
      </c>
      <c r="AH2" s="503" t="s">
        <v>99</v>
      </c>
      <c r="AI2" s="503" t="s">
        <v>100</v>
      </c>
      <c r="AJ2" s="516" t="s">
        <v>1476</v>
      </c>
      <c r="AK2" s="415"/>
      <c r="AL2" s="416" t="s">
        <v>736</v>
      </c>
      <c r="AM2" s="578" t="s">
        <v>737</v>
      </c>
      <c r="AN2" s="579" t="s">
        <v>2983</v>
      </c>
      <c r="AO2" s="565" t="s">
        <v>3695</v>
      </c>
      <c r="AP2" s="565" t="s">
        <v>1496</v>
      </c>
      <c r="AQ2" s="566" t="s">
        <v>2976</v>
      </c>
      <c r="AR2" s="566" t="s">
        <v>2980</v>
      </c>
      <c r="AS2" s="557" t="s">
        <v>2912</v>
      </c>
      <c r="AT2" s="625" t="s">
        <v>3715</v>
      </c>
      <c r="AU2" s="485" t="s">
        <v>2981</v>
      </c>
      <c r="AV2" s="417" t="s">
        <v>85</v>
      </c>
      <c r="AW2" s="410" t="s">
        <v>86</v>
      </c>
      <c r="AX2" s="418" t="s">
        <v>101</v>
      </c>
      <c r="AY2" s="419" t="s">
        <v>88</v>
      </c>
      <c r="AZ2" s="419" t="s">
        <v>142</v>
      </c>
      <c r="BA2" s="419" t="s">
        <v>730</v>
      </c>
      <c r="BB2" s="419" t="s">
        <v>731</v>
      </c>
      <c r="BC2" s="484" t="s">
        <v>2977</v>
      </c>
      <c r="BD2" s="419" t="s">
        <v>102</v>
      </c>
      <c r="BE2" s="420" t="s">
        <v>103</v>
      </c>
      <c r="BF2" s="420" t="s">
        <v>104</v>
      </c>
      <c r="BG2" s="419" t="s">
        <v>105</v>
      </c>
      <c r="BH2" s="419" t="s">
        <v>106</v>
      </c>
      <c r="BI2" s="419" t="s">
        <v>107</v>
      </c>
      <c r="BJ2" s="434" t="s">
        <v>2962</v>
      </c>
      <c r="BK2" s="421" t="s">
        <v>108</v>
      </c>
      <c r="BL2" s="422" t="s">
        <v>109</v>
      </c>
      <c r="BM2" s="422" t="s">
        <v>724</v>
      </c>
      <c r="BN2" s="422" t="s">
        <v>725</v>
      </c>
      <c r="BO2" s="422" t="s">
        <v>726</v>
      </c>
      <c r="BP2" s="422" t="s">
        <v>727</v>
      </c>
      <c r="BQ2" s="422" t="s">
        <v>728</v>
      </c>
      <c r="BR2" s="422" t="s">
        <v>729</v>
      </c>
      <c r="BS2" s="414" t="s">
        <v>1477</v>
      </c>
      <c r="BT2" s="423" t="s">
        <v>688</v>
      </c>
      <c r="BU2" s="482" t="s">
        <v>2916</v>
      </c>
      <c r="BV2" s="427" t="s">
        <v>2917</v>
      </c>
      <c r="CK2" s="424">
        <f>IF(CL2="","",MAX(CK$1:CK1)+1)</f>
        <v>1</v>
      </c>
      <c r="CL2" s="425" t="str">
        <f>IF('User Input'!C1=0,"",'User Input'!C1)</f>
        <v>a</v>
      </c>
      <c r="CM2" s="424" t="str">
        <f>IFERROR(INDEX($CL$2:$CL$31,MATCH(ROW()-ROW($CM$1),$CK$2:$CK$31,0)),"")</f>
        <v>a</v>
      </c>
    </row>
    <row r="3" spans="1:91" ht="15" x14ac:dyDescent="0.25">
      <c r="A3" s="570">
        <v>1</v>
      </c>
      <c r="B3" s="571">
        <f>IFERROR(VLOOKUP(N3,Import!$B$3:$T$677,19,FALSE),"")</f>
        <v>1</v>
      </c>
      <c r="C3" s="572"/>
      <c r="D3" s="571" t="str">
        <f>IFERROR(VLOOKUP(N3,Import!$AD$3:$AH$677,3,FALSE),"")</f>
        <v/>
      </c>
      <c r="E3" s="571" t="str">
        <f>IFERROR(VLOOKUP(N3,Import!$AD$3:$AH$677,4,FALSE),"")</f>
        <v/>
      </c>
      <c r="F3" s="573">
        <f>IFERROR(VLOOKUP(N3,Import!$AT$3:$BG$677,8,FALSE),"")</f>
        <v>1</v>
      </c>
      <c r="G3" s="487">
        <f>IFERROR(VLOOKUP($N3,Import!$AT$3:$BG$677,2,FALSE),"")</f>
        <v>624.25</v>
      </c>
      <c r="H3" s="488">
        <f>IFERROR(VLOOKUP($N3,Import!$AT$3:$BG$677,3,FALSE),"")</f>
        <v>4.365384615384615</v>
      </c>
      <c r="I3" s="590">
        <f ca="1">IFERROR(VLOOKUP($N3,Import!$AT$3:$BG$677,9,FALSE),"")</f>
        <v>1</v>
      </c>
      <c r="J3" s="574"/>
      <c r="K3" s="571">
        <f>IFERROR(VLOOKUP(N3,Import!$AT$3:$BG$677,12,FALSE),"")</f>
        <v>1</v>
      </c>
      <c r="L3" s="571">
        <f>IFERROR(VLOOKUP(N3,Import!$AT$3:$BG$677,14,FALSE),"")</f>
        <v>1</v>
      </c>
      <c r="M3" s="486"/>
      <c r="N3" s="88" t="str">
        <f>IFERROR(VLOOKUP(A3,Import!$V$3:$X$677,3,FALSE),"")</f>
        <v>Mike Trout</v>
      </c>
      <c r="O3" s="89"/>
      <c r="P3" s="90"/>
      <c r="Q3" s="91" t="str">
        <f>IFERROR(VLOOKUP($N3,Import!$B$3:$AL$676,2,FALSE),"")</f>
        <v>LAA</v>
      </c>
      <c r="R3" s="341" t="str">
        <f>IFERROR(VLOOKUP($N3,Import!$B$3:$AL$676,3,FALSE),"")</f>
        <v>OF</v>
      </c>
      <c r="S3" s="341" t="str">
        <f>IFERROR(VLOOKUP($N3,Import!$B$3:$AL$676,4,FALSE),"")</f>
        <v>OF</v>
      </c>
      <c r="T3" s="91">
        <f>IFERROR(VLOOKUP($N3,Import!$B$3:$AL$676,5,FALSE),"")</f>
        <v>48</v>
      </c>
      <c r="U3" s="431"/>
      <c r="V3" s="91">
        <f>IFERROR(VLOOKUP($N3,Import!$B$3:$AL$676,6,FALSE),"")</f>
        <v>517</v>
      </c>
      <c r="W3" s="91">
        <f>IFERROR(VLOOKUP($N3,Import!$B$3:$AL$676,7,FALSE),"")</f>
        <v>108</v>
      </c>
      <c r="X3" s="91">
        <f>IFERROR(VLOOKUP($N3,Import!$B$3:$AL$676,8,FALSE),"")</f>
        <v>37</v>
      </c>
      <c r="Y3" s="91">
        <f>IFERROR(VLOOKUP($N3,Import!$B$3:$AL$676,9,FALSE),"")</f>
        <v>111</v>
      </c>
      <c r="Z3" s="91">
        <f>IFERROR(VLOOKUP($N3,Import!$B$3:$AL$676,10,FALSE),"")</f>
        <v>17</v>
      </c>
      <c r="AA3" s="92">
        <f>IFERROR(VLOOKUP($N3,Import!$B$3:$AL$676,11,FALSE),"")</f>
        <v>0.30499999999999999</v>
      </c>
      <c r="AB3" s="431"/>
      <c r="AC3" s="500">
        <f t="shared" ref="AC3:AC66" si="0">AA3*V3</f>
        <v>157.685</v>
      </c>
      <c r="AD3" s="501">
        <f>IF(O3='User Input'!$C$1,1,0)</f>
        <v>0</v>
      </c>
      <c r="AE3" s="502">
        <f>AD3</f>
        <v>0</v>
      </c>
      <c r="AF3" s="500">
        <f t="shared" ref="AF3:AF66" si="1">IF(AE3=AE2,0,AE3)</f>
        <v>0</v>
      </c>
      <c r="AG3" s="501" t="str">
        <f t="shared" ref="AG3:AG66" si="2">N3</f>
        <v>Mike Trout</v>
      </c>
      <c r="AH3" s="501">
        <f t="shared" ref="AH3:AH66" si="3">P3</f>
        <v>0</v>
      </c>
      <c r="AI3" s="501">
        <f t="shared" ref="AI3:AI66" si="4">T3</f>
        <v>48</v>
      </c>
      <c r="AJ3" s="502" t="str">
        <f>IFERROR(VLOOKUP($N3,Import!$B$3:$AL$676,35,FALSE),"")</f>
        <v/>
      </c>
      <c r="AK3" s="98"/>
      <c r="AL3" s="113">
        <v>1</v>
      </c>
      <c r="AM3" s="112">
        <f>IFERROR(VLOOKUP(AV3,Import!$B$3:$T$677,19,FALSE),"")</f>
        <v>19</v>
      </c>
      <c r="AN3" s="493"/>
      <c r="AO3" s="112" t="str">
        <f>IFERROR(VLOOKUP(AV3,Import!$AD$3:$AH$677,3,FALSE),"")</f>
        <v/>
      </c>
      <c r="AP3" s="112" t="str">
        <f>IFERROR(VLOOKUP(AV3,Import!$AD$3:$AH$677,5,FALSE),"")</f>
        <v/>
      </c>
      <c r="AQ3" s="573">
        <f>IFERROR(VLOOKUP(AV3,Import!$AW$3:$BA$677,5,FALSE),"")</f>
        <v>3</v>
      </c>
      <c r="AR3" s="487">
        <f>IFERROR(VLOOKUP($AV3,Import!$AW$3:$BG$677,2,FALSE),"")</f>
        <v>595.70000000000005</v>
      </c>
      <c r="AS3" s="580">
        <f>IFERROR(VLOOKUP($AV3,Import!$AW$3:$BG$677,3,FALSE),"")</f>
        <v>19.216129032258067</v>
      </c>
      <c r="AT3" s="573">
        <f ca="1">IFERROR(VLOOKUP($AV3,Import!$AW$3:$BG$677,7,FALSE),"")</f>
        <v>2</v>
      </c>
      <c r="AU3" s="491"/>
      <c r="AV3" s="495" t="str">
        <f>IFERROR(VLOOKUP(AL3,Import!$W$3:$X$677,2,FALSE),"")</f>
        <v>Max Scherzer</v>
      </c>
      <c r="AW3" s="89"/>
      <c r="AX3" s="102"/>
      <c r="AY3" s="91" t="str">
        <f>IFERROR(VLOOKUP($AV3,Import!$B$3:$L$676,2,FALSE),"")</f>
        <v>WSH</v>
      </c>
      <c r="AZ3" s="96" t="str">
        <f>IFERROR(VLOOKUP($AV3,Import!$B$3:$L$676,3,FALSE),"")</f>
        <v>SP</v>
      </c>
      <c r="BA3" s="96" t="str">
        <f>IFERROR(VLOOKUP($AV3,Import!$B$3:$L$676,4,FALSE),"")</f>
        <v>SP</v>
      </c>
      <c r="BB3" s="91">
        <f>IFERROR(VLOOKUP($AV3,Import!$B$3:$L$676,5,FALSE),"")</f>
        <v>29</v>
      </c>
      <c r="BC3" s="431"/>
      <c r="BD3" s="91">
        <f>IFERROR(VLOOKUP($AV3,Import!$B$3:$X$677,12,FALSE),"")</f>
        <v>212</v>
      </c>
      <c r="BE3" s="97">
        <f>IFERROR(VLOOKUP($AV3,Import!$B$3:$X$677,15,FALSE),"")</f>
        <v>2.58</v>
      </c>
      <c r="BF3" s="97">
        <f>IFERROR(VLOOKUP($AV3,Import!$B$3:$X$677,16,FALSE),"")</f>
        <v>0.93</v>
      </c>
      <c r="BG3" s="91">
        <f>IFERROR(VLOOKUP($AV3,Import!$B$3:$X$677,13,FALSE),"")</f>
        <v>17</v>
      </c>
      <c r="BH3" s="91">
        <f>IFERROR(VLOOKUP($AV3,Import!$B$3:$X$677,14,FALSE),"")</f>
        <v>0</v>
      </c>
      <c r="BI3" s="91">
        <f>IFERROR(VLOOKUP($AV3,Import!$B$3:$X$677,17,FALSE),"")</f>
        <v>285</v>
      </c>
      <c r="BJ3" s="435"/>
      <c r="BK3" s="93">
        <f t="shared" ref="BK3:BK66" si="5">BE3*BD3</f>
        <v>546.96</v>
      </c>
      <c r="BL3" s="94">
        <f t="shared" ref="BL3:BL66" si="6">BF3*BD3</f>
        <v>197.16</v>
      </c>
      <c r="BM3" s="94">
        <f>IF(AW3='User Input'!$C$1,1,0)</f>
        <v>0</v>
      </c>
      <c r="BN3" s="94">
        <f>BM3</f>
        <v>0</v>
      </c>
      <c r="BO3" s="94">
        <f t="shared" ref="BO3:BO66" si="7">IF(BN3=BN2,0,BN3)</f>
        <v>0</v>
      </c>
      <c r="BP3" s="94" t="str">
        <f t="shared" ref="BP3:BP66" si="8">AV3</f>
        <v>Max Scherzer</v>
      </c>
      <c r="BQ3" s="94">
        <f t="shared" ref="BQ3:BQ66" si="9">AX3</f>
        <v>0</v>
      </c>
      <c r="BR3" s="95">
        <f t="shared" ref="BR3:BR66" si="10">BB3</f>
        <v>29</v>
      </c>
      <c r="BS3" s="91" t="str">
        <f>IFERROR(VLOOKUP($AV3,Import!$B$3:$AL$676,35,FALSE),"")</f>
        <v/>
      </c>
      <c r="BT3" s="99">
        <f>9*(Table2[[#This Row],[K]]/Table2[[#This Row],[IP]])</f>
        <v>12.099056603773585</v>
      </c>
      <c r="BU3" s="483">
        <f>IFERROR(VLOOKUP($AV3,PITCH!$B$7:$AJ$2004,31,FALSE),"N/A")</f>
        <v>9.4186046511627897</v>
      </c>
      <c r="BV3" s="426"/>
      <c r="CK3" s="1">
        <f>IF(CL3="","",MAX(CK$1:CK2)+1)</f>
        <v>2</v>
      </c>
      <c r="CL3" s="200" t="str">
        <f>IF('User Input'!C2=0,"",'User Input'!C2)</f>
        <v>b</v>
      </c>
      <c r="CM3" s="1" t="str">
        <f t="shared" ref="CM3:CM31" si="11">IFERROR(INDEX($CL$2:$CL$31,MATCH(ROW()-ROW($CM$1),$CK$2:$CK$31,0)),"")</f>
        <v>b</v>
      </c>
    </row>
    <row r="4" spans="1:91" ht="15" x14ac:dyDescent="0.25">
      <c r="A4" s="570">
        <v>2</v>
      </c>
      <c r="B4" s="571">
        <f>IFERROR(VLOOKUP(N4,Import!$B$4:$T$677,19,FALSE),"")</f>
        <v>2</v>
      </c>
      <c r="C4" s="572"/>
      <c r="D4" s="571" t="str">
        <f>IFERROR(VLOOKUP(N4,Import!$AD$3:$AH$677,3,FALSE),"")</f>
        <v/>
      </c>
      <c r="E4" s="571" t="str">
        <f>IFERROR(VLOOKUP(N4,Import!$AD$3:$AH$677,4,FALSE),"")</f>
        <v/>
      </c>
      <c r="F4" s="575">
        <f>IFERROR(VLOOKUP(N4,Import!$AT$3:$BG$677,8,FALSE),"")</f>
        <v>2</v>
      </c>
      <c r="G4" s="489">
        <f>IFERROR(VLOOKUP($N4,Import!$AT$3:$BG$677,2,FALSE),"")</f>
        <v>610.85</v>
      </c>
      <c r="H4" s="490">
        <f>IFERROR(VLOOKUP($N4,Import!$AT$3:$BG$677,3,FALSE),"")</f>
        <v>4.1273648648648651</v>
      </c>
      <c r="I4" s="575">
        <f ca="1">IFERROR(VLOOKUP($N4,Import!$AT$3:$BG$677,9,FALSE),"")</f>
        <v>5</v>
      </c>
      <c r="J4" s="574"/>
      <c r="K4" s="571">
        <f>IFERROR(VLOOKUP(N4,Import!$AT$3:$BG$677,12,FALSE),"")</f>
        <v>2</v>
      </c>
      <c r="L4" s="571">
        <f>IFERROR(VLOOKUP(N4,Import!$AT$3:$BG$677,14,FALSE),"")</f>
        <v>2</v>
      </c>
      <c r="M4" s="486"/>
      <c r="N4" s="88" t="str">
        <f>IFERROR(VLOOKUP(A4,Import!$V$3:$X$677,3,FALSE),"")</f>
        <v>Mookie Betts</v>
      </c>
      <c r="O4" s="89"/>
      <c r="P4" s="90"/>
      <c r="Q4" s="91" t="str">
        <f>IFERROR(VLOOKUP($N4,Import!$B$3:$AL$676,2,FALSE),"")</f>
        <v>BOS</v>
      </c>
      <c r="R4" s="341" t="str">
        <f>IFERROR(VLOOKUP($N4,Import!$B$3:$AL$676,3,FALSE),"")</f>
        <v>OF</v>
      </c>
      <c r="S4" s="341" t="str">
        <f>IFERROR(VLOOKUP($N4,Import!$B$3:$AL$676,4,FALSE),"")</f>
        <v>OF</v>
      </c>
      <c r="T4" s="91">
        <f>IFERROR(VLOOKUP($N4,Import!$B$3:$AL$676,5,FALSE),"")</f>
        <v>47</v>
      </c>
      <c r="U4" s="431"/>
      <c r="V4" s="91">
        <f>IFERROR(VLOOKUP($N4,Import!$B$3:$AL$676,6,FALSE),"")</f>
        <v>581</v>
      </c>
      <c r="W4" s="91">
        <f>IFERROR(VLOOKUP($N4,Import!$B$3:$AL$676,7,FALSE),"")</f>
        <v>114</v>
      </c>
      <c r="X4" s="91">
        <f>IFERROR(VLOOKUP($N4,Import!$B$3:$AL$676,8,FALSE),"")</f>
        <v>28</v>
      </c>
      <c r="Y4" s="91">
        <f>IFERROR(VLOOKUP($N4,Import!$B$3:$AL$676,9,FALSE),"")</f>
        <v>91</v>
      </c>
      <c r="Z4" s="91">
        <f>IFERROR(VLOOKUP($N4,Import!$B$3:$AL$676,10,FALSE),"")</f>
        <v>27</v>
      </c>
      <c r="AA4" s="92">
        <f>IFERROR(VLOOKUP($N4,Import!$B$3:$AL$676,11,FALSE),"")</f>
        <v>0.317</v>
      </c>
      <c r="AB4" s="431"/>
      <c r="AC4" s="498">
        <f t="shared" si="0"/>
        <v>184.17699999999999</v>
      </c>
      <c r="AD4" s="499">
        <f>IF(O4='User Input'!$C$1,1,0)</f>
        <v>0</v>
      </c>
      <c r="AE4" s="497">
        <f t="shared" ref="AE4:AE67" si="12">AD4+AE3</f>
        <v>0</v>
      </c>
      <c r="AF4" s="499">
        <f t="shared" si="1"/>
        <v>0</v>
      </c>
      <c r="AG4" s="499" t="str">
        <f t="shared" si="2"/>
        <v>Mookie Betts</v>
      </c>
      <c r="AH4" s="499">
        <f t="shared" si="3"/>
        <v>0</v>
      </c>
      <c r="AI4" s="499">
        <f t="shared" si="4"/>
        <v>47</v>
      </c>
      <c r="AJ4" s="91" t="str">
        <f>IFERROR(VLOOKUP($N4,Import!$B$3:$AL$676,35,FALSE),"")</f>
        <v/>
      </c>
      <c r="AK4" s="98"/>
      <c r="AL4" s="113">
        <v>2</v>
      </c>
      <c r="AM4" s="112">
        <f>IFERROR(VLOOKUP(AV4,Import!$B$3:$T$677,19,FALSE),"")</f>
        <v>26</v>
      </c>
      <c r="AN4" s="493"/>
      <c r="AO4" s="112" t="str">
        <f>IFERROR(VLOOKUP(AV4,Import!$AD$3:$AH$677,3,FALSE),"")</f>
        <v/>
      </c>
      <c r="AP4" s="112" t="str">
        <f>IFERROR(VLOOKUP(AV4,Import!$AD$3:$AH$677,5,FALSE),"")</f>
        <v/>
      </c>
      <c r="AQ4" s="494">
        <f>IFERROR(VLOOKUP(AV4,Import!$AW$3:$BA$677,5,FALSE),"")</f>
        <v>4</v>
      </c>
      <c r="AR4" s="489">
        <f>IFERROR(VLOOKUP($AV4,Import!$AW$3:$BG$677,2,FALSE),"")</f>
        <v>579.20000000000005</v>
      </c>
      <c r="AS4" s="581">
        <f>IFERROR(VLOOKUP($AV4,Import!$AW$3:$BG$677,3,FALSE),"")</f>
        <v>18.683870967741935</v>
      </c>
      <c r="AT4" s="575">
        <f ca="1">IFERROR(VLOOKUP($AV4,Import!$AW$3:$BG$677,7,FALSE),"")</f>
        <v>1</v>
      </c>
      <c r="AU4" s="492"/>
      <c r="AV4" s="495" t="str">
        <f>IFERROR(VLOOKUP(AL4,Import!$W$3:$X$677,2,FALSE),"")</f>
        <v>Jacob deGrom</v>
      </c>
      <c r="AW4" s="89"/>
      <c r="AX4" s="102"/>
      <c r="AY4" s="91" t="str">
        <f>IFERROR(VLOOKUP($AV4,Import!$B$3:$L$676,2,FALSE),"")</f>
        <v>NYM</v>
      </c>
      <c r="AZ4" s="96" t="str">
        <f>IFERROR(VLOOKUP($AV4,Import!$B$3:$L$676,3,FALSE),"")</f>
        <v>SP</v>
      </c>
      <c r="BA4" s="96" t="str">
        <f>IFERROR(VLOOKUP($AV4,Import!$B$3:$L$676,4,FALSE),"")</f>
        <v>SP</v>
      </c>
      <c r="BB4" s="91">
        <f>IFERROR(VLOOKUP($AV4,Import!$B$3:$L$676,5,FALSE),"")</f>
        <v>25</v>
      </c>
      <c r="BC4" s="431"/>
      <c r="BD4" s="91">
        <f>IFERROR(VLOOKUP($AV4,Import!$B$3:$X$677,12,FALSE),"")</f>
        <v>218</v>
      </c>
      <c r="BE4" s="97">
        <f>IFERROR(VLOOKUP($AV4,Import!$B$3:$X$677,15,FALSE),"")</f>
        <v>2.66</v>
      </c>
      <c r="BF4" s="97">
        <f>IFERROR(VLOOKUP($AV4,Import!$B$3:$X$677,16,FALSE),"")</f>
        <v>0.95</v>
      </c>
      <c r="BG4" s="91">
        <f>IFERROR(VLOOKUP($AV4,Import!$B$3:$X$677,13,FALSE),"")</f>
        <v>16</v>
      </c>
      <c r="BH4" s="91">
        <f>IFERROR(VLOOKUP($AV4,Import!$B$3:$X$677,14,FALSE),"")</f>
        <v>0</v>
      </c>
      <c r="BI4" s="91">
        <f>IFERROR(VLOOKUP($AV4,Import!$B$3:$X$677,17,FALSE),"")</f>
        <v>264</v>
      </c>
      <c r="BJ4" s="435"/>
      <c r="BK4" s="93">
        <f t="shared" si="5"/>
        <v>579.88</v>
      </c>
      <c r="BL4" s="94">
        <f t="shared" si="6"/>
        <v>207.1</v>
      </c>
      <c r="BM4" s="94">
        <f>IF(AW4='User Input'!$C$1,1,0)</f>
        <v>0</v>
      </c>
      <c r="BN4" s="94">
        <f t="shared" ref="BN4:BN67" si="13">BM4+BN3</f>
        <v>0</v>
      </c>
      <c r="BO4" s="94">
        <f t="shared" si="7"/>
        <v>0</v>
      </c>
      <c r="BP4" s="94" t="str">
        <f t="shared" si="8"/>
        <v>Jacob deGrom</v>
      </c>
      <c r="BQ4" s="94">
        <f t="shared" si="9"/>
        <v>0</v>
      </c>
      <c r="BR4" s="95">
        <f t="shared" si="10"/>
        <v>25</v>
      </c>
      <c r="BS4" s="91" t="str">
        <f>IFERROR(VLOOKUP($AV4,Import!$B$3:$AL$676,35,FALSE),"")</f>
        <v/>
      </c>
      <c r="BT4" s="99">
        <f>9*(Table2[[#This Row],[K]]/Table2[[#This Row],[IP]])</f>
        <v>10.899082568807341</v>
      </c>
      <c r="BU4" s="483">
        <f>IFERROR(VLOOKUP($AV4,PITCH!$B$7:$AJ$2004,31,FALSE),"N/A")</f>
        <v>8.6819484240687679</v>
      </c>
      <c r="BV4" s="426"/>
      <c r="CK4" s="1">
        <f>IF(CL4="","",MAX(CK$1:CK3)+1)</f>
        <v>3</v>
      </c>
      <c r="CL4" s="200" t="str">
        <f>IF('User Input'!C3=0,"",'User Input'!C3)</f>
        <v>c</v>
      </c>
      <c r="CM4" s="1" t="str">
        <f t="shared" si="11"/>
        <v>c</v>
      </c>
    </row>
    <row r="5" spans="1:91" ht="15" x14ac:dyDescent="0.25">
      <c r="A5" s="570">
        <v>3</v>
      </c>
      <c r="B5" s="571">
        <f>IFERROR(VLOOKUP(N5,Import!$B$4:$T$677,19,FALSE),"")</f>
        <v>3</v>
      </c>
      <c r="C5" s="572"/>
      <c r="D5" s="571" t="str">
        <f>IFERROR(VLOOKUP(N5,Import!$AD$3:$AH$677,3,FALSE),"")</f>
        <v/>
      </c>
      <c r="E5" s="571" t="str">
        <f>IFERROR(VLOOKUP(N5,Import!$AD$3:$AL$677,4,FALSE),"")</f>
        <v/>
      </c>
      <c r="F5" s="575">
        <f>IFERROR(VLOOKUP(N5,Import!$AT$3:$BG$677,8,FALSE),"")</f>
        <v>17</v>
      </c>
      <c r="G5" s="489">
        <f>IFERROR(VLOOKUP($N5,Import!$AT$3:$BG$677,2,FALSE),"")</f>
        <v>510.00000000000011</v>
      </c>
      <c r="H5" s="490">
        <f>IFERROR(VLOOKUP($N5,Import!$AT$3:$BG$677,3,FALSE),"")</f>
        <v>3.4459459459459465</v>
      </c>
      <c r="I5" s="575">
        <f ca="1">IFERROR(VLOOKUP($N5,Import!$AT$3:$BG$677,9,FALSE),"")</f>
        <v>12</v>
      </c>
      <c r="J5" s="574"/>
      <c r="K5" s="571">
        <f>IFERROR(VLOOKUP(N5,Import!$AT$3:$BG$677,12,FALSE),"")</f>
        <v>6</v>
      </c>
      <c r="L5" s="571">
        <f>IFERROR(VLOOKUP(N5,Import!$AT$3:$BG$677,14,FALSE),"")</f>
        <v>8</v>
      </c>
      <c r="M5" s="486"/>
      <c r="N5" s="88" t="str">
        <f>IFERROR(VLOOKUP(A5,Import!$V$3:$X$677,3,FALSE),"")</f>
        <v>Christian Yelich</v>
      </c>
      <c r="O5" s="89"/>
      <c r="P5" s="90"/>
      <c r="Q5" s="91" t="str">
        <f>IFERROR(VLOOKUP($N5,Import!$B$3:$AL$676,2,FALSE),"")</f>
        <v>MIL</v>
      </c>
      <c r="R5" s="341" t="str">
        <f>IFERROR(VLOOKUP($N5,Import!$B$3:$AL$676,3,FALSE),"")</f>
        <v>OF</v>
      </c>
      <c r="S5" s="341" t="str">
        <f>IFERROR(VLOOKUP($N5,Import!$B$3:$AL$676,4,FALSE),"")</f>
        <v>OF</v>
      </c>
      <c r="T5" s="91">
        <f>IFERROR(VLOOKUP($N5,Import!$B$3:$AL$676,5,FALSE),"")</f>
        <v>38</v>
      </c>
      <c r="U5" s="431"/>
      <c r="V5" s="91">
        <f>IFERROR(VLOOKUP($N5,Import!$B$3:$AL$676,6,FALSE),"")</f>
        <v>589</v>
      </c>
      <c r="W5" s="91">
        <f>IFERROR(VLOOKUP($N5,Import!$B$3:$AL$676,7,FALSE),"")</f>
        <v>103</v>
      </c>
      <c r="X5" s="91">
        <f>IFERROR(VLOOKUP($N5,Import!$B$3:$AL$676,8,FALSE),"")</f>
        <v>28</v>
      </c>
      <c r="Y5" s="91">
        <f>IFERROR(VLOOKUP($N5,Import!$B$3:$AL$676,9,FALSE),"")</f>
        <v>111</v>
      </c>
      <c r="Z5" s="91">
        <f>IFERROR(VLOOKUP($N5,Import!$B$3:$AL$676,10,FALSE),"")</f>
        <v>21</v>
      </c>
      <c r="AA5" s="92">
        <f>IFERROR(VLOOKUP($N5,Import!$B$3:$AL$676,11,FALSE),"")</f>
        <v>0.30599999999999999</v>
      </c>
      <c r="AB5" s="431"/>
      <c r="AC5" s="498">
        <f t="shared" si="0"/>
        <v>180.23400000000001</v>
      </c>
      <c r="AD5" s="499">
        <f>IF(O5='User Input'!$C$1,1,0)</f>
        <v>0</v>
      </c>
      <c r="AE5" s="499">
        <f t="shared" si="12"/>
        <v>0</v>
      </c>
      <c r="AF5" s="499">
        <f t="shared" si="1"/>
        <v>0</v>
      </c>
      <c r="AG5" s="499" t="str">
        <f t="shared" si="2"/>
        <v>Christian Yelich</v>
      </c>
      <c r="AH5" s="499">
        <f t="shared" si="3"/>
        <v>0</v>
      </c>
      <c r="AI5" s="499">
        <f t="shared" si="4"/>
        <v>38</v>
      </c>
      <c r="AJ5" s="91" t="str">
        <f>IFERROR(VLOOKUP($N5,Import!$B$3:$AL$676,35,FALSE),"")</f>
        <v/>
      </c>
      <c r="AK5" s="98"/>
      <c r="AL5" s="113">
        <v>3</v>
      </c>
      <c r="AM5" s="112">
        <f>IFERROR(VLOOKUP(AV5,Import!$B$3:$T$677,19,FALSE),"")</f>
        <v>27</v>
      </c>
      <c r="AN5" s="493"/>
      <c r="AO5" s="112" t="str">
        <f>IFERROR(VLOOKUP(AV5,Import!$AD$3:$AH$677,3,FALSE),"")</f>
        <v/>
      </c>
      <c r="AP5" s="112" t="str">
        <f>IFERROR(VLOOKUP(AV5,Import!$AD$3:$AH$677,5,FALSE),"")</f>
        <v/>
      </c>
      <c r="AQ5" s="494">
        <f>IFERROR(VLOOKUP(AV5,Import!$AW$3:$BA$677,5,FALSE),"")</f>
        <v>6</v>
      </c>
      <c r="AR5" s="489">
        <f>IFERROR(VLOOKUP($AV5,Import!$AW$3:$BG$677,2,FALSE),"")</f>
        <v>569</v>
      </c>
      <c r="AS5" s="581">
        <f>IFERROR(VLOOKUP($AV5,Import!$AW$3:$BG$677,3,FALSE),"")</f>
        <v>19.620689655172413</v>
      </c>
      <c r="AT5" s="575">
        <f ca="1">IFERROR(VLOOKUP($AV5,Import!$AW$3:$BG$677,7,FALSE),"")</f>
        <v>3</v>
      </c>
      <c r="AU5" s="492"/>
      <c r="AV5" s="495" t="str">
        <f>IFERROR(VLOOKUP(AL5,Import!$W$3:$X$677,2,FALSE),"")</f>
        <v>Chris Sale</v>
      </c>
      <c r="AW5" s="89"/>
      <c r="AX5" s="102"/>
      <c r="AY5" s="91" t="str">
        <f>IFERROR(VLOOKUP($AV5,Import!$B$3:$L$676,2,FALSE),"")</f>
        <v>BOS</v>
      </c>
      <c r="AZ5" s="96" t="str">
        <f>IFERROR(VLOOKUP($AV5,Import!$B$3:$L$676,3,FALSE),"")</f>
        <v>SP</v>
      </c>
      <c r="BA5" s="96" t="str">
        <f>IFERROR(VLOOKUP($AV5,Import!$B$3:$L$676,4,FALSE),"")</f>
        <v>SP</v>
      </c>
      <c r="BB5" s="91">
        <f>IFERROR(VLOOKUP($AV5,Import!$B$3:$L$676,5,FALSE),"")</f>
        <v>25</v>
      </c>
      <c r="BC5" s="431"/>
      <c r="BD5" s="91">
        <f>IFERROR(VLOOKUP($AV5,Import!$B$3:$X$677,12,FALSE),"")</f>
        <v>171</v>
      </c>
      <c r="BE5" s="97">
        <f>IFERROR(VLOOKUP($AV5,Import!$B$3:$X$677,15,FALSE),"")</f>
        <v>2.41</v>
      </c>
      <c r="BF5" s="97">
        <f>IFERROR(VLOOKUP($AV5,Import!$B$3:$X$677,16,FALSE),"")</f>
        <v>0.97</v>
      </c>
      <c r="BG5" s="91">
        <f>IFERROR(VLOOKUP($AV5,Import!$B$3:$X$677,13,FALSE),"")</f>
        <v>15</v>
      </c>
      <c r="BH5" s="91">
        <f>IFERROR(VLOOKUP($AV5,Import!$B$3:$X$677,14,FALSE),"")</f>
        <v>0</v>
      </c>
      <c r="BI5" s="91">
        <f>IFERROR(VLOOKUP($AV5,Import!$B$3:$X$677,17,FALSE),"")</f>
        <v>246</v>
      </c>
      <c r="BJ5" s="435"/>
      <c r="BK5" s="93">
        <f t="shared" si="5"/>
        <v>412.11</v>
      </c>
      <c r="BL5" s="94">
        <f t="shared" si="6"/>
        <v>165.87</v>
      </c>
      <c r="BM5" s="94">
        <f>IF(AW5='User Input'!$C$1,1,0)</f>
        <v>0</v>
      </c>
      <c r="BN5" s="94">
        <f t="shared" si="13"/>
        <v>0</v>
      </c>
      <c r="BO5" s="94">
        <f t="shared" si="7"/>
        <v>0</v>
      </c>
      <c r="BP5" s="94" t="str">
        <f t="shared" si="8"/>
        <v>Chris Sale</v>
      </c>
      <c r="BQ5" s="94">
        <f t="shared" si="9"/>
        <v>0</v>
      </c>
      <c r="BR5" s="95">
        <f t="shared" si="10"/>
        <v>25</v>
      </c>
      <c r="BS5" s="91" t="str">
        <f>IFERROR(VLOOKUP($AV5,Import!$B$3:$AL$676,35,FALSE),"")</f>
        <v/>
      </c>
      <c r="BT5" s="99">
        <f>9*(Table2[[#This Row],[K]]/Table2[[#This Row],[IP]])</f>
        <v>12.947368421052632</v>
      </c>
      <c r="BU5" s="483">
        <f>IFERROR(VLOOKUP($AV5,PITCH!$B$7:$AJ$2004,31,FALSE),"N/A")</f>
        <v>10.193370165745856</v>
      </c>
      <c r="BV5" s="426"/>
      <c r="CK5" s="1">
        <f>IF(CL5="","",MAX(CK$1:CK4)+1)</f>
        <v>4</v>
      </c>
      <c r="CL5" s="200" t="str">
        <f>IF('User Input'!C4=0,"",'User Input'!C4)</f>
        <v>d</v>
      </c>
      <c r="CM5" s="1" t="str">
        <f t="shared" si="11"/>
        <v>d</v>
      </c>
    </row>
    <row r="6" spans="1:91" ht="15" x14ac:dyDescent="0.25">
      <c r="A6" s="570">
        <v>4</v>
      </c>
      <c r="B6" s="571">
        <f>IFERROR(VLOOKUP(N6,Import!$B$4:$T$677,19,FALSE),"")</f>
        <v>4</v>
      </c>
      <c r="C6" s="572"/>
      <c r="D6" s="571" t="str">
        <f>IFERROR(VLOOKUP(N6,Import!$AD$3:$AH$677,3,FALSE),"")</f>
        <v/>
      </c>
      <c r="E6" s="571" t="str">
        <f>IFERROR(VLOOKUP(N6,Import!$AD$3:$AL$677,4,FALSE),"")</f>
        <v/>
      </c>
      <c r="F6" s="575">
        <f>IFERROR(VLOOKUP(N6,Import!$AT$3:$BG$677,8,FALSE),"")</f>
        <v>33</v>
      </c>
      <c r="G6" s="489">
        <f>IFERROR(VLOOKUP($N6,Import!$AT$3:$BG$677,2,FALSE),"")</f>
        <v>472.80000000000007</v>
      </c>
      <c r="H6" s="490">
        <f>IFERROR(VLOOKUP($N6,Import!$AT$3:$BG$677,3,FALSE),"")</f>
        <v>3.2383561643835623</v>
      </c>
      <c r="I6" s="575">
        <f ca="1">IFERROR(VLOOKUP($N6,Import!$AT$3:$BG$677,9,FALSE),"")</f>
        <v>30</v>
      </c>
      <c r="J6" s="574"/>
      <c r="K6" s="571">
        <f>IFERROR(VLOOKUP(N6,Import!$AT$3:$BG$677,12,FALSE),"")</f>
        <v>16</v>
      </c>
      <c r="L6" s="571">
        <f>IFERROR(VLOOKUP(N6,Import!$AT$3:$BG$677,14,FALSE),"")</f>
        <v>11</v>
      </c>
      <c r="M6" s="486"/>
      <c r="N6" s="88" t="str">
        <f>IFERROR(VLOOKUP(A6,Import!$V$3:$X$677,3,FALSE),"")</f>
        <v>Ronald Acuna Jr.</v>
      </c>
      <c r="O6" s="89"/>
      <c r="P6" s="90"/>
      <c r="Q6" s="91" t="str">
        <f>IFERROR(VLOOKUP($N6,Import!$B$3:$AL$676,2,FALSE),"")</f>
        <v>ATL</v>
      </c>
      <c r="R6" s="341" t="str">
        <f>IFERROR(VLOOKUP($N6,Import!$B$3:$AL$676,3,FALSE),"")</f>
        <v>OF</v>
      </c>
      <c r="S6" s="341" t="str">
        <f>IFERROR(VLOOKUP($N6,Import!$B$3:$AL$676,4,FALSE),"")</f>
        <v>OF</v>
      </c>
      <c r="T6" s="91">
        <f>IFERROR(VLOOKUP($N6,Import!$B$3:$AL$676,5,FALSE),"")</f>
        <v>37</v>
      </c>
      <c r="U6" s="431"/>
      <c r="V6" s="91">
        <f>IFERROR(VLOOKUP($N6,Import!$B$3:$AL$676,6,FALSE),"")</f>
        <v>578</v>
      </c>
      <c r="W6" s="91">
        <f>IFERROR(VLOOKUP($N6,Import!$B$3:$AL$676,7,FALSE),"")</f>
        <v>104</v>
      </c>
      <c r="X6" s="91">
        <f>IFERROR(VLOOKUP($N6,Import!$B$3:$AL$676,8,FALSE),"")</f>
        <v>30</v>
      </c>
      <c r="Y6" s="91">
        <f>IFERROR(VLOOKUP($N6,Import!$B$3:$AL$676,9,FALSE),"")</f>
        <v>77</v>
      </c>
      <c r="Z6" s="91">
        <f>IFERROR(VLOOKUP($N6,Import!$B$3:$AL$676,10,FALSE),"")</f>
        <v>27</v>
      </c>
      <c r="AA6" s="92">
        <f>IFERROR(VLOOKUP($N6,Import!$B$3:$AL$676,11,FALSE),"")</f>
        <v>0.28199999999999997</v>
      </c>
      <c r="AB6" s="431"/>
      <c r="AC6" s="498">
        <f t="shared" si="0"/>
        <v>162.99599999999998</v>
      </c>
      <c r="AD6" s="499">
        <f>IF(O6='User Input'!$C$1,1,0)</f>
        <v>0</v>
      </c>
      <c r="AE6" s="499">
        <f t="shared" si="12"/>
        <v>0</v>
      </c>
      <c r="AF6" s="499">
        <f t="shared" si="1"/>
        <v>0</v>
      </c>
      <c r="AG6" s="499" t="str">
        <f t="shared" si="2"/>
        <v>Ronald Acuna Jr.</v>
      </c>
      <c r="AH6" s="499">
        <f t="shared" si="3"/>
        <v>0</v>
      </c>
      <c r="AI6" s="499">
        <f t="shared" si="4"/>
        <v>37</v>
      </c>
      <c r="AJ6" s="91" t="str">
        <f>IFERROR(VLOOKUP($N6,Import!$B$3:$AL$676,35,FALSE),"")</f>
        <v/>
      </c>
      <c r="AK6" s="98"/>
      <c r="AL6" s="113">
        <v>4</v>
      </c>
      <c r="AM6" s="112">
        <f>IFERROR(VLOOKUP(AV6,Import!$B$3:$T$677,19,FALSE),"")</f>
        <v>30</v>
      </c>
      <c r="AN6" s="493"/>
      <c r="AO6" s="112" t="str">
        <f>IFERROR(VLOOKUP(AV6,Import!$AD$3:$AH$677,3,FALSE),"")</f>
        <v/>
      </c>
      <c r="AP6" s="112" t="str">
        <f>IFERROR(VLOOKUP(AV6,Import!$AD$3:$AH$677,5,FALSE),"")</f>
        <v/>
      </c>
      <c r="AQ6" s="494">
        <f>IFERROR(VLOOKUP(AV6,Import!$AW$3:$BA$677,5,FALSE),"")</f>
        <v>11</v>
      </c>
      <c r="AR6" s="489">
        <f>IFERROR(VLOOKUP($AV6,Import!$AW$3:$BG$677,2,FALSE),"")</f>
        <v>530</v>
      </c>
      <c r="AS6" s="581">
        <f>IFERROR(VLOOKUP($AV6,Import!$AW$3:$BG$677,3,FALSE),"")</f>
        <v>17.096774193548388</v>
      </c>
      <c r="AT6" s="575">
        <f ca="1">IFERROR(VLOOKUP($AV6,Import!$AW$3:$BG$677,7,FALSE),"")</f>
        <v>5</v>
      </c>
      <c r="AU6" s="492"/>
      <c r="AV6" s="495" t="str">
        <f>IFERROR(VLOOKUP(AL6,Import!$W$3:$X$677,2,FALSE),"")</f>
        <v>Justin Verlander</v>
      </c>
      <c r="AW6" s="89"/>
      <c r="AX6" s="102"/>
      <c r="AY6" s="91" t="str">
        <f>IFERROR(VLOOKUP($AV6,Import!$B$3:$L$676,2,FALSE),"")</f>
        <v>HOU</v>
      </c>
      <c r="AZ6" s="96" t="str">
        <f>IFERROR(VLOOKUP($AV6,Import!$B$3:$L$676,3,FALSE),"")</f>
        <v>SP</v>
      </c>
      <c r="BA6" s="96" t="str">
        <f>IFERROR(VLOOKUP($AV6,Import!$B$3:$L$676,4,FALSE),"")</f>
        <v>SP</v>
      </c>
      <c r="BB6" s="91">
        <f>IFERROR(VLOOKUP($AV6,Import!$B$3:$L$676,5,FALSE),"")</f>
        <v>23</v>
      </c>
      <c r="BC6" s="431"/>
      <c r="BD6" s="91">
        <f>IFERROR(VLOOKUP($AV6,Import!$B$3:$X$677,12,FALSE),"")</f>
        <v>207</v>
      </c>
      <c r="BE6" s="97">
        <f>IFERROR(VLOOKUP($AV6,Import!$B$3:$X$677,15,FALSE),"")</f>
        <v>2.88</v>
      </c>
      <c r="BF6" s="97">
        <f>IFERROR(VLOOKUP($AV6,Import!$B$3:$X$677,16,FALSE),"")</f>
        <v>0.97</v>
      </c>
      <c r="BG6" s="91">
        <f>IFERROR(VLOOKUP($AV6,Import!$B$3:$X$677,13,FALSE),"")</f>
        <v>16</v>
      </c>
      <c r="BH6" s="91">
        <f>IFERROR(VLOOKUP($AV6,Import!$B$3:$X$677,14,FALSE),"")</f>
        <v>0</v>
      </c>
      <c r="BI6" s="91">
        <f>IFERROR(VLOOKUP($AV6,Import!$B$3:$X$677,17,FALSE),"")</f>
        <v>276</v>
      </c>
      <c r="BJ6" s="435"/>
      <c r="BK6" s="93">
        <f t="shared" si="5"/>
        <v>596.16</v>
      </c>
      <c r="BL6" s="94">
        <f t="shared" si="6"/>
        <v>200.79</v>
      </c>
      <c r="BM6" s="94">
        <f>IF(AW6='User Input'!$C$1,1,0)</f>
        <v>0</v>
      </c>
      <c r="BN6" s="94">
        <f t="shared" si="13"/>
        <v>0</v>
      </c>
      <c r="BO6" s="94">
        <f t="shared" si="7"/>
        <v>0</v>
      </c>
      <c r="BP6" s="94" t="str">
        <f t="shared" si="8"/>
        <v>Justin Verlander</v>
      </c>
      <c r="BQ6" s="94">
        <f t="shared" si="9"/>
        <v>0</v>
      </c>
      <c r="BR6" s="95">
        <f t="shared" si="10"/>
        <v>23</v>
      </c>
      <c r="BS6" s="91" t="str">
        <f>IFERROR(VLOOKUP($AV6,Import!$B$3:$AL$676,35,FALSE),"")</f>
        <v/>
      </c>
      <c r="BT6" s="99">
        <f>9*(Table2[[#This Row],[K]]/Table2[[#This Row],[IP]])</f>
        <v>12</v>
      </c>
      <c r="BU6" s="483">
        <f>IFERROR(VLOOKUP($AV6,PITCH!$B$7:$AJ$2004,31,FALSE),"N/A")</f>
        <v>8.8586387434554972</v>
      </c>
      <c r="BV6" s="426"/>
      <c r="CK6" s="1">
        <f>IF(CL6="","",MAX(CK$1:CK5)+1)</f>
        <v>5</v>
      </c>
      <c r="CL6" s="200" t="str">
        <f>IF('User Input'!C5=0,"",'User Input'!C5)</f>
        <v>e</v>
      </c>
      <c r="CM6" s="1" t="str">
        <f t="shared" si="11"/>
        <v>e</v>
      </c>
    </row>
    <row r="7" spans="1:91" ht="15" x14ac:dyDescent="0.25">
      <c r="A7" s="570">
        <v>5</v>
      </c>
      <c r="B7" s="571">
        <f>IFERROR(VLOOKUP(N7,Import!$B$4:$T$677,19,FALSE),"")</f>
        <v>5</v>
      </c>
      <c r="C7" s="572"/>
      <c r="D7" s="571" t="str">
        <f>IFERROR(VLOOKUP(N7,Import!$AD$3:$AH$677,3,FALSE),"")</f>
        <v/>
      </c>
      <c r="E7" s="571" t="str">
        <f>IFERROR(VLOOKUP(N7,Import!$AD$3:$AL$677,4,FALSE),"")</f>
        <v/>
      </c>
      <c r="F7" s="575">
        <f>IFERROR(VLOOKUP(N7,Import!$AT$3:$BG$677,8,FALSE),"")</f>
        <v>18</v>
      </c>
      <c r="G7" s="489">
        <f>IFERROR(VLOOKUP($N7,Import!$AT$3:$BG$677,2,FALSE),"")</f>
        <v>506.44999999999993</v>
      </c>
      <c r="H7" s="490">
        <f>IFERROR(VLOOKUP($N7,Import!$AT$3:$BG$677,3,FALSE),"")</f>
        <v>3.4688356164383558</v>
      </c>
      <c r="I7" s="575">
        <f ca="1">IFERROR(VLOOKUP($N7,Import!$AT$3:$BG$677,9,FALSE),"")</f>
        <v>109</v>
      </c>
      <c r="J7" s="574"/>
      <c r="K7" s="571">
        <f>IFERROR(VLOOKUP(N7,Import!$AT$3:$BG$677,12,FALSE),"")</f>
        <v>7</v>
      </c>
      <c r="L7" s="571">
        <f>IFERROR(VLOOKUP(N7,Import!$AT$3:$BG$677,14,FALSE),"")</f>
        <v>7</v>
      </c>
      <c r="M7" s="486"/>
      <c r="N7" s="88" t="str">
        <f>IFERROR(VLOOKUP(A7,Import!$V$3:$X$677,3,FALSE),"")</f>
        <v>Trea Turner</v>
      </c>
      <c r="O7" s="89"/>
      <c r="P7" s="90"/>
      <c r="Q7" s="91" t="str">
        <f>IFERROR(VLOOKUP($N7,Import!$B$3:$AL$676,2,FALSE),"")</f>
        <v>WSH</v>
      </c>
      <c r="R7" s="341" t="str">
        <f>IFERROR(VLOOKUP($N7,Import!$B$3:$AL$676,3,FALSE),"")</f>
        <v>SS</v>
      </c>
      <c r="S7" s="341" t="str">
        <f>IFERROR(VLOOKUP($N7,Import!$B$3:$AL$676,4,FALSE),"")</f>
        <v>SS</v>
      </c>
      <c r="T7" s="91">
        <f>IFERROR(VLOOKUP($N7,Import!$B$3:$AL$676,5,FALSE),"")</f>
        <v>37</v>
      </c>
      <c r="U7" s="431"/>
      <c r="V7" s="91">
        <f>IFERROR(VLOOKUP($N7,Import!$B$3:$AL$676,6,FALSE),"")</f>
        <v>603</v>
      </c>
      <c r="W7" s="91">
        <f>IFERROR(VLOOKUP($N7,Import!$B$3:$AL$676,7,FALSE),"")</f>
        <v>105</v>
      </c>
      <c r="X7" s="91">
        <f>IFERROR(VLOOKUP($N7,Import!$B$3:$AL$676,8,FALSE),"")</f>
        <v>20</v>
      </c>
      <c r="Y7" s="91">
        <f>IFERROR(VLOOKUP($N7,Import!$B$3:$AL$676,9,FALSE),"")</f>
        <v>71</v>
      </c>
      <c r="Z7" s="91">
        <f>IFERROR(VLOOKUP($N7,Import!$B$3:$AL$676,10,FALSE),"")</f>
        <v>41</v>
      </c>
      <c r="AA7" s="92">
        <f>IFERROR(VLOOKUP($N7,Import!$B$3:$AL$676,11,FALSE),"")</f>
        <v>0.29199999999999998</v>
      </c>
      <c r="AB7" s="431"/>
      <c r="AC7" s="498">
        <f t="shared" si="0"/>
        <v>176.07599999999999</v>
      </c>
      <c r="AD7" s="499">
        <f>IF(O7='User Input'!$C$1,1,0)</f>
        <v>0</v>
      </c>
      <c r="AE7" s="499">
        <f t="shared" si="12"/>
        <v>0</v>
      </c>
      <c r="AF7" s="499">
        <f t="shared" si="1"/>
        <v>0</v>
      </c>
      <c r="AG7" s="499" t="str">
        <f t="shared" si="2"/>
        <v>Trea Turner</v>
      </c>
      <c r="AH7" s="499">
        <f t="shared" si="3"/>
        <v>0</v>
      </c>
      <c r="AI7" s="499">
        <f t="shared" si="4"/>
        <v>37</v>
      </c>
      <c r="AJ7" s="91" t="str">
        <f>IFERROR(VLOOKUP($N7,Import!$B$3:$AL$676,35,FALSE),"")</f>
        <v/>
      </c>
      <c r="AK7" s="98"/>
      <c r="AL7" s="113">
        <v>7</v>
      </c>
      <c r="AM7" s="112">
        <f>IFERROR(VLOOKUP(AV7,Import!$B$3:$T$677,19,FALSE),"")</f>
        <v>39</v>
      </c>
      <c r="AN7" s="493"/>
      <c r="AO7" s="112" t="str">
        <f>IFERROR(VLOOKUP(AV7,Import!$AD$3:$AH$677,3,FALSE),"")</f>
        <v/>
      </c>
      <c r="AP7" s="112" t="str">
        <f>IFERROR(VLOOKUP(AV7,Import!$AD$3:$AH$677,5,FALSE),"")</f>
        <v/>
      </c>
      <c r="AQ7" s="494">
        <f>IFERROR(VLOOKUP(AV7,Import!$AW$3:$BA$677,5,FALSE),"")</f>
        <v>14</v>
      </c>
      <c r="AR7" s="489">
        <f>IFERROR(VLOOKUP($AV7,Import!$AW$3:$BG$677,2,FALSE),"")</f>
        <v>519.09999999999991</v>
      </c>
      <c r="AS7" s="581">
        <f>IFERROR(VLOOKUP($AV7,Import!$AW$3:$BG$677,3,FALSE),"")</f>
        <v>16.745161290322578</v>
      </c>
      <c r="AT7" s="575">
        <f ca="1">IFERROR(VLOOKUP($AV7,Import!$AW$3:$BG$677,7,FALSE),"")</f>
        <v>3</v>
      </c>
      <c r="AU7" s="492"/>
      <c r="AV7" s="495" t="str">
        <f>IFERROR(VLOOKUP(AL7,Import!$W$3:$X$677,2,FALSE),"")</f>
        <v>Corey Kluber</v>
      </c>
      <c r="AW7" s="89"/>
      <c r="AX7" s="102"/>
      <c r="AY7" s="91" t="str">
        <f>IFERROR(VLOOKUP($AV7,Import!$B$3:$L$676,2,FALSE),"")</f>
        <v>CLE</v>
      </c>
      <c r="AZ7" s="96" t="str">
        <f>IFERROR(VLOOKUP($AV7,Import!$B$3:$L$676,3,FALSE),"")</f>
        <v>SP</v>
      </c>
      <c r="BA7" s="96" t="str">
        <f>IFERROR(VLOOKUP($AV7,Import!$B$3:$L$676,4,FALSE),"")</f>
        <v>SP</v>
      </c>
      <c r="BB7" s="91">
        <f>IFERROR(VLOOKUP($AV7,Import!$B$3:$L$676,5,FALSE),"")</f>
        <v>21</v>
      </c>
      <c r="BC7" s="431"/>
      <c r="BD7" s="91">
        <f>IFERROR(VLOOKUP($AV7,Import!$B$3:$X$677,12,FALSE),"")</f>
        <v>219</v>
      </c>
      <c r="BE7" s="97">
        <f>IFERROR(VLOOKUP($AV7,Import!$B$3:$X$677,15,FALSE),"")</f>
        <v>3.03</v>
      </c>
      <c r="BF7" s="97">
        <f>IFERROR(VLOOKUP($AV7,Import!$B$3:$X$677,16,FALSE),"")</f>
        <v>1.01</v>
      </c>
      <c r="BG7" s="91">
        <f>IFERROR(VLOOKUP($AV7,Import!$B$3:$X$677,13,FALSE),"")</f>
        <v>14</v>
      </c>
      <c r="BH7" s="91">
        <f>IFERROR(VLOOKUP($AV7,Import!$B$3:$X$677,14,FALSE),"")</f>
        <v>0</v>
      </c>
      <c r="BI7" s="91">
        <f>IFERROR(VLOOKUP($AV7,Import!$B$3:$X$677,17,FALSE),"")</f>
        <v>224</v>
      </c>
      <c r="BJ7" s="435"/>
      <c r="BK7" s="93">
        <f t="shared" si="5"/>
        <v>663.56999999999994</v>
      </c>
      <c r="BL7" s="94">
        <f t="shared" si="6"/>
        <v>221.19</v>
      </c>
      <c r="BM7" s="94">
        <f>IF(AW7='User Input'!$C$1,1,0)</f>
        <v>0</v>
      </c>
      <c r="BN7" s="94">
        <f t="shared" si="13"/>
        <v>0</v>
      </c>
      <c r="BO7" s="94">
        <f t="shared" si="7"/>
        <v>0</v>
      </c>
      <c r="BP7" s="94" t="str">
        <f t="shared" si="8"/>
        <v>Corey Kluber</v>
      </c>
      <c r="BQ7" s="94">
        <f t="shared" si="9"/>
        <v>0</v>
      </c>
      <c r="BR7" s="95">
        <f t="shared" si="10"/>
        <v>21</v>
      </c>
      <c r="BS7" s="91" t="str">
        <f>IFERROR(VLOOKUP($AV7,Import!$B$3:$AL$676,35,FALSE),"")</f>
        <v/>
      </c>
      <c r="BT7" s="99">
        <f>9*(Table2[[#This Row],[K]]/Table2[[#This Row],[IP]])</f>
        <v>9.205479452054794</v>
      </c>
      <c r="BU7" s="483">
        <f>IFERROR(VLOOKUP($AV7,PITCH!$B$7:$AJ$2004,31,FALSE),"N/A")</f>
        <v>7.5974025974025974</v>
      </c>
      <c r="BV7" s="426"/>
      <c r="CK7" s="1">
        <f>IF(CL7="","",MAX(CK$1:CK6)+1)</f>
        <v>6</v>
      </c>
      <c r="CL7" s="200" t="str">
        <f>IF('User Input'!C6=0,"",'User Input'!C6)</f>
        <v>f</v>
      </c>
      <c r="CM7" s="1" t="str">
        <f t="shared" si="11"/>
        <v>f</v>
      </c>
    </row>
    <row r="8" spans="1:91" ht="15" x14ac:dyDescent="0.25">
      <c r="A8" s="570">
        <v>6</v>
      </c>
      <c r="B8" s="571">
        <f>IFERROR(VLOOKUP(N8,Import!$B$4:$T$677,19,FALSE),"")</f>
        <v>6</v>
      </c>
      <c r="C8" s="572"/>
      <c r="D8" s="571" t="str">
        <f>IFERROR(VLOOKUP(N8,Import!$AD$3:$AH$677,3,FALSE),"")</f>
        <v/>
      </c>
      <c r="E8" s="571" t="str">
        <f>IFERROR(VLOOKUP(N8,Import!$AD$3:$AL$677,4,FALSE),"")</f>
        <v/>
      </c>
      <c r="F8" s="575">
        <f>IFERROR(VLOOKUP(N8,Import!$AT$3:$BG$677,8,FALSE),"")</f>
        <v>36</v>
      </c>
      <c r="G8" s="489">
        <f>IFERROR(VLOOKUP($N8,Import!$AT$3:$BG$677,2,FALSE),"")</f>
        <v>468.25</v>
      </c>
      <c r="H8" s="490">
        <f>IFERROR(VLOOKUP($N8,Import!$AT$3:$BG$677,3,FALSE),"")</f>
        <v>3.1426174496644297</v>
      </c>
      <c r="I8" s="575">
        <f ca="1">IFERROR(VLOOKUP($N8,Import!$AT$3:$BG$677,9,FALSE),"")</f>
        <v>32</v>
      </c>
      <c r="J8" s="574"/>
      <c r="K8" s="571">
        <f>IFERROR(VLOOKUP(N8,Import!$AT$3:$BG$677,12,FALSE),"")</f>
        <v>27</v>
      </c>
      <c r="L8" s="571">
        <f>IFERROR(VLOOKUP(N8,Import!$AT$3:$BG$677,14,FALSE),"")</f>
        <v>18</v>
      </c>
      <c r="M8" s="486"/>
      <c r="N8" s="88" t="str">
        <f>IFERROR(VLOOKUP(A8,Import!$V$3:$X$677,3,FALSE),"")</f>
        <v>Javier Baez</v>
      </c>
      <c r="O8" s="89"/>
      <c r="P8" s="90"/>
      <c r="Q8" s="91" t="str">
        <f>IFERROR(VLOOKUP($N8,Import!$B$3:$AL$676,2,FALSE),"")</f>
        <v>CHC</v>
      </c>
      <c r="R8" s="341" t="str">
        <f>IFERROR(VLOOKUP($N8,Import!$B$3:$AL$676,3,FALSE),"")</f>
        <v>2B/SS/ 3B</v>
      </c>
      <c r="S8" s="341" t="str">
        <f>IFERROR(VLOOKUP($N8,Import!$B$3:$AL$676,4,FALSE),"")</f>
        <v>2B/SS/ 3B</v>
      </c>
      <c r="T8" s="91">
        <f>IFERROR(VLOOKUP($N8,Import!$B$3:$AL$676,5,FALSE),"")</f>
        <v>35</v>
      </c>
      <c r="U8" s="431"/>
      <c r="V8" s="91">
        <f>IFERROR(VLOOKUP($N8,Import!$B$3:$AL$676,6,FALSE),"")</f>
        <v>590</v>
      </c>
      <c r="W8" s="91">
        <f>IFERROR(VLOOKUP($N8,Import!$B$3:$AL$676,7,FALSE),"")</f>
        <v>102</v>
      </c>
      <c r="X8" s="91">
        <f>IFERROR(VLOOKUP($N8,Import!$B$3:$AL$676,8,FALSE),"")</f>
        <v>35</v>
      </c>
      <c r="Y8" s="91">
        <f>IFERROR(VLOOKUP($N8,Import!$B$3:$AL$676,9,FALSE),"")</f>
        <v>109</v>
      </c>
      <c r="Z8" s="91">
        <f>IFERROR(VLOOKUP($N8,Import!$B$3:$AL$676,10,FALSE),"")</f>
        <v>18</v>
      </c>
      <c r="AA8" s="92">
        <f>IFERROR(VLOOKUP($N8,Import!$B$3:$AL$676,11,FALSE),"")</f>
        <v>0.28100000000000003</v>
      </c>
      <c r="AB8" s="431"/>
      <c r="AC8" s="498">
        <f t="shared" si="0"/>
        <v>165.79000000000002</v>
      </c>
      <c r="AD8" s="499">
        <f>IF(O8='User Input'!$C$1,1,0)</f>
        <v>0</v>
      </c>
      <c r="AE8" s="499">
        <f t="shared" si="12"/>
        <v>0</v>
      </c>
      <c r="AF8" s="499">
        <f t="shared" si="1"/>
        <v>0</v>
      </c>
      <c r="AG8" s="499" t="str">
        <f t="shared" si="2"/>
        <v>Javier Baez</v>
      </c>
      <c r="AH8" s="499">
        <f t="shared" si="3"/>
        <v>0</v>
      </c>
      <c r="AI8" s="499">
        <f t="shared" si="4"/>
        <v>35</v>
      </c>
      <c r="AJ8" s="91" t="str">
        <f>IFERROR(VLOOKUP($N8,Import!$B$3:$AL$676,35,FALSE),"")</f>
        <v/>
      </c>
      <c r="AK8" s="98"/>
      <c r="AL8" s="113">
        <v>6</v>
      </c>
      <c r="AM8" s="112">
        <f>IFERROR(VLOOKUP(AV8,Import!$B$3:$T$677,19,FALSE),"")</f>
        <v>37</v>
      </c>
      <c r="AN8" s="493"/>
      <c r="AO8" s="112" t="str">
        <f>IFERROR(VLOOKUP(AV8,Import!$AD$3:$AH$677,3,FALSE),"")</f>
        <v/>
      </c>
      <c r="AP8" s="112" t="str">
        <f>IFERROR(VLOOKUP(AV8,Import!$AD$3:$AH$677,5,FALSE),"")</f>
        <v/>
      </c>
      <c r="AQ8" s="494">
        <f>IFERROR(VLOOKUP(AV8,Import!$AW$3:$BA$677,5,FALSE),"")</f>
        <v>16</v>
      </c>
      <c r="AR8" s="489">
        <f>IFERROR(VLOOKUP($AV8,Import!$AW$3:$BG$677,2,FALSE),"")</f>
        <v>513</v>
      </c>
      <c r="AS8" s="581">
        <f>IFERROR(VLOOKUP($AV8,Import!$AW$3:$BG$677,3,FALSE),"")</f>
        <v>16.548387096774192</v>
      </c>
      <c r="AT8" s="575">
        <f ca="1">IFERROR(VLOOKUP($AV8,Import!$AW$3:$BG$677,7,FALSE),"")</f>
        <v>5</v>
      </c>
      <c r="AU8" s="492"/>
      <c r="AV8" s="495" t="str">
        <f>IFERROR(VLOOKUP(AL8,Import!$W$3:$X$677,2,FALSE),"")</f>
        <v>Gerrit Cole</v>
      </c>
      <c r="AW8" s="89"/>
      <c r="AX8" s="102"/>
      <c r="AY8" s="91" t="str">
        <f>IFERROR(VLOOKUP($AV8,Import!$B$3:$L$676,2,FALSE),"")</f>
        <v>HOU</v>
      </c>
      <c r="AZ8" s="96" t="str">
        <f>IFERROR(VLOOKUP($AV8,Import!$B$3:$L$676,3,FALSE),"")</f>
        <v>SP</v>
      </c>
      <c r="BA8" s="96" t="str">
        <f>IFERROR(VLOOKUP($AV8,Import!$B$3:$L$676,4,FALSE),"")</f>
        <v>SP</v>
      </c>
      <c r="BB8" s="91">
        <f>IFERROR(VLOOKUP($AV8,Import!$B$3:$L$676,5,FALSE),"")</f>
        <v>22</v>
      </c>
      <c r="BC8" s="431"/>
      <c r="BD8" s="91">
        <f>IFERROR(VLOOKUP($AV8,Import!$B$3:$X$677,12,FALSE),"")</f>
        <v>204</v>
      </c>
      <c r="BE8" s="97">
        <f>IFERROR(VLOOKUP($AV8,Import!$B$3:$X$677,15,FALSE),"")</f>
        <v>2.81</v>
      </c>
      <c r="BF8" s="97">
        <f>IFERROR(VLOOKUP($AV8,Import!$B$3:$X$677,16,FALSE),"")</f>
        <v>1.02</v>
      </c>
      <c r="BG8" s="91">
        <f>IFERROR(VLOOKUP($AV8,Import!$B$3:$X$677,13,FALSE),"")</f>
        <v>16</v>
      </c>
      <c r="BH8" s="91">
        <f>IFERROR(VLOOKUP($AV8,Import!$B$3:$X$677,14,FALSE),"")</f>
        <v>0</v>
      </c>
      <c r="BI8" s="91">
        <f>IFERROR(VLOOKUP($AV8,Import!$B$3:$X$677,17,FALSE),"")</f>
        <v>254</v>
      </c>
      <c r="BJ8" s="435"/>
      <c r="BK8" s="93">
        <f t="shared" si="5"/>
        <v>573.24</v>
      </c>
      <c r="BL8" s="94">
        <f t="shared" si="6"/>
        <v>208.08</v>
      </c>
      <c r="BM8" s="94">
        <f>IF(AW8='User Input'!$C$1,1,0)</f>
        <v>0</v>
      </c>
      <c r="BN8" s="94">
        <f t="shared" si="13"/>
        <v>0</v>
      </c>
      <c r="BO8" s="94">
        <f t="shared" si="7"/>
        <v>0</v>
      </c>
      <c r="BP8" s="94" t="str">
        <f t="shared" si="8"/>
        <v>Gerrit Cole</v>
      </c>
      <c r="BQ8" s="94">
        <f t="shared" si="9"/>
        <v>0</v>
      </c>
      <c r="BR8" s="95">
        <f t="shared" si="10"/>
        <v>22</v>
      </c>
      <c r="BS8" s="91" t="str">
        <f>IFERROR(VLOOKUP($AV8,Import!$B$3:$AL$676,35,FALSE),"")</f>
        <v/>
      </c>
      <c r="BT8" s="99">
        <f>9*(Table2[[#This Row],[K]]/Table2[[#This Row],[IP]])</f>
        <v>11.205882352941178</v>
      </c>
      <c r="BU8" s="483">
        <f>IFERROR(VLOOKUP($AV8,PITCH!$B$7:$AJ$2004,31,FALSE),"N/A")</f>
        <v>8.072164948453608</v>
      </c>
      <c r="BV8" s="426"/>
      <c r="CK8" s="1">
        <f>IF(CL8="","",MAX(CK$1:CK7)+1)</f>
        <v>7</v>
      </c>
      <c r="CL8" s="200" t="str">
        <f>IF('User Input'!C7=0,"",'User Input'!C7)</f>
        <v>g</v>
      </c>
      <c r="CM8" s="1" t="str">
        <f t="shared" si="11"/>
        <v>g</v>
      </c>
    </row>
    <row r="9" spans="1:91" ht="15" x14ac:dyDescent="0.25">
      <c r="A9" s="570">
        <v>7</v>
      </c>
      <c r="B9" s="571">
        <f>IFERROR(VLOOKUP(N9,Import!$B$4:$T$677,19,FALSE),"")</f>
        <v>7</v>
      </c>
      <c r="C9" s="572"/>
      <c r="D9" s="571" t="str">
        <f>IFERROR(VLOOKUP(N9,Import!$AD$3:$AH$677,3,FALSE),"")</f>
        <v/>
      </c>
      <c r="E9" s="571" t="str">
        <f>IFERROR(VLOOKUP(N9,Import!$AD$3:$AL$677,4,FALSE),"")</f>
        <v/>
      </c>
      <c r="F9" s="575">
        <f>IFERROR(VLOOKUP(N9,Import!$AT$3:$BG$677,8,FALSE),"")</f>
        <v>9</v>
      </c>
      <c r="G9" s="489">
        <f>IFERROR(VLOOKUP($N9,Import!$AT$3:$BG$677,2,FALSE),"")</f>
        <v>535.25</v>
      </c>
      <c r="H9" s="490">
        <f>IFERROR(VLOOKUP($N9,Import!$AT$3:$BG$677,3,FALSE),"")</f>
        <v>3.5922818791946307</v>
      </c>
      <c r="I9" s="575">
        <f ca="1">IFERROR(VLOOKUP($N9,Import!$AT$3:$BG$677,9,FALSE),"")</f>
        <v>28</v>
      </c>
      <c r="J9" s="574"/>
      <c r="K9" s="571">
        <f>IFERROR(VLOOKUP(N9,Import!$AT$3:$BG$677,12,FALSE),"")</f>
        <v>13</v>
      </c>
      <c r="L9" s="571">
        <f>IFERROR(VLOOKUP(N9,Import!$AT$3:$BG$677,14,FALSE),"")</f>
        <v>14</v>
      </c>
      <c r="M9" s="486"/>
      <c r="N9" s="88" t="str">
        <f>IFERROR(VLOOKUP(A9,Import!$V$3:$X$677,3,FALSE),"")</f>
        <v>Alex Bregman</v>
      </c>
      <c r="O9" s="89"/>
      <c r="P9" s="90"/>
      <c r="Q9" s="91" t="str">
        <f>IFERROR(VLOOKUP($N9,Import!$B$3:$AL$676,2,FALSE),"")</f>
        <v>HOU</v>
      </c>
      <c r="R9" s="341" t="str">
        <f>IFERROR(VLOOKUP($N9,Import!$B$3:$AL$676,3,FALSE),"")</f>
        <v>SS/3B</v>
      </c>
      <c r="S9" s="341" t="str">
        <f>IFERROR(VLOOKUP($N9,Import!$B$3:$AL$676,4,FALSE),"")</f>
        <v>SS/3B</v>
      </c>
      <c r="T9" s="91">
        <f>IFERROR(VLOOKUP($N9,Import!$B$3:$AL$676,5,FALSE),"")</f>
        <v>35</v>
      </c>
      <c r="U9" s="431"/>
      <c r="V9" s="91">
        <f>IFERROR(VLOOKUP($N9,Import!$B$3:$AL$676,6,FALSE),"")</f>
        <v>589</v>
      </c>
      <c r="W9" s="91">
        <f>IFERROR(VLOOKUP($N9,Import!$B$3:$AL$676,7,FALSE),"")</f>
        <v>101</v>
      </c>
      <c r="X9" s="91">
        <f>IFERROR(VLOOKUP($N9,Import!$B$3:$AL$676,8,FALSE),"")</f>
        <v>33</v>
      </c>
      <c r="Y9" s="91">
        <f>IFERROR(VLOOKUP($N9,Import!$B$3:$AL$676,9,FALSE),"")</f>
        <v>107</v>
      </c>
      <c r="Z9" s="91">
        <f>IFERROR(VLOOKUP($N9,Import!$B$3:$AL$676,10,FALSE),"")</f>
        <v>12</v>
      </c>
      <c r="AA9" s="92">
        <f>IFERROR(VLOOKUP($N9,Import!$B$3:$AL$676,11,FALSE),"")</f>
        <v>0.28799999999999998</v>
      </c>
      <c r="AB9" s="431"/>
      <c r="AC9" s="498">
        <f t="shared" si="0"/>
        <v>169.63199999999998</v>
      </c>
      <c r="AD9" s="499">
        <f>IF(O9='User Input'!$C$1,1,0)</f>
        <v>0</v>
      </c>
      <c r="AE9" s="499">
        <f t="shared" si="12"/>
        <v>0</v>
      </c>
      <c r="AF9" s="499">
        <f t="shared" si="1"/>
        <v>0</v>
      </c>
      <c r="AG9" s="499" t="str">
        <f t="shared" si="2"/>
        <v>Alex Bregman</v>
      </c>
      <c r="AH9" s="499">
        <f t="shared" si="3"/>
        <v>0</v>
      </c>
      <c r="AI9" s="499">
        <f t="shared" si="4"/>
        <v>35</v>
      </c>
      <c r="AJ9" s="91" t="str">
        <f>IFERROR(VLOOKUP($N9,Import!$B$3:$AL$676,35,FALSE),"")</f>
        <v/>
      </c>
      <c r="AK9" s="98"/>
      <c r="AL9" s="113">
        <v>12</v>
      </c>
      <c r="AM9" s="112">
        <f>IFERROR(VLOOKUP(AV9,Import!$B$3:$T$677,19,FALSE),"")</f>
        <v>50</v>
      </c>
      <c r="AN9" s="493"/>
      <c r="AO9" s="112" t="str">
        <f>IFERROR(VLOOKUP(AV9,Import!$AD$3:$AH$677,3,FALSE),"")</f>
        <v/>
      </c>
      <c r="AP9" s="112" t="str">
        <f>IFERROR(VLOOKUP(AV9,Import!$AD$3:$AH$677,5,FALSE),"")</f>
        <v/>
      </c>
      <c r="AQ9" s="494">
        <f>IFERROR(VLOOKUP(AV9,Import!$AW$3:$BA$677,5,FALSE),"")</f>
        <v>21</v>
      </c>
      <c r="AR9" s="489">
        <f>IFERROR(VLOOKUP($AV9,Import!$AW$3:$BG$677,2,FALSE),"")</f>
        <v>499</v>
      </c>
      <c r="AS9" s="581">
        <f>IFERROR(VLOOKUP($AV9,Import!$AW$3:$BG$677,3,FALSE),"")</f>
        <v>16.096774193548388</v>
      </c>
      <c r="AT9" s="575">
        <f ca="1">IFERROR(VLOOKUP($AV9,Import!$AW$3:$BG$677,7,FALSE),"")</f>
        <v>5</v>
      </c>
      <c r="AU9" s="492"/>
      <c r="AV9" s="495" t="str">
        <f>IFERROR(VLOOKUP(AL9,Import!$W$3:$X$677,2,FALSE),"")</f>
        <v>Carlos Carrasco</v>
      </c>
      <c r="AW9" s="89"/>
      <c r="AX9" s="102"/>
      <c r="AY9" s="91" t="str">
        <f>IFERROR(VLOOKUP($AV9,Import!$B$3:$L$676,2,FALSE),"")</f>
        <v>CLE</v>
      </c>
      <c r="AZ9" s="96" t="str">
        <f>IFERROR(VLOOKUP($AV9,Import!$B$3:$L$676,3,FALSE),"")</f>
        <v>SP</v>
      </c>
      <c r="BA9" s="96" t="str">
        <f>IFERROR(VLOOKUP($AV9,Import!$B$3:$L$676,4,FALSE),"")</f>
        <v>SP</v>
      </c>
      <c r="BB9" s="91">
        <f>IFERROR(VLOOKUP($AV9,Import!$B$3:$L$676,5,FALSE),"")</f>
        <v>20</v>
      </c>
      <c r="BC9" s="431"/>
      <c r="BD9" s="91">
        <f>IFERROR(VLOOKUP($AV9,Import!$B$3:$X$677,12,FALSE),"")</f>
        <v>202</v>
      </c>
      <c r="BE9" s="97">
        <f>IFERROR(VLOOKUP($AV9,Import!$B$3:$X$677,15,FALSE),"")</f>
        <v>3.14</v>
      </c>
      <c r="BF9" s="97">
        <f>IFERROR(VLOOKUP($AV9,Import!$B$3:$X$677,16,FALSE),"")</f>
        <v>1.1000000000000001</v>
      </c>
      <c r="BG9" s="91">
        <f>IFERROR(VLOOKUP($AV9,Import!$B$3:$X$677,13,FALSE),"")</f>
        <v>16</v>
      </c>
      <c r="BH9" s="91">
        <f>IFERROR(VLOOKUP($AV9,Import!$B$3:$X$677,14,FALSE),"")</f>
        <v>0</v>
      </c>
      <c r="BI9" s="91">
        <f>IFERROR(VLOOKUP($AV9,Import!$B$3:$X$677,17,FALSE),"")</f>
        <v>234</v>
      </c>
      <c r="BJ9" s="435"/>
      <c r="BK9" s="93">
        <f t="shared" si="5"/>
        <v>634.28</v>
      </c>
      <c r="BL9" s="94">
        <f t="shared" si="6"/>
        <v>222.20000000000002</v>
      </c>
      <c r="BM9" s="94">
        <f>IF(AW9='User Input'!$C$1,1,0)</f>
        <v>0</v>
      </c>
      <c r="BN9" s="94">
        <f t="shared" si="13"/>
        <v>0</v>
      </c>
      <c r="BO9" s="94">
        <f t="shared" si="7"/>
        <v>0</v>
      </c>
      <c r="BP9" s="94" t="str">
        <f t="shared" si="8"/>
        <v>Carlos Carrasco</v>
      </c>
      <c r="BQ9" s="94">
        <f t="shared" si="9"/>
        <v>0</v>
      </c>
      <c r="BR9" s="95">
        <f t="shared" si="10"/>
        <v>20</v>
      </c>
      <c r="BS9" s="91" t="str">
        <f>IFERROR(VLOOKUP($AV9,Import!$B$3:$AL$676,35,FALSE),"")</f>
        <v/>
      </c>
      <c r="BT9" s="99">
        <f>9*(Table2[[#This Row],[K]]/Table2[[#This Row],[IP]])</f>
        <v>10.425742574257425</v>
      </c>
      <c r="BU9" s="483">
        <f>IFERROR(VLOOKUP($AV9,PITCH!$B$7:$AJ$2004,31,FALSE),"N/A")</f>
        <v>7.6335078534031418</v>
      </c>
      <c r="BV9" s="426"/>
      <c r="CK9" s="1">
        <f>IF(CL9="","",MAX(CK$1:CK8)+1)</f>
        <v>8</v>
      </c>
      <c r="CL9" s="200" t="str">
        <f>IF('User Input'!C8=0,"",'User Input'!C8)</f>
        <v>h</v>
      </c>
      <c r="CM9" s="1" t="str">
        <f t="shared" si="11"/>
        <v>h</v>
      </c>
    </row>
    <row r="10" spans="1:91" ht="15" x14ac:dyDescent="0.25">
      <c r="A10" s="570">
        <v>8</v>
      </c>
      <c r="B10" s="571">
        <f>IFERROR(VLOOKUP(N10,Import!$B$4:$T$677,19,FALSE),"")</f>
        <v>8</v>
      </c>
      <c r="C10" s="572"/>
      <c r="D10" s="571" t="str">
        <f>IFERROR(VLOOKUP(N10,Import!$AD$3:$AH$677,3,FALSE),"")</f>
        <v/>
      </c>
      <c r="E10" s="571" t="str">
        <f>IFERROR(VLOOKUP(N10,Import!$AD$3:$AL$677,4,FALSE),"")</f>
        <v/>
      </c>
      <c r="F10" s="575">
        <f>IFERROR(VLOOKUP(N10,Import!$AT$3:$BG$677,8,FALSE),"")</f>
        <v>7</v>
      </c>
      <c r="G10" s="489">
        <f>IFERROR(VLOOKUP($N10,Import!$AT$3:$BG$677,2,FALSE),"")</f>
        <v>541</v>
      </c>
      <c r="H10" s="490">
        <f>IFERROR(VLOOKUP($N10,Import!$AT$3:$BG$677,3,FALSE),"")</f>
        <v>3.6308724832214767</v>
      </c>
      <c r="I10" s="575">
        <f ca="1">IFERROR(VLOOKUP($N10,Import!$AT$3:$BG$677,9,FALSE),"")</f>
        <v>4</v>
      </c>
      <c r="J10" s="574"/>
      <c r="K10" s="571">
        <f>IFERROR(VLOOKUP(N10,Import!$AT$3:$BG$677,12,FALSE),"")</f>
        <v>10</v>
      </c>
      <c r="L10" s="571">
        <f>IFERROR(VLOOKUP(N10,Import!$AT$3:$BG$677,14,FALSE),"")</f>
        <v>6</v>
      </c>
      <c r="M10" s="486"/>
      <c r="N10" s="88" t="str">
        <f>IFERROR(VLOOKUP(A10,Import!$V$3:$X$677,3,FALSE),"")</f>
        <v>Nolan Arenado</v>
      </c>
      <c r="O10" s="89"/>
      <c r="P10" s="90"/>
      <c r="Q10" s="91" t="str">
        <f>IFERROR(VLOOKUP($N10,Import!$B$3:$AL$676,2,FALSE),"")</f>
        <v>COL</v>
      </c>
      <c r="R10" s="341" t="str">
        <f>IFERROR(VLOOKUP($N10,Import!$B$3:$AL$676,3,FALSE),"")</f>
        <v>3B</v>
      </c>
      <c r="S10" s="341" t="str">
        <f>IFERROR(VLOOKUP($N10,Import!$B$3:$AL$676,4,FALSE),"")</f>
        <v>3B</v>
      </c>
      <c r="T10" s="91">
        <f>IFERROR(VLOOKUP($N10,Import!$B$3:$AL$676,5,FALSE),"")</f>
        <v>34</v>
      </c>
      <c r="U10" s="431"/>
      <c r="V10" s="91">
        <f>IFERROR(VLOOKUP($N10,Import!$B$3:$AL$676,6,FALSE),"")</f>
        <v>595</v>
      </c>
      <c r="W10" s="91">
        <f>IFERROR(VLOOKUP($N10,Import!$B$3:$AL$676,7,FALSE),"")</f>
        <v>97</v>
      </c>
      <c r="X10" s="91">
        <f>IFERROR(VLOOKUP($N10,Import!$B$3:$AL$676,8,FALSE),"")</f>
        <v>35</v>
      </c>
      <c r="Y10" s="91">
        <f>IFERROR(VLOOKUP($N10,Import!$B$3:$AL$676,9,FALSE),"")</f>
        <v>112</v>
      </c>
      <c r="Z10" s="91">
        <f>IFERROR(VLOOKUP($N10,Import!$B$3:$AL$676,10,FALSE),"")</f>
        <v>2</v>
      </c>
      <c r="AA10" s="92">
        <f>IFERROR(VLOOKUP($N10,Import!$B$3:$AL$676,11,FALSE),"")</f>
        <v>0.28399999999999997</v>
      </c>
      <c r="AB10" s="431"/>
      <c r="AC10" s="498">
        <f t="shared" si="0"/>
        <v>168.98</v>
      </c>
      <c r="AD10" s="499">
        <f>IF(O10='User Input'!$C$1,1,0)</f>
        <v>0</v>
      </c>
      <c r="AE10" s="499">
        <f t="shared" si="12"/>
        <v>0</v>
      </c>
      <c r="AF10" s="499">
        <f t="shared" si="1"/>
        <v>0</v>
      </c>
      <c r="AG10" s="499" t="str">
        <f t="shared" si="2"/>
        <v>Nolan Arenado</v>
      </c>
      <c r="AH10" s="499">
        <f t="shared" si="3"/>
        <v>0</v>
      </c>
      <c r="AI10" s="499">
        <f t="shared" si="4"/>
        <v>34</v>
      </c>
      <c r="AJ10" s="91" t="str">
        <f>IFERROR(VLOOKUP($N10,Import!$B$3:$AL$676,35,FALSE),"")</f>
        <v/>
      </c>
      <c r="AK10" s="98"/>
      <c r="AL10" s="113">
        <v>9</v>
      </c>
      <c r="AM10" s="112">
        <f>IFERROR(VLOOKUP(AV10,Import!$B$3:$T$677,19,FALSE),"")</f>
        <v>44</v>
      </c>
      <c r="AN10" s="493"/>
      <c r="AO10" s="112" t="str">
        <f>IFERROR(VLOOKUP(AV10,Import!$AD$3:$AH$677,3,FALSE),"")</f>
        <v/>
      </c>
      <c r="AP10" s="112" t="str">
        <f>IFERROR(VLOOKUP(AV10,Import!$AD$3:$AH$677,5,FALSE),"")</f>
        <v/>
      </c>
      <c r="AQ10" s="494">
        <f>IFERROR(VLOOKUP(AV10,Import!$AW$3:$BA$677,5,FALSE),"")</f>
        <v>24</v>
      </c>
      <c r="AR10" s="489">
        <f>IFERROR(VLOOKUP($AV10,Import!$AW$3:$BG$677,2,FALSE),"")</f>
        <v>490.5</v>
      </c>
      <c r="AS10" s="581">
        <f>IFERROR(VLOOKUP($AV10,Import!$AW$3:$BG$677,3,FALSE),"")</f>
        <v>15.82258064516129</v>
      </c>
      <c r="AT10" s="575">
        <f ca="1">IFERROR(VLOOKUP($AV10,Import!$AW$3:$BG$677,7,FALSE),"")</f>
        <v>5</v>
      </c>
      <c r="AU10" s="492"/>
      <c r="AV10" s="495" t="str">
        <f>IFERROR(VLOOKUP(AL10,Import!$W$3:$X$677,2,FALSE),"")</f>
        <v>Trevor Bauer</v>
      </c>
      <c r="AW10" s="89"/>
      <c r="AX10" s="102"/>
      <c r="AY10" s="91" t="str">
        <f>IFERROR(VLOOKUP($AV10,Import!$B$3:$L$676,2,FALSE),"")</f>
        <v>CLE</v>
      </c>
      <c r="AZ10" s="96" t="str">
        <f>IFERROR(VLOOKUP($AV10,Import!$B$3:$L$676,3,FALSE),"")</f>
        <v>SP</v>
      </c>
      <c r="BA10" s="96" t="str">
        <f>IFERROR(VLOOKUP($AV10,Import!$B$3:$L$676,4,FALSE),"")</f>
        <v>SP</v>
      </c>
      <c r="BB10" s="91">
        <f>IFERROR(VLOOKUP($AV10,Import!$B$3:$L$676,5,FALSE),"")</f>
        <v>20</v>
      </c>
      <c r="BC10" s="431"/>
      <c r="BD10" s="91">
        <f>IFERROR(VLOOKUP($AV10,Import!$B$3:$X$677,12,FALSE),"")</f>
        <v>202</v>
      </c>
      <c r="BE10" s="97">
        <f>IFERROR(VLOOKUP($AV10,Import!$B$3:$X$677,15,FALSE),"")</f>
        <v>3.14</v>
      </c>
      <c r="BF10" s="97">
        <f>IFERROR(VLOOKUP($AV10,Import!$B$3:$X$677,16,FALSE),"")</f>
        <v>1.08</v>
      </c>
      <c r="BG10" s="91">
        <f>IFERROR(VLOOKUP($AV10,Import!$B$3:$X$677,13,FALSE),"")</f>
        <v>15</v>
      </c>
      <c r="BH10" s="91">
        <f>IFERROR(VLOOKUP($AV10,Import!$B$3:$X$677,14,FALSE),"")</f>
        <v>0</v>
      </c>
      <c r="BI10" s="91">
        <f>IFERROR(VLOOKUP($AV10,Import!$B$3:$X$677,17,FALSE),"")</f>
        <v>248</v>
      </c>
      <c r="BJ10" s="435"/>
      <c r="BK10" s="93">
        <f t="shared" si="5"/>
        <v>634.28</v>
      </c>
      <c r="BL10" s="94">
        <f t="shared" si="6"/>
        <v>218.16000000000003</v>
      </c>
      <c r="BM10" s="94">
        <f>IF(AW10='User Input'!$C$1,1,0)</f>
        <v>0</v>
      </c>
      <c r="BN10" s="94">
        <f t="shared" si="13"/>
        <v>0</v>
      </c>
      <c r="BO10" s="94">
        <f t="shared" si="7"/>
        <v>0</v>
      </c>
      <c r="BP10" s="94" t="str">
        <f t="shared" si="8"/>
        <v>Trevor Bauer</v>
      </c>
      <c r="BQ10" s="94">
        <f t="shared" si="9"/>
        <v>0</v>
      </c>
      <c r="BR10" s="95">
        <f t="shared" si="10"/>
        <v>20</v>
      </c>
      <c r="BS10" s="91" t="str">
        <f>IFERROR(VLOOKUP($AV10,Import!$B$3:$AL$676,35,FALSE),"")</f>
        <v/>
      </c>
      <c r="BT10" s="99">
        <f>9*(Table2[[#This Row],[K]]/Table2[[#This Row],[IP]])</f>
        <v>11.049504950495049</v>
      </c>
      <c r="BU10" s="483">
        <f>IFERROR(VLOOKUP($AV10,PITCH!$B$7:$AJ$2004,31,FALSE),"N/A")</f>
        <v>7.0979381443298966</v>
      </c>
      <c r="BV10" s="426"/>
      <c r="CK10" s="1">
        <f>IF(CL10="","",MAX(CK$1:CK9)+1)</f>
        <v>9</v>
      </c>
      <c r="CL10" s="200" t="str">
        <f>IF('User Input'!C9=0,"",'User Input'!C9)</f>
        <v>i</v>
      </c>
      <c r="CM10" s="1" t="str">
        <f t="shared" si="11"/>
        <v>i</v>
      </c>
    </row>
    <row r="11" spans="1:91" ht="15" x14ac:dyDescent="0.25">
      <c r="A11" s="570">
        <v>9</v>
      </c>
      <c r="B11" s="571">
        <f>IFERROR(VLOOKUP(N11,Import!$B$4:$T$677,19,FALSE),"")</f>
        <v>9</v>
      </c>
      <c r="C11" s="572"/>
      <c r="D11" s="571" t="str">
        <f>IFERROR(VLOOKUP(N11,Import!$AD$3:$AH$677,3,FALSE),"")</f>
        <v/>
      </c>
      <c r="E11" s="571" t="str">
        <f>IFERROR(VLOOKUP(N11,Import!$AD$3:$AL$677,4,FALSE),"")</f>
        <v/>
      </c>
      <c r="F11" s="575">
        <f>IFERROR(VLOOKUP(N11,Import!$AT$3:$BG$677,8,FALSE),"")</f>
        <v>20</v>
      </c>
      <c r="G11" s="489">
        <f>IFERROR(VLOOKUP($N11,Import!$AT$3:$BG$677,2,FALSE),"")</f>
        <v>499.85</v>
      </c>
      <c r="H11" s="490">
        <f>IFERROR(VLOOKUP($N11,Import!$AT$3:$BG$677,3,FALSE),"")</f>
        <v>3.3546979865771815</v>
      </c>
      <c r="I11" s="575">
        <f ca="1">IFERROR(VLOOKUP($N11,Import!$AT$3:$BG$677,9,FALSE),"")</f>
        <v>11</v>
      </c>
      <c r="J11" s="574"/>
      <c r="K11" s="571">
        <f>IFERROR(VLOOKUP(N11,Import!$AT$3:$BG$677,12,FALSE),"")</f>
        <v>23</v>
      </c>
      <c r="L11" s="571">
        <f>IFERROR(VLOOKUP(N11,Import!$AT$3:$BG$677,14,FALSE),"")</f>
        <v>19</v>
      </c>
      <c r="M11" s="486"/>
      <c r="N11" s="88" t="str">
        <f>IFERROR(VLOOKUP(A11,Import!$V$3:$X$677,3,FALSE),"")</f>
        <v>Manny Machado</v>
      </c>
      <c r="O11" s="89"/>
      <c r="P11" s="90"/>
      <c r="Q11" s="91" t="str">
        <f>IFERROR(VLOOKUP($N11,Import!$B$3:$AL$676,2,FALSE),"")</f>
        <v>SD</v>
      </c>
      <c r="R11" s="341" t="str">
        <f>IFERROR(VLOOKUP($N11,Import!$B$3:$AL$676,3,FALSE),"")</f>
        <v>SS</v>
      </c>
      <c r="S11" s="341" t="str">
        <f>IFERROR(VLOOKUP($N11,Import!$B$3:$AL$676,4,FALSE),"")</f>
        <v>SS/3B</v>
      </c>
      <c r="T11" s="91">
        <f>IFERROR(VLOOKUP($N11,Import!$B$3:$AL$676,5,FALSE),"")</f>
        <v>32</v>
      </c>
      <c r="U11" s="431"/>
      <c r="V11" s="91">
        <f>IFERROR(VLOOKUP($N11,Import!$B$3:$AL$676,6,FALSE),"")</f>
        <v>602</v>
      </c>
      <c r="W11" s="91">
        <f>IFERROR(VLOOKUP($N11,Import!$B$3:$AL$676,7,FALSE),"")</f>
        <v>96</v>
      </c>
      <c r="X11" s="91">
        <f>IFERROR(VLOOKUP($N11,Import!$B$3:$AL$676,8,FALSE),"")</f>
        <v>34</v>
      </c>
      <c r="Y11" s="91">
        <f>IFERROR(VLOOKUP($N11,Import!$B$3:$AL$676,9,FALSE),"")</f>
        <v>102</v>
      </c>
      <c r="Z11" s="91">
        <f>IFERROR(VLOOKUP($N11,Import!$B$3:$AL$676,10,FALSE),"")</f>
        <v>12</v>
      </c>
      <c r="AA11" s="92">
        <f>IFERROR(VLOOKUP($N11,Import!$B$3:$AL$676,11,FALSE),"")</f>
        <v>0.28100000000000003</v>
      </c>
      <c r="AB11" s="431"/>
      <c r="AC11" s="498">
        <f t="shared" si="0"/>
        <v>169.16200000000001</v>
      </c>
      <c r="AD11" s="499">
        <f>IF(O11='User Input'!$C$1,1,0)</f>
        <v>0</v>
      </c>
      <c r="AE11" s="499">
        <f t="shared" si="12"/>
        <v>0</v>
      </c>
      <c r="AF11" s="499">
        <f t="shared" si="1"/>
        <v>0</v>
      </c>
      <c r="AG11" s="499" t="str">
        <f t="shared" si="2"/>
        <v>Manny Machado</v>
      </c>
      <c r="AH11" s="499">
        <f t="shared" si="3"/>
        <v>0</v>
      </c>
      <c r="AI11" s="499">
        <f t="shared" si="4"/>
        <v>32</v>
      </c>
      <c r="AJ11" s="91" t="str">
        <f>IFERROR(VLOOKUP($N11,Import!$B$3:$AL$676,35,FALSE),"")</f>
        <v/>
      </c>
      <c r="AK11" s="98"/>
      <c r="AL11" s="113">
        <v>8</v>
      </c>
      <c r="AM11" s="112">
        <f>IFERROR(VLOOKUP(AV11,Import!$B$3:$T$677,19,FALSE),"")</f>
        <v>40</v>
      </c>
      <c r="AN11" s="493"/>
      <c r="AO11" s="112" t="str">
        <f>IFERROR(VLOOKUP(AV11,Import!$AD$3:$AH$677,3,FALSE),"")</f>
        <v/>
      </c>
      <c r="AP11" s="112" t="str">
        <f>IFERROR(VLOOKUP(AV11,Import!$AD$3:$AH$677,5,FALSE),"")</f>
        <v/>
      </c>
      <c r="AQ11" s="494">
        <f>IFERROR(VLOOKUP(AV11,Import!$AW$3:$BA$677,5,FALSE),"")</f>
        <v>27</v>
      </c>
      <c r="AR11" s="489">
        <f>IFERROR(VLOOKUP($AV11,Import!$AW$3:$BG$677,2,FALSE),"")</f>
        <v>483.29999999999995</v>
      </c>
      <c r="AS11" s="581">
        <f>IFERROR(VLOOKUP($AV11,Import!$AW$3:$BG$677,3,FALSE),"")</f>
        <v>15.590322580645159</v>
      </c>
      <c r="AT11" s="575">
        <f ca="1">IFERROR(VLOOKUP($AV11,Import!$AW$3:$BG$677,7,FALSE),"")</f>
        <v>5</v>
      </c>
      <c r="AU11" s="492"/>
      <c r="AV11" s="495" t="str">
        <f>IFERROR(VLOOKUP(AL11,Import!$W$3:$X$677,2,FALSE),"")</f>
        <v>Aaron Nola</v>
      </c>
      <c r="AW11" s="89"/>
      <c r="AX11" s="102"/>
      <c r="AY11" s="91" t="str">
        <f>IFERROR(VLOOKUP($AV11,Import!$B$3:$L$676,2,FALSE),"")</f>
        <v>PHI</v>
      </c>
      <c r="AZ11" s="96" t="str">
        <f>IFERROR(VLOOKUP($AV11,Import!$B$3:$L$676,3,FALSE),"")</f>
        <v>SP</v>
      </c>
      <c r="BA11" s="96" t="str">
        <f>IFERROR(VLOOKUP($AV11,Import!$B$3:$L$676,4,FALSE),"")</f>
        <v>SP</v>
      </c>
      <c r="BB11" s="91">
        <f>IFERROR(VLOOKUP($AV11,Import!$B$3:$L$676,5,FALSE),"")</f>
        <v>21</v>
      </c>
      <c r="BC11" s="431"/>
      <c r="BD11" s="91">
        <f>IFERROR(VLOOKUP($AV11,Import!$B$3:$X$677,12,FALSE),"")</f>
        <v>210</v>
      </c>
      <c r="BE11" s="97">
        <f>IFERROR(VLOOKUP($AV11,Import!$B$3:$X$677,15,FALSE),"")</f>
        <v>3.05</v>
      </c>
      <c r="BF11" s="97">
        <f>IFERROR(VLOOKUP($AV11,Import!$B$3:$X$677,16,FALSE),"")</f>
        <v>1.02</v>
      </c>
      <c r="BG11" s="91">
        <f>IFERROR(VLOOKUP($AV11,Import!$B$3:$X$677,13,FALSE),"")</f>
        <v>16</v>
      </c>
      <c r="BH11" s="91">
        <f>IFERROR(VLOOKUP($AV11,Import!$B$3:$X$677,14,FALSE),"")</f>
        <v>0</v>
      </c>
      <c r="BI11" s="91">
        <f>IFERROR(VLOOKUP($AV11,Import!$B$3:$X$677,17,FALSE),"")</f>
        <v>215</v>
      </c>
      <c r="BJ11" s="435"/>
      <c r="BK11" s="93">
        <f t="shared" si="5"/>
        <v>640.5</v>
      </c>
      <c r="BL11" s="94">
        <f t="shared" si="6"/>
        <v>214.20000000000002</v>
      </c>
      <c r="BM11" s="94">
        <f>IF(AW11='User Input'!$C$1,1,0)</f>
        <v>0</v>
      </c>
      <c r="BN11" s="94">
        <f t="shared" si="13"/>
        <v>0</v>
      </c>
      <c r="BO11" s="94">
        <f t="shared" si="7"/>
        <v>0</v>
      </c>
      <c r="BP11" s="94" t="str">
        <f t="shared" si="8"/>
        <v>Aaron Nola</v>
      </c>
      <c r="BQ11" s="94">
        <f t="shared" si="9"/>
        <v>0</v>
      </c>
      <c r="BR11" s="95">
        <f t="shared" si="10"/>
        <v>21</v>
      </c>
      <c r="BS11" s="91" t="str">
        <f>IFERROR(VLOOKUP($AV11,Import!$B$3:$AL$676,35,FALSE),"")</f>
        <v/>
      </c>
      <c r="BT11" s="99">
        <f>9*(Table2[[#This Row],[K]]/Table2[[#This Row],[IP]])</f>
        <v>9.2142857142857135</v>
      </c>
      <c r="BU11" s="483">
        <f>IFERROR(VLOOKUP($AV11,PITCH!$B$7:$AJ$2004,31,FALSE),"N/A")</f>
        <v>7.1689497716894977</v>
      </c>
      <c r="BV11" s="426"/>
      <c r="CK11" s="1">
        <f>IF(CL11="","",MAX(CK$1:CK10)+1)</f>
        <v>10</v>
      </c>
      <c r="CL11" s="200" t="str">
        <f>IF('User Input'!C10=0,"",'User Input'!C10)</f>
        <v>j</v>
      </c>
      <c r="CM11" s="1" t="str">
        <f t="shared" si="11"/>
        <v>j</v>
      </c>
    </row>
    <row r="12" spans="1:91" ht="15" x14ac:dyDescent="0.25">
      <c r="A12" s="570">
        <v>10</v>
      </c>
      <c r="B12" s="571">
        <f>IFERROR(VLOOKUP(N12,Import!$B$4:$T$677,19,FALSE),"")</f>
        <v>10</v>
      </c>
      <c r="C12" s="572"/>
      <c r="D12" s="571" t="str">
        <f>IFERROR(VLOOKUP(N12,Import!$AD$3:$AH$677,3,FALSE),"")</f>
        <v/>
      </c>
      <c r="E12" s="571" t="str">
        <f>IFERROR(VLOOKUP(N12,Import!$AD$3:$AL$677,4,FALSE),"")</f>
        <v/>
      </c>
      <c r="F12" s="575">
        <f>IFERROR(VLOOKUP(N12,Import!$AT$3:$BG$677,8,FALSE),"")</f>
        <v>23</v>
      </c>
      <c r="G12" s="489">
        <f>IFERROR(VLOOKUP($N12,Import!$AT$3:$BG$677,2,FALSE),"")</f>
        <v>492.50000000000006</v>
      </c>
      <c r="H12" s="490">
        <f>IFERROR(VLOOKUP($N12,Import!$AT$3:$BG$677,3,FALSE),"")</f>
        <v>3.7595419847328251</v>
      </c>
      <c r="I12" s="575">
        <f ca="1">IFERROR(VLOOKUP($N12,Import!$AT$3:$BG$677,9,FALSE),"")</f>
        <v>15</v>
      </c>
      <c r="J12" s="574"/>
      <c r="K12" s="571">
        <f>IFERROR(VLOOKUP(N12,Import!$AT$3:$BG$677,12,FALSE),"")</f>
        <v>17</v>
      </c>
      <c r="L12" s="571">
        <f>IFERROR(VLOOKUP(N12,Import!$AT$3:$BG$677,14,FALSE),"")</f>
        <v>12</v>
      </c>
      <c r="M12" s="486"/>
      <c r="N12" s="88" t="str">
        <f>IFERROR(VLOOKUP(A12,Import!$V$3:$X$677,3,FALSE),"")</f>
        <v>Francisco Lindor</v>
      </c>
      <c r="O12" s="89"/>
      <c r="P12" s="90"/>
      <c r="Q12" s="91" t="str">
        <f>IFERROR(VLOOKUP($N12,Import!$B$3:$AL$676,2,FALSE),"")</f>
        <v>CLE</v>
      </c>
      <c r="R12" s="341" t="str">
        <f>IFERROR(VLOOKUP($N12,Import!$B$3:$AL$676,3,FALSE),"")</f>
        <v>SS</v>
      </c>
      <c r="S12" s="341" t="str">
        <f>IFERROR(VLOOKUP($N12,Import!$B$3:$AL$676,4,FALSE),"")</f>
        <v>SS</v>
      </c>
      <c r="T12" s="91">
        <f>IFERROR(VLOOKUP($N12,Import!$B$3:$AL$676,5,FALSE),"")</f>
        <v>32</v>
      </c>
      <c r="U12" s="431"/>
      <c r="V12" s="91">
        <f>IFERROR(VLOOKUP($N12,Import!$B$3:$AL$676,6,FALSE),"")</f>
        <v>525</v>
      </c>
      <c r="W12" s="91">
        <f>IFERROR(VLOOKUP($N12,Import!$B$3:$AL$676,7,FALSE),"")</f>
        <v>89</v>
      </c>
      <c r="X12" s="91">
        <f>IFERROR(VLOOKUP($N12,Import!$B$3:$AL$676,8,FALSE),"")</f>
        <v>28</v>
      </c>
      <c r="Y12" s="91">
        <f>IFERROR(VLOOKUP($N12,Import!$B$3:$AL$676,9,FALSE),"")</f>
        <v>91</v>
      </c>
      <c r="Z12" s="91">
        <f>IFERROR(VLOOKUP($N12,Import!$B$3:$AL$676,10,FALSE),"")</f>
        <v>18</v>
      </c>
      <c r="AA12" s="92">
        <f>IFERROR(VLOOKUP($N12,Import!$B$3:$AL$676,11,FALSE),"")</f>
        <v>0.28199999999999997</v>
      </c>
      <c r="AB12" s="431"/>
      <c r="AC12" s="498">
        <f t="shared" si="0"/>
        <v>148.04999999999998</v>
      </c>
      <c r="AD12" s="499">
        <f>IF(O12='User Input'!$C$1,1,0)</f>
        <v>0</v>
      </c>
      <c r="AE12" s="499">
        <f t="shared" si="12"/>
        <v>0</v>
      </c>
      <c r="AF12" s="499">
        <f t="shared" si="1"/>
        <v>0</v>
      </c>
      <c r="AG12" s="499" t="str">
        <f t="shared" si="2"/>
        <v>Francisco Lindor</v>
      </c>
      <c r="AH12" s="499">
        <f t="shared" si="3"/>
        <v>0</v>
      </c>
      <c r="AI12" s="499">
        <f t="shared" si="4"/>
        <v>32</v>
      </c>
      <c r="AJ12" s="91" t="str">
        <f>IFERROR(VLOOKUP($N12,Import!$B$3:$AL$676,35,FALSE),"")</f>
        <v/>
      </c>
      <c r="AK12" s="98"/>
      <c r="AL12" s="113">
        <v>5</v>
      </c>
      <c r="AM12" s="112">
        <f>IFERROR(VLOOKUP(AV12,Import!$B$3:$T$677,19,FALSE),"")</f>
        <v>31</v>
      </c>
      <c r="AN12" s="493"/>
      <c r="AO12" s="112" t="str">
        <f>IFERROR(VLOOKUP(AV12,Import!$AD$3:$AH$677,3,FALSE),"")</f>
        <v/>
      </c>
      <c r="AP12" s="112" t="str">
        <f>IFERROR(VLOOKUP(AV12,Import!$AD$3:$AH$677,5,FALSE),"")</f>
        <v/>
      </c>
      <c r="AQ12" s="494">
        <f>IFERROR(VLOOKUP(AV12,Import!$AW$3:$BA$677,5,FALSE),"")</f>
        <v>32</v>
      </c>
      <c r="AR12" s="489">
        <f>IFERROR(VLOOKUP($AV12,Import!$AW$3:$BG$677,2,FALSE),"")</f>
        <v>476.09999999999991</v>
      </c>
      <c r="AS12" s="581">
        <f>IFERROR(VLOOKUP($AV12,Import!$AW$3:$BG$677,3,FALSE),"")</f>
        <v>15.35806451612903</v>
      </c>
      <c r="AT12" s="575">
        <f ca="1">IFERROR(VLOOKUP($AV12,Import!$AW$3:$BG$677,7,FALSE),"")</f>
        <v>5</v>
      </c>
      <c r="AU12" s="492"/>
      <c r="AV12" s="495" t="str">
        <f>IFERROR(VLOOKUP(AL12,Import!$W$3:$X$677,2,FALSE),"")</f>
        <v>Blake Snell</v>
      </c>
      <c r="AW12" s="89"/>
      <c r="AX12" s="102"/>
      <c r="AY12" s="91" t="str">
        <f>IFERROR(VLOOKUP($AV12,Import!$B$3:$L$676,2,FALSE),"")</f>
        <v>TB</v>
      </c>
      <c r="AZ12" s="96" t="str">
        <f>IFERROR(VLOOKUP($AV12,Import!$B$3:$L$676,3,FALSE),"")</f>
        <v>SP</v>
      </c>
      <c r="BA12" s="96" t="str">
        <f>IFERROR(VLOOKUP($AV12,Import!$B$3:$L$676,4,FALSE),"")</f>
        <v>SP</v>
      </c>
      <c r="BB12" s="91">
        <f>IFERROR(VLOOKUP($AV12,Import!$B$3:$L$676,5,FALSE),"")</f>
        <v>23</v>
      </c>
      <c r="BC12" s="431"/>
      <c r="BD12" s="91">
        <f>IFERROR(VLOOKUP($AV12,Import!$B$3:$X$677,12,FALSE),"")</f>
        <v>195</v>
      </c>
      <c r="BE12" s="97">
        <f>IFERROR(VLOOKUP($AV12,Import!$B$3:$X$677,15,FALSE),"")</f>
        <v>2.76</v>
      </c>
      <c r="BF12" s="97">
        <f>IFERROR(VLOOKUP($AV12,Import!$B$3:$X$677,16,FALSE),"")</f>
        <v>1</v>
      </c>
      <c r="BG12" s="91">
        <f>IFERROR(VLOOKUP($AV12,Import!$B$3:$X$677,13,FALSE),"")</f>
        <v>15</v>
      </c>
      <c r="BH12" s="91">
        <f>IFERROR(VLOOKUP($AV12,Import!$B$3:$X$677,14,FALSE),"")</f>
        <v>0</v>
      </c>
      <c r="BI12" s="91">
        <f>IFERROR(VLOOKUP($AV12,Import!$B$3:$X$677,17,FALSE),"")</f>
        <v>240</v>
      </c>
      <c r="BJ12" s="435"/>
      <c r="BK12" s="93">
        <f t="shared" si="5"/>
        <v>538.19999999999993</v>
      </c>
      <c r="BL12" s="94">
        <f t="shared" si="6"/>
        <v>195</v>
      </c>
      <c r="BM12" s="94">
        <f>IF(AW12='User Input'!$C$1,1,0)</f>
        <v>0</v>
      </c>
      <c r="BN12" s="94">
        <f t="shared" si="13"/>
        <v>0</v>
      </c>
      <c r="BO12" s="94">
        <f t="shared" si="7"/>
        <v>0</v>
      </c>
      <c r="BP12" s="94" t="str">
        <f t="shared" si="8"/>
        <v>Blake Snell</v>
      </c>
      <c r="BQ12" s="94">
        <f t="shared" si="9"/>
        <v>0</v>
      </c>
      <c r="BR12" s="95">
        <f t="shared" si="10"/>
        <v>23</v>
      </c>
      <c r="BS12" s="91" t="str">
        <f>IFERROR(VLOOKUP($AV12,Import!$B$3:$AL$676,35,FALSE),"")</f>
        <v/>
      </c>
      <c r="BT12" s="99">
        <f>9*(Table2[[#This Row],[K]]/Table2[[#This Row],[IP]])</f>
        <v>11.076923076923077</v>
      </c>
      <c r="BU12" s="483">
        <f>IFERROR(VLOOKUP($AV12,PITCH!$B$7:$AJ$2004,31,FALSE),"N/A")</f>
        <v>7.380297193175565</v>
      </c>
      <c r="BV12" s="426"/>
      <c r="CK12" s="1">
        <f>IF(CL12="","",MAX(CK$1:CK11)+1)</f>
        <v>11</v>
      </c>
      <c r="CL12" s="200" t="str">
        <f>IF('User Input'!C11=0,"",'User Input'!C11)</f>
        <v>k</v>
      </c>
      <c r="CM12" s="1" t="str">
        <f t="shared" si="11"/>
        <v>k</v>
      </c>
    </row>
    <row r="13" spans="1:91" ht="15" x14ac:dyDescent="0.25">
      <c r="A13" s="570">
        <v>11</v>
      </c>
      <c r="B13" s="571">
        <f>IFERROR(VLOOKUP(N13,Import!$B$4:$T$677,19,FALSE),"")</f>
        <v>11</v>
      </c>
      <c r="C13" s="572"/>
      <c r="D13" s="571" t="str">
        <f>IFERROR(VLOOKUP(N13,Import!$AD$3:$AH$677,3,FALSE),"")</f>
        <v/>
      </c>
      <c r="E13" s="571" t="str">
        <f>IFERROR(VLOOKUP(N13,Import!$AD$3:$AL$677,4,FALSE),"")</f>
        <v/>
      </c>
      <c r="F13" s="575">
        <f>IFERROR(VLOOKUP(N13,Import!$AT$3:$BG$677,8,FALSE),"")</f>
        <v>8</v>
      </c>
      <c r="G13" s="489">
        <f>IFERROR(VLOOKUP($N13,Import!$AT$3:$BG$677,2,FALSE),"")</f>
        <v>535.79999999999984</v>
      </c>
      <c r="H13" s="490">
        <f>IFERROR(VLOOKUP($N13,Import!$AT$3:$BG$677,3,FALSE),"")</f>
        <v>3.6698630136986292</v>
      </c>
      <c r="I13" s="575">
        <f ca="1">IFERROR(VLOOKUP($N13,Import!$AT$3:$BG$677,9,FALSE),"")</f>
        <v>8</v>
      </c>
      <c r="J13" s="574"/>
      <c r="K13" s="571">
        <f>IFERROR(VLOOKUP(N13,Import!$AT$3:$BG$677,12,FALSE),"")</f>
        <v>5</v>
      </c>
      <c r="L13" s="571">
        <f>IFERROR(VLOOKUP(N13,Import!$AT$3:$BG$677,14,FALSE),"")</f>
        <v>9</v>
      </c>
      <c r="M13" s="486"/>
      <c r="N13" s="88" t="str">
        <f>IFERROR(VLOOKUP(A13,Import!$V$3:$X$677,3,FALSE),"")</f>
        <v>Bryce Harper</v>
      </c>
      <c r="O13" s="89"/>
      <c r="P13" s="90"/>
      <c r="Q13" s="91" t="str">
        <f>IFERROR(VLOOKUP($N13,Import!$B$3:$AL$676,2,FALSE),"")</f>
        <v>PHI</v>
      </c>
      <c r="R13" s="341" t="str">
        <f>IFERROR(VLOOKUP($N13,Import!$B$3:$AL$676,3,FALSE),"")</f>
        <v>OF</v>
      </c>
      <c r="S13" s="341" t="str">
        <f>IFERROR(VLOOKUP($N13,Import!$B$3:$AL$676,4,FALSE),"")</f>
        <v>OF</v>
      </c>
      <c r="T13" s="91">
        <f>IFERROR(VLOOKUP($N13,Import!$B$3:$AL$676,5,FALSE),"")</f>
        <v>32</v>
      </c>
      <c r="U13" s="431"/>
      <c r="V13" s="91">
        <f>IFERROR(VLOOKUP($N13,Import!$B$3:$AL$676,6,FALSE),"")</f>
        <v>527</v>
      </c>
      <c r="W13" s="91">
        <f>IFERROR(VLOOKUP($N13,Import!$B$3:$AL$676,7,FALSE),"")</f>
        <v>97</v>
      </c>
      <c r="X13" s="91">
        <f>IFERROR(VLOOKUP($N13,Import!$B$3:$AL$676,8,FALSE),"")</f>
        <v>35</v>
      </c>
      <c r="Y13" s="91">
        <f>IFERROR(VLOOKUP($N13,Import!$B$3:$AL$676,9,FALSE),"")</f>
        <v>112</v>
      </c>
      <c r="Z13" s="91">
        <f>IFERROR(VLOOKUP($N13,Import!$B$3:$AL$676,10,FALSE),"")</f>
        <v>14</v>
      </c>
      <c r="AA13" s="92">
        <f>IFERROR(VLOOKUP($N13,Import!$B$3:$AL$676,11,FALSE),"")</f>
        <v>0.26100000000000001</v>
      </c>
      <c r="AB13" s="431"/>
      <c r="AC13" s="498">
        <f t="shared" si="0"/>
        <v>137.547</v>
      </c>
      <c r="AD13" s="499">
        <f>IF(O13='User Input'!$C$1,1,0)</f>
        <v>0</v>
      </c>
      <c r="AE13" s="499">
        <f t="shared" si="12"/>
        <v>0</v>
      </c>
      <c r="AF13" s="499">
        <f t="shared" si="1"/>
        <v>0</v>
      </c>
      <c r="AG13" s="499" t="str">
        <f t="shared" si="2"/>
        <v>Bryce Harper</v>
      </c>
      <c r="AH13" s="499">
        <f t="shared" si="3"/>
        <v>0</v>
      </c>
      <c r="AI13" s="499">
        <f t="shared" si="4"/>
        <v>32</v>
      </c>
      <c r="AJ13" s="91" t="str">
        <f>IFERROR(VLOOKUP($N13,Import!$B$3:$AL$676,35,FALSE),"")</f>
        <v/>
      </c>
      <c r="AK13" s="98"/>
      <c r="AL13" s="113">
        <v>22</v>
      </c>
      <c r="AM13" s="112">
        <f>IFERROR(VLOOKUP(AV13,Import!$B$3:$T$677,19,FALSE),"")</f>
        <v>74</v>
      </c>
      <c r="AN13" s="493"/>
      <c r="AO13" s="112" t="str">
        <f>IFERROR(VLOOKUP(AV13,Import!$AD$3:$AH$677,3,FALSE),"")</f>
        <v/>
      </c>
      <c r="AP13" s="112" t="str">
        <f>IFERROR(VLOOKUP(AV13,Import!$AD$3:$AH$677,5,FALSE),"")</f>
        <v/>
      </c>
      <c r="AQ13" s="494">
        <f>IFERROR(VLOOKUP(AV13,Import!$AW$3:$BA$677,5,FALSE),"")</f>
        <v>35</v>
      </c>
      <c r="AR13" s="489">
        <f>IFERROR(VLOOKUP($AV13,Import!$AW$3:$BG$677,2,FALSE),"")</f>
        <v>468.79999999999995</v>
      </c>
      <c r="AS13" s="581">
        <f>IFERROR(VLOOKUP($AV13,Import!$AW$3:$BG$677,3,FALSE),"")</f>
        <v>15.122580645161289</v>
      </c>
      <c r="AT13" s="575">
        <f ca="1">IFERROR(VLOOKUP($AV13,Import!$AW$3:$BG$677,7,FALSE),"")</f>
        <v>12</v>
      </c>
      <c r="AU13" s="492"/>
      <c r="AV13" s="495" t="str">
        <f>IFERROR(VLOOKUP(AL13,Import!$W$3:$X$677,2,FALSE),"")</f>
        <v>Luis Severino</v>
      </c>
      <c r="AW13" s="89"/>
      <c r="AX13" s="102"/>
      <c r="AY13" s="91" t="str">
        <f>IFERROR(VLOOKUP($AV13,Import!$B$3:$L$676,2,FALSE),"")</f>
        <v>NYY</v>
      </c>
      <c r="AZ13" s="96" t="str">
        <f>IFERROR(VLOOKUP($AV13,Import!$B$3:$L$676,3,FALSE),"")</f>
        <v>SP</v>
      </c>
      <c r="BA13" s="96" t="str">
        <f>IFERROR(VLOOKUP($AV13,Import!$B$3:$L$676,4,FALSE),"")</f>
        <v>SP</v>
      </c>
      <c r="BB13" s="91">
        <f>IFERROR(VLOOKUP($AV13,Import!$B$3:$L$676,5,FALSE),"")</f>
        <v>15</v>
      </c>
      <c r="BC13" s="431"/>
      <c r="BD13" s="91">
        <f>IFERROR(VLOOKUP($AV13,Import!$B$3:$X$677,12,FALSE),"")</f>
        <v>187</v>
      </c>
      <c r="BE13" s="97">
        <f>IFERROR(VLOOKUP($AV13,Import!$B$3:$X$677,15,FALSE),"")</f>
        <v>3.42</v>
      </c>
      <c r="BF13" s="97">
        <f>IFERROR(VLOOKUP($AV13,Import!$B$3:$X$677,16,FALSE),"")</f>
        <v>1.1599999999999999</v>
      </c>
      <c r="BG13" s="91">
        <f>IFERROR(VLOOKUP($AV13,Import!$B$3:$X$677,13,FALSE),"")</f>
        <v>15</v>
      </c>
      <c r="BH13" s="91">
        <f>IFERROR(VLOOKUP($AV13,Import!$B$3:$X$677,14,FALSE),"")</f>
        <v>0</v>
      </c>
      <c r="BI13" s="91">
        <f>IFERROR(VLOOKUP($AV13,Import!$B$3:$X$677,17,FALSE),"")</f>
        <v>208</v>
      </c>
      <c r="BJ13" s="435"/>
      <c r="BK13" s="93">
        <f t="shared" si="5"/>
        <v>639.54</v>
      </c>
      <c r="BL13" s="94">
        <f t="shared" si="6"/>
        <v>216.92</v>
      </c>
      <c r="BM13" s="94">
        <f>IF(AW13='User Input'!$C$1,1,0)</f>
        <v>0</v>
      </c>
      <c r="BN13" s="94">
        <f t="shared" si="13"/>
        <v>0</v>
      </c>
      <c r="BO13" s="94">
        <f t="shared" si="7"/>
        <v>0</v>
      </c>
      <c r="BP13" s="94" t="str">
        <f t="shared" si="8"/>
        <v>Luis Severino</v>
      </c>
      <c r="BQ13" s="94">
        <f t="shared" si="9"/>
        <v>0</v>
      </c>
      <c r="BR13" s="95">
        <f t="shared" si="10"/>
        <v>15</v>
      </c>
      <c r="BS13" s="91" t="str">
        <f>IFERROR(VLOOKUP($AV13,Import!$B$3:$AL$676,35,FALSE),"")</f>
        <v/>
      </c>
      <c r="BT13" s="99">
        <f>9*(Table2[[#This Row],[K]]/Table2[[#This Row],[IP]])</f>
        <v>10.010695187165776</v>
      </c>
      <c r="BU13" s="483">
        <f>IFERROR(VLOOKUP($AV13,PITCH!$B$7:$AJ$2004,31,FALSE),"N/A")</f>
        <v>7.7099664053751411</v>
      </c>
      <c r="BV13" s="426"/>
      <c r="CK13" s="1">
        <f>IF(CL13="","",MAX(CK$1:CK12)+1)</f>
        <v>12</v>
      </c>
      <c r="CL13" s="200" t="str">
        <f>IF('User Input'!C12=0,"",'User Input'!C12)</f>
        <v>l</v>
      </c>
      <c r="CM13" s="1" t="str">
        <f t="shared" si="11"/>
        <v>l</v>
      </c>
    </row>
    <row r="14" spans="1:91" ht="15" x14ac:dyDescent="0.25">
      <c r="A14" s="570">
        <v>12</v>
      </c>
      <c r="B14" s="571">
        <f>IFERROR(VLOOKUP(N14,Import!$B$4:$T$677,19,FALSE),"")</f>
        <v>12</v>
      </c>
      <c r="C14" s="572"/>
      <c r="D14" s="571" t="str">
        <f>IFERROR(VLOOKUP(N14,Import!$AD$3:$AH$677,3,FALSE),"")</f>
        <v/>
      </c>
      <c r="E14" s="571" t="str">
        <f>IFERROR(VLOOKUP(N14,Import!$AD$3:$AL$677,4,FALSE),"")</f>
        <v/>
      </c>
      <c r="F14" s="575">
        <f>IFERROR(VLOOKUP(N14,Import!$AT$3:$BG$677,8,FALSE),"")</f>
        <v>5</v>
      </c>
      <c r="G14" s="489">
        <f>IFERROR(VLOOKUP($N14,Import!$AT$3:$BG$677,2,FALSE),"")</f>
        <v>573.75</v>
      </c>
      <c r="H14" s="490">
        <f>IFERROR(VLOOKUP($N14,Import!$AT$3:$BG$677,3,FALSE),"")</f>
        <v>3.8506711409395975</v>
      </c>
      <c r="I14" s="575">
        <f ca="1">IFERROR(VLOOKUP($N14,Import!$AT$3:$BG$677,9,FALSE),"")</f>
        <v>12</v>
      </c>
      <c r="J14" s="574"/>
      <c r="K14" s="571">
        <f>IFERROR(VLOOKUP(N14,Import!$AT$3:$BG$677,12,FALSE),"")</f>
        <v>3</v>
      </c>
      <c r="L14" s="571">
        <f>IFERROR(VLOOKUP(N14,Import!$AT$3:$BG$677,14,FALSE),"")</f>
        <v>4</v>
      </c>
      <c r="M14" s="486"/>
      <c r="N14" s="88" t="str">
        <f>IFERROR(VLOOKUP(A14,Import!$V$3:$X$677,3,FALSE),"")</f>
        <v>Jose Ramirez</v>
      </c>
      <c r="O14" s="89"/>
      <c r="P14" s="90"/>
      <c r="Q14" s="91" t="str">
        <f>IFERROR(VLOOKUP($N14,Import!$B$3:$AL$676,2,FALSE),"")</f>
        <v>CLE</v>
      </c>
      <c r="R14" s="341" t="str">
        <f>IFERROR(VLOOKUP($N14,Import!$B$3:$AL$676,3,FALSE),"")</f>
        <v>3B</v>
      </c>
      <c r="S14" s="341" t="str">
        <f>IFERROR(VLOOKUP($N14,Import!$B$3:$AL$676,4,FALSE),"")</f>
        <v>3B</v>
      </c>
      <c r="T14" s="91">
        <f>IFERROR(VLOOKUP($N14,Import!$B$3:$AL$676,5,FALSE),"")</f>
        <v>31</v>
      </c>
      <c r="U14" s="431"/>
      <c r="V14" s="91">
        <f>IFERROR(VLOOKUP($N14,Import!$B$3:$AL$676,6,FALSE),"")</f>
        <v>582</v>
      </c>
      <c r="W14" s="91">
        <f>IFERROR(VLOOKUP($N14,Import!$B$3:$AL$676,7,FALSE),"")</f>
        <v>104</v>
      </c>
      <c r="X14" s="91">
        <f>IFERROR(VLOOKUP($N14,Import!$B$3:$AL$676,8,FALSE),"")</f>
        <v>25</v>
      </c>
      <c r="Y14" s="91">
        <f>IFERROR(VLOOKUP($N14,Import!$B$3:$AL$676,9,FALSE),"")</f>
        <v>82</v>
      </c>
      <c r="Z14" s="91">
        <f>IFERROR(VLOOKUP($N14,Import!$B$3:$AL$676,10,FALSE),"")</f>
        <v>24</v>
      </c>
      <c r="AA14" s="92">
        <f>IFERROR(VLOOKUP($N14,Import!$B$3:$AL$676,11,FALSE),"")</f>
        <v>0.28799999999999998</v>
      </c>
      <c r="AB14" s="431"/>
      <c r="AC14" s="498">
        <f t="shared" si="0"/>
        <v>167.61599999999999</v>
      </c>
      <c r="AD14" s="499">
        <f>IF(O14='User Input'!$C$1,1,0)</f>
        <v>0</v>
      </c>
      <c r="AE14" s="499">
        <f t="shared" si="12"/>
        <v>0</v>
      </c>
      <c r="AF14" s="499">
        <f t="shared" si="1"/>
        <v>0</v>
      </c>
      <c r="AG14" s="499" t="str">
        <f t="shared" si="2"/>
        <v>Jose Ramirez</v>
      </c>
      <c r="AH14" s="499">
        <f t="shared" si="3"/>
        <v>0</v>
      </c>
      <c r="AI14" s="499">
        <f t="shared" si="4"/>
        <v>31</v>
      </c>
      <c r="AJ14" s="91" t="str">
        <f>IFERROR(VLOOKUP($N14,Import!$B$3:$AL$676,35,FALSE),"")</f>
        <v/>
      </c>
      <c r="AK14" s="98"/>
      <c r="AL14" s="113">
        <v>11</v>
      </c>
      <c r="AM14" s="112">
        <f>IFERROR(VLOOKUP(AV14,Import!$B$3:$T$677,19,FALSE),"")</f>
        <v>48</v>
      </c>
      <c r="AN14" s="493"/>
      <c r="AO14" s="112" t="str">
        <f>IFERROR(VLOOKUP(AV14,Import!$AD$3:$AH$677,3,FALSE),"")</f>
        <v/>
      </c>
      <c r="AP14" s="112" t="str">
        <f>IFERROR(VLOOKUP(AV14,Import!$AD$3:$AH$677,5,FALSE),"")</f>
        <v/>
      </c>
      <c r="AQ14" s="494">
        <f>IFERROR(VLOOKUP(AV14,Import!$AW$3:$BA$677,5,FALSE),"")</f>
        <v>39</v>
      </c>
      <c r="AR14" s="489">
        <f>IFERROR(VLOOKUP($AV14,Import!$AW$3:$BG$677,2,FALSE),"")</f>
        <v>464.20000000000005</v>
      </c>
      <c r="AS14" s="581">
        <f>IFERROR(VLOOKUP($AV14,Import!$AW$3:$BG$677,3,FALSE),"")</f>
        <v>14.974193548387099</v>
      </c>
      <c r="AT14" s="575">
        <f ca="1">IFERROR(VLOOKUP($AV14,Import!$AW$3:$BG$677,7,FALSE),"")</f>
        <v>5</v>
      </c>
      <c r="AU14" s="492"/>
      <c r="AV14" s="495" t="str">
        <f>IFERROR(VLOOKUP(AL14,Import!$W$3:$X$677,2,FALSE),"")</f>
        <v>Patrick Corbin</v>
      </c>
      <c r="AW14" s="89"/>
      <c r="AX14" s="102"/>
      <c r="AY14" s="91" t="str">
        <f>IFERROR(VLOOKUP($AV14,Import!$B$3:$L$676,2,FALSE),"")</f>
        <v>WSH</v>
      </c>
      <c r="AZ14" s="96" t="str">
        <f>IFERROR(VLOOKUP($AV14,Import!$B$3:$L$676,3,FALSE),"")</f>
        <v>SP</v>
      </c>
      <c r="BA14" s="96" t="str">
        <f>IFERROR(VLOOKUP($AV14,Import!$B$3:$L$676,4,FALSE),"")</f>
        <v>SP</v>
      </c>
      <c r="BB14" s="91">
        <f>IFERROR(VLOOKUP($AV14,Import!$B$3:$L$676,5,FALSE),"")</f>
        <v>20</v>
      </c>
      <c r="BC14" s="431"/>
      <c r="BD14" s="91">
        <f>IFERROR(VLOOKUP($AV14,Import!$B$3:$X$677,12,FALSE),"")</f>
        <v>202</v>
      </c>
      <c r="BE14" s="97">
        <f>IFERROR(VLOOKUP($AV14,Import!$B$3:$X$677,15,FALSE),"")</f>
        <v>3.09</v>
      </c>
      <c r="BF14" s="97">
        <f>IFERROR(VLOOKUP($AV14,Import!$B$3:$X$677,16,FALSE),"")</f>
        <v>1.07</v>
      </c>
      <c r="BG14" s="91">
        <f>IFERROR(VLOOKUP($AV14,Import!$B$3:$X$677,13,FALSE),"")</f>
        <v>14</v>
      </c>
      <c r="BH14" s="91">
        <f>IFERROR(VLOOKUP($AV14,Import!$B$3:$X$677,14,FALSE),"")</f>
        <v>0</v>
      </c>
      <c r="BI14" s="91">
        <f>IFERROR(VLOOKUP($AV14,Import!$B$3:$X$677,17,FALSE),"")</f>
        <v>226</v>
      </c>
      <c r="BJ14" s="435"/>
      <c r="BK14" s="93">
        <f t="shared" si="5"/>
        <v>624.17999999999995</v>
      </c>
      <c r="BL14" s="94">
        <f t="shared" si="6"/>
        <v>216.14000000000001</v>
      </c>
      <c r="BM14" s="94">
        <f>IF(AW14='User Input'!$C$1,1,0)</f>
        <v>0</v>
      </c>
      <c r="BN14" s="94">
        <f t="shared" si="13"/>
        <v>0</v>
      </c>
      <c r="BO14" s="94">
        <f t="shared" si="7"/>
        <v>0</v>
      </c>
      <c r="BP14" s="94" t="str">
        <f t="shared" si="8"/>
        <v>Patrick Corbin</v>
      </c>
      <c r="BQ14" s="94">
        <f t="shared" si="9"/>
        <v>0</v>
      </c>
      <c r="BR14" s="95">
        <f t="shared" si="10"/>
        <v>20</v>
      </c>
      <c r="BS14" s="91" t="str">
        <f>IFERROR(VLOOKUP($AV14,Import!$B$3:$AL$676,35,FALSE),"")</f>
        <v/>
      </c>
      <c r="BT14" s="99">
        <f>9*(Table2[[#This Row],[K]]/Table2[[#This Row],[IP]])</f>
        <v>10.06930693069307</v>
      </c>
      <c r="BU14" s="483">
        <f>IFERROR(VLOOKUP($AV14,PITCH!$B$7:$AJ$2004,31,FALSE),"N/A")</f>
        <v>6.705694518360831</v>
      </c>
      <c r="BV14" s="426"/>
      <c r="CK14" s="1" t="str">
        <f>IF(CL14="","",MAX(CK$1:CK13)+1)</f>
        <v/>
      </c>
      <c r="CL14" s="200" t="str">
        <f>IF('User Input'!C13=0,"",'User Input'!C13)</f>
        <v/>
      </c>
      <c r="CM14" s="1" t="str">
        <f t="shared" si="11"/>
        <v/>
      </c>
    </row>
    <row r="15" spans="1:91" ht="15" x14ac:dyDescent="0.25">
      <c r="A15" s="570">
        <v>13</v>
      </c>
      <c r="B15" s="571">
        <f>IFERROR(VLOOKUP(N15,Import!$B$4:$T$677,19,FALSE),"")</f>
        <v>13</v>
      </c>
      <c r="C15" s="572"/>
      <c r="D15" s="571" t="str">
        <f>IFERROR(VLOOKUP(N15,Import!$AD$3:$AH$677,3,FALSE),"")</f>
        <v/>
      </c>
      <c r="E15" s="571" t="str">
        <f>IFERROR(VLOOKUP(N15,Import!$AD$3:$AL$677,4,FALSE),"")</f>
        <v/>
      </c>
      <c r="F15" s="575">
        <f>IFERROR(VLOOKUP(N15,Import!$AT$3:$BG$677,8,FALSE),"")</f>
        <v>10</v>
      </c>
      <c r="G15" s="489">
        <f>IFERROR(VLOOKUP($N15,Import!$AT$3:$BG$677,2,FALSE),"")</f>
        <v>533.1500000000002</v>
      </c>
      <c r="H15" s="490">
        <f>IFERROR(VLOOKUP($N15,Import!$AT$3:$BG$677,3,FALSE),"")</f>
        <v>3.7283216783216799</v>
      </c>
      <c r="I15" s="575">
        <f ca="1">IFERROR(VLOOKUP($N15,Import!$AT$3:$BG$677,9,FALSE),"")</f>
        <v>3</v>
      </c>
      <c r="J15" s="574"/>
      <c r="K15" s="571">
        <f>IFERROR(VLOOKUP(N15,Import!$AT$3:$BG$677,12,FALSE),"")</f>
        <v>4</v>
      </c>
      <c r="L15" s="571">
        <f>IFERROR(VLOOKUP(N15,Import!$AT$3:$BG$677,14,FALSE),"")</f>
        <v>3</v>
      </c>
      <c r="M15" s="486"/>
      <c r="N15" s="88" t="str">
        <f>IFERROR(VLOOKUP(A15,Import!$V$3:$X$677,3,FALSE),"")</f>
        <v>J.D. Martinez</v>
      </c>
      <c r="O15" s="89"/>
      <c r="P15" s="90"/>
      <c r="Q15" s="91" t="str">
        <f>IFERROR(VLOOKUP($N15,Import!$B$3:$AL$676,2,FALSE),"")</f>
        <v>BOS</v>
      </c>
      <c r="R15" s="341" t="str">
        <f>IFERROR(VLOOKUP($N15,Import!$B$3:$AL$676,3,FALSE),"")</f>
        <v>OF</v>
      </c>
      <c r="S15" s="341" t="str">
        <f>IFERROR(VLOOKUP($N15,Import!$B$3:$AL$676,4,FALSE),"")</f>
        <v>OF</v>
      </c>
      <c r="T15" s="91">
        <f>IFERROR(VLOOKUP($N15,Import!$B$3:$AL$676,5,FALSE),"")</f>
        <v>31</v>
      </c>
      <c r="U15" s="431"/>
      <c r="V15" s="91">
        <f>IFERROR(VLOOKUP($N15,Import!$B$3:$AL$676,6,FALSE),"")</f>
        <v>512</v>
      </c>
      <c r="W15" s="91">
        <f>IFERROR(VLOOKUP($N15,Import!$B$3:$AL$676,7,FALSE),"")</f>
        <v>96</v>
      </c>
      <c r="X15" s="91">
        <f>IFERROR(VLOOKUP($N15,Import!$B$3:$AL$676,8,FALSE),"")</f>
        <v>34</v>
      </c>
      <c r="Y15" s="91">
        <f>IFERROR(VLOOKUP($N15,Import!$B$3:$AL$676,9,FALSE),"")</f>
        <v>105</v>
      </c>
      <c r="Z15" s="91">
        <f>IFERROR(VLOOKUP($N15,Import!$B$3:$AL$676,10,FALSE),"")</f>
        <v>4</v>
      </c>
      <c r="AA15" s="92">
        <f>IFERROR(VLOOKUP($N15,Import!$B$3:$AL$676,11,FALSE),"")</f>
        <v>0.307</v>
      </c>
      <c r="AB15" s="431"/>
      <c r="AC15" s="498">
        <f t="shared" si="0"/>
        <v>157.184</v>
      </c>
      <c r="AD15" s="499">
        <f>IF(O15='User Input'!$C$1,1,0)</f>
        <v>0</v>
      </c>
      <c r="AE15" s="499">
        <f t="shared" si="12"/>
        <v>0</v>
      </c>
      <c r="AF15" s="499">
        <f t="shared" si="1"/>
        <v>0</v>
      </c>
      <c r="AG15" s="499" t="str">
        <f t="shared" si="2"/>
        <v>J.D. Martinez</v>
      </c>
      <c r="AH15" s="499">
        <f t="shared" si="3"/>
        <v>0</v>
      </c>
      <c r="AI15" s="499">
        <f t="shared" si="4"/>
        <v>31</v>
      </c>
      <c r="AJ15" s="91" t="str">
        <f>IFERROR(VLOOKUP($N15,Import!$B$3:$AL$676,35,FALSE),"")</f>
        <v/>
      </c>
      <c r="AK15" s="98"/>
      <c r="AL15" s="113">
        <v>23</v>
      </c>
      <c r="AM15" s="112">
        <f>IFERROR(VLOOKUP(AV15,Import!$B$3:$T$677,19,FALSE),"")</f>
        <v>75</v>
      </c>
      <c r="AN15" s="493"/>
      <c r="AO15" s="112" t="str">
        <f>IFERROR(VLOOKUP(AV15,Import!$AD$3:$AH$677,3,FALSE),"")</f>
        <v/>
      </c>
      <c r="AP15" s="112" t="str">
        <f>IFERROR(VLOOKUP(AV15,Import!$AD$3:$AH$677,5,FALSE),"")</f>
        <v/>
      </c>
      <c r="AQ15" s="494">
        <f>IFERROR(VLOOKUP(AV15,Import!$AW$3:$BA$677,5,FALSE),"")</f>
        <v>62</v>
      </c>
      <c r="AR15" s="489">
        <f>IFERROR(VLOOKUP($AV15,Import!$AW$3:$BG$677,2,FALSE),"")</f>
        <v>429</v>
      </c>
      <c r="AS15" s="581">
        <f>IFERROR(VLOOKUP($AV15,Import!$AW$3:$BG$677,3,FALSE),"")</f>
        <v>13.838709677419354</v>
      </c>
      <c r="AT15" s="575">
        <f ca="1">IFERROR(VLOOKUP($AV15,Import!$AW$3:$BG$677,7,FALSE),"")</f>
        <v>12</v>
      </c>
      <c r="AU15" s="492"/>
      <c r="AV15" s="495" t="str">
        <f>IFERROR(VLOOKUP(AL15,Import!$W$3:$X$677,2,FALSE),"")</f>
        <v>Zack Greinke</v>
      </c>
      <c r="AW15" s="89"/>
      <c r="AX15" s="102"/>
      <c r="AY15" s="91" t="str">
        <f>IFERROR(VLOOKUP($AV15,Import!$B$3:$L$676,2,FALSE),"")</f>
        <v>ARI</v>
      </c>
      <c r="AZ15" s="96" t="str">
        <f>IFERROR(VLOOKUP($AV15,Import!$B$3:$L$676,3,FALSE),"")</f>
        <v>SP</v>
      </c>
      <c r="BA15" s="96" t="str">
        <f>IFERROR(VLOOKUP($AV15,Import!$B$3:$L$676,4,FALSE),"")</f>
        <v>SP</v>
      </c>
      <c r="BB15" s="91">
        <f>IFERROR(VLOOKUP($AV15,Import!$B$3:$L$676,5,FALSE),"")</f>
        <v>14</v>
      </c>
      <c r="BC15" s="431"/>
      <c r="BD15" s="91">
        <f>IFERROR(VLOOKUP($AV15,Import!$B$3:$X$677,12,FALSE),"")</f>
        <v>206</v>
      </c>
      <c r="BE15" s="97">
        <f>IFERROR(VLOOKUP($AV15,Import!$B$3:$X$677,15,FALSE),"")</f>
        <v>3.58</v>
      </c>
      <c r="BF15" s="97">
        <f>IFERROR(VLOOKUP($AV15,Import!$B$3:$X$677,16,FALSE),"")</f>
        <v>1.1200000000000001</v>
      </c>
      <c r="BG15" s="91">
        <f>IFERROR(VLOOKUP($AV15,Import!$B$3:$X$677,13,FALSE),"")</f>
        <v>10</v>
      </c>
      <c r="BH15" s="91">
        <f>IFERROR(VLOOKUP($AV15,Import!$B$3:$X$677,14,FALSE),"")</f>
        <v>0</v>
      </c>
      <c r="BI15" s="91">
        <f>IFERROR(VLOOKUP($AV15,Import!$B$3:$X$677,17,FALSE),"")</f>
        <v>194</v>
      </c>
      <c r="BJ15" s="435"/>
      <c r="BK15" s="93">
        <f t="shared" si="5"/>
        <v>737.48</v>
      </c>
      <c r="BL15" s="94">
        <f t="shared" si="6"/>
        <v>230.72000000000003</v>
      </c>
      <c r="BM15" s="94">
        <f>IF(AW15='User Input'!$C$1,1,0)</f>
        <v>0</v>
      </c>
      <c r="BN15" s="94">
        <f t="shared" si="13"/>
        <v>0</v>
      </c>
      <c r="BO15" s="94">
        <f t="shared" si="7"/>
        <v>0</v>
      </c>
      <c r="BP15" s="94" t="str">
        <f t="shared" si="8"/>
        <v>Zack Greinke</v>
      </c>
      <c r="BQ15" s="94">
        <f t="shared" si="9"/>
        <v>0</v>
      </c>
      <c r="BR15" s="95">
        <f t="shared" si="10"/>
        <v>14</v>
      </c>
      <c r="BS15" s="91" t="str">
        <f>IFERROR(VLOOKUP($AV15,Import!$B$3:$AL$676,35,FALSE),"")</f>
        <v/>
      </c>
      <c r="BT15" s="99">
        <f>9*(Table2[[#This Row],[K]]/Table2[[#This Row],[IP]])</f>
        <v>8.4757281553398052</v>
      </c>
      <c r="BU15" s="483">
        <f>IFERROR(VLOOKUP($AV15,PITCH!$B$7:$AJ$2004,31,FALSE),"N/A")</f>
        <v>6.2628865979381452</v>
      </c>
      <c r="BV15" s="426"/>
      <c r="CK15" s="1" t="str">
        <f>IF(CL15="","",MAX(CK$1:CK14)+1)</f>
        <v/>
      </c>
      <c r="CL15" s="200" t="str">
        <f>IF('User Input'!C14=0,"",'User Input'!C14)</f>
        <v/>
      </c>
      <c r="CM15" s="1" t="str">
        <f t="shared" si="11"/>
        <v/>
      </c>
    </row>
    <row r="16" spans="1:91" ht="15" x14ac:dyDescent="0.25">
      <c r="A16" s="570">
        <v>14</v>
      </c>
      <c r="B16" s="571">
        <f>IFERROR(VLOOKUP(N16,Import!$B$4:$T$677,19,FALSE),"")</f>
        <v>14</v>
      </c>
      <c r="C16" s="572"/>
      <c r="D16" s="571" t="str">
        <f>IFERROR(VLOOKUP(N16,Import!$AD$3:$AH$677,3,FALSE),"")</f>
        <v/>
      </c>
      <c r="E16" s="571" t="str">
        <f>IFERROR(VLOOKUP(N16,Import!$AD$3:$AL$677,4,FALSE),"")</f>
        <v/>
      </c>
      <c r="F16" s="575">
        <f>IFERROR(VLOOKUP(N16,Import!$AT$3:$BG$677,8,FALSE),"")</f>
        <v>12</v>
      </c>
      <c r="G16" s="489">
        <f>IFERROR(VLOOKUP($N16,Import!$AT$3:$BG$677,2,FALSE),"")</f>
        <v>526.95000000000005</v>
      </c>
      <c r="H16" s="490">
        <f>IFERROR(VLOOKUP($N16,Import!$AT$3:$BG$677,3,FALSE),"")</f>
        <v>3.6092465753424658</v>
      </c>
      <c r="I16" s="575">
        <f ca="1">IFERROR(VLOOKUP($N16,Import!$AT$3:$BG$677,9,FALSE),"")</f>
        <v>2</v>
      </c>
      <c r="J16" s="574"/>
      <c r="K16" s="571">
        <f>IFERROR(VLOOKUP(N16,Import!$AT$3:$BG$677,12,FALSE),"")</f>
        <v>8</v>
      </c>
      <c r="L16" s="571">
        <f>IFERROR(VLOOKUP(N16,Import!$AT$3:$BG$677,14,FALSE),"")</f>
        <v>5</v>
      </c>
      <c r="M16" s="486"/>
      <c r="N16" s="88" t="str">
        <f>IFERROR(VLOOKUP(A16,Import!$V$3:$X$677,3,FALSE),"")</f>
        <v>Giancarlo Stanton</v>
      </c>
      <c r="O16" s="89"/>
      <c r="P16" s="90"/>
      <c r="Q16" s="91" t="str">
        <f>IFERROR(VLOOKUP($N16,Import!$B$3:$AL$676,2,FALSE),"")</f>
        <v>NYY</v>
      </c>
      <c r="R16" s="341" t="str">
        <f>IFERROR(VLOOKUP($N16,Import!$B$3:$AL$676,3,FALSE),"")</f>
        <v>OF</v>
      </c>
      <c r="S16" s="341" t="str">
        <f>IFERROR(VLOOKUP($N16,Import!$B$3:$AL$676,4,FALSE),"")</f>
        <v>OF</v>
      </c>
      <c r="T16" s="91">
        <f>IFERROR(VLOOKUP($N16,Import!$B$3:$AL$676,5,FALSE),"")</f>
        <v>30</v>
      </c>
      <c r="U16" s="431"/>
      <c r="V16" s="91">
        <f>IFERROR(VLOOKUP($N16,Import!$B$3:$AL$676,6,FALSE),"")</f>
        <v>567</v>
      </c>
      <c r="W16" s="91">
        <f>IFERROR(VLOOKUP($N16,Import!$B$3:$AL$676,7,FALSE),"")</f>
        <v>95</v>
      </c>
      <c r="X16" s="91">
        <f>IFERROR(VLOOKUP($N16,Import!$B$3:$AL$676,8,FALSE),"")</f>
        <v>43</v>
      </c>
      <c r="Y16" s="91">
        <f>IFERROR(VLOOKUP($N16,Import!$B$3:$AL$676,9,FALSE),"")</f>
        <v>110</v>
      </c>
      <c r="Z16" s="91">
        <f>IFERROR(VLOOKUP($N16,Import!$B$3:$AL$676,10,FALSE),"")</f>
        <v>4</v>
      </c>
      <c r="AA16" s="92">
        <f>IFERROR(VLOOKUP($N16,Import!$B$3:$AL$676,11,FALSE),"")</f>
        <v>0.26200000000000001</v>
      </c>
      <c r="AB16" s="431"/>
      <c r="AC16" s="498">
        <f t="shared" si="0"/>
        <v>148.554</v>
      </c>
      <c r="AD16" s="499">
        <f>IF(O16='User Input'!$C$1,1,0)</f>
        <v>0</v>
      </c>
      <c r="AE16" s="499">
        <f t="shared" si="12"/>
        <v>0</v>
      </c>
      <c r="AF16" s="499">
        <f t="shared" si="1"/>
        <v>0</v>
      </c>
      <c r="AG16" s="499" t="str">
        <f t="shared" si="2"/>
        <v>Giancarlo Stanton</v>
      </c>
      <c r="AH16" s="499">
        <f t="shared" si="3"/>
        <v>0</v>
      </c>
      <c r="AI16" s="499">
        <f t="shared" si="4"/>
        <v>30</v>
      </c>
      <c r="AJ16" s="91" t="str">
        <f>IFERROR(VLOOKUP($N16,Import!$B$3:$AL$676,35,FALSE),"")</f>
        <v/>
      </c>
      <c r="AK16" s="98"/>
      <c r="AL16" s="113">
        <v>21</v>
      </c>
      <c r="AM16" s="112">
        <f>IFERROR(VLOOKUP(AV16,Import!$B$3:$T$677,19,FALSE),"")</f>
        <v>73</v>
      </c>
      <c r="AN16" s="493"/>
      <c r="AO16" s="112" t="str">
        <f>IFERROR(VLOOKUP(AV16,Import!$AD$3:$AH$677,3,FALSE),"")</f>
        <v/>
      </c>
      <c r="AP16" s="112" t="str">
        <f>IFERROR(VLOOKUP(AV16,Import!$AD$3:$AH$677,5,FALSE),"")</f>
        <v/>
      </c>
      <c r="AQ16" s="494">
        <f>IFERROR(VLOOKUP(AV16,Import!$AW$3:$BA$677,5,FALSE),"")</f>
        <v>56</v>
      </c>
      <c r="AR16" s="489">
        <f>IFERROR(VLOOKUP($AV16,Import!$AW$3:$BG$677,2,FALSE),"")</f>
        <v>435</v>
      </c>
      <c r="AS16" s="581">
        <f>IFERROR(VLOOKUP($AV16,Import!$AW$3:$BG$677,3,FALSE),"")</f>
        <v>15</v>
      </c>
      <c r="AT16" s="575">
        <f ca="1">IFERROR(VLOOKUP($AV16,Import!$AW$3:$BG$677,7,FALSE),"")</f>
        <v>12</v>
      </c>
      <c r="AU16" s="492"/>
      <c r="AV16" s="495" t="str">
        <f>IFERROR(VLOOKUP(AL16,Import!$W$3:$X$677,2,FALSE),"")</f>
        <v>Noah Syndergaard</v>
      </c>
      <c r="AW16" s="89"/>
      <c r="AX16" s="102"/>
      <c r="AY16" s="91" t="str">
        <f>IFERROR(VLOOKUP($AV16,Import!$B$3:$L$676,2,FALSE),"")</f>
        <v>NYM</v>
      </c>
      <c r="AZ16" s="96" t="str">
        <f>IFERROR(VLOOKUP($AV16,Import!$B$3:$L$676,3,FALSE),"")</f>
        <v>SP</v>
      </c>
      <c r="BA16" s="96" t="str">
        <f>IFERROR(VLOOKUP($AV16,Import!$B$3:$L$676,4,FALSE),"")</f>
        <v>SP</v>
      </c>
      <c r="BB16" s="91">
        <f>IFERROR(VLOOKUP($AV16,Import!$B$3:$L$676,5,FALSE),"")</f>
        <v>15</v>
      </c>
      <c r="BC16" s="431"/>
      <c r="BD16" s="91">
        <f>IFERROR(VLOOKUP($AV16,Import!$B$3:$X$677,12,FALSE),"")</f>
        <v>172</v>
      </c>
      <c r="BE16" s="97">
        <f>IFERROR(VLOOKUP($AV16,Import!$B$3:$X$677,15,FALSE),"")</f>
        <v>3.34</v>
      </c>
      <c r="BF16" s="97">
        <f>IFERROR(VLOOKUP($AV16,Import!$B$3:$X$677,16,FALSE),"")</f>
        <v>1.17</v>
      </c>
      <c r="BG16" s="91">
        <f>IFERROR(VLOOKUP($AV16,Import!$B$3:$X$677,13,FALSE),"")</f>
        <v>14</v>
      </c>
      <c r="BH16" s="91">
        <f>IFERROR(VLOOKUP($AV16,Import!$B$3:$X$677,14,FALSE),"")</f>
        <v>0</v>
      </c>
      <c r="BI16" s="91">
        <f>IFERROR(VLOOKUP($AV16,Import!$B$3:$X$677,17,FALSE),"")</f>
        <v>178</v>
      </c>
      <c r="BJ16" s="435"/>
      <c r="BK16" s="93">
        <f t="shared" si="5"/>
        <v>574.48</v>
      </c>
      <c r="BL16" s="94">
        <f t="shared" si="6"/>
        <v>201.23999999999998</v>
      </c>
      <c r="BM16" s="94">
        <f>IF(AW16='User Input'!$C$1,1,0)</f>
        <v>0</v>
      </c>
      <c r="BN16" s="94">
        <f t="shared" si="13"/>
        <v>0</v>
      </c>
      <c r="BO16" s="94">
        <f t="shared" si="7"/>
        <v>0</v>
      </c>
      <c r="BP16" s="94" t="str">
        <f t="shared" si="8"/>
        <v>Noah Syndergaard</v>
      </c>
      <c r="BQ16" s="94">
        <f t="shared" si="9"/>
        <v>0</v>
      </c>
      <c r="BR16" s="95">
        <f t="shared" si="10"/>
        <v>15</v>
      </c>
      <c r="BS16" s="91" t="str">
        <f>IFERROR(VLOOKUP($AV16,Import!$B$3:$AL$676,35,FALSE),"")</f>
        <v/>
      </c>
      <c r="BT16" s="99">
        <f>9*(Table2[[#This Row],[K]]/Table2[[#This Row],[IP]])</f>
        <v>9.3139534883720927</v>
      </c>
      <c r="BU16" s="483">
        <f>IFERROR(VLOOKUP($AV16,PITCH!$B$7:$AJ$2004,31,FALSE),"N/A")</f>
        <v>7.0110497237569058</v>
      </c>
      <c r="BV16" s="426"/>
      <c r="CK16" s="1" t="str">
        <f>IF(CL16="","",MAX(CK$1:CK15)+1)</f>
        <v/>
      </c>
      <c r="CL16" s="200" t="str">
        <f>IF('User Input'!C15=0,"",'User Input'!C15)</f>
        <v/>
      </c>
      <c r="CM16" s="1" t="str">
        <f t="shared" si="11"/>
        <v/>
      </c>
    </row>
    <row r="17" spans="1:91" ht="15" x14ac:dyDescent="0.25">
      <c r="A17" s="570">
        <v>15</v>
      </c>
      <c r="B17" s="571">
        <f>IFERROR(VLOOKUP(N17,Import!$B$4:$T$677,19,FALSE),"")</f>
        <v>15</v>
      </c>
      <c r="C17" s="572"/>
      <c r="D17" s="571" t="str">
        <f>IFERROR(VLOOKUP(N17,Import!$AD$3:$AH$677,3,FALSE),"")</f>
        <v/>
      </c>
      <c r="E17" s="571" t="str">
        <f>IFERROR(VLOOKUP(N17,Import!$AD$3:$AL$677,4,FALSE),"")</f>
        <v/>
      </c>
      <c r="F17" s="575">
        <f>IFERROR(VLOOKUP(N17,Import!$AT$3:$BG$677,8,FALSE),"")</f>
        <v>30</v>
      </c>
      <c r="G17" s="489">
        <f>IFERROR(VLOOKUP($N17,Import!$AT$3:$BG$677,2,FALSE),"")</f>
        <v>479.25</v>
      </c>
      <c r="H17" s="490">
        <f>IFERROR(VLOOKUP($N17,Import!$AT$3:$BG$677,3,FALSE),"")</f>
        <v>3.2381756756756759</v>
      </c>
      <c r="I17" s="575">
        <f ca="1">IFERROR(VLOOKUP($N17,Import!$AT$3:$BG$677,9,FALSE),"")</f>
        <v>9</v>
      </c>
      <c r="J17" s="574"/>
      <c r="K17" s="571">
        <f>IFERROR(VLOOKUP(N17,Import!$AT$3:$BG$677,12,FALSE),"")</f>
        <v>19</v>
      </c>
      <c r="L17" s="571">
        <f>IFERROR(VLOOKUP(N17,Import!$AT$3:$BG$677,14,FALSE),"")</f>
        <v>10</v>
      </c>
      <c r="M17" s="486"/>
      <c r="N17" s="88" t="str">
        <f>IFERROR(VLOOKUP(A17,Import!$V$3:$X$677,3,FALSE),"")</f>
        <v>Trevor Story</v>
      </c>
      <c r="O17" s="89"/>
      <c r="P17" s="90"/>
      <c r="Q17" s="91" t="str">
        <f>IFERROR(VLOOKUP($N17,Import!$B$3:$AL$676,2,FALSE),"")</f>
        <v>COL</v>
      </c>
      <c r="R17" s="341" t="str">
        <f>IFERROR(VLOOKUP($N17,Import!$B$3:$AL$676,3,FALSE),"")</f>
        <v>SS</v>
      </c>
      <c r="S17" s="341" t="str">
        <f>IFERROR(VLOOKUP($N17,Import!$B$3:$AL$676,4,FALSE),"")</f>
        <v>SS</v>
      </c>
      <c r="T17" s="91">
        <f>IFERROR(VLOOKUP($N17,Import!$B$3:$AL$676,5,FALSE),"")</f>
        <v>29</v>
      </c>
      <c r="U17" s="431"/>
      <c r="V17" s="91">
        <f>IFERROR(VLOOKUP($N17,Import!$B$3:$AL$676,6,FALSE),"")</f>
        <v>582</v>
      </c>
      <c r="W17" s="91">
        <f>IFERROR(VLOOKUP($N17,Import!$B$3:$AL$676,7,FALSE),"")</f>
        <v>90</v>
      </c>
      <c r="X17" s="91">
        <f>IFERROR(VLOOKUP($N17,Import!$B$3:$AL$676,8,FALSE),"")</f>
        <v>34</v>
      </c>
      <c r="Y17" s="91">
        <f>IFERROR(VLOOKUP($N17,Import!$B$3:$AL$676,9,FALSE),"")</f>
        <v>105</v>
      </c>
      <c r="Z17" s="91">
        <f>IFERROR(VLOOKUP($N17,Import!$B$3:$AL$676,10,FALSE),"")</f>
        <v>17</v>
      </c>
      <c r="AA17" s="92">
        <f>IFERROR(VLOOKUP($N17,Import!$B$3:$AL$676,11,FALSE),"")</f>
        <v>0.27600000000000002</v>
      </c>
      <c r="AB17" s="431"/>
      <c r="AC17" s="498">
        <f t="shared" si="0"/>
        <v>160.63200000000001</v>
      </c>
      <c r="AD17" s="499">
        <f>IF(O17='User Input'!$C$1,1,0)</f>
        <v>0</v>
      </c>
      <c r="AE17" s="499">
        <f t="shared" si="12"/>
        <v>0</v>
      </c>
      <c r="AF17" s="499">
        <f t="shared" si="1"/>
        <v>0</v>
      </c>
      <c r="AG17" s="499" t="str">
        <f t="shared" si="2"/>
        <v>Trevor Story</v>
      </c>
      <c r="AH17" s="499">
        <f t="shared" si="3"/>
        <v>0</v>
      </c>
      <c r="AI17" s="499">
        <f t="shared" si="4"/>
        <v>29</v>
      </c>
      <c r="AJ17" s="91" t="str">
        <f>IFERROR(VLOOKUP($N17,Import!$B$3:$AL$676,35,FALSE),"")</f>
        <v/>
      </c>
      <c r="AK17" s="98"/>
      <c r="AL17" s="113">
        <v>19</v>
      </c>
      <c r="AM17" s="112">
        <f>IFERROR(VLOOKUP(AV17,Import!$B$3:$T$677,19,FALSE),"")</f>
        <v>59</v>
      </c>
      <c r="AN17" s="493"/>
      <c r="AO17" s="112" t="str">
        <f>IFERROR(VLOOKUP(AV17,Import!$AD$3:$AH$677,3,FALSE),"")</f>
        <v/>
      </c>
      <c r="AP17" s="112" t="str">
        <f>IFERROR(VLOOKUP(AV17,Import!$AD$3:$AH$677,5,FALSE),"")</f>
        <v/>
      </c>
      <c r="AQ17" s="494">
        <f>IFERROR(VLOOKUP(AV17,Import!$AW$3:$BA$677,5,FALSE),"")</f>
        <v>61</v>
      </c>
      <c r="AR17" s="489">
        <f>IFERROR(VLOOKUP($AV17,Import!$AW$3:$BG$677,2,FALSE),"")</f>
        <v>429.09999999999991</v>
      </c>
      <c r="AS17" s="581">
        <f>IFERROR(VLOOKUP($AV17,Import!$AW$3:$BG$677,3,FALSE),"")</f>
        <v>13.841935483870964</v>
      </c>
      <c r="AT17" s="575">
        <f ca="1">IFERROR(VLOOKUP($AV17,Import!$AW$3:$BG$677,7,FALSE),"")</f>
        <v>17</v>
      </c>
      <c r="AU17" s="492"/>
      <c r="AV17" s="495" t="str">
        <f>IFERROR(VLOOKUP(AL17,Import!$W$3:$X$677,2,FALSE),"")</f>
        <v>German Marquez</v>
      </c>
      <c r="AW17" s="89"/>
      <c r="AX17" s="102"/>
      <c r="AY17" s="91" t="str">
        <f>IFERROR(VLOOKUP($AV17,Import!$B$3:$L$676,2,FALSE),"")</f>
        <v>COL</v>
      </c>
      <c r="AZ17" s="96" t="str">
        <f>IFERROR(VLOOKUP($AV17,Import!$B$3:$L$676,3,FALSE),"")</f>
        <v>SP</v>
      </c>
      <c r="BA17" s="96" t="str">
        <f>IFERROR(VLOOKUP($AV17,Import!$B$3:$L$676,4,FALSE),"")</f>
        <v>SP</v>
      </c>
      <c r="BB17" s="91">
        <f>IFERROR(VLOOKUP($AV17,Import!$B$3:$L$676,5,FALSE),"")</f>
        <v>18</v>
      </c>
      <c r="BC17" s="431"/>
      <c r="BD17" s="91">
        <f>IFERROR(VLOOKUP($AV17,Import!$B$3:$X$677,12,FALSE),"")</f>
        <v>202</v>
      </c>
      <c r="BE17" s="97">
        <f>IFERROR(VLOOKUP($AV17,Import!$B$3:$X$677,15,FALSE),"")</f>
        <v>3.52</v>
      </c>
      <c r="BF17" s="97">
        <f>IFERROR(VLOOKUP($AV17,Import!$B$3:$X$677,16,FALSE),"")</f>
        <v>1.19</v>
      </c>
      <c r="BG17" s="91">
        <f>IFERROR(VLOOKUP($AV17,Import!$B$3:$X$677,13,FALSE),"")</f>
        <v>15</v>
      </c>
      <c r="BH17" s="91">
        <f>IFERROR(VLOOKUP($AV17,Import!$B$3:$X$677,14,FALSE),"")</f>
        <v>0</v>
      </c>
      <c r="BI17" s="91">
        <f>IFERROR(VLOOKUP($AV17,Import!$B$3:$X$677,17,FALSE),"")</f>
        <v>236</v>
      </c>
      <c r="BJ17" s="435"/>
      <c r="BK17" s="93">
        <f t="shared" si="5"/>
        <v>711.04</v>
      </c>
      <c r="BL17" s="94">
        <f t="shared" si="6"/>
        <v>240.38</v>
      </c>
      <c r="BM17" s="94">
        <f>IF(AW17='User Input'!$C$1,1,0)</f>
        <v>0</v>
      </c>
      <c r="BN17" s="94">
        <f t="shared" si="13"/>
        <v>0</v>
      </c>
      <c r="BO17" s="94">
        <f t="shared" si="7"/>
        <v>0</v>
      </c>
      <c r="BP17" s="94" t="str">
        <f t="shared" si="8"/>
        <v>German Marquez</v>
      </c>
      <c r="BQ17" s="94">
        <f t="shared" si="9"/>
        <v>0</v>
      </c>
      <c r="BR17" s="95">
        <f t="shared" si="10"/>
        <v>18</v>
      </c>
      <c r="BS17" s="91" t="str">
        <f>IFERROR(VLOOKUP($AV17,Import!$B$3:$AL$676,35,FALSE),"")</f>
        <v/>
      </c>
      <c r="BT17" s="99">
        <f>9*(Table2[[#This Row],[K]]/Table2[[#This Row],[IP]])</f>
        <v>10.514851485148514</v>
      </c>
      <c r="BU17" s="483">
        <f>IFERROR(VLOOKUP($AV17,PITCH!$B$7:$AJ$2004,31,FALSE),"N/A")</f>
        <v>7.0831040176114488</v>
      </c>
      <c r="BV17" s="426"/>
      <c r="CK17" s="1" t="str">
        <f>IF(CL17="","",MAX(CK$1:CK16)+1)</f>
        <v/>
      </c>
      <c r="CL17" s="200" t="str">
        <f>IF('User Input'!C16=0,"",'User Input'!C16)</f>
        <v/>
      </c>
      <c r="CM17" s="1" t="str">
        <f t="shared" si="11"/>
        <v/>
      </c>
    </row>
    <row r="18" spans="1:91" ht="15" x14ac:dyDescent="0.25">
      <c r="A18" s="570">
        <v>16</v>
      </c>
      <c r="B18" s="571">
        <f>IFERROR(VLOOKUP(N18,Import!$B$4:$T$677,19,FALSE),"")</f>
        <v>16</v>
      </c>
      <c r="C18" s="572"/>
      <c r="D18" s="571" t="str">
        <f>IFERROR(VLOOKUP(N18,Import!$AD$3:$AH$677,3,FALSE),"")</f>
        <v/>
      </c>
      <c r="E18" s="571" t="str">
        <f>IFERROR(VLOOKUP(N18,Import!$AD$3:$AL$677,4,FALSE),"")</f>
        <v/>
      </c>
      <c r="F18" s="575">
        <f>IFERROR(VLOOKUP(N18,Import!$AT$3:$BG$677,8,FALSE),"")</f>
        <v>40</v>
      </c>
      <c r="G18" s="489">
        <f>IFERROR(VLOOKUP($N18,Import!$AT$3:$BG$677,2,FALSE),"")</f>
        <v>462.25</v>
      </c>
      <c r="H18" s="490">
        <f>IFERROR(VLOOKUP($N18,Import!$AT$3:$BG$677,3,FALSE),"")</f>
        <v>3.2783687943262412</v>
      </c>
      <c r="I18" s="575">
        <f ca="1">IFERROR(VLOOKUP($N18,Import!$AT$3:$BG$677,9,FALSE),"")</f>
        <v>22</v>
      </c>
      <c r="J18" s="574"/>
      <c r="K18" s="571">
        <f>IFERROR(VLOOKUP(N18,Import!$AT$3:$BG$677,12,FALSE),"")</f>
        <v>25</v>
      </c>
      <c r="L18" s="571">
        <f>IFERROR(VLOOKUP(N18,Import!$AT$3:$BG$677,14,FALSE),"")</f>
        <v>26</v>
      </c>
      <c r="M18" s="486"/>
      <c r="N18" s="88" t="str">
        <f>IFERROR(VLOOKUP(A18,Import!$V$3:$X$677,3,FALSE),"")</f>
        <v>Aaron Judge</v>
      </c>
      <c r="O18" s="89"/>
      <c r="P18" s="90"/>
      <c r="Q18" s="91" t="str">
        <f>IFERROR(VLOOKUP($N18,Import!$B$3:$AL$676,2,FALSE),"")</f>
        <v>NYY</v>
      </c>
      <c r="R18" s="341" t="str">
        <f>IFERROR(VLOOKUP($N18,Import!$B$3:$AL$676,3,FALSE),"")</f>
        <v>OF</v>
      </c>
      <c r="S18" s="341" t="str">
        <f>IFERROR(VLOOKUP($N18,Import!$B$3:$AL$676,4,FALSE),"")</f>
        <v>OF</v>
      </c>
      <c r="T18" s="91">
        <f>IFERROR(VLOOKUP($N18,Import!$B$3:$AL$676,5,FALSE),"")</f>
        <v>29</v>
      </c>
      <c r="U18" s="431"/>
      <c r="V18" s="91">
        <f>IFERROR(VLOOKUP($N18,Import!$B$3:$AL$676,6,FALSE),"")</f>
        <v>529</v>
      </c>
      <c r="W18" s="91">
        <f>IFERROR(VLOOKUP($N18,Import!$B$3:$AL$676,7,FALSE),"")</f>
        <v>103</v>
      </c>
      <c r="X18" s="91">
        <f>IFERROR(VLOOKUP($N18,Import!$B$3:$AL$676,8,FALSE),"")</f>
        <v>39</v>
      </c>
      <c r="Y18" s="91">
        <f>IFERROR(VLOOKUP($N18,Import!$B$3:$AL$676,9,FALSE),"")</f>
        <v>93</v>
      </c>
      <c r="Z18" s="91">
        <f>IFERROR(VLOOKUP($N18,Import!$B$3:$AL$676,10,FALSE),"")</f>
        <v>7</v>
      </c>
      <c r="AA18" s="92">
        <f>IFERROR(VLOOKUP($N18,Import!$B$3:$AL$676,11,FALSE),"")</f>
        <v>0.26700000000000002</v>
      </c>
      <c r="AB18" s="431"/>
      <c r="AC18" s="498">
        <f t="shared" si="0"/>
        <v>141.24299999999999</v>
      </c>
      <c r="AD18" s="499">
        <f>IF(O18='User Input'!$C$1,1,0)</f>
        <v>0</v>
      </c>
      <c r="AE18" s="499">
        <f t="shared" si="12"/>
        <v>0</v>
      </c>
      <c r="AF18" s="499">
        <f t="shared" si="1"/>
        <v>0</v>
      </c>
      <c r="AG18" s="499" t="str">
        <f t="shared" si="2"/>
        <v>Aaron Judge</v>
      </c>
      <c r="AH18" s="499">
        <f t="shared" si="3"/>
        <v>0</v>
      </c>
      <c r="AI18" s="499">
        <f t="shared" si="4"/>
        <v>29</v>
      </c>
      <c r="AJ18" s="91" t="str">
        <f>IFERROR(VLOOKUP($N18,Import!$B$3:$AL$676,35,FALSE),"")</f>
        <v/>
      </c>
      <c r="AK18" s="98"/>
      <c r="AL18" s="113">
        <v>24</v>
      </c>
      <c r="AM18" s="112">
        <f>IFERROR(VLOOKUP(AV18,Import!$B$3:$T$677,19,FALSE),"")</f>
        <v>84</v>
      </c>
      <c r="AN18" s="493"/>
      <c r="AO18" s="112" t="str">
        <f>IFERROR(VLOOKUP(AV18,Import!$AD$3:$AH$677,3,FALSE),"")</f>
        <v/>
      </c>
      <c r="AP18" s="112" t="str">
        <f>IFERROR(VLOOKUP(AV18,Import!$AD$3:$AH$677,5,FALSE),"")</f>
        <v/>
      </c>
      <c r="AQ18" s="494">
        <f>IFERROR(VLOOKUP(AV18,Import!$AW$3:$BA$677,5,FALSE),"")</f>
        <v>93</v>
      </c>
      <c r="AR18" s="489">
        <f>IFERROR(VLOOKUP($AV18,Import!$AW$3:$BG$677,2,FALSE),"")</f>
        <v>401.40000000000009</v>
      </c>
      <c r="AS18" s="581">
        <f>IFERROR(VLOOKUP($AV18,Import!$AW$3:$BG$677,3,FALSE),"")</f>
        <v>12.948387096774196</v>
      </c>
      <c r="AT18" s="575">
        <f ca="1">IFERROR(VLOOKUP($AV18,Import!$AW$3:$BG$677,7,FALSE),"")</f>
        <v>17</v>
      </c>
      <c r="AU18" s="492"/>
      <c r="AV18" s="495" t="str">
        <f>IFERROR(VLOOKUP(AL18,Import!$W$3:$X$677,2,FALSE),"")</f>
        <v>Jameson Taillon</v>
      </c>
      <c r="AW18" s="89"/>
      <c r="AX18" s="102"/>
      <c r="AY18" s="91" t="str">
        <f>IFERROR(VLOOKUP($AV18,Import!$B$3:$L$676,2,FALSE),"")</f>
        <v>PIT</v>
      </c>
      <c r="AZ18" s="96" t="str">
        <f>IFERROR(VLOOKUP($AV18,Import!$B$3:$L$676,3,FALSE),"")</f>
        <v>SP</v>
      </c>
      <c r="BA18" s="96" t="str">
        <f>IFERROR(VLOOKUP($AV18,Import!$B$3:$L$676,4,FALSE),"")</f>
        <v>SP</v>
      </c>
      <c r="BB18" s="91">
        <f>IFERROR(VLOOKUP($AV18,Import!$B$3:$L$676,5,FALSE),"")</f>
        <v>14</v>
      </c>
      <c r="BC18" s="431"/>
      <c r="BD18" s="91">
        <f>IFERROR(VLOOKUP($AV18,Import!$B$3:$X$677,12,FALSE),"")</f>
        <v>196</v>
      </c>
      <c r="BE18" s="97">
        <f>IFERROR(VLOOKUP($AV18,Import!$B$3:$X$677,15,FALSE),"")</f>
        <v>3.47</v>
      </c>
      <c r="BF18" s="97">
        <f>IFERROR(VLOOKUP($AV18,Import!$B$3:$X$677,16,FALSE),"")</f>
        <v>1.1499999999999999</v>
      </c>
      <c r="BG18" s="91">
        <f>IFERROR(VLOOKUP($AV18,Import!$B$3:$X$677,13,FALSE),"")</f>
        <v>13</v>
      </c>
      <c r="BH18" s="91">
        <f>IFERROR(VLOOKUP($AV18,Import!$B$3:$X$677,14,FALSE),"")</f>
        <v>0</v>
      </c>
      <c r="BI18" s="91">
        <f>IFERROR(VLOOKUP($AV18,Import!$B$3:$X$677,17,FALSE),"")</f>
        <v>185</v>
      </c>
      <c r="BJ18" s="435"/>
      <c r="BK18" s="93">
        <f t="shared" si="5"/>
        <v>680.12</v>
      </c>
      <c r="BL18" s="94">
        <f t="shared" si="6"/>
        <v>225.39999999999998</v>
      </c>
      <c r="BM18" s="94">
        <f>IF(AW18='User Input'!$C$1,1,0)</f>
        <v>0</v>
      </c>
      <c r="BN18" s="94">
        <f t="shared" si="13"/>
        <v>0</v>
      </c>
      <c r="BO18" s="94">
        <f t="shared" si="7"/>
        <v>0</v>
      </c>
      <c r="BP18" s="94" t="str">
        <f t="shared" si="8"/>
        <v>Jameson Taillon</v>
      </c>
      <c r="BQ18" s="94">
        <f t="shared" si="9"/>
        <v>0</v>
      </c>
      <c r="BR18" s="95">
        <f t="shared" si="10"/>
        <v>14</v>
      </c>
      <c r="BS18" s="91" t="str">
        <f>IFERROR(VLOOKUP($AV18,Import!$B$3:$AL$676,35,FALSE),"")</f>
        <v/>
      </c>
      <c r="BT18" s="99">
        <f>9*(Table2[[#This Row],[K]]/Table2[[#This Row],[IP]])</f>
        <v>8.4948979591836729</v>
      </c>
      <c r="BU18" s="483">
        <f>IFERROR(VLOOKUP($AV18,PITCH!$B$7:$AJ$2004,31,FALSE),"N/A")</f>
        <v>6.0876623376623371</v>
      </c>
      <c r="BV18" s="426"/>
      <c r="CK18" s="1" t="str">
        <f>IF(CL18="","",MAX(CK$1:CK17)+1)</f>
        <v/>
      </c>
      <c r="CL18" s="200" t="str">
        <f>IF('User Input'!C17=0,"",'User Input'!C17)</f>
        <v/>
      </c>
      <c r="CM18" s="1" t="str">
        <f t="shared" si="11"/>
        <v/>
      </c>
    </row>
    <row r="19" spans="1:91" ht="15" x14ac:dyDescent="0.25">
      <c r="A19" s="570">
        <v>17</v>
      </c>
      <c r="B19" s="571">
        <f>IFERROR(VLOOKUP(N19,Import!$B$4:$T$677,19,FALSE),"")</f>
        <v>17</v>
      </c>
      <c r="C19" s="572"/>
      <c r="D19" s="571" t="str">
        <f>IFERROR(VLOOKUP(N19,Import!$AD$3:$AH$677,3,FALSE),"")</f>
        <v/>
      </c>
      <c r="E19" s="571" t="str">
        <f>IFERROR(VLOOKUP(N19,Import!$AD$3:$AL$677,4,FALSE),"")</f>
        <v/>
      </c>
      <c r="F19" s="575">
        <f>IFERROR(VLOOKUP(N19,Import!$AT$3:$BG$677,8,FALSE),"")</f>
        <v>25</v>
      </c>
      <c r="G19" s="489">
        <f>IFERROR(VLOOKUP($N19,Import!$AT$3:$BG$677,2,FALSE),"")</f>
        <v>484.75000000000011</v>
      </c>
      <c r="H19" s="490">
        <f>IFERROR(VLOOKUP($N19,Import!$AT$3:$BG$677,3,FALSE),"")</f>
        <v>3.2753378378378386</v>
      </c>
      <c r="I19" s="575">
        <f ca="1">IFERROR(VLOOKUP($N19,Import!$AT$3:$BG$677,9,FALSE),"")</f>
        <v>34</v>
      </c>
      <c r="J19" s="574"/>
      <c r="K19" s="571">
        <f>IFERROR(VLOOKUP(N19,Import!$AT$3:$BG$677,12,FALSE),"")</f>
        <v>15</v>
      </c>
      <c r="L19" s="571">
        <f>IFERROR(VLOOKUP(N19,Import!$AT$3:$BG$677,14,FALSE),"")</f>
        <v>22</v>
      </c>
      <c r="M19" s="486"/>
      <c r="N19" s="88" t="str">
        <f>IFERROR(VLOOKUP(A19,Import!$V$3:$X$677,3,FALSE),"")</f>
        <v>Paul Goldschmidt</v>
      </c>
      <c r="O19" s="89"/>
      <c r="P19" s="90"/>
      <c r="Q19" s="91" t="str">
        <f>IFERROR(VLOOKUP($N19,Import!$B$3:$AL$676,2,FALSE),"")</f>
        <v>STL</v>
      </c>
      <c r="R19" s="341" t="str">
        <f>IFERROR(VLOOKUP($N19,Import!$B$3:$AL$676,3,FALSE),"")</f>
        <v>1B</v>
      </c>
      <c r="S19" s="341" t="str">
        <f>IFERROR(VLOOKUP($N19,Import!$B$3:$AL$676,4,FALSE),"")</f>
        <v>1B</v>
      </c>
      <c r="T19" s="91">
        <f>IFERROR(VLOOKUP($N19,Import!$B$3:$AL$676,5,FALSE),"")</f>
        <v>29</v>
      </c>
      <c r="U19" s="431"/>
      <c r="V19" s="91">
        <f>IFERROR(VLOOKUP($N19,Import!$B$3:$AL$676,6,FALSE),"")</f>
        <v>574</v>
      </c>
      <c r="W19" s="91">
        <f>IFERROR(VLOOKUP($N19,Import!$B$3:$AL$676,7,FALSE),"")</f>
        <v>102</v>
      </c>
      <c r="X19" s="91">
        <f>IFERROR(VLOOKUP($N19,Import!$B$3:$AL$676,8,FALSE),"")</f>
        <v>30</v>
      </c>
      <c r="Y19" s="91">
        <f>IFERROR(VLOOKUP($N19,Import!$B$3:$AL$676,9,FALSE),"")</f>
        <v>105</v>
      </c>
      <c r="Z19" s="91">
        <f>IFERROR(VLOOKUP($N19,Import!$B$3:$AL$676,10,FALSE),"")</f>
        <v>8</v>
      </c>
      <c r="AA19" s="92">
        <f>IFERROR(VLOOKUP($N19,Import!$B$3:$AL$676,11,FALSE),"")</f>
        <v>0.28399999999999997</v>
      </c>
      <c r="AB19" s="431"/>
      <c r="AC19" s="498">
        <f t="shared" si="0"/>
        <v>163.01599999999999</v>
      </c>
      <c r="AD19" s="499">
        <f>IF(O19='User Input'!$C$1,1,0)</f>
        <v>0</v>
      </c>
      <c r="AE19" s="499">
        <f t="shared" si="12"/>
        <v>0</v>
      </c>
      <c r="AF19" s="499">
        <f t="shared" si="1"/>
        <v>0</v>
      </c>
      <c r="AG19" s="499" t="str">
        <f t="shared" si="2"/>
        <v>Paul Goldschmidt</v>
      </c>
      <c r="AH19" s="499">
        <f t="shared" si="3"/>
        <v>0</v>
      </c>
      <c r="AI19" s="499">
        <f t="shared" si="4"/>
        <v>29</v>
      </c>
      <c r="AJ19" s="91" t="str">
        <f>IFERROR(VLOOKUP($N19,Import!$B$3:$AL$676,35,FALSE),"")</f>
        <v/>
      </c>
      <c r="AK19" s="98"/>
      <c r="AL19" s="113">
        <v>10</v>
      </c>
      <c r="AM19" s="112">
        <f>IFERROR(VLOOKUP(AV19,Import!$B$3:$T$677,19,FALSE),"")</f>
        <v>47</v>
      </c>
      <c r="AN19" s="493"/>
      <c r="AO19" s="112" t="str">
        <f>IFERROR(VLOOKUP(AV19,Import!$AD$3:$AH$677,3,FALSE),"")</f>
        <v/>
      </c>
      <c r="AP19" s="112" t="str">
        <f>IFERROR(VLOOKUP(AV19,Import!$AD$3:$AH$677,5,FALSE),"")</f>
        <v/>
      </c>
      <c r="AQ19" s="494">
        <f>IFERROR(VLOOKUP(AV19,Import!$AW$3:$BA$677,5,FALSE),"")</f>
        <v>65</v>
      </c>
      <c r="AR19" s="489">
        <f>IFERROR(VLOOKUP($AV19,Import!$AW$3:$BG$677,2,FALSE),"")</f>
        <v>424.90000000000009</v>
      </c>
      <c r="AS19" s="581">
        <f>IFERROR(VLOOKUP($AV19,Import!$AW$3:$BG$677,3,FALSE),"")</f>
        <v>15.175000000000002</v>
      </c>
      <c r="AT19" s="575">
        <f ca="1">IFERROR(VLOOKUP($AV19,Import!$AW$3:$BG$677,7,FALSE),"")</f>
        <v>17</v>
      </c>
      <c r="AU19" s="492"/>
      <c r="AV19" s="495" t="str">
        <f>IFERROR(VLOOKUP(AL19,Import!$W$3:$X$677,2,FALSE),"")</f>
        <v>Walker Buehler</v>
      </c>
      <c r="AW19" s="89"/>
      <c r="AX19" s="102"/>
      <c r="AY19" s="91" t="str">
        <f>IFERROR(VLOOKUP($AV19,Import!$B$3:$L$676,2,FALSE),"")</f>
        <v>LAD</v>
      </c>
      <c r="AZ19" s="96" t="str">
        <f>IFERROR(VLOOKUP($AV19,Import!$B$3:$L$676,3,FALSE),"")</f>
        <v>SP</v>
      </c>
      <c r="BA19" s="96" t="str">
        <f>IFERROR(VLOOKUP($AV19,Import!$B$3:$L$676,4,FALSE),"")</f>
        <v>SP</v>
      </c>
      <c r="BB19" s="91">
        <f>IFERROR(VLOOKUP($AV19,Import!$B$3:$L$676,5,FALSE),"")</f>
        <v>20</v>
      </c>
      <c r="BC19" s="431"/>
      <c r="BD19" s="91">
        <f>IFERROR(VLOOKUP($AV19,Import!$B$3:$X$677,12,FALSE),"")</f>
        <v>174</v>
      </c>
      <c r="BE19" s="97">
        <f>IFERROR(VLOOKUP($AV19,Import!$B$3:$X$677,15,FALSE),"")</f>
        <v>2.82</v>
      </c>
      <c r="BF19" s="97">
        <f>IFERROR(VLOOKUP($AV19,Import!$B$3:$X$677,16,FALSE),"")</f>
        <v>0.98</v>
      </c>
      <c r="BG19" s="91">
        <f>IFERROR(VLOOKUP($AV19,Import!$B$3:$X$677,13,FALSE),"")</f>
        <v>15</v>
      </c>
      <c r="BH19" s="91">
        <f>IFERROR(VLOOKUP($AV19,Import!$B$3:$X$677,14,FALSE),"")</f>
        <v>0</v>
      </c>
      <c r="BI19" s="91">
        <f>IFERROR(VLOOKUP($AV19,Import!$B$3:$X$677,17,FALSE),"")</f>
        <v>198</v>
      </c>
      <c r="BJ19" s="435"/>
      <c r="BK19" s="93">
        <f t="shared" si="5"/>
        <v>490.67999999999995</v>
      </c>
      <c r="BL19" s="94">
        <f t="shared" si="6"/>
        <v>170.52</v>
      </c>
      <c r="BM19" s="94">
        <f>IF(AW19='User Input'!$C$1,1,0)</f>
        <v>0</v>
      </c>
      <c r="BN19" s="94">
        <f t="shared" si="13"/>
        <v>0</v>
      </c>
      <c r="BO19" s="94">
        <f t="shared" si="7"/>
        <v>0</v>
      </c>
      <c r="BP19" s="94" t="str">
        <f t="shared" si="8"/>
        <v>Walker Buehler</v>
      </c>
      <c r="BQ19" s="94">
        <f t="shared" si="9"/>
        <v>0</v>
      </c>
      <c r="BR19" s="95">
        <f t="shared" si="10"/>
        <v>20</v>
      </c>
      <c r="BS19" s="91" t="str">
        <f>IFERROR(VLOOKUP($AV19,Import!$B$3:$AL$676,35,FALSE),"")</f>
        <v/>
      </c>
      <c r="BT19" s="99">
        <f>9*(Table2[[#This Row],[K]]/Table2[[#This Row],[IP]])</f>
        <v>10.241379310344827</v>
      </c>
      <c r="BU19" s="483">
        <f>IFERROR(VLOOKUP($AV19,PITCH!$B$7:$AJ$2004,31,FALSE),"N/A")</f>
        <v>7.3197781885397415</v>
      </c>
      <c r="BV19" s="426"/>
      <c r="CK19" s="1" t="str">
        <f>IF(CL19="","",MAX(CK$1:CK18)+1)</f>
        <v/>
      </c>
      <c r="CL19" s="200" t="str">
        <f>IF('User Input'!C18=0,"",'User Input'!C18)</f>
        <v/>
      </c>
      <c r="CM19" s="1" t="str">
        <f t="shared" si="11"/>
        <v/>
      </c>
    </row>
    <row r="20" spans="1:91" ht="15" x14ac:dyDescent="0.25">
      <c r="A20" s="570">
        <v>18</v>
      </c>
      <c r="B20" s="571">
        <f>IFERROR(VLOOKUP(N20,Import!$B$4:$T$677,19,FALSE),"")</f>
        <v>18</v>
      </c>
      <c r="C20" s="572"/>
      <c r="D20" s="571" t="str">
        <f>IFERROR(VLOOKUP(N20,Import!$AD$3:$AH$677,3,FALSE),"")</f>
        <v/>
      </c>
      <c r="E20" s="571" t="str">
        <f>IFERROR(VLOOKUP(N20,Import!$AD$3:$AL$677,4,FALSE),"")</f>
        <v/>
      </c>
      <c r="F20" s="575">
        <f>IFERROR(VLOOKUP(N20,Import!$AT$3:$BG$677,8,FALSE),"")</f>
        <v>29</v>
      </c>
      <c r="G20" s="489">
        <f>IFERROR(VLOOKUP($N20,Import!$AT$3:$BG$677,2,FALSE),"")</f>
        <v>481.35000000000008</v>
      </c>
      <c r="H20" s="490">
        <f>IFERROR(VLOOKUP($N20,Import!$AT$3:$BG$677,3,FALSE),"")</f>
        <v>3.3196551724137935</v>
      </c>
      <c r="I20" s="575">
        <f ca="1">IFERROR(VLOOKUP($N20,Import!$AT$3:$BG$677,9,FALSE),"")</f>
        <v>18</v>
      </c>
      <c r="J20" s="574"/>
      <c r="K20" s="571">
        <f>IFERROR(VLOOKUP(N20,Import!$AT$3:$BG$677,12,FALSE),"")</f>
        <v>20</v>
      </c>
      <c r="L20" s="571">
        <f>IFERROR(VLOOKUP(N20,Import!$AT$3:$BG$677,14,FALSE),"")</f>
        <v>23</v>
      </c>
      <c r="M20" s="486"/>
      <c r="N20" s="88" t="str">
        <f>IFERROR(VLOOKUP(A20,Import!$V$3:$X$677,3,FALSE),"")</f>
        <v>Freddie Freeman</v>
      </c>
      <c r="O20" s="89"/>
      <c r="P20" s="90"/>
      <c r="Q20" s="91" t="str">
        <f>IFERROR(VLOOKUP($N20,Import!$B$3:$AL$676,2,FALSE),"")</f>
        <v>ATL</v>
      </c>
      <c r="R20" s="341" t="str">
        <f>IFERROR(VLOOKUP($N20,Import!$B$3:$AL$676,3,FALSE),"")</f>
        <v>1B</v>
      </c>
      <c r="S20" s="341" t="str">
        <f>IFERROR(VLOOKUP($N20,Import!$B$3:$AL$676,4,FALSE),"")</f>
        <v>1B</v>
      </c>
      <c r="T20" s="91">
        <f>IFERROR(VLOOKUP($N20,Import!$B$3:$AL$676,5,FALSE),"")</f>
        <v>29</v>
      </c>
      <c r="U20" s="431"/>
      <c r="V20" s="91">
        <f>IFERROR(VLOOKUP($N20,Import!$B$3:$AL$676,6,FALSE),"")</f>
        <v>582</v>
      </c>
      <c r="W20" s="91">
        <f>IFERROR(VLOOKUP($N20,Import!$B$3:$AL$676,7,FALSE),"")</f>
        <v>101</v>
      </c>
      <c r="X20" s="91">
        <f>IFERROR(VLOOKUP($N20,Import!$B$3:$AL$676,8,FALSE),"")</f>
        <v>27</v>
      </c>
      <c r="Y20" s="91">
        <f>IFERROR(VLOOKUP($N20,Import!$B$3:$AL$676,9,FALSE),"")</f>
        <v>103</v>
      </c>
      <c r="Z20" s="91">
        <f>IFERROR(VLOOKUP($N20,Import!$B$3:$AL$676,10,FALSE),"")</f>
        <v>7</v>
      </c>
      <c r="AA20" s="92">
        <f>IFERROR(VLOOKUP($N20,Import!$B$3:$AL$676,11,FALSE),"")</f>
        <v>0.30299999999999999</v>
      </c>
      <c r="AB20" s="431"/>
      <c r="AC20" s="498">
        <f t="shared" si="0"/>
        <v>176.346</v>
      </c>
      <c r="AD20" s="499">
        <f>IF(O20='User Input'!$C$1,1,0)</f>
        <v>0</v>
      </c>
      <c r="AE20" s="499">
        <f t="shared" si="12"/>
        <v>0</v>
      </c>
      <c r="AF20" s="499">
        <f t="shared" si="1"/>
        <v>0</v>
      </c>
      <c r="AG20" s="499" t="str">
        <f t="shared" si="2"/>
        <v>Freddie Freeman</v>
      </c>
      <c r="AH20" s="499">
        <f t="shared" si="3"/>
        <v>0</v>
      </c>
      <c r="AI20" s="499">
        <f t="shared" si="4"/>
        <v>29</v>
      </c>
      <c r="AJ20" s="91" t="str">
        <f>IFERROR(VLOOKUP($N20,Import!$B$3:$AL$676,35,FALSE),"")</f>
        <v/>
      </c>
      <c r="AK20" s="98"/>
      <c r="AL20" s="113">
        <v>18</v>
      </c>
      <c r="AM20" s="112">
        <f>IFERROR(VLOOKUP(AV20,Import!$B$3:$T$677,19,FALSE),"")</f>
        <v>58</v>
      </c>
      <c r="AN20" s="493"/>
      <c r="AO20" s="112" t="str">
        <f>IFERROR(VLOOKUP(AV20,Import!$AD$3:$AH$677,3,FALSE),"")</f>
        <v/>
      </c>
      <c r="AP20" s="112" t="str">
        <f>IFERROR(VLOOKUP(AV20,Import!$AD$3:$AH$677,5,FALSE),"")</f>
        <v/>
      </c>
      <c r="AQ20" s="494">
        <f>IFERROR(VLOOKUP(AV20,Import!$AW$3:$BA$677,5,FALSE),"")</f>
        <v>73</v>
      </c>
      <c r="AR20" s="489">
        <f>IFERROR(VLOOKUP($AV20,Import!$AW$3:$BG$677,2,FALSE),"")</f>
        <v>418.20000000000005</v>
      </c>
      <c r="AS20" s="581">
        <f>IFERROR(VLOOKUP($AV20,Import!$AW$3:$BG$677,3,FALSE),"")</f>
        <v>14.935714285714287</v>
      </c>
      <c r="AT20" s="575">
        <f ca="1">IFERROR(VLOOKUP($AV20,Import!$AW$3:$BG$677,7,FALSE),"")</f>
        <v>26</v>
      </c>
      <c r="AU20" s="492"/>
      <c r="AV20" s="495" t="str">
        <f>IFERROR(VLOOKUP(AL20,Import!$W$3:$X$677,2,FALSE),"")</f>
        <v>James Paxton</v>
      </c>
      <c r="AW20" s="89"/>
      <c r="AX20" s="102"/>
      <c r="AY20" s="91" t="str">
        <f>IFERROR(VLOOKUP($AV20,Import!$B$3:$L$676,2,FALSE),"")</f>
        <v>NYY</v>
      </c>
      <c r="AZ20" s="96" t="str">
        <f>IFERROR(VLOOKUP($AV20,Import!$B$3:$L$676,3,FALSE),"")</f>
        <v>SP</v>
      </c>
      <c r="BA20" s="96" t="str">
        <f>IFERROR(VLOOKUP($AV20,Import!$B$3:$L$676,4,FALSE),"")</f>
        <v>SP</v>
      </c>
      <c r="BB20" s="91">
        <f>IFERROR(VLOOKUP($AV20,Import!$B$3:$L$676,5,FALSE),"")</f>
        <v>18</v>
      </c>
      <c r="BC20" s="431"/>
      <c r="BD20" s="91">
        <f>IFERROR(VLOOKUP($AV20,Import!$B$3:$X$677,12,FALSE),"")</f>
        <v>179</v>
      </c>
      <c r="BE20" s="97">
        <f>IFERROR(VLOOKUP($AV20,Import!$B$3:$X$677,15,FALSE),"")</f>
        <v>3.64</v>
      </c>
      <c r="BF20" s="97">
        <f>IFERROR(VLOOKUP($AV20,Import!$B$3:$X$677,16,FALSE),"")</f>
        <v>1.1200000000000001</v>
      </c>
      <c r="BG20" s="91">
        <f>IFERROR(VLOOKUP($AV20,Import!$B$3:$X$677,13,FALSE),"")</f>
        <v>14</v>
      </c>
      <c r="BH20" s="91">
        <f>IFERROR(VLOOKUP($AV20,Import!$B$3:$X$677,14,FALSE),"")</f>
        <v>0</v>
      </c>
      <c r="BI20" s="91">
        <f>IFERROR(VLOOKUP($AV20,Import!$B$3:$X$677,17,FALSE),"")</f>
        <v>206</v>
      </c>
      <c r="BJ20" s="435"/>
      <c r="BK20" s="93">
        <f t="shared" si="5"/>
        <v>651.56000000000006</v>
      </c>
      <c r="BL20" s="94">
        <f t="shared" si="6"/>
        <v>200.48000000000002</v>
      </c>
      <c r="BM20" s="94">
        <f>IF(AW20='User Input'!$C$1,1,0)</f>
        <v>0</v>
      </c>
      <c r="BN20" s="94">
        <f t="shared" si="13"/>
        <v>0</v>
      </c>
      <c r="BO20" s="94">
        <f t="shared" si="7"/>
        <v>0</v>
      </c>
      <c r="BP20" s="94" t="str">
        <f t="shared" si="8"/>
        <v>James Paxton</v>
      </c>
      <c r="BQ20" s="94">
        <f t="shared" si="9"/>
        <v>0</v>
      </c>
      <c r="BR20" s="95">
        <f t="shared" si="10"/>
        <v>18</v>
      </c>
      <c r="BS20" s="91" t="str">
        <f>IFERROR(VLOOKUP($AV20,Import!$B$3:$AL$676,35,FALSE),"")</f>
        <v/>
      </c>
      <c r="BT20" s="99">
        <f>9*(Table2[[#This Row],[K]]/Table2[[#This Row],[IP]])</f>
        <v>10.35754189944134</v>
      </c>
      <c r="BU20" s="483">
        <f>IFERROR(VLOOKUP($AV20,PITCH!$B$7:$AJ$2004,31,FALSE),"N/A")</f>
        <v>7.7517416086130462</v>
      </c>
      <c r="BV20" s="426"/>
      <c r="CK20" s="1" t="str">
        <f>IF(CL20="","",MAX(CK$1:CK19)+1)</f>
        <v/>
      </c>
      <c r="CL20" s="200" t="str">
        <f>IF('User Input'!C19=0,"",'User Input'!C19)</f>
        <v/>
      </c>
      <c r="CM20" s="1" t="str">
        <f t="shared" si="11"/>
        <v/>
      </c>
    </row>
    <row r="21" spans="1:91" ht="15" x14ac:dyDescent="0.25">
      <c r="A21" s="570">
        <v>19</v>
      </c>
      <c r="B21" s="571">
        <f>IFERROR(VLOOKUP(N21,Import!$B$4:$T$677,19,FALSE),"")</f>
        <v>20</v>
      </c>
      <c r="C21" s="572"/>
      <c r="D21" s="571" t="str">
        <f>IFERROR(VLOOKUP(N21,Import!$AD$3:$AH$677,3,FALSE),"")</f>
        <v/>
      </c>
      <c r="E21" s="571" t="str">
        <f>IFERROR(VLOOKUP(N21,Import!$AD$3:$AL$677,4,FALSE),"")</f>
        <v/>
      </c>
      <c r="F21" s="575">
        <f>IFERROR(VLOOKUP(N21,Import!$AT$3:$BG$677,8,FALSE),"")</f>
        <v>101</v>
      </c>
      <c r="G21" s="489">
        <f>IFERROR(VLOOKUP($N21,Import!$AT$3:$BG$677,2,FALSE),"")</f>
        <v>395.8</v>
      </c>
      <c r="H21" s="490">
        <f>IFERROR(VLOOKUP($N21,Import!$AT$3:$BG$677,3,FALSE),"")</f>
        <v>2.8474820143884894</v>
      </c>
      <c r="I21" s="575">
        <f ca="1">IFERROR(VLOOKUP($N21,Import!$AT$3:$BG$677,9,FALSE),"")</f>
        <v>139</v>
      </c>
      <c r="J21" s="574"/>
      <c r="K21" s="571">
        <f>IFERROR(VLOOKUP(N21,Import!$AT$3:$BG$677,12,FALSE),"")</f>
        <v>50</v>
      </c>
      <c r="L21" s="571">
        <f>IFERROR(VLOOKUP(N21,Import!$AT$3:$BG$677,14,FALSE),"")</f>
        <v>39</v>
      </c>
      <c r="M21" s="486"/>
      <c r="N21" s="88" t="str">
        <f>IFERROR(VLOOKUP(A21,Import!$V$3:$X$677,3,FALSE),"")</f>
        <v>Adalberto Mondesi</v>
      </c>
      <c r="O21" s="89"/>
      <c r="P21" s="90"/>
      <c r="Q21" s="91" t="str">
        <f>IFERROR(VLOOKUP($N21,Import!$B$3:$AL$676,2,FALSE),"")</f>
        <v>KC</v>
      </c>
      <c r="R21" s="341" t="str">
        <f>IFERROR(VLOOKUP($N21,Import!$B$3:$AL$676,3,FALSE),"")</f>
        <v>SS</v>
      </c>
      <c r="S21" s="341" t="str">
        <f>IFERROR(VLOOKUP($N21,Import!$B$3:$AL$676,4,FALSE),"")</f>
        <v>2B/SS</v>
      </c>
      <c r="T21" s="91">
        <f>IFERROR(VLOOKUP($N21,Import!$B$3:$AL$676,5,FALSE),"")</f>
        <v>28</v>
      </c>
      <c r="U21" s="431"/>
      <c r="V21" s="91">
        <f>IFERROR(VLOOKUP($N21,Import!$B$3:$AL$676,6,FALSE),"")</f>
        <v>594</v>
      </c>
      <c r="W21" s="91">
        <f>IFERROR(VLOOKUP($N21,Import!$B$3:$AL$676,7,FALSE),"")</f>
        <v>81</v>
      </c>
      <c r="X21" s="91">
        <f>IFERROR(VLOOKUP($N21,Import!$B$3:$AL$676,8,FALSE),"")</f>
        <v>20</v>
      </c>
      <c r="Y21" s="91">
        <f>IFERROR(VLOOKUP($N21,Import!$B$3:$AL$676,9,FALSE),"")</f>
        <v>90</v>
      </c>
      <c r="Z21" s="91">
        <f>IFERROR(VLOOKUP($N21,Import!$B$3:$AL$676,10,FALSE),"")</f>
        <v>40</v>
      </c>
      <c r="AA21" s="92">
        <f>IFERROR(VLOOKUP($N21,Import!$B$3:$AL$676,11,FALSE),"")</f>
        <v>0.249</v>
      </c>
      <c r="AB21" s="431"/>
      <c r="AC21" s="498">
        <f t="shared" si="0"/>
        <v>147.90600000000001</v>
      </c>
      <c r="AD21" s="499">
        <f>IF(O21='User Input'!$C$1,1,0)</f>
        <v>0</v>
      </c>
      <c r="AE21" s="499">
        <f t="shared" si="12"/>
        <v>0</v>
      </c>
      <c r="AF21" s="499">
        <f t="shared" si="1"/>
        <v>0</v>
      </c>
      <c r="AG21" s="499" t="str">
        <f t="shared" si="2"/>
        <v>Adalberto Mondesi</v>
      </c>
      <c r="AH21" s="499">
        <f t="shared" si="3"/>
        <v>0</v>
      </c>
      <c r="AI21" s="499">
        <f t="shared" si="4"/>
        <v>28</v>
      </c>
      <c r="AJ21" s="91" t="str">
        <f>IFERROR(VLOOKUP($N21,Import!$B$3:$AL$676,35,FALSE),"")</f>
        <v/>
      </c>
      <c r="AK21" s="98"/>
      <c r="AL21" s="113">
        <v>13</v>
      </c>
      <c r="AM21" s="112">
        <f>IFERROR(VLOOKUP(AV21,Import!$B$3:$T$677,19,FALSE),"")</f>
        <v>53</v>
      </c>
      <c r="AN21" s="493"/>
      <c r="AO21" s="112" t="str">
        <f>IFERROR(VLOOKUP(AV21,Import!$AD$3:$AH$677,3,FALSE),"")</f>
        <v/>
      </c>
      <c r="AP21" s="112" t="str">
        <f>IFERROR(VLOOKUP(AV21,Import!$AD$3:$AH$677,5,FALSE),"")</f>
        <v/>
      </c>
      <c r="AQ21" s="494">
        <f>IFERROR(VLOOKUP(AV21,Import!$AW$3:$BA$677,5,FALSE),"")</f>
        <v>75</v>
      </c>
      <c r="AR21" s="489">
        <f>IFERROR(VLOOKUP($AV21,Import!$AW$3:$BG$677,2,FALSE),"")</f>
        <v>417.9</v>
      </c>
      <c r="AS21" s="581">
        <f>IFERROR(VLOOKUP($AV21,Import!$AW$3:$BG$677,3,FALSE),"")</f>
        <v>6.4292307692307693</v>
      </c>
      <c r="AT21" s="575">
        <f ca="1">IFERROR(VLOOKUP($AV21,Import!$AW$3:$BG$677,7,FALSE),"")</f>
        <v>347</v>
      </c>
      <c r="AU21" s="492"/>
      <c r="AV21" s="495" t="str">
        <f>IFERROR(VLOOKUP(AL21,Import!$W$3:$X$677,2,FALSE),"")</f>
        <v>Edwin Diaz</v>
      </c>
      <c r="AW21" s="89"/>
      <c r="AX21" s="102"/>
      <c r="AY21" s="91" t="str">
        <f>IFERROR(VLOOKUP($AV21,Import!$B$3:$L$676,2,FALSE),"")</f>
        <v>NYM</v>
      </c>
      <c r="AZ21" s="96" t="str">
        <f>IFERROR(VLOOKUP($AV21,Import!$B$3:$L$676,3,FALSE),"")</f>
        <v>RP</v>
      </c>
      <c r="BA21" s="96" t="str">
        <f>IFERROR(VLOOKUP($AV21,Import!$B$3:$L$676,4,FALSE),"")</f>
        <v>RP</v>
      </c>
      <c r="BB21" s="91">
        <f>IFERROR(VLOOKUP($AV21,Import!$B$3:$L$676,5,FALSE),"")</f>
        <v>19</v>
      </c>
      <c r="BC21" s="431"/>
      <c r="BD21" s="91">
        <f>IFERROR(VLOOKUP($AV21,Import!$B$3:$X$677,12,FALSE),"")</f>
        <v>62</v>
      </c>
      <c r="BE21" s="97">
        <f>IFERROR(VLOOKUP($AV21,Import!$B$3:$X$677,15,FALSE),"")</f>
        <v>2.5099999999999998</v>
      </c>
      <c r="BF21" s="97">
        <f>IFERROR(VLOOKUP($AV21,Import!$B$3:$X$677,16,FALSE),"")</f>
        <v>0.94</v>
      </c>
      <c r="BG21" s="91">
        <f>IFERROR(VLOOKUP($AV21,Import!$B$3:$X$677,13,FALSE),"")</f>
        <v>3</v>
      </c>
      <c r="BH21" s="91">
        <f>IFERROR(VLOOKUP($AV21,Import!$B$3:$X$677,14,FALSE),"")</f>
        <v>42</v>
      </c>
      <c r="BI21" s="91">
        <f>IFERROR(VLOOKUP($AV21,Import!$B$3:$X$677,17,FALSE),"")</f>
        <v>91</v>
      </c>
      <c r="BJ21" s="435"/>
      <c r="BK21" s="93">
        <f t="shared" si="5"/>
        <v>155.61999999999998</v>
      </c>
      <c r="BL21" s="94">
        <f t="shared" si="6"/>
        <v>58.279999999999994</v>
      </c>
      <c r="BM21" s="94">
        <f>IF(AW21='User Input'!$C$1,1,0)</f>
        <v>0</v>
      </c>
      <c r="BN21" s="94">
        <f t="shared" si="13"/>
        <v>0</v>
      </c>
      <c r="BO21" s="94">
        <f t="shared" si="7"/>
        <v>0</v>
      </c>
      <c r="BP21" s="94" t="str">
        <f t="shared" si="8"/>
        <v>Edwin Diaz</v>
      </c>
      <c r="BQ21" s="94">
        <f t="shared" si="9"/>
        <v>0</v>
      </c>
      <c r="BR21" s="95">
        <f t="shared" si="10"/>
        <v>19</v>
      </c>
      <c r="BS21" s="91" t="str">
        <f>IFERROR(VLOOKUP($AV21,Import!$B$3:$AL$676,35,FALSE),"")</f>
        <v/>
      </c>
      <c r="BT21" s="99">
        <f>9*(Table2[[#This Row],[K]]/Table2[[#This Row],[IP]])</f>
        <v>13.20967741935484</v>
      </c>
      <c r="BU21" s="483">
        <f>IFERROR(VLOOKUP($AV21,PITCH!$B$7:$AJ$2004,31,FALSE),"N/A")</f>
        <v>10.416666666666668</v>
      </c>
      <c r="BV21" s="426"/>
      <c r="CK21" s="1" t="str">
        <f>IF(CL21="","",MAX(CK$1:CK20)+1)</f>
        <v/>
      </c>
      <c r="CL21" s="200" t="str">
        <f>IF('User Input'!C20=0,"",'User Input'!C20)</f>
        <v/>
      </c>
      <c r="CM21" s="1" t="str">
        <f t="shared" si="11"/>
        <v/>
      </c>
    </row>
    <row r="22" spans="1:91" ht="15" x14ac:dyDescent="0.25">
      <c r="A22" s="570">
        <v>20</v>
      </c>
      <c r="B22" s="571">
        <f>IFERROR(VLOOKUP(N22,Import!$B$4:$T$677,19,FALSE),"")</f>
        <v>21</v>
      </c>
      <c r="C22" s="572"/>
      <c r="D22" s="571" t="str">
        <f>IFERROR(VLOOKUP(N22,Import!$AD$3:$AH$677,3,FALSE),"")</f>
        <v/>
      </c>
      <c r="E22" s="571" t="str">
        <f>IFERROR(VLOOKUP(N22,Import!$AD$3:$AL$677,4,FALSE),"")</f>
        <v/>
      </c>
      <c r="F22" s="575">
        <f>IFERROR(VLOOKUP(N22,Import!$AT$3:$BG$677,8,FALSE),"")</f>
        <v>22</v>
      </c>
      <c r="G22" s="489">
        <f>IFERROR(VLOOKUP($N22,Import!$AT$3:$BG$677,2,FALSE),"")</f>
        <v>494.40000000000009</v>
      </c>
      <c r="H22" s="490">
        <f>IFERROR(VLOOKUP($N22,Import!$AT$3:$BG$677,3,FALSE),"")</f>
        <v>3.3863013698630144</v>
      </c>
      <c r="I22" s="575">
        <f ca="1">IFERROR(VLOOKUP($N22,Import!$AT$3:$BG$677,9,FALSE),"")</f>
        <v>71</v>
      </c>
      <c r="J22" s="574"/>
      <c r="K22" s="571">
        <f>IFERROR(VLOOKUP(N22,Import!$AT$3:$BG$677,12,FALSE),"")</f>
        <v>11</v>
      </c>
      <c r="L22" s="571">
        <f>IFERROR(VLOOKUP(N22,Import!$AT$3:$BG$677,14,FALSE),"")</f>
        <v>16</v>
      </c>
      <c r="M22" s="486"/>
      <c r="N22" s="88" t="str">
        <f>IFERROR(VLOOKUP(A22,Import!$V$3:$X$677,3,FALSE),"")</f>
        <v>Jose Altuve</v>
      </c>
      <c r="O22" s="89"/>
      <c r="P22" s="90"/>
      <c r="Q22" s="91" t="str">
        <f>IFERROR(VLOOKUP($N22,Import!$B$3:$AL$676,2,FALSE),"")</f>
        <v>HOU</v>
      </c>
      <c r="R22" s="341" t="str">
        <f>IFERROR(VLOOKUP($N22,Import!$B$3:$AL$676,3,FALSE),"")</f>
        <v>2B</v>
      </c>
      <c r="S22" s="341" t="str">
        <f>IFERROR(VLOOKUP($N22,Import!$B$3:$AL$676,4,FALSE),"")</f>
        <v>2B</v>
      </c>
      <c r="T22" s="91">
        <f>IFERROR(VLOOKUP($N22,Import!$B$3:$AL$676,5,FALSE),"")</f>
        <v>27</v>
      </c>
      <c r="U22" s="431"/>
      <c r="V22" s="91">
        <f>IFERROR(VLOOKUP($N22,Import!$B$3:$AL$676,6,FALSE),"")</f>
        <v>582</v>
      </c>
      <c r="W22" s="91">
        <f>IFERROR(VLOOKUP($N22,Import!$B$3:$AL$676,7,FALSE),"")</f>
        <v>92</v>
      </c>
      <c r="X22" s="91">
        <f>IFERROR(VLOOKUP($N22,Import!$B$3:$AL$676,8,FALSE),"")</f>
        <v>15</v>
      </c>
      <c r="Y22" s="91">
        <f>IFERROR(VLOOKUP($N22,Import!$B$3:$AL$676,9,FALSE),"")</f>
        <v>82</v>
      </c>
      <c r="Z22" s="91">
        <f>IFERROR(VLOOKUP($N22,Import!$B$3:$AL$676,10,FALSE),"")</f>
        <v>21</v>
      </c>
      <c r="AA22" s="92">
        <f>IFERROR(VLOOKUP($N22,Import!$B$3:$AL$676,11,FALSE),"")</f>
        <v>0.309</v>
      </c>
      <c r="AB22" s="431"/>
      <c r="AC22" s="498">
        <f t="shared" si="0"/>
        <v>179.83799999999999</v>
      </c>
      <c r="AD22" s="499">
        <f>IF(O22='User Input'!$C$1,1,0)</f>
        <v>0</v>
      </c>
      <c r="AE22" s="499">
        <f t="shared" si="12"/>
        <v>0</v>
      </c>
      <c r="AF22" s="499">
        <f t="shared" si="1"/>
        <v>0</v>
      </c>
      <c r="AG22" s="499" t="str">
        <f t="shared" si="2"/>
        <v>Jose Altuve</v>
      </c>
      <c r="AH22" s="499">
        <f t="shared" si="3"/>
        <v>0</v>
      </c>
      <c r="AI22" s="499">
        <f t="shared" si="4"/>
        <v>27</v>
      </c>
      <c r="AJ22" s="91" t="str">
        <f>IFERROR(VLOOKUP($N22,Import!$B$3:$AL$676,35,FALSE),"")</f>
        <v/>
      </c>
      <c r="AK22" s="98"/>
      <c r="AL22" s="113">
        <v>54</v>
      </c>
      <c r="AM22" s="112">
        <f>IFERROR(VLOOKUP(AV22,Import!$B$3:$T$677,19,FALSE),"")</f>
        <v>140</v>
      </c>
      <c r="AN22" s="493"/>
      <c r="AO22" s="112" t="str">
        <f>IFERROR(VLOOKUP(AV22,Import!$AD$3:$AH$677,3,FALSE),"")</f>
        <v/>
      </c>
      <c r="AP22" s="112" t="str">
        <f>IFERROR(VLOOKUP(AV22,Import!$AD$3:$AH$677,5,FALSE),"")</f>
        <v/>
      </c>
      <c r="AQ22" s="494">
        <f>IFERROR(VLOOKUP(AV22,Import!$AW$3:$BA$677,5,FALSE),"")</f>
        <v>77</v>
      </c>
      <c r="AR22" s="489">
        <f>IFERROR(VLOOKUP($AV22,Import!$AW$3:$BG$677,2,FALSE),"")</f>
        <v>415.5</v>
      </c>
      <c r="AS22" s="581">
        <f>IFERROR(VLOOKUP($AV22,Import!$AW$3:$BG$677,3,FALSE),"")</f>
        <v>13.403225806451612</v>
      </c>
      <c r="AT22" s="575">
        <f ca="1">IFERROR(VLOOKUP($AV22,Import!$AW$3:$BG$677,7,FALSE),"")</f>
        <v>12</v>
      </c>
      <c r="AU22" s="492"/>
      <c r="AV22" s="495" t="str">
        <f>IFERROR(VLOOKUP(AL22,Import!$W$3:$X$677,2,FALSE),"")</f>
        <v>Miles Mikolas</v>
      </c>
      <c r="AW22" s="89"/>
      <c r="AX22" s="102"/>
      <c r="AY22" s="91" t="str">
        <f>IFERROR(VLOOKUP($AV22,Import!$B$3:$L$676,2,FALSE),"")</f>
        <v>STL</v>
      </c>
      <c r="AZ22" s="96" t="str">
        <f>IFERROR(VLOOKUP($AV22,Import!$B$3:$L$676,3,FALSE),"")</f>
        <v>SP</v>
      </c>
      <c r="BA22" s="96" t="str">
        <f>IFERROR(VLOOKUP($AV22,Import!$B$3:$L$676,4,FALSE),"")</f>
        <v>SP</v>
      </c>
      <c r="BB22" s="91">
        <f>IFERROR(VLOOKUP($AV22,Import!$B$3:$L$676,5,FALSE),"")</f>
        <v>9</v>
      </c>
      <c r="BC22" s="431"/>
      <c r="BD22" s="91">
        <f>IFERROR(VLOOKUP($AV22,Import!$B$3:$X$677,12,FALSE),"")</f>
        <v>202</v>
      </c>
      <c r="BE22" s="97">
        <f>IFERROR(VLOOKUP($AV22,Import!$B$3:$X$677,15,FALSE),"")</f>
        <v>3.61</v>
      </c>
      <c r="BF22" s="97">
        <f>IFERROR(VLOOKUP($AV22,Import!$B$3:$X$677,16,FALSE),"")</f>
        <v>1.1200000000000001</v>
      </c>
      <c r="BG22" s="91">
        <f>IFERROR(VLOOKUP($AV22,Import!$B$3:$X$677,13,FALSE),"")</f>
        <v>13</v>
      </c>
      <c r="BH22" s="91">
        <f>IFERROR(VLOOKUP($AV22,Import!$B$3:$X$677,14,FALSE),"")</f>
        <v>0</v>
      </c>
      <c r="BI22" s="91">
        <f>IFERROR(VLOOKUP($AV22,Import!$B$3:$X$677,17,FALSE),"")</f>
        <v>165</v>
      </c>
      <c r="BJ22" s="435"/>
      <c r="BK22" s="93">
        <f t="shared" si="5"/>
        <v>729.22</v>
      </c>
      <c r="BL22" s="94">
        <f t="shared" si="6"/>
        <v>226.24</v>
      </c>
      <c r="BM22" s="94">
        <f>IF(AW22='User Input'!$C$1,1,0)</f>
        <v>0</v>
      </c>
      <c r="BN22" s="94">
        <f t="shared" si="13"/>
        <v>0</v>
      </c>
      <c r="BO22" s="94">
        <f t="shared" si="7"/>
        <v>0</v>
      </c>
      <c r="BP22" s="94" t="str">
        <f t="shared" si="8"/>
        <v>Miles Mikolas</v>
      </c>
      <c r="BQ22" s="94">
        <f t="shared" si="9"/>
        <v>0</v>
      </c>
      <c r="BR22" s="95">
        <f t="shared" si="10"/>
        <v>9</v>
      </c>
      <c r="BS22" s="91" t="str">
        <f>IFERROR(VLOOKUP($AV22,Import!$B$3:$AL$676,35,FALSE),"")</f>
        <v/>
      </c>
      <c r="BT22" s="99">
        <f>9*(Table2[[#This Row],[K]]/Table2[[#This Row],[IP]])</f>
        <v>7.3514851485148514</v>
      </c>
      <c r="BU22" s="483">
        <f>IFERROR(VLOOKUP($AV22,PITCH!$B$7:$AJ$2004,31,FALSE),"N/A")</f>
        <v>5.5670103092783503</v>
      </c>
      <c r="BV22" s="426"/>
      <c r="CK22" s="1" t="str">
        <f>IF(CL22="","",MAX(CK$1:CK21)+1)</f>
        <v/>
      </c>
      <c r="CL22" s="200" t="str">
        <f>IF('User Input'!C21=0,"",'User Input'!C21)</f>
        <v/>
      </c>
      <c r="CM22" s="1" t="str">
        <f t="shared" si="11"/>
        <v/>
      </c>
    </row>
    <row r="23" spans="1:91" ht="15" x14ac:dyDescent="0.25">
      <c r="A23" s="570">
        <v>21</v>
      </c>
      <c r="B23" s="571">
        <f>IFERROR(VLOOKUP(N23,Import!$B$4:$T$677,19,FALSE),"")</f>
        <v>22</v>
      </c>
      <c r="C23" s="572"/>
      <c r="D23" s="571" t="str">
        <f>IFERROR(VLOOKUP(N23,Import!$AD$3:$AH$677,3,FALSE),"")</f>
        <v/>
      </c>
      <c r="E23" s="571" t="str">
        <f>IFERROR(VLOOKUP(N23,Import!$AD$3:$AL$677,4,FALSE),"")</f>
        <v/>
      </c>
      <c r="F23" s="575">
        <f>IFERROR(VLOOKUP(N23,Import!$AT$3:$BG$677,8,FALSE),"")</f>
        <v>13</v>
      </c>
      <c r="G23" s="489">
        <f>IFERROR(VLOOKUP($N23,Import!$AT$3:$BG$677,2,FALSE),"")</f>
        <v>523.9</v>
      </c>
      <c r="H23" s="490">
        <f>IFERROR(VLOOKUP($N23,Import!$AT$3:$BG$677,3,FALSE),"")</f>
        <v>3.5161073825503353</v>
      </c>
      <c r="I23" s="575">
        <f ca="1">IFERROR(VLOOKUP($N23,Import!$AT$3:$BG$677,9,FALSE),"")</f>
        <v>71</v>
      </c>
      <c r="J23" s="574"/>
      <c r="K23" s="571">
        <f>IFERROR(VLOOKUP(N23,Import!$AT$3:$BG$677,12,FALSE),"")</f>
        <v>12</v>
      </c>
      <c r="L23" s="571">
        <f>IFERROR(VLOOKUP(N23,Import!$AT$3:$BG$677,14,FALSE),"")</f>
        <v>15</v>
      </c>
      <c r="M23" s="486"/>
      <c r="N23" s="88" t="str">
        <f>IFERROR(VLOOKUP(A23,Import!$V$3:$X$677,3,FALSE),"")</f>
        <v>Andrew Benintendi</v>
      </c>
      <c r="O23" s="89"/>
      <c r="P23" s="90"/>
      <c r="Q23" s="91" t="str">
        <f>IFERROR(VLOOKUP($N23,Import!$B$3:$AL$676,2,FALSE),"")</f>
        <v>BOS</v>
      </c>
      <c r="R23" s="341" t="str">
        <f>IFERROR(VLOOKUP($N23,Import!$B$3:$AL$676,3,FALSE),"")</f>
        <v>OF</v>
      </c>
      <c r="S23" s="341" t="str">
        <f>IFERROR(VLOOKUP($N23,Import!$B$3:$AL$676,4,FALSE),"")</f>
        <v>OF</v>
      </c>
      <c r="T23" s="91">
        <f>IFERROR(VLOOKUP($N23,Import!$B$3:$AL$676,5,FALSE),"")</f>
        <v>27</v>
      </c>
      <c r="U23" s="431"/>
      <c r="V23" s="91">
        <f>IFERROR(VLOOKUP($N23,Import!$B$3:$AL$676,6,FALSE),"")</f>
        <v>604</v>
      </c>
      <c r="W23" s="91">
        <f>IFERROR(VLOOKUP($N23,Import!$B$3:$AL$676,7,FALSE),"")</f>
        <v>112</v>
      </c>
      <c r="X23" s="91">
        <f>IFERROR(VLOOKUP($N23,Import!$B$3:$AL$676,8,FALSE),"")</f>
        <v>24</v>
      </c>
      <c r="Y23" s="91">
        <f>IFERROR(VLOOKUP($N23,Import!$B$3:$AL$676,9,FALSE),"")</f>
        <v>68</v>
      </c>
      <c r="Z23" s="91">
        <f>IFERROR(VLOOKUP($N23,Import!$B$3:$AL$676,10,FALSE),"")</f>
        <v>17</v>
      </c>
      <c r="AA23" s="92">
        <f>IFERROR(VLOOKUP($N23,Import!$B$3:$AL$676,11,FALSE),"")</f>
        <v>0.29399999999999998</v>
      </c>
      <c r="AB23" s="431"/>
      <c r="AC23" s="498">
        <f t="shared" si="0"/>
        <v>177.57599999999999</v>
      </c>
      <c r="AD23" s="499">
        <f>IF(O23='User Input'!$C$1,1,0)</f>
        <v>0</v>
      </c>
      <c r="AE23" s="499">
        <f t="shared" si="12"/>
        <v>0</v>
      </c>
      <c r="AF23" s="499">
        <f t="shared" si="1"/>
        <v>0</v>
      </c>
      <c r="AG23" s="499" t="str">
        <f t="shared" si="2"/>
        <v>Andrew Benintendi</v>
      </c>
      <c r="AH23" s="499">
        <f t="shared" si="3"/>
        <v>0</v>
      </c>
      <c r="AI23" s="499">
        <f t="shared" si="4"/>
        <v>27</v>
      </c>
      <c r="AJ23" s="91" t="str">
        <f>IFERROR(VLOOKUP($N23,Import!$B$3:$AL$676,35,FALSE),"")</f>
        <v/>
      </c>
      <c r="AK23" s="98"/>
      <c r="AL23" s="113">
        <v>14</v>
      </c>
      <c r="AM23" s="112">
        <f>IFERROR(VLOOKUP(AV23,Import!$B$3:$T$677,19,FALSE),"")</f>
        <v>54</v>
      </c>
      <c r="AN23" s="493"/>
      <c r="AO23" s="112" t="str">
        <f>IFERROR(VLOOKUP(AV23,Import!$AD$3:$AH$677,3,FALSE),"")</f>
        <v/>
      </c>
      <c r="AP23" s="112" t="str">
        <f>IFERROR(VLOOKUP(AV23,Import!$AD$3:$AH$677,5,FALSE),"")</f>
        <v/>
      </c>
      <c r="AQ23" s="494">
        <f>IFERROR(VLOOKUP(AV23,Import!$AW$3:$BA$677,5,FALSE),"")</f>
        <v>79</v>
      </c>
      <c r="AR23" s="489">
        <f>IFERROR(VLOOKUP($AV23,Import!$AW$3:$BG$677,2,FALSE),"")</f>
        <v>413.9</v>
      </c>
      <c r="AS23" s="581">
        <f>IFERROR(VLOOKUP($AV23,Import!$AW$3:$BG$677,3,FALSE),"")</f>
        <v>6.3676923076923071</v>
      </c>
      <c r="AT23" s="575">
        <f ca="1">IFERROR(VLOOKUP($AV23,Import!$AW$3:$BG$677,7,FALSE),"")</f>
        <v>347</v>
      </c>
      <c r="AU23" s="492"/>
      <c r="AV23" s="495" t="str">
        <f>IFERROR(VLOOKUP(AL23,Import!$W$3:$X$677,2,FALSE),"")</f>
        <v>Blake Treinen</v>
      </c>
      <c r="AW23" s="89"/>
      <c r="AX23" s="102"/>
      <c r="AY23" s="91" t="str">
        <f>IFERROR(VLOOKUP($AV23,Import!$B$3:$L$676,2,FALSE),"")</f>
        <v>OAK</v>
      </c>
      <c r="AZ23" s="96" t="str">
        <f>IFERROR(VLOOKUP($AV23,Import!$B$3:$L$676,3,FALSE),"")</f>
        <v>RP</v>
      </c>
      <c r="BA23" s="96" t="str">
        <f>IFERROR(VLOOKUP($AV23,Import!$B$3:$L$676,4,FALSE),"")</f>
        <v>RP</v>
      </c>
      <c r="BB23" s="91">
        <f>IFERROR(VLOOKUP($AV23,Import!$B$3:$L$676,5,FALSE),"")</f>
        <v>19</v>
      </c>
      <c r="BC23" s="431"/>
      <c r="BD23" s="91">
        <f>IFERROR(VLOOKUP($AV23,Import!$B$3:$X$677,12,FALSE),"")</f>
        <v>73</v>
      </c>
      <c r="BE23" s="97">
        <f>IFERROR(VLOOKUP($AV23,Import!$B$3:$X$677,15,FALSE),"")</f>
        <v>2.57</v>
      </c>
      <c r="BF23" s="97">
        <f>IFERROR(VLOOKUP($AV23,Import!$B$3:$X$677,16,FALSE),"")</f>
        <v>0.96</v>
      </c>
      <c r="BG23" s="91">
        <f>IFERROR(VLOOKUP($AV23,Import!$B$3:$X$677,13,FALSE),"")</f>
        <v>5</v>
      </c>
      <c r="BH23" s="91">
        <f>IFERROR(VLOOKUP($AV23,Import!$B$3:$X$677,14,FALSE),"")</f>
        <v>40</v>
      </c>
      <c r="BI23" s="91">
        <f>IFERROR(VLOOKUP($AV23,Import!$B$3:$X$677,17,FALSE),"")</f>
        <v>89</v>
      </c>
      <c r="BJ23" s="435"/>
      <c r="BK23" s="93">
        <f t="shared" si="5"/>
        <v>187.60999999999999</v>
      </c>
      <c r="BL23" s="94">
        <f t="shared" si="6"/>
        <v>70.08</v>
      </c>
      <c r="BM23" s="94">
        <f>IF(AW23='User Input'!$C$1,1,0)</f>
        <v>0</v>
      </c>
      <c r="BN23" s="94">
        <f t="shared" si="13"/>
        <v>0</v>
      </c>
      <c r="BO23" s="94">
        <f t="shared" si="7"/>
        <v>0</v>
      </c>
      <c r="BP23" s="94" t="str">
        <f t="shared" si="8"/>
        <v>Blake Treinen</v>
      </c>
      <c r="BQ23" s="94">
        <f t="shared" si="9"/>
        <v>0</v>
      </c>
      <c r="BR23" s="95">
        <f t="shared" si="10"/>
        <v>19</v>
      </c>
      <c r="BS23" s="91" t="str">
        <f>IFERROR(VLOOKUP($AV23,Import!$B$3:$AL$676,35,FALSE),"")</f>
        <v/>
      </c>
      <c r="BT23" s="99">
        <f>9*(Table2[[#This Row],[K]]/Table2[[#This Row],[IP]])</f>
        <v>10.972602739726028</v>
      </c>
      <c r="BU23" s="483">
        <f>IFERROR(VLOOKUP($AV23,PITCH!$B$7:$AJ$2004,31,FALSE),"N/A")</f>
        <v>6.8251928020565558</v>
      </c>
      <c r="BV23" s="426"/>
      <c r="CK23" s="1" t="str">
        <f>IF(CL23="","",MAX(CK$1:CK22)+1)</f>
        <v/>
      </c>
      <c r="CL23" s="200" t="str">
        <f>IF('User Input'!C22=0,"",'User Input'!C22)</f>
        <v/>
      </c>
      <c r="CM23" s="1" t="str">
        <f t="shared" si="11"/>
        <v/>
      </c>
    </row>
    <row r="24" spans="1:91" ht="15" x14ac:dyDescent="0.25">
      <c r="A24" s="570">
        <v>22</v>
      </c>
      <c r="B24" s="571">
        <f>IFERROR(VLOOKUP(N24,Import!$B$4:$T$677,19,FALSE),"")</f>
        <v>23</v>
      </c>
      <c r="C24" s="572"/>
      <c r="D24" s="571" t="str">
        <f>IFERROR(VLOOKUP(N24,Import!$AD$3:$AH$677,3,FALSE),"")</f>
        <v/>
      </c>
      <c r="E24" s="571" t="str">
        <f>IFERROR(VLOOKUP(N24,Import!$AD$3:$AL$677,4,FALSE),"")</f>
        <v/>
      </c>
      <c r="F24" s="575">
        <f>IFERROR(VLOOKUP(N24,Import!$AT$3:$BG$677,8,FALSE),"")</f>
        <v>34</v>
      </c>
      <c r="G24" s="489">
        <f>IFERROR(VLOOKUP($N24,Import!$AT$3:$BG$677,2,FALSE),"")</f>
        <v>470.80000000000007</v>
      </c>
      <c r="H24" s="490">
        <f>IFERROR(VLOOKUP($N24,Import!$AT$3:$BG$677,3,FALSE),"")</f>
        <v>3.1810810810810817</v>
      </c>
      <c r="I24" s="575">
        <f ca="1">IFERROR(VLOOKUP($N24,Import!$AT$3:$BG$677,9,FALSE),"")</f>
        <v>24</v>
      </c>
      <c r="J24" s="574"/>
      <c r="K24" s="571">
        <f>IFERROR(VLOOKUP(N24,Import!$AT$3:$BG$677,12,FALSE),"")</f>
        <v>35</v>
      </c>
      <c r="L24" s="571">
        <f>IFERROR(VLOOKUP(N24,Import!$AT$3:$BG$677,14,FALSE),"")</f>
        <v>31</v>
      </c>
      <c r="M24" s="486"/>
      <c r="N24" s="88" t="str">
        <f>IFERROR(VLOOKUP(A24,Import!$V$3:$X$677,3,FALSE),"")</f>
        <v>Rhys Hoskins</v>
      </c>
      <c r="O24" s="89"/>
      <c r="P24" s="90"/>
      <c r="Q24" s="91" t="str">
        <f>IFERROR(VLOOKUP($N24,Import!$B$3:$AL$676,2,FALSE),"")</f>
        <v>PHI</v>
      </c>
      <c r="R24" s="341" t="str">
        <f>IFERROR(VLOOKUP($N24,Import!$B$3:$AL$676,3,FALSE),"")</f>
        <v>OF</v>
      </c>
      <c r="S24" s="341" t="str">
        <f>IFERROR(VLOOKUP($N24,Import!$B$3:$AL$676,4,FALSE),"")</f>
        <v>1B/OF</v>
      </c>
      <c r="T24" s="91">
        <f>IFERROR(VLOOKUP($N24,Import!$B$3:$AL$676,5,FALSE),"")</f>
        <v>27</v>
      </c>
      <c r="U24" s="431"/>
      <c r="V24" s="91">
        <f>IFERROR(VLOOKUP($N24,Import!$B$3:$AL$676,6,FALSE),"")</f>
        <v>567</v>
      </c>
      <c r="W24" s="91">
        <f>IFERROR(VLOOKUP($N24,Import!$B$3:$AL$676,7,FALSE),"")</f>
        <v>103</v>
      </c>
      <c r="X24" s="91">
        <f>IFERROR(VLOOKUP($N24,Import!$B$3:$AL$676,8,FALSE),"")</f>
        <v>38</v>
      </c>
      <c r="Y24" s="91">
        <f>IFERROR(VLOOKUP($N24,Import!$B$3:$AL$676,9,FALSE),"")</f>
        <v>115</v>
      </c>
      <c r="Z24" s="91">
        <f>IFERROR(VLOOKUP($N24,Import!$B$3:$AL$676,10,FALSE),"")</f>
        <v>5</v>
      </c>
      <c r="AA24" s="92">
        <f>IFERROR(VLOOKUP($N24,Import!$B$3:$AL$676,11,FALSE),"")</f>
        <v>0.252</v>
      </c>
      <c r="AB24" s="431"/>
      <c r="AC24" s="498">
        <f t="shared" si="0"/>
        <v>142.88400000000001</v>
      </c>
      <c r="AD24" s="499">
        <f>IF(O24='User Input'!$C$1,1,0)</f>
        <v>0</v>
      </c>
      <c r="AE24" s="499">
        <f t="shared" si="12"/>
        <v>0</v>
      </c>
      <c r="AF24" s="499">
        <f t="shared" si="1"/>
        <v>0</v>
      </c>
      <c r="AG24" s="499" t="str">
        <f t="shared" si="2"/>
        <v>Rhys Hoskins</v>
      </c>
      <c r="AH24" s="499">
        <f t="shared" si="3"/>
        <v>0</v>
      </c>
      <c r="AI24" s="499">
        <f t="shared" si="4"/>
        <v>27</v>
      </c>
      <c r="AJ24" s="91" t="str">
        <f>IFERROR(VLOOKUP($N24,Import!$B$3:$AL$676,35,FALSE),"")</f>
        <v/>
      </c>
      <c r="AK24" s="98"/>
      <c r="AL24" s="113">
        <v>32</v>
      </c>
      <c r="AM24" s="112">
        <f>IFERROR(VLOOKUP(AV24,Import!$B$3:$T$677,19,FALSE),"")</f>
        <v>96</v>
      </c>
      <c r="AN24" s="493"/>
      <c r="AO24" s="112" t="str">
        <f>IFERROR(VLOOKUP(AV24,Import!$AD$3:$AH$677,3,FALSE),"")</f>
        <v/>
      </c>
      <c r="AP24" s="112" t="str">
        <f>IFERROR(VLOOKUP(AV24,Import!$AD$3:$AH$677,5,FALSE),"")</f>
        <v/>
      </c>
      <c r="AQ24" s="494">
        <f>IFERROR(VLOOKUP(AV24,Import!$AW$3:$BA$677,5,FALSE),"")</f>
        <v>192</v>
      </c>
      <c r="AR24" s="489">
        <f>IFERROR(VLOOKUP($AV24,Import!$AW$3:$BG$677,2,FALSE),"")</f>
        <v>339.40000000000009</v>
      </c>
      <c r="AS24" s="581">
        <f>IFERROR(VLOOKUP($AV24,Import!$AW$3:$BG$677,3,FALSE),"")</f>
        <v>11.703448275862073</v>
      </c>
      <c r="AT24" s="575">
        <f ca="1">IFERROR(VLOOKUP($AV24,Import!$AW$3:$BG$677,7,FALSE),"")</f>
        <v>40</v>
      </c>
      <c r="AU24" s="492"/>
      <c r="AV24" s="495" t="str">
        <f>IFERROR(VLOOKUP(AL24,Import!$W$3:$X$677,2,FALSE),"")</f>
        <v>Joey Lucchesi</v>
      </c>
      <c r="AW24" s="89"/>
      <c r="AX24" s="102"/>
      <c r="AY24" s="91" t="str">
        <f>IFERROR(VLOOKUP($AV24,Import!$B$3:$L$676,2,FALSE),"")</f>
        <v>SD</v>
      </c>
      <c r="AZ24" s="96" t="str">
        <f>IFERROR(VLOOKUP($AV24,Import!$B$3:$L$676,3,FALSE),"")</f>
        <v>SP</v>
      </c>
      <c r="BA24" s="96" t="str">
        <f>IFERROR(VLOOKUP($AV24,Import!$B$3:$L$676,4,FALSE),"")</f>
        <v>SP</v>
      </c>
      <c r="BB24" s="91">
        <f>IFERROR(VLOOKUP($AV24,Import!$B$3:$L$676,5,FALSE),"")</f>
        <v>13</v>
      </c>
      <c r="BC24" s="431"/>
      <c r="BD24" s="91">
        <f>IFERROR(VLOOKUP($AV24,Import!$B$3:$X$677,12,FALSE),"")</f>
        <v>163</v>
      </c>
      <c r="BE24" s="97">
        <f>IFERROR(VLOOKUP($AV24,Import!$B$3:$X$677,15,FALSE),"")</f>
        <v>3.62</v>
      </c>
      <c r="BF24" s="97">
        <f>IFERROR(VLOOKUP($AV24,Import!$B$3:$X$677,16,FALSE),"")</f>
        <v>1.27</v>
      </c>
      <c r="BG24" s="91">
        <f>IFERROR(VLOOKUP($AV24,Import!$B$3:$X$677,13,FALSE),"")</f>
        <v>12</v>
      </c>
      <c r="BH24" s="91">
        <f>IFERROR(VLOOKUP($AV24,Import!$B$3:$X$677,14,FALSE),"")</f>
        <v>0</v>
      </c>
      <c r="BI24" s="91">
        <f>IFERROR(VLOOKUP($AV24,Import!$B$3:$X$677,17,FALSE),"")</f>
        <v>174</v>
      </c>
      <c r="BJ24" s="435"/>
      <c r="BK24" s="93">
        <f t="shared" si="5"/>
        <v>590.06000000000006</v>
      </c>
      <c r="BL24" s="94">
        <f t="shared" si="6"/>
        <v>207.01</v>
      </c>
      <c r="BM24" s="94">
        <f>IF(AW24='User Input'!$C$1,1,0)</f>
        <v>0</v>
      </c>
      <c r="BN24" s="94">
        <f t="shared" si="13"/>
        <v>0</v>
      </c>
      <c r="BO24" s="94">
        <f t="shared" si="7"/>
        <v>0</v>
      </c>
      <c r="BP24" s="94" t="str">
        <f t="shared" si="8"/>
        <v>Joey Lucchesi</v>
      </c>
      <c r="BQ24" s="94">
        <f t="shared" si="9"/>
        <v>0</v>
      </c>
      <c r="BR24" s="95">
        <f t="shared" si="10"/>
        <v>13</v>
      </c>
      <c r="BS24" s="91" t="str">
        <f>IFERROR(VLOOKUP($AV24,Import!$B$3:$AL$676,35,FALSE),"")</f>
        <v/>
      </c>
      <c r="BT24" s="99">
        <f>9*(Table2[[#This Row],[K]]/Table2[[#This Row],[IP]])</f>
        <v>9.6073619631901845</v>
      </c>
      <c r="BU24" s="483">
        <f>IFERROR(VLOOKUP($AV24,PITCH!$B$7:$AJ$2004,31,FALSE),"N/A")</f>
        <v>6.0474308300395254</v>
      </c>
      <c r="BV24" s="426"/>
      <c r="CK24" s="1" t="str">
        <f>IF(CL24="","",MAX(CK$1:CK23)+1)</f>
        <v/>
      </c>
      <c r="CL24" s="200" t="str">
        <f>IF('User Input'!C23=0,"",'User Input'!C23)</f>
        <v/>
      </c>
      <c r="CM24" s="1" t="str">
        <f t="shared" si="11"/>
        <v/>
      </c>
    </row>
    <row r="25" spans="1:91" ht="15" x14ac:dyDescent="0.25">
      <c r="A25" s="570">
        <v>23</v>
      </c>
      <c r="B25" s="571">
        <f>IFERROR(VLOOKUP(N25,Import!$B$4:$T$677,19,FALSE),"")</f>
        <v>24</v>
      </c>
      <c r="C25" s="572"/>
      <c r="D25" s="571" t="str">
        <f>IFERROR(VLOOKUP(N25,Import!$AD$3:$AH$677,3,FALSE),"")</f>
        <v/>
      </c>
      <c r="E25" s="571" t="str">
        <f>IFERROR(VLOOKUP(N25,Import!$AD$3:$AL$677,4,FALSE),"")</f>
        <v/>
      </c>
      <c r="F25" s="575">
        <f>IFERROR(VLOOKUP(N25,Import!$AT$3:$BG$677,8,FALSE),"")</f>
        <v>19</v>
      </c>
      <c r="G25" s="489">
        <f>IFERROR(VLOOKUP($N25,Import!$AT$3:$BG$677,2,FALSE),"")</f>
        <v>506.15000000000003</v>
      </c>
      <c r="H25" s="490">
        <f>IFERROR(VLOOKUP($N25,Import!$AT$3:$BG$677,3,FALSE),"")</f>
        <v>3.3969798657718124</v>
      </c>
      <c r="I25" s="575">
        <f ca="1">IFERROR(VLOOKUP($N25,Import!$AT$3:$BG$677,9,FALSE),"")</f>
        <v>10</v>
      </c>
      <c r="J25" s="574"/>
      <c r="K25" s="571">
        <f>IFERROR(VLOOKUP(N25,Import!$AT$3:$BG$677,12,FALSE),"")</f>
        <v>9</v>
      </c>
      <c r="L25" s="571">
        <f>IFERROR(VLOOKUP(N25,Import!$AT$3:$BG$677,14,FALSE),"")</f>
        <v>13</v>
      </c>
      <c r="M25" s="486"/>
      <c r="N25" s="88" t="str">
        <f>IFERROR(VLOOKUP(A25,Import!$V$3:$X$677,3,FALSE),"")</f>
        <v>Juan Soto</v>
      </c>
      <c r="O25" s="89"/>
      <c r="P25" s="90"/>
      <c r="Q25" s="91" t="str">
        <f>IFERROR(VLOOKUP($N25,Import!$B$3:$AL$676,2,FALSE),"")</f>
        <v>WSH</v>
      </c>
      <c r="R25" s="341" t="str">
        <f>IFERROR(VLOOKUP($N25,Import!$B$3:$AL$676,3,FALSE),"")</f>
        <v>OF</v>
      </c>
      <c r="S25" s="341" t="str">
        <f>IFERROR(VLOOKUP($N25,Import!$B$3:$AL$676,4,FALSE),"")</f>
        <v>OF</v>
      </c>
      <c r="T25" s="91">
        <f>IFERROR(VLOOKUP($N25,Import!$B$3:$AL$676,5,FALSE),"")</f>
        <v>26</v>
      </c>
      <c r="U25" s="431"/>
      <c r="V25" s="91">
        <f>IFERROR(VLOOKUP($N25,Import!$B$3:$AL$676,6,FALSE),"")</f>
        <v>541</v>
      </c>
      <c r="W25" s="91">
        <f>IFERROR(VLOOKUP($N25,Import!$B$3:$AL$676,7,FALSE),"")</f>
        <v>94</v>
      </c>
      <c r="X25" s="91">
        <f>IFERROR(VLOOKUP($N25,Import!$B$3:$AL$676,8,FALSE),"")</f>
        <v>31</v>
      </c>
      <c r="Y25" s="91">
        <f>IFERROR(VLOOKUP($N25,Import!$B$3:$AL$676,9,FALSE),"")</f>
        <v>89</v>
      </c>
      <c r="Z25" s="91">
        <f>IFERROR(VLOOKUP($N25,Import!$B$3:$AL$676,10,FALSE),"")</f>
        <v>5</v>
      </c>
      <c r="AA25" s="92">
        <f>IFERROR(VLOOKUP($N25,Import!$B$3:$AL$676,11,FALSE),"")</f>
        <v>0.30299999999999999</v>
      </c>
      <c r="AB25" s="431"/>
      <c r="AC25" s="498">
        <f t="shared" si="0"/>
        <v>163.923</v>
      </c>
      <c r="AD25" s="499">
        <f>IF(O25='User Input'!$C$1,1,0)</f>
        <v>0</v>
      </c>
      <c r="AE25" s="499">
        <f t="shared" si="12"/>
        <v>0</v>
      </c>
      <c r="AF25" s="499">
        <f t="shared" si="1"/>
        <v>0</v>
      </c>
      <c r="AG25" s="499" t="str">
        <f t="shared" si="2"/>
        <v>Juan Soto</v>
      </c>
      <c r="AH25" s="499">
        <f t="shared" si="3"/>
        <v>0</v>
      </c>
      <c r="AI25" s="499">
        <f t="shared" si="4"/>
        <v>26</v>
      </c>
      <c r="AJ25" s="91" t="str">
        <f>IFERROR(VLOOKUP($N25,Import!$B$3:$AL$676,35,FALSE),"")</f>
        <v/>
      </c>
      <c r="AK25" s="98"/>
      <c r="AL25" s="113">
        <v>17</v>
      </c>
      <c r="AM25" s="112">
        <f>IFERROR(VLOOKUP(AV25,Import!$B$3:$T$677,19,FALSE),"")</f>
        <v>57</v>
      </c>
      <c r="AN25" s="493"/>
      <c r="AO25" s="112" t="str">
        <f>IFERROR(VLOOKUP(AV25,Import!$AD$3:$AH$677,3,FALSE),"")</f>
        <v/>
      </c>
      <c r="AP25" s="112" t="str">
        <f>IFERROR(VLOOKUP(AV25,Import!$AD$3:$AH$677,5,FALSE),"")</f>
        <v/>
      </c>
      <c r="AQ25" s="494">
        <f>IFERROR(VLOOKUP(AV25,Import!$AW$3:$BA$677,5,FALSE),"")</f>
        <v>82</v>
      </c>
      <c r="AR25" s="489">
        <f>IFERROR(VLOOKUP($AV25,Import!$AW$3:$BG$677,2,FALSE),"")</f>
        <v>411.5</v>
      </c>
      <c r="AS25" s="581">
        <f>IFERROR(VLOOKUP($AV25,Import!$AW$3:$BG$677,3,FALSE),"")</f>
        <v>14.189655172413794</v>
      </c>
      <c r="AT25" s="575">
        <f ca="1">IFERROR(VLOOKUP($AV25,Import!$AW$3:$BG$677,7,FALSE),"")</f>
        <v>17</v>
      </c>
      <c r="AU25" s="492"/>
      <c r="AV25" s="495" t="str">
        <f>IFERROR(VLOOKUP(AL25,Import!$W$3:$X$677,2,FALSE),"")</f>
        <v>Mike Clevinger</v>
      </c>
      <c r="AW25" s="89"/>
      <c r="AX25" s="102"/>
      <c r="AY25" s="91" t="str">
        <f>IFERROR(VLOOKUP($AV25,Import!$B$3:$L$676,2,FALSE),"")</f>
        <v>CLE</v>
      </c>
      <c r="AZ25" s="96" t="str">
        <f>IFERROR(VLOOKUP($AV25,Import!$B$3:$L$676,3,FALSE),"")</f>
        <v>SP</v>
      </c>
      <c r="BA25" s="96" t="str">
        <f>IFERROR(VLOOKUP($AV25,Import!$B$3:$L$676,4,FALSE),"")</f>
        <v>SP</v>
      </c>
      <c r="BB25" s="91">
        <f>IFERROR(VLOOKUP($AV25,Import!$B$3:$L$676,5,FALSE),"")</f>
        <v>18</v>
      </c>
      <c r="BC25" s="431"/>
      <c r="BD25" s="91">
        <f>IFERROR(VLOOKUP($AV25,Import!$B$3:$X$677,12,FALSE),"")</f>
        <v>204</v>
      </c>
      <c r="BE25" s="97">
        <f>IFERROR(VLOOKUP($AV25,Import!$B$3:$X$677,15,FALSE),"")</f>
        <v>3.16</v>
      </c>
      <c r="BF25" s="97">
        <f>IFERROR(VLOOKUP($AV25,Import!$B$3:$X$677,16,FALSE),"")</f>
        <v>1.1000000000000001</v>
      </c>
      <c r="BG25" s="91">
        <f>IFERROR(VLOOKUP($AV25,Import!$B$3:$X$677,13,FALSE),"")</f>
        <v>14</v>
      </c>
      <c r="BH25" s="91">
        <f>IFERROR(VLOOKUP($AV25,Import!$B$3:$X$677,14,FALSE),"")</f>
        <v>0</v>
      </c>
      <c r="BI25" s="91">
        <f>IFERROR(VLOOKUP($AV25,Import!$B$3:$X$677,17,FALSE),"")</f>
        <v>209</v>
      </c>
      <c r="BJ25" s="435"/>
      <c r="BK25" s="93">
        <f t="shared" si="5"/>
        <v>644.64</v>
      </c>
      <c r="BL25" s="94">
        <f t="shared" si="6"/>
        <v>224.4</v>
      </c>
      <c r="BM25" s="94">
        <f>IF(AW25='User Input'!$C$1,1,0)</f>
        <v>0</v>
      </c>
      <c r="BN25" s="94">
        <f t="shared" si="13"/>
        <v>0</v>
      </c>
      <c r="BO25" s="94">
        <f t="shared" si="7"/>
        <v>0</v>
      </c>
      <c r="BP25" s="94" t="str">
        <f t="shared" si="8"/>
        <v>Mike Clevinger</v>
      </c>
      <c r="BQ25" s="94">
        <f t="shared" si="9"/>
        <v>0</v>
      </c>
      <c r="BR25" s="95">
        <f t="shared" si="10"/>
        <v>18</v>
      </c>
      <c r="BS25" s="91" t="str">
        <f>IFERROR(VLOOKUP($AV25,Import!$B$3:$AL$676,35,FALSE),"")</f>
        <v/>
      </c>
      <c r="BT25" s="99">
        <f>9*(Table2[[#This Row],[K]]/Table2[[#This Row],[IP]])</f>
        <v>9.220588235294116</v>
      </c>
      <c r="BU25" s="483">
        <f>IFERROR(VLOOKUP($AV25,PITCH!$B$7:$AJ$2004,31,FALSE),"N/A")</f>
        <v>6.0165745856353592</v>
      </c>
      <c r="BV25" s="426"/>
      <c r="CK25" s="1" t="str">
        <f>IF(CL25="","",MAX(CK$1:CK24)+1)</f>
        <v/>
      </c>
      <c r="CL25" s="200" t="str">
        <f>IF('User Input'!C24=0,"",'User Input'!C24)</f>
        <v/>
      </c>
      <c r="CM25" s="1" t="str">
        <f t="shared" si="11"/>
        <v/>
      </c>
    </row>
    <row r="26" spans="1:91" ht="15" x14ac:dyDescent="0.25">
      <c r="A26" s="570">
        <v>24</v>
      </c>
      <c r="B26" s="571">
        <f>IFERROR(VLOOKUP(N26,Import!$B$4:$T$677,19,FALSE),"")</f>
        <v>25</v>
      </c>
      <c r="C26" s="572"/>
      <c r="D26" s="571" t="str">
        <f>IFERROR(VLOOKUP(N26,Import!$AD$3:$AH$677,3,FALSE),"")</f>
        <v/>
      </c>
      <c r="E26" s="571" t="str">
        <f>IFERROR(VLOOKUP(N26,Import!$AD$3:$AL$677,4,FALSE),"")</f>
        <v/>
      </c>
      <c r="F26" s="575">
        <f>IFERROR(VLOOKUP(N26,Import!$AT$3:$BG$677,8,FALSE),"")</f>
        <v>28</v>
      </c>
      <c r="G26" s="489">
        <f>IFERROR(VLOOKUP($N26,Import!$AT$3:$BG$677,2,FALSE),"")</f>
        <v>482.15</v>
      </c>
      <c r="H26" s="490">
        <f>IFERROR(VLOOKUP($N26,Import!$AT$3:$BG$677,3,FALSE),"")</f>
        <v>3.3716783216783215</v>
      </c>
      <c r="I26" s="575">
        <f ca="1">IFERROR(VLOOKUP($N26,Import!$AT$3:$BG$677,9,FALSE),"")</f>
        <v>15</v>
      </c>
      <c r="J26" s="574"/>
      <c r="K26" s="571">
        <f>IFERROR(VLOOKUP(N26,Import!$AT$3:$BG$677,12,FALSE),"")</f>
        <v>18</v>
      </c>
      <c r="L26" s="571">
        <f>IFERROR(VLOOKUP(N26,Import!$AT$3:$BG$677,14,FALSE),"")</f>
        <v>24</v>
      </c>
      <c r="M26" s="486"/>
      <c r="N26" s="88" t="str">
        <f>IFERROR(VLOOKUP(A26,Import!$V$3:$X$677,3,FALSE),"")</f>
        <v>Kris Bryant</v>
      </c>
      <c r="O26" s="89"/>
      <c r="P26" s="90"/>
      <c r="Q26" s="91" t="str">
        <f>IFERROR(VLOOKUP($N26,Import!$B$3:$AL$676,2,FALSE),"")</f>
        <v>CHC</v>
      </c>
      <c r="R26" s="341" t="str">
        <f>IFERROR(VLOOKUP($N26,Import!$B$3:$AL$676,3,FALSE),"")</f>
        <v>3B/OF</v>
      </c>
      <c r="S26" s="341" t="str">
        <f>IFERROR(VLOOKUP($N26,Import!$B$3:$AL$676,4,FALSE),"")</f>
        <v>3B/OF</v>
      </c>
      <c r="T26" s="91">
        <f>IFERROR(VLOOKUP($N26,Import!$B$3:$AL$676,5,FALSE),"")</f>
        <v>26</v>
      </c>
      <c r="U26" s="431"/>
      <c r="V26" s="91">
        <f>IFERROR(VLOOKUP($N26,Import!$B$3:$AL$676,6,FALSE),"")</f>
        <v>561</v>
      </c>
      <c r="W26" s="91">
        <f>IFERROR(VLOOKUP($N26,Import!$B$3:$AL$676,7,FALSE),"")</f>
        <v>102</v>
      </c>
      <c r="X26" s="91">
        <f>IFERROR(VLOOKUP($N26,Import!$B$3:$AL$676,8,FALSE),"")</f>
        <v>29</v>
      </c>
      <c r="Y26" s="91">
        <f>IFERROR(VLOOKUP($N26,Import!$B$3:$AL$676,9,FALSE),"")</f>
        <v>71</v>
      </c>
      <c r="Z26" s="91">
        <f>IFERROR(VLOOKUP($N26,Import!$B$3:$AL$676,10,FALSE),"")</f>
        <v>9</v>
      </c>
      <c r="AA26" s="92">
        <f>IFERROR(VLOOKUP($N26,Import!$B$3:$AL$676,11,FALSE),"")</f>
        <v>0.28399999999999997</v>
      </c>
      <c r="AB26" s="431"/>
      <c r="AC26" s="498">
        <f t="shared" si="0"/>
        <v>159.32399999999998</v>
      </c>
      <c r="AD26" s="499">
        <f>IF(O26='User Input'!$C$1,1,0)</f>
        <v>0</v>
      </c>
      <c r="AE26" s="499">
        <f t="shared" si="12"/>
        <v>0</v>
      </c>
      <c r="AF26" s="499">
        <f t="shared" si="1"/>
        <v>0</v>
      </c>
      <c r="AG26" s="499" t="str">
        <f t="shared" si="2"/>
        <v>Kris Bryant</v>
      </c>
      <c r="AH26" s="499">
        <f t="shared" si="3"/>
        <v>0</v>
      </c>
      <c r="AI26" s="499">
        <f t="shared" si="4"/>
        <v>26</v>
      </c>
      <c r="AJ26" s="91" t="str">
        <f>IFERROR(VLOOKUP($N26,Import!$B$3:$AL$676,35,FALSE),"")</f>
        <v/>
      </c>
      <c r="AK26" s="98"/>
      <c r="AL26" s="113">
        <v>31</v>
      </c>
      <c r="AM26" s="112">
        <f>IFERROR(VLOOKUP(AV26,Import!$B$3:$T$677,19,FALSE),"")</f>
        <v>95</v>
      </c>
      <c r="AN26" s="493"/>
      <c r="AO26" s="112" t="str">
        <f>IFERROR(VLOOKUP(AV26,Import!$AD$3:$AH$677,3,FALSE),"")</f>
        <v/>
      </c>
      <c r="AP26" s="112" t="str">
        <f>IFERROR(VLOOKUP(AV26,Import!$AD$3:$AH$677,5,FALSE),"")</f>
        <v/>
      </c>
      <c r="AQ26" s="494">
        <f>IFERROR(VLOOKUP(AV26,Import!$AW$3:$BA$677,5,FALSE),"")</f>
        <v>81</v>
      </c>
      <c r="AR26" s="489">
        <f>IFERROR(VLOOKUP($AV26,Import!$AW$3:$BG$677,2,FALSE),"")</f>
        <v>412.4</v>
      </c>
      <c r="AS26" s="581">
        <f>IFERROR(VLOOKUP($AV26,Import!$AW$3:$BG$677,3,FALSE),"")</f>
        <v>6.3446153846153841</v>
      </c>
      <c r="AT26" s="575">
        <f ca="1">IFERROR(VLOOKUP($AV26,Import!$AW$3:$BG$677,7,FALSE),"")</f>
        <v>347</v>
      </c>
      <c r="AU26" s="492"/>
      <c r="AV26" s="495" t="str">
        <f>IFERROR(VLOOKUP(AL26,Import!$W$3:$X$677,2,FALSE),"")</f>
        <v>Kenley Jansen</v>
      </c>
      <c r="AW26" s="89"/>
      <c r="AX26" s="102"/>
      <c r="AY26" s="91" t="str">
        <f>IFERROR(VLOOKUP($AV26,Import!$B$3:$L$676,2,FALSE),"")</f>
        <v>LAD</v>
      </c>
      <c r="AZ26" s="96" t="str">
        <f>IFERROR(VLOOKUP($AV26,Import!$B$3:$L$676,3,FALSE),"")</f>
        <v>RP</v>
      </c>
      <c r="BA26" s="96" t="str">
        <f>IFERROR(VLOOKUP($AV26,Import!$B$3:$L$676,4,FALSE),"")</f>
        <v>RP</v>
      </c>
      <c r="BB26" s="91">
        <f>IFERROR(VLOOKUP($AV26,Import!$B$3:$L$676,5,FALSE),"")</f>
        <v>13</v>
      </c>
      <c r="BC26" s="431"/>
      <c r="BD26" s="91">
        <f>IFERROR(VLOOKUP($AV26,Import!$B$3:$X$677,12,FALSE),"")</f>
        <v>64</v>
      </c>
      <c r="BE26" s="97">
        <f>IFERROR(VLOOKUP($AV26,Import!$B$3:$X$677,15,FALSE),"")</f>
        <v>2.84</v>
      </c>
      <c r="BF26" s="97">
        <f>IFERROR(VLOOKUP($AV26,Import!$B$3:$X$677,16,FALSE),"")</f>
        <v>1.02</v>
      </c>
      <c r="BG26" s="91">
        <f>IFERROR(VLOOKUP($AV26,Import!$B$3:$X$677,13,FALSE),"")</f>
        <v>2</v>
      </c>
      <c r="BH26" s="91">
        <f>IFERROR(VLOOKUP($AV26,Import!$B$3:$X$677,14,FALSE),"")</f>
        <v>36</v>
      </c>
      <c r="BI26" s="91">
        <f>IFERROR(VLOOKUP($AV26,Import!$B$3:$X$677,17,FALSE),"")</f>
        <v>77</v>
      </c>
      <c r="BJ26" s="435"/>
      <c r="BK26" s="93">
        <f t="shared" si="5"/>
        <v>181.76</v>
      </c>
      <c r="BL26" s="94">
        <f t="shared" si="6"/>
        <v>65.28</v>
      </c>
      <c r="BM26" s="94">
        <f>IF(AW26='User Input'!$C$1,1,0)</f>
        <v>0</v>
      </c>
      <c r="BN26" s="94">
        <f t="shared" si="13"/>
        <v>0</v>
      </c>
      <c r="BO26" s="94">
        <f t="shared" si="7"/>
        <v>0</v>
      </c>
      <c r="BP26" s="94" t="str">
        <f t="shared" si="8"/>
        <v>Kenley Jansen</v>
      </c>
      <c r="BQ26" s="94">
        <f t="shared" si="9"/>
        <v>0</v>
      </c>
      <c r="BR26" s="95">
        <f t="shared" si="10"/>
        <v>13</v>
      </c>
      <c r="BS26" s="91" t="str">
        <f>IFERROR(VLOOKUP($AV26,Import!$B$3:$AL$676,35,FALSE),"")</f>
        <v/>
      </c>
      <c r="BT26" s="99">
        <f>9*(Table2[[#This Row],[K]]/Table2[[#This Row],[IP]])</f>
        <v>10.828125</v>
      </c>
      <c r="BU26" s="483">
        <f>IFERROR(VLOOKUP($AV26,PITCH!$B$7:$AJ$2004,31,FALSE),"N/A")</f>
        <v>8.4572230014025251</v>
      </c>
      <c r="BV26" s="426"/>
      <c r="CK26" s="1" t="str">
        <f>IF(CL26="","",MAX(CK$1:CK25)+1)</f>
        <v/>
      </c>
      <c r="CL26" s="200" t="str">
        <f>IF('User Input'!C25=0,"",'User Input'!C25)</f>
        <v/>
      </c>
      <c r="CM26" s="1" t="str">
        <f t="shared" si="11"/>
        <v/>
      </c>
    </row>
    <row r="27" spans="1:91" ht="15" x14ac:dyDescent="0.25">
      <c r="A27" s="570">
        <v>25</v>
      </c>
      <c r="B27" s="571">
        <f>IFERROR(VLOOKUP(N27,Import!$B$4:$T$677,19,FALSE),"")</f>
        <v>28</v>
      </c>
      <c r="C27" s="572"/>
      <c r="D27" s="571" t="str">
        <f>IFERROR(VLOOKUP(N27,Import!$AD$3:$AH$677,3,FALSE),"")</f>
        <v/>
      </c>
      <c r="E27" s="571" t="str">
        <f>IFERROR(VLOOKUP(N27,Import!$AD$3:$AL$677,4,FALSE),"")</f>
        <v/>
      </c>
      <c r="F27" s="575">
        <f>IFERROR(VLOOKUP(N27,Import!$AT$3:$BG$677,8,FALSE),"")</f>
        <v>15</v>
      </c>
      <c r="G27" s="489">
        <f>IFERROR(VLOOKUP($N27,Import!$AT$3:$BG$677,2,FALSE),"")</f>
        <v>513.94999999999993</v>
      </c>
      <c r="H27" s="490">
        <f>IFERROR(VLOOKUP($N27,Import!$AT$3:$BG$677,3,FALSE),"")</f>
        <v>3.4726351351351346</v>
      </c>
      <c r="I27" s="575">
        <f ca="1">IFERROR(VLOOKUP($N27,Import!$AT$3:$BG$677,9,FALSE),"")</f>
        <v>15</v>
      </c>
      <c r="J27" s="574"/>
      <c r="K27" s="571">
        <f>IFERROR(VLOOKUP(N27,Import!$AT$3:$BG$677,12,FALSE),"")</f>
        <v>14</v>
      </c>
      <c r="L27" s="571">
        <f>IFERROR(VLOOKUP(N27,Import!$AT$3:$BG$677,14,FALSE),"")</f>
        <v>17</v>
      </c>
      <c r="M27" s="486"/>
      <c r="N27" s="88" t="str">
        <f>IFERROR(VLOOKUP(A27,Import!$V$3:$X$677,3,FALSE),"")</f>
        <v>Anthony Rizzo</v>
      </c>
      <c r="O27" s="89"/>
      <c r="P27" s="90"/>
      <c r="Q27" s="91" t="str">
        <f>IFERROR(VLOOKUP($N27,Import!$B$3:$AL$676,2,FALSE),"")</f>
        <v>CHC</v>
      </c>
      <c r="R27" s="341" t="str">
        <f>IFERROR(VLOOKUP($N27,Import!$B$3:$AL$676,3,FALSE),"")</f>
        <v>1B</v>
      </c>
      <c r="S27" s="341" t="str">
        <f>IFERROR(VLOOKUP($N27,Import!$B$3:$AL$676,4,FALSE),"")</f>
        <v>1B</v>
      </c>
      <c r="T27" s="91">
        <f>IFERROR(VLOOKUP($N27,Import!$B$3:$AL$676,5,FALSE),"")</f>
        <v>24</v>
      </c>
      <c r="U27" s="431"/>
      <c r="V27" s="91">
        <f>IFERROR(VLOOKUP($N27,Import!$B$3:$AL$676,6,FALSE),"")</f>
        <v>578</v>
      </c>
      <c r="W27" s="91">
        <f>IFERROR(VLOOKUP($N27,Import!$B$3:$AL$676,7,FALSE),"")</f>
        <v>91</v>
      </c>
      <c r="X27" s="91">
        <f>IFERROR(VLOOKUP($N27,Import!$B$3:$AL$676,8,FALSE),"")</f>
        <v>33</v>
      </c>
      <c r="Y27" s="91">
        <f>IFERROR(VLOOKUP($N27,Import!$B$3:$AL$676,9,FALSE),"")</f>
        <v>108</v>
      </c>
      <c r="Z27" s="91">
        <f>IFERROR(VLOOKUP($N27,Import!$B$3:$AL$676,10,FALSE),"")</f>
        <v>7</v>
      </c>
      <c r="AA27" s="92">
        <f>IFERROR(VLOOKUP($N27,Import!$B$3:$AL$676,11,FALSE),"")</f>
        <v>0.28699999999999998</v>
      </c>
      <c r="AB27" s="431"/>
      <c r="AC27" s="498">
        <f t="shared" si="0"/>
        <v>165.886</v>
      </c>
      <c r="AD27" s="499">
        <f>IF(O27='User Input'!$C$1,1,0)</f>
        <v>0</v>
      </c>
      <c r="AE27" s="499">
        <f t="shared" si="12"/>
        <v>0</v>
      </c>
      <c r="AF27" s="499">
        <f t="shared" si="1"/>
        <v>0</v>
      </c>
      <c r="AG27" s="499" t="str">
        <f t="shared" si="2"/>
        <v>Anthony Rizzo</v>
      </c>
      <c r="AH27" s="499">
        <f t="shared" si="3"/>
        <v>0</v>
      </c>
      <c r="AI27" s="499">
        <f t="shared" si="4"/>
        <v>24</v>
      </c>
      <c r="AJ27" s="91" t="str">
        <f>IFERROR(VLOOKUP($N27,Import!$B$3:$AL$676,35,FALSE),"")</f>
        <v/>
      </c>
      <c r="AK27" s="98"/>
      <c r="AL27" s="113">
        <v>30</v>
      </c>
      <c r="AM27" s="112">
        <f>IFERROR(VLOOKUP(AV27,Import!$B$3:$T$677,19,FALSE),"")</f>
        <v>94</v>
      </c>
      <c r="AN27" s="493"/>
      <c r="AO27" s="112" t="str">
        <f>IFERROR(VLOOKUP(AV27,Import!$AD$3:$AH$677,3,FALSE),"")</f>
        <v/>
      </c>
      <c r="AP27" s="112" t="str">
        <f>IFERROR(VLOOKUP(AV27,Import!$AD$3:$AH$677,5,FALSE),"")</f>
        <v/>
      </c>
      <c r="AQ27" s="494">
        <f>IFERROR(VLOOKUP(AV27,Import!$AW$3:$BA$677,5,FALSE),"")</f>
        <v>83</v>
      </c>
      <c r="AR27" s="489">
        <f>IFERROR(VLOOKUP($AV27,Import!$AW$3:$BG$677,2,FALSE),"")</f>
        <v>411.4</v>
      </c>
      <c r="AS27" s="581">
        <f>IFERROR(VLOOKUP($AV27,Import!$AW$3:$BG$677,3,FALSE),"")</f>
        <v>6.3292307692307688</v>
      </c>
      <c r="AT27" s="575">
        <f ca="1">IFERROR(VLOOKUP($AV27,Import!$AW$3:$BG$677,7,FALSE),"")</f>
        <v>347</v>
      </c>
      <c r="AU27" s="492"/>
      <c r="AV27" s="495" t="str">
        <f>IFERROR(VLOOKUP(AL27,Import!$W$3:$X$677,2,FALSE),"")</f>
        <v>Craig Kimbrel</v>
      </c>
      <c r="AW27" s="89"/>
      <c r="AX27" s="102"/>
      <c r="AY27" s="91" t="str">
        <f>IFERROR(VLOOKUP($AV27,Import!$B$3:$L$676,2,FALSE),"")</f>
        <v>FA</v>
      </c>
      <c r="AZ27" s="96" t="str">
        <f>IFERROR(VLOOKUP($AV27,Import!$B$3:$L$676,3,FALSE),"")</f>
        <v>RP</v>
      </c>
      <c r="BA27" s="96" t="str">
        <f>IFERROR(VLOOKUP($AV27,Import!$B$3:$L$676,4,FALSE),"")</f>
        <v>RP</v>
      </c>
      <c r="BB27" s="91">
        <f>IFERROR(VLOOKUP($AV27,Import!$B$3:$L$676,5,FALSE),"")</f>
        <v>13</v>
      </c>
      <c r="BC27" s="431"/>
      <c r="BD27" s="91">
        <f>IFERROR(VLOOKUP($AV27,Import!$B$3:$X$677,12,FALSE),"")</f>
        <v>60</v>
      </c>
      <c r="BE27" s="97">
        <f>IFERROR(VLOOKUP($AV27,Import!$B$3:$X$677,15,FALSE),"")</f>
        <v>2.78</v>
      </c>
      <c r="BF27" s="97">
        <f>IFERROR(VLOOKUP($AV27,Import!$B$3:$X$677,16,FALSE),"")</f>
        <v>1.03</v>
      </c>
      <c r="BG27" s="91">
        <f>IFERROR(VLOOKUP($AV27,Import!$B$3:$X$677,13,FALSE),"")</f>
        <v>4</v>
      </c>
      <c r="BH27" s="91">
        <f>IFERROR(VLOOKUP($AV27,Import!$B$3:$X$677,14,FALSE),"")</f>
        <v>37</v>
      </c>
      <c r="BI27" s="91">
        <f>IFERROR(VLOOKUP($AV27,Import!$B$3:$X$677,17,FALSE),"")</f>
        <v>83</v>
      </c>
      <c r="BJ27" s="435"/>
      <c r="BK27" s="93">
        <f t="shared" si="5"/>
        <v>166.79999999999998</v>
      </c>
      <c r="BL27" s="94">
        <f t="shared" si="6"/>
        <v>61.800000000000004</v>
      </c>
      <c r="BM27" s="94">
        <f>IF(AW27='User Input'!$C$1,1,0)</f>
        <v>0</v>
      </c>
      <c r="BN27" s="94">
        <f t="shared" si="13"/>
        <v>0</v>
      </c>
      <c r="BO27" s="94">
        <f t="shared" si="7"/>
        <v>0</v>
      </c>
      <c r="BP27" s="94" t="str">
        <f t="shared" si="8"/>
        <v>Craig Kimbrel</v>
      </c>
      <c r="BQ27" s="94">
        <f t="shared" si="9"/>
        <v>0</v>
      </c>
      <c r="BR27" s="95">
        <f t="shared" si="10"/>
        <v>13</v>
      </c>
      <c r="BS27" s="91" t="str">
        <f>IFERROR(VLOOKUP($AV27,Import!$B$3:$AL$676,35,FALSE),"")</f>
        <v/>
      </c>
      <c r="BT27" s="99">
        <f>9*(Table2[[#This Row],[K]]/Table2[[#This Row],[IP]])</f>
        <v>12.45</v>
      </c>
      <c r="BU27" s="483">
        <f>IFERROR(VLOOKUP($AV27,PITCH!$B$7:$AJ$2004,31,FALSE),"N/A")</f>
        <v>10.000000000000002</v>
      </c>
      <c r="BV27" s="426"/>
      <c r="CK27" s="1" t="str">
        <f>IF(CL27="","",MAX(CK$1:CK26)+1)</f>
        <v/>
      </c>
      <c r="CL27" s="200" t="str">
        <f>IF('User Input'!C26=0,"",'User Input'!C26)</f>
        <v/>
      </c>
      <c r="CM27" s="1" t="str">
        <f t="shared" si="11"/>
        <v/>
      </c>
    </row>
    <row r="28" spans="1:91" ht="15" x14ac:dyDescent="0.25">
      <c r="A28" s="570">
        <v>26</v>
      </c>
      <c r="B28" s="571">
        <f>IFERROR(VLOOKUP(N28,Import!$B$4:$T$677,19,FALSE),"")</f>
        <v>29</v>
      </c>
      <c r="C28" s="572"/>
      <c r="D28" s="571" t="str">
        <f>IFERROR(VLOOKUP(N28,Import!$AD$3:$AH$677,3,FALSE),"")</f>
        <v/>
      </c>
      <c r="E28" s="571" t="str">
        <f>IFERROR(VLOOKUP(N28,Import!$AD$3:$AL$677,4,FALSE),"")</f>
        <v/>
      </c>
      <c r="F28" s="575">
        <f>IFERROR(VLOOKUP(N28,Import!$AT$3:$BG$677,8,FALSE),"")</f>
        <v>37</v>
      </c>
      <c r="G28" s="489">
        <f>IFERROR(VLOOKUP($N28,Import!$AT$3:$BG$677,2,FALSE),"")</f>
        <v>466.29999999999995</v>
      </c>
      <c r="H28" s="490">
        <f>IFERROR(VLOOKUP($N28,Import!$AT$3:$BG$677,3,FALSE),"")</f>
        <v>3.1938356164383559</v>
      </c>
      <c r="I28" s="575">
        <f ca="1">IFERROR(VLOOKUP($N28,Import!$AT$3:$BG$677,9,FALSE),"")</f>
        <v>78</v>
      </c>
      <c r="J28" s="574"/>
      <c r="K28" s="571">
        <f>IFERROR(VLOOKUP(N28,Import!$AT$3:$BG$677,12,FALSE),"")</f>
        <v>34</v>
      </c>
      <c r="L28" s="571">
        <f>IFERROR(VLOOKUP(N28,Import!$AT$3:$BG$677,14,FALSE),"")</f>
        <v>37</v>
      </c>
      <c r="M28" s="486"/>
      <c r="N28" s="88" t="str">
        <f>IFERROR(VLOOKUP(A28,Import!$V$3:$X$677,3,FALSE),"")</f>
        <v>George Springer</v>
      </c>
      <c r="O28" s="89"/>
      <c r="P28" s="90"/>
      <c r="Q28" s="91" t="str">
        <f>IFERROR(VLOOKUP($N28,Import!$B$3:$AL$676,2,FALSE),"")</f>
        <v>HOU</v>
      </c>
      <c r="R28" s="341" t="str">
        <f>IFERROR(VLOOKUP($N28,Import!$B$3:$AL$676,3,FALSE),"")</f>
        <v>OF</v>
      </c>
      <c r="S28" s="341" t="str">
        <f>IFERROR(VLOOKUP($N28,Import!$B$3:$AL$676,4,FALSE),"")</f>
        <v>OF</v>
      </c>
      <c r="T28" s="91">
        <f>IFERROR(VLOOKUP($N28,Import!$B$3:$AL$676,5,FALSE),"")</f>
        <v>24</v>
      </c>
      <c r="U28" s="431"/>
      <c r="V28" s="91">
        <f>IFERROR(VLOOKUP($N28,Import!$B$3:$AL$676,6,FALSE),"")</f>
        <v>587</v>
      </c>
      <c r="W28" s="91">
        <f>IFERROR(VLOOKUP($N28,Import!$B$3:$AL$676,7,FALSE),"")</f>
        <v>110</v>
      </c>
      <c r="X28" s="91">
        <f>IFERROR(VLOOKUP($N28,Import!$B$3:$AL$676,8,FALSE),"")</f>
        <v>30</v>
      </c>
      <c r="Y28" s="91">
        <f>IFERROR(VLOOKUP($N28,Import!$B$3:$AL$676,9,FALSE),"")</f>
        <v>77</v>
      </c>
      <c r="Z28" s="91">
        <f>IFERROR(VLOOKUP($N28,Import!$B$3:$AL$676,10,FALSE),"")</f>
        <v>7</v>
      </c>
      <c r="AA28" s="92">
        <f>IFERROR(VLOOKUP($N28,Import!$B$3:$AL$676,11,FALSE),"")</f>
        <v>0.26200000000000001</v>
      </c>
      <c r="AB28" s="431"/>
      <c r="AC28" s="498">
        <f t="shared" si="0"/>
        <v>153.79400000000001</v>
      </c>
      <c r="AD28" s="499">
        <f>IF(O28='User Input'!$C$1,1,0)</f>
        <v>0</v>
      </c>
      <c r="AE28" s="499">
        <f t="shared" si="12"/>
        <v>0</v>
      </c>
      <c r="AF28" s="499">
        <f t="shared" si="1"/>
        <v>0</v>
      </c>
      <c r="AG28" s="499" t="str">
        <f t="shared" si="2"/>
        <v>George Springer</v>
      </c>
      <c r="AH28" s="499">
        <f t="shared" si="3"/>
        <v>0</v>
      </c>
      <c r="AI28" s="499">
        <f t="shared" si="4"/>
        <v>24</v>
      </c>
      <c r="AJ28" s="91" t="str">
        <f>IFERROR(VLOOKUP($N28,Import!$B$3:$AL$676,35,FALSE),"")</f>
        <v/>
      </c>
      <c r="AK28" s="98"/>
      <c r="AL28" s="113">
        <v>26</v>
      </c>
      <c r="AM28" s="112">
        <f>IFERROR(VLOOKUP(AV28,Import!$B$3:$T$677,19,FALSE),"")</f>
        <v>86</v>
      </c>
      <c r="AN28" s="493"/>
      <c r="AO28" s="112" t="str">
        <f>IFERROR(VLOOKUP(AV28,Import!$AD$3:$AH$677,3,FALSE),"")</f>
        <v/>
      </c>
      <c r="AP28" s="112" t="str">
        <f>IFERROR(VLOOKUP(AV28,Import!$AD$3:$AH$677,5,FALSE),"")</f>
        <v/>
      </c>
      <c r="AQ28" s="494">
        <f>IFERROR(VLOOKUP(AV28,Import!$AW$3:$BA$677,5,FALSE),"")</f>
        <v>111</v>
      </c>
      <c r="AR28" s="489">
        <f>IFERROR(VLOOKUP($AV28,Import!$AW$3:$BG$677,2,FALSE),"")</f>
        <v>390.29999999999995</v>
      </c>
      <c r="AS28" s="581">
        <f>IFERROR(VLOOKUP($AV28,Import!$AW$3:$BG$677,3,FALSE),"")</f>
        <v>12.590322580645159</v>
      </c>
      <c r="AT28" s="575">
        <f ca="1">IFERROR(VLOOKUP($AV28,Import!$AW$3:$BG$677,7,FALSE),"")</f>
        <v>26</v>
      </c>
      <c r="AU28" s="492"/>
      <c r="AV28" s="495" t="str">
        <f>IFERROR(VLOOKUP(AL28,Import!$W$3:$X$677,2,FALSE),"")</f>
        <v>Mike Foltynewicz</v>
      </c>
      <c r="AW28" s="89"/>
      <c r="AX28" s="102"/>
      <c r="AY28" s="91" t="str">
        <f>IFERROR(VLOOKUP($AV28,Import!$B$3:$L$676,2,FALSE),"")</f>
        <v>ATL</v>
      </c>
      <c r="AZ28" s="96" t="str">
        <f>IFERROR(VLOOKUP($AV28,Import!$B$3:$L$676,3,FALSE),"")</f>
        <v>SP</v>
      </c>
      <c r="BA28" s="96" t="str">
        <f>IFERROR(VLOOKUP($AV28,Import!$B$3:$L$676,4,FALSE),"")</f>
        <v>SP</v>
      </c>
      <c r="BB28" s="91">
        <f>IFERROR(VLOOKUP($AV28,Import!$B$3:$L$676,5,FALSE),"")</f>
        <v>13</v>
      </c>
      <c r="BC28" s="431"/>
      <c r="BD28" s="91">
        <f>IFERROR(VLOOKUP($AV28,Import!$B$3:$X$677,12,FALSE),"")</f>
        <v>197</v>
      </c>
      <c r="BE28" s="97">
        <f>IFERROR(VLOOKUP($AV28,Import!$B$3:$X$677,15,FALSE),"")</f>
        <v>3.57</v>
      </c>
      <c r="BF28" s="97">
        <f>IFERROR(VLOOKUP($AV28,Import!$B$3:$X$677,16,FALSE),"")</f>
        <v>1.1299999999999999</v>
      </c>
      <c r="BG28" s="91">
        <f>IFERROR(VLOOKUP($AV28,Import!$B$3:$X$677,13,FALSE),"")</f>
        <v>15</v>
      </c>
      <c r="BH28" s="91">
        <f>IFERROR(VLOOKUP($AV28,Import!$B$3:$X$677,14,FALSE),"")</f>
        <v>0</v>
      </c>
      <c r="BI28" s="91">
        <f>IFERROR(VLOOKUP($AV28,Import!$B$3:$X$677,17,FALSE),"")</f>
        <v>208</v>
      </c>
      <c r="BJ28" s="435"/>
      <c r="BK28" s="93">
        <f t="shared" si="5"/>
        <v>703.29</v>
      </c>
      <c r="BL28" s="94">
        <f t="shared" si="6"/>
        <v>222.60999999999999</v>
      </c>
      <c r="BM28" s="94">
        <f>IF(AW28='User Input'!$C$1,1,0)</f>
        <v>0</v>
      </c>
      <c r="BN28" s="94">
        <f t="shared" si="13"/>
        <v>0</v>
      </c>
      <c r="BO28" s="94">
        <f t="shared" si="7"/>
        <v>0</v>
      </c>
      <c r="BP28" s="94" t="str">
        <f t="shared" si="8"/>
        <v>Mike Foltynewicz</v>
      </c>
      <c r="BQ28" s="94">
        <f t="shared" si="9"/>
        <v>0</v>
      </c>
      <c r="BR28" s="95">
        <f t="shared" si="10"/>
        <v>13</v>
      </c>
      <c r="BS28" s="91" t="str">
        <f>IFERROR(VLOOKUP($AV28,Import!$B$3:$AL$676,35,FALSE),"")</f>
        <v/>
      </c>
      <c r="BT28" s="99">
        <f>9*(Table2[[#This Row],[K]]/Table2[[#This Row],[IP]])</f>
        <v>9.5025380710659899</v>
      </c>
      <c r="BU28" s="483">
        <f>IFERROR(VLOOKUP($AV28,PITCH!$B$7:$AJ$2004,31,FALSE),"N/A")</f>
        <v>6.2528473804100235</v>
      </c>
      <c r="BV28" s="426"/>
      <c r="CK28" s="1" t="str">
        <f>IF(CL28="","",MAX(CK$1:CK27)+1)</f>
        <v/>
      </c>
      <c r="CL28" s="200" t="str">
        <f>IF('User Input'!C27=0,"",'User Input'!C27)</f>
        <v/>
      </c>
      <c r="CM28" s="1" t="str">
        <f t="shared" si="11"/>
        <v/>
      </c>
    </row>
    <row r="29" spans="1:91" ht="15" x14ac:dyDescent="0.25">
      <c r="A29" s="570">
        <v>27</v>
      </c>
      <c r="B29" s="571">
        <f>IFERROR(VLOOKUP(N29,Import!$B$4:$T$677,19,FALSE),"")</f>
        <v>32</v>
      </c>
      <c r="C29" s="572"/>
      <c r="D29" s="571" t="str">
        <f>IFERROR(VLOOKUP(N29,Import!$AD$3:$AH$677,3,FALSE),"")</f>
        <v/>
      </c>
      <c r="E29" s="571" t="str">
        <f>IFERROR(VLOOKUP(N29,Import!$AD$3:$AL$677,4,FALSE),"")</f>
        <v/>
      </c>
      <c r="F29" s="575">
        <f>IFERROR(VLOOKUP(N29,Import!$AT$3:$BG$677,8,FALSE),"")</f>
        <v>57</v>
      </c>
      <c r="G29" s="489">
        <f>IFERROR(VLOOKUP($N29,Import!$AT$3:$BG$677,2,FALSE),"")</f>
        <v>434.65</v>
      </c>
      <c r="H29" s="490">
        <f>IFERROR(VLOOKUP($N29,Import!$AT$3:$BG$677,3,FALSE),"")</f>
        <v>3.0395104895104894</v>
      </c>
      <c r="I29" s="575">
        <f ca="1">IFERROR(VLOOKUP($N29,Import!$AT$3:$BG$677,9,FALSE),"")</f>
        <v>30</v>
      </c>
      <c r="J29" s="574"/>
      <c r="K29" s="571">
        <f>IFERROR(VLOOKUP(N29,Import!$AT$3:$BG$677,12,FALSE),"")</f>
        <v>41</v>
      </c>
      <c r="L29" s="571">
        <f>IFERROR(VLOOKUP(N29,Import!$AT$3:$BG$677,14,FALSE),"")</f>
        <v>40</v>
      </c>
      <c r="M29" s="486"/>
      <c r="N29" s="88" t="str">
        <f>IFERROR(VLOOKUP(A29,Import!$V$3:$X$677,3,FALSE),"")</f>
        <v>Cody Bellinger</v>
      </c>
      <c r="O29" s="89"/>
      <c r="P29" s="90"/>
      <c r="Q29" s="91" t="str">
        <f>IFERROR(VLOOKUP($N29,Import!$B$3:$AL$676,2,FALSE),"")</f>
        <v>LAD</v>
      </c>
      <c r="R29" s="341" t="str">
        <f>IFERROR(VLOOKUP($N29,Import!$B$3:$AL$676,3,FALSE),"")</f>
        <v>1B/OF</v>
      </c>
      <c r="S29" s="341" t="str">
        <f>IFERROR(VLOOKUP($N29,Import!$B$3:$AL$676,4,FALSE),"")</f>
        <v>1B/OF</v>
      </c>
      <c r="T29" s="91">
        <f>IFERROR(VLOOKUP($N29,Import!$B$3:$AL$676,5,FALSE),"")</f>
        <v>23</v>
      </c>
      <c r="U29" s="431"/>
      <c r="V29" s="91">
        <f>IFERROR(VLOOKUP($N29,Import!$B$3:$AL$676,6,FALSE),"")</f>
        <v>533</v>
      </c>
      <c r="W29" s="91">
        <f>IFERROR(VLOOKUP($N29,Import!$B$3:$AL$676,7,FALSE),"")</f>
        <v>86</v>
      </c>
      <c r="X29" s="91">
        <f>IFERROR(VLOOKUP($N29,Import!$B$3:$AL$676,8,FALSE),"")</f>
        <v>33</v>
      </c>
      <c r="Y29" s="91">
        <f>IFERROR(VLOOKUP($N29,Import!$B$3:$AL$676,9,FALSE),"")</f>
        <v>95</v>
      </c>
      <c r="Z29" s="91">
        <f>IFERROR(VLOOKUP($N29,Import!$B$3:$AL$676,10,FALSE),"")</f>
        <v>10</v>
      </c>
      <c r="AA29" s="92">
        <f>IFERROR(VLOOKUP($N29,Import!$B$3:$AL$676,11,FALSE),"")</f>
        <v>0.26300000000000001</v>
      </c>
      <c r="AB29" s="431"/>
      <c r="AC29" s="498">
        <f t="shared" si="0"/>
        <v>140.179</v>
      </c>
      <c r="AD29" s="499">
        <f>IF(O29='User Input'!$C$1,1,0)</f>
        <v>0</v>
      </c>
      <c r="AE29" s="499">
        <f t="shared" si="12"/>
        <v>0</v>
      </c>
      <c r="AF29" s="499">
        <f t="shared" si="1"/>
        <v>0</v>
      </c>
      <c r="AG29" s="499" t="str">
        <f t="shared" si="2"/>
        <v>Cody Bellinger</v>
      </c>
      <c r="AH29" s="499">
        <f t="shared" si="3"/>
        <v>0</v>
      </c>
      <c r="AI29" s="499">
        <f t="shared" si="4"/>
        <v>23</v>
      </c>
      <c r="AJ29" s="91" t="str">
        <f>IFERROR(VLOOKUP($N29,Import!$B$3:$AL$676,35,FALSE),"")</f>
        <v/>
      </c>
      <c r="AK29" s="98"/>
      <c r="AL29" s="113">
        <v>46</v>
      </c>
      <c r="AM29" s="112">
        <f>IFERROR(VLOOKUP(AV29,Import!$B$3:$T$677,19,FALSE),"")</f>
        <v>132</v>
      </c>
      <c r="AN29" s="493"/>
      <c r="AO29" s="112" t="str">
        <f>IFERROR(VLOOKUP(AV29,Import!$AD$3:$AH$677,3,FALSE),"")</f>
        <v/>
      </c>
      <c r="AP29" s="112" t="str">
        <f>IFERROR(VLOOKUP(AV29,Import!$AD$3:$AH$677,5,FALSE),"")</f>
        <v/>
      </c>
      <c r="AQ29" s="494">
        <f>IFERROR(VLOOKUP(AV29,Import!$AW$3:$BA$677,5,FALSE),"")</f>
        <v>229</v>
      </c>
      <c r="AR29" s="489">
        <f>IFERROR(VLOOKUP($AV29,Import!$AW$3:$BG$677,2,FALSE),"")</f>
        <v>317.2</v>
      </c>
      <c r="AS29" s="581">
        <f>IFERROR(VLOOKUP($AV29,Import!$AW$3:$BG$677,3,FALSE),"")</f>
        <v>5.2866666666666662</v>
      </c>
      <c r="AT29" s="575">
        <f ca="1">IFERROR(VLOOKUP($AV29,Import!$AW$3:$BG$677,7,FALSE),"")</f>
        <v>347</v>
      </c>
      <c r="AU29" s="492"/>
      <c r="AV29" s="495" t="str">
        <f>IFERROR(VLOOKUP(AL29,Import!$W$3:$X$677,2,FALSE),"")</f>
        <v>Wade Davis</v>
      </c>
      <c r="AW29" s="89"/>
      <c r="AX29" s="102"/>
      <c r="AY29" s="91" t="str">
        <f>IFERROR(VLOOKUP($AV29,Import!$B$3:$L$676,2,FALSE),"")</f>
        <v>COL</v>
      </c>
      <c r="AZ29" s="96" t="str">
        <f>IFERROR(VLOOKUP($AV29,Import!$B$3:$L$676,3,FALSE),"")</f>
        <v>RP</v>
      </c>
      <c r="BA29" s="96" t="str">
        <f>IFERROR(VLOOKUP($AV29,Import!$B$3:$L$676,4,FALSE),"")</f>
        <v>RP</v>
      </c>
      <c r="BB29" s="91">
        <f>IFERROR(VLOOKUP($AV29,Import!$B$3:$L$676,5,FALSE),"")</f>
        <v>10</v>
      </c>
      <c r="BC29" s="431"/>
      <c r="BD29" s="91">
        <f>IFERROR(VLOOKUP($AV29,Import!$B$3:$X$677,12,FALSE),"")</f>
        <v>62</v>
      </c>
      <c r="BE29" s="97">
        <f>IFERROR(VLOOKUP($AV29,Import!$B$3:$X$677,15,FALSE),"")</f>
        <v>3.88</v>
      </c>
      <c r="BF29" s="97">
        <f>IFERROR(VLOOKUP($AV29,Import!$B$3:$X$677,16,FALSE),"")</f>
        <v>1.0900000000000001</v>
      </c>
      <c r="BG29" s="91">
        <f>IFERROR(VLOOKUP($AV29,Import!$B$3:$X$677,13,FALSE),"")</f>
        <v>4</v>
      </c>
      <c r="BH29" s="91">
        <f>IFERROR(VLOOKUP($AV29,Import!$B$3:$X$677,14,FALSE),"")</f>
        <v>35</v>
      </c>
      <c r="BI29" s="91">
        <f>IFERROR(VLOOKUP($AV29,Import!$B$3:$X$677,17,FALSE),"")</f>
        <v>71</v>
      </c>
      <c r="BJ29" s="435"/>
      <c r="BK29" s="93">
        <f t="shared" si="5"/>
        <v>240.56</v>
      </c>
      <c r="BL29" s="94">
        <f t="shared" si="6"/>
        <v>67.58</v>
      </c>
      <c r="BM29" s="94">
        <f>IF(AW29='User Input'!$C$1,1,0)</f>
        <v>0</v>
      </c>
      <c r="BN29" s="94">
        <f t="shared" si="13"/>
        <v>0</v>
      </c>
      <c r="BO29" s="94">
        <f t="shared" si="7"/>
        <v>0</v>
      </c>
      <c r="BP29" s="94" t="str">
        <f t="shared" si="8"/>
        <v>Wade Davis</v>
      </c>
      <c r="BQ29" s="94">
        <f t="shared" si="9"/>
        <v>0</v>
      </c>
      <c r="BR29" s="95">
        <f t="shared" si="10"/>
        <v>10</v>
      </c>
      <c r="BS29" s="91" t="str">
        <f>IFERROR(VLOOKUP($AV29,Import!$B$3:$AL$676,35,FALSE),"")</f>
        <v/>
      </c>
      <c r="BT29" s="99">
        <f>9*(Table2[[#This Row],[K]]/Table2[[#This Row],[IP]])</f>
        <v>10.306451612903226</v>
      </c>
      <c r="BU29" s="483">
        <f>IFERROR(VLOOKUP($AV29,PITCH!$B$7:$AJ$2004,31,FALSE),"N/A")</f>
        <v>6.3450834879406308</v>
      </c>
      <c r="BV29" s="426"/>
      <c r="CK29" s="1" t="str">
        <f>IF(CL29="","",MAX(CK$1:CK28)+1)</f>
        <v/>
      </c>
      <c r="CL29" s="200" t="str">
        <f>IF('User Input'!C28=0,"",'User Input'!C28)</f>
        <v/>
      </c>
      <c r="CM29" s="1" t="str">
        <f t="shared" si="11"/>
        <v/>
      </c>
    </row>
    <row r="30" spans="1:91" s="3" customFormat="1" ht="15" x14ac:dyDescent="0.25">
      <c r="A30" s="570">
        <v>28</v>
      </c>
      <c r="B30" s="571">
        <f>IFERROR(VLOOKUP(N30,Import!$B$4:$T$677,19,FALSE),"")</f>
        <v>33</v>
      </c>
      <c r="C30" s="572"/>
      <c r="D30" s="571" t="str">
        <f>IFERROR(VLOOKUP(N30,Import!$AD$3:$AH$677,3,FALSE),"")</f>
        <v/>
      </c>
      <c r="E30" s="571" t="str">
        <f>IFERROR(VLOOKUP(N30,Import!$AD$3:$AL$677,4,FALSE),"")</f>
        <v/>
      </c>
      <c r="F30" s="575">
        <f>IFERROR(VLOOKUP(N30,Import!$AT$3:$BG$677,8,FALSE),"")</f>
        <v>55</v>
      </c>
      <c r="G30" s="489">
        <f>IFERROR(VLOOKUP($N30,Import!$AT$3:$BG$677,2,FALSE),"")</f>
        <v>435.64999999999992</v>
      </c>
      <c r="H30" s="490">
        <f>IFERROR(VLOOKUP($N30,Import!$AT$3:$BG$677,3,FALSE),"")</f>
        <v>2.8850993377483438</v>
      </c>
      <c r="I30" s="575">
        <f ca="1">IFERROR(VLOOKUP($N30,Import!$AT$3:$BG$677,9,FALSE),"")</f>
        <v>101</v>
      </c>
      <c r="J30" s="574"/>
      <c r="K30" s="571">
        <f>IFERROR(VLOOKUP(N30,Import!$AT$3:$BG$677,12,FALSE),"")</f>
        <v>54</v>
      </c>
      <c r="L30" s="571">
        <f>IFERROR(VLOOKUP(N30,Import!$AT$3:$BG$677,14,FALSE),"")</f>
        <v>46</v>
      </c>
      <c r="M30" s="486"/>
      <c r="N30" s="88" t="str">
        <f>IFERROR(VLOOKUP(A30,Import!$V$3:$X$677,3,FALSE),"")</f>
        <v>Ozzie Albies</v>
      </c>
      <c r="O30" s="89"/>
      <c r="P30" s="90"/>
      <c r="Q30" s="91" t="str">
        <f>IFERROR(VLOOKUP($N30,Import!$B$3:$AL$676,2,FALSE),"")</f>
        <v>ATL</v>
      </c>
      <c r="R30" s="341" t="str">
        <f>IFERROR(VLOOKUP($N30,Import!$B$3:$AL$676,3,FALSE),"")</f>
        <v>2B</v>
      </c>
      <c r="S30" s="341" t="str">
        <f>IFERROR(VLOOKUP($N30,Import!$B$3:$AL$676,4,FALSE),"")</f>
        <v>2B</v>
      </c>
      <c r="T30" s="91">
        <f>IFERROR(VLOOKUP($N30,Import!$B$3:$AL$676,5,FALSE),"")</f>
        <v>23</v>
      </c>
      <c r="U30" s="431"/>
      <c r="V30" s="91">
        <f>IFERROR(VLOOKUP($N30,Import!$B$3:$AL$676,6,FALSE),"")</f>
        <v>578</v>
      </c>
      <c r="W30" s="91">
        <f>IFERROR(VLOOKUP($N30,Import!$B$3:$AL$676,7,FALSE),"")</f>
        <v>77</v>
      </c>
      <c r="X30" s="91">
        <f>IFERROR(VLOOKUP($N30,Import!$B$3:$AL$676,8,FALSE),"")</f>
        <v>21</v>
      </c>
      <c r="Y30" s="91">
        <f>IFERROR(VLOOKUP($N30,Import!$B$3:$AL$676,9,FALSE),"")</f>
        <v>86</v>
      </c>
      <c r="Z30" s="91">
        <f>IFERROR(VLOOKUP($N30,Import!$B$3:$AL$676,10,FALSE),"")</f>
        <v>18</v>
      </c>
      <c r="AA30" s="92">
        <f>IFERROR(VLOOKUP($N30,Import!$B$3:$AL$676,11,FALSE),"")</f>
        <v>0.27</v>
      </c>
      <c r="AB30" s="431"/>
      <c r="AC30" s="498">
        <f t="shared" si="0"/>
        <v>156.06</v>
      </c>
      <c r="AD30" s="499">
        <f>IF(O30='User Input'!$C$1,1,0)</f>
        <v>0</v>
      </c>
      <c r="AE30" s="499">
        <f t="shared" si="12"/>
        <v>0</v>
      </c>
      <c r="AF30" s="499">
        <f t="shared" si="1"/>
        <v>0</v>
      </c>
      <c r="AG30" s="499" t="str">
        <f t="shared" si="2"/>
        <v>Ozzie Albies</v>
      </c>
      <c r="AH30" s="499">
        <f t="shared" si="3"/>
        <v>0</v>
      </c>
      <c r="AI30" s="499">
        <f t="shared" si="4"/>
        <v>23</v>
      </c>
      <c r="AJ30" s="91" t="str">
        <f>IFERROR(VLOOKUP($N30,Import!$B$3:$AL$676,35,FALSE),"")</f>
        <v/>
      </c>
      <c r="AK30" s="98"/>
      <c r="AL30" s="113">
        <v>25</v>
      </c>
      <c r="AM30" s="112">
        <f>IFERROR(VLOOKUP(AV30,Import!$B$3:$T$677,19,FALSE),"")</f>
        <v>85</v>
      </c>
      <c r="AN30" s="493"/>
      <c r="AO30" s="112" t="str">
        <f>IFERROR(VLOOKUP(AV30,Import!$AD$3:$AH$677,3,FALSE),"")</f>
        <v/>
      </c>
      <c r="AP30" s="112" t="str">
        <f>IFERROR(VLOOKUP(AV30,Import!$AD$3:$AH$677,5,FALSE),"")</f>
        <v/>
      </c>
      <c r="AQ30" s="494">
        <f>IFERROR(VLOOKUP(AV30,Import!$AW$3:$BA$677,5,FALSE),"")</f>
        <v>90</v>
      </c>
      <c r="AR30" s="489">
        <f>IFERROR(VLOOKUP($AV30,Import!$AW$3:$BG$677,2,FALSE),"")</f>
        <v>407.5</v>
      </c>
      <c r="AS30" s="581">
        <f>IFERROR(VLOOKUP($AV30,Import!$AW$3:$BG$677,3,FALSE),"")</f>
        <v>14.051724137931034</v>
      </c>
      <c r="AT30" s="575">
        <f ca="1">IFERROR(VLOOKUP($AV30,Import!$AW$3:$BG$677,7,FALSE),"")</f>
        <v>17</v>
      </c>
      <c r="AU30" s="492"/>
      <c r="AV30" s="495" t="str">
        <f>IFERROR(VLOOKUP(AL30,Import!$W$3:$X$677,2,FALSE),"")</f>
        <v>Zack Wheeler</v>
      </c>
      <c r="AW30" s="89"/>
      <c r="AX30" s="102"/>
      <c r="AY30" s="91" t="str">
        <f>IFERROR(VLOOKUP($AV30,Import!$B$3:$L$676,2,FALSE),"")</f>
        <v>NYM</v>
      </c>
      <c r="AZ30" s="96" t="str">
        <f>IFERROR(VLOOKUP($AV30,Import!$B$3:$L$676,3,FALSE),"")</f>
        <v>SP</v>
      </c>
      <c r="BA30" s="96" t="str">
        <f>IFERROR(VLOOKUP($AV30,Import!$B$3:$L$676,4,FALSE),"")</f>
        <v>SP</v>
      </c>
      <c r="BB30" s="91">
        <f>IFERROR(VLOOKUP($AV30,Import!$B$3:$L$676,5,FALSE),"")</f>
        <v>14</v>
      </c>
      <c r="BC30" s="431"/>
      <c r="BD30" s="91">
        <f>IFERROR(VLOOKUP($AV30,Import!$B$3:$X$677,12,FALSE),"")</f>
        <v>194</v>
      </c>
      <c r="BE30" s="97">
        <f>IFERROR(VLOOKUP($AV30,Import!$B$3:$X$677,15,FALSE),"")</f>
        <v>3.51</v>
      </c>
      <c r="BF30" s="97">
        <f>IFERROR(VLOOKUP($AV30,Import!$B$3:$X$677,16,FALSE),"")</f>
        <v>1.1399999999999999</v>
      </c>
      <c r="BG30" s="91">
        <f>IFERROR(VLOOKUP($AV30,Import!$B$3:$X$677,13,FALSE),"")</f>
        <v>13</v>
      </c>
      <c r="BH30" s="91">
        <f>IFERROR(VLOOKUP($AV30,Import!$B$3:$X$677,14,FALSE),"")</f>
        <v>0</v>
      </c>
      <c r="BI30" s="91">
        <f>IFERROR(VLOOKUP($AV30,Import!$B$3:$X$677,17,FALSE),"")</f>
        <v>196</v>
      </c>
      <c r="BJ30" s="435"/>
      <c r="BK30" s="93">
        <f t="shared" si="5"/>
        <v>680.93999999999994</v>
      </c>
      <c r="BL30" s="94">
        <f t="shared" si="6"/>
        <v>221.15999999999997</v>
      </c>
      <c r="BM30" s="94">
        <f>IF(AW30='User Input'!$C$1,1,0)</f>
        <v>0</v>
      </c>
      <c r="BN30" s="94">
        <f t="shared" si="13"/>
        <v>0</v>
      </c>
      <c r="BO30" s="94">
        <f t="shared" si="7"/>
        <v>0</v>
      </c>
      <c r="BP30" s="94" t="str">
        <f t="shared" si="8"/>
        <v>Zack Wheeler</v>
      </c>
      <c r="BQ30" s="94">
        <f t="shared" si="9"/>
        <v>0</v>
      </c>
      <c r="BR30" s="95">
        <f t="shared" si="10"/>
        <v>14</v>
      </c>
      <c r="BS30" s="91" t="str">
        <f>IFERROR(VLOOKUP($AV30,Import!$B$3:$AL$676,35,FALSE),"")</f>
        <v/>
      </c>
      <c r="BT30" s="99">
        <f>9*(Table2[[#This Row],[K]]/Table2[[#This Row],[IP]])</f>
        <v>9.0927835051546388</v>
      </c>
      <c r="BU30" s="483">
        <f>IFERROR(VLOOKUP($AV30,PITCH!$B$7:$AJ$2004,31,FALSE),"N/A")</f>
        <v>6.0652173913043486</v>
      </c>
      <c r="BV30" s="426"/>
      <c r="CK30" s="3" t="str">
        <f>IF(CL30="","",MAX(CK$1:CK29)+1)</f>
        <v/>
      </c>
      <c r="CL30" s="605" t="str">
        <f>IF('User Input'!C29=0,"",'User Input'!C29)</f>
        <v/>
      </c>
      <c r="CM30" s="3" t="str">
        <f t="shared" si="11"/>
        <v/>
      </c>
    </row>
    <row r="31" spans="1:91" ht="15.75" thickBot="1" x14ac:dyDescent="0.3">
      <c r="A31" s="570">
        <v>29</v>
      </c>
      <c r="B31" s="571">
        <f>IFERROR(VLOOKUP(N31,Import!$B$4:$T$677,19,FALSE),"")</f>
        <v>34</v>
      </c>
      <c r="C31" s="572"/>
      <c r="D31" s="571" t="str">
        <f>IFERROR(VLOOKUP(N31,Import!$AD$3:$AH$677,3,FALSE),"")</f>
        <v/>
      </c>
      <c r="E31" s="571" t="str">
        <f>IFERROR(VLOOKUP(N31,Import!$AD$3:$AL$677,4,FALSE),"")</f>
        <v/>
      </c>
      <c r="F31" s="575">
        <f>IFERROR(VLOOKUP(N31,Import!$AT$3:$BG$677,8,FALSE),"")</f>
        <v>26</v>
      </c>
      <c r="G31" s="489">
        <f>IFERROR(VLOOKUP($N31,Import!$AT$3:$BG$677,2,FALSE),"")</f>
        <v>484.2000000000001</v>
      </c>
      <c r="H31" s="490">
        <f>IFERROR(VLOOKUP($N31,Import!$AT$3:$BG$677,3,FALSE),"")</f>
        <v>3.2716216216216223</v>
      </c>
      <c r="I31" s="575">
        <f ca="1">IFERROR(VLOOKUP($N31,Import!$AT$3:$BG$677,9,FALSE),"")</f>
        <v>36</v>
      </c>
      <c r="J31" s="574"/>
      <c r="K31" s="571">
        <f>IFERROR(VLOOKUP(N31,Import!$AT$3:$BG$677,12,FALSE),"")</f>
        <v>21</v>
      </c>
      <c r="L31" s="571">
        <f>IFERROR(VLOOKUP(N31,Import!$AT$3:$BG$677,14,FALSE),"")</f>
        <v>21</v>
      </c>
      <c r="M31" s="486"/>
      <c r="N31" s="88" t="str">
        <f>IFERROR(VLOOKUP(A31,Import!$V$3:$X$677,3,FALSE),"")</f>
        <v>Charlie Blackmon</v>
      </c>
      <c r="O31" s="89"/>
      <c r="P31" s="90"/>
      <c r="Q31" s="91" t="str">
        <f>IFERROR(VLOOKUP($N31,Import!$B$3:$AL$676,2,FALSE),"")</f>
        <v>COL</v>
      </c>
      <c r="R31" s="341" t="str">
        <f>IFERROR(VLOOKUP($N31,Import!$B$3:$AL$676,3,FALSE),"")</f>
        <v>OF</v>
      </c>
      <c r="S31" s="341" t="str">
        <f>IFERROR(VLOOKUP($N31,Import!$B$3:$AL$676,4,FALSE),"")</f>
        <v>OF</v>
      </c>
      <c r="T31" s="91">
        <f>IFERROR(VLOOKUP($N31,Import!$B$3:$AL$676,5,FALSE),"")</f>
        <v>23</v>
      </c>
      <c r="U31" s="431"/>
      <c r="V31" s="91">
        <f>IFERROR(VLOOKUP($N31,Import!$B$3:$AL$676,6,FALSE),"")</f>
        <v>567</v>
      </c>
      <c r="W31" s="91">
        <f>IFERROR(VLOOKUP($N31,Import!$B$3:$AL$676,7,FALSE),"")</f>
        <v>104</v>
      </c>
      <c r="X31" s="91">
        <f>IFERROR(VLOOKUP($N31,Import!$B$3:$AL$676,8,FALSE),"")</f>
        <v>22</v>
      </c>
      <c r="Y31" s="91">
        <f>IFERROR(VLOOKUP($N31,Import!$B$3:$AL$676,9,FALSE),"")</f>
        <v>61</v>
      </c>
      <c r="Z31" s="91">
        <f>IFERROR(VLOOKUP($N31,Import!$B$3:$AL$676,10,FALSE),"")</f>
        <v>12</v>
      </c>
      <c r="AA31" s="92">
        <f>IFERROR(VLOOKUP($N31,Import!$B$3:$AL$676,11,FALSE),"")</f>
        <v>0.27800000000000002</v>
      </c>
      <c r="AB31" s="431"/>
      <c r="AC31" s="498">
        <f t="shared" si="0"/>
        <v>157.626</v>
      </c>
      <c r="AD31" s="499">
        <f>IF(O31='User Input'!$C$1,1,0)</f>
        <v>0</v>
      </c>
      <c r="AE31" s="499">
        <f t="shared" si="12"/>
        <v>0</v>
      </c>
      <c r="AF31" s="499">
        <f t="shared" si="1"/>
        <v>0</v>
      </c>
      <c r="AG31" s="499" t="str">
        <f t="shared" si="2"/>
        <v>Charlie Blackmon</v>
      </c>
      <c r="AH31" s="499">
        <f t="shared" si="3"/>
        <v>0</v>
      </c>
      <c r="AI31" s="499">
        <f t="shared" si="4"/>
        <v>23</v>
      </c>
      <c r="AJ31" s="91" t="str">
        <f>IFERROR(VLOOKUP($N31,Import!$B$3:$AL$676,35,FALSE),"")</f>
        <v/>
      </c>
      <c r="AK31" s="98"/>
      <c r="AL31" s="113">
        <v>28</v>
      </c>
      <c r="AM31" s="112">
        <f>IFERROR(VLOOKUP(AV31,Import!$B$3:$T$677,19,FALSE),"")</f>
        <v>88</v>
      </c>
      <c r="AN31" s="493"/>
      <c r="AO31" s="112" t="str">
        <f>IFERROR(VLOOKUP(AV31,Import!$AD$3:$AH$677,3,FALSE),"")</f>
        <v/>
      </c>
      <c r="AP31" s="112" t="str">
        <f>IFERROR(VLOOKUP(AV31,Import!$AD$3:$AH$677,5,FALSE),"")</f>
        <v/>
      </c>
      <c r="AQ31" s="494">
        <f>IFERROR(VLOOKUP(AV31,Import!$AW$3:$BA$677,5,FALSE),"")</f>
        <v>143</v>
      </c>
      <c r="AR31" s="489">
        <f>IFERROR(VLOOKUP($AV31,Import!$AW$3:$BG$677,2,FALSE),"")</f>
        <v>369.5</v>
      </c>
      <c r="AS31" s="581">
        <f>IFERROR(VLOOKUP($AV31,Import!$AW$3:$BG$677,3,FALSE),"")</f>
        <v>12.741379310344827</v>
      </c>
      <c r="AT31" s="575">
        <f ca="1">IFERROR(VLOOKUP($AV31,Import!$AW$3:$BG$677,7,FALSE),"")</f>
        <v>40</v>
      </c>
      <c r="AU31" s="492"/>
      <c r="AV31" s="495" t="str">
        <f>IFERROR(VLOOKUP(AL31,Import!$W$3:$X$677,2,FALSE),"")</f>
        <v>J.A. Happ</v>
      </c>
      <c r="AW31" s="89"/>
      <c r="AX31" s="102"/>
      <c r="AY31" s="91" t="str">
        <f>IFERROR(VLOOKUP($AV31,Import!$B$3:$L$676,2,FALSE),"")</f>
        <v>NYY</v>
      </c>
      <c r="AZ31" s="96" t="str">
        <f>IFERROR(VLOOKUP($AV31,Import!$B$3:$L$676,3,FALSE),"")</f>
        <v>SP</v>
      </c>
      <c r="BA31" s="96" t="str">
        <f>IFERROR(VLOOKUP($AV31,Import!$B$3:$L$676,4,FALSE),"")</f>
        <v>SP</v>
      </c>
      <c r="BB31" s="91">
        <f>IFERROR(VLOOKUP($AV31,Import!$B$3:$L$676,5,FALSE),"")</f>
        <v>13</v>
      </c>
      <c r="BC31" s="431"/>
      <c r="BD31" s="91">
        <f>IFERROR(VLOOKUP($AV31,Import!$B$3:$X$677,12,FALSE),"")</f>
        <v>170</v>
      </c>
      <c r="BE31" s="97">
        <f>IFERROR(VLOOKUP($AV31,Import!$B$3:$X$677,15,FALSE),"")</f>
        <v>3.77</v>
      </c>
      <c r="BF31" s="97">
        <f>IFERROR(VLOOKUP($AV31,Import!$B$3:$X$677,16,FALSE),"")</f>
        <v>1.1599999999999999</v>
      </c>
      <c r="BG31" s="91">
        <f>IFERROR(VLOOKUP($AV31,Import!$B$3:$X$677,13,FALSE),"")</f>
        <v>13</v>
      </c>
      <c r="BH31" s="91">
        <f>IFERROR(VLOOKUP($AV31,Import!$B$3:$X$677,14,FALSE),"")</f>
        <v>0</v>
      </c>
      <c r="BI31" s="91">
        <f>IFERROR(VLOOKUP($AV31,Import!$B$3:$X$677,17,FALSE),"")</f>
        <v>181</v>
      </c>
      <c r="BJ31" s="435"/>
      <c r="BK31" s="93">
        <f t="shared" si="5"/>
        <v>640.9</v>
      </c>
      <c r="BL31" s="94">
        <f t="shared" si="6"/>
        <v>197.2</v>
      </c>
      <c r="BM31" s="94">
        <f>IF(AW31='User Input'!$C$1,1,0)</f>
        <v>0</v>
      </c>
      <c r="BN31" s="94">
        <f t="shared" si="13"/>
        <v>0</v>
      </c>
      <c r="BO31" s="94">
        <f t="shared" si="7"/>
        <v>0</v>
      </c>
      <c r="BP31" s="94" t="str">
        <f t="shared" si="8"/>
        <v>J.A. Happ</v>
      </c>
      <c r="BQ31" s="94">
        <f t="shared" si="9"/>
        <v>0</v>
      </c>
      <c r="BR31" s="95">
        <f t="shared" si="10"/>
        <v>13</v>
      </c>
      <c r="BS31" s="91" t="str">
        <f>IFERROR(VLOOKUP($AV31,Import!$B$3:$AL$676,35,FALSE),"")</f>
        <v/>
      </c>
      <c r="BT31" s="99">
        <f>9*(Table2[[#This Row],[K]]/Table2[[#This Row],[IP]])</f>
        <v>9.5823529411764703</v>
      </c>
      <c r="BU31" s="483">
        <f>IFERROR(VLOOKUP($AV31,PITCH!$B$7:$AJ$2004,31,FALSE),"N/A")</f>
        <v>6.2201834862385308</v>
      </c>
      <c r="BV31" s="426"/>
      <c r="CK31" s="1" t="str">
        <f>IF(CL31="","",MAX(CK$1:CK30)+1)</f>
        <v/>
      </c>
      <c r="CL31" s="201" t="str">
        <f>IF('User Input'!C30=0,"",'User Input'!C30)</f>
        <v/>
      </c>
      <c r="CM31" s="1" t="str">
        <f t="shared" si="11"/>
        <v/>
      </c>
    </row>
    <row r="32" spans="1:91" s="3" customFormat="1" ht="15" x14ac:dyDescent="0.25">
      <c r="A32" s="570">
        <v>30</v>
      </c>
      <c r="B32" s="571">
        <f>IFERROR(VLOOKUP(N32,Import!$B$4:$T$677,19,FALSE),"")</f>
        <v>35</v>
      </c>
      <c r="C32" s="572"/>
      <c r="D32" s="571" t="str">
        <f>IFERROR(VLOOKUP(N32,Import!$AD$3:$AH$677,3,FALSE),"")</f>
        <v/>
      </c>
      <c r="E32" s="571" t="str">
        <f>IFERROR(VLOOKUP(N32,Import!$AD$3:$AL$677,4,FALSE),"")</f>
        <v/>
      </c>
      <c r="F32" s="575">
        <f>IFERROR(VLOOKUP(N32,Import!$AT$3:$BG$677,8,FALSE),"")</f>
        <v>48</v>
      </c>
      <c r="G32" s="489">
        <f>IFERROR(VLOOKUP($N32,Import!$AT$3:$BG$677,2,FALSE),"")</f>
        <v>446.09999999999991</v>
      </c>
      <c r="H32" s="490">
        <f>IFERROR(VLOOKUP($N32,Import!$AT$3:$BG$677,3,FALSE),"")</f>
        <v>3.0554794520547941</v>
      </c>
      <c r="I32" s="575">
        <f ca="1">IFERROR(VLOOKUP($N32,Import!$AT$3:$BG$677,9,FALSE),"")</f>
        <v>117</v>
      </c>
      <c r="J32" s="574"/>
      <c r="K32" s="571">
        <f>IFERROR(VLOOKUP(N32,Import!$AT$3:$BG$677,12,FALSE),"")</f>
        <v>24</v>
      </c>
      <c r="L32" s="571">
        <f>IFERROR(VLOOKUP(N32,Import!$AT$3:$BG$677,14,FALSE),"")</f>
        <v>25</v>
      </c>
      <c r="M32" s="486"/>
      <c r="N32" s="88" t="str">
        <f>IFERROR(VLOOKUP(A32,Import!$V$3:$X$677,3,FALSE),"")</f>
        <v>Starling Marte</v>
      </c>
      <c r="O32" s="89"/>
      <c r="P32" s="90"/>
      <c r="Q32" s="91" t="str">
        <f>IFERROR(VLOOKUP($N32,Import!$B$3:$AL$676,2,FALSE),"")</f>
        <v>PIT</v>
      </c>
      <c r="R32" s="341" t="str">
        <f>IFERROR(VLOOKUP($N32,Import!$B$3:$AL$676,3,FALSE),"")</f>
        <v>OF</v>
      </c>
      <c r="S32" s="341" t="str">
        <f>IFERROR(VLOOKUP($N32,Import!$B$3:$AL$676,4,FALSE),"")</f>
        <v>OF</v>
      </c>
      <c r="T32" s="91">
        <f>IFERROR(VLOOKUP($N32,Import!$B$3:$AL$676,5,FALSE),"")</f>
        <v>22</v>
      </c>
      <c r="U32" s="431"/>
      <c r="V32" s="91">
        <f>IFERROR(VLOOKUP($N32,Import!$B$3:$AL$676,6,FALSE),"")</f>
        <v>546</v>
      </c>
      <c r="W32" s="91">
        <f>IFERROR(VLOOKUP($N32,Import!$B$3:$AL$676,7,FALSE),"")</f>
        <v>77</v>
      </c>
      <c r="X32" s="91">
        <f>IFERROR(VLOOKUP($N32,Import!$B$3:$AL$676,8,FALSE),"")</f>
        <v>17</v>
      </c>
      <c r="Y32" s="91">
        <f>IFERROR(VLOOKUP($N32,Import!$B$3:$AL$676,9,FALSE),"")</f>
        <v>83</v>
      </c>
      <c r="Z32" s="91">
        <f>IFERROR(VLOOKUP($N32,Import!$B$3:$AL$676,10,FALSE),"")</f>
        <v>27</v>
      </c>
      <c r="AA32" s="92">
        <f>IFERROR(VLOOKUP($N32,Import!$B$3:$AL$676,11,FALSE),"")</f>
        <v>0.27200000000000002</v>
      </c>
      <c r="AB32" s="431"/>
      <c r="AC32" s="498">
        <f t="shared" si="0"/>
        <v>148.512</v>
      </c>
      <c r="AD32" s="499">
        <f>IF(O32='User Input'!$C$1,1,0)</f>
        <v>0</v>
      </c>
      <c r="AE32" s="499">
        <f t="shared" si="12"/>
        <v>0</v>
      </c>
      <c r="AF32" s="499">
        <f t="shared" si="1"/>
        <v>0</v>
      </c>
      <c r="AG32" s="499" t="str">
        <f t="shared" si="2"/>
        <v>Starling Marte</v>
      </c>
      <c r="AH32" s="499">
        <f t="shared" si="3"/>
        <v>0</v>
      </c>
      <c r="AI32" s="499">
        <f t="shared" si="4"/>
        <v>22</v>
      </c>
      <c r="AJ32" s="91" t="str">
        <f>IFERROR(VLOOKUP($N32,Import!$B$3:$AL$676,35,FALSE),"")</f>
        <v/>
      </c>
      <c r="AK32" s="98"/>
      <c r="AL32" s="113">
        <v>16</v>
      </c>
      <c r="AM32" s="112">
        <f>IFERROR(VLOOKUP(AV32,Import!$B$3:$T$677,19,FALSE),"")</f>
        <v>56</v>
      </c>
      <c r="AN32" s="493"/>
      <c r="AO32" s="112" t="str">
        <f>IFERROR(VLOOKUP(AV32,Import!$AD$3:$AH$677,3,FALSE),"")</f>
        <v/>
      </c>
      <c r="AP32" s="112" t="str">
        <f>IFERROR(VLOOKUP(AV32,Import!$AD$3:$AH$677,5,FALSE),"")</f>
        <v/>
      </c>
      <c r="AQ32" s="494">
        <f>IFERROR(VLOOKUP(AV32,Import!$AW$3:$BA$677,5,FALSE),"")</f>
        <v>95</v>
      </c>
      <c r="AR32" s="489">
        <f>IFERROR(VLOOKUP($AV32,Import!$AW$3:$BG$677,2,FALSE),"")</f>
        <v>400.20000000000005</v>
      </c>
      <c r="AS32" s="581">
        <f>IFERROR(VLOOKUP($AV32,Import!$AW$3:$BG$677,3,FALSE),"")</f>
        <v>14.292857142857144</v>
      </c>
      <c r="AT32" s="575">
        <f ca="1">IFERROR(VLOOKUP($AV32,Import!$AW$3:$BG$677,7,FALSE),"")</f>
        <v>26</v>
      </c>
      <c r="AU32" s="492"/>
      <c r="AV32" s="495" t="str">
        <f>IFERROR(VLOOKUP(AL32,Import!$W$3:$X$677,2,FALSE),"")</f>
        <v>Stephen Strasburg</v>
      </c>
      <c r="AW32" s="89"/>
      <c r="AX32" s="102"/>
      <c r="AY32" s="91" t="str">
        <f>IFERROR(VLOOKUP($AV32,Import!$B$3:$L$676,2,FALSE),"")</f>
        <v>WSH</v>
      </c>
      <c r="AZ32" s="96" t="str">
        <f>IFERROR(VLOOKUP($AV32,Import!$B$3:$L$676,3,FALSE),"")</f>
        <v>SP</v>
      </c>
      <c r="BA32" s="96" t="str">
        <f>IFERROR(VLOOKUP($AV32,Import!$B$3:$L$676,4,FALSE),"")</f>
        <v>SP</v>
      </c>
      <c r="BB32" s="91">
        <f>IFERROR(VLOOKUP($AV32,Import!$B$3:$L$676,5,FALSE),"")</f>
        <v>19</v>
      </c>
      <c r="BC32" s="431"/>
      <c r="BD32" s="91">
        <f>IFERROR(VLOOKUP($AV32,Import!$B$3:$X$677,12,FALSE),"")</f>
        <v>164</v>
      </c>
      <c r="BE32" s="97">
        <f>IFERROR(VLOOKUP($AV32,Import!$B$3:$X$677,15,FALSE),"")</f>
        <v>3.08</v>
      </c>
      <c r="BF32" s="97">
        <f>IFERROR(VLOOKUP($AV32,Import!$B$3:$X$677,16,FALSE),"")</f>
        <v>1.0900000000000001</v>
      </c>
      <c r="BG32" s="91">
        <f>IFERROR(VLOOKUP($AV32,Import!$B$3:$X$677,13,FALSE),"")</f>
        <v>15</v>
      </c>
      <c r="BH32" s="91">
        <f>IFERROR(VLOOKUP($AV32,Import!$B$3:$X$677,14,FALSE),"")</f>
        <v>0</v>
      </c>
      <c r="BI32" s="91">
        <f>IFERROR(VLOOKUP($AV32,Import!$B$3:$X$677,17,FALSE),"")</f>
        <v>186</v>
      </c>
      <c r="BJ32" s="435"/>
      <c r="BK32" s="93">
        <f t="shared" si="5"/>
        <v>505.12</v>
      </c>
      <c r="BL32" s="94">
        <f t="shared" si="6"/>
        <v>178.76000000000002</v>
      </c>
      <c r="BM32" s="94">
        <f>IF(AW32='User Input'!$C$1,1,0)</f>
        <v>0</v>
      </c>
      <c r="BN32" s="94">
        <f t="shared" si="13"/>
        <v>0</v>
      </c>
      <c r="BO32" s="94">
        <f t="shared" si="7"/>
        <v>0</v>
      </c>
      <c r="BP32" s="94" t="str">
        <f t="shared" si="8"/>
        <v>Stephen Strasburg</v>
      </c>
      <c r="BQ32" s="94">
        <f t="shared" si="9"/>
        <v>0</v>
      </c>
      <c r="BR32" s="95">
        <f t="shared" si="10"/>
        <v>19</v>
      </c>
      <c r="BS32" s="91" t="str">
        <f>IFERROR(VLOOKUP($AV32,Import!$B$3:$AL$676,35,FALSE),"")</f>
        <v/>
      </c>
      <c r="BT32" s="99">
        <f>9*(Table2[[#This Row],[K]]/Table2[[#This Row],[IP]])</f>
        <v>10.207317073170731</v>
      </c>
      <c r="BU32" s="483">
        <f>IFERROR(VLOOKUP($AV32,PITCH!$B$7:$AJ$2004,31,FALSE),"N/A")</f>
        <v>7.1052631578947372</v>
      </c>
      <c r="BV32" s="426"/>
    </row>
    <row r="33" spans="1:74" ht="15" x14ac:dyDescent="0.25">
      <c r="A33" s="570">
        <v>31</v>
      </c>
      <c r="B33" s="571">
        <f>IFERROR(VLOOKUP(N33,Import!$B$4:$T$677,19,FALSE),"")</f>
        <v>36</v>
      </c>
      <c r="C33" s="572"/>
      <c r="D33" s="571" t="str">
        <f>IFERROR(VLOOKUP(N33,Import!$AD$3:$AH$677,3,FALSE),"")</f>
        <v/>
      </c>
      <c r="E33" s="571" t="str">
        <f>IFERROR(VLOOKUP(N33,Import!$AD$3:$AL$677,4,FALSE),"")</f>
        <v/>
      </c>
      <c r="F33" s="575">
        <f>IFERROR(VLOOKUP(N33,Import!$AT$3:$BG$677,8,FALSE),"")</f>
        <v>31</v>
      </c>
      <c r="G33" s="489">
        <f>IFERROR(VLOOKUP($N33,Import!$AT$3:$BG$677,2,FALSE),"")</f>
        <v>478.49999999999994</v>
      </c>
      <c r="H33" s="490">
        <f>IFERROR(VLOOKUP($N33,Import!$AT$3:$BG$677,3,FALSE),"")</f>
        <v>3.2773972602739723</v>
      </c>
      <c r="I33" s="575">
        <f ca="1">IFERROR(VLOOKUP($N33,Import!$AT$3:$BG$677,9,FALSE),"")</f>
        <v>36</v>
      </c>
      <c r="J33" s="574"/>
      <c r="K33" s="571">
        <f>IFERROR(VLOOKUP(N33,Import!$AT$3:$BG$677,12,FALSE),"")</f>
        <v>26</v>
      </c>
      <c r="L33" s="571">
        <f>IFERROR(VLOOKUP(N33,Import!$AT$3:$BG$677,14,FALSE),"")</f>
        <v>28</v>
      </c>
      <c r="M33" s="486"/>
      <c r="N33" s="88" t="str">
        <f>IFERROR(VLOOKUP(A33,Import!$V$3:$X$677,3,FALSE),"")</f>
        <v>Anthony Rendon</v>
      </c>
      <c r="O33" s="89"/>
      <c r="P33" s="90"/>
      <c r="Q33" s="91" t="str">
        <f>IFERROR(VLOOKUP($N33,Import!$B$3:$AL$676,2,FALSE),"")</f>
        <v>WSH</v>
      </c>
      <c r="R33" s="341" t="str">
        <f>IFERROR(VLOOKUP($N33,Import!$B$3:$AL$676,3,FALSE),"")</f>
        <v>3B</v>
      </c>
      <c r="S33" s="341" t="str">
        <f>IFERROR(VLOOKUP($N33,Import!$B$3:$AL$676,4,FALSE),"")</f>
        <v>3B</v>
      </c>
      <c r="T33" s="91">
        <f>IFERROR(VLOOKUP($N33,Import!$B$3:$AL$676,5,FALSE),"")</f>
        <v>22</v>
      </c>
      <c r="U33" s="431"/>
      <c r="V33" s="91">
        <f>IFERROR(VLOOKUP($N33,Import!$B$3:$AL$676,6,FALSE),"")</f>
        <v>536</v>
      </c>
      <c r="W33" s="91">
        <f>IFERROR(VLOOKUP($N33,Import!$B$3:$AL$676,7,FALSE),"")</f>
        <v>94</v>
      </c>
      <c r="X33" s="91">
        <f>IFERROR(VLOOKUP($N33,Import!$B$3:$AL$676,8,FALSE),"")</f>
        <v>25</v>
      </c>
      <c r="Y33" s="91">
        <f>IFERROR(VLOOKUP($N33,Import!$B$3:$AL$676,9,FALSE),"")</f>
        <v>101</v>
      </c>
      <c r="Z33" s="91">
        <f>IFERROR(VLOOKUP($N33,Import!$B$3:$AL$676,10,FALSE),"")</f>
        <v>4</v>
      </c>
      <c r="AA33" s="92">
        <f>IFERROR(VLOOKUP($N33,Import!$B$3:$AL$676,11,FALSE),"")</f>
        <v>0.29499999999999998</v>
      </c>
      <c r="AB33" s="431"/>
      <c r="AC33" s="498">
        <f t="shared" si="0"/>
        <v>158.12</v>
      </c>
      <c r="AD33" s="499">
        <f>IF(O33='User Input'!$C$1,1,0)</f>
        <v>0</v>
      </c>
      <c r="AE33" s="499">
        <f t="shared" si="12"/>
        <v>0</v>
      </c>
      <c r="AF33" s="499">
        <f t="shared" si="1"/>
        <v>0</v>
      </c>
      <c r="AG33" s="499" t="str">
        <f t="shared" si="2"/>
        <v>Anthony Rendon</v>
      </c>
      <c r="AH33" s="499">
        <f t="shared" si="3"/>
        <v>0</v>
      </c>
      <c r="AI33" s="499">
        <f t="shared" si="4"/>
        <v>22</v>
      </c>
      <c r="AJ33" s="91" t="str">
        <f>IFERROR(VLOOKUP($N33,Import!$B$3:$AL$676,35,FALSE),"")</f>
        <v/>
      </c>
      <c r="AK33" s="98"/>
      <c r="AL33" s="113">
        <v>53</v>
      </c>
      <c r="AM33" s="112">
        <f>IFERROR(VLOOKUP(AV33,Import!$B$3:$T$677,19,FALSE),"")</f>
        <v>139</v>
      </c>
      <c r="AN33" s="493"/>
      <c r="AO33" s="112" t="str">
        <f>IFERROR(VLOOKUP(AV33,Import!$AD$3:$AH$677,3,FALSE),"")</f>
        <v/>
      </c>
      <c r="AP33" s="112" t="str">
        <f>IFERROR(VLOOKUP(AV33,Import!$AD$3:$AH$677,5,FALSE),"")</f>
        <v/>
      </c>
      <c r="AQ33" s="494">
        <f>IFERROR(VLOOKUP(AV33,Import!$AW$3:$BA$677,5,FALSE),"")</f>
        <v>99</v>
      </c>
      <c r="AR33" s="489">
        <f>IFERROR(VLOOKUP($AV33,Import!$AW$3:$BG$677,2,FALSE),"")</f>
        <v>397.40000000000009</v>
      </c>
      <c r="AS33" s="581">
        <f>IFERROR(VLOOKUP($AV33,Import!$AW$3:$BG$677,3,FALSE),"")</f>
        <v>12.81935483870968</v>
      </c>
      <c r="AT33" s="575">
        <f ca="1">IFERROR(VLOOKUP($AV33,Import!$AW$3:$BG$677,7,FALSE),"")</f>
        <v>17</v>
      </c>
      <c r="AU33" s="492"/>
      <c r="AV33" s="495" t="str">
        <f>IFERROR(VLOOKUP(AL33,Import!$W$3:$X$677,2,FALSE),"")</f>
        <v>Kyle Hendricks</v>
      </c>
      <c r="AW33" s="89"/>
      <c r="AX33" s="102"/>
      <c r="AY33" s="91" t="str">
        <f>IFERROR(VLOOKUP($AV33,Import!$B$3:$L$676,2,FALSE),"")</f>
        <v>CHC</v>
      </c>
      <c r="AZ33" s="96" t="str">
        <f>IFERROR(VLOOKUP($AV33,Import!$B$3:$L$676,3,FALSE),"")</f>
        <v>SP</v>
      </c>
      <c r="BA33" s="96" t="str">
        <f>IFERROR(VLOOKUP($AV33,Import!$B$3:$L$676,4,FALSE),"")</f>
        <v>SP</v>
      </c>
      <c r="BB33" s="91">
        <f>IFERROR(VLOOKUP($AV33,Import!$B$3:$L$676,5,FALSE),"")</f>
        <v>9</v>
      </c>
      <c r="BC33" s="431"/>
      <c r="BD33" s="91">
        <f>IFERROR(VLOOKUP($AV33,Import!$B$3:$X$677,12,FALSE),"")</f>
        <v>194</v>
      </c>
      <c r="BE33" s="97">
        <f>IFERROR(VLOOKUP($AV33,Import!$B$3:$X$677,15,FALSE),"")</f>
        <v>3.51</v>
      </c>
      <c r="BF33" s="97">
        <f>IFERROR(VLOOKUP($AV33,Import!$B$3:$X$677,16,FALSE),"")</f>
        <v>1.1599999999999999</v>
      </c>
      <c r="BG33" s="91">
        <f>IFERROR(VLOOKUP($AV33,Import!$B$3:$X$677,13,FALSE),"")</f>
        <v>13</v>
      </c>
      <c r="BH33" s="91">
        <f>IFERROR(VLOOKUP($AV33,Import!$B$3:$X$677,14,FALSE),"")</f>
        <v>0</v>
      </c>
      <c r="BI33" s="91">
        <f>IFERROR(VLOOKUP($AV33,Import!$B$3:$X$677,17,FALSE),"")</f>
        <v>158</v>
      </c>
      <c r="BJ33" s="435"/>
      <c r="BK33" s="93">
        <f t="shared" si="5"/>
        <v>680.93999999999994</v>
      </c>
      <c r="BL33" s="94">
        <f t="shared" si="6"/>
        <v>225.04</v>
      </c>
      <c r="BM33" s="94">
        <f>IF(AW33='User Input'!$C$1,1,0)</f>
        <v>0</v>
      </c>
      <c r="BN33" s="94">
        <f t="shared" si="13"/>
        <v>0</v>
      </c>
      <c r="BO33" s="94">
        <f t="shared" si="7"/>
        <v>0</v>
      </c>
      <c r="BP33" s="94" t="str">
        <f t="shared" si="8"/>
        <v>Kyle Hendricks</v>
      </c>
      <c r="BQ33" s="94">
        <f t="shared" si="9"/>
        <v>0</v>
      </c>
      <c r="BR33" s="95">
        <f t="shared" si="10"/>
        <v>9</v>
      </c>
      <c r="BS33" s="91" t="str">
        <f>IFERROR(VLOOKUP($AV33,Import!$B$3:$AL$676,35,FALSE),"")</f>
        <v/>
      </c>
      <c r="BT33" s="99">
        <f>9*(Table2[[#This Row],[K]]/Table2[[#This Row],[IP]])</f>
        <v>7.3298969072164946</v>
      </c>
      <c r="BU33" s="483">
        <f>IFERROR(VLOOKUP($AV33,PITCH!$B$7:$AJ$2004,31,FALSE),"N/A")</f>
        <v>5.1623376623376611</v>
      </c>
      <c r="BV33" s="426"/>
    </row>
    <row r="34" spans="1:74" ht="15" x14ac:dyDescent="0.25">
      <c r="A34" s="570">
        <v>32</v>
      </c>
      <c r="B34" s="571">
        <f>IFERROR(VLOOKUP(N34,Import!$B$4:$T$677,19,FALSE),"")</f>
        <v>38</v>
      </c>
      <c r="C34" s="572"/>
      <c r="D34" s="571" t="str">
        <f>IFERROR(VLOOKUP(N34,Import!$AD$3:$AH$677,3,FALSE),"")</f>
        <v/>
      </c>
      <c r="E34" s="571" t="str">
        <f>IFERROR(VLOOKUP(N34,Import!$AD$3:$AL$677,4,FALSE),"")</f>
        <v/>
      </c>
      <c r="F34" s="575">
        <f>IFERROR(VLOOKUP(N34,Import!$AT$3:$BG$677,8,FALSE),"")</f>
        <v>42</v>
      </c>
      <c r="G34" s="489">
        <f>IFERROR(VLOOKUP($N34,Import!$AT$3:$BG$677,2,FALSE),"")</f>
        <v>460.45000000000005</v>
      </c>
      <c r="H34" s="490">
        <f>IFERROR(VLOOKUP($N34,Import!$AT$3:$BG$677,3,FALSE),"")</f>
        <v>3.1537671232876714</v>
      </c>
      <c r="I34" s="575">
        <f ca="1">IFERROR(VLOOKUP($N34,Import!$AT$3:$BG$677,9,FALSE),"")</f>
        <v>64</v>
      </c>
      <c r="J34" s="574"/>
      <c r="K34" s="571">
        <f>IFERROR(VLOOKUP(N34,Import!$AT$3:$BG$677,12,FALSE),"")</f>
        <v>29</v>
      </c>
      <c r="L34" s="571">
        <f>IFERROR(VLOOKUP(N34,Import!$AT$3:$BG$677,14,FALSE),"")</f>
        <v>30</v>
      </c>
      <c r="M34" s="486"/>
      <c r="N34" s="88" t="str">
        <f>IFERROR(VLOOKUP(A34,Import!$V$3:$X$677,3,FALSE),"")</f>
        <v>Xander Bogaerts</v>
      </c>
      <c r="O34" s="89"/>
      <c r="P34" s="90"/>
      <c r="Q34" s="91" t="str">
        <f>IFERROR(VLOOKUP($N34,Import!$B$3:$AL$676,2,FALSE),"")</f>
        <v>BOS</v>
      </c>
      <c r="R34" s="341" t="str">
        <f>IFERROR(VLOOKUP($N34,Import!$B$3:$AL$676,3,FALSE),"")</f>
        <v>SS</v>
      </c>
      <c r="S34" s="341" t="str">
        <f>IFERROR(VLOOKUP($N34,Import!$B$3:$AL$676,4,FALSE),"")</f>
        <v>SS</v>
      </c>
      <c r="T34" s="91">
        <f>IFERROR(VLOOKUP($N34,Import!$B$3:$AL$676,5,FALSE),"")</f>
        <v>22</v>
      </c>
      <c r="U34" s="431"/>
      <c r="V34" s="91">
        <f>IFERROR(VLOOKUP($N34,Import!$B$3:$AL$676,6,FALSE),"")</f>
        <v>534</v>
      </c>
      <c r="W34" s="91">
        <f>IFERROR(VLOOKUP($N34,Import!$B$3:$AL$676,7,FALSE),"")</f>
        <v>89</v>
      </c>
      <c r="X34" s="91">
        <f>IFERROR(VLOOKUP($N34,Import!$B$3:$AL$676,8,FALSE),"")</f>
        <v>25</v>
      </c>
      <c r="Y34" s="91">
        <f>IFERROR(VLOOKUP($N34,Import!$B$3:$AL$676,9,FALSE),"")</f>
        <v>105</v>
      </c>
      <c r="Z34" s="91">
        <f>IFERROR(VLOOKUP($N34,Import!$B$3:$AL$676,10,FALSE),"")</f>
        <v>10</v>
      </c>
      <c r="AA34" s="92">
        <f>IFERROR(VLOOKUP($N34,Import!$B$3:$AL$676,11,FALSE),"")</f>
        <v>0.29099999999999998</v>
      </c>
      <c r="AB34" s="431"/>
      <c r="AC34" s="498">
        <f t="shared" si="0"/>
        <v>155.39399999999998</v>
      </c>
      <c r="AD34" s="499">
        <f>IF(O34='User Input'!$C$1,1,0)</f>
        <v>0</v>
      </c>
      <c r="AE34" s="499">
        <f t="shared" si="12"/>
        <v>0</v>
      </c>
      <c r="AF34" s="499">
        <f t="shared" si="1"/>
        <v>0</v>
      </c>
      <c r="AG34" s="499" t="str">
        <f t="shared" si="2"/>
        <v>Xander Bogaerts</v>
      </c>
      <c r="AH34" s="499">
        <f t="shared" si="3"/>
        <v>0</v>
      </c>
      <c r="AI34" s="499">
        <f t="shared" si="4"/>
        <v>22</v>
      </c>
      <c r="AJ34" s="91" t="str">
        <f>IFERROR(VLOOKUP($N34,Import!$B$3:$AL$676,35,FALSE),"")</f>
        <v/>
      </c>
      <c r="AK34" s="98"/>
      <c r="AL34" s="113">
        <v>41</v>
      </c>
      <c r="AM34" s="112">
        <f>IFERROR(VLOOKUP(AV34,Import!$B$3:$T$677,19,FALSE),"")</f>
        <v>113</v>
      </c>
      <c r="AN34" s="493"/>
      <c r="AO34" s="112" t="str">
        <f>IFERROR(VLOOKUP(AV34,Import!$AD$3:$AH$677,3,FALSE),"")</f>
        <v/>
      </c>
      <c r="AP34" s="112" t="str">
        <f>IFERROR(VLOOKUP(AV34,Import!$AD$3:$AH$677,5,FALSE),"")</f>
        <v/>
      </c>
      <c r="AQ34" s="494">
        <f>IFERROR(VLOOKUP(AV34,Import!$AW$3:$BA$677,5,FALSE),"")</f>
        <v>310</v>
      </c>
      <c r="AR34" s="489">
        <f>IFERROR(VLOOKUP($AV34,Import!$AW$3:$BG$677,2,FALSE),"")</f>
        <v>263.20000000000005</v>
      </c>
      <c r="AS34" s="581">
        <f>IFERROR(VLOOKUP($AV34,Import!$AW$3:$BG$677,3,FALSE),"")</f>
        <v>4.3866666666666676</v>
      </c>
      <c r="AT34" s="575">
        <f ca="1">IFERROR(VLOOKUP($AV34,Import!$AW$3:$BG$677,7,FALSE),"")</f>
        <v>347</v>
      </c>
      <c r="AU34" s="492"/>
      <c r="AV34" s="495" t="str">
        <f>IFERROR(VLOOKUP(AL34,Import!$W$3:$X$677,2,FALSE),"")</f>
        <v>Josh Hader</v>
      </c>
      <c r="AW34" s="89"/>
      <c r="AX34" s="102"/>
      <c r="AY34" s="91" t="str">
        <f>IFERROR(VLOOKUP($AV34,Import!$B$3:$L$676,2,FALSE),"")</f>
        <v>MIL</v>
      </c>
      <c r="AZ34" s="96" t="str">
        <f>IFERROR(VLOOKUP($AV34,Import!$B$3:$L$676,3,FALSE),"")</f>
        <v>RP</v>
      </c>
      <c r="BA34" s="96" t="str">
        <f>IFERROR(VLOOKUP($AV34,Import!$B$3:$L$676,4,FALSE),"")</f>
        <v>RP</v>
      </c>
      <c r="BB34" s="91">
        <f>IFERROR(VLOOKUP($AV34,Import!$B$3:$L$676,5,FALSE),"")</f>
        <v>11</v>
      </c>
      <c r="BC34" s="431"/>
      <c r="BD34" s="91">
        <f>IFERROR(VLOOKUP($AV34,Import!$B$3:$X$677,12,FALSE),"")</f>
        <v>84</v>
      </c>
      <c r="BE34" s="97">
        <f>IFERROR(VLOOKUP($AV34,Import!$B$3:$X$677,15,FALSE),"")</f>
        <v>2.31</v>
      </c>
      <c r="BF34" s="97">
        <f>IFERROR(VLOOKUP($AV34,Import!$B$3:$X$677,16,FALSE),"")</f>
        <v>0.91</v>
      </c>
      <c r="BG34" s="91">
        <f>IFERROR(VLOOKUP($AV34,Import!$B$3:$X$677,13,FALSE),"")</f>
        <v>8</v>
      </c>
      <c r="BH34" s="91">
        <f>IFERROR(VLOOKUP($AV34,Import!$B$3:$X$677,14,FALSE),"")</f>
        <v>11</v>
      </c>
      <c r="BI34" s="91">
        <f>IFERROR(VLOOKUP($AV34,Import!$B$3:$X$677,17,FALSE),"")</f>
        <v>127</v>
      </c>
      <c r="BJ34" s="435"/>
      <c r="BK34" s="93">
        <f t="shared" si="5"/>
        <v>194.04</v>
      </c>
      <c r="BL34" s="94">
        <f t="shared" si="6"/>
        <v>76.44</v>
      </c>
      <c r="BM34" s="94">
        <f>IF(AW34='User Input'!$C$1,1,0)</f>
        <v>0</v>
      </c>
      <c r="BN34" s="94">
        <f t="shared" si="13"/>
        <v>0</v>
      </c>
      <c r="BO34" s="94">
        <f t="shared" si="7"/>
        <v>0</v>
      </c>
      <c r="BP34" s="94" t="str">
        <f t="shared" si="8"/>
        <v>Josh Hader</v>
      </c>
      <c r="BQ34" s="94">
        <f t="shared" si="9"/>
        <v>0</v>
      </c>
      <c r="BR34" s="95">
        <f t="shared" si="10"/>
        <v>11</v>
      </c>
      <c r="BS34" s="91" t="str">
        <f>IFERROR(VLOOKUP($AV34,Import!$B$3:$AL$676,35,FALSE),"")</f>
        <v/>
      </c>
      <c r="BT34" s="99">
        <f>9*(Table2[[#This Row],[K]]/Table2[[#This Row],[IP]])</f>
        <v>13.607142857142858</v>
      </c>
      <c r="BU34" s="483">
        <f>IFERROR(VLOOKUP($AV34,PITCH!$B$7:$AJ$2004,31,FALSE),"N/A")</f>
        <v>9.7635605006954087</v>
      </c>
      <c r="BV34" s="426"/>
    </row>
    <row r="35" spans="1:74" ht="15" x14ac:dyDescent="0.25">
      <c r="A35" s="570">
        <v>33</v>
      </c>
      <c r="B35" s="571">
        <f>IFERROR(VLOOKUP(N35,Import!$B$4:$T$677,19,FALSE),"")</f>
        <v>41</v>
      </c>
      <c r="C35" s="572"/>
      <c r="D35" s="571" t="str">
        <f>IFERROR(VLOOKUP(N35,Import!$AD$3:$AH$677,3,FALSE),"")</f>
        <v/>
      </c>
      <c r="E35" s="571" t="str">
        <f>IFERROR(VLOOKUP(N35,Import!$AD$3:$AL$677,4,FALSE),"")</f>
        <v/>
      </c>
      <c r="F35" s="575">
        <f>IFERROR(VLOOKUP(N35,Import!$AT$3:$BG$677,8,FALSE),"")</f>
        <v>64</v>
      </c>
      <c r="G35" s="489">
        <f>IFERROR(VLOOKUP($N35,Import!$AT$3:$BG$677,2,FALSE),"")</f>
        <v>425.09999999999997</v>
      </c>
      <c r="H35" s="490">
        <f>IFERROR(VLOOKUP($N35,Import!$AT$3:$BG$677,3,FALSE),"")</f>
        <v>2.911643835616438</v>
      </c>
      <c r="I35" s="575">
        <f ca="1">IFERROR(VLOOKUP($N35,Import!$AT$3:$BG$677,9,FALSE),"")</f>
        <v>210</v>
      </c>
      <c r="J35" s="574"/>
      <c r="K35" s="571">
        <f>IFERROR(VLOOKUP(N35,Import!$AT$3:$BG$677,12,FALSE),"")</f>
        <v>46</v>
      </c>
      <c r="L35" s="571">
        <f>IFERROR(VLOOKUP(N35,Import!$AT$3:$BG$677,14,FALSE),"")</f>
        <v>49</v>
      </c>
      <c r="M35" s="486"/>
      <c r="N35" s="88" t="str">
        <f>IFERROR(VLOOKUP(A35,Import!$V$3:$X$677,3,FALSE),"")</f>
        <v>Jean Segura</v>
      </c>
      <c r="O35" s="89"/>
      <c r="P35" s="90"/>
      <c r="Q35" s="91" t="str">
        <f>IFERROR(VLOOKUP($N35,Import!$B$3:$AL$676,2,FALSE),"")</f>
        <v>PHI</v>
      </c>
      <c r="R35" s="341" t="str">
        <f>IFERROR(VLOOKUP($N35,Import!$B$3:$AL$676,3,FALSE),"")</f>
        <v>SS</v>
      </c>
      <c r="S35" s="341" t="str">
        <f>IFERROR(VLOOKUP($N35,Import!$B$3:$AL$676,4,FALSE),"")</f>
        <v>SS</v>
      </c>
      <c r="T35" s="91">
        <f>IFERROR(VLOOKUP($N35,Import!$B$3:$AL$676,5,FALSE),"")</f>
        <v>21</v>
      </c>
      <c r="U35" s="431"/>
      <c r="V35" s="91">
        <f>IFERROR(VLOOKUP($N35,Import!$B$3:$AL$676,6,FALSE),"")</f>
        <v>577</v>
      </c>
      <c r="W35" s="91">
        <f>IFERROR(VLOOKUP($N35,Import!$B$3:$AL$676,7,FALSE),"")</f>
        <v>92</v>
      </c>
      <c r="X35" s="91">
        <f>IFERROR(VLOOKUP($N35,Import!$B$3:$AL$676,8,FALSE),"")</f>
        <v>17</v>
      </c>
      <c r="Y35" s="91">
        <f>IFERROR(VLOOKUP($N35,Import!$B$3:$AL$676,9,FALSE),"")</f>
        <v>71</v>
      </c>
      <c r="Z35" s="91">
        <f>IFERROR(VLOOKUP($N35,Import!$B$3:$AL$676,10,FALSE),"")</f>
        <v>25</v>
      </c>
      <c r="AA35" s="92">
        <f>IFERROR(VLOOKUP($N35,Import!$B$3:$AL$676,11,FALSE),"")</f>
        <v>0.308</v>
      </c>
      <c r="AB35" s="431"/>
      <c r="AC35" s="498">
        <f t="shared" si="0"/>
        <v>177.71600000000001</v>
      </c>
      <c r="AD35" s="499">
        <f>IF(O35='User Input'!$C$1,1,0)</f>
        <v>0</v>
      </c>
      <c r="AE35" s="499">
        <f t="shared" si="12"/>
        <v>0</v>
      </c>
      <c r="AF35" s="499">
        <f t="shared" si="1"/>
        <v>0</v>
      </c>
      <c r="AG35" s="499" t="str">
        <f t="shared" si="2"/>
        <v>Jean Segura</v>
      </c>
      <c r="AH35" s="499">
        <f t="shared" si="3"/>
        <v>0</v>
      </c>
      <c r="AI35" s="499">
        <f t="shared" si="4"/>
        <v>21</v>
      </c>
      <c r="AJ35" s="91" t="str">
        <f>IFERROR(VLOOKUP($N35,Import!$B$3:$AL$676,35,FALSE),"")</f>
        <v/>
      </c>
      <c r="AK35" s="98"/>
      <c r="AL35" s="113">
        <v>96</v>
      </c>
      <c r="AM35" s="112">
        <f>IFERROR(VLOOKUP(AV35,Import!$B$3:$T$677,19,FALSE),"")</f>
        <v>239</v>
      </c>
      <c r="AN35" s="493"/>
      <c r="AO35" s="112" t="str">
        <f>IFERROR(VLOOKUP(AV35,Import!$AD$3:$AH$677,3,FALSE),"")</f>
        <v/>
      </c>
      <c r="AP35" s="112" t="str">
        <f>IFERROR(VLOOKUP(AV35,Import!$AD$3:$AH$677,5,FALSE),"")</f>
        <v/>
      </c>
      <c r="AQ35" s="494">
        <f>IFERROR(VLOOKUP(AV35,Import!$AW$3:$BA$677,5,FALSE),"")</f>
        <v>269</v>
      </c>
      <c r="AR35" s="489">
        <f>IFERROR(VLOOKUP($AV35,Import!$AW$3:$BG$677,2,FALSE),"")</f>
        <v>292.90000000000009</v>
      </c>
      <c r="AS35" s="581">
        <f>IFERROR(VLOOKUP($AV35,Import!$AW$3:$BG$677,3,FALSE),"")</f>
        <v>9.4483870967741961</v>
      </c>
      <c r="AT35" s="575">
        <f ca="1">IFERROR(VLOOKUP($AV35,Import!$AW$3:$BG$677,7,FALSE),"")</f>
        <v>53</v>
      </c>
      <c r="AU35" s="492"/>
      <c r="AV35" s="495" t="str">
        <f>IFERROR(VLOOKUP(AL35,Import!$W$3:$X$677,2,FALSE),"")</f>
        <v>Jhoulys Chacin</v>
      </c>
      <c r="AW35" s="89"/>
      <c r="AX35" s="102"/>
      <c r="AY35" s="91" t="str">
        <f>IFERROR(VLOOKUP($AV35,Import!$B$3:$L$676,2,FALSE),"")</f>
        <v>MIL</v>
      </c>
      <c r="AZ35" s="96" t="str">
        <f>IFERROR(VLOOKUP($AV35,Import!$B$3:$L$676,3,FALSE),"")</f>
        <v>SP</v>
      </c>
      <c r="BA35" s="96" t="str">
        <f>IFERROR(VLOOKUP($AV35,Import!$B$3:$L$676,4,FALSE),"")</f>
        <v>SP</v>
      </c>
      <c r="BB35" s="91">
        <f>IFERROR(VLOOKUP($AV35,Import!$B$3:$L$676,5,FALSE),"")</f>
        <v>2</v>
      </c>
      <c r="BC35" s="431"/>
      <c r="BD35" s="91">
        <f>IFERROR(VLOOKUP($AV35,Import!$B$3:$X$677,12,FALSE),"")</f>
        <v>181</v>
      </c>
      <c r="BE35" s="97">
        <f>IFERROR(VLOOKUP($AV35,Import!$B$3:$X$677,15,FALSE),"")</f>
        <v>4.1500000000000004</v>
      </c>
      <c r="BF35" s="97">
        <f>IFERROR(VLOOKUP($AV35,Import!$B$3:$X$677,16,FALSE),"")</f>
        <v>1.2</v>
      </c>
      <c r="BG35" s="91">
        <f>IFERROR(VLOOKUP($AV35,Import!$B$3:$X$677,13,FALSE),"")</f>
        <v>11</v>
      </c>
      <c r="BH35" s="91">
        <f>IFERROR(VLOOKUP($AV35,Import!$B$3:$X$677,14,FALSE),"")</f>
        <v>0</v>
      </c>
      <c r="BI35" s="91">
        <f>IFERROR(VLOOKUP($AV35,Import!$B$3:$X$677,17,FALSE),"")</f>
        <v>147</v>
      </c>
      <c r="BJ35" s="435"/>
      <c r="BK35" s="93">
        <f t="shared" si="5"/>
        <v>751.15000000000009</v>
      </c>
      <c r="BL35" s="94">
        <f t="shared" si="6"/>
        <v>217.2</v>
      </c>
      <c r="BM35" s="94">
        <f>IF(AW35='User Input'!$C$1,1,0)</f>
        <v>0</v>
      </c>
      <c r="BN35" s="94">
        <f t="shared" si="13"/>
        <v>0</v>
      </c>
      <c r="BO35" s="94">
        <f t="shared" si="7"/>
        <v>0</v>
      </c>
      <c r="BP35" s="94" t="str">
        <f t="shared" si="8"/>
        <v>Jhoulys Chacin</v>
      </c>
      <c r="BQ35" s="94">
        <f t="shared" si="9"/>
        <v>0</v>
      </c>
      <c r="BR35" s="95">
        <f t="shared" si="10"/>
        <v>2</v>
      </c>
      <c r="BS35" s="91" t="str">
        <f>IFERROR(VLOOKUP($AV35,Import!$B$3:$AL$676,35,FALSE),"")</f>
        <v/>
      </c>
      <c r="BT35" s="99">
        <f>9*(Table2[[#This Row],[K]]/Table2[[#This Row],[IP]])</f>
        <v>7.3093922651933703</v>
      </c>
      <c r="BU35" s="483">
        <f>IFERROR(VLOOKUP($AV35,PITCH!$B$7:$AJ$2004,31,FALSE),"N/A")</f>
        <v>4.0048105832832235</v>
      </c>
      <c r="BV35" s="426"/>
    </row>
    <row r="36" spans="1:74" ht="15" x14ac:dyDescent="0.25">
      <c r="A36" s="570">
        <v>34</v>
      </c>
      <c r="B36" s="571">
        <f>IFERROR(VLOOKUP(N36,Import!$B$4:$T$677,19,FALSE),"")</f>
        <v>42</v>
      </c>
      <c r="C36" s="572"/>
      <c r="D36" s="571" t="str">
        <f>IFERROR(VLOOKUP(N36,Import!$AD$3:$AH$677,3,FALSE),"")</f>
        <v/>
      </c>
      <c r="E36" s="571" t="str">
        <f>IFERROR(VLOOKUP(N36,Import!$AD$3:$AL$677,4,FALSE),"")</f>
        <v/>
      </c>
      <c r="F36" s="575">
        <f>IFERROR(VLOOKUP(N36,Import!$AT$3:$BG$677,8,FALSE),"")</f>
        <v>114</v>
      </c>
      <c r="G36" s="489">
        <f>IFERROR(VLOOKUP($N36,Import!$AT$3:$BG$677,2,FALSE),"")</f>
        <v>388.60000000000008</v>
      </c>
      <c r="H36" s="490">
        <f>IFERROR(VLOOKUP($N36,Import!$AT$3:$BG$677,3,FALSE),"")</f>
        <v>2.6986111111111115</v>
      </c>
      <c r="I36" s="575">
        <f ca="1">IFERROR(VLOOKUP($N36,Import!$AT$3:$BG$677,9,FALSE),"")</f>
        <v>296</v>
      </c>
      <c r="J36" s="574"/>
      <c r="K36" s="571">
        <f>IFERROR(VLOOKUP(N36,Import!$AT$3:$BG$677,12,FALSE),"")</f>
        <v>78</v>
      </c>
      <c r="L36" s="571">
        <f>IFERROR(VLOOKUP(N36,Import!$AT$3:$BG$677,14,FALSE),"")</f>
        <v>82</v>
      </c>
      <c r="M36" s="486"/>
      <c r="N36" s="88" t="str">
        <f>IFERROR(VLOOKUP(A36,Import!$V$3:$X$677,3,FALSE),"")</f>
        <v>Jose Peraza</v>
      </c>
      <c r="O36" s="89"/>
      <c r="P36" s="90"/>
      <c r="Q36" s="91" t="str">
        <f>IFERROR(VLOOKUP($N36,Import!$B$3:$AL$676,2,FALSE),"")</f>
        <v>CIN</v>
      </c>
      <c r="R36" s="341" t="str">
        <f>IFERROR(VLOOKUP($N36,Import!$B$3:$AL$676,3,FALSE),"")</f>
        <v>SS</v>
      </c>
      <c r="S36" s="341" t="str">
        <f>IFERROR(VLOOKUP($N36,Import!$B$3:$AL$676,4,FALSE),"")</f>
        <v>SS</v>
      </c>
      <c r="T36" s="91">
        <f>IFERROR(VLOOKUP($N36,Import!$B$3:$AL$676,5,FALSE),"")</f>
        <v>21</v>
      </c>
      <c r="U36" s="431"/>
      <c r="V36" s="91">
        <f>IFERROR(VLOOKUP($N36,Import!$B$3:$AL$676,6,FALSE),"")</f>
        <v>612</v>
      </c>
      <c r="W36" s="91">
        <f>IFERROR(VLOOKUP($N36,Import!$B$3:$AL$676,7,FALSE),"")</f>
        <v>92</v>
      </c>
      <c r="X36" s="91">
        <f>IFERROR(VLOOKUP($N36,Import!$B$3:$AL$676,8,FALSE),"")</f>
        <v>15</v>
      </c>
      <c r="Y36" s="91">
        <f>IFERROR(VLOOKUP($N36,Import!$B$3:$AL$676,9,FALSE),"")</f>
        <v>55</v>
      </c>
      <c r="Z36" s="91">
        <f>IFERROR(VLOOKUP($N36,Import!$B$3:$AL$676,10,FALSE),"")</f>
        <v>31</v>
      </c>
      <c r="AA36" s="92">
        <f>IFERROR(VLOOKUP($N36,Import!$B$3:$AL$676,11,FALSE),"")</f>
        <v>0.29199999999999998</v>
      </c>
      <c r="AB36" s="431"/>
      <c r="AC36" s="498">
        <f t="shared" si="0"/>
        <v>178.70399999999998</v>
      </c>
      <c r="AD36" s="499">
        <f>IF(O36='User Input'!$C$1,1,0)</f>
        <v>0</v>
      </c>
      <c r="AE36" s="499">
        <f t="shared" si="12"/>
        <v>0</v>
      </c>
      <c r="AF36" s="499">
        <f t="shared" si="1"/>
        <v>0</v>
      </c>
      <c r="AG36" s="499" t="str">
        <f t="shared" si="2"/>
        <v>Jose Peraza</v>
      </c>
      <c r="AH36" s="499">
        <f t="shared" si="3"/>
        <v>0</v>
      </c>
      <c r="AI36" s="499">
        <f t="shared" si="4"/>
        <v>21</v>
      </c>
      <c r="AJ36" s="91" t="str">
        <f>IFERROR(VLOOKUP($N36,Import!$B$3:$AL$676,35,FALSE),"")</f>
        <v/>
      </c>
      <c r="AK36" s="98"/>
      <c r="AL36" s="113">
        <v>27</v>
      </c>
      <c r="AM36" s="112">
        <f>IFERROR(VLOOKUP(AV36,Import!$B$3:$T$677,19,FALSE),"")</f>
        <v>87</v>
      </c>
      <c r="AN36" s="493"/>
      <c r="AO36" s="112" t="str">
        <f>IFERROR(VLOOKUP(AV36,Import!$AD$3:$AH$677,3,FALSE),"")</f>
        <v/>
      </c>
      <c r="AP36" s="112" t="str">
        <f>IFERROR(VLOOKUP(AV36,Import!$AD$3:$AH$677,5,FALSE),"")</f>
        <v/>
      </c>
      <c r="AQ36" s="494">
        <f>IFERROR(VLOOKUP(AV36,Import!$AW$3:$BA$677,5,FALSE),"")</f>
        <v>93</v>
      </c>
      <c r="AR36" s="489">
        <f>IFERROR(VLOOKUP($AV36,Import!$AW$3:$BG$677,2,FALSE),"")</f>
        <v>401.40000000000009</v>
      </c>
      <c r="AS36" s="581">
        <f>IFERROR(VLOOKUP($AV36,Import!$AW$3:$BG$677,3,FALSE),"")</f>
        <v>12.948387096774196</v>
      </c>
      <c r="AT36" s="575">
        <f ca="1">IFERROR(VLOOKUP($AV36,Import!$AW$3:$BG$677,7,FALSE),"")</f>
        <v>26</v>
      </c>
      <c r="AU36" s="492"/>
      <c r="AV36" s="495" t="str">
        <f>IFERROR(VLOOKUP(AL36,Import!$W$3:$X$677,2,FALSE),"")</f>
        <v>Jose Berrios</v>
      </c>
      <c r="AW36" s="89"/>
      <c r="AX36" s="102"/>
      <c r="AY36" s="91" t="str">
        <f>IFERROR(VLOOKUP($AV36,Import!$B$3:$L$676,2,FALSE),"")</f>
        <v>MIN</v>
      </c>
      <c r="AZ36" s="96" t="str">
        <f>IFERROR(VLOOKUP($AV36,Import!$B$3:$L$676,3,FALSE),"")</f>
        <v>SP</v>
      </c>
      <c r="BA36" s="96" t="str">
        <f>IFERROR(VLOOKUP($AV36,Import!$B$3:$L$676,4,FALSE),"")</f>
        <v>SP</v>
      </c>
      <c r="BB36" s="91">
        <f>IFERROR(VLOOKUP($AV36,Import!$B$3:$L$676,5,FALSE),"")</f>
        <v>13</v>
      </c>
      <c r="BC36" s="431"/>
      <c r="BD36" s="91">
        <f>IFERROR(VLOOKUP($AV36,Import!$B$3:$X$677,12,FALSE),"")</f>
        <v>196</v>
      </c>
      <c r="BE36" s="97">
        <f>IFERROR(VLOOKUP($AV36,Import!$B$3:$X$677,15,FALSE),"")</f>
        <v>3.6</v>
      </c>
      <c r="BF36" s="97">
        <f>IFERROR(VLOOKUP($AV36,Import!$B$3:$X$677,16,FALSE),"")</f>
        <v>1.1499999999999999</v>
      </c>
      <c r="BG36" s="91">
        <f>IFERROR(VLOOKUP($AV36,Import!$B$3:$X$677,13,FALSE),"")</f>
        <v>13</v>
      </c>
      <c r="BH36" s="91">
        <f>IFERROR(VLOOKUP($AV36,Import!$B$3:$X$677,14,FALSE),"")</f>
        <v>0</v>
      </c>
      <c r="BI36" s="91">
        <f>IFERROR(VLOOKUP($AV36,Import!$B$3:$X$677,17,FALSE),"")</f>
        <v>205</v>
      </c>
      <c r="BJ36" s="435"/>
      <c r="BK36" s="93">
        <f t="shared" si="5"/>
        <v>705.6</v>
      </c>
      <c r="BL36" s="94">
        <f t="shared" si="6"/>
        <v>225.39999999999998</v>
      </c>
      <c r="BM36" s="94">
        <f>IF(AW36='User Input'!$C$1,1,0)</f>
        <v>0</v>
      </c>
      <c r="BN36" s="94">
        <f t="shared" si="13"/>
        <v>0</v>
      </c>
      <c r="BO36" s="94">
        <f t="shared" si="7"/>
        <v>0</v>
      </c>
      <c r="BP36" s="94" t="str">
        <f t="shared" si="8"/>
        <v>Jose Berrios</v>
      </c>
      <c r="BQ36" s="94">
        <f t="shared" si="9"/>
        <v>0</v>
      </c>
      <c r="BR36" s="95">
        <f t="shared" si="10"/>
        <v>13</v>
      </c>
      <c r="BS36" s="91" t="str">
        <f>IFERROR(VLOOKUP($AV36,Import!$B$3:$AL$676,35,FALSE),"")</f>
        <v/>
      </c>
      <c r="BT36" s="99">
        <f>9*(Table2[[#This Row],[K]]/Table2[[#This Row],[IP]])</f>
        <v>9.4132653061224492</v>
      </c>
      <c r="BU36" s="483">
        <f>IFERROR(VLOOKUP($AV36,PITCH!$B$7:$AJ$2004,31,FALSE),"N/A")</f>
        <v>5.8928571428571423</v>
      </c>
      <c r="BV36" s="426"/>
    </row>
    <row r="37" spans="1:74" ht="15" x14ac:dyDescent="0.25">
      <c r="A37" s="570">
        <v>35</v>
      </c>
      <c r="B37" s="571">
        <f>IFERROR(VLOOKUP(N37,Import!$B$4:$T$677,19,FALSE),"")</f>
        <v>43</v>
      </c>
      <c r="C37" s="572"/>
      <c r="D37" s="571" t="str">
        <f>IFERROR(VLOOKUP(N37,Import!$AD$3:$AH$677,3,FALSE),"")</f>
        <v/>
      </c>
      <c r="E37" s="571" t="str">
        <f>IFERROR(VLOOKUP(N37,Import!$AD$3:$AL$677,4,FALSE),"")</f>
        <v/>
      </c>
      <c r="F37" s="575">
        <f>IFERROR(VLOOKUP(N37,Import!$AT$3:$BG$677,8,FALSE),"")</f>
        <v>54</v>
      </c>
      <c r="G37" s="489">
        <f>IFERROR(VLOOKUP($N37,Import!$AT$3:$BG$677,2,FALSE),"")</f>
        <v>436.25</v>
      </c>
      <c r="H37" s="490">
        <f>IFERROR(VLOOKUP($N37,Import!$AT$3:$BG$677,3,FALSE),"")</f>
        <v>3.0721830985915495</v>
      </c>
      <c r="I37" s="575">
        <f ca="1">IFERROR(VLOOKUP($N37,Import!$AT$3:$BG$677,9,FALSE),"")</f>
        <v>64</v>
      </c>
      <c r="J37" s="574"/>
      <c r="K37" s="571">
        <f>IFERROR(VLOOKUP(N37,Import!$AT$3:$BG$677,12,FALSE),"")</f>
        <v>47</v>
      </c>
      <c r="L37" s="571">
        <f>IFERROR(VLOOKUP(N37,Import!$AT$3:$BG$677,14,FALSE),"")</f>
        <v>50</v>
      </c>
      <c r="M37" s="486"/>
      <c r="N37" s="88" t="str">
        <f>IFERROR(VLOOKUP(A37,Import!$V$3:$X$677,3,FALSE),"")</f>
        <v>Carlos Correa</v>
      </c>
      <c r="O37" s="89"/>
      <c r="P37" s="90"/>
      <c r="Q37" s="91" t="str">
        <f>IFERROR(VLOOKUP($N37,Import!$B$3:$AL$676,2,FALSE),"")</f>
        <v>HOU</v>
      </c>
      <c r="R37" s="341" t="str">
        <f>IFERROR(VLOOKUP($N37,Import!$B$3:$AL$676,3,FALSE),"")</f>
        <v>SS</v>
      </c>
      <c r="S37" s="341" t="str">
        <f>IFERROR(VLOOKUP($N37,Import!$B$3:$AL$676,4,FALSE),"")</f>
        <v>SS</v>
      </c>
      <c r="T37" s="91">
        <f>IFERROR(VLOOKUP($N37,Import!$B$3:$AL$676,5,FALSE),"")</f>
        <v>21</v>
      </c>
      <c r="U37" s="431"/>
      <c r="V37" s="91">
        <f>IFERROR(VLOOKUP($N37,Import!$B$3:$AL$676,6,FALSE),"")</f>
        <v>566</v>
      </c>
      <c r="W37" s="91">
        <f>IFERROR(VLOOKUP($N37,Import!$B$3:$AL$676,7,FALSE),"")</f>
        <v>80</v>
      </c>
      <c r="X37" s="91">
        <f>IFERROR(VLOOKUP($N37,Import!$B$3:$AL$676,8,FALSE),"")</f>
        <v>26</v>
      </c>
      <c r="Y37" s="91">
        <f>IFERROR(VLOOKUP($N37,Import!$B$3:$AL$676,9,FALSE),"")</f>
        <v>91</v>
      </c>
      <c r="Z37" s="91">
        <f>IFERROR(VLOOKUP($N37,Import!$B$3:$AL$676,10,FALSE),"")</f>
        <v>3</v>
      </c>
      <c r="AA37" s="92">
        <f>IFERROR(VLOOKUP($N37,Import!$B$3:$AL$676,11,FALSE),"")</f>
        <v>0.27700000000000002</v>
      </c>
      <c r="AB37" s="431"/>
      <c r="AC37" s="498">
        <f t="shared" si="0"/>
        <v>156.78200000000001</v>
      </c>
      <c r="AD37" s="499">
        <f>IF(O37='User Input'!$C$1,1,0)</f>
        <v>0</v>
      </c>
      <c r="AE37" s="499">
        <f t="shared" si="12"/>
        <v>0</v>
      </c>
      <c r="AF37" s="499">
        <f t="shared" si="1"/>
        <v>0</v>
      </c>
      <c r="AG37" s="499" t="str">
        <f t="shared" si="2"/>
        <v>Carlos Correa</v>
      </c>
      <c r="AH37" s="499">
        <f t="shared" si="3"/>
        <v>0</v>
      </c>
      <c r="AI37" s="499">
        <f t="shared" si="4"/>
        <v>21</v>
      </c>
      <c r="AJ37" s="91" t="str">
        <f>IFERROR(VLOOKUP($N37,Import!$B$3:$AL$676,35,FALSE),"")</f>
        <v/>
      </c>
      <c r="AK37" s="98"/>
      <c r="AL37" s="113">
        <v>59</v>
      </c>
      <c r="AM37" s="112">
        <f>IFERROR(VLOOKUP(AV37,Import!$B$3:$T$677,19,FALSE),"")</f>
        <v>149</v>
      </c>
      <c r="AN37" s="493"/>
      <c r="AO37" s="112" t="str">
        <f>IFERROR(VLOOKUP(AV37,Import!$AD$3:$AH$677,3,FALSE),"")</f>
        <v/>
      </c>
      <c r="AP37" s="112" t="str">
        <f>IFERROR(VLOOKUP(AV37,Import!$AD$3:$AH$677,5,FALSE),"")</f>
        <v/>
      </c>
      <c r="AQ37" s="494">
        <f>IFERROR(VLOOKUP(AV37,Import!$AW$3:$BA$677,5,FALSE),"")</f>
        <v>111</v>
      </c>
      <c r="AR37" s="489">
        <f>IFERROR(VLOOKUP($AV37,Import!$AW$3:$BG$677,2,FALSE),"")</f>
        <v>390.29999999999995</v>
      </c>
      <c r="AS37" s="581">
        <f>IFERROR(VLOOKUP($AV37,Import!$AW$3:$BG$677,3,FALSE),"")</f>
        <v>12.590322580645159</v>
      </c>
      <c r="AT37" s="575">
        <f ca="1">IFERROR(VLOOKUP($AV37,Import!$AW$3:$BG$677,7,FALSE),"")</f>
        <v>26</v>
      </c>
      <c r="AU37" s="492"/>
      <c r="AV37" s="495" t="str">
        <f>IFERROR(VLOOKUP(AL37,Import!$W$3:$X$677,2,FALSE),"")</f>
        <v>Rick Porcello</v>
      </c>
      <c r="AW37" s="89"/>
      <c r="AX37" s="102"/>
      <c r="AY37" s="91" t="str">
        <f>IFERROR(VLOOKUP($AV37,Import!$B$3:$L$676,2,FALSE),"")</f>
        <v>BOS</v>
      </c>
      <c r="AZ37" s="96" t="str">
        <f>IFERROR(VLOOKUP($AV37,Import!$B$3:$L$676,3,FALSE),"")</f>
        <v>SP</v>
      </c>
      <c r="BA37" s="96" t="str">
        <f>IFERROR(VLOOKUP($AV37,Import!$B$3:$L$676,4,FALSE),"")</f>
        <v>SP</v>
      </c>
      <c r="BB37" s="91">
        <f>IFERROR(VLOOKUP($AV37,Import!$B$3:$L$676,5,FALSE),"")</f>
        <v>8</v>
      </c>
      <c r="BC37" s="431"/>
      <c r="BD37" s="91">
        <f>IFERROR(VLOOKUP($AV37,Import!$B$3:$X$677,12,FALSE),"")</f>
        <v>201</v>
      </c>
      <c r="BE37" s="97">
        <f>IFERROR(VLOOKUP($AV37,Import!$B$3:$X$677,15,FALSE),"")</f>
        <v>3.92</v>
      </c>
      <c r="BF37" s="97">
        <f>IFERROR(VLOOKUP($AV37,Import!$B$3:$X$677,16,FALSE),"")</f>
        <v>1.22</v>
      </c>
      <c r="BG37" s="91">
        <f>IFERROR(VLOOKUP($AV37,Import!$B$3:$X$677,13,FALSE),"")</f>
        <v>13</v>
      </c>
      <c r="BH37" s="91">
        <f>IFERROR(VLOOKUP($AV37,Import!$B$3:$X$677,14,FALSE),"")</f>
        <v>0</v>
      </c>
      <c r="BI37" s="91">
        <f>IFERROR(VLOOKUP($AV37,Import!$B$3:$X$677,17,FALSE),"")</f>
        <v>194</v>
      </c>
      <c r="BJ37" s="435"/>
      <c r="BK37" s="93">
        <f t="shared" si="5"/>
        <v>787.92</v>
      </c>
      <c r="BL37" s="94">
        <f t="shared" si="6"/>
        <v>245.22</v>
      </c>
      <c r="BM37" s="94">
        <f>IF(AW37='User Input'!$C$1,1,0)</f>
        <v>0</v>
      </c>
      <c r="BN37" s="94">
        <f t="shared" si="13"/>
        <v>0</v>
      </c>
      <c r="BO37" s="94">
        <f t="shared" si="7"/>
        <v>0</v>
      </c>
      <c r="BP37" s="94" t="str">
        <f t="shared" si="8"/>
        <v>Rick Porcello</v>
      </c>
      <c r="BQ37" s="94">
        <f t="shared" si="9"/>
        <v>0</v>
      </c>
      <c r="BR37" s="95">
        <f t="shared" si="10"/>
        <v>8</v>
      </c>
      <c r="BS37" s="91" t="str">
        <f>IFERROR(VLOOKUP($AV37,Import!$B$3:$AL$676,35,FALSE),"")</f>
        <v/>
      </c>
      <c r="BT37" s="99">
        <f>9*(Table2[[#This Row],[K]]/Table2[[#This Row],[IP]])</f>
        <v>8.6865671641791042</v>
      </c>
      <c r="BU37" s="483">
        <f>IFERROR(VLOOKUP($AV37,PITCH!$B$7:$AJ$2004,31,FALSE),"N/A")</f>
        <v>5.7915717539863323</v>
      </c>
      <c r="BV37" s="426"/>
    </row>
    <row r="38" spans="1:74" ht="15" x14ac:dyDescent="0.25">
      <c r="A38" s="570">
        <v>36</v>
      </c>
      <c r="B38" s="571">
        <f>IFERROR(VLOOKUP(N38,Import!$B$4:$T$677,19,FALSE),"")</f>
        <v>45</v>
      </c>
      <c r="C38" s="572"/>
      <c r="D38" s="571" t="str">
        <f>IFERROR(VLOOKUP(N38,Import!$AD$3:$AH$677,3,FALSE),"")</f>
        <v/>
      </c>
      <c r="E38" s="571" t="str">
        <f>IFERROR(VLOOKUP(N38,Import!$AD$3:$AL$677,4,FALSE),"")</f>
        <v/>
      </c>
      <c r="F38" s="575">
        <f>IFERROR(VLOOKUP(N38,Import!$AT$3:$BG$677,8,FALSE),"")</f>
        <v>131</v>
      </c>
      <c r="G38" s="489">
        <f>IFERROR(VLOOKUP($N38,Import!$AT$3:$BG$677,2,FALSE),"")</f>
        <v>379.25</v>
      </c>
      <c r="H38" s="490">
        <f>IFERROR(VLOOKUP($N38,Import!$AT$3:$BG$677,3,FALSE),"")</f>
        <v>3.0833333333333335</v>
      </c>
      <c r="I38" s="575">
        <f ca="1">IFERROR(VLOOKUP($N38,Import!$AT$3:$BG$677,9,FALSE),"")</f>
        <v>45</v>
      </c>
      <c r="J38" s="574"/>
      <c r="K38" s="571">
        <f>IFERROR(VLOOKUP(N38,Import!$AT$3:$BG$677,12,FALSE),"")</f>
        <v>71</v>
      </c>
      <c r="L38" s="571">
        <f>IFERROR(VLOOKUP(N38,Import!$AT$3:$BG$677,14,FALSE),"")</f>
        <v>73</v>
      </c>
      <c r="M38" s="486"/>
      <c r="N38" s="88" t="str">
        <f>IFERROR(VLOOKUP(A38,Import!$V$3:$X$677,3,FALSE),"")</f>
        <v>Corey Seager</v>
      </c>
      <c r="O38" s="89"/>
      <c r="P38" s="90"/>
      <c r="Q38" s="91" t="str">
        <f>IFERROR(VLOOKUP($N38,Import!$B$3:$AL$676,2,FALSE),"")</f>
        <v>LAD</v>
      </c>
      <c r="R38" s="341" t="str">
        <f>IFERROR(VLOOKUP($N38,Import!$B$3:$AL$676,3,FALSE),"")</f>
        <v>SS</v>
      </c>
      <c r="S38" s="341" t="str">
        <f>IFERROR(VLOOKUP($N38,Import!$B$3:$AL$676,4,FALSE),"")</f>
        <v>SS</v>
      </c>
      <c r="T38" s="91">
        <f>IFERROR(VLOOKUP($N38,Import!$B$3:$AL$676,5,FALSE),"")</f>
        <v>20</v>
      </c>
      <c r="U38" s="431"/>
      <c r="V38" s="91">
        <f>IFERROR(VLOOKUP($N38,Import!$B$3:$AL$676,6,FALSE),"")</f>
        <v>531</v>
      </c>
      <c r="W38" s="91">
        <f>IFERROR(VLOOKUP($N38,Import!$B$3:$AL$676,7,FALSE),"")</f>
        <v>84</v>
      </c>
      <c r="X38" s="91">
        <f>IFERROR(VLOOKUP($N38,Import!$B$3:$AL$676,8,FALSE),"")</f>
        <v>24</v>
      </c>
      <c r="Y38" s="91">
        <f>IFERROR(VLOOKUP($N38,Import!$B$3:$AL$676,9,FALSE),"")</f>
        <v>76</v>
      </c>
      <c r="Z38" s="91">
        <f>IFERROR(VLOOKUP($N38,Import!$B$3:$AL$676,10,FALSE),"")</f>
        <v>3</v>
      </c>
      <c r="AA38" s="92">
        <f>IFERROR(VLOOKUP($N38,Import!$B$3:$AL$676,11,FALSE),"")</f>
        <v>0.28799999999999998</v>
      </c>
      <c r="AB38" s="431"/>
      <c r="AC38" s="498">
        <f t="shared" si="0"/>
        <v>152.928</v>
      </c>
      <c r="AD38" s="499">
        <f>IF(O38='User Input'!$C$1,1,0)</f>
        <v>0</v>
      </c>
      <c r="AE38" s="499">
        <f t="shared" si="12"/>
        <v>0</v>
      </c>
      <c r="AF38" s="499">
        <f t="shared" si="1"/>
        <v>0</v>
      </c>
      <c r="AG38" s="499" t="str">
        <f t="shared" si="2"/>
        <v>Corey Seager</v>
      </c>
      <c r="AH38" s="499">
        <f t="shared" si="3"/>
        <v>0</v>
      </c>
      <c r="AI38" s="499">
        <f t="shared" si="4"/>
        <v>20</v>
      </c>
      <c r="AJ38" s="91" t="str">
        <f>IFERROR(VLOOKUP($N38,Import!$B$3:$AL$676,35,FALSE),"")</f>
        <v/>
      </c>
      <c r="AK38" s="98"/>
      <c r="AL38" s="113">
        <v>58</v>
      </c>
      <c r="AM38" s="112">
        <f>IFERROR(VLOOKUP(AV38,Import!$B$3:$T$677,19,FALSE),"")</f>
        <v>146</v>
      </c>
      <c r="AN38" s="493"/>
      <c r="AO38" s="112" t="str">
        <f>IFERROR(VLOOKUP(AV38,Import!$AD$3:$AH$677,3,FALSE),"")</f>
        <v/>
      </c>
      <c r="AP38" s="112" t="str">
        <f>IFERROR(VLOOKUP(AV38,Import!$AD$3:$AH$677,5,FALSE),"")</f>
        <v/>
      </c>
      <c r="AQ38" s="494">
        <f>IFERROR(VLOOKUP(AV38,Import!$AW$3:$BA$677,5,FALSE),"")</f>
        <v>115</v>
      </c>
      <c r="AR38" s="489">
        <f>IFERROR(VLOOKUP($AV38,Import!$AW$3:$BG$677,2,FALSE),"")</f>
        <v>388.59999999999991</v>
      </c>
      <c r="AS38" s="581">
        <f>IFERROR(VLOOKUP($AV38,Import!$AW$3:$BG$677,3,FALSE),"")</f>
        <v>13.399999999999997</v>
      </c>
      <c r="AT38" s="575">
        <f ca="1">IFERROR(VLOOKUP($AV38,Import!$AW$3:$BG$677,7,FALSE),"")</f>
        <v>26</v>
      </c>
      <c r="AU38" s="492"/>
      <c r="AV38" s="495" t="str">
        <f>IFERROR(VLOOKUP(AL38,Import!$W$3:$X$677,2,FALSE),"")</f>
        <v>Cole Hamels</v>
      </c>
      <c r="AW38" s="89"/>
      <c r="AX38" s="102"/>
      <c r="AY38" s="91" t="str">
        <f>IFERROR(VLOOKUP($AV38,Import!$B$3:$L$676,2,FALSE),"")</f>
        <v>CHC</v>
      </c>
      <c r="AZ38" s="96" t="str">
        <f>IFERROR(VLOOKUP($AV38,Import!$B$3:$L$676,3,FALSE),"")</f>
        <v>SP</v>
      </c>
      <c r="BA38" s="96" t="str">
        <f>IFERROR(VLOOKUP($AV38,Import!$B$3:$L$676,4,FALSE),"")</f>
        <v>SP</v>
      </c>
      <c r="BB38" s="91">
        <f>IFERROR(VLOOKUP($AV38,Import!$B$3:$L$676,5,FALSE),"")</f>
        <v>9</v>
      </c>
      <c r="BC38" s="431"/>
      <c r="BD38" s="91">
        <f>IFERROR(VLOOKUP($AV38,Import!$B$3:$X$677,12,FALSE),"")</f>
        <v>189</v>
      </c>
      <c r="BE38" s="97">
        <f>IFERROR(VLOOKUP($AV38,Import!$B$3:$X$677,15,FALSE),"")</f>
        <v>3.89</v>
      </c>
      <c r="BF38" s="97">
        <f>IFERROR(VLOOKUP($AV38,Import!$B$3:$X$677,16,FALSE),"")</f>
        <v>1.24</v>
      </c>
      <c r="BG38" s="91">
        <f>IFERROR(VLOOKUP($AV38,Import!$B$3:$X$677,13,FALSE),"")</f>
        <v>13</v>
      </c>
      <c r="BH38" s="91">
        <f>IFERROR(VLOOKUP($AV38,Import!$B$3:$X$677,14,FALSE),"")</f>
        <v>0</v>
      </c>
      <c r="BI38" s="91">
        <f>IFERROR(VLOOKUP($AV38,Import!$B$3:$X$677,17,FALSE),"")</f>
        <v>184</v>
      </c>
      <c r="BJ38" s="435"/>
      <c r="BK38" s="93">
        <f t="shared" si="5"/>
        <v>735.21</v>
      </c>
      <c r="BL38" s="94">
        <f t="shared" si="6"/>
        <v>234.35999999999999</v>
      </c>
      <c r="BM38" s="94">
        <f>IF(AW38='User Input'!$C$1,1,0)</f>
        <v>0</v>
      </c>
      <c r="BN38" s="94">
        <f t="shared" si="13"/>
        <v>0</v>
      </c>
      <c r="BO38" s="94">
        <f t="shared" si="7"/>
        <v>0</v>
      </c>
      <c r="BP38" s="94" t="str">
        <f t="shared" si="8"/>
        <v>Cole Hamels</v>
      </c>
      <c r="BQ38" s="94">
        <f t="shared" si="9"/>
        <v>0</v>
      </c>
      <c r="BR38" s="95">
        <f t="shared" si="10"/>
        <v>9</v>
      </c>
      <c r="BS38" s="91" t="str">
        <f>IFERROR(VLOOKUP($AV38,Import!$B$3:$AL$676,35,FALSE),"")</f>
        <v/>
      </c>
      <c r="BT38" s="99">
        <f>9*(Table2[[#This Row],[K]]/Table2[[#This Row],[IP]])</f>
        <v>8.761904761904761</v>
      </c>
      <c r="BU38" s="483">
        <f>IFERROR(VLOOKUP($AV38,PITCH!$B$7:$AJ$2004,31,FALSE),"N/A")</f>
        <v>5.7534246575342465</v>
      </c>
      <c r="BV38" s="426"/>
    </row>
    <row r="39" spans="1:74" ht="15" x14ac:dyDescent="0.25">
      <c r="A39" s="570">
        <v>37</v>
      </c>
      <c r="B39" s="571">
        <f>IFERROR(VLOOKUP(N39,Import!$B$4:$T$677,19,FALSE),"")</f>
        <v>46</v>
      </c>
      <c r="C39" s="572"/>
      <c r="D39" s="571" t="str">
        <f>IFERROR(VLOOKUP(N39,Import!$AD$3:$AH$677,3,FALSE),"")</f>
        <v/>
      </c>
      <c r="E39" s="571" t="str">
        <f>IFERROR(VLOOKUP(N39,Import!$AD$3:$AL$677,4,FALSE),"")</f>
        <v/>
      </c>
      <c r="F39" s="575">
        <f>IFERROR(VLOOKUP(N39,Import!$AT$3:$BG$677,8,FALSE),"")</f>
        <v>52</v>
      </c>
      <c r="G39" s="489">
        <f>IFERROR(VLOOKUP($N39,Import!$AT$3:$BG$677,2,FALSE),"")</f>
        <v>438.59999999999997</v>
      </c>
      <c r="H39" s="490">
        <f>IFERROR(VLOOKUP($N39,Import!$AT$3:$BG$677,3,FALSE),"")</f>
        <v>3.0041095890410956</v>
      </c>
      <c r="I39" s="575">
        <f ca="1">IFERROR(VLOOKUP($N39,Import!$AT$3:$BG$677,9,FALSE),"")</f>
        <v>22</v>
      </c>
      <c r="J39" s="574"/>
      <c r="K39" s="571">
        <f>IFERROR(VLOOKUP(N39,Import!$AT$3:$BG$677,12,FALSE),"")</f>
        <v>57</v>
      </c>
      <c r="L39" s="571">
        <f>IFERROR(VLOOKUP(N39,Import!$AT$3:$BG$677,14,FALSE),"")</f>
        <v>43</v>
      </c>
      <c r="M39" s="486"/>
      <c r="N39" s="88" t="str">
        <f>IFERROR(VLOOKUP(A39,Import!$V$3:$X$677,3,FALSE),"")</f>
        <v>Khris Davis</v>
      </c>
      <c r="O39" s="89"/>
      <c r="P39" s="90"/>
      <c r="Q39" s="91" t="str">
        <f>IFERROR(VLOOKUP($N39,Import!$B$3:$AL$676,2,FALSE),"")</f>
        <v>OAK</v>
      </c>
      <c r="R39" s="341" t="str">
        <f>IFERROR(VLOOKUP($N39,Import!$B$3:$AL$676,3,FALSE),"")</f>
        <v>DH</v>
      </c>
      <c r="S39" s="341" t="str">
        <f>IFERROR(VLOOKUP($N39,Import!$B$3:$AL$676,4,FALSE),"")</f>
        <v>OF</v>
      </c>
      <c r="T39" s="91">
        <f>IFERROR(VLOOKUP($N39,Import!$B$3:$AL$676,5,FALSE),"")</f>
        <v>20</v>
      </c>
      <c r="U39" s="431"/>
      <c r="V39" s="91">
        <f>IFERROR(VLOOKUP($N39,Import!$B$3:$AL$676,6,FALSE),"")</f>
        <v>572</v>
      </c>
      <c r="W39" s="91">
        <f>IFERROR(VLOOKUP($N39,Import!$B$3:$AL$676,7,FALSE),"")</f>
        <v>90</v>
      </c>
      <c r="X39" s="91">
        <f>IFERROR(VLOOKUP($N39,Import!$B$3:$AL$676,8,FALSE),"")</f>
        <v>41</v>
      </c>
      <c r="Y39" s="91">
        <f>IFERROR(VLOOKUP($N39,Import!$B$3:$AL$676,9,FALSE),"")</f>
        <v>112</v>
      </c>
      <c r="Z39" s="91">
        <f>IFERROR(VLOOKUP($N39,Import!$B$3:$AL$676,10,FALSE),"")</f>
        <v>1</v>
      </c>
      <c r="AA39" s="92">
        <f>IFERROR(VLOOKUP($N39,Import!$B$3:$AL$676,11,FALSE),"")</f>
        <v>0.247</v>
      </c>
      <c r="AB39" s="431"/>
      <c r="AC39" s="498">
        <f t="shared" si="0"/>
        <v>141.28399999999999</v>
      </c>
      <c r="AD39" s="499">
        <f>IF(O39='User Input'!$C$1,1,0)</f>
        <v>0</v>
      </c>
      <c r="AE39" s="499">
        <f t="shared" si="12"/>
        <v>0</v>
      </c>
      <c r="AF39" s="499">
        <f t="shared" si="1"/>
        <v>0</v>
      </c>
      <c r="AG39" s="499" t="str">
        <f t="shared" si="2"/>
        <v>Khris Davis</v>
      </c>
      <c r="AH39" s="499">
        <f t="shared" si="3"/>
        <v>0</v>
      </c>
      <c r="AI39" s="499">
        <f t="shared" si="4"/>
        <v>20</v>
      </c>
      <c r="AJ39" s="91" t="str">
        <f>IFERROR(VLOOKUP($N39,Import!$B$3:$AL$676,35,FALSE),"")</f>
        <v/>
      </c>
      <c r="AK39" s="98"/>
      <c r="AL39" s="113">
        <v>45</v>
      </c>
      <c r="AM39" s="112">
        <f>IFERROR(VLOOKUP(AV39,Import!$B$3:$T$677,19,FALSE),"")</f>
        <v>131</v>
      </c>
      <c r="AN39" s="493"/>
      <c r="AO39" s="112" t="str">
        <f>IFERROR(VLOOKUP(AV39,Import!$AD$3:$AH$677,3,FALSE),"")</f>
        <v/>
      </c>
      <c r="AP39" s="112" t="str">
        <f>IFERROR(VLOOKUP(AV39,Import!$AD$3:$AH$677,5,FALSE),"")</f>
        <v/>
      </c>
      <c r="AQ39" s="494">
        <f>IFERROR(VLOOKUP(AV39,Import!$AW$3:$BA$677,5,FALSE),"")</f>
        <v>92</v>
      </c>
      <c r="AR39" s="489">
        <f>IFERROR(VLOOKUP($AV39,Import!$AW$3:$BG$677,2,FALSE),"")</f>
        <v>403.20000000000005</v>
      </c>
      <c r="AS39" s="581">
        <f>IFERROR(VLOOKUP($AV39,Import!$AW$3:$BG$677,3,FALSE),"")</f>
        <v>13.006451612903227</v>
      </c>
      <c r="AT39" s="575">
        <f ca="1">IFERROR(VLOOKUP($AV39,Import!$AW$3:$BG$677,7,FALSE),"")</f>
        <v>17</v>
      </c>
      <c r="AU39" s="492"/>
      <c r="AV39" s="495" t="str">
        <f>IFERROR(VLOOKUP(AL39,Import!$W$3:$X$677,2,FALSE),"")</f>
        <v>Chris Archer</v>
      </c>
      <c r="AW39" s="89"/>
      <c r="AX39" s="102"/>
      <c r="AY39" s="91" t="str">
        <f>IFERROR(VLOOKUP($AV39,Import!$B$3:$L$676,2,FALSE),"")</f>
        <v>PIT</v>
      </c>
      <c r="AZ39" s="96" t="str">
        <f>IFERROR(VLOOKUP($AV39,Import!$B$3:$L$676,3,FALSE),"")</f>
        <v>SP</v>
      </c>
      <c r="BA39" s="96" t="str">
        <f>IFERROR(VLOOKUP($AV39,Import!$B$3:$L$676,4,FALSE),"")</f>
        <v>SP</v>
      </c>
      <c r="BB39" s="91">
        <f>IFERROR(VLOOKUP($AV39,Import!$B$3:$L$676,5,FALSE),"")</f>
        <v>10</v>
      </c>
      <c r="BC39" s="431"/>
      <c r="BD39" s="91">
        <f>IFERROR(VLOOKUP($AV39,Import!$B$3:$X$677,12,FALSE),"")</f>
        <v>192</v>
      </c>
      <c r="BE39" s="97">
        <f>IFERROR(VLOOKUP($AV39,Import!$B$3:$X$677,15,FALSE),"")</f>
        <v>3.89</v>
      </c>
      <c r="BF39" s="97">
        <f>IFERROR(VLOOKUP($AV39,Import!$B$3:$X$677,16,FALSE),"")</f>
        <v>1.26</v>
      </c>
      <c r="BG39" s="91">
        <f>IFERROR(VLOOKUP($AV39,Import!$B$3:$X$677,13,FALSE),"")</f>
        <v>9</v>
      </c>
      <c r="BH39" s="91">
        <f>IFERROR(VLOOKUP($AV39,Import!$B$3:$X$677,14,FALSE),"")</f>
        <v>0</v>
      </c>
      <c r="BI39" s="91">
        <f>IFERROR(VLOOKUP($AV39,Import!$B$3:$X$677,17,FALSE),"")</f>
        <v>209</v>
      </c>
      <c r="BJ39" s="435"/>
      <c r="BK39" s="93">
        <f t="shared" si="5"/>
        <v>746.88</v>
      </c>
      <c r="BL39" s="94">
        <f t="shared" si="6"/>
        <v>241.92000000000002</v>
      </c>
      <c r="BM39" s="94">
        <f>IF(AW39='User Input'!$C$1,1,0)</f>
        <v>0</v>
      </c>
      <c r="BN39" s="94">
        <f t="shared" si="13"/>
        <v>0</v>
      </c>
      <c r="BO39" s="94">
        <f t="shared" si="7"/>
        <v>0</v>
      </c>
      <c r="BP39" s="94" t="str">
        <f t="shared" si="8"/>
        <v>Chris Archer</v>
      </c>
      <c r="BQ39" s="94">
        <f t="shared" si="9"/>
        <v>0</v>
      </c>
      <c r="BR39" s="95">
        <f t="shared" si="10"/>
        <v>10</v>
      </c>
      <c r="BS39" s="91" t="str">
        <f>IFERROR(VLOOKUP($AV39,Import!$B$3:$AL$676,35,FALSE),"")</f>
        <v/>
      </c>
      <c r="BT39" s="99">
        <f>9*(Table2[[#This Row],[K]]/Table2[[#This Row],[IP]])</f>
        <v>9.796875</v>
      </c>
      <c r="BU39" s="483">
        <f>IFERROR(VLOOKUP($AV39,PITCH!$B$7:$AJ$2004,31,FALSE),"N/A")</f>
        <v>6.8004722550177092</v>
      </c>
      <c r="BV39" s="426"/>
    </row>
    <row r="40" spans="1:74" ht="15" x14ac:dyDescent="0.25">
      <c r="A40" s="570">
        <v>38</v>
      </c>
      <c r="B40" s="571">
        <f>IFERROR(VLOOKUP(N40,Import!$B$4:$T$677,19,FALSE),"")</f>
        <v>49</v>
      </c>
      <c r="C40" s="572"/>
      <c r="D40" s="571" t="str">
        <f>IFERROR(VLOOKUP(N40,Import!$AD$3:$AH$677,3,FALSE),"")</f>
        <v/>
      </c>
      <c r="E40" s="571" t="str">
        <f>IFERROR(VLOOKUP(N40,Import!$AD$3:$AL$677,4,FALSE),"")</f>
        <v/>
      </c>
      <c r="F40" s="575">
        <f>IFERROR(VLOOKUP(N40,Import!$AT$3:$BG$677,8,FALSE),"")</f>
        <v>66</v>
      </c>
      <c r="G40" s="489">
        <f>IFERROR(VLOOKUP($N40,Import!$AT$3:$BG$677,2,FALSE),"")</f>
        <v>424.75</v>
      </c>
      <c r="H40" s="490">
        <f>IFERROR(VLOOKUP($N40,Import!$AT$3:$BG$677,3,FALSE),"")</f>
        <v>2.9092465753424657</v>
      </c>
      <c r="I40" s="575">
        <f ca="1">IFERROR(VLOOKUP($N40,Import!$AT$3:$BG$677,9,FALSE),"")</f>
        <v>61</v>
      </c>
      <c r="J40" s="574"/>
      <c r="K40" s="571">
        <f>IFERROR(VLOOKUP(N40,Import!$AT$3:$BG$677,12,FALSE),"")</f>
        <v>53</v>
      </c>
      <c r="L40" s="571">
        <f>IFERROR(VLOOKUP(N40,Import!$AT$3:$BG$677,14,FALSE),"")</f>
        <v>55</v>
      </c>
      <c r="M40" s="486"/>
      <c r="N40" s="88" t="str">
        <f>IFERROR(VLOOKUP(A40,Import!$V$3:$X$677,3,FALSE),"")</f>
        <v>Eugenio Suarez</v>
      </c>
      <c r="O40" s="89"/>
      <c r="P40" s="90"/>
      <c r="Q40" s="91" t="str">
        <f>IFERROR(VLOOKUP($N40,Import!$B$3:$AL$676,2,FALSE),"")</f>
        <v>CIN</v>
      </c>
      <c r="R40" s="341" t="str">
        <f>IFERROR(VLOOKUP($N40,Import!$B$3:$AL$676,3,FALSE),"")</f>
        <v>3B</v>
      </c>
      <c r="S40" s="341" t="str">
        <f>IFERROR(VLOOKUP($N40,Import!$B$3:$AL$676,4,FALSE),"")</f>
        <v>3B</v>
      </c>
      <c r="T40" s="91">
        <f>IFERROR(VLOOKUP($N40,Import!$B$3:$AL$676,5,FALSE),"")</f>
        <v>20</v>
      </c>
      <c r="U40" s="431"/>
      <c r="V40" s="91">
        <f>IFERROR(VLOOKUP($N40,Import!$B$3:$AL$676,6,FALSE),"")</f>
        <v>538</v>
      </c>
      <c r="W40" s="91">
        <f>IFERROR(VLOOKUP($N40,Import!$B$3:$AL$676,7,FALSE),"")</f>
        <v>81</v>
      </c>
      <c r="X40" s="91">
        <f>IFERROR(VLOOKUP($N40,Import!$B$3:$AL$676,8,FALSE),"")</f>
        <v>27</v>
      </c>
      <c r="Y40" s="91">
        <f>IFERROR(VLOOKUP($N40,Import!$B$3:$AL$676,9,FALSE),"")</f>
        <v>94</v>
      </c>
      <c r="Z40" s="91">
        <f>IFERROR(VLOOKUP($N40,Import!$B$3:$AL$676,10,FALSE),"")</f>
        <v>3</v>
      </c>
      <c r="AA40" s="92">
        <f>IFERROR(VLOOKUP($N40,Import!$B$3:$AL$676,11,FALSE),"")</f>
        <v>0.28100000000000003</v>
      </c>
      <c r="AB40" s="431"/>
      <c r="AC40" s="498">
        <f t="shared" si="0"/>
        <v>151.17800000000003</v>
      </c>
      <c r="AD40" s="499">
        <f>IF(O40='User Input'!$C$1,1,0)</f>
        <v>0</v>
      </c>
      <c r="AE40" s="499">
        <f t="shared" si="12"/>
        <v>0</v>
      </c>
      <c r="AF40" s="499">
        <f t="shared" si="1"/>
        <v>0</v>
      </c>
      <c r="AG40" s="499" t="str">
        <f t="shared" si="2"/>
        <v>Eugenio Suarez</v>
      </c>
      <c r="AH40" s="499">
        <f t="shared" si="3"/>
        <v>0</v>
      </c>
      <c r="AI40" s="499">
        <f t="shared" si="4"/>
        <v>20</v>
      </c>
      <c r="AJ40" s="91" t="str">
        <f>IFERROR(VLOOKUP($N40,Import!$B$3:$AL$676,35,FALSE),"")</f>
        <v/>
      </c>
      <c r="AK40" s="98"/>
      <c r="AL40" s="113">
        <v>110</v>
      </c>
      <c r="AM40" s="112">
        <f>IFERROR(VLOOKUP(AV40,Import!$B$3:$T$677,19,FALSE),"")</f>
        <v>268</v>
      </c>
      <c r="AN40" s="493"/>
      <c r="AO40" s="112" t="str">
        <f>IFERROR(VLOOKUP(AV40,Import!$AD$3:$AH$677,3,FALSE),"")</f>
        <v/>
      </c>
      <c r="AP40" s="112" t="str">
        <f>IFERROR(VLOOKUP(AV40,Import!$AD$3:$AH$677,5,FALSE),"")</f>
        <v/>
      </c>
      <c r="AQ40" s="494">
        <f>IFERROR(VLOOKUP(AV40,Import!$AW$3:$BA$677,5,FALSE),"")</f>
        <v>354</v>
      </c>
      <c r="AR40" s="489">
        <f>IFERROR(VLOOKUP($AV40,Import!$AW$3:$BG$677,2,FALSE),"")</f>
        <v>230.39999999999998</v>
      </c>
      <c r="AS40" s="581">
        <f>IFERROR(VLOOKUP($AV40,Import!$AW$3:$BG$677,3,FALSE),"")</f>
        <v>10.97142857142857</v>
      </c>
      <c r="AT40" s="575">
        <f ca="1">IFERROR(VLOOKUP($AV40,Import!$AW$3:$BG$677,7,FALSE),"")</f>
        <v>111</v>
      </c>
      <c r="AU40" s="492"/>
      <c r="AV40" s="495" t="str">
        <f>IFERROR(VLOOKUP(AL40,Import!$W$3:$X$677,2,FALSE),"")</f>
        <v>Trevor Cahill</v>
      </c>
      <c r="AW40" s="89"/>
      <c r="AX40" s="102"/>
      <c r="AY40" s="91" t="str">
        <f>IFERROR(VLOOKUP($AV40,Import!$B$3:$L$676,2,FALSE),"")</f>
        <v>LAA</v>
      </c>
      <c r="AZ40" s="96" t="str">
        <f>IFERROR(VLOOKUP($AV40,Import!$B$3:$L$676,3,FALSE),"")</f>
        <v>SP</v>
      </c>
      <c r="BA40" s="96" t="str">
        <f>IFERROR(VLOOKUP($AV40,Import!$B$3:$L$676,4,FALSE),"")</f>
        <v>SP</v>
      </c>
      <c r="BB40" s="91">
        <f>IFERROR(VLOOKUP($AV40,Import!$B$3:$L$676,5,FALSE),"")</f>
        <v>1</v>
      </c>
      <c r="BC40" s="431"/>
      <c r="BD40" s="91">
        <f>IFERROR(VLOOKUP($AV40,Import!$B$3:$X$677,12,FALSE),"")</f>
        <v>124</v>
      </c>
      <c r="BE40" s="97">
        <f>IFERROR(VLOOKUP($AV40,Import!$B$3:$X$677,15,FALSE),"")</f>
        <v>4.0199999999999996</v>
      </c>
      <c r="BF40" s="97">
        <f>IFERROR(VLOOKUP($AV40,Import!$B$3:$X$677,16,FALSE),"")</f>
        <v>1.23</v>
      </c>
      <c r="BG40" s="91">
        <f>IFERROR(VLOOKUP($AV40,Import!$B$3:$X$677,13,FALSE),"")</f>
        <v>7</v>
      </c>
      <c r="BH40" s="91">
        <f>IFERROR(VLOOKUP($AV40,Import!$B$3:$X$677,14,FALSE),"")</f>
        <v>0</v>
      </c>
      <c r="BI40" s="91">
        <f>IFERROR(VLOOKUP($AV40,Import!$B$3:$X$677,17,FALSE),"")</f>
        <v>117</v>
      </c>
      <c r="BJ40" s="435"/>
      <c r="BK40" s="93">
        <f t="shared" si="5"/>
        <v>498.47999999999996</v>
      </c>
      <c r="BL40" s="94">
        <f t="shared" si="6"/>
        <v>152.52000000000001</v>
      </c>
      <c r="BM40" s="94">
        <f>IF(AW40='User Input'!$C$1,1,0)</f>
        <v>0</v>
      </c>
      <c r="BN40" s="94">
        <f t="shared" si="13"/>
        <v>0</v>
      </c>
      <c r="BO40" s="94">
        <f t="shared" si="7"/>
        <v>0</v>
      </c>
      <c r="BP40" s="94" t="str">
        <f t="shared" si="8"/>
        <v>Trevor Cahill</v>
      </c>
      <c r="BQ40" s="94">
        <f t="shared" si="9"/>
        <v>0</v>
      </c>
      <c r="BR40" s="95">
        <f t="shared" si="10"/>
        <v>1</v>
      </c>
      <c r="BS40" s="91" t="str">
        <f>IFERROR(VLOOKUP($AV40,Import!$B$3:$AL$676,35,FALSE),"")</f>
        <v/>
      </c>
      <c r="BT40" s="99">
        <f>9*(Table2[[#This Row],[K]]/Table2[[#This Row],[IP]])</f>
        <v>8.491935483870968</v>
      </c>
      <c r="BU40" s="483">
        <f>IFERROR(VLOOKUP($AV40,PITCH!$B$7:$AJ$2004,31,FALSE),"N/A")</f>
        <v>4.4275491949910553</v>
      </c>
      <c r="BV40" s="426"/>
    </row>
    <row r="41" spans="1:74" ht="15" x14ac:dyDescent="0.25">
      <c r="A41" s="570">
        <v>39</v>
      </c>
      <c r="B41" s="571">
        <f>IFERROR(VLOOKUP(N41,Import!$B$4:$T$677,19,FALSE),"")</f>
        <v>51</v>
      </c>
      <c r="C41" s="572"/>
      <c r="D41" s="571" t="str">
        <f>IFERROR(VLOOKUP(N41,Import!$AD$3:$AH$677,3,FALSE),"")</f>
        <v/>
      </c>
      <c r="E41" s="571" t="str">
        <f>IFERROR(VLOOKUP(N41,Import!$AD$3:$AL$677,4,FALSE),"")</f>
        <v/>
      </c>
      <c r="F41" s="575">
        <f>IFERROR(VLOOKUP(N41,Import!$AT$3:$BG$677,8,FALSE),"")</f>
        <v>127</v>
      </c>
      <c r="G41" s="489">
        <f>IFERROR(VLOOKUP($N41,Import!$AT$3:$BG$677,2,FALSE),"")</f>
        <v>380.8</v>
      </c>
      <c r="H41" s="490">
        <f>IFERROR(VLOOKUP($N41,Import!$AT$3:$BG$677,3,FALSE),"")</f>
        <v>2.8631578947368421</v>
      </c>
      <c r="I41" s="575">
        <f ca="1">IFERROR(VLOOKUP($N41,Import!$AT$3:$BG$677,9,FALSE),"")</f>
        <v>69</v>
      </c>
      <c r="J41" s="574"/>
      <c r="K41" s="571">
        <f>IFERROR(VLOOKUP(N41,Import!$AT$3:$BG$677,12,FALSE),"")</f>
        <v>79</v>
      </c>
      <c r="L41" s="571">
        <f>IFERROR(VLOOKUP(N41,Import!$AT$3:$BG$677,14,FALSE),"")</f>
        <v>66</v>
      </c>
      <c r="M41" s="486"/>
      <c r="N41" s="88" t="str">
        <f>IFERROR(VLOOKUP(A41,Import!$V$3:$X$677,3,FALSE),"")</f>
        <v>David Dahl</v>
      </c>
      <c r="O41" s="89"/>
      <c r="P41" s="90"/>
      <c r="Q41" s="91" t="str">
        <f>IFERROR(VLOOKUP($N41,Import!$B$3:$AL$676,2,FALSE),"")</f>
        <v>COL</v>
      </c>
      <c r="R41" s="341" t="str">
        <f>IFERROR(VLOOKUP($N41,Import!$B$3:$AL$676,3,FALSE),"")</f>
        <v>OF</v>
      </c>
      <c r="S41" s="341" t="str">
        <f>IFERROR(VLOOKUP($N41,Import!$B$3:$AL$676,4,FALSE),"")</f>
        <v>OF</v>
      </c>
      <c r="T41" s="91">
        <f>IFERROR(VLOOKUP($N41,Import!$B$3:$AL$676,5,FALSE),"")</f>
        <v>20</v>
      </c>
      <c r="U41" s="431"/>
      <c r="V41" s="91">
        <f>IFERROR(VLOOKUP($N41,Import!$B$3:$AL$676,6,FALSE),"")</f>
        <v>577</v>
      </c>
      <c r="W41" s="91">
        <f>IFERROR(VLOOKUP($N41,Import!$B$3:$AL$676,7,FALSE),"")</f>
        <v>83</v>
      </c>
      <c r="X41" s="91">
        <f>IFERROR(VLOOKUP($N41,Import!$B$3:$AL$676,8,FALSE),"")</f>
        <v>30</v>
      </c>
      <c r="Y41" s="91">
        <f>IFERROR(VLOOKUP($N41,Import!$B$3:$AL$676,9,FALSE),"")</f>
        <v>94</v>
      </c>
      <c r="Z41" s="91">
        <f>IFERROR(VLOOKUP($N41,Import!$B$3:$AL$676,10,FALSE),"")</f>
        <v>14</v>
      </c>
      <c r="AA41" s="92">
        <f>IFERROR(VLOOKUP($N41,Import!$B$3:$AL$676,11,FALSE),"")</f>
        <v>0.28100000000000003</v>
      </c>
      <c r="AB41" s="431"/>
      <c r="AC41" s="498">
        <f t="shared" si="0"/>
        <v>162.13700000000003</v>
      </c>
      <c r="AD41" s="499">
        <f>IF(O41='User Input'!$C$1,1,0)</f>
        <v>0</v>
      </c>
      <c r="AE41" s="499">
        <f t="shared" si="12"/>
        <v>0</v>
      </c>
      <c r="AF41" s="499">
        <f t="shared" si="1"/>
        <v>0</v>
      </c>
      <c r="AG41" s="499" t="str">
        <f t="shared" si="2"/>
        <v>David Dahl</v>
      </c>
      <c r="AH41" s="499">
        <f t="shared" si="3"/>
        <v>0</v>
      </c>
      <c r="AI41" s="499">
        <f t="shared" si="4"/>
        <v>20</v>
      </c>
      <c r="AJ41" s="91" t="str">
        <f>IFERROR(VLOOKUP($N41,Import!$B$3:$AL$676,35,FALSE),"")</f>
        <v/>
      </c>
      <c r="AK41" s="98"/>
      <c r="AL41" s="113">
        <v>15</v>
      </c>
      <c r="AM41" s="112">
        <f>IFERROR(VLOOKUP(AV41,Import!$B$3:$T$677,19,FALSE),"")</f>
        <v>55</v>
      </c>
      <c r="AN41" s="493"/>
      <c r="AO41" s="112" t="str">
        <f>IFERROR(VLOOKUP(AV41,Import!$AD$3:$AH$677,3,FALSE),"")</f>
        <v/>
      </c>
      <c r="AP41" s="112" t="str">
        <f>IFERROR(VLOOKUP(AV41,Import!$AD$3:$AH$677,5,FALSE),"")</f>
        <v/>
      </c>
      <c r="AQ41" s="494">
        <f>IFERROR(VLOOKUP(AV41,Import!$AW$3:$BA$677,5,FALSE),"")</f>
        <v>124</v>
      </c>
      <c r="AR41" s="489">
        <f>IFERROR(VLOOKUP($AV41,Import!$AW$3:$BG$677,2,FALSE),"")</f>
        <v>381.59999999999991</v>
      </c>
      <c r="AS41" s="581">
        <f>IFERROR(VLOOKUP($AV41,Import!$AW$3:$BG$677,3,FALSE),"")</f>
        <v>13.158620689655169</v>
      </c>
      <c r="AT41" s="575">
        <f ca="1">IFERROR(VLOOKUP($AV41,Import!$AW$3:$BG$677,7,FALSE),"")</f>
        <v>40</v>
      </c>
      <c r="AU41" s="492"/>
      <c r="AV41" s="495" t="str">
        <f>IFERROR(VLOOKUP(AL41,Import!$W$3:$X$677,2,FALSE),"")</f>
        <v>Jack Flaherty</v>
      </c>
      <c r="AW41" s="89"/>
      <c r="AX41" s="102"/>
      <c r="AY41" s="91" t="str">
        <f>IFERROR(VLOOKUP($AV41,Import!$B$3:$L$676,2,FALSE),"")</f>
        <v>STL</v>
      </c>
      <c r="AZ41" s="96" t="str">
        <f>IFERROR(VLOOKUP($AV41,Import!$B$3:$L$676,3,FALSE),"")</f>
        <v>SP</v>
      </c>
      <c r="BA41" s="96" t="str">
        <f>IFERROR(VLOOKUP($AV41,Import!$B$3:$L$676,4,FALSE),"")</f>
        <v>SP</v>
      </c>
      <c r="BB41" s="91">
        <f>IFERROR(VLOOKUP($AV41,Import!$B$3:$L$676,5,FALSE),"")</f>
        <v>19</v>
      </c>
      <c r="BC41" s="431"/>
      <c r="BD41" s="91">
        <f>IFERROR(VLOOKUP($AV41,Import!$B$3:$X$677,12,FALSE),"")</f>
        <v>191</v>
      </c>
      <c r="BE41" s="97">
        <f>IFERROR(VLOOKUP($AV41,Import!$B$3:$X$677,15,FALSE),"")</f>
        <v>3.17</v>
      </c>
      <c r="BF41" s="97">
        <f>IFERROR(VLOOKUP($AV41,Import!$B$3:$X$677,16,FALSE),"")</f>
        <v>1.1100000000000001</v>
      </c>
      <c r="BG41" s="91">
        <f>IFERROR(VLOOKUP($AV41,Import!$B$3:$X$677,13,FALSE),"")</f>
        <v>14</v>
      </c>
      <c r="BH41" s="91">
        <f>IFERROR(VLOOKUP($AV41,Import!$B$3:$X$677,14,FALSE),"")</f>
        <v>0</v>
      </c>
      <c r="BI41" s="91">
        <f>IFERROR(VLOOKUP($AV41,Import!$B$3:$X$677,17,FALSE),"")</f>
        <v>215</v>
      </c>
      <c r="BJ41" s="435"/>
      <c r="BK41" s="93">
        <f t="shared" si="5"/>
        <v>605.47</v>
      </c>
      <c r="BL41" s="94">
        <f t="shared" si="6"/>
        <v>212.01000000000002</v>
      </c>
      <c r="BM41" s="94">
        <f>IF(AW41='User Input'!$C$1,1,0)</f>
        <v>0</v>
      </c>
      <c r="BN41" s="94">
        <f t="shared" si="13"/>
        <v>0</v>
      </c>
      <c r="BO41" s="94">
        <f t="shared" si="7"/>
        <v>0</v>
      </c>
      <c r="BP41" s="94" t="str">
        <f t="shared" si="8"/>
        <v>Jack Flaherty</v>
      </c>
      <c r="BQ41" s="94">
        <f t="shared" si="9"/>
        <v>0</v>
      </c>
      <c r="BR41" s="95">
        <f t="shared" si="10"/>
        <v>19</v>
      </c>
      <c r="BS41" s="91" t="str">
        <f>IFERROR(VLOOKUP($AV41,Import!$B$3:$AL$676,35,FALSE),"")</f>
        <v/>
      </c>
      <c r="BT41" s="99">
        <f>9*(Table2[[#This Row],[K]]/Table2[[#This Row],[IP]])</f>
        <v>10.130890052356021</v>
      </c>
      <c r="BU41" s="483">
        <f>IFERROR(VLOOKUP($AV41,PITCH!$B$7:$AJ$2004,31,FALSE),"N/A")</f>
        <v>6.6201648700063416</v>
      </c>
      <c r="BV41" s="426"/>
    </row>
    <row r="42" spans="1:74" ht="15" x14ac:dyDescent="0.25">
      <c r="A42" s="570">
        <v>40</v>
      </c>
      <c r="B42" s="571">
        <f>IFERROR(VLOOKUP(N42,Import!$B$4:$T$677,19,FALSE),"")</f>
        <v>52</v>
      </c>
      <c r="C42" s="572"/>
      <c r="D42" s="571" t="str">
        <f>IFERROR(VLOOKUP(N42,Import!$AD$3:$AH$677,3,FALSE),"")</f>
        <v/>
      </c>
      <c r="E42" s="571" t="str">
        <f>IFERROR(VLOOKUP(N42,Import!$AD$3:$AL$677,4,FALSE),"")</f>
        <v/>
      </c>
      <c r="F42" s="575">
        <f>IFERROR(VLOOKUP(N42,Import!$AT$3:$BG$677,8,FALSE),"")</f>
        <v>59</v>
      </c>
      <c r="G42" s="489">
        <f>IFERROR(VLOOKUP($N42,Import!$AT$3:$BG$677,2,FALSE),"")</f>
        <v>430.84999999999991</v>
      </c>
      <c r="H42" s="490">
        <f>IFERROR(VLOOKUP($N42,Import!$AT$3:$BG$677,3,FALSE),"")</f>
        <v>3.0129370629370622</v>
      </c>
      <c r="I42" s="575">
        <f ca="1">IFERROR(VLOOKUP($N42,Import!$AT$3:$BG$677,9,FALSE),"")</f>
        <v>28</v>
      </c>
      <c r="J42" s="574"/>
      <c r="K42" s="571">
        <f>IFERROR(VLOOKUP(N42,Import!$AT$3:$BG$677,12,FALSE),"")</f>
        <v>36</v>
      </c>
      <c r="L42" s="571">
        <f>IFERROR(VLOOKUP(N42,Import!$AT$3:$BG$677,14,FALSE),"")</f>
        <v>34</v>
      </c>
      <c r="M42" s="486"/>
      <c r="N42" s="88" t="str">
        <f>IFERROR(VLOOKUP(A42,Import!$V$3:$X$677,3,FALSE),"")</f>
        <v>Marcell Ozuna</v>
      </c>
      <c r="O42" s="89"/>
      <c r="P42" s="90"/>
      <c r="Q42" s="91" t="str">
        <f>IFERROR(VLOOKUP($N42,Import!$B$3:$AL$676,2,FALSE),"")</f>
        <v>STL</v>
      </c>
      <c r="R42" s="341" t="str">
        <f>IFERROR(VLOOKUP($N42,Import!$B$3:$AL$676,3,FALSE),"")</f>
        <v>OF</v>
      </c>
      <c r="S42" s="341" t="str">
        <f>IFERROR(VLOOKUP($N42,Import!$B$3:$AL$676,4,FALSE),"")</f>
        <v>OF</v>
      </c>
      <c r="T42" s="91">
        <f>IFERROR(VLOOKUP($N42,Import!$B$3:$AL$676,5,FALSE),"")</f>
        <v>19</v>
      </c>
      <c r="U42" s="431"/>
      <c r="V42" s="91">
        <f>IFERROR(VLOOKUP($N42,Import!$B$3:$AL$676,6,FALSE),"")</f>
        <v>591</v>
      </c>
      <c r="W42" s="91">
        <f>IFERROR(VLOOKUP($N42,Import!$B$3:$AL$676,7,FALSE),"")</f>
        <v>84</v>
      </c>
      <c r="X42" s="91">
        <f>IFERROR(VLOOKUP($N42,Import!$B$3:$AL$676,8,FALSE),"")</f>
        <v>29</v>
      </c>
      <c r="Y42" s="91">
        <f>IFERROR(VLOOKUP($N42,Import!$B$3:$AL$676,9,FALSE),"")</f>
        <v>96</v>
      </c>
      <c r="Z42" s="91">
        <f>IFERROR(VLOOKUP($N42,Import!$B$3:$AL$676,10,FALSE),"")</f>
        <v>2</v>
      </c>
      <c r="AA42" s="92">
        <f>IFERROR(VLOOKUP($N42,Import!$B$3:$AL$676,11,FALSE),"")</f>
        <v>0.28599999999999998</v>
      </c>
      <c r="AB42" s="431"/>
      <c r="AC42" s="498">
        <f t="shared" si="0"/>
        <v>169.02599999999998</v>
      </c>
      <c r="AD42" s="499">
        <f>IF(O42='User Input'!$C$1,1,0)</f>
        <v>0</v>
      </c>
      <c r="AE42" s="499">
        <f t="shared" si="12"/>
        <v>0</v>
      </c>
      <c r="AF42" s="499">
        <f t="shared" si="1"/>
        <v>0</v>
      </c>
      <c r="AG42" s="499" t="str">
        <f t="shared" si="2"/>
        <v>Marcell Ozuna</v>
      </c>
      <c r="AH42" s="499">
        <f t="shared" si="3"/>
        <v>0</v>
      </c>
      <c r="AI42" s="499">
        <f t="shared" si="4"/>
        <v>19</v>
      </c>
      <c r="AJ42" s="91" t="str">
        <f>IFERROR(VLOOKUP($N42,Import!$B$3:$AL$676,35,FALSE),"")</f>
        <v/>
      </c>
      <c r="AK42" s="98"/>
      <c r="AL42" s="113">
        <v>20</v>
      </c>
      <c r="AM42" s="112">
        <f>IFERROR(VLOOKUP(AV42,Import!$B$3:$T$677,19,FALSE),"")</f>
        <v>66</v>
      </c>
      <c r="AN42" s="493"/>
      <c r="AO42" s="112" t="str">
        <f>IFERROR(VLOOKUP(AV42,Import!$AD$3:$AH$677,3,FALSE),"")</f>
        <v/>
      </c>
      <c r="AP42" s="112" t="str">
        <f>IFERROR(VLOOKUP(AV42,Import!$AD$3:$AH$677,5,FALSE),"")</f>
        <v/>
      </c>
      <c r="AQ42" s="494">
        <f>IFERROR(VLOOKUP(AV42,Import!$AW$3:$BA$677,5,FALSE),"")</f>
        <v>128</v>
      </c>
      <c r="AR42" s="489">
        <f>IFERROR(VLOOKUP($AV42,Import!$AW$3:$BG$677,2,FALSE),"")</f>
        <v>380.7</v>
      </c>
      <c r="AS42" s="581">
        <f>IFERROR(VLOOKUP($AV42,Import!$AW$3:$BG$677,3,FALSE),"")</f>
        <v>6.3449999999999998</v>
      </c>
      <c r="AT42" s="575">
        <f ca="1">IFERROR(VLOOKUP($AV42,Import!$AW$3:$BG$677,7,FALSE),"")</f>
        <v>347</v>
      </c>
      <c r="AU42" s="492"/>
      <c r="AV42" s="495" t="str">
        <f>IFERROR(VLOOKUP(AL42,Import!$W$3:$X$677,2,FALSE),"")</f>
        <v>Aroldis Chapman</v>
      </c>
      <c r="AW42" s="89"/>
      <c r="AX42" s="102"/>
      <c r="AY42" s="91" t="str">
        <f>IFERROR(VLOOKUP($AV42,Import!$B$3:$L$676,2,FALSE),"")</f>
        <v>NYY</v>
      </c>
      <c r="AZ42" s="96" t="str">
        <f>IFERROR(VLOOKUP($AV42,Import!$B$3:$L$676,3,FALSE),"")</f>
        <v>RP</v>
      </c>
      <c r="BA42" s="96" t="str">
        <f>IFERROR(VLOOKUP($AV42,Import!$B$3:$L$676,4,FALSE),"")</f>
        <v>RP</v>
      </c>
      <c r="BB42" s="91">
        <f>IFERROR(VLOOKUP($AV42,Import!$B$3:$L$676,5,FALSE),"")</f>
        <v>17</v>
      </c>
      <c r="BC42" s="431"/>
      <c r="BD42" s="91">
        <f>IFERROR(VLOOKUP($AV42,Import!$B$3:$X$677,12,FALSE),"")</f>
        <v>62</v>
      </c>
      <c r="BE42" s="97">
        <f>IFERROR(VLOOKUP($AV42,Import!$B$3:$X$677,15,FALSE),"")</f>
        <v>2.67</v>
      </c>
      <c r="BF42" s="97">
        <f>IFERROR(VLOOKUP($AV42,Import!$B$3:$X$677,16,FALSE),"")</f>
        <v>1.0900000000000001</v>
      </c>
      <c r="BG42" s="91">
        <f>IFERROR(VLOOKUP($AV42,Import!$B$3:$X$677,13,FALSE),"")</f>
        <v>4</v>
      </c>
      <c r="BH42" s="91">
        <f>IFERROR(VLOOKUP($AV42,Import!$B$3:$X$677,14,FALSE),"")</f>
        <v>39</v>
      </c>
      <c r="BI42" s="91">
        <f>IFERROR(VLOOKUP($AV42,Import!$B$3:$X$677,17,FALSE),"")</f>
        <v>99</v>
      </c>
      <c r="BJ42" s="435"/>
      <c r="BK42" s="93">
        <f t="shared" si="5"/>
        <v>165.54</v>
      </c>
      <c r="BL42" s="94">
        <f t="shared" si="6"/>
        <v>67.58</v>
      </c>
      <c r="BM42" s="94">
        <f>IF(AW42='User Input'!$C$1,1,0)</f>
        <v>0</v>
      </c>
      <c r="BN42" s="94">
        <f t="shared" si="13"/>
        <v>0</v>
      </c>
      <c r="BO42" s="94">
        <f t="shared" si="7"/>
        <v>0</v>
      </c>
      <c r="BP42" s="94" t="str">
        <f t="shared" si="8"/>
        <v>Aroldis Chapman</v>
      </c>
      <c r="BQ42" s="94">
        <f t="shared" si="9"/>
        <v>0</v>
      </c>
      <c r="BR42" s="95">
        <f t="shared" si="10"/>
        <v>17</v>
      </c>
      <c r="BS42" s="91" t="str">
        <f>IFERROR(VLOOKUP($AV42,Import!$B$3:$AL$676,35,FALSE),"")</f>
        <v/>
      </c>
      <c r="BT42" s="99">
        <f>9*(Table2[[#This Row],[K]]/Table2[[#This Row],[IP]])</f>
        <v>14.370967741935484</v>
      </c>
      <c r="BU42" s="483">
        <f>IFERROR(VLOOKUP($AV42,PITCH!$B$7:$AJ$2004,31,FALSE),"N/A")</f>
        <v>9.350649350649352</v>
      </c>
      <c r="BV42" s="426"/>
    </row>
    <row r="43" spans="1:74" ht="15" x14ac:dyDescent="0.25">
      <c r="A43" s="570">
        <v>41</v>
      </c>
      <c r="B43" s="571">
        <f>IFERROR(VLOOKUP(N43,Import!$B$4:$T$677,19,FALSE),"")</f>
        <v>60</v>
      </c>
      <c r="C43" s="572"/>
      <c r="D43" s="571" t="str">
        <f>IFERROR(VLOOKUP(N43,Import!$AD$3:$AH$677,3,FALSE),"")</f>
        <v/>
      </c>
      <c r="E43" s="571" t="str">
        <f>IFERROR(VLOOKUP(N43,Import!$AD$3:$AL$677,4,FALSE),"")</f>
        <v/>
      </c>
      <c r="F43" s="575">
        <f>IFERROR(VLOOKUP(N43,Import!$AT$3:$BG$677,8,FALSE),"")</f>
        <v>46</v>
      </c>
      <c r="G43" s="489">
        <f>IFERROR(VLOOKUP($N43,Import!$AT$3:$BG$677,2,FALSE),"")</f>
        <v>448.29999999999995</v>
      </c>
      <c r="H43" s="490">
        <f>IFERROR(VLOOKUP($N43,Import!$AT$3:$BG$677,3,FALSE),"")</f>
        <v>3.0705479452054791</v>
      </c>
      <c r="I43" s="575">
        <f ca="1">IFERROR(VLOOKUP($N43,Import!$AT$3:$BG$677,9,FALSE),"")</f>
        <v>57</v>
      </c>
      <c r="J43" s="574"/>
      <c r="K43" s="571">
        <f>IFERROR(VLOOKUP(N43,Import!$AT$3:$BG$677,12,FALSE),"")</f>
        <v>43</v>
      </c>
      <c r="L43" s="571">
        <f>IFERROR(VLOOKUP(N43,Import!$AT$3:$BG$677,14,FALSE),"")</f>
        <v>35</v>
      </c>
      <c r="M43" s="486"/>
      <c r="N43" s="88" t="str">
        <f>IFERROR(VLOOKUP(A43,Import!$V$3:$X$677,3,FALSE),"")</f>
        <v>Eddie Rosario</v>
      </c>
      <c r="O43" s="89"/>
      <c r="P43" s="90"/>
      <c r="Q43" s="91" t="str">
        <f>IFERROR(VLOOKUP($N43,Import!$B$3:$AL$676,2,FALSE),"")</f>
        <v>MIN</v>
      </c>
      <c r="R43" s="341" t="str">
        <f>IFERROR(VLOOKUP($N43,Import!$B$3:$AL$676,3,FALSE),"")</f>
        <v>OF</v>
      </c>
      <c r="S43" s="341" t="str">
        <f>IFERROR(VLOOKUP($N43,Import!$B$3:$AL$676,4,FALSE),"")</f>
        <v>OF</v>
      </c>
      <c r="T43" s="91">
        <f>IFERROR(VLOOKUP($N43,Import!$B$3:$AL$676,5,FALSE),"")</f>
        <v>18</v>
      </c>
      <c r="U43" s="431"/>
      <c r="V43" s="91">
        <f>IFERROR(VLOOKUP($N43,Import!$B$3:$AL$676,6,FALSE),"")</f>
        <v>594</v>
      </c>
      <c r="W43" s="91">
        <f>IFERROR(VLOOKUP($N43,Import!$B$3:$AL$676,7,FALSE),"")</f>
        <v>93</v>
      </c>
      <c r="X43" s="91">
        <f>IFERROR(VLOOKUP($N43,Import!$B$3:$AL$676,8,FALSE),"")</f>
        <v>30</v>
      </c>
      <c r="Y43" s="91">
        <f>IFERROR(VLOOKUP($N43,Import!$B$3:$AL$676,9,FALSE),"")</f>
        <v>102</v>
      </c>
      <c r="Z43" s="91">
        <f>IFERROR(VLOOKUP($N43,Import!$B$3:$AL$676,10,FALSE),"")</f>
        <v>7</v>
      </c>
      <c r="AA43" s="92">
        <f>IFERROR(VLOOKUP($N43,Import!$B$3:$AL$676,11,FALSE),"")</f>
        <v>0.27200000000000002</v>
      </c>
      <c r="AB43" s="431"/>
      <c r="AC43" s="498">
        <f t="shared" si="0"/>
        <v>161.56800000000001</v>
      </c>
      <c r="AD43" s="499">
        <f>IF(O43='User Input'!$C$1,1,0)</f>
        <v>0</v>
      </c>
      <c r="AE43" s="499">
        <f t="shared" si="12"/>
        <v>0</v>
      </c>
      <c r="AF43" s="499">
        <f t="shared" si="1"/>
        <v>0</v>
      </c>
      <c r="AG43" s="499" t="str">
        <f t="shared" si="2"/>
        <v>Eddie Rosario</v>
      </c>
      <c r="AH43" s="499">
        <f t="shared" si="3"/>
        <v>0</v>
      </c>
      <c r="AI43" s="499">
        <f t="shared" si="4"/>
        <v>18</v>
      </c>
      <c r="AJ43" s="91" t="str">
        <f>IFERROR(VLOOKUP($N43,Import!$B$3:$AL$676,35,FALSE),"")</f>
        <v/>
      </c>
      <c r="AK43" s="98"/>
      <c r="AL43" s="113">
        <v>66</v>
      </c>
      <c r="AM43" s="112">
        <f>IFERROR(VLOOKUP(AV43,Import!$B$3:$T$677,19,FALSE),"")</f>
        <v>163</v>
      </c>
      <c r="AN43" s="493"/>
      <c r="AO43" s="112" t="str">
        <f>IFERROR(VLOOKUP(AV43,Import!$AD$3:$AH$677,3,FALSE),"")</f>
        <v/>
      </c>
      <c r="AP43" s="112" t="str">
        <f>IFERROR(VLOOKUP(AV43,Import!$AD$3:$AH$677,5,FALSE),"")</f>
        <v/>
      </c>
      <c r="AQ43" s="494">
        <f>IFERROR(VLOOKUP(AV43,Import!$AW$3:$BA$677,5,FALSE),"")</f>
        <v>134</v>
      </c>
      <c r="AR43" s="489">
        <f>IFERROR(VLOOKUP($AV43,Import!$AW$3:$BG$677,2,FALSE),"")</f>
        <v>377</v>
      </c>
      <c r="AS43" s="581">
        <f>IFERROR(VLOOKUP($AV43,Import!$AW$3:$BG$677,3,FALSE),"")</f>
        <v>13.464285714285714</v>
      </c>
      <c r="AT43" s="575">
        <f ca="1">IFERROR(VLOOKUP($AV43,Import!$AW$3:$BG$677,7,FALSE),"")</f>
        <v>40</v>
      </c>
      <c r="AU43" s="492"/>
      <c r="AV43" s="495" t="str">
        <f>IFERROR(VLOOKUP(AL43,Import!$W$3:$X$677,2,FALSE),"")</f>
        <v>Andrew Heaney</v>
      </c>
      <c r="AW43" s="89"/>
      <c r="AX43" s="102"/>
      <c r="AY43" s="91" t="str">
        <f>IFERROR(VLOOKUP($AV43,Import!$B$3:$L$676,2,FALSE),"")</f>
        <v>LAA</v>
      </c>
      <c r="AZ43" s="96" t="str">
        <f>IFERROR(VLOOKUP($AV43,Import!$B$3:$L$676,3,FALSE),"")</f>
        <v>SP</v>
      </c>
      <c r="BA43" s="96" t="str">
        <f>IFERROR(VLOOKUP($AV43,Import!$B$3:$L$676,4,FALSE),"")</f>
        <v>SP</v>
      </c>
      <c r="BB43" s="91">
        <f>IFERROR(VLOOKUP($AV43,Import!$B$3:$L$676,5,FALSE),"")</f>
        <v>8</v>
      </c>
      <c r="BC43" s="431"/>
      <c r="BD43" s="91">
        <f>IFERROR(VLOOKUP($AV43,Import!$B$3:$X$677,12,FALSE),"")</f>
        <v>194</v>
      </c>
      <c r="BE43" s="97">
        <f>IFERROR(VLOOKUP($AV43,Import!$B$3:$X$677,15,FALSE),"")</f>
        <v>3.58</v>
      </c>
      <c r="BF43" s="97">
        <f>IFERROR(VLOOKUP($AV43,Import!$B$3:$X$677,16,FALSE),"")</f>
        <v>1.1599999999999999</v>
      </c>
      <c r="BG43" s="91">
        <f>IFERROR(VLOOKUP($AV43,Import!$B$3:$X$677,13,FALSE),"")</f>
        <v>14</v>
      </c>
      <c r="BH43" s="91">
        <f>IFERROR(VLOOKUP($AV43,Import!$B$3:$X$677,14,FALSE),"")</f>
        <v>0</v>
      </c>
      <c r="BI43" s="91">
        <f>IFERROR(VLOOKUP($AV43,Import!$B$3:$X$677,17,FALSE),"")</f>
        <v>192</v>
      </c>
      <c r="BJ43" s="435"/>
      <c r="BK43" s="93">
        <f t="shared" si="5"/>
        <v>694.52</v>
      </c>
      <c r="BL43" s="94">
        <f t="shared" si="6"/>
        <v>225.04</v>
      </c>
      <c r="BM43" s="94">
        <f>IF(AW43='User Input'!$C$1,1,0)</f>
        <v>0</v>
      </c>
      <c r="BN43" s="94">
        <f t="shared" si="13"/>
        <v>0</v>
      </c>
      <c r="BO43" s="94">
        <f t="shared" si="7"/>
        <v>0</v>
      </c>
      <c r="BP43" s="94" t="str">
        <f t="shared" si="8"/>
        <v>Andrew Heaney</v>
      </c>
      <c r="BQ43" s="94">
        <f t="shared" si="9"/>
        <v>0</v>
      </c>
      <c r="BR43" s="95">
        <f t="shared" si="10"/>
        <v>8</v>
      </c>
      <c r="BS43" s="91" t="str">
        <f>IFERROR(VLOOKUP($AV43,Import!$B$3:$AL$676,35,FALSE),"")</f>
        <v/>
      </c>
      <c r="BT43" s="99">
        <f>9*(Table2[[#This Row],[K]]/Table2[[#This Row],[IP]])</f>
        <v>8.9072164948453612</v>
      </c>
      <c r="BU43" s="483">
        <f>IFERROR(VLOOKUP($AV43,PITCH!$B$7:$AJ$2004,31,FALSE),"N/A")</f>
        <v>6.1090909090909093</v>
      </c>
      <c r="BV43" s="426"/>
    </row>
    <row r="44" spans="1:74" ht="15" x14ac:dyDescent="0.25">
      <c r="A44" s="570">
        <v>42</v>
      </c>
      <c r="B44" s="571">
        <f>IFERROR(VLOOKUP(N44,Import!$B$4:$T$677,19,FALSE),"")</f>
        <v>61</v>
      </c>
      <c r="C44" s="572"/>
      <c r="D44" s="571" t="str">
        <f>IFERROR(VLOOKUP(N44,Import!$AD$3:$AH$677,3,FALSE),"")</f>
        <v/>
      </c>
      <c r="E44" s="571" t="str">
        <f>IFERROR(VLOOKUP(N44,Import!$AD$3:$AL$677,4,FALSE),"")</f>
        <v/>
      </c>
      <c r="F44" s="575">
        <f>IFERROR(VLOOKUP(N44,Import!$AT$3:$BG$677,8,FALSE),"")</f>
        <v>97</v>
      </c>
      <c r="G44" s="489">
        <f>IFERROR(VLOOKUP($N44,Import!$AT$3:$BG$677,2,FALSE),"")</f>
        <v>400.15</v>
      </c>
      <c r="H44" s="490">
        <f>IFERROR(VLOOKUP($N44,Import!$AT$3:$BG$677,3,FALSE),"")</f>
        <v>2.759655172413793</v>
      </c>
      <c r="I44" s="575">
        <f ca="1">IFERROR(VLOOKUP($N44,Import!$AT$3:$BG$677,9,FALSE),"")</f>
        <v>103</v>
      </c>
      <c r="J44" s="574"/>
      <c r="K44" s="571">
        <f>IFERROR(VLOOKUP(N44,Import!$AT$3:$BG$677,12,FALSE),"")</f>
        <v>91</v>
      </c>
      <c r="L44" s="571">
        <f>IFERROR(VLOOKUP(N44,Import!$AT$3:$BG$677,14,FALSE),"")</f>
        <v>95</v>
      </c>
      <c r="M44" s="486"/>
      <c r="N44" s="88" t="str">
        <f>IFERROR(VLOOKUP(A44,Import!$V$3:$X$677,3,FALSE),"")</f>
        <v>Michael Conforto</v>
      </c>
      <c r="O44" s="89"/>
      <c r="P44" s="90"/>
      <c r="Q44" s="91" t="str">
        <f>IFERROR(VLOOKUP($N44,Import!$B$3:$AL$676,2,FALSE),"")</f>
        <v>NYM</v>
      </c>
      <c r="R44" s="341" t="str">
        <f>IFERROR(VLOOKUP($N44,Import!$B$3:$AL$676,3,FALSE),"")</f>
        <v>OF</v>
      </c>
      <c r="S44" s="341" t="str">
        <f>IFERROR(VLOOKUP($N44,Import!$B$3:$AL$676,4,FALSE),"")</f>
        <v>OF</v>
      </c>
      <c r="T44" s="91">
        <f>IFERROR(VLOOKUP($N44,Import!$B$3:$AL$676,5,FALSE),"")</f>
        <v>17</v>
      </c>
      <c r="U44" s="431"/>
      <c r="V44" s="91">
        <f>IFERROR(VLOOKUP($N44,Import!$B$3:$AL$676,6,FALSE),"")</f>
        <v>569</v>
      </c>
      <c r="W44" s="91">
        <f>IFERROR(VLOOKUP($N44,Import!$B$3:$AL$676,7,FALSE),"")</f>
        <v>87</v>
      </c>
      <c r="X44" s="91">
        <f>IFERROR(VLOOKUP($N44,Import!$B$3:$AL$676,8,FALSE),"")</f>
        <v>33</v>
      </c>
      <c r="Y44" s="91">
        <f>IFERROR(VLOOKUP($N44,Import!$B$3:$AL$676,9,FALSE),"")</f>
        <v>98</v>
      </c>
      <c r="Z44" s="91">
        <f>IFERROR(VLOOKUP($N44,Import!$B$3:$AL$676,10,FALSE),"")</f>
        <v>4</v>
      </c>
      <c r="AA44" s="92">
        <f>IFERROR(VLOOKUP($N44,Import!$B$3:$AL$676,11,FALSE),"")</f>
        <v>0.26800000000000002</v>
      </c>
      <c r="AB44" s="431"/>
      <c r="AC44" s="498">
        <f t="shared" si="0"/>
        <v>152.49200000000002</v>
      </c>
      <c r="AD44" s="499">
        <f>IF(O44='User Input'!$C$1,1,0)</f>
        <v>0</v>
      </c>
      <c r="AE44" s="499">
        <f t="shared" si="12"/>
        <v>0</v>
      </c>
      <c r="AF44" s="499">
        <f t="shared" si="1"/>
        <v>0</v>
      </c>
      <c r="AG44" s="499" t="str">
        <f t="shared" si="2"/>
        <v>Michael Conforto</v>
      </c>
      <c r="AH44" s="499">
        <f t="shared" si="3"/>
        <v>0</v>
      </c>
      <c r="AI44" s="499">
        <f t="shared" si="4"/>
        <v>17</v>
      </c>
      <c r="AJ44" s="91" t="str">
        <f>IFERROR(VLOOKUP($N44,Import!$B$3:$AL$676,35,FALSE),"")</f>
        <v/>
      </c>
      <c r="AK44" s="98"/>
      <c r="AL44" s="113">
        <v>73</v>
      </c>
      <c r="AM44" s="112">
        <f>IFERROR(VLOOKUP(AV44,Import!$B$3:$T$677,19,FALSE),"")</f>
        <v>194</v>
      </c>
      <c r="AN44" s="493"/>
      <c r="AO44" s="112" t="str">
        <f>IFERROR(VLOOKUP(AV44,Import!$AD$3:$AH$677,3,FALSE),"")</f>
        <v/>
      </c>
      <c r="AP44" s="112" t="str">
        <f>IFERROR(VLOOKUP(AV44,Import!$AD$3:$AH$677,5,FALSE),"")</f>
        <v/>
      </c>
      <c r="AQ44" s="494">
        <f>IFERROR(VLOOKUP(AV44,Import!$AW$3:$BA$677,5,FALSE),"")</f>
        <v>139</v>
      </c>
      <c r="AR44" s="489">
        <f>IFERROR(VLOOKUP($AV44,Import!$AW$3:$BG$677,2,FALSE),"")</f>
        <v>370.40000000000009</v>
      </c>
      <c r="AS44" s="581">
        <f>IFERROR(VLOOKUP($AV44,Import!$AW$3:$BG$677,3,FALSE),"")</f>
        <v>11.948387096774196</v>
      </c>
      <c r="AT44" s="575">
        <f ca="1">IFERROR(VLOOKUP($AV44,Import!$AW$3:$BG$677,7,FALSE),"")</f>
        <v>26</v>
      </c>
      <c r="AU44" s="492"/>
      <c r="AV44" s="495" t="str">
        <f>IFERROR(VLOOKUP(AL44,Import!$W$3:$X$677,2,FALSE),"")</f>
        <v>Jose Quintana</v>
      </c>
      <c r="AW44" s="89"/>
      <c r="AX44" s="102"/>
      <c r="AY44" s="91" t="str">
        <f>IFERROR(VLOOKUP($AV44,Import!$B$3:$L$676,2,FALSE),"")</f>
        <v>CHC</v>
      </c>
      <c r="AZ44" s="96" t="str">
        <f>IFERROR(VLOOKUP($AV44,Import!$B$3:$L$676,3,FALSE),"")</f>
        <v>SP</v>
      </c>
      <c r="BA44" s="96" t="str">
        <f>IFERROR(VLOOKUP($AV44,Import!$B$3:$L$676,4,FALSE),"")</f>
        <v>SP</v>
      </c>
      <c r="BB44" s="91">
        <f>IFERROR(VLOOKUP($AV44,Import!$B$3:$L$676,5,FALSE),"")</f>
        <v>5</v>
      </c>
      <c r="BC44" s="431"/>
      <c r="BD44" s="91">
        <f>IFERROR(VLOOKUP($AV44,Import!$B$3:$X$677,12,FALSE),"")</f>
        <v>182</v>
      </c>
      <c r="BE44" s="97">
        <f>IFERROR(VLOOKUP($AV44,Import!$B$3:$X$677,15,FALSE),"")</f>
        <v>4.12</v>
      </c>
      <c r="BF44" s="97">
        <f>IFERROR(VLOOKUP($AV44,Import!$B$3:$X$677,16,FALSE),"")</f>
        <v>1.28</v>
      </c>
      <c r="BG44" s="91">
        <f>IFERROR(VLOOKUP($AV44,Import!$B$3:$X$677,13,FALSE),"")</f>
        <v>11</v>
      </c>
      <c r="BH44" s="91">
        <f>IFERROR(VLOOKUP($AV44,Import!$B$3:$X$677,14,FALSE),"")</f>
        <v>0</v>
      </c>
      <c r="BI44" s="91">
        <f>IFERROR(VLOOKUP($AV44,Import!$B$3:$X$677,17,FALSE),"")</f>
        <v>169</v>
      </c>
      <c r="BJ44" s="435"/>
      <c r="BK44" s="93">
        <f t="shared" si="5"/>
        <v>749.84</v>
      </c>
      <c r="BL44" s="94">
        <f t="shared" si="6"/>
        <v>232.96</v>
      </c>
      <c r="BM44" s="94">
        <f>IF(AW44='User Input'!$C$1,1,0)</f>
        <v>0</v>
      </c>
      <c r="BN44" s="94">
        <f t="shared" si="13"/>
        <v>0</v>
      </c>
      <c r="BO44" s="94">
        <f t="shared" si="7"/>
        <v>0</v>
      </c>
      <c r="BP44" s="94" t="str">
        <f t="shared" si="8"/>
        <v>Jose Quintana</v>
      </c>
      <c r="BQ44" s="94">
        <f t="shared" si="9"/>
        <v>0</v>
      </c>
      <c r="BR44" s="95">
        <f t="shared" si="10"/>
        <v>5</v>
      </c>
      <c r="BS44" s="91" t="str">
        <f>IFERROR(VLOOKUP($AV44,Import!$B$3:$AL$676,35,FALSE),"")</f>
        <v/>
      </c>
      <c r="BT44" s="99">
        <f>9*(Table2[[#This Row],[K]]/Table2[[#This Row],[IP]])</f>
        <v>8.3571428571428577</v>
      </c>
      <c r="BU44" s="483">
        <f>IFERROR(VLOOKUP($AV44,PITCH!$B$7:$AJ$2004,31,FALSE),"N/A")</f>
        <v>5.5201443174984961</v>
      </c>
      <c r="BV44" s="426"/>
    </row>
    <row r="45" spans="1:74" ht="15" x14ac:dyDescent="0.25">
      <c r="A45" s="570">
        <v>43</v>
      </c>
      <c r="B45" s="571">
        <f>IFERROR(VLOOKUP(N45,Import!$B$4:$T$677,19,FALSE),"")</f>
        <v>62</v>
      </c>
      <c r="C45" s="572"/>
      <c r="D45" s="571" t="str">
        <f>IFERROR(VLOOKUP(N45,Import!$AD$3:$AH$677,3,FALSE),"")</f>
        <v/>
      </c>
      <c r="E45" s="571" t="str">
        <f>IFERROR(VLOOKUP(N45,Import!$AD$3:$AL$677,4,FALSE),"")</f>
        <v/>
      </c>
      <c r="F45" s="575">
        <f>IFERROR(VLOOKUP(N45,Import!$AT$3:$BG$677,8,FALSE),"")</f>
        <v>53</v>
      </c>
      <c r="G45" s="489">
        <f>IFERROR(VLOOKUP($N45,Import!$AT$3:$BG$677,2,FALSE),"")</f>
        <v>436.55000000000007</v>
      </c>
      <c r="H45" s="490">
        <f>IFERROR(VLOOKUP($N45,Import!$AT$3:$BG$677,3,FALSE),"")</f>
        <v>2.9298657718120809</v>
      </c>
      <c r="I45" s="575">
        <f ca="1">IFERROR(VLOOKUP($N45,Import!$AT$3:$BG$677,9,FALSE),"")</f>
        <v>24</v>
      </c>
      <c r="J45" s="574"/>
      <c r="K45" s="571">
        <f>IFERROR(VLOOKUP(N45,Import!$AT$3:$BG$677,12,FALSE),"")</f>
        <v>51</v>
      </c>
      <c r="L45" s="571">
        <f>IFERROR(VLOOKUP(N45,Import!$AT$3:$BG$677,14,FALSE),"")</f>
        <v>41</v>
      </c>
      <c r="M45" s="486"/>
      <c r="N45" s="88" t="str">
        <f>IFERROR(VLOOKUP(A45,Import!$V$3:$X$677,3,FALSE),"")</f>
        <v>Joey Gallo</v>
      </c>
      <c r="O45" s="89"/>
      <c r="P45" s="90"/>
      <c r="Q45" s="91" t="str">
        <f>IFERROR(VLOOKUP($N45,Import!$B$3:$AL$676,2,FALSE),"")</f>
        <v>TEX</v>
      </c>
      <c r="R45" s="341" t="str">
        <f>IFERROR(VLOOKUP($N45,Import!$B$3:$AL$676,3,FALSE),"")</f>
        <v>1B/OF</v>
      </c>
      <c r="S45" s="341" t="str">
        <f>IFERROR(VLOOKUP($N45,Import!$B$3:$AL$676,4,FALSE),"")</f>
        <v>1B/OF</v>
      </c>
      <c r="T45" s="91">
        <f>IFERROR(VLOOKUP($N45,Import!$B$3:$AL$676,5,FALSE),"")</f>
        <v>17</v>
      </c>
      <c r="U45" s="431"/>
      <c r="V45" s="91">
        <f>IFERROR(VLOOKUP($N45,Import!$B$3:$AL$676,6,FALSE),"")</f>
        <v>515</v>
      </c>
      <c r="W45" s="91">
        <f>IFERROR(VLOOKUP($N45,Import!$B$3:$AL$676,7,FALSE),"")</f>
        <v>81</v>
      </c>
      <c r="X45" s="91">
        <f>IFERROR(VLOOKUP($N45,Import!$B$3:$AL$676,8,FALSE),"")</f>
        <v>42</v>
      </c>
      <c r="Y45" s="91">
        <f>IFERROR(VLOOKUP($N45,Import!$B$3:$AL$676,9,FALSE),"")</f>
        <v>90</v>
      </c>
      <c r="Z45" s="91">
        <f>IFERROR(VLOOKUP($N45,Import!$B$3:$AL$676,10,FALSE),"")</f>
        <v>5</v>
      </c>
      <c r="AA45" s="92">
        <f>IFERROR(VLOOKUP($N45,Import!$B$3:$AL$676,11,FALSE),"")</f>
        <v>0.21099999999999999</v>
      </c>
      <c r="AB45" s="431"/>
      <c r="AC45" s="498">
        <f t="shared" si="0"/>
        <v>108.66499999999999</v>
      </c>
      <c r="AD45" s="499">
        <f>IF(O45='User Input'!$C$1,1,0)</f>
        <v>0</v>
      </c>
      <c r="AE45" s="499">
        <f t="shared" si="12"/>
        <v>0</v>
      </c>
      <c r="AF45" s="499">
        <f t="shared" si="1"/>
        <v>0</v>
      </c>
      <c r="AG45" s="499" t="str">
        <f t="shared" si="2"/>
        <v>Joey Gallo</v>
      </c>
      <c r="AH45" s="499">
        <f t="shared" si="3"/>
        <v>0</v>
      </c>
      <c r="AI45" s="499">
        <f t="shared" si="4"/>
        <v>17</v>
      </c>
      <c r="AJ45" s="91" t="str">
        <f>IFERROR(VLOOKUP($N45,Import!$B$3:$AL$676,35,FALSE),"")</f>
        <v/>
      </c>
      <c r="AK45" s="98"/>
      <c r="AL45" s="113">
        <v>29</v>
      </c>
      <c r="AM45" s="112">
        <f>IFERROR(VLOOKUP(AV45,Import!$B$3:$T$677,19,FALSE),"")</f>
        <v>89</v>
      </c>
      <c r="AN45" s="493"/>
      <c r="AO45" s="112" t="str">
        <f>IFERROR(VLOOKUP(AV45,Import!$AD$3:$AH$677,3,FALSE),"")</f>
        <v/>
      </c>
      <c r="AP45" s="112" t="str">
        <f>IFERROR(VLOOKUP(AV45,Import!$AD$3:$AH$677,5,FALSE),"")</f>
        <v/>
      </c>
      <c r="AQ45" s="494">
        <f>IFERROR(VLOOKUP(AV45,Import!$AW$3:$BA$677,5,FALSE),"")</f>
        <v>89</v>
      </c>
      <c r="AR45" s="489">
        <f>IFERROR(VLOOKUP($AV45,Import!$AW$3:$BG$677,2,FALSE),"")</f>
        <v>409.29999999999995</v>
      </c>
      <c r="AS45" s="581">
        <f>IFERROR(VLOOKUP($AV45,Import!$AW$3:$BG$677,3,FALSE),"")</f>
        <v>13.203225806451611</v>
      </c>
      <c r="AT45" s="575">
        <f ca="1">IFERROR(VLOOKUP($AV45,Import!$AW$3:$BG$677,7,FALSE),"")</f>
        <v>26</v>
      </c>
      <c r="AU45" s="492"/>
      <c r="AV45" s="495" t="str">
        <f>IFERROR(VLOOKUP(AL45,Import!$W$3:$X$677,2,FALSE),"")</f>
        <v>David Price</v>
      </c>
      <c r="AW45" s="89"/>
      <c r="AX45" s="102"/>
      <c r="AY45" s="91" t="str">
        <f>IFERROR(VLOOKUP($AV45,Import!$B$3:$L$676,2,FALSE),"")</f>
        <v>BOS</v>
      </c>
      <c r="AZ45" s="96" t="str">
        <f>IFERROR(VLOOKUP($AV45,Import!$B$3:$L$676,3,FALSE),"")</f>
        <v>SP</v>
      </c>
      <c r="BA45" s="96" t="str">
        <f>IFERROR(VLOOKUP($AV45,Import!$B$3:$L$676,4,FALSE),"")</f>
        <v>SP</v>
      </c>
      <c r="BB45" s="91">
        <f>IFERROR(VLOOKUP($AV45,Import!$B$3:$L$676,5,FALSE),"")</f>
        <v>13</v>
      </c>
      <c r="BC45" s="431"/>
      <c r="BD45" s="91">
        <f>IFERROR(VLOOKUP($AV45,Import!$B$3:$X$677,12,FALSE),"")</f>
        <v>179</v>
      </c>
      <c r="BE45" s="97">
        <f>IFERROR(VLOOKUP($AV45,Import!$B$3:$X$677,15,FALSE),"")</f>
        <v>3.62</v>
      </c>
      <c r="BF45" s="97">
        <f>IFERROR(VLOOKUP($AV45,Import!$B$3:$X$677,16,FALSE),"")</f>
        <v>1.17</v>
      </c>
      <c r="BG45" s="91">
        <f>IFERROR(VLOOKUP($AV45,Import!$B$3:$X$677,13,FALSE),"")</f>
        <v>15</v>
      </c>
      <c r="BH45" s="91">
        <f>IFERROR(VLOOKUP($AV45,Import!$B$3:$X$677,14,FALSE),"")</f>
        <v>0</v>
      </c>
      <c r="BI45" s="91">
        <f>IFERROR(VLOOKUP($AV45,Import!$B$3:$X$677,17,FALSE),"")</f>
        <v>181</v>
      </c>
      <c r="BJ45" s="435"/>
      <c r="BK45" s="93">
        <f t="shared" si="5"/>
        <v>647.98</v>
      </c>
      <c r="BL45" s="94">
        <f t="shared" si="6"/>
        <v>209.42999999999998</v>
      </c>
      <c r="BM45" s="94">
        <f>IF(AW45='User Input'!$C$1,1,0)</f>
        <v>0</v>
      </c>
      <c r="BN45" s="94">
        <f t="shared" si="13"/>
        <v>0</v>
      </c>
      <c r="BO45" s="94">
        <f t="shared" si="7"/>
        <v>0</v>
      </c>
      <c r="BP45" s="94" t="str">
        <f t="shared" si="8"/>
        <v>David Price</v>
      </c>
      <c r="BQ45" s="94">
        <f t="shared" si="9"/>
        <v>0</v>
      </c>
      <c r="BR45" s="95">
        <f t="shared" si="10"/>
        <v>13</v>
      </c>
      <c r="BS45" s="91" t="str">
        <f>IFERROR(VLOOKUP($AV45,Import!$B$3:$AL$676,35,FALSE),"")</f>
        <v/>
      </c>
      <c r="BT45" s="99">
        <f>9*(Table2[[#This Row],[K]]/Table2[[#This Row],[IP]])</f>
        <v>9.100558659217878</v>
      </c>
      <c r="BU45" s="483">
        <f>IFERROR(VLOOKUP($AV45,PITCH!$B$7:$AJ$2004,31,FALSE),"N/A")</f>
        <v>6.0478359908883839</v>
      </c>
      <c r="BV45" s="426"/>
    </row>
    <row r="46" spans="1:74" ht="15" x14ac:dyDescent="0.25">
      <c r="A46" s="570">
        <v>44</v>
      </c>
      <c r="B46" s="571">
        <f>IFERROR(VLOOKUP(N46,Import!$B$4:$T$677,19,FALSE),"")</f>
        <v>63</v>
      </c>
      <c r="C46" s="572"/>
      <c r="D46" s="571" t="str">
        <f>IFERROR(VLOOKUP(N46,Import!$AD$3:$AH$677,3,FALSE),"")</f>
        <v/>
      </c>
      <c r="E46" s="571" t="str">
        <f>IFERROR(VLOOKUP(N46,Import!$AD$3:$AL$677,4,FALSE),"")</f>
        <v/>
      </c>
      <c r="F46" s="575">
        <f>IFERROR(VLOOKUP(N46,Import!$AT$3:$BG$677,8,FALSE),"")</f>
        <v>103</v>
      </c>
      <c r="G46" s="489">
        <f>IFERROR(VLOOKUP($N46,Import!$AT$3:$BG$677,2,FALSE),"")</f>
        <v>395.5499999999999</v>
      </c>
      <c r="H46" s="490">
        <f>IFERROR(VLOOKUP($N46,Import!$AT$3:$BG$677,3,FALSE),"")</f>
        <v>2.8872262773722621</v>
      </c>
      <c r="I46" s="575">
        <f ca="1">IFERROR(VLOOKUP($N46,Import!$AT$3:$BG$677,9,FALSE),"")</f>
        <v>67</v>
      </c>
      <c r="J46" s="574"/>
      <c r="K46" s="571">
        <f>IFERROR(VLOOKUP(N46,Import!$AT$3:$BG$677,12,FALSE),"")</f>
        <v>95</v>
      </c>
      <c r="L46" s="571">
        <f>IFERROR(VLOOKUP(N46,Import!$AT$3:$BG$677,14,FALSE),"")</f>
        <v>92</v>
      </c>
      <c r="M46" s="486"/>
      <c r="N46" s="88" t="str">
        <f>IFERROR(VLOOKUP(A46,Import!$V$3:$X$677,3,FALSE),"")</f>
        <v>Edwin Encarnacion</v>
      </c>
      <c r="O46" s="89"/>
      <c r="P46" s="90"/>
      <c r="Q46" s="91" t="str">
        <f>IFERROR(VLOOKUP($N46,Import!$B$3:$AL$676,2,FALSE),"")</f>
        <v>SEA</v>
      </c>
      <c r="R46" s="341" t="str">
        <f>IFERROR(VLOOKUP($N46,Import!$B$3:$AL$676,3,FALSE),"")</f>
        <v>1B</v>
      </c>
      <c r="S46" s="341" t="str">
        <f>IFERROR(VLOOKUP($N46,Import!$B$3:$AL$676,4,FALSE),"")</f>
        <v>1B</v>
      </c>
      <c r="T46" s="91">
        <f>IFERROR(VLOOKUP($N46,Import!$B$3:$AL$676,5,FALSE),"")</f>
        <v>17</v>
      </c>
      <c r="U46" s="431"/>
      <c r="V46" s="91">
        <f>IFERROR(VLOOKUP($N46,Import!$B$3:$AL$676,6,FALSE),"")</f>
        <v>523</v>
      </c>
      <c r="W46" s="91">
        <f>IFERROR(VLOOKUP($N46,Import!$B$3:$AL$676,7,FALSE),"")</f>
        <v>78</v>
      </c>
      <c r="X46" s="91">
        <f>IFERROR(VLOOKUP($N46,Import!$B$3:$AL$676,8,FALSE),"")</f>
        <v>33</v>
      </c>
      <c r="Y46" s="91">
        <f>IFERROR(VLOOKUP($N46,Import!$B$3:$AL$676,9,FALSE),"")</f>
        <v>91</v>
      </c>
      <c r="Z46" s="91">
        <f>IFERROR(VLOOKUP($N46,Import!$B$3:$AL$676,10,FALSE),"")</f>
        <v>2</v>
      </c>
      <c r="AA46" s="92">
        <f>IFERROR(VLOOKUP($N46,Import!$B$3:$AL$676,11,FALSE),"")</f>
        <v>0.24099999999999999</v>
      </c>
      <c r="AB46" s="431"/>
      <c r="AC46" s="498">
        <f t="shared" si="0"/>
        <v>126.04299999999999</v>
      </c>
      <c r="AD46" s="499">
        <f>IF(O46='User Input'!$C$1,1,0)</f>
        <v>0</v>
      </c>
      <c r="AE46" s="499">
        <f t="shared" si="12"/>
        <v>0</v>
      </c>
      <c r="AF46" s="499">
        <f t="shared" si="1"/>
        <v>0</v>
      </c>
      <c r="AG46" s="499" t="str">
        <f t="shared" si="2"/>
        <v>Edwin Encarnacion</v>
      </c>
      <c r="AH46" s="499">
        <f t="shared" si="3"/>
        <v>0</v>
      </c>
      <c r="AI46" s="499">
        <f t="shared" si="4"/>
        <v>17</v>
      </c>
      <c r="AJ46" s="91" t="str">
        <f>IFERROR(VLOOKUP($N46,Import!$B$3:$AL$676,35,FALSE),"")</f>
        <v/>
      </c>
      <c r="AK46" s="98"/>
      <c r="AL46" s="113">
        <v>52</v>
      </c>
      <c r="AM46" s="112">
        <f>IFERROR(VLOOKUP(AV46,Import!$B$3:$T$677,19,FALSE),"")</f>
        <v>138</v>
      </c>
      <c r="AN46" s="493"/>
      <c r="AO46" s="112" t="str">
        <f>IFERROR(VLOOKUP(AV46,Import!$AD$3:$AH$677,3,FALSE),"")</f>
        <v/>
      </c>
      <c r="AP46" s="112" t="str">
        <f>IFERROR(VLOOKUP(AV46,Import!$AD$3:$AH$677,5,FALSE),"")</f>
        <v/>
      </c>
      <c r="AQ46" s="494">
        <f>IFERROR(VLOOKUP(AV46,Import!$AW$3:$BA$677,5,FALSE),"")</f>
        <v>106</v>
      </c>
      <c r="AR46" s="489">
        <f>IFERROR(VLOOKUP($AV46,Import!$AW$3:$BG$677,2,FALSE),"")</f>
        <v>393.40000000000009</v>
      </c>
      <c r="AS46" s="581">
        <f>IFERROR(VLOOKUP($AV46,Import!$AW$3:$BG$677,3,FALSE),"")</f>
        <v>15.736000000000004</v>
      </c>
      <c r="AT46" s="575">
        <f ca="1">IFERROR(VLOOKUP($AV46,Import!$AW$3:$BG$677,7,FALSE),"")</f>
        <v>26</v>
      </c>
      <c r="AU46" s="492"/>
      <c r="AV46" s="495" t="str">
        <f>IFERROR(VLOOKUP(AL46,Import!$W$3:$X$677,2,FALSE),"")</f>
        <v>Clayton Kershaw</v>
      </c>
      <c r="AW46" s="89"/>
      <c r="AX46" s="102"/>
      <c r="AY46" s="91" t="str">
        <f>IFERROR(VLOOKUP($AV46,Import!$B$3:$L$676,2,FALSE),"")</f>
        <v>LAD</v>
      </c>
      <c r="AZ46" s="96" t="str">
        <f>IFERROR(VLOOKUP($AV46,Import!$B$3:$L$676,3,FALSE),"")</f>
        <v>SP</v>
      </c>
      <c r="BA46" s="96" t="str">
        <f>IFERROR(VLOOKUP($AV46,Import!$B$3:$L$676,4,FALSE),"")</f>
        <v>SP</v>
      </c>
      <c r="BB46" s="91">
        <f>IFERROR(VLOOKUP($AV46,Import!$B$3:$L$676,5,FALSE),"")</f>
        <v>9</v>
      </c>
      <c r="BC46" s="431"/>
      <c r="BD46" s="91">
        <f>IFERROR(VLOOKUP($AV46,Import!$B$3:$X$677,12,FALSE),"")</f>
        <v>131</v>
      </c>
      <c r="BE46" s="97">
        <f>IFERROR(VLOOKUP($AV46,Import!$B$3:$X$677,15,FALSE),"")</f>
        <v>3.1</v>
      </c>
      <c r="BF46" s="97">
        <f>IFERROR(VLOOKUP($AV46,Import!$B$3:$X$677,16,FALSE),"")</f>
        <v>1.07</v>
      </c>
      <c r="BG46" s="91">
        <f>IFERROR(VLOOKUP($AV46,Import!$B$3:$X$677,13,FALSE),"")</f>
        <v>10</v>
      </c>
      <c r="BH46" s="91">
        <f>IFERROR(VLOOKUP($AV46,Import!$B$3:$X$677,14,FALSE),"")</f>
        <v>0</v>
      </c>
      <c r="BI46" s="91">
        <f>IFERROR(VLOOKUP($AV46,Import!$B$3:$X$677,17,FALSE),"")</f>
        <v>126</v>
      </c>
      <c r="BJ46" s="435"/>
      <c r="BK46" s="93">
        <f t="shared" si="5"/>
        <v>406.1</v>
      </c>
      <c r="BL46" s="94">
        <f t="shared" si="6"/>
        <v>140.17000000000002</v>
      </c>
      <c r="BM46" s="94">
        <f>IF(AW46='User Input'!$C$1,1,0)</f>
        <v>0</v>
      </c>
      <c r="BN46" s="94">
        <f t="shared" si="13"/>
        <v>0</v>
      </c>
      <c r="BO46" s="94">
        <f t="shared" si="7"/>
        <v>0</v>
      </c>
      <c r="BP46" s="94" t="str">
        <f t="shared" si="8"/>
        <v>Clayton Kershaw</v>
      </c>
      <c r="BQ46" s="94">
        <f t="shared" si="9"/>
        <v>0</v>
      </c>
      <c r="BR46" s="95">
        <f t="shared" si="10"/>
        <v>9</v>
      </c>
      <c r="BS46" s="91" t="str">
        <f>IFERROR(VLOOKUP($AV46,Import!$B$3:$AL$676,35,FALSE),"")</f>
        <v/>
      </c>
      <c r="BT46" s="99">
        <f>9*(Table2[[#This Row],[K]]/Table2[[#This Row],[IP]])</f>
        <v>8.6564885496183201</v>
      </c>
      <c r="BU46" s="483">
        <f>IFERROR(VLOOKUP($AV46,PITCH!$B$7:$AJ$2004,31,FALSE),"N/A")</f>
        <v>6.9596827495042959</v>
      </c>
      <c r="BV46" s="426"/>
    </row>
    <row r="47" spans="1:74" ht="15" x14ac:dyDescent="0.25">
      <c r="A47" s="570">
        <v>45</v>
      </c>
      <c r="B47" s="571">
        <f>IFERROR(VLOOKUP(N47,Import!$B$4:$T$677,19,FALSE),"")</f>
        <v>64</v>
      </c>
      <c r="C47" s="572"/>
      <c r="D47" s="571" t="str">
        <f>IFERROR(VLOOKUP(N47,Import!$AD$3:$AH$677,3,FALSE),"")</f>
        <v/>
      </c>
      <c r="E47" s="571" t="str">
        <f>IFERROR(VLOOKUP(N47,Import!$AD$3:$AL$677,4,FALSE),"")</f>
        <v/>
      </c>
      <c r="F47" s="575">
        <f>IFERROR(VLOOKUP(N47,Import!$AT$3:$BG$677,8,FALSE),"")</f>
        <v>68</v>
      </c>
      <c r="G47" s="489">
        <f>IFERROR(VLOOKUP($N47,Import!$AT$3:$BG$677,2,FALSE),"")</f>
        <v>424.15000000000003</v>
      </c>
      <c r="H47" s="490">
        <f>IFERROR(VLOOKUP($N47,Import!$AT$3:$BG$677,3,FALSE),"")</f>
        <v>2.9869718309859157</v>
      </c>
      <c r="I47" s="575">
        <f ca="1">IFERROR(VLOOKUP($N47,Import!$AT$3:$BG$677,9,FALSE),"")</f>
        <v>27</v>
      </c>
      <c r="J47" s="574"/>
      <c r="K47" s="571">
        <f>IFERROR(VLOOKUP(N47,Import!$AT$3:$BG$677,12,FALSE),"")</f>
        <v>44</v>
      </c>
      <c r="L47" s="571">
        <f>IFERROR(VLOOKUP(N47,Import!$AT$3:$BG$677,14,FALSE),"")</f>
        <v>42</v>
      </c>
      <c r="M47" s="486"/>
      <c r="N47" s="88" t="str">
        <f>IFERROR(VLOOKUP(A47,Import!$V$3:$X$677,3,FALSE),"")</f>
        <v>Jose Abreu</v>
      </c>
      <c r="O47" s="89"/>
      <c r="P47" s="90"/>
      <c r="Q47" s="91" t="str">
        <f>IFERROR(VLOOKUP($N47,Import!$B$3:$AL$676,2,FALSE),"")</f>
        <v>CHW</v>
      </c>
      <c r="R47" s="341" t="str">
        <f>IFERROR(VLOOKUP($N47,Import!$B$3:$AL$676,3,FALSE),"")</f>
        <v>1B</v>
      </c>
      <c r="S47" s="341" t="str">
        <f>IFERROR(VLOOKUP($N47,Import!$B$3:$AL$676,4,FALSE),"")</f>
        <v>1B</v>
      </c>
      <c r="T47" s="91">
        <f>IFERROR(VLOOKUP($N47,Import!$B$3:$AL$676,5,FALSE),"")</f>
        <v>17</v>
      </c>
      <c r="U47" s="431"/>
      <c r="V47" s="91">
        <f>IFERROR(VLOOKUP($N47,Import!$B$3:$AL$676,6,FALSE),"")</f>
        <v>603</v>
      </c>
      <c r="W47" s="91">
        <f>IFERROR(VLOOKUP($N47,Import!$B$3:$AL$676,7,FALSE),"")</f>
        <v>87</v>
      </c>
      <c r="X47" s="91">
        <f>IFERROR(VLOOKUP($N47,Import!$B$3:$AL$676,8,FALSE),"")</f>
        <v>29</v>
      </c>
      <c r="Y47" s="91">
        <f>IFERROR(VLOOKUP($N47,Import!$B$3:$AL$676,9,FALSE),"")</f>
        <v>105</v>
      </c>
      <c r="Z47" s="91">
        <f>IFERROR(VLOOKUP($N47,Import!$B$3:$AL$676,10,FALSE),"")</f>
        <v>2</v>
      </c>
      <c r="AA47" s="92">
        <f>IFERROR(VLOOKUP($N47,Import!$B$3:$AL$676,11,FALSE),"")</f>
        <v>0.28399999999999997</v>
      </c>
      <c r="AB47" s="431"/>
      <c r="AC47" s="498">
        <f t="shared" si="0"/>
        <v>171.25199999999998</v>
      </c>
      <c r="AD47" s="499">
        <f>IF(O47='User Input'!$C$1,1,0)</f>
        <v>0</v>
      </c>
      <c r="AE47" s="499">
        <f t="shared" si="12"/>
        <v>0</v>
      </c>
      <c r="AF47" s="499">
        <f t="shared" si="1"/>
        <v>0</v>
      </c>
      <c r="AG47" s="499" t="str">
        <f t="shared" si="2"/>
        <v>Jose Abreu</v>
      </c>
      <c r="AH47" s="499">
        <f t="shared" si="3"/>
        <v>0</v>
      </c>
      <c r="AI47" s="499">
        <f t="shared" si="4"/>
        <v>17</v>
      </c>
      <c r="AJ47" s="91" t="str">
        <f>IFERROR(VLOOKUP($N47,Import!$B$3:$AL$676,35,FALSE),"")</f>
        <v/>
      </c>
      <c r="AK47" s="98"/>
      <c r="AL47" s="113">
        <v>163</v>
      </c>
      <c r="AM47" s="112">
        <f>IFERROR(VLOOKUP(AV47,Import!$B$3:$T$677,19,FALSE),"")</f>
        <v>348</v>
      </c>
      <c r="AN47" s="493"/>
      <c r="AO47" s="112" t="str">
        <f>IFERROR(VLOOKUP(AV47,Import!$AD$3:$AH$677,3,FALSE),"")</f>
        <v/>
      </c>
      <c r="AP47" s="112" t="str">
        <f>IFERROR(VLOOKUP(AV47,Import!$AD$3:$AH$677,5,FALSE),"")</f>
        <v/>
      </c>
      <c r="AQ47" s="494">
        <f>IFERROR(VLOOKUP(AV47,Import!$AW$3:$BA$677,5,FALSE),"")</f>
        <v>262</v>
      </c>
      <c r="AR47" s="489">
        <f>IFERROR(VLOOKUP($AV47,Import!$AW$3:$BG$677,2,FALSE),"")</f>
        <v>298</v>
      </c>
      <c r="AS47" s="581">
        <f>IFERROR(VLOOKUP($AV47,Import!$AW$3:$BG$677,3,FALSE),"")</f>
        <v>11.461538461538462</v>
      </c>
      <c r="AT47" s="575">
        <f ca="1">IFERROR(VLOOKUP($AV47,Import!$AW$3:$BG$677,7,FALSE),"")</f>
        <v>66</v>
      </c>
      <c r="AU47" s="492"/>
      <c r="AV47" s="495" t="str">
        <f>IFERROR(VLOOKUP(AL47,Import!$W$3:$X$677,2,FALSE),"")</f>
        <v>Anibal Sanchez</v>
      </c>
      <c r="AW47" s="89"/>
      <c r="AX47" s="102"/>
      <c r="AY47" s="91" t="str">
        <f>IFERROR(VLOOKUP($AV47,Import!$B$3:$L$676,2,FALSE),"")</f>
        <v>WSH</v>
      </c>
      <c r="AZ47" s="96" t="str">
        <f>IFERROR(VLOOKUP($AV47,Import!$B$3:$L$676,3,FALSE),"")</f>
        <v>SP</v>
      </c>
      <c r="BA47" s="96" t="str">
        <f>IFERROR(VLOOKUP($AV47,Import!$B$3:$L$676,4,FALSE),"")</f>
        <v>SP</v>
      </c>
      <c r="BB47" s="91">
        <f>IFERROR(VLOOKUP($AV47,Import!$B$3:$L$676,5,FALSE),"")</f>
        <v>-3</v>
      </c>
      <c r="BC47" s="431"/>
      <c r="BD47" s="91">
        <f>IFERROR(VLOOKUP($AV47,Import!$B$3:$X$677,12,FALSE),"")</f>
        <v>144</v>
      </c>
      <c r="BE47" s="97">
        <f>IFERROR(VLOOKUP($AV47,Import!$B$3:$X$677,15,FALSE),"")</f>
        <v>4.28</v>
      </c>
      <c r="BF47" s="97">
        <f>IFERROR(VLOOKUP($AV47,Import!$B$3:$X$677,16,FALSE),"")</f>
        <v>1.35</v>
      </c>
      <c r="BG47" s="91">
        <f>IFERROR(VLOOKUP($AV47,Import!$B$3:$X$677,13,FALSE),"")</f>
        <v>10</v>
      </c>
      <c r="BH47" s="91">
        <f>IFERROR(VLOOKUP($AV47,Import!$B$3:$X$677,14,FALSE),"")</f>
        <v>0</v>
      </c>
      <c r="BI47" s="91">
        <f>IFERROR(VLOOKUP($AV47,Import!$B$3:$X$677,17,FALSE),"")</f>
        <v>130</v>
      </c>
      <c r="BJ47" s="435"/>
      <c r="BK47" s="93">
        <f t="shared" si="5"/>
        <v>616.32000000000005</v>
      </c>
      <c r="BL47" s="94">
        <f t="shared" si="6"/>
        <v>194.4</v>
      </c>
      <c r="BM47" s="94">
        <f>IF(AW47='User Input'!$C$1,1,0)</f>
        <v>0</v>
      </c>
      <c r="BN47" s="94">
        <f t="shared" si="13"/>
        <v>0</v>
      </c>
      <c r="BO47" s="94">
        <f t="shared" si="7"/>
        <v>0</v>
      </c>
      <c r="BP47" s="94" t="str">
        <f t="shared" si="8"/>
        <v>Anibal Sanchez</v>
      </c>
      <c r="BQ47" s="94">
        <f t="shared" si="9"/>
        <v>0</v>
      </c>
      <c r="BR47" s="95">
        <f t="shared" si="10"/>
        <v>-3</v>
      </c>
      <c r="BS47" s="91" t="str">
        <f>IFERROR(VLOOKUP($AV47,Import!$B$3:$AL$676,35,FALSE),"")</f>
        <v/>
      </c>
      <c r="BT47" s="99">
        <f>9*(Table2[[#This Row],[K]]/Table2[[#This Row],[IP]])</f>
        <v>8.125</v>
      </c>
      <c r="BU47" s="483">
        <f>IFERROR(VLOOKUP($AV47,PITCH!$B$7:$AJ$2004,31,FALSE),"N/A")</f>
        <v>5.5578947368421066</v>
      </c>
      <c r="BV47" s="426"/>
    </row>
    <row r="48" spans="1:74" ht="15" x14ac:dyDescent="0.25">
      <c r="A48" s="570">
        <v>46</v>
      </c>
      <c r="B48" s="571">
        <f>IFERROR(VLOOKUP(N48,Import!$B$4:$T$677,19,FALSE),"")</f>
        <v>65</v>
      </c>
      <c r="C48" s="572"/>
      <c r="D48" s="571" t="str">
        <f>IFERROR(VLOOKUP(N48,Import!$AD$3:$AH$677,3,FALSE),"")</f>
        <v/>
      </c>
      <c r="E48" s="571" t="str">
        <f>IFERROR(VLOOKUP(N48,Import!$AD$3:$AL$677,4,FALSE),"")</f>
        <v/>
      </c>
      <c r="F48" s="575">
        <f>IFERROR(VLOOKUP(N48,Import!$AT$3:$BG$677,8,FALSE),"")</f>
        <v>183</v>
      </c>
      <c r="G48" s="489">
        <f>IFERROR(VLOOKUP($N48,Import!$AT$3:$BG$677,2,FALSE),"")</f>
        <v>348</v>
      </c>
      <c r="H48" s="490">
        <f>IFERROR(VLOOKUP($N48,Import!$AT$3:$BG$677,3,FALSE),"")</f>
        <v>2.6769230769230767</v>
      </c>
      <c r="I48" s="575">
        <f ca="1">IFERROR(VLOOKUP($N48,Import!$AT$3:$BG$677,9,FALSE),"")</f>
        <v>78</v>
      </c>
      <c r="J48" s="574"/>
      <c r="K48" s="571">
        <f>IFERROR(VLOOKUP(N48,Import!$AT$3:$BG$677,12,FALSE),"")</f>
        <v>38</v>
      </c>
      <c r="L48" s="571">
        <f>IFERROR(VLOOKUP(N48,Import!$AT$3:$BG$677,14,FALSE),"")</f>
        <v>36</v>
      </c>
      <c r="M48" s="486"/>
      <c r="N48" s="88" t="str">
        <f>IFERROR(VLOOKUP(A48,Import!$V$3:$X$677,3,FALSE),"")</f>
        <v>J.T. Realmuto</v>
      </c>
      <c r="O48" s="89"/>
      <c r="P48" s="90"/>
      <c r="Q48" s="91" t="str">
        <f>IFERROR(VLOOKUP($N48,Import!$B$3:$AL$676,2,FALSE),"")</f>
        <v>PHI</v>
      </c>
      <c r="R48" s="341" t="str">
        <f>IFERROR(VLOOKUP($N48,Import!$B$3:$AL$676,3,FALSE),"")</f>
        <v>C</v>
      </c>
      <c r="S48" s="341" t="str">
        <f>IFERROR(VLOOKUP($N48,Import!$B$3:$AL$676,4,FALSE),"")</f>
        <v>C/1B</v>
      </c>
      <c r="T48" s="91">
        <f>IFERROR(VLOOKUP($N48,Import!$B$3:$AL$676,5,FALSE),"")</f>
        <v>17</v>
      </c>
      <c r="U48" s="431"/>
      <c r="V48" s="91">
        <f>IFERROR(VLOOKUP($N48,Import!$B$3:$AL$676,6,FALSE),"")</f>
        <v>512</v>
      </c>
      <c r="W48" s="91">
        <f>IFERROR(VLOOKUP($N48,Import!$B$3:$AL$676,7,FALSE),"")</f>
        <v>86</v>
      </c>
      <c r="X48" s="91">
        <f>IFERROR(VLOOKUP($N48,Import!$B$3:$AL$676,8,FALSE),"")</f>
        <v>18</v>
      </c>
      <c r="Y48" s="91">
        <f>IFERROR(VLOOKUP($N48,Import!$B$3:$AL$676,9,FALSE),"")</f>
        <v>69</v>
      </c>
      <c r="Z48" s="91">
        <f>IFERROR(VLOOKUP($N48,Import!$B$3:$AL$676,10,FALSE),"")</f>
        <v>5</v>
      </c>
      <c r="AA48" s="92">
        <f>IFERROR(VLOOKUP($N48,Import!$B$3:$AL$676,11,FALSE),"")</f>
        <v>0.27100000000000002</v>
      </c>
      <c r="AB48" s="431"/>
      <c r="AC48" s="498">
        <f t="shared" si="0"/>
        <v>138.75200000000001</v>
      </c>
      <c r="AD48" s="499">
        <f>IF(O48='User Input'!$C$1,1,0)</f>
        <v>0</v>
      </c>
      <c r="AE48" s="499">
        <f t="shared" si="12"/>
        <v>0</v>
      </c>
      <c r="AF48" s="499">
        <f t="shared" si="1"/>
        <v>0</v>
      </c>
      <c r="AG48" s="499" t="str">
        <f t="shared" si="2"/>
        <v>J.T. Realmuto</v>
      </c>
      <c r="AH48" s="499">
        <f t="shared" si="3"/>
        <v>0</v>
      </c>
      <c r="AI48" s="499">
        <f t="shared" si="4"/>
        <v>17</v>
      </c>
      <c r="AJ48" s="91" t="str">
        <f>IFERROR(VLOOKUP($N48,Import!$B$3:$AL$676,35,FALSE),"")</f>
        <v/>
      </c>
      <c r="AK48" s="98"/>
      <c r="AL48" s="113">
        <v>78</v>
      </c>
      <c r="AM48" s="112">
        <f>IFERROR(VLOOKUP(AV48,Import!$B$3:$T$677,19,FALSE),"")</f>
        <v>199</v>
      </c>
      <c r="AN48" s="493"/>
      <c r="AO48" s="112" t="str">
        <f>IFERROR(VLOOKUP(AV48,Import!$AD$3:$AH$677,3,FALSE),"")</f>
        <v/>
      </c>
      <c r="AP48" s="112" t="str">
        <f>IFERROR(VLOOKUP(AV48,Import!$AD$3:$AH$677,5,FALSE),"")</f>
        <v/>
      </c>
      <c r="AQ48" s="494">
        <f>IFERROR(VLOOKUP(AV48,Import!$AW$3:$BA$677,5,FALSE),"")</f>
        <v>152</v>
      </c>
      <c r="AR48" s="489">
        <f>IFERROR(VLOOKUP($AV48,Import!$AW$3:$BG$677,2,FALSE),"")</f>
        <v>362.40000000000009</v>
      </c>
      <c r="AS48" s="581">
        <f>IFERROR(VLOOKUP($AV48,Import!$AW$3:$BG$677,3,FALSE),"")</f>
        <v>12.496551724137934</v>
      </c>
      <c r="AT48" s="575">
        <f ca="1">IFERROR(VLOOKUP($AV48,Import!$AW$3:$BG$677,7,FALSE),"")</f>
        <v>26</v>
      </c>
      <c r="AU48" s="492"/>
      <c r="AV48" s="495" t="str">
        <f>IFERROR(VLOOKUP(AL48,Import!$W$3:$X$677,2,FALSE),"")</f>
        <v>Kevin Gausman</v>
      </c>
      <c r="AW48" s="89"/>
      <c r="AX48" s="102"/>
      <c r="AY48" s="91" t="str">
        <f>IFERROR(VLOOKUP($AV48,Import!$B$3:$L$676,2,FALSE),"")</f>
        <v>ATL</v>
      </c>
      <c r="AZ48" s="96" t="str">
        <f>IFERROR(VLOOKUP($AV48,Import!$B$3:$L$676,3,FALSE),"")</f>
        <v>SP</v>
      </c>
      <c r="BA48" s="96" t="str">
        <f>IFERROR(VLOOKUP($AV48,Import!$B$3:$L$676,4,FALSE),"")</f>
        <v>SP</v>
      </c>
      <c r="BB48" s="91">
        <f>IFERROR(VLOOKUP($AV48,Import!$B$3:$L$676,5,FALSE),"")</f>
        <v>4</v>
      </c>
      <c r="BC48" s="431"/>
      <c r="BD48" s="91">
        <f>IFERROR(VLOOKUP($AV48,Import!$B$3:$X$677,12,FALSE),"")</f>
        <v>183</v>
      </c>
      <c r="BE48" s="97">
        <f>IFERROR(VLOOKUP($AV48,Import!$B$3:$X$677,15,FALSE),"")</f>
        <v>4.18</v>
      </c>
      <c r="BF48" s="97">
        <f>IFERROR(VLOOKUP($AV48,Import!$B$3:$X$677,16,FALSE),"")</f>
        <v>1.31</v>
      </c>
      <c r="BG48" s="91">
        <f>IFERROR(VLOOKUP($AV48,Import!$B$3:$X$677,13,FALSE),"")</f>
        <v>10</v>
      </c>
      <c r="BH48" s="91">
        <f>IFERROR(VLOOKUP($AV48,Import!$B$3:$X$677,14,FALSE),"")</f>
        <v>0</v>
      </c>
      <c r="BI48" s="91">
        <f>IFERROR(VLOOKUP($AV48,Import!$B$3:$X$677,17,FALSE),"")</f>
        <v>177</v>
      </c>
      <c r="BJ48" s="435"/>
      <c r="BK48" s="93">
        <f t="shared" si="5"/>
        <v>764.93999999999994</v>
      </c>
      <c r="BL48" s="94">
        <f t="shared" si="6"/>
        <v>239.73000000000002</v>
      </c>
      <c r="BM48" s="94">
        <f>IF(AW48='User Input'!$C$1,1,0)</f>
        <v>0</v>
      </c>
      <c r="BN48" s="94">
        <f t="shared" si="13"/>
        <v>0</v>
      </c>
      <c r="BO48" s="94">
        <f t="shared" si="7"/>
        <v>0</v>
      </c>
      <c r="BP48" s="94" t="str">
        <f t="shared" si="8"/>
        <v>Kevin Gausman</v>
      </c>
      <c r="BQ48" s="94">
        <f t="shared" si="9"/>
        <v>0</v>
      </c>
      <c r="BR48" s="95">
        <f t="shared" si="10"/>
        <v>4</v>
      </c>
      <c r="BS48" s="91" t="str">
        <f>IFERROR(VLOOKUP($AV48,Import!$B$3:$AL$676,35,FALSE),"")</f>
        <v/>
      </c>
      <c r="BT48" s="99">
        <f>9*(Table2[[#This Row],[K]]/Table2[[#This Row],[IP]])</f>
        <v>8.7049180327868854</v>
      </c>
      <c r="BU48" s="483">
        <f>IFERROR(VLOOKUP($AV48,PITCH!$B$7:$AJ$2004,31,FALSE),"N/A")</f>
        <v>5.2234474753337201</v>
      </c>
      <c r="BV48" s="426"/>
    </row>
    <row r="49" spans="1:74" ht="15" x14ac:dyDescent="0.25">
      <c r="A49" s="570">
        <v>47</v>
      </c>
      <c r="B49" s="571">
        <f>IFERROR(VLOOKUP(N49,Import!$B$4:$T$677,19,FALSE),"")</f>
        <v>67</v>
      </c>
      <c r="C49" s="572"/>
      <c r="D49" s="571" t="str">
        <f>IFERROR(VLOOKUP(N49,Import!$AD$3:$AH$677,3,FALSE),"")</f>
        <v/>
      </c>
      <c r="E49" s="571" t="str">
        <f>IFERROR(VLOOKUP(N49,Import!$AD$3:$AL$677,4,FALSE),"")</f>
        <v/>
      </c>
      <c r="F49" s="575">
        <f>IFERROR(VLOOKUP(N49,Import!$AT$3:$BG$677,8,FALSE),"")</f>
        <v>38</v>
      </c>
      <c r="G49" s="489">
        <f>IFERROR(VLOOKUP($N49,Import!$AT$3:$BG$677,2,FALSE),"")</f>
        <v>465.04999999999995</v>
      </c>
      <c r="H49" s="490">
        <f>IFERROR(VLOOKUP($N49,Import!$AT$3:$BG$677,3,FALSE),"")</f>
        <v>3.3217857142857139</v>
      </c>
      <c r="I49" s="575">
        <f ca="1">IFERROR(VLOOKUP($N49,Import!$AT$3:$BG$677,9,FALSE),"")</f>
        <v>6</v>
      </c>
      <c r="J49" s="574"/>
      <c r="K49" s="571">
        <f>IFERROR(VLOOKUP(N49,Import!$AT$3:$BG$677,12,FALSE),"")</f>
        <v>22</v>
      </c>
      <c r="L49" s="571">
        <f>IFERROR(VLOOKUP(N49,Import!$AT$3:$BG$677,14,FALSE),"")</f>
        <v>20</v>
      </c>
      <c r="M49" s="486"/>
      <c r="N49" s="88" t="str">
        <f>IFERROR(VLOOKUP(A49,Import!$V$3:$X$677,3,FALSE),"")</f>
        <v>Nelson Cruz</v>
      </c>
      <c r="O49" s="89"/>
      <c r="P49" s="90"/>
      <c r="Q49" s="91" t="str">
        <f>IFERROR(VLOOKUP($N49,Import!$B$3:$AL$676,2,FALSE),"")</f>
        <v>MIN</v>
      </c>
      <c r="R49" s="341" t="str">
        <f>IFERROR(VLOOKUP($N49,Import!$B$3:$AL$676,3,FALSE),"")</f>
        <v>DH</v>
      </c>
      <c r="S49" s="341" t="str">
        <f>IFERROR(VLOOKUP($N49,Import!$B$3:$AL$676,4,FALSE),"")</f>
        <v>DH</v>
      </c>
      <c r="T49" s="91">
        <f>IFERROR(VLOOKUP($N49,Import!$B$3:$AL$676,5,FALSE),"")</f>
        <v>16</v>
      </c>
      <c r="U49" s="431"/>
      <c r="V49" s="91">
        <f>IFERROR(VLOOKUP($N49,Import!$B$3:$AL$676,6,FALSE),"")</f>
        <v>504</v>
      </c>
      <c r="W49" s="91">
        <f>IFERROR(VLOOKUP($N49,Import!$B$3:$AL$676,7,FALSE),"")</f>
        <v>74</v>
      </c>
      <c r="X49" s="91">
        <f>IFERROR(VLOOKUP($N49,Import!$B$3:$AL$676,8,FALSE),"")</f>
        <v>32</v>
      </c>
      <c r="Y49" s="91">
        <f>IFERROR(VLOOKUP($N49,Import!$B$3:$AL$676,9,FALSE),"")</f>
        <v>87</v>
      </c>
      <c r="Z49" s="91">
        <f>IFERROR(VLOOKUP($N49,Import!$B$3:$AL$676,10,FALSE),"")</f>
        <v>1</v>
      </c>
      <c r="AA49" s="92">
        <f>IFERROR(VLOOKUP($N49,Import!$B$3:$AL$676,11,FALSE),"")</f>
        <v>0.251</v>
      </c>
      <c r="AB49" s="431"/>
      <c r="AC49" s="498">
        <f t="shared" si="0"/>
        <v>126.504</v>
      </c>
      <c r="AD49" s="499">
        <f>IF(O49='User Input'!$C$1,1,0)</f>
        <v>0</v>
      </c>
      <c r="AE49" s="499">
        <f t="shared" si="12"/>
        <v>0</v>
      </c>
      <c r="AF49" s="499">
        <f t="shared" si="1"/>
        <v>0</v>
      </c>
      <c r="AG49" s="499" t="str">
        <f t="shared" si="2"/>
        <v>Nelson Cruz</v>
      </c>
      <c r="AH49" s="499">
        <f t="shared" si="3"/>
        <v>0</v>
      </c>
      <c r="AI49" s="499">
        <f t="shared" si="4"/>
        <v>16</v>
      </c>
      <c r="AJ49" s="91" t="str">
        <f>IFERROR(VLOOKUP($N49,Import!$B$3:$AL$676,35,FALSE),"")</f>
        <v/>
      </c>
      <c r="AK49" s="98"/>
      <c r="AL49" s="113">
        <v>35</v>
      </c>
      <c r="AM49" s="112">
        <f>IFERROR(VLOOKUP(AV49,Import!$B$3:$T$677,19,FALSE),"")</f>
        <v>105</v>
      </c>
      <c r="AN49" s="493"/>
      <c r="AO49" s="112" t="str">
        <f>IFERROR(VLOOKUP(AV49,Import!$AD$3:$AH$677,3,FALSE),"")</f>
        <v/>
      </c>
      <c r="AP49" s="112" t="str">
        <f>IFERROR(VLOOKUP(AV49,Import!$AD$3:$AH$677,5,FALSE),"")</f>
        <v/>
      </c>
      <c r="AQ49" s="494">
        <f>IFERROR(VLOOKUP(AV49,Import!$AW$3:$BA$677,5,FALSE),"")</f>
        <v>318</v>
      </c>
      <c r="AR49" s="489">
        <f>IFERROR(VLOOKUP($AV49,Import!$AW$3:$BG$677,2,FALSE),"")</f>
        <v>256.39999999999998</v>
      </c>
      <c r="AS49" s="581">
        <f>IFERROR(VLOOKUP($AV49,Import!$AW$3:$BG$677,3,FALSE),"")</f>
        <v>3.9446153846153842</v>
      </c>
      <c r="AT49" s="575">
        <f ca="1">IFERROR(VLOOKUP($AV49,Import!$AW$3:$BG$677,7,FALSE),"")</f>
        <v>347</v>
      </c>
      <c r="AU49" s="492"/>
      <c r="AV49" s="495" t="str">
        <f>IFERROR(VLOOKUP(AL49,Import!$W$3:$X$677,2,FALSE),"")</f>
        <v>David Robertson</v>
      </c>
      <c r="AW49" s="89"/>
      <c r="AX49" s="102"/>
      <c r="AY49" s="91" t="str">
        <f>IFERROR(VLOOKUP($AV49,Import!$B$3:$L$676,2,FALSE),"")</f>
        <v>PHI</v>
      </c>
      <c r="AZ49" s="96" t="str">
        <f>IFERROR(VLOOKUP($AV49,Import!$B$3:$L$676,3,FALSE),"")</f>
        <v>RP</v>
      </c>
      <c r="BA49" s="96" t="str">
        <f>IFERROR(VLOOKUP($AV49,Import!$B$3:$L$676,4,FALSE),"")</f>
        <v>RP</v>
      </c>
      <c r="BB49" s="91">
        <f>IFERROR(VLOOKUP($AV49,Import!$B$3:$L$676,5,FALSE),"")</f>
        <v>12</v>
      </c>
      <c r="BC49" s="431"/>
      <c r="BD49" s="91">
        <f>IFERROR(VLOOKUP($AV49,Import!$B$3:$X$677,12,FALSE),"")</f>
        <v>67</v>
      </c>
      <c r="BE49" s="97">
        <f>IFERROR(VLOOKUP($AV49,Import!$B$3:$X$677,15,FALSE),"")</f>
        <v>2.77</v>
      </c>
      <c r="BF49" s="97">
        <f>IFERROR(VLOOKUP($AV49,Import!$B$3:$X$677,16,FALSE),"")</f>
        <v>1.05</v>
      </c>
      <c r="BG49" s="91">
        <f>IFERROR(VLOOKUP($AV49,Import!$B$3:$X$677,13,FALSE),"")</f>
        <v>6</v>
      </c>
      <c r="BH49" s="91">
        <f>IFERROR(VLOOKUP($AV49,Import!$B$3:$X$677,14,FALSE),"")</f>
        <v>31</v>
      </c>
      <c r="BI49" s="91">
        <f>IFERROR(VLOOKUP($AV49,Import!$B$3:$X$677,17,FALSE),"")</f>
        <v>91</v>
      </c>
      <c r="BJ49" s="435"/>
      <c r="BK49" s="93">
        <f t="shared" si="5"/>
        <v>185.59</v>
      </c>
      <c r="BL49" s="94">
        <f t="shared" si="6"/>
        <v>70.350000000000009</v>
      </c>
      <c r="BM49" s="94">
        <f>IF(AW49='User Input'!$C$1,1,0)</f>
        <v>0</v>
      </c>
      <c r="BN49" s="94">
        <f t="shared" si="13"/>
        <v>0</v>
      </c>
      <c r="BO49" s="94">
        <f t="shared" si="7"/>
        <v>0</v>
      </c>
      <c r="BP49" s="94" t="str">
        <f t="shared" si="8"/>
        <v>David Robertson</v>
      </c>
      <c r="BQ49" s="94">
        <f t="shared" si="9"/>
        <v>0</v>
      </c>
      <c r="BR49" s="95">
        <f t="shared" si="10"/>
        <v>12</v>
      </c>
      <c r="BS49" s="91" t="str">
        <f>IFERROR(VLOOKUP($AV49,Import!$B$3:$AL$676,35,FALSE),"")</f>
        <v/>
      </c>
      <c r="BT49" s="99">
        <f>9*(Table2[[#This Row],[K]]/Table2[[#This Row],[IP]])</f>
        <v>12.223880597014924</v>
      </c>
      <c r="BU49" s="483">
        <f>IFERROR(VLOOKUP($AV49,PITCH!$B$7:$AJ$2004,31,FALSE),"N/A")</f>
        <v>8.4722222222222214</v>
      </c>
      <c r="BV49" s="426"/>
    </row>
    <row r="50" spans="1:74" ht="15" x14ac:dyDescent="0.25">
      <c r="A50" s="570">
        <v>48</v>
      </c>
      <c r="B50" s="571">
        <f>IFERROR(VLOOKUP(N50,Import!$B$4:$T$677,19,FALSE),"")</f>
        <v>68</v>
      </c>
      <c r="C50" s="572"/>
      <c r="D50" s="571" t="str">
        <f>IFERROR(VLOOKUP(N50,Import!$AD$3:$AH$677,3,FALSE),"")</f>
        <v/>
      </c>
      <c r="E50" s="571" t="str">
        <f>IFERROR(VLOOKUP(N50,Import!$AD$3:$AL$677,4,FALSE),"")</f>
        <v/>
      </c>
      <c r="F50" s="575">
        <f>IFERROR(VLOOKUP(N50,Import!$AT$3:$BG$677,8,FALSE),"")</f>
        <v>69</v>
      </c>
      <c r="G50" s="489">
        <f>IFERROR(VLOOKUP($N50,Import!$AT$3:$BG$677,2,FALSE),"")</f>
        <v>422.3</v>
      </c>
      <c r="H50" s="490">
        <f>IFERROR(VLOOKUP($N50,Import!$AT$3:$BG$677,3,FALSE),"")</f>
        <v>2.8533783783783786</v>
      </c>
      <c r="I50" s="575">
        <f ca="1">IFERROR(VLOOKUP($N50,Import!$AT$3:$BG$677,9,FALSE),"")</f>
        <v>248</v>
      </c>
      <c r="J50" s="574"/>
      <c r="K50" s="571">
        <f>IFERROR(VLOOKUP(N50,Import!$AT$3:$BG$677,12,FALSE),"")</f>
        <v>45</v>
      </c>
      <c r="L50" s="571">
        <f>IFERROR(VLOOKUP(N50,Import!$AT$3:$BG$677,14,FALSE),"")</f>
        <v>48</v>
      </c>
      <c r="M50" s="486"/>
      <c r="N50" s="88" t="str">
        <f>IFERROR(VLOOKUP(A50,Import!$V$3:$X$677,3,FALSE),"")</f>
        <v>Whit Merrifield</v>
      </c>
      <c r="O50" s="89"/>
      <c r="P50" s="90"/>
      <c r="Q50" s="91" t="str">
        <f>IFERROR(VLOOKUP($N50,Import!$B$3:$AL$676,2,FALSE),"")</f>
        <v>KC</v>
      </c>
      <c r="R50" s="341" t="str">
        <f>IFERROR(VLOOKUP($N50,Import!$B$3:$AL$676,3,FALSE),"")</f>
        <v>2B/OF</v>
      </c>
      <c r="S50" s="341" t="str">
        <f>IFERROR(VLOOKUP($N50,Import!$B$3:$AL$676,4,FALSE),"")</f>
        <v>1B/2B/ OF</v>
      </c>
      <c r="T50" s="91">
        <f>IFERROR(VLOOKUP($N50,Import!$B$3:$AL$676,5,FALSE),"")</f>
        <v>16</v>
      </c>
      <c r="U50" s="431"/>
      <c r="V50" s="91">
        <f>IFERROR(VLOOKUP($N50,Import!$B$3:$AL$676,6,FALSE),"")</f>
        <v>597</v>
      </c>
      <c r="W50" s="91">
        <f>IFERROR(VLOOKUP($N50,Import!$B$3:$AL$676,7,FALSE),"")</f>
        <v>82</v>
      </c>
      <c r="X50" s="91">
        <f>IFERROR(VLOOKUP($N50,Import!$B$3:$AL$676,8,FALSE),"")</f>
        <v>10</v>
      </c>
      <c r="Y50" s="91">
        <f>IFERROR(VLOOKUP($N50,Import!$B$3:$AL$676,9,FALSE),"")</f>
        <v>59</v>
      </c>
      <c r="Z50" s="91">
        <f>IFERROR(VLOOKUP($N50,Import!$B$3:$AL$676,10,FALSE),"")</f>
        <v>28</v>
      </c>
      <c r="AA50" s="92">
        <f>IFERROR(VLOOKUP($N50,Import!$B$3:$AL$676,11,FALSE),"")</f>
        <v>0.29099999999999998</v>
      </c>
      <c r="AB50" s="431"/>
      <c r="AC50" s="498">
        <f t="shared" si="0"/>
        <v>173.72699999999998</v>
      </c>
      <c r="AD50" s="499">
        <f>IF(O50='User Input'!$C$1,1,0)</f>
        <v>0</v>
      </c>
      <c r="AE50" s="499">
        <f t="shared" si="12"/>
        <v>0</v>
      </c>
      <c r="AF50" s="499">
        <f t="shared" si="1"/>
        <v>0</v>
      </c>
      <c r="AG50" s="499" t="str">
        <f t="shared" si="2"/>
        <v>Whit Merrifield</v>
      </c>
      <c r="AH50" s="499">
        <f t="shared" si="3"/>
        <v>0</v>
      </c>
      <c r="AI50" s="499">
        <f t="shared" si="4"/>
        <v>16</v>
      </c>
      <c r="AJ50" s="91" t="str">
        <f>IFERROR(VLOOKUP($N50,Import!$B$3:$AL$676,35,FALSE),"")</f>
        <v/>
      </c>
      <c r="AK50" s="98"/>
      <c r="AL50" s="113">
        <v>34</v>
      </c>
      <c r="AM50" s="112">
        <f>IFERROR(VLOOKUP(AV50,Import!$B$3:$T$677,19,FALSE),"")</f>
        <v>104</v>
      </c>
      <c r="AN50" s="493"/>
      <c r="AO50" s="112" t="str">
        <f>IFERROR(VLOOKUP(AV50,Import!$AD$3:$AH$677,3,FALSE),"")</f>
        <v/>
      </c>
      <c r="AP50" s="112" t="str">
        <f>IFERROR(VLOOKUP(AV50,Import!$AD$3:$AH$677,5,FALSE),"")</f>
        <v/>
      </c>
      <c r="AQ50" s="494">
        <f>IFERROR(VLOOKUP(AV50,Import!$AW$3:$BA$677,5,FALSE),"")</f>
        <v>153</v>
      </c>
      <c r="AR50" s="489">
        <f>IFERROR(VLOOKUP($AV50,Import!$AW$3:$BG$677,2,FALSE),"")</f>
        <v>362.4</v>
      </c>
      <c r="AS50" s="581">
        <f>IFERROR(VLOOKUP($AV50,Import!$AW$3:$BG$677,3,FALSE),"")</f>
        <v>5.5753846153846149</v>
      </c>
      <c r="AT50" s="575">
        <f ca="1">IFERROR(VLOOKUP($AV50,Import!$AW$3:$BG$677,7,FALSE),"")</f>
        <v>347</v>
      </c>
      <c r="AU50" s="492"/>
      <c r="AV50" s="495" t="str">
        <f>IFERROR(VLOOKUP(AL50,Import!$W$3:$X$677,2,FALSE),"")</f>
        <v>Felipe Vazquez</v>
      </c>
      <c r="AW50" s="89"/>
      <c r="AX50" s="102"/>
      <c r="AY50" s="91" t="str">
        <f>IFERROR(VLOOKUP($AV50,Import!$B$3:$L$676,2,FALSE),"")</f>
        <v>PIT</v>
      </c>
      <c r="AZ50" s="96" t="str">
        <f>IFERROR(VLOOKUP($AV50,Import!$B$3:$L$676,3,FALSE),"")</f>
        <v>RP</v>
      </c>
      <c r="BA50" s="96" t="str">
        <f>IFERROR(VLOOKUP($AV50,Import!$B$3:$L$676,4,FALSE),"")</f>
        <v>RP</v>
      </c>
      <c r="BB50" s="91">
        <f>IFERROR(VLOOKUP($AV50,Import!$B$3:$L$676,5,FALSE),"")</f>
        <v>12</v>
      </c>
      <c r="BC50" s="431"/>
      <c r="BD50" s="91">
        <f>IFERROR(VLOOKUP($AV50,Import!$B$3:$X$677,12,FALSE),"")</f>
        <v>71</v>
      </c>
      <c r="BE50" s="97">
        <f>IFERROR(VLOOKUP($AV50,Import!$B$3:$X$677,15,FALSE),"")</f>
        <v>2.91</v>
      </c>
      <c r="BF50" s="97">
        <f>IFERROR(VLOOKUP($AV50,Import!$B$3:$X$677,16,FALSE),"")</f>
        <v>1.22</v>
      </c>
      <c r="BG50" s="91">
        <f>IFERROR(VLOOKUP($AV50,Import!$B$3:$X$677,13,FALSE),"")</f>
        <v>4</v>
      </c>
      <c r="BH50" s="91">
        <f>IFERROR(VLOOKUP($AV50,Import!$B$3:$X$677,14,FALSE),"")</f>
        <v>33</v>
      </c>
      <c r="BI50" s="91">
        <f>IFERROR(VLOOKUP($AV50,Import!$B$3:$X$677,17,FALSE),"")</f>
        <v>84</v>
      </c>
      <c r="BJ50" s="435"/>
      <c r="BK50" s="93">
        <f t="shared" si="5"/>
        <v>206.61</v>
      </c>
      <c r="BL50" s="94">
        <f t="shared" si="6"/>
        <v>86.62</v>
      </c>
      <c r="BM50" s="94">
        <f>IF(AW50='User Input'!$C$1,1,0)</f>
        <v>0</v>
      </c>
      <c r="BN50" s="94">
        <f t="shared" si="13"/>
        <v>0</v>
      </c>
      <c r="BO50" s="94">
        <f t="shared" si="7"/>
        <v>0</v>
      </c>
      <c r="BP50" s="94" t="str">
        <f t="shared" si="8"/>
        <v>Felipe Vazquez</v>
      </c>
      <c r="BQ50" s="94">
        <f t="shared" si="9"/>
        <v>0</v>
      </c>
      <c r="BR50" s="95">
        <f t="shared" si="10"/>
        <v>12</v>
      </c>
      <c r="BS50" s="91" t="str">
        <f>IFERROR(VLOOKUP($AV50,Import!$B$3:$AL$676,35,FALSE),"")</f>
        <v/>
      </c>
      <c r="BT50" s="99">
        <f>9*(Table2[[#This Row],[K]]/Table2[[#This Row],[IP]])</f>
        <v>10.647887323943662</v>
      </c>
      <c r="BU50" s="483">
        <f>IFERROR(VLOOKUP($AV50,PITCH!$B$7:$AJ$2004,31,FALSE),"N/A")</f>
        <v>8.1944444444444446</v>
      </c>
      <c r="BV50" s="426"/>
    </row>
    <row r="51" spans="1:74" ht="15" x14ac:dyDescent="0.25">
      <c r="A51" s="570">
        <v>49</v>
      </c>
      <c r="B51" s="571">
        <f>IFERROR(VLOOKUP(N51,Import!$B$4:$T$677,19,FALSE),"")</f>
        <v>69</v>
      </c>
      <c r="C51" s="572"/>
      <c r="D51" s="571" t="str">
        <f>IFERROR(VLOOKUP(N51,Import!$AD$3:$AH$677,3,FALSE),"")</f>
        <v/>
      </c>
      <c r="E51" s="571" t="str">
        <f>IFERROR(VLOOKUP(N51,Import!$AD$3:$AL$677,4,FALSE),"")</f>
        <v/>
      </c>
      <c r="F51" s="575">
        <f>IFERROR(VLOOKUP(N51,Import!$AT$3:$BG$677,8,FALSE),"")</f>
        <v>91</v>
      </c>
      <c r="G51" s="489">
        <f>IFERROR(VLOOKUP($N51,Import!$AT$3:$BG$677,2,FALSE),"")</f>
        <v>406.3</v>
      </c>
      <c r="H51" s="490">
        <f>IFERROR(VLOOKUP($N51,Import!$AT$3:$BG$677,3,FALSE),"")</f>
        <v>2.8412587412587413</v>
      </c>
      <c r="I51" s="575">
        <f ca="1">IFERROR(VLOOKUP($N51,Import!$AT$3:$BG$677,9,FALSE),"")</f>
        <v>87</v>
      </c>
      <c r="J51" s="574"/>
      <c r="K51" s="571">
        <f>IFERROR(VLOOKUP(N51,Import!$AT$3:$BG$677,12,FALSE),"")</f>
        <v>87</v>
      </c>
      <c r="L51" s="571">
        <f>IFERROR(VLOOKUP(N51,Import!$AT$3:$BG$677,14,FALSE),"")</f>
        <v>84</v>
      </c>
      <c r="M51" s="486"/>
      <c r="N51" s="88" t="str">
        <f>IFERROR(VLOOKUP(A51,Import!$V$3:$X$677,3,FALSE),"")</f>
        <v>Travis Shaw</v>
      </c>
      <c r="O51" s="89"/>
      <c r="P51" s="90"/>
      <c r="Q51" s="91" t="str">
        <f>IFERROR(VLOOKUP($N51,Import!$B$3:$AL$676,2,FALSE),"")</f>
        <v>MIL</v>
      </c>
      <c r="R51" s="341" t="str">
        <f>IFERROR(VLOOKUP($N51,Import!$B$3:$AL$676,3,FALSE),"")</f>
        <v>2B/3B</v>
      </c>
      <c r="S51" s="341" t="str">
        <f>IFERROR(VLOOKUP($N51,Import!$B$3:$AL$676,4,FALSE),"")</f>
        <v>1B/2B/ 3B</v>
      </c>
      <c r="T51" s="91">
        <f>IFERROR(VLOOKUP($N51,Import!$B$3:$AL$676,5,FALSE),"")</f>
        <v>16</v>
      </c>
      <c r="U51" s="431"/>
      <c r="V51" s="91">
        <f>IFERROR(VLOOKUP($N51,Import!$B$3:$AL$676,6,FALSE),"")</f>
        <v>564</v>
      </c>
      <c r="W51" s="91">
        <f>IFERROR(VLOOKUP($N51,Import!$B$3:$AL$676,7,FALSE),"")</f>
        <v>82</v>
      </c>
      <c r="X51" s="91">
        <f>IFERROR(VLOOKUP($N51,Import!$B$3:$AL$676,8,FALSE),"")</f>
        <v>36</v>
      </c>
      <c r="Y51" s="91">
        <f>IFERROR(VLOOKUP($N51,Import!$B$3:$AL$676,9,FALSE),"")</f>
        <v>104</v>
      </c>
      <c r="Z51" s="91">
        <f>IFERROR(VLOOKUP($N51,Import!$B$3:$AL$676,10,FALSE),"")</f>
        <v>5</v>
      </c>
      <c r="AA51" s="92">
        <f>IFERROR(VLOOKUP($N51,Import!$B$3:$AL$676,11,FALSE),"")</f>
        <v>0.252</v>
      </c>
      <c r="AB51" s="431"/>
      <c r="AC51" s="498">
        <f t="shared" si="0"/>
        <v>142.12800000000001</v>
      </c>
      <c r="AD51" s="499">
        <f>IF(O51='User Input'!$C$1,1,0)</f>
        <v>0</v>
      </c>
      <c r="AE51" s="499">
        <f t="shared" si="12"/>
        <v>0</v>
      </c>
      <c r="AF51" s="499">
        <f t="shared" si="1"/>
        <v>0</v>
      </c>
      <c r="AG51" s="499" t="str">
        <f t="shared" si="2"/>
        <v>Travis Shaw</v>
      </c>
      <c r="AH51" s="499">
        <f t="shared" si="3"/>
        <v>0</v>
      </c>
      <c r="AI51" s="499">
        <f t="shared" si="4"/>
        <v>16</v>
      </c>
      <c r="AJ51" s="91" t="str">
        <f>IFERROR(VLOOKUP($N51,Import!$B$3:$AL$676,35,FALSE),"")</f>
        <v/>
      </c>
      <c r="AK51" s="98"/>
      <c r="AL51" s="113">
        <v>43</v>
      </c>
      <c r="AM51" s="112">
        <f>IFERROR(VLOOKUP(AV51,Import!$B$3:$T$677,19,FALSE),"")</f>
        <v>127</v>
      </c>
      <c r="AN51" s="493"/>
      <c r="AO51" s="112" t="str">
        <f>IFERROR(VLOOKUP(AV51,Import!$AD$3:$AH$677,3,FALSE),"")</f>
        <v/>
      </c>
      <c r="AP51" s="112" t="str">
        <f>IFERROR(VLOOKUP(AV51,Import!$AD$3:$AH$677,5,FALSE),"")</f>
        <v/>
      </c>
      <c r="AQ51" s="494">
        <f>IFERROR(VLOOKUP(AV51,Import!$AW$3:$BA$677,5,FALSE),"")</f>
        <v>190</v>
      </c>
      <c r="AR51" s="489">
        <f>IFERROR(VLOOKUP($AV51,Import!$AW$3:$BG$677,2,FALSE),"")</f>
        <v>340.5</v>
      </c>
      <c r="AS51" s="581">
        <f>IFERROR(VLOOKUP($AV51,Import!$AW$3:$BG$677,3,FALSE),"")</f>
        <v>13.096153846153847</v>
      </c>
      <c r="AT51" s="575">
        <f ca="1">IFERROR(VLOOKUP($AV51,Import!$AW$3:$BG$677,7,FALSE),"")</f>
        <v>53</v>
      </c>
      <c r="AU51" s="492"/>
      <c r="AV51" s="495" t="str">
        <f>IFERROR(VLOOKUP(AL51,Import!$W$3:$X$677,2,FALSE),"")</f>
        <v>Charlie Morton</v>
      </c>
      <c r="AW51" s="89"/>
      <c r="AX51" s="102"/>
      <c r="AY51" s="91" t="str">
        <f>IFERROR(VLOOKUP($AV51,Import!$B$3:$L$676,2,FALSE),"")</f>
        <v>TB</v>
      </c>
      <c r="AZ51" s="96" t="str">
        <f>IFERROR(VLOOKUP($AV51,Import!$B$3:$L$676,3,FALSE),"")</f>
        <v>SP</v>
      </c>
      <c r="BA51" s="96" t="str">
        <f>IFERROR(VLOOKUP($AV51,Import!$B$3:$L$676,4,FALSE),"")</f>
        <v>SP</v>
      </c>
      <c r="BB51" s="91">
        <f>IFERROR(VLOOKUP($AV51,Import!$B$3:$L$676,5,FALSE),"")</f>
        <v>10</v>
      </c>
      <c r="BC51" s="431"/>
      <c r="BD51" s="91">
        <f>IFERROR(VLOOKUP($AV51,Import!$B$3:$X$677,12,FALSE),"")</f>
        <v>144</v>
      </c>
      <c r="BE51" s="97">
        <f>IFERROR(VLOOKUP($AV51,Import!$B$3:$X$677,15,FALSE),"")</f>
        <v>3.54</v>
      </c>
      <c r="BF51" s="97">
        <f>IFERROR(VLOOKUP($AV51,Import!$B$3:$X$677,16,FALSE),"")</f>
        <v>1.18</v>
      </c>
      <c r="BG51" s="91">
        <f>IFERROR(VLOOKUP($AV51,Import!$B$3:$X$677,13,FALSE),"")</f>
        <v>9</v>
      </c>
      <c r="BH51" s="91">
        <f>IFERROR(VLOOKUP($AV51,Import!$B$3:$X$677,14,FALSE),"")</f>
        <v>0</v>
      </c>
      <c r="BI51" s="91">
        <f>IFERROR(VLOOKUP($AV51,Import!$B$3:$X$677,17,FALSE),"")</f>
        <v>159</v>
      </c>
      <c r="BJ51" s="435"/>
      <c r="BK51" s="93">
        <f t="shared" si="5"/>
        <v>509.76</v>
      </c>
      <c r="BL51" s="94">
        <f t="shared" si="6"/>
        <v>169.92</v>
      </c>
      <c r="BM51" s="94">
        <f>IF(AW51='User Input'!$C$1,1,0)</f>
        <v>0</v>
      </c>
      <c r="BN51" s="94">
        <f t="shared" si="13"/>
        <v>0</v>
      </c>
      <c r="BO51" s="94">
        <f t="shared" si="7"/>
        <v>0</v>
      </c>
      <c r="BP51" s="94" t="str">
        <f t="shared" si="8"/>
        <v>Charlie Morton</v>
      </c>
      <c r="BQ51" s="94">
        <f t="shared" si="9"/>
        <v>0</v>
      </c>
      <c r="BR51" s="95">
        <f t="shared" si="10"/>
        <v>10</v>
      </c>
      <c r="BS51" s="91" t="str">
        <f>IFERROR(VLOOKUP($AV51,Import!$B$3:$AL$676,35,FALSE),"")</f>
        <v/>
      </c>
      <c r="BT51" s="99">
        <f>9*(Table2[[#This Row],[K]]/Table2[[#This Row],[IP]])</f>
        <v>9.9375</v>
      </c>
      <c r="BU51" s="483">
        <f>IFERROR(VLOOKUP($AV51,PITCH!$B$7:$AJ$2004,31,FALSE),"N/A")</f>
        <v>6.6947368421052644</v>
      </c>
      <c r="BV51" s="426"/>
    </row>
    <row r="52" spans="1:74" ht="15" x14ac:dyDescent="0.25">
      <c r="A52" s="570">
        <v>50</v>
      </c>
      <c r="B52" s="571">
        <f>IFERROR(VLOOKUP(N52,Import!$B$4:$T$677,19,FALSE),"")</f>
        <v>70</v>
      </c>
      <c r="C52" s="572"/>
      <c r="D52" s="571" t="str">
        <f>IFERROR(VLOOKUP(N52,Import!$AD$3:$AH$677,3,FALSE),"")</f>
        <v/>
      </c>
      <c r="E52" s="571" t="str">
        <f>IFERROR(VLOOKUP(N52,Import!$AD$3:$AL$677,4,FALSE),"")</f>
        <v/>
      </c>
      <c r="F52" s="575">
        <f>IFERROR(VLOOKUP(N52,Import!$AT$3:$BG$677,8,FALSE),"")</f>
        <v>105</v>
      </c>
      <c r="G52" s="489">
        <f>IFERROR(VLOOKUP($N52,Import!$AT$3:$BG$677,2,FALSE),"")</f>
        <v>393.84999999999997</v>
      </c>
      <c r="H52" s="490">
        <f>IFERROR(VLOOKUP($N52,Import!$AT$3:$BG$677,3,FALSE),"")</f>
        <v>2.6611486486486484</v>
      </c>
      <c r="I52" s="575">
        <f ca="1">IFERROR(VLOOKUP($N52,Import!$AT$3:$BG$677,9,FALSE),"")</f>
        <v>95</v>
      </c>
      <c r="J52" s="574"/>
      <c r="K52" s="571">
        <f>IFERROR(VLOOKUP(N52,Import!$AT$3:$BG$677,12,FALSE),"")</f>
        <v>111</v>
      </c>
      <c r="L52" s="571">
        <f>IFERROR(VLOOKUP(N52,Import!$AT$3:$BG$677,14,FALSE),"")</f>
        <v>99</v>
      </c>
      <c r="M52" s="486"/>
      <c r="N52" s="88" t="str">
        <f>IFERROR(VLOOKUP(A52,Import!$V$3:$X$677,3,FALSE),"")</f>
        <v>Jesus Aguilar</v>
      </c>
      <c r="O52" s="89"/>
      <c r="P52" s="90"/>
      <c r="Q52" s="91" t="str">
        <f>IFERROR(VLOOKUP($N52,Import!$B$3:$AL$676,2,FALSE),"")</f>
        <v>MIL</v>
      </c>
      <c r="R52" s="341" t="str">
        <f>IFERROR(VLOOKUP($N52,Import!$B$3:$AL$676,3,FALSE),"")</f>
        <v>1B</v>
      </c>
      <c r="S52" s="341" t="str">
        <f>IFERROR(VLOOKUP($N52,Import!$B$3:$AL$676,4,FALSE),"")</f>
        <v>1B/3B</v>
      </c>
      <c r="T52" s="91">
        <f>IFERROR(VLOOKUP($N52,Import!$B$3:$AL$676,5,FALSE),"")</f>
        <v>16</v>
      </c>
      <c r="U52" s="431"/>
      <c r="V52" s="91">
        <f>IFERROR(VLOOKUP($N52,Import!$B$3:$AL$676,6,FALSE),"")</f>
        <v>551</v>
      </c>
      <c r="W52" s="91">
        <f>IFERROR(VLOOKUP($N52,Import!$B$3:$AL$676,7,FALSE),"")</f>
        <v>85</v>
      </c>
      <c r="X52" s="91">
        <f>IFERROR(VLOOKUP($N52,Import!$B$3:$AL$676,8,FALSE),"")</f>
        <v>33</v>
      </c>
      <c r="Y52" s="91">
        <f>IFERROR(VLOOKUP($N52,Import!$B$3:$AL$676,9,FALSE),"")</f>
        <v>94</v>
      </c>
      <c r="Z52" s="91">
        <f>IFERROR(VLOOKUP($N52,Import!$B$3:$AL$676,10,FALSE),"")</f>
        <v>0</v>
      </c>
      <c r="AA52" s="92">
        <f>IFERROR(VLOOKUP($N52,Import!$B$3:$AL$676,11,FALSE),"")</f>
        <v>0.26800000000000002</v>
      </c>
      <c r="AB52" s="431"/>
      <c r="AC52" s="498">
        <f t="shared" si="0"/>
        <v>147.66800000000001</v>
      </c>
      <c r="AD52" s="499">
        <f>IF(O52='User Input'!$C$1,1,0)</f>
        <v>0</v>
      </c>
      <c r="AE52" s="499">
        <f t="shared" si="12"/>
        <v>0</v>
      </c>
      <c r="AF52" s="499">
        <f t="shared" si="1"/>
        <v>0</v>
      </c>
      <c r="AG52" s="499" t="str">
        <f t="shared" si="2"/>
        <v>Jesus Aguilar</v>
      </c>
      <c r="AH52" s="499">
        <f t="shared" si="3"/>
        <v>0</v>
      </c>
      <c r="AI52" s="499">
        <f t="shared" si="4"/>
        <v>16</v>
      </c>
      <c r="AJ52" s="91" t="str">
        <f>IFERROR(VLOOKUP($N52,Import!$B$3:$AL$676,35,FALSE),"")</f>
        <v/>
      </c>
      <c r="AK52" s="98"/>
      <c r="AL52" s="113">
        <v>72</v>
      </c>
      <c r="AM52" s="112">
        <f>IFERROR(VLOOKUP(AV52,Import!$B$3:$T$677,19,FALSE),"")</f>
        <v>192</v>
      </c>
      <c r="AN52" s="493"/>
      <c r="AO52" s="112" t="str">
        <f>IFERROR(VLOOKUP(AV52,Import!$AD$3:$AH$677,3,FALSE),"")</f>
        <v/>
      </c>
      <c r="AP52" s="112" t="str">
        <f>IFERROR(VLOOKUP(AV52,Import!$AD$3:$AH$677,5,FALSE),"")</f>
        <v/>
      </c>
      <c r="AQ52" s="494">
        <f>IFERROR(VLOOKUP(AV52,Import!$AW$3:$BA$677,5,FALSE),"")</f>
        <v>165</v>
      </c>
      <c r="AR52" s="489">
        <f>IFERROR(VLOOKUP($AV52,Import!$AW$3:$BG$677,2,FALSE),"")</f>
        <v>356.79999999999995</v>
      </c>
      <c r="AS52" s="581">
        <f>IFERROR(VLOOKUP($AV52,Import!$AW$3:$BG$677,3,FALSE),"")</f>
        <v>11.509677419354837</v>
      </c>
      <c r="AT52" s="575">
        <f ca="1">IFERROR(VLOOKUP($AV52,Import!$AW$3:$BG$677,7,FALSE),"")</f>
        <v>40</v>
      </c>
      <c r="AU52" s="492"/>
      <c r="AV52" s="495" t="str">
        <f>IFERROR(VLOOKUP(AL52,Import!$W$3:$X$677,2,FALSE),"")</f>
        <v>Jon Lester</v>
      </c>
      <c r="AW52" s="89"/>
      <c r="AX52" s="102"/>
      <c r="AY52" s="91" t="str">
        <f>IFERROR(VLOOKUP($AV52,Import!$B$3:$L$676,2,FALSE),"")</f>
        <v>CHC</v>
      </c>
      <c r="AZ52" s="96" t="str">
        <f>IFERROR(VLOOKUP($AV52,Import!$B$3:$L$676,3,FALSE),"")</f>
        <v>SP</v>
      </c>
      <c r="BA52" s="96" t="str">
        <f>IFERROR(VLOOKUP($AV52,Import!$B$3:$L$676,4,FALSE),"")</f>
        <v>SP</v>
      </c>
      <c r="BB52" s="91">
        <f>IFERROR(VLOOKUP($AV52,Import!$B$3:$L$676,5,FALSE),"")</f>
        <v>5</v>
      </c>
      <c r="BC52" s="431"/>
      <c r="BD52" s="91">
        <f>IFERROR(VLOOKUP($AV52,Import!$B$3:$X$677,12,FALSE),"")</f>
        <v>176</v>
      </c>
      <c r="BE52" s="97">
        <f>IFERROR(VLOOKUP($AV52,Import!$B$3:$X$677,15,FALSE),"")</f>
        <v>4.0599999999999996</v>
      </c>
      <c r="BF52" s="97">
        <f>IFERROR(VLOOKUP($AV52,Import!$B$3:$X$677,16,FALSE),"")</f>
        <v>1.32</v>
      </c>
      <c r="BG52" s="91">
        <f>IFERROR(VLOOKUP($AV52,Import!$B$3:$X$677,13,FALSE),"")</f>
        <v>12</v>
      </c>
      <c r="BH52" s="91">
        <f>IFERROR(VLOOKUP($AV52,Import!$B$3:$X$677,14,FALSE),"")</f>
        <v>0</v>
      </c>
      <c r="BI52" s="91">
        <f>IFERROR(VLOOKUP($AV52,Import!$B$3:$X$677,17,FALSE),"")</f>
        <v>156</v>
      </c>
      <c r="BJ52" s="435"/>
      <c r="BK52" s="93">
        <f t="shared" si="5"/>
        <v>714.56</v>
      </c>
      <c r="BL52" s="94">
        <f t="shared" si="6"/>
        <v>232.32000000000002</v>
      </c>
      <c r="BM52" s="94">
        <f>IF(AW52='User Input'!$C$1,1,0)</f>
        <v>0</v>
      </c>
      <c r="BN52" s="94">
        <f t="shared" si="13"/>
        <v>0</v>
      </c>
      <c r="BO52" s="94">
        <f t="shared" si="7"/>
        <v>0</v>
      </c>
      <c r="BP52" s="94" t="str">
        <f t="shared" si="8"/>
        <v>Jon Lester</v>
      </c>
      <c r="BQ52" s="94">
        <f t="shared" si="9"/>
        <v>0</v>
      </c>
      <c r="BR52" s="95">
        <f t="shared" si="10"/>
        <v>5</v>
      </c>
      <c r="BS52" s="91" t="str">
        <f>IFERROR(VLOOKUP($AV52,Import!$B$3:$AL$676,35,FALSE),"")</f>
        <v/>
      </c>
      <c r="BT52" s="99">
        <f>9*(Table2[[#This Row],[K]]/Table2[[#This Row],[IP]])</f>
        <v>7.9772727272727275</v>
      </c>
      <c r="BU52" s="483">
        <f>IFERROR(VLOOKUP($AV52,PITCH!$B$7:$AJ$2004,31,FALSE),"N/A")</f>
        <v>4.9202733485193626</v>
      </c>
      <c r="BV52" s="426"/>
    </row>
    <row r="53" spans="1:74" ht="15" x14ac:dyDescent="0.25">
      <c r="A53" s="570">
        <v>51</v>
      </c>
      <c r="B53" s="571">
        <f>IFERROR(VLOOKUP(N53,Import!$B$4:$T$677,19,FALSE),"")</f>
        <v>71</v>
      </c>
      <c r="C53" s="572"/>
      <c r="D53" s="571" t="str">
        <f>IFERROR(VLOOKUP(N53,Import!$AD$3:$AH$677,3,FALSE),"")</f>
        <v/>
      </c>
      <c r="E53" s="571" t="str">
        <f>IFERROR(VLOOKUP(N53,Import!$AD$3:$AL$677,4,FALSE),"")</f>
        <v/>
      </c>
      <c r="F53" s="575">
        <f>IFERROR(VLOOKUP(N53,Import!$AT$3:$BG$677,8,FALSE),"")</f>
        <v>164</v>
      </c>
      <c r="G53" s="489">
        <f>IFERROR(VLOOKUP($N53,Import!$AT$3:$BG$677,2,FALSE),"")</f>
        <v>357.05</v>
      </c>
      <c r="H53" s="490">
        <f>IFERROR(VLOOKUP($N53,Import!$AT$3:$BG$677,3,FALSE),"")</f>
        <v>2.606204379562044</v>
      </c>
      <c r="I53" s="575">
        <f ca="1">IFERROR(VLOOKUP($N53,Import!$AT$3:$BG$677,9,FALSE),"")</f>
        <v>161</v>
      </c>
      <c r="J53" s="574"/>
      <c r="K53" s="571">
        <f>IFERROR(VLOOKUP(N53,Import!$AT$3:$BG$677,12,FALSE),"")</f>
        <v>125</v>
      </c>
      <c r="L53" s="571">
        <f>IFERROR(VLOOKUP(N53,Import!$AT$3:$BG$677,14,FALSE),"")</f>
        <v>135</v>
      </c>
      <c r="M53" s="486"/>
      <c r="N53" s="88" t="str">
        <f>IFERROR(VLOOKUP(A53,Import!$V$3:$X$677,3,FALSE),"")</f>
        <v>Max Muncy</v>
      </c>
      <c r="O53" s="89"/>
      <c r="P53" s="90"/>
      <c r="Q53" s="91" t="str">
        <f>IFERROR(VLOOKUP($N53,Import!$B$3:$AL$676,2,FALSE),"")</f>
        <v>LAD</v>
      </c>
      <c r="R53" s="341" t="str">
        <f>IFERROR(VLOOKUP($N53,Import!$B$3:$AL$676,3,FALSE),"")</f>
        <v>1B/3B</v>
      </c>
      <c r="S53" s="341" t="str">
        <f>IFERROR(VLOOKUP($N53,Import!$B$3:$AL$676,4,FALSE),"")</f>
        <v>1B/2B/ 3B/OF</v>
      </c>
      <c r="T53" s="91">
        <f>IFERROR(VLOOKUP($N53,Import!$B$3:$AL$676,5,FALSE),"")</f>
        <v>16</v>
      </c>
      <c r="U53" s="431"/>
      <c r="V53" s="91">
        <f>IFERROR(VLOOKUP($N53,Import!$B$3:$AL$676,6,FALSE),"")</f>
        <v>423</v>
      </c>
      <c r="W53" s="91">
        <f>IFERROR(VLOOKUP($N53,Import!$B$3:$AL$676,7,FALSE),"")</f>
        <v>81</v>
      </c>
      <c r="X53" s="91">
        <f>IFERROR(VLOOKUP($N53,Import!$B$3:$AL$676,8,FALSE),"")</f>
        <v>33</v>
      </c>
      <c r="Y53" s="91">
        <f>IFERROR(VLOOKUP($N53,Import!$B$3:$AL$676,9,FALSE),"")</f>
        <v>87</v>
      </c>
      <c r="Z53" s="91">
        <f>IFERROR(VLOOKUP($N53,Import!$B$3:$AL$676,10,FALSE),"")</f>
        <v>4</v>
      </c>
      <c r="AA53" s="92">
        <f>IFERROR(VLOOKUP($N53,Import!$B$3:$AL$676,11,FALSE),"")</f>
        <v>0.26800000000000002</v>
      </c>
      <c r="AB53" s="431"/>
      <c r="AC53" s="498">
        <f t="shared" si="0"/>
        <v>113.364</v>
      </c>
      <c r="AD53" s="499">
        <f>IF(O53='User Input'!$C$1,1,0)</f>
        <v>0</v>
      </c>
      <c r="AE53" s="499">
        <f t="shared" si="12"/>
        <v>0</v>
      </c>
      <c r="AF53" s="499">
        <f t="shared" si="1"/>
        <v>0</v>
      </c>
      <c r="AG53" s="499" t="str">
        <f t="shared" si="2"/>
        <v>Max Muncy</v>
      </c>
      <c r="AH53" s="499">
        <f t="shared" si="3"/>
        <v>0</v>
      </c>
      <c r="AI53" s="499">
        <f t="shared" si="4"/>
        <v>16</v>
      </c>
      <c r="AJ53" s="91" t="str">
        <f>IFERROR(VLOOKUP($N53,Import!$B$3:$AL$676,35,FALSE),"")</f>
        <v/>
      </c>
      <c r="AK53" s="98"/>
      <c r="AL53" s="113">
        <v>39</v>
      </c>
      <c r="AM53" s="112">
        <f>IFERROR(VLOOKUP(AV53,Import!$B$3:$T$677,19,FALSE),"")</f>
        <v>111</v>
      </c>
      <c r="AN53" s="493"/>
      <c r="AO53" s="112" t="str">
        <f>IFERROR(VLOOKUP(AV53,Import!$AD$3:$AH$677,3,FALSE),"")</f>
        <v/>
      </c>
      <c r="AP53" s="112" t="str">
        <f>IFERROR(VLOOKUP(AV53,Import!$AD$3:$AH$677,5,FALSE),"")</f>
        <v/>
      </c>
      <c r="AQ53" s="494">
        <f>IFERROR(VLOOKUP(AV53,Import!$AW$3:$BA$677,5,FALSE),"")</f>
        <v>169</v>
      </c>
      <c r="AR53" s="489">
        <f>IFERROR(VLOOKUP($AV53,Import!$AW$3:$BG$677,2,FALSE),"")</f>
        <v>353.4</v>
      </c>
      <c r="AS53" s="581">
        <f>IFERROR(VLOOKUP($AV53,Import!$AW$3:$BG$677,3,FALSE),"")</f>
        <v>5.436923076923077</v>
      </c>
      <c r="AT53" s="575">
        <f ca="1">IFERROR(VLOOKUP($AV53,Import!$AW$3:$BG$677,7,FALSE),"")</f>
        <v>347</v>
      </c>
      <c r="AU53" s="492"/>
      <c r="AV53" s="495" t="str">
        <f>IFERROR(VLOOKUP(AL53,Import!$W$3:$X$677,2,FALSE),"")</f>
        <v>Roberto Osuna</v>
      </c>
      <c r="AW53" s="89"/>
      <c r="AX53" s="102"/>
      <c r="AY53" s="91" t="str">
        <f>IFERROR(VLOOKUP($AV53,Import!$B$3:$L$676,2,FALSE),"")</f>
        <v>HOU</v>
      </c>
      <c r="AZ53" s="96" t="str">
        <f>IFERROR(VLOOKUP($AV53,Import!$B$3:$L$676,3,FALSE),"")</f>
        <v>RP</v>
      </c>
      <c r="BA53" s="96" t="str">
        <f>IFERROR(VLOOKUP($AV53,Import!$B$3:$L$676,4,FALSE),"")</f>
        <v>RP</v>
      </c>
      <c r="BB53" s="91">
        <f>IFERROR(VLOOKUP($AV53,Import!$B$3:$L$676,5,FALSE),"")</f>
        <v>11</v>
      </c>
      <c r="BC53" s="431"/>
      <c r="BD53" s="91">
        <f>IFERROR(VLOOKUP($AV53,Import!$B$3:$X$677,12,FALSE),"")</f>
        <v>62</v>
      </c>
      <c r="BE53" s="97">
        <f>IFERROR(VLOOKUP($AV53,Import!$B$3:$X$677,15,FALSE),"")</f>
        <v>3.21</v>
      </c>
      <c r="BF53" s="97">
        <f>IFERROR(VLOOKUP($AV53,Import!$B$3:$X$677,16,FALSE),"")</f>
        <v>1.1200000000000001</v>
      </c>
      <c r="BG53" s="91">
        <f>IFERROR(VLOOKUP($AV53,Import!$B$3:$X$677,13,FALSE),"")</f>
        <v>5</v>
      </c>
      <c r="BH53" s="91">
        <f>IFERROR(VLOOKUP($AV53,Import!$B$3:$X$677,14,FALSE),"")</f>
        <v>37</v>
      </c>
      <c r="BI53" s="91">
        <f>IFERROR(VLOOKUP($AV53,Import!$B$3:$X$677,17,FALSE),"")</f>
        <v>64</v>
      </c>
      <c r="BJ53" s="435"/>
      <c r="BK53" s="93">
        <f t="shared" si="5"/>
        <v>199.02</v>
      </c>
      <c r="BL53" s="94">
        <f t="shared" si="6"/>
        <v>69.440000000000012</v>
      </c>
      <c r="BM53" s="94">
        <f>IF(AW53='User Input'!$C$1,1,0)</f>
        <v>0</v>
      </c>
      <c r="BN53" s="94">
        <f t="shared" si="13"/>
        <v>0</v>
      </c>
      <c r="BO53" s="94">
        <f t="shared" si="7"/>
        <v>0</v>
      </c>
      <c r="BP53" s="94" t="str">
        <f t="shared" si="8"/>
        <v>Roberto Osuna</v>
      </c>
      <c r="BQ53" s="94">
        <f t="shared" si="9"/>
        <v>0</v>
      </c>
      <c r="BR53" s="95">
        <f t="shared" si="10"/>
        <v>11</v>
      </c>
      <c r="BS53" s="91" t="str">
        <f>IFERROR(VLOOKUP($AV53,Import!$B$3:$AL$676,35,FALSE),"")</f>
        <v/>
      </c>
      <c r="BT53" s="99">
        <f>9*(Table2[[#This Row],[K]]/Table2[[#This Row],[IP]])</f>
        <v>9.2903225806451601</v>
      </c>
      <c r="BU53" s="483">
        <f>IFERROR(VLOOKUP($AV53,PITCH!$B$7:$AJ$2004,31,FALSE),"N/A")</f>
        <v>7.6388888888888893</v>
      </c>
      <c r="BV53" s="426"/>
    </row>
    <row r="54" spans="1:74" ht="15" x14ac:dyDescent="0.25">
      <c r="A54" s="570">
        <v>52</v>
      </c>
      <c r="B54" s="571">
        <f>IFERROR(VLOOKUP(N54,Import!$B$4:$T$677,19,FALSE),"")</f>
        <v>72</v>
      </c>
      <c r="C54" s="572"/>
      <c r="D54" s="571" t="str">
        <f>IFERROR(VLOOKUP(N54,Import!$AD$3:$AH$677,3,FALSE),"")</f>
        <v/>
      </c>
      <c r="E54" s="571" t="str">
        <f>IFERROR(VLOOKUP(N54,Import!$AD$3:$AL$677,4,FALSE),"")</f>
        <v/>
      </c>
      <c r="F54" s="575">
        <f>IFERROR(VLOOKUP(N54,Import!$AT$3:$BG$677,8,FALSE),"")</f>
        <v>51</v>
      </c>
      <c r="G54" s="489">
        <f>IFERROR(VLOOKUP($N54,Import!$AT$3:$BG$677,2,FALSE),"")</f>
        <v>442.35</v>
      </c>
      <c r="H54" s="490">
        <f>IFERROR(VLOOKUP($N54,Import!$AT$3:$BG$677,3,FALSE),"")</f>
        <v>2.9687919463087251</v>
      </c>
      <c r="I54" s="575">
        <f ca="1">IFERROR(VLOOKUP($N54,Import!$AT$3:$BG$677,9,FALSE),"")</f>
        <v>47</v>
      </c>
      <c r="J54" s="574"/>
      <c r="K54" s="571">
        <f>IFERROR(VLOOKUP(N54,Import!$AT$3:$BG$677,12,FALSE),"")</f>
        <v>59</v>
      </c>
      <c r="L54" s="571">
        <f>IFERROR(VLOOKUP(N54,Import!$AT$3:$BG$677,14,FALSE),"")</f>
        <v>53</v>
      </c>
      <c r="M54" s="486"/>
      <c r="N54" s="88" t="str">
        <f>IFERROR(VLOOKUP(A54,Import!$V$3:$X$677,3,FALSE),"")</f>
        <v>Matt Olson</v>
      </c>
      <c r="O54" s="89"/>
      <c r="P54" s="90"/>
      <c r="Q54" s="91" t="str">
        <f>IFERROR(VLOOKUP($N54,Import!$B$3:$AL$676,2,FALSE),"")</f>
        <v>OAK</v>
      </c>
      <c r="R54" s="341" t="str">
        <f>IFERROR(VLOOKUP($N54,Import!$B$3:$AL$676,3,FALSE),"")</f>
        <v>1B</v>
      </c>
      <c r="S54" s="341" t="str">
        <f>IFERROR(VLOOKUP($N54,Import!$B$3:$AL$676,4,FALSE),"")</f>
        <v>1B</v>
      </c>
      <c r="T54" s="91">
        <f>IFERROR(VLOOKUP($N54,Import!$B$3:$AL$676,5,FALSE),"")</f>
        <v>15</v>
      </c>
      <c r="U54" s="431"/>
      <c r="V54" s="91">
        <f>IFERROR(VLOOKUP($N54,Import!$B$3:$AL$676,6,FALSE),"")</f>
        <v>545</v>
      </c>
      <c r="W54" s="91">
        <f>IFERROR(VLOOKUP($N54,Import!$B$3:$AL$676,7,FALSE),"")</f>
        <v>78</v>
      </c>
      <c r="X54" s="91">
        <f>IFERROR(VLOOKUP($N54,Import!$B$3:$AL$676,8,FALSE),"")</f>
        <v>32</v>
      </c>
      <c r="Y54" s="91">
        <f>IFERROR(VLOOKUP($N54,Import!$B$3:$AL$676,9,FALSE),"")</f>
        <v>84</v>
      </c>
      <c r="Z54" s="91">
        <f>IFERROR(VLOOKUP($N54,Import!$B$3:$AL$676,10,FALSE),"")</f>
        <v>2</v>
      </c>
      <c r="AA54" s="92">
        <f>IFERROR(VLOOKUP($N54,Import!$B$3:$AL$676,11,FALSE),"")</f>
        <v>0.254</v>
      </c>
      <c r="AB54" s="431"/>
      <c r="AC54" s="498">
        <f t="shared" si="0"/>
        <v>138.43</v>
      </c>
      <c r="AD54" s="499">
        <f>IF(O54='User Input'!$C$1,1,0)</f>
        <v>0</v>
      </c>
      <c r="AE54" s="499">
        <f t="shared" si="12"/>
        <v>0</v>
      </c>
      <c r="AF54" s="499">
        <f t="shared" si="1"/>
        <v>0</v>
      </c>
      <c r="AG54" s="499" t="str">
        <f t="shared" si="2"/>
        <v>Matt Olson</v>
      </c>
      <c r="AH54" s="499">
        <f t="shared" si="3"/>
        <v>0</v>
      </c>
      <c r="AI54" s="499">
        <f t="shared" si="4"/>
        <v>15</v>
      </c>
      <c r="AJ54" s="91" t="str">
        <f>IFERROR(VLOOKUP($N54,Import!$B$3:$AL$676,35,FALSE),"")</f>
        <v/>
      </c>
      <c r="AK54" s="98"/>
      <c r="AL54" s="113">
        <v>40</v>
      </c>
      <c r="AM54" s="112">
        <f>IFERROR(VLOOKUP(AV54,Import!$B$3:$T$677,19,FALSE),"")</f>
        <v>112</v>
      </c>
      <c r="AN54" s="493"/>
      <c r="AO54" s="112" t="str">
        <f>IFERROR(VLOOKUP(AV54,Import!$AD$3:$AH$677,3,FALSE),"")</f>
        <v/>
      </c>
      <c r="AP54" s="112" t="str">
        <f>IFERROR(VLOOKUP(AV54,Import!$AD$3:$AH$677,5,FALSE),"")</f>
        <v/>
      </c>
      <c r="AQ54" s="494">
        <f>IFERROR(VLOOKUP(AV54,Import!$AW$3:$BA$677,5,FALSE),"")</f>
        <v>102</v>
      </c>
      <c r="AR54" s="489">
        <f>IFERROR(VLOOKUP($AV54,Import!$AW$3:$BG$677,2,FALSE),"")</f>
        <v>395.70000000000005</v>
      </c>
      <c r="AS54" s="581">
        <f>IFERROR(VLOOKUP($AV54,Import!$AW$3:$BG$677,3,FALSE),"")</f>
        <v>13.644827586206898</v>
      </c>
      <c r="AT54" s="575">
        <f ca="1">IFERROR(VLOOKUP($AV54,Import!$AW$3:$BG$677,7,FALSE),"")</f>
        <v>26</v>
      </c>
      <c r="AU54" s="492"/>
      <c r="AV54" s="495" t="str">
        <f>IFERROR(VLOOKUP(AL54,Import!$W$3:$X$677,2,FALSE),"")</f>
        <v>Shane Bieber</v>
      </c>
      <c r="AW54" s="89"/>
      <c r="AX54" s="102"/>
      <c r="AY54" s="91" t="str">
        <f>IFERROR(VLOOKUP($AV54,Import!$B$3:$L$676,2,FALSE),"")</f>
        <v>CLE</v>
      </c>
      <c r="AZ54" s="96" t="str">
        <f>IFERROR(VLOOKUP($AV54,Import!$B$3:$L$676,3,FALSE),"")</f>
        <v>SP</v>
      </c>
      <c r="BA54" s="96" t="str">
        <f>IFERROR(VLOOKUP($AV54,Import!$B$3:$L$676,4,FALSE),"")</f>
        <v>SP</v>
      </c>
      <c r="BB54" s="91">
        <f>IFERROR(VLOOKUP($AV54,Import!$B$3:$L$676,5,FALSE),"")</f>
        <v>11</v>
      </c>
      <c r="BC54" s="431"/>
      <c r="BD54" s="91">
        <f>IFERROR(VLOOKUP($AV54,Import!$B$3:$X$677,12,FALSE),"")</f>
        <v>156</v>
      </c>
      <c r="BE54" s="97">
        <f>IFERROR(VLOOKUP($AV54,Import!$B$3:$X$677,15,FALSE),"")</f>
        <v>3.45</v>
      </c>
      <c r="BF54" s="97">
        <f>IFERROR(VLOOKUP($AV54,Import!$B$3:$X$677,16,FALSE),"")</f>
        <v>1.1200000000000001</v>
      </c>
      <c r="BG54" s="91">
        <f>IFERROR(VLOOKUP($AV54,Import!$B$3:$X$677,13,FALSE),"")</f>
        <v>13</v>
      </c>
      <c r="BH54" s="91">
        <f>IFERROR(VLOOKUP($AV54,Import!$B$3:$X$677,14,FALSE),"")</f>
        <v>0</v>
      </c>
      <c r="BI54" s="91">
        <f>IFERROR(VLOOKUP($AV54,Import!$B$3:$X$677,17,FALSE),"")</f>
        <v>154</v>
      </c>
      <c r="BJ54" s="435"/>
      <c r="BK54" s="93">
        <f t="shared" si="5"/>
        <v>538.20000000000005</v>
      </c>
      <c r="BL54" s="94">
        <f t="shared" si="6"/>
        <v>174.72000000000003</v>
      </c>
      <c r="BM54" s="94">
        <f>IF(AW54='User Input'!$C$1,1,0)</f>
        <v>0</v>
      </c>
      <c r="BN54" s="94">
        <f t="shared" si="13"/>
        <v>0</v>
      </c>
      <c r="BO54" s="94">
        <f t="shared" si="7"/>
        <v>0</v>
      </c>
      <c r="BP54" s="94" t="str">
        <f t="shared" si="8"/>
        <v>Shane Bieber</v>
      </c>
      <c r="BQ54" s="94">
        <f t="shared" si="9"/>
        <v>0</v>
      </c>
      <c r="BR54" s="95">
        <f t="shared" si="10"/>
        <v>11</v>
      </c>
      <c r="BS54" s="91" t="str">
        <f>IFERROR(VLOOKUP($AV54,Import!$B$3:$AL$676,35,FALSE),"")</f>
        <v/>
      </c>
      <c r="BT54" s="99">
        <f>9*(Table2[[#This Row],[K]]/Table2[[#This Row],[IP]])</f>
        <v>8.884615384615385</v>
      </c>
      <c r="BU54" s="483">
        <f>IFERROR(VLOOKUP($AV54,PITCH!$B$7:$AJ$2004,31,FALSE),"N/A")</f>
        <v>6.2160566706021241</v>
      </c>
      <c r="BV54" s="426"/>
    </row>
    <row r="55" spans="1:74" ht="15" x14ac:dyDescent="0.25">
      <c r="A55" s="570">
        <v>53</v>
      </c>
      <c r="B55" s="571">
        <f>IFERROR(VLOOKUP(N55,Import!$B$4:$T$677,19,FALSE),"")</f>
        <v>76</v>
      </c>
      <c r="C55" s="572"/>
      <c r="D55" s="571" t="str">
        <f>IFERROR(VLOOKUP(N55,Import!$AD$3:$AH$677,3,FALSE),"")</f>
        <v/>
      </c>
      <c r="E55" s="571" t="str">
        <f>IFERROR(VLOOKUP(N55,Import!$AD$3:$AL$677,4,FALSE),"")</f>
        <v/>
      </c>
      <c r="F55" s="575">
        <f>IFERROR(VLOOKUP(N55,Import!$AT$3:$BG$677,8,FALSE),"")</f>
        <v>107</v>
      </c>
      <c r="G55" s="489">
        <f>IFERROR(VLOOKUP($N55,Import!$AT$3:$BG$677,2,FALSE),"")</f>
        <v>393.25</v>
      </c>
      <c r="H55" s="490">
        <f>IFERROR(VLOOKUP($N55,Import!$AT$3:$BG$677,3,FALSE),"")</f>
        <v>2.8496376811594204</v>
      </c>
      <c r="I55" s="575">
        <f ca="1">IFERROR(VLOOKUP($N55,Import!$AT$3:$BG$677,9,FALSE),"")</f>
        <v>44</v>
      </c>
      <c r="J55" s="574"/>
      <c r="K55" s="571">
        <f>IFERROR(VLOOKUP(N55,Import!$AT$3:$BG$677,12,FALSE),"")</f>
        <v>86</v>
      </c>
      <c r="L55" s="571">
        <f>IFERROR(VLOOKUP(N55,Import!$AT$3:$BG$677,14,FALSE),"")</f>
        <v>67</v>
      </c>
      <c r="M55" s="486"/>
      <c r="N55" s="88" t="str">
        <f>IFERROR(VLOOKUP(A55,Import!$V$3:$X$677,3,FALSE),"")</f>
        <v>Miguel Andujar</v>
      </c>
      <c r="O55" s="89"/>
      <c r="P55" s="90"/>
      <c r="Q55" s="91" t="str">
        <f>IFERROR(VLOOKUP($N55,Import!$B$3:$AL$676,2,FALSE),"")</f>
        <v>NYY</v>
      </c>
      <c r="R55" s="341" t="str">
        <f>IFERROR(VLOOKUP($N55,Import!$B$3:$AL$676,3,FALSE),"")</f>
        <v>3B</v>
      </c>
      <c r="S55" s="341" t="str">
        <f>IFERROR(VLOOKUP($N55,Import!$B$3:$AL$676,4,FALSE),"")</f>
        <v>3B</v>
      </c>
      <c r="T55" s="91">
        <f>IFERROR(VLOOKUP($N55,Import!$B$3:$AL$676,5,FALSE),"")</f>
        <v>14</v>
      </c>
      <c r="U55" s="431"/>
      <c r="V55" s="91">
        <f>IFERROR(VLOOKUP($N55,Import!$B$3:$AL$676,6,FALSE),"")</f>
        <v>596</v>
      </c>
      <c r="W55" s="91">
        <f>IFERROR(VLOOKUP($N55,Import!$B$3:$AL$676,7,FALSE),"")</f>
        <v>81</v>
      </c>
      <c r="X55" s="91">
        <f>IFERROR(VLOOKUP($N55,Import!$B$3:$AL$676,8,FALSE),"")</f>
        <v>25</v>
      </c>
      <c r="Y55" s="91">
        <f>IFERROR(VLOOKUP($N55,Import!$B$3:$AL$676,9,FALSE),"")</f>
        <v>94</v>
      </c>
      <c r="Z55" s="91">
        <f>IFERROR(VLOOKUP($N55,Import!$B$3:$AL$676,10,FALSE),"")</f>
        <v>3</v>
      </c>
      <c r="AA55" s="92">
        <f>IFERROR(VLOOKUP($N55,Import!$B$3:$AL$676,11,FALSE),"")</f>
        <v>0.28699999999999998</v>
      </c>
      <c r="AB55" s="431"/>
      <c r="AC55" s="498">
        <f t="shared" si="0"/>
        <v>171.05199999999999</v>
      </c>
      <c r="AD55" s="499">
        <f>IF(O55='User Input'!$C$1,1,0)</f>
        <v>0</v>
      </c>
      <c r="AE55" s="499">
        <f t="shared" si="12"/>
        <v>0</v>
      </c>
      <c r="AF55" s="499">
        <f t="shared" si="1"/>
        <v>0</v>
      </c>
      <c r="AG55" s="499" t="str">
        <f t="shared" si="2"/>
        <v>Miguel Andujar</v>
      </c>
      <c r="AH55" s="499">
        <f t="shared" si="3"/>
        <v>0</v>
      </c>
      <c r="AI55" s="499">
        <f t="shared" si="4"/>
        <v>14</v>
      </c>
      <c r="AJ55" s="91" t="str">
        <f>IFERROR(VLOOKUP($N55,Import!$B$3:$AL$676,35,FALSE),"")</f>
        <v/>
      </c>
      <c r="AK55" s="98"/>
      <c r="AL55" s="113">
        <v>61</v>
      </c>
      <c r="AM55" s="112">
        <f>IFERROR(VLOOKUP(AV55,Import!$B$3:$T$677,19,FALSE),"")</f>
        <v>157</v>
      </c>
      <c r="AN55" s="493"/>
      <c r="AO55" s="112" t="str">
        <f>IFERROR(VLOOKUP(AV55,Import!$AD$3:$AH$677,3,FALSE),"")</f>
        <v/>
      </c>
      <c r="AP55" s="112" t="str">
        <f>IFERROR(VLOOKUP(AV55,Import!$AD$3:$AH$677,5,FALSE),"")</f>
        <v/>
      </c>
      <c r="AQ55" s="494">
        <f>IFERROR(VLOOKUP(AV55,Import!$AW$3:$BA$677,5,FALSE),"")</f>
        <v>177</v>
      </c>
      <c r="AR55" s="489">
        <f>IFERROR(VLOOKUP($AV55,Import!$AW$3:$BG$677,2,FALSE),"")</f>
        <v>349.70000000000005</v>
      </c>
      <c r="AS55" s="581">
        <f>IFERROR(VLOOKUP($AV55,Import!$AW$3:$BG$677,3,FALSE),"")</f>
        <v>13.988000000000001</v>
      </c>
      <c r="AT55" s="575">
        <f ca="1">IFERROR(VLOOKUP($AV55,Import!$AW$3:$BG$677,7,FALSE),"")</f>
        <v>53</v>
      </c>
      <c r="AU55" s="492"/>
      <c r="AV55" s="495" t="str">
        <f>IFERROR(VLOOKUP(AL55,Import!$W$3:$X$677,2,FALSE),"")</f>
        <v>Rich Hill</v>
      </c>
      <c r="AW55" s="89"/>
      <c r="AX55" s="102"/>
      <c r="AY55" s="91" t="str">
        <f>IFERROR(VLOOKUP($AV55,Import!$B$3:$L$676,2,FALSE),"")</f>
        <v>LAD</v>
      </c>
      <c r="AZ55" s="96" t="str">
        <f>IFERROR(VLOOKUP($AV55,Import!$B$3:$L$676,3,FALSE),"")</f>
        <v>SP</v>
      </c>
      <c r="BA55" s="96" t="str">
        <f>IFERROR(VLOOKUP($AV55,Import!$B$3:$L$676,4,FALSE),"")</f>
        <v>SP</v>
      </c>
      <c r="BB55" s="91">
        <f>IFERROR(VLOOKUP($AV55,Import!$B$3:$L$676,5,FALSE),"")</f>
        <v>8</v>
      </c>
      <c r="BC55" s="431"/>
      <c r="BD55" s="91">
        <f>IFERROR(VLOOKUP($AV55,Import!$B$3:$X$677,12,FALSE),"")</f>
        <v>128</v>
      </c>
      <c r="BE55" s="97">
        <f>IFERROR(VLOOKUP($AV55,Import!$B$3:$X$677,15,FALSE),"")</f>
        <v>3.26</v>
      </c>
      <c r="BF55" s="97">
        <f>IFERROR(VLOOKUP($AV55,Import!$B$3:$X$677,16,FALSE),"")</f>
        <v>1.1000000000000001</v>
      </c>
      <c r="BG55" s="91">
        <f>IFERROR(VLOOKUP($AV55,Import!$B$3:$X$677,13,FALSE),"")</f>
        <v>9</v>
      </c>
      <c r="BH55" s="91">
        <f>IFERROR(VLOOKUP($AV55,Import!$B$3:$X$677,14,FALSE),"")</f>
        <v>0</v>
      </c>
      <c r="BI55" s="91">
        <f>IFERROR(VLOOKUP($AV55,Import!$B$3:$X$677,17,FALSE),"")</f>
        <v>145</v>
      </c>
      <c r="BJ55" s="435"/>
      <c r="BK55" s="93">
        <f t="shared" si="5"/>
        <v>417.28</v>
      </c>
      <c r="BL55" s="94">
        <f t="shared" si="6"/>
        <v>140.80000000000001</v>
      </c>
      <c r="BM55" s="94">
        <f>IF(AW55='User Input'!$C$1,1,0)</f>
        <v>0</v>
      </c>
      <c r="BN55" s="94">
        <f t="shared" si="13"/>
        <v>0</v>
      </c>
      <c r="BO55" s="94">
        <f t="shared" si="7"/>
        <v>0</v>
      </c>
      <c r="BP55" s="94" t="str">
        <f t="shared" si="8"/>
        <v>Rich Hill</v>
      </c>
      <c r="BQ55" s="94">
        <f t="shared" si="9"/>
        <v>0</v>
      </c>
      <c r="BR55" s="95">
        <f t="shared" si="10"/>
        <v>8</v>
      </c>
      <c r="BS55" s="91" t="str">
        <f>IFERROR(VLOOKUP($AV55,Import!$B$3:$AL$676,35,FALSE),"")</f>
        <v/>
      </c>
      <c r="BT55" s="99">
        <f>9*(Table2[[#This Row],[K]]/Table2[[#This Row],[IP]])</f>
        <v>10.1953125</v>
      </c>
      <c r="BU55" s="483">
        <f>IFERROR(VLOOKUP($AV55,PITCH!$B$7:$AJ$2004,31,FALSE),"N/A")</f>
        <v>6.9978401727861765</v>
      </c>
      <c r="BV55" s="426"/>
    </row>
    <row r="56" spans="1:74" ht="15" x14ac:dyDescent="0.25">
      <c r="A56" s="570">
        <v>54</v>
      </c>
      <c r="B56" s="571">
        <f>IFERROR(VLOOKUP(N56,Import!$B$4:$T$677,19,FALSE),"")</f>
        <v>77</v>
      </c>
      <c r="C56" s="572"/>
      <c r="D56" s="571">
        <f>IFERROR(VLOOKUP(N56,Import!$AD$3:$AH$677,3,FALSE),"")</f>
        <v>1</v>
      </c>
      <c r="E56" s="571">
        <f>IFERROR(VLOOKUP(N56,Import!$AD$3:$AL$677,4,FALSE),"")</f>
        <v>1</v>
      </c>
      <c r="F56" s="575">
        <f>IFERROR(VLOOKUP(N56,Import!$AT$3:$BG$677,8,FALSE),"")</f>
        <v>109</v>
      </c>
      <c r="G56" s="489">
        <f>IFERROR(VLOOKUP($N56,Import!$AT$3:$BG$677,2,FALSE),"")</f>
        <v>392.54999999999995</v>
      </c>
      <c r="H56" s="490">
        <f>IFERROR(VLOOKUP($N56,Import!$AT$3:$BG$677,3,FALSE),"")</f>
        <v>3.2712499999999998</v>
      </c>
      <c r="I56" s="575">
        <f ca="1">IFERROR(VLOOKUP($N56,Import!$AT$3:$BG$677,9,FALSE),"")</f>
        <v>12</v>
      </c>
      <c r="J56" s="574"/>
      <c r="K56" s="571">
        <f>IFERROR(VLOOKUP(N56,Import!$AT$3:$BG$677,12,FALSE),"")</f>
        <v>40</v>
      </c>
      <c r="L56" s="571">
        <f>IFERROR(VLOOKUP(N56,Import!$AT$3:$BG$677,14,FALSE),"")</f>
        <v>44</v>
      </c>
      <c r="M56" s="486"/>
      <c r="N56" s="88" t="str">
        <f>IFERROR(VLOOKUP(A56,Import!$V$3:$X$677,3,FALSE),"")</f>
        <v>Vladimir Guerrero Jr.</v>
      </c>
      <c r="O56" s="89"/>
      <c r="P56" s="90"/>
      <c r="Q56" s="91" t="str">
        <f>IFERROR(VLOOKUP($N56,Import!$B$3:$AL$676,2,FALSE),"")</f>
        <v>TOR</v>
      </c>
      <c r="R56" s="341" t="str">
        <f>IFERROR(VLOOKUP($N56,Import!$B$3:$AL$676,3,FALSE),"")</f>
        <v>3B</v>
      </c>
      <c r="S56" s="341" t="str">
        <f>IFERROR(VLOOKUP($N56,Import!$B$3:$AL$676,4,FALSE),"")</f>
        <v>3B</v>
      </c>
      <c r="T56" s="91">
        <f>IFERROR(VLOOKUP($N56,Import!$B$3:$AL$676,5,FALSE),"")</f>
        <v>14</v>
      </c>
      <c r="U56" s="431"/>
      <c r="V56" s="91">
        <f>IFERROR(VLOOKUP($N56,Import!$B$3:$AL$676,6,FALSE),"")</f>
        <v>487</v>
      </c>
      <c r="W56" s="91">
        <f>IFERROR(VLOOKUP($N56,Import!$B$3:$AL$676,7,FALSE),"")</f>
        <v>62</v>
      </c>
      <c r="X56" s="91">
        <f>IFERROR(VLOOKUP($N56,Import!$B$3:$AL$676,8,FALSE),"")</f>
        <v>24</v>
      </c>
      <c r="Y56" s="91">
        <f>IFERROR(VLOOKUP($N56,Import!$B$3:$AL$676,9,FALSE),"")</f>
        <v>71</v>
      </c>
      <c r="Z56" s="91">
        <f>IFERROR(VLOOKUP($N56,Import!$B$3:$AL$676,10,FALSE),"")</f>
        <v>3</v>
      </c>
      <c r="AA56" s="92">
        <f>IFERROR(VLOOKUP($N56,Import!$B$3:$AL$676,11,FALSE),"")</f>
        <v>0.308</v>
      </c>
      <c r="AB56" s="431"/>
      <c r="AC56" s="498">
        <f t="shared" si="0"/>
        <v>149.99600000000001</v>
      </c>
      <c r="AD56" s="499">
        <f>IF(O56='User Input'!$C$1,1,0)</f>
        <v>0</v>
      </c>
      <c r="AE56" s="499">
        <f t="shared" si="12"/>
        <v>0</v>
      </c>
      <c r="AF56" s="499">
        <f t="shared" si="1"/>
        <v>0</v>
      </c>
      <c r="AG56" s="499" t="str">
        <f t="shared" si="2"/>
        <v>Vladimir Guerrero Jr.</v>
      </c>
      <c r="AH56" s="499">
        <f t="shared" si="3"/>
        <v>0</v>
      </c>
      <c r="AI56" s="499">
        <f t="shared" si="4"/>
        <v>14</v>
      </c>
      <c r="AJ56" s="91">
        <f>IFERROR(VLOOKUP($N56,Import!$B$3:$AL$676,35,FALSE),"")</f>
        <v>2019</v>
      </c>
      <c r="AK56" s="98"/>
      <c r="AL56" s="113">
        <v>51</v>
      </c>
      <c r="AM56" s="112">
        <f>IFERROR(VLOOKUP(AV56,Import!$B$3:$T$677,19,FALSE),"")</f>
        <v>137</v>
      </c>
      <c r="AN56" s="493"/>
      <c r="AO56" s="112" t="str">
        <f>IFERROR(VLOOKUP(AV56,Import!$AD$3:$AH$677,3,FALSE),"")</f>
        <v/>
      </c>
      <c r="AP56" s="112" t="str">
        <f>IFERROR(VLOOKUP(AV56,Import!$AD$3:$AH$677,5,FALSE),"")</f>
        <v/>
      </c>
      <c r="AQ56" s="494">
        <f>IFERROR(VLOOKUP(AV56,Import!$AW$3:$BA$677,5,FALSE),"")</f>
        <v>147</v>
      </c>
      <c r="AR56" s="489">
        <f>IFERROR(VLOOKUP($AV56,Import!$AW$3:$BG$677,2,FALSE),"")</f>
        <v>365.90000000000009</v>
      </c>
      <c r="AS56" s="581">
        <f>IFERROR(VLOOKUP($AV56,Import!$AW$3:$BG$677,3,FALSE),"")</f>
        <v>12.617241379310348</v>
      </c>
      <c r="AT56" s="575">
        <f ca="1">IFERROR(VLOOKUP($AV56,Import!$AW$3:$BG$677,7,FALSE),"")</f>
        <v>40</v>
      </c>
      <c r="AU56" s="492"/>
      <c r="AV56" s="495" t="str">
        <f>IFERROR(VLOOKUP(AL56,Import!$W$3:$X$677,2,FALSE),"")</f>
        <v>Robbie Ray</v>
      </c>
      <c r="AW56" s="89"/>
      <c r="AX56" s="102"/>
      <c r="AY56" s="91" t="str">
        <f>IFERROR(VLOOKUP($AV56,Import!$B$3:$L$676,2,FALSE),"")</f>
        <v>ARI</v>
      </c>
      <c r="AZ56" s="96" t="str">
        <f>IFERROR(VLOOKUP($AV56,Import!$B$3:$L$676,3,FALSE),"")</f>
        <v>SP</v>
      </c>
      <c r="BA56" s="96" t="str">
        <f>IFERROR(VLOOKUP($AV56,Import!$B$3:$L$676,4,FALSE),"")</f>
        <v>SP</v>
      </c>
      <c r="BB56" s="91">
        <f>IFERROR(VLOOKUP($AV56,Import!$B$3:$L$676,5,FALSE),"")</f>
        <v>9</v>
      </c>
      <c r="BC56" s="431"/>
      <c r="BD56" s="91">
        <f>IFERROR(VLOOKUP($AV56,Import!$B$3:$X$677,12,FALSE),"")</f>
        <v>177</v>
      </c>
      <c r="BE56" s="97">
        <f>IFERROR(VLOOKUP($AV56,Import!$B$3:$X$677,15,FALSE),"")</f>
        <v>3.95</v>
      </c>
      <c r="BF56" s="97">
        <f>IFERROR(VLOOKUP($AV56,Import!$B$3:$X$677,16,FALSE),"")</f>
        <v>1.32</v>
      </c>
      <c r="BG56" s="91">
        <f>IFERROR(VLOOKUP($AV56,Import!$B$3:$X$677,13,FALSE),"")</f>
        <v>8</v>
      </c>
      <c r="BH56" s="91">
        <f>IFERROR(VLOOKUP($AV56,Import!$B$3:$X$677,14,FALSE),"")</f>
        <v>0</v>
      </c>
      <c r="BI56" s="91">
        <f>IFERROR(VLOOKUP($AV56,Import!$B$3:$X$677,17,FALSE),"")</f>
        <v>217</v>
      </c>
      <c r="BJ56" s="435"/>
      <c r="BK56" s="93">
        <f t="shared" si="5"/>
        <v>699.15</v>
      </c>
      <c r="BL56" s="94">
        <f t="shared" si="6"/>
        <v>233.64000000000001</v>
      </c>
      <c r="BM56" s="94">
        <f>IF(AW56='User Input'!$C$1,1,0)</f>
        <v>0</v>
      </c>
      <c r="BN56" s="94">
        <f t="shared" si="13"/>
        <v>0</v>
      </c>
      <c r="BO56" s="94">
        <f t="shared" si="7"/>
        <v>0</v>
      </c>
      <c r="BP56" s="94" t="str">
        <f t="shared" si="8"/>
        <v>Robbie Ray</v>
      </c>
      <c r="BQ56" s="94">
        <f t="shared" si="9"/>
        <v>0</v>
      </c>
      <c r="BR56" s="95">
        <f t="shared" si="10"/>
        <v>9</v>
      </c>
      <c r="BS56" s="91" t="str">
        <f>IFERROR(VLOOKUP($AV56,Import!$B$3:$AL$676,35,FALSE),"")</f>
        <v/>
      </c>
      <c r="BT56" s="99">
        <f>9*(Table2[[#This Row],[K]]/Table2[[#This Row],[IP]])</f>
        <v>11.033898305084746</v>
      </c>
      <c r="BU56" s="483">
        <f>IFERROR(VLOOKUP($AV56,PITCH!$B$7:$AJ$2004,31,FALSE),"N/A")</f>
        <v>7.2924901185770743</v>
      </c>
      <c r="BV56" s="426"/>
    </row>
    <row r="57" spans="1:74" ht="15" x14ac:dyDescent="0.25">
      <c r="A57" s="570">
        <v>55</v>
      </c>
      <c r="B57" s="571">
        <f>IFERROR(VLOOKUP(N57,Import!$B$4:$T$677,19,FALSE),"")</f>
        <v>78</v>
      </c>
      <c r="C57" s="572"/>
      <c r="D57" s="571" t="str">
        <f>IFERROR(VLOOKUP(N57,Import!$AD$3:$AH$677,3,FALSE),"")</f>
        <v/>
      </c>
      <c r="E57" s="571" t="str">
        <f>IFERROR(VLOOKUP(N57,Import!$AD$3:$AL$677,4,FALSE),"")</f>
        <v/>
      </c>
      <c r="F57" s="575">
        <f>IFERROR(VLOOKUP(N57,Import!$AT$3:$BG$677,8,FALSE),"")</f>
        <v>58</v>
      </c>
      <c r="G57" s="489">
        <f>IFERROR(VLOOKUP($N57,Import!$AT$3:$BG$677,2,FALSE),"")</f>
        <v>432.35</v>
      </c>
      <c r="H57" s="490">
        <f>IFERROR(VLOOKUP($N57,Import!$AT$3:$BG$677,3,FALSE),"")</f>
        <v>2.9016778523489934</v>
      </c>
      <c r="I57" s="575">
        <f ca="1">IFERROR(VLOOKUP($N57,Import!$AT$3:$BG$677,9,FALSE),"")</f>
        <v>46</v>
      </c>
      <c r="J57" s="574"/>
      <c r="K57" s="571">
        <f>IFERROR(VLOOKUP(N57,Import!$AT$3:$BG$677,12,FALSE),"")</f>
        <v>52</v>
      </c>
      <c r="L57" s="571">
        <f>IFERROR(VLOOKUP(N57,Import!$AT$3:$BG$677,14,FALSE),"")</f>
        <v>45</v>
      </c>
      <c r="M57" s="486"/>
      <c r="N57" s="88" t="str">
        <f>IFERROR(VLOOKUP(A57,Import!$V$3:$X$677,3,FALSE),"")</f>
        <v>Nicholas Castellanos</v>
      </c>
      <c r="O57" s="89"/>
      <c r="P57" s="90"/>
      <c r="Q57" s="91" t="str">
        <f>IFERROR(VLOOKUP($N57,Import!$B$3:$AL$676,2,FALSE),"")</f>
        <v>DET</v>
      </c>
      <c r="R57" s="341" t="str">
        <f>IFERROR(VLOOKUP($N57,Import!$B$3:$AL$676,3,FALSE),"")</f>
        <v>OF</v>
      </c>
      <c r="S57" s="341" t="str">
        <f>IFERROR(VLOOKUP($N57,Import!$B$3:$AL$676,4,FALSE),"")</f>
        <v>OF</v>
      </c>
      <c r="T57" s="91">
        <f>IFERROR(VLOOKUP($N57,Import!$B$3:$AL$676,5,FALSE),"")</f>
        <v>14</v>
      </c>
      <c r="U57" s="431"/>
      <c r="V57" s="91">
        <f>IFERROR(VLOOKUP($N57,Import!$B$3:$AL$676,6,FALSE),"")</f>
        <v>597</v>
      </c>
      <c r="W57" s="91">
        <f>IFERROR(VLOOKUP($N57,Import!$B$3:$AL$676,7,FALSE),"")</f>
        <v>93</v>
      </c>
      <c r="X57" s="91">
        <f>IFERROR(VLOOKUP($N57,Import!$B$3:$AL$676,8,FALSE),"")</f>
        <v>28</v>
      </c>
      <c r="Y57" s="91">
        <f>IFERROR(VLOOKUP($N57,Import!$B$3:$AL$676,9,FALSE),"")</f>
        <v>98</v>
      </c>
      <c r="Z57" s="91">
        <f>IFERROR(VLOOKUP($N57,Import!$B$3:$AL$676,10,FALSE),"")</f>
        <v>3</v>
      </c>
      <c r="AA57" s="92">
        <f>IFERROR(VLOOKUP($N57,Import!$B$3:$AL$676,11,FALSE),"")</f>
        <v>0.30199999999999999</v>
      </c>
      <c r="AB57" s="431"/>
      <c r="AC57" s="498">
        <f t="shared" si="0"/>
        <v>180.29399999999998</v>
      </c>
      <c r="AD57" s="499">
        <f>IF(O57='User Input'!$C$1,1,0)</f>
        <v>0</v>
      </c>
      <c r="AE57" s="499">
        <f t="shared" si="12"/>
        <v>0</v>
      </c>
      <c r="AF57" s="499">
        <f t="shared" si="1"/>
        <v>0</v>
      </c>
      <c r="AG57" s="499" t="str">
        <f t="shared" si="2"/>
        <v>Nicholas Castellanos</v>
      </c>
      <c r="AH57" s="499">
        <f t="shared" si="3"/>
        <v>0</v>
      </c>
      <c r="AI57" s="499">
        <f t="shared" si="4"/>
        <v>14</v>
      </c>
      <c r="AJ57" s="91" t="str">
        <f>IFERROR(VLOOKUP($N57,Import!$B$3:$AL$676,35,FALSE),"")</f>
        <v/>
      </c>
      <c r="AK57" s="98"/>
      <c r="AL57" s="113">
        <v>95</v>
      </c>
      <c r="AM57" s="112">
        <f>IFERROR(VLOOKUP(AV57,Import!$B$3:$T$677,19,FALSE),"")</f>
        <v>237</v>
      </c>
      <c r="AN57" s="493"/>
      <c r="AO57" s="112" t="str">
        <f>IFERROR(VLOOKUP(AV57,Import!$AD$3:$AH$677,3,FALSE),"")</f>
        <v/>
      </c>
      <c r="AP57" s="112" t="str">
        <f>IFERROR(VLOOKUP(AV57,Import!$AD$3:$AH$677,5,FALSE),"")</f>
        <v/>
      </c>
      <c r="AQ57" s="494">
        <f>IFERROR(VLOOKUP(AV57,Import!$AW$3:$BA$677,5,FALSE),"")</f>
        <v>387</v>
      </c>
      <c r="AR57" s="489">
        <f>IFERROR(VLOOKUP($AV57,Import!$AW$3:$BG$677,2,FALSE),"")</f>
        <v>198.89999999999998</v>
      </c>
      <c r="AS57" s="581">
        <f>IFERROR(VLOOKUP($AV57,Import!$AW$3:$BG$677,3,FALSE),"")</f>
        <v>3.0599999999999996</v>
      </c>
      <c r="AT57" s="575">
        <f ca="1">IFERROR(VLOOKUP($AV57,Import!$AW$3:$BG$677,7,FALSE),"")</f>
        <v>347</v>
      </c>
      <c r="AU57" s="492"/>
      <c r="AV57" s="495" t="str">
        <f>IFERROR(VLOOKUP(AL57,Import!$W$3:$X$677,2,FALSE),"")</f>
        <v>Ryan Brasier</v>
      </c>
      <c r="AW57" s="89"/>
      <c r="AX57" s="102"/>
      <c r="AY57" s="91" t="str">
        <f>IFERROR(VLOOKUP($AV57,Import!$B$3:$L$676,2,FALSE),"")</f>
        <v>BOS</v>
      </c>
      <c r="AZ57" s="96" t="str">
        <f>IFERROR(VLOOKUP($AV57,Import!$B$3:$L$676,3,FALSE),"")</f>
        <v>RP</v>
      </c>
      <c r="BA57" s="96" t="str">
        <f>IFERROR(VLOOKUP($AV57,Import!$B$3:$L$676,4,FALSE),"")</f>
        <v>RP</v>
      </c>
      <c r="BB57" s="91">
        <f>IFERROR(VLOOKUP($AV57,Import!$B$3:$L$676,5,FALSE),"")</f>
        <v>2</v>
      </c>
      <c r="BC57" s="431"/>
      <c r="BD57" s="91">
        <f>IFERROR(VLOOKUP($AV57,Import!$B$3:$X$677,12,FALSE),"")</f>
        <v>62</v>
      </c>
      <c r="BE57" s="97">
        <f>IFERROR(VLOOKUP($AV57,Import!$B$3:$X$677,15,FALSE),"")</f>
        <v>3.56</v>
      </c>
      <c r="BF57" s="97">
        <f>IFERROR(VLOOKUP($AV57,Import!$B$3:$X$677,16,FALSE),"")</f>
        <v>1.3</v>
      </c>
      <c r="BG57" s="91">
        <f>IFERROR(VLOOKUP($AV57,Import!$B$3:$X$677,13,FALSE),"")</f>
        <v>5</v>
      </c>
      <c r="BH57" s="91">
        <f>IFERROR(VLOOKUP($AV57,Import!$B$3:$X$677,14,FALSE),"")</f>
        <v>21</v>
      </c>
      <c r="BI57" s="91">
        <f>IFERROR(VLOOKUP($AV57,Import!$B$3:$X$677,17,FALSE),"")</f>
        <v>63</v>
      </c>
      <c r="BJ57" s="435"/>
      <c r="BK57" s="93">
        <f t="shared" si="5"/>
        <v>220.72</v>
      </c>
      <c r="BL57" s="94">
        <f t="shared" si="6"/>
        <v>80.600000000000009</v>
      </c>
      <c r="BM57" s="94">
        <f>IF(AW57='User Input'!$C$1,1,0)</f>
        <v>0</v>
      </c>
      <c r="BN57" s="94">
        <f t="shared" si="13"/>
        <v>0</v>
      </c>
      <c r="BO57" s="94">
        <f t="shared" si="7"/>
        <v>0</v>
      </c>
      <c r="BP57" s="94" t="str">
        <f t="shared" si="8"/>
        <v>Ryan Brasier</v>
      </c>
      <c r="BQ57" s="94">
        <f t="shared" si="9"/>
        <v>0</v>
      </c>
      <c r="BR57" s="95">
        <f t="shared" si="10"/>
        <v>2</v>
      </c>
      <c r="BS57" s="91" t="str">
        <f>IFERROR(VLOOKUP($AV57,Import!$B$3:$AL$676,35,FALSE),"")</f>
        <v/>
      </c>
      <c r="BT57" s="99">
        <f>9*(Table2[[#This Row],[K]]/Table2[[#This Row],[IP]])</f>
        <v>9.1451612903225801</v>
      </c>
      <c r="BU57" s="483">
        <f>IFERROR(VLOOKUP($AV57,PITCH!$B$7:$AJ$2004,31,FALSE),"N/A")</f>
        <v>5.6944444444444446</v>
      </c>
      <c r="BV57" s="426"/>
    </row>
    <row r="58" spans="1:74" ht="15" x14ac:dyDescent="0.25">
      <c r="A58" s="570">
        <v>56</v>
      </c>
      <c r="B58" s="571">
        <f>IFERROR(VLOOKUP(N58,Import!$B$4:$T$677,19,FALSE),"")</f>
        <v>79</v>
      </c>
      <c r="C58" s="572"/>
      <c r="D58" s="571" t="str">
        <f>IFERROR(VLOOKUP(N58,Import!$AD$3:$AH$677,3,FALSE),"")</f>
        <v/>
      </c>
      <c r="E58" s="571" t="str">
        <f>IFERROR(VLOOKUP(N58,Import!$AD$3:$AL$677,4,FALSE),"")</f>
        <v/>
      </c>
      <c r="F58" s="575">
        <f>IFERROR(VLOOKUP(N58,Import!$AT$3:$BG$677,8,FALSE),"")</f>
        <v>74</v>
      </c>
      <c r="G58" s="489">
        <f>IFERROR(VLOOKUP($N58,Import!$AT$3:$BG$677,2,FALSE),"")</f>
        <v>418.09999999999997</v>
      </c>
      <c r="H58" s="490">
        <f>IFERROR(VLOOKUP($N58,Import!$AT$3:$BG$677,3,FALSE),"")</f>
        <v>2.863698630136986</v>
      </c>
      <c r="I58" s="575">
        <f ca="1">IFERROR(VLOOKUP($N58,Import!$AT$3:$BG$677,9,FALSE),"")</f>
        <v>92</v>
      </c>
      <c r="J58" s="574"/>
      <c r="K58" s="571">
        <f>IFERROR(VLOOKUP(N58,Import!$AT$3:$BG$677,12,FALSE),"")</f>
        <v>64</v>
      </c>
      <c r="L58" s="571">
        <f>IFERROR(VLOOKUP(N58,Import!$AT$3:$BG$677,14,FALSE),"")</f>
        <v>58</v>
      </c>
      <c r="M58" s="486"/>
      <c r="N58" s="88" t="str">
        <f>IFERROR(VLOOKUP(A58,Import!$V$3:$X$677,3,FALSE),"")</f>
        <v>Justin Upton</v>
      </c>
      <c r="O58" s="89"/>
      <c r="P58" s="90"/>
      <c r="Q58" s="91" t="str">
        <f>IFERROR(VLOOKUP($N58,Import!$B$3:$AL$676,2,FALSE),"")</f>
        <v>LAA</v>
      </c>
      <c r="R58" s="341" t="str">
        <f>IFERROR(VLOOKUP($N58,Import!$B$3:$AL$676,3,FALSE),"")</f>
        <v>OF</v>
      </c>
      <c r="S58" s="341" t="str">
        <f>IFERROR(VLOOKUP($N58,Import!$B$3:$AL$676,4,FALSE),"")</f>
        <v>OF</v>
      </c>
      <c r="T58" s="91">
        <f>IFERROR(VLOOKUP($N58,Import!$B$3:$AL$676,5,FALSE),"")</f>
        <v>14</v>
      </c>
      <c r="U58" s="431"/>
      <c r="V58" s="91">
        <f>IFERROR(VLOOKUP($N58,Import!$B$3:$AL$676,6,FALSE),"")</f>
        <v>541</v>
      </c>
      <c r="W58" s="91">
        <f>IFERROR(VLOOKUP($N58,Import!$B$3:$AL$676,7,FALSE),"")</f>
        <v>77</v>
      </c>
      <c r="X58" s="91">
        <f>IFERROR(VLOOKUP($N58,Import!$B$3:$AL$676,8,FALSE),"")</f>
        <v>30</v>
      </c>
      <c r="Y58" s="91">
        <f>IFERROR(VLOOKUP($N58,Import!$B$3:$AL$676,9,FALSE),"")</f>
        <v>82</v>
      </c>
      <c r="Z58" s="91">
        <f>IFERROR(VLOOKUP($N58,Import!$B$3:$AL$676,10,FALSE),"")</f>
        <v>11</v>
      </c>
      <c r="AA58" s="92">
        <f>IFERROR(VLOOKUP($N58,Import!$B$3:$AL$676,11,FALSE),"")</f>
        <v>0.252</v>
      </c>
      <c r="AB58" s="431"/>
      <c r="AC58" s="498">
        <f t="shared" si="0"/>
        <v>136.33199999999999</v>
      </c>
      <c r="AD58" s="499">
        <f>IF(O58='User Input'!$C$1,1,0)</f>
        <v>0</v>
      </c>
      <c r="AE58" s="499">
        <f t="shared" si="12"/>
        <v>0</v>
      </c>
      <c r="AF58" s="499">
        <f t="shared" si="1"/>
        <v>0</v>
      </c>
      <c r="AG58" s="499" t="str">
        <f t="shared" si="2"/>
        <v>Justin Upton</v>
      </c>
      <c r="AH58" s="499">
        <f t="shared" si="3"/>
        <v>0</v>
      </c>
      <c r="AI58" s="499">
        <f t="shared" si="4"/>
        <v>14</v>
      </c>
      <c r="AJ58" s="91" t="str">
        <f>IFERROR(VLOOKUP($N58,Import!$B$3:$AL$676,35,FALSE),"")</f>
        <v/>
      </c>
      <c r="AK58" s="98"/>
      <c r="AL58" s="113">
        <v>69</v>
      </c>
      <c r="AM58" s="112">
        <f>IFERROR(VLOOKUP(AV58,Import!$B$3:$T$677,19,FALSE),"")</f>
        <v>178</v>
      </c>
      <c r="AN58" s="493"/>
      <c r="AO58" s="112" t="str">
        <f>IFERROR(VLOOKUP(AV58,Import!$AD$3:$AH$677,3,FALSE),"")</f>
        <v/>
      </c>
      <c r="AP58" s="112" t="str">
        <f>IFERROR(VLOOKUP(AV58,Import!$AD$3:$AH$677,5,FALSE),"")</f>
        <v/>
      </c>
      <c r="AQ58" s="494">
        <f>IFERROR(VLOOKUP(AV58,Import!$AW$3:$BA$677,5,FALSE),"")</f>
        <v>185</v>
      </c>
      <c r="AR58" s="489">
        <f>IFERROR(VLOOKUP($AV58,Import!$AW$3:$BG$677,2,FALSE),"")</f>
        <v>346.20000000000005</v>
      </c>
      <c r="AS58" s="581">
        <f>IFERROR(VLOOKUP($AV58,Import!$AW$3:$BG$677,3,FALSE),"")</f>
        <v>11.167741935483873</v>
      </c>
      <c r="AT58" s="575">
        <f ca="1">IFERROR(VLOOKUP($AV58,Import!$AW$3:$BG$677,7,FALSE),"")</f>
        <v>26</v>
      </c>
      <c r="AU58" s="492"/>
      <c r="AV58" s="495" t="str">
        <f>IFERROR(VLOOKUP(AL58,Import!$W$3:$X$677,2,FALSE),"")</f>
        <v>Kyle Freeland</v>
      </c>
      <c r="AW58" s="89"/>
      <c r="AX58" s="102"/>
      <c r="AY58" s="91" t="str">
        <f>IFERROR(VLOOKUP($AV58,Import!$B$3:$L$676,2,FALSE),"")</f>
        <v>COL</v>
      </c>
      <c r="AZ58" s="96" t="str">
        <f>IFERROR(VLOOKUP($AV58,Import!$B$3:$L$676,3,FALSE),"")</f>
        <v>SP</v>
      </c>
      <c r="BA58" s="96" t="str">
        <f>IFERROR(VLOOKUP($AV58,Import!$B$3:$L$676,4,FALSE),"")</f>
        <v>SP</v>
      </c>
      <c r="BB58" s="91">
        <f>IFERROR(VLOOKUP($AV58,Import!$B$3:$L$676,5,FALSE),"")</f>
        <v>6</v>
      </c>
      <c r="BC58" s="431"/>
      <c r="BD58" s="91">
        <f>IFERROR(VLOOKUP($AV58,Import!$B$3:$X$677,12,FALSE),"")</f>
        <v>189</v>
      </c>
      <c r="BE58" s="97">
        <f>IFERROR(VLOOKUP($AV58,Import!$B$3:$X$677,15,FALSE),"")</f>
        <v>3.92</v>
      </c>
      <c r="BF58" s="97">
        <f>IFERROR(VLOOKUP($AV58,Import!$B$3:$X$677,16,FALSE),"")</f>
        <v>1.34</v>
      </c>
      <c r="BG58" s="91">
        <f>IFERROR(VLOOKUP($AV58,Import!$B$3:$X$677,13,FALSE),"")</f>
        <v>10</v>
      </c>
      <c r="BH58" s="91">
        <f>IFERROR(VLOOKUP($AV58,Import!$B$3:$X$677,14,FALSE),"")</f>
        <v>0</v>
      </c>
      <c r="BI58" s="91">
        <f>IFERROR(VLOOKUP($AV58,Import!$B$3:$X$677,17,FALSE),"")</f>
        <v>156</v>
      </c>
      <c r="BJ58" s="435"/>
      <c r="BK58" s="93">
        <f t="shared" si="5"/>
        <v>740.88</v>
      </c>
      <c r="BL58" s="94">
        <f t="shared" si="6"/>
        <v>253.26000000000002</v>
      </c>
      <c r="BM58" s="94">
        <f>IF(AW58='User Input'!$C$1,1,0)</f>
        <v>0</v>
      </c>
      <c r="BN58" s="94">
        <f t="shared" si="13"/>
        <v>0</v>
      </c>
      <c r="BO58" s="94">
        <f t="shared" si="7"/>
        <v>0</v>
      </c>
      <c r="BP58" s="94" t="str">
        <f t="shared" si="8"/>
        <v>Kyle Freeland</v>
      </c>
      <c r="BQ58" s="94">
        <f t="shared" si="9"/>
        <v>0</v>
      </c>
      <c r="BR58" s="95">
        <f t="shared" si="10"/>
        <v>6</v>
      </c>
      <c r="BS58" s="91" t="str">
        <f>IFERROR(VLOOKUP($AV58,Import!$B$3:$AL$676,35,FALSE),"")</f>
        <v/>
      </c>
      <c r="BT58" s="99">
        <f>9*(Table2[[#This Row],[K]]/Table2[[#This Row],[IP]])</f>
        <v>7.4285714285714279</v>
      </c>
      <c r="BU58" s="483">
        <f>IFERROR(VLOOKUP($AV58,PITCH!$B$7:$AJ$2004,31,FALSE),"N/A")</f>
        <v>4.2150079829696647</v>
      </c>
      <c r="BV58" s="426"/>
    </row>
    <row r="59" spans="1:74" ht="15" x14ac:dyDescent="0.25">
      <c r="A59" s="570">
        <v>57</v>
      </c>
      <c r="B59" s="571">
        <f>IFERROR(VLOOKUP(N59,Import!$B$4:$T$677,19,FALSE),"")</f>
        <v>80</v>
      </c>
      <c r="C59" s="572"/>
      <c r="D59" s="571" t="str">
        <f>IFERROR(VLOOKUP(N59,Import!$AD$3:$AH$677,3,FALSE),"")</f>
        <v/>
      </c>
      <c r="E59" s="571" t="str">
        <f>IFERROR(VLOOKUP(N59,Import!$AD$3:$AL$677,4,FALSE),"")</f>
        <v/>
      </c>
      <c r="F59" s="575">
        <f>IFERROR(VLOOKUP(N59,Import!$AT$3:$BG$677,8,FALSE),"")</f>
        <v>70</v>
      </c>
      <c r="G59" s="489">
        <f>IFERROR(VLOOKUP($N59,Import!$AT$3:$BG$677,2,FALSE),"")</f>
        <v>420.75</v>
      </c>
      <c r="H59" s="490">
        <f>IFERROR(VLOOKUP($N59,Import!$AT$3:$BG$677,3,FALSE),"")</f>
        <v>2.881849315068493</v>
      </c>
      <c r="I59" s="575">
        <f ca="1">IFERROR(VLOOKUP($N59,Import!$AT$3:$BG$677,9,FALSE),"")</f>
        <v>78</v>
      </c>
      <c r="J59" s="574"/>
      <c r="K59" s="571">
        <f>IFERROR(VLOOKUP(N59,Import!$AT$3:$BG$677,12,FALSE),"")</f>
        <v>65</v>
      </c>
      <c r="L59" s="571">
        <f>IFERROR(VLOOKUP(N59,Import!$AT$3:$BG$677,14,FALSE),"")</f>
        <v>64</v>
      </c>
      <c r="M59" s="486"/>
      <c r="N59" s="88" t="str">
        <f>IFERROR(VLOOKUP(A59,Import!$V$3:$X$677,3,FALSE),"")</f>
        <v>Nomar Mazara</v>
      </c>
      <c r="O59" s="89"/>
      <c r="P59" s="90"/>
      <c r="Q59" s="91" t="str">
        <f>IFERROR(VLOOKUP($N59,Import!$B$3:$AL$676,2,FALSE),"")</f>
        <v>TEX</v>
      </c>
      <c r="R59" s="341" t="str">
        <f>IFERROR(VLOOKUP($N59,Import!$B$3:$AL$676,3,FALSE),"")</f>
        <v>OF</v>
      </c>
      <c r="S59" s="341" t="str">
        <f>IFERROR(VLOOKUP($N59,Import!$B$3:$AL$676,4,FALSE),"")</f>
        <v>OF</v>
      </c>
      <c r="T59" s="91">
        <f>IFERROR(VLOOKUP($N59,Import!$B$3:$AL$676,5,FALSE),"")</f>
        <v>14</v>
      </c>
      <c r="U59" s="431"/>
      <c r="V59" s="91">
        <f>IFERROR(VLOOKUP($N59,Import!$B$3:$AL$676,6,FALSE),"")</f>
        <v>581</v>
      </c>
      <c r="W59" s="91">
        <f>IFERROR(VLOOKUP($N59,Import!$B$3:$AL$676,7,FALSE),"")</f>
        <v>83</v>
      </c>
      <c r="X59" s="91">
        <f>IFERROR(VLOOKUP($N59,Import!$B$3:$AL$676,8,FALSE),"")</f>
        <v>28</v>
      </c>
      <c r="Y59" s="91">
        <f>IFERROR(VLOOKUP($N59,Import!$B$3:$AL$676,9,FALSE),"")</f>
        <v>90</v>
      </c>
      <c r="Z59" s="91">
        <f>IFERROR(VLOOKUP($N59,Import!$B$3:$AL$676,10,FALSE),"")</f>
        <v>2</v>
      </c>
      <c r="AA59" s="92">
        <f>IFERROR(VLOOKUP($N59,Import!$B$3:$AL$676,11,FALSE),"")</f>
        <v>0.26300000000000001</v>
      </c>
      <c r="AB59" s="431"/>
      <c r="AC59" s="498">
        <f t="shared" si="0"/>
        <v>152.803</v>
      </c>
      <c r="AD59" s="499">
        <f>IF(O59='User Input'!$C$1,1,0)</f>
        <v>0</v>
      </c>
      <c r="AE59" s="499">
        <f t="shared" si="12"/>
        <v>0</v>
      </c>
      <c r="AF59" s="499">
        <f t="shared" si="1"/>
        <v>0</v>
      </c>
      <c r="AG59" s="499" t="str">
        <f t="shared" si="2"/>
        <v>Nomar Mazara</v>
      </c>
      <c r="AH59" s="499">
        <f t="shared" si="3"/>
        <v>0</v>
      </c>
      <c r="AI59" s="499">
        <f t="shared" si="4"/>
        <v>14</v>
      </c>
      <c r="AJ59" s="91" t="str">
        <f>IFERROR(VLOOKUP($N59,Import!$B$3:$AL$676,35,FALSE),"")</f>
        <v/>
      </c>
      <c r="AK59" s="98"/>
      <c r="AL59" s="113">
        <v>87</v>
      </c>
      <c r="AM59" s="112">
        <f>IFERROR(VLOOKUP(AV59,Import!$B$3:$T$677,19,FALSE),"")</f>
        <v>219</v>
      </c>
      <c r="AN59" s="493"/>
      <c r="AO59" s="112" t="str">
        <f>IFERROR(VLOOKUP(AV59,Import!$AD$3:$AH$677,3,FALSE),"")</f>
        <v/>
      </c>
      <c r="AP59" s="112" t="str">
        <f>IFERROR(VLOOKUP(AV59,Import!$AD$3:$AH$677,5,FALSE),"")</f>
        <v/>
      </c>
      <c r="AQ59" s="494">
        <f>IFERROR(VLOOKUP(AV59,Import!$AW$3:$BA$677,5,FALSE),"")</f>
        <v>265</v>
      </c>
      <c r="AR59" s="489">
        <f>IFERROR(VLOOKUP($AV59,Import!$AW$3:$BG$677,2,FALSE),"")</f>
        <v>296.40000000000003</v>
      </c>
      <c r="AS59" s="581">
        <f>IFERROR(VLOOKUP($AV59,Import!$AW$3:$BG$677,3,FALSE),"")</f>
        <v>10.585714285714287</v>
      </c>
      <c r="AT59" s="575">
        <f ca="1">IFERROR(VLOOKUP($AV59,Import!$AW$3:$BG$677,7,FALSE),"")</f>
        <v>66</v>
      </c>
      <c r="AU59" s="492"/>
      <c r="AV59" s="495" t="str">
        <f>IFERROR(VLOOKUP(AL59,Import!$W$3:$X$677,2,FALSE),"")</f>
        <v>Steven Matz</v>
      </c>
      <c r="AW59" s="89"/>
      <c r="AX59" s="102"/>
      <c r="AY59" s="91" t="str">
        <f>IFERROR(VLOOKUP($AV59,Import!$B$3:$L$676,2,FALSE),"")</f>
        <v>NYM</v>
      </c>
      <c r="AZ59" s="96" t="str">
        <f>IFERROR(VLOOKUP($AV59,Import!$B$3:$L$676,3,FALSE),"")</f>
        <v>SP</v>
      </c>
      <c r="BA59" s="96" t="str">
        <f>IFERROR(VLOOKUP($AV59,Import!$B$3:$L$676,4,FALSE),"")</f>
        <v>SP</v>
      </c>
      <c r="BB59" s="91">
        <f>IFERROR(VLOOKUP($AV59,Import!$B$3:$L$676,5,FALSE),"")</f>
        <v>4</v>
      </c>
      <c r="BC59" s="431"/>
      <c r="BD59" s="91">
        <f>IFERROR(VLOOKUP($AV59,Import!$B$3:$X$677,12,FALSE),"")</f>
        <v>173</v>
      </c>
      <c r="BE59" s="97">
        <f>IFERROR(VLOOKUP($AV59,Import!$B$3:$X$677,15,FALSE),"")</f>
        <v>3.91</v>
      </c>
      <c r="BF59" s="97">
        <f>IFERROR(VLOOKUP($AV59,Import!$B$3:$X$677,16,FALSE),"")</f>
        <v>1.23</v>
      </c>
      <c r="BG59" s="91">
        <f>IFERROR(VLOOKUP($AV59,Import!$B$3:$X$677,13,FALSE),"")</f>
        <v>8</v>
      </c>
      <c r="BH59" s="91">
        <f>IFERROR(VLOOKUP($AV59,Import!$B$3:$X$677,14,FALSE),"")</f>
        <v>0</v>
      </c>
      <c r="BI59" s="91">
        <f>IFERROR(VLOOKUP($AV59,Import!$B$3:$X$677,17,FALSE),"")</f>
        <v>171</v>
      </c>
      <c r="BJ59" s="435"/>
      <c r="BK59" s="93">
        <f t="shared" si="5"/>
        <v>676.43000000000006</v>
      </c>
      <c r="BL59" s="94">
        <f t="shared" si="6"/>
        <v>212.79</v>
      </c>
      <c r="BM59" s="94">
        <f>IF(AW59='User Input'!$C$1,1,0)</f>
        <v>0</v>
      </c>
      <c r="BN59" s="94">
        <f t="shared" si="13"/>
        <v>0</v>
      </c>
      <c r="BO59" s="94">
        <f t="shared" si="7"/>
        <v>0</v>
      </c>
      <c r="BP59" s="94" t="str">
        <f t="shared" si="8"/>
        <v>Steven Matz</v>
      </c>
      <c r="BQ59" s="94">
        <f t="shared" si="9"/>
        <v>0</v>
      </c>
      <c r="BR59" s="95">
        <f t="shared" si="10"/>
        <v>4</v>
      </c>
      <c r="BS59" s="91" t="str">
        <f>IFERROR(VLOOKUP($AV59,Import!$B$3:$AL$676,35,FALSE),"")</f>
        <v/>
      </c>
      <c r="BT59" s="99">
        <f>9*(Table2[[#This Row],[K]]/Table2[[#This Row],[IP]])</f>
        <v>8.895953757225433</v>
      </c>
      <c r="BU59" s="483">
        <f>IFERROR(VLOOKUP($AV59,PITCH!$B$7:$AJ$2004,31,FALSE),"N/A")</f>
        <v>5.6050955414012735</v>
      </c>
      <c r="BV59" s="426"/>
    </row>
    <row r="60" spans="1:74" ht="15" x14ac:dyDescent="0.25">
      <c r="A60" s="570">
        <v>58</v>
      </c>
      <c r="B60" s="571">
        <f>IFERROR(VLOOKUP(N60,Import!$B$4:$T$677,19,FALSE),"")</f>
        <v>81</v>
      </c>
      <c r="C60" s="572"/>
      <c r="D60" s="571" t="str">
        <f>IFERROR(VLOOKUP(N60,Import!$AD$3:$AH$677,3,FALSE),"")</f>
        <v/>
      </c>
      <c r="E60" s="571" t="str">
        <f>IFERROR(VLOOKUP(N60,Import!$AD$3:$AL$677,4,FALSE),"")</f>
        <v/>
      </c>
      <c r="F60" s="575">
        <f>IFERROR(VLOOKUP(N60,Import!$AT$3:$BG$677,8,FALSE),"")</f>
        <v>85</v>
      </c>
      <c r="G60" s="489">
        <f>IFERROR(VLOOKUP($N60,Import!$AT$3:$BG$677,2,FALSE),"")</f>
        <v>411.15000000000003</v>
      </c>
      <c r="H60" s="490">
        <f>IFERROR(VLOOKUP($N60,Import!$AT$3:$BG$677,3,FALSE),"")</f>
        <v>2.7593959731543625</v>
      </c>
      <c r="I60" s="575">
        <f ca="1">IFERROR(VLOOKUP($N60,Import!$AT$3:$BG$677,9,FALSE),"")</f>
        <v>372</v>
      </c>
      <c r="J60" s="574"/>
      <c r="K60" s="571">
        <f>IFERROR(VLOOKUP(N60,Import!$AT$3:$BG$677,12,FALSE),"")</f>
        <v>70</v>
      </c>
      <c r="L60" s="571">
        <f>IFERROR(VLOOKUP(N60,Import!$AT$3:$BG$677,14,FALSE),"")</f>
        <v>88</v>
      </c>
      <c r="M60" s="486"/>
      <c r="N60" s="88" t="str">
        <f>IFERROR(VLOOKUP(A60,Import!$V$3:$X$677,3,FALSE),"")</f>
        <v>Ender Inciarte</v>
      </c>
      <c r="O60" s="89"/>
      <c r="P60" s="90"/>
      <c r="Q60" s="91" t="str">
        <f>IFERROR(VLOOKUP($N60,Import!$B$3:$AL$676,2,FALSE),"")</f>
        <v>ATL</v>
      </c>
      <c r="R60" s="341" t="str">
        <f>IFERROR(VLOOKUP($N60,Import!$B$3:$AL$676,3,FALSE),"")</f>
        <v>OF</v>
      </c>
      <c r="S60" s="341" t="str">
        <f>IFERROR(VLOOKUP($N60,Import!$B$3:$AL$676,4,FALSE),"")</f>
        <v>OF</v>
      </c>
      <c r="T60" s="91">
        <f>IFERROR(VLOOKUP($N60,Import!$B$3:$AL$676,5,FALSE),"")</f>
        <v>14</v>
      </c>
      <c r="U60" s="431"/>
      <c r="V60" s="91">
        <f>IFERROR(VLOOKUP($N60,Import!$B$3:$AL$676,6,FALSE),"")</f>
        <v>615</v>
      </c>
      <c r="W60" s="91">
        <f>IFERROR(VLOOKUP($N60,Import!$B$3:$AL$676,7,FALSE),"")</f>
        <v>101</v>
      </c>
      <c r="X60" s="91">
        <f>IFERROR(VLOOKUP($N60,Import!$B$3:$AL$676,8,FALSE),"")</f>
        <v>10</v>
      </c>
      <c r="Y60" s="91">
        <f>IFERROR(VLOOKUP($N60,Import!$B$3:$AL$676,9,FALSE),"")</f>
        <v>45</v>
      </c>
      <c r="Z60" s="91">
        <f>IFERROR(VLOOKUP($N60,Import!$B$3:$AL$676,10,FALSE),"")</f>
        <v>27</v>
      </c>
      <c r="AA60" s="92">
        <f>IFERROR(VLOOKUP($N60,Import!$B$3:$AL$676,11,FALSE),"")</f>
        <v>0.27800000000000002</v>
      </c>
      <c r="AB60" s="431"/>
      <c r="AC60" s="498">
        <f t="shared" si="0"/>
        <v>170.97000000000003</v>
      </c>
      <c r="AD60" s="499">
        <f>IF(O60='User Input'!$C$1,1,0)</f>
        <v>0</v>
      </c>
      <c r="AE60" s="499">
        <f t="shared" si="12"/>
        <v>0</v>
      </c>
      <c r="AF60" s="499">
        <f t="shared" si="1"/>
        <v>0</v>
      </c>
      <c r="AG60" s="499" t="str">
        <f t="shared" si="2"/>
        <v>Ender Inciarte</v>
      </c>
      <c r="AH60" s="499">
        <f t="shared" si="3"/>
        <v>0</v>
      </c>
      <c r="AI60" s="499">
        <f t="shared" si="4"/>
        <v>14</v>
      </c>
      <c r="AJ60" s="91" t="str">
        <f>IFERROR(VLOOKUP($N60,Import!$B$3:$AL$676,35,FALSE),"")</f>
        <v/>
      </c>
      <c r="AK60" s="98"/>
      <c r="AL60" s="113">
        <v>65</v>
      </c>
      <c r="AM60" s="112">
        <f>IFERROR(VLOOKUP(AV60,Import!$B$3:$T$677,19,FALSE),"")</f>
        <v>162</v>
      </c>
      <c r="AN60" s="493"/>
      <c r="AO60" s="112" t="str">
        <f>IFERROR(VLOOKUP(AV60,Import!$AD$3:$AH$677,3,FALSE),"")</f>
        <v/>
      </c>
      <c r="AP60" s="112" t="str">
        <f>IFERROR(VLOOKUP(AV60,Import!$AD$3:$AH$677,5,FALSE),"")</f>
        <v/>
      </c>
      <c r="AQ60" s="494">
        <f>IFERROR(VLOOKUP(AV60,Import!$AW$3:$BA$677,5,FALSE),"")</f>
        <v>189</v>
      </c>
      <c r="AR60" s="489">
        <f>IFERROR(VLOOKUP($AV60,Import!$AW$3:$BG$677,2,FALSE),"")</f>
        <v>340.70000000000005</v>
      </c>
      <c r="AS60" s="581">
        <f>IFERROR(VLOOKUP($AV60,Import!$AW$3:$BG$677,3,FALSE),"")</f>
        <v>11.748275862068967</v>
      </c>
      <c r="AT60" s="575">
        <f ca="1">IFERROR(VLOOKUP($AV60,Import!$AW$3:$BG$677,7,FALSE),"")</f>
        <v>53</v>
      </c>
      <c r="AU60" s="492"/>
      <c r="AV60" s="495" t="str">
        <f>IFERROR(VLOOKUP(AL60,Import!$W$3:$X$677,2,FALSE),"")</f>
        <v>Nick Pivetta</v>
      </c>
      <c r="AW60" s="89"/>
      <c r="AX60" s="102"/>
      <c r="AY60" s="91" t="str">
        <f>IFERROR(VLOOKUP($AV60,Import!$B$3:$L$676,2,FALSE),"")</f>
        <v>PHI</v>
      </c>
      <c r="AZ60" s="96" t="str">
        <f>IFERROR(VLOOKUP($AV60,Import!$B$3:$L$676,3,FALSE),"")</f>
        <v>SP</v>
      </c>
      <c r="BA60" s="96" t="str">
        <f>IFERROR(VLOOKUP($AV60,Import!$B$3:$L$676,4,FALSE),"")</f>
        <v>SP</v>
      </c>
      <c r="BB60" s="91">
        <f>IFERROR(VLOOKUP($AV60,Import!$B$3:$L$676,5,FALSE),"")</f>
        <v>8</v>
      </c>
      <c r="BC60" s="431"/>
      <c r="BD60" s="91">
        <f>IFERROR(VLOOKUP($AV60,Import!$B$3:$X$677,12,FALSE),"")</f>
        <v>184</v>
      </c>
      <c r="BE60" s="97">
        <f>IFERROR(VLOOKUP($AV60,Import!$B$3:$X$677,15,FALSE),"")</f>
        <v>3.86</v>
      </c>
      <c r="BF60" s="97">
        <f>IFERROR(VLOOKUP($AV60,Import!$B$3:$X$677,16,FALSE),"")</f>
        <v>1.25</v>
      </c>
      <c r="BG60" s="91">
        <f>IFERROR(VLOOKUP($AV60,Import!$B$3:$X$677,13,FALSE),"")</f>
        <v>12</v>
      </c>
      <c r="BH60" s="91">
        <f>IFERROR(VLOOKUP($AV60,Import!$B$3:$X$677,14,FALSE),"")</f>
        <v>0</v>
      </c>
      <c r="BI60" s="91">
        <f>IFERROR(VLOOKUP($AV60,Import!$B$3:$X$677,17,FALSE),"")</f>
        <v>208</v>
      </c>
      <c r="BJ60" s="435"/>
      <c r="BK60" s="93">
        <f t="shared" si="5"/>
        <v>710.24</v>
      </c>
      <c r="BL60" s="94">
        <f t="shared" si="6"/>
        <v>230</v>
      </c>
      <c r="BM60" s="94">
        <f>IF(AW60='User Input'!$C$1,1,0)</f>
        <v>0</v>
      </c>
      <c r="BN60" s="94">
        <f t="shared" si="13"/>
        <v>0</v>
      </c>
      <c r="BO60" s="94">
        <f t="shared" si="7"/>
        <v>0</v>
      </c>
      <c r="BP60" s="94" t="str">
        <f t="shared" si="8"/>
        <v>Nick Pivetta</v>
      </c>
      <c r="BQ60" s="94">
        <f t="shared" si="9"/>
        <v>0</v>
      </c>
      <c r="BR60" s="95">
        <f t="shared" si="10"/>
        <v>8</v>
      </c>
      <c r="BS60" s="91" t="str">
        <f>IFERROR(VLOOKUP($AV60,Import!$B$3:$AL$676,35,FALSE),"")</f>
        <v/>
      </c>
      <c r="BT60" s="99">
        <f>9*(Table2[[#This Row],[K]]/Table2[[#This Row],[IP]])</f>
        <v>10.17391304347826</v>
      </c>
      <c r="BU60" s="483">
        <f>IFERROR(VLOOKUP($AV60,PITCH!$B$7:$AJ$2004,31,FALSE),"N/A")</f>
        <v>6.6487575554063136</v>
      </c>
      <c r="BV60" s="426"/>
    </row>
    <row r="61" spans="1:74" ht="15" x14ac:dyDescent="0.25">
      <c r="A61" s="570">
        <v>59</v>
      </c>
      <c r="B61" s="571">
        <f>IFERROR(VLOOKUP(N61,Import!$B$4:$T$677,19,FALSE),"")</f>
        <v>82</v>
      </c>
      <c r="C61" s="572"/>
      <c r="D61" s="571">
        <f>IFERROR(VLOOKUP(N61,Import!$AD$3:$AH$677,3,FALSE),"")</f>
        <v>4</v>
      </c>
      <c r="E61" s="571">
        <f>IFERROR(VLOOKUP(N61,Import!$AD$3:$AL$677,4,FALSE),"")</f>
        <v>4</v>
      </c>
      <c r="F61" s="575">
        <f>IFERROR(VLOOKUP(N61,Import!$AT$3:$BG$677,8,FALSE),"")</f>
        <v>100</v>
      </c>
      <c r="G61" s="489">
        <f>IFERROR(VLOOKUP($N61,Import!$AT$3:$BG$677,2,FALSE),"")</f>
        <v>396.15000000000003</v>
      </c>
      <c r="H61" s="490">
        <f>IFERROR(VLOOKUP($N61,Import!$AT$3:$BG$677,3,FALSE),"")</f>
        <v>2.6587248322147654</v>
      </c>
      <c r="I61" s="575">
        <f ca="1">IFERROR(VLOOKUP($N61,Import!$AT$3:$BG$677,9,FALSE),"")</f>
        <v>214</v>
      </c>
      <c r="J61" s="574"/>
      <c r="K61" s="571">
        <f>IFERROR(VLOOKUP(N61,Import!$AT$3:$BG$677,12,FALSE),"")</f>
        <v>48</v>
      </c>
      <c r="L61" s="571">
        <f>IFERROR(VLOOKUP(N61,Import!$AT$3:$BG$677,14,FALSE),"")</f>
        <v>51</v>
      </c>
      <c r="M61" s="486"/>
      <c r="N61" s="88" t="str">
        <f>IFERROR(VLOOKUP(A61,Import!$V$3:$X$677,3,FALSE),"")</f>
        <v>Victor Robles</v>
      </c>
      <c r="O61" s="89"/>
      <c r="P61" s="90"/>
      <c r="Q61" s="91" t="str">
        <f>IFERROR(VLOOKUP($N61,Import!$B$3:$AL$676,2,FALSE),"")</f>
        <v>WSH</v>
      </c>
      <c r="R61" s="341" t="str">
        <f>IFERROR(VLOOKUP($N61,Import!$B$3:$AL$676,3,FALSE),"")</f>
        <v>DH</v>
      </c>
      <c r="S61" s="341" t="str">
        <f>IFERROR(VLOOKUP($N61,Import!$B$3:$AL$676,4,FALSE),"")</f>
        <v>OF</v>
      </c>
      <c r="T61" s="91">
        <f>IFERROR(VLOOKUP($N61,Import!$B$3:$AL$676,5,FALSE),"")</f>
        <v>14</v>
      </c>
      <c r="U61" s="431"/>
      <c r="V61" s="91">
        <f>IFERROR(VLOOKUP($N61,Import!$B$3:$AL$676,6,FALSE),"")</f>
        <v>524</v>
      </c>
      <c r="W61" s="91">
        <f>IFERROR(VLOOKUP($N61,Import!$B$3:$AL$676,7,FALSE),"")</f>
        <v>78</v>
      </c>
      <c r="X61" s="91">
        <f>IFERROR(VLOOKUP($N61,Import!$B$3:$AL$676,8,FALSE),"")</f>
        <v>12</v>
      </c>
      <c r="Y61" s="91">
        <f>IFERROR(VLOOKUP($N61,Import!$B$3:$AL$676,9,FALSE),"")</f>
        <v>47</v>
      </c>
      <c r="Z61" s="91">
        <f>IFERROR(VLOOKUP($N61,Import!$B$3:$AL$676,10,FALSE),"")</f>
        <v>29</v>
      </c>
      <c r="AA61" s="92">
        <f>IFERROR(VLOOKUP($N61,Import!$B$3:$AL$676,11,FALSE),"")</f>
        <v>0.28100000000000003</v>
      </c>
      <c r="AB61" s="431"/>
      <c r="AC61" s="498">
        <f t="shared" si="0"/>
        <v>147.24400000000003</v>
      </c>
      <c r="AD61" s="499">
        <f>IF(O61='User Input'!$C$1,1,0)</f>
        <v>0</v>
      </c>
      <c r="AE61" s="499">
        <f t="shared" si="12"/>
        <v>0</v>
      </c>
      <c r="AF61" s="499">
        <f t="shared" si="1"/>
        <v>0</v>
      </c>
      <c r="AG61" s="499" t="str">
        <f t="shared" si="2"/>
        <v>Victor Robles</v>
      </c>
      <c r="AH61" s="499">
        <f t="shared" si="3"/>
        <v>0</v>
      </c>
      <c r="AI61" s="499">
        <f t="shared" si="4"/>
        <v>14</v>
      </c>
      <c r="AJ61" s="91">
        <f>IFERROR(VLOOKUP($N61,Import!$B$3:$AL$676,35,FALSE),"")</f>
        <v>2019</v>
      </c>
      <c r="AK61" s="98"/>
      <c r="AL61" s="113">
        <v>44</v>
      </c>
      <c r="AM61" s="112">
        <f>IFERROR(VLOOKUP(AV61,Import!$B$3:$T$677,19,FALSE),"")</f>
        <v>130</v>
      </c>
      <c r="AN61" s="493"/>
      <c r="AO61" s="112" t="str">
        <f>IFERROR(VLOOKUP(AV61,Import!$AD$3:$AH$677,3,FALSE),"")</f>
        <v/>
      </c>
      <c r="AP61" s="112" t="str">
        <f>IFERROR(VLOOKUP(AV61,Import!$AD$3:$AH$677,5,FALSE),"")</f>
        <v/>
      </c>
      <c r="AQ61" s="494">
        <f>IFERROR(VLOOKUP(AV61,Import!$AW$3:$BA$677,5,FALSE),"")</f>
        <v>118</v>
      </c>
      <c r="AR61" s="489">
        <f>IFERROR(VLOOKUP($AV61,Import!$AW$3:$BG$677,2,FALSE),"")</f>
        <v>385.5</v>
      </c>
      <c r="AS61" s="581">
        <f>IFERROR(VLOOKUP($AV61,Import!$AW$3:$BG$677,3,FALSE),"")</f>
        <v>13.293103448275861</v>
      </c>
      <c r="AT61" s="575">
        <f ca="1">IFERROR(VLOOKUP($AV61,Import!$AW$3:$BG$677,7,FALSE),"")</f>
        <v>17</v>
      </c>
      <c r="AU61" s="492"/>
      <c r="AV61" s="495" t="str">
        <f>IFERROR(VLOOKUP(AL61,Import!$W$3:$X$677,2,FALSE),"")</f>
        <v>Madison Bumgarner</v>
      </c>
      <c r="AW61" s="89"/>
      <c r="AX61" s="102"/>
      <c r="AY61" s="91" t="str">
        <f>IFERROR(VLOOKUP($AV61,Import!$B$3:$L$676,2,FALSE),"")</f>
        <v>SF</v>
      </c>
      <c r="AZ61" s="96" t="str">
        <f>IFERROR(VLOOKUP($AV61,Import!$B$3:$L$676,3,FALSE),"")</f>
        <v>SP</v>
      </c>
      <c r="BA61" s="96" t="str">
        <f>IFERROR(VLOOKUP($AV61,Import!$B$3:$L$676,4,FALSE),"")</f>
        <v>SP</v>
      </c>
      <c r="BB61" s="91">
        <f>IFERROR(VLOOKUP($AV61,Import!$B$3:$L$676,5,FALSE),"")</f>
        <v>10</v>
      </c>
      <c r="BC61" s="431"/>
      <c r="BD61" s="91">
        <f>IFERROR(VLOOKUP($AV61,Import!$B$3:$X$677,12,FALSE),"")</f>
        <v>206</v>
      </c>
      <c r="BE61" s="97">
        <f>IFERROR(VLOOKUP($AV61,Import!$B$3:$X$677,15,FALSE),"")</f>
        <v>3.67</v>
      </c>
      <c r="BF61" s="97">
        <f>IFERROR(VLOOKUP($AV61,Import!$B$3:$X$677,16,FALSE),"")</f>
        <v>1.2</v>
      </c>
      <c r="BG61" s="91">
        <f>IFERROR(VLOOKUP($AV61,Import!$B$3:$X$677,13,FALSE),"")</f>
        <v>10</v>
      </c>
      <c r="BH61" s="91">
        <f>IFERROR(VLOOKUP($AV61,Import!$B$3:$X$677,14,FALSE),"")</f>
        <v>0</v>
      </c>
      <c r="BI61" s="91">
        <f>IFERROR(VLOOKUP($AV61,Import!$B$3:$X$677,17,FALSE),"")</f>
        <v>178</v>
      </c>
      <c r="BJ61" s="435"/>
      <c r="BK61" s="93">
        <f t="shared" si="5"/>
        <v>756.02</v>
      </c>
      <c r="BL61" s="94">
        <f t="shared" si="6"/>
        <v>247.2</v>
      </c>
      <c r="BM61" s="94">
        <f>IF(AW61='User Input'!$C$1,1,0)</f>
        <v>0</v>
      </c>
      <c r="BN61" s="94">
        <f t="shared" si="13"/>
        <v>0</v>
      </c>
      <c r="BO61" s="94">
        <f t="shared" si="7"/>
        <v>0</v>
      </c>
      <c r="BP61" s="94" t="str">
        <f t="shared" si="8"/>
        <v>Madison Bumgarner</v>
      </c>
      <c r="BQ61" s="94">
        <f t="shared" si="9"/>
        <v>0</v>
      </c>
      <c r="BR61" s="95">
        <f t="shared" si="10"/>
        <v>10</v>
      </c>
      <c r="BS61" s="91" t="str">
        <f>IFERROR(VLOOKUP($AV61,Import!$B$3:$AL$676,35,FALSE),"")</f>
        <v/>
      </c>
      <c r="BT61" s="99">
        <f>9*(Table2[[#This Row],[K]]/Table2[[#This Row],[IP]])</f>
        <v>7.7766990291262132</v>
      </c>
      <c r="BU61" s="483">
        <f>IFERROR(VLOOKUP($AV61,PITCH!$B$7:$AJ$2004,31,FALSE),"N/A")</f>
        <v>5.569060773480663</v>
      </c>
      <c r="BV61" s="426"/>
    </row>
    <row r="62" spans="1:74" ht="15" x14ac:dyDescent="0.25">
      <c r="A62" s="570">
        <v>60</v>
      </c>
      <c r="B62" s="571">
        <f>IFERROR(VLOOKUP(N62,Import!$B$4:$T$677,19,FALSE),"")</f>
        <v>83</v>
      </c>
      <c r="C62" s="572"/>
      <c r="D62" s="571">
        <f>IFERROR(VLOOKUP(N62,Import!$AD$3:$AH$677,3,FALSE),"")</f>
        <v>3</v>
      </c>
      <c r="E62" s="571">
        <f>IFERROR(VLOOKUP(N62,Import!$AD$3:$AL$677,4,FALSE),"")</f>
        <v>3</v>
      </c>
      <c r="F62" s="575">
        <f>IFERROR(VLOOKUP(N62,Import!$AT$3:$BG$677,8,FALSE),"")</f>
        <v>227</v>
      </c>
      <c r="G62" s="489">
        <f>IFERROR(VLOOKUP($N62,Import!$AT$3:$BG$677,2,FALSE),"")</f>
        <v>318.55</v>
      </c>
      <c r="H62" s="490">
        <f>IFERROR(VLOOKUP($N62,Import!$AT$3:$BG$677,3,FALSE),"")</f>
        <v>2.977102803738318</v>
      </c>
      <c r="I62" s="575">
        <f ca="1">IFERROR(VLOOKUP($N62,Import!$AT$3:$BG$677,9,FALSE),"")</f>
        <v>18</v>
      </c>
      <c r="J62" s="574"/>
      <c r="K62" s="571">
        <f>IFERROR(VLOOKUP(N62,Import!$AT$3:$BG$677,12,FALSE),"")</f>
        <v>106</v>
      </c>
      <c r="L62" s="571">
        <f>IFERROR(VLOOKUP(N62,Import!$AT$3:$BG$677,14,FALSE),"")</f>
        <v>98</v>
      </c>
      <c r="M62" s="486"/>
      <c r="N62" s="88" t="str">
        <f>IFERROR(VLOOKUP(A62,Import!$V$3:$X$677,3,FALSE),"")</f>
        <v>Eloy Jimenez</v>
      </c>
      <c r="O62" s="89"/>
      <c r="P62" s="90"/>
      <c r="Q62" s="91" t="str">
        <f>IFERROR(VLOOKUP($N62,Import!$B$3:$AL$676,2,FALSE),"")</f>
        <v>CHW</v>
      </c>
      <c r="R62" s="341" t="str">
        <f>IFERROR(VLOOKUP($N62,Import!$B$3:$AL$676,3,FALSE),"")</f>
        <v>OF</v>
      </c>
      <c r="S62" s="341" t="str">
        <f>IFERROR(VLOOKUP($N62,Import!$B$3:$AL$676,4,FALSE),"")</f>
        <v>OF</v>
      </c>
      <c r="T62" s="91">
        <f>IFERROR(VLOOKUP($N62,Import!$B$3:$AL$676,5,FALSE),"")</f>
        <v>14</v>
      </c>
      <c r="U62" s="431"/>
      <c r="V62" s="91">
        <f>IFERROR(VLOOKUP($N62,Import!$B$3:$AL$676,6,FALSE),"")</f>
        <v>472</v>
      </c>
      <c r="W62" s="91">
        <f>IFERROR(VLOOKUP($N62,Import!$B$3:$AL$676,7,FALSE),"")</f>
        <v>58</v>
      </c>
      <c r="X62" s="91">
        <f>IFERROR(VLOOKUP($N62,Import!$B$3:$AL$676,8,FALSE),"")</f>
        <v>22</v>
      </c>
      <c r="Y62" s="91">
        <f>IFERROR(VLOOKUP($N62,Import!$B$3:$AL$676,9,FALSE),"")</f>
        <v>64</v>
      </c>
      <c r="Z62" s="91">
        <f>IFERROR(VLOOKUP($N62,Import!$B$3:$AL$676,10,FALSE),"")</f>
        <v>1</v>
      </c>
      <c r="AA62" s="92">
        <f>IFERROR(VLOOKUP($N62,Import!$B$3:$AL$676,11,FALSE),"")</f>
        <v>0.29099999999999998</v>
      </c>
      <c r="AB62" s="431"/>
      <c r="AC62" s="498">
        <f t="shared" si="0"/>
        <v>137.352</v>
      </c>
      <c r="AD62" s="499">
        <f>IF(O62='User Input'!$C$1,1,0)</f>
        <v>0</v>
      </c>
      <c r="AE62" s="499">
        <f t="shared" si="12"/>
        <v>0</v>
      </c>
      <c r="AF62" s="499">
        <f t="shared" si="1"/>
        <v>0</v>
      </c>
      <c r="AG62" s="499" t="str">
        <f t="shared" si="2"/>
        <v>Eloy Jimenez</v>
      </c>
      <c r="AH62" s="499">
        <f t="shared" si="3"/>
        <v>0</v>
      </c>
      <c r="AI62" s="499">
        <f t="shared" si="4"/>
        <v>14</v>
      </c>
      <c r="AJ62" s="91">
        <f>IFERROR(VLOOKUP($N62,Import!$B$3:$AL$676,35,FALSE),"")</f>
        <v>2019</v>
      </c>
      <c r="AK62" s="98"/>
      <c r="AL62" s="113">
        <v>33</v>
      </c>
      <c r="AM62" s="112">
        <f>IFERROR(VLOOKUP(AV62,Import!$B$3:$T$677,19,FALSE),"")</f>
        <v>101</v>
      </c>
      <c r="AN62" s="493"/>
      <c r="AO62" s="112" t="str">
        <f>IFERROR(VLOOKUP(AV62,Import!$AD$3:$AH$677,3,FALSE),"")</f>
        <v/>
      </c>
      <c r="AP62" s="112" t="str">
        <f>IFERROR(VLOOKUP(AV62,Import!$AD$3:$AH$677,5,FALSE),"")</f>
        <v/>
      </c>
      <c r="AQ62" s="494">
        <f>IFERROR(VLOOKUP(AV62,Import!$AW$3:$BA$677,5,FALSE),"")</f>
        <v>154</v>
      </c>
      <c r="AR62" s="489">
        <f>IFERROR(VLOOKUP($AV62,Import!$AW$3:$BG$677,2,FALSE),"")</f>
        <v>361.9</v>
      </c>
      <c r="AS62" s="581">
        <f>IFERROR(VLOOKUP($AV62,Import!$AW$3:$BG$677,3,FALSE),"")</f>
        <v>5.5676923076923073</v>
      </c>
      <c r="AT62" s="575">
        <f ca="1">IFERROR(VLOOKUP($AV62,Import!$AW$3:$BG$677,7,FALSE),"")</f>
        <v>347</v>
      </c>
      <c r="AU62" s="492"/>
      <c r="AV62" s="495" t="str">
        <f>IFERROR(VLOOKUP(AL62,Import!$W$3:$X$677,2,FALSE),"")</f>
        <v>Raisel Iglesias</v>
      </c>
      <c r="AW62" s="89"/>
      <c r="AX62" s="102"/>
      <c r="AY62" s="91" t="str">
        <f>IFERROR(VLOOKUP($AV62,Import!$B$3:$L$676,2,FALSE),"")</f>
        <v>CIN</v>
      </c>
      <c r="AZ62" s="96" t="str">
        <f>IFERROR(VLOOKUP($AV62,Import!$B$3:$L$676,3,FALSE),"")</f>
        <v>RP</v>
      </c>
      <c r="BA62" s="96" t="str">
        <f>IFERROR(VLOOKUP($AV62,Import!$B$3:$L$676,4,FALSE),"")</f>
        <v>RP</v>
      </c>
      <c r="BB62" s="91">
        <f>IFERROR(VLOOKUP($AV62,Import!$B$3:$L$676,5,FALSE),"")</f>
        <v>12</v>
      </c>
      <c r="BC62" s="431"/>
      <c r="BD62" s="91">
        <f>IFERROR(VLOOKUP($AV62,Import!$B$3:$X$677,12,FALSE),"")</f>
        <v>70</v>
      </c>
      <c r="BE62" s="97">
        <f>IFERROR(VLOOKUP($AV62,Import!$B$3:$X$677,15,FALSE),"")</f>
        <v>2.61</v>
      </c>
      <c r="BF62" s="97">
        <f>IFERROR(VLOOKUP($AV62,Import!$B$3:$X$677,16,FALSE),"")</f>
        <v>1.0900000000000001</v>
      </c>
      <c r="BG62" s="91">
        <f>IFERROR(VLOOKUP($AV62,Import!$B$3:$X$677,13,FALSE),"")</f>
        <v>3</v>
      </c>
      <c r="BH62" s="91">
        <f>IFERROR(VLOOKUP($AV62,Import!$B$3:$X$677,14,FALSE),"")</f>
        <v>35</v>
      </c>
      <c r="BI62" s="91">
        <f>IFERROR(VLOOKUP($AV62,Import!$B$3:$X$677,17,FALSE),"")</f>
        <v>77</v>
      </c>
      <c r="BJ62" s="435"/>
      <c r="BK62" s="93">
        <f t="shared" si="5"/>
        <v>182.7</v>
      </c>
      <c r="BL62" s="94">
        <f t="shared" si="6"/>
        <v>76.300000000000011</v>
      </c>
      <c r="BM62" s="94">
        <f>IF(AW62='User Input'!$C$1,1,0)</f>
        <v>0</v>
      </c>
      <c r="BN62" s="94">
        <f t="shared" si="13"/>
        <v>0</v>
      </c>
      <c r="BO62" s="94">
        <f t="shared" si="7"/>
        <v>0</v>
      </c>
      <c r="BP62" s="94" t="str">
        <f t="shared" si="8"/>
        <v>Raisel Iglesias</v>
      </c>
      <c r="BQ62" s="94">
        <f t="shared" si="9"/>
        <v>0</v>
      </c>
      <c r="BR62" s="95">
        <f t="shared" si="10"/>
        <v>12</v>
      </c>
      <c r="BS62" s="91" t="str">
        <f>IFERROR(VLOOKUP($AV62,Import!$B$3:$AL$676,35,FALSE),"")</f>
        <v/>
      </c>
      <c r="BT62" s="99">
        <f>9*(Table2[[#This Row],[K]]/Table2[[#This Row],[IP]])</f>
        <v>9.9</v>
      </c>
      <c r="BU62" s="483">
        <f>IFERROR(VLOOKUP($AV62,PITCH!$B$7:$AJ$2004,31,FALSE),"N/A")</f>
        <v>7.1949509116409551</v>
      </c>
      <c r="BV62" s="426"/>
    </row>
    <row r="63" spans="1:74" ht="15" x14ac:dyDescent="0.25">
      <c r="A63" s="570">
        <v>61</v>
      </c>
      <c r="B63" s="571">
        <f>IFERROR(VLOOKUP(N63,Import!$B$4:$T$677,19,FALSE),"")</f>
        <v>90</v>
      </c>
      <c r="C63" s="572"/>
      <c r="D63" s="571" t="str">
        <f>IFERROR(VLOOKUP(N63,Import!$AD$3:$AH$677,3,FALSE),"")</f>
        <v/>
      </c>
      <c r="E63" s="571" t="str">
        <f>IFERROR(VLOOKUP(N63,Import!$AD$3:$AL$677,4,FALSE),"")</f>
        <v/>
      </c>
      <c r="F63" s="575">
        <f>IFERROR(VLOOKUP(N63,Import!$AT$3:$BG$677,8,FALSE),"")</f>
        <v>218</v>
      </c>
      <c r="G63" s="489">
        <f>IFERROR(VLOOKUP($N63,Import!$AT$3:$BG$677,2,FALSE),"")</f>
        <v>325.7</v>
      </c>
      <c r="H63" s="490">
        <f>IFERROR(VLOOKUP($N63,Import!$AT$3:$BG$677,3,FALSE),"")</f>
        <v>2.2308219178082189</v>
      </c>
      <c r="I63" s="575">
        <f ca="1">IFERROR(VLOOKUP($N63,Import!$AT$3:$BG$677,9,FALSE),"")</f>
        <v>282</v>
      </c>
      <c r="J63" s="574"/>
      <c r="K63" s="571">
        <f>IFERROR(VLOOKUP(N63,Import!$AT$3:$BG$677,12,FALSE),"")</f>
        <v>157</v>
      </c>
      <c r="L63" s="571">
        <f>IFERROR(VLOOKUP(N63,Import!$AT$3:$BG$677,14,FALSE),"")</f>
        <v>140</v>
      </c>
      <c r="M63" s="486"/>
      <c r="N63" s="88" t="str">
        <f>IFERROR(VLOOKUP(A63,Import!$V$3:$X$677,3,FALSE),"")</f>
        <v>Tim Anderson</v>
      </c>
      <c r="O63" s="89"/>
      <c r="P63" s="90"/>
      <c r="Q63" s="91" t="str">
        <f>IFERROR(VLOOKUP($N63,Import!$B$3:$AL$676,2,FALSE),"")</f>
        <v>CHW</v>
      </c>
      <c r="R63" s="341" t="str">
        <f>IFERROR(VLOOKUP($N63,Import!$B$3:$AL$676,3,FALSE),"")</f>
        <v>SS</v>
      </c>
      <c r="S63" s="341" t="str">
        <f>IFERROR(VLOOKUP($N63,Import!$B$3:$AL$676,4,FALSE),"")</f>
        <v>SS</v>
      </c>
      <c r="T63" s="91">
        <f>IFERROR(VLOOKUP($N63,Import!$B$3:$AL$676,5,FALSE),"")</f>
        <v>13</v>
      </c>
      <c r="U63" s="431"/>
      <c r="V63" s="91">
        <f>IFERROR(VLOOKUP($N63,Import!$B$3:$AL$676,6,FALSE),"")</f>
        <v>577</v>
      </c>
      <c r="W63" s="91">
        <f>IFERROR(VLOOKUP($N63,Import!$B$3:$AL$676,7,FALSE),"")</f>
        <v>72</v>
      </c>
      <c r="X63" s="91">
        <f>IFERROR(VLOOKUP($N63,Import!$B$3:$AL$676,8,FALSE),"")</f>
        <v>21</v>
      </c>
      <c r="Y63" s="91">
        <f>IFERROR(VLOOKUP($N63,Import!$B$3:$AL$676,9,FALSE),"")</f>
        <v>84</v>
      </c>
      <c r="Z63" s="91">
        <f>IFERROR(VLOOKUP($N63,Import!$B$3:$AL$676,10,FALSE),"")</f>
        <v>24</v>
      </c>
      <c r="AA63" s="92">
        <f>IFERROR(VLOOKUP($N63,Import!$B$3:$AL$676,11,FALSE),"")</f>
        <v>0.248</v>
      </c>
      <c r="AB63" s="431"/>
      <c r="AC63" s="498">
        <f t="shared" si="0"/>
        <v>143.096</v>
      </c>
      <c r="AD63" s="499">
        <f>IF(O63='User Input'!$C$1,1,0)</f>
        <v>0</v>
      </c>
      <c r="AE63" s="499">
        <f t="shared" si="12"/>
        <v>0</v>
      </c>
      <c r="AF63" s="499">
        <f t="shared" si="1"/>
        <v>0</v>
      </c>
      <c r="AG63" s="499" t="str">
        <f t="shared" si="2"/>
        <v>Tim Anderson</v>
      </c>
      <c r="AH63" s="499">
        <f t="shared" si="3"/>
        <v>0</v>
      </c>
      <c r="AI63" s="499">
        <f t="shared" si="4"/>
        <v>13</v>
      </c>
      <c r="AJ63" s="91" t="str">
        <f>IFERROR(VLOOKUP($N63,Import!$B$3:$AL$676,35,FALSE),"")</f>
        <v/>
      </c>
      <c r="AK63" s="98"/>
      <c r="AL63" s="113">
        <v>99</v>
      </c>
      <c r="AM63" s="112">
        <f>IFERROR(VLOOKUP(AV63,Import!$B$3:$T$677,19,FALSE),"")</f>
        <v>248</v>
      </c>
      <c r="AN63" s="493"/>
      <c r="AO63" s="112" t="str">
        <f>IFERROR(VLOOKUP(AV63,Import!$AD$3:$AH$677,3,FALSE),"")</f>
        <v/>
      </c>
      <c r="AP63" s="112" t="str">
        <f>IFERROR(VLOOKUP(AV63,Import!$AD$3:$AH$677,5,FALSE),"")</f>
        <v/>
      </c>
      <c r="AQ63" s="494">
        <f>IFERROR(VLOOKUP(AV63,Import!$AW$3:$BA$677,5,FALSE),"")</f>
        <v>273</v>
      </c>
      <c r="AR63" s="489">
        <f>IFERROR(VLOOKUP($AV63,Import!$AW$3:$BG$677,2,FALSE),"")</f>
        <v>290.90000000000009</v>
      </c>
      <c r="AS63" s="581">
        <f>IFERROR(VLOOKUP($AV63,Import!$AW$3:$BG$677,3,FALSE),"")</f>
        <v>10.031034482758624</v>
      </c>
      <c r="AT63" s="575">
        <f ca="1">IFERROR(VLOOKUP($AV63,Import!$AW$3:$BG$677,7,FALSE),"")</f>
        <v>53</v>
      </c>
      <c r="AU63" s="492"/>
      <c r="AV63" s="495" t="str">
        <f>IFERROR(VLOOKUP(AL63,Import!$W$3:$X$677,2,FALSE),"")</f>
        <v>Reynaldo Lopez</v>
      </c>
      <c r="AW63" s="89"/>
      <c r="AX63" s="102"/>
      <c r="AY63" s="91" t="str">
        <f>IFERROR(VLOOKUP($AV63,Import!$B$3:$L$676,2,FALSE),"")</f>
        <v>CHW</v>
      </c>
      <c r="AZ63" s="96" t="str">
        <f>IFERROR(VLOOKUP($AV63,Import!$B$3:$L$676,3,FALSE),"")</f>
        <v>SP</v>
      </c>
      <c r="BA63" s="96" t="str">
        <f>IFERROR(VLOOKUP($AV63,Import!$B$3:$L$676,4,FALSE),"")</f>
        <v>SP</v>
      </c>
      <c r="BB63" s="91">
        <f>IFERROR(VLOOKUP($AV63,Import!$B$3:$L$676,5,FALSE),"")</f>
        <v>2</v>
      </c>
      <c r="BC63" s="431"/>
      <c r="BD63" s="91">
        <f>IFERROR(VLOOKUP($AV63,Import!$B$3:$X$677,12,FALSE),"")</f>
        <v>187</v>
      </c>
      <c r="BE63" s="97">
        <f>IFERROR(VLOOKUP($AV63,Import!$B$3:$X$677,15,FALSE),"")</f>
        <v>4.3099999999999996</v>
      </c>
      <c r="BF63" s="97">
        <f>IFERROR(VLOOKUP($AV63,Import!$B$3:$X$677,16,FALSE),"")</f>
        <v>1.38</v>
      </c>
      <c r="BG63" s="91">
        <f>IFERROR(VLOOKUP($AV63,Import!$B$3:$X$677,13,FALSE),"")</f>
        <v>8</v>
      </c>
      <c r="BH63" s="91">
        <f>IFERROR(VLOOKUP($AV63,Import!$B$3:$X$677,14,FALSE),"")</f>
        <v>0</v>
      </c>
      <c r="BI63" s="91">
        <f>IFERROR(VLOOKUP($AV63,Import!$B$3:$X$677,17,FALSE),"")</f>
        <v>158</v>
      </c>
      <c r="BJ63" s="435"/>
      <c r="BK63" s="93">
        <f t="shared" si="5"/>
        <v>805.96999999999991</v>
      </c>
      <c r="BL63" s="94">
        <f t="shared" si="6"/>
        <v>258.06</v>
      </c>
      <c r="BM63" s="94">
        <f>IF(AW63='User Input'!$C$1,1,0)</f>
        <v>0</v>
      </c>
      <c r="BN63" s="94">
        <f t="shared" si="13"/>
        <v>0</v>
      </c>
      <c r="BO63" s="94">
        <f t="shared" si="7"/>
        <v>0</v>
      </c>
      <c r="BP63" s="94" t="str">
        <f t="shared" si="8"/>
        <v>Reynaldo Lopez</v>
      </c>
      <c r="BQ63" s="94">
        <f t="shared" si="9"/>
        <v>0</v>
      </c>
      <c r="BR63" s="95">
        <f t="shared" si="10"/>
        <v>2</v>
      </c>
      <c r="BS63" s="91" t="str">
        <f>IFERROR(VLOOKUP($AV63,Import!$B$3:$AL$676,35,FALSE),"")</f>
        <v/>
      </c>
      <c r="BT63" s="99">
        <f>9*(Table2[[#This Row],[K]]/Table2[[#This Row],[IP]])</f>
        <v>7.6042780748663104</v>
      </c>
      <c r="BU63" s="483">
        <f>IFERROR(VLOOKUP($AV63,PITCH!$B$7:$AJ$2004,31,FALSE),"N/A")</f>
        <v>4.1265235055136387</v>
      </c>
      <c r="BV63" s="426"/>
    </row>
    <row r="64" spans="1:74" ht="15" x14ac:dyDescent="0.25">
      <c r="A64" s="570">
        <v>62</v>
      </c>
      <c r="B64" s="571">
        <f>IFERROR(VLOOKUP(N64,Import!$B$4:$T$677,19,FALSE),"")</f>
        <v>91</v>
      </c>
      <c r="C64" s="572"/>
      <c r="D64" s="571" t="str">
        <f>IFERROR(VLOOKUP(N64,Import!$AD$3:$AH$677,3,FALSE),"")</f>
        <v/>
      </c>
      <c r="E64" s="571" t="str">
        <f>IFERROR(VLOOKUP(N64,Import!$AD$3:$AL$677,4,FALSE),"")</f>
        <v/>
      </c>
      <c r="F64" s="575">
        <f>IFERROR(VLOOKUP(N64,Import!$AT$3:$BG$677,8,FALSE),"")</f>
        <v>144</v>
      </c>
      <c r="G64" s="489">
        <f>IFERROR(VLOOKUP($N64,Import!$AT$3:$BG$677,2,FALSE),"")</f>
        <v>368.8</v>
      </c>
      <c r="H64" s="490">
        <f>IFERROR(VLOOKUP($N64,Import!$AT$3:$BG$677,3,FALSE),"")</f>
        <v>2.6156028368794328</v>
      </c>
      <c r="I64" s="575">
        <f ca="1">IFERROR(VLOOKUP($N64,Import!$AT$3:$BG$677,9,FALSE),"")</f>
        <v>329</v>
      </c>
      <c r="J64" s="574"/>
      <c r="K64" s="571">
        <f>IFERROR(VLOOKUP(N64,Import!$AT$3:$BG$677,12,FALSE),"")</f>
        <v>74</v>
      </c>
      <c r="L64" s="571">
        <f>IFERROR(VLOOKUP(N64,Import!$AT$3:$BG$677,14,FALSE),"")</f>
        <v>78</v>
      </c>
      <c r="M64" s="486"/>
      <c r="N64" s="88" t="str">
        <f>IFERROR(VLOOKUP(A64,Import!$V$3:$X$677,3,FALSE),"")</f>
        <v>Jonathan Villar</v>
      </c>
      <c r="O64" s="89"/>
      <c r="P64" s="90"/>
      <c r="Q64" s="91" t="str">
        <f>IFERROR(VLOOKUP($N64,Import!$B$3:$AL$676,2,FALSE),"")</f>
        <v>BAL</v>
      </c>
      <c r="R64" s="341" t="str">
        <f>IFERROR(VLOOKUP($N64,Import!$B$3:$AL$676,3,FALSE),"")</f>
        <v>2B</v>
      </c>
      <c r="S64" s="341" t="str">
        <f>IFERROR(VLOOKUP($N64,Import!$B$3:$AL$676,4,FALSE),"")</f>
        <v>2B/SS</v>
      </c>
      <c r="T64" s="91">
        <f>IFERROR(VLOOKUP($N64,Import!$B$3:$AL$676,5,FALSE),"")</f>
        <v>13</v>
      </c>
      <c r="U64" s="431"/>
      <c r="V64" s="91">
        <f>IFERROR(VLOOKUP($N64,Import!$B$3:$AL$676,6,FALSE),"")</f>
        <v>549</v>
      </c>
      <c r="W64" s="91">
        <f>IFERROR(VLOOKUP($N64,Import!$B$3:$AL$676,7,FALSE),"")</f>
        <v>84</v>
      </c>
      <c r="X64" s="91">
        <f>IFERROR(VLOOKUP($N64,Import!$B$3:$AL$676,8,FALSE),"")</f>
        <v>16</v>
      </c>
      <c r="Y64" s="91">
        <f>IFERROR(VLOOKUP($N64,Import!$B$3:$AL$676,9,FALSE),"")</f>
        <v>67</v>
      </c>
      <c r="Z64" s="91">
        <f>IFERROR(VLOOKUP($N64,Import!$B$3:$AL$676,10,FALSE),"")</f>
        <v>48</v>
      </c>
      <c r="AA64" s="92">
        <f>IFERROR(VLOOKUP($N64,Import!$B$3:$AL$676,11,FALSE),"")</f>
        <v>0.26700000000000002</v>
      </c>
      <c r="AB64" s="431"/>
      <c r="AC64" s="498">
        <f t="shared" si="0"/>
        <v>146.583</v>
      </c>
      <c r="AD64" s="499">
        <f>IF(O64='User Input'!$C$1,1,0)</f>
        <v>0</v>
      </c>
      <c r="AE64" s="499">
        <f t="shared" si="12"/>
        <v>0</v>
      </c>
      <c r="AF64" s="499">
        <f t="shared" si="1"/>
        <v>0</v>
      </c>
      <c r="AG64" s="499" t="str">
        <f t="shared" si="2"/>
        <v>Jonathan Villar</v>
      </c>
      <c r="AH64" s="499">
        <f t="shared" si="3"/>
        <v>0</v>
      </c>
      <c r="AI64" s="499">
        <f t="shared" si="4"/>
        <v>13</v>
      </c>
      <c r="AJ64" s="91" t="str">
        <f>IFERROR(VLOOKUP($N64,Import!$B$3:$AL$676,35,FALSE),"")</f>
        <v/>
      </c>
      <c r="AK64" s="98"/>
      <c r="AL64" s="113">
        <v>172</v>
      </c>
      <c r="AM64" s="112">
        <f>IFERROR(VLOOKUP(AV64,Import!$B$3:$T$677,19,FALSE),"")</f>
        <v>365</v>
      </c>
      <c r="AN64" s="493"/>
      <c r="AO64" s="112" t="str">
        <f>IFERROR(VLOOKUP(AV64,Import!$AD$3:$AH$677,3,FALSE),"")</f>
        <v/>
      </c>
      <c r="AP64" s="112" t="str">
        <f>IFERROR(VLOOKUP(AV64,Import!$AD$3:$AH$677,5,FALSE),"")</f>
        <v/>
      </c>
      <c r="AQ64" s="494">
        <f>IFERROR(VLOOKUP(AV64,Import!$AW$3:$BA$677,5,FALSE),"")</f>
        <v>200</v>
      </c>
      <c r="AR64" s="489">
        <f>IFERROR(VLOOKUP($AV64,Import!$AW$3:$BG$677,2,FALSE),"")</f>
        <v>335.09999999999991</v>
      </c>
      <c r="AS64" s="581">
        <f>IFERROR(VLOOKUP($AV64,Import!$AW$3:$BG$677,3,FALSE),"")</f>
        <v>11.5551724137931</v>
      </c>
      <c r="AT64" s="575">
        <f ca="1">IFERROR(VLOOKUP($AV64,Import!$AW$3:$BG$677,7,FALSE),"")</f>
        <v>40</v>
      </c>
      <c r="AU64" s="492"/>
      <c r="AV64" s="495" t="str">
        <f>IFERROR(VLOOKUP(AL64,Import!$W$3:$X$677,2,FALSE),"")</f>
        <v>Tanner Roark</v>
      </c>
      <c r="AW64" s="89"/>
      <c r="AX64" s="102"/>
      <c r="AY64" s="91" t="str">
        <f>IFERROR(VLOOKUP($AV64,Import!$B$3:$L$676,2,FALSE),"")</f>
        <v>CIN</v>
      </c>
      <c r="AZ64" s="96" t="str">
        <f>IFERROR(VLOOKUP($AV64,Import!$B$3:$L$676,3,FALSE),"")</f>
        <v>SP</v>
      </c>
      <c r="BA64" s="96" t="str">
        <f>IFERROR(VLOOKUP($AV64,Import!$B$3:$L$676,4,FALSE),"")</f>
        <v>SP</v>
      </c>
      <c r="BB64" s="91">
        <f>IFERROR(VLOOKUP($AV64,Import!$B$3:$L$676,5,FALSE),"")</f>
        <v>-3</v>
      </c>
      <c r="BC64" s="431"/>
      <c r="BD64" s="91">
        <f>IFERROR(VLOOKUP($AV64,Import!$B$3:$X$677,12,FALSE),"")</f>
        <v>184</v>
      </c>
      <c r="BE64" s="97">
        <f>IFERROR(VLOOKUP($AV64,Import!$B$3:$X$677,15,FALSE),"")</f>
        <v>4.3099999999999996</v>
      </c>
      <c r="BF64" s="97">
        <f>IFERROR(VLOOKUP($AV64,Import!$B$3:$X$677,16,FALSE),"")</f>
        <v>1.31</v>
      </c>
      <c r="BG64" s="91">
        <f>IFERROR(VLOOKUP($AV64,Import!$B$3:$X$677,13,FALSE),"")</f>
        <v>8</v>
      </c>
      <c r="BH64" s="91">
        <f>IFERROR(VLOOKUP($AV64,Import!$B$3:$X$677,14,FALSE),"")</f>
        <v>0</v>
      </c>
      <c r="BI64" s="91">
        <f>IFERROR(VLOOKUP($AV64,Import!$B$3:$X$677,17,FALSE),"")</f>
        <v>151</v>
      </c>
      <c r="BJ64" s="435"/>
      <c r="BK64" s="93">
        <f t="shared" si="5"/>
        <v>793.04</v>
      </c>
      <c r="BL64" s="94">
        <f t="shared" si="6"/>
        <v>241.04000000000002</v>
      </c>
      <c r="BM64" s="94">
        <f>IF(AW64='User Input'!$C$1,1,0)</f>
        <v>0</v>
      </c>
      <c r="BN64" s="94">
        <f t="shared" si="13"/>
        <v>0</v>
      </c>
      <c r="BO64" s="94">
        <f t="shared" si="7"/>
        <v>0</v>
      </c>
      <c r="BP64" s="94" t="str">
        <f t="shared" si="8"/>
        <v>Tanner Roark</v>
      </c>
      <c r="BQ64" s="94">
        <f t="shared" si="9"/>
        <v>0</v>
      </c>
      <c r="BR64" s="95">
        <f t="shared" si="10"/>
        <v>-3</v>
      </c>
      <c r="BS64" s="91" t="str">
        <f>IFERROR(VLOOKUP($AV64,Import!$B$3:$AL$676,35,FALSE),"")</f>
        <v/>
      </c>
      <c r="BT64" s="99">
        <f>9*(Table2[[#This Row],[K]]/Table2[[#This Row],[IP]])</f>
        <v>7.3858695652173907</v>
      </c>
      <c r="BU64" s="483">
        <f>IFERROR(VLOOKUP($AV64,PITCH!$B$7:$AJ$2004,31,FALSE),"N/A")</f>
        <v>4.8801369863013697</v>
      </c>
      <c r="BV64" s="426"/>
    </row>
    <row r="65" spans="1:74" ht="15" x14ac:dyDescent="0.25">
      <c r="A65" s="570">
        <v>63</v>
      </c>
      <c r="B65" s="571">
        <f>IFERROR(VLOOKUP(N65,Import!$B$4:$T$677,19,FALSE),"")</f>
        <v>92</v>
      </c>
      <c r="C65" s="572"/>
      <c r="D65" s="571" t="str">
        <f>IFERROR(VLOOKUP(N65,Import!$AD$3:$AH$677,3,FALSE),"")</f>
        <v/>
      </c>
      <c r="E65" s="571" t="str">
        <f>IFERROR(VLOOKUP(N65,Import!$AD$3:$AL$677,4,FALSE),"")</f>
        <v/>
      </c>
      <c r="F65" s="575">
        <f>IFERROR(VLOOKUP(N65,Import!$AT$3:$BG$677,8,FALSE),"")</f>
        <v>50</v>
      </c>
      <c r="G65" s="489">
        <f>IFERROR(VLOOKUP($N65,Import!$AT$3:$BG$677,2,FALSE),"")</f>
        <v>445.40000000000009</v>
      </c>
      <c r="H65" s="490">
        <f>IFERROR(VLOOKUP($N65,Import!$AT$3:$BG$677,3,FALSE),"")</f>
        <v>3.0506849315068498</v>
      </c>
      <c r="I65" s="575">
        <f ca="1">IFERROR(VLOOKUP($N65,Import!$AT$3:$BG$677,9,FALSE),"")</f>
        <v>191</v>
      </c>
      <c r="J65" s="574"/>
      <c r="K65" s="571">
        <f>IFERROR(VLOOKUP(N65,Import!$AT$3:$BG$677,12,FALSE),"")</f>
        <v>31</v>
      </c>
      <c r="L65" s="571">
        <f>IFERROR(VLOOKUP(N65,Import!$AT$3:$BG$677,14,FALSE),"")</f>
        <v>38</v>
      </c>
      <c r="M65" s="486"/>
      <c r="N65" s="88" t="str">
        <f>IFERROR(VLOOKUP(A65,Import!$V$3:$X$677,3,FALSE),"")</f>
        <v>Lorenzo Cain</v>
      </c>
      <c r="O65" s="89"/>
      <c r="P65" s="90"/>
      <c r="Q65" s="91" t="str">
        <f>IFERROR(VLOOKUP($N65,Import!$B$3:$AL$676,2,FALSE),"")</f>
        <v>MIL</v>
      </c>
      <c r="R65" s="341" t="str">
        <f>IFERROR(VLOOKUP($N65,Import!$B$3:$AL$676,3,FALSE),"")</f>
        <v>OF</v>
      </c>
      <c r="S65" s="341" t="str">
        <f>IFERROR(VLOOKUP($N65,Import!$B$3:$AL$676,4,FALSE),"")</f>
        <v>OF</v>
      </c>
      <c r="T65" s="91">
        <f>IFERROR(VLOOKUP($N65,Import!$B$3:$AL$676,5,FALSE),"")</f>
        <v>13</v>
      </c>
      <c r="U65" s="431"/>
      <c r="V65" s="91">
        <f>IFERROR(VLOOKUP($N65,Import!$B$3:$AL$676,6,FALSE),"")</f>
        <v>557</v>
      </c>
      <c r="W65" s="91">
        <f>IFERROR(VLOOKUP($N65,Import!$B$3:$AL$676,7,FALSE),"")</f>
        <v>83</v>
      </c>
      <c r="X65" s="91">
        <f>IFERROR(VLOOKUP($N65,Import!$B$3:$AL$676,8,FALSE),"")</f>
        <v>10</v>
      </c>
      <c r="Y65" s="91">
        <f>IFERROR(VLOOKUP($N65,Import!$B$3:$AL$676,9,FALSE),"")</f>
        <v>41</v>
      </c>
      <c r="Z65" s="91">
        <f>IFERROR(VLOOKUP($N65,Import!$B$3:$AL$676,10,FALSE),"")</f>
        <v>25</v>
      </c>
      <c r="AA65" s="92">
        <f>IFERROR(VLOOKUP($N65,Import!$B$3:$AL$676,11,FALSE),"")</f>
        <v>0.28100000000000003</v>
      </c>
      <c r="AB65" s="431"/>
      <c r="AC65" s="498">
        <f t="shared" si="0"/>
        <v>156.51700000000002</v>
      </c>
      <c r="AD65" s="499">
        <f>IF(O65='User Input'!$C$1,1,0)</f>
        <v>0</v>
      </c>
      <c r="AE65" s="499">
        <f t="shared" si="12"/>
        <v>0</v>
      </c>
      <c r="AF65" s="499">
        <f t="shared" si="1"/>
        <v>0</v>
      </c>
      <c r="AG65" s="499" t="str">
        <f t="shared" si="2"/>
        <v>Lorenzo Cain</v>
      </c>
      <c r="AH65" s="499">
        <f t="shared" si="3"/>
        <v>0</v>
      </c>
      <c r="AI65" s="499">
        <f t="shared" si="4"/>
        <v>13</v>
      </c>
      <c r="AJ65" s="91" t="str">
        <f>IFERROR(VLOOKUP($N65,Import!$B$3:$AL$676,35,FALSE),"")</f>
        <v/>
      </c>
      <c r="AK65" s="98"/>
      <c r="AL65" s="113">
        <v>48</v>
      </c>
      <c r="AM65" s="112">
        <f>IFERROR(VLOOKUP(AV65,Import!$B$3:$T$677,19,FALSE),"")</f>
        <v>134</v>
      </c>
      <c r="AN65" s="493"/>
      <c r="AO65" s="112" t="str">
        <f>IFERROR(VLOOKUP(AV65,Import!$AD$3:$AH$677,3,FALSE),"")</f>
        <v/>
      </c>
      <c r="AP65" s="112" t="str">
        <f>IFERROR(VLOOKUP(AV65,Import!$AD$3:$AH$677,5,FALSE),"")</f>
        <v/>
      </c>
      <c r="AQ65" s="494">
        <f>IFERROR(VLOOKUP(AV65,Import!$AW$3:$BA$677,5,FALSE),"")</f>
        <v>253</v>
      </c>
      <c r="AR65" s="489">
        <f>IFERROR(VLOOKUP($AV65,Import!$AW$3:$BG$677,2,FALSE),"")</f>
        <v>303.89999999999998</v>
      </c>
      <c r="AS65" s="581">
        <f>IFERROR(VLOOKUP($AV65,Import!$AW$3:$BG$677,3,FALSE),"")</f>
        <v>5.2396551724137925</v>
      </c>
      <c r="AT65" s="575">
        <f ca="1">IFERROR(VLOOKUP($AV65,Import!$AW$3:$BG$677,7,FALSE),"")</f>
        <v>347</v>
      </c>
      <c r="AU65" s="492"/>
      <c r="AV65" s="495" t="str">
        <f>IFERROR(VLOOKUP(AL65,Import!$W$3:$X$677,2,FALSE),"")</f>
        <v>Sean Doolittle</v>
      </c>
      <c r="AW65" s="89"/>
      <c r="AX65" s="102"/>
      <c r="AY65" s="91" t="str">
        <f>IFERROR(VLOOKUP($AV65,Import!$B$3:$L$676,2,FALSE),"")</f>
        <v>WSH</v>
      </c>
      <c r="AZ65" s="96" t="str">
        <f>IFERROR(VLOOKUP($AV65,Import!$B$3:$L$676,3,FALSE),"")</f>
        <v>RP</v>
      </c>
      <c r="BA65" s="96" t="str">
        <f>IFERROR(VLOOKUP($AV65,Import!$B$3:$L$676,4,FALSE),"")</f>
        <v>RP</v>
      </c>
      <c r="BB65" s="91">
        <f>IFERROR(VLOOKUP($AV65,Import!$B$3:$L$676,5,FALSE),"")</f>
        <v>9</v>
      </c>
      <c r="BC65" s="431"/>
      <c r="BD65" s="91">
        <f>IFERROR(VLOOKUP($AV65,Import!$B$3:$X$677,12,FALSE),"")</f>
        <v>46</v>
      </c>
      <c r="BE65" s="97">
        <f>IFERROR(VLOOKUP($AV65,Import!$B$3:$X$677,15,FALSE),"")</f>
        <v>2.77</v>
      </c>
      <c r="BF65" s="97">
        <f>IFERROR(VLOOKUP($AV65,Import!$B$3:$X$677,16,FALSE),"")</f>
        <v>1.01</v>
      </c>
      <c r="BG65" s="91">
        <f>IFERROR(VLOOKUP($AV65,Import!$B$3:$X$677,13,FALSE),"")</f>
        <v>3</v>
      </c>
      <c r="BH65" s="91">
        <f>IFERROR(VLOOKUP($AV65,Import!$B$3:$X$677,14,FALSE),"")</f>
        <v>22</v>
      </c>
      <c r="BI65" s="91">
        <f>IFERROR(VLOOKUP($AV65,Import!$B$3:$X$677,17,FALSE),"")</f>
        <v>58</v>
      </c>
      <c r="BJ65" s="435"/>
      <c r="BK65" s="93">
        <f t="shared" si="5"/>
        <v>127.42</v>
      </c>
      <c r="BL65" s="94">
        <f t="shared" si="6"/>
        <v>46.46</v>
      </c>
      <c r="BM65" s="94">
        <f>IF(AW65='User Input'!$C$1,1,0)</f>
        <v>0</v>
      </c>
      <c r="BN65" s="94">
        <f t="shared" si="13"/>
        <v>0</v>
      </c>
      <c r="BO65" s="94">
        <f t="shared" si="7"/>
        <v>0</v>
      </c>
      <c r="BP65" s="94" t="str">
        <f t="shared" si="8"/>
        <v>Sean Doolittle</v>
      </c>
      <c r="BQ65" s="94">
        <f t="shared" si="9"/>
        <v>0</v>
      </c>
      <c r="BR65" s="95">
        <f t="shared" si="10"/>
        <v>9</v>
      </c>
      <c r="BS65" s="91" t="str">
        <f>IFERROR(VLOOKUP($AV65,Import!$B$3:$AL$676,35,FALSE),"")</f>
        <v/>
      </c>
      <c r="BT65" s="99">
        <f>9*(Table2[[#This Row],[K]]/Table2[[#This Row],[IP]])</f>
        <v>11.347826086956522</v>
      </c>
      <c r="BU65" s="483">
        <f>IFERROR(VLOOKUP($AV65,PITCH!$B$7:$AJ$2004,31,FALSE),"N/A")</f>
        <v>8.1818181818181834</v>
      </c>
      <c r="BV65" s="426"/>
    </row>
    <row r="66" spans="1:74" ht="15" x14ac:dyDescent="0.25">
      <c r="A66" s="570">
        <v>64</v>
      </c>
      <c r="B66" s="571">
        <f>IFERROR(VLOOKUP(N66,Import!$B$4:$T$677,19,FALSE),"")</f>
        <v>93</v>
      </c>
      <c r="C66" s="572"/>
      <c r="D66" s="571" t="str">
        <f>IFERROR(VLOOKUP(N66,Import!$AD$3:$AH$677,3,FALSE),"")</f>
        <v/>
      </c>
      <c r="E66" s="571" t="str">
        <f>IFERROR(VLOOKUP(N66,Import!$AD$3:$AL$677,4,FALSE),"")</f>
        <v/>
      </c>
      <c r="F66" s="575">
        <f>IFERROR(VLOOKUP(N66,Import!$AT$3:$BG$677,8,FALSE),"")</f>
        <v>113</v>
      </c>
      <c r="G66" s="489">
        <f>IFERROR(VLOOKUP($N66,Import!$AT$3:$BG$677,2,FALSE),"")</f>
        <v>389.95000000000005</v>
      </c>
      <c r="H66" s="490">
        <f>IFERROR(VLOOKUP($N66,Import!$AT$3:$BG$677,3,FALSE),"")</f>
        <v>2.9100746268656721</v>
      </c>
      <c r="I66" s="575">
        <f ca="1">IFERROR(VLOOKUP($N66,Import!$AT$3:$BG$677,9,FALSE),"")</f>
        <v>155</v>
      </c>
      <c r="J66" s="574"/>
      <c r="K66" s="571">
        <f>IFERROR(VLOOKUP(N66,Import!$AT$3:$BG$677,12,FALSE),"")</f>
        <v>97</v>
      </c>
      <c r="L66" s="571">
        <f>IFERROR(VLOOKUP(N66,Import!$AT$3:$BG$677,14,FALSE),"")</f>
        <v>89</v>
      </c>
      <c r="M66" s="486"/>
      <c r="N66" s="88" t="str">
        <f>IFERROR(VLOOKUP(A66,Import!$V$3:$X$677,3,FALSE),"")</f>
        <v>A.J. Pollock</v>
      </c>
      <c r="O66" s="89"/>
      <c r="P66" s="90"/>
      <c r="Q66" s="91" t="str">
        <f>IFERROR(VLOOKUP($N66,Import!$B$3:$AL$676,2,FALSE),"")</f>
        <v>LAD</v>
      </c>
      <c r="R66" s="341" t="str">
        <f>IFERROR(VLOOKUP($N66,Import!$B$3:$AL$676,3,FALSE),"")</f>
        <v>OF</v>
      </c>
      <c r="S66" s="341" t="str">
        <f>IFERROR(VLOOKUP($N66,Import!$B$3:$AL$676,4,FALSE),"")</f>
        <v>OF</v>
      </c>
      <c r="T66" s="91">
        <f>IFERROR(VLOOKUP($N66,Import!$B$3:$AL$676,5,FALSE),"")</f>
        <v>13</v>
      </c>
      <c r="U66" s="431"/>
      <c r="V66" s="91">
        <f>IFERROR(VLOOKUP($N66,Import!$B$3:$AL$676,6,FALSE),"")</f>
        <v>503</v>
      </c>
      <c r="W66" s="91">
        <f>IFERROR(VLOOKUP($N66,Import!$B$3:$AL$676,7,FALSE),"")</f>
        <v>69</v>
      </c>
      <c r="X66" s="91">
        <f>IFERROR(VLOOKUP($N66,Import!$B$3:$AL$676,8,FALSE),"")</f>
        <v>24</v>
      </c>
      <c r="Y66" s="91">
        <f>IFERROR(VLOOKUP($N66,Import!$B$3:$AL$676,9,FALSE),"")</f>
        <v>76</v>
      </c>
      <c r="Z66" s="91">
        <f>IFERROR(VLOOKUP($N66,Import!$B$3:$AL$676,10,FALSE),"")</f>
        <v>11</v>
      </c>
      <c r="AA66" s="92">
        <f>IFERROR(VLOOKUP($N66,Import!$B$3:$AL$676,11,FALSE),"")</f>
        <v>0.248</v>
      </c>
      <c r="AB66" s="431"/>
      <c r="AC66" s="498">
        <f t="shared" si="0"/>
        <v>124.744</v>
      </c>
      <c r="AD66" s="499">
        <f>IF(O66='User Input'!$C$1,1,0)</f>
        <v>0</v>
      </c>
      <c r="AE66" s="499">
        <f t="shared" si="12"/>
        <v>0</v>
      </c>
      <c r="AF66" s="499">
        <f t="shared" si="1"/>
        <v>0</v>
      </c>
      <c r="AG66" s="499" t="str">
        <f t="shared" si="2"/>
        <v>A.J. Pollock</v>
      </c>
      <c r="AH66" s="499">
        <f t="shared" si="3"/>
        <v>0</v>
      </c>
      <c r="AI66" s="499">
        <f t="shared" si="4"/>
        <v>13</v>
      </c>
      <c r="AJ66" s="91" t="str">
        <f>IFERROR(VLOOKUP($N66,Import!$B$3:$AL$676,35,FALSE),"")</f>
        <v/>
      </c>
      <c r="AK66" s="98"/>
      <c r="AL66" s="113">
        <v>92</v>
      </c>
      <c r="AM66" s="112">
        <f>IFERROR(VLOOKUP(AV66,Import!$B$3:$T$677,19,FALSE),"")</f>
        <v>229</v>
      </c>
      <c r="AN66" s="493"/>
      <c r="AO66" s="112" t="str">
        <f>IFERROR(VLOOKUP(AV66,Import!$AD$3:$AH$677,3,FALSE),"")</f>
        <v/>
      </c>
      <c r="AP66" s="112" t="str">
        <f>IFERROR(VLOOKUP(AV66,Import!$AD$3:$AH$677,5,FALSE),"")</f>
        <v/>
      </c>
      <c r="AQ66" s="494">
        <f>IFERROR(VLOOKUP(AV66,Import!$AW$3:$BA$677,5,FALSE),"")</f>
        <v>446</v>
      </c>
      <c r="AR66" s="489">
        <f>IFERROR(VLOOKUP($AV66,Import!$AW$3:$BG$677,2,FALSE),"")</f>
        <v>158</v>
      </c>
      <c r="AS66" s="581">
        <f>IFERROR(VLOOKUP($AV66,Import!$AW$3:$BG$677,3,FALSE),"")</f>
        <v>2.7719298245614037</v>
      </c>
      <c r="AT66" s="575">
        <f ca="1">IFERROR(VLOOKUP($AV66,Import!$AW$3:$BG$677,7,FALSE),"")</f>
        <v>347</v>
      </c>
      <c r="AU66" s="492"/>
      <c r="AV66" s="495" t="str">
        <f>IFERROR(VLOOKUP(AL66,Import!$W$3:$X$677,2,FALSE),"")</f>
        <v>Kelvin Herrera</v>
      </c>
      <c r="AW66" s="89"/>
      <c r="AX66" s="102"/>
      <c r="AY66" s="91" t="str">
        <f>IFERROR(VLOOKUP($AV66,Import!$B$3:$L$676,2,FALSE),"")</f>
        <v>CHW</v>
      </c>
      <c r="AZ66" s="96" t="str">
        <f>IFERROR(VLOOKUP($AV66,Import!$B$3:$L$676,3,FALSE),"")</f>
        <v>RP</v>
      </c>
      <c r="BA66" s="96" t="str">
        <f>IFERROR(VLOOKUP($AV66,Import!$B$3:$L$676,4,FALSE),"")</f>
        <v>RP</v>
      </c>
      <c r="BB66" s="91">
        <f>IFERROR(VLOOKUP($AV66,Import!$B$3:$L$676,5,FALSE),"")</f>
        <v>3</v>
      </c>
      <c r="BC66" s="431"/>
      <c r="BD66" s="91">
        <f>IFERROR(VLOOKUP($AV66,Import!$B$3:$X$677,12,FALSE),"")</f>
        <v>42</v>
      </c>
      <c r="BE66" s="97">
        <f>IFERROR(VLOOKUP($AV66,Import!$B$3:$X$677,15,FALSE),"")</f>
        <v>3.28</v>
      </c>
      <c r="BF66" s="97">
        <f>IFERROR(VLOOKUP($AV66,Import!$B$3:$X$677,16,FALSE),"")</f>
        <v>1.23</v>
      </c>
      <c r="BG66" s="91">
        <f>IFERROR(VLOOKUP($AV66,Import!$B$3:$X$677,13,FALSE),"")</f>
        <v>1</v>
      </c>
      <c r="BH66" s="91">
        <f>IFERROR(VLOOKUP($AV66,Import!$B$3:$X$677,14,FALSE),"")</f>
        <v>21</v>
      </c>
      <c r="BI66" s="91">
        <f>IFERROR(VLOOKUP($AV66,Import!$B$3:$X$677,17,FALSE),"")</f>
        <v>36</v>
      </c>
      <c r="BJ66" s="435"/>
      <c r="BK66" s="93">
        <f t="shared" si="5"/>
        <v>137.76</v>
      </c>
      <c r="BL66" s="94">
        <f t="shared" si="6"/>
        <v>51.66</v>
      </c>
      <c r="BM66" s="94">
        <f>IF(AW66='User Input'!$C$1,1,0)</f>
        <v>0</v>
      </c>
      <c r="BN66" s="94">
        <f t="shared" si="13"/>
        <v>0</v>
      </c>
      <c r="BO66" s="94">
        <f t="shared" si="7"/>
        <v>0</v>
      </c>
      <c r="BP66" s="94" t="str">
        <f t="shared" si="8"/>
        <v>Kelvin Herrera</v>
      </c>
      <c r="BQ66" s="94">
        <f t="shared" si="9"/>
        <v>0</v>
      </c>
      <c r="BR66" s="95">
        <f t="shared" si="10"/>
        <v>3</v>
      </c>
      <c r="BS66" s="91" t="str">
        <f>IFERROR(VLOOKUP($AV66,Import!$B$3:$AL$676,35,FALSE),"")</f>
        <v/>
      </c>
      <c r="BT66" s="99">
        <f>9*(Table2[[#This Row],[K]]/Table2[[#This Row],[IP]])</f>
        <v>7.7142857142857135</v>
      </c>
      <c r="BU66" s="483">
        <f>IFERROR(VLOOKUP($AV66,PITCH!$B$7:$AJ$2004,31,FALSE),"N/A")</f>
        <v>5.8235294117647065</v>
      </c>
      <c r="BV66" s="426"/>
    </row>
    <row r="67" spans="1:74" ht="15" x14ac:dyDescent="0.25">
      <c r="A67" s="570">
        <v>65</v>
      </c>
      <c r="B67" s="571">
        <f>IFERROR(VLOOKUP(N67,Import!$B$4:$T$677,19,FALSE),"")</f>
        <v>97</v>
      </c>
      <c r="C67" s="572"/>
      <c r="D67" s="571" t="str">
        <f>IFERROR(VLOOKUP(N67,Import!$AD$3:$AH$677,3,FALSE),"")</f>
        <v/>
      </c>
      <c r="E67" s="571" t="str">
        <f>IFERROR(VLOOKUP(N67,Import!$AD$3:$AL$677,4,FALSE),"")</f>
        <v/>
      </c>
      <c r="F67" s="575">
        <f>IFERROR(VLOOKUP(N67,Import!$AT$3:$BG$677,8,FALSE),"")</f>
        <v>78</v>
      </c>
      <c r="G67" s="489">
        <f>IFERROR(VLOOKUP($N67,Import!$AT$3:$BG$677,2,FALSE),"")</f>
        <v>414.25000000000006</v>
      </c>
      <c r="H67" s="490">
        <f>IFERROR(VLOOKUP($N67,Import!$AT$3:$BG$677,3,FALSE),"")</f>
        <v>2.8568965517241383</v>
      </c>
      <c r="I67" s="575">
        <f ca="1">IFERROR(VLOOKUP($N67,Import!$AT$3:$BG$677,9,FALSE),"")</f>
        <v>112</v>
      </c>
      <c r="J67" s="574"/>
      <c r="K67" s="571">
        <f>IFERROR(VLOOKUP(N67,Import!$AT$3:$BG$677,12,FALSE),"")</f>
        <v>69</v>
      </c>
      <c r="L67" s="571">
        <f>IFERROR(VLOOKUP(N67,Import!$AT$3:$BG$677,14,FALSE),"")</f>
        <v>71</v>
      </c>
      <c r="M67" s="486"/>
      <c r="N67" s="88" t="str">
        <f>IFERROR(VLOOKUP(A67,Import!$V$3:$X$677,3,FALSE),"")</f>
        <v>Mitch Haniger</v>
      </c>
      <c r="O67" s="89"/>
      <c r="P67" s="90"/>
      <c r="Q67" s="91" t="str">
        <f>IFERROR(VLOOKUP($N67,Import!$B$3:$AL$676,2,FALSE),"")</f>
        <v>SEA</v>
      </c>
      <c r="R67" s="341" t="str">
        <f>IFERROR(VLOOKUP($N67,Import!$B$3:$AL$676,3,FALSE),"")</f>
        <v>OF</v>
      </c>
      <c r="S67" s="341" t="str">
        <f>IFERROR(VLOOKUP($N67,Import!$B$3:$AL$676,4,FALSE),"")</f>
        <v>OF</v>
      </c>
      <c r="T67" s="91">
        <f>IFERROR(VLOOKUP($N67,Import!$B$3:$AL$676,5,FALSE),"")</f>
        <v>13</v>
      </c>
      <c r="U67" s="431"/>
      <c r="V67" s="91">
        <f>IFERROR(VLOOKUP($N67,Import!$B$3:$AL$676,6,FALSE),"")</f>
        <v>577</v>
      </c>
      <c r="W67" s="91">
        <f>IFERROR(VLOOKUP($N67,Import!$B$3:$AL$676,7,FALSE),"")</f>
        <v>83</v>
      </c>
      <c r="X67" s="91">
        <f>IFERROR(VLOOKUP($N67,Import!$B$3:$AL$676,8,FALSE),"")</f>
        <v>27</v>
      </c>
      <c r="Y67" s="91">
        <f>IFERROR(VLOOKUP($N67,Import!$B$3:$AL$676,9,FALSE),"")</f>
        <v>89</v>
      </c>
      <c r="Z67" s="91">
        <f>IFERROR(VLOOKUP($N67,Import!$B$3:$AL$676,10,FALSE),"")</f>
        <v>7</v>
      </c>
      <c r="AA67" s="92">
        <f>IFERROR(VLOOKUP($N67,Import!$B$3:$AL$676,11,FALSE),"")</f>
        <v>0.28199999999999997</v>
      </c>
      <c r="AB67" s="431"/>
      <c r="AC67" s="498">
        <f t="shared" ref="AC67:AC130" si="14">AA67*V67</f>
        <v>162.71399999999997</v>
      </c>
      <c r="AD67" s="499">
        <f>IF(O67='User Input'!$C$1,1,0)</f>
        <v>0</v>
      </c>
      <c r="AE67" s="499">
        <f t="shared" si="12"/>
        <v>0</v>
      </c>
      <c r="AF67" s="499">
        <f t="shared" ref="AF67:AF130" si="15">IF(AE67=AE66,0,AE67)</f>
        <v>0</v>
      </c>
      <c r="AG67" s="499" t="str">
        <f t="shared" ref="AG67:AG130" si="16">N67</f>
        <v>Mitch Haniger</v>
      </c>
      <c r="AH67" s="499">
        <f t="shared" ref="AH67:AH130" si="17">P67</f>
        <v>0</v>
      </c>
      <c r="AI67" s="499">
        <f t="shared" ref="AI67:AI130" si="18">T67</f>
        <v>13</v>
      </c>
      <c r="AJ67" s="91" t="str">
        <f>IFERROR(VLOOKUP($N67,Import!$B$3:$AL$676,35,FALSE),"")</f>
        <v/>
      </c>
      <c r="AK67" s="98"/>
      <c r="AL67" s="113">
        <v>37</v>
      </c>
      <c r="AM67" s="112">
        <f>IFERROR(VLOOKUP(AV67,Import!$B$3:$T$677,19,FALSE),"")</f>
        <v>108</v>
      </c>
      <c r="AN67" s="493"/>
      <c r="AO67" s="112" t="str">
        <f>IFERROR(VLOOKUP(AV67,Import!$AD$3:$AH$677,3,FALSE),"")</f>
        <v/>
      </c>
      <c r="AP67" s="112" t="str">
        <f>IFERROR(VLOOKUP(AV67,Import!$AD$3:$AH$677,5,FALSE),"")</f>
        <v/>
      </c>
      <c r="AQ67" s="494">
        <f>IFERROR(VLOOKUP(AV67,Import!$AW$3:$BA$677,5,FALSE),"")</f>
        <v>318</v>
      </c>
      <c r="AR67" s="489">
        <f>IFERROR(VLOOKUP($AV67,Import!$AW$3:$BG$677,2,FALSE),"")</f>
        <v>256.39999999999998</v>
      </c>
      <c r="AS67" s="581">
        <f>IFERROR(VLOOKUP($AV67,Import!$AW$3:$BG$677,3,FALSE),"")</f>
        <v>11.14782608695652</v>
      </c>
      <c r="AT67" s="575">
        <f ca="1">IFERROR(VLOOKUP($AV67,Import!$AW$3:$BG$677,7,FALSE),"")</f>
        <v>100</v>
      </c>
      <c r="AU67" s="492"/>
      <c r="AV67" s="495" t="str">
        <f>IFERROR(VLOOKUP(AL67,Import!$W$3:$X$677,2,FALSE),"")</f>
        <v>Tyler Glasnow</v>
      </c>
      <c r="AW67" s="89"/>
      <c r="AX67" s="102"/>
      <c r="AY67" s="91" t="str">
        <f>IFERROR(VLOOKUP($AV67,Import!$B$3:$L$676,2,FALSE),"")</f>
        <v>TB</v>
      </c>
      <c r="AZ67" s="96" t="str">
        <f>IFERROR(VLOOKUP($AV67,Import!$B$3:$L$676,3,FALSE),"")</f>
        <v>SP</v>
      </c>
      <c r="BA67" s="96" t="str">
        <f>IFERROR(VLOOKUP($AV67,Import!$B$3:$L$676,4,FALSE),"")</f>
        <v>SP</v>
      </c>
      <c r="BB67" s="91">
        <f>IFERROR(VLOOKUP($AV67,Import!$B$3:$L$676,5,FALSE),"")</f>
        <v>12</v>
      </c>
      <c r="BC67" s="431"/>
      <c r="BD67" s="91">
        <f>IFERROR(VLOOKUP($AV67,Import!$B$3:$X$677,12,FALSE),"")</f>
        <v>158</v>
      </c>
      <c r="BE67" s="97">
        <f>IFERROR(VLOOKUP($AV67,Import!$B$3:$X$677,15,FALSE),"")</f>
        <v>3.68</v>
      </c>
      <c r="BF67" s="97">
        <f>IFERROR(VLOOKUP($AV67,Import!$B$3:$X$677,16,FALSE),"")</f>
        <v>1.23</v>
      </c>
      <c r="BG67" s="91">
        <f>IFERROR(VLOOKUP($AV67,Import!$B$3:$X$677,13,FALSE),"")</f>
        <v>10</v>
      </c>
      <c r="BH67" s="91">
        <f>IFERROR(VLOOKUP($AV67,Import!$B$3:$X$677,14,FALSE),"")</f>
        <v>0</v>
      </c>
      <c r="BI67" s="91">
        <f>IFERROR(VLOOKUP($AV67,Import!$B$3:$X$677,17,FALSE),"")</f>
        <v>182</v>
      </c>
      <c r="BJ67" s="435"/>
      <c r="BK67" s="93">
        <f t="shared" ref="BK67:BK130" si="19">BE67*BD67</f>
        <v>581.44000000000005</v>
      </c>
      <c r="BL67" s="94">
        <f t="shared" ref="BL67:BL130" si="20">BF67*BD67</f>
        <v>194.34</v>
      </c>
      <c r="BM67" s="94">
        <f>IF(AW67='User Input'!$C$1,1,0)</f>
        <v>0</v>
      </c>
      <c r="BN67" s="94">
        <f t="shared" si="13"/>
        <v>0</v>
      </c>
      <c r="BO67" s="94">
        <f t="shared" ref="BO67:BO130" si="21">IF(BN67=BN66,0,BN67)</f>
        <v>0</v>
      </c>
      <c r="BP67" s="94" t="str">
        <f t="shared" ref="BP67:BP130" si="22">AV67</f>
        <v>Tyler Glasnow</v>
      </c>
      <c r="BQ67" s="94">
        <f t="shared" ref="BQ67:BQ130" si="23">AX67</f>
        <v>0</v>
      </c>
      <c r="BR67" s="95">
        <f t="shared" ref="BR67:BR130" si="24">BB67</f>
        <v>12</v>
      </c>
      <c r="BS67" s="91" t="str">
        <f>IFERROR(VLOOKUP($AV67,Import!$B$3:$AL$676,35,FALSE),"")</f>
        <v/>
      </c>
      <c r="BT67" s="99">
        <f>9*(Table2[[#This Row],[K]]/Table2[[#This Row],[IP]])</f>
        <v>10.367088607594937</v>
      </c>
      <c r="BU67" s="483">
        <f>IFERROR(VLOOKUP($AV67,PITCH!$B$7:$AJ$2004,31,FALSE),"N/A")</f>
        <v>5.9844559585492227</v>
      </c>
      <c r="BV67" s="426"/>
    </row>
    <row r="68" spans="1:74" ht="15" x14ac:dyDescent="0.25">
      <c r="A68" s="570">
        <v>66</v>
      </c>
      <c r="B68" s="571">
        <f>IFERROR(VLOOKUP(N68,Import!$B$4:$T$677,19,FALSE),"")</f>
        <v>98</v>
      </c>
      <c r="C68" s="572"/>
      <c r="D68" s="571" t="str">
        <f>IFERROR(VLOOKUP(N68,Import!$AD$3:$AH$677,3,FALSE),"")</f>
        <v/>
      </c>
      <c r="E68" s="571" t="str">
        <f>IFERROR(VLOOKUP(N68,Import!$AD$3:$AL$677,4,FALSE),"")</f>
        <v/>
      </c>
      <c r="F68" s="575">
        <f>IFERROR(VLOOKUP(N68,Import!$AT$3:$BG$677,8,FALSE),"")</f>
        <v>47</v>
      </c>
      <c r="G68" s="489">
        <f>IFERROR(VLOOKUP($N68,Import!$AT$3:$BG$677,2,FALSE),"")</f>
        <v>446.40000000000003</v>
      </c>
      <c r="H68" s="490">
        <f>IFERROR(VLOOKUP($N68,Import!$AT$3:$BG$677,3,FALSE),"")</f>
        <v>3.2347826086956526</v>
      </c>
      <c r="I68" s="575">
        <f ca="1">IFERROR(VLOOKUP($N68,Import!$AT$3:$BG$677,9,FALSE),"")</f>
        <v>21</v>
      </c>
      <c r="J68" s="574"/>
      <c r="K68" s="571">
        <f>IFERROR(VLOOKUP(N68,Import!$AT$3:$BG$677,12,FALSE),"")</f>
        <v>28</v>
      </c>
      <c r="L68" s="571">
        <f>IFERROR(VLOOKUP(N68,Import!$AT$3:$BG$677,14,FALSE),"")</f>
        <v>27</v>
      </c>
      <c r="M68" s="486"/>
      <c r="N68" s="88" t="str">
        <f>IFERROR(VLOOKUP(A68,Import!$V$3:$X$677,3,FALSE),"")</f>
        <v>Yasiel Puig</v>
      </c>
      <c r="O68" s="89"/>
      <c r="P68" s="90"/>
      <c r="Q68" s="91" t="str">
        <f>IFERROR(VLOOKUP($N68,Import!$B$3:$AL$676,2,FALSE),"")</f>
        <v>CIN</v>
      </c>
      <c r="R68" s="341" t="str">
        <f>IFERROR(VLOOKUP($N68,Import!$B$3:$AL$676,3,FALSE),"")</f>
        <v>OF</v>
      </c>
      <c r="S68" s="341" t="str">
        <f>IFERROR(VLOOKUP($N68,Import!$B$3:$AL$676,4,FALSE),"")</f>
        <v>OF</v>
      </c>
      <c r="T68" s="91">
        <f>IFERROR(VLOOKUP($N68,Import!$B$3:$AL$676,5,FALSE),"")</f>
        <v>13</v>
      </c>
      <c r="U68" s="431"/>
      <c r="V68" s="91">
        <f>IFERROR(VLOOKUP($N68,Import!$B$3:$AL$676,6,FALSE),"")</f>
        <v>502</v>
      </c>
      <c r="W68" s="91">
        <f>IFERROR(VLOOKUP($N68,Import!$B$3:$AL$676,7,FALSE),"")</f>
        <v>73</v>
      </c>
      <c r="X68" s="91">
        <f>IFERROR(VLOOKUP($N68,Import!$B$3:$AL$676,8,FALSE),"")</f>
        <v>27</v>
      </c>
      <c r="Y68" s="91">
        <f>IFERROR(VLOOKUP($N68,Import!$B$3:$AL$676,9,FALSE),"")</f>
        <v>83</v>
      </c>
      <c r="Z68" s="91">
        <f>IFERROR(VLOOKUP($N68,Import!$B$3:$AL$676,10,FALSE),"")</f>
        <v>11</v>
      </c>
      <c r="AA68" s="92">
        <f>IFERROR(VLOOKUP($N68,Import!$B$3:$AL$676,11,FALSE),"")</f>
        <v>0.27300000000000002</v>
      </c>
      <c r="AB68" s="431"/>
      <c r="AC68" s="498">
        <f t="shared" si="14"/>
        <v>137.04600000000002</v>
      </c>
      <c r="AD68" s="499">
        <f>IF(O68='User Input'!$C$1,1,0)</f>
        <v>0</v>
      </c>
      <c r="AE68" s="499">
        <f t="shared" ref="AE68:AE131" si="25">AD68+AE67</f>
        <v>0</v>
      </c>
      <c r="AF68" s="499">
        <f t="shared" si="15"/>
        <v>0</v>
      </c>
      <c r="AG68" s="499" t="str">
        <f t="shared" si="16"/>
        <v>Yasiel Puig</v>
      </c>
      <c r="AH68" s="499">
        <f t="shared" si="17"/>
        <v>0</v>
      </c>
      <c r="AI68" s="499">
        <f t="shared" si="18"/>
        <v>13</v>
      </c>
      <c r="AJ68" s="91" t="str">
        <f>IFERROR(VLOOKUP($N68,Import!$B$3:$AL$676,35,FALSE),"")</f>
        <v/>
      </c>
      <c r="AK68" s="98"/>
      <c r="AL68" s="113">
        <v>83</v>
      </c>
      <c r="AM68" s="112">
        <f>IFERROR(VLOOKUP(AV68,Import!$B$3:$T$677,19,FALSE),"")</f>
        <v>209</v>
      </c>
      <c r="AN68" s="493"/>
      <c r="AO68" s="112" t="str">
        <f>IFERROR(VLOOKUP(AV68,Import!$AD$3:$AH$677,3,FALSE),"")</f>
        <v/>
      </c>
      <c r="AP68" s="112" t="str">
        <f>IFERROR(VLOOKUP(AV68,Import!$AD$3:$AH$677,5,FALSE),"")</f>
        <v/>
      </c>
      <c r="AQ68" s="494">
        <f>IFERROR(VLOOKUP(AV68,Import!$AW$3:$BA$677,5,FALSE),"")</f>
        <v>216</v>
      </c>
      <c r="AR68" s="489">
        <f>IFERROR(VLOOKUP($AV68,Import!$AW$3:$BG$677,2,FALSE),"")</f>
        <v>326.20000000000005</v>
      </c>
      <c r="AS68" s="581">
        <f>IFERROR(VLOOKUP($AV68,Import!$AW$3:$BG$677,3,FALSE),"")</f>
        <v>12.546153846153848</v>
      </c>
      <c r="AT68" s="575">
        <f ca="1">IFERROR(VLOOKUP($AV68,Import!$AW$3:$BG$677,7,FALSE),"")</f>
        <v>66</v>
      </c>
      <c r="AU68" s="492"/>
      <c r="AV68" s="495" t="str">
        <f>IFERROR(VLOOKUP(AL68,Import!$W$3:$X$677,2,FALSE),"")</f>
        <v>Kenta Maeda</v>
      </c>
      <c r="AW68" s="89"/>
      <c r="AX68" s="102"/>
      <c r="AY68" s="91" t="str">
        <f>IFERROR(VLOOKUP($AV68,Import!$B$3:$L$676,2,FALSE),"")</f>
        <v>LAD</v>
      </c>
      <c r="AZ68" s="96" t="str">
        <f>IFERROR(VLOOKUP($AV68,Import!$B$3:$L$676,3,FALSE),"")</f>
        <v>SP</v>
      </c>
      <c r="BA68" s="96" t="str">
        <f>IFERROR(VLOOKUP($AV68,Import!$B$3:$L$676,4,FALSE),"")</f>
        <v>SP</v>
      </c>
      <c r="BB68" s="91">
        <f>IFERROR(VLOOKUP($AV68,Import!$B$3:$L$676,5,FALSE),"")</f>
        <v>4</v>
      </c>
      <c r="BC68" s="431"/>
      <c r="BD68" s="91">
        <f>IFERROR(VLOOKUP($AV68,Import!$B$3:$X$677,12,FALSE),"")</f>
        <v>131</v>
      </c>
      <c r="BE68" s="97">
        <f>IFERROR(VLOOKUP($AV68,Import!$B$3:$X$677,15,FALSE),"")</f>
        <v>3.61</v>
      </c>
      <c r="BF68" s="97">
        <f>IFERROR(VLOOKUP($AV68,Import!$B$3:$X$677,16,FALSE),"")</f>
        <v>1.22</v>
      </c>
      <c r="BG68" s="91">
        <f>IFERROR(VLOOKUP($AV68,Import!$B$3:$X$677,13,FALSE),"")</f>
        <v>12</v>
      </c>
      <c r="BH68" s="91">
        <f>IFERROR(VLOOKUP($AV68,Import!$B$3:$X$677,14,FALSE),"")</f>
        <v>0</v>
      </c>
      <c r="BI68" s="91">
        <f>IFERROR(VLOOKUP($AV68,Import!$B$3:$X$677,17,FALSE),"")</f>
        <v>138</v>
      </c>
      <c r="BJ68" s="435"/>
      <c r="BK68" s="93">
        <f t="shared" si="19"/>
        <v>472.90999999999997</v>
      </c>
      <c r="BL68" s="94">
        <f t="shared" si="20"/>
        <v>159.82</v>
      </c>
      <c r="BM68" s="94">
        <f>IF(AW68='User Input'!$C$1,1,0)</f>
        <v>0</v>
      </c>
      <c r="BN68" s="94">
        <f t="shared" ref="BN68:BN131" si="26">BM68+BN67</f>
        <v>0</v>
      </c>
      <c r="BO68" s="94">
        <f t="shared" si="21"/>
        <v>0</v>
      </c>
      <c r="BP68" s="94" t="str">
        <f t="shared" si="22"/>
        <v>Kenta Maeda</v>
      </c>
      <c r="BQ68" s="94">
        <f t="shared" si="23"/>
        <v>0</v>
      </c>
      <c r="BR68" s="95">
        <f t="shared" si="24"/>
        <v>4</v>
      </c>
      <c r="BS68" s="91" t="str">
        <f>IFERROR(VLOOKUP($AV68,Import!$B$3:$AL$676,35,FALSE),"")</f>
        <v/>
      </c>
      <c r="BT68" s="99">
        <f>9*(Table2[[#This Row],[K]]/Table2[[#This Row],[IP]])</f>
        <v>9.4809160305343507</v>
      </c>
      <c r="BU68" s="483">
        <f>IFERROR(VLOOKUP($AV68,PITCH!$B$7:$AJ$2004,31,FALSE),"N/A")</f>
        <v>6.7548248749106499</v>
      </c>
      <c r="BV68" s="426"/>
    </row>
    <row r="69" spans="1:74" ht="15" x14ac:dyDescent="0.25">
      <c r="A69" s="570">
        <v>67</v>
      </c>
      <c r="B69" s="571">
        <f>IFERROR(VLOOKUP(N69,Import!$B$4:$T$677,19,FALSE),"")</f>
        <v>99</v>
      </c>
      <c r="C69" s="572"/>
      <c r="D69" s="571" t="str">
        <f>IFERROR(VLOOKUP(N69,Import!$AD$3:$AH$677,3,FALSE),"")</f>
        <v/>
      </c>
      <c r="E69" s="571" t="str">
        <f>IFERROR(VLOOKUP(N69,Import!$AD$3:$AL$677,4,FALSE),"")</f>
        <v/>
      </c>
      <c r="F69" s="575">
        <f>IFERROR(VLOOKUP(N69,Import!$AT$3:$BG$677,8,FALSE),"")</f>
        <v>110</v>
      </c>
      <c r="G69" s="489">
        <f>IFERROR(VLOOKUP($N69,Import!$AT$3:$BG$677,2,FALSE),"")</f>
        <v>392.25</v>
      </c>
      <c r="H69" s="490">
        <f>IFERROR(VLOOKUP($N69,Import!$AT$3:$BG$677,3,FALSE),"")</f>
        <v>2.7430069930069929</v>
      </c>
      <c r="I69" s="575">
        <f ca="1">IFERROR(VLOOKUP($N69,Import!$AT$3:$BG$677,9,FALSE),"")</f>
        <v>109</v>
      </c>
      <c r="J69" s="574"/>
      <c r="K69" s="571">
        <f>IFERROR(VLOOKUP(N69,Import!$AT$3:$BG$677,12,FALSE),"")</f>
        <v>93</v>
      </c>
      <c r="L69" s="571">
        <f>IFERROR(VLOOKUP(N69,Import!$AT$3:$BG$677,14,FALSE),"")</f>
        <v>94</v>
      </c>
      <c r="M69" s="486"/>
      <c r="N69" s="88" t="str">
        <f>IFERROR(VLOOKUP(A69,Import!$V$3:$X$677,3,FALSE),"")</f>
        <v>Stephen Piscotty</v>
      </c>
      <c r="O69" s="89"/>
      <c r="P69" s="90"/>
      <c r="Q69" s="91" t="str">
        <f>IFERROR(VLOOKUP($N69,Import!$B$3:$AL$676,2,FALSE),"")</f>
        <v>OAK</v>
      </c>
      <c r="R69" s="341" t="str">
        <f>IFERROR(VLOOKUP($N69,Import!$B$3:$AL$676,3,FALSE),"")</f>
        <v>OF</v>
      </c>
      <c r="S69" s="341" t="str">
        <f>IFERROR(VLOOKUP($N69,Import!$B$3:$AL$676,4,FALSE),"")</f>
        <v>OF</v>
      </c>
      <c r="T69" s="91">
        <f>IFERROR(VLOOKUP($N69,Import!$B$3:$AL$676,5,FALSE),"")</f>
        <v>13</v>
      </c>
      <c r="U69" s="431"/>
      <c r="V69" s="91">
        <f>IFERROR(VLOOKUP($N69,Import!$B$3:$AL$676,6,FALSE),"")</f>
        <v>572</v>
      </c>
      <c r="W69" s="91">
        <f>IFERROR(VLOOKUP($N69,Import!$B$3:$AL$676,7,FALSE),"")</f>
        <v>76</v>
      </c>
      <c r="X69" s="91">
        <f>IFERROR(VLOOKUP($N69,Import!$B$3:$AL$676,8,FALSE),"")</f>
        <v>26</v>
      </c>
      <c r="Y69" s="91">
        <f>IFERROR(VLOOKUP($N69,Import!$B$3:$AL$676,9,FALSE),"")</f>
        <v>90</v>
      </c>
      <c r="Z69" s="91">
        <f>IFERROR(VLOOKUP($N69,Import!$B$3:$AL$676,10,FALSE),"")</f>
        <v>4</v>
      </c>
      <c r="AA69" s="92">
        <f>IFERROR(VLOOKUP($N69,Import!$B$3:$AL$676,11,FALSE),"")</f>
        <v>0.27200000000000002</v>
      </c>
      <c r="AB69" s="431"/>
      <c r="AC69" s="498">
        <f t="shared" si="14"/>
        <v>155.584</v>
      </c>
      <c r="AD69" s="499">
        <f>IF(O69='User Input'!$C$1,1,0)</f>
        <v>0</v>
      </c>
      <c r="AE69" s="499">
        <f t="shared" si="25"/>
        <v>0</v>
      </c>
      <c r="AF69" s="499">
        <f t="shared" si="15"/>
        <v>0</v>
      </c>
      <c r="AG69" s="499" t="str">
        <f t="shared" si="16"/>
        <v>Stephen Piscotty</v>
      </c>
      <c r="AH69" s="499">
        <f t="shared" si="17"/>
        <v>0</v>
      </c>
      <c r="AI69" s="499">
        <f t="shared" si="18"/>
        <v>13</v>
      </c>
      <c r="AJ69" s="91" t="str">
        <f>IFERROR(VLOOKUP($N69,Import!$B$3:$AL$676,35,FALSE),"")</f>
        <v/>
      </c>
      <c r="AK69" s="98"/>
      <c r="AL69" s="113">
        <v>77</v>
      </c>
      <c r="AM69" s="112">
        <f>IFERROR(VLOOKUP(AV69,Import!$B$3:$T$677,19,FALSE),"")</f>
        <v>198</v>
      </c>
      <c r="AN69" s="493"/>
      <c r="AO69" s="112" t="str">
        <f>IFERROR(VLOOKUP(AV69,Import!$AD$3:$AH$677,3,FALSE),"")</f>
        <v/>
      </c>
      <c r="AP69" s="112" t="str">
        <f>IFERROR(VLOOKUP(AV69,Import!$AD$3:$AH$677,5,FALSE),"")</f>
        <v/>
      </c>
      <c r="AQ69" s="494">
        <f>IFERROR(VLOOKUP(AV69,Import!$AW$3:$BA$677,5,FALSE),"")</f>
        <v>221</v>
      </c>
      <c r="AR69" s="489">
        <f>IFERROR(VLOOKUP($AV69,Import!$AW$3:$BG$677,2,FALSE),"")</f>
        <v>322.09999999999991</v>
      </c>
      <c r="AS69" s="581">
        <f>IFERROR(VLOOKUP($AV69,Import!$AW$3:$BG$677,3,FALSE),"")</f>
        <v>11.106896551724136</v>
      </c>
      <c r="AT69" s="575">
        <f ca="1">IFERROR(VLOOKUP($AV69,Import!$AW$3:$BG$677,7,FALSE),"")</f>
        <v>53</v>
      </c>
      <c r="AU69" s="492"/>
      <c r="AV69" s="495" t="str">
        <f>IFERROR(VLOOKUP(AL69,Import!$W$3:$X$677,2,FALSE),"")</f>
        <v>Sean Newcomb</v>
      </c>
      <c r="AW69" s="89"/>
      <c r="AX69" s="102"/>
      <c r="AY69" s="91" t="str">
        <f>IFERROR(VLOOKUP($AV69,Import!$B$3:$L$676,2,FALSE),"")</f>
        <v>ATL</v>
      </c>
      <c r="AZ69" s="96" t="str">
        <f>IFERROR(VLOOKUP($AV69,Import!$B$3:$L$676,3,FALSE),"")</f>
        <v>SP</v>
      </c>
      <c r="BA69" s="96" t="str">
        <f>IFERROR(VLOOKUP($AV69,Import!$B$3:$L$676,4,FALSE),"")</f>
        <v>SP</v>
      </c>
      <c r="BB69" s="91">
        <f>IFERROR(VLOOKUP($AV69,Import!$B$3:$L$676,5,FALSE),"")</f>
        <v>4</v>
      </c>
      <c r="BC69" s="431"/>
      <c r="BD69" s="91">
        <f>IFERROR(VLOOKUP($AV69,Import!$B$3:$X$677,12,FALSE),"")</f>
        <v>182</v>
      </c>
      <c r="BE69" s="97">
        <f>IFERROR(VLOOKUP($AV69,Import!$B$3:$X$677,15,FALSE),"")</f>
        <v>4.09</v>
      </c>
      <c r="BF69" s="97">
        <f>IFERROR(VLOOKUP($AV69,Import!$B$3:$X$677,16,FALSE),"")</f>
        <v>1.35</v>
      </c>
      <c r="BG69" s="91">
        <f>IFERROR(VLOOKUP($AV69,Import!$B$3:$X$677,13,FALSE),"")</f>
        <v>9</v>
      </c>
      <c r="BH69" s="91">
        <f>IFERROR(VLOOKUP($AV69,Import!$B$3:$X$677,14,FALSE),"")</f>
        <v>0</v>
      </c>
      <c r="BI69" s="91">
        <f>IFERROR(VLOOKUP($AV69,Import!$B$3:$X$677,17,FALSE),"")</f>
        <v>177</v>
      </c>
      <c r="BJ69" s="435"/>
      <c r="BK69" s="93">
        <f t="shared" si="19"/>
        <v>744.38</v>
      </c>
      <c r="BL69" s="94">
        <f t="shared" si="20"/>
        <v>245.70000000000002</v>
      </c>
      <c r="BM69" s="94">
        <f>IF(AW69='User Input'!$C$1,1,0)</f>
        <v>0</v>
      </c>
      <c r="BN69" s="94">
        <f t="shared" si="26"/>
        <v>0</v>
      </c>
      <c r="BO69" s="94">
        <f t="shared" si="21"/>
        <v>0</v>
      </c>
      <c r="BP69" s="94" t="str">
        <f t="shared" si="22"/>
        <v>Sean Newcomb</v>
      </c>
      <c r="BQ69" s="94">
        <f t="shared" si="23"/>
        <v>0</v>
      </c>
      <c r="BR69" s="95">
        <f t="shared" si="24"/>
        <v>4</v>
      </c>
      <c r="BS69" s="91" t="str">
        <f>IFERROR(VLOOKUP($AV69,Import!$B$3:$AL$676,35,FALSE),"")</f>
        <v/>
      </c>
      <c r="BT69" s="99">
        <f>9*(Table2[[#This Row],[K]]/Table2[[#This Row],[IP]])</f>
        <v>8.7527472527472518</v>
      </c>
      <c r="BU69" s="483">
        <f>IFERROR(VLOOKUP($AV69,PITCH!$B$7:$AJ$2004,31,FALSE),"N/A")</f>
        <v>4.6797717184527592</v>
      </c>
      <c r="BV69" s="426"/>
    </row>
    <row r="70" spans="1:74" ht="15" x14ac:dyDescent="0.25">
      <c r="A70" s="570">
        <v>68</v>
      </c>
      <c r="B70" s="571">
        <f>IFERROR(VLOOKUP(N70,Import!$B$4:$T$677,19,FALSE),"")</f>
        <v>100</v>
      </c>
      <c r="C70" s="572"/>
      <c r="D70" s="571" t="str">
        <f>IFERROR(VLOOKUP(N70,Import!$AD$3:$AH$677,3,FALSE),"")</f>
        <v/>
      </c>
      <c r="E70" s="571" t="str">
        <f>IFERROR(VLOOKUP(N70,Import!$AD$3:$AL$677,4,FALSE),"")</f>
        <v/>
      </c>
      <c r="F70" s="575">
        <f>IFERROR(VLOOKUP(N70,Import!$AT$3:$BG$677,8,FALSE),"")</f>
        <v>130</v>
      </c>
      <c r="G70" s="489">
        <f>IFERROR(VLOOKUP($N70,Import!$AT$3:$BG$677,2,FALSE),"")</f>
        <v>379.35</v>
      </c>
      <c r="H70" s="490">
        <f>IFERROR(VLOOKUP($N70,Import!$AT$3:$BG$677,3,FALSE),"")</f>
        <v>2.5631756756756756</v>
      </c>
      <c r="I70" s="575">
        <f ca="1">IFERROR(VLOOKUP($N70,Import!$AT$3:$BG$677,9,FALSE),"")</f>
        <v>168</v>
      </c>
      <c r="J70" s="574"/>
      <c r="K70" s="571">
        <f>IFERROR(VLOOKUP(N70,Import!$AT$3:$BG$677,12,FALSE),"")</f>
        <v>147</v>
      </c>
      <c r="L70" s="571">
        <f>IFERROR(VLOOKUP(N70,Import!$AT$3:$BG$677,14,FALSE),"")</f>
        <v>143</v>
      </c>
      <c r="M70" s="486"/>
      <c r="N70" s="88" t="str">
        <f>IFERROR(VLOOKUP(A70,Import!$V$3:$X$677,3,FALSE),"")</f>
        <v>Eduardo Escobar</v>
      </c>
      <c r="O70" s="89"/>
      <c r="P70" s="90"/>
      <c r="Q70" s="91" t="str">
        <f>IFERROR(VLOOKUP($N70,Import!$B$3:$AL$676,2,FALSE),"")</f>
        <v>ARI</v>
      </c>
      <c r="R70" s="341" t="str">
        <f>IFERROR(VLOOKUP($N70,Import!$B$3:$AL$676,3,FALSE),"")</f>
        <v>SS/3B</v>
      </c>
      <c r="S70" s="341" t="str">
        <f>IFERROR(VLOOKUP($N70,Import!$B$3:$AL$676,4,FALSE),"")</f>
        <v>SS/3B</v>
      </c>
      <c r="T70" s="91">
        <f>IFERROR(VLOOKUP($N70,Import!$B$3:$AL$676,5,FALSE),"")</f>
        <v>13</v>
      </c>
      <c r="U70" s="431"/>
      <c r="V70" s="91">
        <f>IFERROR(VLOOKUP($N70,Import!$B$3:$AL$676,6,FALSE),"")</f>
        <v>589</v>
      </c>
      <c r="W70" s="91">
        <f>IFERROR(VLOOKUP($N70,Import!$B$3:$AL$676,7,FALSE),"")</f>
        <v>81</v>
      </c>
      <c r="X70" s="91">
        <f>IFERROR(VLOOKUP($N70,Import!$B$3:$AL$676,8,FALSE),"")</f>
        <v>25</v>
      </c>
      <c r="Y70" s="91">
        <f>IFERROR(VLOOKUP($N70,Import!$B$3:$AL$676,9,FALSE),"")</f>
        <v>90</v>
      </c>
      <c r="Z70" s="91">
        <f>IFERROR(VLOOKUP($N70,Import!$B$3:$AL$676,10,FALSE),"")</f>
        <v>5</v>
      </c>
      <c r="AA70" s="92">
        <f>IFERROR(VLOOKUP($N70,Import!$B$3:$AL$676,11,FALSE),"")</f>
        <v>0.27</v>
      </c>
      <c r="AB70" s="431"/>
      <c r="AC70" s="498">
        <f t="shared" si="14"/>
        <v>159.03</v>
      </c>
      <c r="AD70" s="499">
        <f>IF(O70='User Input'!$C$1,1,0)</f>
        <v>0</v>
      </c>
      <c r="AE70" s="499">
        <f t="shared" si="25"/>
        <v>0</v>
      </c>
      <c r="AF70" s="499">
        <f t="shared" si="15"/>
        <v>0</v>
      </c>
      <c r="AG70" s="499" t="str">
        <f t="shared" si="16"/>
        <v>Eduardo Escobar</v>
      </c>
      <c r="AH70" s="499">
        <f t="shared" si="17"/>
        <v>0</v>
      </c>
      <c r="AI70" s="499">
        <f t="shared" si="18"/>
        <v>13</v>
      </c>
      <c r="AJ70" s="91" t="str">
        <f>IFERROR(VLOOKUP($N70,Import!$B$3:$AL$676,35,FALSE),"")</f>
        <v/>
      </c>
      <c r="AK70" s="98"/>
      <c r="AL70" s="113">
        <v>164</v>
      </c>
      <c r="AM70" s="112">
        <f>IFERROR(VLOOKUP(AV70,Import!$B$3:$T$677,19,FALSE),"")</f>
        <v>349</v>
      </c>
      <c r="AN70" s="493"/>
      <c r="AO70" s="112" t="str">
        <f>IFERROR(VLOOKUP(AV70,Import!$AD$3:$AH$677,3,FALSE),"")</f>
        <v/>
      </c>
      <c r="AP70" s="112" t="str">
        <f>IFERROR(VLOOKUP(AV70,Import!$AD$3:$AH$677,5,FALSE),"")</f>
        <v/>
      </c>
      <c r="AQ70" s="494">
        <f>IFERROR(VLOOKUP(AV70,Import!$AW$3:$BA$677,5,FALSE),"")</f>
        <v>357</v>
      </c>
      <c r="AR70" s="489">
        <f>IFERROR(VLOOKUP($AV70,Import!$AW$3:$BG$677,2,FALSE),"")</f>
        <v>228.20000000000005</v>
      </c>
      <c r="AS70" s="581">
        <f>IFERROR(VLOOKUP($AV70,Import!$AW$3:$BG$677,3,FALSE),"")</f>
        <v>12.010526315789477</v>
      </c>
      <c r="AT70" s="575">
        <f ca="1">IFERROR(VLOOKUP($AV70,Import!$AW$3:$BG$677,7,FALSE),"")</f>
        <v>111</v>
      </c>
      <c r="AU70" s="492"/>
      <c r="AV70" s="495" t="str">
        <f>IFERROR(VLOOKUP(AL70,Import!$W$3:$X$677,2,FALSE),"")</f>
        <v>Carlos Martinez</v>
      </c>
      <c r="AW70" s="89"/>
      <c r="AX70" s="102"/>
      <c r="AY70" s="91" t="str">
        <f>IFERROR(VLOOKUP($AV70,Import!$B$3:$L$676,2,FALSE),"")</f>
        <v>STL</v>
      </c>
      <c r="AZ70" s="96" t="str">
        <f>IFERROR(VLOOKUP($AV70,Import!$B$3:$L$676,3,FALSE),"")</f>
        <v>SP</v>
      </c>
      <c r="BA70" s="96" t="str">
        <f>IFERROR(VLOOKUP($AV70,Import!$B$3:$L$676,4,FALSE),"")</f>
        <v>SP</v>
      </c>
      <c r="BB70" s="91">
        <f>IFERROR(VLOOKUP($AV70,Import!$B$3:$L$676,5,FALSE),"")</f>
        <v>-3</v>
      </c>
      <c r="BC70" s="431"/>
      <c r="BD70" s="91">
        <f>IFERROR(VLOOKUP($AV70,Import!$B$3:$X$677,12,FALSE),"")</f>
        <v>77</v>
      </c>
      <c r="BE70" s="97">
        <f>IFERROR(VLOOKUP($AV70,Import!$B$3:$X$677,15,FALSE),"")</f>
        <v>3.72</v>
      </c>
      <c r="BF70" s="97">
        <f>IFERROR(VLOOKUP($AV70,Import!$B$3:$X$677,16,FALSE),"")</f>
        <v>1.26</v>
      </c>
      <c r="BG70" s="91">
        <f>IFERROR(VLOOKUP($AV70,Import!$B$3:$X$677,13,FALSE),"")</f>
        <v>3</v>
      </c>
      <c r="BH70" s="91">
        <f>IFERROR(VLOOKUP($AV70,Import!$B$3:$X$677,14,FALSE),"")</f>
        <v>0</v>
      </c>
      <c r="BI70" s="91">
        <f>IFERROR(VLOOKUP($AV70,Import!$B$3:$X$677,17,FALSE),"")</f>
        <v>64</v>
      </c>
      <c r="BJ70" s="435"/>
      <c r="BK70" s="93">
        <f t="shared" si="19"/>
        <v>286.44</v>
      </c>
      <c r="BL70" s="94">
        <f t="shared" si="20"/>
        <v>97.02</v>
      </c>
      <c r="BM70" s="94">
        <f>IF(AW70='User Input'!$C$1,1,0)</f>
        <v>0</v>
      </c>
      <c r="BN70" s="94">
        <f t="shared" si="26"/>
        <v>0</v>
      </c>
      <c r="BO70" s="94">
        <f t="shared" si="21"/>
        <v>0</v>
      </c>
      <c r="BP70" s="94" t="str">
        <f t="shared" si="22"/>
        <v>Carlos Martinez</v>
      </c>
      <c r="BQ70" s="94">
        <f t="shared" si="23"/>
        <v>0</v>
      </c>
      <c r="BR70" s="95">
        <f t="shared" si="24"/>
        <v>-3</v>
      </c>
      <c r="BS70" s="91" t="str">
        <f>IFERROR(VLOOKUP($AV70,Import!$B$3:$AL$676,35,FALSE),"")</f>
        <v/>
      </c>
      <c r="BT70" s="99">
        <f>9*(Table2[[#This Row],[K]]/Table2[[#This Row],[IP]])</f>
        <v>7.4805194805194812</v>
      </c>
      <c r="BU70" s="483">
        <f>IFERROR(VLOOKUP($AV70,PITCH!$B$7:$AJ$2004,31,FALSE),"N/A")</f>
        <v>4.9906015037593985</v>
      </c>
      <c r="BV70" s="426"/>
    </row>
    <row r="71" spans="1:74" ht="15" x14ac:dyDescent="0.25">
      <c r="A71" s="570">
        <v>69</v>
      </c>
      <c r="B71" s="571">
        <f>IFERROR(VLOOKUP(N71,Import!$B$4:$T$677,19,FALSE),"")</f>
        <v>102</v>
      </c>
      <c r="C71" s="572"/>
      <c r="D71" s="571" t="str">
        <f>IFERROR(VLOOKUP(N71,Import!$AD$3:$AH$677,3,FALSE),"")</f>
        <v/>
      </c>
      <c r="E71" s="571" t="str">
        <f>IFERROR(VLOOKUP(N71,Import!$AD$3:$AL$677,4,FALSE),"")</f>
        <v/>
      </c>
      <c r="F71" s="575">
        <f>IFERROR(VLOOKUP(N71,Import!$AT$3:$BG$677,8,FALSE),"")</f>
        <v>231</v>
      </c>
      <c r="G71" s="489">
        <f>IFERROR(VLOOKUP($N71,Import!$AT$3:$BG$677,2,FALSE),"")</f>
        <v>316.5</v>
      </c>
      <c r="H71" s="490">
        <f>IFERROR(VLOOKUP($N71,Import!$AT$3:$BG$677,3,FALSE),"")</f>
        <v>2.2288732394366195</v>
      </c>
      <c r="I71" s="575">
        <f ca="1">IFERROR(VLOOKUP($N71,Import!$AT$3:$BG$677,9,FALSE),"")</f>
        <v>264</v>
      </c>
      <c r="J71" s="574"/>
      <c r="K71" s="571">
        <f>IFERROR(VLOOKUP(N71,Import!$AT$3:$BG$677,12,FALSE),"")</f>
        <v>166</v>
      </c>
      <c r="L71" s="571">
        <f>IFERROR(VLOOKUP(N71,Import!$AT$3:$BG$677,14,FALSE),"")</f>
        <v>171</v>
      </c>
      <c r="M71" s="486"/>
      <c r="N71" s="88" t="str">
        <f>IFERROR(VLOOKUP(A71,Import!$V$3:$X$677,3,FALSE),"")</f>
        <v>Domingo Santana</v>
      </c>
      <c r="O71" s="89"/>
      <c r="P71" s="90"/>
      <c r="Q71" s="91" t="str">
        <f>IFERROR(VLOOKUP($N71,Import!$B$3:$AL$676,2,FALSE),"")</f>
        <v>SEA</v>
      </c>
      <c r="R71" s="341" t="str">
        <f>IFERROR(VLOOKUP($N71,Import!$B$3:$AL$676,3,FALSE),"")</f>
        <v>OF</v>
      </c>
      <c r="S71" s="341" t="str">
        <f>IFERROR(VLOOKUP($N71,Import!$B$3:$AL$676,4,FALSE),"")</f>
        <v>OF</v>
      </c>
      <c r="T71" s="91">
        <f>IFERROR(VLOOKUP($N71,Import!$B$3:$AL$676,5,FALSE),"")</f>
        <v>12</v>
      </c>
      <c r="U71" s="431"/>
      <c r="V71" s="91">
        <f>IFERROR(VLOOKUP($N71,Import!$B$3:$AL$676,6,FALSE),"")</f>
        <v>533</v>
      </c>
      <c r="W71" s="91">
        <f>IFERROR(VLOOKUP($N71,Import!$B$3:$AL$676,7,FALSE),"")</f>
        <v>77</v>
      </c>
      <c r="X71" s="91">
        <f>IFERROR(VLOOKUP($N71,Import!$B$3:$AL$676,8,FALSE),"")</f>
        <v>27</v>
      </c>
      <c r="Y71" s="91">
        <f>IFERROR(VLOOKUP($N71,Import!$B$3:$AL$676,9,FALSE),"")</f>
        <v>83</v>
      </c>
      <c r="Z71" s="91">
        <f>IFERROR(VLOOKUP($N71,Import!$B$3:$AL$676,10,FALSE),"")</f>
        <v>8</v>
      </c>
      <c r="AA71" s="92">
        <f>IFERROR(VLOOKUP($N71,Import!$B$3:$AL$676,11,FALSE),"")</f>
        <v>0.25700000000000001</v>
      </c>
      <c r="AB71" s="431"/>
      <c r="AC71" s="498">
        <f t="shared" si="14"/>
        <v>136.98099999999999</v>
      </c>
      <c r="AD71" s="499">
        <f>IF(O71='User Input'!$C$1,1,0)</f>
        <v>0</v>
      </c>
      <c r="AE71" s="499">
        <f t="shared" si="25"/>
        <v>0</v>
      </c>
      <c r="AF71" s="499">
        <f t="shared" si="15"/>
        <v>0</v>
      </c>
      <c r="AG71" s="499" t="str">
        <f t="shared" si="16"/>
        <v>Domingo Santana</v>
      </c>
      <c r="AH71" s="499">
        <f t="shared" si="17"/>
        <v>0</v>
      </c>
      <c r="AI71" s="499">
        <f t="shared" si="18"/>
        <v>12</v>
      </c>
      <c r="AJ71" s="91" t="str">
        <f>IFERROR(VLOOKUP($N71,Import!$B$3:$AL$676,35,FALSE),"")</f>
        <v/>
      </c>
      <c r="AK71" s="98"/>
      <c r="AL71" s="113">
        <v>71</v>
      </c>
      <c r="AM71" s="112">
        <f>IFERROR(VLOOKUP(AV71,Import!$B$3:$T$677,19,FALSE),"")</f>
        <v>185</v>
      </c>
      <c r="AN71" s="493"/>
      <c r="AO71" s="112" t="str">
        <f>IFERROR(VLOOKUP(AV71,Import!$AD$3:$AH$677,3,FALSE),"")</f>
        <v/>
      </c>
      <c r="AP71" s="112" t="str">
        <f>IFERROR(VLOOKUP(AV71,Import!$AD$3:$AH$677,5,FALSE),"")</f>
        <v/>
      </c>
      <c r="AQ71" s="494">
        <f>IFERROR(VLOOKUP(AV71,Import!$AW$3:$BA$677,5,FALSE),"")</f>
        <v>223</v>
      </c>
      <c r="AR71" s="489">
        <f>IFERROR(VLOOKUP($AV71,Import!$AW$3:$BG$677,2,FALSE),"")</f>
        <v>321</v>
      </c>
      <c r="AS71" s="581">
        <f>IFERROR(VLOOKUP($AV71,Import!$AW$3:$BG$677,3,FALSE),"")</f>
        <v>12.346153846153847</v>
      </c>
      <c r="AT71" s="575">
        <f ca="1">IFERROR(VLOOKUP($AV71,Import!$AW$3:$BG$677,7,FALSE),"")</f>
        <v>66</v>
      </c>
      <c r="AU71" s="492"/>
      <c r="AV71" s="495" t="str">
        <f>IFERROR(VLOOKUP(AL71,Import!$W$3:$X$677,2,FALSE),"")</f>
        <v>Yu Darvish</v>
      </c>
      <c r="AW71" s="89"/>
      <c r="AX71" s="102"/>
      <c r="AY71" s="91" t="str">
        <f>IFERROR(VLOOKUP($AV71,Import!$B$3:$L$676,2,FALSE),"")</f>
        <v>CHC</v>
      </c>
      <c r="AZ71" s="96" t="str">
        <f>IFERROR(VLOOKUP($AV71,Import!$B$3:$L$676,3,FALSE),"")</f>
        <v>SP</v>
      </c>
      <c r="BA71" s="96" t="str">
        <f>IFERROR(VLOOKUP($AV71,Import!$B$3:$L$676,4,FALSE),"")</f>
        <v>SP</v>
      </c>
      <c r="BB71" s="91">
        <f>IFERROR(VLOOKUP($AV71,Import!$B$3:$L$676,5,FALSE),"")</f>
        <v>6</v>
      </c>
      <c r="BC71" s="431"/>
      <c r="BD71" s="91">
        <f>IFERROR(VLOOKUP($AV71,Import!$B$3:$X$677,12,FALSE),"")</f>
        <v>128</v>
      </c>
      <c r="BE71" s="97">
        <f>IFERROR(VLOOKUP($AV71,Import!$B$3:$X$677,15,FALSE),"")</f>
        <v>3.81</v>
      </c>
      <c r="BF71" s="97">
        <f>IFERROR(VLOOKUP($AV71,Import!$B$3:$X$677,16,FALSE),"")</f>
        <v>1.31</v>
      </c>
      <c r="BG71" s="91">
        <f>IFERROR(VLOOKUP($AV71,Import!$B$3:$X$677,13,FALSE),"")</f>
        <v>9</v>
      </c>
      <c r="BH71" s="91">
        <f>IFERROR(VLOOKUP($AV71,Import!$B$3:$X$677,14,FALSE),"")</f>
        <v>0</v>
      </c>
      <c r="BI71" s="91">
        <f>IFERROR(VLOOKUP($AV71,Import!$B$3:$X$677,17,FALSE),"")</f>
        <v>144</v>
      </c>
      <c r="BJ71" s="435"/>
      <c r="BK71" s="93">
        <f t="shared" si="19"/>
        <v>487.68</v>
      </c>
      <c r="BL71" s="94">
        <f t="shared" si="20"/>
        <v>167.68</v>
      </c>
      <c r="BM71" s="94">
        <f>IF(AW71='User Input'!$C$1,1,0)</f>
        <v>0</v>
      </c>
      <c r="BN71" s="94">
        <f t="shared" si="26"/>
        <v>0</v>
      </c>
      <c r="BO71" s="94">
        <f t="shared" si="21"/>
        <v>0</v>
      </c>
      <c r="BP71" s="94" t="str">
        <f t="shared" si="22"/>
        <v>Yu Darvish</v>
      </c>
      <c r="BQ71" s="94">
        <f t="shared" si="23"/>
        <v>0</v>
      </c>
      <c r="BR71" s="95">
        <f t="shared" si="24"/>
        <v>6</v>
      </c>
      <c r="BS71" s="91" t="str">
        <f>IFERROR(VLOOKUP($AV71,Import!$B$3:$AL$676,35,FALSE),"")</f>
        <v/>
      </c>
      <c r="BT71" s="99">
        <f>9*(Table2[[#This Row],[K]]/Table2[[#This Row],[IP]])</f>
        <v>10.125</v>
      </c>
      <c r="BU71" s="483">
        <f>IFERROR(VLOOKUP($AV71,PITCH!$B$7:$AJ$2004,31,FALSE),"N/A")</f>
        <v>7.1450381679389317</v>
      </c>
      <c r="BV71" s="426"/>
    </row>
    <row r="72" spans="1:74" ht="15" x14ac:dyDescent="0.25">
      <c r="A72" s="570">
        <v>70</v>
      </c>
      <c r="B72" s="571">
        <f>IFERROR(VLOOKUP(N72,Import!$B$4:$T$677,19,FALSE),"")</f>
        <v>103</v>
      </c>
      <c r="C72" s="572"/>
      <c r="D72" s="571" t="str">
        <f>IFERROR(VLOOKUP(N72,Import!$AD$3:$AH$677,3,FALSE),"")</f>
        <v/>
      </c>
      <c r="E72" s="571" t="str">
        <f>IFERROR(VLOOKUP(N72,Import!$AD$3:$AL$677,4,FALSE),"")</f>
        <v/>
      </c>
      <c r="F72" s="575">
        <f>IFERROR(VLOOKUP(N72,Import!$AT$3:$BG$677,8,FALSE),"")</f>
        <v>87</v>
      </c>
      <c r="G72" s="489">
        <f>IFERROR(VLOOKUP($N72,Import!$AT$3:$BG$677,2,FALSE),"")</f>
        <v>410.9</v>
      </c>
      <c r="H72" s="490">
        <f>IFERROR(VLOOKUP($N72,Import!$AT$3:$BG$677,3,FALSE),"")</f>
        <v>2.8143835616438353</v>
      </c>
      <c r="I72" s="575">
        <f ca="1">IFERROR(VLOOKUP($N72,Import!$AT$3:$BG$677,9,FALSE),"")</f>
        <v>92</v>
      </c>
      <c r="J72" s="574"/>
      <c r="K72" s="571">
        <f>IFERROR(VLOOKUP(N72,Import!$AT$3:$BG$677,12,FALSE),"")</f>
        <v>80</v>
      </c>
      <c r="L72" s="571">
        <f>IFERROR(VLOOKUP(N72,Import!$AT$3:$BG$677,14,FALSE),"")</f>
        <v>59</v>
      </c>
      <c r="M72" s="486"/>
      <c r="N72" s="88" t="str">
        <f>IFERROR(VLOOKUP(A72,Import!$V$3:$X$677,3,FALSE),"")</f>
        <v>Rougned Odor</v>
      </c>
      <c r="O72" s="89"/>
      <c r="P72" s="90"/>
      <c r="Q72" s="91" t="str">
        <f>IFERROR(VLOOKUP($N72,Import!$B$3:$AL$676,2,FALSE),"")</f>
        <v>TEX</v>
      </c>
      <c r="R72" s="341" t="str">
        <f>IFERROR(VLOOKUP($N72,Import!$B$3:$AL$676,3,FALSE),"")</f>
        <v>2B</v>
      </c>
      <c r="S72" s="341" t="str">
        <f>IFERROR(VLOOKUP($N72,Import!$B$3:$AL$676,4,FALSE),"")</f>
        <v>2B</v>
      </c>
      <c r="T72" s="91">
        <f>IFERROR(VLOOKUP($N72,Import!$B$3:$AL$676,5,FALSE),"")</f>
        <v>12</v>
      </c>
      <c r="U72" s="431"/>
      <c r="V72" s="91">
        <f>IFERROR(VLOOKUP($N72,Import!$B$3:$AL$676,6,FALSE),"")</f>
        <v>555</v>
      </c>
      <c r="W72" s="91">
        <f>IFERROR(VLOOKUP($N72,Import!$B$3:$AL$676,7,FALSE),"")</f>
        <v>74</v>
      </c>
      <c r="X72" s="91">
        <f>IFERROR(VLOOKUP($N72,Import!$B$3:$AL$676,8,FALSE),"")</f>
        <v>25</v>
      </c>
      <c r="Y72" s="91">
        <f>IFERROR(VLOOKUP($N72,Import!$B$3:$AL$676,9,FALSE),"")</f>
        <v>82</v>
      </c>
      <c r="Z72" s="91">
        <f>IFERROR(VLOOKUP($N72,Import!$B$3:$AL$676,10,FALSE),"")</f>
        <v>12</v>
      </c>
      <c r="AA72" s="92">
        <f>IFERROR(VLOOKUP($N72,Import!$B$3:$AL$676,11,FALSE),"")</f>
        <v>0.25800000000000001</v>
      </c>
      <c r="AB72" s="431"/>
      <c r="AC72" s="498">
        <f t="shared" si="14"/>
        <v>143.19</v>
      </c>
      <c r="AD72" s="499">
        <f>IF(O72='User Input'!$C$1,1,0)</f>
        <v>0</v>
      </c>
      <c r="AE72" s="499">
        <f t="shared" si="25"/>
        <v>0</v>
      </c>
      <c r="AF72" s="499">
        <f t="shared" si="15"/>
        <v>0</v>
      </c>
      <c r="AG72" s="499" t="str">
        <f t="shared" si="16"/>
        <v>Rougned Odor</v>
      </c>
      <c r="AH72" s="499">
        <f t="shared" si="17"/>
        <v>0</v>
      </c>
      <c r="AI72" s="499">
        <f t="shared" si="18"/>
        <v>12</v>
      </c>
      <c r="AJ72" s="91" t="str">
        <f>IFERROR(VLOOKUP($N72,Import!$B$3:$AL$676,35,FALSE),"")</f>
        <v/>
      </c>
      <c r="AK72" s="98"/>
      <c r="AL72" s="113">
        <v>50</v>
      </c>
      <c r="AM72" s="112">
        <f>IFERROR(VLOOKUP(AV72,Import!$B$3:$T$677,19,FALSE),"")</f>
        <v>136</v>
      </c>
      <c r="AN72" s="493"/>
      <c r="AO72" s="112" t="str">
        <f>IFERROR(VLOOKUP(AV72,Import!$AD$3:$AH$677,3,FALSE),"")</f>
        <v/>
      </c>
      <c r="AP72" s="112" t="str">
        <f>IFERROR(VLOOKUP(AV72,Import!$AD$3:$AH$677,5,FALSE),"")</f>
        <v/>
      </c>
      <c r="AQ72" s="494">
        <f>IFERROR(VLOOKUP(AV72,Import!$AW$3:$BA$677,5,FALSE),"")</f>
        <v>180</v>
      </c>
      <c r="AR72" s="489">
        <f>IFERROR(VLOOKUP($AV72,Import!$AW$3:$BG$677,2,FALSE),"")</f>
        <v>349.09999999999991</v>
      </c>
      <c r="AS72" s="581">
        <f>IFERROR(VLOOKUP($AV72,Import!$AW$3:$BG$677,3,FALSE),"")</f>
        <v>13.426923076923073</v>
      </c>
      <c r="AT72" s="575">
        <f ca="1">IFERROR(VLOOKUP($AV72,Import!$AW$3:$BG$677,7,FALSE),"")</f>
        <v>53</v>
      </c>
      <c r="AU72" s="492"/>
      <c r="AV72" s="495" t="str">
        <f>IFERROR(VLOOKUP(AL72,Import!$W$3:$X$677,2,FALSE),"")</f>
        <v>Masahiro Tanaka</v>
      </c>
      <c r="AW72" s="89"/>
      <c r="AX72" s="102"/>
      <c r="AY72" s="91" t="str">
        <f>IFERROR(VLOOKUP($AV72,Import!$B$3:$L$676,2,FALSE),"")</f>
        <v>NYY</v>
      </c>
      <c r="AZ72" s="96" t="str">
        <f>IFERROR(VLOOKUP($AV72,Import!$B$3:$L$676,3,FALSE),"")</f>
        <v>SP</v>
      </c>
      <c r="BA72" s="96" t="str">
        <f>IFERROR(VLOOKUP($AV72,Import!$B$3:$L$676,4,FALSE),"")</f>
        <v>SP</v>
      </c>
      <c r="BB72" s="91">
        <f>IFERROR(VLOOKUP($AV72,Import!$B$3:$L$676,5,FALSE),"")</f>
        <v>9</v>
      </c>
      <c r="BC72" s="431"/>
      <c r="BD72" s="91">
        <f>IFERROR(VLOOKUP($AV72,Import!$B$3:$X$677,12,FALSE),"")</f>
        <v>175</v>
      </c>
      <c r="BE72" s="97">
        <f>IFERROR(VLOOKUP($AV72,Import!$B$3:$X$677,15,FALSE),"")</f>
        <v>3.81</v>
      </c>
      <c r="BF72" s="97">
        <f>IFERROR(VLOOKUP($AV72,Import!$B$3:$X$677,16,FALSE),"")</f>
        <v>1.19</v>
      </c>
      <c r="BG72" s="91">
        <f>IFERROR(VLOOKUP($AV72,Import!$B$3:$X$677,13,FALSE),"")</f>
        <v>13</v>
      </c>
      <c r="BH72" s="91">
        <f>IFERROR(VLOOKUP($AV72,Import!$B$3:$X$677,14,FALSE),"")</f>
        <v>0</v>
      </c>
      <c r="BI72" s="91">
        <f>IFERROR(VLOOKUP($AV72,Import!$B$3:$X$677,17,FALSE),"")</f>
        <v>178</v>
      </c>
      <c r="BJ72" s="435"/>
      <c r="BK72" s="93">
        <f t="shared" si="19"/>
        <v>666.75</v>
      </c>
      <c r="BL72" s="94">
        <f t="shared" si="20"/>
        <v>208.25</v>
      </c>
      <c r="BM72" s="94">
        <f>IF(AW72='User Input'!$C$1,1,0)</f>
        <v>0</v>
      </c>
      <c r="BN72" s="94">
        <f t="shared" si="26"/>
        <v>0</v>
      </c>
      <c r="BO72" s="94">
        <f t="shared" si="21"/>
        <v>0</v>
      </c>
      <c r="BP72" s="94" t="str">
        <f t="shared" si="22"/>
        <v>Masahiro Tanaka</v>
      </c>
      <c r="BQ72" s="94">
        <f t="shared" si="23"/>
        <v>0</v>
      </c>
      <c r="BR72" s="95">
        <f t="shared" si="24"/>
        <v>9</v>
      </c>
      <c r="BS72" s="91" t="str">
        <f>IFERROR(VLOOKUP($AV72,Import!$B$3:$AL$676,35,FALSE),"")</f>
        <v/>
      </c>
      <c r="BT72" s="99">
        <f>9*(Table2[[#This Row],[K]]/Table2[[#This Row],[IP]])</f>
        <v>9.1542857142857148</v>
      </c>
      <c r="BU72" s="483">
        <f>IFERROR(VLOOKUP($AV72,PITCH!$B$7:$AJ$2004,31,FALSE),"N/A")</f>
        <v>6.5912117177097223</v>
      </c>
      <c r="BV72" s="426"/>
    </row>
    <row r="73" spans="1:74" ht="15" x14ac:dyDescent="0.25">
      <c r="A73" s="570">
        <v>71</v>
      </c>
      <c r="B73" s="571">
        <f>IFERROR(VLOOKUP(N73,Import!$B$4:$T$677,19,FALSE),"")</f>
        <v>107</v>
      </c>
      <c r="C73" s="572"/>
      <c r="D73" s="571" t="str">
        <f>IFERROR(VLOOKUP(N73,Import!$AD$3:$AH$677,3,FALSE),"")</f>
        <v/>
      </c>
      <c r="E73" s="571" t="str">
        <f>IFERROR(VLOOKUP(N73,Import!$AD$3:$AL$677,4,FALSE),"")</f>
        <v/>
      </c>
      <c r="F73" s="575">
        <f>IFERROR(VLOOKUP(N73,Import!$AT$3:$BG$677,8,FALSE),"")</f>
        <v>116</v>
      </c>
      <c r="G73" s="489">
        <f>IFERROR(VLOOKUP($N73,Import!$AT$3:$BG$677,2,FALSE),"")</f>
        <v>387.40000000000003</v>
      </c>
      <c r="H73" s="490">
        <f>IFERROR(VLOOKUP($N73,Import!$AT$3:$BG$677,3,FALSE),"")</f>
        <v>2.6717241379310348</v>
      </c>
      <c r="I73" s="575">
        <f ca="1">IFERROR(VLOOKUP($N73,Import!$AT$3:$BG$677,9,FALSE),"")</f>
        <v>135</v>
      </c>
      <c r="J73" s="574"/>
      <c r="K73" s="571">
        <f>IFERROR(VLOOKUP(N73,Import!$AT$3:$BG$677,12,FALSE),"")</f>
        <v>89</v>
      </c>
      <c r="L73" s="571">
        <f>IFERROR(VLOOKUP(N73,Import!$AT$3:$BG$677,14,FALSE),"")</f>
        <v>87</v>
      </c>
      <c r="M73" s="486"/>
      <c r="N73" s="88" t="str">
        <f>IFERROR(VLOOKUP(A73,Import!$V$3:$X$677,3,FALSE),"")</f>
        <v>Gleyber Torres</v>
      </c>
      <c r="O73" s="89"/>
      <c r="P73" s="90"/>
      <c r="Q73" s="91" t="str">
        <f>IFERROR(VLOOKUP($N73,Import!$B$3:$AL$676,2,FALSE),"")</f>
        <v>NYY</v>
      </c>
      <c r="R73" s="341" t="str">
        <f>IFERROR(VLOOKUP($N73,Import!$B$3:$AL$676,3,FALSE),"")</f>
        <v>2B/SS</v>
      </c>
      <c r="S73" s="341" t="str">
        <f>IFERROR(VLOOKUP($N73,Import!$B$3:$AL$676,4,FALSE),"")</f>
        <v>2B/SS</v>
      </c>
      <c r="T73" s="91">
        <f>IFERROR(VLOOKUP($N73,Import!$B$3:$AL$676,5,FALSE),"")</f>
        <v>12</v>
      </c>
      <c r="U73" s="431"/>
      <c r="V73" s="91">
        <f>IFERROR(VLOOKUP($N73,Import!$B$3:$AL$676,6,FALSE),"")</f>
        <v>565</v>
      </c>
      <c r="W73" s="91">
        <f>IFERROR(VLOOKUP($N73,Import!$B$3:$AL$676,7,FALSE),"")</f>
        <v>75</v>
      </c>
      <c r="X73" s="91">
        <f>IFERROR(VLOOKUP($N73,Import!$B$3:$AL$676,8,FALSE),"")</f>
        <v>24</v>
      </c>
      <c r="Y73" s="91">
        <f>IFERROR(VLOOKUP($N73,Import!$B$3:$AL$676,9,FALSE),"")</f>
        <v>84</v>
      </c>
      <c r="Z73" s="91">
        <f>IFERROR(VLOOKUP($N73,Import!$B$3:$AL$676,10,FALSE),"")</f>
        <v>8</v>
      </c>
      <c r="AA73" s="92">
        <f>IFERROR(VLOOKUP($N73,Import!$B$3:$AL$676,11,FALSE),"")</f>
        <v>0.252</v>
      </c>
      <c r="AB73" s="431"/>
      <c r="AC73" s="498">
        <f t="shared" si="14"/>
        <v>142.38</v>
      </c>
      <c r="AD73" s="499">
        <f>IF(O73='User Input'!$C$1,1,0)</f>
        <v>0</v>
      </c>
      <c r="AE73" s="499">
        <f t="shared" si="25"/>
        <v>0</v>
      </c>
      <c r="AF73" s="499">
        <f t="shared" si="15"/>
        <v>0</v>
      </c>
      <c r="AG73" s="499" t="str">
        <f t="shared" si="16"/>
        <v>Gleyber Torres</v>
      </c>
      <c r="AH73" s="499">
        <f t="shared" si="17"/>
        <v>0</v>
      </c>
      <c r="AI73" s="499">
        <f t="shared" si="18"/>
        <v>12</v>
      </c>
      <c r="AJ73" s="91" t="str">
        <f>IFERROR(VLOOKUP($N73,Import!$B$3:$AL$676,35,FALSE),"")</f>
        <v/>
      </c>
      <c r="AK73" s="98"/>
      <c r="AL73" s="113">
        <v>75</v>
      </c>
      <c r="AM73" s="112">
        <f>IFERROR(VLOOKUP(AV73,Import!$B$3:$T$677,19,FALSE),"")</f>
        <v>196</v>
      </c>
      <c r="AN73" s="493"/>
      <c r="AO73" s="112" t="str">
        <f>IFERROR(VLOOKUP(AV73,Import!$AD$3:$AH$677,3,FALSE),"")</f>
        <v/>
      </c>
      <c r="AP73" s="112" t="str">
        <f>IFERROR(VLOOKUP(AV73,Import!$AD$3:$AH$677,5,FALSE),"")</f>
        <v/>
      </c>
      <c r="AQ73" s="494">
        <f>IFERROR(VLOOKUP(AV73,Import!$AW$3:$BA$677,5,FALSE),"")</f>
        <v>226</v>
      </c>
      <c r="AR73" s="489">
        <f>IFERROR(VLOOKUP($AV73,Import!$AW$3:$BG$677,2,FALSE),"")</f>
        <v>319.5</v>
      </c>
      <c r="AS73" s="581">
        <f>IFERROR(VLOOKUP($AV73,Import!$AW$3:$BG$677,3,FALSE),"")</f>
        <v>12.288461538461538</v>
      </c>
      <c r="AT73" s="575">
        <f ca="1">IFERROR(VLOOKUP($AV73,Import!$AW$3:$BG$677,7,FALSE),"")</f>
        <v>66</v>
      </c>
      <c r="AU73" s="492"/>
      <c r="AV73" s="495" t="str">
        <f>IFERROR(VLOOKUP(AL73,Import!$W$3:$X$677,2,FALSE),"")</f>
        <v>Jon Gray</v>
      </c>
      <c r="AW73" s="89"/>
      <c r="AX73" s="102"/>
      <c r="AY73" s="91" t="str">
        <f>IFERROR(VLOOKUP($AV73,Import!$B$3:$L$676,2,FALSE),"")</f>
        <v>COL</v>
      </c>
      <c r="AZ73" s="96" t="str">
        <f>IFERROR(VLOOKUP($AV73,Import!$B$3:$L$676,3,FALSE),"")</f>
        <v>SP</v>
      </c>
      <c r="BA73" s="96" t="str">
        <f>IFERROR(VLOOKUP($AV73,Import!$B$3:$L$676,4,FALSE),"")</f>
        <v>SP</v>
      </c>
      <c r="BB73" s="91">
        <f>IFERROR(VLOOKUP($AV73,Import!$B$3:$L$676,5,FALSE),"")</f>
        <v>5</v>
      </c>
      <c r="BC73" s="431"/>
      <c r="BD73" s="91">
        <f>IFERROR(VLOOKUP($AV73,Import!$B$3:$X$677,12,FALSE),"")</f>
        <v>178</v>
      </c>
      <c r="BE73" s="97">
        <f>IFERROR(VLOOKUP($AV73,Import!$B$3:$X$677,15,FALSE),"")</f>
        <v>4.24</v>
      </c>
      <c r="BF73" s="97">
        <f>IFERROR(VLOOKUP($AV73,Import!$B$3:$X$677,16,FALSE),"")</f>
        <v>1.34</v>
      </c>
      <c r="BG73" s="91">
        <f>IFERROR(VLOOKUP($AV73,Import!$B$3:$X$677,13,FALSE),"")</f>
        <v>9</v>
      </c>
      <c r="BH73" s="91">
        <f>IFERROR(VLOOKUP($AV73,Import!$B$3:$X$677,14,FALSE),"")</f>
        <v>0</v>
      </c>
      <c r="BI73" s="91">
        <f>IFERROR(VLOOKUP($AV73,Import!$B$3:$X$677,17,FALSE),"")</f>
        <v>191</v>
      </c>
      <c r="BJ73" s="435"/>
      <c r="BK73" s="93">
        <f t="shared" si="19"/>
        <v>754.72</v>
      </c>
      <c r="BL73" s="94">
        <f t="shared" si="20"/>
        <v>238.52</v>
      </c>
      <c r="BM73" s="94">
        <f>IF(AW73='User Input'!$C$1,1,0)</f>
        <v>0</v>
      </c>
      <c r="BN73" s="94">
        <f t="shared" si="26"/>
        <v>0</v>
      </c>
      <c r="BO73" s="94">
        <f t="shared" si="21"/>
        <v>0</v>
      </c>
      <c r="BP73" s="94" t="str">
        <f t="shared" si="22"/>
        <v>Jon Gray</v>
      </c>
      <c r="BQ73" s="94">
        <f t="shared" si="23"/>
        <v>0</v>
      </c>
      <c r="BR73" s="95">
        <f t="shared" si="24"/>
        <v>5</v>
      </c>
      <c r="BS73" s="91" t="str">
        <f>IFERROR(VLOOKUP($AV73,Import!$B$3:$AL$676,35,FALSE),"")</f>
        <v/>
      </c>
      <c r="BT73" s="99">
        <f>9*(Table2[[#This Row],[K]]/Table2[[#This Row],[IP]])</f>
        <v>9.6573033707865168</v>
      </c>
      <c r="BU73" s="483">
        <f>IFERROR(VLOOKUP($AV73,PITCH!$B$7:$AJ$2004,31,FALSE),"N/A")</f>
        <v>6.1448275862068966</v>
      </c>
      <c r="BV73" s="426"/>
    </row>
    <row r="74" spans="1:74" ht="15" x14ac:dyDescent="0.25">
      <c r="A74" s="570">
        <v>72</v>
      </c>
      <c r="B74" s="571">
        <f>IFERROR(VLOOKUP(N74,Import!$B$4:$T$677,19,FALSE),"")</f>
        <v>110</v>
      </c>
      <c r="C74" s="572"/>
      <c r="D74" s="571" t="str">
        <f>IFERROR(VLOOKUP(N74,Import!$AD$3:$AH$677,3,FALSE),"")</f>
        <v/>
      </c>
      <c r="E74" s="571" t="str">
        <f>IFERROR(VLOOKUP(N74,Import!$AD$3:$AL$677,4,FALSE),"")</f>
        <v/>
      </c>
      <c r="F74" s="575">
        <f>IFERROR(VLOOKUP(N74,Import!$AT$3:$BG$677,8,FALSE),"")</f>
        <v>133</v>
      </c>
      <c r="G74" s="489">
        <f>IFERROR(VLOOKUP($N74,Import!$AT$3:$BG$677,2,FALSE),"")</f>
        <v>377.9</v>
      </c>
      <c r="H74" s="490">
        <f>IFERROR(VLOOKUP($N74,Import!$AT$3:$BG$677,3,FALSE),"")</f>
        <v>2.6243055555555554</v>
      </c>
      <c r="I74" s="575">
        <f ca="1">IFERROR(VLOOKUP($N74,Import!$AT$3:$BG$677,9,FALSE),"")</f>
        <v>191</v>
      </c>
      <c r="J74" s="574"/>
      <c r="K74" s="571">
        <f>IFERROR(VLOOKUP(N74,Import!$AT$3:$BG$677,12,FALSE),"")</f>
        <v>120</v>
      </c>
      <c r="L74" s="571">
        <f>IFERROR(VLOOKUP(N74,Import!$AT$3:$BG$677,14,FALSE),"")</f>
        <v>127</v>
      </c>
      <c r="M74" s="486"/>
      <c r="N74" s="88" t="str">
        <f>IFERROR(VLOOKUP(A74,Import!$V$3:$X$677,3,FALSE),"")</f>
        <v>Jurickson Profar</v>
      </c>
      <c r="O74" s="89"/>
      <c r="P74" s="90"/>
      <c r="Q74" s="91" t="str">
        <f>IFERROR(VLOOKUP($N74,Import!$B$3:$AL$676,2,FALSE),"")</f>
        <v>OAK</v>
      </c>
      <c r="R74" s="341" t="str">
        <f>IFERROR(VLOOKUP($N74,Import!$B$3:$AL$676,3,FALSE),"")</f>
        <v>1B/SS/ 3B</v>
      </c>
      <c r="S74" s="341" t="str">
        <f>IFERROR(VLOOKUP($N74,Import!$B$3:$AL$676,4,FALSE),"")</f>
        <v>1B/2B/ SS/3B</v>
      </c>
      <c r="T74" s="91">
        <f>IFERROR(VLOOKUP($N74,Import!$B$3:$AL$676,5,FALSE),"")</f>
        <v>12</v>
      </c>
      <c r="U74" s="431"/>
      <c r="V74" s="91">
        <f>IFERROR(VLOOKUP($N74,Import!$B$3:$AL$676,6,FALSE),"")</f>
        <v>546</v>
      </c>
      <c r="W74" s="91">
        <f>IFERROR(VLOOKUP($N74,Import!$B$3:$AL$676,7,FALSE),"")</f>
        <v>72</v>
      </c>
      <c r="X74" s="91">
        <f>IFERROR(VLOOKUP($N74,Import!$B$3:$AL$676,8,FALSE),"")</f>
        <v>21</v>
      </c>
      <c r="Y74" s="91">
        <f>IFERROR(VLOOKUP($N74,Import!$B$3:$AL$676,9,FALSE),"")</f>
        <v>80</v>
      </c>
      <c r="Z74" s="91">
        <f>IFERROR(VLOOKUP($N74,Import!$B$3:$AL$676,10,FALSE),"")</f>
        <v>11</v>
      </c>
      <c r="AA74" s="92">
        <f>IFERROR(VLOOKUP($N74,Import!$B$3:$AL$676,11,FALSE),"")</f>
        <v>0.27100000000000002</v>
      </c>
      <c r="AB74" s="431"/>
      <c r="AC74" s="498">
        <f t="shared" si="14"/>
        <v>147.96600000000001</v>
      </c>
      <c r="AD74" s="499">
        <f>IF(O74='User Input'!$C$1,1,0)</f>
        <v>0</v>
      </c>
      <c r="AE74" s="499">
        <f t="shared" si="25"/>
        <v>0</v>
      </c>
      <c r="AF74" s="499">
        <f t="shared" si="15"/>
        <v>0</v>
      </c>
      <c r="AG74" s="499" t="str">
        <f t="shared" si="16"/>
        <v>Jurickson Profar</v>
      </c>
      <c r="AH74" s="499">
        <f t="shared" si="17"/>
        <v>0</v>
      </c>
      <c r="AI74" s="499">
        <f t="shared" si="18"/>
        <v>12</v>
      </c>
      <c r="AJ74" s="91" t="str">
        <f>IFERROR(VLOOKUP($N74,Import!$B$3:$AL$676,35,FALSE),"")</f>
        <v/>
      </c>
      <c r="AK74" s="98"/>
      <c r="AL74" s="113">
        <v>47</v>
      </c>
      <c r="AM74" s="112">
        <f>IFERROR(VLOOKUP(AV74,Import!$B$3:$T$677,19,FALSE),"")</f>
        <v>133</v>
      </c>
      <c r="AN74" s="493"/>
      <c r="AO74" s="112" t="str">
        <f>IFERROR(VLOOKUP(AV74,Import!$AD$3:$AH$677,3,FALSE),"")</f>
        <v/>
      </c>
      <c r="AP74" s="112" t="str">
        <f>IFERROR(VLOOKUP(AV74,Import!$AD$3:$AH$677,5,FALSE),"")</f>
        <v/>
      </c>
      <c r="AQ74" s="494">
        <f>IFERROR(VLOOKUP(AV74,Import!$AW$3:$BA$677,5,FALSE),"")</f>
        <v>206</v>
      </c>
      <c r="AR74" s="489">
        <f>IFERROR(VLOOKUP($AV74,Import!$AW$3:$BG$677,2,FALSE),"")</f>
        <v>330.4</v>
      </c>
      <c r="AS74" s="581">
        <f>IFERROR(VLOOKUP($AV74,Import!$AW$3:$BG$677,3,FALSE),"")</f>
        <v>5.0830769230769226</v>
      </c>
      <c r="AT74" s="575">
        <f ca="1">IFERROR(VLOOKUP($AV74,Import!$AW$3:$BG$677,7,FALSE),"")</f>
        <v>347</v>
      </c>
      <c r="AU74" s="492"/>
      <c r="AV74" s="495" t="str">
        <f>IFERROR(VLOOKUP(AL74,Import!$W$3:$X$677,2,FALSE),"")</f>
        <v>Ken Giles</v>
      </c>
      <c r="AW74" s="89"/>
      <c r="AX74" s="102"/>
      <c r="AY74" s="91" t="str">
        <f>IFERROR(VLOOKUP($AV74,Import!$B$3:$L$676,2,FALSE),"")</f>
        <v>TOR</v>
      </c>
      <c r="AZ74" s="96" t="str">
        <f>IFERROR(VLOOKUP($AV74,Import!$B$3:$L$676,3,FALSE),"")</f>
        <v>RP</v>
      </c>
      <c r="BA74" s="96" t="str">
        <f>IFERROR(VLOOKUP($AV74,Import!$B$3:$L$676,4,FALSE),"")</f>
        <v>RP</v>
      </c>
      <c r="BB74" s="91">
        <f>IFERROR(VLOOKUP($AV74,Import!$B$3:$L$676,5,FALSE),"")</f>
        <v>10</v>
      </c>
      <c r="BC74" s="431"/>
      <c r="BD74" s="91">
        <f>IFERROR(VLOOKUP($AV74,Import!$B$3:$X$677,12,FALSE),"")</f>
        <v>60</v>
      </c>
      <c r="BE74" s="97">
        <f>IFERROR(VLOOKUP($AV74,Import!$B$3:$X$677,15,FALSE),"")</f>
        <v>3.41</v>
      </c>
      <c r="BF74" s="97">
        <f>IFERROR(VLOOKUP($AV74,Import!$B$3:$X$677,16,FALSE),"")</f>
        <v>1.1599999999999999</v>
      </c>
      <c r="BG74" s="91">
        <f>IFERROR(VLOOKUP($AV74,Import!$B$3:$X$677,13,FALSE),"")</f>
        <v>3</v>
      </c>
      <c r="BH74" s="91">
        <f>IFERROR(VLOOKUP($AV74,Import!$B$3:$X$677,14,FALSE),"")</f>
        <v>27</v>
      </c>
      <c r="BI74" s="91">
        <f>IFERROR(VLOOKUP($AV74,Import!$B$3:$X$677,17,FALSE),"")</f>
        <v>63</v>
      </c>
      <c r="BJ74" s="435"/>
      <c r="BK74" s="93">
        <f t="shared" si="19"/>
        <v>204.60000000000002</v>
      </c>
      <c r="BL74" s="94">
        <f t="shared" si="20"/>
        <v>69.599999999999994</v>
      </c>
      <c r="BM74" s="94">
        <f>IF(AW74='User Input'!$C$1,1,0)</f>
        <v>0</v>
      </c>
      <c r="BN74" s="94">
        <f t="shared" si="26"/>
        <v>0</v>
      </c>
      <c r="BO74" s="94">
        <f t="shared" si="21"/>
        <v>0</v>
      </c>
      <c r="BP74" s="94" t="str">
        <f t="shared" si="22"/>
        <v>Ken Giles</v>
      </c>
      <c r="BQ74" s="94">
        <f t="shared" si="23"/>
        <v>0</v>
      </c>
      <c r="BR74" s="95">
        <f t="shared" si="24"/>
        <v>10</v>
      </c>
      <c r="BS74" s="91" t="str">
        <f>IFERROR(VLOOKUP($AV74,Import!$B$3:$AL$676,35,FALSE),"")</f>
        <v/>
      </c>
      <c r="BT74" s="99">
        <f>9*(Table2[[#This Row],[K]]/Table2[[#This Row],[IP]])</f>
        <v>9.4500000000000011</v>
      </c>
      <c r="BU74" s="483">
        <f>IFERROR(VLOOKUP($AV74,PITCH!$B$7:$AJ$2004,31,FALSE),"N/A")</f>
        <v>7.1012006861063472</v>
      </c>
      <c r="BV74" s="426"/>
    </row>
    <row r="75" spans="1:74" ht="15" x14ac:dyDescent="0.25">
      <c r="A75" s="570">
        <v>73</v>
      </c>
      <c r="B75" s="571">
        <f>IFERROR(VLOOKUP(N75,Import!$B$4:$T$677,19,FALSE),"")</f>
        <v>114</v>
      </c>
      <c r="C75" s="572"/>
      <c r="D75" s="571" t="str">
        <f>IFERROR(VLOOKUP(N75,Import!$AD$3:$AH$677,3,FALSE),"")</f>
        <v/>
      </c>
      <c r="E75" s="571" t="str">
        <f>IFERROR(VLOOKUP(N75,Import!$AD$3:$AL$677,4,FALSE),"")</f>
        <v/>
      </c>
      <c r="F75" s="575">
        <f>IFERROR(VLOOKUP(N75,Import!$AT$3:$BG$677,8,FALSE),"")</f>
        <v>43</v>
      </c>
      <c r="G75" s="489">
        <f>IFERROR(VLOOKUP($N75,Import!$AT$3:$BG$677,2,FALSE),"")</f>
        <v>458.24999999999994</v>
      </c>
      <c r="H75" s="490">
        <f>IFERROR(VLOOKUP($N75,Import!$AT$3:$BG$677,3,FALSE),"")</f>
        <v>3.1603448275862065</v>
      </c>
      <c r="I75" s="575">
        <f ca="1">IFERROR(VLOOKUP($N75,Import!$AT$3:$BG$677,9,FALSE),"")</f>
        <v>47</v>
      </c>
      <c r="J75" s="574"/>
      <c r="K75" s="571">
        <f>IFERROR(VLOOKUP(N75,Import!$AT$3:$BG$677,12,FALSE),"")</f>
        <v>32</v>
      </c>
      <c r="L75" s="571">
        <f>IFERROR(VLOOKUP(N75,Import!$AT$3:$BG$677,14,FALSE),"")</f>
        <v>32</v>
      </c>
      <c r="M75" s="486"/>
      <c r="N75" s="88" t="str">
        <f>IFERROR(VLOOKUP(A75,Import!$V$3:$X$677,3,FALSE),"")</f>
        <v>Andrew McCutchen</v>
      </c>
      <c r="O75" s="89"/>
      <c r="P75" s="90"/>
      <c r="Q75" s="91" t="str">
        <f>IFERROR(VLOOKUP($N75,Import!$B$3:$AL$676,2,FALSE),"")</f>
        <v>PHI</v>
      </c>
      <c r="R75" s="341" t="str">
        <f>IFERROR(VLOOKUP($N75,Import!$B$3:$AL$676,3,FALSE),"")</f>
        <v>OF</v>
      </c>
      <c r="S75" s="341" t="str">
        <f>IFERROR(VLOOKUP($N75,Import!$B$3:$AL$676,4,FALSE),"")</f>
        <v>OF</v>
      </c>
      <c r="T75" s="91">
        <f>IFERROR(VLOOKUP($N75,Import!$B$3:$AL$676,5,FALSE),"")</f>
        <v>11</v>
      </c>
      <c r="U75" s="431"/>
      <c r="V75" s="91">
        <f>IFERROR(VLOOKUP($N75,Import!$B$3:$AL$676,6,FALSE),"")</f>
        <v>541</v>
      </c>
      <c r="W75" s="91">
        <f>IFERROR(VLOOKUP($N75,Import!$B$3:$AL$676,7,FALSE),"")</f>
        <v>78</v>
      </c>
      <c r="X75" s="91">
        <f>IFERROR(VLOOKUP($N75,Import!$B$3:$AL$676,8,FALSE),"")</f>
        <v>23</v>
      </c>
      <c r="Y75" s="91">
        <f>IFERROR(VLOOKUP($N75,Import!$B$3:$AL$676,9,FALSE),"")</f>
        <v>89</v>
      </c>
      <c r="Z75" s="91">
        <f>IFERROR(VLOOKUP($N75,Import!$B$3:$AL$676,10,FALSE),"")</f>
        <v>11</v>
      </c>
      <c r="AA75" s="92">
        <f>IFERROR(VLOOKUP($N75,Import!$B$3:$AL$676,11,FALSE),"")</f>
        <v>0.251</v>
      </c>
      <c r="AB75" s="431"/>
      <c r="AC75" s="498">
        <f t="shared" si="14"/>
        <v>135.791</v>
      </c>
      <c r="AD75" s="499">
        <f>IF(O75='User Input'!$C$1,1,0)</f>
        <v>0</v>
      </c>
      <c r="AE75" s="499">
        <f t="shared" si="25"/>
        <v>0</v>
      </c>
      <c r="AF75" s="499">
        <f t="shared" si="15"/>
        <v>0</v>
      </c>
      <c r="AG75" s="499" t="str">
        <f t="shared" si="16"/>
        <v>Andrew McCutchen</v>
      </c>
      <c r="AH75" s="499">
        <f t="shared" si="17"/>
        <v>0</v>
      </c>
      <c r="AI75" s="499">
        <f t="shared" si="18"/>
        <v>11</v>
      </c>
      <c r="AJ75" s="91" t="str">
        <f>IFERROR(VLOOKUP($N75,Import!$B$3:$AL$676,35,FALSE),"")</f>
        <v/>
      </c>
      <c r="AK75" s="98"/>
      <c r="AL75" s="113">
        <v>170</v>
      </c>
      <c r="AM75" s="112">
        <f>IFERROR(VLOOKUP(AV75,Import!$B$3:$T$677,19,FALSE),"")</f>
        <v>363</v>
      </c>
      <c r="AN75" s="493"/>
      <c r="AO75" s="112" t="str">
        <f>IFERROR(VLOOKUP(AV75,Import!$AD$3:$AH$677,3,FALSE),"")</f>
        <v/>
      </c>
      <c r="AP75" s="112" t="str">
        <f>IFERROR(VLOOKUP(AV75,Import!$AD$3:$AH$677,5,FALSE),"")</f>
        <v/>
      </c>
      <c r="AQ75" s="494">
        <f>IFERROR(VLOOKUP(AV75,Import!$AW$3:$BA$677,5,FALSE),"")</f>
        <v>231</v>
      </c>
      <c r="AR75" s="489">
        <f>IFERROR(VLOOKUP($AV75,Import!$AW$3:$BG$677,2,FALSE),"")</f>
        <v>316.5</v>
      </c>
      <c r="AS75" s="581">
        <f>IFERROR(VLOOKUP($AV75,Import!$AW$3:$BG$677,3,FALSE),"")</f>
        <v>10.913793103448276</v>
      </c>
      <c r="AT75" s="575">
        <f ca="1">IFERROR(VLOOKUP($AV75,Import!$AW$3:$BG$677,7,FALSE),"")</f>
        <v>53</v>
      </c>
      <c r="AU75" s="492"/>
      <c r="AV75" s="495" t="str">
        <f>IFERROR(VLOOKUP(AL75,Import!$W$3:$X$677,2,FALSE),"")</f>
        <v>Mike Minor</v>
      </c>
      <c r="AW75" s="89"/>
      <c r="AX75" s="102"/>
      <c r="AY75" s="91" t="str">
        <f>IFERROR(VLOOKUP($AV75,Import!$B$3:$L$676,2,FALSE),"")</f>
        <v>TEX</v>
      </c>
      <c r="AZ75" s="96" t="str">
        <f>IFERROR(VLOOKUP($AV75,Import!$B$3:$L$676,3,FALSE),"")</f>
        <v>SP</v>
      </c>
      <c r="BA75" s="96" t="str">
        <f>IFERROR(VLOOKUP($AV75,Import!$B$3:$L$676,4,FALSE),"")</f>
        <v>SP</v>
      </c>
      <c r="BB75" s="91">
        <f>IFERROR(VLOOKUP($AV75,Import!$B$3:$L$676,5,FALSE),"")</f>
        <v>-3</v>
      </c>
      <c r="BC75" s="431"/>
      <c r="BD75" s="91">
        <f>IFERROR(VLOOKUP($AV75,Import!$B$3:$X$677,12,FALSE),"")</f>
        <v>166</v>
      </c>
      <c r="BE75" s="97">
        <f>IFERROR(VLOOKUP($AV75,Import!$B$3:$X$677,15,FALSE),"")</f>
        <v>4.24</v>
      </c>
      <c r="BF75" s="97">
        <f>IFERROR(VLOOKUP($AV75,Import!$B$3:$X$677,16,FALSE),"")</f>
        <v>1.24</v>
      </c>
      <c r="BG75" s="91">
        <f>IFERROR(VLOOKUP($AV75,Import!$B$3:$X$677,13,FALSE),"")</f>
        <v>9</v>
      </c>
      <c r="BH75" s="91">
        <f>IFERROR(VLOOKUP($AV75,Import!$B$3:$X$677,14,FALSE),"")</f>
        <v>0</v>
      </c>
      <c r="BI75" s="91">
        <f>IFERROR(VLOOKUP($AV75,Import!$B$3:$X$677,17,FALSE),"")</f>
        <v>142</v>
      </c>
      <c r="BJ75" s="435"/>
      <c r="BK75" s="93">
        <f t="shared" si="19"/>
        <v>703.84</v>
      </c>
      <c r="BL75" s="94">
        <f t="shared" si="20"/>
        <v>205.84</v>
      </c>
      <c r="BM75" s="94">
        <f>IF(AW75='User Input'!$C$1,1,0)</f>
        <v>0</v>
      </c>
      <c r="BN75" s="94">
        <f t="shared" si="26"/>
        <v>0</v>
      </c>
      <c r="BO75" s="94">
        <f t="shared" si="21"/>
        <v>0</v>
      </c>
      <c r="BP75" s="94" t="str">
        <f t="shared" si="22"/>
        <v>Mike Minor</v>
      </c>
      <c r="BQ75" s="94">
        <f t="shared" si="23"/>
        <v>0</v>
      </c>
      <c r="BR75" s="95">
        <f t="shared" si="24"/>
        <v>-3</v>
      </c>
      <c r="BS75" s="91" t="str">
        <f>IFERROR(VLOOKUP($AV75,Import!$B$3:$AL$676,35,FALSE),"")</f>
        <v/>
      </c>
      <c r="BT75" s="99">
        <f>9*(Table2[[#This Row],[K]]/Table2[[#This Row],[IP]])</f>
        <v>7.6987951807228914</v>
      </c>
      <c r="BU75" s="483">
        <f>IFERROR(VLOOKUP($AV75,PITCH!$B$7:$AJ$2004,31,FALSE),"N/A")</f>
        <v>5.1192660550458724</v>
      </c>
      <c r="BV75" s="426"/>
    </row>
    <row r="76" spans="1:74" ht="15" x14ac:dyDescent="0.25">
      <c r="A76" s="570">
        <v>74</v>
      </c>
      <c r="B76" s="571">
        <f>IFERROR(VLOOKUP(N76,Import!$B$4:$T$677,19,FALSE),"")</f>
        <v>115</v>
      </c>
      <c r="C76" s="572"/>
      <c r="D76" s="571" t="str">
        <f>IFERROR(VLOOKUP(N76,Import!$AD$3:$AH$677,3,FALSE),"")</f>
        <v/>
      </c>
      <c r="E76" s="571" t="str">
        <f>IFERROR(VLOOKUP(N76,Import!$AD$3:$AL$677,4,FALSE),"")</f>
        <v/>
      </c>
      <c r="F76" s="575">
        <f>IFERROR(VLOOKUP(N76,Import!$AT$3:$BG$677,8,FALSE),"")</f>
        <v>121</v>
      </c>
      <c r="G76" s="489">
        <f>IFERROR(VLOOKUP($N76,Import!$AT$3:$BG$677,2,FALSE),"")</f>
        <v>383.35</v>
      </c>
      <c r="H76" s="490">
        <f>IFERROR(VLOOKUP($N76,Import!$AT$3:$BG$677,3,FALSE),"")</f>
        <v>2.7778985507246379</v>
      </c>
      <c r="I76" s="575">
        <f ca="1">IFERROR(VLOOKUP($N76,Import!$AT$3:$BG$677,9,FALSE),"")</f>
        <v>165</v>
      </c>
      <c r="J76" s="574"/>
      <c r="K76" s="571">
        <f>IFERROR(VLOOKUP(N76,Import!$AT$3:$BG$677,12,FALSE),"")</f>
        <v>60</v>
      </c>
      <c r="L76" s="571">
        <f>IFERROR(VLOOKUP(N76,Import!$AT$3:$BG$677,14,FALSE),"")</f>
        <v>72</v>
      </c>
      <c r="M76" s="486"/>
      <c r="N76" s="88" t="str">
        <f>IFERROR(VLOOKUP(A76,Import!$V$3:$X$677,3,FALSE),"")</f>
        <v>Tommy Pham</v>
      </c>
      <c r="O76" s="89"/>
      <c r="P76" s="90"/>
      <c r="Q76" s="91" t="str">
        <f>IFERROR(VLOOKUP($N76,Import!$B$3:$AL$676,2,FALSE),"")</f>
        <v>TB</v>
      </c>
      <c r="R76" s="341" t="str">
        <f>IFERROR(VLOOKUP($N76,Import!$B$3:$AL$676,3,FALSE),"")</f>
        <v>OF</v>
      </c>
      <c r="S76" s="341" t="str">
        <f>IFERROR(VLOOKUP($N76,Import!$B$3:$AL$676,4,FALSE),"")</f>
        <v>OF</v>
      </c>
      <c r="T76" s="91">
        <f>IFERROR(VLOOKUP($N76,Import!$B$3:$AL$676,5,FALSE),"")</f>
        <v>11</v>
      </c>
      <c r="U76" s="431"/>
      <c r="V76" s="91">
        <f>IFERROR(VLOOKUP($N76,Import!$B$3:$AL$676,6,FALSE),"")</f>
        <v>512</v>
      </c>
      <c r="W76" s="91">
        <f>IFERROR(VLOOKUP($N76,Import!$B$3:$AL$676,7,FALSE),"")</f>
        <v>92</v>
      </c>
      <c r="X76" s="91">
        <f>IFERROR(VLOOKUP($N76,Import!$B$3:$AL$676,8,FALSE),"")</f>
        <v>19</v>
      </c>
      <c r="Y76" s="91">
        <f>IFERROR(VLOOKUP($N76,Import!$B$3:$AL$676,9,FALSE),"")</f>
        <v>68</v>
      </c>
      <c r="Z76" s="91">
        <f>IFERROR(VLOOKUP($N76,Import!$B$3:$AL$676,10,FALSE),"")</f>
        <v>18</v>
      </c>
      <c r="AA76" s="92">
        <f>IFERROR(VLOOKUP($N76,Import!$B$3:$AL$676,11,FALSE),"")</f>
        <v>0.28100000000000003</v>
      </c>
      <c r="AB76" s="431"/>
      <c r="AC76" s="498">
        <f t="shared" si="14"/>
        <v>143.87200000000001</v>
      </c>
      <c r="AD76" s="499">
        <f>IF(O76='User Input'!$C$1,1,0)</f>
        <v>0</v>
      </c>
      <c r="AE76" s="499">
        <f t="shared" si="25"/>
        <v>0</v>
      </c>
      <c r="AF76" s="499">
        <f t="shared" si="15"/>
        <v>0</v>
      </c>
      <c r="AG76" s="499" t="str">
        <f t="shared" si="16"/>
        <v>Tommy Pham</v>
      </c>
      <c r="AH76" s="499">
        <f t="shared" si="17"/>
        <v>0</v>
      </c>
      <c r="AI76" s="499">
        <f t="shared" si="18"/>
        <v>11</v>
      </c>
      <c r="AJ76" s="91" t="str">
        <f>IFERROR(VLOOKUP($N76,Import!$B$3:$AL$676,35,FALSE),"")</f>
        <v/>
      </c>
      <c r="AK76" s="98"/>
      <c r="AL76" s="113">
        <v>199</v>
      </c>
      <c r="AM76" s="112">
        <f>IFERROR(VLOOKUP(AV76,Import!$B$3:$T$677,19,FALSE),"")</f>
        <v>433</v>
      </c>
      <c r="AN76" s="493"/>
      <c r="AO76" s="112" t="str">
        <f>IFERROR(VLOOKUP(AV76,Import!$AD$3:$AH$677,3,FALSE),"")</f>
        <v/>
      </c>
      <c r="AP76" s="112" t="str">
        <f>IFERROR(VLOOKUP(AV76,Import!$AD$3:$AH$677,5,FALSE),"")</f>
        <v/>
      </c>
      <c r="AQ76" s="494">
        <f>IFERROR(VLOOKUP(AV76,Import!$AW$3:$BA$677,5,FALSE),"")</f>
        <v>231</v>
      </c>
      <c r="AR76" s="489">
        <f>IFERROR(VLOOKUP($AV76,Import!$AW$3:$BG$677,2,FALSE),"")</f>
        <v>316.5</v>
      </c>
      <c r="AS76" s="581">
        <f>IFERROR(VLOOKUP($AV76,Import!$AW$3:$BG$677,3,FALSE),"")</f>
        <v>10.913793103448276</v>
      </c>
      <c r="AT76" s="575">
        <f ca="1">IFERROR(VLOOKUP($AV76,Import!$AW$3:$BG$677,7,FALSE),"")</f>
        <v>40</v>
      </c>
      <c r="AU76" s="492"/>
      <c r="AV76" s="495" t="str">
        <f>IFERROR(VLOOKUP(AL76,Import!$W$3:$X$677,2,FALSE),"")</f>
        <v>Marcus Stroman</v>
      </c>
      <c r="AW76" s="89"/>
      <c r="AX76" s="102"/>
      <c r="AY76" s="91" t="str">
        <f>IFERROR(VLOOKUP($AV76,Import!$B$3:$L$676,2,FALSE),"")</f>
        <v>TOR</v>
      </c>
      <c r="AZ76" s="96" t="str">
        <f>IFERROR(VLOOKUP($AV76,Import!$B$3:$L$676,3,FALSE),"")</f>
        <v>SP</v>
      </c>
      <c r="BA76" s="96" t="str">
        <f>IFERROR(VLOOKUP($AV76,Import!$B$3:$L$676,4,FALSE),"")</f>
        <v>SP</v>
      </c>
      <c r="BB76" s="91">
        <f>IFERROR(VLOOKUP($AV76,Import!$B$3:$L$676,5,FALSE),"")</f>
        <v>-6</v>
      </c>
      <c r="BC76" s="431"/>
      <c r="BD76" s="91">
        <f>IFERROR(VLOOKUP($AV76,Import!$B$3:$X$677,12,FALSE),"")</f>
        <v>164</v>
      </c>
      <c r="BE76" s="97">
        <f>IFERROR(VLOOKUP($AV76,Import!$B$3:$X$677,15,FALSE),"")</f>
        <v>4.4400000000000004</v>
      </c>
      <c r="BF76" s="97">
        <f>IFERROR(VLOOKUP($AV76,Import!$B$3:$X$677,16,FALSE),"")</f>
        <v>1.34</v>
      </c>
      <c r="BG76" s="91">
        <f>IFERROR(VLOOKUP($AV76,Import!$B$3:$X$677,13,FALSE),"")</f>
        <v>7</v>
      </c>
      <c r="BH76" s="91">
        <f>IFERROR(VLOOKUP($AV76,Import!$B$3:$X$677,14,FALSE),"")</f>
        <v>0</v>
      </c>
      <c r="BI76" s="91">
        <f>IFERROR(VLOOKUP($AV76,Import!$B$3:$X$677,17,FALSE),"")</f>
        <v>125</v>
      </c>
      <c r="BJ76" s="435"/>
      <c r="BK76" s="93">
        <f t="shared" si="19"/>
        <v>728.16000000000008</v>
      </c>
      <c r="BL76" s="94">
        <f t="shared" si="20"/>
        <v>219.76000000000002</v>
      </c>
      <c r="BM76" s="94">
        <f>IF(AW76='User Input'!$C$1,1,0)</f>
        <v>0</v>
      </c>
      <c r="BN76" s="94">
        <f t="shared" si="26"/>
        <v>0</v>
      </c>
      <c r="BO76" s="94">
        <f t="shared" si="21"/>
        <v>0</v>
      </c>
      <c r="BP76" s="94" t="str">
        <f t="shared" si="22"/>
        <v>Marcus Stroman</v>
      </c>
      <c r="BQ76" s="94">
        <f t="shared" si="23"/>
        <v>0</v>
      </c>
      <c r="BR76" s="95">
        <f t="shared" si="24"/>
        <v>-6</v>
      </c>
      <c r="BS76" s="91" t="str">
        <f>IFERROR(VLOOKUP($AV76,Import!$B$3:$AL$676,35,FALSE),"")</f>
        <v/>
      </c>
      <c r="BT76" s="99">
        <f>9*(Table2[[#This Row],[K]]/Table2[[#This Row],[IP]])</f>
        <v>6.8597560975609753</v>
      </c>
      <c r="BU76" s="483">
        <f>IFERROR(VLOOKUP($AV76,PITCH!$B$7:$AJ$2004,31,FALSE),"N/A")</f>
        <v>3.9082568807339451</v>
      </c>
      <c r="BV76" s="426"/>
    </row>
    <row r="77" spans="1:74" ht="15" x14ac:dyDescent="0.25">
      <c r="A77" s="570">
        <v>75</v>
      </c>
      <c r="B77" s="571">
        <f>IFERROR(VLOOKUP(N77,Import!$B$4:$T$677,19,FALSE),"")</f>
        <v>116</v>
      </c>
      <c r="C77" s="572"/>
      <c r="D77" s="571" t="str">
        <f>IFERROR(VLOOKUP(N77,Import!$AD$3:$AH$677,3,FALSE),"")</f>
        <v/>
      </c>
      <c r="E77" s="571" t="str">
        <f>IFERROR(VLOOKUP(N77,Import!$AD$3:$AL$677,4,FALSE),"")</f>
        <v/>
      </c>
      <c r="F77" s="575">
        <f>IFERROR(VLOOKUP(N77,Import!$AT$3:$BG$677,8,FALSE),"")</f>
        <v>63</v>
      </c>
      <c r="G77" s="489">
        <f>IFERROR(VLOOKUP($N77,Import!$AT$3:$BG$677,2,FALSE),"")</f>
        <v>427.65000000000003</v>
      </c>
      <c r="H77" s="490">
        <f>IFERROR(VLOOKUP($N77,Import!$AT$3:$BG$677,3,FALSE),"")</f>
        <v>2.9291095890410963</v>
      </c>
      <c r="I77" s="575">
        <f ca="1">IFERROR(VLOOKUP($N77,Import!$AT$3:$BG$677,9,FALSE),"")</f>
        <v>55</v>
      </c>
      <c r="J77" s="574"/>
      <c r="K77" s="571">
        <f>IFERROR(VLOOKUP(N77,Import!$AT$3:$BG$677,12,FALSE),"")</f>
        <v>77</v>
      </c>
      <c r="L77" s="571">
        <f>IFERROR(VLOOKUP(N77,Import!$AT$3:$BG$677,14,FALSE),"")</f>
        <v>65</v>
      </c>
      <c r="M77" s="486"/>
      <c r="N77" s="88" t="str">
        <f>IFERROR(VLOOKUP(A77,Import!$V$3:$X$677,3,FALSE),"")</f>
        <v>Matt Chapman</v>
      </c>
      <c r="O77" s="89"/>
      <c r="P77" s="90"/>
      <c r="Q77" s="91" t="str">
        <f>IFERROR(VLOOKUP($N77,Import!$B$3:$AL$676,2,FALSE),"")</f>
        <v>OAK</v>
      </c>
      <c r="R77" s="341" t="str">
        <f>IFERROR(VLOOKUP($N77,Import!$B$3:$AL$676,3,FALSE),"")</f>
        <v>3B</v>
      </c>
      <c r="S77" s="341" t="str">
        <f>IFERROR(VLOOKUP($N77,Import!$B$3:$AL$676,4,FALSE),"")</f>
        <v>3B</v>
      </c>
      <c r="T77" s="91">
        <f>IFERROR(VLOOKUP($N77,Import!$B$3:$AL$676,5,FALSE),"")</f>
        <v>11</v>
      </c>
      <c r="U77" s="431"/>
      <c r="V77" s="91">
        <f>IFERROR(VLOOKUP($N77,Import!$B$3:$AL$676,6,FALSE),"")</f>
        <v>561</v>
      </c>
      <c r="W77" s="91">
        <f>IFERROR(VLOOKUP($N77,Import!$B$3:$AL$676,7,FALSE),"")</f>
        <v>91</v>
      </c>
      <c r="X77" s="91">
        <f>IFERROR(VLOOKUP($N77,Import!$B$3:$AL$676,8,FALSE),"")</f>
        <v>29</v>
      </c>
      <c r="Y77" s="91">
        <f>IFERROR(VLOOKUP($N77,Import!$B$3:$AL$676,9,FALSE),"")</f>
        <v>93</v>
      </c>
      <c r="Z77" s="91">
        <f>IFERROR(VLOOKUP($N77,Import!$B$3:$AL$676,10,FALSE),"")</f>
        <v>2</v>
      </c>
      <c r="AA77" s="92">
        <f>IFERROR(VLOOKUP($N77,Import!$B$3:$AL$676,11,FALSE),"")</f>
        <v>0.26300000000000001</v>
      </c>
      <c r="AB77" s="431"/>
      <c r="AC77" s="498">
        <f t="shared" si="14"/>
        <v>147.54300000000001</v>
      </c>
      <c r="AD77" s="499">
        <f>IF(O77='User Input'!$C$1,1,0)</f>
        <v>0</v>
      </c>
      <c r="AE77" s="499">
        <f t="shared" si="25"/>
        <v>0</v>
      </c>
      <c r="AF77" s="499">
        <f t="shared" si="15"/>
        <v>0</v>
      </c>
      <c r="AG77" s="499" t="str">
        <f t="shared" si="16"/>
        <v>Matt Chapman</v>
      </c>
      <c r="AH77" s="499">
        <f t="shared" si="17"/>
        <v>0</v>
      </c>
      <c r="AI77" s="499">
        <f t="shared" si="18"/>
        <v>11</v>
      </c>
      <c r="AJ77" s="91" t="str">
        <f>IFERROR(VLOOKUP($N77,Import!$B$3:$AL$676,35,FALSE),"")</f>
        <v/>
      </c>
      <c r="AK77" s="98"/>
      <c r="AL77" s="113">
        <v>67</v>
      </c>
      <c r="AM77" s="112">
        <f>IFERROR(VLOOKUP(AV77,Import!$B$3:$T$677,19,FALSE),"")</f>
        <v>165</v>
      </c>
      <c r="AN77" s="493"/>
      <c r="AO77" s="112">
        <f>IFERROR(VLOOKUP(AV77,Import!$AD$3:$AH$677,3,FALSE),"")</f>
        <v>45</v>
      </c>
      <c r="AP77" s="112">
        <f>IFERROR(VLOOKUP(AV77,Import!$AD$3:$AH$677,5,FALSE),"")</f>
        <v>9</v>
      </c>
      <c r="AQ77" s="494">
        <f>IFERROR(VLOOKUP(AV77,Import!$AW$3:$BA$677,5,FALSE),"")</f>
        <v>239</v>
      </c>
      <c r="AR77" s="489">
        <f>IFERROR(VLOOKUP($AV77,Import!$AW$3:$BG$677,2,FALSE),"")</f>
        <v>310.40000000000009</v>
      </c>
      <c r="AS77" s="581">
        <f>IFERROR(VLOOKUP($AV77,Import!$AW$3:$BG$677,3,FALSE),"")</f>
        <v>11.085714285714289</v>
      </c>
      <c r="AT77" s="575">
        <f ca="1">IFERROR(VLOOKUP($AV77,Import!$AW$3:$BG$677,7,FALSE),"")</f>
        <v>66</v>
      </c>
      <c r="AU77" s="492"/>
      <c r="AV77" s="495" t="str">
        <f>IFERROR(VLOOKUP(AL77,Import!$W$3:$X$677,2,FALSE),"")</f>
        <v>Yusei Kikuchi</v>
      </c>
      <c r="AW77" s="89"/>
      <c r="AX77" s="102"/>
      <c r="AY77" s="91" t="str">
        <f>IFERROR(VLOOKUP($AV77,Import!$B$3:$L$676,2,FALSE),"")</f>
        <v>SEA</v>
      </c>
      <c r="AZ77" s="96" t="str">
        <f>IFERROR(VLOOKUP($AV77,Import!$B$3:$L$676,3,FALSE),"")</f>
        <v>SP</v>
      </c>
      <c r="BA77" s="96" t="str">
        <f>IFERROR(VLOOKUP($AV77,Import!$B$3:$L$676,4,FALSE),"")</f>
        <v>SP</v>
      </c>
      <c r="BB77" s="91">
        <f>IFERROR(VLOOKUP($AV77,Import!$B$3:$L$676,5,FALSE),"")</f>
        <v>7</v>
      </c>
      <c r="BC77" s="431"/>
      <c r="BD77" s="91">
        <f>IFERROR(VLOOKUP($AV77,Import!$B$3:$X$677,12,FALSE),"")</f>
        <v>151</v>
      </c>
      <c r="BE77" s="97">
        <f>IFERROR(VLOOKUP($AV77,Import!$B$3:$X$677,15,FALSE),"")</f>
        <v>3.67</v>
      </c>
      <c r="BF77" s="97">
        <f>IFERROR(VLOOKUP($AV77,Import!$B$3:$X$677,16,FALSE),"")</f>
        <v>1.18</v>
      </c>
      <c r="BG77" s="91">
        <f>IFERROR(VLOOKUP($AV77,Import!$B$3:$X$677,13,FALSE),"")</f>
        <v>9</v>
      </c>
      <c r="BH77" s="91">
        <f>IFERROR(VLOOKUP($AV77,Import!$B$3:$X$677,14,FALSE),"")</f>
        <v>0</v>
      </c>
      <c r="BI77" s="91">
        <f>IFERROR(VLOOKUP($AV77,Import!$B$3:$X$677,17,FALSE),"")</f>
        <v>136</v>
      </c>
      <c r="BJ77" s="435"/>
      <c r="BK77" s="93">
        <f t="shared" si="19"/>
        <v>554.16999999999996</v>
      </c>
      <c r="BL77" s="94">
        <f t="shared" si="20"/>
        <v>178.17999999999998</v>
      </c>
      <c r="BM77" s="94">
        <f>IF(AW77='User Input'!$C$1,1,0)</f>
        <v>0</v>
      </c>
      <c r="BN77" s="94">
        <f t="shared" si="26"/>
        <v>0</v>
      </c>
      <c r="BO77" s="94">
        <f t="shared" si="21"/>
        <v>0</v>
      </c>
      <c r="BP77" s="94" t="str">
        <f t="shared" si="22"/>
        <v>Yusei Kikuchi</v>
      </c>
      <c r="BQ77" s="94">
        <f t="shared" si="23"/>
        <v>0</v>
      </c>
      <c r="BR77" s="95">
        <f t="shared" si="24"/>
        <v>7</v>
      </c>
      <c r="BS77" s="91">
        <f>IFERROR(VLOOKUP($AV77,Import!$B$3:$AL$676,35,FALSE),"")</f>
        <v>2019</v>
      </c>
      <c r="BT77" s="99">
        <f>9*(Table2[[#This Row],[K]]/Table2[[#This Row],[IP]])</f>
        <v>8.1059602649006628</v>
      </c>
      <c r="BU77" s="483">
        <f>IFERROR(VLOOKUP($AV77,PITCH!$B$7:$AJ$2004,31,FALSE),"N/A")</f>
        <v>5.6823979591836729</v>
      </c>
      <c r="BV77" s="426"/>
    </row>
    <row r="78" spans="1:74" ht="15" x14ac:dyDescent="0.25">
      <c r="A78" s="570">
        <v>76</v>
      </c>
      <c r="B78" s="571">
        <f>IFERROR(VLOOKUP(N78,Import!$B$4:$T$677,19,FALSE),"")</f>
        <v>117</v>
      </c>
      <c r="C78" s="572"/>
      <c r="D78" s="571" t="str">
        <f>IFERROR(VLOOKUP(N78,Import!$AD$3:$AH$677,3,FALSE),"")</f>
        <v/>
      </c>
      <c r="E78" s="571" t="str">
        <f>IFERROR(VLOOKUP(N78,Import!$AD$3:$AL$677,4,FALSE),"")</f>
        <v/>
      </c>
      <c r="F78" s="575">
        <f>IFERROR(VLOOKUP(N78,Import!$AT$3:$BG$677,8,FALSE),"")</f>
        <v>146</v>
      </c>
      <c r="G78" s="489">
        <f>IFERROR(VLOOKUP($N78,Import!$AT$3:$BG$677,2,FALSE),"")</f>
        <v>365.99999999999994</v>
      </c>
      <c r="H78" s="490">
        <f>IFERROR(VLOOKUP($N78,Import!$AT$3:$BG$677,3,FALSE),"")</f>
        <v>2.8153846153846152</v>
      </c>
      <c r="I78" s="575">
        <f ca="1">IFERROR(VLOOKUP($N78,Import!$AT$3:$BG$677,9,FALSE),"")</f>
        <v>75</v>
      </c>
      <c r="J78" s="574"/>
      <c r="K78" s="571">
        <f>IFERROR(VLOOKUP(N78,Import!$AT$3:$BG$677,12,FALSE),"")</f>
        <v>102</v>
      </c>
      <c r="L78" s="571">
        <f>IFERROR(VLOOKUP(N78,Import!$AT$3:$BG$677,14,FALSE),"")</f>
        <v>105</v>
      </c>
      <c r="M78" s="486"/>
      <c r="N78" s="88" t="str">
        <f>IFERROR(VLOOKUP(A78,Import!$V$3:$X$677,3,FALSE),"")</f>
        <v>Robinson Cano</v>
      </c>
      <c r="O78" s="89"/>
      <c r="P78" s="90"/>
      <c r="Q78" s="91" t="str">
        <f>IFERROR(VLOOKUP($N78,Import!$B$3:$AL$676,2,FALSE),"")</f>
        <v>NYM</v>
      </c>
      <c r="R78" s="341" t="str">
        <f>IFERROR(VLOOKUP($N78,Import!$B$3:$AL$676,3,FALSE),"")</f>
        <v>2B</v>
      </c>
      <c r="S78" s="341" t="str">
        <f>IFERROR(VLOOKUP($N78,Import!$B$3:$AL$676,4,FALSE),"")</f>
        <v>1B/2B</v>
      </c>
      <c r="T78" s="91">
        <f>IFERROR(VLOOKUP($N78,Import!$B$3:$AL$676,5,FALSE),"")</f>
        <v>11</v>
      </c>
      <c r="U78" s="431"/>
      <c r="V78" s="91">
        <f>IFERROR(VLOOKUP($N78,Import!$B$3:$AL$676,6,FALSE),"")</f>
        <v>588</v>
      </c>
      <c r="W78" s="91">
        <f>IFERROR(VLOOKUP($N78,Import!$B$3:$AL$676,7,FALSE),"")</f>
        <v>84</v>
      </c>
      <c r="X78" s="91">
        <f>IFERROR(VLOOKUP($N78,Import!$B$3:$AL$676,8,FALSE),"")</f>
        <v>24</v>
      </c>
      <c r="Y78" s="91">
        <f>IFERROR(VLOOKUP($N78,Import!$B$3:$AL$676,9,FALSE),"")</f>
        <v>92</v>
      </c>
      <c r="Z78" s="91">
        <f>IFERROR(VLOOKUP($N78,Import!$B$3:$AL$676,10,FALSE),"")</f>
        <v>1</v>
      </c>
      <c r="AA78" s="92">
        <f>IFERROR(VLOOKUP($N78,Import!$B$3:$AL$676,11,FALSE),"")</f>
        <v>0.28599999999999998</v>
      </c>
      <c r="AB78" s="431"/>
      <c r="AC78" s="498">
        <f t="shared" si="14"/>
        <v>168.16799999999998</v>
      </c>
      <c r="AD78" s="499">
        <f>IF(O78='User Input'!$C$1,1,0)</f>
        <v>0</v>
      </c>
      <c r="AE78" s="499">
        <f t="shared" si="25"/>
        <v>0</v>
      </c>
      <c r="AF78" s="499">
        <f t="shared" si="15"/>
        <v>0</v>
      </c>
      <c r="AG78" s="499" t="str">
        <f t="shared" si="16"/>
        <v>Robinson Cano</v>
      </c>
      <c r="AH78" s="499">
        <f t="shared" si="17"/>
        <v>0</v>
      </c>
      <c r="AI78" s="499">
        <f t="shared" si="18"/>
        <v>11</v>
      </c>
      <c r="AJ78" s="91" t="str">
        <f>IFERROR(VLOOKUP($N78,Import!$B$3:$AL$676,35,FALSE),"")</f>
        <v/>
      </c>
      <c r="AK78" s="98"/>
      <c r="AL78" s="113">
        <v>57</v>
      </c>
      <c r="AM78" s="112">
        <f>IFERROR(VLOOKUP(AV78,Import!$B$3:$T$677,19,FALSE),"")</f>
        <v>145</v>
      </c>
      <c r="AN78" s="493"/>
      <c r="AO78" s="112" t="str">
        <f>IFERROR(VLOOKUP(AV78,Import!$AD$3:$AH$677,3,FALSE),"")</f>
        <v/>
      </c>
      <c r="AP78" s="112" t="str">
        <f>IFERROR(VLOOKUP(AV78,Import!$AD$3:$AH$677,5,FALSE),"")</f>
        <v/>
      </c>
      <c r="AQ78" s="494">
        <f>IFERROR(VLOOKUP(AV78,Import!$AW$3:$BA$677,5,FALSE),"")</f>
        <v>240</v>
      </c>
      <c r="AR78" s="489">
        <f>IFERROR(VLOOKUP($AV78,Import!$AW$3:$BG$677,2,FALSE),"")</f>
        <v>309.59999999999997</v>
      </c>
      <c r="AS78" s="581">
        <f>IFERROR(VLOOKUP($AV78,Import!$AW$3:$BG$677,3,FALSE),"")</f>
        <v>11.907692307692306</v>
      </c>
      <c r="AT78" s="575">
        <f ca="1">IFERROR(VLOOKUP($AV78,Import!$AW$3:$BG$677,7,FALSE),"")</f>
        <v>66</v>
      </c>
      <c r="AU78" s="492"/>
      <c r="AV78" s="495" t="str">
        <f>IFERROR(VLOOKUP(AL78,Import!$W$3:$X$677,2,FALSE),"")</f>
        <v>Nathan Eovaldi</v>
      </c>
      <c r="AW78" s="89"/>
      <c r="AX78" s="102"/>
      <c r="AY78" s="91" t="str">
        <f>IFERROR(VLOOKUP($AV78,Import!$B$3:$L$676,2,FALSE),"")</f>
        <v>BOS</v>
      </c>
      <c r="AZ78" s="96" t="str">
        <f>IFERROR(VLOOKUP($AV78,Import!$B$3:$L$676,3,FALSE),"")</f>
        <v>SP</v>
      </c>
      <c r="BA78" s="96" t="str">
        <f>IFERROR(VLOOKUP($AV78,Import!$B$3:$L$676,4,FALSE),"")</f>
        <v>SP</v>
      </c>
      <c r="BB78" s="91">
        <f>IFERROR(VLOOKUP($AV78,Import!$B$3:$L$676,5,FALSE),"")</f>
        <v>9</v>
      </c>
      <c r="BC78" s="431"/>
      <c r="BD78" s="91">
        <f>IFERROR(VLOOKUP($AV78,Import!$B$3:$X$677,12,FALSE),"")</f>
        <v>149</v>
      </c>
      <c r="BE78" s="97">
        <f>IFERROR(VLOOKUP($AV78,Import!$B$3:$X$677,15,FALSE),"")</f>
        <v>3.78</v>
      </c>
      <c r="BF78" s="97">
        <f>IFERROR(VLOOKUP($AV78,Import!$B$3:$X$677,16,FALSE),"")</f>
        <v>1.1599999999999999</v>
      </c>
      <c r="BG78" s="91">
        <f>IFERROR(VLOOKUP($AV78,Import!$B$3:$X$677,13,FALSE),"")</f>
        <v>12</v>
      </c>
      <c r="BH78" s="91">
        <f>IFERROR(VLOOKUP($AV78,Import!$B$3:$X$677,14,FALSE),"")</f>
        <v>0</v>
      </c>
      <c r="BI78" s="91">
        <f>IFERROR(VLOOKUP($AV78,Import!$B$3:$X$677,17,FALSE),"")</f>
        <v>135</v>
      </c>
      <c r="BJ78" s="435"/>
      <c r="BK78" s="93">
        <f t="shared" si="19"/>
        <v>563.22</v>
      </c>
      <c r="BL78" s="94">
        <f t="shared" si="20"/>
        <v>172.83999999999997</v>
      </c>
      <c r="BM78" s="94">
        <f>IF(AW78='User Input'!$C$1,1,0)</f>
        <v>0</v>
      </c>
      <c r="BN78" s="94">
        <f t="shared" si="26"/>
        <v>0</v>
      </c>
      <c r="BO78" s="94">
        <f t="shared" si="21"/>
        <v>0</v>
      </c>
      <c r="BP78" s="94" t="str">
        <f t="shared" si="22"/>
        <v>Nathan Eovaldi</v>
      </c>
      <c r="BQ78" s="94">
        <f t="shared" si="23"/>
        <v>0</v>
      </c>
      <c r="BR78" s="95">
        <f t="shared" si="24"/>
        <v>9</v>
      </c>
      <c r="BS78" s="91" t="str">
        <f>IFERROR(VLOOKUP($AV78,Import!$B$3:$AL$676,35,FALSE),"")</f>
        <v/>
      </c>
      <c r="BT78" s="99">
        <f>9*(Table2[[#This Row],[K]]/Table2[[#This Row],[IP]])</f>
        <v>8.1543624161073822</v>
      </c>
      <c r="BU78" s="483">
        <f>IFERROR(VLOOKUP($AV78,PITCH!$B$7:$AJ$2004,31,FALSE),"N/A")</f>
        <v>5.6124721603563481</v>
      </c>
      <c r="BV78" s="426"/>
    </row>
    <row r="79" spans="1:74" ht="15" x14ac:dyDescent="0.25">
      <c r="A79" s="570">
        <v>77</v>
      </c>
      <c r="B79" s="571">
        <f>IFERROR(VLOOKUP(N79,Import!$B$4:$T$677,19,FALSE),"")</f>
        <v>118</v>
      </c>
      <c r="C79" s="572"/>
      <c r="D79" s="571" t="str">
        <f>IFERROR(VLOOKUP(N79,Import!$AD$3:$AH$677,3,FALSE),"")</f>
        <v/>
      </c>
      <c r="E79" s="571" t="str">
        <f>IFERROR(VLOOKUP(N79,Import!$AD$3:$AL$677,4,FALSE),"")</f>
        <v/>
      </c>
      <c r="F79" s="575">
        <f>IFERROR(VLOOKUP(N79,Import!$AT$3:$BG$677,8,FALSE),"")</f>
        <v>137</v>
      </c>
      <c r="G79" s="489">
        <f>IFERROR(VLOOKUP($N79,Import!$AT$3:$BG$677,2,FALSE),"")</f>
        <v>372.1</v>
      </c>
      <c r="H79" s="490">
        <f>IFERROR(VLOOKUP($N79,Import!$AT$3:$BG$677,3,FALSE),"")</f>
        <v>2.5662068965517242</v>
      </c>
      <c r="I79" s="575">
        <f ca="1">IFERROR(VLOOKUP($N79,Import!$AT$3:$BG$677,9,FALSE),"")</f>
        <v>184</v>
      </c>
      <c r="J79" s="574"/>
      <c r="K79" s="571">
        <f>IFERROR(VLOOKUP(N79,Import!$AT$3:$BG$677,12,FALSE),"")</f>
        <v>126</v>
      </c>
      <c r="L79" s="571">
        <f>IFERROR(VLOOKUP(N79,Import!$AT$3:$BG$677,14,FALSE),"")</f>
        <v>120</v>
      </c>
      <c r="M79" s="486"/>
      <c r="N79" s="88" t="str">
        <f>IFERROR(VLOOKUP(A79,Import!$V$3:$X$677,3,FALSE),"")</f>
        <v>Scooter Gennett</v>
      </c>
      <c r="O79" s="89"/>
      <c r="P79" s="90"/>
      <c r="Q79" s="91" t="str">
        <f>IFERROR(VLOOKUP($N79,Import!$B$3:$AL$676,2,FALSE),"")</f>
        <v>CIN</v>
      </c>
      <c r="R79" s="341" t="str">
        <f>IFERROR(VLOOKUP($N79,Import!$B$3:$AL$676,3,FALSE),"")</f>
        <v>2B</v>
      </c>
      <c r="S79" s="341" t="str">
        <f>IFERROR(VLOOKUP($N79,Import!$B$3:$AL$676,4,FALSE),"")</f>
        <v>2B</v>
      </c>
      <c r="T79" s="91">
        <f>IFERROR(VLOOKUP($N79,Import!$B$3:$AL$676,5,FALSE),"")</f>
        <v>11</v>
      </c>
      <c r="U79" s="431"/>
      <c r="V79" s="91">
        <f>IFERROR(VLOOKUP($N79,Import!$B$3:$AL$676,6,FALSE),"")</f>
        <v>567</v>
      </c>
      <c r="W79" s="91">
        <f>IFERROR(VLOOKUP($N79,Import!$B$3:$AL$676,7,FALSE),"")</f>
        <v>80</v>
      </c>
      <c r="X79" s="91">
        <f>IFERROR(VLOOKUP($N79,Import!$B$3:$AL$676,8,FALSE),"")</f>
        <v>24</v>
      </c>
      <c r="Y79" s="91">
        <f>IFERROR(VLOOKUP($N79,Import!$B$3:$AL$676,9,FALSE),"")</f>
        <v>91</v>
      </c>
      <c r="Z79" s="91">
        <f>IFERROR(VLOOKUP($N79,Import!$B$3:$AL$676,10,FALSE),"")</f>
        <v>3</v>
      </c>
      <c r="AA79" s="92">
        <f>IFERROR(VLOOKUP($N79,Import!$B$3:$AL$676,11,FALSE),"")</f>
        <v>0.28799999999999998</v>
      </c>
      <c r="AB79" s="431"/>
      <c r="AC79" s="498">
        <f t="shared" si="14"/>
        <v>163.29599999999999</v>
      </c>
      <c r="AD79" s="499">
        <f>IF(O79='User Input'!$C$1,1,0)</f>
        <v>0</v>
      </c>
      <c r="AE79" s="499">
        <f t="shared" si="25"/>
        <v>0</v>
      </c>
      <c r="AF79" s="499">
        <f t="shared" si="15"/>
        <v>0</v>
      </c>
      <c r="AG79" s="499" t="str">
        <f t="shared" si="16"/>
        <v>Scooter Gennett</v>
      </c>
      <c r="AH79" s="499">
        <f t="shared" si="17"/>
        <v>0</v>
      </c>
      <c r="AI79" s="499">
        <f t="shared" si="18"/>
        <v>11</v>
      </c>
      <c r="AJ79" s="91" t="str">
        <f>IFERROR(VLOOKUP($N79,Import!$B$3:$AL$676,35,FALSE),"")</f>
        <v/>
      </c>
      <c r="AK79" s="98"/>
      <c r="AL79" s="113">
        <v>196</v>
      </c>
      <c r="AM79" s="112">
        <f>IFERROR(VLOOKUP(AV79,Import!$B$3:$T$677,19,FALSE),"")</f>
        <v>430</v>
      </c>
      <c r="AN79" s="493"/>
      <c r="AO79" s="112" t="str">
        <f>IFERROR(VLOOKUP(AV79,Import!$AD$3:$AH$677,3,FALSE),"")</f>
        <v/>
      </c>
      <c r="AP79" s="112" t="str">
        <f>IFERROR(VLOOKUP(AV79,Import!$AD$3:$AH$677,5,FALSE),"")</f>
        <v/>
      </c>
      <c r="AQ79" s="494">
        <f>IFERROR(VLOOKUP(AV79,Import!$AW$3:$BA$677,5,FALSE),"")</f>
        <v>241</v>
      </c>
      <c r="AR79" s="489">
        <f>IFERROR(VLOOKUP($AV79,Import!$AW$3:$BG$677,2,FALSE),"")</f>
        <v>308.70000000000005</v>
      </c>
      <c r="AS79" s="581">
        <f>IFERROR(VLOOKUP($AV79,Import!$AW$3:$BG$677,3,FALSE),"")</f>
        <v>9.9580645161290331</v>
      </c>
      <c r="AT79" s="575">
        <f ca="1">IFERROR(VLOOKUP($AV79,Import!$AW$3:$BG$677,7,FALSE),"")</f>
        <v>53</v>
      </c>
      <c r="AU79" s="492"/>
      <c r="AV79" s="495" t="str">
        <f>IFERROR(VLOOKUP(AL79,Import!$W$3:$X$677,2,FALSE),"")</f>
        <v>Dylan Bundy</v>
      </c>
      <c r="AW79" s="89"/>
      <c r="AX79" s="102"/>
      <c r="AY79" s="91" t="str">
        <f>IFERROR(VLOOKUP($AV79,Import!$B$3:$L$676,2,FALSE),"")</f>
        <v>BAL</v>
      </c>
      <c r="AZ79" s="96" t="str">
        <f>IFERROR(VLOOKUP($AV79,Import!$B$3:$L$676,3,FALSE),"")</f>
        <v>SP</v>
      </c>
      <c r="BA79" s="96" t="str">
        <f>IFERROR(VLOOKUP($AV79,Import!$B$3:$L$676,4,FALSE),"")</f>
        <v>SP</v>
      </c>
      <c r="BB79" s="91">
        <f>IFERROR(VLOOKUP($AV79,Import!$B$3:$L$676,5,FALSE),"")</f>
        <v>-5</v>
      </c>
      <c r="BC79" s="431"/>
      <c r="BD79" s="91">
        <f>IFERROR(VLOOKUP($AV79,Import!$B$3:$X$677,12,FALSE),"")</f>
        <v>169</v>
      </c>
      <c r="BE79" s="97">
        <f>IFERROR(VLOOKUP($AV79,Import!$B$3:$X$677,15,FALSE),"")</f>
        <v>4.5599999999999996</v>
      </c>
      <c r="BF79" s="97">
        <f>IFERROR(VLOOKUP($AV79,Import!$B$3:$X$677,16,FALSE),"")</f>
        <v>1.37</v>
      </c>
      <c r="BG79" s="91">
        <f>IFERROR(VLOOKUP($AV79,Import!$B$3:$X$677,13,FALSE),"")</f>
        <v>9</v>
      </c>
      <c r="BH79" s="91">
        <f>IFERROR(VLOOKUP($AV79,Import!$B$3:$X$677,14,FALSE),"")</f>
        <v>0</v>
      </c>
      <c r="BI79" s="91">
        <f>IFERROR(VLOOKUP($AV79,Import!$B$3:$X$677,17,FALSE),"")</f>
        <v>178</v>
      </c>
      <c r="BJ79" s="435"/>
      <c r="BK79" s="93">
        <f t="shared" si="19"/>
        <v>770.64</v>
      </c>
      <c r="BL79" s="94">
        <f t="shared" si="20"/>
        <v>231.53000000000003</v>
      </c>
      <c r="BM79" s="94">
        <f>IF(AW79='User Input'!$C$1,1,0)</f>
        <v>0</v>
      </c>
      <c r="BN79" s="94">
        <f t="shared" si="26"/>
        <v>0</v>
      </c>
      <c r="BO79" s="94">
        <f t="shared" si="21"/>
        <v>0</v>
      </c>
      <c r="BP79" s="94" t="str">
        <f t="shared" si="22"/>
        <v>Dylan Bundy</v>
      </c>
      <c r="BQ79" s="94">
        <f t="shared" si="23"/>
        <v>0</v>
      </c>
      <c r="BR79" s="95">
        <f t="shared" si="24"/>
        <v>-5</v>
      </c>
      <c r="BS79" s="91" t="str">
        <f>IFERROR(VLOOKUP($AV79,Import!$B$3:$AL$676,35,FALSE),"")</f>
        <v/>
      </c>
      <c r="BT79" s="99">
        <f>9*(Table2[[#This Row],[K]]/Table2[[#This Row],[IP]])</f>
        <v>9.4792899408284033</v>
      </c>
      <c r="BU79" s="483">
        <f>IFERROR(VLOOKUP($AV79,PITCH!$B$7:$AJ$2004,31,FALSE),"N/A")</f>
        <v>5.6316410861865407</v>
      </c>
      <c r="BV79" s="426"/>
    </row>
    <row r="80" spans="1:74" ht="15" x14ac:dyDescent="0.25">
      <c r="A80" s="570">
        <v>78</v>
      </c>
      <c r="B80" s="571">
        <f>IFERROR(VLOOKUP(N80,Import!$B$4:$T$677,19,FALSE),"")</f>
        <v>119</v>
      </c>
      <c r="C80" s="572"/>
      <c r="D80" s="571" t="str">
        <f>IFERROR(VLOOKUP(N80,Import!$AD$3:$AH$677,3,FALSE),"")</f>
        <v/>
      </c>
      <c r="E80" s="571" t="str">
        <f>IFERROR(VLOOKUP(N80,Import!$AD$3:$AL$677,4,FALSE),"")</f>
        <v/>
      </c>
      <c r="F80" s="575">
        <f>IFERROR(VLOOKUP(N80,Import!$AT$3:$BG$677,8,FALSE),"")</f>
        <v>72</v>
      </c>
      <c r="G80" s="489">
        <f>IFERROR(VLOOKUP($N80,Import!$AT$3:$BG$677,2,FALSE),"")</f>
        <v>418.84999999999997</v>
      </c>
      <c r="H80" s="490">
        <f>IFERROR(VLOOKUP($N80,Import!$AT$3:$BG$677,3,FALSE),"")</f>
        <v>2.9290209790209789</v>
      </c>
      <c r="I80" s="575">
        <f ca="1">IFERROR(VLOOKUP($N80,Import!$AT$3:$BG$677,9,FALSE),"")</f>
        <v>38</v>
      </c>
      <c r="J80" s="574"/>
      <c r="K80" s="571">
        <f>IFERROR(VLOOKUP(N80,Import!$AT$3:$BG$677,12,FALSE),"")</f>
        <v>81</v>
      </c>
      <c r="L80" s="571">
        <f>IFERROR(VLOOKUP(N80,Import!$AT$3:$BG$677,14,FALSE),"")</f>
        <v>63</v>
      </c>
      <c r="M80" s="486"/>
      <c r="N80" s="88" t="str">
        <f>IFERROR(VLOOKUP(A80,Import!$V$3:$X$677,3,FALSE),"")</f>
        <v>Mike Moustakas</v>
      </c>
      <c r="O80" s="89"/>
      <c r="P80" s="90"/>
      <c r="Q80" s="91" t="str">
        <f>IFERROR(VLOOKUP($N80,Import!$B$3:$AL$676,2,FALSE),"")</f>
        <v>MIL</v>
      </c>
      <c r="R80" s="341" t="str">
        <f>IFERROR(VLOOKUP($N80,Import!$B$3:$AL$676,3,FALSE),"")</f>
        <v>3B</v>
      </c>
      <c r="S80" s="341" t="str">
        <f>IFERROR(VLOOKUP($N80,Import!$B$3:$AL$676,4,FALSE),"")</f>
        <v>3B</v>
      </c>
      <c r="T80" s="91">
        <f>IFERROR(VLOOKUP($N80,Import!$B$3:$AL$676,5,FALSE),"")</f>
        <v>11</v>
      </c>
      <c r="U80" s="431"/>
      <c r="V80" s="91">
        <f>IFERROR(VLOOKUP($N80,Import!$B$3:$AL$676,6,FALSE),"")</f>
        <v>567</v>
      </c>
      <c r="W80" s="91">
        <f>IFERROR(VLOOKUP($N80,Import!$B$3:$AL$676,7,FALSE),"")</f>
        <v>71</v>
      </c>
      <c r="X80" s="91">
        <f>IFERROR(VLOOKUP($N80,Import!$B$3:$AL$676,8,FALSE),"")</f>
        <v>30</v>
      </c>
      <c r="Y80" s="91">
        <f>IFERROR(VLOOKUP($N80,Import!$B$3:$AL$676,9,FALSE),"")</f>
        <v>98</v>
      </c>
      <c r="Z80" s="91">
        <f>IFERROR(VLOOKUP($N80,Import!$B$3:$AL$676,10,FALSE),"")</f>
        <v>3</v>
      </c>
      <c r="AA80" s="92">
        <f>IFERROR(VLOOKUP($N80,Import!$B$3:$AL$676,11,FALSE),"")</f>
        <v>0.253</v>
      </c>
      <c r="AB80" s="431"/>
      <c r="AC80" s="498">
        <f t="shared" si="14"/>
        <v>143.45099999999999</v>
      </c>
      <c r="AD80" s="499">
        <f>IF(O80='User Input'!$C$1,1,0)</f>
        <v>0</v>
      </c>
      <c r="AE80" s="499">
        <f t="shared" si="25"/>
        <v>0</v>
      </c>
      <c r="AF80" s="499">
        <f t="shared" si="15"/>
        <v>0</v>
      </c>
      <c r="AG80" s="499" t="str">
        <f t="shared" si="16"/>
        <v>Mike Moustakas</v>
      </c>
      <c r="AH80" s="499">
        <f t="shared" si="17"/>
        <v>0</v>
      </c>
      <c r="AI80" s="499">
        <f t="shared" si="18"/>
        <v>11</v>
      </c>
      <c r="AJ80" s="91" t="str">
        <f>IFERROR(VLOOKUP($N80,Import!$B$3:$AL$676,35,FALSE),"")</f>
        <v/>
      </c>
      <c r="AK80" s="98"/>
      <c r="AL80" s="113">
        <v>70</v>
      </c>
      <c r="AM80" s="112">
        <f>IFERROR(VLOOKUP(AV80,Import!$B$3:$T$677,19,FALSE),"")</f>
        <v>180</v>
      </c>
      <c r="AN80" s="493"/>
      <c r="AO80" s="112" t="str">
        <f>IFERROR(VLOOKUP(AV80,Import!$AD$3:$AH$677,3,FALSE),"")</f>
        <v/>
      </c>
      <c r="AP80" s="112" t="str">
        <f>IFERROR(VLOOKUP(AV80,Import!$AD$3:$AH$677,5,FALSE),"")</f>
        <v/>
      </c>
      <c r="AQ80" s="494">
        <f>IFERROR(VLOOKUP(AV80,Import!$AW$3:$BA$677,5,FALSE),"")</f>
        <v>246</v>
      </c>
      <c r="AR80" s="489">
        <f>IFERROR(VLOOKUP($AV80,Import!$AW$3:$BG$677,2,FALSE),"")</f>
        <v>306.79999999999995</v>
      </c>
      <c r="AS80" s="581">
        <f>IFERROR(VLOOKUP($AV80,Import!$AW$3:$BG$677,3,FALSE),"")</f>
        <v>11.799999999999999</v>
      </c>
      <c r="AT80" s="575">
        <f ca="1">IFERROR(VLOOKUP($AV80,Import!$AW$3:$BG$677,7,FALSE),"")</f>
        <v>66</v>
      </c>
      <c r="AU80" s="492"/>
      <c r="AV80" s="495" t="str">
        <f>IFERROR(VLOOKUP(AL80,Import!$W$3:$X$677,2,FALSE),"")</f>
        <v>Alex Wood</v>
      </c>
      <c r="AW80" s="89"/>
      <c r="AX80" s="102"/>
      <c r="AY80" s="91" t="str">
        <f>IFERROR(VLOOKUP($AV80,Import!$B$3:$L$676,2,FALSE),"")</f>
        <v>CIN</v>
      </c>
      <c r="AZ80" s="96" t="str">
        <f>IFERROR(VLOOKUP($AV80,Import!$B$3:$L$676,3,FALSE),"")</f>
        <v>SP</v>
      </c>
      <c r="BA80" s="96" t="str">
        <f>IFERROR(VLOOKUP($AV80,Import!$B$3:$L$676,4,FALSE),"")</f>
        <v>SP</v>
      </c>
      <c r="BB80" s="91">
        <f>IFERROR(VLOOKUP($AV80,Import!$B$3:$L$676,5,FALSE),"")</f>
        <v>6</v>
      </c>
      <c r="BC80" s="431"/>
      <c r="BD80" s="91">
        <f>IFERROR(VLOOKUP($AV80,Import!$B$3:$X$677,12,FALSE),"")</f>
        <v>162</v>
      </c>
      <c r="BE80" s="97">
        <f>IFERROR(VLOOKUP($AV80,Import!$B$3:$X$677,15,FALSE),"")</f>
        <v>3.89</v>
      </c>
      <c r="BF80" s="97">
        <f>IFERROR(VLOOKUP($AV80,Import!$B$3:$X$677,16,FALSE),"")</f>
        <v>1.26</v>
      </c>
      <c r="BG80" s="91">
        <f>IFERROR(VLOOKUP($AV80,Import!$B$3:$X$677,13,FALSE),"")</f>
        <v>8</v>
      </c>
      <c r="BH80" s="91">
        <f>IFERROR(VLOOKUP($AV80,Import!$B$3:$X$677,14,FALSE),"")</f>
        <v>0</v>
      </c>
      <c r="BI80" s="91">
        <f>IFERROR(VLOOKUP($AV80,Import!$B$3:$X$677,17,FALSE),"")</f>
        <v>142</v>
      </c>
      <c r="BJ80" s="435"/>
      <c r="BK80" s="93">
        <f t="shared" si="19"/>
        <v>630.18000000000006</v>
      </c>
      <c r="BL80" s="94">
        <f t="shared" si="20"/>
        <v>204.12</v>
      </c>
      <c r="BM80" s="94">
        <f>IF(AW80='User Input'!$C$1,1,0)</f>
        <v>0</v>
      </c>
      <c r="BN80" s="94">
        <f t="shared" si="26"/>
        <v>0</v>
      </c>
      <c r="BO80" s="94">
        <f t="shared" si="21"/>
        <v>0</v>
      </c>
      <c r="BP80" s="94" t="str">
        <f t="shared" si="22"/>
        <v>Alex Wood</v>
      </c>
      <c r="BQ80" s="94">
        <f t="shared" si="23"/>
        <v>0</v>
      </c>
      <c r="BR80" s="95">
        <f t="shared" si="24"/>
        <v>6</v>
      </c>
      <c r="BS80" s="91" t="str">
        <f>IFERROR(VLOOKUP($AV80,Import!$B$3:$AL$676,35,FALSE),"")</f>
        <v/>
      </c>
      <c r="BT80" s="99">
        <f>9*(Table2[[#This Row],[K]]/Table2[[#This Row],[IP]])</f>
        <v>7.8888888888888893</v>
      </c>
      <c r="BU80" s="483">
        <f>IFERROR(VLOOKUP($AV80,PITCH!$B$7:$AJ$2004,31,FALSE),"N/A")</f>
        <v>5.3712699514226223</v>
      </c>
      <c r="BV80" s="426"/>
    </row>
    <row r="81" spans="1:74" ht="15" x14ac:dyDescent="0.25">
      <c r="A81" s="570">
        <v>79</v>
      </c>
      <c r="B81" s="571">
        <f>IFERROR(VLOOKUP(N81,Import!$B$4:$T$677,19,FALSE),"")</f>
        <v>121</v>
      </c>
      <c r="C81" s="572"/>
      <c r="D81" s="571" t="str">
        <f>IFERROR(VLOOKUP(N81,Import!$AD$3:$AH$677,3,FALSE),"")</f>
        <v/>
      </c>
      <c r="E81" s="571" t="str">
        <f>IFERROR(VLOOKUP(N81,Import!$AD$3:$AL$677,4,FALSE),"")</f>
        <v/>
      </c>
      <c r="F81" s="575">
        <f>IFERROR(VLOOKUP(N81,Import!$AT$3:$BG$677,8,FALSE),"")</f>
        <v>41</v>
      </c>
      <c r="G81" s="489">
        <f>IFERROR(VLOOKUP($N81,Import!$AT$3:$BG$677,2,FALSE),"")</f>
        <v>461.7000000000001</v>
      </c>
      <c r="H81" s="490">
        <f>IFERROR(VLOOKUP($N81,Import!$AT$3:$BG$677,3,FALSE),"")</f>
        <v>3.1408163265306128</v>
      </c>
      <c r="I81" s="575">
        <f ca="1">IFERROR(VLOOKUP($N81,Import!$AT$3:$BG$677,9,FALSE),"")</f>
        <v>71</v>
      </c>
      <c r="J81" s="574"/>
      <c r="K81" s="571">
        <f>IFERROR(VLOOKUP(N81,Import!$AT$3:$BG$677,12,FALSE),"")</f>
        <v>39</v>
      </c>
      <c r="L81" s="571">
        <f>IFERROR(VLOOKUP(N81,Import!$AT$3:$BG$677,14,FALSE),"")</f>
        <v>57</v>
      </c>
      <c r="M81" s="486"/>
      <c r="N81" s="88" t="str">
        <f>IFERROR(VLOOKUP(A81,Import!$V$3:$X$677,3,FALSE),"")</f>
        <v>Matt Carpenter</v>
      </c>
      <c r="O81" s="89"/>
      <c r="P81" s="90"/>
      <c r="Q81" s="91" t="str">
        <f>IFERROR(VLOOKUP($N81,Import!$B$3:$AL$676,2,FALSE),"")</f>
        <v>STL</v>
      </c>
      <c r="R81" s="341" t="str">
        <f>IFERROR(VLOOKUP($N81,Import!$B$3:$AL$676,3,FALSE),"")</f>
        <v>1B/3B</v>
      </c>
      <c r="S81" s="341" t="str">
        <f>IFERROR(VLOOKUP($N81,Import!$B$3:$AL$676,4,FALSE),"")</f>
        <v>1B/2B/ 3B</v>
      </c>
      <c r="T81" s="91">
        <f>IFERROR(VLOOKUP($N81,Import!$B$3:$AL$676,5,FALSE),"")</f>
        <v>11</v>
      </c>
      <c r="U81" s="431"/>
      <c r="V81" s="91">
        <f>IFERROR(VLOOKUP($N81,Import!$B$3:$AL$676,6,FALSE),"")</f>
        <v>498</v>
      </c>
      <c r="W81" s="91">
        <f>IFERROR(VLOOKUP($N81,Import!$B$3:$AL$676,7,FALSE),"")</f>
        <v>91</v>
      </c>
      <c r="X81" s="91">
        <f>IFERROR(VLOOKUP($N81,Import!$B$3:$AL$676,8,FALSE),"")</f>
        <v>23</v>
      </c>
      <c r="Y81" s="91">
        <f>IFERROR(VLOOKUP($N81,Import!$B$3:$AL$676,9,FALSE),"")</f>
        <v>77</v>
      </c>
      <c r="Z81" s="91">
        <f>IFERROR(VLOOKUP($N81,Import!$B$3:$AL$676,10,FALSE),"")</f>
        <v>3</v>
      </c>
      <c r="AA81" s="92">
        <f>IFERROR(VLOOKUP($N81,Import!$B$3:$AL$676,11,FALSE),"")</f>
        <v>0.252</v>
      </c>
      <c r="AB81" s="431"/>
      <c r="AC81" s="498">
        <f t="shared" si="14"/>
        <v>125.496</v>
      </c>
      <c r="AD81" s="499">
        <f>IF(O81='User Input'!$C$1,1,0)</f>
        <v>0</v>
      </c>
      <c r="AE81" s="499">
        <f t="shared" si="25"/>
        <v>0</v>
      </c>
      <c r="AF81" s="499">
        <f t="shared" si="15"/>
        <v>0</v>
      </c>
      <c r="AG81" s="499" t="str">
        <f t="shared" si="16"/>
        <v>Matt Carpenter</v>
      </c>
      <c r="AH81" s="499">
        <f t="shared" si="17"/>
        <v>0</v>
      </c>
      <c r="AI81" s="499">
        <f t="shared" si="18"/>
        <v>11</v>
      </c>
      <c r="AJ81" s="91" t="str">
        <f>IFERROR(VLOOKUP($N81,Import!$B$3:$AL$676,35,FALSE),"")</f>
        <v/>
      </c>
      <c r="AK81" s="98"/>
      <c r="AL81" s="113">
        <v>55</v>
      </c>
      <c r="AM81" s="112">
        <f>IFERROR(VLOOKUP(AV81,Import!$B$3:$T$677,19,FALSE),"")</f>
        <v>141</v>
      </c>
      <c r="AN81" s="493"/>
      <c r="AO81" s="112" t="str">
        <f>IFERROR(VLOOKUP(AV81,Import!$AD$3:$AH$677,3,FALSE),"")</f>
        <v/>
      </c>
      <c r="AP81" s="112" t="str">
        <f>IFERROR(VLOOKUP(AV81,Import!$AD$3:$AH$677,5,FALSE),"")</f>
        <v/>
      </c>
      <c r="AQ81" s="494">
        <f>IFERROR(VLOOKUP(AV81,Import!$AW$3:$BA$677,5,FALSE),"")</f>
        <v>247</v>
      </c>
      <c r="AR81" s="489">
        <f>IFERROR(VLOOKUP($AV81,Import!$AW$3:$BG$677,2,FALSE),"")</f>
        <v>306.39999999999998</v>
      </c>
      <c r="AS81" s="581">
        <f>IFERROR(VLOOKUP($AV81,Import!$AW$3:$BG$677,3,FALSE),"")</f>
        <v>4.7138461538461538</v>
      </c>
      <c r="AT81" s="575">
        <f ca="1">IFERROR(VLOOKUP($AV81,Import!$AW$3:$BG$677,7,FALSE),"")</f>
        <v>347</v>
      </c>
      <c r="AU81" s="492"/>
      <c r="AV81" s="495" t="str">
        <f>IFERROR(VLOOKUP(AL81,Import!$W$3:$X$677,2,FALSE),"")</f>
        <v>Jose Leclerc</v>
      </c>
      <c r="AW81" s="89"/>
      <c r="AX81" s="102"/>
      <c r="AY81" s="91" t="str">
        <f>IFERROR(VLOOKUP($AV81,Import!$B$3:$L$676,2,FALSE),"")</f>
        <v>TEX</v>
      </c>
      <c r="AZ81" s="96" t="str">
        <f>IFERROR(VLOOKUP($AV81,Import!$B$3:$L$676,3,FALSE),"")</f>
        <v>RP</v>
      </c>
      <c r="BA81" s="96" t="str">
        <f>IFERROR(VLOOKUP($AV81,Import!$B$3:$L$676,4,FALSE),"")</f>
        <v>RP</v>
      </c>
      <c r="BB81" s="91">
        <f>IFERROR(VLOOKUP($AV81,Import!$B$3:$L$676,5,FALSE),"")</f>
        <v>9</v>
      </c>
      <c r="BC81" s="431"/>
      <c r="BD81" s="91">
        <f>IFERROR(VLOOKUP($AV81,Import!$B$3:$X$677,12,FALSE),"")</f>
        <v>62</v>
      </c>
      <c r="BE81" s="97">
        <f>IFERROR(VLOOKUP($AV81,Import!$B$3:$X$677,15,FALSE),"")</f>
        <v>2.73</v>
      </c>
      <c r="BF81" s="97">
        <f>IFERROR(VLOOKUP($AV81,Import!$B$3:$X$677,16,FALSE),"")</f>
        <v>1.02</v>
      </c>
      <c r="BG81" s="91">
        <f>IFERROR(VLOOKUP($AV81,Import!$B$3:$X$677,13,FALSE),"")</f>
        <v>2</v>
      </c>
      <c r="BH81" s="91">
        <f>IFERROR(VLOOKUP($AV81,Import!$B$3:$X$677,14,FALSE),"")</f>
        <v>31</v>
      </c>
      <c r="BI81" s="91">
        <f>IFERROR(VLOOKUP($AV81,Import!$B$3:$X$677,17,FALSE),"")</f>
        <v>83</v>
      </c>
      <c r="BJ81" s="435"/>
      <c r="BK81" s="93">
        <f t="shared" si="19"/>
        <v>169.26</v>
      </c>
      <c r="BL81" s="94">
        <f t="shared" si="20"/>
        <v>63.24</v>
      </c>
      <c r="BM81" s="94">
        <f>IF(AW81='User Input'!$C$1,1,0)</f>
        <v>0</v>
      </c>
      <c r="BN81" s="94">
        <f t="shared" si="26"/>
        <v>0</v>
      </c>
      <c r="BO81" s="94">
        <f t="shared" si="21"/>
        <v>0</v>
      </c>
      <c r="BP81" s="94" t="str">
        <f t="shared" si="22"/>
        <v>Jose Leclerc</v>
      </c>
      <c r="BQ81" s="94">
        <f t="shared" si="23"/>
        <v>0</v>
      </c>
      <c r="BR81" s="95">
        <f t="shared" si="24"/>
        <v>9</v>
      </c>
      <c r="BS81" s="91" t="str">
        <f>IFERROR(VLOOKUP($AV81,Import!$B$3:$AL$676,35,FALSE),"")</f>
        <v/>
      </c>
      <c r="BT81" s="99">
        <f>9*(Table2[[#This Row],[K]]/Table2[[#This Row],[IP]])</f>
        <v>12.048387096774192</v>
      </c>
      <c r="BU81" s="483">
        <f>IFERROR(VLOOKUP($AV81,PITCH!$B$7:$AJ$2004,31,FALSE),"N/A")</f>
        <v>6.8055555555555554</v>
      </c>
      <c r="BV81" s="426"/>
    </row>
    <row r="82" spans="1:74" ht="15" x14ac:dyDescent="0.25">
      <c r="A82" s="570">
        <v>80</v>
      </c>
      <c r="B82" s="571">
        <f>IFERROR(VLOOKUP(N82,Import!$B$4:$T$677,19,FALSE),"")</f>
        <v>122</v>
      </c>
      <c r="C82" s="572"/>
      <c r="D82" s="571" t="str">
        <f>IFERROR(VLOOKUP(N82,Import!$AD$3:$AH$677,3,FALSE),"")</f>
        <v/>
      </c>
      <c r="E82" s="571" t="str">
        <f>IFERROR(VLOOKUP(N82,Import!$AD$3:$AL$677,4,FALSE),"")</f>
        <v/>
      </c>
      <c r="F82" s="575">
        <f>IFERROR(VLOOKUP(N82,Import!$AT$3:$BG$677,8,FALSE),"")</f>
        <v>86</v>
      </c>
      <c r="G82" s="489">
        <f>IFERROR(VLOOKUP($N82,Import!$AT$3:$BG$677,2,FALSE),"")</f>
        <v>411.15</v>
      </c>
      <c r="H82" s="490">
        <f>IFERROR(VLOOKUP($N82,Import!$AT$3:$BG$677,3,FALSE),"")</f>
        <v>2.8160958904109585</v>
      </c>
      <c r="I82" s="575">
        <f ca="1">IFERROR(VLOOKUP($N82,Import!$AT$3:$BG$677,9,FALSE),"")</f>
        <v>64</v>
      </c>
      <c r="J82" s="574"/>
      <c r="K82" s="571">
        <f>IFERROR(VLOOKUP(N82,Import!$AT$3:$BG$677,12,FALSE),"")</f>
        <v>63</v>
      </c>
      <c r="L82" s="571">
        <f>IFERROR(VLOOKUP(N82,Import!$AT$3:$BG$677,14,FALSE),"")</f>
        <v>62</v>
      </c>
      <c r="M82" s="486"/>
      <c r="N82" s="88" t="str">
        <f>IFERROR(VLOOKUP(A82,Import!$V$3:$X$677,3,FALSE),"")</f>
        <v>David Peralta</v>
      </c>
      <c r="O82" s="89"/>
      <c r="P82" s="90"/>
      <c r="Q82" s="91" t="str">
        <f>IFERROR(VLOOKUP($N82,Import!$B$3:$AL$676,2,FALSE),"")</f>
        <v>ARI</v>
      </c>
      <c r="R82" s="341" t="str">
        <f>IFERROR(VLOOKUP($N82,Import!$B$3:$AL$676,3,FALSE),"")</f>
        <v>OF</v>
      </c>
      <c r="S82" s="341" t="str">
        <f>IFERROR(VLOOKUP($N82,Import!$B$3:$AL$676,4,FALSE),"")</f>
        <v>OF</v>
      </c>
      <c r="T82" s="91">
        <f>IFERROR(VLOOKUP($N82,Import!$B$3:$AL$676,5,FALSE),"")</f>
        <v>11</v>
      </c>
      <c r="U82" s="431"/>
      <c r="V82" s="91">
        <f>IFERROR(VLOOKUP($N82,Import!$B$3:$AL$676,6,FALSE),"")</f>
        <v>555</v>
      </c>
      <c r="W82" s="91">
        <f>IFERROR(VLOOKUP($N82,Import!$B$3:$AL$676,7,FALSE),"")</f>
        <v>69</v>
      </c>
      <c r="X82" s="91">
        <f>IFERROR(VLOOKUP($N82,Import!$B$3:$AL$676,8,FALSE),"")</f>
        <v>21</v>
      </c>
      <c r="Y82" s="91">
        <f>IFERROR(VLOOKUP($N82,Import!$B$3:$AL$676,9,FALSE),"")</f>
        <v>81</v>
      </c>
      <c r="Z82" s="91">
        <f>IFERROR(VLOOKUP($N82,Import!$B$3:$AL$676,10,FALSE),"")</f>
        <v>5</v>
      </c>
      <c r="AA82" s="92">
        <f>IFERROR(VLOOKUP($N82,Import!$B$3:$AL$676,11,FALSE),"")</f>
        <v>0.29099999999999998</v>
      </c>
      <c r="AB82" s="431"/>
      <c r="AC82" s="498">
        <f t="shared" si="14"/>
        <v>161.505</v>
      </c>
      <c r="AD82" s="499">
        <f>IF(O82='User Input'!$C$1,1,0)</f>
        <v>0</v>
      </c>
      <c r="AE82" s="499">
        <f t="shared" si="25"/>
        <v>0</v>
      </c>
      <c r="AF82" s="499">
        <f t="shared" si="15"/>
        <v>0</v>
      </c>
      <c r="AG82" s="499" t="str">
        <f t="shared" si="16"/>
        <v>David Peralta</v>
      </c>
      <c r="AH82" s="499">
        <f t="shared" si="17"/>
        <v>0</v>
      </c>
      <c r="AI82" s="499">
        <f t="shared" si="18"/>
        <v>11</v>
      </c>
      <c r="AJ82" s="91" t="str">
        <f>IFERROR(VLOOKUP($N82,Import!$B$3:$AL$676,35,FALSE),"")</f>
        <v/>
      </c>
      <c r="AK82" s="98"/>
      <c r="AL82" s="113">
        <v>155</v>
      </c>
      <c r="AM82" s="112">
        <f>IFERROR(VLOOKUP(AV82,Import!$B$3:$T$677,19,FALSE),"")</f>
        <v>334</v>
      </c>
      <c r="AN82" s="493"/>
      <c r="AO82" s="112" t="str">
        <f>IFERROR(VLOOKUP(AV82,Import!$AD$3:$AH$677,3,FALSE),"")</f>
        <v/>
      </c>
      <c r="AP82" s="112" t="str">
        <f>IFERROR(VLOOKUP(AV82,Import!$AD$3:$AH$677,5,FALSE),"")</f>
        <v/>
      </c>
      <c r="AQ82" s="494">
        <f>IFERROR(VLOOKUP(AV82,Import!$AW$3:$BA$677,5,FALSE),"")</f>
        <v>502</v>
      </c>
      <c r="AR82" s="489">
        <f>IFERROR(VLOOKUP($AV82,Import!$AW$3:$BG$677,2,FALSE),"")</f>
        <v>128.60000000000002</v>
      </c>
      <c r="AS82" s="581">
        <f>IFERROR(VLOOKUP($AV82,Import!$AW$3:$BG$677,3,FALSE),"")</f>
        <v>2.2561403508771933</v>
      </c>
      <c r="AT82" s="575">
        <f ca="1">IFERROR(VLOOKUP($AV82,Import!$AW$3:$BG$677,7,FALSE),"")</f>
        <v>347</v>
      </c>
      <c r="AU82" s="492"/>
      <c r="AV82" s="495" t="str">
        <f>IFERROR(VLOOKUP(AL82,Import!$W$3:$X$677,2,FALSE),"")</f>
        <v>Adam Ottavino</v>
      </c>
      <c r="AW82" s="89"/>
      <c r="AX82" s="102"/>
      <c r="AY82" s="91" t="str">
        <f>IFERROR(VLOOKUP($AV82,Import!$B$3:$L$676,2,FALSE),"")</f>
        <v>NYY</v>
      </c>
      <c r="AZ82" s="96" t="str">
        <f>IFERROR(VLOOKUP($AV82,Import!$B$3:$L$676,3,FALSE),"")</f>
        <v>RP</v>
      </c>
      <c r="BA82" s="96" t="str">
        <f>IFERROR(VLOOKUP($AV82,Import!$B$3:$L$676,4,FALSE),"")</f>
        <v>RP</v>
      </c>
      <c r="BB82" s="91">
        <f>IFERROR(VLOOKUP($AV82,Import!$B$3:$L$676,5,FALSE),"")</f>
        <v>-2</v>
      </c>
      <c r="BC82" s="431"/>
      <c r="BD82" s="91">
        <f>IFERROR(VLOOKUP($AV82,Import!$B$3:$X$677,12,FALSE),"")</f>
        <v>72</v>
      </c>
      <c r="BE82" s="97">
        <f>IFERROR(VLOOKUP($AV82,Import!$B$3:$X$677,15,FALSE),"")</f>
        <v>2.89</v>
      </c>
      <c r="BF82" s="97">
        <f>IFERROR(VLOOKUP($AV82,Import!$B$3:$X$677,16,FALSE),"")</f>
        <v>1.02</v>
      </c>
      <c r="BG82" s="91">
        <f>IFERROR(VLOOKUP($AV82,Import!$B$3:$X$677,13,FALSE),"")</f>
        <v>6</v>
      </c>
      <c r="BH82" s="91">
        <f>IFERROR(VLOOKUP($AV82,Import!$B$3:$X$677,14,FALSE),"")</f>
        <v>2</v>
      </c>
      <c r="BI82" s="91">
        <f>IFERROR(VLOOKUP($AV82,Import!$B$3:$X$677,17,FALSE),"")</f>
        <v>101</v>
      </c>
      <c r="BJ82" s="435"/>
      <c r="BK82" s="93">
        <f t="shared" si="19"/>
        <v>208.08</v>
      </c>
      <c r="BL82" s="94">
        <f t="shared" si="20"/>
        <v>73.44</v>
      </c>
      <c r="BM82" s="94">
        <f>IF(AW82='User Input'!$C$1,1,0)</f>
        <v>0</v>
      </c>
      <c r="BN82" s="94">
        <f t="shared" si="26"/>
        <v>0</v>
      </c>
      <c r="BO82" s="94">
        <f t="shared" si="21"/>
        <v>0</v>
      </c>
      <c r="BP82" s="94" t="str">
        <f t="shared" si="22"/>
        <v>Adam Ottavino</v>
      </c>
      <c r="BQ82" s="94">
        <f t="shared" si="23"/>
        <v>0</v>
      </c>
      <c r="BR82" s="95">
        <f t="shared" si="24"/>
        <v>-2</v>
      </c>
      <c r="BS82" s="91" t="str">
        <f>IFERROR(VLOOKUP($AV82,Import!$B$3:$AL$676,35,FALSE),"")</f>
        <v/>
      </c>
      <c r="BT82" s="99">
        <f>9*(Table2[[#This Row],[K]]/Table2[[#This Row],[IP]])</f>
        <v>12.625</v>
      </c>
      <c r="BU82" s="483">
        <f>IFERROR(VLOOKUP($AV82,PITCH!$B$7:$AJ$2004,31,FALSE),"N/A")</f>
        <v>6.9841269841269833</v>
      </c>
      <c r="BV82" s="426"/>
    </row>
    <row r="83" spans="1:74" ht="15" x14ac:dyDescent="0.25">
      <c r="A83" s="570">
        <v>81</v>
      </c>
      <c r="B83" s="571">
        <f>IFERROR(VLOOKUP(N83,Import!$B$4:$T$677,19,FALSE),"")</f>
        <v>123</v>
      </c>
      <c r="C83" s="572"/>
      <c r="D83" s="571" t="str">
        <f>IFERROR(VLOOKUP(N83,Import!$AD$3:$AH$677,3,FALSE),"")</f>
        <v/>
      </c>
      <c r="E83" s="571" t="str">
        <f>IFERROR(VLOOKUP(N83,Import!$AD$3:$AL$677,4,FALSE),"")</f>
        <v/>
      </c>
      <c r="F83" s="575">
        <f>IFERROR(VLOOKUP(N83,Import!$AT$3:$BG$677,8,FALSE),"")</f>
        <v>158</v>
      </c>
      <c r="G83" s="489">
        <f>IFERROR(VLOOKUP($N83,Import!$AT$3:$BG$677,2,FALSE),"")</f>
        <v>360.34999999999997</v>
      </c>
      <c r="H83" s="490">
        <f>IFERROR(VLOOKUP($N83,Import!$AT$3:$BG$677,3,FALSE),"")</f>
        <v>2.8599206349206345</v>
      </c>
      <c r="I83" s="575">
        <f ca="1">IFERROR(VLOOKUP($N83,Import!$AT$3:$BG$677,9,FALSE),"")</f>
        <v>41</v>
      </c>
      <c r="J83" s="574"/>
      <c r="K83" s="571">
        <f>IFERROR(VLOOKUP(N83,Import!$AT$3:$BG$677,12,FALSE),"")</f>
        <v>37</v>
      </c>
      <c r="L83" s="571">
        <f>IFERROR(VLOOKUP(N83,Import!$AT$3:$BG$677,14,FALSE),"")</f>
        <v>33</v>
      </c>
      <c r="M83" s="486"/>
      <c r="N83" s="88" t="str">
        <f>IFERROR(VLOOKUP(A83,Import!$V$3:$X$677,3,FALSE),"")</f>
        <v>Gary Sanchez</v>
      </c>
      <c r="O83" s="89"/>
      <c r="P83" s="90"/>
      <c r="Q83" s="91" t="str">
        <f>IFERROR(VLOOKUP($N83,Import!$B$3:$AL$676,2,FALSE),"")</f>
        <v>NYY</v>
      </c>
      <c r="R83" s="341" t="str">
        <f>IFERROR(VLOOKUP($N83,Import!$B$3:$AL$676,3,FALSE),"")</f>
        <v>C</v>
      </c>
      <c r="S83" s="341" t="str">
        <f>IFERROR(VLOOKUP($N83,Import!$B$3:$AL$676,4,FALSE),"")</f>
        <v>C</v>
      </c>
      <c r="T83" s="91">
        <f>IFERROR(VLOOKUP($N83,Import!$B$3:$AL$676,5,FALSE),"")</f>
        <v>11</v>
      </c>
      <c r="U83" s="431"/>
      <c r="V83" s="91">
        <f>IFERROR(VLOOKUP($N83,Import!$B$3:$AL$676,6,FALSE),"")</f>
        <v>503</v>
      </c>
      <c r="W83" s="91">
        <f>IFERROR(VLOOKUP($N83,Import!$B$3:$AL$676,7,FALSE),"")</f>
        <v>77</v>
      </c>
      <c r="X83" s="91">
        <f>IFERROR(VLOOKUP($N83,Import!$B$3:$AL$676,8,FALSE),"")</f>
        <v>28</v>
      </c>
      <c r="Y83" s="91">
        <f>IFERROR(VLOOKUP($N83,Import!$B$3:$AL$676,9,FALSE),"")</f>
        <v>88</v>
      </c>
      <c r="Z83" s="91">
        <f>IFERROR(VLOOKUP($N83,Import!$B$3:$AL$676,10,FALSE),"")</f>
        <v>2</v>
      </c>
      <c r="AA83" s="92">
        <f>IFERROR(VLOOKUP($N83,Import!$B$3:$AL$676,11,FALSE),"")</f>
        <v>0.23899999999999999</v>
      </c>
      <c r="AB83" s="431"/>
      <c r="AC83" s="498">
        <f t="shared" si="14"/>
        <v>120.217</v>
      </c>
      <c r="AD83" s="499">
        <f>IF(O83='User Input'!$C$1,1,0)</f>
        <v>0</v>
      </c>
      <c r="AE83" s="499">
        <f t="shared" si="25"/>
        <v>0</v>
      </c>
      <c r="AF83" s="499">
        <f t="shared" si="15"/>
        <v>0</v>
      </c>
      <c r="AG83" s="499" t="str">
        <f t="shared" si="16"/>
        <v>Gary Sanchez</v>
      </c>
      <c r="AH83" s="499">
        <f t="shared" si="17"/>
        <v>0</v>
      </c>
      <c r="AI83" s="499">
        <f t="shared" si="18"/>
        <v>11</v>
      </c>
      <c r="AJ83" s="91" t="str">
        <f>IFERROR(VLOOKUP($N83,Import!$B$3:$AL$676,35,FALSE),"")</f>
        <v/>
      </c>
      <c r="AK83" s="98"/>
      <c r="AL83" s="113">
        <v>108</v>
      </c>
      <c r="AM83" s="112">
        <f>IFERROR(VLOOKUP(AV83,Import!$B$3:$T$677,19,FALSE),"")</f>
        <v>265</v>
      </c>
      <c r="AN83" s="493"/>
      <c r="AO83" s="112" t="str">
        <f>IFERROR(VLOOKUP(AV83,Import!$AD$3:$AH$677,3,FALSE),"")</f>
        <v/>
      </c>
      <c r="AP83" s="112" t="str">
        <f>IFERROR(VLOOKUP(AV83,Import!$AD$3:$AH$677,5,FALSE),"")</f>
        <v/>
      </c>
      <c r="AQ83" s="494">
        <f>IFERROR(VLOOKUP(AV83,Import!$AW$3:$BA$677,5,FALSE),"")</f>
        <v>123</v>
      </c>
      <c r="AR83" s="489">
        <f>IFERROR(VLOOKUP($AV83,Import!$AW$3:$BG$677,2,FALSE),"")</f>
        <v>381.70000000000005</v>
      </c>
      <c r="AS83" s="581">
        <f>IFERROR(VLOOKUP($AV83,Import!$AW$3:$BG$677,3,FALSE),"")</f>
        <v>12.312903225806453</v>
      </c>
      <c r="AT83" s="575">
        <f ca="1">IFERROR(VLOOKUP($AV83,Import!$AW$3:$BG$677,7,FALSE),"")</f>
        <v>17</v>
      </c>
      <c r="AU83" s="492"/>
      <c r="AV83" s="495" t="str">
        <f>IFERROR(VLOOKUP(AL83,Import!$W$3:$X$677,2,FALSE),"")</f>
        <v>Kyle Gibson</v>
      </c>
      <c r="AW83" s="89"/>
      <c r="AX83" s="102"/>
      <c r="AY83" s="91" t="str">
        <f>IFERROR(VLOOKUP($AV83,Import!$B$3:$L$676,2,FALSE),"")</f>
        <v>MIN</v>
      </c>
      <c r="AZ83" s="96" t="str">
        <f>IFERROR(VLOOKUP($AV83,Import!$B$3:$L$676,3,FALSE),"")</f>
        <v>SP</v>
      </c>
      <c r="BA83" s="96" t="str">
        <f>IFERROR(VLOOKUP($AV83,Import!$B$3:$L$676,4,FALSE),"")</f>
        <v>SP</v>
      </c>
      <c r="BB83" s="91">
        <f>IFERROR(VLOOKUP($AV83,Import!$B$3:$L$676,5,FALSE),"")</f>
        <v>1</v>
      </c>
      <c r="BC83" s="431"/>
      <c r="BD83" s="91">
        <f>IFERROR(VLOOKUP($AV83,Import!$B$3:$X$677,12,FALSE),"")</f>
        <v>192</v>
      </c>
      <c r="BE83" s="97">
        <f>IFERROR(VLOOKUP($AV83,Import!$B$3:$X$677,15,FALSE),"")</f>
        <v>3.88</v>
      </c>
      <c r="BF83" s="97">
        <f>IFERROR(VLOOKUP($AV83,Import!$B$3:$X$677,16,FALSE),"")</f>
        <v>1.29</v>
      </c>
      <c r="BG83" s="91">
        <f>IFERROR(VLOOKUP($AV83,Import!$B$3:$X$677,13,FALSE),"")</f>
        <v>12</v>
      </c>
      <c r="BH83" s="91">
        <f>IFERROR(VLOOKUP($AV83,Import!$B$3:$X$677,14,FALSE),"")</f>
        <v>0</v>
      </c>
      <c r="BI83" s="91">
        <f>IFERROR(VLOOKUP($AV83,Import!$B$3:$X$677,17,FALSE),"")</f>
        <v>170</v>
      </c>
      <c r="BJ83" s="435"/>
      <c r="BK83" s="93">
        <f t="shared" si="19"/>
        <v>744.96</v>
      </c>
      <c r="BL83" s="94">
        <f t="shared" si="20"/>
        <v>247.68</v>
      </c>
      <c r="BM83" s="94">
        <f>IF(AW83='User Input'!$C$1,1,0)</f>
        <v>0</v>
      </c>
      <c r="BN83" s="94">
        <f t="shared" si="26"/>
        <v>0</v>
      </c>
      <c r="BO83" s="94">
        <f t="shared" si="21"/>
        <v>0</v>
      </c>
      <c r="BP83" s="94" t="str">
        <f t="shared" si="22"/>
        <v>Kyle Gibson</v>
      </c>
      <c r="BQ83" s="94">
        <f t="shared" si="23"/>
        <v>0</v>
      </c>
      <c r="BR83" s="95">
        <f t="shared" si="24"/>
        <v>1</v>
      </c>
      <c r="BS83" s="91" t="str">
        <f>IFERROR(VLOOKUP($AV83,Import!$B$3:$AL$676,35,FALSE),"")</f>
        <v/>
      </c>
      <c r="BT83" s="99">
        <f>9*(Table2[[#This Row],[K]]/Table2[[#This Row],[IP]])</f>
        <v>7.96875</v>
      </c>
      <c r="BU83" s="483">
        <f>IFERROR(VLOOKUP($AV83,PITCH!$B$7:$AJ$2004,31,FALSE),"N/A")</f>
        <v>4.4065992549228312</v>
      </c>
      <c r="BV83" s="426"/>
    </row>
    <row r="84" spans="1:74" ht="15" x14ac:dyDescent="0.25">
      <c r="A84" s="570">
        <v>82</v>
      </c>
      <c r="B84" s="571">
        <f>IFERROR(VLOOKUP(N84,Import!$B$4:$T$677,19,FALSE),"")</f>
        <v>124</v>
      </c>
      <c r="C84" s="572"/>
      <c r="D84" s="571" t="str">
        <f>IFERROR(VLOOKUP(N84,Import!$AD$3:$AH$677,3,FALSE),"")</f>
        <v/>
      </c>
      <c r="E84" s="571" t="str">
        <f>IFERROR(VLOOKUP(N84,Import!$AD$3:$AL$677,4,FALSE),"")</f>
        <v/>
      </c>
      <c r="F84" s="575">
        <f>IFERROR(VLOOKUP(N84,Import!$AT$3:$BG$677,8,FALSE),"")</f>
        <v>272</v>
      </c>
      <c r="G84" s="489">
        <f>IFERROR(VLOOKUP($N84,Import!$AT$3:$BG$677,2,FALSE),"")</f>
        <v>291.7</v>
      </c>
      <c r="H84" s="490">
        <f>IFERROR(VLOOKUP($N84,Import!$AT$3:$BG$677,3,FALSE),"")</f>
        <v>2.4107438016528926</v>
      </c>
      <c r="I84" s="575">
        <f ca="1">IFERROR(VLOOKUP($N84,Import!$AT$3:$BG$677,9,FALSE),"")</f>
        <v>174</v>
      </c>
      <c r="J84" s="574"/>
      <c r="K84" s="571">
        <f>IFERROR(VLOOKUP(N84,Import!$AT$3:$BG$677,12,FALSE),"")</f>
        <v>76</v>
      </c>
      <c r="L84" s="571">
        <f>IFERROR(VLOOKUP(N84,Import!$AT$3:$BG$677,14,FALSE),"")</f>
        <v>83</v>
      </c>
      <c r="M84" s="486"/>
      <c r="N84" s="88" t="str">
        <f>IFERROR(VLOOKUP(A84,Import!$V$3:$X$677,3,FALSE),"")</f>
        <v>Willson Contreras</v>
      </c>
      <c r="O84" s="89"/>
      <c r="P84" s="90"/>
      <c r="Q84" s="91" t="str">
        <f>IFERROR(VLOOKUP($N84,Import!$B$3:$AL$676,2,FALSE),"")</f>
        <v>CHC</v>
      </c>
      <c r="R84" s="341" t="str">
        <f>IFERROR(VLOOKUP($N84,Import!$B$3:$AL$676,3,FALSE),"")</f>
        <v>C</v>
      </c>
      <c r="S84" s="341" t="str">
        <f>IFERROR(VLOOKUP($N84,Import!$B$3:$AL$676,4,FALSE),"")</f>
        <v>C/OF</v>
      </c>
      <c r="T84" s="91">
        <f>IFERROR(VLOOKUP($N84,Import!$B$3:$AL$676,5,FALSE),"")</f>
        <v>10</v>
      </c>
      <c r="U84" s="431"/>
      <c r="V84" s="91">
        <f>IFERROR(VLOOKUP($N84,Import!$B$3:$AL$676,6,FALSE),"")</f>
        <v>496</v>
      </c>
      <c r="W84" s="91">
        <f>IFERROR(VLOOKUP($N84,Import!$B$3:$AL$676,7,FALSE),"")</f>
        <v>63</v>
      </c>
      <c r="X84" s="91">
        <f>IFERROR(VLOOKUP($N84,Import!$B$3:$AL$676,8,FALSE),"")</f>
        <v>20</v>
      </c>
      <c r="Y84" s="91">
        <f>IFERROR(VLOOKUP($N84,Import!$B$3:$AL$676,9,FALSE),"")</f>
        <v>74</v>
      </c>
      <c r="Z84" s="91">
        <f>IFERROR(VLOOKUP($N84,Import!$B$3:$AL$676,10,FALSE),"")</f>
        <v>3</v>
      </c>
      <c r="AA84" s="92">
        <f>IFERROR(VLOOKUP($N84,Import!$B$3:$AL$676,11,FALSE),"")</f>
        <v>0.27100000000000002</v>
      </c>
      <c r="AB84" s="431"/>
      <c r="AC84" s="498">
        <f t="shared" si="14"/>
        <v>134.416</v>
      </c>
      <c r="AD84" s="499">
        <f>IF(O84='User Input'!$C$1,1,0)</f>
        <v>0</v>
      </c>
      <c r="AE84" s="499">
        <f t="shared" si="25"/>
        <v>0</v>
      </c>
      <c r="AF84" s="499">
        <f t="shared" si="15"/>
        <v>0</v>
      </c>
      <c r="AG84" s="499" t="str">
        <f t="shared" si="16"/>
        <v>Willson Contreras</v>
      </c>
      <c r="AH84" s="499">
        <f t="shared" si="17"/>
        <v>0</v>
      </c>
      <c r="AI84" s="499">
        <f t="shared" si="18"/>
        <v>10</v>
      </c>
      <c r="AJ84" s="91" t="str">
        <f>IFERROR(VLOOKUP($N84,Import!$B$3:$AL$676,35,FALSE),"")</f>
        <v/>
      </c>
      <c r="AK84" s="98"/>
      <c r="AL84" s="113">
        <v>81</v>
      </c>
      <c r="AM84" s="112">
        <f>IFERROR(VLOOKUP(AV84,Import!$B$3:$T$677,19,FALSE),"")</f>
        <v>207</v>
      </c>
      <c r="AN84" s="493"/>
      <c r="AO84" s="112" t="str">
        <f>IFERROR(VLOOKUP(AV84,Import!$AD$3:$AH$677,3,FALSE),"")</f>
        <v/>
      </c>
      <c r="AP84" s="112" t="str">
        <f>IFERROR(VLOOKUP(AV84,Import!$AD$3:$AH$677,5,FALSE),"")</f>
        <v/>
      </c>
      <c r="AQ84" s="494">
        <f>IFERROR(VLOOKUP(AV84,Import!$AW$3:$BA$677,5,FALSE),"")</f>
        <v>252</v>
      </c>
      <c r="AR84" s="489">
        <f>IFERROR(VLOOKUP($AV84,Import!$AW$3:$BG$677,2,FALSE),"")</f>
        <v>304.59999999999997</v>
      </c>
      <c r="AS84" s="581">
        <f>IFERROR(VLOOKUP($AV84,Import!$AW$3:$BG$677,3,FALSE),"")</f>
        <v>11.715384615384615</v>
      </c>
      <c r="AT84" s="575">
        <f ca="1">IFERROR(VLOOKUP($AV84,Import!$AW$3:$BG$677,7,FALSE),"")</f>
        <v>66</v>
      </c>
      <c r="AU84" s="492"/>
      <c r="AV84" s="495" t="str">
        <f>IFERROR(VLOOKUP(AL84,Import!$W$3:$X$677,2,FALSE),"")</f>
        <v>Tyler Skaggs</v>
      </c>
      <c r="AW84" s="89"/>
      <c r="AX84" s="102"/>
      <c r="AY84" s="91" t="str">
        <f>IFERROR(VLOOKUP($AV84,Import!$B$3:$L$676,2,FALSE),"")</f>
        <v>LAA</v>
      </c>
      <c r="AZ84" s="96" t="str">
        <f>IFERROR(VLOOKUP($AV84,Import!$B$3:$L$676,3,FALSE),"")</f>
        <v>SP</v>
      </c>
      <c r="BA84" s="96" t="str">
        <f>IFERROR(VLOOKUP($AV84,Import!$B$3:$L$676,4,FALSE),"")</f>
        <v>SP</v>
      </c>
      <c r="BB84" s="91">
        <f>IFERROR(VLOOKUP($AV84,Import!$B$3:$L$676,5,FALSE),"")</f>
        <v>4</v>
      </c>
      <c r="BC84" s="431"/>
      <c r="BD84" s="91">
        <f>IFERROR(VLOOKUP($AV84,Import!$B$3:$X$677,12,FALSE),"")</f>
        <v>152</v>
      </c>
      <c r="BE84" s="97">
        <f>IFERROR(VLOOKUP($AV84,Import!$B$3:$X$677,15,FALSE),"")</f>
        <v>3.87</v>
      </c>
      <c r="BF84" s="97">
        <f>IFERROR(VLOOKUP($AV84,Import!$B$3:$X$677,16,FALSE),"")</f>
        <v>1.31</v>
      </c>
      <c r="BG84" s="91">
        <f>IFERROR(VLOOKUP($AV84,Import!$B$3:$X$677,13,FALSE),"")</f>
        <v>11</v>
      </c>
      <c r="BH84" s="91">
        <f>IFERROR(VLOOKUP($AV84,Import!$B$3:$X$677,14,FALSE),"")</f>
        <v>0</v>
      </c>
      <c r="BI84" s="91">
        <f>IFERROR(VLOOKUP($AV84,Import!$B$3:$X$677,17,FALSE),"")</f>
        <v>156</v>
      </c>
      <c r="BJ84" s="435"/>
      <c r="BK84" s="93">
        <f t="shared" si="19"/>
        <v>588.24</v>
      </c>
      <c r="BL84" s="94">
        <f t="shared" si="20"/>
        <v>199.12</v>
      </c>
      <c r="BM84" s="94">
        <f>IF(AW84='User Input'!$C$1,1,0)</f>
        <v>0</v>
      </c>
      <c r="BN84" s="94">
        <f t="shared" si="26"/>
        <v>0</v>
      </c>
      <c r="BO84" s="94">
        <f t="shared" si="21"/>
        <v>0</v>
      </c>
      <c r="BP84" s="94" t="str">
        <f t="shared" si="22"/>
        <v>Tyler Skaggs</v>
      </c>
      <c r="BQ84" s="94">
        <f t="shared" si="23"/>
        <v>0</v>
      </c>
      <c r="BR84" s="95">
        <f t="shared" si="24"/>
        <v>4</v>
      </c>
      <c r="BS84" s="91" t="str">
        <f>IFERROR(VLOOKUP($AV84,Import!$B$3:$AL$676,35,FALSE),"")</f>
        <v/>
      </c>
      <c r="BT84" s="99">
        <f>9*(Table2[[#This Row],[K]]/Table2[[#This Row],[IP]])</f>
        <v>9.2368421052631593</v>
      </c>
      <c r="BU84" s="483">
        <f>IFERROR(VLOOKUP($AV84,PITCH!$B$7:$AJ$2004,31,FALSE),"N/A")</f>
        <v>5.4185022026431717</v>
      </c>
      <c r="BV84" s="426"/>
    </row>
    <row r="85" spans="1:74" ht="15" x14ac:dyDescent="0.25">
      <c r="A85" s="570">
        <v>83</v>
      </c>
      <c r="B85" s="571">
        <f>IFERROR(VLOOKUP(N85,Import!$B$4:$T$677,19,FALSE),"")</f>
        <v>125</v>
      </c>
      <c r="C85" s="572"/>
      <c r="D85" s="571" t="str">
        <f>IFERROR(VLOOKUP(N85,Import!$AD$3:$AH$677,3,FALSE),"")</f>
        <v/>
      </c>
      <c r="E85" s="571" t="str">
        <f>IFERROR(VLOOKUP(N85,Import!$AD$3:$AL$677,4,FALSE),"")</f>
        <v/>
      </c>
      <c r="F85" s="575">
        <f>IFERROR(VLOOKUP(N85,Import!$AT$3:$BG$677,8,FALSE),"")</f>
        <v>140</v>
      </c>
      <c r="G85" s="489">
        <f>IFERROR(VLOOKUP($N85,Import!$AT$3:$BG$677,2,FALSE),"")</f>
        <v>370.24999999999994</v>
      </c>
      <c r="H85" s="490">
        <f>IFERROR(VLOOKUP($N85,Import!$AT$3:$BG$677,3,FALSE),"")</f>
        <v>2.7025547445255471</v>
      </c>
      <c r="I85" s="575">
        <f ca="1">IFERROR(VLOOKUP($N85,Import!$AT$3:$BG$677,9,FALSE),"")</f>
        <v>147</v>
      </c>
      <c r="J85" s="574"/>
      <c r="K85" s="571">
        <f>IFERROR(VLOOKUP(N85,Import!$AT$3:$BG$677,12,FALSE),"")</f>
        <v>100</v>
      </c>
      <c r="L85" s="571">
        <f>IFERROR(VLOOKUP(N85,Import!$AT$3:$BG$677,14,FALSE),"")</f>
        <v>93</v>
      </c>
      <c r="M85" s="486"/>
      <c r="N85" s="88" t="str">
        <f>IFERROR(VLOOKUP(A85,Import!$V$3:$X$677,3,FALSE),"")</f>
        <v>Wil Myers</v>
      </c>
      <c r="O85" s="89"/>
      <c r="P85" s="90"/>
      <c r="Q85" s="91" t="str">
        <f>IFERROR(VLOOKUP($N85,Import!$B$3:$AL$676,2,FALSE),"")</f>
        <v>SD</v>
      </c>
      <c r="R85" s="341" t="str">
        <f>IFERROR(VLOOKUP($N85,Import!$B$3:$AL$676,3,FALSE),"")</f>
        <v>3B/OF</v>
      </c>
      <c r="S85" s="341" t="str">
        <f>IFERROR(VLOOKUP($N85,Import!$B$3:$AL$676,4,FALSE),"")</f>
        <v>3B/OF</v>
      </c>
      <c r="T85" s="91">
        <f>IFERROR(VLOOKUP($N85,Import!$B$3:$AL$676,5,FALSE),"")</f>
        <v>10</v>
      </c>
      <c r="U85" s="431"/>
      <c r="V85" s="91">
        <f>IFERROR(VLOOKUP($N85,Import!$B$3:$AL$676,6,FALSE),"")</f>
        <v>541</v>
      </c>
      <c r="W85" s="91">
        <f>IFERROR(VLOOKUP($N85,Import!$B$3:$AL$676,7,FALSE),"")</f>
        <v>71</v>
      </c>
      <c r="X85" s="91">
        <f>IFERROR(VLOOKUP($N85,Import!$B$3:$AL$676,8,FALSE),"")</f>
        <v>22</v>
      </c>
      <c r="Y85" s="91">
        <f>IFERROR(VLOOKUP($N85,Import!$B$3:$AL$676,9,FALSE),"")</f>
        <v>68</v>
      </c>
      <c r="Z85" s="91">
        <f>IFERROR(VLOOKUP($N85,Import!$B$3:$AL$676,10,FALSE),"")</f>
        <v>15</v>
      </c>
      <c r="AA85" s="92">
        <f>IFERROR(VLOOKUP($N85,Import!$B$3:$AL$676,11,FALSE),"")</f>
        <v>0.251</v>
      </c>
      <c r="AB85" s="431"/>
      <c r="AC85" s="498">
        <f t="shared" si="14"/>
        <v>135.791</v>
      </c>
      <c r="AD85" s="499">
        <f>IF(O85='User Input'!$C$1,1,0)</f>
        <v>0</v>
      </c>
      <c r="AE85" s="499">
        <f t="shared" si="25"/>
        <v>0</v>
      </c>
      <c r="AF85" s="499">
        <f t="shared" si="15"/>
        <v>0</v>
      </c>
      <c r="AG85" s="499" t="str">
        <f t="shared" si="16"/>
        <v>Wil Myers</v>
      </c>
      <c r="AH85" s="499">
        <f t="shared" si="17"/>
        <v>0</v>
      </c>
      <c r="AI85" s="499">
        <f t="shared" si="18"/>
        <v>10</v>
      </c>
      <c r="AJ85" s="91" t="str">
        <f>IFERROR(VLOOKUP($N85,Import!$B$3:$AL$676,35,FALSE),"")</f>
        <v/>
      </c>
      <c r="AK85" s="98"/>
      <c r="AL85" s="113">
        <v>49</v>
      </c>
      <c r="AM85" s="112">
        <f>IFERROR(VLOOKUP(AV85,Import!$B$3:$T$677,19,FALSE),"")</f>
        <v>135</v>
      </c>
      <c r="AN85" s="493"/>
      <c r="AO85" s="112" t="str">
        <f>IFERROR(VLOOKUP(AV85,Import!$AD$3:$AH$677,3,FALSE),"")</f>
        <v/>
      </c>
      <c r="AP85" s="112" t="str">
        <f>IFERROR(VLOOKUP(AV85,Import!$AD$3:$AH$677,5,FALSE),"")</f>
        <v/>
      </c>
      <c r="AQ85" s="494">
        <f>IFERROR(VLOOKUP(AV85,Import!$AW$3:$BA$677,5,FALSE),"")</f>
        <v>224</v>
      </c>
      <c r="AR85" s="489">
        <f>IFERROR(VLOOKUP($AV85,Import!$AW$3:$BG$677,2,FALSE),"")</f>
        <v>320.89999999999998</v>
      </c>
      <c r="AS85" s="581">
        <f>IFERROR(VLOOKUP($AV85,Import!$AW$3:$BG$677,3,FALSE),"")</f>
        <v>4.936923076923077</v>
      </c>
      <c r="AT85" s="575">
        <f ca="1">IFERROR(VLOOKUP($AV85,Import!$AW$3:$BG$677,7,FALSE),"")</f>
        <v>347</v>
      </c>
      <c r="AU85" s="492"/>
      <c r="AV85" s="495" t="str">
        <f>IFERROR(VLOOKUP(AL85,Import!$W$3:$X$677,2,FALSE),"")</f>
        <v>Kirby Yates</v>
      </c>
      <c r="AW85" s="89"/>
      <c r="AX85" s="102"/>
      <c r="AY85" s="91" t="str">
        <f>IFERROR(VLOOKUP($AV85,Import!$B$3:$L$676,2,FALSE),"")</f>
        <v>SD</v>
      </c>
      <c r="AZ85" s="96" t="str">
        <f>IFERROR(VLOOKUP($AV85,Import!$B$3:$L$676,3,FALSE),"")</f>
        <v>RP</v>
      </c>
      <c r="BA85" s="96" t="str">
        <f>IFERROR(VLOOKUP($AV85,Import!$B$3:$L$676,4,FALSE),"")</f>
        <v>RP</v>
      </c>
      <c r="BB85" s="91">
        <f>IFERROR(VLOOKUP($AV85,Import!$B$3:$L$676,5,FALSE),"")</f>
        <v>9</v>
      </c>
      <c r="BC85" s="431"/>
      <c r="BD85" s="91">
        <f>IFERROR(VLOOKUP($AV85,Import!$B$3:$X$677,12,FALSE),"")</f>
        <v>57</v>
      </c>
      <c r="BE85" s="97">
        <f>IFERROR(VLOOKUP($AV85,Import!$B$3:$X$677,15,FALSE),"")</f>
        <v>2.91</v>
      </c>
      <c r="BF85" s="97">
        <f>IFERROR(VLOOKUP($AV85,Import!$B$3:$X$677,16,FALSE),"")</f>
        <v>0.97</v>
      </c>
      <c r="BG85" s="91">
        <f>IFERROR(VLOOKUP($AV85,Import!$B$3:$X$677,13,FALSE),"")</f>
        <v>4</v>
      </c>
      <c r="BH85" s="91">
        <f>IFERROR(VLOOKUP($AV85,Import!$B$3:$X$677,14,FALSE),"")</f>
        <v>29</v>
      </c>
      <c r="BI85" s="91">
        <f>IFERROR(VLOOKUP($AV85,Import!$B$3:$X$677,17,FALSE),"")</f>
        <v>69</v>
      </c>
      <c r="BJ85" s="435"/>
      <c r="BK85" s="93">
        <f t="shared" si="19"/>
        <v>165.87</v>
      </c>
      <c r="BL85" s="94">
        <f t="shared" si="20"/>
        <v>55.29</v>
      </c>
      <c r="BM85" s="94">
        <f>IF(AW85='User Input'!$C$1,1,0)</f>
        <v>0</v>
      </c>
      <c r="BN85" s="94">
        <f t="shared" si="26"/>
        <v>0</v>
      </c>
      <c r="BO85" s="94">
        <f t="shared" si="21"/>
        <v>0</v>
      </c>
      <c r="BP85" s="94" t="str">
        <f t="shared" si="22"/>
        <v>Kirby Yates</v>
      </c>
      <c r="BQ85" s="94">
        <f t="shared" si="23"/>
        <v>0</v>
      </c>
      <c r="BR85" s="95">
        <f t="shared" si="24"/>
        <v>9</v>
      </c>
      <c r="BS85" s="91" t="str">
        <f>IFERROR(VLOOKUP($AV85,Import!$B$3:$AL$676,35,FALSE),"")</f>
        <v/>
      </c>
      <c r="BT85" s="99">
        <f>9*(Table2[[#This Row],[K]]/Table2[[#This Row],[IP]])</f>
        <v>10.894736842105264</v>
      </c>
      <c r="BU85" s="483">
        <f>IFERROR(VLOOKUP($AV85,PITCH!$B$7:$AJ$2004,31,FALSE),"N/A")</f>
        <v>8.4722222222222232</v>
      </c>
      <c r="BV85" s="426"/>
    </row>
    <row r="86" spans="1:74" ht="15" x14ac:dyDescent="0.25">
      <c r="A86" s="570">
        <v>84</v>
      </c>
      <c r="B86" s="571">
        <f>IFERROR(VLOOKUP(N86,Import!$B$4:$T$677,19,FALSE),"")</f>
        <v>126</v>
      </c>
      <c r="C86" s="572"/>
      <c r="D86" s="571" t="str">
        <f>IFERROR(VLOOKUP(N86,Import!$AD$3:$AH$677,3,FALSE),"")</f>
        <v/>
      </c>
      <c r="E86" s="571" t="str">
        <f>IFERROR(VLOOKUP(N86,Import!$AD$3:$AL$677,4,FALSE),"")</f>
        <v/>
      </c>
      <c r="F86" s="575">
        <f>IFERROR(VLOOKUP(N86,Import!$AT$3:$BG$677,8,FALSE),"")</f>
        <v>84</v>
      </c>
      <c r="G86" s="489">
        <f>IFERROR(VLOOKUP($N86,Import!$AT$3:$BG$677,2,FALSE),"")</f>
        <v>411.25000000000006</v>
      </c>
      <c r="H86" s="490">
        <f>IFERROR(VLOOKUP($N86,Import!$AT$3:$BG$677,3,FALSE),"")</f>
        <v>2.7787162162162167</v>
      </c>
      <c r="I86" s="575">
        <f ca="1">IFERROR(VLOOKUP($N86,Import!$AT$3:$BG$677,9,FALSE),"")</f>
        <v>130</v>
      </c>
      <c r="J86" s="574"/>
      <c r="K86" s="571">
        <f>IFERROR(VLOOKUP(N86,Import!$AT$3:$BG$677,12,FALSE),"")</f>
        <v>72</v>
      </c>
      <c r="L86" s="571">
        <f>IFERROR(VLOOKUP(N86,Import!$AT$3:$BG$677,14,FALSE),"")</f>
        <v>79</v>
      </c>
      <c r="M86" s="486"/>
      <c r="N86" s="88" t="str">
        <f>IFERROR(VLOOKUP(A86,Import!$V$3:$X$677,3,FALSE),"")</f>
        <v>Eric Hosmer</v>
      </c>
      <c r="O86" s="89"/>
      <c r="P86" s="90"/>
      <c r="Q86" s="91" t="str">
        <f>IFERROR(VLOOKUP($N86,Import!$B$3:$AL$676,2,FALSE),"")</f>
        <v>SD</v>
      </c>
      <c r="R86" s="341" t="str">
        <f>IFERROR(VLOOKUP($N86,Import!$B$3:$AL$676,3,FALSE),"")</f>
        <v>1B</v>
      </c>
      <c r="S86" s="341" t="str">
        <f>IFERROR(VLOOKUP($N86,Import!$B$3:$AL$676,4,FALSE),"")</f>
        <v>1B</v>
      </c>
      <c r="T86" s="91">
        <f>IFERROR(VLOOKUP($N86,Import!$B$3:$AL$676,5,FALSE),"")</f>
        <v>10</v>
      </c>
      <c r="U86" s="431"/>
      <c r="V86" s="91">
        <f>IFERROR(VLOOKUP($N86,Import!$B$3:$AL$676,6,FALSE),"")</f>
        <v>605</v>
      </c>
      <c r="W86" s="91">
        <f>IFERROR(VLOOKUP($N86,Import!$B$3:$AL$676,7,FALSE),"")</f>
        <v>80</v>
      </c>
      <c r="X86" s="91">
        <f>IFERROR(VLOOKUP($N86,Import!$B$3:$AL$676,8,FALSE),"")</f>
        <v>20</v>
      </c>
      <c r="Y86" s="91">
        <f>IFERROR(VLOOKUP($N86,Import!$B$3:$AL$676,9,FALSE),"")</f>
        <v>84</v>
      </c>
      <c r="Z86" s="91">
        <f>IFERROR(VLOOKUP($N86,Import!$B$3:$AL$676,10,FALSE),"")</f>
        <v>5</v>
      </c>
      <c r="AA86" s="92">
        <f>IFERROR(VLOOKUP($N86,Import!$B$3:$AL$676,11,FALSE),"")</f>
        <v>0.25800000000000001</v>
      </c>
      <c r="AB86" s="431"/>
      <c r="AC86" s="498">
        <f t="shared" si="14"/>
        <v>156.09</v>
      </c>
      <c r="AD86" s="499">
        <f>IF(O86='User Input'!$C$1,1,0)</f>
        <v>0</v>
      </c>
      <c r="AE86" s="499">
        <f t="shared" si="25"/>
        <v>0</v>
      </c>
      <c r="AF86" s="499">
        <f t="shared" si="15"/>
        <v>0</v>
      </c>
      <c r="AG86" s="499" t="str">
        <f t="shared" si="16"/>
        <v>Eric Hosmer</v>
      </c>
      <c r="AH86" s="499">
        <f t="shared" si="17"/>
        <v>0</v>
      </c>
      <c r="AI86" s="499">
        <f t="shared" si="18"/>
        <v>10</v>
      </c>
      <c r="AJ86" s="91" t="str">
        <f>IFERROR(VLOOKUP($N86,Import!$B$3:$AL$676,35,FALSE),"")</f>
        <v/>
      </c>
      <c r="AK86" s="98"/>
      <c r="AL86" s="113">
        <v>166</v>
      </c>
      <c r="AM86" s="112">
        <f>IFERROR(VLOOKUP(AV86,Import!$B$3:$T$677,19,FALSE),"")</f>
        <v>353</v>
      </c>
      <c r="AN86" s="493"/>
      <c r="AO86" s="112" t="str">
        <f>IFERROR(VLOOKUP(AV86,Import!$AD$3:$AH$677,3,FALSE),"")</f>
        <v/>
      </c>
      <c r="AP86" s="112" t="str">
        <f>IFERROR(VLOOKUP(AV86,Import!$AD$3:$AH$677,5,FALSE),"")</f>
        <v/>
      </c>
      <c r="AQ86" s="494">
        <f>IFERROR(VLOOKUP(AV86,Import!$AW$3:$BA$677,5,FALSE),"")</f>
        <v>288</v>
      </c>
      <c r="AR86" s="489">
        <f>IFERROR(VLOOKUP($AV86,Import!$AW$3:$BG$677,2,FALSE),"")</f>
        <v>279.09999999999997</v>
      </c>
      <c r="AS86" s="581">
        <f>IFERROR(VLOOKUP($AV86,Import!$AW$3:$BG$677,3,FALSE),"")</f>
        <v>11.629166666666665</v>
      </c>
      <c r="AT86" s="575">
        <f ca="1">IFERROR(VLOOKUP($AV86,Import!$AW$3:$BG$677,7,FALSE),"")</f>
        <v>85</v>
      </c>
      <c r="AU86" s="492"/>
      <c r="AV86" s="495" t="str">
        <f>IFERROR(VLOOKUP(AL86,Import!$W$3:$X$677,2,FALSE),"")</f>
        <v>Anthony DeSclafani</v>
      </c>
      <c r="AW86" s="89"/>
      <c r="AX86" s="102"/>
      <c r="AY86" s="91" t="str">
        <f>IFERROR(VLOOKUP($AV86,Import!$B$3:$L$676,2,FALSE),"")</f>
        <v>CIN</v>
      </c>
      <c r="AZ86" s="96" t="str">
        <f>IFERROR(VLOOKUP($AV86,Import!$B$3:$L$676,3,FALSE),"")</f>
        <v>SP</v>
      </c>
      <c r="BA86" s="96" t="str">
        <f>IFERROR(VLOOKUP($AV86,Import!$B$3:$L$676,4,FALSE),"")</f>
        <v>SP</v>
      </c>
      <c r="BB86" s="91">
        <f>IFERROR(VLOOKUP($AV86,Import!$B$3:$L$676,5,FALSE),"")</f>
        <v>-3</v>
      </c>
      <c r="BC86" s="431"/>
      <c r="BD86" s="91">
        <f>IFERROR(VLOOKUP($AV86,Import!$B$3:$X$677,12,FALSE),"")</f>
        <v>154</v>
      </c>
      <c r="BE86" s="97">
        <f>IFERROR(VLOOKUP($AV86,Import!$B$3:$X$677,15,FALSE),"")</f>
        <v>4.17</v>
      </c>
      <c r="BF86" s="97">
        <f>IFERROR(VLOOKUP($AV86,Import!$B$3:$X$677,16,FALSE),"")</f>
        <v>1.27</v>
      </c>
      <c r="BG86" s="91">
        <f>IFERROR(VLOOKUP($AV86,Import!$B$3:$X$677,13,FALSE),"")</f>
        <v>9</v>
      </c>
      <c r="BH86" s="91">
        <f>IFERROR(VLOOKUP($AV86,Import!$B$3:$X$677,14,FALSE),"")</f>
        <v>0</v>
      </c>
      <c r="BI86" s="91">
        <f>IFERROR(VLOOKUP($AV86,Import!$B$3:$X$677,17,FALSE),"")</f>
        <v>138</v>
      </c>
      <c r="BJ86" s="435"/>
      <c r="BK86" s="93">
        <f t="shared" si="19"/>
        <v>642.17999999999995</v>
      </c>
      <c r="BL86" s="94">
        <f t="shared" si="20"/>
        <v>195.58</v>
      </c>
      <c r="BM86" s="94">
        <f>IF(AW86='User Input'!$C$1,1,0)</f>
        <v>0</v>
      </c>
      <c r="BN86" s="94">
        <f t="shared" si="26"/>
        <v>0</v>
      </c>
      <c r="BO86" s="94">
        <f t="shared" si="21"/>
        <v>0</v>
      </c>
      <c r="BP86" s="94" t="str">
        <f t="shared" si="22"/>
        <v>Anthony DeSclafani</v>
      </c>
      <c r="BQ86" s="94">
        <f t="shared" si="23"/>
        <v>0</v>
      </c>
      <c r="BR86" s="95">
        <f t="shared" si="24"/>
        <v>-3</v>
      </c>
      <c r="BS86" s="91" t="str">
        <f>IFERROR(VLOOKUP($AV86,Import!$B$3:$AL$676,35,FALSE),"")</f>
        <v/>
      </c>
      <c r="BT86" s="99">
        <f>9*(Table2[[#This Row],[K]]/Table2[[#This Row],[IP]])</f>
        <v>8.0649350649350637</v>
      </c>
      <c r="BU86" s="483">
        <f>IFERROR(VLOOKUP($AV86,PITCH!$B$7:$AJ$2004,31,FALSE),"N/A")</f>
        <v>5.856394913986537</v>
      </c>
      <c r="BV86" s="426"/>
    </row>
    <row r="87" spans="1:74" ht="15" x14ac:dyDescent="0.25">
      <c r="A87" s="570">
        <v>85</v>
      </c>
      <c r="B87" s="571">
        <f>IFERROR(VLOOKUP(N87,Import!$B$4:$T$677,19,FALSE),"")</f>
        <v>128</v>
      </c>
      <c r="C87" s="572"/>
      <c r="D87" s="571" t="str">
        <f>IFERROR(VLOOKUP(N87,Import!$AD$3:$AH$677,3,FALSE),"")</f>
        <v/>
      </c>
      <c r="E87" s="571" t="str">
        <f>IFERROR(VLOOKUP(N87,Import!$AD$3:$AL$677,4,FALSE),"")</f>
        <v/>
      </c>
      <c r="F87" s="575">
        <f>IFERROR(VLOOKUP(N87,Import!$AT$3:$BG$677,8,FALSE),"")</f>
        <v>76</v>
      </c>
      <c r="G87" s="489">
        <f>IFERROR(VLOOKUP($N87,Import!$AT$3:$BG$677,2,FALSE),"")</f>
        <v>417.84999999999991</v>
      </c>
      <c r="H87" s="490">
        <f>IFERROR(VLOOKUP($N87,Import!$AT$3:$BG$677,3,FALSE),"")</f>
        <v>3.0951851851851844</v>
      </c>
      <c r="I87" s="575">
        <f ca="1">IFERROR(VLOOKUP($N87,Import!$AT$3:$BG$677,9,FALSE),"")</f>
        <v>50</v>
      </c>
      <c r="J87" s="574"/>
      <c r="K87" s="571">
        <f>IFERROR(VLOOKUP(N87,Import!$AT$3:$BG$677,12,FALSE),"")</f>
        <v>42</v>
      </c>
      <c r="L87" s="571">
        <f>IFERROR(VLOOKUP(N87,Import!$AT$3:$BG$677,14,FALSE),"")</f>
        <v>52</v>
      </c>
      <c r="M87" s="486"/>
      <c r="N87" s="88" t="str">
        <f>IFERROR(VLOOKUP(A87,Import!$V$3:$X$677,3,FALSE),"")</f>
        <v>Justin Turner</v>
      </c>
      <c r="O87" s="89"/>
      <c r="P87" s="90"/>
      <c r="Q87" s="91" t="str">
        <f>IFERROR(VLOOKUP($N87,Import!$B$3:$AL$676,2,FALSE),"")</f>
        <v>LAD</v>
      </c>
      <c r="R87" s="341" t="str">
        <f>IFERROR(VLOOKUP($N87,Import!$B$3:$AL$676,3,FALSE),"")</f>
        <v>3B</v>
      </c>
      <c r="S87" s="341" t="str">
        <f>IFERROR(VLOOKUP($N87,Import!$B$3:$AL$676,4,FALSE),"")</f>
        <v>3B</v>
      </c>
      <c r="T87" s="91">
        <f>IFERROR(VLOOKUP($N87,Import!$B$3:$AL$676,5,FALSE),"")</f>
        <v>10</v>
      </c>
      <c r="U87" s="431"/>
      <c r="V87" s="91">
        <f>IFERROR(VLOOKUP($N87,Import!$B$3:$AL$676,6,FALSE),"")</f>
        <v>434</v>
      </c>
      <c r="W87" s="91">
        <f>IFERROR(VLOOKUP($N87,Import!$B$3:$AL$676,7,FALSE),"")</f>
        <v>73</v>
      </c>
      <c r="X87" s="91">
        <f>IFERROR(VLOOKUP($N87,Import!$B$3:$AL$676,8,FALSE),"")</f>
        <v>20</v>
      </c>
      <c r="Y87" s="91">
        <f>IFERROR(VLOOKUP($N87,Import!$B$3:$AL$676,9,FALSE),"")</f>
        <v>77</v>
      </c>
      <c r="Z87" s="91">
        <f>IFERROR(VLOOKUP($N87,Import!$B$3:$AL$676,10,FALSE),"")</f>
        <v>3</v>
      </c>
      <c r="AA87" s="92">
        <f>IFERROR(VLOOKUP($N87,Import!$B$3:$AL$676,11,FALSE),"")</f>
        <v>0.30399999999999999</v>
      </c>
      <c r="AB87" s="431"/>
      <c r="AC87" s="498">
        <f t="shared" si="14"/>
        <v>131.93600000000001</v>
      </c>
      <c r="AD87" s="499">
        <f>IF(O87='User Input'!$C$1,1,0)</f>
        <v>0</v>
      </c>
      <c r="AE87" s="499">
        <f t="shared" si="25"/>
        <v>0</v>
      </c>
      <c r="AF87" s="499">
        <f t="shared" si="15"/>
        <v>0</v>
      </c>
      <c r="AG87" s="499" t="str">
        <f t="shared" si="16"/>
        <v>Justin Turner</v>
      </c>
      <c r="AH87" s="499">
        <f t="shared" si="17"/>
        <v>0</v>
      </c>
      <c r="AI87" s="499">
        <f t="shared" si="18"/>
        <v>10</v>
      </c>
      <c r="AJ87" s="91" t="str">
        <f>IFERROR(VLOOKUP($N87,Import!$B$3:$AL$676,35,FALSE),"")</f>
        <v/>
      </c>
      <c r="AK87" s="98"/>
      <c r="AL87" s="113">
        <v>88</v>
      </c>
      <c r="AM87" s="112">
        <f>IFERROR(VLOOKUP(AV87,Import!$B$3:$T$677,19,FALSE),"")</f>
        <v>223</v>
      </c>
      <c r="AN87" s="493"/>
      <c r="AO87" s="112">
        <f>IFERROR(VLOOKUP(AV87,Import!$AD$3:$AH$677,3,FALSE),"")</f>
        <v>33</v>
      </c>
      <c r="AP87" s="112">
        <f>IFERROR(VLOOKUP(AV87,Import!$AD$3:$AH$677,5,FALSE),"")</f>
        <v>6</v>
      </c>
      <c r="AQ87" s="494">
        <f>IFERROR(VLOOKUP(AV87,Import!$AW$3:$BA$677,5,FALSE),"")</f>
        <v>374</v>
      </c>
      <c r="AR87" s="489">
        <f>IFERROR(VLOOKUP($AV87,Import!$AW$3:$BG$677,2,FALSE),"")</f>
        <v>212.5</v>
      </c>
      <c r="AS87" s="581">
        <f>IFERROR(VLOOKUP($AV87,Import!$AW$3:$BG$677,3,FALSE),"")</f>
        <v>11.805555555555555</v>
      </c>
      <c r="AT87" s="575">
        <f ca="1">IFERROR(VLOOKUP($AV87,Import!$AW$3:$BG$677,7,FALSE),"")</f>
        <v>127</v>
      </c>
      <c r="AU87" s="492"/>
      <c r="AV87" s="495" t="str">
        <f>IFERROR(VLOOKUP(AL87,Import!$W$3:$X$677,2,FALSE),"")</f>
        <v>Alex Reyes</v>
      </c>
      <c r="AW87" s="89"/>
      <c r="AX87" s="102"/>
      <c r="AY87" s="91" t="str">
        <f>IFERROR(VLOOKUP($AV87,Import!$B$3:$L$676,2,FALSE),"")</f>
        <v>STL</v>
      </c>
      <c r="AZ87" s="96" t="str">
        <f>IFERROR(VLOOKUP($AV87,Import!$B$3:$L$676,3,FALSE),"")</f>
        <v>SP</v>
      </c>
      <c r="BA87" s="96" t="str">
        <f>IFERROR(VLOOKUP($AV87,Import!$B$3:$L$676,4,FALSE),"")</f>
        <v>SP</v>
      </c>
      <c r="BB87" s="91">
        <f>IFERROR(VLOOKUP($AV87,Import!$B$3:$L$676,5,FALSE),"")</f>
        <v>3</v>
      </c>
      <c r="BC87" s="431"/>
      <c r="BD87" s="91">
        <f>IFERROR(VLOOKUP($AV87,Import!$B$3:$X$677,12,FALSE),"")</f>
        <v>75</v>
      </c>
      <c r="BE87" s="97">
        <f>IFERROR(VLOOKUP($AV87,Import!$B$3:$X$677,15,FALSE),"")</f>
        <v>3.34</v>
      </c>
      <c r="BF87" s="97">
        <f>IFERROR(VLOOKUP($AV87,Import!$B$3:$X$677,16,FALSE),"")</f>
        <v>1.19</v>
      </c>
      <c r="BG87" s="91">
        <f>IFERROR(VLOOKUP($AV87,Import!$B$3:$X$677,13,FALSE),"")</f>
        <v>6</v>
      </c>
      <c r="BH87" s="91">
        <f>IFERROR(VLOOKUP($AV87,Import!$B$3:$X$677,14,FALSE),"")</f>
        <v>0</v>
      </c>
      <c r="BI87" s="91">
        <f>IFERROR(VLOOKUP($AV87,Import!$B$3:$X$677,17,FALSE),"")</f>
        <v>86</v>
      </c>
      <c r="BJ87" s="435"/>
      <c r="BK87" s="93">
        <f t="shared" si="19"/>
        <v>250.5</v>
      </c>
      <c r="BL87" s="94">
        <f t="shared" si="20"/>
        <v>89.25</v>
      </c>
      <c r="BM87" s="94">
        <f>IF(AW87='User Input'!$C$1,1,0)</f>
        <v>0</v>
      </c>
      <c r="BN87" s="94">
        <f t="shared" si="26"/>
        <v>0</v>
      </c>
      <c r="BO87" s="94">
        <f t="shared" si="21"/>
        <v>0</v>
      </c>
      <c r="BP87" s="94" t="str">
        <f t="shared" si="22"/>
        <v>Alex Reyes</v>
      </c>
      <c r="BQ87" s="94">
        <f t="shared" si="23"/>
        <v>0</v>
      </c>
      <c r="BR87" s="95">
        <f t="shared" si="24"/>
        <v>3</v>
      </c>
      <c r="BS87" s="91">
        <f>IFERROR(VLOOKUP($AV87,Import!$B$3:$AL$676,35,FALSE),"")</f>
        <v>2019</v>
      </c>
      <c r="BT87" s="99">
        <f>9*(Table2[[#This Row],[K]]/Table2[[#This Row],[IP]])</f>
        <v>10.32</v>
      </c>
      <c r="BU87" s="483">
        <f>IFERROR(VLOOKUP($AV87,PITCH!$B$7:$AJ$2004,31,FALSE),"N/A")</f>
        <v>6.3296703296703285</v>
      </c>
      <c r="BV87" s="426"/>
    </row>
    <row r="88" spans="1:74" ht="15" x14ac:dyDescent="0.25">
      <c r="A88" s="570">
        <v>86</v>
      </c>
      <c r="B88" s="571">
        <f>IFERROR(VLOOKUP(N88,Import!$B$4:$T$677,19,FALSE),"")</f>
        <v>129</v>
      </c>
      <c r="C88" s="572"/>
      <c r="D88" s="571" t="str">
        <f>IFERROR(VLOOKUP(N88,Import!$AD$3:$AH$677,3,FALSE),"")</f>
        <v/>
      </c>
      <c r="E88" s="571" t="str">
        <f>IFERROR(VLOOKUP(N88,Import!$AD$3:$AL$677,4,FALSE),"")</f>
        <v/>
      </c>
      <c r="F88" s="575">
        <f>IFERROR(VLOOKUP(N88,Import!$AT$3:$BG$677,8,FALSE),"")</f>
        <v>45</v>
      </c>
      <c r="G88" s="489">
        <f>IFERROR(VLOOKUP($N88,Import!$AT$3:$BG$677,2,FALSE),"")</f>
        <v>453.60000000000008</v>
      </c>
      <c r="H88" s="490">
        <f>IFERROR(VLOOKUP($N88,Import!$AT$3:$BG$677,3,FALSE),"")</f>
        <v>3.2400000000000007</v>
      </c>
      <c r="I88" s="575">
        <f ca="1">IFERROR(VLOOKUP($N88,Import!$AT$3:$BG$677,9,FALSE),"")</f>
        <v>69</v>
      </c>
      <c r="J88" s="574"/>
      <c r="K88" s="571">
        <f>IFERROR(VLOOKUP(N88,Import!$AT$3:$BG$677,12,FALSE),"")</f>
        <v>30</v>
      </c>
      <c r="L88" s="571">
        <f>IFERROR(VLOOKUP(N88,Import!$AT$3:$BG$677,14,FALSE),"")</f>
        <v>47</v>
      </c>
      <c r="M88" s="486"/>
      <c r="N88" s="88" t="str">
        <f>IFERROR(VLOOKUP(A88,Import!$V$3:$X$677,3,FALSE),"")</f>
        <v>Joey Votto</v>
      </c>
      <c r="O88" s="89"/>
      <c r="P88" s="90"/>
      <c r="Q88" s="91" t="str">
        <f>IFERROR(VLOOKUP($N88,Import!$B$3:$AL$676,2,FALSE),"")</f>
        <v>CIN</v>
      </c>
      <c r="R88" s="341" t="str">
        <f>IFERROR(VLOOKUP($N88,Import!$B$3:$AL$676,3,FALSE),"")</f>
        <v>1B</v>
      </c>
      <c r="S88" s="341" t="str">
        <f>IFERROR(VLOOKUP($N88,Import!$B$3:$AL$676,4,FALSE),"")</f>
        <v>1B</v>
      </c>
      <c r="T88" s="91">
        <f>IFERROR(VLOOKUP($N88,Import!$B$3:$AL$676,5,FALSE),"")</f>
        <v>10</v>
      </c>
      <c r="U88" s="431"/>
      <c r="V88" s="91">
        <f>IFERROR(VLOOKUP($N88,Import!$B$3:$AL$676,6,FALSE),"")</f>
        <v>605</v>
      </c>
      <c r="W88" s="91">
        <f>IFERROR(VLOOKUP($N88,Import!$B$3:$AL$676,7,FALSE),"")</f>
        <v>75</v>
      </c>
      <c r="X88" s="91">
        <f>IFERROR(VLOOKUP($N88,Import!$B$3:$AL$676,8,FALSE),"")</f>
        <v>20</v>
      </c>
      <c r="Y88" s="91">
        <f>IFERROR(VLOOKUP($N88,Import!$B$3:$AL$676,9,FALSE),"")</f>
        <v>83</v>
      </c>
      <c r="Z88" s="91">
        <f>IFERROR(VLOOKUP($N88,Import!$B$3:$AL$676,10,FALSE),"")</f>
        <v>2</v>
      </c>
      <c r="AA88" s="92">
        <f>IFERROR(VLOOKUP($N88,Import!$B$3:$AL$676,11,FALSE),"")</f>
        <v>0.28100000000000003</v>
      </c>
      <c r="AB88" s="431"/>
      <c r="AC88" s="498">
        <f t="shared" si="14"/>
        <v>170.00500000000002</v>
      </c>
      <c r="AD88" s="499">
        <f>IF(O88='User Input'!$C$1,1,0)</f>
        <v>0</v>
      </c>
      <c r="AE88" s="499">
        <f t="shared" si="25"/>
        <v>0</v>
      </c>
      <c r="AF88" s="499">
        <f t="shared" si="15"/>
        <v>0</v>
      </c>
      <c r="AG88" s="499" t="str">
        <f t="shared" si="16"/>
        <v>Joey Votto</v>
      </c>
      <c r="AH88" s="499">
        <f t="shared" si="17"/>
        <v>0</v>
      </c>
      <c r="AI88" s="499">
        <f t="shared" si="18"/>
        <v>10</v>
      </c>
      <c r="AJ88" s="91" t="str">
        <f>IFERROR(VLOOKUP($N88,Import!$B$3:$AL$676,35,FALSE),"")</f>
        <v/>
      </c>
      <c r="AK88" s="98"/>
      <c r="AL88" s="113">
        <v>129</v>
      </c>
      <c r="AM88" s="112">
        <f>IFERROR(VLOOKUP(AV88,Import!$B$3:$T$677,19,FALSE),"")</f>
        <v>290</v>
      </c>
      <c r="AN88" s="493"/>
      <c r="AO88" s="112" t="str">
        <f>IFERROR(VLOOKUP(AV88,Import!$AD$3:$AH$677,3,FALSE),"")</f>
        <v/>
      </c>
      <c r="AP88" s="112" t="str">
        <f>IFERROR(VLOOKUP(AV88,Import!$AD$3:$AH$677,5,FALSE),"")</f>
        <v/>
      </c>
      <c r="AQ88" s="494">
        <f>IFERROR(VLOOKUP(AV88,Import!$AW$3:$BA$677,5,FALSE),"")</f>
        <v>478</v>
      </c>
      <c r="AR88" s="489">
        <f>IFERROR(VLOOKUP($AV88,Import!$AW$3:$BG$677,2,FALSE),"")</f>
        <v>142.39999999999998</v>
      </c>
      <c r="AS88" s="581">
        <f>IFERROR(VLOOKUP($AV88,Import!$AW$3:$BG$677,3,FALSE),"")</f>
        <v>2.1907692307692304</v>
      </c>
      <c r="AT88" s="575">
        <f ca="1">IFERROR(VLOOKUP($AV88,Import!$AW$3:$BG$677,7,FALSE),"")</f>
        <v>347</v>
      </c>
      <c r="AU88" s="492"/>
      <c r="AV88" s="495" t="str">
        <f>IFERROR(VLOOKUP(AL88,Import!$W$3:$X$677,2,FALSE),"")</f>
        <v>Zack Britton</v>
      </c>
      <c r="AW88" s="89"/>
      <c r="AX88" s="102"/>
      <c r="AY88" s="91" t="str">
        <f>IFERROR(VLOOKUP($AV88,Import!$B$3:$L$676,2,FALSE),"")</f>
        <v>NYY</v>
      </c>
      <c r="AZ88" s="96" t="str">
        <f>IFERROR(VLOOKUP($AV88,Import!$B$3:$L$676,3,FALSE),"")</f>
        <v>RP</v>
      </c>
      <c r="BA88" s="96" t="str">
        <f>IFERROR(VLOOKUP($AV88,Import!$B$3:$L$676,4,FALSE),"")</f>
        <v>RP</v>
      </c>
      <c r="BB88" s="91">
        <f>IFERROR(VLOOKUP($AV88,Import!$B$3:$L$676,5,FALSE),"")</f>
        <v>0</v>
      </c>
      <c r="BC88" s="431"/>
      <c r="BD88" s="91">
        <f>IFERROR(VLOOKUP($AV88,Import!$B$3:$X$677,12,FALSE),"")</f>
        <v>57</v>
      </c>
      <c r="BE88" s="97">
        <f>IFERROR(VLOOKUP($AV88,Import!$B$3:$X$677,15,FALSE),"")</f>
        <v>3.78</v>
      </c>
      <c r="BF88" s="97">
        <f>IFERROR(VLOOKUP($AV88,Import!$B$3:$X$677,16,FALSE),"")</f>
        <v>1.3</v>
      </c>
      <c r="BG88" s="91">
        <f>IFERROR(VLOOKUP($AV88,Import!$B$3:$X$677,13,FALSE),"")</f>
        <v>2</v>
      </c>
      <c r="BH88" s="91">
        <f>IFERROR(VLOOKUP($AV88,Import!$B$3:$X$677,14,FALSE),"")</f>
        <v>6</v>
      </c>
      <c r="BI88" s="91">
        <f>IFERROR(VLOOKUP($AV88,Import!$B$3:$X$677,17,FALSE),"")</f>
        <v>53</v>
      </c>
      <c r="BJ88" s="435"/>
      <c r="BK88" s="93">
        <f t="shared" si="19"/>
        <v>215.45999999999998</v>
      </c>
      <c r="BL88" s="94">
        <f t="shared" si="20"/>
        <v>74.100000000000009</v>
      </c>
      <c r="BM88" s="94">
        <f>IF(AW88='User Input'!$C$1,1,0)</f>
        <v>0</v>
      </c>
      <c r="BN88" s="94">
        <f t="shared" si="26"/>
        <v>0</v>
      </c>
      <c r="BO88" s="94">
        <f t="shared" si="21"/>
        <v>0</v>
      </c>
      <c r="BP88" s="94" t="str">
        <f t="shared" si="22"/>
        <v>Zack Britton</v>
      </c>
      <c r="BQ88" s="94">
        <f t="shared" si="23"/>
        <v>0</v>
      </c>
      <c r="BR88" s="95">
        <f t="shared" si="24"/>
        <v>0</v>
      </c>
      <c r="BS88" s="91" t="str">
        <f>IFERROR(VLOOKUP($AV88,Import!$B$3:$AL$676,35,FALSE),"")</f>
        <v/>
      </c>
      <c r="BT88" s="99">
        <f>9*(Table2[[#This Row],[K]]/Table2[[#This Row],[IP]])</f>
        <v>8.3684210526315788</v>
      </c>
      <c r="BU88" s="483">
        <f>IFERROR(VLOOKUP($AV88,PITCH!$B$7:$AJ$2004,31,FALSE),"N/A")</f>
        <v>4.8611111111111107</v>
      </c>
      <c r="BV88" s="426"/>
    </row>
    <row r="89" spans="1:74" ht="15" x14ac:dyDescent="0.25">
      <c r="A89" s="570">
        <v>87</v>
      </c>
      <c r="B89" s="571">
        <f>IFERROR(VLOOKUP(N89,Import!$B$4:$T$677,19,FALSE),"")</f>
        <v>142</v>
      </c>
      <c r="C89" s="572"/>
      <c r="D89" s="571" t="str">
        <f>IFERROR(VLOOKUP(N89,Import!$AD$3:$AH$677,3,FALSE),"")</f>
        <v/>
      </c>
      <c r="E89" s="571" t="str">
        <f>IFERROR(VLOOKUP(N89,Import!$AD$3:$AL$677,4,FALSE),"")</f>
        <v/>
      </c>
      <c r="F89" s="575">
        <f>IFERROR(VLOOKUP(N89,Import!$AT$3:$BG$677,8,FALSE),"")</f>
        <v>142</v>
      </c>
      <c r="G89" s="489">
        <f>IFERROR(VLOOKUP($N89,Import!$AT$3:$BG$677,2,FALSE),"")</f>
        <v>369.75000000000006</v>
      </c>
      <c r="H89" s="490">
        <f>IFERROR(VLOOKUP($N89,Import!$AT$3:$BG$677,3,FALSE),"")</f>
        <v>2.4815436241610742</v>
      </c>
      <c r="I89" s="575">
        <f ca="1">IFERROR(VLOOKUP($N89,Import!$AT$3:$BG$677,9,FALSE),"")</f>
        <v>324</v>
      </c>
      <c r="J89" s="574"/>
      <c r="K89" s="571">
        <f>IFERROR(VLOOKUP(N89,Import!$AT$3:$BG$677,12,FALSE),"")</f>
        <v>119</v>
      </c>
      <c r="L89" s="571">
        <f>IFERROR(VLOOKUP(N89,Import!$AT$3:$BG$677,14,FALSE),"")</f>
        <v>116</v>
      </c>
      <c r="M89" s="486"/>
      <c r="N89" s="88" t="str">
        <f>IFERROR(VLOOKUP(A89,Import!$V$3:$X$677,3,FALSE),"")</f>
        <v>Amed Rosario</v>
      </c>
      <c r="O89" s="89"/>
      <c r="P89" s="90"/>
      <c r="Q89" s="91" t="str">
        <f>IFERROR(VLOOKUP($N89,Import!$B$3:$AL$676,2,FALSE),"")</f>
        <v>NYM</v>
      </c>
      <c r="R89" s="341" t="str">
        <f>IFERROR(VLOOKUP($N89,Import!$B$3:$AL$676,3,FALSE),"")</f>
        <v>SS</v>
      </c>
      <c r="S89" s="341" t="str">
        <f>IFERROR(VLOOKUP($N89,Import!$B$3:$AL$676,4,FALSE),"")</f>
        <v>SS</v>
      </c>
      <c r="T89" s="91">
        <f>IFERROR(VLOOKUP($N89,Import!$B$3:$AL$676,5,FALSE),"")</f>
        <v>9</v>
      </c>
      <c r="U89" s="431"/>
      <c r="V89" s="91">
        <f>IFERROR(VLOOKUP($N89,Import!$B$3:$AL$676,6,FALSE),"")</f>
        <v>595</v>
      </c>
      <c r="W89" s="91">
        <f>IFERROR(VLOOKUP($N89,Import!$B$3:$AL$676,7,FALSE),"")</f>
        <v>71</v>
      </c>
      <c r="X89" s="91">
        <f>IFERROR(VLOOKUP($N89,Import!$B$3:$AL$676,8,FALSE),"")</f>
        <v>16</v>
      </c>
      <c r="Y89" s="91">
        <f>IFERROR(VLOOKUP($N89,Import!$B$3:$AL$676,9,FALSE),"")</f>
        <v>48</v>
      </c>
      <c r="Z89" s="91">
        <f>IFERROR(VLOOKUP($N89,Import!$B$3:$AL$676,10,FALSE),"")</f>
        <v>22</v>
      </c>
      <c r="AA89" s="92">
        <f>IFERROR(VLOOKUP($N89,Import!$B$3:$AL$676,11,FALSE),"")</f>
        <v>0.26800000000000002</v>
      </c>
      <c r="AB89" s="431"/>
      <c r="AC89" s="498">
        <f t="shared" si="14"/>
        <v>159.46</v>
      </c>
      <c r="AD89" s="499">
        <f>IF(O89='User Input'!$C$1,1,0)</f>
        <v>0</v>
      </c>
      <c r="AE89" s="499">
        <f t="shared" si="25"/>
        <v>0</v>
      </c>
      <c r="AF89" s="499">
        <f t="shared" si="15"/>
        <v>0</v>
      </c>
      <c r="AG89" s="499" t="str">
        <f t="shared" si="16"/>
        <v>Amed Rosario</v>
      </c>
      <c r="AH89" s="499">
        <f t="shared" si="17"/>
        <v>0</v>
      </c>
      <c r="AI89" s="499">
        <f t="shared" si="18"/>
        <v>9</v>
      </c>
      <c r="AJ89" s="91" t="str">
        <f>IFERROR(VLOOKUP($N89,Import!$B$3:$AL$676,35,FALSE),"")</f>
        <v/>
      </c>
      <c r="AK89" s="98"/>
      <c r="AL89" s="113">
        <v>98</v>
      </c>
      <c r="AM89" s="112">
        <f>IFERROR(VLOOKUP(AV89,Import!$B$3:$T$677,19,FALSE),"")</f>
        <v>244</v>
      </c>
      <c r="AN89" s="493"/>
      <c r="AO89" s="112" t="str">
        <f>IFERROR(VLOOKUP(AV89,Import!$AD$3:$AH$677,3,FALSE),"")</f>
        <v/>
      </c>
      <c r="AP89" s="112" t="str">
        <f>IFERROR(VLOOKUP(AV89,Import!$AD$3:$AH$677,5,FALSE),"")</f>
        <v/>
      </c>
      <c r="AQ89" s="494">
        <f>IFERROR(VLOOKUP(AV89,Import!$AW$3:$BA$677,5,FALSE),"")</f>
        <v>342</v>
      </c>
      <c r="AR89" s="489">
        <f>IFERROR(VLOOKUP($AV89,Import!$AW$3:$BG$677,2,FALSE),"")</f>
        <v>243.5</v>
      </c>
      <c r="AS89" s="581">
        <f>IFERROR(VLOOKUP($AV89,Import!$AW$3:$BG$677,3,FALSE),"")</f>
        <v>9.365384615384615</v>
      </c>
      <c r="AT89" s="575">
        <f ca="1">IFERROR(VLOOKUP($AV89,Import!$AW$3:$BG$677,7,FALSE),"")</f>
        <v>85</v>
      </c>
      <c r="AU89" s="492"/>
      <c r="AV89" s="495" t="str">
        <f>IFERROR(VLOOKUP(AL89,Import!$W$3:$X$677,2,FALSE),"")</f>
        <v>Trevor Williams</v>
      </c>
      <c r="AW89" s="89"/>
      <c r="AX89" s="102"/>
      <c r="AY89" s="91" t="str">
        <f>IFERROR(VLOOKUP($AV89,Import!$B$3:$L$676,2,FALSE),"")</f>
        <v>PIT</v>
      </c>
      <c r="AZ89" s="96" t="str">
        <f>IFERROR(VLOOKUP($AV89,Import!$B$3:$L$676,3,FALSE),"")</f>
        <v>SP</v>
      </c>
      <c r="BA89" s="96" t="str">
        <f>IFERROR(VLOOKUP($AV89,Import!$B$3:$L$676,4,FALSE),"")</f>
        <v>SP</v>
      </c>
      <c r="BB89" s="91">
        <f>IFERROR(VLOOKUP($AV89,Import!$B$3:$L$676,5,FALSE),"")</f>
        <v>2</v>
      </c>
      <c r="BC89" s="431"/>
      <c r="BD89" s="91">
        <f>IFERROR(VLOOKUP($AV89,Import!$B$3:$X$677,12,FALSE),"")</f>
        <v>182</v>
      </c>
      <c r="BE89" s="97">
        <f>IFERROR(VLOOKUP($AV89,Import!$B$3:$X$677,15,FALSE),"")</f>
        <v>4.07</v>
      </c>
      <c r="BF89" s="97">
        <f>IFERROR(VLOOKUP($AV89,Import!$B$3:$X$677,16,FALSE),"")</f>
        <v>1.22</v>
      </c>
      <c r="BG89" s="91">
        <f>IFERROR(VLOOKUP($AV89,Import!$B$3:$X$677,13,FALSE),"")</f>
        <v>10</v>
      </c>
      <c r="BH89" s="91">
        <f>IFERROR(VLOOKUP($AV89,Import!$B$3:$X$677,14,FALSE),"")</f>
        <v>0</v>
      </c>
      <c r="BI89" s="91">
        <f>IFERROR(VLOOKUP($AV89,Import!$B$3:$X$677,17,FALSE),"")</f>
        <v>135</v>
      </c>
      <c r="BJ89" s="435"/>
      <c r="BK89" s="93">
        <f t="shared" si="19"/>
        <v>740.74</v>
      </c>
      <c r="BL89" s="94">
        <f t="shared" si="20"/>
        <v>222.04</v>
      </c>
      <c r="BM89" s="94">
        <f>IF(AW89='User Input'!$C$1,1,0)</f>
        <v>0</v>
      </c>
      <c r="BN89" s="94">
        <f t="shared" si="26"/>
        <v>0</v>
      </c>
      <c r="BO89" s="94">
        <f t="shared" si="21"/>
        <v>0</v>
      </c>
      <c r="BP89" s="94" t="str">
        <f t="shared" si="22"/>
        <v>Trevor Williams</v>
      </c>
      <c r="BQ89" s="94">
        <f t="shared" si="23"/>
        <v>0</v>
      </c>
      <c r="BR89" s="95">
        <f t="shared" si="24"/>
        <v>2</v>
      </c>
      <c r="BS89" s="91" t="str">
        <f>IFERROR(VLOOKUP($AV89,Import!$B$3:$AL$676,35,FALSE),"")</f>
        <v/>
      </c>
      <c r="BT89" s="99">
        <f>9*(Table2[[#This Row],[K]]/Table2[[#This Row],[IP]])</f>
        <v>6.6758241758241761</v>
      </c>
      <c r="BU89" s="483">
        <f>IFERROR(VLOOKUP($AV89,PITCH!$B$7:$AJ$2004,31,FALSE),"N/A")</f>
        <v>3.7263157894736842</v>
      </c>
      <c r="BV89" s="426"/>
    </row>
    <row r="90" spans="1:74" ht="15" x14ac:dyDescent="0.25">
      <c r="A90" s="570">
        <v>88</v>
      </c>
      <c r="B90" s="571">
        <f>IFERROR(VLOOKUP(N90,Import!$B$4:$T$677,19,FALSE),"")</f>
        <v>144</v>
      </c>
      <c r="C90" s="572"/>
      <c r="D90" s="571" t="str">
        <f>IFERROR(VLOOKUP(N90,Import!$AD$3:$AH$677,3,FALSE),"")</f>
        <v/>
      </c>
      <c r="E90" s="571" t="str">
        <f>IFERROR(VLOOKUP(N90,Import!$AD$3:$AL$677,4,FALSE),"")</f>
        <v/>
      </c>
      <c r="F90" s="575">
        <f>IFERROR(VLOOKUP(N90,Import!$AT$3:$BG$677,8,FALSE),"")</f>
        <v>149</v>
      </c>
      <c r="G90" s="489">
        <f>IFERROR(VLOOKUP($N90,Import!$AT$3:$BG$677,2,FALSE),"")</f>
        <v>364.65</v>
      </c>
      <c r="H90" s="490">
        <f>IFERROR(VLOOKUP($N90,Import!$AT$3:$BG$677,3,FALSE),"")</f>
        <v>2.5148275862068963</v>
      </c>
      <c r="I90" s="575">
        <f ca="1">IFERROR(VLOOKUP($N90,Import!$AT$3:$BG$677,9,FALSE),"")</f>
        <v>241</v>
      </c>
      <c r="J90" s="574"/>
      <c r="K90" s="571">
        <f>IFERROR(VLOOKUP(N90,Import!$AT$3:$BG$677,12,FALSE),"")</f>
        <v>135</v>
      </c>
      <c r="L90" s="571">
        <f>IFERROR(VLOOKUP(N90,Import!$AT$3:$BG$677,14,FALSE),"")</f>
        <v>132</v>
      </c>
      <c r="M90" s="486"/>
      <c r="N90" s="88" t="str">
        <f>IFERROR(VLOOKUP(A90,Import!$V$3:$X$677,3,FALSE),"")</f>
        <v>Marcus Semien</v>
      </c>
      <c r="O90" s="89"/>
      <c r="P90" s="90"/>
      <c r="Q90" s="91" t="str">
        <f>IFERROR(VLOOKUP($N90,Import!$B$3:$AL$676,2,FALSE),"")</f>
        <v>OAK</v>
      </c>
      <c r="R90" s="341" t="str">
        <f>IFERROR(VLOOKUP($N90,Import!$B$3:$AL$676,3,FALSE),"")</f>
        <v>SS</v>
      </c>
      <c r="S90" s="341" t="str">
        <f>IFERROR(VLOOKUP($N90,Import!$B$3:$AL$676,4,FALSE),"")</f>
        <v>SS</v>
      </c>
      <c r="T90" s="91">
        <f>IFERROR(VLOOKUP($N90,Import!$B$3:$AL$676,5,FALSE),"")</f>
        <v>9</v>
      </c>
      <c r="U90" s="431"/>
      <c r="V90" s="91">
        <f>IFERROR(VLOOKUP($N90,Import!$B$3:$AL$676,6,FALSE),"")</f>
        <v>551</v>
      </c>
      <c r="W90" s="91">
        <f>IFERROR(VLOOKUP($N90,Import!$B$3:$AL$676,7,FALSE),"")</f>
        <v>68</v>
      </c>
      <c r="X90" s="91">
        <f>IFERROR(VLOOKUP($N90,Import!$B$3:$AL$676,8,FALSE),"")</f>
        <v>20</v>
      </c>
      <c r="Y90" s="91">
        <f>IFERROR(VLOOKUP($N90,Import!$B$3:$AL$676,9,FALSE),"")</f>
        <v>80</v>
      </c>
      <c r="Z90" s="91">
        <f>IFERROR(VLOOKUP($N90,Import!$B$3:$AL$676,10,FALSE),"")</f>
        <v>12</v>
      </c>
      <c r="AA90" s="92">
        <f>IFERROR(VLOOKUP($N90,Import!$B$3:$AL$676,11,FALSE),"")</f>
        <v>0.246</v>
      </c>
      <c r="AB90" s="431"/>
      <c r="AC90" s="498">
        <f t="shared" si="14"/>
        <v>135.54599999999999</v>
      </c>
      <c r="AD90" s="499">
        <f>IF(O90='User Input'!$C$1,1,0)</f>
        <v>0</v>
      </c>
      <c r="AE90" s="499">
        <f t="shared" si="25"/>
        <v>0</v>
      </c>
      <c r="AF90" s="499">
        <f t="shared" si="15"/>
        <v>0</v>
      </c>
      <c r="AG90" s="499" t="str">
        <f t="shared" si="16"/>
        <v>Marcus Semien</v>
      </c>
      <c r="AH90" s="499">
        <f t="shared" si="17"/>
        <v>0</v>
      </c>
      <c r="AI90" s="499">
        <f t="shared" si="18"/>
        <v>9</v>
      </c>
      <c r="AJ90" s="91" t="str">
        <f>IFERROR(VLOOKUP($N90,Import!$B$3:$AL$676,35,FALSE),"")</f>
        <v/>
      </c>
      <c r="AK90" s="98"/>
      <c r="AL90" s="113">
        <v>209</v>
      </c>
      <c r="AM90" s="112">
        <f>IFERROR(VLOOKUP(AV90,Import!$B$3:$T$677,19,FALSE),"")</f>
        <v>465</v>
      </c>
      <c r="AN90" s="493"/>
      <c r="AO90" s="112" t="str">
        <f>IFERROR(VLOOKUP(AV90,Import!$AD$3:$AH$677,3,FALSE),"")</f>
        <v/>
      </c>
      <c r="AP90" s="112" t="str">
        <f>IFERROR(VLOOKUP(AV90,Import!$AD$3:$AH$677,5,FALSE),"")</f>
        <v/>
      </c>
      <c r="AQ90" s="494">
        <f>IFERROR(VLOOKUP(AV90,Import!$AW$3:$BA$677,5,FALSE),"")</f>
        <v>271</v>
      </c>
      <c r="AR90" s="489">
        <f>IFERROR(VLOOKUP($AV90,Import!$AW$3:$BG$677,2,FALSE),"")</f>
        <v>291.70000000000005</v>
      </c>
      <c r="AS90" s="581">
        <f>IFERROR(VLOOKUP($AV90,Import!$AW$3:$BG$677,3,FALSE),"")</f>
        <v>10.417857142857144</v>
      </c>
      <c r="AT90" s="575">
        <f ca="1">IFERROR(VLOOKUP($AV90,Import!$AW$3:$BG$677,7,FALSE),"")</f>
        <v>66</v>
      </c>
      <c r="AU90" s="492"/>
      <c r="AV90" s="495" t="str">
        <f>IFERROR(VLOOKUP(AL90,Import!$W$3:$X$677,2,FALSE),"")</f>
        <v>Danny Duffy</v>
      </c>
      <c r="AW90" s="89"/>
      <c r="AX90" s="102"/>
      <c r="AY90" s="91" t="str">
        <f>IFERROR(VLOOKUP($AV90,Import!$B$3:$L$676,2,FALSE),"")</f>
        <v>KC</v>
      </c>
      <c r="AZ90" s="96" t="str">
        <f>IFERROR(VLOOKUP($AV90,Import!$B$3:$L$676,3,FALSE),"")</f>
        <v>SP</v>
      </c>
      <c r="BA90" s="96" t="str">
        <f>IFERROR(VLOOKUP($AV90,Import!$B$3:$L$676,4,FALSE),"")</f>
        <v>SP</v>
      </c>
      <c r="BB90" s="91">
        <f>IFERROR(VLOOKUP($AV90,Import!$B$3:$L$676,5,FALSE),"")</f>
        <v>-6</v>
      </c>
      <c r="BC90" s="431"/>
      <c r="BD90" s="91">
        <f>IFERROR(VLOOKUP($AV90,Import!$B$3:$X$677,12,FALSE),"")</f>
        <v>167</v>
      </c>
      <c r="BE90" s="97">
        <f>IFERROR(VLOOKUP($AV90,Import!$B$3:$X$677,15,FALSE),"")</f>
        <v>4.4800000000000004</v>
      </c>
      <c r="BF90" s="97">
        <f>IFERROR(VLOOKUP($AV90,Import!$B$3:$X$677,16,FALSE),"")</f>
        <v>1.38</v>
      </c>
      <c r="BG90" s="91">
        <f>IFERROR(VLOOKUP($AV90,Import!$B$3:$X$677,13,FALSE),"")</f>
        <v>7</v>
      </c>
      <c r="BH90" s="91">
        <f>IFERROR(VLOOKUP($AV90,Import!$B$3:$X$677,14,FALSE),"")</f>
        <v>0</v>
      </c>
      <c r="BI90" s="91">
        <f>IFERROR(VLOOKUP($AV90,Import!$B$3:$X$677,17,FALSE),"")</f>
        <v>154</v>
      </c>
      <c r="BJ90" s="435"/>
      <c r="BK90" s="93">
        <f t="shared" si="19"/>
        <v>748.16000000000008</v>
      </c>
      <c r="BL90" s="94">
        <f t="shared" si="20"/>
        <v>230.45999999999998</v>
      </c>
      <c r="BM90" s="94">
        <f>IF(AW90='User Input'!$C$1,1,0)</f>
        <v>0</v>
      </c>
      <c r="BN90" s="94">
        <f t="shared" si="26"/>
        <v>0</v>
      </c>
      <c r="BO90" s="94">
        <f t="shared" si="21"/>
        <v>0</v>
      </c>
      <c r="BP90" s="94" t="str">
        <f t="shared" si="22"/>
        <v>Danny Duffy</v>
      </c>
      <c r="BQ90" s="94">
        <f t="shared" si="23"/>
        <v>0</v>
      </c>
      <c r="BR90" s="95">
        <f t="shared" si="24"/>
        <v>-6</v>
      </c>
      <c r="BS90" s="91" t="str">
        <f>IFERROR(VLOOKUP($AV90,Import!$B$3:$AL$676,35,FALSE),"")</f>
        <v/>
      </c>
      <c r="BT90" s="99">
        <f>9*(Table2[[#This Row],[K]]/Table2[[#This Row],[IP]])</f>
        <v>8.2994011976047908</v>
      </c>
      <c r="BU90" s="483">
        <f>IFERROR(VLOOKUP($AV90,PITCH!$B$7:$AJ$2004,31,FALSE),"N/A")</f>
        <v>4.6653543307086611</v>
      </c>
      <c r="BV90" s="426"/>
    </row>
    <row r="91" spans="1:74" ht="15" x14ac:dyDescent="0.25">
      <c r="A91" s="570">
        <v>89</v>
      </c>
      <c r="B91" s="571">
        <f>IFERROR(VLOOKUP(N91,Import!$B$4:$T$677,19,FALSE),"")</f>
        <v>147</v>
      </c>
      <c r="C91" s="572"/>
      <c r="D91" s="571" t="str">
        <f>IFERROR(VLOOKUP(N91,Import!$AD$3:$AH$677,3,FALSE),"")</f>
        <v/>
      </c>
      <c r="E91" s="571" t="str">
        <f>IFERROR(VLOOKUP(N91,Import!$AD$3:$AL$677,4,FALSE),"")</f>
        <v/>
      </c>
      <c r="F91" s="575">
        <f>IFERROR(VLOOKUP(N91,Import!$AT$3:$BG$677,8,FALSE),"")</f>
        <v>126</v>
      </c>
      <c r="G91" s="489">
        <f>IFERROR(VLOOKUP($N91,Import!$AT$3:$BG$677,2,FALSE),"")</f>
        <v>381.05</v>
      </c>
      <c r="H91" s="490">
        <f>IFERROR(VLOOKUP($N91,Import!$AT$3:$BG$677,3,FALSE),"")</f>
        <v>2.6646853146853147</v>
      </c>
      <c r="I91" s="575">
        <f ca="1">IFERROR(VLOOKUP($N91,Import!$AT$3:$BG$677,9,FALSE),"")</f>
        <v>59</v>
      </c>
      <c r="J91" s="574"/>
      <c r="K91" s="571">
        <f>IFERROR(VLOOKUP(N91,Import!$AT$3:$BG$677,12,FALSE),"")</f>
        <v>104</v>
      </c>
      <c r="L91" s="571">
        <f>IFERROR(VLOOKUP(N91,Import!$AT$3:$BG$677,14,FALSE),"")</f>
        <v>86</v>
      </c>
      <c r="M91" s="486"/>
      <c r="N91" s="88" t="str">
        <f>IFERROR(VLOOKUP(A91,Import!$V$4:$X$677,3,FALSE),"")</f>
        <v>Jonathan Schoop</v>
      </c>
      <c r="O91" s="89"/>
      <c r="P91" s="90"/>
      <c r="Q91" s="91" t="str">
        <f>IFERROR(VLOOKUP($N91,Import!$B$3:$AL$676,2,FALSE),"")</f>
        <v>MIN</v>
      </c>
      <c r="R91" s="341" t="str">
        <f>IFERROR(VLOOKUP($N91,Import!$B$3:$AL$676,3,FALSE),"")</f>
        <v>2B</v>
      </c>
      <c r="S91" s="341" t="str">
        <f>IFERROR(VLOOKUP($N91,Import!$B$3:$AL$676,4,FALSE),"")</f>
        <v>2B/SS</v>
      </c>
      <c r="T91" s="91">
        <f>IFERROR(VLOOKUP($N91,Import!$B$3:$AL$676,5,FALSE),"")</f>
        <v>9</v>
      </c>
      <c r="U91" s="431"/>
      <c r="V91" s="91">
        <f>IFERROR(VLOOKUP($N91,Import!$B$3:$AL$676,6,FALSE),"")</f>
        <v>523</v>
      </c>
      <c r="W91" s="91">
        <f>IFERROR(VLOOKUP($N91,Import!$B$3:$AL$676,7,FALSE),"")</f>
        <v>66</v>
      </c>
      <c r="X91" s="91">
        <f>IFERROR(VLOOKUP($N91,Import!$B$3:$AL$676,8,FALSE),"")</f>
        <v>28</v>
      </c>
      <c r="Y91" s="91">
        <f>IFERROR(VLOOKUP($N91,Import!$B$3:$AL$676,9,FALSE),"")</f>
        <v>78</v>
      </c>
      <c r="Z91" s="91">
        <f>IFERROR(VLOOKUP($N91,Import!$B$3:$AL$676,10,FALSE),"")</f>
        <v>1</v>
      </c>
      <c r="AA91" s="92">
        <f>IFERROR(VLOOKUP($N91,Import!$B$3:$AL$676,11,FALSE),"")</f>
        <v>0.26100000000000001</v>
      </c>
      <c r="AB91" s="431"/>
      <c r="AC91" s="498">
        <f t="shared" si="14"/>
        <v>136.50300000000001</v>
      </c>
      <c r="AD91" s="499">
        <f>IF(O91='User Input'!$C$1,1,0)</f>
        <v>0</v>
      </c>
      <c r="AE91" s="499">
        <f t="shared" si="25"/>
        <v>0</v>
      </c>
      <c r="AF91" s="499">
        <f t="shared" si="15"/>
        <v>0</v>
      </c>
      <c r="AG91" s="499" t="str">
        <f t="shared" si="16"/>
        <v>Jonathan Schoop</v>
      </c>
      <c r="AH91" s="499">
        <f t="shared" si="17"/>
        <v>0</v>
      </c>
      <c r="AI91" s="499">
        <f t="shared" si="18"/>
        <v>9</v>
      </c>
      <c r="AJ91" s="91" t="str">
        <f>IFERROR(VLOOKUP($N91,Import!$B$3:$AL$676,35,FALSE),"")</f>
        <v/>
      </c>
      <c r="AK91" s="98"/>
      <c r="AL91" s="113">
        <v>101</v>
      </c>
      <c r="AM91" s="112">
        <f>IFERROR(VLOOKUP(AV91,Import!$B$3:$T$677,19,FALSE),"")</f>
        <v>252</v>
      </c>
      <c r="AN91" s="493"/>
      <c r="AO91" s="112" t="str">
        <f>IFERROR(VLOOKUP(AV91,Import!$AD$3:$AH$677,3,FALSE),"")</f>
        <v/>
      </c>
      <c r="AP91" s="112" t="str">
        <f>IFERROR(VLOOKUP(AV91,Import!$AD$3:$AH$677,5,FALSE),"")</f>
        <v/>
      </c>
      <c r="AQ91" s="494">
        <f>IFERROR(VLOOKUP(AV91,Import!$AW$3:$BA$677,5,FALSE),"")</f>
        <v>430</v>
      </c>
      <c r="AR91" s="489">
        <f>IFERROR(VLOOKUP($AV91,Import!$AW$3:$BG$677,2,FALSE),"")</f>
        <v>167.3</v>
      </c>
      <c r="AS91" s="581">
        <f>IFERROR(VLOOKUP($AV91,Import!$AW$3:$BG$677,3,FALSE),"")</f>
        <v>3.041818181818182</v>
      </c>
      <c r="AT91" s="575">
        <f ca="1">IFERROR(VLOOKUP($AV91,Import!$AW$3:$BG$677,7,FALSE),"")</f>
        <v>347</v>
      </c>
      <c r="AU91" s="492"/>
      <c r="AV91" s="495" t="str">
        <f>IFERROR(VLOOKUP(AL91,Import!$W$3:$X$677,2,FALSE),"")</f>
        <v>Dellin Betances</v>
      </c>
      <c r="AW91" s="89"/>
      <c r="AX91" s="102"/>
      <c r="AY91" s="91" t="str">
        <f>IFERROR(VLOOKUP($AV91,Import!$B$3:$L$676,2,FALSE),"")</f>
        <v>NYY</v>
      </c>
      <c r="AZ91" s="96" t="str">
        <f>IFERROR(VLOOKUP($AV91,Import!$B$3:$L$676,3,FALSE),"")</f>
        <v>RP</v>
      </c>
      <c r="BA91" s="96" t="str">
        <f>IFERROR(VLOOKUP($AV91,Import!$B$3:$L$676,4,FALSE),"")</f>
        <v>RP</v>
      </c>
      <c r="BB91" s="91">
        <f>IFERROR(VLOOKUP($AV91,Import!$B$3:$L$676,5,FALSE),"")</f>
        <v>2</v>
      </c>
      <c r="BC91" s="431"/>
      <c r="BD91" s="91">
        <f>IFERROR(VLOOKUP($AV91,Import!$B$3:$X$677,12,FALSE),"")</f>
        <v>65</v>
      </c>
      <c r="BE91" s="97">
        <f>IFERROR(VLOOKUP($AV91,Import!$B$3:$X$677,15,FALSE),"")</f>
        <v>2.81</v>
      </c>
      <c r="BF91" s="97">
        <f>IFERROR(VLOOKUP($AV91,Import!$B$3:$X$677,16,FALSE),"")</f>
        <v>1.0900000000000001</v>
      </c>
      <c r="BG91" s="91">
        <f>IFERROR(VLOOKUP($AV91,Import!$B$3:$X$677,13,FALSE),"")</f>
        <v>6</v>
      </c>
      <c r="BH91" s="91">
        <f>IFERROR(VLOOKUP($AV91,Import!$B$3:$X$677,14,FALSE),"")</f>
        <v>4</v>
      </c>
      <c r="BI91" s="91">
        <f>IFERROR(VLOOKUP($AV91,Import!$B$3:$X$677,17,FALSE),"")</f>
        <v>108</v>
      </c>
      <c r="BJ91" s="435"/>
      <c r="BK91" s="93">
        <f t="shared" si="19"/>
        <v>182.65</v>
      </c>
      <c r="BL91" s="94">
        <f t="shared" si="20"/>
        <v>70.850000000000009</v>
      </c>
      <c r="BM91" s="94">
        <f>IF(AW91='User Input'!$C$1,1,0)</f>
        <v>0</v>
      </c>
      <c r="BN91" s="94">
        <f t="shared" si="26"/>
        <v>0</v>
      </c>
      <c r="BO91" s="94">
        <f t="shared" si="21"/>
        <v>0</v>
      </c>
      <c r="BP91" s="94" t="str">
        <f t="shared" si="22"/>
        <v>Dellin Betances</v>
      </c>
      <c r="BQ91" s="94">
        <f t="shared" si="23"/>
        <v>0</v>
      </c>
      <c r="BR91" s="95">
        <f t="shared" si="24"/>
        <v>2</v>
      </c>
      <c r="BS91" s="91" t="str">
        <f>IFERROR(VLOOKUP($AV91,Import!$B$3:$AL$676,35,FALSE),"")</f>
        <v/>
      </c>
      <c r="BT91" s="99">
        <f>9*(Table2[[#This Row],[K]]/Table2[[#This Row],[IP]])</f>
        <v>14.953846153846154</v>
      </c>
      <c r="BU91" s="483">
        <f>IFERROR(VLOOKUP($AV91,PITCH!$B$7:$AJ$2004,31,FALSE),"N/A")</f>
        <v>9.473684210526315</v>
      </c>
      <c r="BV91" s="426"/>
    </row>
    <row r="92" spans="1:74" ht="15" x14ac:dyDescent="0.25">
      <c r="A92" s="570">
        <v>90</v>
      </c>
      <c r="B92" s="571">
        <f>IFERROR(VLOOKUP(N92,Import!$B$4:$T$677,19,FALSE),"")</f>
        <v>148</v>
      </c>
      <c r="C92" s="572"/>
      <c r="D92" s="571" t="str">
        <f>IFERROR(VLOOKUP(N92,Import!$AD$3:$AH$677,3,FALSE),"")</f>
        <v/>
      </c>
      <c r="E92" s="571" t="str">
        <f>IFERROR(VLOOKUP(N92,Import!$AD$3:$AL$677,4,FALSE),"")</f>
        <v/>
      </c>
      <c r="F92" s="575">
        <f>IFERROR(VLOOKUP(N92,Import!$AT$3:$BG$677,8,FALSE),"")</f>
        <v>175</v>
      </c>
      <c r="G92" s="489">
        <f>IFERROR(VLOOKUP($N92,Import!$AT$3:$BG$677,2,FALSE),"")</f>
        <v>350.55</v>
      </c>
      <c r="H92" s="490">
        <f>IFERROR(VLOOKUP($N92,Import!$AT$3:$BG$677,3,FALSE),"")</f>
        <v>2.4175862068965519</v>
      </c>
      <c r="I92" s="575">
        <f ca="1">IFERROR(VLOOKUP($N92,Import!$AT$3:$BG$677,9,FALSE),"")</f>
        <v>282</v>
      </c>
      <c r="J92" s="574"/>
      <c r="K92" s="571">
        <f>IFERROR(VLOOKUP(N92,Import!$AT$3:$BG$677,12,FALSE),"")</f>
        <v>131</v>
      </c>
      <c r="L92" s="571">
        <f>IFERROR(VLOOKUP(N92,Import!$AT$3:$BG$677,14,FALSE),"")</f>
        <v>141</v>
      </c>
      <c r="M92" s="486"/>
      <c r="N92" s="88" t="str">
        <f>IFERROR(VLOOKUP(A92,Import!$V$3:$X$677,3,FALSE),"")</f>
        <v>Yoan Moncada</v>
      </c>
      <c r="O92" s="89"/>
      <c r="P92" s="90"/>
      <c r="Q92" s="91" t="str">
        <f>IFERROR(VLOOKUP($N92,Import!$B$3:$AL$676,2,FALSE),"")</f>
        <v>CHW</v>
      </c>
      <c r="R92" s="341" t="str">
        <f>IFERROR(VLOOKUP($N92,Import!$B$3:$AL$676,3,FALSE),"")</f>
        <v>2B</v>
      </c>
      <c r="S92" s="341" t="str">
        <f>IFERROR(VLOOKUP($N92,Import!$B$3:$AL$676,4,FALSE),"")</f>
        <v>2B</v>
      </c>
      <c r="T92" s="91">
        <f>IFERROR(VLOOKUP($N92,Import!$B$3:$AL$676,5,FALSE),"")</f>
        <v>8</v>
      </c>
      <c r="U92" s="431"/>
      <c r="V92" s="91">
        <f>IFERROR(VLOOKUP($N92,Import!$B$3:$AL$676,6,FALSE),"")</f>
        <v>589</v>
      </c>
      <c r="W92" s="91">
        <f>IFERROR(VLOOKUP($N92,Import!$B$3:$AL$676,7,FALSE),"")</f>
        <v>86</v>
      </c>
      <c r="X92" s="91">
        <f>IFERROR(VLOOKUP($N92,Import!$B$3:$AL$676,8,FALSE),"")</f>
        <v>19</v>
      </c>
      <c r="Y92" s="91">
        <f>IFERROR(VLOOKUP($N92,Import!$B$3:$AL$676,9,FALSE),"")</f>
        <v>59</v>
      </c>
      <c r="Z92" s="91">
        <f>IFERROR(VLOOKUP($N92,Import!$B$3:$AL$676,10,FALSE),"")</f>
        <v>14</v>
      </c>
      <c r="AA92" s="92">
        <f>IFERROR(VLOOKUP($N92,Import!$B$3:$AL$676,11,FALSE),"")</f>
        <v>0.23</v>
      </c>
      <c r="AB92" s="431"/>
      <c r="AC92" s="498">
        <f t="shared" si="14"/>
        <v>135.47</v>
      </c>
      <c r="AD92" s="499">
        <f>IF(O92='User Input'!$C$1,1,0)</f>
        <v>0</v>
      </c>
      <c r="AE92" s="499">
        <f t="shared" si="25"/>
        <v>0</v>
      </c>
      <c r="AF92" s="499">
        <f t="shared" si="15"/>
        <v>0</v>
      </c>
      <c r="AG92" s="499" t="str">
        <f t="shared" si="16"/>
        <v>Yoan Moncada</v>
      </c>
      <c r="AH92" s="499">
        <f t="shared" si="17"/>
        <v>0</v>
      </c>
      <c r="AI92" s="499">
        <f t="shared" si="18"/>
        <v>8</v>
      </c>
      <c r="AJ92" s="91" t="str">
        <f>IFERROR(VLOOKUP($N92,Import!$B$3:$AL$676,35,FALSE),"")</f>
        <v/>
      </c>
      <c r="AK92" s="98"/>
      <c r="AL92" s="113">
        <v>74</v>
      </c>
      <c r="AM92" s="112">
        <f>IFERROR(VLOOKUP(AV92,Import!$B$3:$T$677,19,FALSE),"")</f>
        <v>195</v>
      </c>
      <c r="AN92" s="493"/>
      <c r="AO92" s="112" t="str">
        <f>IFERROR(VLOOKUP(AV92,Import!$AD$3:$AH$677,3,FALSE),"")</f>
        <v/>
      </c>
      <c r="AP92" s="112" t="str">
        <f>IFERROR(VLOOKUP(AV92,Import!$AD$3:$AH$677,5,FALSE),"")</f>
        <v/>
      </c>
      <c r="AQ92" s="494">
        <f>IFERROR(VLOOKUP(AV92,Import!$AW$3:$BA$677,5,FALSE),"")</f>
        <v>274</v>
      </c>
      <c r="AR92" s="489">
        <f>IFERROR(VLOOKUP($AV92,Import!$AW$3:$BG$677,2,FALSE),"")</f>
        <v>290.39999999999998</v>
      </c>
      <c r="AS92" s="581">
        <f>IFERROR(VLOOKUP($AV92,Import!$AW$3:$BG$677,3,FALSE),"")</f>
        <v>4.4676923076923076</v>
      </c>
      <c r="AT92" s="575">
        <f ca="1">IFERROR(VLOOKUP($AV92,Import!$AW$3:$BG$677,7,FALSE),"")</f>
        <v>347</v>
      </c>
      <c r="AU92" s="492"/>
      <c r="AV92" s="495" t="str">
        <f>IFERROR(VLOOKUP(AL92,Import!$W$3:$X$677,2,FALSE),"")</f>
        <v>Cody Allen</v>
      </c>
      <c r="AW92" s="89"/>
      <c r="AX92" s="102"/>
      <c r="AY92" s="91" t="str">
        <f>IFERROR(VLOOKUP($AV92,Import!$B$3:$L$676,2,FALSE),"")</f>
        <v>LAA</v>
      </c>
      <c r="AZ92" s="96" t="str">
        <f>IFERROR(VLOOKUP($AV92,Import!$B$3:$L$676,3,FALSE),"")</f>
        <v>RP</v>
      </c>
      <c r="BA92" s="96" t="str">
        <f>IFERROR(VLOOKUP($AV92,Import!$B$3:$L$676,4,FALSE),"")</f>
        <v>RP</v>
      </c>
      <c r="BB92" s="91">
        <f>IFERROR(VLOOKUP($AV92,Import!$B$3:$L$676,5,FALSE),"")</f>
        <v>5</v>
      </c>
      <c r="BC92" s="431"/>
      <c r="BD92" s="91">
        <f>IFERROR(VLOOKUP($AV92,Import!$B$3:$X$677,12,FALSE),"")</f>
        <v>66</v>
      </c>
      <c r="BE92" s="97">
        <f>IFERROR(VLOOKUP($AV92,Import!$B$3:$X$677,15,FALSE),"")</f>
        <v>3.96</v>
      </c>
      <c r="BF92" s="97">
        <f>IFERROR(VLOOKUP($AV92,Import!$B$3:$X$677,16,FALSE),"")</f>
        <v>1.33</v>
      </c>
      <c r="BG92" s="91">
        <f>IFERROR(VLOOKUP($AV92,Import!$B$3:$X$677,13,FALSE),"")</f>
        <v>4</v>
      </c>
      <c r="BH92" s="91">
        <f>IFERROR(VLOOKUP($AV92,Import!$B$3:$X$677,14,FALSE),"")</f>
        <v>30</v>
      </c>
      <c r="BI92" s="91">
        <f>IFERROR(VLOOKUP($AV92,Import!$B$3:$X$677,17,FALSE),"")</f>
        <v>79</v>
      </c>
      <c r="BJ92" s="435"/>
      <c r="BK92" s="93">
        <f t="shared" si="19"/>
        <v>261.36</v>
      </c>
      <c r="BL92" s="94">
        <f t="shared" si="20"/>
        <v>87.78</v>
      </c>
      <c r="BM92" s="94">
        <f>IF(AW92='User Input'!$C$1,1,0)</f>
        <v>0</v>
      </c>
      <c r="BN92" s="94">
        <f t="shared" si="26"/>
        <v>0</v>
      </c>
      <c r="BO92" s="94">
        <f t="shared" si="21"/>
        <v>0</v>
      </c>
      <c r="BP92" s="94" t="str">
        <f t="shared" si="22"/>
        <v>Cody Allen</v>
      </c>
      <c r="BQ92" s="94">
        <f t="shared" si="23"/>
        <v>0</v>
      </c>
      <c r="BR92" s="95">
        <f t="shared" si="24"/>
        <v>5</v>
      </c>
      <c r="BS92" s="91" t="str">
        <f>IFERROR(VLOOKUP($AV92,Import!$B$3:$AL$676,35,FALSE),"")</f>
        <v/>
      </c>
      <c r="BT92" s="99">
        <f>9*(Table2[[#This Row],[K]]/Table2[[#This Row],[IP]])</f>
        <v>10.772727272727273</v>
      </c>
      <c r="BU92" s="483">
        <f>IFERROR(VLOOKUP($AV92,PITCH!$B$7:$AJ$2004,31,FALSE),"N/A")</f>
        <v>6.4837049742710127</v>
      </c>
      <c r="BV92" s="426"/>
    </row>
    <row r="93" spans="1:74" ht="15" x14ac:dyDescent="0.25">
      <c r="A93" s="570">
        <v>91</v>
      </c>
      <c r="B93" s="571">
        <f>IFERROR(VLOOKUP(N93,Import!$B$4:$T$677,19,FALSE),"")</f>
        <v>150</v>
      </c>
      <c r="C93" s="572"/>
      <c r="D93" s="571" t="str">
        <f>IFERROR(VLOOKUP(N93,Import!$AD$3:$AH$677,3,FALSE),"")</f>
        <v/>
      </c>
      <c r="E93" s="571" t="str">
        <f>IFERROR(VLOOKUP(N93,Import!$AD$3:$AL$677,4,FALSE),"")</f>
        <v/>
      </c>
      <c r="F93" s="575">
        <f>IFERROR(VLOOKUP(N93,Import!$AT$3:$BG$677,8,FALSE),"")</f>
        <v>60</v>
      </c>
      <c r="G93" s="489">
        <f>IFERROR(VLOOKUP($N93,Import!$AT$3:$BG$677,2,FALSE),"")</f>
        <v>430.25</v>
      </c>
      <c r="H93" s="490">
        <f>IFERROR(VLOOKUP($N93,Import!$AT$3:$BG$677,3,FALSE),"")</f>
        <v>3.0514184397163122</v>
      </c>
      <c r="I93" s="575">
        <f ca="1">IFERROR(VLOOKUP($N93,Import!$AT$3:$BG$677,9,FALSE),"")</f>
        <v>161</v>
      </c>
      <c r="J93" s="574"/>
      <c r="K93" s="571">
        <f>IFERROR(VLOOKUP(N93,Import!$AT$3:$BG$677,12,FALSE),"")</f>
        <v>61</v>
      </c>
      <c r="L93" s="571">
        <f>IFERROR(VLOOKUP(N93,Import!$AT$3:$BG$677,14,FALSE),"")</f>
        <v>74</v>
      </c>
      <c r="M93" s="486"/>
      <c r="N93" s="88" t="str">
        <f>IFERROR(VLOOKUP(A93,Import!$V$3:$X$677,3,FALSE),"")</f>
        <v>Aaron Hicks</v>
      </c>
      <c r="O93" s="89"/>
      <c r="P93" s="90"/>
      <c r="Q93" s="91" t="str">
        <f>IFERROR(VLOOKUP($N93,Import!$B$3:$AL$676,2,FALSE),"")</f>
        <v>NYY</v>
      </c>
      <c r="R93" s="341" t="str">
        <f>IFERROR(VLOOKUP($N93,Import!$B$3:$AL$676,3,FALSE),"")</f>
        <v>OF</v>
      </c>
      <c r="S93" s="341" t="str">
        <f>IFERROR(VLOOKUP($N93,Import!$B$3:$AL$676,4,FALSE),"")</f>
        <v>OF</v>
      </c>
      <c r="T93" s="91">
        <f>IFERROR(VLOOKUP($N93,Import!$B$3:$AL$676,5,FALSE),"")</f>
        <v>8</v>
      </c>
      <c r="U93" s="431"/>
      <c r="V93" s="91">
        <f>IFERROR(VLOOKUP($N93,Import!$B$3:$AL$676,6,FALSE),"")</f>
        <v>445</v>
      </c>
      <c r="W93" s="91">
        <f>IFERROR(VLOOKUP($N93,Import!$B$3:$AL$676,7,FALSE),"")</f>
        <v>77</v>
      </c>
      <c r="X93" s="91">
        <f>IFERROR(VLOOKUP($N93,Import!$B$3:$AL$676,8,FALSE),"")</f>
        <v>19</v>
      </c>
      <c r="Y93" s="91">
        <f>IFERROR(VLOOKUP($N93,Import!$B$3:$AL$676,9,FALSE),"")</f>
        <v>71</v>
      </c>
      <c r="Z93" s="91">
        <f>IFERROR(VLOOKUP($N93,Import!$B$3:$AL$676,10,FALSE),"")</f>
        <v>9</v>
      </c>
      <c r="AA93" s="92">
        <f>IFERROR(VLOOKUP($N93,Import!$B$3:$AL$676,11,FALSE),"")</f>
        <v>0.25800000000000001</v>
      </c>
      <c r="AB93" s="431"/>
      <c r="AC93" s="498">
        <f t="shared" si="14"/>
        <v>114.81</v>
      </c>
      <c r="AD93" s="499">
        <f>IF(O93='User Input'!$C$1,1,0)</f>
        <v>0</v>
      </c>
      <c r="AE93" s="499">
        <f t="shared" si="25"/>
        <v>0</v>
      </c>
      <c r="AF93" s="499">
        <f t="shared" si="15"/>
        <v>0</v>
      </c>
      <c r="AG93" s="499" t="str">
        <f t="shared" si="16"/>
        <v>Aaron Hicks</v>
      </c>
      <c r="AH93" s="499">
        <f t="shared" si="17"/>
        <v>0</v>
      </c>
      <c r="AI93" s="499">
        <f t="shared" si="18"/>
        <v>8</v>
      </c>
      <c r="AJ93" s="91" t="str">
        <f>IFERROR(VLOOKUP($N93,Import!$B$3:$AL$676,35,FALSE),"")</f>
        <v/>
      </c>
      <c r="AK93" s="98"/>
      <c r="AL93" s="113">
        <v>192</v>
      </c>
      <c r="AM93" s="112">
        <f>IFERROR(VLOOKUP(AV93,Import!$B$3:$T$677,19,FALSE),"")</f>
        <v>417</v>
      </c>
      <c r="AN93" s="493"/>
      <c r="AO93" s="112" t="str">
        <f>IFERROR(VLOOKUP(AV93,Import!$AD$3:$AH$677,3,FALSE),"")</f>
        <v/>
      </c>
      <c r="AP93" s="112" t="str">
        <f>IFERROR(VLOOKUP(AV93,Import!$AD$3:$AH$677,5,FALSE),"")</f>
        <v/>
      </c>
      <c r="AQ93" s="494">
        <f>IFERROR(VLOOKUP(AV93,Import!$AW$3:$BA$677,5,FALSE),"")</f>
        <v>276</v>
      </c>
      <c r="AR93" s="489">
        <f>IFERROR(VLOOKUP($AV93,Import!$AW$3:$BG$677,2,FALSE),"")</f>
        <v>289.29999999999995</v>
      </c>
      <c r="AS93" s="581">
        <f>IFERROR(VLOOKUP($AV93,Import!$AW$3:$BG$677,3,FALSE),"")</f>
        <v>9.9758620689655153</v>
      </c>
      <c r="AT93" s="575">
        <f ca="1">IFERROR(VLOOKUP($AV93,Import!$AW$3:$BG$677,7,FALSE),"")</f>
        <v>66</v>
      </c>
      <c r="AU93" s="492"/>
      <c r="AV93" s="495" t="str">
        <f>IFERROR(VLOOKUP(AL93,Import!$W$3:$X$677,2,FALSE),"")</f>
        <v>Matthew Boyd</v>
      </c>
      <c r="AW93" s="89"/>
      <c r="AX93" s="102"/>
      <c r="AY93" s="91" t="str">
        <f>IFERROR(VLOOKUP($AV93,Import!$B$3:$L$676,2,FALSE),"")</f>
        <v>DET</v>
      </c>
      <c r="AZ93" s="96" t="str">
        <f>IFERROR(VLOOKUP($AV93,Import!$B$3:$L$676,3,FALSE),"")</f>
        <v>SP</v>
      </c>
      <c r="BA93" s="96" t="str">
        <f>IFERROR(VLOOKUP($AV93,Import!$B$3:$L$676,4,FALSE),"")</f>
        <v>SP</v>
      </c>
      <c r="BB93" s="91">
        <f>IFERROR(VLOOKUP($AV93,Import!$B$3:$L$676,5,FALSE),"")</f>
        <v>-5</v>
      </c>
      <c r="BC93" s="431"/>
      <c r="BD93" s="91">
        <f>IFERROR(VLOOKUP($AV93,Import!$B$3:$X$677,12,FALSE),"")</f>
        <v>182</v>
      </c>
      <c r="BE93" s="97">
        <f>IFERROR(VLOOKUP($AV93,Import!$B$3:$X$677,15,FALSE),"")</f>
        <v>4.4400000000000004</v>
      </c>
      <c r="BF93" s="97">
        <f>IFERROR(VLOOKUP($AV93,Import!$B$3:$X$677,16,FALSE),"")</f>
        <v>1.2</v>
      </c>
      <c r="BG93" s="91">
        <f>IFERROR(VLOOKUP($AV93,Import!$B$3:$X$677,13,FALSE),"")</f>
        <v>8</v>
      </c>
      <c r="BH93" s="91">
        <f>IFERROR(VLOOKUP($AV93,Import!$B$3:$X$677,14,FALSE),"")</f>
        <v>0</v>
      </c>
      <c r="BI93" s="91">
        <f>IFERROR(VLOOKUP($AV93,Import!$B$3:$X$677,17,FALSE),"")</f>
        <v>167</v>
      </c>
      <c r="BJ93" s="435"/>
      <c r="BK93" s="93">
        <f t="shared" si="19"/>
        <v>808.08</v>
      </c>
      <c r="BL93" s="94">
        <f t="shared" si="20"/>
        <v>218.4</v>
      </c>
      <c r="BM93" s="94">
        <f>IF(AW93='User Input'!$C$1,1,0)</f>
        <v>0</v>
      </c>
      <c r="BN93" s="94">
        <f t="shared" si="26"/>
        <v>0</v>
      </c>
      <c r="BO93" s="94">
        <f t="shared" si="21"/>
        <v>0</v>
      </c>
      <c r="BP93" s="94" t="str">
        <f t="shared" si="22"/>
        <v>Matthew Boyd</v>
      </c>
      <c r="BQ93" s="94">
        <f t="shared" si="23"/>
        <v>0</v>
      </c>
      <c r="BR93" s="95">
        <f t="shared" si="24"/>
        <v>-5</v>
      </c>
      <c r="BS93" s="91" t="str">
        <f>IFERROR(VLOOKUP($AV93,Import!$B$3:$AL$676,35,FALSE),"")</f>
        <v/>
      </c>
      <c r="BT93" s="99">
        <f>9*(Table2[[#This Row],[K]]/Table2[[#This Row],[IP]])</f>
        <v>8.2582417582417573</v>
      </c>
      <c r="BU93" s="483">
        <f>IFERROR(VLOOKUP($AV93,PITCH!$B$7:$AJ$2004,31,FALSE),"N/A")</f>
        <v>4.8754669987546695</v>
      </c>
      <c r="BV93" s="426"/>
    </row>
    <row r="94" spans="1:74" ht="15" x14ac:dyDescent="0.25">
      <c r="A94" s="570">
        <v>92</v>
      </c>
      <c r="B94" s="571">
        <f>IFERROR(VLOOKUP(N94,Import!$B$4:$T$677,19,FALSE),"")</f>
        <v>151</v>
      </c>
      <c r="C94" s="572"/>
      <c r="D94" s="571" t="str">
        <f>IFERROR(VLOOKUP(N94,Import!$AD$3:$AH$677,3,FALSE),"")</f>
        <v/>
      </c>
      <c r="E94" s="571" t="str">
        <f>IFERROR(VLOOKUP(N94,Import!$AD$3:$AL$677,4,FALSE),"")</f>
        <v/>
      </c>
      <c r="F94" s="575">
        <f>IFERROR(VLOOKUP(N94,Import!$AT$3:$BG$677,8,FALSE),"")</f>
        <v>263</v>
      </c>
      <c r="G94" s="489">
        <f>IFERROR(VLOOKUP($N94,Import!$AT$3:$BG$677,2,FALSE),"")</f>
        <v>297.30000000000007</v>
      </c>
      <c r="H94" s="490">
        <f>IFERROR(VLOOKUP($N94,Import!$AT$3:$BG$677,3,FALSE),"")</f>
        <v>2.5194915254237293</v>
      </c>
      <c r="I94" s="575">
        <f ca="1">IFERROR(VLOOKUP($N94,Import!$AT$3:$BG$677,9,FALSE),"")</f>
        <v>85</v>
      </c>
      <c r="J94" s="574"/>
      <c r="K94" s="571">
        <f>IFERROR(VLOOKUP(N94,Import!$AT$3:$BG$677,12,FALSE),"")</f>
        <v>75</v>
      </c>
      <c r="L94" s="571">
        <f>IFERROR(VLOOKUP(N94,Import!$AT$3:$BG$677,14,FALSE),"")</f>
        <v>76</v>
      </c>
      <c r="M94" s="486"/>
      <c r="N94" s="88" t="str">
        <f>IFERROR(VLOOKUP(A94,Import!$V$3:$X$677,3,FALSE),"")</f>
        <v>Yasmani Grandal</v>
      </c>
      <c r="O94" s="89"/>
      <c r="P94" s="90"/>
      <c r="Q94" s="91" t="str">
        <f>IFERROR(VLOOKUP($N94,Import!$B$3:$AL$676,2,FALSE),"")</f>
        <v>MIL</v>
      </c>
      <c r="R94" s="341" t="str">
        <f>IFERROR(VLOOKUP($N94,Import!$B$3:$AL$676,3,FALSE),"")</f>
        <v>C</v>
      </c>
      <c r="S94" s="341" t="str">
        <f>IFERROR(VLOOKUP($N94,Import!$B$3:$AL$676,4,FALSE),"")</f>
        <v>C</v>
      </c>
      <c r="T94" s="91">
        <f>IFERROR(VLOOKUP($N94,Import!$B$3:$AL$676,5,FALSE),"")</f>
        <v>8</v>
      </c>
      <c r="U94" s="431"/>
      <c r="V94" s="91">
        <f>IFERROR(VLOOKUP($N94,Import!$B$3:$AL$676,6,FALSE),"")</f>
        <v>427</v>
      </c>
      <c r="W94" s="91">
        <f>IFERROR(VLOOKUP($N94,Import!$B$3:$AL$676,7,FALSE),"")</f>
        <v>62</v>
      </c>
      <c r="X94" s="91">
        <f>IFERROR(VLOOKUP($N94,Import!$B$3:$AL$676,8,FALSE),"")</f>
        <v>25</v>
      </c>
      <c r="Y94" s="91">
        <f>IFERROR(VLOOKUP($N94,Import!$B$3:$AL$676,9,FALSE),"")</f>
        <v>70</v>
      </c>
      <c r="Z94" s="91">
        <f>IFERROR(VLOOKUP($N94,Import!$B$3:$AL$676,10,FALSE),"")</f>
        <v>1</v>
      </c>
      <c r="AA94" s="92">
        <f>IFERROR(VLOOKUP($N94,Import!$B$3:$AL$676,11,FALSE),"")</f>
        <v>0.246</v>
      </c>
      <c r="AB94" s="431"/>
      <c r="AC94" s="498">
        <f t="shared" si="14"/>
        <v>105.042</v>
      </c>
      <c r="AD94" s="499">
        <f>IF(O94='User Input'!$C$1,1,0)</f>
        <v>0</v>
      </c>
      <c r="AE94" s="499">
        <f t="shared" si="25"/>
        <v>0</v>
      </c>
      <c r="AF94" s="499">
        <f t="shared" si="15"/>
        <v>0</v>
      </c>
      <c r="AG94" s="499" t="str">
        <f t="shared" si="16"/>
        <v>Yasmani Grandal</v>
      </c>
      <c r="AH94" s="499">
        <f t="shared" si="17"/>
        <v>0</v>
      </c>
      <c r="AI94" s="499">
        <f t="shared" si="18"/>
        <v>8</v>
      </c>
      <c r="AJ94" s="91" t="str">
        <f>IFERROR(VLOOKUP($N94,Import!$B$3:$AL$676,35,FALSE),"")</f>
        <v/>
      </c>
      <c r="AK94" s="98"/>
      <c r="AL94" s="113">
        <v>106</v>
      </c>
      <c r="AM94" s="112">
        <f>IFERROR(VLOOKUP(AV94,Import!$B$3:$T$677,19,FALSE),"")</f>
        <v>263</v>
      </c>
      <c r="AN94" s="493"/>
      <c r="AO94" s="112" t="str">
        <f>IFERROR(VLOOKUP(AV94,Import!$AD$3:$AH$677,3,FALSE),"")</f>
        <v/>
      </c>
      <c r="AP94" s="112" t="str">
        <f>IFERROR(VLOOKUP(AV94,Import!$AD$3:$AH$677,5,FALSE),"")</f>
        <v/>
      </c>
      <c r="AQ94" s="494">
        <f>IFERROR(VLOOKUP(AV94,Import!$AW$3:$BA$677,5,FALSE),"")</f>
        <v>250</v>
      </c>
      <c r="AR94" s="489">
        <f>IFERROR(VLOOKUP($AV94,Import!$AW$3:$BG$677,2,FALSE),"")</f>
        <v>305</v>
      </c>
      <c r="AS94" s="581">
        <f>IFERROR(VLOOKUP($AV94,Import!$AW$3:$BG$677,3,FALSE),"")</f>
        <v>10.892857142857142</v>
      </c>
      <c r="AT94" s="575">
        <f ca="1">IFERROR(VLOOKUP($AV94,Import!$AW$3:$BG$677,7,FALSE),"")</f>
        <v>66</v>
      </c>
      <c r="AU94" s="492"/>
      <c r="AV94" s="495" t="str">
        <f>IFERROR(VLOOKUP(AL94,Import!$W$3:$X$677,2,FALSE),"")</f>
        <v>Collin McHugh</v>
      </c>
      <c r="AW94" s="89"/>
      <c r="AX94" s="102"/>
      <c r="AY94" s="91" t="str">
        <f>IFERROR(VLOOKUP($AV94,Import!$B$3:$L$676,2,FALSE),"")</f>
        <v>HOU</v>
      </c>
      <c r="AZ94" s="96" t="str">
        <f>IFERROR(VLOOKUP($AV94,Import!$B$3:$L$676,3,FALSE),"")</f>
        <v>SP</v>
      </c>
      <c r="BA94" s="96" t="str">
        <f>IFERROR(VLOOKUP($AV94,Import!$B$3:$L$676,4,FALSE),"")</f>
        <v>SP</v>
      </c>
      <c r="BB94" s="91">
        <f>IFERROR(VLOOKUP($AV94,Import!$B$3:$L$676,5,FALSE),"")</f>
        <v>1</v>
      </c>
      <c r="BC94" s="431"/>
      <c r="BD94" s="91">
        <f>IFERROR(VLOOKUP($AV94,Import!$B$3:$X$677,12,FALSE),"")</f>
        <v>109</v>
      </c>
      <c r="BE94" s="97">
        <f>IFERROR(VLOOKUP($AV94,Import!$B$3:$X$677,15,FALSE),"")</f>
        <v>3.12</v>
      </c>
      <c r="BF94" s="97">
        <f>IFERROR(VLOOKUP($AV94,Import!$B$3:$X$677,16,FALSE),"")</f>
        <v>1.1200000000000001</v>
      </c>
      <c r="BG94" s="91">
        <f>IFERROR(VLOOKUP($AV94,Import!$B$3:$X$677,13,FALSE),"")</f>
        <v>8</v>
      </c>
      <c r="BH94" s="91">
        <f>IFERROR(VLOOKUP($AV94,Import!$B$3:$X$677,14,FALSE),"")</f>
        <v>0</v>
      </c>
      <c r="BI94" s="91">
        <f>IFERROR(VLOOKUP($AV94,Import!$B$3:$X$677,17,FALSE),"")</f>
        <v>123</v>
      </c>
      <c r="BJ94" s="435"/>
      <c r="BK94" s="93">
        <f t="shared" si="19"/>
        <v>340.08</v>
      </c>
      <c r="BL94" s="94">
        <f t="shared" si="20"/>
        <v>122.08000000000001</v>
      </c>
      <c r="BM94" s="94">
        <f>IF(AW94='User Input'!$C$1,1,0)</f>
        <v>0</v>
      </c>
      <c r="BN94" s="94">
        <f t="shared" si="26"/>
        <v>0</v>
      </c>
      <c r="BO94" s="94">
        <f t="shared" si="21"/>
        <v>0</v>
      </c>
      <c r="BP94" s="94" t="str">
        <f t="shared" si="22"/>
        <v>Collin McHugh</v>
      </c>
      <c r="BQ94" s="94">
        <f t="shared" si="23"/>
        <v>0</v>
      </c>
      <c r="BR94" s="95">
        <f t="shared" si="24"/>
        <v>1</v>
      </c>
      <c r="BS94" s="91" t="str">
        <f>IFERROR(VLOOKUP($AV94,Import!$B$3:$AL$676,35,FALSE),"")</f>
        <v/>
      </c>
      <c r="BT94" s="99">
        <f>9*(Table2[[#This Row],[K]]/Table2[[#This Row],[IP]])</f>
        <v>10.155963302752292</v>
      </c>
      <c r="BU94" s="483">
        <f>IFERROR(VLOOKUP($AV94,PITCH!$B$7:$AJ$2004,31,FALSE),"N/A")</f>
        <v>5.5384615384615383</v>
      </c>
      <c r="BV94" s="426"/>
    </row>
    <row r="95" spans="1:74" ht="15" x14ac:dyDescent="0.25">
      <c r="A95" s="570">
        <v>93</v>
      </c>
      <c r="B95" s="571">
        <f>IFERROR(VLOOKUP(N95,Import!$B$4:$T$677,19,FALSE),"")</f>
        <v>152</v>
      </c>
      <c r="C95" s="572"/>
      <c r="D95" s="571" t="str">
        <f>IFERROR(VLOOKUP(N95,Import!$AD$3:$AH$677,3,FALSE),"")</f>
        <v/>
      </c>
      <c r="E95" s="571" t="str">
        <f>IFERROR(VLOOKUP(N95,Import!$AD$3:$AL$677,4,FALSE),"")</f>
        <v/>
      </c>
      <c r="F95" s="575">
        <f>IFERROR(VLOOKUP(N95,Import!$AT$3:$BG$677,8,FALSE),"")</f>
        <v>188</v>
      </c>
      <c r="G95" s="489">
        <f>IFERROR(VLOOKUP($N95,Import!$AT$3:$BG$677,2,FALSE),"")</f>
        <v>341.1</v>
      </c>
      <c r="H95" s="490">
        <f>IFERROR(VLOOKUP($N95,Import!$AT$3:$BG$677,3,FALSE),"")</f>
        <v>2.3363013698630137</v>
      </c>
      <c r="I95" s="575">
        <f ca="1">IFERROR(VLOOKUP($N95,Import!$AT$3:$BG$677,9,FALSE),"")</f>
        <v>282</v>
      </c>
      <c r="J95" s="574"/>
      <c r="K95" s="571">
        <f>IFERROR(VLOOKUP(N95,Import!$AT$3:$BG$677,12,FALSE),"")</f>
        <v>155</v>
      </c>
      <c r="L95" s="571">
        <f>IFERROR(VLOOKUP(N95,Import!$AT$3:$BG$677,14,FALSE),"")</f>
        <v>161</v>
      </c>
      <c r="M95" s="486"/>
      <c r="N95" s="88" t="str">
        <f>IFERROR(VLOOKUP(A95,Import!$V$3:$X$677,3,FALSE),"")</f>
        <v>Chris Taylor</v>
      </c>
      <c r="O95" s="89"/>
      <c r="P95" s="90"/>
      <c r="Q95" s="91" t="str">
        <f>IFERROR(VLOOKUP($N95,Import!$B$3:$AL$676,2,FALSE),"")</f>
        <v>LAD</v>
      </c>
      <c r="R95" s="341" t="str">
        <f>IFERROR(VLOOKUP($N95,Import!$B$3:$AL$676,3,FALSE),"")</f>
        <v>SS/OF</v>
      </c>
      <c r="S95" s="341" t="str">
        <f>IFERROR(VLOOKUP($N95,Import!$B$3:$AL$676,4,FALSE),"")</f>
        <v>2B/SS/ OF</v>
      </c>
      <c r="T95" s="91">
        <f>IFERROR(VLOOKUP($N95,Import!$B$3:$AL$676,5,FALSE),"")</f>
        <v>8</v>
      </c>
      <c r="U95" s="431"/>
      <c r="V95" s="91">
        <f>IFERROR(VLOOKUP($N95,Import!$B$3:$AL$676,6,FALSE),"")</f>
        <v>504</v>
      </c>
      <c r="W95" s="91">
        <f>IFERROR(VLOOKUP($N95,Import!$B$3:$AL$676,7,FALSE),"")</f>
        <v>76</v>
      </c>
      <c r="X95" s="91">
        <f>IFERROR(VLOOKUP($N95,Import!$B$3:$AL$676,8,FALSE),"")</f>
        <v>19</v>
      </c>
      <c r="Y95" s="91">
        <f>IFERROR(VLOOKUP($N95,Import!$B$3:$AL$676,9,FALSE),"")</f>
        <v>68</v>
      </c>
      <c r="Z95" s="91">
        <f>IFERROR(VLOOKUP($N95,Import!$B$3:$AL$676,10,FALSE),"")</f>
        <v>10</v>
      </c>
      <c r="AA95" s="92">
        <f>IFERROR(VLOOKUP($N95,Import!$B$3:$AL$676,11,FALSE),"")</f>
        <v>0.24099999999999999</v>
      </c>
      <c r="AB95" s="431"/>
      <c r="AC95" s="498">
        <f t="shared" si="14"/>
        <v>121.464</v>
      </c>
      <c r="AD95" s="499">
        <f>IF(O95='User Input'!$C$1,1,0)</f>
        <v>0</v>
      </c>
      <c r="AE95" s="499">
        <f t="shared" si="25"/>
        <v>0</v>
      </c>
      <c r="AF95" s="499">
        <f t="shared" si="15"/>
        <v>0</v>
      </c>
      <c r="AG95" s="499" t="str">
        <f t="shared" si="16"/>
        <v>Chris Taylor</v>
      </c>
      <c r="AH95" s="499">
        <f t="shared" si="17"/>
        <v>0</v>
      </c>
      <c r="AI95" s="499">
        <f t="shared" si="18"/>
        <v>8</v>
      </c>
      <c r="AJ95" s="91" t="str">
        <f>IFERROR(VLOOKUP($N95,Import!$B$3:$AL$676,35,FALSE),"")</f>
        <v/>
      </c>
      <c r="AK95" s="98"/>
      <c r="AL95" s="113">
        <v>154</v>
      </c>
      <c r="AM95" s="112">
        <f>IFERROR(VLOOKUP(AV95,Import!$B$3:$T$677,19,FALSE),"")</f>
        <v>333</v>
      </c>
      <c r="AN95" s="493"/>
      <c r="AO95" s="112" t="str">
        <f>IFERROR(VLOOKUP(AV95,Import!$AD$3:$AH$677,3,FALSE),"")</f>
        <v/>
      </c>
      <c r="AP95" s="112" t="str">
        <f>IFERROR(VLOOKUP(AV95,Import!$AD$3:$AH$677,5,FALSE),"")</f>
        <v/>
      </c>
      <c r="AQ95" s="494">
        <f>IFERROR(VLOOKUP(AV95,Import!$AW$3:$BA$677,5,FALSE),"")</f>
        <v>348</v>
      </c>
      <c r="AR95" s="489">
        <f>IFERROR(VLOOKUP($AV95,Import!$AW$3:$BG$677,2,FALSE),"")</f>
        <v>236.29999999999995</v>
      </c>
      <c r="AS95" s="581">
        <f>IFERROR(VLOOKUP($AV95,Import!$AW$3:$BG$677,3,FALSE),"")</f>
        <v>10.27391304347826</v>
      </c>
      <c r="AT95" s="575">
        <f ca="1">IFERROR(VLOOKUP($AV95,Import!$AW$3:$BG$677,7,FALSE),"")</f>
        <v>111</v>
      </c>
      <c r="AU95" s="492"/>
      <c r="AV95" s="495" t="str">
        <f>IFERROR(VLOOKUP(AL95,Import!$W$3:$X$677,2,FALSE),"")</f>
        <v>CC Sabathia</v>
      </c>
      <c r="AW95" s="89"/>
      <c r="AX95" s="102"/>
      <c r="AY95" s="91" t="str">
        <f>IFERROR(VLOOKUP($AV95,Import!$B$3:$L$676,2,FALSE),"")</f>
        <v>NYY</v>
      </c>
      <c r="AZ95" s="96" t="str">
        <f>IFERROR(VLOOKUP($AV95,Import!$B$3:$L$676,3,FALSE),"")</f>
        <v>SP</v>
      </c>
      <c r="BA95" s="96" t="str">
        <f>IFERROR(VLOOKUP($AV95,Import!$B$3:$L$676,4,FALSE),"")</f>
        <v>SP</v>
      </c>
      <c r="BB95" s="91">
        <f>IFERROR(VLOOKUP($AV95,Import!$B$3:$L$676,5,FALSE),"")</f>
        <v>-2</v>
      </c>
      <c r="BC95" s="431"/>
      <c r="BD95" s="91">
        <f>IFERROR(VLOOKUP($AV95,Import!$B$3:$X$677,12,FALSE),"")</f>
        <v>142</v>
      </c>
      <c r="BE95" s="97">
        <f>IFERROR(VLOOKUP($AV95,Import!$B$3:$X$677,15,FALSE),"")</f>
        <v>3.94</v>
      </c>
      <c r="BF95" s="97">
        <f>IFERROR(VLOOKUP($AV95,Import!$B$3:$X$677,16,FALSE),"")</f>
        <v>1.34</v>
      </c>
      <c r="BG95" s="91">
        <f>IFERROR(VLOOKUP($AV95,Import!$B$3:$X$677,13,FALSE),"")</f>
        <v>10</v>
      </c>
      <c r="BH95" s="91">
        <f>IFERROR(VLOOKUP($AV95,Import!$B$3:$X$677,14,FALSE),"")</f>
        <v>0</v>
      </c>
      <c r="BI95" s="91">
        <f>IFERROR(VLOOKUP($AV95,Import!$B$3:$X$677,17,FALSE),"")</f>
        <v>127</v>
      </c>
      <c r="BJ95" s="435"/>
      <c r="BK95" s="93">
        <f t="shared" si="19"/>
        <v>559.48</v>
      </c>
      <c r="BL95" s="94">
        <f t="shared" si="20"/>
        <v>190.28</v>
      </c>
      <c r="BM95" s="94">
        <f>IF(AW95='User Input'!$C$1,1,0)</f>
        <v>0</v>
      </c>
      <c r="BN95" s="94">
        <f t="shared" si="26"/>
        <v>0</v>
      </c>
      <c r="BO95" s="94">
        <f t="shared" si="21"/>
        <v>0</v>
      </c>
      <c r="BP95" s="94" t="str">
        <f t="shared" si="22"/>
        <v>CC Sabathia</v>
      </c>
      <c r="BQ95" s="94">
        <f t="shared" si="23"/>
        <v>0</v>
      </c>
      <c r="BR95" s="95">
        <f t="shared" si="24"/>
        <v>-2</v>
      </c>
      <c r="BS95" s="91" t="str">
        <f>IFERROR(VLOOKUP($AV95,Import!$B$3:$AL$676,35,FALSE),"")</f>
        <v/>
      </c>
      <c r="BT95" s="99">
        <f>9*(Table2[[#This Row],[K]]/Table2[[#This Row],[IP]])</f>
        <v>8.0492957746478879</v>
      </c>
      <c r="BU95" s="483">
        <f>IFERROR(VLOOKUP($AV95,PITCH!$B$7:$AJ$2004,31,FALSE),"N/A")</f>
        <v>4.5711906744379682</v>
      </c>
      <c r="BV95" s="426"/>
    </row>
    <row r="96" spans="1:74" ht="15" x14ac:dyDescent="0.25">
      <c r="A96" s="570">
        <v>94</v>
      </c>
      <c r="B96" s="571">
        <f>IFERROR(VLOOKUP(N96,Import!$B$4:$T$677,19,FALSE),"")</f>
        <v>153</v>
      </c>
      <c r="C96" s="572"/>
      <c r="D96" s="571" t="str">
        <f>IFERROR(VLOOKUP(N96,Import!$AD$3:$AH$677,3,FALSE),"")</f>
        <v/>
      </c>
      <c r="E96" s="571" t="str">
        <f>IFERROR(VLOOKUP(N96,Import!$AD$3:$AL$677,4,FALSE),"")</f>
        <v/>
      </c>
      <c r="F96" s="575">
        <f>IFERROR(VLOOKUP(N96,Import!$AT$3:$BG$677,8,FALSE),"")</f>
        <v>49</v>
      </c>
      <c r="G96" s="489">
        <f>IFERROR(VLOOKUP($N96,Import!$AT$3:$BG$677,2,FALSE),"")</f>
        <v>445.7</v>
      </c>
      <c r="H96" s="490">
        <f>IFERROR(VLOOKUP($N96,Import!$AT$3:$BG$677,3,FALSE),"")</f>
        <v>3.2532846715328465</v>
      </c>
      <c r="I96" s="575">
        <f ca="1">IFERROR(VLOOKUP($N96,Import!$AT$3:$BG$677,9,FALSE),"")</f>
        <v>18</v>
      </c>
      <c r="J96" s="574"/>
      <c r="K96" s="571">
        <f>IFERROR(VLOOKUP(N96,Import!$AT$3:$BG$677,12,FALSE),"")</f>
        <v>33</v>
      </c>
      <c r="L96" s="571">
        <f>IFERROR(VLOOKUP(N96,Import!$AT$3:$BG$677,14,FALSE),"")</f>
        <v>29</v>
      </c>
      <c r="M96" s="486"/>
      <c r="N96" s="88" t="str">
        <f>IFERROR(VLOOKUP(A96,Import!$V$3:$X$677,3,FALSE),"")</f>
        <v>Daniel Murphy</v>
      </c>
      <c r="O96" s="89"/>
      <c r="P96" s="90"/>
      <c r="Q96" s="91" t="str">
        <f>IFERROR(VLOOKUP($N96,Import!$B$3:$AL$676,2,FALSE),"")</f>
        <v>COL</v>
      </c>
      <c r="R96" s="341" t="str">
        <f>IFERROR(VLOOKUP($N96,Import!$B$3:$AL$676,3,FALSE),"")</f>
        <v>2B</v>
      </c>
      <c r="S96" s="341" t="str">
        <f>IFERROR(VLOOKUP($N96,Import!$B$3:$AL$676,4,FALSE),"")</f>
        <v>1B/2B</v>
      </c>
      <c r="T96" s="91">
        <f>IFERROR(VLOOKUP($N96,Import!$B$3:$AL$676,5,FALSE),"")</f>
        <v>8</v>
      </c>
      <c r="U96" s="431"/>
      <c r="V96" s="91">
        <f>IFERROR(VLOOKUP($N96,Import!$B$3:$AL$676,6,FALSE),"")</f>
        <v>487</v>
      </c>
      <c r="W96" s="91">
        <f>IFERROR(VLOOKUP($N96,Import!$B$3:$AL$676,7,FALSE),"")</f>
        <v>72</v>
      </c>
      <c r="X96" s="91">
        <f>IFERROR(VLOOKUP($N96,Import!$B$3:$AL$676,8,FALSE),"")</f>
        <v>22</v>
      </c>
      <c r="Y96" s="91">
        <f>IFERROR(VLOOKUP($N96,Import!$B$3:$AL$676,9,FALSE),"")</f>
        <v>56</v>
      </c>
      <c r="Z96" s="91">
        <f>IFERROR(VLOOKUP($N96,Import!$B$3:$AL$676,10,FALSE),"")</f>
        <v>4</v>
      </c>
      <c r="AA96" s="92">
        <f>IFERROR(VLOOKUP($N96,Import!$B$3:$AL$676,11,FALSE),"")</f>
        <v>0.30599999999999999</v>
      </c>
      <c r="AB96" s="431"/>
      <c r="AC96" s="498">
        <f t="shared" si="14"/>
        <v>149.02199999999999</v>
      </c>
      <c r="AD96" s="499">
        <f>IF(O96='User Input'!$C$1,1,0)</f>
        <v>0</v>
      </c>
      <c r="AE96" s="499">
        <f t="shared" si="25"/>
        <v>0</v>
      </c>
      <c r="AF96" s="499">
        <f t="shared" si="15"/>
        <v>0</v>
      </c>
      <c r="AG96" s="499" t="str">
        <f t="shared" si="16"/>
        <v>Daniel Murphy</v>
      </c>
      <c r="AH96" s="499">
        <f t="shared" si="17"/>
        <v>0</v>
      </c>
      <c r="AI96" s="499">
        <f t="shared" si="18"/>
        <v>8</v>
      </c>
      <c r="AJ96" s="91" t="str">
        <f>IFERROR(VLOOKUP($N96,Import!$B$3:$AL$676,35,FALSE),"")</f>
        <v/>
      </c>
      <c r="AK96" s="98"/>
      <c r="AL96" s="113">
        <v>63</v>
      </c>
      <c r="AM96" s="112">
        <f>IFERROR(VLOOKUP(AV96,Import!$B$3:$T$677,19,FALSE),"")</f>
        <v>160</v>
      </c>
      <c r="AN96" s="493"/>
      <c r="AO96" s="112" t="str">
        <f>IFERROR(VLOOKUP(AV96,Import!$AD$3:$AH$677,3,FALSE),"")</f>
        <v/>
      </c>
      <c r="AP96" s="112" t="str">
        <f>IFERROR(VLOOKUP(AV96,Import!$AD$3:$AH$677,5,FALSE),"")</f>
        <v/>
      </c>
      <c r="AQ96" s="494">
        <f>IFERROR(VLOOKUP(AV96,Import!$AW$3:$BA$677,5,FALSE),"")</f>
        <v>284</v>
      </c>
      <c r="AR96" s="489">
        <f>IFERROR(VLOOKUP($AV96,Import!$AW$3:$BG$677,2,FALSE),"")</f>
        <v>281.39999999999998</v>
      </c>
      <c r="AS96" s="581">
        <f>IFERROR(VLOOKUP($AV96,Import!$AW$3:$BG$677,3,FALSE),"")</f>
        <v>12.234782608695651</v>
      </c>
      <c r="AT96" s="575">
        <f ca="1">IFERROR(VLOOKUP($AV96,Import!$AW$3:$BG$677,7,FALSE),"")</f>
        <v>85</v>
      </c>
      <c r="AU96" s="492"/>
      <c r="AV96" s="495" t="str">
        <f>IFERROR(VLOOKUP(AL96,Import!$W$3:$X$677,2,FALSE),"")</f>
        <v>Hyun-Jin Ryu</v>
      </c>
      <c r="AW96" s="89"/>
      <c r="AX96" s="102"/>
      <c r="AY96" s="91" t="str">
        <f>IFERROR(VLOOKUP($AV96,Import!$B$3:$L$676,2,FALSE),"")</f>
        <v>LAD</v>
      </c>
      <c r="AZ96" s="96" t="str">
        <f>IFERROR(VLOOKUP($AV96,Import!$B$3:$L$676,3,FALSE),"")</f>
        <v>SP</v>
      </c>
      <c r="BA96" s="96" t="str">
        <f>IFERROR(VLOOKUP($AV96,Import!$B$3:$L$676,4,FALSE),"")</f>
        <v>SP</v>
      </c>
      <c r="BB96" s="91">
        <f>IFERROR(VLOOKUP($AV96,Import!$B$3:$L$676,5,FALSE),"")</f>
        <v>8</v>
      </c>
      <c r="BC96" s="431"/>
      <c r="BD96" s="91">
        <f>IFERROR(VLOOKUP($AV96,Import!$B$3:$X$677,12,FALSE),"")</f>
        <v>131</v>
      </c>
      <c r="BE96" s="97">
        <f>IFERROR(VLOOKUP($AV96,Import!$B$3:$X$677,15,FALSE),"")</f>
        <v>2.98</v>
      </c>
      <c r="BF96" s="97">
        <f>IFERROR(VLOOKUP($AV96,Import!$B$3:$X$677,16,FALSE),"")</f>
        <v>1.08</v>
      </c>
      <c r="BG96" s="91">
        <f>IFERROR(VLOOKUP($AV96,Import!$B$3:$X$677,13,FALSE),"")</f>
        <v>9</v>
      </c>
      <c r="BH96" s="91">
        <f>IFERROR(VLOOKUP($AV96,Import!$B$3:$X$677,14,FALSE),"")</f>
        <v>0</v>
      </c>
      <c r="BI96" s="91">
        <f>IFERROR(VLOOKUP($AV96,Import!$B$3:$X$677,17,FALSE),"")</f>
        <v>122</v>
      </c>
      <c r="BJ96" s="435"/>
      <c r="BK96" s="93">
        <f t="shared" si="19"/>
        <v>390.38</v>
      </c>
      <c r="BL96" s="94">
        <f t="shared" si="20"/>
        <v>141.48000000000002</v>
      </c>
      <c r="BM96" s="94">
        <f>IF(AW96='User Input'!$C$1,1,0)</f>
        <v>0</v>
      </c>
      <c r="BN96" s="94">
        <f t="shared" si="26"/>
        <v>0</v>
      </c>
      <c r="BO96" s="94">
        <f t="shared" si="21"/>
        <v>0</v>
      </c>
      <c r="BP96" s="94" t="str">
        <f t="shared" si="22"/>
        <v>Hyun-Jin Ryu</v>
      </c>
      <c r="BQ96" s="94">
        <f t="shared" si="23"/>
        <v>0</v>
      </c>
      <c r="BR96" s="95">
        <f t="shared" si="24"/>
        <v>8</v>
      </c>
      <c r="BS96" s="91" t="str">
        <f>IFERROR(VLOOKUP($AV96,Import!$B$3:$AL$676,35,FALSE),"")</f>
        <v/>
      </c>
      <c r="BT96" s="99">
        <f>9*(Table2[[#This Row],[K]]/Table2[[#This Row],[IP]])</f>
        <v>8.3816793893129766</v>
      </c>
      <c r="BU96" s="483">
        <f>IFERROR(VLOOKUP($AV96,PITCH!$B$7:$AJ$2004,31,FALSE),"N/A")</f>
        <v>6.2094763092269325</v>
      </c>
      <c r="BV96" s="426"/>
    </row>
    <row r="97" spans="1:74" ht="15" x14ac:dyDescent="0.25">
      <c r="A97" s="570">
        <v>95</v>
      </c>
      <c r="B97" s="571">
        <f>IFERROR(VLOOKUP(N97,Import!$B$4:$T$677,19,FALSE),"")</f>
        <v>154</v>
      </c>
      <c r="C97" s="572"/>
      <c r="D97" s="571" t="str">
        <f>IFERROR(VLOOKUP(N97,Import!$AD$3:$AH$677,3,FALSE),"")</f>
        <v/>
      </c>
      <c r="E97" s="571" t="str">
        <f>IFERROR(VLOOKUP(N97,Import!$AD$3:$AL$677,4,FALSE),"")</f>
        <v/>
      </c>
      <c r="F97" s="575">
        <f>IFERROR(VLOOKUP(N97,Import!$AT$3:$BG$677,8,FALSE),"")</f>
        <v>125</v>
      </c>
      <c r="G97" s="489">
        <f>IFERROR(VLOOKUP($N97,Import!$AT$3:$BG$677,2,FALSE),"")</f>
        <v>381.3</v>
      </c>
      <c r="H97" s="490">
        <f>IFERROR(VLOOKUP($N97,Import!$AT$3:$BG$677,3,FALSE),"")</f>
        <v>2.9789062500000001</v>
      </c>
      <c r="I97" s="575">
        <f ca="1">IFERROR(VLOOKUP($N97,Import!$AT$3:$BG$677,9,FALSE),"")</f>
        <v>41</v>
      </c>
      <c r="J97" s="574"/>
      <c r="K97" s="571">
        <f>IFERROR(VLOOKUP(N97,Import!$AT$3:$BG$677,12,FALSE),"")</f>
        <v>62</v>
      </c>
      <c r="L97" s="571">
        <f>IFERROR(VLOOKUP(N97,Import!$AT$3:$BG$677,14,FALSE),"")</f>
        <v>69</v>
      </c>
      <c r="M97" s="486"/>
      <c r="N97" s="88" t="str">
        <f>IFERROR(VLOOKUP(A97,Import!$V$3:$X$677,3,FALSE),"")</f>
        <v>Miguel Cabrera</v>
      </c>
      <c r="O97" s="89"/>
      <c r="P97" s="90"/>
      <c r="Q97" s="91" t="str">
        <f>IFERROR(VLOOKUP($N97,Import!$B$3:$AL$676,2,FALSE),"")</f>
        <v>DET</v>
      </c>
      <c r="R97" s="341" t="str">
        <f>IFERROR(VLOOKUP($N97,Import!$B$3:$AL$676,3,FALSE),"")</f>
        <v>1B</v>
      </c>
      <c r="S97" s="341" t="str">
        <f>IFERROR(VLOOKUP($N97,Import!$B$3:$AL$676,4,FALSE),"")</f>
        <v>1B</v>
      </c>
      <c r="T97" s="91">
        <f>IFERROR(VLOOKUP($N97,Import!$B$3:$AL$676,5,FALSE),"")</f>
        <v>8</v>
      </c>
      <c r="U97" s="431"/>
      <c r="V97" s="91">
        <f>IFERROR(VLOOKUP($N97,Import!$B$3:$AL$676,6,FALSE),"")</f>
        <v>503</v>
      </c>
      <c r="W97" s="91">
        <f>IFERROR(VLOOKUP($N97,Import!$B$3:$AL$676,7,FALSE),"")</f>
        <v>70</v>
      </c>
      <c r="X97" s="91">
        <f>IFERROR(VLOOKUP($N97,Import!$B$3:$AL$676,8,FALSE),"")</f>
        <v>20</v>
      </c>
      <c r="Y97" s="91">
        <f>IFERROR(VLOOKUP($N97,Import!$B$3:$AL$676,9,FALSE),"")</f>
        <v>81</v>
      </c>
      <c r="Z97" s="91">
        <f>IFERROR(VLOOKUP($N97,Import!$B$3:$AL$676,10,FALSE),"")</f>
        <v>0</v>
      </c>
      <c r="AA97" s="92">
        <f>IFERROR(VLOOKUP($N97,Import!$B$3:$AL$676,11,FALSE),"")</f>
        <v>0.28799999999999998</v>
      </c>
      <c r="AB97" s="431"/>
      <c r="AC97" s="498">
        <f t="shared" si="14"/>
        <v>144.86399999999998</v>
      </c>
      <c r="AD97" s="499">
        <f>IF(O97='User Input'!$C$1,1,0)</f>
        <v>0</v>
      </c>
      <c r="AE97" s="499">
        <f t="shared" si="25"/>
        <v>0</v>
      </c>
      <c r="AF97" s="499">
        <f t="shared" si="15"/>
        <v>0</v>
      </c>
      <c r="AG97" s="499" t="str">
        <f t="shared" si="16"/>
        <v>Miguel Cabrera</v>
      </c>
      <c r="AH97" s="499">
        <f t="shared" si="17"/>
        <v>0</v>
      </c>
      <c r="AI97" s="499">
        <f t="shared" si="18"/>
        <v>8</v>
      </c>
      <c r="AJ97" s="91" t="str">
        <f>IFERROR(VLOOKUP($N97,Import!$B$3:$AL$676,35,FALSE),"")</f>
        <v/>
      </c>
      <c r="AK97" s="98"/>
      <c r="AL97" s="113">
        <v>119</v>
      </c>
      <c r="AM97" s="112">
        <f>IFERROR(VLOOKUP(AV97,Import!$B$3:$T$677,19,FALSE),"")</f>
        <v>280</v>
      </c>
      <c r="AN97" s="493"/>
      <c r="AO97" s="112" t="str">
        <f>IFERROR(VLOOKUP(AV97,Import!$AD$3:$AH$677,3,FALSE),"")</f>
        <v/>
      </c>
      <c r="AP97" s="112" t="str">
        <f>IFERROR(VLOOKUP(AV97,Import!$AD$3:$AH$677,5,FALSE),"")</f>
        <v/>
      </c>
      <c r="AQ97" s="494">
        <f>IFERROR(VLOOKUP(AV97,Import!$AW$3:$BA$677,5,FALSE),"")</f>
        <v>458</v>
      </c>
      <c r="AR97" s="489">
        <f>IFERROR(VLOOKUP($AV97,Import!$AW$3:$BG$677,2,FALSE),"")</f>
        <v>152.79999999999998</v>
      </c>
      <c r="AS97" s="581">
        <f>IFERROR(VLOOKUP($AV97,Import!$AW$3:$BG$677,3,FALSE),"")</f>
        <v>0</v>
      </c>
      <c r="AT97" s="575">
        <f ca="1">IFERROR(VLOOKUP($AV97,Import!$AW$3:$BG$677,7,FALSE),"")</f>
        <v>195</v>
      </c>
      <c r="AU97" s="492"/>
      <c r="AV97" s="495" t="str">
        <f>IFERROR(VLOOKUP(AL97,Import!$W$3:$X$677,2,FALSE),"")</f>
        <v>Danny Salazar</v>
      </c>
      <c r="AW97" s="89"/>
      <c r="AX97" s="102"/>
      <c r="AY97" s="91" t="str">
        <f>IFERROR(VLOOKUP($AV97,Import!$B$3:$L$676,2,FALSE),"")</f>
        <v>CLE</v>
      </c>
      <c r="AZ97" s="96" t="str">
        <f>IFERROR(VLOOKUP($AV97,Import!$B$3:$L$676,3,FALSE),"")</f>
        <v>SP</v>
      </c>
      <c r="BA97" s="96" t="str">
        <f>IFERROR(VLOOKUP($AV97,Import!$B$3:$L$676,4,FALSE),"")</f>
        <v>SP</v>
      </c>
      <c r="BB97" s="91">
        <f>IFERROR(VLOOKUP($AV97,Import!$B$3:$L$676,5,FALSE),"")</f>
        <v>0</v>
      </c>
      <c r="BC97" s="431"/>
      <c r="BD97" s="91">
        <f>IFERROR(VLOOKUP($AV97,Import!$B$3:$X$677,12,FALSE),"")</f>
        <v>87</v>
      </c>
      <c r="BE97" s="97">
        <f>IFERROR(VLOOKUP($AV97,Import!$B$3:$X$677,15,FALSE),"")</f>
        <v>3.78</v>
      </c>
      <c r="BF97" s="97">
        <f>IFERROR(VLOOKUP($AV97,Import!$B$3:$X$677,16,FALSE),"")</f>
        <v>1.31</v>
      </c>
      <c r="BG97" s="91">
        <f>IFERROR(VLOOKUP($AV97,Import!$B$3:$X$677,13,FALSE),"")</f>
        <v>5</v>
      </c>
      <c r="BH97" s="91">
        <f>IFERROR(VLOOKUP($AV97,Import!$B$3:$X$677,14,FALSE),"")</f>
        <v>0</v>
      </c>
      <c r="BI97" s="91">
        <f>IFERROR(VLOOKUP($AV97,Import!$B$3:$X$677,17,FALSE),"")</f>
        <v>111</v>
      </c>
      <c r="BJ97" s="435"/>
      <c r="BK97" s="93">
        <f t="shared" si="19"/>
        <v>328.85999999999996</v>
      </c>
      <c r="BL97" s="94">
        <f t="shared" si="20"/>
        <v>113.97</v>
      </c>
      <c r="BM97" s="94">
        <f>IF(AW97='User Input'!$C$1,1,0)</f>
        <v>0</v>
      </c>
      <c r="BN97" s="94">
        <f t="shared" si="26"/>
        <v>0</v>
      </c>
      <c r="BO97" s="94">
        <f t="shared" si="21"/>
        <v>0</v>
      </c>
      <c r="BP97" s="94" t="str">
        <f t="shared" si="22"/>
        <v>Danny Salazar</v>
      </c>
      <c r="BQ97" s="94">
        <f t="shared" si="23"/>
        <v>0</v>
      </c>
      <c r="BR97" s="95">
        <f t="shared" si="24"/>
        <v>0</v>
      </c>
      <c r="BS97" s="91" t="str">
        <f>IFERROR(VLOOKUP($AV97,Import!$B$3:$AL$676,35,FALSE),"")</f>
        <v/>
      </c>
      <c r="BT97" s="99">
        <f>9*(Table2[[#This Row],[K]]/Table2[[#This Row],[IP]])</f>
        <v>11.482758620689657</v>
      </c>
      <c r="BU97" s="483">
        <f>IFERROR(VLOOKUP($AV97,PITCH!$B$7:$AJ$2004,31,FALSE),"N/A")</f>
        <v>7.662538699690403</v>
      </c>
      <c r="BV97" s="426"/>
    </row>
    <row r="98" spans="1:74" ht="15" x14ac:dyDescent="0.25">
      <c r="A98" s="570">
        <v>96</v>
      </c>
      <c r="B98" s="571">
        <f>IFERROR(VLOOKUP(N98,Import!$B$4:$T$677,19,FALSE),"")</f>
        <v>155</v>
      </c>
      <c r="C98" s="572"/>
      <c r="D98" s="571" t="str">
        <f>IFERROR(VLOOKUP(N98,Import!$AD$3:$AH$677,3,FALSE),"")</f>
        <v/>
      </c>
      <c r="E98" s="571" t="str">
        <f>IFERROR(VLOOKUP(N98,Import!$AD$3:$AL$677,4,FALSE),"")</f>
        <v/>
      </c>
      <c r="F98" s="575">
        <f>IFERROR(VLOOKUP(N98,Import!$AT$3:$BG$677,8,FALSE),"")</f>
        <v>108</v>
      </c>
      <c r="G98" s="489">
        <f>IFERROR(VLOOKUP($N98,Import!$AT$3:$BG$677,2,FALSE),"")</f>
        <v>392.90000000000009</v>
      </c>
      <c r="H98" s="490">
        <f>IFERROR(VLOOKUP($N98,Import!$AT$3:$BG$677,3,FALSE),"")</f>
        <v>3.022307692307693</v>
      </c>
      <c r="I98" s="575">
        <f ca="1">IFERROR(VLOOKUP($N98,Import!$AT$3:$BG$677,9,FALSE),"")</f>
        <v>43</v>
      </c>
      <c r="J98" s="574"/>
      <c r="K98" s="571">
        <f>IFERROR(VLOOKUP(N98,Import!$AT$3:$BG$677,12,FALSE),"")</f>
        <v>66</v>
      </c>
      <c r="L98" s="571">
        <f>IFERROR(VLOOKUP(N98,Import!$AT$3:$BG$677,14,FALSE),"")</f>
        <v>54</v>
      </c>
      <c r="M98" s="486"/>
      <c r="N98" s="88" t="str">
        <f>IFERROR(VLOOKUP(A98,Import!$V$4:$X$677,3,FALSE),"")</f>
        <v>Ryan Braun</v>
      </c>
      <c r="O98" s="89"/>
      <c r="P98" s="90"/>
      <c r="Q98" s="91" t="str">
        <f>IFERROR(VLOOKUP($N98,Import!$B$3:$AL$676,2,FALSE),"")</f>
        <v>MIL</v>
      </c>
      <c r="R98" s="341" t="str">
        <f>IFERROR(VLOOKUP($N98,Import!$B$3:$AL$676,3,FALSE),"")</f>
        <v>OF</v>
      </c>
      <c r="S98" s="341" t="str">
        <f>IFERROR(VLOOKUP($N98,Import!$B$3:$AL$676,4,FALSE),"")</f>
        <v>1B/OF</v>
      </c>
      <c r="T98" s="91">
        <f>IFERROR(VLOOKUP($N98,Import!$B$3:$AL$676,5,FALSE),"")</f>
        <v>8</v>
      </c>
      <c r="U98" s="431"/>
      <c r="V98" s="91">
        <f>IFERROR(VLOOKUP($N98,Import!$B$3:$AL$676,6,FALSE),"")</f>
        <v>412</v>
      </c>
      <c r="W98" s="91">
        <f>IFERROR(VLOOKUP($N98,Import!$B$3:$AL$676,7,FALSE),"")</f>
        <v>55</v>
      </c>
      <c r="X98" s="91">
        <f>IFERROR(VLOOKUP($N98,Import!$B$3:$AL$676,8,FALSE),"")</f>
        <v>21</v>
      </c>
      <c r="Y98" s="91">
        <f>IFERROR(VLOOKUP($N98,Import!$B$3:$AL$676,9,FALSE),"")</f>
        <v>69</v>
      </c>
      <c r="Z98" s="91">
        <f>IFERROR(VLOOKUP($N98,Import!$B$3:$AL$676,10,FALSE),"")</f>
        <v>9</v>
      </c>
      <c r="AA98" s="92">
        <f>IFERROR(VLOOKUP($N98,Import!$B$3:$AL$676,11,FALSE),"")</f>
        <v>0.26100000000000001</v>
      </c>
      <c r="AB98" s="431"/>
      <c r="AC98" s="498">
        <f t="shared" si="14"/>
        <v>107.53200000000001</v>
      </c>
      <c r="AD98" s="499">
        <f>IF(O98='User Input'!$C$1,1,0)</f>
        <v>0</v>
      </c>
      <c r="AE98" s="499">
        <f t="shared" si="25"/>
        <v>0</v>
      </c>
      <c r="AF98" s="499">
        <f t="shared" si="15"/>
        <v>0</v>
      </c>
      <c r="AG98" s="499" t="str">
        <f t="shared" si="16"/>
        <v>Ryan Braun</v>
      </c>
      <c r="AH98" s="499">
        <f t="shared" si="17"/>
        <v>0</v>
      </c>
      <c r="AI98" s="499">
        <f t="shared" si="18"/>
        <v>8</v>
      </c>
      <c r="AJ98" s="91" t="str">
        <f>IFERROR(VLOOKUP($N98,Import!$B$3:$AL$676,35,FALSE),"")</f>
        <v/>
      </c>
      <c r="AK98" s="98"/>
      <c r="AL98" s="113">
        <v>160</v>
      </c>
      <c r="AM98" s="112">
        <f>IFERROR(VLOOKUP(AV98,Import!$B$3:$T$677,19,FALSE),"")</f>
        <v>344</v>
      </c>
      <c r="AN98" s="493"/>
      <c r="AO98" s="112" t="str">
        <f>IFERROR(VLOOKUP(AV98,Import!$AD$3:$AH$677,3,FALSE),"")</f>
        <v/>
      </c>
      <c r="AP98" s="112" t="str">
        <f>IFERROR(VLOOKUP(AV98,Import!$AD$3:$AH$677,5,FALSE),"")</f>
        <v/>
      </c>
      <c r="AQ98" s="494">
        <f>IFERROR(VLOOKUP(AV98,Import!$AW$3:$BA$677,5,FALSE),"")</f>
        <v>150</v>
      </c>
      <c r="AR98" s="489">
        <f>IFERROR(VLOOKUP($AV98,Import!$AW$3:$BG$677,2,FALSE),"")</f>
        <v>363.09999999999991</v>
      </c>
      <c r="AS98" s="581">
        <f>IFERROR(VLOOKUP($AV98,Import!$AW$3:$BG$677,3,FALSE),"")</f>
        <v>11.712903225806448</v>
      </c>
      <c r="AT98" s="575">
        <f ca="1">IFERROR(VLOOKUP($AV98,Import!$AW$3:$BG$677,7,FALSE),"")</f>
        <v>26</v>
      </c>
      <c r="AU98" s="492"/>
      <c r="AV98" s="495" t="str">
        <f>IFERROR(VLOOKUP(AL98,Import!$W$3:$X$677,2,FALSE),"")</f>
        <v>Jakob Junis</v>
      </c>
      <c r="AW98" s="89"/>
      <c r="AX98" s="102"/>
      <c r="AY98" s="91" t="str">
        <f>IFERROR(VLOOKUP($AV98,Import!$B$3:$L$676,2,FALSE),"")</f>
        <v>KC</v>
      </c>
      <c r="AZ98" s="96" t="str">
        <f>IFERROR(VLOOKUP($AV98,Import!$B$3:$L$676,3,FALSE),"")</f>
        <v>SP</v>
      </c>
      <c r="BA98" s="96" t="str">
        <f>IFERROR(VLOOKUP($AV98,Import!$B$3:$L$676,4,FALSE),"")</f>
        <v>SP</v>
      </c>
      <c r="BB98" s="91">
        <f>IFERROR(VLOOKUP($AV98,Import!$B$3:$L$676,5,FALSE),"")</f>
        <v>-3</v>
      </c>
      <c r="BC98" s="431"/>
      <c r="BD98" s="91">
        <f>IFERROR(VLOOKUP($AV98,Import!$B$3:$X$677,12,FALSE),"")</f>
        <v>188</v>
      </c>
      <c r="BE98" s="97">
        <f>IFERROR(VLOOKUP($AV98,Import!$B$3:$X$677,15,FALSE),"")</f>
        <v>4.3499999999999996</v>
      </c>
      <c r="BF98" s="97">
        <f>IFERROR(VLOOKUP($AV98,Import!$B$3:$X$677,16,FALSE),"")</f>
        <v>1.25</v>
      </c>
      <c r="BG98" s="91">
        <f>IFERROR(VLOOKUP($AV98,Import!$B$3:$X$677,13,FALSE),"")</f>
        <v>8</v>
      </c>
      <c r="BH98" s="91">
        <f>IFERROR(VLOOKUP($AV98,Import!$B$3:$X$677,14,FALSE),"")</f>
        <v>0</v>
      </c>
      <c r="BI98" s="91">
        <f>IFERROR(VLOOKUP($AV98,Import!$B$3:$X$677,17,FALSE),"")</f>
        <v>169</v>
      </c>
      <c r="BJ98" s="435"/>
      <c r="BK98" s="93">
        <f t="shared" si="19"/>
        <v>817.8</v>
      </c>
      <c r="BL98" s="94">
        <f t="shared" si="20"/>
        <v>235</v>
      </c>
      <c r="BM98" s="94">
        <f>IF(AW98='User Input'!$C$1,1,0)</f>
        <v>0</v>
      </c>
      <c r="BN98" s="94">
        <f t="shared" si="26"/>
        <v>0</v>
      </c>
      <c r="BO98" s="94">
        <f t="shared" si="21"/>
        <v>0</v>
      </c>
      <c r="BP98" s="94" t="str">
        <f t="shared" si="22"/>
        <v>Jakob Junis</v>
      </c>
      <c r="BQ98" s="94">
        <f t="shared" si="23"/>
        <v>0</v>
      </c>
      <c r="BR98" s="95">
        <f t="shared" si="24"/>
        <v>-3</v>
      </c>
      <c r="BS98" s="91" t="str">
        <f>IFERROR(VLOOKUP($AV98,Import!$B$3:$AL$676,35,FALSE),"")</f>
        <v/>
      </c>
      <c r="BT98" s="99">
        <f>9*(Table2[[#This Row],[K]]/Table2[[#This Row],[IP]])</f>
        <v>8.0904255319148941</v>
      </c>
      <c r="BU98" s="483">
        <f>IFERROR(VLOOKUP($AV98,PITCH!$B$7:$AJ$2004,31,FALSE),"N/A")</f>
        <v>5.4485415520088054</v>
      </c>
      <c r="BV98" s="426"/>
    </row>
    <row r="99" spans="1:74" ht="15" x14ac:dyDescent="0.25">
      <c r="A99" s="570">
        <v>97</v>
      </c>
      <c r="B99" s="571">
        <f>IFERROR(VLOOKUP(N99,Import!$B$4:$T$677,19,FALSE),"")</f>
        <v>159</v>
      </c>
      <c r="C99" s="572"/>
      <c r="D99" s="571" t="str">
        <f>IFERROR(VLOOKUP(N99,Import!$AD$3:$AH$677,3,FALSE),"")</f>
        <v/>
      </c>
      <c r="E99" s="571" t="str">
        <f>IFERROR(VLOOKUP(N99,Import!$AD$3:$AL$677,4,FALSE),"")</f>
        <v/>
      </c>
      <c r="F99" s="575">
        <f>IFERROR(VLOOKUP(N99,Import!$AT$3:$BG$677,8,FALSE),"")</f>
        <v>182</v>
      </c>
      <c r="G99" s="489">
        <f>IFERROR(VLOOKUP($N99,Import!$AT$3:$BG$677,2,FALSE),"")</f>
        <v>348.54999999999995</v>
      </c>
      <c r="H99" s="490">
        <f>IFERROR(VLOOKUP($N99,Import!$AT$3:$BG$677,3,FALSE),"")</f>
        <v>2.6405303030303027</v>
      </c>
      <c r="I99" s="575">
        <f ca="1">IFERROR(VLOOKUP($N99,Import!$AT$3:$BG$677,9,FALSE),"")</f>
        <v>103</v>
      </c>
      <c r="J99" s="574"/>
      <c r="K99" s="571">
        <f>IFERROR(VLOOKUP(N99,Import!$AT$3:$BG$677,12,FALSE),"")</f>
        <v>88</v>
      </c>
      <c r="L99" s="571">
        <f>IFERROR(VLOOKUP(N99,Import!$AT$3:$BG$677,14,FALSE),"")</f>
        <v>81</v>
      </c>
      <c r="M99" s="486"/>
      <c r="N99" s="88" t="str">
        <f>IFERROR(VLOOKUP(A99,Import!$V$3:$X$677,3,FALSE),"")</f>
        <v>Ian Desmond</v>
      </c>
      <c r="O99" s="89"/>
      <c r="P99" s="90"/>
      <c r="Q99" s="91" t="str">
        <f>IFERROR(VLOOKUP($N99,Import!$B$3:$AL$676,2,FALSE),"")</f>
        <v>COL</v>
      </c>
      <c r="R99" s="341" t="str">
        <f>IFERROR(VLOOKUP($N99,Import!$B$3:$AL$676,3,FALSE),"")</f>
        <v>1B/OF</v>
      </c>
      <c r="S99" s="341" t="str">
        <f>IFERROR(VLOOKUP($N99,Import!$B$3:$AL$676,4,FALSE),"")</f>
        <v>1B/OF</v>
      </c>
      <c r="T99" s="91">
        <f>IFERROR(VLOOKUP($N99,Import!$B$3:$AL$676,5,FALSE),"")</f>
        <v>8</v>
      </c>
      <c r="U99" s="431"/>
      <c r="V99" s="91">
        <f>IFERROR(VLOOKUP($N99,Import!$B$3:$AL$676,6,FALSE),"")</f>
        <v>509</v>
      </c>
      <c r="W99" s="91">
        <f>IFERROR(VLOOKUP($N99,Import!$B$3:$AL$676,7,FALSE),"")</f>
        <v>72</v>
      </c>
      <c r="X99" s="91">
        <f>IFERROR(VLOOKUP($N99,Import!$B$3:$AL$676,8,FALSE),"")</f>
        <v>23</v>
      </c>
      <c r="Y99" s="91">
        <f>IFERROR(VLOOKUP($N99,Import!$B$3:$AL$676,9,FALSE),"")</f>
        <v>81</v>
      </c>
      <c r="Z99" s="91">
        <f>IFERROR(VLOOKUP($N99,Import!$B$3:$AL$676,10,FALSE),"")</f>
        <v>11</v>
      </c>
      <c r="AA99" s="92">
        <f>IFERROR(VLOOKUP($N99,Import!$B$3:$AL$676,11,FALSE),"")</f>
        <v>0.24399999999999999</v>
      </c>
      <c r="AB99" s="431"/>
      <c r="AC99" s="498">
        <f t="shared" si="14"/>
        <v>124.196</v>
      </c>
      <c r="AD99" s="499">
        <f>IF(O99='User Input'!$C$1,1,0)</f>
        <v>0</v>
      </c>
      <c r="AE99" s="499">
        <f t="shared" si="25"/>
        <v>0</v>
      </c>
      <c r="AF99" s="499">
        <f t="shared" si="15"/>
        <v>0</v>
      </c>
      <c r="AG99" s="499" t="str">
        <f t="shared" si="16"/>
        <v>Ian Desmond</v>
      </c>
      <c r="AH99" s="499">
        <f t="shared" si="17"/>
        <v>0</v>
      </c>
      <c r="AI99" s="499">
        <f t="shared" si="18"/>
        <v>8</v>
      </c>
      <c r="AJ99" s="91" t="str">
        <f>IFERROR(VLOOKUP($N99,Import!$B$3:$AL$676,35,FALSE),"")</f>
        <v/>
      </c>
      <c r="AK99" s="98"/>
      <c r="AL99" s="113">
        <v>133</v>
      </c>
      <c r="AM99" s="112">
        <f>IFERROR(VLOOKUP(AV99,Import!$B$3:$T$677,19,FALSE),"")</f>
        <v>296</v>
      </c>
      <c r="AN99" s="493"/>
      <c r="AO99" s="112" t="str">
        <f>IFERROR(VLOOKUP(AV99,Import!$AD$3:$AH$677,3,FALSE),"")</f>
        <v/>
      </c>
      <c r="AP99" s="112" t="str">
        <f>IFERROR(VLOOKUP(AV99,Import!$AD$3:$AH$677,5,FALSE),"")</f>
        <v/>
      </c>
      <c r="AQ99" s="494">
        <f>IFERROR(VLOOKUP(AV99,Import!$AW$3:$BA$677,5,FALSE),"")</f>
        <v>521</v>
      </c>
      <c r="AR99" s="489">
        <f>IFERROR(VLOOKUP($AV99,Import!$AW$3:$BG$677,2,FALSE),"")</f>
        <v>119.39999999999998</v>
      </c>
      <c r="AS99" s="581">
        <f>IFERROR(VLOOKUP($AV99,Import!$AW$3:$BG$677,3,FALSE),"")</f>
        <v>1.8369230769230767</v>
      </c>
      <c r="AT99" s="575">
        <f ca="1">IFERROR(VLOOKUP($AV99,Import!$AW$3:$BG$677,7,FALSE),"")</f>
        <v>347</v>
      </c>
      <c r="AU99" s="492"/>
      <c r="AV99" s="495" t="str">
        <f>IFERROR(VLOOKUP(AL99,Import!$W$3:$X$677,2,FALSE),"")</f>
        <v>Yoshihisa Hirano</v>
      </c>
      <c r="AW99" s="89"/>
      <c r="AX99" s="102"/>
      <c r="AY99" s="91" t="str">
        <f>IFERROR(VLOOKUP($AV99,Import!$B$3:$L$676,2,FALSE),"")</f>
        <v>ARI</v>
      </c>
      <c r="AZ99" s="96" t="str">
        <f>IFERROR(VLOOKUP($AV99,Import!$B$3:$L$676,3,FALSE),"")</f>
        <v>RP</v>
      </c>
      <c r="BA99" s="96" t="str">
        <f>IFERROR(VLOOKUP($AV99,Import!$B$3:$L$676,4,FALSE),"")</f>
        <v>RP</v>
      </c>
      <c r="BB99" s="91">
        <f>IFERROR(VLOOKUP($AV99,Import!$B$3:$L$676,5,FALSE),"")</f>
        <v>-1</v>
      </c>
      <c r="BC99" s="431"/>
      <c r="BD99" s="91">
        <f>IFERROR(VLOOKUP($AV99,Import!$B$3:$X$677,12,FALSE),"")</f>
        <v>61</v>
      </c>
      <c r="BE99" s="97">
        <f>IFERROR(VLOOKUP($AV99,Import!$B$3:$X$677,15,FALSE),"")</f>
        <v>3.61</v>
      </c>
      <c r="BF99" s="97">
        <f>IFERROR(VLOOKUP($AV99,Import!$B$3:$X$677,16,FALSE),"")</f>
        <v>1.1399999999999999</v>
      </c>
      <c r="BG99" s="91">
        <f>IFERROR(VLOOKUP($AV99,Import!$B$3:$X$677,13,FALSE),"")</f>
        <v>4</v>
      </c>
      <c r="BH99" s="91">
        <f>IFERROR(VLOOKUP($AV99,Import!$B$3:$X$677,14,FALSE),"")</f>
        <v>6</v>
      </c>
      <c r="BI99" s="91">
        <f>IFERROR(VLOOKUP($AV99,Import!$B$3:$X$677,17,FALSE),"")</f>
        <v>57</v>
      </c>
      <c r="BJ99" s="435"/>
      <c r="BK99" s="93">
        <f t="shared" si="19"/>
        <v>220.20999999999998</v>
      </c>
      <c r="BL99" s="94">
        <f t="shared" si="20"/>
        <v>69.539999999999992</v>
      </c>
      <c r="BM99" s="94">
        <f>IF(AW99='User Input'!$C$1,1,0)</f>
        <v>0</v>
      </c>
      <c r="BN99" s="94">
        <f t="shared" si="26"/>
        <v>0</v>
      </c>
      <c r="BO99" s="94">
        <f t="shared" si="21"/>
        <v>0</v>
      </c>
      <c r="BP99" s="94" t="str">
        <f t="shared" si="22"/>
        <v>Yoshihisa Hirano</v>
      </c>
      <c r="BQ99" s="94">
        <f t="shared" si="23"/>
        <v>0</v>
      </c>
      <c r="BR99" s="95">
        <f t="shared" si="24"/>
        <v>-1</v>
      </c>
      <c r="BS99" s="91" t="str">
        <f>IFERROR(VLOOKUP($AV99,Import!$B$3:$AL$676,35,FALSE),"")</f>
        <v/>
      </c>
      <c r="BT99" s="99">
        <f>9*(Table2[[#This Row],[K]]/Table2[[#This Row],[IP]])</f>
        <v>8.4098360655737707</v>
      </c>
      <c r="BU99" s="483">
        <f>IFERROR(VLOOKUP($AV99,PITCH!$B$7:$AJ$2004,31,FALSE),"N/A")</f>
        <v>4.7855917667238419</v>
      </c>
      <c r="BV99" s="426"/>
    </row>
    <row r="100" spans="1:74" ht="15" x14ac:dyDescent="0.25">
      <c r="A100" s="570">
        <v>98</v>
      </c>
      <c r="B100" s="571">
        <f>IFERROR(VLOOKUP(N100,Import!$B$4:$T$677,19,FALSE),"")</f>
        <v>164</v>
      </c>
      <c r="C100" s="572"/>
      <c r="D100" s="571" t="str">
        <f>IFERROR(VLOOKUP(N100,Import!$AD$3:$AH$677,3,FALSE),"")</f>
        <v/>
      </c>
      <c r="E100" s="571" t="str">
        <f>IFERROR(VLOOKUP(N100,Import!$AD$3:$AL$677,4,FALSE),"")</f>
        <v/>
      </c>
      <c r="F100" s="575">
        <f>IFERROR(VLOOKUP(N100,Import!$AT$3:$BG$677,8,FALSE),"")</f>
        <v>201</v>
      </c>
      <c r="G100" s="489">
        <f>IFERROR(VLOOKUP($N100,Import!$AT$3:$BG$677,2,FALSE),"")</f>
        <v>333.19999999999993</v>
      </c>
      <c r="H100" s="490">
        <f>IFERROR(VLOOKUP($N100,Import!$AT$3:$BG$677,3,FALSE),"")</f>
        <v>3.1733333333333329</v>
      </c>
      <c r="I100" s="575">
        <f ca="1">IFERROR(VLOOKUP($N100,Import!$AT$3:$BG$677,9,FALSE),"")</f>
        <v>7</v>
      </c>
      <c r="J100" s="574"/>
      <c r="K100" s="571">
        <f>IFERROR(VLOOKUP(N100,Import!$AT$3:$BG$677,12,FALSE),"")</f>
        <v>68</v>
      </c>
      <c r="L100" s="571">
        <f>IFERROR(VLOOKUP(N100,Import!$AT$3:$BG$677,14,FALSE),"")</f>
        <v>61</v>
      </c>
      <c r="M100" s="486"/>
      <c r="N100" s="88" t="str">
        <f>IFERROR(VLOOKUP(A100,Import!$V$3:$X$677,3,FALSE),"")</f>
        <v>Shohei Ohtani</v>
      </c>
      <c r="O100" s="89"/>
      <c r="P100" s="90"/>
      <c r="Q100" s="91" t="str">
        <f>IFERROR(VLOOKUP($N100,Import!$B$3:$AL$676,2,FALSE),"")</f>
        <v>LAA</v>
      </c>
      <c r="R100" s="341" t="str">
        <f>IFERROR(VLOOKUP($N100,Import!$B$3:$AL$676,3,FALSE),"")</f>
        <v>DH</v>
      </c>
      <c r="S100" s="341" t="str">
        <f>IFERROR(VLOOKUP($N100,Import!$B$3:$AL$676,4,FALSE),"")</f>
        <v>DH</v>
      </c>
      <c r="T100" s="91">
        <f>IFERROR(VLOOKUP($N100,Import!$B$3:$AL$676,5,FALSE),"")</f>
        <v>8</v>
      </c>
      <c r="U100" s="431"/>
      <c r="V100" s="91">
        <f>IFERROR(VLOOKUP($N100,Import!$B$3:$AL$676,6,FALSE),"")</f>
        <v>398</v>
      </c>
      <c r="W100" s="91">
        <f>IFERROR(VLOOKUP($N100,Import!$B$3:$AL$676,7,FALSE),"")</f>
        <v>54</v>
      </c>
      <c r="X100" s="91">
        <f>IFERROR(VLOOKUP($N100,Import!$B$3:$AL$676,8,FALSE),"")</f>
        <v>23</v>
      </c>
      <c r="Y100" s="91">
        <f>IFERROR(VLOOKUP($N100,Import!$B$3:$AL$676,9,FALSE),"")</f>
        <v>60</v>
      </c>
      <c r="Z100" s="91">
        <f>IFERROR(VLOOKUP($N100,Import!$B$3:$AL$676,10,FALSE),"")</f>
        <v>6</v>
      </c>
      <c r="AA100" s="92">
        <f>IFERROR(VLOOKUP($N100,Import!$B$3:$AL$676,11,FALSE),"")</f>
        <v>0.27600000000000002</v>
      </c>
      <c r="AB100" s="431"/>
      <c r="AC100" s="498">
        <f t="shared" si="14"/>
        <v>109.84800000000001</v>
      </c>
      <c r="AD100" s="499">
        <f>IF(O100='User Input'!$C$1,1,0)</f>
        <v>0</v>
      </c>
      <c r="AE100" s="499">
        <f t="shared" si="25"/>
        <v>0</v>
      </c>
      <c r="AF100" s="499">
        <f t="shared" si="15"/>
        <v>0</v>
      </c>
      <c r="AG100" s="499" t="str">
        <f t="shared" si="16"/>
        <v>Shohei Ohtani</v>
      </c>
      <c r="AH100" s="499">
        <f t="shared" si="17"/>
        <v>0</v>
      </c>
      <c r="AI100" s="499">
        <f t="shared" si="18"/>
        <v>8</v>
      </c>
      <c r="AJ100" s="91" t="str">
        <f>IFERROR(VLOOKUP($N100,Import!$B$3:$AL$676,35,FALSE),"")</f>
        <v/>
      </c>
      <c r="AK100" s="98"/>
      <c r="AL100" s="113">
        <v>226</v>
      </c>
      <c r="AM100" s="112">
        <f>IFERROR(VLOOKUP(AV100,Import!$B$3:$T$677,19,FALSE),"")</f>
        <v>542</v>
      </c>
      <c r="AN100" s="493"/>
      <c r="AO100" s="112" t="str">
        <f>IFERROR(VLOOKUP(AV100,Import!$AD$3:$AH$677,3,FALSE),"")</f>
        <v/>
      </c>
      <c r="AP100" s="112" t="str">
        <f>IFERROR(VLOOKUP(AV100,Import!$AD$3:$AH$677,5,FALSE),"")</f>
        <v/>
      </c>
      <c r="AQ100" s="494">
        <f>IFERROR(VLOOKUP(AV100,Import!$AW$3:$BA$677,5,FALSE),"")</f>
        <v>293</v>
      </c>
      <c r="AR100" s="489">
        <f>IFERROR(VLOOKUP($AV100,Import!$AW$3:$BG$677,2,FALSE),"")</f>
        <v>275.5</v>
      </c>
      <c r="AS100" s="581">
        <f>IFERROR(VLOOKUP($AV100,Import!$AW$3:$BG$677,3,FALSE),"")</f>
        <v>8.887096774193548</v>
      </c>
      <c r="AT100" s="575">
        <f ca="1">IFERROR(VLOOKUP($AV100,Import!$AW$3:$BG$677,7,FALSE),"")</f>
        <v>53</v>
      </c>
      <c r="AU100" s="492"/>
      <c r="AV100" s="495" t="str">
        <f>IFERROR(VLOOKUP(AL100,Import!$W$3:$X$677,2,FALSE),"")</f>
        <v>Alex Cobb</v>
      </c>
      <c r="AW100" s="89"/>
      <c r="AX100" s="102"/>
      <c r="AY100" s="91" t="str">
        <f>IFERROR(VLOOKUP($AV100,Import!$B$3:$L$676,2,FALSE),"")</f>
        <v>BAL</v>
      </c>
      <c r="AZ100" s="96" t="str">
        <f>IFERROR(VLOOKUP($AV100,Import!$B$3:$L$676,3,FALSE),"")</f>
        <v>SP</v>
      </c>
      <c r="BA100" s="96" t="str">
        <f>IFERROR(VLOOKUP($AV100,Import!$B$3:$L$676,4,FALSE),"")</f>
        <v>SP</v>
      </c>
      <c r="BB100" s="91">
        <f>IFERROR(VLOOKUP($AV100,Import!$B$3:$L$676,5,FALSE),"")</f>
        <v>-8</v>
      </c>
      <c r="BC100" s="431"/>
      <c r="BD100" s="91">
        <f>IFERROR(VLOOKUP($AV100,Import!$B$3:$X$677,12,FALSE),"")</f>
        <v>178</v>
      </c>
      <c r="BE100" s="97">
        <f>IFERROR(VLOOKUP($AV100,Import!$B$3:$X$677,15,FALSE),"")</f>
        <v>4.6100000000000003</v>
      </c>
      <c r="BF100" s="97">
        <f>IFERROR(VLOOKUP($AV100,Import!$B$3:$X$677,16,FALSE),"")</f>
        <v>1.39</v>
      </c>
      <c r="BG100" s="91">
        <f>IFERROR(VLOOKUP($AV100,Import!$B$3:$X$677,13,FALSE),"")</f>
        <v>6</v>
      </c>
      <c r="BH100" s="91">
        <f>IFERROR(VLOOKUP($AV100,Import!$B$3:$X$677,14,FALSE),"")</f>
        <v>0</v>
      </c>
      <c r="BI100" s="91">
        <f>IFERROR(VLOOKUP($AV100,Import!$B$3:$X$677,17,FALSE),"")</f>
        <v>127</v>
      </c>
      <c r="BJ100" s="435"/>
      <c r="BK100" s="93">
        <f t="shared" si="19"/>
        <v>820.58</v>
      </c>
      <c r="BL100" s="94">
        <f t="shared" si="20"/>
        <v>247.42</v>
      </c>
      <c r="BM100" s="94">
        <f>IF(AW100='User Input'!$C$1,1,0)</f>
        <v>0</v>
      </c>
      <c r="BN100" s="94">
        <f t="shared" si="26"/>
        <v>0</v>
      </c>
      <c r="BO100" s="94">
        <f t="shared" si="21"/>
        <v>0</v>
      </c>
      <c r="BP100" s="94" t="str">
        <f t="shared" si="22"/>
        <v>Alex Cobb</v>
      </c>
      <c r="BQ100" s="94">
        <f t="shared" si="23"/>
        <v>0</v>
      </c>
      <c r="BR100" s="95">
        <f t="shared" si="24"/>
        <v>-8</v>
      </c>
      <c r="BS100" s="91" t="str">
        <f>IFERROR(VLOOKUP($AV100,Import!$B$3:$AL$676,35,FALSE),"")</f>
        <v/>
      </c>
      <c r="BT100" s="99">
        <f>9*(Table2[[#This Row],[K]]/Table2[[#This Row],[IP]])</f>
        <v>6.4213483146067416</v>
      </c>
      <c r="BU100" s="483">
        <f>IFERROR(VLOOKUP($AV100,PITCH!$B$7:$AJ$2004,31,FALSE),"N/A")</f>
        <v>3.6</v>
      </c>
      <c r="BV100" s="426"/>
    </row>
    <row r="101" spans="1:74" ht="15" x14ac:dyDescent="0.25">
      <c r="A101" s="570">
        <v>99</v>
      </c>
      <c r="B101" s="571">
        <f>IFERROR(VLOOKUP(N101,Import!$B$4:$T$677,19,FALSE),"")</f>
        <v>167</v>
      </c>
      <c r="C101" s="572"/>
      <c r="D101" s="571" t="str">
        <f>IFERROR(VLOOKUP(N101,Import!$AD$3:$AH$677,3,FALSE),"")</f>
        <v/>
      </c>
      <c r="E101" s="571" t="str">
        <f>IFERROR(VLOOKUP(N101,Import!$AD$3:$AL$677,4,FALSE),"")</f>
        <v/>
      </c>
      <c r="F101" s="575">
        <f>IFERROR(VLOOKUP(N101,Import!$AT$3:$BG$677,8,FALSE),"")</f>
        <v>184</v>
      </c>
      <c r="G101" s="489">
        <f>IFERROR(VLOOKUP($N101,Import!$AT$3:$BG$677,2,FALSE),"")</f>
        <v>347.34999999999997</v>
      </c>
      <c r="H101" s="490">
        <f>IFERROR(VLOOKUP($N101,Import!$AT$3:$BG$677,3,FALSE),"")</f>
        <v>2.5921641791044774</v>
      </c>
      <c r="I101" s="575">
        <f ca="1">IFERROR(VLOOKUP($N101,Import!$AT$3:$BG$677,9,FALSE),"")</f>
        <v>139</v>
      </c>
      <c r="J101" s="574"/>
      <c r="K101" s="571">
        <f>IFERROR(VLOOKUP(N101,Import!$AT$3:$BG$677,12,FALSE),"")</f>
        <v>134</v>
      </c>
      <c r="L101" s="571">
        <f>IFERROR(VLOOKUP(N101,Import!$AT$3:$BG$677,14,FALSE),"")</f>
        <v>125</v>
      </c>
      <c r="M101" s="486"/>
      <c r="N101" s="88" t="str">
        <f>IFERROR(VLOOKUP(A101,Import!$V$3:$X$677,3,FALSE),"")</f>
        <v>Yuli Gurriel</v>
      </c>
      <c r="O101" s="89"/>
      <c r="P101" s="90"/>
      <c r="Q101" s="91" t="str">
        <f>IFERROR(VLOOKUP($N101,Import!$B$3:$AL$676,2,FALSE),"")</f>
        <v>HOU</v>
      </c>
      <c r="R101" s="341" t="str">
        <f>IFERROR(VLOOKUP($N101,Import!$B$3:$AL$676,3,FALSE),"")</f>
        <v>1B/3B</v>
      </c>
      <c r="S101" s="341" t="str">
        <f>IFERROR(VLOOKUP($N101,Import!$B$3:$AL$676,4,FALSE),"")</f>
        <v>1B/2B/ 3B</v>
      </c>
      <c r="T101" s="91">
        <f>IFERROR(VLOOKUP($N101,Import!$B$3:$AL$676,5,FALSE),"")</f>
        <v>7</v>
      </c>
      <c r="U101" s="431"/>
      <c r="V101" s="91">
        <f>IFERROR(VLOOKUP($N101,Import!$B$3:$AL$676,6,FALSE),"")</f>
        <v>544</v>
      </c>
      <c r="W101" s="91">
        <f>IFERROR(VLOOKUP($N101,Import!$B$3:$AL$676,7,FALSE),"")</f>
        <v>71</v>
      </c>
      <c r="X101" s="91">
        <f>IFERROR(VLOOKUP($N101,Import!$B$3:$AL$676,8,FALSE),"")</f>
        <v>15</v>
      </c>
      <c r="Y101" s="91">
        <f>IFERROR(VLOOKUP($N101,Import!$B$3:$AL$676,9,FALSE),"")</f>
        <v>83</v>
      </c>
      <c r="Z101" s="91">
        <f>IFERROR(VLOOKUP($N101,Import!$B$3:$AL$676,10,FALSE),"")</f>
        <v>4</v>
      </c>
      <c r="AA101" s="92">
        <f>IFERROR(VLOOKUP($N101,Import!$B$3:$AL$676,11,FALSE),"")</f>
        <v>0.29399999999999998</v>
      </c>
      <c r="AB101" s="431"/>
      <c r="AC101" s="498">
        <f t="shared" si="14"/>
        <v>159.93599999999998</v>
      </c>
      <c r="AD101" s="499">
        <f>IF(O101='User Input'!$C$1,1,0)</f>
        <v>0</v>
      </c>
      <c r="AE101" s="499">
        <f t="shared" si="25"/>
        <v>0</v>
      </c>
      <c r="AF101" s="499">
        <f t="shared" si="15"/>
        <v>0</v>
      </c>
      <c r="AG101" s="499" t="str">
        <f t="shared" si="16"/>
        <v>Yuli Gurriel</v>
      </c>
      <c r="AH101" s="499">
        <f t="shared" si="17"/>
        <v>0</v>
      </c>
      <c r="AI101" s="499">
        <f t="shared" si="18"/>
        <v>7</v>
      </c>
      <c r="AJ101" s="91" t="str">
        <f>IFERROR(VLOOKUP($N101,Import!$B$3:$AL$676,35,FALSE),"")</f>
        <v/>
      </c>
      <c r="AK101" s="98"/>
      <c r="AL101" s="113">
        <v>210</v>
      </c>
      <c r="AM101" s="112">
        <f>IFERROR(VLOOKUP(AV101,Import!$B$3:$T$677,19,FALSE),"")</f>
        <v>471</v>
      </c>
      <c r="AN101" s="493"/>
      <c r="AO101" s="112" t="str">
        <f>IFERROR(VLOOKUP(AV101,Import!$AD$3:$AH$677,3,FALSE),"")</f>
        <v/>
      </c>
      <c r="AP101" s="112" t="str">
        <f>IFERROR(VLOOKUP(AV101,Import!$AD$3:$AH$677,5,FALSE),"")</f>
        <v/>
      </c>
      <c r="AQ101" s="494">
        <f>IFERROR(VLOOKUP(AV101,Import!$AW$3:$BA$677,5,FALSE),"")</f>
        <v>295</v>
      </c>
      <c r="AR101" s="489">
        <f>IFERROR(VLOOKUP($AV101,Import!$AW$3:$BG$677,2,FALSE),"")</f>
        <v>274.40000000000003</v>
      </c>
      <c r="AS101" s="581">
        <f>IFERROR(VLOOKUP($AV101,Import!$AW$3:$BG$677,3,FALSE),"")</f>
        <v>9.8000000000000007</v>
      </c>
      <c r="AT101" s="575">
        <f ca="1">IFERROR(VLOOKUP($AV101,Import!$AW$3:$BG$677,7,FALSE),"")</f>
        <v>85</v>
      </c>
      <c r="AU101" s="492"/>
      <c r="AV101" s="495" t="str">
        <f>IFERROR(VLOOKUP(AL101,Import!$W$3:$X$677,2,FALSE),"")</f>
        <v>Matt Harvey</v>
      </c>
      <c r="AW101" s="89"/>
      <c r="AX101" s="102"/>
      <c r="AY101" s="91" t="str">
        <f>IFERROR(VLOOKUP($AV101,Import!$B$3:$L$676,2,FALSE),"")</f>
        <v>LAA</v>
      </c>
      <c r="AZ101" s="96" t="str">
        <f>IFERROR(VLOOKUP($AV101,Import!$B$3:$L$676,3,FALSE),"")</f>
        <v>SP</v>
      </c>
      <c r="BA101" s="96" t="str">
        <f>IFERROR(VLOOKUP($AV101,Import!$B$3:$L$676,4,FALSE),"")</f>
        <v>SP</v>
      </c>
      <c r="BB101" s="91">
        <f>IFERROR(VLOOKUP($AV101,Import!$B$3:$L$676,5,FALSE),"")</f>
        <v>-7</v>
      </c>
      <c r="BC101" s="431"/>
      <c r="BD101" s="91">
        <f>IFERROR(VLOOKUP($AV101,Import!$B$3:$X$677,12,FALSE),"")</f>
        <v>149</v>
      </c>
      <c r="BE101" s="97">
        <f>IFERROR(VLOOKUP($AV101,Import!$B$3:$X$677,15,FALSE),"")</f>
        <v>4.54</v>
      </c>
      <c r="BF101" s="97">
        <f>IFERROR(VLOOKUP($AV101,Import!$B$3:$X$677,16,FALSE),"")</f>
        <v>1.33</v>
      </c>
      <c r="BG101" s="91">
        <f>IFERROR(VLOOKUP($AV101,Import!$B$3:$X$677,13,FALSE),"")</f>
        <v>8</v>
      </c>
      <c r="BH101" s="91">
        <f>IFERROR(VLOOKUP($AV101,Import!$B$3:$X$677,14,FALSE),"")</f>
        <v>0</v>
      </c>
      <c r="BI101" s="91">
        <f>IFERROR(VLOOKUP($AV101,Import!$B$3:$X$677,17,FALSE),"")</f>
        <v>127</v>
      </c>
      <c r="BJ101" s="435"/>
      <c r="BK101" s="93">
        <f t="shared" si="19"/>
        <v>676.46</v>
      </c>
      <c r="BL101" s="94">
        <f t="shared" si="20"/>
        <v>198.17000000000002</v>
      </c>
      <c r="BM101" s="94">
        <f>IF(AW101='User Input'!$C$1,1,0)</f>
        <v>0</v>
      </c>
      <c r="BN101" s="94">
        <f t="shared" si="26"/>
        <v>0</v>
      </c>
      <c r="BO101" s="94">
        <f t="shared" si="21"/>
        <v>0</v>
      </c>
      <c r="BP101" s="94" t="str">
        <f t="shared" si="22"/>
        <v>Matt Harvey</v>
      </c>
      <c r="BQ101" s="94">
        <f t="shared" si="23"/>
        <v>0</v>
      </c>
      <c r="BR101" s="95">
        <f t="shared" si="24"/>
        <v>-7</v>
      </c>
      <c r="BS101" s="91" t="str">
        <f>IFERROR(VLOOKUP($AV101,Import!$B$3:$AL$676,35,FALSE),"")</f>
        <v/>
      </c>
      <c r="BT101" s="99">
        <f>9*(Table2[[#This Row],[K]]/Table2[[#This Row],[IP]])</f>
        <v>7.6711409395973149</v>
      </c>
      <c r="BU101" s="483">
        <f>IFERROR(VLOOKUP($AV101,PITCH!$B$7:$AJ$2004,31,FALSE),"N/A")</f>
        <v>4.19753086419753</v>
      </c>
      <c r="BV101" s="426"/>
    </row>
    <row r="102" spans="1:74" ht="15" x14ac:dyDescent="0.25">
      <c r="A102" s="570">
        <v>100</v>
      </c>
      <c r="B102" s="571">
        <f>IFERROR(VLOOKUP(N102,Import!$B$4:$T$677,19,FALSE),"")</f>
        <v>168</v>
      </c>
      <c r="C102" s="572"/>
      <c r="D102" s="571" t="str">
        <f>IFERROR(VLOOKUP(N102,Import!$AD$3:$AH$677,3,FALSE),"")</f>
        <v/>
      </c>
      <c r="E102" s="571" t="str">
        <f>IFERROR(VLOOKUP(N102,Import!$AD$3:$AL$677,4,FALSE),"")</f>
        <v/>
      </c>
      <c r="F102" s="575">
        <f>IFERROR(VLOOKUP(N102,Import!$AT$3:$BG$677,8,FALSE),"")</f>
        <v>243</v>
      </c>
      <c r="G102" s="489">
        <f>IFERROR(VLOOKUP($N102,Import!$AT$3:$BG$677,2,FALSE),"")</f>
        <v>307.7</v>
      </c>
      <c r="H102" s="490">
        <f>IFERROR(VLOOKUP($N102,Import!$AT$3:$BG$677,3,FALSE),"")</f>
        <v>2.4228346456692913</v>
      </c>
      <c r="I102" s="575">
        <f ca="1">IFERROR(VLOOKUP($N102,Import!$AT$3:$BG$677,9,FALSE),"")</f>
        <v>217</v>
      </c>
      <c r="J102" s="574"/>
      <c r="K102" s="571">
        <f>IFERROR(VLOOKUP(N102,Import!$AT$3:$BG$677,12,FALSE),"")</f>
        <v>83</v>
      </c>
      <c r="L102" s="571">
        <f>IFERROR(VLOOKUP(N102,Import!$AT$3:$BG$677,14,FALSE),"")</f>
        <v>80</v>
      </c>
      <c r="M102" s="486"/>
      <c r="N102" s="88" t="str">
        <f>IFERROR(VLOOKUP(A102,Import!$V$3:$X$677,3,FALSE),"")</f>
        <v>Yadier Molina</v>
      </c>
      <c r="O102" s="89"/>
      <c r="P102" s="90"/>
      <c r="Q102" s="91" t="str">
        <f>IFERROR(VLOOKUP($N102,Import!$B$3:$AL$676,2,FALSE),"")</f>
        <v>STL</v>
      </c>
      <c r="R102" s="341" t="str">
        <f>IFERROR(VLOOKUP($N102,Import!$B$3:$AL$676,3,FALSE),"")</f>
        <v>C</v>
      </c>
      <c r="S102" s="341" t="str">
        <f>IFERROR(VLOOKUP($N102,Import!$B$3:$AL$676,4,FALSE),"")</f>
        <v>C/1B</v>
      </c>
      <c r="T102" s="91">
        <f>IFERROR(VLOOKUP($N102,Import!$B$3:$AL$676,5,FALSE),"")</f>
        <v>7</v>
      </c>
      <c r="U102" s="431"/>
      <c r="V102" s="91">
        <f>IFERROR(VLOOKUP($N102,Import!$B$3:$AL$676,6,FALSE),"")</f>
        <v>471</v>
      </c>
      <c r="W102" s="91">
        <f>IFERROR(VLOOKUP($N102,Import!$B$3:$AL$676,7,FALSE),"")</f>
        <v>61</v>
      </c>
      <c r="X102" s="91">
        <f>IFERROR(VLOOKUP($N102,Import!$B$3:$AL$676,8,FALSE),"")</f>
        <v>18</v>
      </c>
      <c r="Y102" s="91">
        <f>IFERROR(VLOOKUP($N102,Import!$B$3:$AL$676,9,FALSE),"")</f>
        <v>70</v>
      </c>
      <c r="Z102" s="91">
        <f>IFERROR(VLOOKUP($N102,Import!$B$3:$AL$676,10,FALSE),"")</f>
        <v>3</v>
      </c>
      <c r="AA102" s="92">
        <f>IFERROR(VLOOKUP($N102,Import!$B$3:$AL$676,11,FALSE),"")</f>
        <v>0.25800000000000001</v>
      </c>
      <c r="AB102" s="431"/>
      <c r="AC102" s="498">
        <f t="shared" si="14"/>
        <v>121.518</v>
      </c>
      <c r="AD102" s="499">
        <f>IF(O102='User Input'!$C$1,1,0)</f>
        <v>0</v>
      </c>
      <c r="AE102" s="499">
        <f t="shared" si="25"/>
        <v>0</v>
      </c>
      <c r="AF102" s="499">
        <f t="shared" si="15"/>
        <v>0</v>
      </c>
      <c r="AG102" s="499" t="str">
        <f t="shared" si="16"/>
        <v>Yadier Molina</v>
      </c>
      <c r="AH102" s="499">
        <f t="shared" si="17"/>
        <v>0</v>
      </c>
      <c r="AI102" s="499">
        <f t="shared" si="18"/>
        <v>7</v>
      </c>
      <c r="AJ102" s="91" t="str">
        <f>IFERROR(VLOOKUP($N102,Import!$B$3:$AL$676,35,FALSE),"")</f>
        <v/>
      </c>
      <c r="AK102" s="98"/>
      <c r="AL102" s="113">
        <v>203</v>
      </c>
      <c r="AM102" s="112">
        <f>IFERROR(VLOOKUP(AV102,Import!$B$3:$T$677,19,FALSE),"")</f>
        <v>440</v>
      </c>
      <c r="AN102" s="493"/>
      <c r="AO102" s="112" t="str">
        <f>IFERROR(VLOOKUP(AV102,Import!$AD$3:$AH$677,3,FALSE),"")</f>
        <v/>
      </c>
      <c r="AP102" s="112" t="str">
        <f>IFERROR(VLOOKUP(AV102,Import!$AD$3:$AH$677,5,FALSE),"")</f>
        <v/>
      </c>
      <c r="AQ102" s="494">
        <f>IFERROR(VLOOKUP(AV102,Import!$AW$3:$BA$677,5,FALSE),"")</f>
        <v>296</v>
      </c>
      <c r="AR102" s="489">
        <f>IFERROR(VLOOKUP($AV102,Import!$AW$3:$BG$677,2,FALSE),"")</f>
        <v>274.20000000000005</v>
      </c>
      <c r="AS102" s="581">
        <f>IFERROR(VLOOKUP($AV102,Import!$AW$3:$BG$677,3,FALSE),"")</f>
        <v>9.4551724137931057</v>
      </c>
      <c r="AT102" s="575">
        <f ca="1">IFERROR(VLOOKUP($AV102,Import!$AW$3:$BG$677,7,FALSE),"")</f>
        <v>85</v>
      </c>
      <c r="AU102" s="492"/>
      <c r="AV102" s="495" t="str">
        <f>IFERROR(VLOOKUP(AL102,Import!$W$3:$X$677,2,FALSE),"")</f>
        <v>Jake Odorizzi</v>
      </c>
      <c r="AW102" s="89"/>
      <c r="AX102" s="102"/>
      <c r="AY102" s="91" t="str">
        <f>IFERROR(VLOOKUP($AV102,Import!$B$3:$L$676,2,FALSE),"")</f>
        <v>MIN</v>
      </c>
      <c r="AZ102" s="96" t="str">
        <f>IFERROR(VLOOKUP($AV102,Import!$B$3:$L$676,3,FALSE),"")</f>
        <v>SP</v>
      </c>
      <c r="BA102" s="96" t="str">
        <f>IFERROR(VLOOKUP($AV102,Import!$B$3:$L$676,4,FALSE),"")</f>
        <v>SP</v>
      </c>
      <c r="BB102" s="91">
        <f>IFERROR(VLOOKUP($AV102,Import!$B$3:$L$676,5,FALSE),"")</f>
        <v>-6</v>
      </c>
      <c r="BC102" s="431"/>
      <c r="BD102" s="91">
        <f>IFERROR(VLOOKUP($AV102,Import!$B$3:$X$677,12,FALSE),"")</f>
        <v>179</v>
      </c>
      <c r="BE102" s="97">
        <f>IFERROR(VLOOKUP($AV102,Import!$B$3:$X$677,15,FALSE),"")</f>
        <v>4.41</v>
      </c>
      <c r="BF102" s="97">
        <f>IFERROR(VLOOKUP($AV102,Import!$B$3:$X$677,16,FALSE),"")</f>
        <v>1.37</v>
      </c>
      <c r="BG102" s="91">
        <f>IFERROR(VLOOKUP($AV102,Import!$B$3:$X$677,13,FALSE),"")</f>
        <v>7</v>
      </c>
      <c r="BH102" s="91">
        <f>IFERROR(VLOOKUP($AV102,Import!$B$3:$X$677,14,FALSE),"")</f>
        <v>0</v>
      </c>
      <c r="BI102" s="91">
        <f>IFERROR(VLOOKUP($AV102,Import!$B$3:$X$677,17,FALSE),"")</f>
        <v>161</v>
      </c>
      <c r="BJ102" s="435"/>
      <c r="BK102" s="93">
        <f t="shared" si="19"/>
        <v>789.39</v>
      </c>
      <c r="BL102" s="94">
        <f t="shared" si="20"/>
        <v>245.23000000000002</v>
      </c>
      <c r="BM102" s="94">
        <f>IF(AW102='User Input'!$C$1,1,0)</f>
        <v>0</v>
      </c>
      <c r="BN102" s="94">
        <f t="shared" si="26"/>
        <v>0</v>
      </c>
      <c r="BO102" s="94">
        <f t="shared" si="21"/>
        <v>0</v>
      </c>
      <c r="BP102" s="94" t="str">
        <f t="shared" si="22"/>
        <v>Jake Odorizzi</v>
      </c>
      <c r="BQ102" s="94">
        <f t="shared" si="23"/>
        <v>0</v>
      </c>
      <c r="BR102" s="95">
        <f t="shared" si="24"/>
        <v>-6</v>
      </c>
      <c r="BS102" s="91" t="str">
        <f>IFERROR(VLOOKUP($AV102,Import!$B$3:$AL$676,35,FALSE),"")</f>
        <v/>
      </c>
      <c r="BT102" s="99">
        <f>9*(Table2[[#This Row],[K]]/Table2[[#This Row],[IP]])</f>
        <v>8.0949720670391052</v>
      </c>
      <c r="BU102" s="483">
        <f>IFERROR(VLOOKUP($AV102,PITCH!$B$7:$AJ$2004,31,FALSE),"N/A")</f>
        <v>4.6541302887844189</v>
      </c>
      <c r="BV102" s="426"/>
    </row>
    <row r="103" spans="1:74" ht="15" x14ac:dyDescent="0.25">
      <c r="A103" s="570">
        <v>101</v>
      </c>
      <c r="B103" s="571">
        <f>IFERROR(VLOOKUP(N103,Import!$B$4:$T$677,19,FALSE),"")</f>
        <v>169</v>
      </c>
      <c r="C103" s="572"/>
      <c r="D103" s="571" t="str">
        <f>IFERROR(VLOOKUP(N103,Import!$AD$3:$AH$677,3,FALSE),"")</f>
        <v/>
      </c>
      <c r="E103" s="571" t="str">
        <f>IFERROR(VLOOKUP(N103,Import!$AD$3:$AL$677,4,FALSE),"")</f>
        <v/>
      </c>
      <c r="F103" s="575">
        <f>IFERROR(VLOOKUP(N103,Import!$AT$3:$BG$677,8,FALSE),"")</f>
        <v>162</v>
      </c>
      <c r="G103" s="489">
        <f>IFERROR(VLOOKUP($N103,Import!$AT$3:$BG$677,2,FALSE),"")</f>
        <v>358.3</v>
      </c>
      <c r="H103" s="490">
        <f>IFERROR(VLOOKUP($N103,Import!$AT$3:$BG$677,3,FALSE),"")</f>
        <v>2.5963768115942032</v>
      </c>
      <c r="I103" s="575">
        <f ca="1">IFERROR(VLOOKUP($N103,Import!$AT$3:$BG$677,9,FALSE),"")</f>
        <v>103</v>
      </c>
      <c r="J103" s="574"/>
      <c r="K103" s="571">
        <f>IFERROR(VLOOKUP(N103,Import!$AT$3:$BG$677,12,FALSE),"")</f>
        <v>130</v>
      </c>
      <c r="L103" s="571">
        <f>IFERROR(VLOOKUP(N103,Import!$AT$3:$BG$677,14,FALSE),"")</f>
        <v>112</v>
      </c>
      <c r="M103" s="486"/>
      <c r="N103" s="88" t="str">
        <f>IFERROR(VLOOKUP(A103,Import!$V$3:$X$677,3,FALSE),"")</f>
        <v>Paul DeJong</v>
      </c>
      <c r="O103" s="89"/>
      <c r="P103" s="90"/>
      <c r="Q103" s="91" t="str">
        <f>IFERROR(VLOOKUP($N103,Import!$B$3:$AL$676,2,FALSE),"")</f>
        <v>STL</v>
      </c>
      <c r="R103" s="341" t="str">
        <f>IFERROR(VLOOKUP($N103,Import!$B$3:$AL$676,3,FALSE),"")</f>
        <v>SS</v>
      </c>
      <c r="S103" s="341" t="str">
        <f>IFERROR(VLOOKUP($N103,Import!$B$3:$AL$676,4,FALSE),"")</f>
        <v>SS</v>
      </c>
      <c r="T103" s="91">
        <f>IFERROR(VLOOKUP($N103,Import!$B$3:$AL$676,5,FALSE),"")</f>
        <v>7</v>
      </c>
      <c r="U103" s="431"/>
      <c r="V103" s="91">
        <f>IFERROR(VLOOKUP($N103,Import!$B$3:$AL$676,6,FALSE),"")</f>
        <v>566</v>
      </c>
      <c r="W103" s="91">
        <f>IFERROR(VLOOKUP($N103,Import!$B$3:$AL$676,7,FALSE),"")</f>
        <v>78</v>
      </c>
      <c r="X103" s="91">
        <f>IFERROR(VLOOKUP($N103,Import!$B$3:$AL$676,8,FALSE),"")</f>
        <v>27</v>
      </c>
      <c r="Y103" s="91">
        <f>IFERROR(VLOOKUP($N103,Import!$B$3:$AL$676,9,FALSE),"")</f>
        <v>87</v>
      </c>
      <c r="Z103" s="91">
        <f>IFERROR(VLOOKUP($N103,Import!$B$3:$AL$676,10,FALSE),"")</f>
        <v>2</v>
      </c>
      <c r="AA103" s="92">
        <f>IFERROR(VLOOKUP($N103,Import!$B$3:$AL$676,11,FALSE),"")</f>
        <v>0.25</v>
      </c>
      <c r="AB103" s="431"/>
      <c r="AC103" s="498">
        <f t="shared" si="14"/>
        <v>141.5</v>
      </c>
      <c r="AD103" s="499">
        <f>IF(O103='User Input'!$C$1,1,0)</f>
        <v>0</v>
      </c>
      <c r="AE103" s="499">
        <f t="shared" si="25"/>
        <v>0</v>
      </c>
      <c r="AF103" s="499">
        <f t="shared" si="15"/>
        <v>0</v>
      </c>
      <c r="AG103" s="499" t="str">
        <f t="shared" si="16"/>
        <v>Paul DeJong</v>
      </c>
      <c r="AH103" s="499">
        <f t="shared" si="17"/>
        <v>0</v>
      </c>
      <c r="AI103" s="499">
        <f t="shared" si="18"/>
        <v>7</v>
      </c>
      <c r="AJ103" s="91" t="str">
        <f>IFERROR(VLOOKUP($N103,Import!$B$3:$AL$676,35,FALSE),"")</f>
        <v/>
      </c>
      <c r="AK103" s="98"/>
      <c r="AL103" s="113">
        <v>153</v>
      </c>
      <c r="AM103" s="112">
        <f>IFERROR(VLOOKUP(AV103,Import!$B$3:$T$677,19,FALSE),"")</f>
        <v>332</v>
      </c>
      <c r="AN103" s="493"/>
      <c r="AO103" s="112" t="str">
        <f>IFERROR(VLOOKUP(AV103,Import!$AD$3:$AH$677,3,FALSE),"")</f>
        <v/>
      </c>
      <c r="AP103" s="112" t="str">
        <f>IFERROR(VLOOKUP(AV103,Import!$AD$3:$AH$677,5,FALSE),"")</f>
        <v/>
      </c>
      <c r="AQ103" s="494">
        <f>IFERROR(VLOOKUP(AV103,Import!$AW$3:$BA$677,5,FALSE),"")</f>
        <v>248</v>
      </c>
      <c r="AR103" s="489">
        <f>IFERROR(VLOOKUP($AV103,Import!$AW$3:$BG$677,2,FALSE),"")</f>
        <v>305.59999999999991</v>
      </c>
      <c r="AS103" s="581">
        <f>IFERROR(VLOOKUP($AV103,Import!$AW$3:$BG$677,3,FALSE),"")</f>
        <v>10.537931034482755</v>
      </c>
      <c r="AT103" s="575">
        <f ca="1">IFERROR(VLOOKUP($AV103,Import!$AW$3:$BG$677,7,FALSE),"")</f>
        <v>53</v>
      </c>
      <c r="AU103" s="492"/>
      <c r="AV103" s="495" t="str">
        <f>IFERROR(VLOOKUP(AL103,Import!$W$3:$X$677,2,FALSE),"")</f>
        <v>Michael Fulmer</v>
      </c>
      <c r="AW103" s="89"/>
      <c r="AX103" s="102"/>
      <c r="AY103" s="91" t="str">
        <f>IFERROR(VLOOKUP($AV103,Import!$B$3:$L$676,2,FALSE),"")</f>
        <v>DET</v>
      </c>
      <c r="AZ103" s="96" t="str">
        <f>IFERROR(VLOOKUP($AV103,Import!$B$3:$L$676,3,FALSE),"")</f>
        <v>SP</v>
      </c>
      <c r="BA103" s="96" t="str">
        <f>IFERROR(VLOOKUP($AV103,Import!$B$3:$L$676,4,FALSE),"")</f>
        <v>SP</v>
      </c>
      <c r="BB103" s="91">
        <f>IFERROR(VLOOKUP($AV103,Import!$B$3:$L$676,5,FALSE),"")</f>
        <v>-2</v>
      </c>
      <c r="BC103" s="431"/>
      <c r="BD103" s="91">
        <f>IFERROR(VLOOKUP($AV103,Import!$B$3:$X$677,12,FALSE),"")</f>
        <v>156</v>
      </c>
      <c r="BE103" s="97">
        <f>IFERROR(VLOOKUP($AV103,Import!$B$3:$X$677,15,FALSE),"")</f>
        <v>4.01</v>
      </c>
      <c r="BF103" s="97">
        <f>IFERROR(VLOOKUP($AV103,Import!$B$3:$X$677,16,FALSE),"")</f>
        <v>1.27</v>
      </c>
      <c r="BG103" s="91">
        <f>IFERROR(VLOOKUP($AV103,Import!$B$3:$X$677,13,FALSE),"")</f>
        <v>9</v>
      </c>
      <c r="BH103" s="91">
        <f>IFERROR(VLOOKUP($AV103,Import!$B$3:$X$677,14,FALSE),"")</f>
        <v>0</v>
      </c>
      <c r="BI103" s="91">
        <f>IFERROR(VLOOKUP($AV103,Import!$B$3:$X$677,17,FALSE),"")</f>
        <v>132</v>
      </c>
      <c r="BJ103" s="435"/>
      <c r="BK103" s="93">
        <f t="shared" si="19"/>
        <v>625.55999999999995</v>
      </c>
      <c r="BL103" s="94">
        <f t="shared" si="20"/>
        <v>198.12</v>
      </c>
      <c r="BM103" s="94">
        <f>IF(AW103='User Input'!$C$1,1,0)</f>
        <v>0</v>
      </c>
      <c r="BN103" s="94">
        <f t="shared" si="26"/>
        <v>0</v>
      </c>
      <c r="BO103" s="94">
        <f t="shared" si="21"/>
        <v>0</v>
      </c>
      <c r="BP103" s="94" t="str">
        <f t="shared" si="22"/>
        <v>Michael Fulmer</v>
      </c>
      <c r="BQ103" s="94">
        <f t="shared" si="23"/>
        <v>0</v>
      </c>
      <c r="BR103" s="95">
        <f t="shared" si="24"/>
        <v>-2</v>
      </c>
      <c r="BS103" s="91" t="str">
        <f>IFERROR(VLOOKUP($AV103,Import!$B$3:$AL$676,35,FALSE),"")</f>
        <v/>
      </c>
      <c r="BT103" s="99">
        <f>9*(Table2[[#This Row],[K]]/Table2[[#This Row],[IP]])</f>
        <v>7.615384615384615</v>
      </c>
      <c r="BU103" s="483">
        <f>IFERROR(VLOOKUP($AV103,PITCH!$B$7:$AJ$2004,31,FALSE),"N/A")</f>
        <v>4.7939124920735576</v>
      </c>
      <c r="BV103" s="426"/>
    </row>
    <row r="104" spans="1:74" ht="15" x14ac:dyDescent="0.25">
      <c r="A104" s="570">
        <v>102</v>
      </c>
      <c r="B104" s="571">
        <f>IFERROR(VLOOKUP(N104,Import!$B$4:$T$677,19,FALSE),"")</f>
        <v>170</v>
      </c>
      <c r="C104" s="572"/>
      <c r="D104" s="571" t="str">
        <f>IFERROR(VLOOKUP(N104,Import!$AD$3:$AH$677,3,FALSE),"")</f>
        <v/>
      </c>
      <c r="E104" s="571" t="str">
        <f>IFERROR(VLOOKUP(N104,Import!$AD$3:$AL$677,4,FALSE),"")</f>
        <v/>
      </c>
      <c r="F104" s="575">
        <f>IFERROR(VLOOKUP(N104,Import!$AT$3:$BG$677,8,FALSE),"")</f>
        <v>315</v>
      </c>
      <c r="G104" s="489">
        <f>IFERROR(VLOOKUP($N104,Import!$AT$3:$BG$677,2,FALSE),"")</f>
        <v>259.7</v>
      </c>
      <c r="H104" s="490">
        <f>IFERROR(VLOOKUP($N104,Import!$AT$3:$BG$677,3,FALSE),"")</f>
        <v>2.2582608695652171</v>
      </c>
      <c r="I104" s="575">
        <f ca="1">IFERROR(VLOOKUP($N104,Import!$AT$3:$BG$677,9,FALSE),"")</f>
        <v>344</v>
      </c>
      <c r="J104" s="574"/>
      <c r="K104" s="571">
        <f>IFERROR(VLOOKUP(N104,Import!$AT$3:$BG$677,12,FALSE),"")</f>
        <v>219</v>
      </c>
      <c r="L104" s="571">
        <f>IFERROR(VLOOKUP(N104,Import!$AT$3:$BG$677,14,FALSE),"")</f>
        <v>234</v>
      </c>
      <c r="M104" s="486"/>
      <c r="N104" s="88" t="str">
        <f>IFERROR(VLOOKUP(A104,Import!$V$3:$X$677,3,FALSE),"")</f>
        <v>DJ LeMahieu</v>
      </c>
      <c r="O104" s="89"/>
      <c r="P104" s="90"/>
      <c r="Q104" s="91" t="str">
        <f>IFERROR(VLOOKUP($N104,Import!$B$3:$AL$676,2,FALSE),"")</f>
        <v>NYY</v>
      </c>
      <c r="R104" s="341" t="str">
        <f>IFERROR(VLOOKUP($N104,Import!$B$3:$AL$676,3,FALSE),"")</f>
        <v>2B</v>
      </c>
      <c r="S104" s="341" t="str">
        <f>IFERROR(VLOOKUP($N104,Import!$B$3:$AL$676,4,FALSE),"")</f>
        <v>2B</v>
      </c>
      <c r="T104" s="91">
        <f>IFERROR(VLOOKUP($N104,Import!$B$3:$AL$676,5,FALSE),"")</f>
        <v>7</v>
      </c>
      <c r="U104" s="431"/>
      <c r="V104" s="91">
        <f>IFERROR(VLOOKUP($N104,Import!$B$3:$AL$676,6,FALSE),"")</f>
        <v>504</v>
      </c>
      <c r="W104" s="91">
        <f>IFERROR(VLOOKUP($N104,Import!$B$3:$AL$676,7,FALSE),"")</f>
        <v>68</v>
      </c>
      <c r="X104" s="91">
        <f>IFERROR(VLOOKUP($N104,Import!$B$3:$AL$676,8,FALSE),"")</f>
        <v>14</v>
      </c>
      <c r="Y104" s="91">
        <f>IFERROR(VLOOKUP($N104,Import!$B$3:$AL$676,9,FALSE),"")</f>
        <v>62</v>
      </c>
      <c r="Z104" s="91">
        <f>IFERROR(VLOOKUP($N104,Import!$B$3:$AL$676,10,FALSE),"")</f>
        <v>8</v>
      </c>
      <c r="AA104" s="92">
        <f>IFERROR(VLOOKUP($N104,Import!$B$3:$AL$676,11,FALSE),"")</f>
        <v>0.28499999999999998</v>
      </c>
      <c r="AB104" s="431"/>
      <c r="AC104" s="498">
        <f t="shared" si="14"/>
        <v>143.63999999999999</v>
      </c>
      <c r="AD104" s="499">
        <f>IF(O104='User Input'!$C$1,1,0)</f>
        <v>0</v>
      </c>
      <c r="AE104" s="499">
        <f t="shared" si="25"/>
        <v>0</v>
      </c>
      <c r="AF104" s="499">
        <f t="shared" si="15"/>
        <v>0</v>
      </c>
      <c r="AG104" s="499" t="str">
        <f t="shared" si="16"/>
        <v>DJ LeMahieu</v>
      </c>
      <c r="AH104" s="499">
        <f t="shared" si="17"/>
        <v>0</v>
      </c>
      <c r="AI104" s="499">
        <f t="shared" si="18"/>
        <v>7</v>
      </c>
      <c r="AJ104" s="91" t="str">
        <f>IFERROR(VLOOKUP($N104,Import!$B$3:$AL$676,35,FALSE),"")</f>
        <v/>
      </c>
      <c r="AK104" s="98"/>
      <c r="AL104" s="113">
        <v>165</v>
      </c>
      <c r="AM104" s="112">
        <f>IFERROR(VLOOKUP(AV104,Import!$B$3:$T$677,19,FALSE),"")</f>
        <v>351</v>
      </c>
      <c r="AN104" s="493"/>
      <c r="AO104" s="112" t="str">
        <f>IFERROR(VLOOKUP(AV104,Import!$AD$3:$AH$677,3,FALSE),"")</f>
        <v/>
      </c>
      <c r="AP104" s="112" t="str">
        <f>IFERROR(VLOOKUP(AV104,Import!$AD$3:$AH$677,5,FALSE),"")</f>
        <v/>
      </c>
      <c r="AQ104" s="494">
        <f>IFERROR(VLOOKUP(AV104,Import!$AW$3:$BA$677,5,FALSE),"")</f>
        <v>519</v>
      </c>
      <c r="AR104" s="489">
        <f>IFERROR(VLOOKUP($AV104,Import!$AW$3:$BG$677,2,FALSE),"")</f>
        <v>120.30000000000001</v>
      </c>
      <c r="AS104" s="581">
        <f>IFERROR(VLOOKUP($AV104,Import!$AW$3:$BG$677,3,FALSE),"")</f>
        <v>10.936363636363637</v>
      </c>
      <c r="AT104" s="575">
        <f ca="1">IFERROR(VLOOKUP($AV104,Import!$AW$3:$BG$677,7,FALSE),"")</f>
        <v>171</v>
      </c>
      <c r="AU104" s="492"/>
      <c r="AV104" s="495" t="str">
        <f>IFERROR(VLOOKUP(AL104,Import!$W$3:$X$677,2,FALSE),"")</f>
        <v>Mike Soroka</v>
      </c>
      <c r="AW104" s="89"/>
      <c r="AX104" s="102"/>
      <c r="AY104" s="91" t="str">
        <f>IFERROR(VLOOKUP($AV104,Import!$B$3:$L$676,2,FALSE),"")</f>
        <v>ATL</v>
      </c>
      <c r="AZ104" s="96" t="str">
        <f>IFERROR(VLOOKUP($AV104,Import!$B$3:$L$676,3,FALSE),"")</f>
        <v>SP</v>
      </c>
      <c r="BA104" s="96" t="str">
        <f>IFERROR(VLOOKUP($AV104,Import!$B$3:$L$676,4,FALSE),"")</f>
        <v>SP</v>
      </c>
      <c r="BB104" s="91">
        <f>IFERROR(VLOOKUP($AV104,Import!$B$3:$L$676,5,FALSE),"")</f>
        <v>-3</v>
      </c>
      <c r="BC104" s="431"/>
      <c r="BD104" s="91">
        <f>IFERROR(VLOOKUP($AV104,Import!$B$3:$X$677,12,FALSE),"")</f>
        <v>94</v>
      </c>
      <c r="BE104" s="97">
        <f>IFERROR(VLOOKUP($AV104,Import!$B$3:$X$677,15,FALSE),"")</f>
        <v>3.66</v>
      </c>
      <c r="BF104" s="97">
        <f>IFERROR(VLOOKUP($AV104,Import!$B$3:$X$677,16,FALSE),"")</f>
        <v>1.29</v>
      </c>
      <c r="BG104" s="91">
        <f>IFERROR(VLOOKUP($AV104,Import!$B$3:$X$677,13,FALSE),"")</f>
        <v>5</v>
      </c>
      <c r="BH104" s="91">
        <f>IFERROR(VLOOKUP($AV104,Import!$B$3:$X$677,14,FALSE),"")</f>
        <v>0</v>
      </c>
      <c r="BI104" s="91">
        <f>IFERROR(VLOOKUP($AV104,Import!$B$3:$X$677,17,FALSE),"")</f>
        <v>78</v>
      </c>
      <c r="BJ104" s="435"/>
      <c r="BK104" s="93">
        <f t="shared" si="19"/>
        <v>344.04</v>
      </c>
      <c r="BL104" s="94">
        <f t="shared" si="20"/>
        <v>121.26</v>
      </c>
      <c r="BM104" s="94">
        <f>IF(AW104='User Input'!$C$1,1,0)</f>
        <v>0</v>
      </c>
      <c r="BN104" s="94">
        <f t="shared" si="26"/>
        <v>0</v>
      </c>
      <c r="BO104" s="94">
        <f t="shared" si="21"/>
        <v>0</v>
      </c>
      <c r="BP104" s="94" t="str">
        <f t="shared" si="22"/>
        <v>Mike Soroka</v>
      </c>
      <c r="BQ104" s="94">
        <f t="shared" si="23"/>
        <v>0</v>
      </c>
      <c r="BR104" s="95">
        <f t="shared" si="24"/>
        <v>-3</v>
      </c>
      <c r="BS104" s="91" t="str">
        <f>IFERROR(VLOOKUP($AV104,Import!$B$3:$AL$676,35,FALSE),"")</f>
        <v/>
      </c>
      <c r="BT104" s="99">
        <f>9*(Table2[[#This Row],[K]]/Table2[[#This Row],[IP]])</f>
        <v>7.4680851063829783</v>
      </c>
      <c r="BU104" s="483">
        <f>IFERROR(VLOOKUP($AV104,PITCH!$B$7:$AJ$2004,31,FALSE),"N/A")</f>
        <v>4.7285464098073557</v>
      </c>
      <c r="BV104" s="426"/>
    </row>
    <row r="105" spans="1:74" ht="15" x14ac:dyDescent="0.25">
      <c r="A105" s="570">
        <v>103</v>
      </c>
      <c r="B105" s="571">
        <f>IFERROR(VLOOKUP(N105,Import!$B$4:$T$677,19,FALSE),"")</f>
        <v>171</v>
      </c>
      <c r="C105" s="572"/>
      <c r="D105" s="571" t="str">
        <f>IFERROR(VLOOKUP(N105,Import!$AD$3:$AH$677,3,FALSE),"")</f>
        <v/>
      </c>
      <c r="E105" s="571" t="str">
        <f>IFERROR(VLOOKUP(N105,Import!$AD$3:$AL$677,4,FALSE),"")</f>
        <v/>
      </c>
      <c r="F105" s="575">
        <f>IFERROR(VLOOKUP(N105,Import!$AT$3:$BG$677,8,FALSE),"")</f>
        <v>117</v>
      </c>
      <c r="G105" s="489">
        <f>IFERROR(VLOOKUP($N105,Import!$AT$3:$BG$677,2,FALSE),"")</f>
        <v>387.05</v>
      </c>
      <c r="H105" s="490">
        <f>IFERROR(VLOOKUP($N105,Import!$AT$3:$BG$677,3,FALSE),"")</f>
        <v>2.7066433566433568</v>
      </c>
      <c r="I105" s="575">
        <f ca="1">IFERROR(VLOOKUP($N105,Import!$AT$3:$BG$677,9,FALSE),"")</f>
        <v>159</v>
      </c>
      <c r="J105" s="574"/>
      <c r="K105" s="571">
        <f>IFERROR(VLOOKUP(N105,Import!$AT$3:$BG$677,12,FALSE),"")</f>
        <v>107</v>
      </c>
      <c r="L105" s="571">
        <f>IFERROR(VLOOKUP(N105,Import!$AT$3:$BG$677,14,FALSE),"")</f>
        <v>107</v>
      </c>
      <c r="M105" s="486"/>
      <c r="N105" s="88" t="str">
        <f>IFERROR(VLOOKUP(A105,Import!$V$3:$X$677,3,FALSE),"")</f>
        <v>Brian Dozier</v>
      </c>
      <c r="O105" s="89"/>
      <c r="P105" s="90"/>
      <c r="Q105" s="91" t="str">
        <f>IFERROR(VLOOKUP($N105,Import!$B$3:$AL$676,2,FALSE),"")</f>
        <v>WSH</v>
      </c>
      <c r="R105" s="341" t="str">
        <f>IFERROR(VLOOKUP($N105,Import!$B$3:$AL$676,3,FALSE),"")</f>
        <v>2B</v>
      </c>
      <c r="S105" s="341" t="str">
        <f>IFERROR(VLOOKUP($N105,Import!$B$3:$AL$676,4,FALSE),"")</f>
        <v>2B</v>
      </c>
      <c r="T105" s="91">
        <f>IFERROR(VLOOKUP($N105,Import!$B$3:$AL$676,5,FALSE),"")</f>
        <v>7</v>
      </c>
      <c r="U105" s="431"/>
      <c r="V105" s="91">
        <f>IFERROR(VLOOKUP($N105,Import!$B$3:$AL$676,6,FALSE),"")</f>
        <v>571</v>
      </c>
      <c r="W105" s="91">
        <f>IFERROR(VLOOKUP($N105,Import!$B$3:$AL$676,7,FALSE),"")</f>
        <v>71</v>
      </c>
      <c r="X105" s="91">
        <f>IFERROR(VLOOKUP($N105,Import!$B$3:$AL$676,8,FALSE),"")</f>
        <v>19</v>
      </c>
      <c r="Y105" s="91">
        <f>IFERROR(VLOOKUP($N105,Import!$B$3:$AL$676,9,FALSE),"")</f>
        <v>78</v>
      </c>
      <c r="Z105" s="91">
        <f>IFERROR(VLOOKUP($N105,Import!$B$3:$AL$676,10,FALSE),"")</f>
        <v>12</v>
      </c>
      <c r="AA105" s="92">
        <f>IFERROR(VLOOKUP($N105,Import!$B$3:$AL$676,11,FALSE),"")</f>
        <v>0.22900000000000001</v>
      </c>
      <c r="AB105" s="431"/>
      <c r="AC105" s="498">
        <f t="shared" si="14"/>
        <v>130.75900000000001</v>
      </c>
      <c r="AD105" s="499">
        <f>IF(O105='User Input'!$C$1,1,0)</f>
        <v>0</v>
      </c>
      <c r="AE105" s="499">
        <f t="shared" si="25"/>
        <v>0</v>
      </c>
      <c r="AF105" s="499">
        <f t="shared" si="15"/>
        <v>0</v>
      </c>
      <c r="AG105" s="499" t="str">
        <f t="shared" si="16"/>
        <v>Brian Dozier</v>
      </c>
      <c r="AH105" s="499">
        <f t="shared" si="17"/>
        <v>0</v>
      </c>
      <c r="AI105" s="499">
        <f t="shared" si="18"/>
        <v>7</v>
      </c>
      <c r="AJ105" s="91" t="str">
        <f>IFERROR(VLOOKUP($N105,Import!$B$3:$AL$676,35,FALSE),"")</f>
        <v/>
      </c>
      <c r="AK105" s="98"/>
      <c r="AL105" s="113">
        <v>62</v>
      </c>
      <c r="AM105" s="112">
        <f>IFERROR(VLOOKUP(AV105,Import!$B$3:$T$677,19,FALSE),"")</f>
        <v>158</v>
      </c>
      <c r="AN105" s="493"/>
      <c r="AO105" s="112" t="str">
        <f>IFERROR(VLOOKUP(AV105,Import!$AD$3:$AH$677,3,FALSE),"")</f>
        <v/>
      </c>
      <c r="AP105" s="112" t="str">
        <f>IFERROR(VLOOKUP(AV105,Import!$AD$3:$AH$677,5,FALSE),"")</f>
        <v/>
      </c>
      <c r="AQ105" s="494">
        <f>IFERROR(VLOOKUP(AV105,Import!$AW$3:$BA$677,5,FALSE),"")</f>
        <v>301</v>
      </c>
      <c r="AR105" s="489">
        <f>IFERROR(VLOOKUP($AV105,Import!$AW$3:$BG$677,2,FALSE),"")</f>
        <v>268.89999999999998</v>
      </c>
      <c r="AS105" s="581">
        <f>IFERROR(VLOOKUP($AV105,Import!$AW$3:$BG$677,3,FALSE),"")</f>
        <v>4.1369230769230763</v>
      </c>
      <c r="AT105" s="575">
        <f ca="1">IFERROR(VLOOKUP($AV105,Import!$AW$3:$BG$677,7,FALSE),"")</f>
        <v>347</v>
      </c>
      <c r="AU105" s="492"/>
      <c r="AV105" s="495" t="str">
        <f>IFERROR(VLOOKUP(AL105,Import!$W$3:$X$677,2,FALSE),"")</f>
        <v>Mychal Givens</v>
      </c>
      <c r="AW105" s="89"/>
      <c r="AX105" s="102"/>
      <c r="AY105" s="91" t="str">
        <f>IFERROR(VLOOKUP($AV105,Import!$B$3:$L$676,2,FALSE),"")</f>
        <v>BAL</v>
      </c>
      <c r="AZ105" s="96" t="str">
        <f>IFERROR(VLOOKUP($AV105,Import!$B$3:$L$676,3,FALSE),"")</f>
        <v>RP</v>
      </c>
      <c r="BA105" s="96" t="str">
        <f>IFERROR(VLOOKUP($AV105,Import!$B$3:$L$676,4,FALSE),"")</f>
        <v>RP</v>
      </c>
      <c r="BB105" s="91">
        <f>IFERROR(VLOOKUP($AV105,Import!$B$3:$L$676,5,FALSE),"")</f>
        <v>8</v>
      </c>
      <c r="BC105" s="431"/>
      <c r="BD105" s="91">
        <f>IFERROR(VLOOKUP($AV105,Import!$B$3:$X$677,12,FALSE),"")</f>
        <v>74</v>
      </c>
      <c r="BE105" s="97">
        <f>IFERROR(VLOOKUP($AV105,Import!$B$3:$X$677,15,FALSE),"")</f>
        <v>4.2300000000000004</v>
      </c>
      <c r="BF105" s="97">
        <f>IFERROR(VLOOKUP($AV105,Import!$B$3:$X$677,16,FALSE),"")</f>
        <v>1.26</v>
      </c>
      <c r="BG105" s="91">
        <f>IFERROR(VLOOKUP($AV105,Import!$B$3:$X$677,13,FALSE),"")</f>
        <v>2</v>
      </c>
      <c r="BH105" s="91">
        <f>IFERROR(VLOOKUP($AV105,Import!$B$3:$X$677,14,FALSE),"")</f>
        <v>32</v>
      </c>
      <c r="BI105" s="91">
        <f>IFERROR(VLOOKUP($AV105,Import!$B$3:$X$677,17,FALSE),"")</f>
        <v>77</v>
      </c>
      <c r="BJ105" s="435"/>
      <c r="BK105" s="93">
        <f t="shared" si="19"/>
        <v>313.02000000000004</v>
      </c>
      <c r="BL105" s="94">
        <f t="shared" si="20"/>
        <v>93.24</v>
      </c>
      <c r="BM105" s="94">
        <f>IF(AW105='User Input'!$C$1,1,0)</f>
        <v>0</v>
      </c>
      <c r="BN105" s="94">
        <f t="shared" si="26"/>
        <v>0</v>
      </c>
      <c r="BO105" s="94">
        <f t="shared" si="21"/>
        <v>0</v>
      </c>
      <c r="BP105" s="94" t="str">
        <f t="shared" si="22"/>
        <v>Mychal Givens</v>
      </c>
      <c r="BQ105" s="94">
        <f t="shared" si="23"/>
        <v>0</v>
      </c>
      <c r="BR105" s="95">
        <f t="shared" si="24"/>
        <v>8</v>
      </c>
      <c r="BS105" s="91" t="str">
        <f>IFERROR(VLOOKUP($AV105,Import!$B$3:$AL$676,35,FALSE),"")</f>
        <v/>
      </c>
      <c r="BT105" s="99">
        <f>9*(Table2[[#This Row],[K]]/Table2[[#This Row],[IP]])</f>
        <v>9.3648648648648649</v>
      </c>
      <c r="BU105" s="483">
        <f>IFERROR(VLOOKUP($AV105,PITCH!$B$7:$AJ$2004,31,FALSE),"N/A")</f>
        <v>6.0589060308555389</v>
      </c>
      <c r="BV105" s="426"/>
    </row>
    <row r="106" spans="1:74" ht="15" x14ac:dyDescent="0.25">
      <c r="A106" s="570">
        <v>104</v>
      </c>
      <c r="B106" s="571">
        <f>IFERROR(VLOOKUP(N106,Import!$B$4:$T$677,19,FALSE),"")</f>
        <v>172</v>
      </c>
      <c r="C106" s="572"/>
      <c r="D106" s="571" t="str">
        <f>IFERROR(VLOOKUP(N106,Import!$AD$3:$AH$677,3,FALSE),"")</f>
        <v/>
      </c>
      <c r="E106" s="571" t="str">
        <f>IFERROR(VLOOKUP(N106,Import!$AD$3:$AL$677,4,FALSE),"")</f>
        <v/>
      </c>
      <c r="F106" s="575">
        <f>IFERROR(VLOOKUP(N106,Import!$AT$3:$BG$677,8,FALSE),"")</f>
        <v>129</v>
      </c>
      <c r="G106" s="489">
        <f>IFERROR(VLOOKUP($N106,Import!$AT$3:$BG$677,2,FALSE),"")</f>
        <v>379.65</v>
      </c>
      <c r="H106" s="490">
        <f>IFERROR(VLOOKUP($N106,Import!$AT$3:$BG$677,3,FALSE),"")</f>
        <v>2.6735915492957747</v>
      </c>
      <c r="I106" s="575">
        <f ca="1">IFERROR(VLOOKUP($N106,Import!$AT$3:$BG$677,9,FALSE),"")</f>
        <v>310</v>
      </c>
      <c r="J106" s="574"/>
      <c r="K106" s="571">
        <f>IFERROR(VLOOKUP(N106,Import!$AT$3:$BG$677,12,FALSE),"")</f>
        <v>118</v>
      </c>
      <c r="L106" s="571">
        <f>IFERROR(VLOOKUP(N106,Import!$AT$3:$BG$677,14,FALSE),"")</f>
        <v>126</v>
      </c>
      <c r="M106" s="486"/>
      <c r="N106" s="88" t="str">
        <f>IFERROR(VLOOKUP(A106,Import!$V$3:$X$677,3,FALSE),"")</f>
        <v>Elvis Andrus</v>
      </c>
      <c r="O106" s="89"/>
      <c r="P106" s="90"/>
      <c r="Q106" s="91" t="str">
        <f>IFERROR(VLOOKUP($N106,Import!$B$3:$AL$676,2,FALSE),"")</f>
        <v>TEX</v>
      </c>
      <c r="R106" s="341" t="str">
        <f>IFERROR(VLOOKUP($N106,Import!$B$3:$AL$676,3,FALSE),"")</f>
        <v>SS</v>
      </c>
      <c r="S106" s="341" t="str">
        <f>IFERROR(VLOOKUP($N106,Import!$B$3:$AL$676,4,FALSE),"")</f>
        <v>SS</v>
      </c>
      <c r="T106" s="91">
        <f>IFERROR(VLOOKUP($N106,Import!$B$3:$AL$676,5,FALSE),"")</f>
        <v>7</v>
      </c>
      <c r="U106" s="431"/>
      <c r="V106" s="91">
        <f>IFERROR(VLOOKUP($N106,Import!$B$3:$AL$676,6,FALSE),"")</f>
        <v>577</v>
      </c>
      <c r="W106" s="91">
        <f>IFERROR(VLOOKUP($N106,Import!$B$3:$AL$676,7,FALSE),"")</f>
        <v>81</v>
      </c>
      <c r="X106" s="91">
        <f>IFERROR(VLOOKUP($N106,Import!$B$3:$AL$676,8,FALSE),"")</f>
        <v>8</v>
      </c>
      <c r="Y106" s="91">
        <f>IFERROR(VLOOKUP($N106,Import!$B$3:$AL$676,9,FALSE),"")</f>
        <v>61</v>
      </c>
      <c r="Z106" s="91">
        <f>IFERROR(VLOOKUP($N106,Import!$B$3:$AL$676,10,FALSE),"")</f>
        <v>15</v>
      </c>
      <c r="AA106" s="92">
        <f>IFERROR(VLOOKUP($N106,Import!$B$3:$AL$676,11,FALSE),"")</f>
        <v>0.26100000000000001</v>
      </c>
      <c r="AB106" s="431"/>
      <c r="AC106" s="498">
        <f t="shared" si="14"/>
        <v>150.59700000000001</v>
      </c>
      <c r="AD106" s="499">
        <f>IF(O106='User Input'!$C$1,1,0)</f>
        <v>0</v>
      </c>
      <c r="AE106" s="499">
        <f t="shared" si="25"/>
        <v>0</v>
      </c>
      <c r="AF106" s="499">
        <f t="shared" si="15"/>
        <v>0</v>
      </c>
      <c r="AG106" s="499" t="str">
        <f t="shared" si="16"/>
        <v>Elvis Andrus</v>
      </c>
      <c r="AH106" s="499">
        <f t="shared" si="17"/>
        <v>0</v>
      </c>
      <c r="AI106" s="499">
        <f t="shared" si="18"/>
        <v>7</v>
      </c>
      <c r="AJ106" s="91" t="str">
        <f>IFERROR(VLOOKUP($N106,Import!$B$3:$AL$676,35,FALSE),"")</f>
        <v/>
      </c>
      <c r="AK106" s="98"/>
      <c r="AL106" s="113">
        <v>90</v>
      </c>
      <c r="AM106" s="112">
        <f>IFERROR(VLOOKUP(AV106,Import!$B$3:$T$677,19,FALSE),"")</f>
        <v>227</v>
      </c>
      <c r="AN106" s="493"/>
      <c r="AO106" s="112" t="str">
        <f>IFERROR(VLOOKUP(AV106,Import!$AD$3:$AH$677,3,FALSE),"")</f>
        <v/>
      </c>
      <c r="AP106" s="112" t="str">
        <f>IFERROR(VLOOKUP(AV106,Import!$AD$3:$AH$677,5,FALSE),"")</f>
        <v/>
      </c>
      <c r="AQ106" s="494">
        <f>IFERROR(VLOOKUP(AV106,Import!$AW$3:$BA$677,5,FALSE),"")</f>
        <v>208</v>
      </c>
      <c r="AR106" s="489">
        <f>IFERROR(VLOOKUP($AV106,Import!$AW$3:$BG$677,2,FALSE),"")</f>
        <v>329</v>
      </c>
      <c r="AS106" s="581">
        <f>IFERROR(VLOOKUP($AV106,Import!$AW$3:$BG$677,3,FALSE),"")</f>
        <v>12.653846153846153</v>
      </c>
      <c r="AT106" s="575">
        <f ca="1">IFERROR(VLOOKUP($AV106,Import!$AW$3:$BG$677,7,FALSE),"")</f>
        <v>40</v>
      </c>
      <c r="AU106" s="492"/>
      <c r="AV106" s="495" t="str">
        <f>IFERROR(VLOOKUP(AL106,Import!$W$3:$X$677,2,FALSE),"")</f>
        <v>Joe Musgrove</v>
      </c>
      <c r="AW106" s="89"/>
      <c r="AX106" s="102"/>
      <c r="AY106" s="91" t="str">
        <f>IFERROR(VLOOKUP($AV106,Import!$B$3:$L$676,2,FALSE),"")</f>
        <v>PIT</v>
      </c>
      <c r="AZ106" s="96" t="str">
        <f>IFERROR(VLOOKUP($AV106,Import!$B$3:$L$676,3,FALSE),"")</f>
        <v>SP</v>
      </c>
      <c r="BA106" s="96" t="str">
        <f>IFERROR(VLOOKUP($AV106,Import!$B$3:$L$676,4,FALSE),"")</f>
        <v>SP</v>
      </c>
      <c r="BB106" s="91">
        <f>IFERROR(VLOOKUP($AV106,Import!$B$3:$L$676,5,FALSE),"")</f>
        <v>3</v>
      </c>
      <c r="BC106" s="431"/>
      <c r="BD106" s="91">
        <f>IFERROR(VLOOKUP($AV106,Import!$B$3:$X$677,12,FALSE),"")</f>
        <v>155</v>
      </c>
      <c r="BE106" s="97">
        <f>IFERROR(VLOOKUP($AV106,Import!$B$3:$X$677,15,FALSE),"")</f>
        <v>3.84</v>
      </c>
      <c r="BF106" s="97">
        <f>IFERROR(VLOOKUP($AV106,Import!$B$3:$X$677,16,FALSE),"")</f>
        <v>1.1599999999999999</v>
      </c>
      <c r="BG106" s="91">
        <f>IFERROR(VLOOKUP($AV106,Import!$B$3:$X$677,13,FALSE),"")</f>
        <v>8</v>
      </c>
      <c r="BH106" s="91">
        <f>IFERROR(VLOOKUP($AV106,Import!$B$3:$X$677,14,FALSE),"")</f>
        <v>0</v>
      </c>
      <c r="BI106" s="91">
        <f>IFERROR(VLOOKUP($AV106,Import!$B$3:$X$677,17,FALSE),"")</f>
        <v>134</v>
      </c>
      <c r="BJ106" s="435"/>
      <c r="BK106" s="93">
        <f t="shared" si="19"/>
        <v>595.19999999999993</v>
      </c>
      <c r="BL106" s="94">
        <f t="shared" si="20"/>
        <v>179.79999999999998</v>
      </c>
      <c r="BM106" s="94">
        <f>IF(AW106='User Input'!$C$1,1,0)</f>
        <v>0</v>
      </c>
      <c r="BN106" s="94">
        <f t="shared" si="26"/>
        <v>0</v>
      </c>
      <c r="BO106" s="94">
        <f t="shared" si="21"/>
        <v>0</v>
      </c>
      <c r="BP106" s="94" t="str">
        <f t="shared" si="22"/>
        <v>Joe Musgrove</v>
      </c>
      <c r="BQ106" s="94">
        <f t="shared" si="23"/>
        <v>0</v>
      </c>
      <c r="BR106" s="95">
        <f t="shared" si="24"/>
        <v>3</v>
      </c>
      <c r="BS106" s="91" t="str">
        <f>IFERROR(VLOOKUP($AV106,Import!$B$3:$AL$676,35,FALSE),"")</f>
        <v/>
      </c>
      <c r="BT106" s="99">
        <f>9*(Table2[[#This Row],[K]]/Table2[[#This Row],[IP]])</f>
        <v>7.7806451612903222</v>
      </c>
      <c r="BU106" s="483">
        <f>IFERROR(VLOOKUP($AV106,PITCH!$B$7:$AJ$2004,31,FALSE),"N/A")</f>
        <v>5.6392405063291147</v>
      </c>
      <c r="BV106" s="426"/>
    </row>
    <row r="107" spans="1:74" ht="15" x14ac:dyDescent="0.25">
      <c r="A107" s="570">
        <v>105</v>
      </c>
      <c r="B107" s="571">
        <f>IFERROR(VLOOKUP(N107,Import!$B$4:$T$677,19,FALSE),"")</f>
        <v>173</v>
      </c>
      <c r="C107" s="572"/>
      <c r="D107" s="571" t="str">
        <f>IFERROR(VLOOKUP(N107,Import!$AD$3:$AH$677,3,FALSE),"")</f>
        <v/>
      </c>
      <c r="E107" s="571" t="str">
        <f>IFERROR(VLOOKUP(N107,Import!$AD$3:$AL$677,4,FALSE),"")</f>
        <v/>
      </c>
      <c r="F107" s="575">
        <f>IFERROR(VLOOKUP(N107,Import!$AT$3:$BG$677,8,FALSE),"")</f>
        <v>186</v>
      </c>
      <c r="G107" s="489">
        <f>IFERROR(VLOOKUP($N107,Import!$AT$3:$BG$677,2,FALSE),"")</f>
        <v>345.3</v>
      </c>
      <c r="H107" s="490">
        <f>IFERROR(VLOOKUP($N107,Import!$AT$3:$BG$677,3,FALSE),"")</f>
        <v>2.3650684931506851</v>
      </c>
      <c r="I107" s="575">
        <f ca="1">IFERROR(VLOOKUP($N107,Import!$AT$3:$BG$677,9,FALSE),"")</f>
        <v>508</v>
      </c>
      <c r="J107" s="574"/>
      <c r="K107" s="571">
        <f>IFERROR(VLOOKUP(N107,Import!$AT$3:$BG$677,12,FALSE),"")</f>
        <v>105</v>
      </c>
      <c r="L107" s="571">
        <f>IFERROR(VLOOKUP(N107,Import!$AT$3:$BG$677,14,FALSE),"")</f>
        <v>113</v>
      </c>
      <c r="M107" s="486"/>
      <c r="N107" s="88" t="str">
        <f>IFERROR(VLOOKUP(A107,Import!$V$3:$X$677,3,FALSE),"")</f>
        <v>Dee Gordon</v>
      </c>
      <c r="O107" s="89"/>
      <c r="P107" s="90"/>
      <c r="Q107" s="91" t="str">
        <f>IFERROR(VLOOKUP($N107,Import!$B$3:$AL$676,2,FALSE),"")</f>
        <v>SEA</v>
      </c>
      <c r="R107" s="341" t="str">
        <f>IFERROR(VLOOKUP($N107,Import!$B$3:$AL$676,3,FALSE),"")</f>
        <v>2B/OF</v>
      </c>
      <c r="S107" s="341" t="str">
        <f>IFERROR(VLOOKUP($N107,Import!$B$3:$AL$676,4,FALSE),"")</f>
        <v>2B/SS/ OF</v>
      </c>
      <c r="T107" s="91">
        <f>IFERROR(VLOOKUP($N107,Import!$B$3:$AL$676,5,FALSE),"")</f>
        <v>7</v>
      </c>
      <c r="U107" s="431"/>
      <c r="V107" s="91">
        <f>IFERROR(VLOOKUP($N107,Import!$B$3:$AL$676,6,FALSE),"")</f>
        <v>615</v>
      </c>
      <c r="W107" s="91">
        <f>IFERROR(VLOOKUP($N107,Import!$B$3:$AL$676,7,FALSE),"")</f>
        <v>71</v>
      </c>
      <c r="X107" s="91">
        <f>IFERROR(VLOOKUP($N107,Import!$B$3:$AL$676,8,FALSE),"")</f>
        <v>2</v>
      </c>
      <c r="Y107" s="91">
        <f>IFERROR(VLOOKUP($N107,Import!$B$3:$AL$676,9,FALSE),"")</f>
        <v>29</v>
      </c>
      <c r="Z107" s="91">
        <f>IFERROR(VLOOKUP($N107,Import!$B$3:$AL$676,10,FALSE),"")</f>
        <v>34</v>
      </c>
      <c r="AA107" s="92">
        <f>IFERROR(VLOOKUP($N107,Import!$B$3:$AL$676,11,FALSE),"")</f>
        <v>0.26500000000000001</v>
      </c>
      <c r="AB107" s="431"/>
      <c r="AC107" s="498">
        <f t="shared" si="14"/>
        <v>162.97499999999999</v>
      </c>
      <c r="AD107" s="499">
        <f>IF(O107='User Input'!$C$1,1,0)</f>
        <v>0</v>
      </c>
      <c r="AE107" s="499">
        <f t="shared" si="25"/>
        <v>0</v>
      </c>
      <c r="AF107" s="499">
        <f t="shared" si="15"/>
        <v>0</v>
      </c>
      <c r="AG107" s="499" t="str">
        <f t="shared" si="16"/>
        <v>Dee Gordon</v>
      </c>
      <c r="AH107" s="499">
        <f t="shared" si="17"/>
        <v>0</v>
      </c>
      <c r="AI107" s="499">
        <f t="shared" si="18"/>
        <v>7</v>
      </c>
      <c r="AJ107" s="91" t="str">
        <f>IFERROR(VLOOKUP($N107,Import!$B$3:$AL$676,35,FALSE),"")</f>
        <v/>
      </c>
      <c r="AK107" s="98"/>
      <c r="AL107" s="113">
        <v>220</v>
      </c>
      <c r="AM107" s="112">
        <f>IFERROR(VLOOKUP(AV107,Import!$B$3:$T$677,19,FALSE),"")</f>
        <v>527</v>
      </c>
      <c r="AN107" s="493"/>
      <c r="AO107" s="112" t="str">
        <f>IFERROR(VLOOKUP(AV107,Import!$AD$3:$AH$677,3,FALSE),"")</f>
        <v/>
      </c>
      <c r="AP107" s="112" t="str">
        <f>IFERROR(VLOOKUP(AV107,Import!$AD$3:$AH$677,5,FALSE),"")</f>
        <v/>
      </c>
      <c r="AQ107" s="494">
        <f>IFERROR(VLOOKUP(AV107,Import!$AW$3:$BA$677,5,FALSE),"")</f>
        <v>305</v>
      </c>
      <c r="AR107" s="489">
        <f>IFERROR(VLOOKUP($AV107,Import!$AW$3:$BG$677,2,FALSE),"")</f>
        <v>267.59999999999997</v>
      </c>
      <c r="AS107" s="581">
        <f>IFERROR(VLOOKUP($AV107,Import!$AW$3:$BG$677,3,FALSE),"")</f>
        <v>10.703999999999999</v>
      </c>
      <c r="AT107" s="575">
        <f ca="1">IFERROR(VLOOKUP($AV107,Import!$AW$3:$BG$677,7,FALSE),"")</f>
        <v>85</v>
      </c>
      <c r="AU107" s="492"/>
      <c r="AV107" s="495" t="str">
        <f>IFERROR(VLOOKUP(AL107,Import!$W$3:$X$677,2,FALSE),"")</f>
        <v>Jeff Samardzija</v>
      </c>
      <c r="AW107" s="89"/>
      <c r="AX107" s="102"/>
      <c r="AY107" s="91" t="str">
        <f>IFERROR(VLOOKUP($AV107,Import!$B$3:$L$676,2,FALSE),"")</f>
        <v>SF</v>
      </c>
      <c r="AZ107" s="96" t="str">
        <f>IFERROR(VLOOKUP($AV107,Import!$B$3:$L$676,3,FALSE),"")</f>
        <v>SP</v>
      </c>
      <c r="BA107" s="96" t="str">
        <f>IFERROR(VLOOKUP($AV107,Import!$B$3:$L$676,4,FALSE),"")</f>
        <v>SP</v>
      </c>
      <c r="BB107" s="91">
        <f>IFERROR(VLOOKUP($AV107,Import!$B$3:$L$676,5,FALSE),"")</f>
        <v>-8</v>
      </c>
      <c r="BC107" s="431"/>
      <c r="BD107" s="91">
        <f>IFERROR(VLOOKUP($AV107,Import!$B$3:$X$677,12,FALSE),"")</f>
        <v>141</v>
      </c>
      <c r="BE107" s="97">
        <f>IFERROR(VLOOKUP($AV107,Import!$B$3:$X$677,15,FALSE),"")</f>
        <v>4.43</v>
      </c>
      <c r="BF107" s="97">
        <f>IFERROR(VLOOKUP($AV107,Import!$B$3:$X$677,16,FALSE),"")</f>
        <v>1.33</v>
      </c>
      <c r="BG107" s="91">
        <f>IFERROR(VLOOKUP($AV107,Import!$B$3:$X$677,13,FALSE),"")</f>
        <v>7</v>
      </c>
      <c r="BH107" s="91">
        <f>IFERROR(VLOOKUP($AV107,Import!$B$3:$X$677,14,FALSE),"")</f>
        <v>0</v>
      </c>
      <c r="BI107" s="91">
        <f>IFERROR(VLOOKUP($AV107,Import!$B$3:$X$677,17,FALSE),"")</f>
        <v>118</v>
      </c>
      <c r="BJ107" s="435"/>
      <c r="BK107" s="93">
        <f t="shared" si="19"/>
        <v>624.63</v>
      </c>
      <c r="BL107" s="94">
        <f t="shared" si="20"/>
        <v>187.53</v>
      </c>
      <c r="BM107" s="94">
        <f>IF(AW107='User Input'!$C$1,1,0)</f>
        <v>0</v>
      </c>
      <c r="BN107" s="94">
        <f t="shared" si="26"/>
        <v>0</v>
      </c>
      <c r="BO107" s="94">
        <f t="shared" si="21"/>
        <v>0</v>
      </c>
      <c r="BP107" s="94" t="str">
        <f t="shared" si="22"/>
        <v>Jeff Samardzija</v>
      </c>
      <c r="BQ107" s="94">
        <f t="shared" si="23"/>
        <v>0</v>
      </c>
      <c r="BR107" s="95">
        <f t="shared" si="24"/>
        <v>-8</v>
      </c>
      <c r="BS107" s="91" t="str">
        <f>IFERROR(VLOOKUP($AV107,Import!$B$3:$AL$676,35,FALSE),"")</f>
        <v/>
      </c>
      <c r="BT107" s="99">
        <f>9*(Table2[[#This Row],[K]]/Table2[[#This Row],[IP]])</f>
        <v>7.5319148936170208</v>
      </c>
      <c r="BU107" s="483">
        <f>IFERROR(VLOOKUP($AV107,PITCH!$B$7:$AJ$2004,31,FALSE),"N/A")</f>
        <v>4.7029348604151755</v>
      </c>
      <c r="BV107" s="426"/>
    </row>
    <row r="108" spans="1:74" ht="15" x14ac:dyDescent="0.25">
      <c r="A108" s="570">
        <v>106</v>
      </c>
      <c r="B108" s="571">
        <f>IFERROR(VLOOKUP(N108,Import!$B$4:$T$677,19,FALSE),"")</f>
        <v>174</v>
      </c>
      <c r="C108" s="572"/>
      <c r="D108" s="571" t="str">
        <f>IFERROR(VLOOKUP(N108,Import!$AD$3:$AH$677,3,FALSE),"")</f>
        <v/>
      </c>
      <c r="E108" s="571" t="str">
        <f>IFERROR(VLOOKUP(N108,Import!$AD$3:$AL$677,4,FALSE),"")</f>
        <v/>
      </c>
      <c r="F108" s="575">
        <f>IFERROR(VLOOKUP(N108,Import!$AT$3:$BG$677,8,FALSE),"")</f>
        <v>67</v>
      </c>
      <c r="G108" s="489">
        <f>IFERROR(VLOOKUP($N108,Import!$AT$3:$BG$677,2,FALSE),"")</f>
        <v>424.34999999999997</v>
      </c>
      <c r="H108" s="490">
        <f>IFERROR(VLOOKUP($N108,Import!$AT$3:$BG$677,3,FALSE),"")</f>
        <v>3.1667910447761192</v>
      </c>
      <c r="I108" s="575">
        <f ca="1">IFERROR(VLOOKUP($N108,Import!$AT$3:$BG$677,9,FALSE),"")</f>
        <v>40</v>
      </c>
      <c r="J108" s="574"/>
      <c r="K108" s="571">
        <f>IFERROR(VLOOKUP(N108,Import!$AT$3:$BG$677,12,FALSE),"")</f>
        <v>49</v>
      </c>
      <c r="L108" s="571">
        <f>IFERROR(VLOOKUP(N108,Import!$AT$3:$BG$677,14,FALSE),"")</f>
        <v>56</v>
      </c>
      <c r="M108" s="486"/>
      <c r="N108" s="88" t="str">
        <f>IFERROR(VLOOKUP(A108,Import!$V$4:$X$677,3,FALSE),"")</f>
        <v>Josh Donaldson</v>
      </c>
      <c r="O108" s="89"/>
      <c r="P108" s="90"/>
      <c r="Q108" s="91" t="str">
        <f>IFERROR(VLOOKUP($N108,Import!$B$3:$AL$676,2,FALSE),"")</f>
        <v>ATL</v>
      </c>
      <c r="R108" s="341" t="str">
        <f>IFERROR(VLOOKUP($N108,Import!$B$3:$AL$676,3,FALSE),"")</f>
        <v>3B</v>
      </c>
      <c r="S108" s="341" t="str">
        <f>IFERROR(VLOOKUP($N108,Import!$B$3:$AL$676,4,FALSE),"")</f>
        <v>3B</v>
      </c>
      <c r="T108" s="91">
        <f>IFERROR(VLOOKUP($N108,Import!$B$3:$AL$676,5,FALSE),"")</f>
        <v>7</v>
      </c>
      <c r="U108" s="431"/>
      <c r="V108" s="91">
        <f>IFERROR(VLOOKUP($N108,Import!$B$3:$AL$676,6,FALSE),"")</f>
        <v>422</v>
      </c>
      <c r="W108" s="91">
        <f>IFERROR(VLOOKUP($N108,Import!$B$3:$AL$676,7,FALSE),"")</f>
        <v>54</v>
      </c>
      <c r="X108" s="91">
        <f>IFERROR(VLOOKUP($N108,Import!$B$3:$AL$676,8,FALSE),"")</f>
        <v>22</v>
      </c>
      <c r="Y108" s="91">
        <f>IFERROR(VLOOKUP($N108,Import!$B$3:$AL$676,9,FALSE),"")</f>
        <v>63</v>
      </c>
      <c r="Z108" s="91">
        <f>IFERROR(VLOOKUP($N108,Import!$B$3:$AL$676,10,FALSE),"")</f>
        <v>2</v>
      </c>
      <c r="AA108" s="92">
        <f>IFERROR(VLOOKUP($N108,Import!$B$3:$AL$676,11,FALSE),"")</f>
        <v>0.26300000000000001</v>
      </c>
      <c r="AB108" s="431"/>
      <c r="AC108" s="498">
        <f t="shared" si="14"/>
        <v>110.986</v>
      </c>
      <c r="AD108" s="499">
        <f>IF(O108='User Input'!$C$1,1,0)</f>
        <v>0</v>
      </c>
      <c r="AE108" s="499">
        <f t="shared" si="25"/>
        <v>0</v>
      </c>
      <c r="AF108" s="499">
        <f t="shared" si="15"/>
        <v>0</v>
      </c>
      <c r="AG108" s="499" t="str">
        <f t="shared" si="16"/>
        <v>Josh Donaldson</v>
      </c>
      <c r="AH108" s="499">
        <f t="shared" si="17"/>
        <v>0</v>
      </c>
      <c r="AI108" s="499">
        <f t="shared" si="18"/>
        <v>7</v>
      </c>
      <c r="AJ108" s="91" t="str">
        <f>IFERROR(VLOOKUP($N108,Import!$B$3:$AL$676,35,FALSE),"")</f>
        <v/>
      </c>
      <c r="AK108" s="98"/>
      <c r="AL108" s="113">
        <v>193</v>
      </c>
      <c r="AM108" s="112">
        <f>IFERROR(VLOOKUP(AV108,Import!$B$3:$T$677,19,FALSE),"")</f>
        <v>423</v>
      </c>
      <c r="AN108" s="493"/>
      <c r="AO108" s="112" t="str">
        <f>IFERROR(VLOOKUP(AV108,Import!$AD$3:$AH$677,3,FALSE),"")</f>
        <v/>
      </c>
      <c r="AP108" s="112" t="str">
        <f>IFERROR(VLOOKUP(AV108,Import!$AD$3:$AH$677,5,FALSE),"")</f>
        <v/>
      </c>
      <c r="AQ108" s="494">
        <f>IFERROR(VLOOKUP(AV108,Import!$AW$3:$BA$677,5,FALSE),"")</f>
        <v>307</v>
      </c>
      <c r="AR108" s="489">
        <f>IFERROR(VLOOKUP($AV108,Import!$AW$3:$BG$677,2,FALSE),"")</f>
        <v>266.5</v>
      </c>
      <c r="AS108" s="581">
        <f>IFERROR(VLOOKUP($AV108,Import!$AW$3:$BG$677,3,FALSE),"")</f>
        <v>9.5178571428571423</v>
      </c>
      <c r="AT108" s="575">
        <f ca="1">IFERROR(VLOOKUP($AV108,Import!$AW$3:$BG$677,7,FALSE),"")</f>
        <v>66</v>
      </c>
      <c r="AU108" s="492"/>
      <c r="AV108" s="495" t="str">
        <f>IFERROR(VLOOKUP(AL108,Import!$W$3:$X$677,2,FALSE),"")</f>
        <v>Jose Urena</v>
      </c>
      <c r="AW108" s="89"/>
      <c r="AX108" s="102"/>
      <c r="AY108" s="91" t="str">
        <f>IFERROR(VLOOKUP($AV108,Import!$B$3:$L$676,2,FALSE),"")</f>
        <v>MIA</v>
      </c>
      <c r="AZ108" s="96" t="str">
        <f>IFERROR(VLOOKUP($AV108,Import!$B$3:$L$676,3,FALSE),"")</f>
        <v>SP</v>
      </c>
      <c r="BA108" s="96" t="str">
        <f>IFERROR(VLOOKUP($AV108,Import!$B$3:$L$676,4,FALSE),"")</f>
        <v>SP</v>
      </c>
      <c r="BB108" s="91">
        <f>IFERROR(VLOOKUP($AV108,Import!$B$3:$L$676,5,FALSE),"")</f>
        <v>-5</v>
      </c>
      <c r="BC108" s="431"/>
      <c r="BD108" s="91">
        <f>IFERROR(VLOOKUP($AV108,Import!$B$3:$X$677,12,FALSE),"")</f>
        <v>178</v>
      </c>
      <c r="BE108" s="97">
        <f>IFERROR(VLOOKUP($AV108,Import!$B$3:$X$677,15,FALSE),"")</f>
        <v>4.04</v>
      </c>
      <c r="BF108" s="97">
        <f>IFERROR(VLOOKUP($AV108,Import!$B$3:$X$677,16,FALSE),"")</f>
        <v>1.22</v>
      </c>
      <c r="BG108" s="91">
        <f>IFERROR(VLOOKUP($AV108,Import!$B$3:$X$677,13,FALSE),"")</f>
        <v>8</v>
      </c>
      <c r="BH108" s="91">
        <f>IFERROR(VLOOKUP($AV108,Import!$B$3:$X$677,14,FALSE),"")</f>
        <v>0</v>
      </c>
      <c r="BI108" s="91">
        <f>IFERROR(VLOOKUP($AV108,Import!$B$3:$X$677,17,FALSE),"")</f>
        <v>131</v>
      </c>
      <c r="BJ108" s="435"/>
      <c r="BK108" s="93">
        <f t="shared" si="19"/>
        <v>719.12</v>
      </c>
      <c r="BL108" s="94">
        <f t="shared" si="20"/>
        <v>217.16</v>
      </c>
      <c r="BM108" s="94">
        <f>IF(AW108='User Input'!$C$1,1,0)</f>
        <v>0</v>
      </c>
      <c r="BN108" s="94">
        <f t="shared" si="26"/>
        <v>0</v>
      </c>
      <c r="BO108" s="94">
        <f t="shared" si="21"/>
        <v>0</v>
      </c>
      <c r="BP108" s="94" t="str">
        <f t="shared" si="22"/>
        <v>Jose Urena</v>
      </c>
      <c r="BQ108" s="94">
        <f t="shared" si="23"/>
        <v>0</v>
      </c>
      <c r="BR108" s="95">
        <f t="shared" si="24"/>
        <v>-5</v>
      </c>
      <c r="BS108" s="91" t="str">
        <f>IFERROR(VLOOKUP($AV108,Import!$B$3:$AL$676,35,FALSE),"")</f>
        <v/>
      </c>
      <c r="BT108" s="99">
        <f>9*(Table2[[#This Row],[K]]/Table2[[#This Row],[IP]])</f>
        <v>6.6235955056179776</v>
      </c>
      <c r="BU108" s="483">
        <f>IFERROR(VLOOKUP($AV108,PITCH!$B$7:$AJ$2004,31,FALSE),"N/A")</f>
        <v>3.9155844155844153</v>
      </c>
      <c r="BV108" s="426"/>
    </row>
    <row r="109" spans="1:74" ht="15" x14ac:dyDescent="0.25">
      <c r="A109" s="570">
        <v>107</v>
      </c>
      <c r="B109" s="571">
        <f>IFERROR(VLOOKUP(N109,Import!$B$4:$T$677,19,FALSE),"")</f>
        <v>175</v>
      </c>
      <c r="C109" s="572"/>
      <c r="D109" s="571" t="str">
        <f>IFERROR(VLOOKUP(N109,Import!$AD$3:$AH$677,3,FALSE),"")</f>
        <v/>
      </c>
      <c r="E109" s="571" t="str">
        <f>IFERROR(VLOOKUP(N109,Import!$AD$3:$AL$677,4,FALSE),"")</f>
        <v/>
      </c>
      <c r="F109" s="575">
        <f>IFERROR(VLOOKUP(N109,Import!$AT$3:$BG$677,8,FALSE),"")</f>
        <v>259</v>
      </c>
      <c r="G109" s="489">
        <f>IFERROR(VLOOKUP($N109,Import!$AT$3:$BG$677,2,FALSE),"")</f>
        <v>299.64999999999998</v>
      </c>
      <c r="H109" s="490">
        <f>IFERROR(VLOOKUP($N109,Import!$AT$3:$BG$677,3,FALSE),"")</f>
        <v>2.1713768115942029</v>
      </c>
      <c r="I109" s="575">
        <f ca="1">IFERROR(VLOOKUP($N109,Import!$AT$3:$BG$677,9,FALSE),"")</f>
        <v>296</v>
      </c>
      <c r="J109" s="574"/>
      <c r="K109" s="571">
        <f>IFERROR(VLOOKUP(N109,Import!$AT$3:$BG$677,12,FALSE),"")</f>
        <v>174</v>
      </c>
      <c r="L109" s="571">
        <f>IFERROR(VLOOKUP(N109,Import!$AT$3:$BG$677,14,FALSE),"")</f>
        <v>166</v>
      </c>
      <c r="M109" s="486"/>
      <c r="N109" s="88" t="str">
        <f>IFERROR(VLOOKUP(A109,Import!$V$3:$X$677,3,FALSE),"")</f>
        <v>Harrison Bader</v>
      </c>
      <c r="O109" s="89"/>
      <c r="P109" s="90"/>
      <c r="Q109" s="91" t="str">
        <f>IFERROR(VLOOKUP($N109,Import!$B$3:$AL$676,2,FALSE),"")</f>
        <v>STL</v>
      </c>
      <c r="R109" s="341" t="str">
        <f>IFERROR(VLOOKUP($N109,Import!$B$3:$AL$676,3,FALSE),"")</f>
        <v>OF</v>
      </c>
      <c r="S109" s="341" t="str">
        <f>IFERROR(VLOOKUP($N109,Import!$B$3:$AL$676,4,FALSE),"")</f>
        <v>OF</v>
      </c>
      <c r="T109" s="91">
        <f>IFERROR(VLOOKUP($N109,Import!$B$3:$AL$676,5,FALSE),"")</f>
        <v>7</v>
      </c>
      <c r="U109" s="431"/>
      <c r="V109" s="91">
        <f>IFERROR(VLOOKUP($N109,Import!$B$3:$AL$676,6,FALSE),"")</f>
        <v>531</v>
      </c>
      <c r="W109" s="91">
        <f>IFERROR(VLOOKUP($N109,Import!$B$3:$AL$676,7,FALSE),"")</f>
        <v>78</v>
      </c>
      <c r="X109" s="91">
        <f>IFERROR(VLOOKUP($N109,Import!$B$3:$AL$676,8,FALSE),"")</f>
        <v>24</v>
      </c>
      <c r="Y109" s="91">
        <f>IFERROR(VLOOKUP($N109,Import!$B$3:$AL$676,9,FALSE),"")</f>
        <v>83</v>
      </c>
      <c r="Z109" s="91">
        <f>IFERROR(VLOOKUP($N109,Import!$B$3:$AL$676,10,FALSE),"")</f>
        <v>17</v>
      </c>
      <c r="AA109" s="92">
        <f>IFERROR(VLOOKUP($N109,Import!$B$3:$AL$676,11,FALSE),"")</f>
        <v>0.26800000000000002</v>
      </c>
      <c r="AB109" s="431"/>
      <c r="AC109" s="498">
        <f t="shared" si="14"/>
        <v>142.30800000000002</v>
      </c>
      <c r="AD109" s="499">
        <f>IF(O109='User Input'!$C$1,1,0)</f>
        <v>0</v>
      </c>
      <c r="AE109" s="499">
        <f t="shared" si="25"/>
        <v>0</v>
      </c>
      <c r="AF109" s="499">
        <f t="shared" si="15"/>
        <v>0</v>
      </c>
      <c r="AG109" s="499" t="str">
        <f t="shared" si="16"/>
        <v>Harrison Bader</v>
      </c>
      <c r="AH109" s="499">
        <f t="shared" si="17"/>
        <v>0</v>
      </c>
      <c r="AI109" s="499">
        <f t="shared" si="18"/>
        <v>7</v>
      </c>
      <c r="AJ109" s="91" t="str">
        <f>IFERROR(VLOOKUP($N109,Import!$B$3:$AL$676,35,FALSE),"")</f>
        <v/>
      </c>
      <c r="AK109" s="98"/>
      <c r="AL109" s="113">
        <v>42</v>
      </c>
      <c r="AM109" s="112">
        <f>IFERROR(VLOOKUP(AV109,Import!$B$3:$T$677,19,FALSE),"")</f>
        <v>120</v>
      </c>
      <c r="AN109" s="493"/>
      <c r="AO109" s="112" t="str">
        <f>IFERROR(VLOOKUP(AV109,Import!$AD$3:$AH$677,3,FALSE),"")</f>
        <v/>
      </c>
      <c r="AP109" s="112" t="str">
        <f>IFERROR(VLOOKUP(AV109,Import!$AD$3:$AH$677,5,FALSE),"")</f>
        <v/>
      </c>
      <c r="AQ109" s="494">
        <f>IFERROR(VLOOKUP(AV109,Import!$AW$3:$BA$677,5,FALSE),"")</f>
        <v>163</v>
      </c>
      <c r="AR109" s="489">
        <f>IFERROR(VLOOKUP($AV109,Import!$AW$3:$BG$677,2,FALSE),"")</f>
        <v>358.29999999999995</v>
      </c>
      <c r="AS109" s="581">
        <f>IFERROR(VLOOKUP($AV109,Import!$AW$3:$BG$677,3,FALSE),"")</f>
        <v>12.355172413793102</v>
      </c>
      <c r="AT109" s="575">
        <f ca="1">IFERROR(VLOOKUP($AV109,Import!$AW$3:$BG$677,7,FALSE),"")</f>
        <v>40</v>
      </c>
      <c r="AU109" s="492"/>
      <c r="AV109" s="495" t="str">
        <f>IFERROR(VLOOKUP(AL109,Import!$W$3:$X$677,2,FALSE),"")</f>
        <v>Luis Castillo</v>
      </c>
      <c r="AW109" s="89"/>
      <c r="AX109" s="102"/>
      <c r="AY109" s="91" t="str">
        <f>IFERROR(VLOOKUP($AV109,Import!$B$3:$L$676,2,FALSE),"")</f>
        <v>CIN</v>
      </c>
      <c r="AZ109" s="96" t="str">
        <f>IFERROR(VLOOKUP($AV109,Import!$B$3:$L$676,3,FALSE),"")</f>
        <v>SP</v>
      </c>
      <c r="BA109" s="96" t="str">
        <f>IFERROR(VLOOKUP($AV109,Import!$B$3:$L$676,4,FALSE),"")</f>
        <v>SP</v>
      </c>
      <c r="BB109" s="91">
        <f>IFERROR(VLOOKUP($AV109,Import!$B$3:$L$676,5,FALSE),"")</f>
        <v>11</v>
      </c>
      <c r="BC109" s="431"/>
      <c r="BD109" s="91">
        <f>IFERROR(VLOOKUP($AV109,Import!$B$3:$X$677,12,FALSE),"")</f>
        <v>181</v>
      </c>
      <c r="BE109" s="97">
        <f>IFERROR(VLOOKUP($AV109,Import!$B$3:$X$677,15,FALSE),"")</f>
        <v>3.71</v>
      </c>
      <c r="BF109" s="97">
        <f>IFERROR(VLOOKUP($AV109,Import!$B$3:$X$677,16,FALSE),"")</f>
        <v>1.19</v>
      </c>
      <c r="BG109" s="91">
        <f>IFERROR(VLOOKUP($AV109,Import!$B$3:$X$677,13,FALSE),"")</f>
        <v>11</v>
      </c>
      <c r="BH109" s="91">
        <f>IFERROR(VLOOKUP($AV109,Import!$B$3:$X$677,14,FALSE),"")</f>
        <v>0</v>
      </c>
      <c r="BI109" s="91">
        <f>IFERROR(VLOOKUP($AV109,Import!$B$3:$X$677,17,FALSE),"")</f>
        <v>187</v>
      </c>
      <c r="BJ109" s="435"/>
      <c r="BK109" s="93">
        <f t="shared" si="19"/>
        <v>671.51</v>
      </c>
      <c r="BL109" s="94">
        <f t="shared" si="20"/>
        <v>215.39</v>
      </c>
      <c r="BM109" s="94">
        <f>IF(AW109='User Input'!$C$1,1,0)</f>
        <v>0</v>
      </c>
      <c r="BN109" s="94">
        <f t="shared" si="26"/>
        <v>0</v>
      </c>
      <c r="BO109" s="94">
        <f t="shared" si="21"/>
        <v>0</v>
      </c>
      <c r="BP109" s="94" t="str">
        <f t="shared" si="22"/>
        <v>Luis Castillo</v>
      </c>
      <c r="BQ109" s="94">
        <f t="shared" si="23"/>
        <v>0</v>
      </c>
      <c r="BR109" s="95">
        <f t="shared" si="24"/>
        <v>11</v>
      </c>
      <c r="BS109" s="91" t="str">
        <f>IFERROR(VLOOKUP($AV109,Import!$B$3:$AL$676,35,FALSE),"")</f>
        <v/>
      </c>
      <c r="BT109" s="99">
        <f>9*(Table2[[#This Row],[K]]/Table2[[#This Row],[IP]])</f>
        <v>9.2983425414364635</v>
      </c>
      <c r="BU109" s="483">
        <f>IFERROR(VLOOKUP($AV109,PITCH!$B$7:$AJ$2004,31,FALSE),"N/A")</f>
        <v>6.1643835616438345</v>
      </c>
      <c r="BV109" s="426"/>
    </row>
    <row r="110" spans="1:74" ht="15" x14ac:dyDescent="0.25">
      <c r="A110" s="570">
        <v>108</v>
      </c>
      <c r="B110" s="571">
        <f>IFERROR(VLOOKUP(N110,Import!$B$4:$T$677,19,FALSE),"")</f>
        <v>176</v>
      </c>
      <c r="C110" s="572"/>
      <c r="D110" s="571" t="str">
        <f>IFERROR(VLOOKUP(N110,Import!$AD$3:$AH$677,3,FALSE),"")</f>
        <v/>
      </c>
      <c r="E110" s="571" t="str">
        <f>IFERROR(VLOOKUP(N110,Import!$AD$3:$AL$677,4,FALSE),"")</f>
        <v/>
      </c>
      <c r="F110" s="575">
        <f>IFERROR(VLOOKUP(N110,Import!$AT$3:$BG$677,8,FALSE),"")</f>
        <v>209</v>
      </c>
      <c r="G110" s="489">
        <f>IFERROR(VLOOKUP($N110,Import!$AT$3:$BG$677,2,FALSE),"")</f>
        <v>328.15000000000003</v>
      </c>
      <c r="H110" s="490">
        <f>IFERROR(VLOOKUP($N110,Import!$AT$3:$BG$677,3,FALSE),"")</f>
        <v>2.4859848484848488</v>
      </c>
      <c r="I110" s="575">
        <f ca="1">IFERROR(VLOOKUP($N110,Import!$AT$3:$BG$677,9,FALSE),"")</f>
        <v>214</v>
      </c>
      <c r="J110" s="574"/>
      <c r="K110" s="571">
        <f>IFERROR(VLOOKUP(N110,Import!$AT$3:$BG$677,12,FALSE),"")</f>
        <v>128</v>
      </c>
      <c r="L110" s="571">
        <f>IFERROR(VLOOKUP(N110,Import!$AT$3:$BG$677,14,FALSE),"")</f>
        <v>124</v>
      </c>
      <c r="M110" s="486"/>
      <c r="N110" s="88" t="str">
        <f>IFERROR(VLOOKUP(A110,Import!$V$3:$X$677,3,FALSE),"")</f>
        <v>Ramon Laureano</v>
      </c>
      <c r="O110" s="89"/>
      <c r="P110" s="90"/>
      <c r="Q110" s="91" t="str">
        <f>IFERROR(VLOOKUP($N110,Import!$B$3:$AL$676,2,FALSE),"")</f>
        <v>OAK</v>
      </c>
      <c r="R110" s="341" t="str">
        <f>IFERROR(VLOOKUP($N110,Import!$B$3:$AL$676,3,FALSE),"")</f>
        <v>OF</v>
      </c>
      <c r="S110" s="341" t="str">
        <f>IFERROR(VLOOKUP($N110,Import!$B$3:$AL$676,4,FALSE),"")</f>
        <v>OF</v>
      </c>
      <c r="T110" s="91">
        <f>IFERROR(VLOOKUP($N110,Import!$B$3:$AL$676,5,FALSE),"")</f>
        <v>7</v>
      </c>
      <c r="U110" s="431"/>
      <c r="V110" s="91">
        <f>IFERROR(VLOOKUP($N110,Import!$B$3:$AL$676,6,FALSE),"")</f>
        <v>542</v>
      </c>
      <c r="W110" s="91">
        <f>IFERROR(VLOOKUP($N110,Import!$B$3:$AL$676,7,FALSE),"")</f>
        <v>81</v>
      </c>
      <c r="X110" s="91">
        <f>IFERROR(VLOOKUP($N110,Import!$B$3:$AL$676,8,FALSE),"")</f>
        <v>16</v>
      </c>
      <c r="Y110" s="91">
        <f>IFERROR(VLOOKUP($N110,Import!$B$3:$AL$676,9,FALSE),"")</f>
        <v>51</v>
      </c>
      <c r="Z110" s="91">
        <f>IFERROR(VLOOKUP($N110,Import!$B$3:$AL$676,10,FALSE),"")</f>
        <v>28</v>
      </c>
      <c r="AA110" s="92">
        <f>IFERROR(VLOOKUP($N110,Import!$B$3:$AL$676,11,FALSE),"")</f>
        <v>0.26400000000000001</v>
      </c>
      <c r="AB110" s="431"/>
      <c r="AC110" s="498">
        <f t="shared" si="14"/>
        <v>143.08799999999999</v>
      </c>
      <c r="AD110" s="499">
        <f>IF(O110='User Input'!$C$1,1,0)</f>
        <v>0</v>
      </c>
      <c r="AE110" s="499">
        <f t="shared" si="25"/>
        <v>0</v>
      </c>
      <c r="AF110" s="499">
        <f t="shared" si="15"/>
        <v>0</v>
      </c>
      <c r="AG110" s="499" t="str">
        <f t="shared" si="16"/>
        <v>Ramon Laureano</v>
      </c>
      <c r="AH110" s="499">
        <f t="shared" si="17"/>
        <v>0</v>
      </c>
      <c r="AI110" s="499">
        <f t="shared" si="18"/>
        <v>7</v>
      </c>
      <c r="AJ110" s="91" t="str">
        <f>IFERROR(VLOOKUP($N110,Import!$B$3:$AL$676,35,FALSE),"")</f>
        <v/>
      </c>
      <c r="AK110" s="98"/>
      <c r="AL110" s="113">
        <v>137</v>
      </c>
      <c r="AM110" s="112">
        <f>IFERROR(VLOOKUP(AV110,Import!$B$3:$T$677,19,FALSE),"")</f>
        <v>301</v>
      </c>
      <c r="AN110" s="493"/>
      <c r="AO110" s="112" t="str">
        <f>IFERROR(VLOOKUP(AV110,Import!$AD$3:$AH$677,3,FALSE),"")</f>
        <v/>
      </c>
      <c r="AP110" s="112" t="str">
        <f>IFERROR(VLOOKUP(AV110,Import!$AD$3:$AH$677,5,FALSE),"")</f>
        <v/>
      </c>
      <c r="AQ110" s="494">
        <f>IFERROR(VLOOKUP(AV110,Import!$AW$3:$BA$677,5,FALSE),"")</f>
        <v>513</v>
      </c>
      <c r="AR110" s="489">
        <f>IFERROR(VLOOKUP($AV110,Import!$AW$3:$BG$677,2,FALSE),"")</f>
        <v>123.19999999999999</v>
      </c>
      <c r="AS110" s="581">
        <f>IFERROR(VLOOKUP($AV110,Import!$AW$3:$BG$677,3,FALSE),"")</f>
        <v>1.9870967741935481</v>
      </c>
      <c r="AT110" s="575">
        <f ca="1">IFERROR(VLOOKUP($AV110,Import!$AW$3:$BG$677,7,FALSE),"")</f>
        <v>347</v>
      </c>
      <c r="AU110" s="492"/>
      <c r="AV110" s="495" t="str">
        <f>IFERROR(VLOOKUP(AL110,Import!$W$3:$X$677,2,FALSE),"")</f>
        <v>Brad Brach</v>
      </c>
      <c r="AW110" s="89"/>
      <c r="AX110" s="102"/>
      <c r="AY110" s="91" t="str">
        <f>IFERROR(VLOOKUP($AV110,Import!$B$3:$L$676,2,FALSE),"")</f>
        <v>CHC</v>
      </c>
      <c r="AZ110" s="96" t="str">
        <f>IFERROR(VLOOKUP($AV110,Import!$B$3:$L$676,3,FALSE),"")</f>
        <v>RP</v>
      </c>
      <c r="BA110" s="96" t="str">
        <f>IFERROR(VLOOKUP($AV110,Import!$B$3:$L$676,4,FALSE),"")</f>
        <v>RP</v>
      </c>
      <c r="BB110" s="91">
        <f>IFERROR(VLOOKUP($AV110,Import!$B$3:$L$676,5,FALSE),"")</f>
        <v>-1</v>
      </c>
      <c r="BC110" s="431"/>
      <c r="BD110" s="91">
        <f>IFERROR(VLOOKUP($AV110,Import!$B$3:$X$677,12,FALSE),"")</f>
        <v>64</v>
      </c>
      <c r="BE110" s="97">
        <f>IFERROR(VLOOKUP($AV110,Import!$B$3:$X$677,15,FALSE),"")</f>
        <v>3.32</v>
      </c>
      <c r="BF110" s="97">
        <f>IFERROR(VLOOKUP($AV110,Import!$B$3:$X$677,16,FALSE),"")</f>
        <v>1.36</v>
      </c>
      <c r="BG110" s="91">
        <f>IFERROR(VLOOKUP($AV110,Import!$B$3:$X$677,13,FALSE),"")</f>
        <v>4</v>
      </c>
      <c r="BH110" s="91">
        <f>IFERROR(VLOOKUP($AV110,Import!$B$3:$X$677,14,FALSE),"")</f>
        <v>7</v>
      </c>
      <c r="BI110" s="91">
        <f>IFERROR(VLOOKUP($AV110,Import!$B$3:$X$677,17,FALSE),"")</f>
        <v>63</v>
      </c>
      <c r="BJ110" s="435"/>
      <c r="BK110" s="93">
        <f t="shared" si="19"/>
        <v>212.48</v>
      </c>
      <c r="BL110" s="94">
        <f t="shared" si="20"/>
        <v>87.04</v>
      </c>
      <c r="BM110" s="94">
        <f>IF(AW110='User Input'!$C$1,1,0)</f>
        <v>0</v>
      </c>
      <c r="BN110" s="94">
        <f t="shared" si="26"/>
        <v>0</v>
      </c>
      <c r="BO110" s="94">
        <f t="shared" si="21"/>
        <v>0</v>
      </c>
      <c r="BP110" s="94" t="str">
        <f t="shared" si="22"/>
        <v>Brad Brach</v>
      </c>
      <c r="BQ110" s="94">
        <f t="shared" si="23"/>
        <v>0</v>
      </c>
      <c r="BR110" s="95">
        <f t="shared" si="24"/>
        <v>-1</v>
      </c>
      <c r="BS110" s="91" t="str">
        <f>IFERROR(VLOOKUP($AV110,Import!$B$3:$AL$676,35,FALSE),"")</f>
        <v/>
      </c>
      <c r="BT110" s="99">
        <f>9*(Table2[[#This Row],[K]]/Table2[[#This Row],[IP]])</f>
        <v>8.859375</v>
      </c>
      <c r="BU110" s="483">
        <f>IFERROR(VLOOKUP($AV110,PITCH!$B$7:$AJ$2004,31,FALSE),"N/A")</f>
        <v>5.3610108303249095</v>
      </c>
      <c r="BV110" s="426"/>
    </row>
    <row r="111" spans="1:74" ht="15" x14ac:dyDescent="0.25">
      <c r="A111" s="570">
        <v>109</v>
      </c>
      <c r="B111" s="571">
        <f>IFERROR(VLOOKUP(N111,Import!$B$4:$T$677,19,FALSE),"")</f>
        <v>177</v>
      </c>
      <c r="C111" s="572"/>
      <c r="D111" s="571" t="str">
        <f>IFERROR(VLOOKUP(N111,Import!$AD$3:$AH$677,3,FALSE),"")</f>
        <v/>
      </c>
      <c r="E111" s="571" t="str">
        <f>IFERROR(VLOOKUP(N111,Import!$AD$3:$AL$677,4,FALSE),"")</f>
        <v/>
      </c>
      <c r="F111" s="575">
        <f>IFERROR(VLOOKUP(N111,Import!$AT$3:$BG$677,8,FALSE),"")</f>
        <v>261</v>
      </c>
      <c r="G111" s="489">
        <f>IFERROR(VLOOKUP($N111,Import!$AT$3:$BG$677,2,FALSE),"")</f>
        <v>298.00000000000006</v>
      </c>
      <c r="H111" s="490">
        <f>IFERROR(VLOOKUP($N111,Import!$AT$3:$BG$677,3,FALSE),"")</f>
        <v>2.4628099173553726</v>
      </c>
      <c r="I111" s="575">
        <f ca="1">IFERROR(VLOOKUP($N111,Import!$AT$3:$BG$677,9,FALSE),"")</f>
        <v>61</v>
      </c>
      <c r="J111" s="574"/>
      <c r="K111" s="571">
        <f>IFERROR(VLOOKUP(N111,Import!$AT$3:$BG$677,12,FALSE),"")</f>
        <v>190</v>
      </c>
      <c r="L111" s="571">
        <f>IFERROR(VLOOKUP(N111,Import!$AT$3:$BG$677,14,FALSE),"")</f>
        <v>156</v>
      </c>
      <c r="M111" s="486"/>
      <c r="N111" s="88" t="str">
        <f>IFERROR(VLOOKUP(A111,Import!$V$4:$X$677,3,FALSE),"")</f>
        <v>Hunter Renfroe</v>
      </c>
      <c r="O111" s="89"/>
      <c r="P111" s="90"/>
      <c r="Q111" s="91" t="str">
        <f>IFERROR(VLOOKUP($N111,Import!$B$3:$AL$676,2,FALSE),"")</f>
        <v>SD</v>
      </c>
      <c r="R111" s="341" t="str">
        <f>IFERROR(VLOOKUP($N111,Import!$B$3:$AL$676,3,FALSE),"")</f>
        <v>OF</v>
      </c>
      <c r="S111" s="341" t="str">
        <f>IFERROR(VLOOKUP($N111,Import!$B$3:$AL$676,4,FALSE),"")</f>
        <v>OF</v>
      </c>
      <c r="T111" s="91">
        <f>IFERROR(VLOOKUP($N111,Import!$B$3:$AL$676,5,FALSE),"")</f>
        <v>7</v>
      </c>
      <c r="U111" s="431"/>
      <c r="V111" s="91">
        <f>IFERROR(VLOOKUP($N111,Import!$B$3:$AL$676,6,FALSE),"")</f>
        <v>533</v>
      </c>
      <c r="W111" s="91">
        <f>IFERROR(VLOOKUP($N111,Import!$B$3:$AL$676,7,FALSE),"")</f>
        <v>71</v>
      </c>
      <c r="X111" s="91">
        <f>IFERROR(VLOOKUP($N111,Import!$B$3:$AL$676,8,FALSE),"")</f>
        <v>32</v>
      </c>
      <c r="Y111" s="91">
        <f>IFERROR(VLOOKUP($N111,Import!$B$3:$AL$676,9,FALSE),"")</f>
        <v>87</v>
      </c>
      <c r="Z111" s="91">
        <f>IFERROR(VLOOKUP($N111,Import!$B$3:$AL$676,10,FALSE),"")</f>
        <v>2</v>
      </c>
      <c r="AA111" s="92">
        <f>IFERROR(VLOOKUP($N111,Import!$B$3:$AL$676,11,FALSE),"")</f>
        <v>0.24099999999999999</v>
      </c>
      <c r="AB111" s="431"/>
      <c r="AC111" s="498">
        <f t="shared" si="14"/>
        <v>128.453</v>
      </c>
      <c r="AD111" s="499">
        <f>IF(O111='User Input'!$C$1,1,0)</f>
        <v>0</v>
      </c>
      <c r="AE111" s="499">
        <f t="shared" si="25"/>
        <v>0</v>
      </c>
      <c r="AF111" s="499">
        <f t="shared" si="15"/>
        <v>0</v>
      </c>
      <c r="AG111" s="499" t="str">
        <f t="shared" si="16"/>
        <v>Hunter Renfroe</v>
      </c>
      <c r="AH111" s="499">
        <f t="shared" si="17"/>
        <v>0</v>
      </c>
      <c r="AI111" s="499">
        <f t="shared" si="18"/>
        <v>7</v>
      </c>
      <c r="AJ111" s="91" t="str">
        <f>IFERROR(VLOOKUP($N111,Import!$B$3:$AL$676,35,FALSE),"")</f>
        <v/>
      </c>
      <c r="AK111" s="98"/>
      <c r="AL111" s="113">
        <v>115</v>
      </c>
      <c r="AM111" s="112">
        <f>IFERROR(VLOOKUP(AV111,Import!$B$3:$T$677,19,FALSE),"")</f>
        <v>276</v>
      </c>
      <c r="AN111" s="493"/>
      <c r="AO111" s="112" t="str">
        <f>IFERROR(VLOOKUP(AV111,Import!$AD$3:$AH$677,3,FALSE),"")</f>
        <v/>
      </c>
      <c r="AP111" s="112" t="str">
        <f>IFERROR(VLOOKUP(AV111,Import!$AD$3:$AH$677,5,FALSE),"")</f>
        <v/>
      </c>
      <c r="AQ111" s="494">
        <f>IFERROR(VLOOKUP(AV111,Import!$AW$3:$BA$677,5,FALSE),"")</f>
        <v>464</v>
      </c>
      <c r="AR111" s="489">
        <f>IFERROR(VLOOKUP($AV111,Import!$AW$3:$BG$677,2,FALSE),"")</f>
        <v>149</v>
      </c>
      <c r="AS111" s="581">
        <f>IFERROR(VLOOKUP($AV111,Import!$AW$3:$BG$677,3,FALSE),"")</f>
        <v>2.6140350877192984</v>
      </c>
      <c r="AT111" s="575">
        <f ca="1">IFERROR(VLOOKUP($AV111,Import!$AW$3:$BG$677,7,FALSE),"")</f>
        <v>347</v>
      </c>
      <c r="AU111" s="492"/>
      <c r="AV111" s="495" t="str">
        <f>IFERROR(VLOOKUP(AL111,Import!$W$3:$X$677,2,FALSE),"")</f>
        <v>Sergio Romo</v>
      </c>
      <c r="AW111" s="89"/>
      <c r="AX111" s="102"/>
      <c r="AY111" s="91" t="str">
        <f>IFERROR(VLOOKUP($AV111,Import!$B$3:$L$676,2,FALSE),"")</f>
        <v>MIA</v>
      </c>
      <c r="AZ111" s="96" t="str">
        <f>IFERROR(VLOOKUP($AV111,Import!$B$3:$L$676,3,FALSE),"")</f>
        <v>RP</v>
      </c>
      <c r="BA111" s="96" t="str">
        <f>IFERROR(VLOOKUP($AV111,Import!$B$3:$L$676,4,FALSE),"")</f>
        <v>RP</v>
      </c>
      <c r="BB111" s="91">
        <f>IFERROR(VLOOKUP($AV111,Import!$B$3:$L$676,5,FALSE),"")</f>
        <v>0</v>
      </c>
      <c r="BC111" s="431"/>
      <c r="BD111" s="91">
        <f>IFERROR(VLOOKUP($AV111,Import!$B$3:$X$677,12,FALSE),"")</f>
        <v>54</v>
      </c>
      <c r="BE111" s="97">
        <f>IFERROR(VLOOKUP($AV111,Import!$B$3:$X$677,15,FALSE),"")</f>
        <v>4.04</v>
      </c>
      <c r="BF111" s="97">
        <f>IFERROR(VLOOKUP($AV111,Import!$B$3:$X$677,16,FALSE),"")</f>
        <v>1.23</v>
      </c>
      <c r="BG111" s="91">
        <f>IFERROR(VLOOKUP($AV111,Import!$B$3:$X$677,13,FALSE),"")</f>
        <v>2</v>
      </c>
      <c r="BH111" s="91">
        <f>IFERROR(VLOOKUP($AV111,Import!$B$3:$X$677,14,FALSE),"")</f>
        <v>18</v>
      </c>
      <c r="BI111" s="91">
        <f>IFERROR(VLOOKUP($AV111,Import!$B$3:$X$677,17,FALSE),"")</f>
        <v>58</v>
      </c>
      <c r="BJ111" s="435"/>
      <c r="BK111" s="93">
        <f t="shared" si="19"/>
        <v>218.16</v>
      </c>
      <c r="BL111" s="94">
        <f t="shared" si="20"/>
        <v>66.42</v>
      </c>
      <c r="BM111" s="94">
        <f>IF(AW111='User Input'!$C$1,1,0)</f>
        <v>0</v>
      </c>
      <c r="BN111" s="94">
        <f t="shared" si="26"/>
        <v>0</v>
      </c>
      <c r="BO111" s="94">
        <f t="shared" si="21"/>
        <v>0</v>
      </c>
      <c r="BP111" s="94" t="str">
        <f t="shared" si="22"/>
        <v>Sergio Romo</v>
      </c>
      <c r="BQ111" s="94">
        <f t="shared" si="23"/>
        <v>0</v>
      </c>
      <c r="BR111" s="95">
        <f t="shared" si="24"/>
        <v>0</v>
      </c>
      <c r="BS111" s="91" t="str">
        <f>IFERROR(VLOOKUP($AV111,Import!$B$3:$AL$676,35,FALSE),"")</f>
        <v/>
      </c>
      <c r="BT111" s="99">
        <f>9*(Table2[[#This Row],[K]]/Table2[[#This Row],[IP]])</f>
        <v>9.6666666666666679</v>
      </c>
      <c r="BU111" s="483">
        <f>IFERROR(VLOOKUP($AV111,PITCH!$B$7:$AJ$2004,31,FALSE),"N/A")</f>
        <v>6.1764705882352935</v>
      </c>
      <c r="BV111" s="426"/>
    </row>
    <row r="112" spans="1:74" ht="15" x14ac:dyDescent="0.25">
      <c r="A112" s="570">
        <v>110</v>
      </c>
      <c r="B112" s="571">
        <f>IFERROR(VLOOKUP(N112,Import!$B$4:$T$677,19,FALSE),"")</f>
        <v>179</v>
      </c>
      <c r="C112" s="572"/>
      <c r="D112" s="571" t="str">
        <f>IFERROR(VLOOKUP(N112,Import!$AD$3:$AH$677,3,FALSE),"")</f>
        <v/>
      </c>
      <c r="E112" s="571" t="str">
        <f>IFERROR(VLOOKUP(N112,Import!$AD$3:$AL$677,4,FALSE),"")</f>
        <v/>
      </c>
      <c r="F112" s="575">
        <f>IFERROR(VLOOKUP(N112,Import!$AT$3:$BG$677,8,FALSE),"")</f>
        <v>324</v>
      </c>
      <c r="G112" s="489">
        <f>IFERROR(VLOOKUP($N112,Import!$AT$3:$BG$677,2,FALSE),"")</f>
        <v>254.54999999999995</v>
      </c>
      <c r="H112" s="490">
        <f>IFERROR(VLOOKUP($N112,Import!$AT$3:$BG$677,3,FALSE),"")</f>
        <v>2.2526548672566369</v>
      </c>
      <c r="I112" s="575">
        <f ca="1">IFERROR(VLOOKUP($N112,Import!$AT$3:$BG$677,9,FALSE),"")</f>
        <v>95</v>
      </c>
      <c r="J112" s="574"/>
      <c r="K112" s="571">
        <f>IFERROR(VLOOKUP(N112,Import!$AT$3:$BG$677,12,FALSE),"")</f>
        <v>241</v>
      </c>
      <c r="L112" s="571">
        <f>IFERROR(VLOOKUP(N112,Import!$AT$3:$BG$677,14,FALSE),"")</f>
        <v>208</v>
      </c>
      <c r="M112" s="486"/>
      <c r="N112" s="88" t="str">
        <f>IFERROR(VLOOKUP(A112,Import!$V$3:$X$677,3,FALSE),"")</f>
        <v>Daniel Palka</v>
      </c>
      <c r="O112" s="89"/>
      <c r="P112" s="90"/>
      <c r="Q112" s="91" t="str">
        <f>IFERROR(VLOOKUP($N112,Import!$B$3:$AL$676,2,FALSE),"")</f>
        <v>CHW</v>
      </c>
      <c r="R112" s="341" t="str">
        <f>IFERROR(VLOOKUP($N112,Import!$B$3:$AL$676,3,FALSE),"")</f>
        <v>OF</v>
      </c>
      <c r="S112" s="341" t="str">
        <f>IFERROR(VLOOKUP($N112,Import!$B$3:$AL$676,4,FALSE),"")</f>
        <v>OF</v>
      </c>
      <c r="T112" s="91">
        <f>IFERROR(VLOOKUP($N112,Import!$B$3:$AL$676,5,FALSE),"")</f>
        <v>6</v>
      </c>
      <c r="U112" s="431"/>
      <c r="V112" s="91">
        <f>IFERROR(VLOOKUP($N112,Import!$B$3:$AL$676,6,FALSE),"")</f>
        <v>479</v>
      </c>
      <c r="W112" s="91">
        <f>IFERROR(VLOOKUP($N112,Import!$B$3:$AL$676,7,FALSE),"")</f>
        <v>64</v>
      </c>
      <c r="X112" s="91">
        <f>IFERROR(VLOOKUP($N112,Import!$B$3:$AL$676,8,FALSE),"")</f>
        <v>31</v>
      </c>
      <c r="Y112" s="91">
        <f>IFERROR(VLOOKUP($N112,Import!$B$3:$AL$676,9,FALSE),"")</f>
        <v>84</v>
      </c>
      <c r="Z112" s="91">
        <f>IFERROR(VLOOKUP($N112,Import!$B$3:$AL$676,10,FALSE),"")</f>
        <v>3</v>
      </c>
      <c r="AA112" s="92">
        <f>IFERROR(VLOOKUP($N112,Import!$B$3:$AL$676,11,FALSE),"")</f>
        <v>0.247</v>
      </c>
      <c r="AB112" s="431"/>
      <c r="AC112" s="498">
        <f t="shared" si="14"/>
        <v>118.313</v>
      </c>
      <c r="AD112" s="499">
        <f>IF(O112='User Input'!$C$1,1,0)</f>
        <v>0</v>
      </c>
      <c r="AE112" s="499">
        <f t="shared" si="25"/>
        <v>0</v>
      </c>
      <c r="AF112" s="499">
        <f t="shared" si="15"/>
        <v>0</v>
      </c>
      <c r="AG112" s="499" t="str">
        <f t="shared" si="16"/>
        <v>Daniel Palka</v>
      </c>
      <c r="AH112" s="499">
        <f t="shared" si="17"/>
        <v>0</v>
      </c>
      <c r="AI112" s="499">
        <f t="shared" si="18"/>
        <v>6</v>
      </c>
      <c r="AJ112" s="91" t="str">
        <f>IFERROR(VLOOKUP($N112,Import!$B$3:$AL$676,35,FALSE),"")</f>
        <v/>
      </c>
      <c r="AK112" s="98"/>
      <c r="AL112" s="113">
        <v>36</v>
      </c>
      <c r="AM112" s="112">
        <f>IFERROR(VLOOKUP(AV112,Import!$B$3:$T$677,19,FALSE),"")</f>
        <v>106</v>
      </c>
      <c r="AN112" s="493"/>
      <c r="AO112" s="112" t="str">
        <f>IFERROR(VLOOKUP(AV112,Import!$AD$3:$AH$677,3,FALSE),"")</f>
        <v/>
      </c>
      <c r="AP112" s="112" t="str">
        <f>IFERROR(VLOOKUP(AV112,Import!$AD$3:$AH$677,5,FALSE),"")</f>
        <v/>
      </c>
      <c r="AQ112" s="494">
        <f>IFERROR(VLOOKUP(AV112,Import!$AW$3:$BA$677,5,FALSE),"")</f>
        <v>215</v>
      </c>
      <c r="AR112" s="489">
        <f>IFERROR(VLOOKUP($AV112,Import!$AW$3:$BG$677,2,FALSE),"")</f>
        <v>326.70000000000005</v>
      </c>
      <c r="AS112" s="581">
        <f>IFERROR(VLOOKUP($AV112,Import!$AW$3:$BG$677,3,FALSE),"")</f>
        <v>12.565384615384618</v>
      </c>
      <c r="AT112" s="575">
        <f ca="1">IFERROR(VLOOKUP($AV112,Import!$AW$3:$BG$677,7,FALSE),"")</f>
        <v>66</v>
      </c>
      <c r="AU112" s="492"/>
      <c r="AV112" s="495" t="str">
        <f>IFERROR(VLOOKUP(AL112,Import!$W$3:$X$677,2,FALSE),"")</f>
        <v>Eduardo Rodriguez</v>
      </c>
      <c r="AW112" s="89"/>
      <c r="AX112" s="102"/>
      <c r="AY112" s="91" t="str">
        <f>IFERROR(VLOOKUP($AV112,Import!$B$3:$L$676,2,FALSE),"")</f>
        <v>BOS</v>
      </c>
      <c r="AZ112" s="96" t="str">
        <f>IFERROR(VLOOKUP($AV112,Import!$B$3:$L$676,3,FALSE),"")</f>
        <v>SP</v>
      </c>
      <c r="BA112" s="96" t="str">
        <f>IFERROR(VLOOKUP($AV112,Import!$B$3:$L$676,4,FALSE),"")</f>
        <v>SP</v>
      </c>
      <c r="BB112" s="91">
        <f>IFERROR(VLOOKUP($AV112,Import!$B$3:$L$676,5,FALSE),"")</f>
        <v>12</v>
      </c>
      <c r="BC112" s="431"/>
      <c r="BD112" s="91">
        <f>IFERROR(VLOOKUP($AV112,Import!$B$3:$X$677,12,FALSE),"")</f>
        <v>158</v>
      </c>
      <c r="BE112" s="97">
        <f>IFERROR(VLOOKUP($AV112,Import!$B$3:$X$677,15,FALSE),"")</f>
        <v>3.58</v>
      </c>
      <c r="BF112" s="97">
        <f>IFERROR(VLOOKUP($AV112,Import!$B$3:$X$677,16,FALSE),"")</f>
        <v>1.24</v>
      </c>
      <c r="BG112" s="91">
        <f>IFERROR(VLOOKUP($AV112,Import!$B$3:$X$677,13,FALSE),"")</f>
        <v>13</v>
      </c>
      <c r="BH112" s="91">
        <f>IFERROR(VLOOKUP($AV112,Import!$B$3:$X$677,14,FALSE),"")</f>
        <v>0</v>
      </c>
      <c r="BI112" s="91">
        <f>IFERROR(VLOOKUP($AV112,Import!$B$3:$X$677,17,FALSE),"")</f>
        <v>168</v>
      </c>
      <c r="BJ112" s="435"/>
      <c r="BK112" s="93">
        <f t="shared" si="19"/>
        <v>565.64</v>
      </c>
      <c r="BL112" s="94">
        <f t="shared" si="20"/>
        <v>195.92</v>
      </c>
      <c r="BM112" s="94">
        <f>IF(AW112='User Input'!$C$1,1,0)</f>
        <v>0</v>
      </c>
      <c r="BN112" s="94">
        <f t="shared" si="26"/>
        <v>0</v>
      </c>
      <c r="BO112" s="94">
        <f t="shared" si="21"/>
        <v>0</v>
      </c>
      <c r="BP112" s="94" t="str">
        <f t="shared" si="22"/>
        <v>Eduardo Rodriguez</v>
      </c>
      <c r="BQ112" s="94">
        <f t="shared" si="23"/>
        <v>0</v>
      </c>
      <c r="BR112" s="95">
        <f t="shared" si="24"/>
        <v>12</v>
      </c>
      <c r="BS112" s="91" t="str">
        <f>IFERROR(VLOOKUP($AV112,Import!$B$3:$AL$676,35,FALSE),"")</f>
        <v/>
      </c>
      <c r="BT112" s="99">
        <f>9*(Table2[[#This Row],[K]]/Table2[[#This Row],[IP]])</f>
        <v>9.5696202531645564</v>
      </c>
      <c r="BU112" s="483">
        <f>IFERROR(VLOOKUP($AV112,PITCH!$B$7:$AJ$2004,31,FALSE),"N/A")</f>
        <v>6.2401715511079328</v>
      </c>
      <c r="BV112" s="426"/>
    </row>
    <row r="113" spans="1:74" ht="15" x14ac:dyDescent="0.25">
      <c r="A113" s="570">
        <v>111</v>
      </c>
      <c r="B113" s="571">
        <f>IFERROR(VLOOKUP(N113,Import!$B$4:$T$677,19,FALSE),"")</f>
        <v>181</v>
      </c>
      <c r="C113" s="572"/>
      <c r="D113" s="571" t="str">
        <f>IFERROR(VLOOKUP(N113,Import!$AD$3:$AH$677,3,FALSE),"")</f>
        <v/>
      </c>
      <c r="E113" s="571" t="str">
        <f>IFERROR(VLOOKUP(N113,Import!$AD$3:$AL$677,4,FALSE),"")</f>
        <v/>
      </c>
      <c r="F113" s="575">
        <f>IFERROR(VLOOKUP(N113,Import!$AT$3:$BG$677,8,FALSE),"")</f>
        <v>350</v>
      </c>
      <c r="G113" s="489">
        <f>IFERROR(VLOOKUP($N113,Import!$AT$3:$BG$677,2,FALSE),"")</f>
        <v>235.35</v>
      </c>
      <c r="H113" s="490">
        <f>IFERROR(VLOOKUP($N113,Import!$AT$3:$BG$677,3,FALSE),"")</f>
        <v>2.2202830188679243</v>
      </c>
      <c r="I113" s="575">
        <f ca="1">IFERROR(VLOOKUP($N113,Import!$AT$3:$BG$677,9,FALSE),"")</f>
        <v>179</v>
      </c>
      <c r="J113" s="574"/>
      <c r="K113" s="571">
        <f>IFERROR(VLOOKUP(N113,Import!$AT$3:$BG$677,12,FALSE),"")</f>
        <v>226</v>
      </c>
      <c r="L113" s="571">
        <f>IFERROR(VLOOKUP(N113,Import!$AT$3:$BG$677,14,FALSE),"")</f>
        <v>232</v>
      </c>
      <c r="M113" s="486"/>
      <c r="N113" s="88" t="str">
        <f>IFERROR(VLOOKUP(A113,Import!$V$3:$X$677,3,FALSE),"")</f>
        <v>Ian Happ</v>
      </c>
      <c r="O113" s="89"/>
      <c r="P113" s="90"/>
      <c r="Q113" s="91" t="str">
        <f>IFERROR(VLOOKUP($N113,Import!$B$3:$AL$676,2,FALSE),"")</f>
        <v>CHC</v>
      </c>
      <c r="R113" s="341" t="str">
        <f>IFERROR(VLOOKUP($N113,Import!$B$3:$AL$676,3,FALSE),"")</f>
        <v>3B/OF</v>
      </c>
      <c r="S113" s="341" t="str">
        <f>IFERROR(VLOOKUP($N113,Import!$B$3:$AL$676,4,FALSE),"")</f>
        <v>3B/OF</v>
      </c>
      <c r="T113" s="91">
        <f>IFERROR(VLOOKUP($N113,Import!$B$3:$AL$676,5,FALSE),"")</f>
        <v>6</v>
      </c>
      <c r="U113" s="431"/>
      <c r="V113" s="91">
        <f>IFERROR(VLOOKUP($N113,Import!$B$3:$AL$676,6,FALSE),"")</f>
        <v>478</v>
      </c>
      <c r="W113" s="91">
        <f>IFERROR(VLOOKUP($N113,Import!$B$3:$AL$676,7,FALSE),"")</f>
        <v>69</v>
      </c>
      <c r="X113" s="91">
        <f>IFERROR(VLOOKUP($N113,Import!$B$3:$AL$676,8,FALSE),"")</f>
        <v>23</v>
      </c>
      <c r="Y113" s="91">
        <f>IFERROR(VLOOKUP($N113,Import!$B$3:$AL$676,9,FALSE),"")</f>
        <v>77</v>
      </c>
      <c r="Z113" s="91">
        <f>IFERROR(VLOOKUP($N113,Import!$B$3:$AL$676,10,FALSE),"")</f>
        <v>10</v>
      </c>
      <c r="AA113" s="92">
        <f>IFERROR(VLOOKUP($N113,Import!$B$3:$AL$676,11,FALSE),"")</f>
        <v>0.24199999999999999</v>
      </c>
      <c r="AB113" s="431"/>
      <c r="AC113" s="498">
        <f t="shared" si="14"/>
        <v>115.676</v>
      </c>
      <c r="AD113" s="499">
        <f>IF(O113='User Input'!$C$1,1,0)</f>
        <v>0</v>
      </c>
      <c r="AE113" s="499">
        <f t="shared" si="25"/>
        <v>0</v>
      </c>
      <c r="AF113" s="499">
        <f t="shared" si="15"/>
        <v>0</v>
      </c>
      <c r="AG113" s="499" t="str">
        <f t="shared" si="16"/>
        <v>Ian Happ</v>
      </c>
      <c r="AH113" s="499">
        <f t="shared" si="17"/>
        <v>0</v>
      </c>
      <c r="AI113" s="499">
        <f t="shared" si="18"/>
        <v>6</v>
      </c>
      <c r="AJ113" s="91" t="str">
        <f>IFERROR(VLOOKUP($N113,Import!$B$3:$AL$676,35,FALSE),"")</f>
        <v/>
      </c>
      <c r="AK113" s="98"/>
      <c r="AL113" s="113">
        <v>38</v>
      </c>
      <c r="AM113" s="112">
        <f>IFERROR(VLOOKUP(AV113,Import!$B$3:$T$677,19,FALSE),"")</f>
        <v>109</v>
      </c>
      <c r="AN113" s="493"/>
      <c r="AO113" s="112" t="str">
        <f>IFERROR(VLOOKUP(AV113,Import!$AD$3:$AH$677,3,FALSE),"")</f>
        <v/>
      </c>
      <c r="AP113" s="112" t="str">
        <f>IFERROR(VLOOKUP(AV113,Import!$AD$3:$AH$677,5,FALSE),"")</f>
        <v/>
      </c>
      <c r="AQ113" s="494">
        <f>IFERROR(VLOOKUP(AV113,Import!$AW$3:$BA$677,5,FALSE),"")</f>
        <v>169</v>
      </c>
      <c r="AR113" s="489">
        <f>IFERROR(VLOOKUP($AV113,Import!$AW$3:$BG$677,2,FALSE),"")</f>
        <v>353.4</v>
      </c>
      <c r="AS113" s="581">
        <f>IFERROR(VLOOKUP($AV113,Import!$AW$3:$BG$677,3,FALSE),"")</f>
        <v>5.436923076923077</v>
      </c>
      <c r="AT113" s="575">
        <f ca="1">IFERROR(VLOOKUP($AV113,Import!$AW$3:$BG$677,7,FALSE),"")</f>
        <v>347</v>
      </c>
      <c r="AU113" s="492"/>
      <c r="AV113" s="495" t="str">
        <f>IFERROR(VLOOKUP(AL113,Import!$W$3:$X$677,2,FALSE),"")</f>
        <v>Brad Hand</v>
      </c>
      <c r="AW113" s="89"/>
      <c r="AX113" s="102"/>
      <c r="AY113" s="91" t="str">
        <f>IFERROR(VLOOKUP($AV113,Import!$B$3:$L$676,2,FALSE),"")</f>
        <v>CLE</v>
      </c>
      <c r="AZ113" s="96" t="str">
        <f>IFERROR(VLOOKUP($AV113,Import!$B$3:$L$676,3,FALSE),"")</f>
        <v>RP</v>
      </c>
      <c r="BA113" s="96" t="str">
        <f>IFERROR(VLOOKUP($AV113,Import!$B$3:$L$676,4,FALSE),"")</f>
        <v>RP</v>
      </c>
      <c r="BB113" s="91">
        <f>IFERROR(VLOOKUP($AV113,Import!$B$3:$L$676,5,FALSE),"")</f>
        <v>12</v>
      </c>
      <c r="BC113" s="431"/>
      <c r="BD113" s="91">
        <f>IFERROR(VLOOKUP($AV113,Import!$B$3:$X$677,12,FALSE),"")</f>
        <v>70</v>
      </c>
      <c r="BE113" s="97">
        <f>IFERROR(VLOOKUP($AV113,Import!$B$3:$X$677,15,FALSE),"")</f>
        <v>3.03</v>
      </c>
      <c r="BF113" s="97">
        <f>IFERROR(VLOOKUP($AV113,Import!$B$3:$X$677,16,FALSE),"")</f>
        <v>1.0900000000000001</v>
      </c>
      <c r="BG113" s="91">
        <f>IFERROR(VLOOKUP($AV113,Import!$B$3:$X$677,13,FALSE),"")</f>
        <v>4</v>
      </c>
      <c r="BH113" s="91">
        <f>IFERROR(VLOOKUP($AV113,Import!$B$3:$X$677,14,FALSE),"")</f>
        <v>32</v>
      </c>
      <c r="BI113" s="91">
        <f>IFERROR(VLOOKUP($AV113,Import!$B$3:$X$677,17,FALSE),"")</f>
        <v>89</v>
      </c>
      <c r="BJ113" s="435"/>
      <c r="BK113" s="93">
        <f t="shared" si="19"/>
        <v>212.1</v>
      </c>
      <c r="BL113" s="94">
        <f t="shared" si="20"/>
        <v>76.300000000000011</v>
      </c>
      <c r="BM113" s="94">
        <f>IF(AW113='User Input'!$C$1,1,0)</f>
        <v>0</v>
      </c>
      <c r="BN113" s="94">
        <f t="shared" si="26"/>
        <v>0</v>
      </c>
      <c r="BO113" s="94">
        <f t="shared" si="21"/>
        <v>0</v>
      </c>
      <c r="BP113" s="94" t="str">
        <f t="shared" si="22"/>
        <v>Brad Hand</v>
      </c>
      <c r="BQ113" s="94">
        <f t="shared" si="23"/>
        <v>0</v>
      </c>
      <c r="BR113" s="95">
        <f t="shared" si="24"/>
        <v>12</v>
      </c>
      <c r="BS113" s="91" t="str">
        <f>IFERROR(VLOOKUP($AV113,Import!$B$3:$AL$676,35,FALSE),"")</f>
        <v/>
      </c>
      <c r="BT113" s="99">
        <f>9*(Table2[[#This Row],[K]]/Table2[[#This Row],[IP]])</f>
        <v>11.442857142857143</v>
      </c>
      <c r="BU113" s="483">
        <f>IFERROR(VLOOKUP($AV113,PITCH!$B$7:$AJ$2004,31,FALSE),"N/A")</f>
        <v>7.5</v>
      </c>
      <c r="BV113" s="426"/>
    </row>
    <row r="114" spans="1:74" ht="15" x14ac:dyDescent="0.25">
      <c r="A114" s="570">
        <v>112</v>
      </c>
      <c r="B114" s="571">
        <f>IFERROR(VLOOKUP(N114,Import!$B$4:$T$677,19,FALSE),"")</f>
        <v>182</v>
      </c>
      <c r="C114" s="572"/>
      <c r="D114" s="571" t="str">
        <f>IFERROR(VLOOKUP(N114,Import!$AD$3:$AH$677,3,FALSE),"")</f>
        <v/>
      </c>
      <c r="E114" s="571" t="str">
        <f>IFERROR(VLOOKUP(N114,Import!$AD$3:$AL$677,4,FALSE),"")</f>
        <v/>
      </c>
      <c r="F114" s="575">
        <f>IFERROR(VLOOKUP(N114,Import!$AT$3:$BG$677,8,FALSE),"")</f>
        <v>160</v>
      </c>
      <c r="G114" s="489">
        <f>IFERROR(VLOOKUP($N114,Import!$AT$3:$BG$677,2,FALSE),"")</f>
        <v>359.55</v>
      </c>
      <c r="H114" s="490">
        <f>IFERROR(VLOOKUP($N114,Import!$AT$3:$BG$677,3,FALSE),"")</f>
        <v>2.5682142857142858</v>
      </c>
      <c r="I114" s="575">
        <f ca="1">IFERROR(VLOOKUP($N114,Import!$AT$3:$BG$677,9,FALSE),"")</f>
        <v>474</v>
      </c>
      <c r="J114" s="574"/>
      <c r="K114" s="571">
        <f>IFERROR(VLOOKUP(N114,Import!$AT$3:$BG$677,12,FALSE),"")</f>
        <v>84</v>
      </c>
      <c r="L114" s="571">
        <f>IFERROR(VLOOKUP(N114,Import!$AT$3:$BG$677,14,FALSE),"")</f>
        <v>96</v>
      </c>
      <c r="M114" s="486"/>
      <c r="N114" s="88" t="str">
        <f>IFERROR(VLOOKUP(A114,Import!$V$3:$X$677,3,FALSE),"")</f>
        <v>Mallex Smith</v>
      </c>
      <c r="O114" s="89"/>
      <c r="P114" s="90"/>
      <c r="Q114" s="91" t="str">
        <f>IFERROR(VLOOKUP($N114,Import!$B$3:$AL$676,2,FALSE),"")</f>
        <v>SEA</v>
      </c>
      <c r="R114" s="341" t="str">
        <f>IFERROR(VLOOKUP($N114,Import!$B$3:$AL$676,3,FALSE),"")</f>
        <v>OF</v>
      </c>
      <c r="S114" s="341" t="str">
        <f>IFERROR(VLOOKUP($N114,Import!$B$3:$AL$676,4,FALSE),"")</f>
        <v>OF</v>
      </c>
      <c r="T114" s="91">
        <f>IFERROR(VLOOKUP($N114,Import!$B$3:$AL$676,5,FALSE),"")</f>
        <v>6</v>
      </c>
      <c r="U114" s="431"/>
      <c r="V114" s="91">
        <f>IFERROR(VLOOKUP($N114,Import!$B$3:$AL$676,6,FALSE),"")</f>
        <v>546</v>
      </c>
      <c r="W114" s="91">
        <f>IFERROR(VLOOKUP($N114,Import!$B$3:$AL$676,7,FALSE),"")</f>
        <v>82</v>
      </c>
      <c r="X114" s="91">
        <f>IFERROR(VLOOKUP($N114,Import!$B$3:$AL$676,8,FALSE),"")</f>
        <v>3</v>
      </c>
      <c r="Y114" s="91">
        <f>IFERROR(VLOOKUP($N114,Import!$B$3:$AL$676,9,FALSE),"")</f>
        <v>37</v>
      </c>
      <c r="Z114" s="91">
        <f>IFERROR(VLOOKUP($N114,Import!$B$3:$AL$676,10,FALSE),"")</f>
        <v>42</v>
      </c>
      <c r="AA114" s="92">
        <f>IFERROR(VLOOKUP($N114,Import!$B$3:$AL$676,11,FALSE),"")</f>
        <v>0.28599999999999998</v>
      </c>
      <c r="AB114" s="431"/>
      <c r="AC114" s="498">
        <f t="shared" si="14"/>
        <v>156.15599999999998</v>
      </c>
      <c r="AD114" s="499">
        <f>IF(O114='User Input'!$C$1,1,0)</f>
        <v>0</v>
      </c>
      <c r="AE114" s="499">
        <f t="shared" si="25"/>
        <v>0</v>
      </c>
      <c r="AF114" s="499">
        <f t="shared" si="15"/>
        <v>0</v>
      </c>
      <c r="AG114" s="499" t="str">
        <f t="shared" si="16"/>
        <v>Mallex Smith</v>
      </c>
      <c r="AH114" s="499">
        <f t="shared" si="17"/>
        <v>0</v>
      </c>
      <c r="AI114" s="499">
        <f t="shared" si="18"/>
        <v>6</v>
      </c>
      <c r="AJ114" s="91" t="str">
        <f>IFERROR(VLOOKUP($N114,Import!$B$3:$AL$676,35,FALSE),"")</f>
        <v/>
      </c>
      <c r="AK114" s="98"/>
      <c r="AL114" s="113">
        <v>109</v>
      </c>
      <c r="AM114" s="112">
        <f>IFERROR(VLOOKUP(AV114,Import!$B$3:$T$677,19,FALSE),"")</f>
        <v>266</v>
      </c>
      <c r="AN114" s="493"/>
      <c r="AO114" s="112" t="str">
        <f>IFERROR(VLOOKUP(AV114,Import!$AD$3:$AH$677,3,FALSE),"")</f>
        <v/>
      </c>
      <c r="AP114" s="112" t="str">
        <f>IFERROR(VLOOKUP(AV114,Import!$AD$3:$AH$677,5,FALSE),"")</f>
        <v/>
      </c>
      <c r="AQ114" s="494">
        <f>IFERROR(VLOOKUP(AV114,Import!$AW$3:$BA$677,5,FALSE),"")</f>
        <v>356</v>
      </c>
      <c r="AR114" s="489">
        <f>IFERROR(VLOOKUP($AV114,Import!$AW$3:$BG$677,2,FALSE),"")</f>
        <v>229.39999999999998</v>
      </c>
      <c r="AS114" s="581">
        <f>IFERROR(VLOOKUP($AV114,Import!$AW$3:$BG$677,3,FALSE),"")</f>
        <v>3.5292307692307689</v>
      </c>
      <c r="AT114" s="575">
        <f ca="1">IFERROR(VLOOKUP($AV114,Import!$AW$3:$BG$677,7,FALSE),"")</f>
        <v>347</v>
      </c>
      <c r="AU114" s="492"/>
      <c r="AV114" s="495" t="str">
        <f>IFERROR(VLOOKUP(AL114,Import!$W$3:$X$677,2,FALSE),"")</f>
        <v>Pedro Strop</v>
      </c>
      <c r="AW114" s="89"/>
      <c r="AX114" s="102"/>
      <c r="AY114" s="91" t="str">
        <f>IFERROR(VLOOKUP($AV114,Import!$B$3:$L$676,2,FALSE),"")</f>
        <v>CHC</v>
      </c>
      <c r="AZ114" s="96" t="str">
        <f>IFERROR(VLOOKUP($AV114,Import!$B$3:$L$676,3,FALSE),"")</f>
        <v>RP</v>
      </c>
      <c r="BA114" s="96" t="str">
        <f>IFERROR(VLOOKUP($AV114,Import!$B$3:$L$676,4,FALSE),"")</f>
        <v>RP</v>
      </c>
      <c r="BB114" s="91">
        <f>IFERROR(VLOOKUP($AV114,Import!$B$3:$L$676,5,FALSE),"")</f>
        <v>1</v>
      </c>
      <c r="BC114" s="431"/>
      <c r="BD114" s="91">
        <f>IFERROR(VLOOKUP($AV114,Import!$B$3:$X$677,12,FALSE),"")</f>
        <v>62</v>
      </c>
      <c r="BE114" s="97">
        <f>IFERROR(VLOOKUP($AV114,Import!$B$3:$X$677,15,FALSE),"")</f>
        <v>3.39</v>
      </c>
      <c r="BF114" s="97">
        <f>IFERROR(VLOOKUP($AV114,Import!$B$3:$X$677,16,FALSE),"")</f>
        <v>1.1399999999999999</v>
      </c>
      <c r="BG114" s="91">
        <f>IFERROR(VLOOKUP($AV114,Import!$B$3:$X$677,13,FALSE),"")</f>
        <v>5</v>
      </c>
      <c r="BH114" s="91">
        <f>IFERROR(VLOOKUP($AV114,Import!$B$3:$X$677,14,FALSE),"")</f>
        <v>12</v>
      </c>
      <c r="BI114" s="91">
        <f>IFERROR(VLOOKUP($AV114,Import!$B$3:$X$677,17,FALSE),"")</f>
        <v>60</v>
      </c>
      <c r="BJ114" s="435"/>
      <c r="BK114" s="93">
        <f t="shared" si="19"/>
        <v>210.18</v>
      </c>
      <c r="BL114" s="94">
        <f t="shared" si="20"/>
        <v>70.679999999999993</v>
      </c>
      <c r="BM114" s="94">
        <f>IF(AW114='User Input'!$C$1,1,0)</f>
        <v>0</v>
      </c>
      <c r="BN114" s="94">
        <f t="shared" si="26"/>
        <v>0</v>
      </c>
      <c r="BO114" s="94">
        <f t="shared" si="21"/>
        <v>0</v>
      </c>
      <c r="BP114" s="94" t="str">
        <f t="shared" si="22"/>
        <v>Pedro Strop</v>
      </c>
      <c r="BQ114" s="94">
        <f t="shared" si="23"/>
        <v>0</v>
      </c>
      <c r="BR114" s="95">
        <f t="shared" si="24"/>
        <v>1</v>
      </c>
      <c r="BS114" s="91" t="str">
        <f>IFERROR(VLOOKUP($AV114,Import!$B$3:$AL$676,35,FALSE),"")</f>
        <v/>
      </c>
      <c r="BT114" s="99">
        <f>9*(Table2[[#This Row],[K]]/Table2[[#This Row],[IP]])</f>
        <v>8.7096774193548399</v>
      </c>
      <c r="BU114" s="483">
        <f>IFERROR(VLOOKUP($AV114,PITCH!$B$7:$AJ$2004,31,FALSE),"N/A")</f>
        <v>5.8333333333333339</v>
      </c>
      <c r="BV114" s="426"/>
    </row>
    <row r="115" spans="1:74" ht="15" x14ac:dyDescent="0.25">
      <c r="A115" s="570">
        <v>113</v>
      </c>
      <c r="B115" s="571">
        <f>IFERROR(VLOOKUP(N115,Import!$B$4:$T$677,19,FALSE),"")</f>
        <v>183</v>
      </c>
      <c r="C115" s="572"/>
      <c r="D115" s="571" t="str">
        <f>IFERROR(VLOOKUP(N115,Import!$AD$3:$AH$677,3,FALSE),"")</f>
        <v/>
      </c>
      <c r="E115" s="571" t="str">
        <f>IFERROR(VLOOKUP(N115,Import!$AD$3:$AL$677,4,FALSE),"")</f>
        <v/>
      </c>
      <c r="F115" s="575">
        <f>IFERROR(VLOOKUP(N115,Import!$AT$3:$BG$677,8,FALSE),"")</f>
        <v>214</v>
      </c>
      <c r="G115" s="489">
        <f>IFERROR(VLOOKUP($N115,Import!$AT$3:$BG$677,2,FALSE),"")</f>
        <v>326.8</v>
      </c>
      <c r="H115" s="490">
        <f>IFERROR(VLOOKUP($N115,Import!$AT$3:$BG$677,3,FALSE),"")</f>
        <v>2.3854014598540147</v>
      </c>
      <c r="I115" s="575">
        <f ca="1">IFERROR(VLOOKUP($N115,Import!$AT$3:$BG$677,9,FALSE),"")</f>
        <v>224</v>
      </c>
      <c r="J115" s="574"/>
      <c r="K115" s="571">
        <f>IFERROR(VLOOKUP(N115,Import!$AT$3:$BG$677,12,FALSE),"")</f>
        <v>204</v>
      </c>
      <c r="L115" s="571">
        <f>IFERROR(VLOOKUP(N115,Import!$AT$3:$BG$677,14,FALSE),"")</f>
        <v>204</v>
      </c>
      <c r="M115" s="486"/>
      <c r="N115" s="88" t="str">
        <f>IFERROR(VLOOKUP(A115,Import!$V$4:$X$677,3,FALSE),"")</f>
        <v>Yonder Alonso</v>
      </c>
      <c r="O115" s="89"/>
      <c r="P115" s="90"/>
      <c r="Q115" s="91" t="str">
        <f>IFERROR(VLOOKUP($N115,Import!$B$3:$AL$676,2,FALSE),"")</f>
        <v>CHW</v>
      </c>
      <c r="R115" s="341" t="str">
        <f>IFERROR(VLOOKUP($N115,Import!$B$3:$AL$676,3,FALSE),"")</f>
        <v>1B</v>
      </c>
      <c r="S115" s="341" t="str">
        <f>IFERROR(VLOOKUP($N115,Import!$B$3:$AL$676,4,FALSE),"")</f>
        <v>1B</v>
      </c>
      <c r="T115" s="91">
        <f>IFERROR(VLOOKUP($N115,Import!$B$3:$AL$676,5,FALSE),"")</f>
        <v>6</v>
      </c>
      <c r="U115" s="431"/>
      <c r="V115" s="91">
        <f>IFERROR(VLOOKUP($N115,Import!$B$3:$AL$676,6,FALSE),"")</f>
        <v>524</v>
      </c>
      <c r="W115" s="91">
        <f>IFERROR(VLOOKUP($N115,Import!$B$3:$AL$676,7,FALSE),"")</f>
        <v>61</v>
      </c>
      <c r="X115" s="91">
        <f>IFERROR(VLOOKUP($N115,Import!$B$3:$AL$676,8,FALSE),"")</f>
        <v>25</v>
      </c>
      <c r="Y115" s="91">
        <f>IFERROR(VLOOKUP($N115,Import!$B$3:$AL$676,9,FALSE),"")</f>
        <v>74</v>
      </c>
      <c r="Z115" s="91">
        <f>IFERROR(VLOOKUP($N115,Import!$B$3:$AL$676,10,FALSE),"")</f>
        <v>0</v>
      </c>
      <c r="AA115" s="92">
        <f>IFERROR(VLOOKUP($N115,Import!$B$3:$AL$676,11,FALSE),"")</f>
        <v>0.24399999999999999</v>
      </c>
      <c r="AB115" s="431"/>
      <c r="AC115" s="498">
        <f t="shared" si="14"/>
        <v>127.85599999999999</v>
      </c>
      <c r="AD115" s="499">
        <f>IF(O115='User Input'!$C$1,1,0)</f>
        <v>0</v>
      </c>
      <c r="AE115" s="499">
        <f t="shared" si="25"/>
        <v>0</v>
      </c>
      <c r="AF115" s="499">
        <f t="shared" si="15"/>
        <v>0</v>
      </c>
      <c r="AG115" s="499" t="str">
        <f t="shared" si="16"/>
        <v>Yonder Alonso</v>
      </c>
      <c r="AH115" s="499">
        <f t="shared" si="17"/>
        <v>0</v>
      </c>
      <c r="AI115" s="499">
        <f t="shared" si="18"/>
        <v>6</v>
      </c>
      <c r="AJ115" s="91" t="str">
        <f>IFERROR(VLOOKUP($N115,Import!$B$3:$AL$676,35,FALSE),"")</f>
        <v/>
      </c>
      <c r="AK115" s="98"/>
      <c r="AL115" s="113">
        <v>227</v>
      </c>
      <c r="AM115" s="112">
        <f>IFERROR(VLOOKUP(AV115,Import!$B$3:$T$677,19,FALSE),"")</f>
        <v>543</v>
      </c>
      <c r="AN115" s="493"/>
      <c r="AO115" s="112" t="str">
        <f>IFERROR(VLOOKUP(AV115,Import!$AD$3:$AH$677,3,FALSE),"")</f>
        <v/>
      </c>
      <c r="AP115" s="112" t="str">
        <f>IFERROR(VLOOKUP(AV115,Import!$AD$3:$AH$677,5,FALSE),"")</f>
        <v/>
      </c>
      <c r="AQ115" s="494">
        <f>IFERROR(VLOOKUP(AV115,Import!$AW$3:$BA$677,5,FALSE),"")</f>
        <v>323</v>
      </c>
      <c r="AR115" s="489">
        <f>IFERROR(VLOOKUP($AV115,Import!$AW$3:$BG$677,2,FALSE),"")</f>
        <v>254.59999999999997</v>
      </c>
      <c r="AS115" s="581">
        <f>IFERROR(VLOOKUP($AV115,Import!$AW$3:$BG$677,3,FALSE),"")</f>
        <v>10.608333333333333</v>
      </c>
      <c r="AT115" s="575">
        <f ca="1">IFERROR(VLOOKUP($AV115,Import!$AW$3:$BG$677,7,FALSE),"")</f>
        <v>85</v>
      </c>
      <c r="AU115" s="492"/>
      <c r="AV115" s="495" t="str">
        <f>IFERROR(VLOOKUP(AL115,Import!$W$3:$X$677,2,FALSE),"")</f>
        <v>Derek Holland</v>
      </c>
      <c r="AW115" s="89"/>
      <c r="AX115" s="102"/>
      <c r="AY115" s="91" t="str">
        <f>IFERROR(VLOOKUP($AV115,Import!$B$3:$L$676,2,FALSE),"")</f>
        <v>SF</v>
      </c>
      <c r="AZ115" s="96" t="str">
        <f>IFERROR(VLOOKUP($AV115,Import!$B$3:$L$676,3,FALSE),"")</f>
        <v>SP</v>
      </c>
      <c r="BA115" s="96" t="str">
        <f>IFERROR(VLOOKUP($AV115,Import!$B$3:$L$676,4,FALSE),"")</f>
        <v>SP</v>
      </c>
      <c r="BB115" s="91">
        <f>IFERROR(VLOOKUP($AV115,Import!$B$3:$L$676,5,FALSE),"")</f>
        <v>-8</v>
      </c>
      <c r="BC115" s="431"/>
      <c r="BD115" s="91">
        <f>IFERROR(VLOOKUP($AV115,Import!$B$3:$X$677,12,FALSE),"")</f>
        <v>166</v>
      </c>
      <c r="BE115" s="97">
        <f>IFERROR(VLOOKUP($AV115,Import!$B$3:$X$677,15,FALSE),"")</f>
        <v>4.34</v>
      </c>
      <c r="BF115" s="97">
        <f>IFERROR(VLOOKUP($AV115,Import!$B$3:$X$677,16,FALSE),"")</f>
        <v>1.37</v>
      </c>
      <c r="BG115" s="91">
        <f>IFERROR(VLOOKUP($AV115,Import!$B$3:$X$677,13,FALSE),"")</f>
        <v>7</v>
      </c>
      <c r="BH115" s="91">
        <f>IFERROR(VLOOKUP($AV115,Import!$B$3:$X$677,14,FALSE),"")</f>
        <v>0</v>
      </c>
      <c r="BI115" s="91">
        <f>IFERROR(VLOOKUP($AV115,Import!$B$3:$X$677,17,FALSE),"")</f>
        <v>138</v>
      </c>
      <c r="BJ115" s="435"/>
      <c r="BK115" s="93">
        <f t="shared" si="19"/>
        <v>720.43999999999994</v>
      </c>
      <c r="BL115" s="94">
        <f t="shared" si="20"/>
        <v>227.42000000000002</v>
      </c>
      <c r="BM115" s="94">
        <f>IF(AW115='User Input'!$C$1,1,0)</f>
        <v>0</v>
      </c>
      <c r="BN115" s="94">
        <f t="shared" si="26"/>
        <v>0</v>
      </c>
      <c r="BO115" s="94">
        <f t="shared" si="21"/>
        <v>0</v>
      </c>
      <c r="BP115" s="94" t="str">
        <f t="shared" si="22"/>
        <v>Derek Holland</v>
      </c>
      <c r="BQ115" s="94">
        <f t="shared" si="23"/>
        <v>0</v>
      </c>
      <c r="BR115" s="95">
        <f t="shared" si="24"/>
        <v>-8</v>
      </c>
      <c r="BS115" s="91" t="str">
        <f>IFERROR(VLOOKUP($AV115,Import!$B$3:$AL$676,35,FALSE),"")</f>
        <v/>
      </c>
      <c r="BT115" s="99">
        <f>9*(Table2[[#This Row],[K]]/Table2[[#This Row],[IP]])</f>
        <v>7.4819277108433733</v>
      </c>
      <c r="BU115" s="483">
        <f>IFERROR(VLOOKUP($AV115,PITCH!$B$7:$AJ$2004,31,FALSE),"N/A")</f>
        <v>4.5274390243902447</v>
      </c>
      <c r="BV115" s="426"/>
    </row>
    <row r="116" spans="1:74" ht="15" x14ac:dyDescent="0.25">
      <c r="A116" s="570">
        <v>114</v>
      </c>
      <c r="B116" s="571">
        <f>IFERROR(VLOOKUP(N116,Import!$B$4:$T$677,19,FALSE),"")</f>
        <v>184</v>
      </c>
      <c r="C116" s="572"/>
      <c r="D116" s="571" t="str">
        <f>IFERROR(VLOOKUP(N116,Import!$AD$3:$AH$677,3,FALSE),"")</f>
        <v/>
      </c>
      <c r="E116" s="571" t="str">
        <f>IFERROR(VLOOKUP(N116,Import!$AD$3:$AL$677,4,FALSE),"")</f>
        <v/>
      </c>
      <c r="F116" s="575">
        <f>IFERROR(VLOOKUP(N116,Import!$AT$3:$BG$677,8,FALSE),"")</f>
        <v>217</v>
      </c>
      <c r="G116" s="489">
        <f>IFERROR(VLOOKUP($N116,Import!$AT$3:$BG$677,2,FALSE),"")</f>
        <v>325.89999999999998</v>
      </c>
      <c r="H116" s="490">
        <f>IFERROR(VLOOKUP($N116,Import!$AT$3:$BG$677,3,FALSE),"")</f>
        <v>2.4503759398496241</v>
      </c>
      <c r="I116" s="575">
        <f ca="1">IFERROR(VLOOKUP($N116,Import!$AT$3:$BG$677,9,FALSE),"")</f>
        <v>155</v>
      </c>
      <c r="J116" s="574"/>
      <c r="K116" s="571">
        <f>IFERROR(VLOOKUP(N116,Import!$AT$3:$BG$677,12,FALSE),"")</f>
        <v>138</v>
      </c>
      <c r="L116" s="571">
        <f>IFERROR(VLOOKUP(N116,Import!$AT$3:$BG$677,14,FALSE),"")</f>
        <v>131</v>
      </c>
      <c r="M116" s="486"/>
      <c r="N116" s="88" t="str">
        <f>IFERROR(VLOOKUP(A116,Import!$V$3:$X$677,3,FALSE),"")</f>
        <v>Odubel Herrera</v>
      </c>
      <c r="O116" s="89"/>
      <c r="P116" s="90"/>
      <c r="Q116" s="91" t="str">
        <f>IFERROR(VLOOKUP($N116,Import!$B$3:$AL$676,2,FALSE),"")</f>
        <v>PHI</v>
      </c>
      <c r="R116" s="341" t="str">
        <f>IFERROR(VLOOKUP($N116,Import!$B$3:$AL$676,3,FALSE),"")</f>
        <v>OF</v>
      </c>
      <c r="S116" s="341" t="str">
        <f>IFERROR(VLOOKUP($N116,Import!$B$3:$AL$676,4,FALSE),"")</f>
        <v>OF</v>
      </c>
      <c r="T116" s="91">
        <f>IFERROR(VLOOKUP($N116,Import!$B$3:$AL$676,5,FALSE),"")</f>
        <v>6</v>
      </c>
      <c r="U116" s="431"/>
      <c r="V116" s="91">
        <f>IFERROR(VLOOKUP($N116,Import!$B$3:$AL$676,6,FALSE),"")</f>
        <v>567</v>
      </c>
      <c r="W116" s="91">
        <f>IFERROR(VLOOKUP($N116,Import!$B$3:$AL$676,7,FALSE),"")</f>
        <v>66</v>
      </c>
      <c r="X116" s="91">
        <f>IFERROR(VLOOKUP($N116,Import!$B$3:$AL$676,8,FALSE),"")</f>
        <v>23</v>
      </c>
      <c r="Y116" s="91">
        <f>IFERROR(VLOOKUP($N116,Import!$B$3:$AL$676,9,FALSE),"")</f>
        <v>77</v>
      </c>
      <c r="Z116" s="91">
        <f>IFERROR(VLOOKUP($N116,Import!$B$3:$AL$676,10,FALSE),"")</f>
        <v>6</v>
      </c>
      <c r="AA116" s="92">
        <f>IFERROR(VLOOKUP($N116,Import!$B$3:$AL$676,11,FALSE),"")</f>
        <v>0.27100000000000002</v>
      </c>
      <c r="AB116" s="431"/>
      <c r="AC116" s="498">
        <f t="shared" si="14"/>
        <v>153.65700000000001</v>
      </c>
      <c r="AD116" s="499">
        <f>IF(O116='User Input'!$C$1,1,0)</f>
        <v>0</v>
      </c>
      <c r="AE116" s="499">
        <f t="shared" si="25"/>
        <v>0</v>
      </c>
      <c r="AF116" s="499">
        <f t="shared" si="15"/>
        <v>0</v>
      </c>
      <c r="AG116" s="499" t="str">
        <f t="shared" si="16"/>
        <v>Odubel Herrera</v>
      </c>
      <c r="AH116" s="499">
        <f t="shared" si="17"/>
        <v>0</v>
      </c>
      <c r="AI116" s="499">
        <f t="shared" si="18"/>
        <v>6</v>
      </c>
      <c r="AJ116" s="91" t="str">
        <f>IFERROR(VLOOKUP($N116,Import!$B$3:$AL$676,35,FALSE),"")</f>
        <v/>
      </c>
      <c r="AK116" s="98"/>
      <c r="AL116" s="113">
        <v>168</v>
      </c>
      <c r="AM116" s="112">
        <f>IFERROR(VLOOKUP(AV116,Import!$B$3:$T$677,19,FALSE),"")</f>
        <v>360</v>
      </c>
      <c r="AN116" s="493"/>
      <c r="AO116" s="112" t="str">
        <f>IFERROR(VLOOKUP(AV116,Import!$AD$3:$AH$677,3,FALSE),"")</f>
        <v/>
      </c>
      <c r="AP116" s="112" t="str">
        <f>IFERROR(VLOOKUP(AV116,Import!$AD$3:$AH$677,5,FALSE),"")</f>
        <v/>
      </c>
      <c r="AQ116" s="494">
        <f>IFERROR(VLOOKUP(AV116,Import!$AW$3:$BA$677,5,FALSE),"")</f>
        <v>330</v>
      </c>
      <c r="AR116" s="489">
        <f>IFERROR(VLOOKUP($AV116,Import!$AW$3:$BG$677,2,FALSE),"")</f>
        <v>249.29999999999995</v>
      </c>
      <c r="AS116" s="581">
        <f>IFERROR(VLOOKUP($AV116,Import!$AW$3:$BG$677,3,FALSE),"")</f>
        <v>9.5884615384615373</v>
      </c>
      <c r="AT116" s="575">
        <f ca="1">IFERROR(VLOOKUP($AV116,Import!$AW$3:$BG$677,7,FALSE),"")</f>
        <v>100</v>
      </c>
      <c r="AU116" s="492"/>
      <c r="AV116" s="495" t="str">
        <f>IFERROR(VLOOKUP(AL116,Import!$W$3:$X$677,2,FALSE),"")</f>
        <v>Lance Lynn</v>
      </c>
      <c r="AW116" s="89"/>
      <c r="AX116" s="102"/>
      <c r="AY116" s="91" t="str">
        <f>IFERROR(VLOOKUP($AV116,Import!$B$3:$L$676,2,FALSE),"")</f>
        <v>TEX</v>
      </c>
      <c r="AZ116" s="96" t="str">
        <f>IFERROR(VLOOKUP($AV116,Import!$B$3:$L$676,3,FALSE),"")</f>
        <v>SP</v>
      </c>
      <c r="BA116" s="96" t="str">
        <f>IFERROR(VLOOKUP($AV116,Import!$B$3:$L$676,4,FALSE),"")</f>
        <v>SP</v>
      </c>
      <c r="BB116" s="91">
        <f>IFERROR(VLOOKUP($AV116,Import!$B$3:$L$676,5,FALSE),"")</f>
        <v>-3</v>
      </c>
      <c r="BC116" s="431"/>
      <c r="BD116" s="91">
        <f>IFERROR(VLOOKUP($AV116,Import!$B$3:$X$677,12,FALSE),"")</f>
        <v>153</v>
      </c>
      <c r="BE116" s="97">
        <f>IFERROR(VLOOKUP($AV116,Import!$B$3:$X$677,15,FALSE),"")</f>
        <v>4.24</v>
      </c>
      <c r="BF116" s="97">
        <f>IFERROR(VLOOKUP($AV116,Import!$B$3:$X$677,16,FALSE),"")</f>
        <v>1.34</v>
      </c>
      <c r="BG116" s="91">
        <f>IFERROR(VLOOKUP($AV116,Import!$B$3:$X$677,13,FALSE),"")</f>
        <v>8</v>
      </c>
      <c r="BH116" s="91">
        <f>IFERROR(VLOOKUP($AV116,Import!$B$3:$X$677,14,FALSE),"")</f>
        <v>0</v>
      </c>
      <c r="BI116" s="91">
        <f>IFERROR(VLOOKUP($AV116,Import!$B$3:$X$677,17,FALSE),"")</f>
        <v>148</v>
      </c>
      <c r="BJ116" s="435"/>
      <c r="BK116" s="93">
        <f t="shared" si="19"/>
        <v>648.72</v>
      </c>
      <c r="BL116" s="94">
        <f t="shared" si="20"/>
        <v>205.02</v>
      </c>
      <c r="BM116" s="94">
        <f>IF(AW116='User Input'!$C$1,1,0)</f>
        <v>0</v>
      </c>
      <c r="BN116" s="94">
        <f t="shared" si="26"/>
        <v>0</v>
      </c>
      <c r="BO116" s="94">
        <f t="shared" si="21"/>
        <v>0</v>
      </c>
      <c r="BP116" s="94" t="str">
        <f t="shared" si="22"/>
        <v>Lance Lynn</v>
      </c>
      <c r="BQ116" s="94">
        <f t="shared" si="23"/>
        <v>0</v>
      </c>
      <c r="BR116" s="95">
        <f t="shared" si="24"/>
        <v>-3</v>
      </c>
      <c r="BS116" s="91" t="str">
        <f>IFERROR(VLOOKUP($AV116,Import!$B$3:$AL$676,35,FALSE),"")</f>
        <v/>
      </c>
      <c r="BT116" s="99">
        <f>9*(Table2[[#This Row],[K]]/Table2[[#This Row],[IP]])</f>
        <v>8.7058823529411757</v>
      </c>
      <c r="BU116" s="483">
        <f>IFERROR(VLOOKUP($AV116,PITCH!$B$7:$AJ$2004,31,FALSE),"N/A")</f>
        <v>4.1559424678274031</v>
      </c>
      <c r="BV116" s="426"/>
    </row>
    <row r="117" spans="1:74" ht="15" x14ac:dyDescent="0.25">
      <c r="A117" s="570">
        <v>115</v>
      </c>
      <c r="B117" s="571">
        <f>IFERROR(VLOOKUP(N117,Import!$B$4:$T$677,19,FALSE),"")</f>
        <v>186</v>
      </c>
      <c r="C117" s="572"/>
      <c r="D117" s="571" t="str">
        <f>IFERROR(VLOOKUP(N117,Import!$AD$3:$AH$677,3,FALSE),"")</f>
        <v/>
      </c>
      <c r="E117" s="571" t="str">
        <f>IFERROR(VLOOKUP(N117,Import!$AD$3:$AL$677,4,FALSE),"")</f>
        <v/>
      </c>
      <c r="F117" s="575">
        <f>IFERROR(VLOOKUP(N117,Import!$AT$3:$BG$677,8,FALSE),"")</f>
        <v>132</v>
      </c>
      <c r="G117" s="489">
        <f>IFERROR(VLOOKUP($N117,Import!$AT$3:$BG$677,2,FALSE),"")</f>
        <v>378.04999999999995</v>
      </c>
      <c r="H117" s="490">
        <f>IFERROR(VLOOKUP($N117,Import!$AT$3:$BG$677,3,FALSE),"")</f>
        <v>2.5893835616438352</v>
      </c>
      <c r="I117" s="575">
        <f ca="1">IFERROR(VLOOKUP($N117,Import!$AT$3:$BG$677,9,FALSE),"")</f>
        <v>187</v>
      </c>
      <c r="J117" s="574"/>
      <c r="K117" s="571">
        <f>IFERROR(VLOOKUP(N117,Import!$AT$3:$BG$677,12,FALSE),"")</f>
        <v>98</v>
      </c>
      <c r="L117" s="571">
        <f>IFERROR(VLOOKUP(N117,Import!$AT$3:$BG$677,14,FALSE),"")</f>
        <v>102</v>
      </c>
      <c r="M117" s="486"/>
      <c r="N117" s="88" t="str">
        <f>IFERROR(VLOOKUP(A117,Import!$V$3:$X$677,3,FALSE),"")</f>
        <v>Jackie Bradley Jr.</v>
      </c>
      <c r="O117" s="89"/>
      <c r="P117" s="90"/>
      <c r="Q117" s="91" t="str">
        <f>IFERROR(VLOOKUP($N117,Import!$B$3:$AL$676,2,FALSE),"")</f>
        <v>BOS</v>
      </c>
      <c r="R117" s="341" t="str">
        <f>IFERROR(VLOOKUP($N117,Import!$B$3:$AL$676,3,FALSE),"")</f>
        <v>OF</v>
      </c>
      <c r="S117" s="341" t="str">
        <f>IFERROR(VLOOKUP($N117,Import!$B$3:$AL$676,4,FALSE),"")</f>
        <v>OF</v>
      </c>
      <c r="T117" s="91">
        <f>IFERROR(VLOOKUP($N117,Import!$B$3:$AL$676,5,FALSE),"")</f>
        <v>6</v>
      </c>
      <c r="U117" s="431"/>
      <c r="V117" s="91">
        <f>IFERROR(VLOOKUP($N117,Import!$B$3:$AL$676,6,FALSE),"")</f>
        <v>512</v>
      </c>
      <c r="W117" s="91">
        <f>IFERROR(VLOOKUP($N117,Import!$B$3:$AL$676,7,FALSE),"")</f>
        <v>61</v>
      </c>
      <c r="X117" s="91">
        <f>IFERROR(VLOOKUP($N117,Import!$B$3:$AL$676,8,FALSE),"")</f>
        <v>22</v>
      </c>
      <c r="Y117" s="91">
        <f>IFERROR(VLOOKUP($N117,Import!$B$3:$AL$676,9,FALSE),"")</f>
        <v>70</v>
      </c>
      <c r="Z117" s="91">
        <f>IFERROR(VLOOKUP($N117,Import!$B$3:$AL$676,10,FALSE),"")</f>
        <v>12</v>
      </c>
      <c r="AA117" s="92">
        <f>IFERROR(VLOOKUP($N117,Import!$B$3:$AL$676,11,FALSE),"")</f>
        <v>0.24399999999999999</v>
      </c>
      <c r="AB117" s="431"/>
      <c r="AC117" s="498">
        <f t="shared" si="14"/>
        <v>124.928</v>
      </c>
      <c r="AD117" s="499">
        <f>IF(O117='User Input'!$C$1,1,0)</f>
        <v>0</v>
      </c>
      <c r="AE117" s="499">
        <f t="shared" si="25"/>
        <v>0</v>
      </c>
      <c r="AF117" s="499">
        <f t="shared" si="15"/>
        <v>0</v>
      </c>
      <c r="AG117" s="499" t="str">
        <f t="shared" si="16"/>
        <v>Jackie Bradley Jr.</v>
      </c>
      <c r="AH117" s="499">
        <f t="shared" si="17"/>
        <v>0</v>
      </c>
      <c r="AI117" s="499">
        <f t="shared" si="18"/>
        <v>6</v>
      </c>
      <c r="AJ117" s="91" t="str">
        <f>IFERROR(VLOOKUP($N117,Import!$B$3:$AL$676,35,FALSE),"")</f>
        <v/>
      </c>
      <c r="AK117" s="98"/>
      <c r="AL117" s="113">
        <v>169</v>
      </c>
      <c r="AM117" s="112">
        <f>IFERROR(VLOOKUP(AV117,Import!$B$3:$T$677,19,FALSE),"")</f>
        <v>361</v>
      </c>
      <c r="AN117" s="493"/>
      <c r="AO117" s="112" t="str">
        <f>IFERROR(VLOOKUP(AV117,Import!$AD$3:$AH$677,3,FALSE),"")</f>
        <v/>
      </c>
      <c r="AP117" s="112" t="str">
        <f>IFERROR(VLOOKUP(AV117,Import!$AD$3:$AH$677,5,FALSE),"")</f>
        <v/>
      </c>
      <c r="AQ117" s="494">
        <f>IFERROR(VLOOKUP(AV117,Import!$AW$3:$BA$677,5,FALSE),"")</f>
        <v>334</v>
      </c>
      <c r="AR117" s="489">
        <f>IFERROR(VLOOKUP($AV117,Import!$AW$3:$BG$677,2,FALSE),"")</f>
        <v>246.90000000000003</v>
      </c>
      <c r="AS117" s="581">
        <f>IFERROR(VLOOKUP($AV117,Import!$AW$3:$BG$677,3,FALSE),"")</f>
        <v>8.8178571428571448</v>
      </c>
      <c r="AT117" s="575">
        <f ca="1">IFERROR(VLOOKUP($AV117,Import!$AW$3:$BG$677,7,FALSE),"")</f>
        <v>85</v>
      </c>
      <c r="AU117" s="492"/>
      <c r="AV117" s="495" t="str">
        <f>IFERROR(VLOOKUP(AL117,Import!$W$3:$X$677,2,FALSE),"")</f>
        <v>Dan Straily</v>
      </c>
      <c r="AW117" s="89"/>
      <c r="AX117" s="102"/>
      <c r="AY117" s="91" t="str">
        <f>IFERROR(VLOOKUP($AV117,Import!$B$3:$L$676,2,FALSE),"")</f>
        <v>MIA</v>
      </c>
      <c r="AZ117" s="96" t="str">
        <f>IFERROR(VLOOKUP($AV117,Import!$B$3:$L$676,3,FALSE),"")</f>
        <v>SP</v>
      </c>
      <c r="BA117" s="96" t="str">
        <f>IFERROR(VLOOKUP($AV117,Import!$B$3:$L$676,4,FALSE),"")</f>
        <v>SP</v>
      </c>
      <c r="BB117" s="91">
        <f>IFERROR(VLOOKUP($AV117,Import!$B$3:$L$676,5,FALSE),"")</f>
        <v>-3</v>
      </c>
      <c r="BC117" s="431"/>
      <c r="BD117" s="91">
        <f>IFERROR(VLOOKUP($AV117,Import!$B$3:$X$677,12,FALSE),"")</f>
        <v>154</v>
      </c>
      <c r="BE117" s="97">
        <f>IFERROR(VLOOKUP($AV117,Import!$B$3:$X$677,15,FALSE),"")</f>
        <v>4.09</v>
      </c>
      <c r="BF117" s="97">
        <f>IFERROR(VLOOKUP($AV117,Import!$B$3:$X$677,16,FALSE),"")</f>
        <v>1.29</v>
      </c>
      <c r="BG117" s="91">
        <f>IFERROR(VLOOKUP($AV117,Import!$B$3:$X$677,13,FALSE),"")</f>
        <v>8</v>
      </c>
      <c r="BH117" s="91">
        <f>IFERROR(VLOOKUP($AV117,Import!$B$3:$X$677,14,FALSE),"")</f>
        <v>0</v>
      </c>
      <c r="BI117" s="91">
        <f>IFERROR(VLOOKUP($AV117,Import!$B$3:$X$677,17,FALSE),"")</f>
        <v>128</v>
      </c>
      <c r="BJ117" s="435"/>
      <c r="BK117" s="93">
        <f t="shared" si="19"/>
        <v>629.86</v>
      </c>
      <c r="BL117" s="94">
        <f t="shared" si="20"/>
        <v>198.66</v>
      </c>
      <c r="BM117" s="94">
        <f>IF(AW117='User Input'!$C$1,1,0)</f>
        <v>0</v>
      </c>
      <c r="BN117" s="94">
        <f t="shared" si="26"/>
        <v>0</v>
      </c>
      <c r="BO117" s="94">
        <f t="shared" si="21"/>
        <v>0</v>
      </c>
      <c r="BP117" s="94" t="str">
        <f t="shared" si="22"/>
        <v>Dan Straily</v>
      </c>
      <c r="BQ117" s="94">
        <f t="shared" si="23"/>
        <v>0</v>
      </c>
      <c r="BR117" s="95">
        <f t="shared" si="24"/>
        <v>-3</v>
      </c>
      <c r="BS117" s="91" t="str">
        <f>IFERROR(VLOOKUP($AV117,Import!$B$3:$AL$676,35,FALSE),"")</f>
        <v/>
      </c>
      <c r="BT117" s="99">
        <f>9*(Table2[[#This Row],[K]]/Table2[[#This Row],[IP]])</f>
        <v>7.4805194805194812</v>
      </c>
      <c r="BU117" s="483">
        <f>IFERROR(VLOOKUP($AV117,PITCH!$B$7:$AJ$2004,31,FALSE),"N/A")</f>
        <v>4.19753086419753</v>
      </c>
      <c r="BV117" s="426"/>
    </row>
    <row r="118" spans="1:74" ht="15" x14ac:dyDescent="0.25">
      <c r="A118" s="570">
        <v>116</v>
      </c>
      <c r="B118" s="571">
        <f>IFERROR(VLOOKUP(N118,Import!$B$4:$T$677,19,FALSE),"")</f>
        <v>187</v>
      </c>
      <c r="C118" s="572"/>
      <c r="D118" s="571" t="str">
        <f>IFERROR(VLOOKUP(N118,Import!$AD$3:$AH$677,3,FALSE),"")</f>
        <v/>
      </c>
      <c r="E118" s="571" t="str">
        <f>IFERROR(VLOOKUP(N118,Import!$AD$3:$AL$677,4,FALSE),"")</f>
        <v/>
      </c>
      <c r="F118" s="575">
        <f>IFERROR(VLOOKUP(N118,Import!$AT$3:$BG$677,8,FALSE),"")</f>
        <v>321</v>
      </c>
      <c r="G118" s="489">
        <f>IFERROR(VLOOKUP($N118,Import!$AT$3:$BG$677,2,FALSE),"")</f>
        <v>255.70000000000002</v>
      </c>
      <c r="H118" s="490">
        <f>IFERROR(VLOOKUP($N118,Import!$AT$3:$BG$677,3,FALSE),"")</f>
        <v>2.4122641509433964</v>
      </c>
      <c r="I118" s="575">
        <f ca="1">IFERROR(VLOOKUP($N118,Import!$AT$3:$BG$677,9,FALSE),"")</f>
        <v>83</v>
      </c>
      <c r="J118" s="574"/>
      <c r="K118" s="571">
        <f>IFERROR(VLOOKUP(N118,Import!$AT$3:$BG$677,12,FALSE),"")</f>
        <v>198</v>
      </c>
      <c r="L118" s="571">
        <f>IFERROR(VLOOKUP(N118,Import!$AT$3:$BG$677,14,FALSE),"")</f>
        <v>189</v>
      </c>
      <c r="M118" s="486"/>
      <c r="N118" s="88" t="str">
        <f>IFERROR(VLOOKUP(A118,Import!$V$3:$X$677,3,FALSE),"")</f>
        <v>Luke Voit</v>
      </c>
      <c r="O118" s="89"/>
      <c r="P118" s="90"/>
      <c r="Q118" s="91" t="str">
        <f>IFERROR(VLOOKUP($N118,Import!$B$3:$AL$676,2,FALSE),"")</f>
        <v>NYY</v>
      </c>
      <c r="R118" s="341" t="str">
        <f>IFERROR(VLOOKUP($N118,Import!$B$3:$AL$676,3,FALSE),"")</f>
        <v>1B</v>
      </c>
      <c r="S118" s="341" t="str">
        <f>IFERROR(VLOOKUP($N118,Import!$B$3:$AL$676,4,FALSE),"")</f>
        <v>1B</v>
      </c>
      <c r="T118" s="91">
        <f>IFERROR(VLOOKUP($N118,Import!$B$3:$AL$676,5,FALSE),"")</f>
        <v>5</v>
      </c>
      <c r="U118" s="431"/>
      <c r="V118" s="91">
        <f>IFERROR(VLOOKUP($N118,Import!$B$3:$AL$676,6,FALSE),"")</f>
        <v>509</v>
      </c>
      <c r="W118" s="91">
        <f>IFERROR(VLOOKUP($N118,Import!$B$3:$AL$676,7,FALSE),"")</f>
        <v>72</v>
      </c>
      <c r="X118" s="91">
        <f>IFERROR(VLOOKUP($N118,Import!$B$3:$AL$676,8,FALSE),"")</f>
        <v>29</v>
      </c>
      <c r="Y118" s="91">
        <f>IFERROR(VLOOKUP($N118,Import!$B$3:$AL$676,9,FALSE),"")</f>
        <v>88</v>
      </c>
      <c r="Z118" s="91">
        <f>IFERROR(VLOOKUP($N118,Import!$B$3:$AL$676,10,FALSE),"")</f>
        <v>1</v>
      </c>
      <c r="AA118" s="92">
        <f>IFERROR(VLOOKUP($N118,Import!$B$3:$AL$676,11,FALSE),"")</f>
        <v>0.26800000000000002</v>
      </c>
      <c r="AB118" s="431"/>
      <c r="AC118" s="498">
        <f t="shared" si="14"/>
        <v>136.41200000000001</v>
      </c>
      <c r="AD118" s="499">
        <f>IF(O118='User Input'!$C$1,1,0)</f>
        <v>0</v>
      </c>
      <c r="AE118" s="499">
        <f t="shared" si="25"/>
        <v>0</v>
      </c>
      <c r="AF118" s="499">
        <f t="shared" si="15"/>
        <v>0</v>
      </c>
      <c r="AG118" s="499" t="str">
        <f t="shared" si="16"/>
        <v>Luke Voit</v>
      </c>
      <c r="AH118" s="499">
        <f t="shared" si="17"/>
        <v>0</v>
      </c>
      <c r="AI118" s="499">
        <f t="shared" si="18"/>
        <v>5</v>
      </c>
      <c r="AJ118" s="91" t="str">
        <f>IFERROR(VLOOKUP($N118,Import!$B$3:$AL$676,35,FALSE),"")</f>
        <v/>
      </c>
      <c r="AK118" s="98"/>
      <c r="AL118" s="113">
        <v>91</v>
      </c>
      <c r="AM118" s="112">
        <f>IFERROR(VLOOKUP(AV118,Import!$B$3:$T$677,19,FALSE),"")</f>
        <v>228</v>
      </c>
      <c r="AN118" s="493"/>
      <c r="AO118" s="112" t="str">
        <f>IFERROR(VLOOKUP(AV118,Import!$AD$3:$AH$677,3,FALSE),"")</f>
        <v/>
      </c>
      <c r="AP118" s="112" t="str">
        <f>IFERROR(VLOOKUP(AV118,Import!$AD$3:$AH$677,5,FALSE),"")</f>
        <v/>
      </c>
      <c r="AQ118" s="494">
        <f>IFERROR(VLOOKUP(AV118,Import!$AW$3:$BA$677,5,FALSE),"")</f>
        <v>391</v>
      </c>
      <c r="AR118" s="489">
        <f>IFERROR(VLOOKUP($AV118,Import!$AW$3:$BG$677,2,FALSE),"")</f>
        <v>193.2</v>
      </c>
      <c r="AS118" s="581">
        <f>IFERROR(VLOOKUP($AV118,Import!$AW$3:$BG$677,3,FALSE),"")</f>
        <v>3.2199999999999998</v>
      </c>
      <c r="AT118" s="575">
        <f ca="1">IFERROR(VLOOKUP($AV118,Import!$AW$3:$BG$677,7,FALSE),"")</f>
        <v>347</v>
      </c>
      <c r="AU118" s="492"/>
      <c r="AV118" s="495" t="str">
        <f>IFERROR(VLOOKUP(AL118,Import!$W$3:$X$677,2,FALSE),"")</f>
        <v>Blake Parker</v>
      </c>
      <c r="AW118" s="89"/>
      <c r="AX118" s="102"/>
      <c r="AY118" s="91" t="str">
        <f>IFERROR(VLOOKUP($AV118,Import!$B$3:$L$676,2,FALSE),"")</f>
        <v>MIN</v>
      </c>
      <c r="AZ118" s="96" t="str">
        <f>IFERROR(VLOOKUP($AV118,Import!$B$3:$L$676,3,FALSE),"")</f>
        <v>RP</v>
      </c>
      <c r="BA118" s="96" t="str">
        <f>IFERROR(VLOOKUP($AV118,Import!$B$3:$L$676,4,FALSE),"")</f>
        <v>RP</v>
      </c>
      <c r="BB118" s="91">
        <f>IFERROR(VLOOKUP($AV118,Import!$B$3:$L$676,5,FALSE),"")</f>
        <v>3</v>
      </c>
      <c r="BC118" s="431"/>
      <c r="BD118" s="91">
        <f>IFERROR(VLOOKUP($AV118,Import!$B$3:$X$677,12,FALSE),"")</f>
        <v>61</v>
      </c>
      <c r="BE118" s="97">
        <f>IFERROR(VLOOKUP($AV118,Import!$B$3:$X$677,15,FALSE),"")</f>
        <v>3.36</v>
      </c>
      <c r="BF118" s="97">
        <f>IFERROR(VLOOKUP($AV118,Import!$B$3:$X$677,16,FALSE),"")</f>
        <v>1.26</v>
      </c>
      <c r="BG118" s="91">
        <f>IFERROR(VLOOKUP($AV118,Import!$B$3:$X$677,13,FALSE),"")</f>
        <v>3</v>
      </c>
      <c r="BH118" s="91">
        <f>IFERROR(VLOOKUP($AV118,Import!$B$3:$X$677,14,FALSE),"")</f>
        <v>22</v>
      </c>
      <c r="BI118" s="91">
        <f>IFERROR(VLOOKUP($AV118,Import!$B$3:$X$677,17,FALSE),"")</f>
        <v>65</v>
      </c>
      <c r="BJ118" s="435"/>
      <c r="BK118" s="93">
        <f t="shared" si="19"/>
        <v>204.95999999999998</v>
      </c>
      <c r="BL118" s="94">
        <f t="shared" si="20"/>
        <v>76.86</v>
      </c>
      <c r="BM118" s="94">
        <f>IF(AW118='User Input'!$C$1,1,0)</f>
        <v>0</v>
      </c>
      <c r="BN118" s="94">
        <f t="shared" si="26"/>
        <v>0</v>
      </c>
      <c r="BO118" s="94">
        <f t="shared" si="21"/>
        <v>0</v>
      </c>
      <c r="BP118" s="94" t="str">
        <f t="shared" si="22"/>
        <v>Blake Parker</v>
      </c>
      <c r="BQ118" s="94">
        <f t="shared" si="23"/>
        <v>0</v>
      </c>
      <c r="BR118" s="95">
        <f t="shared" si="24"/>
        <v>3</v>
      </c>
      <c r="BS118" s="91" t="str">
        <f>IFERROR(VLOOKUP($AV118,Import!$B$3:$AL$676,35,FALSE),"")</f>
        <v/>
      </c>
      <c r="BT118" s="99">
        <f>9*(Table2[[#This Row],[K]]/Table2[[#This Row],[IP]])</f>
        <v>9.5901639344262293</v>
      </c>
      <c r="BU118" s="483">
        <f>IFERROR(VLOOKUP($AV118,PITCH!$B$7:$AJ$2004,31,FALSE),"N/A")</f>
        <v>5.7095158597662774</v>
      </c>
      <c r="BV118" s="426"/>
    </row>
    <row r="119" spans="1:74" ht="15" x14ac:dyDescent="0.25">
      <c r="A119" s="570">
        <v>117</v>
      </c>
      <c r="B119" s="571">
        <f>IFERROR(VLOOKUP(N119,Import!$B$4:$T$677,19,FALSE),"")</f>
        <v>188</v>
      </c>
      <c r="C119" s="572"/>
      <c r="D119" s="571" t="str">
        <f>IFERROR(VLOOKUP(N119,Import!$AD$3:$AH$677,3,FALSE),"")</f>
        <v/>
      </c>
      <c r="E119" s="571" t="str">
        <f>IFERROR(VLOOKUP(N119,Import!$AD$3:$AL$677,4,FALSE),"")</f>
        <v/>
      </c>
      <c r="F119" s="575">
        <f>IFERROR(VLOOKUP(N119,Import!$AT$3:$BG$677,8,FALSE),"")</f>
        <v>136</v>
      </c>
      <c r="G119" s="489">
        <f>IFERROR(VLOOKUP($N119,Import!$AT$3:$BG$677,2,FALSE),"")</f>
        <v>372.44999999999993</v>
      </c>
      <c r="H119" s="490">
        <f>IFERROR(VLOOKUP($N119,Import!$AT$3:$BG$677,3,FALSE),"")</f>
        <v>2.6414893617021273</v>
      </c>
      <c r="I119" s="575">
        <f ca="1">IFERROR(VLOOKUP($N119,Import!$AT$3:$BG$677,9,FALSE),"")</f>
        <v>75</v>
      </c>
      <c r="J119" s="574"/>
      <c r="K119" s="571">
        <f>IFERROR(VLOOKUP(N119,Import!$AT$3:$BG$677,12,FALSE),"")</f>
        <v>108</v>
      </c>
      <c r="L119" s="571">
        <f>IFERROR(VLOOKUP(N119,Import!$AT$3:$BG$677,14,FALSE),"")</f>
        <v>90</v>
      </c>
      <c r="M119" s="486"/>
      <c r="N119" s="88" t="str">
        <f>IFERROR(VLOOKUP(A119,Import!$V$3:$X$677,3,FALSE),"")</f>
        <v>Corey Dickerson</v>
      </c>
      <c r="O119" s="89"/>
      <c r="P119" s="90"/>
      <c r="Q119" s="91" t="str">
        <f>IFERROR(VLOOKUP($N119,Import!$B$3:$AL$676,2,FALSE),"")</f>
        <v>PIT</v>
      </c>
      <c r="R119" s="341" t="str">
        <f>IFERROR(VLOOKUP($N119,Import!$B$3:$AL$676,3,FALSE),"")</f>
        <v>OF</v>
      </c>
      <c r="S119" s="341" t="str">
        <f>IFERROR(VLOOKUP($N119,Import!$B$3:$AL$676,4,FALSE),"")</f>
        <v>OF</v>
      </c>
      <c r="T119" s="91">
        <f>IFERROR(VLOOKUP($N119,Import!$B$3:$AL$676,5,FALSE),"")</f>
        <v>5</v>
      </c>
      <c r="U119" s="431"/>
      <c r="V119" s="91">
        <f>IFERROR(VLOOKUP($N119,Import!$B$3:$AL$676,6,FALSE),"")</f>
        <v>521</v>
      </c>
      <c r="W119" s="91">
        <f>IFERROR(VLOOKUP($N119,Import!$B$3:$AL$676,7,FALSE),"")</f>
        <v>77</v>
      </c>
      <c r="X119" s="91">
        <f>IFERROR(VLOOKUP($N119,Import!$B$3:$AL$676,8,FALSE),"")</f>
        <v>19</v>
      </c>
      <c r="Y119" s="91">
        <f>IFERROR(VLOOKUP($N119,Import!$B$3:$AL$676,9,FALSE),"")</f>
        <v>80</v>
      </c>
      <c r="Z119" s="91">
        <f>IFERROR(VLOOKUP($N119,Import!$B$3:$AL$676,10,FALSE),"")</f>
        <v>6</v>
      </c>
      <c r="AA119" s="92">
        <f>IFERROR(VLOOKUP($N119,Import!$B$3:$AL$676,11,FALSE),"")</f>
        <v>0.29399999999999998</v>
      </c>
      <c r="AB119" s="431"/>
      <c r="AC119" s="498">
        <f t="shared" si="14"/>
        <v>153.17399999999998</v>
      </c>
      <c r="AD119" s="499">
        <f>IF(O119='User Input'!$C$1,1,0)</f>
        <v>0</v>
      </c>
      <c r="AE119" s="499">
        <f t="shared" si="25"/>
        <v>0</v>
      </c>
      <c r="AF119" s="499">
        <f t="shared" si="15"/>
        <v>0</v>
      </c>
      <c r="AG119" s="499" t="str">
        <f t="shared" si="16"/>
        <v>Corey Dickerson</v>
      </c>
      <c r="AH119" s="499">
        <f t="shared" si="17"/>
        <v>0</v>
      </c>
      <c r="AI119" s="499">
        <f t="shared" si="18"/>
        <v>5</v>
      </c>
      <c r="AJ119" s="91" t="str">
        <f>IFERROR(VLOOKUP($N119,Import!$B$3:$AL$676,35,FALSE),"")</f>
        <v/>
      </c>
      <c r="AK119" s="98"/>
      <c r="AL119" s="113">
        <v>79</v>
      </c>
      <c r="AM119" s="112">
        <f>IFERROR(VLOOKUP(AV119,Import!$B$3:$T$677,19,FALSE),"")</f>
        <v>201</v>
      </c>
      <c r="AN119" s="493"/>
      <c r="AO119" s="112" t="str">
        <f>IFERROR(VLOOKUP(AV119,Import!$AD$3:$AH$677,3,FALSE),"")</f>
        <v/>
      </c>
      <c r="AP119" s="112" t="str">
        <f>IFERROR(VLOOKUP(AV119,Import!$AD$3:$AH$677,5,FALSE),"")</f>
        <v/>
      </c>
      <c r="AQ119" s="494">
        <f>IFERROR(VLOOKUP(AV119,Import!$AW$3:$BA$677,5,FALSE),"")</f>
        <v>338</v>
      </c>
      <c r="AR119" s="489">
        <f>IFERROR(VLOOKUP($AV119,Import!$AW$3:$BG$677,2,FALSE),"")</f>
        <v>245.2</v>
      </c>
      <c r="AS119" s="581">
        <f>IFERROR(VLOOKUP($AV119,Import!$AW$3:$BG$677,3,FALSE),"")</f>
        <v>4.0866666666666669</v>
      </c>
      <c r="AT119" s="575">
        <f ca="1">IFERROR(VLOOKUP($AV119,Import!$AW$3:$BG$677,7,FALSE),"")</f>
        <v>347</v>
      </c>
      <c r="AU119" s="492"/>
      <c r="AV119" s="495" t="str">
        <f>IFERROR(VLOOKUP(AL119,Import!$W$3:$X$677,2,FALSE),"")</f>
        <v>Shane Greene</v>
      </c>
      <c r="AW119" s="89"/>
      <c r="AX119" s="102"/>
      <c r="AY119" s="91" t="str">
        <f>IFERROR(VLOOKUP($AV119,Import!$B$3:$L$676,2,FALSE),"")</f>
        <v>DET</v>
      </c>
      <c r="AZ119" s="96" t="str">
        <f>IFERROR(VLOOKUP($AV119,Import!$B$3:$L$676,3,FALSE),"")</f>
        <v>RP</v>
      </c>
      <c r="BA119" s="96" t="str">
        <f>IFERROR(VLOOKUP($AV119,Import!$B$3:$L$676,4,FALSE),"")</f>
        <v>RP</v>
      </c>
      <c r="BB119" s="91">
        <f>IFERROR(VLOOKUP($AV119,Import!$B$3:$L$676,5,FALSE),"")</f>
        <v>4</v>
      </c>
      <c r="BC119" s="431"/>
      <c r="BD119" s="91">
        <f>IFERROR(VLOOKUP($AV119,Import!$B$3:$X$677,12,FALSE),"")</f>
        <v>64</v>
      </c>
      <c r="BE119" s="97">
        <f>IFERROR(VLOOKUP($AV119,Import!$B$3:$X$677,15,FALSE),"")</f>
        <v>4.4400000000000004</v>
      </c>
      <c r="BF119" s="97">
        <f>IFERROR(VLOOKUP($AV119,Import!$B$3:$X$677,16,FALSE),"")</f>
        <v>1.35</v>
      </c>
      <c r="BG119" s="91">
        <f>IFERROR(VLOOKUP($AV119,Import!$B$3:$X$677,13,FALSE),"")</f>
        <v>3</v>
      </c>
      <c r="BH119" s="91">
        <f>IFERROR(VLOOKUP($AV119,Import!$B$3:$X$677,14,FALSE),"")</f>
        <v>30</v>
      </c>
      <c r="BI119" s="91">
        <f>IFERROR(VLOOKUP($AV119,Import!$B$3:$X$677,17,FALSE),"")</f>
        <v>66</v>
      </c>
      <c r="BJ119" s="435"/>
      <c r="BK119" s="93">
        <f t="shared" si="19"/>
        <v>284.16000000000003</v>
      </c>
      <c r="BL119" s="94">
        <f t="shared" si="20"/>
        <v>86.4</v>
      </c>
      <c r="BM119" s="94">
        <f>IF(AW119='User Input'!$C$1,1,0)</f>
        <v>0</v>
      </c>
      <c r="BN119" s="94">
        <f t="shared" si="26"/>
        <v>0</v>
      </c>
      <c r="BO119" s="94">
        <f t="shared" si="21"/>
        <v>0</v>
      </c>
      <c r="BP119" s="94" t="str">
        <f t="shared" si="22"/>
        <v>Shane Greene</v>
      </c>
      <c r="BQ119" s="94">
        <f t="shared" si="23"/>
        <v>0</v>
      </c>
      <c r="BR119" s="95">
        <f t="shared" si="24"/>
        <v>4</v>
      </c>
      <c r="BS119" s="91" t="str">
        <f>IFERROR(VLOOKUP($AV119,Import!$B$3:$AL$676,35,FALSE),"")</f>
        <v/>
      </c>
      <c r="BT119" s="99">
        <f>9*(Table2[[#This Row],[K]]/Table2[[#This Row],[IP]])</f>
        <v>9.28125</v>
      </c>
      <c r="BU119" s="483">
        <f>IFERROR(VLOOKUP($AV119,PITCH!$B$7:$AJ$2004,31,FALSE),"N/A")</f>
        <v>5.2587646076794661</v>
      </c>
      <c r="BV119" s="426"/>
    </row>
    <row r="120" spans="1:74" ht="15" x14ac:dyDescent="0.25">
      <c r="A120" s="570">
        <v>118</v>
      </c>
      <c r="B120" s="571">
        <f>IFERROR(VLOOKUP(N120,Import!$B$4:$T$677,19,FALSE),"")</f>
        <v>189</v>
      </c>
      <c r="C120" s="572"/>
      <c r="D120" s="571" t="str">
        <f>IFERROR(VLOOKUP(N120,Import!$AD$3:$AH$677,3,FALSE),"")</f>
        <v/>
      </c>
      <c r="E120" s="571" t="str">
        <f>IFERROR(VLOOKUP(N120,Import!$AD$3:$AL$677,4,FALSE),"")</f>
        <v/>
      </c>
      <c r="F120" s="575">
        <f>IFERROR(VLOOKUP(N120,Import!$AT$3:$BG$677,8,FALSE),"")</f>
        <v>161</v>
      </c>
      <c r="G120" s="489">
        <f>IFERROR(VLOOKUP($N120,Import!$AT$3:$BG$677,2,FALSE),"")</f>
        <v>358.8</v>
      </c>
      <c r="H120" s="490">
        <f>IFERROR(VLOOKUP($N120,Import!$AT$3:$BG$677,3,FALSE),"")</f>
        <v>2.6</v>
      </c>
      <c r="I120" s="575">
        <f ca="1">IFERROR(VLOOKUP($N120,Import!$AT$3:$BG$677,9,FALSE),"")</f>
        <v>224</v>
      </c>
      <c r="J120" s="574"/>
      <c r="K120" s="571">
        <f>IFERROR(VLOOKUP(N120,Import!$AT$3:$BG$677,12,FALSE),"")</f>
        <v>140</v>
      </c>
      <c r="L120" s="571">
        <f>IFERROR(VLOOKUP(N120,Import!$AT$3:$BG$677,14,FALSE),"")</f>
        <v>128</v>
      </c>
      <c r="M120" s="486"/>
      <c r="N120" s="88" t="str">
        <f>IFERROR(VLOOKUP(A120,Import!$V$3:$X$677,3,FALSE),"")</f>
        <v>Cedric Mullins</v>
      </c>
      <c r="O120" s="89"/>
      <c r="P120" s="90"/>
      <c r="Q120" s="91" t="str">
        <f>IFERROR(VLOOKUP($N120,Import!$B$3:$AL$676,2,FALSE),"")</f>
        <v>BAL</v>
      </c>
      <c r="R120" s="341" t="str">
        <f>IFERROR(VLOOKUP($N120,Import!$B$3:$AL$676,3,FALSE),"")</f>
        <v>OF</v>
      </c>
      <c r="S120" s="341" t="str">
        <f>IFERROR(VLOOKUP($N120,Import!$B$3:$AL$676,4,FALSE),"")</f>
        <v>OF</v>
      </c>
      <c r="T120" s="91">
        <f>IFERROR(VLOOKUP($N120,Import!$B$3:$AL$676,5,FALSE),"")</f>
        <v>5</v>
      </c>
      <c r="U120" s="431"/>
      <c r="V120" s="91">
        <f>IFERROR(VLOOKUP($N120,Import!$B$3:$AL$676,6,FALSE),"")</f>
        <v>544</v>
      </c>
      <c r="W120" s="91">
        <f>IFERROR(VLOOKUP($N120,Import!$B$3:$AL$676,7,FALSE),"")</f>
        <v>74</v>
      </c>
      <c r="X120" s="91">
        <f>IFERROR(VLOOKUP($N120,Import!$B$3:$AL$676,8,FALSE),"")</f>
        <v>15</v>
      </c>
      <c r="Y120" s="91">
        <f>IFERROR(VLOOKUP($N120,Import!$B$3:$AL$676,9,FALSE),"")</f>
        <v>49</v>
      </c>
      <c r="Z120" s="91">
        <f>IFERROR(VLOOKUP($N120,Import!$B$3:$AL$676,10,FALSE),"")</f>
        <v>22</v>
      </c>
      <c r="AA120" s="92">
        <f>IFERROR(VLOOKUP($N120,Import!$B$3:$AL$676,11,FALSE),"")</f>
        <v>0.249</v>
      </c>
      <c r="AB120" s="431"/>
      <c r="AC120" s="498">
        <f t="shared" si="14"/>
        <v>135.45599999999999</v>
      </c>
      <c r="AD120" s="499">
        <f>IF(O120='User Input'!$C$1,1,0)</f>
        <v>0</v>
      </c>
      <c r="AE120" s="499">
        <f t="shared" si="25"/>
        <v>0</v>
      </c>
      <c r="AF120" s="499">
        <f t="shared" si="15"/>
        <v>0</v>
      </c>
      <c r="AG120" s="499" t="str">
        <f t="shared" si="16"/>
        <v>Cedric Mullins</v>
      </c>
      <c r="AH120" s="499">
        <f t="shared" si="17"/>
        <v>0</v>
      </c>
      <c r="AI120" s="499">
        <f t="shared" si="18"/>
        <v>5</v>
      </c>
      <c r="AJ120" s="91" t="str">
        <f>IFERROR(VLOOKUP($N120,Import!$B$3:$AL$676,35,FALSE),"")</f>
        <v/>
      </c>
      <c r="AK120" s="98"/>
      <c r="AL120" s="113">
        <v>100</v>
      </c>
      <c r="AM120" s="112">
        <f>IFERROR(VLOOKUP(AV120,Import!$B$3:$T$677,19,FALSE),"")</f>
        <v>249</v>
      </c>
      <c r="AN120" s="493"/>
      <c r="AO120" s="112" t="str">
        <f>IFERROR(VLOOKUP(AV120,Import!$AD$3:$AH$677,3,FALSE),"")</f>
        <v/>
      </c>
      <c r="AP120" s="112" t="str">
        <f>IFERROR(VLOOKUP(AV120,Import!$AD$3:$AH$677,5,FALSE),"")</f>
        <v/>
      </c>
      <c r="AQ120" s="494">
        <f>IFERROR(VLOOKUP(AV120,Import!$AW$3:$BA$677,5,FALSE),"")</f>
        <v>398</v>
      </c>
      <c r="AR120" s="489">
        <f>IFERROR(VLOOKUP($AV120,Import!$AW$3:$BG$677,2,FALSE),"")</f>
        <v>188</v>
      </c>
      <c r="AS120" s="581">
        <f>IFERROR(VLOOKUP($AV120,Import!$AW$3:$BG$677,3,FALSE),"")</f>
        <v>3.2982456140350878</v>
      </c>
      <c r="AT120" s="575">
        <f ca="1">IFERROR(VLOOKUP($AV120,Import!$AW$3:$BG$677,7,FALSE),"")</f>
        <v>347</v>
      </c>
      <c r="AU120" s="492"/>
      <c r="AV120" s="495" t="str">
        <f>IFERROR(VLOOKUP(AL120,Import!$W$3:$X$677,2,FALSE),"")</f>
        <v>Brad Boxberger</v>
      </c>
      <c r="AW120" s="89"/>
      <c r="AX120" s="102"/>
      <c r="AY120" s="91" t="str">
        <f>IFERROR(VLOOKUP($AV120,Import!$B$3:$L$676,2,FALSE),"")</f>
        <v>KC</v>
      </c>
      <c r="AZ120" s="96" t="str">
        <f>IFERROR(VLOOKUP($AV120,Import!$B$3:$L$676,3,FALSE),"")</f>
        <v>RP</v>
      </c>
      <c r="BA120" s="96" t="str">
        <f>IFERROR(VLOOKUP($AV120,Import!$B$3:$L$676,4,FALSE),"")</f>
        <v>RP</v>
      </c>
      <c r="BB120" s="91">
        <f>IFERROR(VLOOKUP($AV120,Import!$B$3:$L$676,5,FALSE),"")</f>
        <v>2</v>
      </c>
      <c r="BC120" s="431"/>
      <c r="BD120" s="91">
        <f>IFERROR(VLOOKUP($AV120,Import!$B$3:$X$677,12,FALSE),"")</f>
        <v>58</v>
      </c>
      <c r="BE120" s="97">
        <f>IFERROR(VLOOKUP($AV120,Import!$B$3:$X$677,15,FALSE),"")</f>
        <v>4.29</v>
      </c>
      <c r="BF120" s="97">
        <f>IFERROR(VLOOKUP($AV120,Import!$B$3:$X$677,16,FALSE),"")</f>
        <v>1.39</v>
      </c>
      <c r="BG120" s="91">
        <f>IFERROR(VLOOKUP($AV120,Import!$B$3:$X$677,13,FALSE),"")</f>
        <v>2</v>
      </c>
      <c r="BH120" s="91">
        <f>IFERROR(VLOOKUP($AV120,Import!$B$3:$X$677,14,FALSE),"")</f>
        <v>27</v>
      </c>
      <c r="BI120" s="91">
        <f>IFERROR(VLOOKUP($AV120,Import!$B$3:$X$677,17,FALSE),"")</f>
        <v>72</v>
      </c>
      <c r="BJ120" s="435"/>
      <c r="BK120" s="93">
        <f t="shared" si="19"/>
        <v>248.82</v>
      </c>
      <c r="BL120" s="94">
        <f t="shared" si="20"/>
        <v>80.61999999999999</v>
      </c>
      <c r="BM120" s="94">
        <f>IF(AW120='User Input'!$C$1,1,0)</f>
        <v>0</v>
      </c>
      <c r="BN120" s="94">
        <f t="shared" si="26"/>
        <v>0</v>
      </c>
      <c r="BO120" s="94">
        <f t="shared" si="21"/>
        <v>0</v>
      </c>
      <c r="BP120" s="94" t="str">
        <f t="shared" si="22"/>
        <v>Brad Boxberger</v>
      </c>
      <c r="BQ120" s="94">
        <f t="shared" si="23"/>
        <v>0</v>
      </c>
      <c r="BR120" s="95">
        <f t="shared" si="24"/>
        <v>2</v>
      </c>
      <c r="BS120" s="91" t="str">
        <f>IFERROR(VLOOKUP($AV120,Import!$B$3:$AL$676,35,FALSE),"")</f>
        <v/>
      </c>
      <c r="BT120" s="99">
        <f>9*(Table2[[#This Row],[K]]/Table2[[#This Row],[IP]])</f>
        <v>11.172413793103448</v>
      </c>
      <c r="BU120" s="483">
        <f>IFERROR(VLOOKUP($AV120,PITCH!$B$7:$AJ$2004,31,FALSE),"N/A")</f>
        <v>4.7647058823529402</v>
      </c>
      <c r="BV120" s="426"/>
    </row>
    <row r="121" spans="1:74" ht="15" x14ac:dyDescent="0.25">
      <c r="A121" s="570">
        <v>119</v>
      </c>
      <c r="B121" s="571">
        <f>IFERROR(VLOOKUP(N121,Import!$B$4:$T$677,19,FALSE),"")</f>
        <v>190</v>
      </c>
      <c r="C121" s="572"/>
      <c r="D121" s="571" t="str">
        <f>IFERROR(VLOOKUP(N121,Import!$AD$3:$AH$677,3,FALSE),"")</f>
        <v/>
      </c>
      <c r="E121" s="571" t="str">
        <f>IFERROR(VLOOKUP(N121,Import!$AD$3:$AL$677,4,FALSE),"")</f>
        <v/>
      </c>
      <c r="F121" s="575">
        <f>IFERROR(VLOOKUP(N121,Import!$AT$3:$BG$677,8,FALSE),"")</f>
        <v>135</v>
      </c>
      <c r="G121" s="489">
        <f>IFERROR(VLOOKUP($N121,Import!$AT$3:$BG$677,2,FALSE),"")</f>
        <v>376.59999999999997</v>
      </c>
      <c r="H121" s="490">
        <f>IFERROR(VLOOKUP($N121,Import!$AT$3:$BG$677,3,FALSE),"")</f>
        <v>2.5445945945945945</v>
      </c>
      <c r="I121" s="575">
        <f ca="1">IFERROR(VLOOKUP($N121,Import!$AT$3:$BG$677,9,FALSE),"")</f>
        <v>117</v>
      </c>
      <c r="J121" s="574"/>
      <c r="K121" s="571">
        <f>IFERROR(VLOOKUP(N121,Import!$AT$3:$BG$677,12,FALSE),"")</f>
        <v>113</v>
      </c>
      <c r="L121" s="571">
        <f>IFERROR(VLOOKUP(N121,Import!$AT$3:$BG$677,14,FALSE),"")</f>
        <v>108</v>
      </c>
      <c r="M121" s="486"/>
      <c r="N121" s="88" t="str">
        <f>IFERROR(VLOOKUP(A121,Import!$V$3:$X$677,3,FALSE),"")</f>
        <v>Trey Mancini</v>
      </c>
      <c r="O121" s="89"/>
      <c r="P121" s="90"/>
      <c r="Q121" s="91" t="str">
        <f>IFERROR(VLOOKUP($N121,Import!$B$3:$AL$676,2,FALSE),"")</f>
        <v>BAL</v>
      </c>
      <c r="R121" s="341" t="str">
        <f>IFERROR(VLOOKUP($N121,Import!$B$3:$AL$676,3,FALSE),"")</f>
        <v>1B/OF</v>
      </c>
      <c r="S121" s="341" t="str">
        <f>IFERROR(VLOOKUP($N121,Import!$B$3:$AL$676,4,FALSE),"")</f>
        <v>1B/OF</v>
      </c>
      <c r="T121" s="91">
        <f>IFERROR(VLOOKUP($N121,Import!$B$3:$AL$676,5,FALSE),"")</f>
        <v>5</v>
      </c>
      <c r="U121" s="431"/>
      <c r="V121" s="91">
        <f>IFERROR(VLOOKUP($N121,Import!$B$3:$AL$676,6,FALSE),"")</f>
        <v>562</v>
      </c>
      <c r="W121" s="91">
        <f>IFERROR(VLOOKUP($N121,Import!$B$3:$AL$676,7,FALSE),"")</f>
        <v>73</v>
      </c>
      <c r="X121" s="91">
        <f>IFERROR(VLOOKUP($N121,Import!$B$3:$AL$676,8,FALSE),"")</f>
        <v>23</v>
      </c>
      <c r="Y121" s="91">
        <f>IFERROR(VLOOKUP($N121,Import!$B$3:$AL$676,9,FALSE),"")</f>
        <v>70</v>
      </c>
      <c r="Z121" s="91">
        <f>IFERROR(VLOOKUP($N121,Import!$B$3:$AL$676,10,FALSE),"")</f>
        <v>0</v>
      </c>
      <c r="AA121" s="92">
        <f>IFERROR(VLOOKUP($N121,Import!$B$3:$AL$676,11,FALSE),"")</f>
        <v>0.253</v>
      </c>
      <c r="AB121" s="431"/>
      <c r="AC121" s="498">
        <f t="shared" si="14"/>
        <v>142.18600000000001</v>
      </c>
      <c r="AD121" s="499">
        <f>IF(O121='User Input'!$C$1,1,0)</f>
        <v>0</v>
      </c>
      <c r="AE121" s="499">
        <f t="shared" si="25"/>
        <v>0</v>
      </c>
      <c r="AF121" s="499">
        <f t="shared" si="15"/>
        <v>0</v>
      </c>
      <c r="AG121" s="499" t="str">
        <f t="shared" si="16"/>
        <v>Trey Mancini</v>
      </c>
      <c r="AH121" s="499">
        <f t="shared" si="17"/>
        <v>0</v>
      </c>
      <c r="AI121" s="499">
        <f t="shared" si="18"/>
        <v>5</v>
      </c>
      <c r="AJ121" s="91" t="str">
        <f>IFERROR(VLOOKUP($N121,Import!$B$3:$AL$676,35,FALSE),"")</f>
        <v/>
      </c>
      <c r="AK121" s="98"/>
      <c r="AL121" s="113">
        <v>60</v>
      </c>
      <c r="AM121" s="112">
        <f>IFERROR(VLOOKUP(AV121,Import!$B$3:$T$677,19,FALSE),"")</f>
        <v>156</v>
      </c>
      <c r="AN121" s="493"/>
      <c r="AO121" s="112" t="str">
        <f>IFERROR(VLOOKUP(AV121,Import!$AD$3:$AH$677,3,FALSE),"")</f>
        <v/>
      </c>
      <c r="AP121" s="112" t="str">
        <f>IFERROR(VLOOKUP(AV121,Import!$AD$3:$AH$677,5,FALSE),"")</f>
        <v/>
      </c>
      <c r="AQ121" s="494">
        <f>IFERROR(VLOOKUP(AV121,Import!$AW$3:$BA$677,5,FALSE),"")</f>
        <v>344</v>
      </c>
      <c r="AR121" s="489">
        <f>IFERROR(VLOOKUP($AV121,Import!$AW$3:$BG$677,2,FALSE),"")</f>
        <v>240.90000000000003</v>
      </c>
      <c r="AS121" s="581">
        <f>IFERROR(VLOOKUP($AV121,Import!$AW$3:$BG$677,3,FALSE),"")</f>
        <v>9.2653846153846171</v>
      </c>
      <c r="AT121" s="575">
        <f ca="1">IFERROR(VLOOKUP($AV121,Import!$AW$3:$BG$677,7,FALSE),"")</f>
        <v>100</v>
      </c>
      <c r="AU121" s="492"/>
      <c r="AV121" s="495" t="str">
        <f>IFERROR(VLOOKUP(AL121,Import!$W$3:$X$677,2,FALSE),"")</f>
        <v>Chase Anderson</v>
      </c>
      <c r="AW121" s="89"/>
      <c r="AX121" s="102"/>
      <c r="AY121" s="91" t="str">
        <f>IFERROR(VLOOKUP($AV121,Import!$B$3:$L$676,2,FALSE),"")</f>
        <v>MIL</v>
      </c>
      <c r="AZ121" s="96" t="str">
        <f>IFERROR(VLOOKUP($AV121,Import!$B$3:$L$676,3,FALSE),"")</f>
        <v>SP</v>
      </c>
      <c r="BA121" s="96" t="str">
        <f>IFERROR(VLOOKUP($AV121,Import!$B$3:$L$676,4,FALSE),"")</f>
        <v>SP</v>
      </c>
      <c r="BB121" s="91">
        <f>IFERROR(VLOOKUP($AV121,Import!$B$3:$L$676,5,FALSE),"")</f>
        <v>8</v>
      </c>
      <c r="BC121" s="431"/>
      <c r="BD121" s="91">
        <f>IFERROR(VLOOKUP($AV121,Import!$B$3:$X$677,12,FALSE),"")</f>
        <v>178</v>
      </c>
      <c r="BE121" s="97">
        <f>IFERROR(VLOOKUP($AV121,Import!$B$3:$X$677,15,FALSE),"")</f>
        <v>3.84</v>
      </c>
      <c r="BF121" s="97">
        <f>IFERROR(VLOOKUP($AV121,Import!$B$3:$X$677,16,FALSE),"")</f>
        <v>1.22</v>
      </c>
      <c r="BG121" s="91">
        <f>IFERROR(VLOOKUP($AV121,Import!$B$3:$X$677,13,FALSE),"")</f>
        <v>11</v>
      </c>
      <c r="BH121" s="91">
        <f>IFERROR(VLOOKUP($AV121,Import!$B$3:$X$677,14,FALSE),"")</f>
        <v>0</v>
      </c>
      <c r="BI121" s="91">
        <f>IFERROR(VLOOKUP($AV121,Import!$B$3:$X$677,17,FALSE),"")</f>
        <v>154</v>
      </c>
      <c r="BJ121" s="435"/>
      <c r="BK121" s="93">
        <f t="shared" si="19"/>
        <v>683.52</v>
      </c>
      <c r="BL121" s="94">
        <f t="shared" si="20"/>
        <v>217.16</v>
      </c>
      <c r="BM121" s="94">
        <f>IF(AW121='User Input'!$C$1,1,0)</f>
        <v>0</v>
      </c>
      <c r="BN121" s="94">
        <f t="shared" si="26"/>
        <v>0</v>
      </c>
      <c r="BO121" s="94">
        <f t="shared" si="21"/>
        <v>0</v>
      </c>
      <c r="BP121" s="94" t="str">
        <f t="shared" si="22"/>
        <v>Chase Anderson</v>
      </c>
      <c r="BQ121" s="94">
        <f t="shared" si="23"/>
        <v>0</v>
      </c>
      <c r="BR121" s="95">
        <f t="shared" si="24"/>
        <v>8</v>
      </c>
      <c r="BS121" s="91" t="str">
        <f>IFERROR(VLOOKUP($AV121,Import!$B$3:$AL$676,35,FALSE),"")</f>
        <v/>
      </c>
      <c r="BT121" s="99">
        <f>9*(Table2[[#This Row],[K]]/Table2[[#This Row],[IP]])</f>
        <v>7.786516853932584</v>
      </c>
      <c r="BU121" s="483">
        <f>IFERROR(VLOOKUP($AV121,PITCH!$B$7:$AJ$2004,31,FALSE),"N/A")</f>
        <v>4.5884923525127448</v>
      </c>
      <c r="BV121" s="426"/>
    </row>
    <row r="122" spans="1:74" ht="15" x14ac:dyDescent="0.25">
      <c r="A122" s="570">
        <v>120</v>
      </c>
      <c r="B122" s="571">
        <f>IFERROR(VLOOKUP(N122,Import!$B$4:$T$677,19,FALSE),"")</f>
        <v>191</v>
      </c>
      <c r="C122" s="572"/>
      <c r="D122" s="571" t="str">
        <f>IFERROR(VLOOKUP(N122,Import!$AD$3:$AH$677,3,FALSE),"")</f>
        <v/>
      </c>
      <c r="E122" s="571" t="str">
        <f>IFERROR(VLOOKUP(N122,Import!$AD$3:$AL$677,4,FALSE),"")</f>
        <v/>
      </c>
      <c r="F122" s="575">
        <f>IFERROR(VLOOKUP(N122,Import!$AT$3:$BG$677,8,FALSE),"")</f>
        <v>320</v>
      </c>
      <c r="G122" s="489">
        <f>IFERROR(VLOOKUP($N122,Import!$AT$3:$BG$677,2,FALSE),"")</f>
        <v>256.35000000000002</v>
      </c>
      <c r="H122" s="490">
        <f>IFERROR(VLOOKUP($N122,Import!$AT$3:$BG$677,3,FALSE),"")</f>
        <v>2.0673387096774194</v>
      </c>
      <c r="I122" s="575">
        <f ca="1">IFERROR(VLOOKUP($N122,Import!$AT$3:$BG$677,9,FALSE),"")</f>
        <v>415</v>
      </c>
      <c r="J122" s="574"/>
      <c r="K122" s="571">
        <f>IFERROR(VLOOKUP(N122,Import!$AT$3:$BG$677,12,FALSE),"")</f>
        <v>256</v>
      </c>
      <c r="L122" s="571">
        <f>IFERROR(VLOOKUP(N122,Import!$AT$3:$BG$677,14,FALSE),"")</f>
        <v>260</v>
      </c>
      <c r="M122" s="486"/>
      <c r="N122" s="88" t="str">
        <f>IFERROR(VLOOKUP(A122,Import!$V$3:$X$677,3,FALSE),"")</f>
        <v>Joey Wendle</v>
      </c>
      <c r="O122" s="89"/>
      <c r="P122" s="90"/>
      <c r="Q122" s="91" t="str">
        <f>IFERROR(VLOOKUP($N122,Import!$B$3:$AL$676,2,FALSE),"")</f>
        <v>TB</v>
      </c>
      <c r="R122" s="341" t="str">
        <f>IFERROR(VLOOKUP($N122,Import!$B$3:$AL$676,3,FALSE),"")</f>
        <v>2B/3B</v>
      </c>
      <c r="S122" s="341" t="str">
        <f>IFERROR(VLOOKUP($N122,Import!$B$3:$AL$676,4,FALSE),"")</f>
        <v>2B/SS/ 3B/OF</v>
      </c>
      <c r="T122" s="91">
        <f>IFERROR(VLOOKUP($N122,Import!$B$3:$AL$676,5,FALSE),"")</f>
        <v>5</v>
      </c>
      <c r="U122" s="431"/>
      <c r="V122" s="91">
        <f>IFERROR(VLOOKUP($N122,Import!$B$3:$AL$676,6,FALSE),"")</f>
        <v>561</v>
      </c>
      <c r="W122" s="91">
        <f>IFERROR(VLOOKUP($N122,Import!$B$3:$AL$676,7,FALSE),"")</f>
        <v>72</v>
      </c>
      <c r="X122" s="91">
        <f>IFERROR(VLOOKUP($N122,Import!$B$3:$AL$676,8,FALSE),"")</f>
        <v>16</v>
      </c>
      <c r="Y122" s="91">
        <f>IFERROR(VLOOKUP($N122,Import!$B$3:$AL$676,9,FALSE),"")</f>
        <v>80</v>
      </c>
      <c r="Z122" s="91">
        <f>IFERROR(VLOOKUP($N122,Import!$B$3:$AL$676,10,FALSE),"")</f>
        <v>14</v>
      </c>
      <c r="AA122" s="92">
        <f>IFERROR(VLOOKUP($N122,Import!$B$3:$AL$676,11,FALSE),"")</f>
        <v>0.27900000000000003</v>
      </c>
      <c r="AB122" s="431"/>
      <c r="AC122" s="498">
        <f t="shared" si="14"/>
        <v>156.51900000000001</v>
      </c>
      <c r="AD122" s="499">
        <f>IF(O122='User Input'!$C$1,1,0)</f>
        <v>0</v>
      </c>
      <c r="AE122" s="499">
        <f t="shared" si="25"/>
        <v>0</v>
      </c>
      <c r="AF122" s="499">
        <f t="shared" si="15"/>
        <v>0</v>
      </c>
      <c r="AG122" s="499" t="str">
        <f t="shared" si="16"/>
        <v>Joey Wendle</v>
      </c>
      <c r="AH122" s="499">
        <f t="shared" si="17"/>
        <v>0</v>
      </c>
      <c r="AI122" s="499">
        <f t="shared" si="18"/>
        <v>5</v>
      </c>
      <c r="AJ122" s="91" t="str">
        <f>IFERROR(VLOOKUP($N122,Import!$B$3:$AL$676,35,FALSE),"")</f>
        <v/>
      </c>
      <c r="AK122" s="98"/>
      <c r="AL122" s="113">
        <v>174</v>
      </c>
      <c r="AM122" s="112">
        <f>IFERROR(VLOOKUP(AV122,Import!$B$3:$T$677,19,FALSE),"")</f>
        <v>367</v>
      </c>
      <c r="AN122" s="493"/>
      <c r="AO122" s="112" t="str">
        <f>IFERROR(VLOOKUP(AV122,Import!$AD$3:$AH$677,3,FALSE),"")</f>
        <v/>
      </c>
      <c r="AP122" s="112" t="str">
        <f>IFERROR(VLOOKUP(AV122,Import!$AD$3:$AH$677,5,FALSE),"")</f>
        <v/>
      </c>
      <c r="AQ122" s="494">
        <f>IFERROR(VLOOKUP(AV122,Import!$AW$3:$BA$677,5,FALSE),"")</f>
        <v>346</v>
      </c>
      <c r="AR122" s="489">
        <f>IFERROR(VLOOKUP($AV122,Import!$AW$3:$BG$677,2,FALSE),"")</f>
        <v>237.5</v>
      </c>
      <c r="AS122" s="581">
        <f>IFERROR(VLOOKUP($AV122,Import!$AW$3:$BG$677,3,FALSE),"")</f>
        <v>9.134615384615385</v>
      </c>
      <c r="AT122" s="575">
        <f ca="1">IFERROR(VLOOKUP($AV122,Import!$AW$3:$BG$677,7,FALSE),"")</f>
        <v>100</v>
      </c>
      <c r="AU122" s="492"/>
      <c r="AV122" s="495" t="str">
        <f>IFERROR(VLOOKUP(AL122,Import!$W$3:$X$677,2,FALSE),"")</f>
        <v>Ivan Nova</v>
      </c>
      <c r="AW122" s="89"/>
      <c r="AX122" s="102"/>
      <c r="AY122" s="91" t="str">
        <f>IFERROR(VLOOKUP($AV122,Import!$B$3:$L$676,2,FALSE),"")</f>
        <v>CHW</v>
      </c>
      <c r="AZ122" s="96" t="str">
        <f>IFERROR(VLOOKUP($AV122,Import!$B$3:$L$676,3,FALSE),"")</f>
        <v>SP</v>
      </c>
      <c r="BA122" s="96" t="str">
        <f>IFERROR(VLOOKUP($AV122,Import!$B$3:$L$676,4,FALSE),"")</f>
        <v>SP</v>
      </c>
      <c r="BB122" s="91">
        <f>IFERROR(VLOOKUP($AV122,Import!$B$3:$L$676,5,FALSE),"")</f>
        <v>-3</v>
      </c>
      <c r="BC122" s="431"/>
      <c r="BD122" s="91">
        <f>IFERROR(VLOOKUP($AV122,Import!$B$3:$X$677,12,FALSE),"")</f>
        <v>186</v>
      </c>
      <c r="BE122" s="97">
        <f>IFERROR(VLOOKUP($AV122,Import!$B$3:$X$677,15,FALSE),"")</f>
        <v>4.22</v>
      </c>
      <c r="BF122" s="97">
        <f>IFERROR(VLOOKUP($AV122,Import!$B$3:$X$677,16,FALSE),"")</f>
        <v>1.27</v>
      </c>
      <c r="BG122" s="91">
        <f>IFERROR(VLOOKUP($AV122,Import!$B$3:$X$677,13,FALSE),"")</f>
        <v>10</v>
      </c>
      <c r="BH122" s="91">
        <f>IFERROR(VLOOKUP($AV122,Import!$B$3:$X$677,14,FALSE),"")</f>
        <v>0</v>
      </c>
      <c r="BI122" s="91">
        <f>IFERROR(VLOOKUP($AV122,Import!$B$3:$X$677,17,FALSE),"")</f>
        <v>126</v>
      </c>
      <c r="BJ122" s="435"/>
      <c r="BK122" s="93">
        <f t="shared" si="19"/>
        <v>784.92</v>
      </c>
      <c r="BL122" s="94">
        <f t="shared" si="20"/>
        <v>236.22</v>
      </c>
      <c r="BM122" s="94">
        <f>IF(AW122='User Input'!$C$1,1,0)</f>
        <v>0</v>
      </c>
      <c r="BN122" s="94">
        <f t="shared" si="26"/>
        <v>0</v>
      </c>
      <c r="BO122" s="94">
        <f t="shared" si="21"/>
        <v>0</v>
      </c>
      <c r="BP122" s="94" t="str">
        <f t="shared" si="22"/>
        <v>Ivan Nova</v>
      </c>
      <c r="BQ122" s="94">
        <f t="shared" si="23"/>
        <v>0</v>
      </c>
      <c r="BR122" s="95">
        <f t="shared" si="24"/>
        <v>-3</v>
      </c>
      <c r="BS122" s="91" t="str">
        <f>IFERROR(VLOOKUP($AV122,Import!$B$3:$AL$676,35,FALSE),"")</f>
        <v/>
      </c>
      <c r="BT122" s="99">
        <f>9*(Table2[[#This Row],[K]]/Table2[[#This Row],[IP]])</f>
        <v>6.096774193548387</v>
      </c>
      <c r="BU122" s="483">
        <f>IFERROR(VLOOKUP($AV122,PITCH!$B$7:$AJ$2004,31,FALSE),"N/A")</f>
        <v>4.1586206896551721</v>
      </c>
      <c r="BV122" s="426"/>
    </row>
    <row r="123" spans="1:74" ht="15" x14ac:dyDescent="0.25">
      <c r="A123" s="570">
        <v>121</v>
      </c>
      <c r="B123" s="571">
        <f>IFERROR(VLOOKUP(N123,Import!$B$4:$T$677,19,FALSE),"")</f>
        <v>193</v>
      </c>
      <c r="C123" s="572"/>
      <c r="D123" s="571" t="str">
        <f>IFERROR(VLOOKUP(N123,Import!$AD$3:$AH$677,3,FALSE),"")</f>
        <v/>
      </c>
      <c r="E123" s="571" t="str">
        <f>IFERROR(VLOOKUP(N123,Import!$AD$3:$AL$677,4,FALSE),"")</f>
        <v/>
      </c>
      <c r="F123" s="575">
        <f>IFERROR(VLOOKUP(N123,Import!$AT$3:$BG$677,8,FALSE),"")</f>
        <v>255</v>
      </c>
      <c r="G123" s="489">
        <f>IFERROR(VLOOKUP($N123,Import!$AT$3:$BG$677,2,FALSE),"")</f>
        <v>300.60000000000002</v>
      </c>
      <c r="H123" s="490">
        <f>IFERROR(VLOOKUP($N123,Import!$AT$3:$BG$677,3,FALSE),"")</f>
        <v>2.1941605839416058</v>
      </c>
      <c r="I123" s="575">
        <f ca="1">IFERROR(VLOOKUP($N123,Import!$AT$3:$BG$677,9,FALSE),"")</f>
        <v>561</v>
      </c>
      <c r="J123" s="574"/>
      <c r="K123" s="571">
        <f>IFERROR(VLOOKUP(N123,Import!$AT$3:$BG$677,12,FALSE),"")</f>
        <v>176</v>
      </c>
      <c r="L123" s="571">
        <f>IFERROR(VLOOKUP(N123,Import!$AT$3:$BG$677,14,FALSE),"")</f>
        <v>182</v>
      </c>
      <c r="M123" s="486"/>
      <c r="N123" s="88" t="str">
        <f>IFERROR(VLOOKUP(A123,Import!$V$3:$X$677,3,FALSE),"")</f>
        <v>Billy Hamilton</v>
      </c>
      <c r="O123" s="89"/>
      <c r="P123" s="90"/>
      <c r="Q123" s="91" t="str">
        <f>IFERROR(VLOOKUP($N123,Import!$B$3:$AL$676,2,FALSE),"")</f>
        <v>KC</v>
      </c>
      <c r="R123" s="341" t="str">
        <f>IFERROR(VLOOKUP($N123,Import!$B$3:$AL$676,3,FALSE),"")</f>
        <v>OF</v>
      </c>
      <c r="S123" s="341" t="str">
        <f>IFERROR(VLOOKUP($N123,Import!$B$3:$AL$676,4,FALSE),"")</f>
        <v>OF</v>
      </c>
      <c r="T123" s="91">
        <f>IFERROR(VLOOKUP($N123,Import!$B$3:$AL$676,5,FALSE),"")</f>
        <v>5</v>
      </c>
      <c r="U123" s="431"/>
      <c r="V123" s="91">
        <f>IFERROR(VLOOKUP($N123,Import!$B$3:$AL$676,6,FALSE),"")</f>
        <v>521</v>
      </c>
      <c r="W123" s="91">
        <f>IFERROR(VLOOKUP($N123,Import!$B$3:$AL$676,7,FALSE),"")</f>
        <v>54</v>
      </c>
      <c r="X123" s="91">
        <f>IFERROR(VLOOKUP($N123,Import!$B$3:$AL$676,8,FALSE),"")</f>
        <v>3</v>
      </c>
      <c r="Y123" s="91">
        <f>IFERROR(VLOOKUP($N123,Import!$B$3:$AL$676,9,FALSE),"")</f>
        <v>34</v>
      </c>
      <c r="Z123" s="91">
        <f>IFERROR(VLOOKUP($N123,Import!$B$3:$AL$676,10,FALSE),"")</f>
        <v>41</v>
      </c>
      <c r="AA123" s="92">
        <f>IFERROR(VLOOKUP($N123,Import!$B$3:$AL$676,11,FALSE),"")</f>
        <v>0.24099999999999999</v>
      </c>
      <c r="AB123" s="431"/>
      <c r="AC123" s="498">
        <f t="shared" si="14"/>
        <v>125.56099999999999</v>
      </c>
      <c r="AD123" s="499">
        <f>IF(O123='User Input'!$C$1,1,0)</f>
        <v>0</v>
      </c>
      <c r="AE123" s="499">
        <f t="shared" si="25"/>
        <v>0</v>
      </c>
      <c r="AF123" s="499">
        <f t="shared" si="15"/>
        <v>0</v>
      </c>
      <c r="AG123" s="499" t="str">
        <f t="shared" si="16"/>
        <v>Billy Hamilton</v>
      </c>
      <c r="AH123" s="499">
        <f t="shared" si="17"/>
        <v>0</v>
      </c>
      <c r="AI123" s="499">
        <f t="shared" si="18"/>
        <v>5</v>
      </c>
      <c r="AJ123" s="91" t="str">
        <f>IFERROR(VLOOKUP($N123,Import!$B$3:$AL$676,35,FALSE),"")</f>
        <v/>
      </c>
      <c r="AK123" s="98"/>
      <c r="AL123" s="113">
        <v>84</v>
      </c>
      <c r="AM123" s="112">
        <f>IFERROR(VLOOKUP(AV123,Import!$B$3:$T$677,19,FALSE),"")</f>
        <v>213</v>
      </c>
      <c r="AN123" s="493"/>
      <c r="AO123" s="112" t="str">
        <f>IFERROR(VLOOKUP(AV123,Import!$AD$3:$AH$677,3,FALSE),"")</f>
        <v/>
      </c>
      <c r="AP123" s="112" t="str">
        <f>IFERROR(VLOOKUP(AV123,Import!$AD$3:$AH$677,5,FALSE),"")</f>
        <v/>
      </c>
      <c r="AQ123" s="494">
        <f>IFERROR(VLOOKUP(AV123,Import!$AW$3:$BA$677,5,FALSE),"")</f>
        <v>347</v>
      </c>
      <c r="AR123" s="489">
        <f>IFERROR(VLOOKUP($AV123,Import!$AW$3:$BG$677,2,FALSE),"")</f>
        <v>237.39999999999998</v>
      </c>
      <c r="AS123" s="581">
        <f>IFERROR(VLOOKUP($AV123,Import!$AW$3:$BG$677,3,FALSE),"")</f>
        <v>3.652307692307692</v>
      </c>
      <c r="AT123" s="575">
        <f ca="1">IFERROR(VLOOKUP($AV123,Import!$AW$3:$BG$677,7,FALSE),"")</f>
        <v>347</v>
      </c>
      <c r="AU123" s="492"/>
      <c r="AV123" s="495" t="str">
        <f>IFERROR(VLOOKUP(AL123,Import!$W$3:$X$677,2,FALSE),"")</f>
        <v>Jordan Hicks</v>
      </c>
      <c r="AW123" s="89"/>
      <c r="AX123" s="102"/>
      <c r="AY123" s="91" t="str">
        <f>IFERROR(VLOOKUP($AV123,Import!$B$3:$L$676,2,FALSE),"")</f>
        <v>STL</v>
      </c>
      <c r="AZ123" s="96" t="str">
        <f>IFERROR(VLOOKUP($AV123,Import!$B$3:$L$676,3,FALSE),"")</f>
        <v>RP</v>
      </c>
      <c r="BA123" s="96" t="str">
        <f>IFERROR(VLOOKUP($AV123,Import!$B$3:$L$676,4,FALSE),"")</f>
        <v>RP</v>
      </c>
      <c r="BB123" s="91">
        <f>IFERROR(VLOOKUP($AV123,Import!$B$3:$L$676,5,FALSE),"")</f>
        <v>4</v>
      </c>
      <c r="BC123" s="431"/>
      <c r="BD123" s="91">
        <f>IFERROR(VLOOKUP($AV123,Import!$B$3:$X$677,12,FALSE),"")</f>
        <v>66</v>
      </c>
      <c r="BE123" s="97">
        <f>IFERROR(VLOOKUP($AV123,Import!$B$3:$X$677,15,FALSE),"")</f>
        <v>3.03</v>
      </c>
      <c r="BF123" s="97">
        <f>IFERROR(VLOOKUP($AV123,Import!$B$3:$X$677,16,FALSE),"")</f>
        <v>1.28</v>
      </c>
      <c r="BG123" s="91">
        <f>IFERROR(VLOOKUP($AV123,Import!$B$3:$X$677,13,FALSE),"")</f>
        <v>5</v>
      </c>
      <c r="BH123" s="91">
        <f>IFERROR(VLOOKUP($AV123,Import!$B$3:$X$677,14,FALSE),"")</f>
        <v>13</v>
      </c>
      <c r="BI123" s="91">
        <f>IFERROR(VLOOKUP($AV123,Import!$B$3:$X$677,17,FALSE),"")</f>
        <v>68</v>
      </c>
      <c r="BJ123" s="435"/>
      <c r="BK123" s="93">
        <f t="shared" si="19"/>
        <v>199.98</v>
      </c>
      <c r="BL123" s="94">
        <f t="shared" si="20"/>
        <v>84.48</v>
      </c>
      <c r="BM123" s="94">
        <f>IF(AW123='User Input'!$C$1,1,0)</f>
        <v>0</v>
      </c>
      <c r="BN123" s="94">
        <f t="shared" si="26"/>
        <v>0</v>
      </c>
      <c r="BO123" s="94">
        <f t="shared" si="21"/>
        <v>0</v>
      </c>
      <c r="BP123" s="94" t="str">
        <f t="shared" si="22"/>
        <v>Jordan Hicks</v>
      </c>
      <c r="BQ123" s="94">
        <f t="shared" si="23"/>
        <v>0</v>
      </c>
      <c r="BR123" s="95">
        <f t="shared" si="24"/>
        <v>4</v>
      </c>
      <c r="BS123" s="91" t="str">
        <f>IFERROR(VLOOKUP($AV123,Import!$B$3:$AL$676,35,FALSE),"")</f>
        <v/>
      </c>
      <c r="BT123" s="99">
        <f>9*(Table2[[#This Row],[K]]/Table2[[#This Row],[IP]])</f>
        <v>9.2727272727272734</v>
      </c>
      <c r="BU123" s="483">
        <f>IFERROR(VLOOKUP($AV123,PITCH!$B$7:$AJ$2004,31,FALSE),"N/A")</f>
        <v>4.5441795231416551</v>
      </c>
      <c r="BV123" s="426"/>
    </row>
    <row r="124" spans="1:74" ht="15" x14ac:dyDescent="0.25">
      <c r="A124" s="570">
        <v>122</v>
      </c>
      <c r="B124" s="571">
        <f>IFERROR(VLOOKUP(N124,Import!$B$4:$T$677,19,FALSE),"")</f>
        <v>200</v>
      </c>
      <c r="C124" s="572"/>
      <c r="D124" s="571" t="str">
        <f>IFERROR(VLOOKUP(N124,Import!$AD$3:$AH$677,3,FALSE),"")</f>
        <v/>
      </c>
      <c r="E124" s="571" t="str">
        <f>IFERROR(VLOOKUP(N124,Import!$AD$3:$AL$677,4,FALSE),"")</f>
        <v/>
      </c>
      <c r="F124" s="575">
        <f>IFERROR(VLOOKUP(N124,Import!$AT$3:$BG$677,8,FALSE),"")</f>
        <v>234</v>
      </c>
      <c r="G124" s="489">
        <f>IFERROR(VLOOKUP($N124,Import!$AT$3:$BG$677,2,FALSE),"")</f>
        <v>315.24999999999994</v>
      </c>
      <c r="H124" s="490">
        <f>IFERROR(VLOOKUP($N124,Import!$AT$3:$BG$677,3,FALSE),"")</f>
        <v>2.5019841269841265</v>
      </c>
      <c r="I124" s="575">
        <f ca="1">IFERROR(VLOOKUP($N124,Import!$AT$3:$BG$677,9,FALSE),"")</f>
        <v>142</v>
      </c>
      <c r="J124" s="574"/>
      <c r="K124" s="571">
        <f>IFERROR(VLOOKUP(N124,Import!$AT$3:$BG$677,12,FALSE),"")</f>
        <v>170</v>
      </c>
      <c r="L124" s="571">
        <f>IFERROR(VLOOKUP(N124,Import!$AT$3:$BG$677,14,FALSE),"")</f>
        <v>164</v>
      </c>
      <c r="M124" s="486"/>
      <c r="N124" s="88" t="str">
        <f>IFERROR(VLOOKUP(A124,Import!$V$3:$X$677,3,FALSE),"")</f>
        <v>Tyler White</v>
      </c>
      <c r="O124" s="89"/>
      <c r="P124" s="90"/>
      <c r="Q124" s="91" t="str">
        <f>IFERROR(VLOOKUP($N124,Import!$B$3:$AL$676,2,FALSE),"")</f>
        <v>HOU</v>
      </c>
      <c r="R124" s="341" t="str">
        <f>IFERROR(VLOOKUP($N124,Import!$B$3:$AL$676,3,FALSE),"")</f>
        <v>1B</v>
      </c>
      <c r="S124" s="341" t="str">
        <f>IFERROR(VLOOKUP($N124,Import!$B$3:$AL$676,4,FALSE),"")</f>
        <v>1B</v>
      </c>
      <c r="T124" s="91">
        <f>IFERROR(VLOOKUP($N124,Import!$B$3:$AL$676,5,FALSE),"")</f>
        <v>4</v>
      </c>
      <c r="U124" s="431"/>
      <c r="V124" s="91">
        <f>IFERROR(VLOOKUP($N124,Import!$B$3:$AL$676,6,FALSE),"")</f>
        <v>503</v>
      </c>
      <c r="W124" s="91">
        <f>IFERROR(VLOOKUP($N124,Import!$B$3:$AL$676,7,FALSE),"")</f>
        <v>61</v>
      </c>
      <c r="X124" s="91">
        <f>IFERROR(VLOOKUP($N124,Import!$B$3:$AL$676,8,FALSE),"")</f>
        <v>21</v>
      </c>
      <c r="Y124" s="91">
        <f>IFERROR(VLOOKUP($N124,Import!$B$3:$AL$676,9,FALSE),"")</f>
        <v>68</v>
      </c>
      <c r="Z124" s="91">
        <f>IFERROR(VLOOKUP($N124,Import!$B$3:$AL$676,10,FALSE),"")</f>
        <v>2</v>
      </c>
      <c r="AA124" s="92">
        <f>IFERROR(VLOOKUP($N124,Import!$B$3:$AL$676,11,FALSE),"")</f>
        <v>0.26100000000000001</v>
      </c>
      <c r="AB124" s="431"/>
      <c r="AC124" s="498">
        <f t="shared" si="14"/>
        <v>131.28300000000002</v>
      </c>
      <c r="AD124" s="499">
        <f>IF(O124='User Input'!$C$1,1,0)</f>
        <v>0</v>
      </c>
      <c r="AE124" s="499">
        <f t="shared" si="25"/>
        <v>0</v>
      </c>
      <c r="AF124" s="499">
        <f t="shared" si="15"/>
        <v>0</v>
      </c>
      <c r="AG124" s="499" t="str">
        <f t="shared" si="16"/>
        <v>Tyler White</v>
      </c>
      <c r="AH124" s="499">
        <f t="shared" si="17"/>
        <v>0</v>
      </c>
      <c r="AI124" s="499">
        <f t="shared" si="18"/>
        <v>4</v>
      </c>
      <c r="AJ124" s="91" t="str">
        <f>IFERROR(VLOOKUP($N124,Import!$B$3:$AL$676,35,FALSE),"")</f>
        <v/>
      </c>
      <c r="AK124" s="98"/>
      <c r="AL124" s="113">
        <v>156</v>
      </c>
      <c r="AM124" s="112">
        <f>IFERROR(VLOOKUP(AV124,Import!$B$3:$T$677,19,FALSE),"")</f>
        <v>336</v>
      </c>
      <c r="AN124" s="493"/>
      <c r="AO124" s="112" t="str">
        <f>IFERROR(VLOOKUP(AV124,Import!$AD$3:$AH$677,3,FALSE),"")</f>
        <v/>
      </c>
      <c r="AP124" s="112" t="str">
        <f>IFERROR(VLOOKUP(AV124,Import!$AD$3:$AH$677,5,FALSE),"")</f>
        <v/>
      </c>
      <c r="AQ124" s="494">
        <f>IFERROR(VLOOKUP(AV124,Import!$AW$3:$BA$677,5,FALSE),"")</f>
        <v>444</v>
      </c>
      <c r="AR124" s="489">
        <f>IFERROR(VLOOKUP($AV124,Import!$AW$3:$BG$677,2,FALSE),"")</f>
        <v>159</v>
      </c>
      <c r="AS124" s="581">
        <f>IFERROR(VLOOKUP($AV124,Import!$AW$3:$BG$677,3,FALSE),"")</f>
        <v>2.7894736842105261</v>
      </c>
      <c r="AT124" s="575">
        <f ca="1">IFERROR(VLOOKUP($AV124,Import!$AW$3:$BG$677,7,FALSE),"")</f>
        <v>347</v>
      </c>
      <c r="AU124" s="492"/>
      <c r="AV124" s="495" t="str">
        <f>IFERROR(VLOOKUP(AL124,Import!$W$3:$X$677,2,FALSE),"")</f>
        <v>Anthony Swarzak</v>
      </c>
      <c r="AW124" s="89"/>
      <c r="AX124" s="102"/>
      <c r="AY124" s="91" t="str">
        <f>IFERROR(VLOOKUP($AV124,Import!$B$3:$L$676,2,FALSE),"")</f>
        <v>SEA</v>
      </c>
      <c r="AZ124" s="96" t="str">
        <f>IFERROR(VLOOKUP($AV124,Import!$B$3:$L$676,3,FALSE),"")</f>
        <v>RP</v>
      </c>
      <c r="BA124" s="96" t="str">
        <f>IFERROR(VLOOKUP($AV124,Import!$B$3:$L$676,4,FALSE),"")</f>
        <v>RP</v>
      </c>
      <c r="BB124" s="91">
        <f>IFERROR(VLOOKUP($AV124,Import!$B$3:$L$676,5,FALSE),"")</f>
        <v>-2</v>
      </c>
      <c r="BC124" s="431"/>
      <c r="BD124" s="91">
        <f>IFERROR(VLOOKUP($AV124,Import!$B$3:$X$677,12,FALSE),"")</f>
        <v>60</v>
      </c>
      <c r="BE124" s="97">
        <f>IFERROR(VLOOKUP($AV124,Import!$B$3:$X$677,15,FALSE),"")</f>
        <v>4.45</v>
      </c>
      <c r="BF124" s="97">
        <f>IFERROR(VLOOKUP($AV124,Import!$B$3:$X$677,16,FALSE),"")</f>
        <v>1.43</v>
      </c>
      <c r="BG124" s="91">
        <f>IFERROR(VLOOKUP($AV124,Import!$B$3:$X$677,13,FALSE),"")</f>
        <v>2</v>
      </c>
      <c r="BH124" s="91">
        <f>IFERROR(VLOOKUP($AV124,Import!$B$3:$X$677,14,FALSE),"")</f>
        <v>5</v>
      </c>
      <c r="BI124" s="91">
        <f>IFERROR(VLOOKUP($AV124,Import!$B$3:$X$677,17,FALSE),"")</f>
        <v>62</v>
      </c>
      <c r="BJ124" s="435"/>
      <c r="BK124" s="93">
        <f t="shared" si="19"/>
        <v>267</v>
      </c>
      <c r="BL124" s="94">
        <f t="shared" si="20"/>
        <v>85.8</v>
      </c>
      <c r="BM124" s="94">
        <f>IF(AW124='User Input'!$C$1,1,0)</f>
        <v>0</v>
      </c>
      <c r="BN124" s="94">
        <f t="shared" si="26"/>
        <v>0</v>
      </c>
      <c r="BO124" s="94">
        <f t="shared" si="21"/>
        <v>0</v>
      </c>
      <c r="BP124" s="94" t="str">
        <f t="shared" si="22"/>
        <v>Anthony Swarzak</v>
      </c>
      <c r="BQ124" s="94">
        <f t="shared" si="23"/>
        <v>0</v>
      </c>
      <c r="BR124" s="95">
        <f t="shared" si="24"/>
        <v>-2</v>
      </c>
      <c r="BS124" s="91" t="str">
        <f>IFERROR(VLOOKUP($AV124,Import!$B$3:$AL$676,35,FALSE),"")</f>
        <v/>
      </c>
      <c r="BT124" s="99">
        <f>9*(Table2[[#This Row],[K]]/Table2[[#This Row],[IP]])</f>
        <v>9.3000000000000007</v>
      </c>
      <c r="BU124" s="483">
        <f>IFERROR(VLOOKUP($AV124,PITCH!$B$7:$AJ$2004,31,FALSE),"N/A")</f>
        <v>6</v>
      </c>
      <c r="BV124" s="426"/>
    </row>
    <row r="125" spans="1:74" ht="15" x14ac:dyDescent="0.25">
      <c r="A125" s="570">
        <v>123</v>
      </c>
      <c r="B125" s="571">
        <f>IFERROR(VLOOKUP(N125,Import!$B$4:$T$677,19,FALSE),"")</f>
        <v>202</v>
      </c>
      <c r="C125" s="572"/>
      <c r="D125" s="571" t="str">
        <f>IFERROR(VLOOKUP(N125,Import!$AD$3:$AH$677,3,FALSE),"")</f>
        <v/>
      </c>
      <c r="E125" s="571" t="str">
        <f>IFERROR(VLOOKUP(N125,Import!$AD$3:$AL$677,4,FALSE),"")</f>
        <v/>
      </c>
      <c r="F125" s="575">
        <f>IFERROR(VLOOKUP(N125,Import!$AT$3:$BG$677,8,FALSE),"")</f>
        <v>275</v>
      </c>
      <c r="G125" s="489">
        <f>IFERROR(VLOOKUP($N125,Import!$AT$3:$BG$677,2,FALSE),"")</f>
        <v>289.75</v>
      </c>
      <c r="H125" s="490">
        <f>IFERROR(VLOOKUP($N125,Import!$AT$3:$BG$677,3,FALSE),"")</f>
        <v>2.2996031746031744</v>
      </c>
      <c r="I125" s="575">
        <f ca="1">IFERROR(VLOOKUP($N125,Import!$AT$3:$BG$677,9,FALSE),"")</f>
        <v>236</v>
      </c>
      <c r="J125" s="574"/>
      <c r="K125" s="571">
        <f>IFERROR(VLOOKUP(N125,Import!$AT$3:$BG$677,12,FALSE),"")</f>
        <v>177</v>
      </c>
      <c r="L125" s="571">
        <f>IFERROR(VLOOKUP(N125,Import!$AT$3:$BG$677,14,FALSE),"")</f>
        <v>155</v>
      </c>
      <c r="M125" s="486"/>
      <c r="N125" s="88" t="str">
        <f>IFERROR(VLOOKUP(A125,Import!$V$3:$X$677,3,FALSE),"")</f>
        <v>Byron Buxton</v>
      </c>
      <c r="O125" s="89"/>
      <c r="P125" s="90"/>
      <c r="Q125" s="91" t="str">
        <f>IFERROR(VLOOKUP($N125,Import!$B$3:$AL$676,2,FALSE),"")</f>
        <v>MIN</v>
      </c>
      <c r="R125" s="341" t="str">
        <f>IFERROR(VLOOKUP($N125,Import!$B$3:$AL$676,3,FALSE),"")</f>
        <v>OF</v>
      </c>
      <c r="S125" s="341" t="str">
        <f>IFERROR(VLOOKUP($N125,Import!$B$3:$AL$676,4,FALSE),"")</f>
        <v>OF</v>
      </c>
      <c r="T125" s="91">
        <f>IFERROR(VLOOKUP($N125,Import!$B$3:$AL$676,5,FALSE),"")</f>
        <v>4</v>
      </c>
      <c r="U125" s="431"/>
      <c r="V125" s="91">
        <f>IFERROR(VLOOKUP($N125,Import!$B$3:$AL$676,6,FALSE),"")</f>
        <v>404</v>
      </c>
      <c r="W125" s="91">
        <f>IFERROR(VLOOKUP($N125,Import!$B$3:$AL$676,7,FALSE),"")</f>
        <v>52</v>
      </c>
      <c r="X125" s="91">
        <f>IFERROR(VLOOKUP($N125,Import!$B$3:$AL$676,8,FALSE),"")</f>
        <v>12</v>
      </c>
      <c r="Y125" s="91">
        <f>IFERROR(VLOOKUP($N125,Import!$B$3:$AL$676,9,FALSE),"")</f>
        <v>46</v>
      </c>
      <c r="Z125" s="91">
        <f>IFERROR(VLOOKUP($N125,Import!$B$3:$AL$676,10,FALSE),"")</f>
        <v>17</v>
      </c>
      <c r="AA125" s="92">
        <f>IFERROR(VLOOKUP($N125,Import!$B$3:$AL$676,11,FALSE),"")</f>
        <v>0.223</v>
      </c>
      <c r="AB125" s="431"/>
      <c r="AC125" s="498">
        <f t="shared" si="14"/>
        <v>90.091999999999999</v>
      </c>
      <c r="AD125" s="499">
        <f>IF(O125='User Input'!$C$1,1,0)</f>
        <v>0</v>
      </c>
      <c r="AE125" s="499">
        <f t="shared" si="25"/>
        <v>0</v>
      </c>
      <c r="AF125" s="499">
        <f t="shared" si="15"/>
        <v>0</v>
      </c>
      <c r="AG125" s="499" t="str">
        <f t="shared" si="16"/>
        <v>Byron Buxton</v>
      </c>
      <c r="AH125" s="499">
        <f t="shared" si="17"/>
        <v>0</v>
      </c>
      <c r="AI125" s="499">
        <f t="shared" si="18"/>
        <v>4</v>
      </c>
      <c r="AJ125" s="91" t="str">
        <f>IFERROR(VLOOKUP($N125,Import!$B$3:$AL$676,35,FALSE),"")</f>
        <v/>
      </c>
      <c r="AK125" s="98"/>
      <c r="AL125" s="113">
        <v>112</v>
      </c>
      <c r="AM125" s="112">
        <f>IFERROR(VLOOKUP(AV125,Import!$B$3:$T$677,19,FALSE),"")</f>
        <v>271</v>
      </c>
      <c r="AN125" s="493"/>
      <c r="AO125" s="112" t="str">
        <f>IFERROR(VLOOKUP(AV125,Import!$AD$3:$AH$677,3,FALSE),"")</f>
        <v/>
      </c>
      <c r="AP125" s="112" t="str">
        <f>IFERROR(VLOOKUP(AV125,Import!$AD$3:$AH$677,5,FALSE),"")</f>
        <v/>
      </c>
      <c r="AQ125" s="494">
        <f>IFERROR(VLOOKUP(AV125,Import!$AW$3:$BA$677,5,FALSE),"")</f>
        <v>425</v>
      </c>
      <c r="AR125" s="489">
        <f>IFERROR(VLOOKUP($AV125,Import!$AW$3:$BG$677,2,FALSE),"")</f>
        <v>171.79999999999995</v>
      </c>
      <c r="AS125" s="581">
        <f>IFERROR(VLOOKUP($AV125,Import!$AW$3:$BG$677,3,FALSE),"")</f>
        <v>7.8090909090909069</v>
      </c>
      <c r="AT125" s="575">
        <f ca="1">IFERROR(VLOOKUP($AV125,Import!$AW$3:$BG$677,7,FALSE),"")</f>
        <v>127</v>
      </c>
      <c r="AU125" s="492"/>
      <c r="AV125" s="495" t="str">
        <f>IFERROR(VLOOKUP(AL125,Import!$W$3:$X$677,2,FALSE),"")</f>
        <v>Tyson Ross</v>
      </c>
      <c r="AW125" s="89"/>
      <c r="AX125" s="102"/>
      <c r="AY125" s="91" t="str">
        <f>IFERROR(VLOOKUP($AV125,Import!$B$3:$L$676,2,FALSE),"")</f>
        <v>DET</v>
      </c>
      <c r="AZ125" s="96" t="str">
        <f>IFERROR(VLOOKUP($AV125,Import!$B$3:$L$676,3,FALSE),"")</f>
        <v>SP</v>
      </c>
      <c r="BA125" s="96" t="str">
        <f>IFERROR(VLOOKUP($AV125,Import!$B$3:$L$676,4,FALSE),"")</f>
        <v>SP</v>
      </c>
      <c r="BB125" s="91">
        <f>IFERROR(VLOOKUP($AV125,Import!$B$3:$L$676,5,FALSE),"")</f>
        <v>1</v>
      </c>
      <c r="BC125" s="431"/>
      <c r="BD125" s="91">
        <f>IFERROR(VLOOKUP($AV125,Import!$B$3:$X$677,12,FALSE),"")</f>
        <v>162</v>
      </c>
      <c r="BE125" s="97">
        <f>IFERROR(VLOOKUP($AV125,Import!$B$3:$X$677,15,FALSE),"")</f>
        <v>4.04</v>
      </c>
      <c r="BF125" s="97">
        <f>IFERROR(VLOOKUP($AV125,Import!$B$3:$X$677,16,FALSE),"")</f>
        <v>1.28</v>
      </c>
      <c r="BG125" s="91">
        <f>IFERROR(VLOOKUP($AV125,Import!$B$3:$X$677,13,FALSE),"")</f>
        <v>8</v>
      </c>
      <c r="BH125" s="91">
        <f>IFERROR(VLOOKUP($AV125,Import!$B$3:$X$677,14,FALSE),"")</f>
        <v>0</v>
      </c>
      <c r="BI125" s="91">
        <f>IFERROR(VLOOKUP($AV125,Import!$B$3:$X$677,17,FALSE),"")</f>
        <v>134</v>
      </c>
      <c r="BJ125" s="435"/>
      <c r="BK125" s="93">
        <f t="shared" si="19"/>
        <v>654.48</v>
      </c>
      <c r="BL125" s="94">
        <f t="shared" si="20"/>
        <v>207.36</v>
      </c>
      <c r="BM125" s="94">
        <f>IF(AW125='User Input'!$C$1,1,0)</f>
        <v>0</v>
      </c>
      <c r="BN125" s="94">
        <f t="shared" si="26"/>
        <v>0</v>
      </c>
      <c r="BO125" s="94">
        <f t="shared" si="21"/>
        <v>0</v>
      </c>
      <c r="BP125" s="94" t="str">
        <f t="shared" si="22"/>
        <v>Tyson Ross</v>
      </c>
      <c r="BQ125" s="94">
        <f t="shared" si="23"/>
        <v>0</v>
      </c>
      <c r="BR125" s="95">
        <f t="shared" si="24"/>
        <v>1</v>
      </c>
      <c r="BS125" s="91" t="str">
        <f>IFERROR(VLOOKUP($AV125,Import!$B$3:$AL$676,35,FALSE),"")</f>
        <v/>
      </c>
      <c r="BT125" s="99">
        <f>9*(Table2[[#This Row],[K]]/Table2[[#This Row],[IP]])</f>
        <v>7.4444444444444446</v>
      </c>
      <c r="BU125" s="483">
        <f>IFERROR(VLOOKUP($AV125,PITCH!$B$7:$AJ$2004,31,FALSE),"N/A")</f>
        <v>2.3491027732463303</v>
      </c>
      <c r="BV125" s="426"/>
    </row>
    <row r="126" spans="1:74" ht="15" x14ac:dyDescent="0.25">
      <c r="A126" s="570">
        <v>124</v>
      </c>
      <c r="B126" s="571">
        <f>IFERROR(VLOOKUP(N126,Import!$B$4:$T$677,19,FALSE),"")</f>
        <v>203</v>
      </c>
      <c r="C126" s="572"/>
      <c r="D126" s="571">
        <f>IFERROR(VLOOKUP(N126,Import!$AD$3:$AH$677,3,FALSE),"")</f>
        <v>57</v>
      </c>
      <c r="E126" s="571">
        <f>IFERROR(VLOOKUP(N126,Import!$AD$3:$AL$677,4,FALSE),"")</f>
        <v>39</v>
      </c>
      <c r="F126" s="575">
        <f>IFERROR(VLOOKUP(N126,Import!$AT$3:$BG$677,8,FALSE),"")</f>
        <v>230</v>
      </c>
      <c r="G126" s="489">
        <f>IFERROR(VLOOKUP($N126,Import!$AT$3:$BG$677,2,FALSE),"")</f>
        <v>317.00000000000006</v>
      </c>
      <c r="H126" s="490">
        <f>IFERROR(VLOOKUP($N126,Import!$AT$3:$BG$677,3,FALSE),"")</f>
        <v>2.6416666666666671</v>
      </c>
      <c r="I126" s="575">
        <f ca="1">IFERROR(VLOOKUP($N126,Import!$AT$3:$BG$677,9,FALSE),"")</f>
        <v>204</v>
      </c>
      <c r="J126" s="574"/>
      <c r="K126" s="571">
        <f>IFERROR(VLOOKUP(N126,Import!$AT$3:$BG$677,12,FALSE),"")</f>
        <v>94</v>
      </c>
      <c r="L126" s="571">
        <f>IFERROR(VLOOKUP(N126,Import!$AT$3:$BG$677,14,FALSE),"")</f>
        <v>103</v>
      </c>
      <c r="M126" s="486"/>
      <c r="N126" s="88" t="str">
        <f>IFERROR(VLOOKUP(A126,Import!$V$3:$X$677,3,FALSE),"")</f>
        <v>Garrett Hampson</v>
      </c>
      <c r="O126" s="89"/>
      <c r="P126" s="90"/>
      <c r="Q126" s="91" t="str">
        <f>IFERROR(VLOOKUP($N126,Import!$B$3:$AL$676,2,FALSE),"")</f>
        <v>COL</v>
      </c>
      <c r="R126" s="341" t="str">
        <f>IFERROR(VLOOKUP($N126,Import!$B$3:$AL$676,3,FALSE),"")</f>
        <v>DH</v>
      </c>
      <c r="S126" s="341" t="str">
        <f>IFERROR(VLOOKUP($N126,Import!$B$3:$AL$676,4,FALSE),"")</f>
        <v>2B/SS</v>
      </c>
      <c r="T126" s="91">
        <f>IFERROR(VLOOKUP($N126,Import!$B$3:$AL$676,5,FALSE),"")</f>
        <v>4</v>
      </c>
      <c r="U126" s="431"/>
      <c r="V126" s="91">
        <f>IFERROR(VLOOKUP($N126,Import!$B$3:$AL$676,6,FALSE),"")</f>
        <v>405</v>
      </c>
      <c r="W126" s="91">
        <f>IFERROR(VLOOKUP($N126,Import!$B$3:$AL$676,7,FALSE),"")</f>
        <v>68</v>
      </c>
      <c r="X126" s="91">
        <f>IFERROR(VLOOKUP($N126,Import!$B$3:$AL$676,8,FALSE),"")</f>
        <v>8</v>
      </c>
      <c r="Y126" s="91">
        <f>IFERROR(VLOOKUP($N126,Import!$B$3:$AL$676,9,FALSE),"")</f>
        <v>54</v>
      </c>
      <c r="Z126" s="91">
        <f>IFERROR(VLOOKUP($N126,Import!$B$3:$AL$676,10,FALSE),"")</f>
        <v>31</v>
      </c>
      <c r="AA126" s="92">
        <f>IFERROR(VLOOKUP($N126,Import!$B$3:$AL$676,11,FALSE),"")</f>
        <v>0.254</v>
      </c>
      <c r="AB126" s="431"/>
      <c r="AC126" s="498">
        <f t="shared" si="14"/>
        <v>102.87</v>
      </c>
      <c r="AD126" s="499">
        <f>IF(O126='User Input'!$C$1,1,0)</f>
        <v>0</v>
      </c>
      <c r="AE126" s="499">
        <f t="shared" si="25"/>
        <v>0</v>
      </c>
      <c r="AF126" s="499">
        <f t="shared" si="15"/>
        <v>0</v>
      </c>
      <c r="AG126" s="499" t="str">
        <f t="shared" si="16"/>
        <v>Garrett Hampson</v>
      </c>
      <c r="AH126" s="499">
        <f t="shared" si="17"/>
        <v>0</v>
      </c>
      <c r="AI126" s="499">
        <f t="shared" si="18"/>
        <v>4</v>
      </c>
      <c r="AJ126" s="91">
        <f>IFERROR(VLOOKUP($N126,Import!$B$3:$AL$676,35,FALSE),"")</f>
        <v>2019</v>
      </c>
      <c r="AK126" s="98"/>
      <c r="AL126" s="113">
        <v>111</v>
      </c>
      <c r="AM126" s="112">
        <f>IFERROR(VLOOKUP(AV126,Import!$B$3:$T$677,19,FALSE),"")</f>
        <v>269</v>
      </c>
      <c r="AN126" s="493"/>
      <c r="AO126" s="112" t="str">
        <f>IFERROR(VLOOKUP(AV126,Import!$AD$3:$AH$677,3,FALSE),"")</f>
        <v/>
      </c>
      <c r="AP126" s="112" t="str">
        <f>IFERROR(VLOOKUP(AV126,Import!$AD$3:$AH$677,5,FALSE),"")</f>
        <v/>
      </c>
      <c r="AQ126" s="494">
        <f>IFERROR(VLOOKUP(AV126,Import!$AW$3:$BA$677,5,FALSE),"")</f>
        <v>392</v>
      </c>
      <c r="AR126" s="489">
        <f>IFERROR(VLOOKUP($AV126,Import!$AW$3:$BG$677,2,FALSE),"")</f>
        <v>192.89999999999998</v>
      </c>
      <c r="AS126" s="581">
        <f>IFERROR(VLOOKUP($AV126,Import!$AW$3:$BG$677,3,FALSE),"")</f>
        <v>2.9676923076923072</v>
      </c>
      <c r="AT126" s="575">
        <f ca="1">IFERROR(VLOOKUP($AV126,Import!$AW$3:$BG$677,7,FALSE),"")</f>
        <v>347</v>
      </c>
      <c r="AU126" s="492"/>
      <c r="AV126" s="495" t="str">
        <f>IFERROR(VLOOKUP(AL126,Import!$W$3:$X$677,2,FALSE),"")</f>
        <v>A.J. Minter</v>
      </c>
      <c r="AW126" s="89"/>
      <c r="AX126" s="102"/>
      <c r="AY126" s="91" t="str">
        <f>IFERROR(VLOOKUP($AV126,Import!$B$3:$L$676,2,FALSE),"")</f>
        <v>ATL</v>
      </c>
      <c r="AZ126" s="96" t="str">
        <f>IFERROR(VLOOKUP($AV126,Import!$B$3:$L$676,3,FALSE),"")</f>
        <v>RP</v>
      </c>
      <c r="BA126" s="96" t="str">
        <f>IFERROR(VLOOKUP($AV126,Import!$B$3:$L$676,4,FALSE),"")</f>
        <v>RP</v>
      </c>
      <c r="BB126" s="91">
        <f>IFERROR(VLOOKUP($AV126,Import!$B$3:$L$676,5,FALSE),"")</f>
        <v>1</v>
      </c>
      <c r="BC126" s="431"/>
      <c r="BD126" s="91">
        <f>IFERROR(VLOOKUP($AV126,Import!$B$3:$X$677,12,FALSE),"")</f>
        <v>56</v>
      </c>
      <c r="BE126" s="97">
        <f>IFERROR(VLOOKUP($AV126,Import!$B$3:$X$677,15,FALSE),"")</f>
        <v>3.41</v>
      </c>
      <c r="BF126" s="97">
        <f>IFERROR(VLOOKUP($AV126,Import!$B$3:$X$677,16,FALSE),"")</f>
        <v>1.23</v>
      </c>
      <c r="BG126" s="91">
        <f>IFERROR(VLOOKUP($AV126,Import!$B$3:$X$677,13,FALSE),"")</f>
        <v>5</v>
      </c>
      <c r="BH126" s="91">
        <f>IFERROR(VLOOKUP($AV126,Import!$B$3:$X$677,14,FALSE),"")</f>
        <v>11</v>
      </c>
      <c r="BI126" s="91">
        <f>IFERROR(VLOOKUP($AV126,Import!$B$3:$X$677,17,FALSE),"")</f>
        <v>70</v>
      </c>
      <c r="BJ126" s="435"/>
      <c r="BK126" s="93">
        <f t="shared" si="19"/>
        <v>190.96</v>
      </c>
      <c r="BL126" s="94">
        <f t="shared" si="20"/>
        <v>68.88</v>
      </c>
      <c r="BM126" s="94">
        <f>IF(AW126='User Input'!$C$1,1,0)</f>
        <v>0</v>
      </c>
      <c r="BN126" s="94">
        <f t="shared" si="26"/>
        <v>0</v>
      </c>
      <c r="BO126" s="94">
        <f t="shared" si="21"/>
        <v>0</v>
      </c>
      <c r="BP126" s="94" t="str">
        <f t="shared" si="22"/>
        <v>A.J. Minter</v>
      </c>
      <c r="BQ126" s="94">
        <f t="shared" si="23"/>
        <v>0</v>
      </c>
      <c r="BR126" s="95">
        <f t="shared" si="24"/>
        <v>1</v>
      </c>
      <c r="BS126" s="91" t="str">
        <f>IFERROR(VLOOKUP($AV126,Import!$B$3:$AL$676,35,FALSE),"")</f>
        <v/>
      </c>
      <c r="BT126" s="99">
        <f>9*(Table2[[#This Row],[K]]/Table2[[#This Row],[IP]])</f>
        <v>11.25</v>
      </c>
      <c r="BU126" s="483">
        <f>IFERROR(VLOOKUP($AV126,PITCH!$B$7:$AJ$2004,31,FALSE),"N/A")</f>
        <v>7.2555746140651811</v>
      </c>
      <c r="BV126" s="426"/>
    </row>
    <row r="127" spans="1:74" ht="15" x14ac:dyDescent="0.25">
      <c r="A127" s="570">
        <v>125</v>
      </c>
      <c r="B127" s="571">
        <f>IFERROR(VLOOKUP(N127,Import!$B$4:$T$677,19,FALSE),"")</f>
        <v>204</v>
      </c>
      <c r="C127" s="572"/>
      <c r="D127" s="571" t="str">
        <f>IFERROR(VLOOKUP(N127,Import!$AD$3:$AH$677,3,FALSE),"")</f>
        <v/>
      </c>
      <c r="E127" s="571" t="str">
        <f>IFERROR(VLOOKUP(N127,Import!$AD$3:$AL$677,4,FALSE),"")</f>
        <v/>
      </c>
      <c r="F127" s="575">
        <f>IFERROR(VLOOKUP(N127,Import!$AT$3:$BG$677,8,FALSE),"")</f>
        <v>191</v>
      </c>
      <c r="G127" s="489">
        <f>IFERROR(VLOOKUP($N127,Import!$AT$3:$BG$677,2,FALSE),"")</f>
        <v>339.95000000000005</v>
      </c>
      <c r="H127" s="490">
        <f>IFERROR(VLOOKUP($N127,Import!$AT$3:$BG$677,3,FALSE),"")</f>
        <v>2.3940140845070426</v>
      </c>
      <c r="I127" s="575">
        <f ca="1">IFERROR(VLOOKUP($N127,Import!$AT$3:$BG$677,9,FALSE),"")</f>
        <v>299</v>
      </c>
      <c r="J127" s="574"/>
      <c r="K127" s="571">
        <f>IFERROR(VLOOKUP(N127,Import!$AT$3:$BG$677,12,FALSE),"")</f>
        <v>144</v>
      </c>
      <c r="L127" s="571">
        <f>IFERROR(VLOOKUP(N127,Import!$AT$3:$BG$677,14,FALSE),"")</f>
        <v>169</v>
      </c>
      <c r="M127" s="486"/>
      <c r="N127" s="88" t="str">
        <f>IFERROR(VLOOKUP(A127,Import!$V$3:$X$677,3,FALSE),"")</f>
        <v>Brandon Nimmo</v>
      </c>
      <c r="O127" s="89"/>
      <c r="P127" s="90"/>
      <c r="Q127" s="91" t="str">
        <f>IFERROR(VLOOKUP($N127,Import!$B$3:$AL$676,2,FALSE),"")</f>
        <v>NYM</v>
      </c>
      <c r="R127" s="341" t="str">
        <f>IFERROR(VLOOKUP($N127,Import!$B$3:$AL$676,3,FALSE),"")</f>
        <v>OF</v>
      </c>
      <c r="S127" s="341" t="str">
        <f>IFERROR(VLOOKUP($N127,Import!$B$3:$AL$676,4,FALSE),"")</f>
        <v>OF</v>
      </c>
      <c r="T127" s="91">
        <f>IFERROR(VLOOKUP($N127,Import!$B$3:$AL$676,5,FALSE),"")</f>
        <v>4</v>
      </c>
      <c r="U127" s="431"/>
      <c r="V127" s="91">
        <f>IFERROR(VLOOKUP($N127,Import!$B$3:$AL$676,6,FALSE),"")</f>
        <v>478</v>
      </c>
      <c r="W127" s="91">
        <f>IFERROR(VLOOKUP($N127,Import!$B$3:$AL$676,7,FALSE),"")</f>
        <v>71</v>
      </c>
      <c r="X127" s="91">
        <f>IFERROR(VLOOKUP($N127,Import!$B$3:$AL$676,8,FALSE),"")</f>
        <v>14</v>
      </c>
      <c r="Y127" s="91">
        <f>IFERROR(VLOOKUP($N127,Import!$B$3:$AL$676,9,FALSE),"")</f>
        <v>44</v>
      </c>
      <c r="Z127" s="91">
        <f>IFERROR(VLOOKUP($N127,Import!$B$3:$AL$676,10,FALSE),"")</f>
        <v>7</v>
      </c>
      <c r="AA127" s="92">
        <f>IFERROR(VLOOKUP($N127,Import!$B$3:$AL$676,11,FALSE),"")</f>
        <v>0.246</v>
      </c>
      <c r="AB127" s="431"/>
      <c r="AC127" s="498">
        <f t="shared" si="14"/>
        <v>117.58799999999999</v>
      </c>
      <c r="AD127" s="499">
        <f>IF(O127='User Input'!$C$1,1,0)</f>
        <v>0</v>
      </c>
      <c r="AE127" s="499">
        <f t="shared" si="25"/>
        <v>0</v>
      </c>
      <c r="AF127" s="499">
        <f t="shared" si="15"/>
        <v>0</v>
      </c>
      <c r="AG127" s="499" t="str">
        <f t="shared" si="16"/>
        <v>Brandon Nimmo</v>
      </c>
      <c r="AH127" s="499">
        <f t="shared" si="17"/>
        <v>0</v>
      </c>
      <c r="AI127" s="499">
        <f t="shared" si="18"/>
        <v>4</v>
      </c>
      <c r="AJ127" s="91" t="str">
        <f>IFERROR(VLOOKUP($N127,Import!$B$3:$AL$676,35,FALSE),"")</f>
        <v/>
      </c>
      <c r="AK127" s="98"/>
      <c r="AL127" s="113">
        <v>85</v>
      </c>
      <c r="AM127" s="112">
        <f>IFERROR(VLOOKUP(AV127,Import!$B$3:$T$677,19,FALSE),"")</f>
        <v>215</v>
      </c>
      <c r="AN127" s="493"/>
      <c r="AO127" s="112" t="str">
        <f>IFERROR(VLOOKUP(AV127,Import!$AD$3:$AH$677,3,FALSE),"")</f>
        <v/>
      </c>
      <c r="AP127" s="112" t="str">
        <f>IFERROR(VLOOKUP(AV127,Import!$AD$3:$AH$677,5,FALSE),"")</f>
        <v/>
      </c>
      <c r="AQ127" s="494">
        <f>IFERROR(VLOOKUP(AV127,Import!$AW$3:$BA$677,5,FALSE),"")</f>
        <v>398</v>
      </c>
      <c r="AR127" s="489">
        <f>IFERROR(VLOOKUP($AV127,Import!$AW$3:$BG$677,2,FALSE),"")</f>
        <v>188</v>
      </c>
      <c r="AS127" s="581">
        <f>IFERROR(VLOOKUP($AV127,Import!$AW$3:$BG$677,3,FALSE),"")</f>
        <v>9.8947368421052637</v>
      </c>
      <c r="AT127" s="575">
        <f ca="1">IFERROR(VLOOKUP($AV127,Import!$AW$3:$BG$677,7,FALSE),"")</f>
        <v>134</v>
      </c>
      <c r="AU127" s="492"/>
      <c r="AV127" s="495" t="str">
        <f>IFERROR(VLOOKUP(AL127,Import!$W$3:$X$677,2,FALSE),"")</f>
        <v>Brandon Woodruff</v>
      </c>
      <c r="AW127" s="89"/>
      <c r="AX127" s="102"/>
      <c r="AY127" s="91" t="str">
        <f>IFERROR(VLOOKUP($AV127,Import!$B$3:$L$676,2,FALSE),"")</f>
        <v>MIL</v>
      </c>
      <c r="AZ127" s="96" t="str">
        <f>IFERROR(VLOOKUP($AV127,Import!$B$3:$L$676,3,FALSE),"")</f>
        <v>SP</v>
      </c>
      <c r="BA127" s="96" t="str">
        <f>IFERROR(VLOOKUP($AV127,Import!$B$3:$L$676,4,FALSE),"")</f>
        <v>SP</v>
      </c>
      <c r="BB127" s="91">
        <f>IFERROR(VLOOKUP($AV127,Import!$B$3:$L$676,5,FALSE),"")</f>
        <v>4</v>
      </c>
      <c r="BC127" s="431"/>
      <c r="BD127" s="91">
        <f>IFERROR(VLOOKUP($AV127,Import!$B$3:$X$677,12,FALSE),"")</f>
        <v>124</v>
      </c>
      <c r="BE127" s="97">
        <f>IFERROR(VLOOKUP($AV127,Import!$B$3:$X$677,15,FALSE),"")</f>
        <v>3.09</v>
      </c>
      <c r="BF127" s="97">
        <f>IFERROR(VLOOKUP($AV127,Import!$B$3:$X$677,16,FALSE),"")</f>
        <v>1.21</v>
      </c>
      <c r="BG127" s="91">
        <f>IFERROR(VLOOKUP($AV127,Import!$B$3:$X$677,13,FALSE),"")</f>
        <v>8</v>
      </c>
      <c r="BH127" s="91">
        <f>IFERROR(VLOOKUP($AV127,Import!$B$3:$X$677,14,FALSE),"")</f>
        <v>0</v>
      </c>
      <c r="BI127" s="91">
        <f>IFERROR(VLOOKUP($AV127,Import!$B$3:$X$677,17,FALSE),"")</f>
        <v>135</v>
      </c>
      <c r="BJ127" s="435"/>
      <c r="BK127" s="93">
        <f t="shared" si="19"/>
        <v>383.15999999999997</v>
      </c>
      <c r="BL127" s="94">
        <f t="shared" si="20"/>
        <v>150.04</v>
      </c>
      <c r="BM127" s="94">
        <f>IF(AW127='User Input'!$C$1,1,0)</f>
        <v>0</v>
      </c>
      <c r="BN127" s="94">
        <f t="shared" si="26"/>
        <v>0</v>
      </c>
      <c r="BO127" s="94">
        <f t="shared" si="21"/>
        <v>0</v>
      </c>
      <c r="BP127" s="94" t="str">
        <f t="shared" si="22"/>
        <v>Brandon Woodruff</v>
      </c>
      <c r="BQ127" s="94">
        <f t="shared" si="23"/>
        <v>0</v>
      </c>
      <c r="BR127" s="95">
        <f t="shared" si="24"/>
        <v>4</v>
      </c>
      <c r="BS127" s="91" t="str">
        <f>IFERROR(VLOOKUP($AV127,Import!$B$3:$AL$676,35,FALSE),"")</f>
        <v/>
      </c>
      <c r="BT127" s="99">
        <f>9*(Table2[[#This Row],[K]]/Table2[[#This Row],[IP]])</f>
        <v>9.7983870967741922</v>
      </c>
      <c r="BU127" s="483">
        <f>IFERROR(VLOOKUP($AV127,PITCH!$B$7:$AJ$2004,31,FALSE),"N/A")</f>
        <v>4.6391752577319583</v>
      </c>
      <c r="BV127" s="426"/>
    </row>
    <row r="128" spans="1:74" ht="15" x14ac:dyDescent="0.25">
      <c r="A128" s="570">
        <v>126</v>
      </c>
      <c r="B128" s="571">
        <f>IFERROR(VLOOKUP(N128,Import!$B$4:$T$677,19,FALSE),"")</f>
        <v>205</v>
      </c>
      <c r="C128" s="572"/>
      <c r="D128" s="571" t="str">
        <f>IFERROR(VLOOKUP(N128,Import!$AD$3:$AH$677,3,FALSE),"")</f>
        <v/>
      </c>
      <c r="E128" s="571" t="str">
        <f>IFERROR(VLOOKUP(N128,Import!$AD$3:$AL$677,4,FALSE),"")</f>
        <v/>
      </c>
      <c r="F128" s="575">
        <f>IFERROR(VLOOKUP(N128,Import!$AT$3:$BG$677,8,FALSE),"")</f>
        <v>71</v>
      </c>
      <c r="G128" s="489">
        <f>IFERROR(VLOOKUP($N128,Import!$AT$3:$BG$677,2,FALSE),"")</f>
        <v>419.45</v>
      </c>
      <c r="H128" s="490">
        <f>IFERROR(VLOOKUP($N128,Import!$AT$3:$BG$677,3,FALSE),"")</f>
        <v>3.061678832116788</v>
      </c>
      <c r="I128" s="575">
        <f ca="1">IFERROR(VLOOKUP($N128,Import!$AT$3:$BG$677,9,FALSE),"")</f>
        <v>101</v>
      </c>
      <c r="J128" s="574"/>
      <c r="K128" s="571">
        <f>IFERROR(VLOOKUP(N128,Import!$AT$3:$BG$677,12,FALSE),"")</f>
        <v>55</v>
      </c>
      <c r="L128" s="571">
        <f>IFERROR(VLOOKUP(N128,Import!$AT$3:$BG$677,14,FALSE),"")</f>
        <v>60</v>
      </c>
      <c r="M128" s="486"/>
      <c r="N128" s="88" t="str">
        <f>IFERROR(VLOOKUP(A128,Import!$V$3:$X$677,3,FALSE),"")</f>
        <v>Michael Brantley</v>
      </c>
      <c r="O128" s="89"/>
      <c r="P128" s="90"/>
      <c r="Q128" s="91" t="str">
        <f>IFERROR(VLOOKUP($N128,Import!$B$3:$AL$676,2,FALSE),"")</f>
        <v>HOU</v>
      </c>
      <c r="R128" s="341" t="str">
        <f>IFERROR(VLOOKUP($N128,Import!$B$3:$AL$676,3,FALSE),"")</f>
        <v>OF</v>
      </c>
      <c r="S128" s="341" t="str">
        <f>IFERROR(VLOOKUP($N128,Import!$B$3:$AL$676,4,FALSE),"")</f>
        <v>OF</v>
      </c>
      <c r="T128" s="91">
        <f>IFERROR(VLOOKUP($N128,Import!$B$3:$AL$676,5,FALSE),"")</f>
        <v>4</v>
      </c>
      <c r="U128" s="431"/>
      <c r="V128" s="91">
        <f>IFERROR(VLOOKUP($N128,Import!$B$3:$AL$676,6,FALSE),"")</f>
        <v>434</v>
      </c>
      <c r="W128" s="91">
        <f>IFERROR(VLOOKUP($N128,Import!$B$3:$AL$676,7,FALSE),"")</f>
        <v>66</v>
      </c>
      <c r="X128" s="91">
        <f>IFERROR(VLOOKUP($N128,Import!$B$3:$AL$676,8,FALSE),"")</f>
        <v>13</v>
      </c>
      <c r="Y128" s="91">
        <f>IFERROR(VLOOKUP($N128,Import!$B$3:$AL$676,9,FALSE),"")</f>
        <v>52</v>
      </c>
      <c r="Z128" s="91">
        <f>IFERROR(VLOOKUP($N128,Import!$B$3:$AL$676,10,FALSE),"")</f>
        <v>9</v>
      </c>
      <c r="AA128" s="92">
        <f>IFERROR(VLOOKUP($N128,Import!$B$3:$AL$676,11,FALSE),"")</f>
        <v>0.29099999999999998</v>
      </c>
      <c r="AB128" s="431"/>
      <c r="AC128" s="498">
        <f t="shared" si="14"/>
        <v>126.294</v>
      </c>
      <c r="AD128" s="499">
        <f>IF(O128='User Input'!$C$1,1,0)</f>
        <v>0</v>
      </c>
      <c r="AE128" s="499">
        <f t="shared" si="25"/>
        <v>0</v>
      </c>
      <c r="AF128" s="499">
        <f t="shared" si="15"/>
        <v>0</v>
      </c>
      <c r="AG128" s="499" t="str">
        <f t="shared" si="16"/>
        <v>Michael Brantley</v>
      </c>
      <c r="AH128" s="499">
        <f t="shared" si="17"/>
        <v>0</v>
      </c>
      <c r="AI128" s="499">
        <f t="shared" si="18"/>
        <v>4</v>
      </c>
      <c r="AJ128" s="91" t="str">
        <f>IFERROR(VLOOKUP($N128,Import!$B$3:$AL$676,35,FALSE),"")</f>
        <v/>
      </c>
      <c r="AK128" s="98"/>
      <c r="AL128" s="113">
        <v>76</v>
      </c>
      <c r="AM128" s="112">
        <f>IFERROR(VLOOKUP(AV128,Import!$B$3:$T$677,19,FALSE),"")</f>
        <v>197</v>
      </c>
      <c r="AN128" s="493"/>
      <c r="AO128" s="112" t="str">
        <f>IFERROR(VLOOKUP(AV128,Import!$AD$3:$AH$677,3,FALSE),"")</f>
        <v/>
      </c>
      <c r="AP128" s="112" t="str">
        <f>IFERROR(VLOOKUP(AV128,Import!$AD$3:$AH$677,5,FALSE),"")</f>
        <v/>
      </c>
      <c r="AQ128" s="494">
        <f>IFERROR(VLOOKUP(AV128,Import!$AW$3:$BA$677,5,FALSE),"")</f>
        <v>358</v>
      </c>
      <c r="AR128" s="489">
        <f>IFERROR(VLOOKUP($AV128,Import!$AW$3:$BG$677,2,FALSE),"")</f>
        <v>227.89999999999998</v>
      </c>
      <c r="AS128" s="581">
        <f>IFERROR(VLOOKUP($AV128,Import!$AW$3:$BG$677,3,FALSE),"")</f>
        <v>3.506153846153846</v>
      </c>
      <c r="AT128" s="575">
        <f ca="1">IFERROR(VLOOKUP($AV128,Import!$AW$3:$BG$677,7,FALSE),"")</f>
        <v>347</v>
      </c>
      <c r="AU128" s="492"/>
      <c r="AV128" s="495" t="str">
        <f>IFERROR(VLOOKUP(AL128,Import!$W$3:$X$677,2,FALSE),"")</f>
        <v>Arodys Vizcaino</v>
      </c>
      <c r="AW128" s="89"/>
      <c r="AX128" s="102"/>
      <c r="AY128" s="91" t="str">
        <f>IFERROR(VLOOKUP($AV128,Import!$B$3:$L$676,2,FALSE),"")</f>
        <v>ATL</v>
      </c>
      <c r="AZ128" s="96" t="str">
        <f>IFERROR(VLOOKUP($AV128,Import!$B$3:$L$676,3,FALSE),"")</f>
        <v>RP</v>
      </c>
      <c r="BA128" s="96" t="str">
        <f>IFERROR(VLOOKUP($AV128,Import!$B$3:$L$676,4,FALSE),"")</f>
        <v>RP</v>
      </c>
      <c r="BB128" s="91">
        <f>IFERROR(VLOOKUP($AV128,Import!$B$3:$L$676,5,FALSE),"")</f>
        <v>4</v>
      </c>
      <c r="BC128" s="431"/>
      <c r="BD128" s="91">
        <f>IFERROR(VLOOKUP($AV128,Import!$B$3:$X$677,12,FALSE),"")</f>
        <v>51</v>
      </c>
      <c r="BE128" s="97">
        <f>IFERROR(VLOOKUP($AV128,Import!$B$3:$X$677,15,FALSE),"")</f>
        <v>2.87</v>
      </c>
      <c r="BF128" s="97">
        <f>IFERROR(VLOOKUP($AV128,Import!$B$3:$X$677,16,FALSE),"")</f>
        <v>1.1200000000000001</v>
      </c>
      <c r="BG128" s="91">
        <f>IFERROR(VLOOKUP($AV128,Import!$B$3:$X$677,13,FALSE),"")</f>
        <v>3</v>
      </c>
      <c r="BH128" s="91">
        <f>IFERROR(VLOOKUP($AV128,Import!$B$3:$X$677,14,FALSE),"")</f>
        <v>21</v>
      </c>
      <c r="BI128" s="91">
        <f>IFERROR(VLOOKUP($AV128,Import!$B$3:$X$677,17,FALSE),"")</f>
        <v>54</v>
      </c>
      <c r="BJ128" s="435"/>
      <c r="BK128" s="93">
        <f t="shared" si="19"/>
        <v>146.37</v>
      </c>
      <c r="BL128" s="94">
        <f t="shared" si="20"/>
        <v>57.120000000000005</v>
      </c>
      <c r="BM128" s="94">
        <f>IF(AW128='User Input'!$C$1,1,0)</f>
        <v>0</v>
      </c>
      <c r="BN128" s="94">
        <f t="shared" si="26"/>
        <v>0</v>
      </c>
      <c r="BO128" s="94">
        <f t="shared" si="21"/>
        <v>0</v>
      </c>
      <c r="BP128" s="94" t="str">
        <f t="shared" si="22"/>
        <v>Arodys Vizcaino</v>
      </c>
      <c r="BQ128" s="94">
        <f t="shared" si="23"/>
        <v>0</v>
      </c>
      <c r="BR128" s="95">
        <f t="shared" si="24"/>
        <v>4</v>
      </c>
      <c r="BS128" s="91" t="str">
        <f>IFERROR(VLOOKUP($AV128,Import!$B$3:$AL$676,35,FALSE),"")</f>
        <v/>
      </c>
      <c r="BT128" s="99">
        <f>9*(Table2[[#This Row],[K]]/Table2[[#This Row],[IP]])</f>
        <v>9.5294117647058822</v>
      </c>
      <c r="BU128" s="483">
        <f>IFERROR(VLOOKUP($AV128,PITCH!$B$7:$AJ$2004,31,FALSE),"N/A")</f>
        <v>6.1111111111111107</v>
      </c>
      <c r="BV128" s="426"/>
    </row>
    <row r="129" spans="1:74" ht="15" x14ac:dyDescent="0.25">
      <c r="A129" s="570">
        <v>127</v>
      </c>
      <c r="B129" s="571">
        <f>IFERROR(VLOOKUP(N129,Import!$B$4:$T$677,19,FALSE),"")</f>
        <v>210</v>
      </c>
      <c r="C129" s="572"/>
      <c r="D129" s="571" t="str">
        <f>IFERROR(VLOOKUP(N129,Import!$AD$3:$AH$677,3,FALSE),"")</f>
        <v/>
      </c>
      <c r="E129" s="571" t="str">
        <f>IFERROR(VLOOKUP(N129,Import!$AD$3:$AL$677,4,FALSE),"")</f>
        <v/>
      </c>
      <c r="F129" s="575">
        <f>IFERROR(VLOOKUP(N129,Import!$AT$3:$BG$677,8,FALSE),"")</f>
        <v>287</v>
      </c>
      <c r="G129" s="489">
        <f>IFERROR(VLOOKUP($N129,Import!$AT$3:$BG$677,2,FALSE),"")</f>
        <v>279.84999999999997</v>
      </c>
      <c r="H129" s="490">
        <f>IFERROR(VLOOKUP($N129,Import!$AT$3:$BG$677,3,FALSE),"")</f>
        <v>2.4986607142857138</v>
      </c>
      <c r="I129" s="575">
        <f ca="1">IFERROR(VLOOKUP($N129,Import!$AT$3:$BG$677,9,FALSE),"")</f>
        <v>161</v>
      </c>
      <c r="J129" s="574"/>
      <c r="K129" s="571">
        <f>IFERROR(VLOOKUP(N129,Import!$AT$3:$BG$677,12,FALSE),"")</f>
        <v>208</v>
      </c>
      <c r="L129" s="571">
        <f>IFERROR(VLOOKUP(N129,Import!$AT$3:$BG$677,14,FALSE),"")</f>
        <v>190</v>
      </c>
      <c r="M129" s="486"/>
      <c r="N129" s="88" t="str">
        <f>IFERROR(VLOOKUP(A129,Import!$V$3:$X$677,3,FALSE),"")</f>
        <v>Adam Jones</v>
      </c>
      <c r="O129" s="89"/>
      <c r="P129" s="90"/>
      <c r="Q129" s="91" t="str">
        <f>IFERROR(VLOOKUP($N129,Import!$B$3:$AL$676,2,FALSE),"")</f>
        <v>FA</v>
      </c>
      <c r="R129" s="341" t="str">
        <f>IFERROR(VLOOKUP($N129,Import!$B$3:$AL$676,3,FALSE),"")</f>
        <v>OF</v>
      </c>
      <c r="S129" s="341" t="str">
        <f>IFERROR(VLOOKUP($N129,Import!$B$3:$AL$676,4,FALSE),"")</f>
        <v>OF</v>
      </c>
      <c r="T129" s="91">
        <f>IFERROR(VLOOKUP($N129,Import!$B$3:$AL$676,5,FALSE),"")</f>
        <v>4</v>
      </c>
      <c r="U129" s="431"/>
      <c r="V129" s="91">
        <f>IFERROR(VLOOKUP($N129,Import!$B$3:$AL$676,6,FALSE),"")</f>
        <v>567</v>
      </c>
      <c r="W129" s="91">
        <f>IFERROR(VLOOKUP($N129,Import!$B$3:$AL$676,7,FALSE),"")</f>
        <v>62</v>
      </c>
      <c r="X129" s="91">
        <f>IFERROR(VLOOKUP($N129,Import!$B$3:$AL$676,8,FALSE),"")</f>
        <v>19</v>
      </c>
      <c r="Y129" s="91">
        <f>IFERROR(VLOOKUP($N129,Import!$B$3:$AL$676,9,FALSE),"")</f>
        <v>71</v>
      </c>
      <c r="Z129" s="91">
        <f>IFERROR(VLOOKUP($N129,Import!$B$3:$AL$676,10,FALSE),"")</f>
        <v>6</v>
      </c>
      <c r="AA129" s="92">
        <f>IFERROR(VLOOKUP($N129,Import!$B$3:$AL$676,11,FALSE),"")</f>
        <v>0.27800000000000002</v>
      </c>
      <c r="AB129" s="431"/>
      <c r="AC129" s="498">
        <f t="shared" si="14"/>
        <v>157.626</v>
      </c>
      <c r="AD129" s="499">
        <f>IF(O129='User Input'!$C$1,1,0)</f>
        <v>0</v>
      </c>
      <c r="AE129" s="499">
        <f t="shared" si="25"/>
        <v>0</v>
      </c>
      <c r="AF129" s="499">
        <f t="shared" si="15"/>
        <v>0</v>
      </c>
      <c r="AG129" s="499" t="str">
        <f t="shared" si="16"/>
        <v>Adam Jones</v>
      </c>
      <c r="AH129" s="499">
        <f t="shared" si="17"/>
        <v>0</v>
      </c>
      <c r="AI129" s="499">
        <f t="shared" si="18"/>
        <v>4</v>
      </c>
      <c r="AJ129" s="91" t="str">
        <f>IFERROR(VLOOKUP($N129,Import!$B$3:$AL$676,35,FALSE),"")</f>
        <v/>
      </c>
      <c r="AK129" s="98"/>
      <c r="AL129" s="113">
        <v>125</v>
      </c>
      <c r="AM129" s="112">
        <f>IFERROR(VLOOKUP(AV129,Import!$B$3:$T$677,19,FALSE),"")</f>
        <v>286</v>
      </c>
      <c r="AN129" s="493"/>
      <c r="AO129" s="112" t="str">
        <f>IFERROR(VLOOKUP(AV129,Import!$AD$3:$AH$677,3,FALSE),"")</f>
        <v/>
      </c>
      <c r="AP129" s="112" t="str">
        <f>IFERROR(VLOOKUP(AV129,Import!$AD$3:$AH$677,5,FALSE),"")</f>
        <v/>
      </c>
      <c r="AQ129" s="494">
        <f>IFERROR(VLOOKUP(AV129,Import!$AW$3:$BA$677,5,FALSE),"")</f>
        <v>419</v>
      </c>
      <c r="AR129" s="489">
        <f>IFERROR(VLOOKUP($AV129,Import!$AW$3:$BG$677,2,FALSE),"")</f>
        <v>176.5</v>
      </c>
      <c r="AS129" s="581">
        <f>IFERROR(VLOOKUP($AV129,Import!$AW$3:$BG$677,3,FALSE),"")</f>
        <v>3.0964912280701755</v>
      </c>
      <c r="AT129" s="575">
        <f ca="1">IFERROR(VLOOKUP($AV129,Import!$AW$3:$BG$677,7,FALSE),"")</f>
        <v>347</v>
      </c>
      <c r="AU129" s="492"/>
      <c r="AV129" s="495" t="str">
        <f>IFERROR(VLOOKUP(AL129,Import!$W$3:$X$677,2,FALSE),"")</f>
        <v>Diego Castillo</v>
      </c>
      <c r="AW129" s="89"/>
      <c r="AX129" s="102"/>
      <c r="AY129" s="91" t="str">
        <f>IFERROR(VLOOKUP($AV129,Import!$B$3:$L$676,2,FALSE),"")</f>
        <v>TB</v>
      </c>
      <c r="AZ129" s="96" t="str">
        <f>IFERROR(VLOOKUP($AV129,Import!$B$3:$L$676,3,FALSE),"")</f>
        <v>RP</v>
      </c>
      <c r="BA129" s="96" t="str">
        <f>IFERROR(VLOOKUP($AV129,Import!$B$3:$L$676,4,FALSE),"")</f>
        <v>RP</v>
      </c>
      <c r="BB129" s="91">
        <f>IFERROR(VLOOKUP($AV129,Import!$B$3:$L$676,5,FALSE),"")</f>
        <v>0</v>
      </c>
      <c r="BC129" s="431"/>
      <c r="BD129" s="91">
        <f>IFERROR(VLOOKUP($AV129,Import!$B$3:$X$677,12,FALSE),"")</f>
        <v>59</v>
      </c>
      <c r="BE129" s="97">
        <f>IFERROR(VLOOKUP($AV129,Import!$B$3:$X$677,15,FALSE),"")</f>
        <v>3.09</v>
      </c>
      <c r="BF129" s="97">
        <f>IFERROR(VLOOKUP($AV129,Import!$B$3:$X$677,16,FALSE),"")</f>
        <v>1.18</v>
      </c>
      <c r="BG129" s="91">
        <f>IFERROR(VLOOKUP($AV129,Import!$B$3:$X$677,13,FALSE),"")</f>
        <v>4</v>
      </c>
      <c r="BH129" s="91">
        <f>IFERROR(VLOOKUP($AV129,Import!$B$3:$X$677,14,FALSE),"")</f>
        <v>8</v>
      </c>
      <c r="BI129" s="91">
        <f>IFERROR(VLOOKUP($AV129,Import!$B$3:$X$677,17,FALSE),"")</f>
        <v>66</v>
      </c>
      <c r="BJ129" s="435"/>
      <c r="BK129" s="93">
        <f t="shared" si="19"/>
        <v>182.31</v>
      </c>
      <c r="BL129" s="94">
        <f t="shared" si="20"/>
        <v>69.61999999999999</v>
      </c>
      <c r="BM129" s="94">
        <f>IF(AW129='User Input'!$C$1,1,0)</f>
        <v>0</v>
      </c>
      <c r="BN129" s="94">
        <f t="shared" si="26"/>
        <v>0</v>
      </c>
      <c r="BO129" s="94">
        <f t="shared" si="21"/>
        <v>0</v>
      </c>
      <c r="BP129" s="94" t="str">
        <f t="shared" si="22"/>
        <v>Diego Castillo</v>
      </c>
      <c r="BQ129" s="94">
        <f t="shared" si="23"/>
        <v>0</v>
      </c>
      <c r="BR129" s="95">
        <f t="shared" si="24"/>
        <v>0</v>
      </c>
      <c r="BS129" s="91" t="str">
        <f>IFERROR(VLOOKUP($AV129,Import!$B$3:$AL$676,35,FALSE),"")</f>
        <v/>
      </c>
      <c r="BT129" s="99">
        <f>9*(Table2[[#This Row],[K]]/Table2[[#This Row],[IP]])</f>
        <v>10.067796610169491</v>
      </c>
      <c r="BU129" s="483">
        <f>IFERROR(VLOOKUP($AV129,PITCH!$B$7:$AJ$2004,31,FALSE),"N/A")</f>
        <v>7.6764705882352935</v>
      </c>
      <c r="BV129" s="426"/>
    </row>
    <row r="130" spans="1:74" ht="15" x14ac:dyDescent="0.25">
      <c r="A130" s="570">
        <v>128</v>
      </c>
      <c r="B130" s="571">
        <f>IFERROR(VLOOKUP(N130,Import!$B$4:$T$677,19,FALSE),"")</f>
        <v>211</v>
      </c>
      <c r="C130" s="572"/>
      <c r="D130" s="571" t="str">
        <f>IFERROR(VLOOKUP(N130,Import!$AD$3:$AH$677,3,FALSE),"")</f>
        <v/>
      </c>
      <c r="E130" s="571" t="str">
        <f>IFERROR(VLOOKUP(N130,Import!$AD$3:$AL$677,4,FALSE),"")</f>
        <v/>
      </c>
      <c r="F130" s="575">
        <f>IFERROR(VLOOKUP(N130,Import!$AT$3:$BG$677,8,FALSE),"")</f>
        <v>213</v>
      </c>
      <c r="G130" s="489">
        <f>IFERROR(VLOOKUP($N130,Import!$AT$3:$BG$677,2,FALSE),"")</f>
        <v>328</v>
      </c>
      <c r="H130" s="490">
        <f>IFERROR(VLOOKUP($N130,Import!$AT$3:$BG$677,3,FALSE),"")</f>
        <v>2.6451612903225805</v>
      </c>
      <c r="I130" s="575">
        <f ca="1">IFERROR(VLOOKUP($N130,Import!$AT$3:$BG$677,9,FALSE),"")</f>
        <v>124</v>
      </c>
      <c r="J130" s="574"/>
      <c r="K130" s="571">
        <f>IFERROR(VLOOKUP(N130,Import!$AT$3:$BG$677,12,FALSE),"")</f>
        <v>129</v>
      </c>
      <c r="L130" s="571">
        <f>IFERROR(VLOOKUP(N130,Import!$AT$3:$BG$677,14,FALSE),"")</f>
        <v>119</v>
      </c>
      <c r="M130" s="486"/>
      <c r="N130" s="88" t="str">
        <f>IFERROR(VLOOKUP(A130,Import!$V$3:$X$677,3,FALSE),"")</f>
        <v>Austin Meadows</v>
      </c>
      <c r="O130" s="89"/>
      <c r="P130" s="90"/>
      <c r="Q130" s="91" t="str">
        <f>IFERROR(VLOOKUP($N130,Import!$B$3:$AL$676,2,FALSE),"")</f>
        <v>TB</v>
      </c>
      <c r="R130" s="341" t="str">
        <f>IFERROR(VLOOKUP($N130,Import!$B$3:$AL$676,3,FALSE),"")</f>
        <v>OF</v>
      </c>
      <c r="S130" s="341" t="str">
        <f>IFERROR(VLOOKUP($N130,Import!$B$3:$AL$676,4,FALSE),"")</f>
        <v>OF</v>
      </c>
      <c r="T130" s="91">
        <f>IFERROR(VLOOKUP($N130,Import!$B$3:$AL$676,5,FALSE),"")</f>
        <v>4</v>
      </c>
      <c r="U130" s="431"/>
      <c r="V130" s="91">
        <f>IFERROR(VLOOKUP($N130,Import!$B$3:$AL$676,6,FALSE),"")</f>
        <v>484</v>
      </c>
      <c r="W130" s="91">
        <f>IFERROR(VLOOKUP($N130,Import!$B$3:$AL$676,7,FALSE),"")</f>
        <v>76</v>
      </c>
      <c r="X130" s="91">
        <f>IFERROR(VLOOKUP($N130,Import!$B$3:$AL$676,8,FALSE),"")</f>
        <v>15</v>
      </c>
      <c r="Y130" s="91">
        <f>IFERROR(VLOOKUP($N130,Import!$B$3:$AL$676,9,FALSE),"")</f>
        <v>63</v>
      </c>
      <c r="Z130" s="91">
        <f>IFERROR(VLOOKUP($N130,Import!$B$3:$AL$676,10,FALSE),"")</f>
        <v>18</v>
      </c>
      <c r="AA130" s="92">
        <f>IFERROR(VLOOKUP($N130,Import!$B$3:$AL$676,11,FALSE),"")</f>
        <v>0.27700000000000002</v>
      </c>
      <c r="AB130" s="431"/>
      <c r="AC130" s="498">
        <f t="shared" si="14"/>
        <v>134.06800000000001</v>
      </c>
      <c r="AD130" s="499">
        <f>IF(O130='User Input'!$C$1,1,0)</f>
        <v>0</v>
      </c>
      <c r="AE130" s="499">
        <f t="shared" si="25"/>
        <v>0</v>
      </c>
      <c r="AF130" s="499">
        <f t="shared" si="15"/>
        <v>0</v>
      </c>
      <c r="AG130" s="499" t="str">
        <f t="shared" si="16"/>
        <v>Austin Meadows</v>
      </c>
      <c r="AH130" s="499">
        <f t="shared" si="17"/>
        <v>0</v>
      </c>
      <c r="AI130" s="499">
        <f t="shared" si="18"/>
        <v>4</v>
      </c>
      <c r="AJ130" s="91" t="str">
        <f>IFERROR(VLOOKUP($N130,Import!$B$3:$AL$676,35,FALSE),"")</f>
        <v/>
      </c>
      <c r="AK130" s="98"/>
      <c r="AL130" s="113">
        <v>82</v>
      </c>
      <c r="AM130" s="112">
        <f>IFERROR(VLOOKUP(AV130,Import!$B$3:$T$677,19,FALSE),"")</f>
        <v>208</v>
      </c>
      <c r="AN130" s="493"/>
      <c r="AO130" s="112" t="str">
        <f>IFERROR(VLOOKUP(AV130,Import!$AD$3:$AH$677,3,FALSE),"")</f>
        <v/>
      </c>
      <c r="AP130" s="112" t="str">
        <f>IFERROR(VLOOKUP(AV130,Import!$AD$3:$AH$677,5,FALSE),"")</f>
        <v/>
      </c>
      <c r="AQ130" s="494">
        <f>IFERROR(VLOOKUP(AV130,Import!$AW$3:$BA$677,5,FALSE),"")</f>
        <v>363</v>
      </c>
      <c r="AR130" s="489">
        <f>IFERROR(VLOOKUP($AV130,Import!$AW$3:$BG$677,2,FALSE),"")</f>
        <v>225.39999999999998</v>
      </c>
      <c r="AS130" s="581">
        <f>IFERROR(VLOOKUP($AV130,Import!$AW$3:$BG$677,3,FALSE),"")</f>
        <v>3.4676923076923072</v>
      </c>
      <c r="AT130" s="575">
        <f ca="1">IFERROR(VLOOKUP($AV130,Import!$AW$3:$BG$677,7,FALSE),"")</f>
        <v>347</v>
      </c>
      <c r="AU130" s="492"/>
      <c r="AV130" s="495" t="str">
        <f>IFERROR(VLOOKUP(AL130,Import!$W$3:$X$677,2,FALSE),"")</f>
        <v>Will Smith</v>
      </c>
      <c r="AW130" s="89"/>
      <c r="AX130" s="102"/>
      <c r="AY130" s="91" t="str">
        <f>IFERROR(VLOOKUP($AV130,Import!$B$3:$L$676,2,FALSE),"")</f>
        <v>SF</v>
      </c>
      <c r="AZ130" s="96" t="str">
        <f>IFERROR(VLOOKUP($AV130,Import!$B$3:$L$676,3,FALSE),"")</f>
        <v>RP</v>
      </c>
      <c r="BA130" s="96" t="str">
        <f>IFERROR(VLOOKUP($AV130,Import!$B$3:$L$676,4,FALSE),"")</f>
        <v>RP</v>
      </c>
      <c r="BB130" s="91">
        <f>IFERROR(VLOOKUP($AV130,Import!$B$3:$L$676,5,FALSE),"")</f>
        <v>4</v>
      </c>
      <c r="BC130" s="431"/>
      <c r="BD130" s="91">
        <f>IFERROR(VLOOKUP($AV130,Import!$B$3:$X$677,12,FALSE),"")</f>
        <v>55</v>
      </c>
      <c r="BE130" s="97">
        <f>IFERROR(VLOOKUP($AV130,Import!$B$3:$X$677,15,FALSE),"")</f>
        <v>2.71</v>
      </c>
      <c r="BF130" s="97">
        <f>IFERROR(VLOOKUP($AV130,Import!$B$3:$X$677,16,FALSE),"")</f>
        <v>1.02</v>
      </c>
      <c r="BG130" s="91">
        <f>IFERROR(VLOOKUP($AV130,Import!$B$3:$X$677,13,FALSE),"")</f>
        <v>2</v>
      </c>
      <c r="BH130" s="91">
        <f>IFERROR(VLOOKUP($AV130,Import!$B$3:$X$677,14,FALSE),"")</f>
        <v>19</v>
      </c>
      <c r="BI130" s="91">
        <f>IFERROR(VLOOKUP($AV130,Import!$B$3:$X$677,17,FALSE),"")</f>
        <v>70</v>
      </c>
      <c r="BJ130" s="435"/>
      <c r="BK130" s="93">
        <f t="shared" si="19"/>
        <v>149.05000000000001</v>
      </c>
      <c r="BL130" s="94">
        <f t="shared" si="20"/>
        <v>56.1</v>
      </c>
      <c r="BM130" s="94">
        <f>IF(AW130='User Input'!$C$1,1,0)</f>
        <v>0</v>
      </c>
      <c r="BN130" s="94">
        <f t="shared" si="26"/>
        <v>0</v>
      </c>
      <c r="BO130" s="94">
        <f t="shared" si="21"/>
        <v>0</v>
      </c>
      <c r="BP130" s="94" t="str">
        <f t="shared" si="22"/>
        <v>Will Smith</v>
      </c>
      <c r="BQ130" s="94">
        <f t="shared" si="23"/>
        <v>0</v>
      </c>
      <c r="BR130" s="95">
        <f t="shared" si="24"/>
        <v>4</v>
      </c>
      <c r="BS130" s="91" t="str">
        <f>IFERROR(VLOOKUP($AV130,Import!$B$3:$AL$676,35,FALSE),"")</f>
        <v/>
      </c>
      <c r="BT130" s="99">
        <f>9*(Table2[[#This Row],[K]]/Table2[[#This Row],[IP]])</f>
        <v>11.454545454545455</v>
      </c>
      <c r="BU130" s="483">
        <f>IFERROR(VLOOKUP($AV130,PITCH!$B$7:$AJ$2004,31,FALSE),"N/A")</f>
        <v>7.5</v>
      </c>
      <c r="BV130" s="426"/>
    </row>
    <row r="131" spans="1:74" ht="15" x14ac:dyDescent="0.25">
      <c r="A131" s="570">
        <v>129</v>
      </c>
      <c r="B131" s="571">
        <f>IFERROR(VLOOKUP(N131,Import!$B$4:$T$677,19,FALSE),"")</f>
        <v>212</v>
      </c>
      <c r="C131" s="572"/>
      <c r="D131" s="571" t="str">
        <f>IFERROR(VLOOKUP(N131,Import!$AD$3:$AH$677,3,FALSE),"")</f>
        <v/>
      </c>
      <c r="E131" s="571" t="str">
        <f>IFERROR(VLOOKUP(N131,Import!$AD$3:$AL$677,4,FALSE),"")</f>
        <v/>
      </c>
      <c r="F131" s="575">
        <f>IFERROR(VLOOKUP(N131,Import!$AT$3:$BG$677,8,FALSE),"")</f>
        <v>329</v>
      </c>
      <c r="G131" s="489">
        <f>IFERROR(VLOOKUP($N131,Import!$AT$3:$BG$677,2,FALSE),"")</f>
        <v>250.4</v>
      </c>
      <c r="H131" s="490">
        <f>IFERROR(VLOOKUP($N131,Import!$AT$3:$BG$677,3,FALSE),"")</f>
        <v>2.3622641509433961</v>
      </c>
      <c r="I131" s="575">
        <f ca="1">IFERROR(VLOOKUP($N131,Import!$AT$3:$BG$677,9,FALSE),"")</f>
        <v>130</v>
      </c>
      <c r="J131" s="574"/>
      <c r="K131" s="571">
        <f>IFERROR(VLOOKUP(N131,Import!$AT$3:$BG$677,12,FALSE),"")</f>
        <v>112</v>
      </c>
      <c r="L131" s="571">
        <f>IFERROR(VLOOKUP(N131,Import!$AT$3:$BG$677,14,FALSE),"")</f>
        <v>110</v>
      </c>
      <c r="M131" s="486"/>
      <c r="N131" s="88" t="str">
        <f>IFERROR(VLOOKUP(A131,Import!$V$4:$X$677,3,FALSE),"")</f>
        <v>Wilson Ramos</v>
      </c>
      <c r="O131" s="89"/>
      <c r="P131" s="90"/>
      <c r="Q131" s="91" t="str">
        <f>IFERROR(VLOOKUP($N131,Import!$B$3:$AL$676,2,FALSE),"")</f>
        <v>NYM</v>
      </c>
      <c r="R131" s="341" t="str">
        <f>IFERROR(VLOOKUP($N131,Import!$B$3:$AL$676,3,FALSE),"")</f>
        <v>C</v>
      </c>
      <c r="S131" s="341" t="str">
        <f>IFERROR(VLOOKUP($N131,Import!$B$3:$AL$676,4,FALSE),"")</f>
        <v>C</v>
      </c>
      <c r="T131" s="91">
        <f>IFERROR(VLOOKUP($N131,Import!$B$3:$AL$676,5,FALSE),"")</f>
        <v>4</v>
      </c>
      <c r="U131" s="431"/>
      <c r="V131" s="91">
        <f>IFERROR(VLOOKUP($N131,Import!$B$3:$AL$676,6,FALSE),"")</f>
        <v>454</v>
      </c>
      <c r="W131" s="91">
        <f>IFERROR(VLOOKUP($N131,Import!$B$3:$AL$676,7,FALSE),"")</f>
        <v>54</v>
      </c>
      <c r="X131" s="91">
        <f>IFERROR(VLOOKUP($N131,Import!$B$3:$AL$676,8,FALSE),"")</f>
        <v>17</v>
      </c>
      <c r="Y131" s="91">
        <f>IFERROR(VLOOKUP($N131,Import!$B$3:$AL$676,9,FALSE),"")</f>
        <v>71</v>
      </c>
      <c r="Z131" s="91">
        <f>IFERROR(VLOOKUP($N131,Import!$B$3:$AL$676,10,FALSE),"")</f>
        <v>0</v>
      </c>
      <c r="AA131" s="92">
        <f>IFERROR(VLOOKUP($N131,Import!$B$3:$AL$676,11,FALSE),"")</f>
        <v>0.27400000000000002</v>
      </c>
      <c r="AB131" s="431"/>
      <c r="AC131" s="498">
        <f t="shared" ref="AC131:AC194" si="27">AA131*V131</f>
        <v>124.39600000000002</v>
      </c>
      <c r="AD131" s="499">
        <f>IF(O131='User Input'!$C$1,1,0)</f>
        <v>0</v>
      </c>
      <c r="AE131" s="499">
        <f t="shared" si="25"/>
        <v>0</v>
      </c>
      <c r="AF131" s="499">
        <f t="shared" ref="AF131:AF194" si="28">IF(AE131=AE130,0,AE131)</f>
        <v>0</v>
      </c>
      <c r="AG131" s="499" t="str">
        <f t="shared" ref="AG131:AG194" si="29">N131</f>
        <v>Wilson Ramos</v>
      </c>
      <c r="AH131" s="499">
        <f t="shared" ref="AH131:AH194" si="30">P131</f>
        <v>0</v>
      </c>
      <c r="AI131" s="499">
        <f t="shared" ref="AI131:AI194" si="31">T131</f>
        <v>4</v>
      </c>
      <c r="AJ131" s="91" t="str">
        <f>IFERROR(VLOOKUP($N131,Import!$B$3:$AL$676,35,FALSE),"")</f>
        <v/>
      </c>
      <c r="AK131" s="98"/>
      <c r="AL131" s="113">
        <v>56</v>
      </c>
      <c r="AM131" s="112">
        <f>IFERROR(VLOOKUP(AV131,Import!$B$3:$T$677,19,FALSE),"")</f>
        <v>143</v>
      </c>
      <c r="AN131" s="493"/>
      <c r="AO131" s="112" t="str">
        <f>IFERROR(VLOOKUP(AV131,Import!$AD$3:$AH$677,3,FALSE),"")</f>
        <v/>
      </c>
      <c r="AP131" s="112" t="str">
        <f>IFERROR(VLOOKUP(AV131,Import!$AD$3:$AH$677,5,FALSE),"")</f>
        <v/>
      </c>
      <c r="AQ131" s="494">
        <f>IFERROR(VLOOKUP(AV131,Import!$AW$3:$BA$677,5,FALSE),"")</f>
        <v>365</v>
      </c>
      <c r="AR131" s="489">
        <f>IFERROR(VLOOKUP($AV131,Import!$AW$3:$BG$677,2,FALSE),"")</f>
        <v>224.89999999999998</v>
      </c>
      <c r="AS131" s="581">
        <f>IFERROR(VLOOKUP($AV131,Import!$AW$3:$BG$677,3,FALSE),"")</f>
        <v>3.4599999999999995</v>
      </c>
      <c r="AT131" s="575">
        <f ca="1">IFERROR(VLOOKUP($AV131,Import!$AW$3:$BG$677,7,FALSE),"")</f>
        <v>347</v>
      </c>
      <c r="AU131" s="492"/>
      <c r="AV131" s="495" t="str">
        <f>IFERROR(VLOOKUP(AL131,Import!$W$3:$X$677,2,FALSE),"")</f>
        <v>Jose Alvarado</v>
      </c>
      <c r="AW131" s="89"/>
      <c r="AX131" s="102"/>
      <c r="AY131" s="91" t="str">
        <f>IFERROR(VLOOKUP($AV131,Import!$B$3:$L$676,2,FALSE),"")</f>
        <v>TB</v>
      </c>
      <c r="AZ131" s="96" t="str">
        <f>IFERROR(VLOOKUP($AV131,Import!$B$3:$L$676,3,FALSE),"")</f>
        <v>RP</v>
      </c>
      <c r="BA131" s="96" t="str">
        <f>IFERROR(VLOOKUP($AV131,Import!$B$3:$L$676,4,FALSE),"")</f>
        <v>RP</v>
      </c>
      <c r="BB131" s="91">
        <f>IFERROR(VLOOKUP($AV131,Import!$B$3:$L$676,5,FALSE),"")</f>
        <v>9</v>
      </c>
      <c r="BC131" s="431"/>
      <c r="BD131" s="91">
        <f>IFERROR(VLOOKUP($AV131,Import!$B$3:$X$677,12,FALSE),"")</f>
        <v>62</v>
      </c>
      <c r="BE131" s="97">
        <f>IFERROR(VLOOKUP($AV131,Import!$B$3:$X$677,15,FALSE),"")</f>
        <v>2.91</v>
      </c>
      <c r="BF131" s="97">
        <f>IFERROR(VLOOKUP($AV131,Import!$B$3:$X$677,16,FALSE),"")</f>
        <v>1.08</v>
      </c>
      <c r="BG131" s="91">
        <f>IFERROR(VLOOKUP($AV131,Import!$B$3:$X$677,13,FALSE),"")</f>
        <v>2</v>
      </c>
      <c r="BH131" s="91">
        <f>IFERROR(VLOOKUP($AV131,Import!$B$3:$X$677,14,FALSE),"")</f>
        <v>31</v>
      </c>
      <c r="BI131" s="91">
        <f>IFERROR(VLOOKUP($AV131,Import!$B$3:$X$677,17,FALSE),"")</f>
        <v>84</v>
      </c>
      <c r="BJ131" s="435"/>
      <c r="BK131" s="93">
        <f t="shared" ref="BK131:BK194" si="32">BE131*BD131</f>
        <v>180.42000000000002</v>
      </c>
      <c r="BL131" s="94">
        <f t="shared" ref="BL131:BL194" si="33">BF131*BD131</f>
        <v>66.960000000000008</v>
      </c>
      <c r="BM131" s="94">
        <f>IF(AW131='User Input'!$C$1,1,0)</f>
        <v>0</v>
      </c>
      <c r="BN131" s="94">
        <f t="shared" si="26"/>
        <v>0</v>
      </c>
      <c r="BO131" s="94">
        <f t="shared" ref="BO131:BO194" si="34">IF(BN131=BN130,0,BN131)</f>
        <v>0</v>
      </c>
      <c r="BP131" s="94" t="str">
        <f t="shared" ref="BP131:BP194" si="35">AV131</f>
        <v>Jose Alvarado</v>
      </c>
      <c r="BQ131" s="94">
        <f t="shared" ref="BQ131:BQ194" si="36">AX131</f>
        <v>0</v>
      </c>
      <c r="BR131" s="95">
        <f t="shared" ref="BR131:BR194" si="37">BB131</f>
        <v>9</v>
      </c>
      <c r="BS131" s="91" t="str">
        <f>IFERROR(VLOOKUP($AV131,Import!$B$3:$AL$676,35,FALSE),"")</f>
        <v/>
      </c>
      <c r="BT131" s="99">
        <f>9*(Table2[[#This Row],[K]]/Table2[[#This Row],[IP]])</f>
        <v>12.193548387096774</v>
      </c>
      <c r="BU131" s="483">
        <f>IFERROR(VLOOKUP($AV131,PITCH!$B$7:$AJ$2004,31,FALSE),"N/A")</f>
        <v>6.4837049742710118</v>
      </c>
      <c r="BV131" s="426"/>
    </row>
    <row r="132" spans="1:74" ht="15" x14ac:dyDescent="0.25">
      <c r="A132" s="570">
        <v>130</v>
      </c>
      <c r="B132" s="571">
        <f>IFERROR(VLOOKUP(N132,Import!$B$4:$T$677,19,FALSE),"")</f>
        <v>214</v>
      </c>
      <c r="C132" s="572"/>
      <c r="D132" s="571" t="str">
        <f>IFERROR(VLOOKUP(N132,Import!$AD$3:$AH$677,3,FALSE),"")</f>
        <v/>
      </c>
      <c r="E132" s="571" t="str">
        <f>IFERROR(VLOOKUP(N132,Import!$AD$3:$AL$677,4,FALSE),"")</f>
        <v/>
      </c>
      <c r="F132" s="575">
        <f>IFERROR(VLOOKUP(N132,Import!$AT$3:$BG$677,8,FALSE),"")</f>
        <v>119</v>
      </c>
      <c r="G132" s="489">
        <f>IFERROR(VLOOKUP($N132,Import!$AT$3:$BG$677,2,FALSE),"")</f>
        <v>384.9500000000001</v>
      </c>
      <c r="H132" s="490">
        <f>IFERROR(VLOOKUP($N132,Import!$AT$3:$BG$677,3,FALSE),"")</f>
        <v>2.6732638888888896</v>
      </c>
      <c r="I132" s="575">
        <f ca="1">IFERROR(VLOOKUP($N132,Import!$AT$3:$BG$677,9,FALSE),"")</f>
        <v>250</v>
      </c>
      <c r="J132" s="574"/>
      <c r="K132" s="571">
        <f>IFERROR(VLOOKUP(N132,Import!$AT$3:$BG$677,12,FALSE),"")</f>
        <v>96</v>
      </c>
      <c r="L132" s="571">
        <f>IFERROR(VLOOKUP(N132,Import!$AT$3:$BG$677,14,FALSE),"")</f>
        <v>109</v>
      </c>
      <c r="M132" s="486"/>
      <c r="N132" s="88" t="str">
        <f>IFERROR(VLOOKUP(A132,Import!$V$3:$X$677,3,FALSE),"")</f>
        <v>Jake Bauers</v>
      </c>
      <c r="O132" s="89"/>
      <c r="P132" s="90"/>
      <c r="Q132" s="91" t="str">
        <f>IFERROR(VLOOKUP($N132,Import!$B$3:$AL$676,2,FALSE),"")</f>
        <v>CLE</v>
      </c>
      <c r="R132" s="341" t="str">
        <f>IFERROR(VLOOKUP($N132,Import!$B$3:$AL$676,3,FALSE),"")</f>
        <v>1B/OF</v>
      </c>
      <c r="S132" s="341" t="str">
        <f>IFERROR(VLOOKUP($N132,Import!$B$3:$AL$676,4,FALSE),"")</f>
        <v>1B/OF</v>
      </c>
      <c r="T132" s="91">
        <f>IFERROR(VLOOKUP($N132,Import!$B$3:$AL$676,5,FALSE),"")</f>
        <v>4</v>
      </c>
      <c r="U132" s="431"/>
      <c r="V132" s="91">
        <f>IFERROR(VLOOKUP($N132,Import!$B$3:$AL$676,6,FALSE),"")</f>
        <v>516</v>
      </c>
      <c r="W132" s="91">
        <f>IFERROR(VLOOKUP($N132,Import!$B$3:$AL$676,7,FALSE),"")</f>
        <v>54</v>
      </c>
      <c r="X132" s="91">
        <f>IFERROR(VLOOKUP($N132,Import!$B$3:$AL$676,8,FALSE),"")</f>
        <v>14</v>
      </c>
      <c r="Y132" s="91">
        <f>IFERROR(VLOOKUP($N132,Import!$B$3:$AL$676,9,FALSE),"")</f>
        <v>61</v>
      </c>
      <c r="Z132" s="91">
        <f>IFERROR(VLOOKUP($N132,Import!$B$3:$AL$676,10,FALSE),"")</f>
        <v>19</v>
      </c>
      <c r="AA132" s="92">
        <f>IFERROR(VLOOKUP($N132,Import!$B$3:$AL$676,11,FALSE),"")</f>
        <v>0.25900000000000001</v>
      </c>
      <c r="AB132" s="431"/>
      <c r="AC132" s="498">
        <f t="shared" si="27"/>
        <v>133.64400000000001</v>
      </c>
      <c r="AD132" s="499">
        <f>IF(O132='User Input'!$C$1,1,0)</f>
        <v>0</v>
      </c>
      <c r="AE132" s="499">
        <f t="shared" ref="AE132:AE195" si="38">AD132+AE131</f>
        <v>0</v>
      </c>
      <c r="AF132" s="499">
        <f t="shared" si="28"/>
        <v>0</v>
      </c>
      <c r="AG132" s="499" t="str">
        <f t="shared" si="29"/>
        <v>Jake Bauers</v>
      </c>
      <c r="AH132" s="499">
        <f t="shared" si="30"/>
        <v>0</v>
      </c>
      <c r="AI132" s="499">
        <f t="shared" si="31"/>
        <v>4</v>
      </c>
      <c r="AJ132" s="91" t="str">
        <f>IFERROR(VLOOKUP($N132,Import!$B$3:$AL$676,35,FALSE),"")</f>
        <v/>
      </c>
      <c r="AK132" s="98"/>
      <c r="AL132" s="113">
        <v>184</v>
      </c>
      <c r="AM132" s="112">
        <f>IFERROR(VLOOKUP(AV132,Import!$B$3:$T$677,19,FALSE),"")</f>
        <v>394</v>
      </c>
      <c r="AN132" s="493"/>
      <c r="AO132" s="112" t="str">
        <f>IFERROR(VLOOKUP(AV132,Import!$AD$3:$AH$677,3,FALSE),"")</f>
        <v/>
      </c>
      <c r="AP132" s="112" t="str">
        <f>IFERROR(VLOOKUP(AV132,Import!$AD$3:$AH$677,5,FALSE),"")</f>
        <v/>
      </c>
      <c r="AQ132" s="494">
        <f>IFERROR(VLOOKUP(AV132,Import!$AW$3:$BA$677,5,FALSE),"")</f>
        <v>366</v>
      </c>
      <c r="AR132" s="489">
        <f>IFERROR(VLOOKUP($AV132,Import!$AW$3:$BG$677,2,FALSE),"")</f>
        <v>224</v>
      </c>
      <c r="AS132" s="581">
        <f>IFERROR(VLOOKUP($AV132,Import!$AW$3:$BG$677,3,FALSE),"")</f>
        <v>9.7391304347826093</v>
      </c>
      <c r="AT132" s="575">
        <f ca="1">IFERROR(VLOOKUP($AV132,Import!$AW$3:$BG$677,7,FALSE),"")</f>
        <v>111</v>
      </c>
      <c r="AU132" s="492"/>
      <c r="AV132" s="495" t="str">
        <f>IFERROR(VLOOKUP(AL132,Import!$W$3:$X$677,2,FALSE),"")</f>
        <v>Drew Smyly</v>
      </c>
      <c r="AW132" s="89"/>
      <c r="AX132" s="102"/>
      <c r="AY132" s="91" t="str">
        <f>IFERROR(VLOOKUP($AV132,Import!$B$3:$L$676,2,FALSE),"")</f>
        <v>TEX</v>
      </c>
      <c r="AZ132" s="96" t="str">
        <f>IFERROR(VLOOKUP($AV132,Import!$B$3:$L$676,3,FALSE),"")</f>
        <v>SP</v>
      </c>
      <c r="BA132" s="96" t="str">
        <f>IFERROR(VLOOKUP($AV132,Import!$B$3:$L$676,4,FALSE),"")</f>
        <v>SP</v>
      </c>
      <c r="BB132" s="91">
        <f>IFERROR(VLOOKUP($AV132,Import!$B$3:$L$676,5,FALSE),"")</f>
        <v>-4</v>
      </c>
      <c r="BC132" s="431"/>
      <c r="BD132" s="91">
        <f>IFERROR(VLOOKUP($AV132,Import!$B$3:$X$677,12,FALSE),"")</f>
        <v>154</v>
      </c>
      <c r="BE132" s="97">
        <f>IFERROR(VLOOKUP($AV132,Import!$B$3:$X$677,15,FALSE),"")</f>
        <v>4.28</v>
      </c>
      <c r="BF132" s="97">
        <f>IFERROR(VLOOKUP($AV132,Import!$B$3:$X$677,16,FALSE),"")</f>
        <v>1.25</v>
      </c>
      <c r="BG132" s="91">
        <f>IFERROR(VLOOKUP($AV132,Import!$B$3:$X$677,13,FALSE),"")</f>
        <v>7</v>
      </c>
      <c r="BH132" s="91">
        <f>IFERROR(VLOOKUP($AV132,Import!$B$3:$X$677,14,FALSE),"")</f>
        <v>0</v>
      </c>
      <c r="BI132" s="91">
        <f>IFERROR(VLOOKUP($AV132,Import!$B$3:$X$677,17,FALSE),"")</f>
        <v>134</v>
      </c>
      <c r="BJ132" s="435"/>
      <c r="BK132" s="93">
        <f t="shared" si="32"/>
        <v>659.12</v>
      </c>
      <c r="BL132" s="94">
        <f t="shared" si="33"/>
        <v>192.5</v>
      </c>
      <c r="BM132" s="94">
        <f>IF(AW132='User Input'!$C$1,1,0)</f>
        <v>0</v>
      </c>
      <c r="BN132" s="94">
        <f t="shared" ref="BN132:BN195" si="39">BM132+BN131</f>
        <v>0</v>
      </c>
      <c r="BO132" s="94">
        <f t="shared" si="34"/>
        <v>0</v>
      </c>
      <c r="BP132" s="94" t="str">
        <f t="shared" si="35"/>
        <v>Drew Smyly</v>
      </c>
      <c r="BQ132" s="94">
        <f t="shared" si="36"/>
        <v>0</v>
      </c>
      <c r="BR132" s="95">
        <f t="shared" si="37"/>
        <v>-4</v>
      </c>
      <c r="BS132" s="91" t="str">
        <f>IFERROR(VLOOKUP($AV132,Import!$B$3:$AL$676,35,FALSE),"")</f>
        <v/>
      </c>
      <c r="BT132" s="99">
        <f>9*(Table2[[#This Row],[K]]/Table2[[#This Row],[IP]])</f>
        <v>7.8311688311688306</v>
      </c>
      <c r="BU132" s="483">
        <f>IFERROR(VLOOKUP($AV132,PITCH!$B$7:$AJ$2004,31,FALSE),"N/A")</f>
        <v>4.9576271186440675</v>
      </c>
      <c r="BV132" s="426"/>
    </row>
    <row r="133" spans="1:74" ht="15" x14ac:dyDescent="0.25">
      <c r="A133" s="570">
        <v>131</v>
      </c>
      <c r="B133" s="571">
        <f>IFERROR(VLOOKUP(N133,Import!$B$4:$T$677,19,FALSE),"")</f>
        <v>217</v>
      </c>
      <c r="C133" s="572"/>
      <c r="D133" s="571">
        <f>IFERROR(VLOOKUP(N133,Import!$AD$3:$AH$677,3,FALSE),"")</f>
        <v>10</v>
      </c>
      <c r="E133" s="571">
        <f>IFERROR(VLOOKUP(N133,Import!$AD$3:$AL$677,4,FALSE),"")</f>
        <v>10</v>
      </c>
      <c r="F133" s="575">
        <f>IFERROR(VLOOKUP(N133,Import!$AT$3:$BG$677,8,FALSE),"")</f>
        <v>267</v>
      </c>
      <c r="G133" s="489">
        <f>IFERROR(VLOOKUP($N133,Import!$AT$3:$BG$677,2,FALSE),"")</f>
        <v>294.10000000000002</v>
      </c>
      <c r="H133" s="490">
        <f>IFERROR(VLOOKUP($N133,Import!$AT$3:$BG$677,3,FALSE),"")</f>
        <v>2.7231481481481485</v>
      </c>
      <c r="I133" s="575">
        <f ca="1">IFERROR(VLOOKUP($N133,Import!$AT$3:$BG$677,9,FALSE),"")</f>
        <v>103</v>
      </c>
      <c r="J133" s="574"/>
      <c r="K133" s="571">
        <f>IFERROR(VLOOKUP(N133,Import!$AT$3:$BG$677,12,FALSE),"")</f>
        <v>143</v>
      </c>
      <c r="L133" s="571">
        <f>IFERROR(VLOOKUP(N133,Import!$AT$3:$BG$677,14,FALSE),"")</f>
        <v>136</v>
      </c>
      <c r="M133" s="486"/>
      <c r="N133" s="88" t="str">
        <f>IFERROR(VLOOKUP(A133,Import!$V$3:$X$677,3,FALSE),"")</f>
        <v>Nick Senzel</v>
      </c>
      <c r="O133" s="89"/>
      <c r="P133" s="90"/>
      <c r="Q133" s="91" t="str">
        <f>IFERROR(VLOOKUP($N133,Import!$B$3:$AL$676,2,FALSE),"")</f>
        <v>CIN</v>
      </c>
      <c r="R133" s="341" t="str">
        <f>IFERROR(VLOOKUP($N133,Import!$B$3:$AL$676,3,FALSE),"")</f>
        <v>2B</v>
      </c>
      <c r="S133" s="341" t="str">
        <f>IFERROR(VLOOKUP($N133,Import!$B$3:$AL$676,4,FALSE),"")</f>
        <v>3B</v>
      </c>
      <c r="T133" s="91">
        <f>IFERROR(VLOOKUP($N133,Import!$B$3:$AL$676,5,FALSE),"")</f>
        <v>4</v>
      </c>
      <c r="U133" s="431"/>
      <c r="V133" s="91">
        <f>IFERROR(VLOOKUP($N133,Import!$B$3:$AL$676,6,FALSE),"")</f>
        <v>384</v>
      </c>
      <c r="W133" s="91">
        <f>IFERROR(VLOOKUP($N133,Import!$B$3:$AL$676,7,FALSE),"")</f>
        <v>51</v>
      </c>
      <c r="X133" s="91">
        <f>IFERROR(VLOOKUP($N133,Import!$B$3:$AL$676,8,FALSE),"")</f>
        <v>13</v>
      </c>
      <c r="Y133" s="91">
        <f>IFERROR(VLOOKUP($N133,Import!$B$3:$AL$676,9,FALSE),"")</f>
        <v>56</v>
      </c>
      <c r="Z133" s="91">
        <f>IFERROR(VLOOKUP($N133,Import!$B$3:$AL$676,10,FALSE),"")</f>
        <v>10</v>
      </c>
      <c r="AA133" s="92">
        <f>IFERROR(VLOOKUP($N133,Import!$B$3:$AL$676,11,FALSE),"")</f>
        <v>0.29099999999999998</v>
      </c>
      <c r="AB133" s="431"/>
      <c r="AC133" s="498">
        <f t="shared" si="27"/>
        <v>111.744</v>
      </c>
      <c r="AD133" s="499">
        <f>IF(O133='User Input'!$C$1,1,0)</f>
        <v>0</v>
      </c>
      <c r="AE133" s="499">
        <f t="shared" si="38"/>
        <v>0</v>
      </c>
      <c r="AF133" s="499">
        <f t="shared" si="28"/>
        <v>0</v>
      </c>
      <c r="AG133" s="499" t="str">
        <f t="shared" si="29"/>
        <v>Nick Senzel</v>
      </c>
      <c r="AH133" s="499">
        <f t="shared" si="30"/>
        <v>0</v>
      </c>
      <c r="AI133" s="499">
        <f t="shared" si="31"/>
        <v>4</v>
      </c>
      <c r="AJ133" s="91">
        <f>IFERROR(VLOOKUP($N133,Import!$B$3:$AL$676,35,FALSE),"")</f>
        <v>2019</v>
      </c>
      <c r="AK133" s="98"/>
      <c r="AL133" s="113">
        <v>64</v>
      </c>
      <c r="AM133" s="112">
        <f>IFERROR(VLOOKUP(AV133,Import!$B$3:$T$677,19,FALSE),"")</f>
        <v>161</v>
      </c>
      <c r="AN133" s="493"/>
      <c r="AO133" s="112" t="str">
        <f>IFERROR(VLOOKUP(AV133,Import!$AD$3:$AH$677,3,FALSE),"")</f>
        <v/>
      </c>
      <c r="AP133" s="112" t="str">
        <f>IFERROR(VLOOKUP(AV133,Import!$AD$3:$AH$677,5,FALSE),"")</f>
        <v/>
      </c>
      <c r="AQ133" s="494">
        <f>IFERROR(VLOOKUP(AV133,Import!$AW$3:$BA$677,5,FALSE),"")</f>
        <v>370</v>
      </c>
      <c r="AR133" s="489">
        <f>IFERROR(VLOOKUP($AV133,Import!$AW$3:$BG$677,2,FALSE),"")</f>
        <v>222.2</v>
      </c>
      <c r="AS133" s="581">
        <f>IFERROR(VLOOKUP($AV133,Import!$AW$3:$BG$677,3,FALSE),"")</f>
        <v>3.7033333333333331</v>
      </c>
      <c r="AT133" s="575">
        <f ca="1">IFERROR(VLOOKUP($AV133,Import!$AW$3:$BG$677,7,FALSE),"")</f>
        <v>347</v>
      </c>
      <c r="AU133" s="492"/>
      <c r="AV133" s="495" t="str">
        <f>IFERROR(VLOOKUP(AL133,Import!$W$3:$X$677,2,FALSE),"")</f>
        <v>Corey Knebel</v>
      </c>
      <c r="AW133" s="89"/>
      <c r="AX133" s="102"/>
      <c r="AY133" s="91" t="str">
        <f>IFERROR(VLOOKUP($AV133,Import!$B$3:$L$676,2,FALSE),"")</f>
        <v>MIL</v>
      </c>
      <c r="AZ133" s="96" t="str">
        <f>IFERROR(VLOOKUP($AV133,Import!$B$3:$L$676,3,FALSE),"")</f>
        <v>RP</v>
      </c>
      <c r="BA133" s="96" t="str">
        <f>IFERROR(VLOOKUP($AV133,Import!$B$3:$L$676,4,FALSE),"")</f>
        <v>RP</v>
      </c>
      <c r="BB133" s="91">
        <f>IFERROR(VLOOKUP($AV133,Import!$B$3:$L$676,5,FALSE),"")</f>
        <v>8</v>
      </c>
      <c r="BC133" s="431"/>
      <c r="BD133" s="91">
        <f>IFERROR(VLOOKUP($AV133,Import!$B$3:$X$677,12,FALSE),"")</f>
        <v>63</v>
      </c>
      <c r="BE133" s="97">
        <f>IFERROR(VLOOKUP($AV133,Import!$B$3:$X$677,15,FALSE),"")</f>
        <v>2.69</v>
      </c>
      <c r="BF133" s="97">
        <f>IFERROR(VLOOKUP($AV133,Import!$B$3:$X$677,16,FALSE),"")</f>
        <v>1.04</v>
      </c>
      <c r="BG133" s="91">
        <f>IFERROR(VLOOKUP($AV133,Import!$B$3:$X$677,13,FALSE),"")</f>
        <v>3</v>
      </c>
      <c r="BH133" s="91">
        <f>IFERROR(VLOOKUP($AV133,Import!$B$3:$X$677,14,FALSE),"")</f>
        <v>30</v>
      </c>
      <c r="BI133" s="91">
        <f>IFERROR(VLOOKUP($AV133,Import!$B$3:$X$677,17,FALSE),"")</f>
        <v>97</v>
      </c>
      <c r="BJ133" s="435"/>
      <c r="BK133" s="93">
        <f t="shared" si="32"/>
        <v>169.47</v>
      </c>
      <c r="BL133" s="94">
        <f t="shared" si="33"/>
        <v>65.52</v>
      </c>
      <c r="BM133" s="94">
        <f>IF(AW133='User Input'!$C$1,1,0)</f>
        <v>0</v>
      </c>
      <c r="BN133" s="94">
        <f t="shared" si="39"/>
        <v>0</v>
      </c>
      <c r="BO133" s="94">
        <f t="shared" si="34"/>
        <v>0</v>
      </c>
      <c r="BP133" s="94" t="str">
        <f t="shared" si="35"/>
        <v>Corey Knebel</v>
      </c>
      <c r="BQ133" s="94">
        <f t="shared" si="36"/>
        <v>0</v>
      </c>
      <c r="BR133" s="95">
        <f t="shared" si="37"/>
        <v>8</v>
      </c>
      <c r="BS133" s="91" t="str">
        <f>IFERROR(VLOOKUP($AV133,Import!$B$3:$AL$676,35,FALSE),"")</f>
        <v/>
      </c>
      <c r="BT133" s="99">
        <f>9*(Table2[[#This Row],[K]]/Table2[[#This Row],[IP]])</f>
        <v>13.857142857142858</v>
      </c>
      <c r="BU133" s="483">
        <f>IFERROR(VLOOKUP($AV133,PITCH!$B$7:$AJ$2004,31,FALSE),"N/A")</f>
        <v>8.8647746243739558</v>
      </c>
      <c r="BV133" s="426"/>
    </row>
    <row r="134" spans="1:74" ht="15" x14ac:dyDescent="0.25">
      <c r="A134" s="570">
        <v>132</v>
      </c>
      <c r="B134" s="571">
        <f>IFERROR(VLOOKUP(N134,Import!$B$4:$T$677,19,FALSE),"")</f>
        <v>218</v>
      </c>
      <c r="C134" s="572"/>
      <c r="D134" s="571" t="str">
        <f>IFERROR(VLOOKUP(N134,Import!$AD$3:$AH$677,3,FALSE),"")</f>
        <v/>
      </c>
      <c r="E134" s="571" t="str">
        <f>IFERROR(VLOOKUP(N134,Import!$AD$3:$AL$677,4,FALSE),"")</f>
        <v/>
      </c>
      <c r="F134" s="575">
        <f>IFERROR(VLOOKUP(N134,Import!$AT$3:$BG$677,8,FALSE),"")</f>
        <v>120</v>
      </c>
      <c r="G134" s="489">
        <f>IFERROR(VLOOKUP($N134,Import!$AT$3:$BG$677,2,FALSE),"")</f>
        <v>384.6</v>
      </c>
      <c r="H134" s="490">
        <f>IFERROR(VLOOKUP($N134,Import!$AT$3:$BG$677,3,FALSE),"")</f>
        <v>2.7669064748201442</v>
      </c>
      <c r="I134" s="575">
        <f ca="1">IFERROR(VLOOKUP($N134,Import!$AT$3:$BG$677,9,FALSE),"")</f>
        <v>54</v>
      </c>
      <c r="J134" s="574"/>
      <c r="K134" s="571">
        <f>IFERROR(VLOOKUP(N134,Import!$AT$3:$BG$677,12,FALSE),"")</f>
        <v>82</v>
      </c>
      <c r="L134" s="571">
        <f>IFERROR(VLOOKUP(N134,Import!$AT$3:$BG$677,14,FALSE),"")</f>
        <v>68</v>
      </c>
      <c r="M134" s="486"/>
      <c r="N134" s="88" t="str">
        <f>IFERROR(VLOOKUP(A134,Import!$V$3:$X$677,3,FALSE),"")</f>
        <v>Rafael Devers</v>
      </c>
      <c r="O134" s="89"/>
      <c r="P134" s="90"/>
      <c r="Q134" s="91" t="str">
        <f>IFERROR(VLOOKUP($N134,Import!$B$3:$AL$676,2,FALSE),"")</f>
        <v>BOS</v>
      </c>
      <c r="R134" s="341" t="str">
        <f>IFERROR(VLOOKUP($N134,Import!$B$3:$AL$676,3,FALSE),"")</f>
        <v>3B</v>
      </c>
      <c r="S134" s="341" t="str">
        <f>IFERROR(VLOOKUP($N134,Import!$B$3:$AL$676,4,FALSE),"")</f>
        <v>3B</v>
      </c>
      <c r="T134" s="91">
        <f>IFERROR(VLOOKUP($N134,Import!$B$3:$AL$676,5,FALSE),"")</f>
        <v>4</v>
      </c>
      <c r="U134" s="431"/>
      <c r="V134" s="91">
        <f>IFERROR(VLOOKUP($N134,Import!$B$3:$AL$676,6,FALSE),"")</f>
        <v>471</v>
      </c>
      <c r="W134" s="91">
        <f>IFERROR(VLOOKUP($N134,Import!$B$3:$AL$676,7,FALSE),"")</f>
        <v>63</v>
      </c>
      <c r="X134" s="91">
        <f>IFERROR(VLOOKUP($N134,Import!$B$3:$AL$676,8,FALSE),"")</f>
        <v>23</v>
      </c>
      <c r="Y134" s="91">
        <f>IFERROR(VLOOKUP($N134,Import!$B$3:$AL$676,9,FALSE),"")</f>
        <v>69</v>
      </c>
      <c r="Z134" s="91">
        <f>IFERROR(VLOOKUP($N134,Import!$B$3:$AL$676,10,FALSE),"")</f>
        <v>5</v>
      </c>
      <c r="AA134" s="92">
        <f>IFERROR(VLOOKUP($N134,Import!$B$3:$AL$676,11,FALSE),"")</f>
        <v>0.24399999999999999</v>
      </c>
      <c r="AB134" s="431"/>
      <c r="AC134" s="498">
        <f t="shared" si="27"/>
        <v>114.92399999999999</v>
      </c>
      <c r="AD134" s="499">
        <f>IF(O134='User Input'!$C$1,1,0)</f>
        <v>0</v>
      </c>
      <c r="AE134" s="499">
        <f t="shared" si="38"/>
        <v>0</v>
      </c>
      <c r="AF134" s="499">
        <f t="shared" si="28"/>
        <v>0</v>
      </c>
      <c r="AG134" s="499" t="str">
        <f t="shared" si="29"/>
        <v>Rafael Devers</v>
      </c>
      <c r="AH134" s="499">
        <f t="shared" si="30"/>
        <v>0</v>
      </c>
      <c r="AI134" s="499">
        <f t="shared" si="31"/>
        <v>4</v>
      </c>
      <c r="AJ134" s="91" t="str">
        <f>IFERROR(VLOOKUP($N134,Import!$B$3:$AL$676,35,FALSE),"")</f>
        <v/>
      </c>
      <c r="AK134" s="98"/>
      <c r="AL134" s="113">
        <v>122</v>
      </c>
      <c r="AM134" s="112">
        <f>IFERROR(VLOOKUP(AV134,Import!$B$3:$T$677,19,FALSE),"")</f>
        <v>283</v>
      </c>
      <c r="AN134" s="493"/>
      <c r="AO134" s="112">
        <f>IFERROR(VLOOKUP(AV134,Import!$AD$3:$AH$677,3,FALSE),"")</f>
        <v>44</v>
      </c>
      <c r="AP134" s="112">
        <f>IFERROR(VLOOKUP(AV134,Import!$AD$3:$AH$677,5,FALSE),"")</f>
        <v>8</v>
      </c>
      <c r="AQ134" s="494">
        <f>IFERROR(VLOOKUP(AV134,Import!$AW$3:$BA$677,5,FALSE),"")</f>
        <v>405</v>
      </c>
      <c r="AR134" s="489">
        <f>IFERROR(VLOOKUP($AV134,Import!$AW$3:$BG$677,2,FALSE),"")</f>
        <v>186.29999999999995</v>
      </c>
      <c r="AS134" s="581">
        <f>IFERROR(VLOOKUP($AV134,Import!$AW$3:$BG$677,3,FALSE),"")</f>
        <v>10.349999999999998</v>
      </c>
      <c r="AT134" s="575">
        <f ca="1">IFERROR(VLOOKUP($AV134,Import!$AW$3:$BG$677,7,FALSE),"")</f>
        <v>134</v>
      </c>
      <c r="AU134" s="492"/>
      <c r="AV134" s="495" t="str">
        <f>IFERROR(VLOOKUP(AL134,Import!$W$3:$X$677,2,FALSE),"")</f>
        <v>Touki Toussaint</v>
      </c>
      <c r="AW134" s="89"/>
      <c r="AX134" s="102"/>
      <c r="AY134" s="91" t="str">
        <f>IFERROR(VLOOKUP($AV134,Import!$B$3:$L$676,2,FALSE),"")</f>
        <v>ATL</v>
      </c>
      <c r="AZ134" s="96" t="str">
        <f>IFERROR(VLOOKUP($AV134,Import!$B$3:$L$676,3,FALSE),"")</f>
        <v>SP</v>
      </c>
      <c r="BA134" s="96" t="str">
        <f>IFERROR(VLOOKUP($AV134,Import!$B$3:$L$676,4,FALSE),"")</f>
        <v>SP</v>
      </c>
      <c r="BB134" s="91">
        <f>IFERROR(VLOOKUP($AV134,Import!$B$3:$L$676,5,FALSE),"")</f>
        <v>0</v>
      </c>
      <c r="BC134" s="431"/>
      <c r="BD134" s="91">
        <f>IFERROR(VLOOKUP($AV134,Import!$B$3:$X$677,12,FALSE),"")</f>
        <v>97</v>
      </c>
      <c r="BE134" s="97">
        <f>IFERROR(VLOOKUP($AV134,Import!$B$3:$X$677,15,FALSE),"")</f>
        <v>3.97</v>
      </c>
      <c r="BF134" s="97">
        <f>IFERROR(VLOOKUP($AV134,Import!$B$3:$X$677,16,FALSE),"")</f>
        <v>1.36</v>
      </c>
      <c r="BG134" s="91">
        <f>IFERROR(VLOOKUP($AV134,Import!$B$3:$X$677,13,FALSE),"")</f>
        <v>8</v>
      </c>
      <c r="BH134" s="91">
        <f>IFERROR(VLOOKUP($AV134,Import!$B$3:$X$677,14,FALSE),"")</f>
        <v>0</v>
      </c>
      <c r="BI134" s="91">
        <f>IFERROR(VLOOKUP($AV134,Import!$B$3:$X$677,17,FALSE),"")</f>
        <v>108</v>
      </c>
      <c r="BJ134" s="435"/>
      <c r="BK134" s="93">
        <f t="shared" si="32"/>
        <v>385.09000000000003</v>
      </c>
      <c r="BL134" s="94">
        <f t="shared" si="33"/>
        <v>131.92000000000002</v>
      </c>
      <c r="BM134" s="94">
        <f>IF(AW134='User Input'!$C$1,1,0)</f>
        <v>0</v>
      </c>
      <c r="BN134" s="94">
        <f t="shared" si="39"/>
        <v>0</v>
      </c>
      <c r="BO134" s="94">
        <f t="shared" si="34"/>
        <v>0</v>
      </c>
      <c r="BP134" s="94" t="str">
        <f t="shared" si="35"/>
        <v>Touki Toussaint</v>
      </c>
      <c r="BQ134" s="94">
        <f t="shared" si="36"/>
        <v>0</v>
      </c>
      <c r="BR134" s="95">
        <f t="shared" si="37"/>
        <v>0</v>
      </c>
      <c r="BS134" s="91">
        <f>IFERROR(VLOOKUP($AV134,Import!$B$3:$AL$676,35,FALSE),"")</f>
        <v>2019</v>
      </c>
      <c r="BT134" s="99">
        <f>9*(Table2[[#This Row],[K]]/Table2[[#This Row],[IP]])</f>
        <v>10.020618556701031</v>
      </c>
      <c r="BU134" s="483">
        <f>IFERROR(VLOOKUP($AV134,PITCH!$B$7:$AJ$2004,31,FALSE),"N/A")</f>
        <v>4.4016649323621229</v>
      </c>
      <c r="BV134" s="426"/>
    </row>
    <row r="135" spans="1:74" ht="15" x14ac:dyDescent="0.25">
      <c r="A135" s="570">
        <v>133</v>
      </c>
      <c r="B135" s="571">
        <f>IFERROR(VLOOKUP(N135,Import!$B$4:$T$677,19,FALSE),"")</f>
        <v>220</v>
      </c>
      <c r="C135" s="572"/>
      <c r="D135" s="571" t="str">
        <f>IFERROR(VLOOKUP(N135,Import!$AD$3:$AH$677,3,FALSE),"")</f>
        <v/>
      </c>
      <c r="E135" s="571" t="str">
        <f>IFERROR(VLOOKUP(N135,Import!$AD$3:$AL$677,4,FALSE),"")</f>
        <v/>
      </c>
      <c r="F135" s="575">
        <f>IFERROR(VLOOKUP(N135,Import!$AT$3:$BG$677,8,FALSE),"")</f>
        <v>156</v>
      </c>
      <c r="G135" s="489">
        <f>IFERROR(VLOOKUP($N135,Import!$AT$3:$BG$677,2,FALSE),"")</f>
        <v>361.49999999999994</v>
      </c>
      <c r="H135" s="490">
        <f>IFERROR(VLOOKUP($N135,Import!$AT$3:$BG$677,3,FALSE),"")</f>
        <v>2.6580882352941173</v>
      </c>
      <c r="I135" s="575">
        <f ca="1">IFERROR(VLOOKUP($N135,Import!$AT$3:$BG$677,9,FALSE),"")</f>
        <v>95</v>
      </c>
      <c r="J135" s="574"/>
      <c r="K135" s="571">
        <f>IFERROR(VLOOKUP(N135,Import!$AT$3:$BG$677,12,FALSE),"")</f>
        <v>127</v>
      </c>
      <c r="L135" s="571">
        <f>IFERROR(VLOOKUP(N135,Import!$AT$3:$BG$677,14,FALSE),"")</f>
        <v>118</v>
      </c>
      <c r="M135" s="486"/>
      <c r="N135" s="88" t="str">
        <f>IFERROR(VLOOKUP(A135,Import!$V$3:$X$677,3,FALSE),"")</f>
        <v>Kendrys Morales</v>
      </c>
      <c r="O135" s="89"/>
      <c r="P135" s="90"/>
      <c r="Q135" s="91" t="str">
        <f>IFERROR(VLOOKUP($N135,Import!$B$3:$AL$676,2,FALSE),"")</f>
        <v>TOR</v>
      </c>
      <c r="R135" s="341" t="str">
        <f>IFERROR(VLOOKUP($N135,Import!$B$3:$AL$676,3,FALSE),"")</f>
        <v>DH</v>
      </c>
      <c r="S135" s="341" t="str">
        <f>IFERROR(VLOOKUP($N135,Import!$B$3:$AL$676,4,FALSE),"")</f>
        <v>1B</v>
      </c>
      <c r="T135" s="91">
        <f>IFERROR(VLOOKUP($N135,Import!$B$3:$AL$676,5,FALSE),"")</f>
        <v>3</v>
      </c>
      <c r="U135" s="431"/>
      <c r="V135" s="91">
        <f>IFERROR(VLOOKUP($N135,Import!$B$3:$AL$676,6,FALSE),"")</f>
        <v>488</v>
      </c>
      <c r="W135" s="91">
        <f>IFERROR(VLOOKUP($N135,Import!$B$3:$AL$676,7,FALSE),"")</f>
        <v>54</v>
      </c>
      <c r="X135" s="91">
        <f>IFERROR(VLOOKUP($N135,Import!$B$3:$AL$676,8,FALSE),"")</f>
        <v>24</v>
      </c>
      <c r="Y135" s="91">
        <f>IFERROR(VLOOKUP($N135,Import!$B$3:$AL$676,9,FALSE),"")</f>
        <v>63</v>
      </c>
      <c r="Z135" s="91">
        <f>IFERROR(VLOOKUP($N135,Import!$B$3:$AL$676,10,FALSE),"")</f>
        <v>1</v>
      </c>
      <c r="AA135" s="92">
        <f>IFERROR(VLOOKUP($N135,Import!$B$3:$AL$676,11,FALSE),"")</f>
        <v>0.251</v>
      </c>
      <c r="AB135" s="431"/>
      <c r="AC135" s="498">
        <f t="shared" si="27"/>
        <v>122.488</v>
      </c>
      <c r="AD135" s="499">
        <f>IF(O135='User Input'!$C$1,1,0)</f>
        <v>0</v>
      </c>
      <c r="AE135" s="499">
        <f t="shared" si="38"/>
        <v>0</v>
      </c>
      <c r="AF135" s="499">
        <f t="shared" si="28"/>
        <v>0</v>
      </c>
      <c r="AG135" s="499" t="str">
        <f t="shared" si="29"/>
        <v>Kendrys Morales</v>
      </c>
      <c r="AH135" s="499">
        <f t="shared" si="30"/>
        <v>0</v>
      </c>
      <c r="AI135" s="499">
        <f t="shared" si="31"/>
        <v>3</v>
      </c>
      <c r="AJ135" s="91" t="str">
        <f>IFERROR(VLOOKUP($N135,Import!$B$3:$AL$676,35,FALSE),"")</f>
        <v/>
      </c>
      <c r="AK135" s="98"/>
      <c r="AL135" s="113">
        <v>104</v>
      </c>
      <c r="AM135" s="112">
        <f>IFERROR(VLOOKUP(AV135,Import!$B$3:$T$677,19,FALSE),"")</f>
        <v>261</v>
      </c>
      <c r="AN135" s="493"/>
      <c r="AO135" s="112" t="str">
        <f>IFERROR(VLOOKUP(AV135,Import!$AD$3:$AH$677,3,FALSE),"")</f>
        <v/>
      </c>
      <c r="AP135" s="112" t="str">
        <f>IFERROR(VLOOKUP(AV135,Import!$AD$3:$AH$677,5,FALSE),"")</f>
        <v/>
      </c>
      <c r="AQ135" s="494">
        <f>IFERROR(VLOOKUP(AV135,Import!$AW$3:$BA$677,5,FALSE),"")</f>
        <v>282</v>
      </c>
      <c r="AR135" s="489">
        <f>IFERROR(VLOOKUP($AV135,Import!$AW$3:$BG$677,2,FALSE),"")</f>
        <v>283.5</v>
      </c>
      <c r="AS135" s="581">
        <f>IFERROR(VLOOKUP($AV135,Import!$AW$3:$BG$677,3,FALSE),"")</f>
        <v>10.903846153846153</v>
      </c>
      <c r="AT135" s="575">
        <f ca="1">IFERROR(VLOOKUP($AV135,Import!$AW$3:$BG$677,7,FALSE),"")</f>
        <v>66</v>
      </c>
      <c r="AU135" s="492"/>
      <c r="AV135" s="495" t="str">
        <f>IFERROR(VLOOKUP(AL135,Import!$W$3:$X$677,2,FALSE),"")</f>
        <v>Carlos Rodon</v>
      </c>
      <c r="AW135" s="89"/>
      <c r="AX135" s="102"/>
      <c r="AY135" s="91" t="str">
        <f>IFERROR(VLOOKUP($AV135,Import!$B$3:$L$676,2,FALSE),"")</f>
        <v>CHW</v>
      </c>
      <c r="AZ135" s="96" t="str">
        <f>IFERROR(VLOOKUP($AV135,Import!$B$3:$L$676,3,FALSE),"")</f>
        <v>SP</v>
      </c>
      <c r="BA135" s="96" t="str">
        <f>IFERROR(VLOOKUP($AV135,Import!$B$3:$L$676,4,FALSE),"")</f>
        <v>SP</v>
      </c>
      <c r="BB135" s="91">
        <f>IFERROR(VLOOKUP($AV135,Import!$B$3:$L$676,5,FALSE),"")</f>
        <v>1</v>
      </c>
      <c r="BC135" s="431"/>
      <c r="BD135" s="91">
        <f>IFERROR(VLOOKUP($AV135,Import!$B$3:$X$677,12,FALSE),"")</f>
        <v>164</v>
      </c>
      <c r="BE135" s="97">
        <f>IFERROR(VLOOKUP($AV135,Import!$B$3:$X$677,15,FALSE),"")</f>
        <v>4.28</v>
      </c>
      <c r="BF135" s="97">
        <f>IFERROR(VLOOKUP($AV135,Import!$B$3:$X$677,16,FALSE),"")</f>
        <v>1.34</v>
      </c>
      <c r="BG135" s="91">
        <f>IFERROR(VLOOKUP($AV135,Import!$B$3:$X$677,13,FALSE),"")</f>
        <v>8</v>
      </c>
      <c r="BH135" s="91">
        <f>IFERROR(VLOOKUP($AV135,Import!$B$3:$X$677,14,FALSE),"")</f>
        <v>0</v>
      </c>
      <c r="BI135" s="91">
        <f>IFERROR(VLOOKUP($AV135,Import!$B$3:$X$677,17,FALSE),"")</f>
        <v>145</v>
      </c>
      <c r="BJ135" s="435"/>
      <c r="BK135" s="93">
        <f t="shared" si="32"/>
        <v>701.92000000000007</v>
      </c>
      <c r="BL135" s="94">
        <f t="shared" si="33"/>
        <v>219.76000000000002</v>
      </c>
      <c r="BM135" s="94">
        <f>IF(AW135='User Input'!$C$1,1,0)</f>
        <v>0</v>
      </c>
      <c r="BN135" s="94">
        <f t="shared" si="39"/>
        <v>0</v>
      </c>
      <c r="BO135" s="94">
        <f t="shared" si="34"/>
        <v>0</v>
      </c>
      <c r="BP135" s="94" t="str">
        <f t="shared" si="35"/>
        <v>Carlos Rodon</v>
      </c>
      <c r="BQ135" s="94">
        <f t="shared" si="36"/>
        <v>0</v>
      </c>
      <c r="BR135" s="95">
        <f t="shared" si="37"/>
        <v>1</v>
      </c>
      <c r="BS135" s="91" t="str">
        <f>IFERROR(VLOOKUP($AV135,Import!$B$3:$AL$676,35,FALSE),"")</f>
        <v/>
      </c>
      <c r="BT135" s="99">
        <f>9*(Table2[[#This Row],[K]]/Table2[[#This Row],[IP]])</f>
        <v>7.9573170731707314</v>
      </c>
      <c r="BU135" s="483">
        <f>IFERROR(VLOOKUP($AV135,PITCH!$B$7:$AJ$2004,31,FALSE),"N/A")</f>
        <v>4.2721518987341769</v>
      </c>
      <c r="BV135" s="426"/>
    </row>
    <row r="136" spans="1:74" ht="15" x14ac:dyDescent="0.25">
      <c r="A136" s="570">
        <v>134</v>
      </c>
      <c r="B136" s="571">
        <f>IFERROR(VLOOKUP(N136,Import!$B$4:$T$677,19,FALSE),"")</f>
        <v>221</v>
      </c>
      <c r="C136" s="572"/>
      <c r="D136" s="571" t="str">
        <f>IFERROR(VLOOKUP(N136,Import!$AD$3:$AH$677,3,FALSE),"")</f>
        <v/>
      </c>
      <c r="E136" s="571" t="str">
        <f>IFERROR(VLOOKUP(N136,Import!$AD$3:$AL$677,4,FALSE),"")</f>
        <v/>
      </c>
      <c r="F136" s="575">
        <f>IFERROR(VLOOKUP(N136,Import!$AT$3:$BG$677,8,FALSE),"")</f>
        <v>198</v>
      </c>
      <c r="G136" s="489">
        <f>IFERROR(VLOOKUP($N136,Import!$AT$3:$BG$677,2,FALSE),"")</f>
        <v>336.44999999999993</v>
      </c>
      <c r="H136" s="490">
        <f>IFERROR(VLOOKUP($N136,Import!$AT$3:$BG$677,3,FALSE),"")</f>
        <v>2.5880769230769225</v>
      </c>
      <c r="I136" s="575">
        <f ca="1">IFERROR(VLOOKUP($N136,Import!$AT$3:$BG$677,9,FALSE),"")</f>
        <v>133</v>
      </c>
      <c r="J136" s="574"/>
      <c r="K136" s="571">
        <f>IFERROR(VLOOKUP(N136,Import!$AT$3:$BG$677,12,FALSE),"")</f>
        <v>145</v>
      </c>
      <c r="L136" s="571">
        <f>IFERROR(VLOOKUP(N136,Import!$AT$3:$BG$677,14,FALSE),"")</f>
        <v>149</v>
      </c>
      <c r="M136" s="486"/>
      <c r="N136" s="88" t="str">
        <f>IFERROR(VLOOKUP(A136,Import!$V$3:$X$677,3,FALSE),"")</f>
        <v>Jake Lamb</v>
      </c>
      <c r="O136" s="89"/>
      <c r="P136" s="90"/>
      <c r="Q136" s="91" t="str">
        <f>IFERROR(VLOOKUP($N136,Import!$B$3:$AL$676,2,FALSE),"")</f>
        <v>ARI</v>
      </c>
      <c r="R136" s="341" t="str">
        <f>IFERROR(VLOOKUP($N136,Import!$B$3:$AL$676,3,FALSE),"")</f>
        <v>3B</v>
      </c>
      <c r="S136" s="341" t="str">
        <f>IFERROR(VLOOKUP($N136,Import!$B$3:$AL$676,4,FALSE),"")</f>
        <v>3B</v>
      </c>
      <c r="T136" s="91">
        <f>IFERROR(VLOOKUP($N136,Import!$B$3:$AL$676,5,FALSE),"")</f>
        <v>3</v>
      </c>
      <c r="U136" s="431"/>
      <c r="V136" s="91">
        <f>IFERROR(VLOOKUP($N136,Import!$B$3:$AL$676,6,FALSE),"")</f>
        <v>538</v>
      </c>
      <c r="W136" s="91">
        <f>IFERROR(VLOOKUP($N136,Import!$B$3:$AL$676,7,FALSE),"")</f>
        <v>63</v>
      </c>
      <c r="X136" s="91">
        <f>IFERROR(VLOOKUP($N136,Import!$B$3:$AL$676,8,FALSE),"")</f>
        <v>25</v>
      </c>
      <c r="Y136" s="91">
        <f>IFERROR(VLOOKUP($N136,Import!$B$3:$AL$676,9,FALSE),"")</f>
        <v>72</v>
      </c>
      <c r="Z136" s="91">
        <f>IFERROR(VLOOKUP($N136,Import!$B$3:$AL$676,10,FALSE),"")</f>
        <v>4</v>
      </c>
      <c r="AA136" s="92">
        <f>IFERROR(VLOOKUP($N136,Import!$B$3:$AL$676,11,FALSE),"")</f>
        <v>0.23799999999999999</v>
      </c>
      <c r="AB136" s="431"/>
      <c r="AC136" s="498">
        <f t="shared" si="27"/>
        <v>128.04399999999998</v>
      </c>
      <c r="AD136" s="499">
        <f>IF(O136='User Input'!$C$1,1,0)</f>
        <v>0</v>
      </c>
      <c r="AE136" s="499">
        <f t="shared" si="38"/>
        <v>0</v>
      </c>
      <c r="AF136" s="499">
        <f t="shared" si="28"/>
        <v>0</v>
      </c>
      <c r="AG136" s="499" t="str">
        <f t="shared" si="29"/>
        <v>Jake Lamb</v>
      </c>
      <c r="AH136" s="499">
        <f t="shared" si="30"/>
        <v>0</v>
      </c>
      <c r="AI136" s="499">
        <f t="shared" si="31"/>
        <v>3</v>
      </c>
      <c r="AJ136" s="91" t="str">
        <f>IFERROR(VLOOKUP($N136,Import!$B$3:$AL$676,35,FALSE),"")</f>
        <v/>
      </c>
      <c r="AK136" s="98"/>
      <c r="AL136" s="113">
        <v>89</v>
      </c>
      <c r="AM136" s="112">
        <f>IFERROR(VLOOKUP(AV136,Import!$B$3:$T$677,19,FALSE),"")</f>
        <v>225</v>
      </c>
      <c r="AN136" s="493"/>
      <c r="AO136" s="112" t="str">
        <f>IFERROR(VLOOKUP(AV136,Import!$AD$3:$AH$677,3,FALSE),"")</f>
        <v/>
      </c>
      <c r="AP136" s="112" t="str">
        <f>IFERROR(VLOOKUP(AV136,Import!$AD$3:$AH$677,5,FALSE),"")</f>
        <v/>
      </c>
      <c r="AQ136" s="494">
        <f>IFERROR(VLOOKUP(AV136,Import!$AW$3:$BA$677,5,FALSE),"")</f>
        <v>304</v>
      </c>
      <c r="AR136" s="489">
        <f>IFERROR(VLOOKUP($AV136,Import!$AW$3:$BG$677,2,FALSE),"")</f>
        <v>268.40000000000003</v>
      </c>
      <c r="AS136" s="581">
        <f>IFERROR(VLOOKUP($AV136,Import!$AW$3:$BG$677,3,FALSE),"")</f>
        <v>10.323076923076924</v>
      </c>
      <c r="AT136" s="575">
        <f ca="1">IFERROR(VLOOKUP($AV136,Import!$AW$3:$BG$677,7,FALSE),"")</f>
        <v>85</v>
      </c>
      <c r="AU136" s="492"/>
      <c r="AV136" s="495" t="str">
        <f>IFERROR(VLOOKUP(AL136,Import!$W$3:$X$677,2,FALSE),"")</f>
        <v>Zach Eflin</v>
      </c>
      <c r="AW136" s="89"/>
      <c r="AX136" s="102"/>
      <c r="AY136" s="91" t="str">
        <f>IFERROR(VLOOKUP($AV136,Import!$B$3:$L$676,2,FALSE),"")</f>
        <v>PHI</v>
      </c>
      <c r="AZ136" s="96" t="str">
        <f>IFERROR(VLOOKUP($AV136,Import!$B$3:$L$676,3,FALSE),"")</f>
        <v>SP</v>
      </c>
      <c r="BA136" s="96" t="str">
        <f>IFERROR(VLOOKUP($AV136,Import!$B$3:$L$676,4,FALSE),"")</f>
        <v>SP</v>
      </c>
      <c r="BB136" s="91">
        <f>IFERROR(VLOOKUP($AV136,Import!$B$3:$L$676,5,FALSE),"")</f>
        <v>3</v>
      </c>
      <c r="BC136" s="431"/>
      <c r="BD136" s="91">
        <f>IFERROR(VLOOKUP($AV136,Import!$B$3:$X$677,12,FALSE),"")</f>
        <v>157</v>
      </c>
      <c r="BE136" s="97">
        <f>IFERROR(VLOOKUP($AV136,Import!$B$3:$X$677,15,FALSE),"")</f>
        <v>3.87</v>
      </c>
      <c r="BF136" s="97">
        <f>IFERROR(VLOOKUP($AV136,Import!$B$3:$X$677,16,FALSE),"")</f>
        <v>1.27</v>
      </c>
      <c r="BG136" s="91">
        <f>IFERROR(VLOOKUP($AV136,Import!$B$3:$X$677,13,FALSE),"")</f>
        <v>12</v>
      </c>
      <c r="BH136" s="91">
        <f>IFERROR(VLOOKUP($AV136,Import!$B$3:$X$677,14,FALSE),"")</f>
        <v>0</v>
      </c>
      <c r="BI136" s="91">
        <f>IFERROR(VLOOKUP($AV136,Import!$B$3:$X$677,17,FALSE),"")</f>
        <v>144</v>
      </c>
      <c r="BJ136" s="435"/>
      <c r="BK136" s="93">
        <f t="shared" si="32"/>
        <v>607.59</v>
      </c>
      <c r="BL136" s="94">
        <f t="shared" si="33"/>
        <v>199.39000000000001</v>
      </c>
      <c r="BM136" s="94">
        <f>IF(AW136='User Input'!$C$1,1,0)</f>
        <v>0</v>
      </c>
      <c r="BN136" s="94">
        <f t="shared" si="39"/>
        <v>0</v>
      </c>
      <c r="BO136" s="94">
        <f t="shared" si="34"/>
        <v>0</v>
      </c>
      <c r="BP136" s="94" t="str">
        <f t="shared" si="35"/>
        <v>Zach Eflin</v>
      </c>
      <c r="BQ136" s="94">
        <f t="shared" si="36"/>
        <v>0</v>
      </c>
      <c r="BR136" s="95">
        <f t="shared" si="37"/>
        <v>3</v>
      </c>
      <c r="BS136" s="91" t="str">
        <f>IFERROR(VLOOKUP($AV136,Import!$B$3:$AL$676,35,FALSE),"")</f>
        <v/>
      </c>
      <c r="BT136" s="99">
        <f>9*(Table2[[#This Row],[K]]/Table2[[#This Row],[IP]])</f>
        <v>8.2547770700636942</v>
      </c>
      <c r="BU136" s="483">
        <f>IFERROR(VLOOKUP($AV136,PITCH!$B$7:$AJ$2004,31,FALSE),"N/A")</f>
        <v>5.3095411507647476</v>
      </c>
      <c r="BV136" s="426"/>
    </row>
    <row r="137" spans="1:74" ht="15" x14ac:dyDescent="0.25">
      <c r="A137" s="570">
        <v>135</v>
      </c>
      <c r="B137" s="571">
        <f>IFERROR(VLOOKUP(N137,Import!$B$4:$T$677,19,FALSE),"")</f>
        <v>222</v>
      </c>
      <c r="C137" s="572"/>
      <c r="D137" s="571" t="str">
        <f>IFERROR(VLOOKUP(N137,Import!$AD$3:$AH$677,3,FALSE),"")</f>
        <v/>
      </c>
      <c r="E137" s="571" t="str">
        <f>IFERROR(VLOOKUP(N137,Import!$AD$3:$AL$677,4,FALSE),"")</f>
        <v/>
      </c>
      <c r="F137" s="575">
        <f>IFERROR(VLOOKUP(N137,Import!$AT$3:$BG$677,8,FALSE),"")</f>
        <v>249</v>
      </c>
      <c r="G137" s="489">
        <f>IFERROR(VLOOKUP($N137,Import!$AT$3:$BG$677,2,FALSE),"")</f>
        <v>305.15000000000003</v>
      </c>
      <c r="H137" s="490">
        <f>IFERROR(VLOOKUP($N137,Import!$AT$3:$BG$677,3,FALSE),"")</f>
        <v>2.1190972222222224</v>
      </c>
      <c r="I137" s="575">
        <f ca="1">IFERROR(VLOOKUP($N137,Import!$AT$3:$BG$677,9,FALSE),"")</f>
        <v>388</v>
      </c>
      <c r="J137" s="574"/>
      <c r="K137" s="571">
        <f>IFERROR(VLOOKUP(N137,Import!$AT$3:$BG$677,12,FALSE),"")</f>
        <v>188</v>
      </c>
      <c r="L137" s="571">
        <f>IFERROR(VLOOKUP(N137,Import!$AT$3:$BG$677,14,FALSE),"")</f>
        <v>205</v>
      </c>
      <c r="M137" s="486"/>
      <c r="N137" s="88" t="str">
        <f>IFERROR(VLOOKUP(A137,Import!$V$3:$X$677,3,FALSE),"")</f>
        <v>Willy Adames</v>
      </c>
      <c r="O137" s="89"/>
      <c r="P137" s="90"/>
      <c r="Q137" s="91" t="str">
        <f>IFERROR(VLOOKUP($N137,Import!$B$3:$AL$676,2,FALSE),"")</f>
        <v>TB</v>
      </c>
      <c r="R137" s="341" t="str">
        <f>IFERROR(VLOOKUP($N137,Import!$B$3:$AL$676,3,FALSE),"")</f>
        <v>SS</v>
      </c>
      <c r="S137" s="341" t="str">
        <f>IFERROR(VLOOKUP($N137,Import!$B$3:$AL$676,4,FALSE),"")</f>
        <v>2B/SS</v>
      </c>
      <c r="T137" s="91">
        <f>IFERROR(VLOOKUP($N137,Import!$B$3:$AL$676,5,FALSE),"")</f>
        <v>3</v>
      </c>
      <c r="U137" s="431"/>
      <c r="V137" s="91">
        <f>IFERROR(VLOOKUP($N137,Import!$B$3:$AL$676,6,FALSE),"")</f>
        <v>549</v>
      </c>
      <c r="W137" s="91">
        <f>IFERROR(VLOOKUP($N137,Import!$B$3:$AL$676,7,FALSE),"")</f>
        <v>61</v>
      </c>
      <c r="X137" s="91">
        <f>IFERROR(VLOOKUP($N137,Import!$B$3:$AL$676,8,FALSE),"")</f>
        <v>20</v>
      </c>
      <c r="Y137" s="91">
        <f>IFERROR(VLOOKUP($N137,Import!$B$3:$AL$676,9,FALSE),"")</f>
        <v>74</v>
      </c>
      <c r="Z137" s="91">
        <f>IFERROR(VLOOKUP($N137,Import!$B$3:$AL$676,10,FALSE),"")</f>
        <v>12</v>
      </c>
      <c r="AA137" s="92">
        <f>IFERROR(VLOOKUP($N137,Import!$B$3:$AL$676,11,FALSE),"")</f>
        <v>0.254</v>
      </c>
      <c r="AB137" s="431"/>
      <c r="AC137" s="498">
        <f t="shared" si="27"/>
        <v>139.446</v>
      </c>
      <c r="AD137" s="499">
        <f>IF(O137='User Input'!$C$1,1,0)</f>
        <v>0</v>
      </c>
      <c r="AE137" s="499">
        <f t="shared" si="38"/>
        <v>0</v>
      </c>
      <c r="AF137" s="499">
        <f t="shared" si="28"/>
        <v>0</v>
      </c>
      <c r="AG137" s="499" t="str">
        <f t="shared" si="29"/>
        <v>Willy Adames</v>
      </c>
      <c r="AH137" s="499">
        <f t="shared" si="30"/>
        <v>0</v>
      </c>
      <c r="AI137" s="499">
        <f t="shared" si="31"/>
        <v>3</v>
      </c>
      <c r="AJ137" s="91" t="str">
        <f>IFERROR(VLOOKUP($N137,Import!$B$3:$AL$676,35,FALSE),"")</f>
        <v/>
      </c>
      <c r="AK137" s="98"/>
      <c r="AL137" s="113">
        <v>222</v>
      </c>
      <c r="AM137" s="112">
        <f>IFERROR(VLOOKUP(AV137,Import!$B$3:$T$677,19,FALSE),"")</f>
        <v>534</v>
      </c>
      <c r="AN137" s="493"/>
      <c r="AO137" s="112" t="str">
        <f>IFERROR(VLOOKUP(AV137,Import!$AD$3:$AH$677,3,FALSE),"")</f>
        <v/>
      </c>
      <c r="AP137" s="112" t="str">
        <f>IFERROR(VLOOKUP(AV137,Import!$AD$3:$AH$677,5,FALSE),"")</f>
        <v/>
      </c>
      <c r="AQ137" s="494">
        <f>IFERROR(VLOOKUP(AV137,Import!$AW$3:$BA$677,5,FALSE),"")</f>
        <v>382</v>
      </c>
      <c r="AR137" s="489">
        <f>IFERROR(VLOOKUP($AV137,Import!$AW$3:$BG$677,2,FALSE),"")</f>
        <v>206.90000000000003</v>
      </c>
      <c r="AS137" s="581">
        <f>IFERROR(VLOOKUP($AV137,Import!$AW$3:$BG$677,3,FALSE),"")</f>
        <v>8.6208333333333353</v>
      </c>
      <c r="AT137" s="575">
        <f ca="1">IFERROR(VLOOKUP($AV137,Import!$AW$3:$BG$677,7,FALSE),"")</f>
        <v>111</v>
      </c>
      <c r="AU137" s="492"/>
      <c r="AV137" s="495" t="str">
        <f>IFERROR(VLOOKUP(AL137,Import!$W$3:$X$677,2,FALSE),"")</f>
        <v>Aaron Sanchez</v>
      </c>
      <c r="AW137" s="89"/>
      <c r="AX137" s="102"/>
      <c r="AY137" s="91" t="str">
        <f>IFERROR(VLOOKUP($AV137,Import!$B$3:$L$676,2,FALSE),"")</f>
        <v>TOR</v>
      </c>
      <c r="AZ137" s="96" t="str">
        <f>IFERROR(VLOOKUP($AV137,Import!$B$3:$L$676,3,FALSE),"")</f>
        <v>SP</v>
      </c>
      <c r="BA137" s="96" t="str">
        <f>IFERROR(VLOOKUP($AV137,Import!$B$3:$L$676,4,FALSE),"")</f>
        <v>SP</v>
      </c>
      <c r="BB137" s="91">
        <f>IFERROR(VLOOKUP($AV137,Import!$B$3:$L$676,5,FALSE),"")</f>
        <v>-8</v>
      </c>
      <c r="BC137" s="431"/>
      <c r="BD137" s="91">
        <f>IFERROR(VLOOKUP($AV137,Import!$B$3:$X$677,12,FALSE),"")</f>
        <v>102</v>
      </c>
      <c r="BE137" s="97">
        <f>IFERROR(VLOOKUP($AV137,Import!$B$3:$X$677,15,FALSE),"")</f>
        <v>4.6500000000000004</v>
      </c>
      <c r="BF137" s="97">
        <f>IFERROR(VLOOKUP($AV137,Import!$B$3:$X$677,16,FALSE),"")</f>
        <v>1.41</v>
      </c>
      <c r="BG137" s="91">
        <f>IFERROR(VLOOKUP($AV137,Import!$B$3:$X$677,13,FALSE),"")</f>
        <v>5</v>
      </c>
      <c r="BH137" s="91">
        <f>IFERROR(VLOOKUP($AV137,Import!$B$3:$X$677,14,FALSE),"")</f>
        <v>0</v>
      </c>
      <c r="BI137" s="91">
        <f>IFERROR(VLOOKUP($AV137,Import!$B$3:$X$677,17,FALSE),"")</f>
        <v>87</v>
      </c>
      <c r="BJ137" s="435"/>
      <c r="BK137" s="93">
        <f t="shared" si="32"/>
        <v>474.3</v>
      </c>
      <c r="BL137" s="94">
        <f t="shared" si="33"/>
        <v>143.82</v>
      </c>
      <c r="BM137" s="94">
        <f>IF(AW137='User Input'!$C$1,1,0)</f>
        <v>0</v>
      </c>
      <c r="BN137" s="94">
        <f t="shared" si="39"/>
        <v>0</v>
      </c>
      <c r="BO137" s="94">
        <f t="shared" si="34"/>
        <v>0</v>
      </c>
      <c r="BP137" s="94" t="str">
        <f t="shared" si="35"/>
        <v>Aaron Sanchez</v>
      </c>
      <c r="BQ137" s="94">
        <f t="shared" si="36"/>
        <v>0</v>
      </c>
      <c r="BR137" s="95">
        <f t="shared" si="37"/>
        <v>-8</v>
      </c>
      <c r="BS137" s="91" t="str">
        <f>IFERROR(VLOOKUP($AV137,Import!$B$3:$AL$676,35,FALSE),"")</f>
        <v/>
      </c>
      <c r="BT137" s="99">
        <f>9*(Table2[[#This Row],[K]]/Table2[[#This Row],[IP]])</f>
        <v>7.6764705882352935</v>
      </c>
      <c r="BU137" s="483">
        <f>IFERROR(VLOOKUP($AV137,PITCH!$B$7:$AJ$2004,31,FALSE),"N/A")</f>
        <v>2.8649068322981366</v>
      </c>
      <c r="BV137" s="426"/>
    </row>
    <row r="138" spans="1:74" ht="15" x14ac:dyDescent="0.25">
      <c r="A138" s="570">
        <v>136</v>
      </c>
      <c r="B138" s="571">
        <f>IFERROR(VLOOKUP(N138,Import!$B$4:$T$677,19,FALSE),"")</f>
        <v>224</v>
      </c>
      <c r="C138" s="572"/>
      <c r="D138" s="571" t="str">
        <f>IFERROR(VLOOKUP(N138,Import!$AD$3:$AH$677,3,FALSE),"")</f>
        <v/>
      </c>
      <c r="E138" s="571" t="str">
        <f>IFERROR(VLOOKUP(N138,Import!$AD$3:$AL$677,4,FALSE),"")</f>
        <v/>
      </c>
      <c r="F138" s="575">
        <f>IFERROR(VLOOKUP(N138,Import!$AT$3:$BG$677,8,FALSE),"")</f>
        <v>196</v>
      </c>
      <c r="G138" s="489">
        <f>IFERROR(VLOOKUP($N138,Import!$AT$3:$BG$677,2,FALSE),"")</f>
        <v>338.2</v>
      </c>
      <c r="H138" s="490">
        <f>IFERROR(VLOOKUP($N138,Import!$AT$3:$BG$677,3,FALSE),"")</f>
        <v>2.6841269841269839</v>
      </c>
      <c r="I138" s="575">
        <f ca="1">IFERROR(VLOOKUP($N138,Import!$AT$3:$BG$677,9,FALSE),"")</f>
        <v>39</v>
      </c>
      <c r="J138" s="574"/>
      <c r="K138" s="571">
        <f>IFERROR(VLOOKUP(N138,Import!$AT$3:$BG$677,12,FALSE),"")</f>
        <v>114</v>
      </c>
      <c r="L138" s="571">
        <f>IFERROR(VLOOKUP(N138,Import!$AT$3:$BG$677,14,FALSE),"")</f>
        <v>100</v>
      </c>
      <c r="M138" s="486"/>
      <c r="N138" s="88" t="str">
        <f>IFERROR(VLOOKUP(A138,Import!$V$3:$X$677,3,FALSE),"")</f>
        <v>C.J. Cron</v>
      </c>
      <c r="O138" s="89"/>
      <c r="P138" s="90"/>
      <c r="Q138" s="91" t="str">
        <f>IFERROR(VLOOKUP($N138,Import!$B$3:$AL$676,2,FALSE),"")</f>
        <v>MIN</v>
      </c>
      <c r="R138" s="341" t="str">
        <f>IFERROR(VLOOKUP($N138,Import!$B$3:$AL$676,3,FALSE),"")</f>
        <v>1B</v>
      </c>
      <c r="S138" s="341" t="str">
        <f>IFERROR(VLOOKUP($N138,Import!$B$3:$AL$676,4,FALSE),"")</f>
        <v>1B</v>
      </c>
      <c r="T138" s="91">
        <f>IFERROR(VLOOKUP($N138,Import!$B$3:$AL$676,5,FALSE),"")</f>
        <v>3</v>
      </c>
      <c r="U138" s="431"/>
      <c r="V138" s="91">
        <f>IFERROR(VLOOKUP($N138,Import!$B$3:$AL$676,6,FALSE),"")</f>
        <v>517</v>
      </c>
      <c r="W138" s="91">
        <f>IFERROR(VLOOKUP($N138,Import!$B$3:$AL$676,7,FALSE),"")</f>
        <v>64</v>
      </c>
      <c r="X138" s="91">
        <f>IFERROR(VLOOKUP($N138,Import!$B$3:$AL$676,8,FALSE),"")</f>
        <v>31</v>
      </c>
      <c r="Y138" s="91">
        <f>IFERROR(VLOOKUP($N138,Import!$B$3:$AL$676,9,FALSE),"")</f>
        <v>80</v>
      </c>
      <c r="Z138" s="91">
        <f>IFERROR(VLOOKUP($N138,Import!$B$3:$AL$676,10,FALSE),"")</f>
        <v>2</v>
      </c>
      <c r="AA138" s="92">
        <f>IFERROR(VLOOKUP($N138,Import!$B$3:$AL$676,11,FALSE),"")</f>
        <v>0.249</v>
      </c>
      <c r="AB138" s="431"/>
      <c r="AC138" s="498">
        <f t="shared" si="27"/>
        <v>128.733</v>
      </c>
      <c r="AD138" s="499">
        <f>IF(O138='User Input'!$C$1,1,0)</f>
        <v>0</v>
      </c>
      <c r="AE138" s="499">
        <f t="shared" si="38"/>
        <v>0</v>
      </c>
      <c r="AF138" s="499">
        <f t="shared" si="28"/>
        <v>0</v>
      </c>
      <c r="AG138" s="499" t="str">
        <f t="shared" si="29"/>
        <v>C.J. Cron</v>
      </c>
      <c r="AH138" s="499">
        <f t="shared" si="30"/>
        <v>0</v>
      </c>
      <c r="AI138" s="499">
        <f t="shared" si="31"/>
        <v>3</v>
      </c>
      <c r="AJ138" s="91" t="str">
        <f>IFERROR(VLOOKUP($N138,Import!$B$3:$AL$676,35,FALSE),"")</f>
        <v/>
      </c>
      <c r="AK138" s="98"/>
      <c r="AL138" s="113">
        <v>218</v>
      </c>
      <c r="AM138" s="112">
        <f>IFERROR(VLOOKUP(AV138,Import!$B$3:$T$677,19,FALSE),"")</f>
        <v>520</v>
      </c>
      <c r="AN138" s="493"/>
      <c r="AO138" s="112" t="str">
        <f>IFERROR(VLOOKUP(AV138,Import!$AD$3:$AH$677,3,FALSE),"")</f>
        <v/>
      </c>
      <c r="AP138" s="112" t="str">
        <f>IFERROR(VLOOKUP(AV138,Import!$AD$3:$AH$677,5,FALSE),"")</f>
        <v/>
      </c>
      <c r="AQ138" s="494">
        <f>IFERROR(VLOOKUP(AV138,Import!$AW$3:$BA$677,5,FALSE),"")</f>
        <v>384</v>
      </c>
      <c r="AR138" s="489">
        <f>IFERROR(VLOOKUP($AV138,Import!$AW$3:$BG$677,2,FALSE),"")</f>
        <v>202.89999999999998</v>
      </c>
      <c r="AS138" s="581">
        <f>IFERROR(VLOOKUP($AV138,Import!$AW$3:$BG$677,3,FALSE),"")</f>
        <v>8.8217391304347821</v>
      </c>
      <c r="AT138" s="575">
        <f ca="1">IFERROR(VLOOKUP($AV138,Import!$AW$3:$BG$677,7,FALSE),"")</f>
        <v>111</v>
      </c>
      <c r="AU138" s="492"/>
      <c r="AV138" s="495" t="str">
        <f>IFERROR(VLOOKUP(AL138,Import!$W$3:$X$677,2,FALSE),"")</f>
        <v>Felix Hernandez</v>
      </c>
      <c r="AW138" s="89"/>
      <c r="AX138" s="102"/>
      <c r="AY138" s="91" t="str">
        <f>IFERROR(VLOOKUP($AV138,Import!$B$3:$L$676,2,FALSE),"")</f>
        <v>SEA</v>
      </c>
      <c r="AZ138" s="96" t="str">
        <f>IFERROR(VLOOKUP($AV138,Import!$B$3:$L$676,3,FALSE),"")</f>
        <v>SP</v>
      </c>
      <c r="BA138" s="96" t="str">
        <f>IFERROR(VLOOKUP($AV138,Import!$B$3:$L$676,4,FALSE),"")</f>
        <v>SP</v>
      </c>
      <c r="BB138" s="91">
        <f>IFERROR(VLOOKUP($AV138,Import!$B$3:$L$676,5,FALSE),"")</f>
        <v>-8</v>
      </c>
      <c r="BC138" s="431"/>
      <c r="BD138" s="91">
        <f>IFERROR(VLOOKUP($AV138,Import!$B$3:$X$677,12,FALSE),"")</f>
        <v>141</v>
      </c>
      <c r="BE138" s="97">
        <f>IFERROR(VLOOKUP($AV138,Import!$B$3:$X$677,15,FALSE),"")</f>
        <v>4.41</v>
      </c>
      <c r="BF138" s="97">
        <f>IFERROR(VLOOKUP($AV138,Import!$B$3:$X$677,16,FALSE),"")</f>
        <v>1.37</v>
      </c>
      <c r="BG138" s="91">
        <f>IFERROR(VLOOKUP($AV138,Import!$B$3:$X$677,13,FALSE),"")</f>
        <v>7</v>
      </c>
      <c r="BH138" s="91">
        <f>IFERROR(VLOOKUP($AV138,Import!$B$3:$X$677,14,FALSE),"")</f>
        <v>0</v>
      </c>
      <c r="BI138" s="91">
        <f>IFERROR(VLOOKUP($AV138,Import!$B$3:$X$677,17,FALSE),"")</f>
        <v>112</v>
      </c>
      <c r="BJ138" s="435"/>
      <c r="BK138" s="93">
        <f t="shared" si="32"/>
        <v>621.81000000000006</v>
      </c>
      <c r="BL138" s="94">
        <f t="shared" si="33"/>
        <v>193.17000000000002</v>
      </c>
      <c r="BM138" s="94">
        <f>IF(AW138='User Input'!$C$1,1,0)</f>
        <v>0</v>
      </c>
      <c r="BN138" s="94">
        <f t="shared" si="39"/>
        <v>0</v>
      </c>
      <c r="BO138" s="94">
        <f t="shared" si="34"/>
        <v>0</v>
      </c>
      <c r="BP138" s="94" t="str">
        <f t="shared" si="35"/>
        <v>Felix Hernandez</v>
      </c>
      <c r="BQ138" s="94">
        <f t="shared" si="36"/>
        <v>0</v>
      </c>
      <c r="BR138" s="95">
        <f t="shared" si="37"/>
        <v>-8</v>
      </c>
      <c r="BS138" s="91" t="str">
        <f>IFERROR(VLOOKUP($AV138,Import!$B$3:$AL$676,35,FALSE),"")</f>
        <v/>
      </c>
      <c r="BT138" s="99">
        <f>9*(Table2[[#This Row],[K]]/Table2[[#This Row],[IP]])</f>
        <v>7.1489361702127665</v>
      </c>
      <c r="BU138" s="483">
        <f>IFERROR(VLOOKUP($AV138,PITCH!$B$7:$AJ$2004,31,FALSE),"N/A")</f>
        <v>3.7406483790523692</v>
      </c>
      <c r="BV138" s="426"/>
    </row>
    <row r="139" spans="1:74" ht="15" x14ac:dyDescent="0.25">
      <c r="A139" s="570">
        <v>137</v>
      </c>
      <c r="B139" s="571">
        <f>IFERROR(VLOOKUP(N139,Import!$B$4:$T$677,19,FALSE),"")</f>
        <v>226</v>
      </c>
      <c r="C139" s="572"/>
      <c r="D139" s="571" t="str">
        <f>IFERROR(VLOOKUP(N139,Import!$AD$3:$AH$677,3,FALSE),"")</f>
        <v/>
      </c>
      <c r="E139" s="571" t="str">
        <f>IFERROR(VLOOKUP(N139,Import!$AD$3:$AL$677,4,FALSE),"")</f>
        <v/>
      </c>
      <c r="F139" s="575">
        <f>IFERROR(VLOOKUP(N139,Import!$AT$3:$BG$677,8,FALSE),"")</f>
        <v>171</v>
      </c>
      <c r="G139" s="489">
        <f>IFERROR(VLOOKUP($N139,Import!$AT$3:$BG$677,2,FALSE),"")</f>
        <v>351.79999999999995</v>
      </c>
      <c r="H139" s="490">
        <f>IFERROR(VLOOKUP($N139,Import!$AT$3:$BG$677,3,FALSE),"")</f>
        <v>2.7920634920634919</v>
      </c>
      <c r="I139" s="575">
        <f ca="1">IFERROR(VLOOKUP($N139,Import!$AT$3:$BG$677,9,FALSE),"")</f>
        <v>117</v>
      </c>
      <c r="J139" s="574"/>
      <c r="K139" s="571">
        <f>IFERROR(VLOOKUP(N139,Import!$AT$3:$BG$677,12,FALSE),"")</f>
        <v>90</v>
      </c>
      <c r="L139" s="571">
        <f>IFERROR(VLOOKUP(N139,Import!$AT$3:$BG$677,14,FALSE),"")</f>
        <v>115</v>
      </c>
      <c r="M139" s="486"/>
      <c r="N139" s="88" t="str">
        <f>IFERROR(VLOOKUP(A139,Import!$V$3:$X$677,3,FALSE),"")</f>
        <v>Jesse Winker</v>
      </c>
      <c r="O139" s="89"/>
      <c r="P139" s="90"/>
      <c r="Q139" s="91" t="str">
        <f>IFERROR(VLOOKUP($N139,Import!$B$3:$AL$676,2,FALSE),"")</f>
        <v>CIN</v>
      </c>
      <c r="R139" s="341" t="str">
        <f>IFERROR(VLOOKUP($N139,Import!$B$3:$AL$676,3,FALSE),"")</f>
        <v>OF</v>
      </c>
      <c r="S139" s="341" t="str">
        <f>IFERROR(VLOOKUP($N139,Import!$B$3:$AL$676,4,FALSE),"")</f>
        <v>OF</v>
      </c>
      <c r="T139" s="91">
        <f>IFERROR(VLOOKUP($N139,Import!$B$3:$AL$676,5,FALSE),"")</f>
        <v>3</v>
      </c>
      <c r="U139" s="431"/>
      <c r="V139" s="91">
        <f>IFERROR(VLOOKUP($N139,Import!$B$3:$AL$676,6,FALSE),"")</f>
        <v>464</v>
      </c>
      <c r="W139" s="91">
        <f>IFERROR(VLOOKUP($N139,Import!$B$3:$AL$676,7,FALSE),"")</f>
        <v>71</v>
      </c>
      <c r="X139" s="91">
        <f>IFERROR(VLOOKUP($N139,Import!$B$3:$AL$676,8,FALSE),"")</f>
        <v>15</v>
      </c>
      <c r="Y139" s="91">
        <f>IFERROR(VLOOKUP($N139,Import!$B$3:$AL$676,9,FALSE),"")</f>
        <v>41</v>
      </c>
      <c r="Z139" s="91">
        <f>IFERROR(VLOOKUP($N139,Import!$B$3:$AL$676,10,FALSE),"")</f>
        <v>4</v>
      </c>
      <c r="AA139" s="92">
        <f>IFERROR(VLOOKUP($N139,Import!$B$3:$AL$676,11,FALSE),"")</f>
        <v>0.30399999999999999</v>
      </c>
      <c r="AB139" s="431"/>
      <c r="AC139" s="498">
        <f t="shared" si="27"/>
        <v>141.05599999999998</v>
      </c>
      <c r="AD139" s="499">
        <f>IF(O139='User Input'!$C$1,1,0)</f>
        <v>0</v>
      </c>
      <c r="AE139" s="499">
        <f t="shared" si="38"/>
        <v>0</v>
      </c>
      <c r="AF139" s="499">
        <f t="shared" si="28"/>
        <v>0</v>
      </c>
      <c r="AG139" s="499" t="str">
        <f t="shared" si="29"/>
        <v>Jesse Winker</v>
      </c>
      <c r="AH139" s="499">
        <f t="shared" si="30"/>
        <v>0</v>
      </c>
      <c r="AI139" s="499">
        <f t="shared" si="31"/>
        <v>3</v>
      </c>
      <c r="AJ139" s="91" t="str">
        <f>IFERROR(VLOOKUP($N139,Import!$B$3:$AL$676,35,FALSE),"")</f>
        <v/>
      </c>
      <c r="AK139" s="98"/>
      <c r="AL139" s="113">
        <v>223</v>
      </c>
      <c r="AM139" s="112">
        <f>IFERROR(VLOOKUP(AV139,Import!$B$3:$T$677,19,FALSE),"")</f>
        <v>535</v>
      </c>
      <c r="AN139" s="493"/>
      <c r="AO139" s="112" t="str">
        <f>IFERROR(VLOOKUP(AV139,Import!$AD$3:$AH$677,3,FALSE),"")</f>
        <v/>
      </c>
      <c r="AP139" s="112" t="str">
        <f>IFERROR(VLOOKUP(AV139,Import!$AD$3:$AH$677,5,FALSE),"")</f>
        <v/>
      </c>
      <c r="AQ139" s="494">
        <f>IFERROR(VLOOKUP(AV139,Import!$AW$3:$BA$677,5,FALSE),"")</f>
        <v>386</v>
      </c>
      <c r="AR139" s="489">
        <f>IFERROR(VLOOKUP($AV139,Import!$AW$3:$BG$677,2,FALSE),"")</f>
        <v>201.70000000000005</v>
      </c>
      <c r="AS139" s="581">
        <f>IFERROR(VLOOKUP($AV139,Import!$AW$3:$BG$677,3,FALSE),"")</f>
        <v>7.7576923076923094</v>
      </c>
      <c r="AT139" s="575">
        <f ca="1">IFERROR(VLOOKUP($AV139,Import!$AW$3:$BG$677,7,FALSE),"")</f>
        <v>111</v>
      </c>
      <c r="AU139" s="492"/>
      <c r="AV139" s="495" t="str">
        <f>IFERROR(VLOOKUP(AL139,Import!$W$3:$X$677,2,FALSE),"")</f>
        <v>Lucas Giolito</v>
      </c>
      <c r="AW139" s="89"/>
      <c r="AX139" s="102"/>
      <c r="AY139" s="91" t="str">
        <f>IFERROR(VLOOKUP($AV139,Import!$B$3:$L$676,2,FALSE),"")</f>
        <v>CHW</v>
      </c>
      <c r="AZ139" s="96" t="str">
        <f>IFERROR(VLOOKUP($AV139,Import!$B$3:$L$676,3,FALSE),"")</f>
        <v>SP</v>
      </c>
      <c r="BA139" s="96" t="str">
        <f>IFERROR(VLOOKUP($AV139,Import!$B$3:$L$676,4,FALSE),"")</f>
        <v>SP</v>
      </c>
      <c r="BB139" s="91">
        <f>IFERROR(VLOOKUP($AV139,Import!$B$3:$L$676,5,FALSE),"")</f>
        <v>-8</v>
      </c>
      <c r="BC139" s="431"/>
      <c r="BD139" s="91">
        <f>IFERROR(VLOOKUP($AV139,Import!$B$3:$X$677,12,FALSE),"")</f>
        <v>0</v>
      </c>
      <c r="BE139" s="97">
        <f>IFERROR(VLOOKUP($AV139,Import!$B$3:$X$677,15,FALSE),"")</f>
        <v>0</v>
      </c>
      <c r="BF139" s="97">
        <f>IFERROR(VLOOKUP($AV139,Import!$B$3:$X$677,16,FALSE),"")</f>
        <v>0</v>
      </c>
      <c r="BG139" s="91">
        <f>IFERROR(VLOOKUP($AV139,Import!$B$3:$X$677,13,FALSE),"")</f>
        <v>0</v>
      </c>
      <c r="BH139" s="91">
        <f>IFERROR(VLOOKUP($AV139,Import!$B$3:$X$677,14,FALSE),"")</f>
        <v>0</v>
      </c>
      <c r="BI139" s="91">
        <f>IFERROR(VLOOKUP($AV139,Import!$B$3:$X$677,17,FALSE),"")</f>
        <v>0</v>
      </c>
      <c r="BJ139" s="435"/>
      <c r="BK139" s="93">
        <f t="shared" si="32"/>
        <v>0</v>
      </c>
      <c r="BL139" s="94">
        <f t="shared" si="33"/>
        <v>0</v>
      </c>
      <c r="BM139" s="94">
        <f>IF(AW139='User Input'!$C$1,1,0)</f>
        <v>0</v>
      </c>
      <c r="BN139" s="94">
        <f t="shared" si="39"/>
        <v>0</v>
      </c>
      <c r="BO139" s="94">
        <f t="shared" si="34"/>
        <v>0</v>
      </c>
      <c r="BP139" s="94" t="str">
        <f t="shared" si="35"/>
        <v>Lucas Giolito</v>
      </c>
      <c r="BQ139" s="94">
        <f t="shared" si="36"/>
        <v>0</v>
      </c>
      <c r="BR139" s="95">
        <f t="shared" si="37"/>
        <v>-8</v>
      </c>
      <c r="BS139" s="91" t="str">
        <f>IFERROR(VLOOKUP($AV139,Import!$B$3:$AL$676,35,FALSE),"")</f>
        <v/>
      </c>
      <c r="BT139" s="99" t="e">
        <f>9*(Table2[[#This Row],[K]]/Table2[[#This Row],[IP]])</f>
        <v>#DIV/0!</v>
      </c>
      <c r="BU139" s="483">
        <f>IFERROR(VLOOKUP($AV139,PITCH!$B$7:$AJ$2004,31,FALSE),"N/A")</f>
        <v>2.8305932809149397</v>
      </c>
      <c r="BV139" s="426"/>
    </row>
    <row r="140" spans="1:74" ht="15" x14ac:dyDescent="0.25">
      <c r="A140" s="570">
        <v>138</v>
      </c>
      <c r="B140" s="571">
        <f>IFERROR(VLOOKUP(N140,Import!$B$4:$T$677,19,FALSE),"")</f>
        <v>230</v>
      </c>
      <c r="C140" s="572"/>
      <c r="D140" s="571" t="str">
        <f>IFERROR(VLOOKUP(N140,Import!$AD$3:$AH$677,3,FALSE),"")</f>
        <v/>
      </c>
      <c r="E140" s="571" t="str">
        <f>IFERROR(VLOOKUP(N140,Import!$AD$3:$AL$677,4,FALSE),"")</f>
        <v/>
      </c>
      <c r="F140" s="575">
        <f>IFERROR(VLOOKUP(N140,Import!$AT$3:$BG$677,8,FALSE),"")</f>
        <v>173</v>
      </c>
      <c r="G140" s="489">
        <f>IFERROR(VLOOKUP($N140,Import!$AT$3:$BG$677,2,FALSE),"")</f>
        <v>351.25</v>
      </c>
      <c r="H140" s="490">
        <f>IFERROR(VLOOKUP($N140,Import!$AT$3:$BG$677,3,FALSE),"")</f>
        <v>2.4562937062937062</v>
      </c>
      <c r="I140" s="575">
        <f ca="1">IFERROR(VLOOKUP($N140,Import!$AT$3:$BG$677,9,FALSE),"")</f>
        <v>254</v>
      </c>
      <c r="J140" s="574"/>
      <c r="K140" s="571">
        <f>IFERROR(VLOOKUP(N140,Import!$AT$3:$BG$677,12,FALSE),"")</f>
        <v>160</v>
      </c>
      <c r="L140" s="571">
        <f>IFERROR(VLOOKUP(N140,Import!$AT$3:$BG$677,14,FALSE),"")</f>
        <v>148</v>
      </c>
      <c r="M140" s="486"/>
      <c r="N140" s="88" t="str">
        <f>IFERROR(VLOOKUP(A140,Import!$V$3:$X$677,3,FALSE),"")</f>
        <v>Kevin Pillar</v>
      </c>
      <c r="O140" s="89"/>
      <c r="P140" s="90"/>
      <c r="Q140" s="91" t="str">
        <f>IFERROR(VLOOKUP($N140,Import!$B$3:$AL$676,2,FALSE),"")</f>
        <v>TOR</v>
      </c>
      <c r="R140" s="341" t="str">
        <f>IFERROR(VLOOKUP($N140,Import!$B$3:$AL$676,3,FALSE),"")</f>
        <v>OF</v>
      </c>
      <c r="S140" s="341" t="str">
        <f>IFERROR(VLOOKUP($N140,Import!$B$3:$AL$676,4,FALSE),"")</f>
        <v>OF</v>
      </c>
      <c r="T140" s="91">
        <f>IFERROR(VLOOKUP($N140,Import!$B$3:$AL$676,5,FALSE),"")</f>
        <v>3</v>
      </c>
      <c r="U140" s="431"/>
      <c r="V140" s="91">
        <f>IFERROR(VLOOKUP($N140,Import!$B$3:$AL$676,6,FALSE),"")</f>
        <v>546</v>
      </c>
      <c r="W140" s="91">
        <f>IFERROR(VLOOKUP($N140,Import!$B$3:$AL$676,7,FALSE),"")</f>
        <v>64</v>
      </c>
      <c r="X140" s="91">
        <f>IFERROR(VLOOKUP($N140,Import!$B$3:$AL$676,8,FALSE),"")</f>
        <v>15</v>
      </c>
      <c r="Y140" s="91">
        <f>IFERROR(VLOOKUP($N140,Import!$B$3:$AL$676,9,FALSE),"")</f>
        <v>70</v>
      </c>
      <c r="Z140" s="91">
        <f>IFERROR(VLOOKUP($N140,Import!$B$3:$AL$676,10,FALSE),"")</f>
        <v>15</v>
      </c>
      <c r="AA140" s="92">
        <f>IFERROR(VLOOKUP($N140,Import!$B$3:$AL$676,11,FALSE),"")</f>
        <v>0.253</v>
      </c>
      <c r="AB140" s="431"/>
      <c r="AC140" s="498">
        <f t="shared" si="27"/>
        <v>138.13800000000001</v>
      </c>
      <c r="AD140" s="499">
        <f>IF(O140='User Input'!$C$1,1,0)</f>
        <v>0</v>
      </c>
      <c r="AE140" s="499">
        <f t="shared" si="38"/>
        <v>0</v>
      </c>
      <c r="AF140" s="499">
        <f t="shared" si="28"/>
        <v>0</v>
      </c>
      <c r="AG140" s="499" t="str">
        <f t="shared" si="29"/>
        <v>Kevin Pillar</v>
      </c>
      <c r="AH140" s="499">
        <f t="shared" si="30"/>
        <v>0</v>
      </c>
      <c r="AI140" s="499">
        <f t="shared" si="31"/>
        <v>3</v>
      </c>
      <c r="AJ140" s="91" t="str">
        <f>IFERROR(VLOOKUP($N140,Import!$B$3:$AL$676,35,FALSE),"")</f>
        <v/>
      </c>
      <c r="AK140" s="98"/>
      <c r="AL140" s="113">
        <v>93</v>
      </c>
      <c r="AM140" s="112">
        <f>IFERROR(VLOOKUP(AV140,Import!$B$3:$T$677,19,FALSE),"")</f>
        <v>234</v>
      </c>
      <c r="AN140" s="493"/>
      <c r="AO140" s="112" t="str">
        <f>IFERROR(VLOOKUP(AV140,Import!$AD$3:$AH$677,3,FALSE),"")</f>
        <v/>
      </c>
      <c r="AP140" s="112" t="str">
        <f>IFERROR(VLOOKUP(AV140,Import!$AD$3:$AH$677,5,FALSE),"")</f>
        <v/>
      </c>
      <c r="AQ140" s="494">
        <f>IFERROR(VLOOKUP(AV140,Import!$AW$3:$BA$677,5,FALSE),"")</f>
        <v>181</v>
      </c>
      <c r="AR140" s="489">
        <f>IFERROR(VLOOKUP($AV140,Import!$AW$3:$BG$677,2,FALSE),"")</f>
        <v>349</v>
      </c>
      <c r="AS140" s="581">
        <f>IFERROR(VLOOKUP($AV140,Import!$AW$3:$BG$677,3,FALSE),"")</f>
        <v>11.258064516129032</v>
      </c>
      <c r="AT140" s="575">
        <f ca="1">IFERROR(VLOOKUP($AV140,Import!$AW$3:$BG$677,7,FALSE),"")</f>
        <v>40</v>
      </c>
      <c r="AU140" s="492"/>
      <c r="AV140" s="495" t="str">
        <f>IFERROR(VLOOKUP(AL140,Import!$W$3:$X$677,2,FALSE),"")</f>
        <v>Jake Arrieta</v>
      </c>
      <c r="AW140" s="89"/>
      <c r="AX140" s="102"/>
      <c r="AY140" s="91" t="str">
        <f>IFERROR(VLOOKUP($AV140,Import!$B$3:$L$676,2,FALSE),"")</f>
        <v>PHI</v>
      </c>
      <c r="AZ140" s="96" t="str">
        <f>IFERROR(VLOOKUP($AV140,Import!$B$3:$L$676,3,FALSE),"")</f>
        <v>SP</v>
      </c>
      <c r="BA140" s="96" t="str">
        <f>IFERROR(VLOOKUP($AV140,Import!$B$3:$L$676,4,FALSE),"")</f>
        <v>SP</v>
      </c>
      <c r="BB140" s="91">
        <f>IFERROR(VLOOKUP($AV140,Import!$B$3:$L$676,5,FALSE),"")</f>
        <v>3</v>
      </c>
      <c r="BC140" s="431"/>
      <c r="BD140" s="91">
        <f>IFERROR(VLOOKUP($AV140,Import!$B$3:$X$677,12,FALSE),"")</f>
        <v>185</v>
      </c>
      <c r="BE140" s="97">
        <f>IFERROR(VLOOKUP($AV140,Import!$B$3:$X$677,15,FALSE),"")</f>
        <v>4.0999999999999996</v>
      </c>
      <c r="BF140" s="97">
        <f>IFERROR(VLOOKUP($AV140,Import!$B$3:$X$677,16,FALSE),"")</f>
        <v>1.29</v>
      </c>
      <c r="BG140" s="91">
        <f>IFERROR(VLOOKUP($AV140,Import!$B$3:$X$677,13,FALSE),"")</f>
        <v>12</v>
      </c>
      <c r="BH140" s="91">
        <f>IFERROR(VLOOKUP($AV140,Import!$B$3:$X$677,14,FALSE),"")</f>
        <v>0</v>
      </c>
      <c r="BI140" s="91">
        <f>IFERROR(VLOOKUP($AV140,Import!$B$3:$X$677,17,FALSE),"")</f>
        <v>149</v>
      </c>
      <c r="BJ140" s="435"/>
      <c r="BK140" s="93">
        <f t="shared" si="32"/>
        <v>758.49999999999989</v>
      </c>
      <c r="BL140" s="94">
        <f t="shared" si="33"/>
        <v>238.65</v>
      </c>
      <c r="BM140" s="94">
        <f>IF(AW140='User Input'!$C$1,1,0)</f>
        <v>0</v>
      </c>
      <c r="BN140" s="94">
        <f t="shared" si="39"/>
        <v>0</v>
      </c>
      <c r="BO140" s="94">
        <f t="shared" si="34"/>
        <v>0</v>
      </c>
      <c r="BP140" s="94" t="str">
        <f t="shared" si="35"/>
        <v>Jake Arrieta</v>
      </c>
      <c r="BQ140" s="94">
        <f t="shared" si="36"/>
        <v>0</v>
      </c>
      <c r="BR140" s="95">
        <f t="shared" si="37"/>
        <v>3</v>
      </c>
      <c r="BS140" s="91" t="str">
        <f>IFERROR(VLOOKUP($AV140,Import!$B$3:$AL$676,35,FALSE),"")</f>
        <v/>
      </c>
      <c r="BT140" s="99">
        <f>9*(Table2[[#This Row],[K]]/Table2[[#This Row],[IP]])</f>
        <v>7.2486486486486488</v>
      </c>
      <c r="BU140" s="483">
        <f>IFERROR(VLOOKUP($AV140,PITCH!$B$7:$AJ$2004,31,FALSE),"N/A")</f>
        <v>5.0608695652173914</v>
      </c>
      <c r="BV140" s="426"/>
    </row>
    <row r="141" spans="1:74" ht="15" x14ac:dyDescent="0.25">
      <c r="A141" s="570">
        <v>139</v>
      </c>
      <c r="B141" s="571">
        <f>IFERROR(VLOOKUP(N141,Import!$B$4:$T$677,19,FALSE),"")</f>
        <v>231</v>
      </c>
      <c r="C141" s="572"/>
      <c r="D141" s="571" t="str">
        <f>IFERROR(VLOOKUP(N141,Import!$AD$3:$AH$677,3,FALSE),"")</f>
        <v/>
      </c>
      <c r="E141" s="571" t="str">
        <f>IFERROR(VLOOKUP(N141,Import!$AD$3:$AL$677,4,FALSE),"")</f>
        <v/>
      </c>
      <c r="F141" s="575">
        <f>IFERROR(VLOOKUP(N141,Import!$AT$3:$BG$677,8,FALSE),"")</f>
        <v>166</v>
      </c>
      <c r="G141" s="489">
        <f>IFERROR(VLOOKUP($N141,Import!$AT$3:$BG$677,2,FALSE),"")</f>
        <v>355.4</v>
      </c>
      <c r="H141" s="490">
        <f>IFERROR(VLOOKUP($N141,Import!$AT$3:$BG$677,3,FALSE),"")</f>
        <v>2.4342465753424656</v>
      </c>
      <c r="I141" s="575">
        <f ca="1">IFERROR(VLOOKUP($N141,Import!$AT$3:$BG$677,9,FALSE),"")</f>
        <v>465</v>
      </c>
      <c r="J141" s="574"/>
      <c r="K141" s="571">
        <f>IFERROR(VLOOKUP(N141,Import!$AT$3:$BG$677,12,FALSE),"")</f>
        <v>116</v>
      </c>
      <c r="L141" s="571">
        <f>IFERROR(VLOOKUP(N141,Import!$AT$3:$BG$677,14,FALSE),"")</f>
        <v>159</v>
      </c>
      <c r="M141" s="486"/>
      <c r="N141" s="88" t="str">
        <f>IFERROR(VLOOKUP(A141,Import!$V$4:$X$677,3,FALSE),"")</f>
        <v>Cesar Hernandez</v>
      </c>
      <c r="O141" s="89"/>
      <c r="P141" s="90"/>
      <c r="Q141" s="91" t="str">
        <f>IFERROR(VLOOKUP($N141,Import!$B$3:$AL$676,2,FALSE),"")</f>
        <v>PHI</v>
      </c>
      <c r="R141" s="341" t="str">
        <f>IFERROR(VLOOKUP($N141,Import!$B$3:$AL$676,3,FALSE),"")</f>
        <v>2B</v>
      </c>
      <c r="S141" s="341" t="str">
        <f>IFERROR(VLOOKUP($N141,Import!$B$3:$AL$676,4,FALSE),"")</f>
        <v>2B</v>
      </c>
      <c r="T141" s="91">
        <f>IFERROR(VLOOKUP($N141,Import!$B$3:$AL$676,5,FALSE),"")</f>
        <v>3</v>
      </c>
      <c r="U141" s="431"/>
      <c r="V141" s="91">
        <f>IFERROR(VLOOKUP($N141,Import!$B$3:$AL$676,6,FALSE),"")</f>
        <v>592</v>
      </c>
      <c r="W141" s="91">
        <f>IFERROR(VLOOKUP($N141,Import!$B$3:$AL$676,7,FALSE),"")</f>
        <v>102</v>
      </c>
      <c r="X141" s="91">
        <f>IFERROR(VLOOKUP($N141,Import!$B$3:$AL$676,8,FALSE),"")</f>
        <v>16</v>
      </c>
      <c r="Y141" s="91">
        <f>IFERROR(VLOOKUP($N141,Import!$B$3:$AL$676,9,FALSE),"")</f>
        <v>51</v>
      </c>
      <c r="Z141" s="91">
        <f>IFERROR(VLOOKUP($N141,Import!$B$3:$AL$676,10,FALSE),"")</f>
        <v>16</v>
      </c>
      <c r="AA141" s="92">
        <f>IFERROR(VLOOKUP($N141,Import!$B$3:$AL$676,11,FALSE),"")</f>
        <v>0.25600000000000001</v>
      </c>
      <c r="AB141" s="431"/>
      <c r="AC141" s="498">
        <f t="shared" si="27"/>
        <v>151.55199999999999</v>
      </c>
      <c r="AD141" s="499">
        <f>IF(O141='User Input'!$C$1,1,0)</f>
        <v>0</v>
      </c>
      <c r="AE141" s="499">
        <f t="shared" si="38"/>
        <v>0</v>
      </c>
      <c r="AF141" s="499">
        <f t="shared" si="28"/>
        <v>0</v>
      </c>
      <c r="AG141" s="499" t="str">
        <f t="shared" si="29"/>
        <v>Cesar Hernandez</v>
      </c>
      <c r="AH141" s="499">
        <f t="shared" si="30"/>
        <v>0</v>
      </c>
      <c r="AI141" s="499">
        <f t="shared" si="31"/>
        <v>3</v>
      </c>
      <c r="AJ141" s="91" t="str">
        <f>IFERROR(VLOOKUP($N141,Import!$B$3:$AL$676,35,FALSE),"")</f>
        <v/>
      </c>
      <c r="AK141" s="98"/>
      <c r="AL141" s="113">
        <v>113</v>
      </c>
      <c r="AM141" s="112">
        <f>IFERROR(VLOOKUP(AV141,Import!$B$3:$T$677,19,FALSE),"")</f>
        <v>273</v>
      </c>
      <c r="AN141" s="493"/>
      <c r="AO141" s="112" t="str">
        <f>IFERROR(VLOOKUP(AV141,Import!$AD$3:$AH$677,3,FALSE),"")</f>
        <v/>
      </c>
      <c r="AP141" s="112" t="str">
        <f>IFERROR(VLOOKUP(AV141,Import!$AD$3:$AH$677,5,FALSE),"")</f>
        <v/>
      </c>
      <c r="AQ141" s="494">
        <f>IFERROR(VLOOKUP(AV141,Import!$AW$3:$BA$677,5,FALSE),"")</f>
        <v>312</v>
      </c>
      <c r="AR141" s="489">
        <f>IFERROR(VLOOKUP($AV141,Import!$AW$3:$BG$677,2,FALSE),"")</f>
        <v>260.89999999999998</v>
      </c>
      <c r="AS141" s="581">
        <f>IFERROR(VLOOKUP($AV141,Import!$AW$3:$BG$677,3,FALSE),"")</f>
        <v>0</v>
      </c>
      <c r="AT141" s="575">
        <f ca="1">IFERROR(VLOOKUP($AV141,Import!$AW$3:$BG$677,7,FALSE),"")</f>
        <v>127</v>
      </c>
      <c r="AU141" s="492"/>
      <c r="AV141" s="495" t="str">
        <f>IFERROR(VLOOKUP(AL141,Import!$W$3:$X$677,2,FALSE),"")</f>
        <v>Ross Stripling</v>
      </c>
      <c r="AW141" s="89"/>
      <c r="AX141" s="102"/>
      <c r="AY141" s="91" t="str">
        <f>IFERROR(VLOOKUP($AV141,Import!$B$3:$L$676,2,FALSE),"")</f>
        <v>LAD</v>
      </c>
      <c r="AZ141" s="96" t="str">
        <f>IFERROR(VLOOKUP($AV141,Import!$B$3:$L$676,3,FALSE),"")</f>
        <v>SP</v>
      </c>
      <c r="BA141" s="96" t="str">
        <f>IFERROR(VLOOKUP($AV141,Import!$B$3:$L$676,4,FALSE),"")</f>
        <v>SP</v>
      </c>
      <c r="BB141" s="91">
        <f>IFERROR(VLOOKUP($AV141,Import!$B$3:$L$676,5,FALSE),"")</f>
        <v>0</v>
      </c>
      <c r="BC141" s="431"/>
      <c r="BD141" s="91">
        <f>IFERROR(VLOOKUP($AV141,Import!$B$3:$X$677,12,FALSE),"")</f>
        <v>109</v>
      </c>
      <c r="BE141" s="97">
        <f>IFERROR(VLOOKUP($AV141,Import!$B$3:$X$677,15,FALSE),"")</f>
        <v>3.51</v>
      </c>
      <c r="BF141" s="97">
        <f>IFERROR(VLOOKUP($AV141,Import!$B$3:$X$677,16,FALSE),"")</f>
        <v>1.21</v>
      </c>
      <c r="BG141" s="91">
        <f>IFERROR(VLOOKUP($AV141,Import!$B$3:$X$677,13,FALSE),"")</f>
        <v>10</v>
      </c>
      <c r="BH141" s="91">
        <f>IFERROR(VLOOKUP($AV141,Import!$B$3:$X$677,14,FALSE),"")</f>
        <v>0</v>
      </c>
      <c r="BI141" s="91">
        <f>IFERROR(VLOOKUP($AV141,Import!$B$3:$X$677,17,FALSE),"")</f>
        <v>119</v>
      </c>
      <c r="BJ141" s="435"/>
      <c r="BK141" s="93">
        <f t="shared" si="32"/>
        <v>382.59</v>
      </c>
      <c r="BL141" s="94">
        <f t="shared" si="33"/>
        <v>131.88999999999999</v>
      </c>
      <c r="BM141" s="94">
        <f>IF(AW141='User Input'!$C$1,1,0)</f>
        <v>0</v>
      </c>
      <c r="BN141" s="94">
        <f t="shared" si="39"/>
        <v>0</v>
      </c>
      <c r="BO141" s="94">
        <f t="shared" si="34"/>
        <v>0</v>
      </c>
      <c r="BP141" s="94" t="str">
        <f t="shared" si="35"/>
        <v>Ross Stripling</v>
      </c>
      <c r="BQ141" s="94">
        <f t="shared" si="36"/>
        <v>0</v>
      </c>
      <c r="BR141" s="95">
        <f t="shared" si="37"/>
        <v>0</v>
      </c>
      <c r="BS141" s="91" t="str">
        <f>IFERROR(VLOOKUP($AV141,Import!$B$3:$AL$676,35,FALSE),"")</f>
        <v/>
      </c>
      <c r="BT141" s="99">
        <f>9*(Table2[[#This Row],[K]]/Table2[[#This Row],[IP]])</f>
        <v>9.8256880733944953</v>
      </c>
      <c r="BU141" s="483">
        <f>IFERROR(VLOOKUP($AV141,PITCH!$B$7:$AJ$2004,31,FALSE),"N/A")</f>
        <v>6.6815742397137745</v>
      </c>
      <c r="BV141" s="426"/>
    </row>
    <row r="142" spans="1:74" ht="15" x14ac:dyDescent="0.25">
      <c r="A142" s="570">
        <v>140</v>
      </c>
      <c r="B142" s="571">
        <f>IFERROR(VLOOKUP(N142,Import!$B$4:$T$677,19,FALSE),"")</f>
        <v>232</v>
      </c>
      <c r="C142" s="572"/>
      <c r="D142" s="571" t="str">
        <f>IFERROR(VLOOKUP(N142,Import!$AD$3:$AH$677,3,FALSE),"")</f>
        <v/>
      </c>
      <c r="E142" s="571" t="str">
        <f>IFERROR(VLOOKUP(N142,Import!$AD$3:$AL$677,4,FALSE),"")</f>
        <v/>
      </c>
      <c r="F142" s="575">
        <f>IFERROR(VLOOKUP(N142,Import!$AT$3:$BG$677,8,FALSE),"")</f>
        <v>167</v>
      </c>
      <c r="G142" s="489">
        <f>IFERROR(VLOOKUP($N142,Import!$AT$3:$BG$677,2,FALSE),"")</f>
        <v>355</v>
      </c>
      <c r="H142" s="490">
        <f>IFERROR(VLOOKUP($N142,Import!$AT$3:$BG$677,3,FALSE),"")</f>
        <v>2.8174603174603177</v>
      </c>
      <c r="I142" s="575">
        <f ca="1">IFERROR(VLOOKUP($N142,Import!$AT$3:$BG$677,9,FALSE),"")</f>
        <v>34</v>
      </c>
      <c r="J142" s="574"/>
      <c r="K142" s="571">
        <f>IFERROR(VLOOKUP(N142,Import!$AT$3:$BG$677,12,FALSE),"")</f>
        <v>92</v>
      </c>
      <c r="L142" s="571">
        <f>IFERROR(VLOOKUP(N142,Import!$AT$3:$BG$677,14,FALSE),"")</f>
        <v>91</v>
      </c>
      <c r="M142" s="486"/>
      <c r="N142" s="88" t="str">
        <f>IFERROR(VLOOKUP(A142,Import!$V$4:$X$677,3,FALSE),"")</f>
        <v>Kyle Schwarber</v>
      </c>
      <c r="O142" s="89"/>
      <c r="P142" s="90"/>
      <c r="Q142" s="91" t="str">
        <f>IFERROR(VLOOKUP($N142,Import!$B$3:$AL$676,2,FALSE),"")</f>
        <v>CHC</v>
      </c>
      <c r="R142" s="341" t="str">
        <f>IFERROR(VLOOKUP($N142,Import!$B$3:$AL$676,3,FALSE),"")</f>
        <v>OF</v>
      </c>
      <c r="S142" s="341" t="str">
        <f>IFERROR(VLOOKUP($N142,Import!$B$3:$AL$676,4,FALSE),"")</f>
        <v>OF</v>
      </c>
      <c r="T142" s="91">
        <f>IFERROR(VLOOKUP($N142,Import!$B$3:$AL$676,5,FALSE),"")</f>
        <v>3</v>
      </c>
      <c r="U142" s="431"/>
      <c r="V142" s="91">
        <f>IFERROR(VLOOKUP($N142,Import!$B$3:$AL$676,6,FALSE),"")</f>
        <v>471</v>
      </c>
      <c r="W142" s="91">
        <f>IFERROR(VLOOKUP($N142,Import!$B$3:$AL$676,7,FALSE),"")</f>
        <v>63</v>
      </c>
      <c r="X142" s="91">
        <f>IFERROR(VLOOKUP($N142,Import!$B$3:$AL$676,8,FALSE),"")</f>
        <v>29</v>
      </c>
      <c r="Y142" s="91">
        <f>IFERROR(VLOOKUP($N142,Import!$B$3:$AL$676,9,FALSE),"")</f>
        <v>74</v>
      </c>
      <c r="Z142" s="91">
        <f>IFERROR(VLOOKUP($N142,Import!$B$3:$AL$676,10,FALSE),"")</f>
        <v>4</v>
      </c>
      <c r="AA142" s="92">
        <f>IFERROR(VLOOKUP($N142,Import!$B$3:$AL$676,11,FALSE),"")</f>
        <v>0.24399999999999999</v>
      </c>
      <c r="AB142" s="431"/>
      <c r="AC142" s="498">
        <f t="shared" si="27"/>
        <v>114.92399999999999</v>
      </c>
      <c r="AD142" s="499">
        <f>IF(O142='User Input'!$C$1,1,0)</f>
        <v>0</v>
      </c>
      <c r="AE142" s="499">
        <f t="shared" si="38"/>
        <v>0</v>
      </c>
      <c r="AF142" s="499">
        <f t="shared" si="28"/>
        <v>0</v>
      </c>
      <c r="AG142" s="499" t="str">
        <f t="shared" si="29"/>
        <v>Kyle Schwarber</v>
      </c>
      <c r="AH142" s="499">
        <f t="shared" si="30"/>
        <v>0</v>
      </c>
      <c r="AI142" s="499">
        <f t="shared" si="31"/>
        <v>3</v>
      </c>
      <c r="AJ142" s="91" t="str">
        <f>IFERROR(VLOOKUP($N142,Import!$B$3:$AL$676,35,FALSE),"")</f>
        <v/>
      </c>
      <c r="AK142" s="98"/>
      <c r="AL142" s="113">
        <v>186</v>
      </c>
      <c r="AM142" s="112">
        <f>IFERROR(VLOOKUP(AV142,Import!$B$3:$T$677,19,FALSE),"")</f>
        <v>398</v>
      </c>
      <c r="AN142" s="493"/>
      <c r="AO142" s="112" t="str">
        <f>IFERROR(VLOOKUP(AV142,Import!$AD$3:$AH$677,3,FALSE),"")</f>
        <v/>
      </c>
      <c r="AP142" s="112" t="str">
        <f>IFERROR(VLOOKUP(AV142,Import!$AD$3:$AH$677,5,FALSE),"")</f>
        <v/>
      </c>
      <c r="AQ142" s="494">
        <f>IFERROR(VLOOKUP(AV142,Import!$AW$3:$BA$677,5,FALSE),"")</f>
        <v>393</v>
      </c>
      <c r="AR142" s="489">
        <f>IFERROR(VLOOKUP($AV142,Import!$AW$3:$BG$677,2,FALSE),"")</f>
        <v>191.89999999999998</v>
      </c>
      <c r="AS142" s="581">
        <f>IFERROR(VLOOKUP($AV142,Import!$AW$3:$BG$677,3,FALSE),"")</f>
        <v>0</v>
      </c>
      <c r="AT142" s="575">
        <f ca="1">IFERROR(VLOOKUP($AV142,Import!$AW$3:$BG$677,7,FALSE),"")</f>
        <v>158</v>
      </c>
      <c r="AU142" s="492"/>
      <c r="AV142" s="495" t="str">
        <f>IFERROR(VLOOKUP(AL142,Import!$W$3:$X$677,2,FALSE),"")</f>
        <v>Brad Peacock</v>
      </c>
      <c r="AW142" s="89"/>
      <c r="AX142" s="102"/>
      <c r="AY142" s="91" t="str">
        <f>IFERROR(VLOOKUP($AV142,Import!$B$3:$L$676,2,FALSE),"")</f>
        <v>HOU</v>
      </c>
      <c r="AZ142" s="96" t="str">
        <f>IFERROR(VLOOKUP($AV142,Import!$B$3:$L$676,3,FALSE),"")</f>
        <v>SP</v>
      </c>
      <c r="BA142" s="96" t="str">
        <f>IFERROR(VLOOKUP($AV142,Import!$B$3:$L$676,4,FALSE),"")</f>
        <v>SP</v>
      </c>
      <c r="BB142" s="91">
        <f>IFERROR(VLOOKUP($AV142,Import!$B$3:$L$676,5,FALSE),"")</f>
        <v>-4</v>
      </c>
      <c r="BC142" s="431"/>
      <c r="BD142" s="91">
        <f>IFERROR(VLOOKUP($AV142,Import!$B$3:$X$677,12,FALSE),"")</f>
        <v>74</v>
      </c>
      <c r="BE142" s="97">
        <f>IFERROR(VLOOKUP($AV142,Import!$B$3:$X$677,15,FALSE),"")</f>
        <v>3.67</v>
      </c>
      <c r="BF142" s="97">
        <f>IFERROR(VLOOKUP($AV142,Import!$B$3:$X$677,16,FALSE),"")</f>
        <v>1.18</v>
      </c>
      <c r="BG142" s="91">
        <f>IFERROR(VLOOKUP($AV142,Import!$B$3:$X$677,13,FALSE),"")</f>
        <v>6</v>
      </c>
      <c r="BH142" s="91">
        <f>IFERROR(VLOOKUP($AV142,Import!$B$3:$X$677,14,FALSE),"")</f>
        <v>1</v>
      </c>
      <c r="BI142" s="91">
        <f>IFERROR(VLOOKUP($AV142,Import!$B$3:$X$677,17,FALSE),"")</f>
        <v>101</v>
      </c>
      <c r="BJ142" s="435"/>
      <c r="BK142" s="93">
        <f t="shared" si="32"/>
        <v>271.58</v>
      </c>
      <c r="BL142" s="94">
        <f t="shared" si="33"/>
        <v>87.32</v>
      </c>
      <c r="BM142" s="94">
        <f>IF(AW142='User Input'!$C$1,1,0)</f>
        <v>0</v>
      </c>
      <c r="BN142" s="94">
        <f t="shared" si="39"/>
        <v>0</v>
      </c>
      <c r="BO142" s="94">
        <f t="shared" si="34"/>
        <v>0</v>
      </c>
      <c r="BP142" s="94" t="str">
        <f t="shared" si="35"/>
        <v>Brad Peacock</v>
      </c>
      <c r="BQ142" s="94">
        <f t="shared" si="36"/>
        <v>0</v>
      </c>
      <c r="BR142" s="95">
        <f t="shared" si="37"/>
        <v>-4</v>
      </c>
      <c r="BS142" s="91" t="str">
        <f>IFERROR(VLOOKUP($AV142,Import!$B$3:$AL$676,35,FALSE),"")</f>
        <v/>
      </c>
      <c r="BT142" s="99">
        <f>9*(Table2[[#This Row],[K]]/Table2[[#This Row],[IP]])</f>
        <v>12.283783783783784</v>
      </c>
      <c r="BU142" s="483">
        <f>IFERROR(VLOOKUP($AV142,PITCH!$B$7:$AJ$2004,31,FALSE),"N/A")</f>
        <v>7.0652173913043486</v>
      </c>
      <c r="BV142" s="426"/>
    </row>
    <row r="143" spans="1:74" ht="15" x14ac:dyDescent="0.25">
      <c r="A143" s="570">
        <v>141</v>
      </c>
      <c r="B143" s="571">
        <f>IFERROR(VLOOKUP(N143,Import!$B$4:$T$677,19,FALSE),"")</f>
        <v>233</v>
      </c>
      <c r="C143" s="572"/>
      <c r="D143" s="571" t="str">
        <f>IFERROR(VLOOKUP(N143,Import!$AD$3:$AH$677,3,FALSE),"")</f>
        <v/>
      </c>
      <c r="E143" s="571" t="str">
        <f>IFERROR(VLOOKUP(N143,Import!$AD$3:$AL$677,4,FALSE),"")</f>
        <v/>
      </c>
      <c r="F143" s="575">
        <f>IFERROR(VLOOKUP(N143,Import!$AT$3:$BG$677,8,FALSE),"")</f>
        <v>178</v>
      </c>
      <c r="G143" s="489">
        <f>IFERROR(VLOOKUP($N143,Import!$AT$3:$BG$677,2,FALSE),"")</f>
        <v>349.55</v>
      </c>
      <c r="H143" s="490">
        <f>IFERROR(VLOOKUP($N143,Import!$AT$3:$BG$677,3,FALSE),"")</f>
        <v>2.6683206106870232</v>
      </c>
      <c r="I143" s="575">
        <f ca="1">IFERROR(VLOOKUP($N143,Import!$AT$3:$BG$677,9,FALSE),"")</f>
        <v>32</v>
      </c>
      <c r="J143" s="574"/>
      <c r="K143" s="571">
        <f>IFERROR(VLOOKUP(N143,Import!$AT$3:$BG$677,12,FALSE),"")</f>
        <v>137</v>
      </c>
      <c r="L143" s="571">
        <f>IFERROR(VLOOKUP(N143,Import!$AT$3:$BG$677,14,FALSE),"")</f>
        <v>101</v>
      </c>
      <c r="M143" s="486"/>
      <c r="N143" s="88" t="str">
        <f>IFERROR(VLOOKUP(A143,Import!$V$3:$X$677,3,FALSE),"")</f>
        <v>Randal Grichuk</v>
      </c>
      <c r="O143" s="89"/>
      <c r="P143" s="90"/>
      <c r="Q143" s="91" t="str">
        <f>IFERROR(VLOOKUP($N143,Import!$B$3:$AL$676,2,FALSE),"")</f>
        <v>TOR</v>
      </c>
      <c r="R143" s="341" t="str">
        <f>IFERROR(VLOOKUP($N143,Import!$B$3:$AL$676,3,FALSE),"")</f>
        <v>OF</v>
      </c>
      <c r="S143" s="341" t="str">
        <f>IFERROR(VLOOKUP($N143,Import!$B$3:$AL$676,4,FALSE),"")</f>
        <v>OF</v>
      </c>
      <c r="T143" s="91">
        <f>IFERROR(VLOOKUP($N143,Import!$B$3:$AL$676,5,FALSE),"")</f>
        <v>3</v>
      </c>
      <c r="U143" s="431"/>
      <c r="V143" s="91">
        <f>IFERROR(VLOOKUP($N143,Import!$B$3:$AL$676,6,FALSE),"")</f>
        <v>506</v>
      </c>
      <c r="W143" s="91">
        <f>IFERROR(VLOOKUP($N143,Import!$B$3:$AL$676,7,FALSE),"")</f>
        <v>65</v>
      </c>
      <c r="X143" s="91">
        <f>IFERROR(VLOOKUP($N143,Import!$B$3:$AL$676,8,FALSE),"")</f>
        <v>29</v>
      </c>
      <c r="Y143" s="91">
        <f>IFERROR(VLOOKUP($N143,Import!$B$3:$AL$676,9,FALSE),"")</f>
        <v>76</v>
      </c>
      <c r="Z143" s="91">
        <f>IFERROR(VLOOKUP($N143,Import!$B$3:$AL$676,10,FALSE),"")</f>
        <v>4</v>
      </c>
      <c r="AA143" s="92">
        <f>IFERROR(VLOOKUP($N143,Import!$B$3:$AL$676,11,FALSE),"")</f>
        <v>0.247</v>
      </c>
      <c r="AB143" s="431"/>
      <c r="AC143" s="498">
        <f t="shared" si="27"/>
        <v>124.982</v>
      </c>
      <c r="AD143" s="499">
        <f>IF(O143='User Input'!$C$1,1,0)</f>
        <v>0</v>
      </c>
      <c r="AE143" s="499">
        <f t="shared" si="38"/>
        <v>0</v>
      </c>
      <c r="AF143" s="499">
        <f t="shared" si="28"/>
        <v>0</v>
      </c>
      <c r="AG143" s="499" t="str">
        <f t="shared" si="29"/>
        <v>Randal Grichuk</v>
      </c>
      <c r="AH143" s="499">
        <f t="shared" si="30"/>
        <v>0</v>
      </c>
      <c r="AI143" s="499">
        <f t="shared" si="31"/>
        <v>3</v>
      </c>
      <c r="AJ143" s="91" t="str">
        <f>IFERROR(VLOOKUP($N143,Import!$B$3:$AL$676,35,FALSE),"")</f>
        <v/>
      </c>
      <c r="AK143" s="98"/>
      <c r="AL143" s="113">
        <v>80</v>
      </c>
      <c r="AM143" s="112">
        <f>IFERROR(VLOOKUP(AV143,Import!$B$3:$T$677,19,FALSE),"")</f>
        <v>206</v>
      </c>
      <c r="AN143" s="493"/>
      <c r="AO143" s="112" t="str">
        <f>IFERROR(VLOOKUP(AV143,Import!$AD$3:$AH$677,3,FALSE),"")</f>
        <v/>
      </c>
      <c r="AP143" s="112" t="str">
        <f>IFERROR(VLOOKUP(AV143,Import!$AD$3:$AH$677,5,FALSE),"")</f>
        <v/>
      </c>
      <c r="AQ143" s="494">
        <f>IFERROR(VLOOKUP(AV143,Import!$AW$3:$BA$677,5,FALSE),"")</f>
        <v>394</v>
      </c>
      <c r="AR143" s="489">
        <f>IFERROR(VLOOKUP($AV143,Import!$AW$3:$BG$677,2,FALSE),"")</f>
        <v>191.5</v>
      </c>
      <c r="AS143" s="581">
        <f>IFERROR(VLOOKUP($AV143,Import!$AW$3:$BG$677,3,FALSE),"")</f>
        <v>3.3596491228070176</v>
      </c>
      <c r="AT143" s="575">
        <f ca="1">IFERROR(VLOOKUP($AV143,Import!$AW$3:$BG$677,7,FALSE),"")</f>
        <v>347</v>
      </c>
      <c r="AU143" s="492"/>
      <c r="AV143" s="495" t="str">
        <f>IFERROR(VLOOKUP(AL143,Import!$W$3:$X$677,2,FALSE),"")</f>
        <v>Andrew Miller</v>
      </c>
      <c r="AW143" s="89"/>
      <c r="AX143" s="102"/>
      <c r="AY143" s="91" t="str">
        <f>IFERROR(VLOOKUP($AV143,Import!$B$3:$L$676,2,FALSE),"")</f>
        <v>STL</v>
      </c>
      <c r="AZ143" s="96" t="str">
        <f>IFERROR(VLOOKUP($AV143,Import!$B$3:$L$676,3,FALSE),"")</f>
        <v>RP</v>
      </c>
      <c r="BA143" s="96" t="str">
        <f>IFERROR(VLOOKUP($AV143,Import!$B$3:$L$676,4,FALSE),"")</f>
        <v>RP</v>
      </c>
      <c r="BB143" s="91">
        <f>IFERROR(VLOOKUP($AV143,Import!$B$3:$L$676,5,FALSE),"")</f>
        <v>4</v>
      </c>
      <c r="BC143" s="431"/>
      <c r="BD143" s="91">
        <f>IFERROR(VLOOKUP($AV143,Import!$B$3:$X$677,12,FALSE),"")</f>
        <v>68</v>
      </c>
      <c r="BE143" s="97">
        <f>IFERROR(VLOOKUP($AV143,Import!$B$3:$X$677,15,FALSE),"")</f>
        <v>3.44</v>
      </c>
      <c r="BF143" s="97">
        <f>IFERROR(VLOOKUP($AV143,Import!$B$3:$X$677,16,FALSE),"")</f>
        <v>1.0900000000000001</v>
      </c>
      <c r="BG143" s="91">
        <f>IFERROR(VLOOKUP($AV143,Import!$B$3:$X$677,13,FALSE),"")</f>
        <v>5</v>
      </c>
      <c r="BH143" s="91">
        <f>IFERROR(VLOOKUP($AV143,Import!$B$3:$X$677,14,FALSE),"")</f>
        <v>14</v>
      </c>
      <c r="BI143" s="91">
        <f>IFERROR(VLOOKUP($AV143,Import!$B$3:$X$677,17,FALSE),"")</f>
        <v>86</v>
      </c>
      <c r="BJ143" s="435"/>
      <c r="BK143" s="93">
        <f t="shared" si="32"/>
        <v>233.92</v>
      </c>
      <c r="BL143" s="94">
        <f t="shared" si="33"/>
        <v>74.12</v>
      </c>
      <c r="BM143" s="94">
        <f>IF(AW143='User Input'!$C$1,1,0)</f>
        <v>0</v>
      </c>
      <c r="BN143" s="94">
        <f t="shared" si="39"/>
        <v>0</v>
      </c>
      <c r="BO143" s="94">
        <f t="shared" si="34"/>
        <v>0</v>
      </c>
      <c r="BP143" s="94" t="str">
        <f t="shared" si="35"/>
        <v>Andrew Miller</v>
      </c>
      <c r="BQ143" s="94">
        <f t="shared" si="36"/>
        <v>0</v>
      </c>
      <c r="BR143" s="95">
        <f t="shared" si="37"/>
        <v>4</v>
      </c>
      <c r="BS143" s="91" t="str">
        <f>IFERROR(VLOOKUP($AV143,Import!$B$3:$AL$676,35,FALSE),"")</f>
        <v/>
      </c>
      <c r="BT143" s="99">
        <f>9*(Table2[[#This Row],[K]]/Table2[[#This Row],[IP]])</f>
        <v>11.382352941176471</v>
      </c>
      <c r="BU143" s="483">
        <f>IFERROR(VLOOKUP($AV143,PITCH!$B$7:$AJ$2004,31,FALSE),"N/A")</f>
        <v>8.2941176470588243</v>
      </c>
      <c r="BV143" s="426"/>
    </row>
    <row r="144" spans="1:74" ht="15" x14ac:dyDescent="0.25">
      <c r="A144" s="570">
        <v>142</v>
      </c>
      <c r="B144" s="571">
        <f>IFERROR(VLOOKUP(N144,Import!$B$4:$T$677,19,FALSE),"")</f>
        <v>235</v>
      </c>
      <c r="C144" s="572"/>
      <c r="D144" s="571" t="str">
        <f>IFERROR(VLOOKUP(N144,Import!$AD$3:$AH$677,3,FALSE),"")</f>
        <v/>
      </c>
      <c r="E144" s="571" t="str">
        <f>IFERROR(VLOOKUP(N144,Import!$AD$3:$AL$677,4,FALSE),"")</f>
        <v/>
      </c>
      <c r="F144" s="575">
        <f>IFERROR(VLOOKUP(N144,Import!$AT$3:$BG$677,8,FALSE),"")</f>
        <v>236</v>
      </c>
      <c r="G144" s="489">
        <f>IFERROR(VLOOKUP($N144,Import!$AT$3:$BG$677,2,FALSE),"")</f>
        <v>311.3</v>
      </c>
      <c r="H144" s="490">
        <f>IFERROR(VLOOKUP($N144,Import!$AT$3:$BG$677,3,FALSE),"")</f>
        <v>2.1922535211267609</v>
      </c>
      <c r="I144" s="575">
        <f ca="1">IFERROR(VLOOKUP($N144,Import!$AT$3:$BG$677,9,FALSE),"")</f>
        <v>403</v>
      </c>
      <c r="J144" s="574"/>
      <c r="K144" s="571">
        <f>IFERROR(VLOOKUP(N144,Import!$AT$3:$BG$677,12,FALSE),"")</f>
        <v>225</v>
      </c>
      <c r="L144" s="571">
        <f>IFERROR(VLOOKUP(N144,Import!$AT$3:$BG$677,14,FALSE),"")</f>
        <v>227</v>
      </c>
      <c r="M144" s="486"/>
      <c r="N144" s="88" t="str">
        <f>IFERROR(VLOOKUP(A144,Import!$V$3:$X$677,3,FALSE),"")</f>
        <v>Yolmer Sanchez</v>
      </c>
      <c r="O144" s="89"/>
      <c r="P144" s="90"/>
      <c r="Q144" s="91" t="str">
        <f>IFERROR(VLOOKUP($N144,Import!$B$3:$AL$676,2,FALSE),"")</f>
        <v>CHW</v>
      </c>
      <c r="R144" s="341" t="str">
        <f>IFERROR(VLOOKUP($N144,Import!$B$3:$AL$676,3,FALSE),"")</f>
        <v>3B</v>
      </c>
      <c r="S144" s="341" t="str">
        <f>IFERROR(VLOOKUP($N144,Import!$B$3:$AL$676,4,FALSE),"")</f>
        <v>2B/3B</v>
      </c>
      <c r="T144" s="91">
        <f>IFERROR(VLOOKUP($N144,Import!$B$3:$AL$676,5,FALSE),"")</f>
        <v>2</v>
      </c>
      <c r="U144" s="431"/>
      <c r="V144" s="91">
        <f>IFERROR(VLOOKUP($N144,Import!$B$3:$AL$676,6,FALSE),"")</f>
        <v>580</v>
      </c>
      <c r="W144" s="91">
        <f>IFERROR(VLOOKUP($N144,Import!$B$3:$AL$676,7,FALSE),"")</f>
        <v>72</v>
      </c>
      <c r="X144" s="91">
        <f>IFERROR(VLOOKUP($N144,Import!$B$3:$AL$676,8,FALSE),"")</f>
        <v>15</v>
      </c>
      <c r="Y144" s="91">
        <f>IFERROR(VLOOKUP($N144,Import!$B$3:$AL$676,9,FALSE),"")</f>
        <v>78</v>
      </c>
      <c r="Z144" s="91">
        <f>IFERROR(VLOOKUP($N144,Import!$B$3:$AL$676,10,FALSE),"")</f>
        <v>12</v>
      </c>
      <c r="AA144" s="92">
        <f>IFERROR(VLOOKUP($N144,Import!$B$3:$AL$676,11,FALSE),"")</f>
        <v>0.26100000000000001</v>
      </c>
      <c r="AB144" s="431"/>
      <c r="AC144" s="498">
        <f t="shared" si="27"/>
        <v>151.38</v>
      </c>
      <c r="AD144" s="499">
        <f>IF(O144='User Input'!$C$1,1,0)</f>
        <v>0</v>
      </c>
      <c r="AE144" s="499">
        <f t="shared" si="38"/>
        <v>0</v>
      </c>
      <c r="AF144" s="499">
        <f t="shared" si="28"/>
        <v>0</v>
      </c>
      <c r="AG144" s="499" t="str">
        <f t="shared" si="29"/>
        <v>Yolmer Sanchez</v>
      </c>
      <c r="AH144" s="499">
        <f t="shared" si="30"/>
        <v>0</v>
      </c>
      <c r="AI144" s="499">
        <f t="shared" si="31"/>
        <v>2</v>
      </c>
      <c r="AJ144" s="91" t="str">
        <f>IFERROR(VLOOKUP($N144,Import!$B$3:$AL$676,35,FALSE),"")</f>
        <v/>
      </c>
      <c r="AK144" s="98"/>
      <c r="AL144" s="113">
        <v>68</v>
      </c>
      <c r="AM144" s="112">
        <f>IFERROR(VLOOKUP(AV144,Import!$B$3:$T$677,19,FALSE),"")</f>
        <v>166</v>
      </c>
      <c r="AN144" s="493"/>
      <c r="AO144" s="112" t="str">
        <f>IFERROR(VLOOKUP(AV144,Import!$AD$3:$AH$677,3,FALSE),"")</f>
        <v/>
      </c>
      <c r="AP144" s="112" t="str">
        <f>IFERROR(VLOOKUP(AV144,Import!$AD$3:$AH$677,5,FALSE),"")</f>
        <v/>
      </c>
      <c r="AQ144" s="494">
        <f>IFERROR(VLOOKUP(AV144,Import!$AW$3:$BA$677,5,FALSE),"")</f>
        <v>397</v>
      </c>
      <c r="AR144" s="489">
        <f>IFERROR(VLOOKUP($AV144,Import!$AW$3:$BG$677,2,FALSE),"")</f>
        <v>188.39999999999998</v>
      </c>
      <c r="AS144" s="581">
        <f>IFERROR(VLOOKUP($AV144,Import!$AW$3:$BG$677,3,FALSE),"")</f>
        <v>2.8984615384615382</v>
      </c>
      <c r="AT144" s="575">
        <f ca="1">IFERROR(VLOOKUP($AV144,Import!$AW$3:$BG$677,7,FALSE),"")</f>
        <v>347</v>
      </c>
      <c r="AU144" s="492"/>
      <c r="AV144" s="495" t="str">
        <f>IFERROR(VLOOKUP(AL144,Import!$W$3:$X$677,2,FALSE),"")</f>
        <v>Archie Bradley</v>
      </c>
      <c r="AW144" s="89"/>
      <c r="AX144" s="102"/>
      <c r="AY144" s="91" t="str">
        <f>IFERROR(VLOOKUP($AV144,Import!$B$3:$L$676,2,FALSE),"")</f>
        <v>ARI</v>
      </c>
      <c r="AZ144" s="96" t="str">
        <f>IFERROR(VLOOKUP($AV144,Import!$B$3:$L$676,3,FALSE),"")</f>
        <v>RP</v>
      </c>
      <c r="BA144" s="96" t="str">
        <f>IFERROR(VLOOKUP($AV144,Import!$B$3:$L$676,4,FALSE),"")</f>
        <v>RP</v>
      </c>
      <c r="BB144" s="91">
        <f>IFERROR(VLOOKUP($AV144,Import!$B$3:$L$676,5,FALSE),"")</f>
        <v>7</v>
      </c>
      <c r="BC144" s="431"/>
      <c r="BD144" s="91">
        <f>IFERROR(VLOOKUP($AV144,Import!$B$3:$X$677,12,FALSE),"")</f>
        <v>69</v>
      </c>
      <c r="BE144" s="97">
        <f>IFERROR(VLOOKUP($AV144,Import!$B$3:$X$677,15,FALSE),"")</f>
        <v>3.04</v>
      </c>
      <c r="BF144" s="97">
        <f>IFERROR(VLOOKUP($AV144,Import!$B$3:$X$677,16,FALSE),"")</f>
        <v>1.1100000000000001</v>
      </c>
      <c r="BG144" s="91">
        <f>IFERROR(VLOOKUP($AV144,Import!$B$3:$X$677,13,FALSE),"")</f>
        <v>2</v>
      </c>
      <c r="BH144" s="91">
        <f>IFERROR(VLOOKUP($AV144,Import!$B$3:$X$677,14,FALSE),"")</f>
        <v>28</v>
      </c>
      <c r="BI144" s="91">
        <f>IFERROR(VLOOKUP($AV144,Import!$B$3:$X$677,17,FALSE),"")</f>
        <v>74</v>
      </c>
      <c r="BJ144" s="435"/>
      <c r="BK144" s="93">
        <f t="shared" si="32"/>
        <v>209.76</v>
      </c>
      <c r="BL144" s="94">
        <f t="shared" si="33"/>
        <v>76.59</v>
      </c>
      <c r="BM144" s="94">
        <f>IF(AW144='User Input'!$C$1,1,0)</f>
        <v>0</v>
      </c>
      <c r="BN144" s="94">
        <f t="shared" si="39"/>
        <v>0</v>
      </c>
      <c r="BO144" s="94">
        <f t="shared" si="34"/>
        <v>0</v>
      </c>
      <c r="BP144" s="94" t="str">
        <f t="shared" si="35"/>
        <v>Archie Bradley</v>
      </c>
      <c r="BQ144" s="94">
        <f t="shared" si="36"/>
        <v>0</v>
      </c>
      <c r="BR144" s="95">
        <f t="shared" si="37"/>
        <v>7</v>
      </c>
      <c r="BS144" s="91" t="str">
        <f>IFERROR(VLOOKUP($AV144,Import!$B$3:$AL$676,35,FALSE),"")</f>
        <v/>
      </c>
      <c r="BT144" s="99">
        <f>9*(Table2[[#This Row],[K]]/Table2[[#This Row],[IP]])</f>
        <v>9.6521739130434785</v>
      </c>
      <c r="BU144" s="483">
        <f>IFERROR(VLOOKUP($AV144,PITCH!$B$7:$AJ$2004,31,FALSE),"N/A")</f>
        <v>6.9468267581475143</v>
      </c>
      <c r="BV144" s="426"/>
    </row>
    <row r="145" spans="1:74" ht="15" x14ac:dyDescent="0.25">
      <c r="A145" s="570">
        <v>143</v>
      </c>
      <c r="B145" s="571">
        <f>IFERROR(VLOOKUP(N145,Import!$B$4:$T$677,19,FALSE),"")</f>
        <v>238</v>
      </c>
      <c r="C145" s="572"/>
      <c r="D145" s="571">
        <f>IFERROR(VLOOKUP(N145,Import!$AD$3:$AH$677,3,FALSE),"")</f>
        <v>22</v>
      </c>
      <c r="E145" s="571">
        <f>IFERROR(VLOOKUP(N145,Import!$AD$3:$AL$677,4,FALSE),"")</f>
        <v>19</v>
      </c>
      <c r="F145" s="575">
        <f>IFERROR(VLOOKUP(N145,Import!$AT$3:$BG$677,8,FALSE),"")</f>
        <v>309</v>
      </c>
      <c r="G145" s="489">
        <f>IFERROR(VLOOKUP($N145,Import!$AT$3:$BG$677,2,FALSE),"")</f>
        <v>263.45000000000005</v>
      </c>
      <c r="H145" s="490">
        <f>IFERROR(VLOOKUP($N145,Import!$AT$3:$BG$677,3,FALSE),"")</f>
        <v>2.0422480620155041</v>
      </c>
      <c r="I145" s="575">
        <f ca="1">IFERROR(VLOOKUP($N145,Import!$AT$3:$BG$677,9,FALSE),"")</f>
        <v>518</v>
      </c>
      <c r="J145" s="574"/>
      <c r="K145" s="571">
        <f>IFERROR(VLOOKUP(N145,Import!$AT$3:$BG$677,12,FALSE),"")</f>
        <v>273</v>
      </c>
      <c r="L145" s="571">
        <f>IFERROR(VLOOKUP(N145,Import!$AT$3:$BG$677,14,FALSE),"")</f>
        <v>317</v>
      </c>
      <c r="M145" s="486"/>
      <c r="N145" s="88" t="str">
        <f>IFERROR(VLOOKUP(A145,Import!$V$3:$X$677,3,FALSE),"")</f>
        <v>Luis Urias</v>
      </c>
      <c r="O145" s="89"/>
      <c r="P145" s="90"/>
      <c r="Q145" s="91" t="str">
        <f>IFERROR(VLOOKUP($N145,Import!$B$3:$AL$676,2,FALSE),"")</f>
        <v>SD</v>
      </c>
      <c r="R145" s="341" t="str">
        <f>IFERROR(VLOOKUP($N145,Import!$B$3:$AL$676,3,FALSE),"")</f>
        <v>DH</v>
      </c>
      <c r="S145" s="341" t="str">
        <f>IFERROR(VLOOKUP($N145,Import!$B$3:$AL$676,4,FALSE),"")</f>
        <v>2B</v>
      </c>
      <c r="T145" s="91">
        <f>IFERROR(VLOOKUP($N145,Import!$B$3:$AL$676,5,FALSE),"")</f>
        <v>2</v>
      </c>
      <c r="U145" s="431"/>
      <c r="V145" s="91">
        <f>IFERROR(VLOOKUP($N145,Import!$B$3:$AL$676,6,FALSE),"")</f>
        <v>582</v>
      </c>
      <c r="W145" s="91">
        <f>IFERROR(VLOOKUP($N145,Import!$B$3:$AL$676,7,FALSE),"")</f>
        <v>79</v>
      </c>
      <c r="X145" s="91">
        <f>IFERROR(VLOOKUP($N145,Import!$B$3:$AL$676,8,FALSE),"")</f>
        <v>12</v>
      </c>
      <c r="Y145" s="91">
        <f>IFERROR(VLOOKUP($N145,Import!$B$3:$AL$676,9,FALSE),"")</f>
        <v>42</v>
      </c>
      <c r="Z145" s="91">
        <f>IFERROR(VLOOKUP($N145,Import!$B$3:$AL$676,10,FALSE),"")</f>
        <v>8</v>
      </c>
      <c r="AA145" s="92">
        <f>IFERROR(VLOOKUP($N145,Import!$B$3:$AL$676,11,FALSE),"")</f>
        <v>0.27900000000000003</v>
      </c>
      <c r="AB145" s="431"/>
      <c r="AC145" s="498">
        <f t="shared" si="27"/>
        <v>162.37800000000001</v>
      </c>
      <c r="AD145" s="499">
        <f>IF(O145='User Input'!$C$1,1,0)</f>
        <v>0</v>
      </c>
      <c r="AE145" s="499">
        <f t="shared" si="38"/>
        <v>0</v>
      </c>
      <c r="AF145" s="499">
        <f t="shared" si="28"/>
        <v>0</v>
      </c>
      <c r="AG145" s="499" t="str">
        <f t="shared" si="29"/>
        <v>Luis Urias</v>
      </c>
      <c r="AH145" s="499">
        <f t="shared" si="30"/>
        <v>0</v>
      </c>
      <c r="AI145" s="499">
        <f t="shared" si="31"/>
        <v>2</v>
      </c>
      <c r="AJ145" s="91">
        <f>IFERROR(VLOOKUP($N145,Import!$B$3:$AL$676,35,FALSE),"")</f>
        <v>2019</v>
      </c>
      <c r="AK145" s="98"/>
      <c r="AL145" s="113">
        <v>86</v>
      </c>
      <c r="AM145" s="112">
        <f>IFERROR(VLOOKUP(AV145,Import!$B$3:$T$677,19,FALSE),"")</f>
        <v>216</v>
      </c>
      <c r="AN145" s="493"/>
      <c r="AO145" s="112" t="str">
        <f>IFERROR(VLOOKUP(AV145,Import!$AD$3:$AH$677,3,FALSE),"")</f>
        <v/>
      </c>
      <c r="AP145" s="112" t="str">
        <f>IFERROR(VLOOKUP(AV145,Import!$AD$3:$AH$677,5,FALSE),"")</f>
        <v/>
      </c>
      <c r="AQ145" s="494">
        <f>IFERROR(VLOOKUP(AV145,Import!$AW$3:$BA$677,5,FALSE),"")</f>
        <v>187</v>
      </c>
      <c r="AR145" s="489">
        <f>IFERROR(VLOOKUP($AV145,Import!$AW$3:$BG$677,2,FALSE),"")</f>
        <v>343.70000000000005</v>
      </c>
      <c r="AS145" s="581">
        <f>IFERROR(VLOOKUP($AV145,Import!$AW$3:$BG$677,3,FALSE),"")</f>
        <v>11.851724137931036</v>
      </c>
      <c r="AT145" s="575">
        <f ca="1">IFERROR(VLOOKUP($AV145,Import!$AW$3:$BG$677,7,FALSE),"")</f>
        <v>40</v>
      </c>
      <c r="AU145" s="492"/>
      <c r="AV145" s="495" t="str">
        <f>IFERROR(VLOOKUP(AL145,Import!$W$3:$X$677,2,FALSE),"")</f>
        <v>Marco Gonzales</v>
      </c>
      <c r="AW145" s="89"/>
      <c r="AX145" s="102"/>
      <c r="AY145" s="91" t="str">
        <f>IFERROR(VLOOKUP($AV145,Import!$B$3:$L$676,2,FALSE),"")</f>
        <v>SEA</v>
      </c>
      <c r="AZ145" s="96" t="str">
        <f>IFERROR(VLOOKUP($AV145,Import!$B$3:$L$676,3,FALSE),"")</f>
        <v>SP</v>
      </c>
      <c r="BA145" s="96" t="str">
        <f>IFERROR(VLOOKUP($AV145,Import!$B$3:$L$676,4,FALSE),"")</f>
        <v>SP</v>
      </c>
      <c r="BB145" s="91">
        <f>IFERROR(VLOOKUP($AV145,Import!$B$3:$L$676,5,FALSE),"")</f>
        <v>4</v>
      </c>
      <c r="BC145" s="431"/>
      <c r="BD145" s="91">
        <f>IFERROR(VLOOKUP($AV145,Import!$B$3:$X$677,12,FALSE),"")</f>
        <v>186</v>
      </c>
      <c r="BE145" s="97">
        <f>IFERROR(VLOOKUP($AV145,Import!$B$3:$X$677,15,FALSE),"")</f>
        <v>3.66</v>
      </c>
      <c r="BF145" s="97">
        <f>IFERROR(VLOOKUP($AV145,Import!$B$3:$X$677,16,FALSE),"")</f>
        <v>1.2</v>
      </c>
      <c r="BG145" s="91">
        <f>IFERROR(VLOOKUP($AV145,Import!$B$3:$X$677,13,FALSE),"")</f>
        <v>10</v>
      </c>
      <c r="BH145" s="91">
        <f>IFERROR(VLOOKUP($AV145,Import!$B$3:$X$677,14,FALSE),"")</f>
        <v>0</v>
      </c>
      <c r="BI145" s="91">
        <f>IFERROR(VLOOKUP($AV145,Import!$B$3:$X$677,17,FALSE),"")</f>
        <v>159</v>
      </c>
      <c r="BJ145" s="435"/>
      <c r="BK145" s="93">
        <f t="shared" si="32"/>
        <v>680.76</v>
      </c>
      <c r="BL145" s="94">
        <f t="shared" si="33"/>
        <v>223.2</v>
      </c>
      <c r="BM145" s="94">
        <f>IF(AW145='User Input'!$C$1,1,0)</f>
        <v>0</v>
      </c>
      <c r="BN145" s="94">
        <f t="shared" si="39"/>
        <v>0</v>
      </c>
      <c r="BO145" s="94">
        <f t="shared" si="34"/>
        <v>0</v>
      </c>
      <c r="BP145" s="94" t="str">
        <f t="shared" si="35"/>
        <v>Marco Gonzales</v>
      </c>
      <c r="BQ145" s="94">
        <f t="shared" si="36"/>
        <v>0</v>
      </c>
      <c r="BR145" s="95">
        <f t="shared" si="37"/>
        <v>4</v>
      </c>
      <c r="BS145" s="91" t="str">
        <f>IFERROR(VLOOKUP($AV145,Import!$B$3:$AL$676,35,FALSE),"")</f>
        <v/>
      </c>
      <c r="BT145" s="99">
        <f>9*(Table2[[#This Row],[K]]/Table2[[#This Row],[IP]])</f>
        <v>7.693548387096774</v>
      </c>
      <c r="BU145" s="483">
        <f>IFERROR(VLOOKUP($AV145,PITCH!$B$7:$AJ$2004,31,FALSE),"N/A")</f>
        <v>5.084134615384615</v>
      </c>
      <c r="BV145" s="426"/>
    </row>
    <row r="146" spans="1:74" ht="15" x14ac:dyDescent="0.25">
      <c r="A146" s="570">
        <v>144</v>
      </c>
      <c r="B146" s="571">
        <f>IFERROR(VLOOKUP(N146,Import!$B$4:$T$677,19,FALSE),"")</f>
        <v>241</v>
      </c>
      <c r="C146" s="572"/>
      <c r="D146" s="571" t="str">
        <f>IFERROR(VLOOKUP(N146,Import!$AD$3:$AH$677,3,FALSE),"")</f>
        <v/>
      </c>
      <c r="E146" s="571" t="str">
        <f>IFERROR(VLOOKUP(N146,Import!$AD$3:$AL$677,4,FALSE),"")</f>
        <v/>
      </c>
      <c r="F146" s="575">
        <f>IFERROR(VLOOKUP(N146,Import!$AT$3:$BG$677,8,FALSE),"")</f>
        <v>202</v>
      </c>
      <c r="G146" s="489">
        <f>IFERROR(VLOOKUP($N146,Import!$AT$3:$BG$677,2,FALSE),"")</f>
        <v>332.45</v>
      </c>
      <c r="H146" s="490">
        <f>IFERROR(VLOOKUP($N146,Import!$AT$3:$BG$677,3,FALSE),"")</f>
        <v>2.3086805555555556</v>
      </c>
      <c r="I146" s="575">
        <f ca="1">IFERROR(VLOOKUP($N146,Import!$AT$3:$BG$677,9,FALSE),"")</f>
        <v>428</v>
      </c>
      <c r="J146" s="574"/>
      <c r="K146" s="571">
        <f>IFERROR(VLOOKUP(N146,Import!$AT$3:$BG$677,12,FALSE),"")</f>
        <v>185</v>
      </c>
      <c r="L146" s="571">
        <f>IFERROR(VLOOKUP(N146,Import!$AT$3:$BG$677,14,FALSE),"")</f>
        <v>195</v>
      </c>
      <c r="M146" s="486"/>
      <c r="N146" s="88" t="str">
        <f>IFERROR(VLOOKUP(A146,Import!$V$3:$X$677,3,FALSE),"")</f>
        <v>David Fletcher</v>
      </c>
      <c r="O146" s="89"/>
      <c r="P146" s="90"/>
      <c r="Q146" s="91" t="str">
        <f>IFERROR(VLOOKUP($N146,Import!$B$3:$AL$676,2,FALSE),"")</f>
        <v>LAA</v>
      </c>
      <c r="R146" s="341" t="str">
        <f>IFERROR(VLOOKUP($N146,Import!$B$3:$AL$676,3,FALSE),"")</f>
        <v>2B/3B</v>
      </c>
      <c r="S146" s="341" t="str">
        <f>IFERROR(VLOOKUP($N146,Import!$B$3:$AL$676,4,FALSE),"")</f>
        <v>2B/SS/ 3B</v>
      </c>
      <c r="T146" s="91">
        <f>IFERROR(VLOOKUP($N146,Import!$B$3:$AL$676,5,FALSE),"")</f>
        <v>2</v>
      </c>
      <c r="U146" s="431"/>
      <c r="V146" s="91">
        <f>IFERROR(VLOOKUP($N146,Import!$B$3:$AL$676,6,FALSE),"")</f>
        <v>541</v>
      </c>
      <c r="W146" s="91">
        <f>IFERROR(VLOOKUP($N146,Import!$B$3:$AL$676,7,FALSE),"")</f>
        <v>71</v>
      </c>
      <c r="X146" s="91">
        <f>IFERROR(VLOOKUP($N146,Import!$B$3:$AL$676,8,FALSE),"")</f>
        <v>12</v>
      </c>
      <c r="Y146" s="91">
        <f>IFERROR(VLOOKUP($N146,Import!$B$3:$AL$676,9,FALSE),"")</f>
        <v>51</v>
      </c>
      <c r="Z146" s="91">
        <f>IFERROR(VLOOKUP($N146,Import!$B$3:$AL$676,10,FALSE),"")</f>
        <v>10</v>
      </c>
      <c r="AA146" s="92">
        <f>IFERROR(VLOOKUP($N146,Import!$B$3:$AL$676,11,FALSE),"")</f>
        <v>0.28100000000000003</v>
      </c>
      <c r="AB146" s="431"/>
      <c r="AC146" s="498">
        <f t="shared" si="27"/>
        <v>152.02100000000002</v>
      </c>
      <c r="AD146" s="499">
        <f>IF(O146='User Input'!$C$1,1,0)</f>
        <v>0</v>
      </c>
      <c r="AE146" s="499">
        <f t="shared" si="38"/>
        <v>0</v>
      </c>
      <c r="AF146" s="499">
        <f t="shared" si="28"/>
        <v>0</v>
      </c>
      <c r="AG146" s="499" t="str">
        <f t="shared" si="29"/>
        <v>David Fletcher</v>
      </c>
      <c r="AH146" s="499">
        <f t="shared" si="30"/>
        <v>0</v>
      </c>
      <c r="AI146" s="499">
        <f t="shared" si="31"/>
        <v>2</v>
      </c>
      <c r="AJ146" s="91" t="str">
        <f>IFERROR(VLOOKUP($N146,Import!$B$3:$AL$676,35,FALSE),"")</f>
        <v/>
      </c>
      <c r="AK146" s="98"/>
      <c r="AL146" s="113">
        <v>102</v>
      </c>
      <c r="AM146" s="112">
        <f>IFERROR(VLOOKUP(AV146,Import!$B$3:$T$677,19,FALSE),"")</f>
        <v>253</v>
      </c>
      <c r="AN146" s="493"/>
      <c r="AO146" s="112" t="str">
        <f>IFERROR(VLOOKUP(AV146,Import!$AD$3:$AH$677,3,FALSE),"")</f>
        <v/>
      </c>
      <c r="AP146" s="112" t="str">
        <f>IFERROR(VLOOKUP(AV146,Import!$AD$3:$AH$677,5,FALSE),"")</f>
        <v/>
      </c>
      <c r="AQ146" s="494">
        <f>IFERROR(VLOOKUP(AV146,Import!$AW$3:$BA$677,5,FALSE),"")</f>
        <v>416</v>
      </c>
      <c r="AR146" s="489">
        <f>IFERROR(VLOOKUP($AV146,Import!$AW$3:$BG$677,2,FALSE),"")</f>
        <v>179.5</v>
      </c>
      <c r="AS146" s="581">
        <f>IFERROR(VLOOKUP($AV146,Import!$AW$3:$BG$677,3,FALSE),"")</f>
        <v>3.1491228070175437</v>
      </c>
      <c r="AT146" s="575">
        <f ca="1">IFERROR(VLOOKUP($AV146,Import!$AW$3:$BG$677,7,FALSE),"")</f>
        <v>347</v>
      </c>
      <c r="AU146" s="492"/>
      <c r="AV146" s="495" t="str">
        <f>IFERROR(VLOOKUP(AL146,Import!$W$3:$X$677,2,FALSE),"")</f>
        <v>Hunter Strickland</v>
      </c>
      <c r="AW146" s="89"/>
      <c r="AX146" s="102"/>
      <c r="AY146" s="91" t="str">
        <f>IFERROR(VLOOKUP($AV146,Import!$B$3:$L$676,2,FALSE),"")</f>
        <v>SEA</v>
      </c>
      <c r="AZ146" s="96" t="str">
        <f>IFERROR(VLOOKUP($AV146,Import!$B$3:$L$676,3,FALSE),"")</f>
        <v>RP</v>
      </c>
      <c r="BA146" s="96" t="str">
        <f>IFERROR(VLOOKUP($AV146,Import!$B$3:$L$676,4,FALSE),"")</f>
        <v>RP</v>
      </c>
      <c r="BB146" s="91">
        <f>IFERROR(VLOOKUP($AV146,Import!$B$3:$L$676,5,FALSE),"")</f>
        <v>2</v>
      </c>
      <c r="BC146" s="431"/>
      <c r="BD146" s="91">
        <f>IFERROR(VLOOKUP($AV146,Import!$B$3:$X$677,12,FALSE),"")</f>
        <v>59</v>
      </c>
      <c r="BE146" s="97">
        <f>IFERROR(VLOOKUP($AV146,Import!$B$3:$X$677,15,FALSE),"")</f>
        <v>4.17</v>
      </c>
      <c r="BF146" s="97">
        <f>IFERROR(VLOOKUP($AV146,Import!$B$3:$X$677,16,FALSE),"")</f>
        <v>1.39</v>
      </c>
      <c r="BG146" s="91">
        <f>IFERROR(VLOOKUP($AV146,Import!$B$3:$X$677,13,FALSE),"")</f>
        <v>1</v>
      </c>
      <c r="BH146" s="91">
        <f>IFERROR(VLOOKUP($AV146,Import!$B$3:$X$677,14,FALSE),"")</f>
        <v>24</v>
      </c>
      <c r="BI146" s="91">
        <f>IFERROR(VLOOKUP($AV146,Import!$B$3:$X$677,17,FALSE),"")</f>
        <v>55</v>
      </c>
      <c r="BJ146" s="435"/>
      <c r="BK146" s="93">
        <f t="shared" si="32"/>
        <v>246.03</v>
      </c>
      <c r="BL146" s="94">
        <f t="shared" si="33"/>
        <v>82.009999999999991</v>
      </c>
      <c r="BM146" s="94">
        <f>IF(AW146='User Input'!$C$1,1,0)</f>
        <v>0</v>
      </c>
      <c r="BN146" s="94">
        <f t="shared" si="39"/>
        <v>0</v>
      </c>
      <c r="BO146" s="94">
        <f t="shared" si="34"/>
        <v>0</v>
      </c>
      <c r="BP146" s="94" t="str">
        <f t="shared" si="35"/>
        <v>Hunter Strickland</v>
      </c>
      <c r="BQ146" s="94">
        <f t="shared" si="36"/>
        <v>0</v>
      </c>
      <c r="BR146" s="95">
        <f t="shared" si="37"/>
        <v>2</v>
      </c>
      <c r="BS146" s="91" t="str">
        <f>IFERROR(VLOOKUP($AV146,Import!$B$3:$AL$676,35,FALSE),"")</f>
        <v/>
      </c>
      <c r="BT146" s="99">
        <f>9*(Table2[[#This Row],[K]]/Table2[[#This Row],[IP]])</f>
        <v>8.3898305084745761</v>
      </c>
      <c r="BU146" s="483">
        <f>IFERROR(VLOOKUP($AV146,PITCH!$B$7:$AJ$2004,31,FALSE),"N/A")</f>
        <v>3.8823529411764701</v>
      </c>
      <c r="BV146" s="426"/>
    </row>
    <row r="147" spans="1:74" ht="15" x14ac:dyDescent="0.25">
      <c r="A147" s="570">
        <v>145</v>
      </c>
      <c r="B147" s="571">
        <f>IFERROR(VLOOKUP(N147,Import!$B$4:$T$677,19,FALSE),"")</f>
        <v>242</v>
      </c>
      <c r="C147" s="572"/>
      <c r="D147" s="571" t="str">
        <f>IFERROR(VLOOKUP(N147,Import!$AD$3:$AH$677,3,FALSE),"")</f>
        <v/>
      </c>
      <c r="E147" s="571" t="str">
        <f>IFERROR(VLOOKUP(N147,Import!$AD$3:$AL$677,4,FALSE),"")</f>
        <v/>
      </c>
      <c r="F147" s="575">
        <f>IFERROR(VLOOKUP(N147,Import!$AT$3:$BG$677,8,FALSE),"")</f>
        <v>280</v>
      </c>
      <c r="G147" s="489">
        <f>IFERROR(VLOOKUP($N147,Import!$AT$3:$BG$677,2,FALSE),"")</f>
        <v>285.79999999999995</v>
      </c>
      <c r="H147" s="490">
        <f>IFERROR(VLOOKUP($N147,Import!$AT$3:$BG$677,3,FALSE),"")</f>
        <v>2.3816666666666664</v>
      </c>
      <c r="I147" s="575">
        <f ca="1">IFERROR(VLOOKUP($N147,Import!$AT$3:$BG$677,9,FALSE),"")</f>
        <v>182</v>
      </c>
      <c r="J147" s="574"/>
      <c r="K147" s="571">
        <f>IFERROR(VLOOKUP(N147,Import!$AT$3:$BG$677,12,FALSE),"")</f>
        <v>189</v>
      </c>
      <c r="L147" s="571">
        <f>IFERROR(VLOOKUP(N147,Import!$AT$3:$BG$677,14,FALSE),"")</f>
        <v>192</v>
      </c>
      <c r="M147" s="486"/>
      <c r="N147" s="88" t="str">
        <f>IFERROR(VLOOKUP(A147,Import!$V$3:$X$677,3,FALSE),"")</f>
        <v>Jeff McNeil</v>
      </c>
      <c r="O147" s="89"/>
      <c r="P147" s="90"/>
      <c r="Q147" s="91" t="str">
        <f>IFERROR(VLOOKUP($N147,Import!$B$3:$AL$676,2,FALSE),"")</f>
        <v>NYM</v>
      </c>
      <c r="R147" s="341" t="str">
        <f>IFERROR(VLOOKUP($N147,Import!$B$3:$AL$676,3,FALSE),"")</f>
        <v>2B</v>
      </c>
      <c r="S147" s="341" t="str">
        <f>IFERROR(VLOOKUP($N147,Import!$B$3:$AL$676,4,FALSE),"")</f>
        <v>2B</v>
      </c>
      <c r="T147" s="91">
        <f>IFERROR(VLOOKUP($N147,Import!$B$3:$AL$676,5,FALSE),"")</f>
        <v>2</v>
      </c>
      <c r="U147" s="431"/>
      <c r="V147" s="91">
        <f>IFERROR(VLOOKUP($N147,Import!$B$3:$AL$676,6,FALSE),"")</f>
        <v>454</v>
      </c>
      <c r="W147" s="91">
        <f>IFERROR(VLOOKUP($N147,Import!$B$3:$AL$676,7,FALSE),"")</f>
        <v>56</v>
      </c>
      <c r="X147" s="91">
        <f>IFERROR(VLOOKUP($N147,Import!$B$3:$AL$676,8,FALSE),"")</f>
        <v>17</v>
      </c>
      <c r="Y147" s="91">
        <f>IFERROR(VLOOKUP($N147,Import!$B$3:$AL$676,9,FALSE),"")</f>
        <v>59</v>
      </c>
      <c r="Z147" s="91">
        <f>IFERROR(VLOOKUP($N147,Import!$B$3:$AL$676,10,FALSE),"")</f>
        <v>8</v>
      </c>
      <c r="AA147" s="92">
        <f>IFERROR(VLOOKUP($N147,Import!$B$3:$AL$676,11,FALSE),"")</f>
        <v>0.26900000000000002</v>
      </c>
      <c r="AB147" s="431"/>
      <c r="AC147" s="498">
        <f t="shared" si="27"/>
        <v>122.126</v>
      </c>
      <c r="AD147" s="499">
        <f>IF(O147='User Input'!$C$1,1,0)</f>
        <v>0</v>
      </c>
      <c r="AE147" s="499">
        <f t="shared" si="38"/>
        <v>0</v>
      </c>
      <c r="AF147" s="499">
        <f t="shared" si="28"/>
        <v>0</v>
      </c>
      <c r="AG147" s="499" t="str">
        <f t="shared" si="29"/>
        <v>Jeff McNeil</v>
      </c>
      <c r="AH147" s="499">
        <f t="shared" si="30"/>
        <v>0</v>
      </c>
      <c r="AI147" s="499">
        <f t="shared" si="31"/>
        <v>2</v>
      </c>
      <c r="AJ147" s="91" t="str">
        <f>IFERROR(VLOOKUP($N147,Import!$B$3:$AL$676,35,FALSE),"")</f>
        <v/>
      </c>
      <c r="AK147" s="98"/>
      <c r="AL147" s="113">
        <v>118</v>
      </c>
      <c r="AM147" s="112">
        <f>IFERROR(VLOOKUP(AV147,Import!$B$3:$T$677,19,FALSE),"")</f>
        <v>279</v>
      </c>
      <c r="AN147" s="493"/>
      <c r="AO147" s="112" t="str">
        <f>IFERROR(VLOOKUP(AV147,Import!$AD$3:$AH$677,3,FALSE),"")</f>
        <v/>
      </c>
      <c r="AP147" s="112" t="str">
        <f>IFERROR(VLOOKUP(AV147,Import!$AD$3:$AH$677,5,FALSE),"")</f>
        <v/>
      </c>
      <c r="AQ147" s="494">
        <f>IFERROR(VLOOKUP(AV147,Import!$AW$3:$BA$677,5,FALSE),"")</f>
        <v>418</v>
      </c>
      <c r="AR147" s="489">
        <f>IFERROR(VLOOKUP($AV147,Import!$AW$3:$BG$677,2,FALSE),"")</f>
        <v>177.60000000000002</v>
      </c>
      <c r="AS147" s="581">
        <f>IFERROR(VLOOKUP($AV147,Import!$AW$3:$BG$677,3,FALSE),"")</f>
        <v>3.1157894736842109</v>
      </c>
      <c r="AT147" s="575">
        <f ca="1">IFERROR(VLOOKUP($AV147,Import!$AW$3:$BG$677,7,FALSE),"")</f>
        <v>347</v>
      </c>
      <c r="AU147" s="492"/>
      <c r="AV147" s="495" t="str">
        <f>IFERROR(VLOOKUP(AL147,Import!$W$3:$X$677,2,FALSE),"")</f>
        <v>Alex Colome</v>
      </c>
      <c r="AW147" s="89"/>
      <c r="AX147" s="102"/>
      <c r="AY147" s="91" t="str">
        <f>IFERROR(VLOOKUP($AV147,Import!$B$3:$L$676,2,FALSE),"")</f>
        <v>CHW</v>
      </c>
      <c r="AZ147" s="96" t="str">
        <f>IFERROR(VLOOKUP($AV147,Import!$B$3:$L$676,3,FALSE),"")</f>
        <v>RP</v>
      </c>
      <c r="BA147" s="96" t="str">
        <f>IFERROR(VLOOKUP($AV147,Import!$B$3:$L$676,4,FALSE),"")</f>
        <v>RP</v>
      </c>
      <c r="BB147" s="91">
        <f>IFERROR(VLOOKUP($AV147,Import!$B$3:$L$676,5,FALSE),"")</f>
        <v>0</v>
      </c>
      <c r="BC147" s="431"/>
      <c r="BD147" s="91">
        <f>IFERROR(VLOOKUP($AV147,Import!$B$3:$X$677,12,FALSE),"")</f>
        <v>60</v>
      </c>
      <c r="BE147" s="97">
        <f>IFERROR(VLOOKUP($AV147,Import!$B$3:$X$677,15,FALSE),"")</f>
        <v>3.31</v>
      </c>
      <c r="BF147" s="97">
        <f>IFERROR(VLOOKUP($AV147,Import!$B$3:$X$677,16,FALSE),"")</f>
        <v>1.22</v>
      </c>
      <c r="BG147" s="91">
        <f>IFERROR(VLOOKUP($AV147,Import!$B$3:$X$677,13,FALSE),"")</f>
        <v>2</v>
      </c>
      <c r="BH147" s="91">
        <f>IFERROR(VLOOKUP($AV147,Import!$B$3:$X$677,14,FALSE),"")</f>
        <v>9</v>
      </c>
      <c r="BI147" s="91">
        <f>IFERROR(VLOOKUP($AV147,Import!$B$3:$X$677,17,FALSE),"")</f>
        <v>64</v>
      </c>
      <c r="BJ147" s="435"/>
      <c r="BK147" s="93">
        <f t="shared" si="32"/>
        <v>198.6</v>
      </c>
      <c r="BL147" s="94">
        <f t="shared" si="33"/>
        <v>73.2</v>
      </c>
      <c r="BM147" s="94">
        <f>IF(AW147='User Input'!$C$1,1,0)</f>
        <v>0</v>
      </c>
      <c r="BN147" s="94">
        <f t="shared" si="39"/>
        <v>0</v>
      </c>
      <c r="BO147" s="94">
        <f t="shared" si="34"/>
        <v>0</v>
      </c>
      <c r="BP147" s="94" t="str">
        <f t="shared" si="35"/>
        <v>Alex Colome</v>
      </c>
      <c r="BQ147" s="94">
        <f t="shared" si="36"/>
        <v>0</v>
      </c>
      <c r="BR147" s="95">
        <f t="shared" si="37"/>
        <v>0</v>
      </c>
      <c r="BS147" s="91" t="str">
        <f>IFERROR(VLOOKUP($AV147,Import!$B$3:$AL$676,35,FALSE),"")</f>
        <v/>
      </c>
      <c r="BT147" s="99">
        <f>9*(Table2[[#This Row],[K]]/Table2[[#This Row],[IP]])</f>
        <v>9.6</v>
      </c>
      <c r="BU147" s="483">
        <f>IFERROR(VLOOKUP($AV147,PITCH!$B$7:$AJ$2004,31,FALSE),"N/A")</f>
        <v>5.8730158730158735</v>
      </c>
      <c r="BV147" s="426"/>
    </row>
    <row r="148" spans="1:74" ht="15" x14ac:dyDescent="0.25">
      <c r="A148" s="570">
        <v>146</v>
      </c>
      <c r="B148" s="571">
        <f>IFERROR(VLOOKUP(N148,Import!$B$4:$T$677,19,FALSE),"")</f>
        <v>243</v>
      </c>
      <c r="C148" s="572"/>
      <c r="D148" s="571" t="str">
        <f>IFERROR(VLOOKUP(N148,Import!$AD$3:$AH$677,3,FALSE),"")</f>
        <v/>
      </c>
      <c r="E148" s="571" t="str">
        <f>IFERROR(VLOOKUP(N148,Import!$AD$3:$AL$677,4,FALSE),"")</f>
        <v/>
      </c>
      <c r="F148" s="575">
        <f>IFERROR(VLOOKUP(N148,Import!$AT$3:$BG$677,8,FALSE),"")</f>
        <v>264</v>
      </c>
      <c r="G148" s="489">
        <f>IFERROR(VLOOKUP($N148,Import!$AT$3:$BG$677,2,FALSE),"")</f>
        <v>296.59999999999997</v>
      </c>
      <c r="H148" s="490">
        <f>IFERROR(VLOOKUP($N148,Import!$AT$3:$BG$677,3,FALSE),"")</f>
        <v>2.1649635036496346</v>
      </c>
      <c r="I148" s="575">
        <f ca="1">IFERROR(VLOOKUP($N148,Import!$AT$3:$BG$677,9,FALSE),"")</f>
        <v>201</v>
      </c>
      <c r="J148" s="574"/>
      <c r="K148" s="571">
        <f>IFERROR(VLOOKUP(N148,Import!$AT$3:$BG$677,12,FALSE),"")</f>
        <v>235</v>
      </c>
      <c r="L148" s="571">
        <f>IFERROR(VLOOKUP(N148,Import!$AT$3:$BG$677,14,FALSE),"")</f>
        <v>217</v>
      </c>
      <c r="M148" s="486"/>
      <c r="N148" s="88" t="str">
        <f>IFERROR(VLOOKUP(A148,Import!$V$3:$X$677,3,FALSE),"")</f>
        <v>Renato Nunez</v>
      </c>
      <c r="O148" s="89"/>
      <c r="P148" s="90"/>
      <c r="Q148" s="91" t="str">
        <f>IFERROR(VLOOKUP($N148,Import!$B$3:$AL$676,2,FALSE),"")</f>
        <v>BAL</v>
      </c>
      <c r="R148" s="341" t="str">
        <f>IFERROR(VLOOKUP($N148,Import!$B$3:$AL$676,3,FALSE),"")</f>
        <v>3B</v>
      </c>
      <c r="S148" s="341" t="str">
        <f>IFERROR(VLOOKUP($N148,Import!$B$3:$AL$676,4,FALSE),"")</f>
        <v>3B</v>
      </c>
      <c r="T148" s="91">
        <f>IFERROR(VLOOKUP($N148,Import!$B$3:$AL$676,5,FALSE),"")</f>
        <v>2</v>
      </c>
      <c r="U148" s="431"/>
      <c r="V148" s="91">
        <f>IFERROR(VLOOKUP($N148,Import!$B$3:$AL$676,6,FALSE),"")</f>
        <v>522</v>
      </c>
      <c r="W148" s="91">
        <f>IFERROR(VLOOKUP($N148,Import!$B$3:$AL$676,7,FALSE),"")</f>
        <v>54</v>
      </c>
      <c r="X148" s="91">
        <f>IFERROR(VLOOKUP($N148,Import!$B$3:$AL$676,8,FALSE),"")</f>
        <v>26</v>
      </c>
      <c r="Y148" s="91">
        <f>IFERROR(VLOOKUP($N148,Import!$B$3:$AL$676,9,FALSE),"")</f>
        <v>68</v>
      </c>
      <c r="Z148" s="91">
        <f>IFERROR(VLOOKUP($N148,Import!$B$3:$AL$676,10,FALSE),"")</f>
        <v>1</v>
      </c>
      <c r="AA148" s="92">
        <f>IFERROR(VLOOKUP($N148,Import!$B$3:$AL$676,11,FALSE),"")</f>
        <v>0.251</v>
      </c>
      <c r="AB148" s="431"/>
      <c r="AC148" s="498">
        <f t="shared" si="27"/>
        <v>131.02199999999999</v>
      </c>
      <c r="AD148" s="499">
        <f>IF(O148='User Input'!$C$1,1,0)</f>
        <v>0</v>
      </c>
      <c r="AE148" s="499">
        <f t="shared" si="38"/>
        <v>0</v>
      </c>
      <c r="AF148" s="499">
        <f t="shared" si="28"/>
        <v>0</v>
      </c>
      <c r="AG148" s="499" t="str">
        <f t="shared" si="29"/>
        <v>Renato Nunez</v>
      </c>
      <c r="AH148" s="499">
        <f t="shared" si="30"/>
        <v>0</v>
      </c>
      <c r="AI148" s="499">
        <f t="shared" si="31"/>
        <v>2</v>
      </c>
      <c r="AJ148" s="91" t="str">
        <f>IFERROR(VLOOKUP($N148,Import!$B$3:$AL$676,35,FALSE),"")</f>
        <v/>
      </c>
      <c r="AK148" s="98"/>
      <c r="AL148" s="113">
        <v>124</v>
      </c>
      <c r="AM148" s="112">
        <f>IFERROR(VLOOKUP(AV148,Import!$B$3:$T$677,19,FALSE),"")</f>
        <v>285</v>
      </c>
      <c r="AN148" s="493"/>
      <c r="AO148" s="112">
        <f>IFERROR(VLOOKUP(AV148,Import!$AD$3:$AH$677,3,FALSE),"")</f>
        <v>19</v>
      </c>
      <c r="AP148" s="112">
        <f>IFERROR(VLOOKUP(AV148,Import!$AD$3:$AH$677,5,FALSE),"")</f>
        <v>2</v>
      </c>
      <c r="AQ148" s="494">
        <f>IFERROR(VLOOKUP(AV148,Import!$AW$3:$BA$677,5,FALSE),"")</f>
        <v>496</v>
      </c>
      <c r="AR148" s="489">
        <f>IFERROR(VLOOKUP($AV148,Import!$AW$3:$BG$677,2,FALSE),"")</f>
        <v>132.89999999999998</v>
      </c>
      <c r="AS148" s="581">
        <f>IFERROR(VLOOKUP($AV148,Import!$AW$3:$BG$677,3,FALSE),"")</f>
        <v>11.074999999999998</v>
      </c>
      <c r="AT148" s="575">
        <f ca="1">IFERROR(VLOOKUP($AV148,Import!$AW$3:$BG$677,7,FALSE),"")</f>
        <v>158</v>
      </c>
      <c r="AU148" s="492"/>
      <c r="AV148" s="495" t="str">
        <f>IFERROR(VLOOKUP(AL148,Import!$W$3:$X$677,2,FALSE),"")</f>
        <v>Brent Honeywell</v>
      </c>
      <c r="AW148" s="89"/>
      <c r="AX148" s="102"/>
      <c r="AY148" s="91" t="str">
        <f>IFERROR(VLOOKUP($AV148,Import!$B$3:$L$676,2,FALSE),"")</f>
        <v>TB</v>
      </c>
      <c r="AZ148" s="96" t="str">
        <f>IFERROR(VLOOKUP($AV148,Import!$B$3:$L$676,3,FALSE),"")</f>
        <v>SP</v>
      </c>
      <c r="BA148" s="96" t="str">
        <f>IFERROR(VLOOKUP($AV148,Import!$B$3:$L$676,4,FALSE),"")</f>
        <v>SP</v>
      </c>
      <c r="BB148" s="91">
        <f>IFERROR(VLOOKUP($AV148,Import!$B$3:$L$676,5,FALSE),"")</f>
        <v>0</v>
      </c>
      <c r="BC148" s="431"/>
      <c r="BD148" s="91">
        <f>IFERROR(VLOOKUP($AV148,Import!$B$3:$X$677,12,FALSE),"")</f>
        <v>88</v>
      </c>
      <c r="BE148" s="97">
        <f>IFERROR(VLOOKUP($AV148,Import!$B$3:$X$677,15,FALSE),"")</f>
        <v>3.82</v>
      </c>
      <c r="BF148" s="97">
        <f>IFERROR(VLOOKUP($AV148,Import!$B$3:$X$677,16,FALSE),"")</f>
        <v>1.32</v>
      </c>
      <c r="BG148" s="91">
        <f>IFERROR(VLOOKUP($AV148,Import!$B$3:$X$677,13,FALSE),"")</f>
        <v>5</v>
      </c>
      <c r="BH148" s="91">
        <f>IFERROR(VLOOKUP($AV148,Import!$B$3:$X$677,14,FALSE),"")</f>
        <v>0</v>
      </c>
      <c r="BI148" s="91">
        <f>IFERROR(VLOOKUP($AV148,Import!$B$3:$X$677,17,FALSE),"")</f>
        <v>94</v>
      </c>
      <c r="BJ148" s="435"/>
      <c r="BK148" s="93">
        <f t="shared" si="32"/>
        <v>336.15999999999997</v>
      </c>
      <c r="BL148" s="94">
        <f t="shared" si="33"/>
        <v>116.16000000000001</v>
      </c>
      <c r="BM148" s="94">
        <f>IF(AW148='User Input'!$C$1,1,0)</f>
        <v>0</v>
      </c>
      <c r="BN148" s="94">
        <f t="shared" si="39"/>
        <v>0</v>
      </c>
      <c r="BO148" s="94">
        <f t="shared" si="34"/>
        <v>0</v>
      </c>
      <c r="BP148" s="94" t="str">
        <f t="shared" si="35"/>
        <v>Brent Honeywell</v>
      </c>
      <c r="BQ148" s="94">
        <f t="shared" si="36"/>
        <v>0</v>
      </c>
      <c r="BR148" s="95">
        <f t="shared" si="37"/>
        <v>0</v>
      </c>
      <c r="BS148" s="91">
        <f>IFERROR(VLOOKUP($AV148,Import!$B$3:$AL$676,35,FALSE),"")</f>
        <v>2019</v>
      </c>
      <c r="BT148" s="99">
        <f>9*(Table2[[#This Row],[K]]/Table2[[#This Row],[IP]])</f>
        <v>9.6136363636363633</v>
      </c>
      <c r="BU148" s="483">
        <f>IFERROR(VLOOKUP($AV148,PITCH!$B$7:$AJ$2004,31,FALSE),"N/A")</f>
        <v>5.9701492537313445</v>
      </c>
      <c r="BV148" s="426"/>
    </row>
    <row r="149" spans="1:74" ht="15" x14ac:dyDescent="0.25">
      <c r="A149" s="570">
        <v>147</v>
      </c>
      <c r="B149" s="571">
        <f>IFERROR(VLOOKUP(N149,Import!$B$4:$T$677,19,FALSE),"")</f>
        <v>245</v>
      </c>
      <c r="C149" s="572"/>
      <c r="D149" s="571" t="str">
        <f>IFERROR(VLOOKUP(N149,Import!$AD$3:$AH$677,3,FALSE),"")</f>
        <v/>
      </c>
      <c r="E149" s="571" t="str">
        <f>IFERROR(VLOOKUP(N149,Import!$AD$3:$AL$677,4,FALSE),"")</f>
        <v/>
      </c>
      <c r="F149" s="575">
        <f>IFERROR(VLOOKUP(N149,Import!$AT$3:$BG$677,8,FALSE),"")</f>
        <v>417</v>
      </c>
      <c r="G149" s="489">
        <f>IFERROR(VLOOKUP($N149,Import!$AT$3:$BG$677,2,FALSE),"")</f>
        <v>178.74999999999997</v>
      </c>
      <c r="H149" s="490">
        <f>IFERROR(VLOOKUP($N149,Import!$AT$3:$BG$677,3,FALSE),"")</f>
        <v>1.5277777777777775</v>
      </c>
      <c r="I149" s="575">
        <f ca="1">IFERROR(VLOOKUP($N149,Import!$AT$3:$BG$677,9,FALSE),"")</f>
        <v>415</v>
      </c>
      <c r="J149" s="574"/>
      <c r="K149" s="571">
        <f>IFERROR(VLOOKUP(N149,Import!$AT$3:$BG$677,12,FALSE),"")</f>
        <v>222</v>
      </c>
      <c r="L149" s="571">
        <f>IFERROR(VLOOKUP(N149,Import!$AT$3:$BG$677,14,FALSE),"")</f>
        <v>210</v>
      </c>
      <c r="M149" s="486"/>
      <c r="N149" s="88" t="str">
        <f>IFERROR(VLOOKUP(A149,Import!$V$3:$X$677,3,FALSE),"")</f>
        <v>Jorge Alfaro</v>
      </c>
      <c r="O149" s="89"/>
      <c r="P149" s="90"/>
      <c r="Q149" s="91" t="str">
        <f>IFERROR(VLOOKUP($N149,Import!$B$3:$AL$676,2,FALSE),"")</f>
        <v>MIA</v>
      </c>
      <c r="R149" s="341" t="str">
        <f>IFERROR(VLOOKUP($N149,Import!$B$3:$AL$676,3,FALSE),"")</f>
        <v>C</v>
      </c>
      <c r="S149" s="341" t="str">
        <f>IFERROR(VLOOKUP($N149,Import!$B$3:$AL$676,4,FALSE),"")</f>
        <v>C</v>
      </c>
      <c r="T149" s="91">
        <f>IFERROR(VLOOKUP($N149,Import!$B$3:$AL$676,5,FALSE),"")</f>
        <v>2</v>
      </c>
      <c r="U149" s="431"/>
      <c r="V149" s="91">
        <f>IFERROR(VLOOKUP($N149,Import!$B$3:$AL$676,6,FALSE),"")</f>
        <v>414</v>
      </c>
      <c r="W149" s="91">
        <f>IFERROR(VLOOKUP($N149,Import!$B$3:$AL$676,7,FALSE),"")</f>
        <v>51</v>
      </c>
      <c r="X149" s="91">
        <f>IFERROR(VLOOKUP($N149,Import!$B$3:$AL$676,8,FALSE),"")</f>
        <v>17</v>
      </c>
      <c r="Y149" s="91">
        <f>IFERROR(VLOOKUP($N149,Import!$B$3:$AL$676,9,FALSE),"")</f>
        <v>61</v>
      </c>
      <c r="Z149" s="91">
        <f>IFERROR(VLOOKUP($N149,Import!$B$3:$AL$676,10,FALSE),"")</f>
        <v>3</v>
      </c>
      <c r="AA149" s="92">
        <f>IFERROR(VLOOKUP($N149,Import!$B$3:$AL$676,11,FALSE),"")</f>
        <v>0.248</v>
      </c>
      <c r="AB149" s="431"/>
      <c r="AC149" s="498">
        <f t="shared" si="27"/>
        <v>102.672</v>
      </c>
      <c r="AD149" s="499">
        <f>IF(O149='User Input'!$C$1,1,0)</f>
        <v>0</v>
      </c>
      <c r="AE149" s="499">
        <f t="shared" si="38"/>
        <v>0</v>
      </c>
      <c r="AF149" s="499">
        <f t="shared" si="28"/>
        <v>0</v>
      </c>
      <c r="AG149" s="499" t="str">
        <f t="shared" si="29"/>
        <v>Jorge Alfaro</v>
      </c>
      <c r="AH149" s="499">
        <f t="shared" si="30"/>
        <v>0</v>
      </c>
      <c r="AI149" s="499">
        <f t="shared" si="31"/>
        <v>2</v>
      </c>
      <c r="AJ149" s="91" t="str">
        <f>IFERROR(VLOOKUP($N149,Import!$B$3:$AL$676,35,FALSE),"")</f>
        <v/>
      </c>
      <c r="AK149" s="98"/>
      <c r="AL149" s="113">
        <v>190</v>
      </c>
      <c r="AM149" s="112">
        <f>IFERROR(VLOOKUP(AV149,Import!$B$3:$T$677,19,FALSE),"")</f>
        <v>410</v>
      </c>
      <c r="AN149" s="493"/>
      <c r="AO149" s="112">
        <f>IFERROR(VLOOKUP(AV149,Import!$AD$3:$AH$677,3,FALSE),"")</f>
        <v>31</v>
      </c>
      <c r="AP149" s="112">
        <f>IFERROR(VLOOKUP(AV149,Import!$AD$3:$AH$677,5,FALSE),"")</f>
        <v>4</v>
      </c>
      <c r="AQ149" s="494">
        <f>IFERROR(VLOOKUP(AV149,Import!$AW$3:$BA$677,5,FALSE),"")</f>
        <v>406</v>
      </c>
      <c r="AR149" s="489">
        <f>IFERROR(VLOOKUP($AV149,Import!$AW$3:$BG$677,2,FALSE),"")</f>
        <v>186.20000000000005</v>
      </c>
      <c r="AS149" s="581">
        <f>IFERROR(VLOOKUP($AV149,Import!$AW$3:$BG$677,3,FALSE),"")</f>
        <v>10.95294117647059</v>
      </c>
      <c r="AT149" s="575">
        <f ca="1">IFERROR(VLOOKUP($AV149,Import!$AW$3:$BG$677,7,FALSE),"")</f>
        <v>134</v>
      </c>
      <c r="AU149" s="492"/>
      <c r="AV149" s="495" t="str">
        <f>IFERROR(VLOOKUP(AL149,Import!$W$3:$X$677,2,FALSE),"")</f>
        <v>Jesus Luzardo</v>
      </c>
      <c r="AW149" s="89"/>
      <c r="AX149" s="102"/>
      <c r="AY149" s="91" t="str">
        <f>IFERROR(VLOOKUP($AV149,Import!$B$3:$L$676,2,FALSE),"")</f>
        <v>OAK</v>
      </c>
      <c r="AZ149" s="96" t="str">
        <f>IFERROR(VLOOKUP($AV149,Import!$B$3:$L$676,3,FALSE),"")</f>
        <v>SP</v>
      </c>
      <c r="BA149" s="96" t="str">
        <f>IFERROR(VLOOKUP($AV149,Import!$B$3:$L$676,4,FALSE),"")</f>
        <v>SP</v>
      </c>
      <c r="BB149" s="91">
        <f>IFERROR(VLOOKUP($AV149,Import!$B$3:$L$676,5,FALSE),"")</f>
        <v>-5</v>
      </c>
      <c r="BC149" s="431"/>
      <c r="BD149" s="91">
        <f>IFERROR(VLOOKUP($AV149,Import!$B$3:$X$677,12,FALSE),"")</f>
        <v>37</v>
      </c>
      <c r="BE149" s="97">
        <f>IFERROR(VLOOKUP($AV149,Import!$B$3:$X$677,15,FALSE),"")</f>
        <v>3.16</v>
      </c>
      <c r="BF149" s="97">
        <f>IFERROR(VLOOKUP($AV149,Import!$B$3:$X$677,16,FALSE),"")</f>
        <v>1.1200000000000001</v>
      </c>
      <c r="BG149" s="91">
        <f>IFERROR(VLOOKUP($AV149,Import!$B$3:$X$677,13,FALSE),"")</f>
        <v>2</v>
      </c>
      <c r="BH149" s="91">
        <f>IFERROR(VLOOKUP($AV149,Import!$B$3:$X$677,14,FALSE),"")</f>
        <v>0</v>
      </c>
      <c r="BI149" s="91">
        <f>IFERROR(VLOOKUP($AV149,Import!$B$3:$X$677,17,FALSE),"")</f>
        <v>44</v>
      </c>
      <c r="BJ149" s="435"/>
      <c r="BK149" s="93">
        <f t="shared" si="32"/>
        <v>116.92</v>
      </c>
      <c r="BL149" s="94">
        <f t="shared" si="33"/>
        <v>41.440000000000005</v>
      </c>
      <c r="BM149" s="94">
        <f>IF(AW149='User Input'!$C$1,1,0)</f>
        <v>0</v>
      </c>
      <c r="BN149" s="94">
        <f t="shared" si="39"/>
        <v>0</v>
      </c>
      <c r="BO149" s="94">
        <f t="shared" si="34"/>
        <v>0</v>
      </c>
      <c r="BP149" s="94" t="str">
        <f t="shared" si="35"/>
        <v>Jesus Luzardo</v>
      </c>
      <c r="BQ149" s="94">
        <f t="shared" si="36"/>
        <v>0</v>
      </c>
      <c r="BR149" s="95">
        <f t="shared" si="37"/>
        <v>-5</v>
      </c>
      <c r="BS149" s="91">
        <f>IFERROR(VLOOKUP($AV149,Import!$B$3:$AL$676,35,FALSE),"")</f>
        <v>2019</v>
      </c>
      <c r="BT149" s="99">
        <f>9*(Table2[[#This Row],[K]]/Table2[[#This Row],[IP]])</f>
        <v>10.702702702702704</v>
      </c>
      <c r="BU149" s="483">
        <f>IFERROR(VLOOKUP($AV149,PITCH!$B$7:$AJ$2004,31,FALSE),"N/A")</f>
        <v>4.7581552305961754</v>
      </c>
      <c r="BV149" s="426"/>
    </row>
    <row r="150" spans="1:74" ht="15" x14ac:dyDescent="0.25">
      <c r="A150" s="570">
        <v>148</v>
      </c>
      <c r="B150" s="571">
        <f>IFERROR(VLOOKUP(N150,Import!$B$4:$T$677,19,FALSE),"")</f>
        <v>246</v>
      </c>
      <c r="C150" s="572"/>
      <c r="D150" s="571" t="str">
        <f>IFERROR(VLOOKUP(N150,Import!$AD$3:$AH$677,3,FALSE),"")</f>
        <v/>
      </c>
      <c r="E150" s="571" t="str">
        <f>IFERROR(VLOOKUP(N150,Import!$AD$3:$AL$677,4,FALSE),"")</f>
        <v/>
      </c>
      <c r="F150" s="575">
        <f>IFERROR(VLOOKUP(N150,Import!$AT$3:$BG$677,8,FALSE),"")</f>
        <v>325</v>
      </c>
      <c r="G150" s="489">
        <f>IFERROR(VLOOKUP($N150,Import!$AT$3:$BG$677,2,FALSE),"")</f>
        <v>253.05</v>
      </c>
      <c r="H150" s="490">
        <f>IFERROR(VLOOKUP($N150,Import!$AT$3:$BG$677,3,FALSE),"")</f>
        <v>2.1087500000000001</v>
      </c>
      <c r="I150" s="575">
        <f ca="1">IFERROR(VLOOKUP($N150,Import!$AT$3:$BG$677,9,FALSE),"")</f>
        <v>324</v>
      </c>
      <c r="J150" s="574"/>
      <c r="K150" s="571">
        <f>IFERROR(VLOOKUP(N150,Import!$AT$3:$BG$677,12,FALSE),"")</f>
        <v>257</v>
      </c>
      <c r="L150" s="571">
        <f>IFERROR(VLOOKUP(N150,Import!$AT$3:$BG$677,14,FALSE),"")</f>
        <v>253</v>
      </c>
      <c r="M150" s="486"/>
      <c r="N150" s="88" t="str">
        <f>IFERROR(VLOOKUP(A150,Import!$V$3:$X$677,3,FALSE),"")</f>
        <v>Niko Goodrum</v>
      </c>
      <c r="O150" s="89"/>
      <c r="P150" s="90"/>
      <c r="Q150" s="91" t="str">
        <f>IFERROR(VLOOKUP($N150,Import!$B$3:$AL$676,2,FALSE),"")</f>
        <v>DET</v>
      </c>
      <c r="R150" s="341" t="str">
        <f>IFERROR(VLOOKUP($N150,Import!$B$3:$AL$676,3,FALSE),"")</f>
        <v>1B/2B</v>
      </c>
      <c r="S150" s="341" t="str">
        <f>IFERROR(VLOOKUP($N150,Import!$B$3:$AL$676,4,FALSE),"")</f>
        <v>1B/2B/ SS/3B/OF</v>
      </c>
      <c r="T150" s="91">
        <f>IFERROR(VLOOKUP($N150,Import!$B$3:$AL$676,5,FALSE),"")</f>
        <v>2</v>
      </c>
      <c r="U150" s="431"/>
      <c r="V150" s="91">
        <f>IFERROR(VLOOKUP($N150,Import!$B$3:$AL$676,6,FALSE),"")</f>
        <v>527</v>
      </c>
      <c r="W150" s="91">
        <f>IFERROR(VLOOKUP($N150,Import!$B$3:$AL$676,7,FALSE),"")</f>
        <v>71</v>
      </c>
      <c r="X150" s="91">
        <f>IFERROR(VLOOKUP($N150,Import!$B$3:$AL$676,8,FALSE),"")</f>
        <v>16</v>
      </c>
      <c r="Y150" s="91">
        <f>IFERROR(VLOOKUP($N150,Import!$B$3:$AL$676,9,FALSE),"")</f>
        <v>74</v>
      </c>
      <c r="Z150" s="91">
        <f>IFERROR(VLOOKUP($N150,Import!$B$3:$AL$676,10,FALSE),"")</f>
        <v>17</v>
      </c>
      <c r="AA150" s="92">
        <f>IFERROR(VLOOKUP($N150,Import!$B$3:$AL$676,11,FALSE),"")</f>
        <v>0.23400000000000001</v>
      </c>
      <c r="AB150" s="431"/>
      <c r="AC150" s="498">
        <f t="shared" si="27"/>
        <v>123.31800000000001</v>
      </c>
      <c r="AD150" s="499">
        <f>IF(O150='User Input'!$C$1,1,0)</f>
        <v>0</v>
      </c>
      <c r="AE150" s="499">
        <f t="shared" si="38"/>
        <v>0</v>
      </c>
      <c r="AF150" s="499">
        <f t="shared" si="28"/>
        <v>0</v>
      </c>
      <c r="AG150" s="499" t="str">
        <f t="shared" si="29"/>
        <v>Niko Goodrum</v>
      </c>
      <c r="AH150" s="499">
        <f t="shared" si="30"/>
        <v>0</v>
      </c>
      <c r="AI150" s="499">
        <f t="shared" si="31"/>
        <v>2</v>
      </c>
      <c r="AJ150" s="91" t="str">
        <f>IFERROR(VLOOKUP($N150,Import!$B$3:$AL$676,35,FALSE),"")</f>
        <v/>
      </c>
      <c r="AK150" s="98"/>
      <c r="AL150" s="113">
        <v>107</v>
      </c>
      <c r="AM150" s="112">
        <f>IFERROR(VLOOKUP(AV150,Import!$B$3:$T$677,19,FALSE),"")</f>
        <v>264</v>
      </c>
      <c r="AN150" s="493"/>
      <c r="AO150" s="112" t="str">
        <f>IFERROR(VLOOKUP(AV150,Import!$AD$3:$AH$677,3,FALSE),"")</f>
        <v/>
      </c>
      <c r="AP150" s="112" t="str">
        <f>IFERROR(VLOOKUP(AV150,Import!$AD$3:$AH$677,5,FALSE),"")</f>
        <v/>
      </c>
      <c r="AQ150" s="494">
        <f>IFERROR(VLOOKUP(AV150,Import!$AW$3:$BA$677,5,FALSE),"")</f>
        <v>322</v>
      </c>
      <c r="AR150" s="489">
        <f>IFERROR(VLOOKUP($AV150,Import!$AW$3:$BG$677,2,FALSE),"")</f>
        <v>254.79999999999995</v>
      </c>
      <c r="AS150" s="581">
        <f>IFERROR(VLOOKUP($AV150,Import!$AW$3:$BG$677,3,FALSE),"")</f>
        <v>11.078260869565215</v>
      </c>
      <c r="AT150" s="575">
        <f ca="1">IFERROR(VLOOKUP($AV150,Import!$AW$3:$BG$677,7,FALSE),"")</f>
        <v>100</v>
      </c>
      <c r="AU150" s="492"/>
      <c r="AV150" s="495" t="str">
        <f>IFERROR(VLOOKUP(AL150,Import!$W$3:$X$677,2,FALSE),"")</f>
        <v>Michael Wacha</v>
      </c>
      <c r="AW150" s="89"/>
      <c r="AX150" s="102"/>
      <c r="AY150" s="91" t="str">
        <f>IFERROR(VLOOKUP($AV150,Import!$B$3:$L$676,2,FALSE),"")</f>
        <v>STL</v>
      </c>
      <c r="AZ150" s="96" t="str">
        <f>IFERROR(VLOOKUP($AV150,Import!$B$3:$L$676,3,FALSE),"")</f>
        <v>SP</v>
      </c>
      <c r="BA150" s="96" t="str">
        <f>IFERROR(VLOOKUP($AV150,Import!$B$3:$L$676,4,FALSE),"")</f>
        <v>SP</v>
      </c>
      <c r="BB150" s="91">
        <f>IFERROR(VLOOKUP($AV150,Import!$B$3:$L$676,5,FALSE),"")</f>
        <v>1</v>
      </c>
      <c r="BC150" s="431"/>
      <c r="BD150" s="91">
        <f>IFERROR(VLOOKUP($AV150,Import!$B$3:$X$677,12,FALSE),"")</f>
        <v>162</v>
      </c>
      <c r="BE150" s="97">
        <f>IFERROR(VLOOKUP($AV150,Import!$B$3:$X$677,15,FALSE),"")</f>
        <v>3.71</v>
      </c>
      <c r="BF150" s="97">
        <f>IFERROR(VLOOKUP($AV150,Import!$B$3:$X$677,16,FALSE),"")</f>
        <v>1.26</v>
      </c>
      <c r="BG150" s="91">
        <f>IFERROR(VLOOKUP($AV150,Import!$B$3:$X$677,13,FALSE),"")</f>
        <v>11</v>
      </c>
      <c r="BH150" s="91">
        <f>IFERROR(VLOOKUP($AV150,Import!$B$3:$X$677,14,FALSE),"")</f>
        <v>0</v>
      </c>
      <c r="BI150" s="91">
        <f>IFERROR(VLOOKUP($AV150,Import!$B$3:$X$677,17,FALSE),"")</f>
        <v>148</v>
      </c>
      <c r="BJ150" s="435"/>
      <c r="BK150" s="93">
        <f t="shared" si="32"/>
        <v>601.02</v>
      </c>
      <c r="BL150" s="94">
        <f t="shared" si="33"/>
        <v>204.12</v>
      </c>
      <c r="BM150" s="94">
        <f>IF(AW150='User Input'!$C$1,1,0)</f>
        <v>0</v>
      </c>
      <c r="BN150" s="94">
        <f t="shared" si="39"/>
        <v>0</v>
      </c>
      <c r="BO150" s="94">
        <f t="shared" si="34"/>
        <v>0</v>
      </c>
      <c r="BP150" s="94" t="str">
        <f t="shared" si="35"/>
        <v>Michael Wacha</v>
      </c>
      <c r="BQ150" s="94">
        <f t="shared" si="36"/>
        <v>0</v>
      </c>
      <c r="BR150" s="95">
        <f t="shared" si="37"/>
        <v>1</v>
      </c>
      <c r="BS150" s="91" t="str">
        <f>IFERROR(VLOOKUP($AV150,Import!$B$3:$AL$676,35,FALSE),"")</f>
        <v/>
      </c>
      <c r="BT150" s="99">
        <f>9*(Table2[[#This Row],[K]]/Table2[[#This Row],[IP]])</f>
        <v>8.2222222222222214</v>
      </c>
      <c r="BU150" s="483">
        <f>IFERROR(VLOOKUP($AV150,PITCH!$B$7:$AJ$2004,31,FALSE),"N/A")</f>
        <v>4.673485444531865</v>
      </c>
      <c r="BV150" s="426"/>
    </row>
    <row r="151" spans="1:74" ht="15" x14ac:dyDescent="0.25">
      <c r="A151" s="570">
        <v>149</v>
      </c>
      <c r="B151" s="571">
        <f>IFERROR(VLOOKUP(N151,Import!$B$4:$T$677,19,FALSE),"")</f>
        <v>247</v>
      </c>
      <c r="C151" s="572"/>
      <c r="D151" s="571" t="str">
        <f>IFERROR(VLOOKUP(N151,Import!$AD$3:$AH$677,3,FALSE),"")</f>
        <v/>
      </c>
      <c r="E151" s="571" t="str">
        <f>IFERROR(VLOOKUP(N151,Import!$AD$3:$AL$677,4,FALSE),"")</f>
        <v/>
      </c>
      <c r="F151" s="575">
        <f>IFERROR(VLOOKUP(N151,Import!$AT$3:$BG$677,8,FALSE),"")</f>
        <v>122</v>
      </c>
      <c r="G151" s="489">
        <f>IFERROR(VLOOKUP($N151,Import!$AT$3:$BG$677,2,FALSE),"")</f>
        <v>382.4</v>
      </c>
      <c r="H151" s="490">
        <f>IFERROR(VLOOKUP($N151,Import!$AT$3:$BG$677,3,FALSE),"")</f>
        <v>2.5837837837837836</v>
      </c>
      <c r="I151" s="575">
        <f ca="1">IFERROR(VLOOKUP($N151,Import!$AT$3:$BG$677,9,FALSE),"")</f>
        <v>165</v>
      </c>
      <c r="J151" s="574"/>
      <c r="K151" s="571">
        <f>IFERROR(VLOOKUP(N151,Import!$AT$3:$BG$677,12,FALSE),"")</f>
        <v>149</v>
      </c>
      <c r="L151" s="571">
        <f>IFERROR(VLOOKUP(N151,Import!$AT$3:$BG$677,14,FALSE),"")</f>
        <v>139</v>
      </c>
      <c r="M151" s="486"/>
      <c r="N151" s="88" t="str">
        <f>IFERROR(VLOOKUP(A151,Import!$V$3:$X$677,3,FALSE),"")</f>
        <v>Kyle Seager</v>
      </c>
      <c r="O151" s="89"/>
      <c r="P151" s="90"/>
      <c r="Q151" s="91" t="str">
        <f>IFERROR(VLOOKUP($N151,Import!$B$3:$AL$676,2,FALSE),"")</f>
        <v>SEA</v>
      </c>
      <c r="R151" s="341" t="str">
        <f>IFERROR(VLOOKUP($N151,Import!$B$3:$AL$676,3,FALSE),"")</f>
        <v>3B</v>
      </c>
      <c r="S151" s="341" t="str">
        <f>IFERROR(VLOOKUP($N151,Import!$B$3:$AL$676,4,FALSE),"")</f>
        <v>3B</v>
      </c>
      <c r="T151" s="91">
        <f>IFERROR(VLOOKUP($N151,Import!$B$3:$AL$676,5,FALSE),"")</f>
        <v>2</v>
      </c>
      <c r="U151" s="431"/>
      <c r="V151" s="91">
        <f>IFERROR(VLOOKUP($N151,Import!$B$3:$AL$676,6,FALSE),"")</f>
        <v>587</v>
      </c>
      <c r="W151" s="91">
        <f>IFERROR(VLOOKUP($N151,Import!$B$3:$AL$676,7,FALSE),"")</f>
        <v>71</v>
      </c>
      <c r="X151" s="91">
        <f>IFERROR(VLOOKUP($N151,Import!$B$3:$AL$676,8,FALSE),"")</f>
        <v>25</v>
      </c>
      <c r="Y151" s="91">
        <f>IFERROR(VLOOKUP($N151,Import!$B$3:$AL$676,9,FALSE),"")</f>
        <v>79</v>
      </c>
      <c r="Z151" s="91">
        <f>IFERROR(VLOOKUP($N151,Import!$B$3:$AL$676,10,FALSE),"")</f>
        <v>3</v>
      </c>
      <c r="AA151" s="92">
        <f>IFERROR(VLOOKUP($N151,Import!$B$3:$AL$676,11,FALSE),"")</f>
        <v>0.23400000000000001</v>
      </c>
      <c r="AB151" s="431"/>
      <c r="AC151" s="498">
        <f t="shared" si="27"/>
        <v>137.358</v>
      </c>
      <c r="AD151" s="499">
        <f>IF(O151='User Input'!$C$1,1,0)</f>
        <v>0</v>
      </c>
      <c r="AE151" s="499">
        <f t="shared" si="38"/>
        <v>0</v>
      </c>
      <c r="AF151" s="499">
        <f t="shared" si="28"/>
        <v>0</v>
      </c>
      <c r="AG151" s="499" t="str">
        <f t="shared" si="29"/>
        <v>Kyle Seager</v>
      </c>
      <c r="AH151" s="499">
        <f t="shared" si="30"/>
        <v>0</v>
      </c>
      <c r="AI151" s="499">
        <f t="shared" si="31"/>
        <v>2</v>
      </c>
      <c r="AJ151" s="91" t="str">
        <f>IFERROR(VLOOKUP($N151,Import!$B$3:$AL$676,35,FALSE),"")</f>
        <v/>
      </c>
      <c r="AK151" s="98"/>
      <c r="AL151" s="113">
        <v>120</v>
      </c>
      <c r="AM151" s="112">
        <f>IFERROR(VLOOKUP(AV151,Import!$B$3:$T$677,19,FALSE),"")</f>
        <v>281</v>
      </c>
      <c r="AN151" s="493"/>
      <c r="AO151" s="112" t="str">
        <f>IFERROR(VLOOKUP(AV151,Import!$AD$3:$AH$677,3,FALSE),"")</f>
        <v/>
      </c>
      <c r="AP151" s="112" t="str">
        <f>IFERROR(VLOOKUP(AV151,Import!$AD$3:$AH$677,5,FALSE),"")</f>
        <v/>
      </c>
      <c r="AQ151" s="494">
        <f>IFERROR(VLOOKUP(AV151,Import!$AW$3:$BA$677,5,FALSE),"")</f>
        <v>372</v>
      </c>
      <c r="AR151" s="489">
        <f>IFERROR(VLOOKUP($AV151,Import!$AW$3:$BG$677,2,FALSE),"")</f>
        <v>216.39999999999998</v>
      </c>
      <c r="AS151" s="581">
        <f>IFERROR(VLOOKUP($AV151,Import!$AW$3:$BG$677,3,FALSE),"")</f>
        <v>3.3292307692307688</v>
      </c>
      <c r="AT151" s="575">
        <f ca="1">IFERROR(VLOOKUP($AV151,Import!$AW$3:$BG$677,7,FALSE),"")</f>
        <v>347</v>
      </c>
      <c r="AU151" s="492"/>
      <c r="AV151" s="495" t="str">
        <f>IFERROR(VLOOKUP(AL151,Import!$W$3:$X$677,2,FALSE),"")</f>
        <v>Matt Barnes</v>
      </c>
      <c r="AW151" s="89"/>
      <c r="AX151" s="102"/>
      <c r="AY151" s="91" t="str">
        <f>IFERROR(VLOOKUP($AV151,Import!$B$3:$L$676,2,FALSE),"")</f>
        <v>BOS</v>
      </c>
      <c r="AZ151" s="96" t="str">
        <f>IFERROR(VLOOKUP($AV151,Import!$B$3:$L$676,3,FALSE),"")</f>
        <v>RP</v>
      </c>
      <c r="BA151" s="96" t="str">
        <f>IFERROR(VLOOKUP($AV151,Import!$B$3:$L$676,4,FALSE),"")</f>
        <v>RP</v>
      </c>
      <c r="BB151" s="91">
        <f>IFERROR(VLOOKUP($AV151,Import!$B$3:$L$676,5,FALSE),"")</f>
        <v>0</v>
      </c>
      <c r="BC151" s="431"/>
      <c r="BD151" s="91">
        <f>IFERROR(VLOOKUP($AV151,Import!$B$3:$X$677,12,FALSE),"")</f>
        <v>61</v>
      </c>
      <c r="BE151" s="97">
        <f>IFERROR(VLOOKUP($AV151,Import!$B$3:$X$677,15,FALSE),"")</f>
        <v>3.18</v>
      </c>
      <c r="BF151" s="97">
        <f>IFERROR(VLOOKUP($AV151,Import!$B$3:$X$677,16,FALSE),"")</f>
        <v>1.21</v>
      </c>
      <c r="BG151" s="91">
        <f>IFERROR(VLOOKUP($AV151,Import!$B$3:$X$677,13,FALSE),"")</f>
        <v>5</v>
      </c>
      <c r="BH151" s="91">
        <f>IFERROR(VLOOKUP($AV151,Import!$B$3:$X$677,14,FALSE),"")</f>
        <v>9</v>
      </c>
      <c r="BI151" s="91">
        <f>IFERROR(VLOOKUP($AV151,Import!$B$3:$X$677,17,FALSE),"")</f>
        <v>91</v>
      </c>
      <c r="BJ151" s="435"/>
      <c r="BK151" s="93">
        <f t="shared" si="32"/>
        <v>193.98000000000002</v>
      </c>
      <c r="BL151" s="94">
        <f t="shared" si="33"/>
        <v>73.81</v>
      </c>
      <c r="BM151" s="94">
        <f>IF(AW151='User Input'!$C$1,1,0)</f>
        <v>0</v>
      </c>
      <c r="BN151" s="94">
        <f t="shared" si="39"/>
        <v>0</v>
      </c>
      <c r="BO151" s="94">
        <f t="shared" si="34"/>
        <v>0</v>
      </c>
      <c r="BP151" s="94" t="str">
        <f t="shared" si="35"/>
        <v>Matt Barnes</v>
      </c>
      <c r="BQ151" s="94">
        <f t="shared" si="36"/>
        <v>0</v>
      </c>
      <c r="BR151" s="95">
        <f t="shared" si="37"/>
        <v>0</v>
      </c>
      <c r="BS151" s="91" t="str">
        <f>IFERROR(VLOOKUP($AV151,Import!$B$3:$AL$676,35,FALSE),"")</f>
        <v/>
      </c>
      <c r="BT151" s="99">
        <f>9*(Table2[[#This Row],[K]]/Table2[[#This Row],[IP]])</f>
        <v>13.426229508196723</v>
      </c>
      <c r="BU151" s="483">
        <f>IFERROR(VLOOKUP($AV151,PITCH!$B$7:$AJ$2004,31,FALSE),"N/A")</f>
        <v>7.6388888888888893</v>
      </c>
      <c r="BV151" s="426"/>
    </row>
    <row r="152" spans="1:74" ht="15" x14ac:dyDescent="0.25">
      <c r="A152" s="570">
        <v>150</v>
      </c>
      <c r="B152" s="571">
        <f>IFERROR(VLOOKUP(N152,Import!$B$4:$T$677,19,FALSE),"")</f>
        <v>250</v>
      </c>
      <c r="C152" s="572"/>
      <c r="D152" s="571" t="str">
        <f>IFERROR(VLOOKUP(N152,Import!$AD$3:$AH$677,3,FALSE),"")</f>
        <v/>
      </c>
      <c r="E152" s="571" t="str">
        <f>IFERROR(VLOOKUP(N152,Import!$AD$3:$AL$677,4,FALSE),"")</f>
        <v/>
      </c>
      <c r="F152" s="575">
        <f>IFERROR(VLOOKUP(N152,Import!$AT$3:$BG$677,8,FALSE),"")</f>
        <v>242</v>
      </c>
      <c r="G152" s="489">
        <f>IFERROR(VLOOKUP($N152,Import!$AT$3:$BG$677,2,FALSE),"")</f>
        <v>308.00000000000006</v>
      </c>
      <c r="H152" s="490">
        <f>IFERROR(VLOOKUP($N152,Import!$AT$3:$BG$677,3,FALSE),"")</f>
        <v>2.5245901639344268</v>
      </c>
      <c r="I152" s="575">
        <f ca="1">IFERROR(VLOOKUP($N152,Import!$AT$3:$BG$677,9,FALSE),"")</f>
        <v>114</v>
      </c>
      <c r="J152" s="574"/>
      <c r="K152" s="571">
        <f>IFERROR(VLOOKUP(N152,Import!$AT$3:$BG$677,12,FALSE),"")</f>
        <v>163</v>
      </c>
      <c r="L152" s="571">
        <f>IFERROR(VLOOKUP(N152,Import!$AT$3:$BG$677,14,FALSE),"")</f>
        <v>158</v>
      </c>
      <c r="M152" s="486"/>
      <c r="N152" s="88" t="str">
        <f>IFERROR(VLOOKUP(A152,Import!$V$3:$X$677,3,FALSE),"")</f>
        <v>Asdrubal Cabrera</v>
      </c>
      <c r="O152" s="89"/>
      <c r="P152" s="90"/>
      <c r="Q152" s="91" t="str">
        <f>IFERROR(VLOOKUP($N152,Import!$B$3:$AL$676,2,FALSE),"")</f>
        <v>TEX</v>
      </c>
      <c r="R152" s="341" t="str">
        <f>IFERROR(VLOOKUP($N152,Import!$B$3:$AL$676,3,FALSE),"")</f>
        <v>2B/SS/ 3B</v>
      </c>
      <c r="S152" s="341" t="str">
        <f>IFERROR(VLOOKUP($N152,Import!$B$3:$AL$676,4,FALSE),"")</f>
        <v>2B/SS/ 3B</v>
      </c>
      <c r="T152" s="91">
        <f>IFERROR(VLOOKUP($N152,Import!$B$3:$AL$676,5,FALSE),"")</f>
        <v>2</v>
      </c>
      <c r="U152" s="431"/>
      <c r="V152" s="91">
        <f>IFERROR(VLOOKUP($N152,Import!$B$3:$AL$676,6,FALSE),"")</f>
        <v>551</v>
      </c>
      <c r="W152" s="91">
        <f>IFERROR(VLOOKUP($N152,Import!$B$3:$AL$676,7,FALSE),"")</f>
        <v>61</v>
      </c>
      <c r="X152" s="91">
        <f>IFERROR(VLOOKUP($N152,Import!$B$3:$AL$676,8,FALSE),"")</f>
        <v>20</v>
      </c>
      <c r="Y152" s="91">
        <f>IFERROR(VLOOKUP($N152,Import!$B$3:$AL$676,9,FALSE),"")</f>
        <v>65</v>
      </c>
      <c r="Z152" s="91">
        <f>IFERROR(VLOOKUP($N152,Import!$B$3:$AL$676,10,FALSE),"")</f>
        <v>3</v>
      </c>
      <c r="AA152" s="92">
        <f>IFERROR(VLOOKUP($N152,Import!$B$3:$AL$676,11,FALSE),"")</f>
        <v>0.26</v>
      </c>
      <c r="AB152" s="431"/>
      <c r="AC152" s="498">
        <f t="shared" si="27"/>
        <v>143.26</v>
      </c>
      <c r="AD152" s="499">
        <f>IF(O152='User Input'!$C$1,1,0)</f>
        <v>0</v>
      </c>
      <c r="AE152" s="499">
        <f t="shared" si="38"/>
        <v>0</v>
      </c>
      <c r="AF152" s="499">
        <f t="shared" si="28"/>
        <v>0</v>
      </c>
      <c r="AG152" s="499" t="str">
        <f t="shared" si="29"/>
        <v>Asdrubal Cabrera</v>
      </c>
      <c r="AH152" s="499">
        <f t="shared" si="30"/>
        <v>0</v>
      </c>
      <c r="AI152" s="499">
        <f t="shared" si="31"/>
        <v>2</v>
      </c>
      <c r="AJ152" s="91" t="str">
        <f>IFERROR(VLOOKUP($N152,Import!$B$3:$AL$676,35,FALSE),"")</f>
        <v/>
      </c>
      <c r="AK152" s="98"/>
      <c r="AL152" s="113">
        <v>127</v>
      </c>
      <c r="AM152" s="112">
        <f>IFERROR(VLOOKUP(AV152,Import!$B$3:$T$677,19,FALSE),"")</f>
        <v>288</v>
      </c>
      <c r="AN152" s="493"/>
      <c r="AO152" s="112" t="str">
        <f>IFERROR(VLOOKUP(AV152,Import!$AD$3:$AH$677,3,FALSE),"")</f>
        <v/>
      </c>
      <c r="AP152" s="112" t="str">
        <f>IFERROR(VLOOKUP(AV152,Import!$AD$3:$AH$677,5,FALSE),"")</f>
        <v/>
      </c>
      <c r="AQ152" s="494">
        <f>IFERROR(VLOOKUP(AV152,Import!$AW$3:$BA$677,5,FALSE),"")</f>
        <v>266</v>
      </c>
      <c r="AR152" s="489">
        <f>IFERROR(VLOOKUP($AV152,Import!$AW$3:$BG$677,2,FALSE),"")</f>
        <v>294.90000000000009</v>
      </c>
      <c r="AS152" s="581">
        <f>IFERROR(VLOOKUP($AV152,Import!$AW$3:$BG$677,3,FALSE),"")</f>
        <v>10.53214285714286</v>
      </c>
      <c r="AT152" s="575">
        <f ca="1">IFERROR(VLOOKUP($AV152,Import!$AW$3:$BG$677,7,FALSE),"")</f>
        <v>53</v>
      </c>
      <c r="AU152" s="492"/>
      <c r="AV152" s="495" t="str">
        <f>IFERROR(VLOOKUP(AL152,Import!$W$3:$X$677,2,FALSE),"")</f>
        <v>Dereck Rodriguez</v>
      </c>
      <c r="AW152" s="89"/>
      <c r="AX152" s="102"/>
      <c r="AY152" s="91" t="str">
        <f>IFERROR(VLOOKUP($AV152,Import!$B$3:$L$676,2,FALSE),"")</f>
        <v>SF</v>
      </c>
      <c r="AZ152" s="96" t="str">
        <f>IFERROR(VLOOKUP($AV152,Import!$B$3:$L$676,3,FALSE),"")</f>
        <v>SP</v>
      </c>
      <c r="BA152" s="96" t="str">
        <f>IFERROR(VLOOKUP($AV152,Import!$B$3:$L$676,4,FALSE),"")</f>
        <v>SP</v>
      </c>
      <c r="BB152" s="91">
        <f>IFERROR(VLOOKUP($AV152,Import!$B$3:$L$676,5,FALSE),"")</f>
        <v>0</v>
      </c>
      <c r="BC152" s="431"/>
      <c r="BD152" s="91">
        <f>IFERROR(VLOOKUP($AV152,Import!$B$3:$X$677,12,FALSE),"")</f>
        <v>172</v>
      </c>
      <c r="BE152" s="97">
        <f>IFERROR(VLOOKUP($AV152,Import!$B$3:$X$677,15,FALSE),"")</f>
        <v>3.78</v>
      </c>
      <c r="BF152" s="97">
        <f>IFERROR(VLOOKUP($AV152,Import!$B$3:$X$677,16,FALSE),"")</f>
        <v>1.21</v>
      </c>
      <c r="BG152" s="91">
        <f>IFERROR(VLOOKUP($AV152,Import!$B$3:$X$677,13,FALSE),"")</f>
        <v>9</v>
      </c>
      <c r="BH152" s="91">
        <f>IFERROR(VLOOKUP($AV152,Import!$B$3:$X$677,14,FALSE),"")</f>
        <v>0</v>
      </c>
      <c r="BI152" s="91">
        <f>IFERROR(VLOOKUP($AV152,Import!$B$3:$X$677,17,FALSE),"")</f>
        <v>134</v>
      </c>
      <c r="BJ152" s="435"/>
      <c r="BK152" s="93">
        <f t="shared" si="32"/>
        <v>650.16</v>
      </c>
      <c r="BL152" s="94">
        <f t="shared" si="33"/>
        <v>208.12</v>
      </c>
      <c r="BM152" s="94">
        <f>IF(AW152='User Input'!$C$1,1,0)</f>
        <v>0</v>
      </c>
      <c r="BN152" s="94">
        <f t="shared" si="39"/>
        <v>0</v>
      </c>
      <c r="BO152" s="94">
        <f t="shared" si="34"/>
        <v>0</v>
      </c>
      <c r="BP152" s="94" t="str">
        <f t="shared" si="35"/>
        <v>Dereck Rodriguez</v>
      </c>
      <c r="BQ152" s="94">
        <f t="shared" si="36"/>
        <v>0</v>
      </c>
      <c r="BR152" s="95">
        <f t="shared" si="37"/>
        <v>0</v>
      </c>
      <c r="BS152" s="91" t="str">
        <f>IFERROR(VLOOKUP($AV152,Import!$B$3:$AL$676,35,FALSE),"")</f>
        <v/>
      </c>
      <c r="BT152" s="99">
        <f>9*(Table2[[#This Row],[K]]/Table2[[#This Row],[IP]])</f>
        <v>7.0116279069767451</v>
      </c>
      <c r="BU152" s="483">
        <f>IFERROR(VLOOKUP($AV152,PITCH!$B$7:$AJ$2004,31,FALSE),"N/A")</f>
        <v>3.9371534195933453</v>
      </c>
      <c r="BV152" s="426"/>
    </row>
    <row r="153" spans="1:74" ht="15" x14ac:dyDescent="0.25">
      <c r="A153" s="570">
        <v>151</v>
      </c>
      <c r="B153" s="571">
        <f>IFERROR(VLOOKUP(N153,Import!$B$4:$T$677,19,FALSE),"")</f>
        <v>251</v>
      </c>
      <c r="C153" s="572"/>
      <c r="D153" s="571" t="str">
        <f>IFERROR(VLOOKUP(N153,Import!$AD$3:$AH$677,3,FALSE),"")</f>
        <v/>
      </c>
      <c r="E153" s="571" t="str">
        <f>IFERROR(VLOOKUP(N153,Import!$AD$3:$AL$677,4,FALSE),"")</f>
        <v/>
      </c>
      <c r="F153" s="575">
        <f>IFERROR(VLOOKUP(N153,Import!$AT$3:$BG$677,8,FALSE),"")</f>
        <v>179</v>
      </c>
      <c r="G153" s="489">
        <f>IFERROR(VLOOKUP($N153,Import!$AT$3:$BG$677,2,FALSE),"")</f>
        <v>349.34999999999997</v>
      </c>
      <c r="H153" s="490">
        <f>IFERROR(VLOOKUP($N153,Import!$AT$3:$BG$677,3,FALSE),"")</f>
        <v>2.5877777777777777</v>
      </c>
      <c r="I153" s="575">
        <f ca="1">IFERROR(VLOOKUP($N153,Import!$AT$3:$BG$677,9,FALSE),"")</f>
        <v>85</v>
      </c>
      <c r="J153" s="574"/>
      <c r="K153" s="571">
        <f>IFERROR(VLOOKUP(N153,Import!$AT$3:$BG$677,12,FALSE),"")</f>
        <v>122</v>
      </c>
      <c r="L153" s="571">
        <f>IFERROR(VLOOKUP(N153,Import!$AT$3:$BG$677,14,FALSE),"")</f>
        <v>114</v>
      </c>
      <c r="M153" s="486"/>
      <c r="N153" s="88" t="str">
        <f>IFERROR(VLOOKUP(A153,Import!$V$3:$X$677,3,FALSE),"")</f>
        <v>Miguel Sano</v>
      </c>
      <c r="O153" s="89"/>
      <c r="P153" s="90"/>
      <c r="Q153" s="91" t="str">
        <f>IFERROR(VLOOKUP($N153,Import!$B$3:$AL$676,2,FALSE),"")</f>
        <v>MIN</v>
      </c>
      <c r="R153" s="341" t="str">
        <f>IFERROR(VLOOKUP($N153,Import!$B$3:$AL$676,3,FALSE),"")</f>
        <v>3B</v>
      </c>
      <c r="S153" s="341" t="str">
        <f>IFERROR(VLOOKUP($N153,Import!$B$3:$AL$676,4,FALSE),"")</f>
        <v>1B/3B</v>
      </c>
      <c r="T153" s="91">
        <f>IFERROR(VLOOKUP($N153,Import!$B$3:$AL$676,5,FALSE),"")</f>
        <v>2</v>
      </c>
      <c r="U153" s="431"/>
      <c r="V153" s="91">
        <f>IFERROR(VLOOKUP($N153,Import!$B$3:$AL$676,6,FALSE),"")</f>
        <v>487</v>
      </c>
      <c r="W153" s="91">
        <f>IFERROR(VLOOKUP($N153,Import!$B$3:$AL$676,7,FALSE),"")</f>
        <v>61</v>
      </c>
      <c r="X153" s="91">
        <f>IFERROR(VLOOKUP($N153,Import!$B$3:$AL$676,8,FALSE),"")</f>
        <v>28</v>
      </c>
      <c r="Y153" s="91">
        <f>IFERROR(VLOOKUP($N153,Import!$B$3:$AL$676,9,FALSE),"")</f>
        <v>70</v>
      </c>
      <c r="Z153" s="91">
        <f>IFERROR(VLOOKUP($N153,Import!$B$3:$AL$676,10,FALSE),"")</f>
        <v>0</v>
      </c>
      <c r="AA153" s="92">
        <f>IFERROR(VLOOKUP($N153,Import!$B$3:$AL$676,11,FALSE),"")</f>
        <v>0.22600000000000001</v>
      </c>
      <c r="AB153" s="431"/>
      <c r="AC153" s="498">
        <f t="shared" si="27"/>
        <v>110.062</v>
      </c>
      <c r="AD153" s="499">
        <f>IF(O153='User Input'!$C$1,1,0)</f>
        <v>0</v>
      </c>
      <c r="AE153" s="499">
        <f t="shared" si="38"/>
        <v>0</v>
      </c>
      <c r="AF153" s="499">
        <f t="shared" si="28"/>
        <v>0</v>
      </c>
      <c r="AG153" s="499" t="str">
        <f t="shared" si="29"/>
        <v>Miguel Sano</v>
      </c>
      <c r="AH153" s="499">
        <f t="shared" si="30"/>
        <v>0</v>
      </c>
      <c r="AI153" s="499">
        <f t="shared" si="31"/>
        <v>2</v>
      </c>
      <c r="AJ153" s="91" t="str">
        <f>IFERROR(VLOOKUP($N153,Import!$B$3:$AL$676,35,FALSE),"")</f>
        <v/>
      </c>
      <c r="AK153" s="98"/>
      <c r="AL153" s="113">
        <v>194</v>
      </c>
      <c r="AM153" s="112">
        <f>IFERROR(VLOOKUP(AV153,Import!$B$3:$T$677,19,FALSE),"")</f>
        <v>427</v>
      </c>
      <c r="AN153" s="493"/>
      <c r="AO153" s="112" t="str">
        <f>IFERROR(VLOOKUP(AV153,Import!$AD$3:$AH$677,3,FALSE),"")</f>
        <v/>
      </c>
      <c r="AP153" s="112" t="str">
        <f>IFERROR(VLOOKUP(AV153,Import!$AD$3:$AH$677,5,FALSE),"")</f>
        <v/>
      </c>
      <c r="AQ153" s="494">
        <f>IFERROR(VLOOKUP(AV153,Import!$AW$3:$BA$677,5,FALSE),"")</f>
        <v>419</v>
      </c>
      <c r="AR153" s="489">
        <f>IFERROR(VLOOKUP($AV153,Import!$AW$3:$BG$677,2,FALSE),"")</f>
        <v>176.5</v>
      </c>
      <c r="AS153" s="581">
        <f>IFERROR(VLOOKUP($AV153,Import!$AW$3:$BG$677,3,FALSE),"")</f>
        <v>9.2894736842105257</v>
      </c>
      <c r="AT153" s="575">
        <f ca="1">IFERROR(VLOOKUP($AV153,Import!$AW$3:$BG$677,7,FALSE),"")</f>
        <v>134</v>
      </c>
      <c r="AU153" s="492"/>
      <c r="AV153" s="495" t="str">
        <f>IFERROR(VLOOKUP(AL153,Import!$W$3:$X$677,2,FALSE),"")</f>
        <v>Jaime Barria</v>
      </c>
      <c r="AW153" s="89"/>
      <c r="AX153" s="102"/>
      <c r="AY153" s="91" t="str">
        <f>IFERROR(VLOOKUP($AV153,Import!$B$3:$L$676,2,FALSE),"")</f>
        <v>LAA</v>
      </c>
      <c r="AZ153" s="96" t="str">
        <f>IFERROR(VLOOKUP($AV153,Import!$B$3:$L$676,3,FALSE),"")</f>
        <v>SP</v>
      </c>
      <c r="BA153" s="96" t="str">
        <f>IFERROR(VLOOKUP($AV153,Import!$B$3:$L$676,4,FALSE),"")</f>
        <v>SP</v>
      </c>
      <c r="BB153" s="91">
        <f>IFERROR(VLOOKUP($AV153,Import!$B$3:$L$676,5,FALSE),"")</f>
        <v>-5</v>
      </c>
      <c r="BC153" s="431"/>
      <c r="BD153" s="91">
        <f>IFERROR(VLOOKUP($AV153,Import!$B$3:$X$677,12,FALSE),"")</f>
        <v>158</v>
      </c>
      <c r="BE153" s="97">
        <f>IFERROR(VLOOKUP($AV153,Import!$B$3:$X$677,15,FALSE),"")</f>
        <v>4.3899999999999997</v>
      </c>
      <c r="BF153" s="97">
        <f>IFERROR(VLOOKUP($AV153,Import!$B$3:$X$677,16,FALSE),"")</f>
        <v>1.34</v>
      </c>
      <c r="BG153" s="91">
        <f>IFERROR(VLOOKUP($AV153,Import!$B$3:$X$677,13,FALSE),"")</f>
        <v>8</v>
      </c>
      <c r="BH153" s="91">
        <f>IFERROR(VLOOKUP($AV153,Import!$B$3:$X$677,14,FALSE),"")</f>
        <v>0</v>
      </c>
      <c r="BI153" s="91">
        <f>IFERROR(VLOOKUP($AV153,Import!$B$3:$X$677,17,FALSE),"")</f>
        <v>118</v>
      </c>
      <c r="BJ153" s="435"/>
      <c r="BK153" s="93">
        <f t="shared" si="32"/>
        <v>693.62</v>
      </c>
      <c r="BL153" s="94">
        <f t="shared" si="33"/>
        <v>211.72</v>
      </c>
      <c r="BM153" s="94">
        <f>IF(AW153='User Input'!$C$1,1,0)</f>
        <v>0</v>
      </c>
      <c r="BN153" s="94">
        <f t="shared" si="39"/>
        <v>0</v>
      </c>
      <c r="BO153" s="94">
        <f t="shared" si="34"/>
        <v>0</v>
      </c>
      <c r="BP153" s="94" t="str">
        <f t="shared" si="35"/>
        <v>Jaime Barria</v>
      </c>
      <c r="BQ153" s="94">
        <f t="shared" si="36"/>
        <v>0</v>
      </c>
      <c r="BR153" s="95">
        <f t="shared" si="37"/>
        <v>-5</v>
      </c>
      <c r="BS153" s="91" t="str">
        <f>IFERROR(VLOOKUP($AV153,Import!$B$3:$AL$676,35,FALSE),"")</f>
        <v/>
      </c>
      <c r="BT153" s="99">
        <f>9*(Table2[[#This Row],[K]]/Table2[[#This Row],[IP]])</f>
        <v>6.7215189873417724</v>
      </c>
      <c r="BU153" s="483">
        <f>IFERROR(VLOOKUP($AV153,PITCH!$B$7:$AJ$2004,31,FALSE),"N/A")</f>
        <v>3.6185567010309279</v>
      </c>
      <c r="BV153" s="426"/>
    </row>
    <row r="154" spans="1:74" ht="15" x14ac:dyDescent="0.25">
      <c r="A154" s="570">
        <v>152</v>
      </c>
      <c r="B154" s="571">
        <f>IFERROR(VLOOKUP(N154,Import!$B$4:$T$677,19,FALSE),"")</f>
        <v>254</v>
      </c>
      <c r="C154" s="572"/>
      <c r="D154" s="571" t="str">
        <f>IFERROR(VLOOKUP(N154,Import!$AD$3:$AH$677,3,FALSE),"")</f>
        <v/>
      </c>
      <c r="E154" s="571" t="str">
        <f>IFERROR(VLOOKUP(N154,Import!$AD$3:$AL$677,4,FALSE),"")</f>
        <v/>
      </c>
      <c r="F154" s="575">
        <f>IFERROR(VLOOKUP(N154,Import!$AT$3:$BG$677,8,FALSE),"")</f>
        <v>385</v>
      </c>
      <c r="G154" s="489">
        <f>IFERROR(VLOOKUP($N154,Import!$AT$3:$BG$677,2,FALSE),"")</f>
        <v>201.74999999999997</v>
      </c>
      <c r="H154" s="490">
        <f>IFERROR(VLOOKUP($N154,Import!$AT$3:$BG$677,3,FALSE),"")</f>
        <v>1.9587378640776696</v>
      </c>
      <c r="I154" s="575">
        <f ca="1">IFERROR(VLOOKUP($N154,Import!$AT$3:$BG$677,9,FALSE),"")</f>
        <v>224</v>
      </c>
      <c r="J154" s="574"/>
      <c r="K154" s="571">
        <f>IFERROR(VLOOKUP(N154,Import!$AT$3:$BG$677,12,FALSE),"")</f>
        <v>171</v>
      </c>
      <c r="L154" s="571">
        <f>IFERROR(VLOOKUP(N154,Import!$AT$3:$BG$677,14,FALSE),"")</f>
        <v>157</v>
      </c>
      <c r="M154" s="486"/>
      <c r="N154" s="88" t="str">
        <f>IFERROR(VLOOKUP(A154,Import!$V$3:$X$677,3,FALSE),"")</f>
        <v>Welington Castillo</v>
      </c>
      <c r="O154" s="89"/>
      <c r="P154" s="90"/>
      <c r="Q154" s="91" t="str">
        <f>IFERROR(VLOOKUP($N154,Import!$B$3:$AL$676,2,FALSE),"")</f>
        <v>CHW</v>
      </c>
      <c r="R154" s="341" t="str">
        <f>IFERROR(VLOOKUP($N154,Import!$B$3:$AL$676,3,FALSE),"")</f>
        <v>C</v>
      </c>
      <c r="S154" s="341" t="str">
        <f>IFERROR(VLOOKUP($N154,Import!$B$3:$AL$676,4,FALSE),"")</f>
        <v>C</v>
      </c>
      <c r="T154" s="91">
        <f>IFERROR(VLOOKUP($N154,Import!$B$3:$AL$676,5,FALSE),"")</f>
        <v>1</v>
      </c>
      <c r="U154" s="431"/>
      <c r="V154" s="91">
        <f>IFERROR(VLOOKUP($N154,Import!$B$3:$AL$676,6,FALSE),"")</f>
        <v>418</v>
      </c>
      <c r="W154" s="91">
        <f>IFERROR(VLOOKUP($N154,Import!$B$3:$AL$676,7,FALSE),"")</f>
        <v>53</v>
      </c>
      <c r="X154" s="91">
        <f>IFERROR(VLOOKUP($N154,Import!$B$3:$AL$676,8,FALSE),"")</f>
        <v>18</v>
      </c>
      <c r="Y154" s="91">
        <f>IFERROR(VLOOKUP($N154,Import!$B$3:$AL$676,9,FALSE),"")</f>
        <v>60</v>
      </c>
      <c r="Z154" s="91">
        <f>IFERROR(VLOOKUP($N154,Import!$B$3:$AL$676,10,FALSE),"")</f>
        <v>0</v>
      </c>
      <c r="AA154" s="92">
        <f>IFERROR(VLOOKUP($N154,Import!$B$3:$AL$676,11,FALSE),"")</f>
        <v>0.253</v>
      </c>
      <c r="AB154" s="431"/>
      <c r="AC154" s="498">
        <f t="shared" si="27"/>
        <v>105.754</v>
      </c>
      <c r="AD154" s="499">
        <f>IF(O154='User Input'!$C$1,1,0)</f>
        <v>0</v>
      </c>
      <c r="AE154" s="499">
        <f t="shared" si="38"/>
        <v>0</v>
      </c>
      <c r="AF154" s="499">
        <f t="shared" si="28"/>
        <v>0</v>
      </c>
      <c r="AG154" s="499" t="str">
        <f t="shared" si="29"/>
        <v>Welington Castillo</v>
      </c>
      <c r="AH154" s="499">
        <f t="shared" si="30"/>
        <v>0</v>
      </c>
      <c r="AI154" s="499">
        <f t="shared" si="31"/>
        <v>1</v>
      </c>
      <c r="AJ154" s="91" t="str">
        <f>IFERROR(VLOOKUP($N154,Import!$B$3:$AL$676,35,FALSE),"")</f>
        <v/>
      </c>
      <c r="AK154" s="98"/>
      <c r="AL154" s="113">
        <v>221</v>
      </c>
      <c r="AM154" s="112">
        <f>IFERROR(VLOOKUP(AV154,Import!$B$3:$T$677,19,FALSE),"")</f>
        <v>531</v>
      </c>
      <c r="AN154" s="493"/>
      <c r="AO154" s="112" t="str">
        <f>IFERROR(VLOOKUP(AV154,Import!$AD$3:$AH$677,3,FALSE),"")</f>
        <v/>
      </c>
      <c r="AP154" s="112" t="str">
        <f>IFERROR(VLOOKUP(AV154,Import!$AD$3:$AH$677,5,FALSE),"")</f>
        <v/>
      </c>
      <c r="AQ154" s="494">
        <f>IFERROR(VLOOKUP(AV154,Import!$AW$3:$BA$677,5,FALSE),"")</f>
        <v>421</v>
      </c>
      <c r="AR154" s="489">
        <f>IFERROR(VLOOKUP($AV154,Import!$AW$3:$BG$677,2,FALSE),"")</f>
        <v>175.5</v>
      </c>
      <c r="AS154" s="581">
        <f>IFERROR(VLOOKUP($AV154,Import!$AW$3:$BG$677,3,FALSE),"")</f>
        <v>9.75</v>
      </c>
      <c r="AT154" s="575">
        <f ca="1">IFERROR(VLOOKUP($AV154,Import!$AW$3:$BG$677,7,FALSE),"")</f>
        <v>134</v>
      </c>
      <c r="AU154" s="492"/>
      <c r="AV154" s="495" t="str">
        <f>IFERROR(VLOOKUP(AL154,Import!$W$3:$X$677,2,FALSE),"")</f>
        <v>Adam Wainwright</v>
      </c>
      <c r="AW154" s="89"/>
      <c r="AX154" s="102"/>
      <c r="AY154" s="91" t="str">
        <f>IFERROR(VLOOKUP($AV154,Import!$B$3:$L$676,2,FALSE),"")</f>
        <v>STL</v>
      </c>
      <c r="AZ154" s="96" t="str">
        <f>IFERROR(VLOOKUP($AV154,Import!$B$3:$L$676,3,FALSE),"")</f>
        <v>SP</v>
      </c>
      <c r="BA154" s="96" t="str">
        <f>IFERROR(VLOOKUP($AV154,Import!$B$3:$L$676,4,FALSE),"")</f>
        <v>SP</v>
      </c>
      <c r="BB154" s="91">
        <f>IFERROR(VLOOKUP($AV154,Import!$B$3:$L$676,5,FALSE),"")</f>
        <v>-8</v>
      </c>
      <c r="BC154" s="431"/>
      <c r="BD154" s="91">
        <f>IFERROR(VLOOKUP($AV154,Import!$B$3:$X$677,12,FALSE),"")</f>
        <v>119</v>
      </c>
      <c r="BE154" s="97">
        <f>IFERROR(VLOOKUP($AV154,Import!$B$3:$X$677,15,FALSE),"")</f>
        <v>4.24</v>
      </c>
      <c r="BF154" s="97">
        <f>IFERROR(VLOOKUP($AV154,Import!$B$3:$X$677,16,FALSE),"")</f>
        <v>1.38</v>
      </c>
      <c r="BG154" s="91">
        <f>IFERROR(VLOOKUP($AV154,Import!$B$3:$X$677,13,FALSE),"")</f>
        <v>6</v>
      </c>
      <c r="BH154" s="91">
        <f>IFERROR(VLOOKUP($AV154,Import!$B$3:$X$677,14,FALSE),"")</f>
        <v>0</v>
      </c>
      <c r="BI154" s="91">
        <f>IFERROR(VLOOKUP($AV154,Import!$B$3:$X$677,17,FALSE),"")</f>
        <v>94</v>
      </c>
      <c r="BJ154" s="435"/>
      <c r="BK154" s="93">
        <f t="shared" si="32"/>
        <v>504.56</v>
      </c>
      <c r="BL154" s="94">
        <f t="shared" si="33"/>
        <v>164.22</v>
      </c>
      <c r="BM154" s="94">
        <f>IF(AW154='User Input'!$C$1,1,0)</f>
        <v>0</v>
      </c>
      <c r="BN154" s="94">
        <f t="shared" si="39"/>
        <v>0</v>
      </c>
      <c r="BO154" s="94">
        <f t="shared" si="34"/>
        <v>0</v>
      </c>
      <c r="BP154" s="94" t="str">
        <f t="shared" si="35"/>
        <v>Adam Wainwright</v>
      </c>
      <c r="BQ154" s="94">
        <f t="shared" si="36"/>
        <v>0</v>
      </c>
      <c r="BR154" s="95">
        <f t="shared" si="37"/>
        <v>-8</v>
      </c>
      <c r="BS154" s="91" t="str">
        <f>IFERROR(VLOOKUP($AV154,Import!$B$3:$AL$676,35,FALSE),"")</f>
        <v/>
      </c>
      <c r="BT154" s="99">
        <f>9*(Table2[[#This Row],[K]]/Table2[[#This Row],[IP]])</f>
        <v>7.1092436974789912</v>
      </c>
      <c r="BU154" s="483">
        <f>IFERROR(VLOOKUP($AV154,PITCH!$B$7:$AJ$2004,31,FALSE),"N/A")</f>
        <v>4.4494382022471903</v>
      </c>
      <c r="BV154" s="426"/>
    </row>
    <row r="155" spans="1:74" ht="15" x14ac:dyDescent="0.25">
      <c r="A155" s="570">
        <v>153</v>
      </c>
      <c r="B155" s="571">
        <f>IFERROR(VLOOKUP(N155,Import!$B$4:$T$677,19,FALSE),"")</f>
        <v>255</v>
      </c>
      <c r="C155" s="572"/>
      <c r="D155" s="571" t="str">
        <f>IFERROR(VLOOKUP(N155,Import!$AD$3:$AH$677,3,FALSE),"")</f>
        <v/>
      </c>
      <c r="E155" s="571" t="str">
        <f>IFERROR(VLOOKUP(N155,Import!$AD$3:$AL$677,4,FALSE),"")</f>
        <v/>
      </c>
      <c r="F155" s="575">
        <f>IFERROR(VLOOKUP(N155,Import!$AT$3:$BG$677,8,FALSE),"")</f>
        <v>455</v>
      </c>
      <c r="G155" s="489">
        <f>IFERROR(VLOOKUP($N155,Import!$AT$3:$BG$677,2,FALSE),"")</f>
        <v>153.15</v>
      </c>
      <c r="H155" s="490">
        <f>IFERROR(VLOOKUP($N155,Import!$AT$3:$BG$677,3,FALSE),"")</f>
        <v>1.682967032967033</v>
      </c>
      <c r="I155" s="575">
        <f ca="1">IFERROR(VLOOKUP($N155,Import!$AT$3:$BG$677,9,FALSE),"")</f>
        <v>441</v>
      </c>
      <c r="J155" s="574"/>
      <c r="K155" s="571">
        <f>IFERROR(VLOOKUP(N155,Import!$AT$3:$BG$677,12,FALSE),"")</f>
        <v>386</v>
      </c>
      <c r="L155" s="571">
        <f>IFERROR(VLOOKUP(N155,Import!$AT$3:$BG$677,14,FALSE),"")</f>
        <v>398</v>
      </c>
      <c r="M155" s="486"/>
      <c r="N155" s="88" t="str">
        <f>IFERROR(VLOOKUP(A155,Import!$V$3:$X$677,3,FALSE),"")</f>
        <v>Carson Kelly</v>
      </c>
      <c r="O155" s="89"/>
      <c r="P155" s="90"/>
      <c r="Q155" s="91" t="str">
        <f>IFERROR(VLOOKUP($N155,Import!$B$3:$AL$676,2,FALSE),"")</f>
        <v>ARI</v>
      </c>
      <c r="R155" s="341" t="str">
        <f>IFERROR(VLOOKUP($N155,Import!$B$3:$AL$676,3,FALSE),"")</f>
        <v>DH</v>
      </c>
      <c r="S155" s="341" t="str">
        <f>IFERROR(VLOOKUP($N155,Import!$B$3:$AL$676,4,FALSE),"")</f>
        <v>C</v>
      </c>
      <c r="T155" s="91">
        <f>IFERROR(VLOOKUP($N155,Import!$B$3:$AL$676,5,FALSE),"")</f>
        <v>1</v>
      </c>
      <c r="U155" s="431"/>
      <c r="V155" s="91">
        <f>IFERROR(VLOOKUP($N155,Import!$B$3:$AL$676,6,FALSE),"")</f>
        <v>487</v>
      </c>
      <c r="W155" s="91">
        <f>IFERROR(VLOOKUP($N155,Import!$B$3:$AL$676,7,FALSE),"")</f>
        <v>52</v>
      </c>
      <c r="X155" s="91">
        <f>IFERROR(VLOOKUP($N155,Import!$B$3:$AL$676,8,FALSE),"")</f>
        <v>14</v>
      </c>
      <c r="Y155" s="91">
        <f>IFERROR(VLOOKUP($N155,Import!$B$3:$AL$676,9,FALSE),"")</f>
        <v>59</v>
      </c>
      <c r="Z155" s="91">
        <f>IFERROR(VLOOKUP($N155,Import!$B$3:$AL$676,10,FALSE),"")</f>
        <v>0</v>
      </c>
      <c r="AA155" s="92">
        <f>IFERROR(VLOOKUP($N155,Import!$B$3:$AL$676,11,FALSE),"")</f>
        <v>0.249</v>
      </c>
      <c r="AB155" s="431"/>
      <c r="AC155" s="498">
        <f t="shared" si="27"/>
        <v>121.26300000000001</v>
      </c>
      <c r="AD155" s="499">
        <f>IF(O155='User Input'!$C$1,1,0)</f>
        <v>0</v>
      </c>
      <c r="AE155" s="499">
        <f t="shared" si="38"/>
        <v>0</v>
      </c>
      <c r="AF155" s="499">
        <f t="shared" si="28"/>
        <v>0</v>
      </c>
      <c r="AG155" s="499" t="str">
        <f t="shared" si="29"/>
        <v>Carson Kelly</v>
      </c>
      <c r="AH155" s="499">
        <f t="shared" si="30"/>
        <v>0</v>
      </c>
      <c r="AI155" s="499">
        <f t="shared" si="31"/>
        <v>1</v>
      </c>
      <c r="AJ155" s="91" t="str">
        <f>IFERROR(VLOOKUP($N155,Import!$B$3:$AL$676,35,FALSE),"")</f>
        <v/>
      </c>
      <c r="AK155" s="98"/>
      <c r="AL155" s="113">
        <v>114</v>
      </c>
      <c r="AM155" s="112">
        <f>IFERROR(VLOOKUP(AV155,Import!$B$3:$T$677,19,FALSE),"")</f>
        <v>275</v>
      </c>
      <c r="AN155" s="493"/>
      <c r="AO155" s="112" t="str">
        <f>IFERROR(VLOOKUP(AV155,Import!$AD$3:$AH$677,3,FALSE),"")</f>
        <v/>
      </c>
      <c r="AP155" s="112" t="str">
        <f>IFERROR(VLOOKUP(AV155,Import!$AD$3:$AH$677,5,FALSE),"")</f>
        <v/>
      </c>
      <c r="AQ155" s="494">
        <f>IFERROR(VLOOKUP(AV155,Import!$AW$3:$BA$677,5,FALSE),"")</f>
        <v>485</v>
      </c>
      <c r="AR155" s="489">
        <f>IFERROR(VLOOKUP($AV155,Import!$AW$3:$BG$677,2,FALSE),"")</f>
        <v>140.69999999999999</v>
      </c>
      <c r="AS155" s="581">
        <f>IFERROR(VLOOKUP($AV155,Import!$AW$3:$BG$677,3,FALSE),"")</f>
        <v>2.4684210526315788</v>
      </c>
      <c r="AT155" s="575">
        <f ca="1">IFERROR(VLOOKUP($AV155,Import!$AW$3:$BG$677,7,FALSE),"")</f>
        <v>347</v>
      </c>
      <c r="AU155" s="492"/>
      <c r="AV155" s="495" t="str">
        <f>IFERROR(VLOOKUP(AL155,Import!$W$3:$X$677,2,FALSE),"")</f>
        <v>Trevor May</v>
      </c>
      <c r="AW155" s="89"/>
      <c r="AX155" s="102"/>
      <c r="AY155" s="91" t="str">
        <f>IFERROR(VLOOKUP($AV155,Import!$B$3:$L$676,2,FALSE),"")</f>
        <v>MIN</v>
      </c>
      <c r="AZ155" s="96" t="str">
        <f>IFERROR(VLOOKUP($AV155,Import!$B$3:$L$676,3,FALSE),"")</f>
        <v>RP</v>
      </c>
      <c r="BA155" s="96" t="str">
        <f>IFERROR(VLOOKUP($AV155,Import!$B$3:$L$676,4,FALSE),"")</f>
        <v>RP</v>
      </c>
      <c r="BB155" s="91">
        <f>IFERROR(VLOOKUP($AV155,Import!$B$3:$L$676,5,FALSE),"")</f>
        <v>0</v>
      </c>
      <c r="BC155" s="431"/>
      <c r="BD155" s="91">
        <f>IFERROR(VLOOKUP($AV155,Import!$B$3:$X$677,12,FALSE),"")</f>
        <v>67</v>
      </c>
      <c r="BE155" s="97">
        <f>IFERROR(VLOOKUP($AV155,Import!$B$3:$X$677,15,FALSE),"")</f>
        <v>3.07</v>
      </c>
      <c r="BF155" s="97">
        <f>IFERROR(VLOOKUP($AV155,Import!$B$3:$X$677,16,FALSE),"")</f>
        <v>1.08</v>
      </c>
      <c r="BG155" s="91">
        <f>IFERROR(VLOOKUP($AV155,Import!$B$3:$X$677,13,FALSE),"")</f>
        <v>4</v>
      </c>
      <c r="BH155" s="91">
        <f>IFERROR(VLOOKUP($AV155,Import!$B$3:$X$677,14,FALSE),"")</f>
        <v>9</v>
      </c>
      <c r="BI155" s="91">
        <f>IFERROR(VLOOKUP($AV155,Import!$B$3:$X$677,17,FALSE),"")</f>
        <v>75</v>
      </c>
      <c r="BJ155" s="435"/>
      <c r="BK155" s="93">
        <f t="shared" si="32"/>
        <v>205.69</v>
      </c>
      <c r="BL155" s="94">
        <f t="shared" si="33"/>
        <v>72.36</v>
      </c>
      <c r="BM155" s="94">
        <f>IF(AW155='User Input'!$C$1,1,0)</f>
        <v>0</v>
      </c>
      <c r="BN155" s="94">
        <f t="shared" si="39"/>
        <v>0</v>
      </c>
      <c r="BO155" s="94">
        <f t="shared" si="34"/>
        <v>0</v>
      </c>
      <c r="BP155" s="94" t="str">
        <f t="shared" si="35"/>
        <v>Trevor May</v>
      </c>
      <c r="BQ155" s="94">
        <f t="shared" si="36"/>
        <v>0</v>
      </c>
      <c r="BR155" s="95">
        <f t="shared" si="37"/>
        <v>0</v>
      </c>
      <c r="BS155" s="91" t="str">
        <f>IFERROR(VLOOKUP($AV155,Import!$B$3:$AL$676,35,FALSE),"")</f>
        <v/>
      </c>
      <c r="BT155" s="99">
        <f>9*(Table2[[#This Row],[K]]/Table2[[#This Row],[IP]])</f>
        <v>10.074626865671641</v>
      </c>
      <c r="BU155" s="483">
        <f>IFERROR(VLOOKUP($AV155,PITCH!$B$7:$AJ$2004,31,FALSE),"N/A")</f>
        <v>6.490384615384615</v>
      </c>
      <c r="BV155" s="426"/>
    </row>
    <row r="156" spans="1:74" ht="15" x14ac:dyDescent="0.25">
      <c r="A156" s="570">
        <v>154</v>
      </c>
      <c r="B156" s="571">
        <f>IFERROR(VLOOKUP(N156,Import!$B$4:$T$677,19,FALSE),"")</f>
        <v>256</v>
      </c>
      <c r="C156" s="572"/>
      <c r="D156" s="571" t="str">
        <f>IFERROR(VLOOKUP(N156,Import!$AD$3:$AH$677,3,FALSE),"")</f>
        <v/>
      </c>
      <c r="E156" s="571" t="str">
        <f>IFERROR(VLOOKUP(N156,Import!$AD$3:$AL$677,4,FALSE),"")</f>
        <v/>
      </c>
      <c r="F156" s="575">
        <f>IFERROR(VLOOKUP(N156,Import!$AT$3:$BG$677,8,FALSE),"")</f>
        <v>96</v>
      </c>
      <c r="G156" s="489">
        <f>IFERROR(VLOOKUP($N156,Import!$AT$3:$BG$677,2,FALSE),"")</f>
        <v>400.19999999999987</v>
      </c>
      <c r="H156" s="490">
        <f>IFERROR(VLOOKUP($N156,Import!$AT$3:$BG$677,3,FALSE),"")</f>
        <v>2.7599999999999993</v>
      </c>
      <c r="I156" s="575">
        <f ca="1">IFERROR(VLOOKUP($N156,Import!$AT$3:$BG$677,9,FALSE),"")</f>
        <v>108</v>
      </c>
      <c r="J156" s="574"/>
      <c r="K156" s="571">
        <f>IFERROR(VLOOKUP(N156,Import!$AT$3:$BG$677,12,FALSE),"")</f>
        <v>101</v>
      </c>
      <c r="L156" s="571">
        <f>IFERROR(VLOOKUP(N156,Import!$AT$3:$BG$677,14,FALSE),"")</f>
        <v>106</v>
      </c>
      <c r="M156" s="486"/>
      <c r="N156" s="88" t="str">
        <f>IFERROR(VLOOKUP(A156,Import!$V$3:$X$677,3,FALSE),"")</f>
        <v>Justin Smoak</v>
      </c>
      <c r="O156" s="89"/>
      <c r="P156" s="90"/>
      <c r="Q156" s="91" t="str">
        <f>IFERROR(VLOOKUP($N156,Import!$B$3:$AL$676,2,FALSE),"")</f>
        <v>TOR</v>
      </c>
      <c r="R156" s="341" t="str">
        <f>IFERROR(VLOOKUP($N156,Import!$B$3:$AL$676,3,FALSE),"")</f>
        <v>1B</v>
      </c>
      <c r="S156" s="341" t="str">
        <f>IFERROR(VLOOKUP($N156,Import!$B$3:$AL$676,4,FALSE),"")</f>
        <v>1B</v>
      </c>
      <c r="T156" s="91">
        <f>IFERROR(VLOOKUP($N156,Import!$B$3:$AL$676,5,FALSE),"")</f>
        <v>1</v>
      </c>
      <c r="U156" s="431"/>
      <c r="V156" s="91">
        <f>IFERROR(VLOOKUP($N156,Import!$B$3:$AL$676,6,FALSE),"")</f>
        <v>514</v>
      </c>
      <c r="W156" s="91">
        <f>IFERROR(VLOOKUP($N156,Import!$B$3:$AL$676,7,FALSE),"")</f>
        <v>63</v>
      </c>
      <c r="X156" s="91">
        <f>IFERROR(VLOOKUP($N156,Import!$B$3:$AL$676,8,FALSE),"")</f>
        <v>25</v>
      </c>
      <c r="Y156" s="91">
        <f>IFERROR(VLOOKUP($N156,Import!$B$3:$AL$676,9,FALSE),"")</f>
        <v>75</v>
      </c>
      <c r="Z156" s="91">
        <f>IFERROR(VLOOKUP($N156,Import!$B$3:$AL$676,10,FALSE),"")</f>
        <v>0</v>
      </c>
      <c r="AA156" s="92">
        <f>IFERROR(VLOOKUP($N156,Import!$B$3:$AL$676,11,FALSE),"")</f>
        <v>0.23799999999999999</v>
      </c>
      <c r="AB156" s="431"/>
      <c r="AC156" s="498">
        <f t="shared" si="27"/>
        <v>122.33199999999999</v>
      </c>
      <c r="AD156" s="499">
        <f>IF(O156='User Input'!$C$1,1,0)</f>
        <v>0</v>
      </c>
      <c r="AE156" s="499">
        <f t="shared" si="38"/>
        <v>0</v>
      </c>
      <c r="AF156" s="499">
        <f t="shared" si="28"/>
        <v>0</v>
      </c>
      <c r="AG156" s="499" t="str">
        <f t="shared" si="29"/>
        <v>Justin Smoak</v>
      </c>
      <c r="AH156" s="499">
        <f t="shared" si="30"/>
        <v>0</v>
      </c>
      <c r="AI156" s="499">
        <f t="shared" si="31"/>
        <v>1</v>
      </c>
      <c r="AJ156" s="91" t="str">
        <f>IFERROR(VLOOKUP($N156,Import!$B$3:$AL$676,35,FALSE),"")</f>
        <v/>
      </c>
      <c r="AK156" s="98"/>
      <c r="AL156" s="113">
        <v>167</v>
      </c>
      <c r="AM156" s="112">
        <f>IFERROR(VLOOKUP(AV156,Import!$B$3:$T$677,19,FALSE),"")</f>
        <v>355</v>
      </c>
      <c r="AN156" s="493"/>
      <c r="AO156" s="112" t="str">
        <f>IFERROR(VLOOKUP(AV156,Import!$AD$3:$AH$677,3,FALSE),"")</f>
        <v/>
      </c>
      <c r="AP156" s="112" t="str">
        <f>IFERROR(VLOOKUP(AV156,Import!$AD$3:$AH$677,5,FALSE),"")</f>
        <v/>
      </c>
      <c r="AQ156" s="494">
        <f>IFERROR(VLOOKUP(AV156,Import!$AW$3:$BA$677,5,FALSE),"")</f>
        <v>428</v>
      </c>
      <c r="AR156" s="489">
        <f>IFERROR(VLOOKUP($AV156,Import!$AW$3:$BG$677,2,FALSE),"")</f>
        <v>168.79999999999995</v>
      </c>
      <c r="AS156" s="581">
        <f>IFERROR(VLOOKUP($AV156,Import!$AW$3:$BG$677,3,FALSE),"")</f>
        <v>9.9294117647058791</v>
      </c>
      <c r="AT156" s="575">
        <f ca="1">IFERROR(VLOOKUP($AV156,Import!$AW$3:$BG$677,7,FALSE),"")</f>
        <v>134</v>
      </c>
      <c r="AU156" s="492"/>
      <c r="AV156" s="495" t="str">
        <f>IFERROR(VLOOKUP(AL156,Import!$W$3:$X$677,2,FALSE),"")</f>
        <v>Joe Ross</v>
      </c>
      <c r="AW156" s="89"/>
      <c r="AX156" s="102"/>
      <c r="AY156" s="91" t="str">
        <f>IFERROR(VLOOKUP($AV156,Import!$B$3:$L$676,2,FALSE),"")</f>
        <v>WSH</v>
      </c>
      <c r="AZ156" s="96" t="str">
        <f>IFERROR(VLOOKUP($AV156,Import!$B$3:$L$676,3,FALSE),"")</f>
        <v>SP</v>
      </c>
      <c r="BA156" s="96" t="str">
        <f>IFERROR(VLOOKUP($AV156,Import!$B$3:$L$676,4,FALSE),"")</f>
        <v>SP</v>
      </c>
      <c r="BB156" s="91">
        <f>IFERROR(VLOOKUP($AV156,Import!$B$3:$L$676,5,FALSE),"")</f>
        <v>-3</v>
      </c>
      <c r="BC156" s="431"/>
      <c r="BD156" s="91">
        <f>IFERROR(VLOOKUP($AV156,Import!$B$3:$X$677,12,FALSE),"")</f>
        <v>118</v>
      </c>
      <c r="BE156" s="97">
        <f>IFERROR(VLOOKUP($AV156,Import!$B$3:$X$677,15,FALSE),"")</f>
        <v>4.09</v>
      </c>
      <c r="BF156" s="97">
        <f>IFERROR(VLOOKUP($AV156,Import!$B$3:$X$677,16,FALSE),"")</f>
        <v>1.33</v>
      </c>
      <c r="BG156" s="91">
        <f>IFERROR(VLOOKUP($AV156,Import!$B$3:$X$677,13,FALSE),"")</f>
        <v>6</v>
      </c>
      <c r="BH156" s="91">
        <f>IFERROR(VLOOKUP($AV156,Import!$B$3:$X$677,14,FALSE),"")</f>
        <v>0</v>
      </c>
      <c r="BI156" s="91">
        <f>IFERROR(VLOOKUP($AV156,Import!$B$3:$X$677,17,FALSE),"")</f>
        <v>89</v>
      </c>
      <c r="BJ156" s="435"/>
      <c r="BK156" s="93">
        <f t="shared" si="32"/>
        <v>482.62</v>
      </c>
      <c r="BL156" s="94">
        <f t="shared" si="33"/>
        <v>156.94</v>
      </c>
      <c r="BM156" s="94">
        <f>IF(AW156='User Input'!$C$1,1,0)</f>
        <v>0</v>
      </c>
      <c r="BN156" s="94">
        <f t="shared" si="39"/>
        <v>0</v>
      </c>
      <c r="BO156" s="94">
        <f t="shared" si="34"/>
        <v>0</v>
      </c>
      <c r="BP156" s="94" t="str">
        <f t="shared" si="35"/>
        <v>Joe Ross</v>
      </c>
      <c r="BQ156" s="94">
        <f t="shared" si="36"/>
        <v>0</v>
      </c>
      <c r="BR156" s="95">
        <f t="shared" si="37"/>
        <v>-3</v>
      </c>
      <c r="BS156" s="91" t="str">
        <f>IFERROR(VLOOKUP($AV156,Import!$B$3:$AL$676,35,FALSE),"")</f>
        <v/>
      </c>
      <c r="BT156" s="99">
        <f>9*(Table2[[#This Row],[K]]/Table2[[#This Row],[IP]])</f>
        <v>6.7881355932203391</v>
      </c>
      <c r="BU156" s="483">
        <f>IFERROR(VLOOKUP($AV156,PITCH!$B$7:$AJ$2004,31,FALSE),"N/A")</f>
        <v>4.5695364238410603</v>
      </c>
      <c r="BV156" s="426"/>
    </row>
    <row r="157" spans="1:74" ht="15" x14ac:dyDescent="0.25">
      <c r="A157" s="570">
        <v>155</v>
      </c>
      <c r="B157" s="571">
        <f>IFERROR(VLOOKUP(N157,Import!$B$4:$T$677,19,FALSE),"")</f>
        <v>257</v>
      </c>
      <c r="C157" s="572"/>
      <c r="D157" s="571" t="str">
        <f>IFERROR(VLOOKUP(N157,Import!$AD$3:$AH$677,3,FALSE),"")</f>
        <v/>
      </c>
      <c r="E157" s="571" t="str">
        <f>IFERROR(VLOOKUP(N157,Import!$AD$3:$AL$677,4,FALSE),"")</f>
        <v/>
      </c>
      <c r="F157" s="575">
        <f>IFERROR(VLOOKUP(N157,Import!$AT$3:$BG$677,8,FALSE),"")</f>
        <v>270</v>
      </c>
      <c r="G157" s="489">
        <f>IFERROR(VLOOKUP($N157,Import!$AT$3:$BG$677,2,FALSE),"")</f>
        <v>292.05000000000007</v>
      </c>
      <c r="H157" s="490">
        <f>IFERROR(VLOOKUP($N157,Import!$AT$3:$BG$677,3,FALSE),"")</f>
        <v>2.6550000000000007</v>
      </c>
      <c r="I157" s="575">
        <f ca="1">IFERROR(VLOOKUP($N157,Import!$AT$3:$BG$677,9,FALSE),"")</f>
        <v>170</v>
      </c>
      <c r="J157" s="574"/>
      <c r="K157" s="571">
        <f>IFERROR(VLOOKUP(N157,Import!$AT$3:$BG$677,12,FALSE),"")</f>
        <v>58</v>
      </c>
      <c r="L157" s="571">
        <f>IFERROR(VLOOKUP(N157,Import!$AT$3:$BG$677,14,FALSE),"")</f>
        <v>75</v>
      </c>
      <c r="M157" s="486"/>
      <c r="N157" s="88" t="str">
        <f>IFERROR(VLOOKUP(A157,Import!$V$3:$X$677,3,FALSE),"")</f>
        <v>Buster Posey</v>
      </c>
      <c r="O157" s="89"/>
      <c r="P157" s="90"/>
      <c r="Q157" s="91" t="str">
        <f>IFERROR(VLOOKUP($N157,Import!$B$3:$AL$676,2,FALSE),"")</f>
        <v>SF</v>
      </c>
      <c r="R157" s="341" t="str">
        <f>IFERROR(VLOOKUP($N157,Import!$B$3:$AL$676,3,FALSE),"")</f>
        <v>C</v>
      </c>
      <c r="S157" s="341" t="str">
        <f>IFERROR(VLOOKUP($N157,Import!$B$3:$AL$676,4,FALSE),"")</f>
        <v>C/1B</v>
      </c>
      <c r="T157" s="91">
        <f>IFERROR(VLOOKUP($N157,Import!$B$3:$AL$676,5,FALSE),"")</f>
        <v>1</v>
      </c>
      <c r="U157" s="431"/>
      <c r="V157" s="91">
        <f>IFERROR(VLOOKUP($N157,Import!$B$3:$AL$676,6,FALSE),"")</f>
        <v>491</v>
      </c>
      <c r="W157" s="91">
        <f>IFERROR(VLOOKUP($N157,Import!$B$3:$AL$676,7,FALSE),"")</f>
        <v>60</v>
      </c>
      <c r="X157" s="91">
        <f>IFERROR(VLOOKUP($N157,Import!$B$3:$AL$676,8,FALSE),"")</f>
        <v>10</v>
      </c>
      <c r="Y157" s="91">
        <f>IFERROR(VLOOKUP($N157,Import!$B$3:$AL$676,9,FALSE),"")</f>
        <v>64</v>
      </c>
      <c r="Z157" s="91">
        <f>IFERROR(VLOOKUP($N157,Import!$B$3:$AL$676,10,FALSE),"")</f>
        <v>4</v>
      </c>
      <c r="AA157" s="92">
        <f>IFERROR(VLOOKUP($N157,Import!$B$3:$AL$676,11,FALSE),"")</f>
        <v>0.28799999999999998</v>
      </c>
      <c r="AB157" s="431"/>
      <c r="AC157" s="498">
        <f t="shared" si="27"/>
        <v>141.40799999999999</v>
      </c>
      <c r="AD157" s="499">
        <f>IF(O157='User Input'!$C$1,1,0)</f>
        <v>0</v>
      </c>
      <c r="AE157" s="499">
        <f t="shared" si="38"/>
        <v>0</v>
      </c>
      <c r="AF157" s="499">
        <f t="shared" si="28"/>
        <v>0</v>
      </c>
      <c r="AG157" s="499" t="str">
        <f t="shared" si="29"/>
        <v>Buster Posey</v>
      </c>
      <c r="AH157" s="499">
        <f t="shared" si="30"/>
        <v>0</v>
      </c>
      <c r="AI157" s="499">
        <f t="shared" si="31"/>
        <v>1</v>
      </c>
      <c r="AJ157" s="91" t="str">
        <f>IFERROR(VLOOKUP($N157,Import!$B$3:$AL$676,35,FALSE),"")</f>
        <v/>
      </c>
      <c r="AK157" s="98"/>
      <c r="AL157" s="113">
        <v>103</v>
      </c>
      <c r="AM157" s="112">
        <f>IFERROR(VLOOKUP(AV157,Import!$B$3:$T$677,19,FALSE),"")</f>
        <v>259</v>
      </c>
      <c r="AN157" s="493"/>
      <c r="AO157" s="112" t="str">
        <f>IFERROR(VLOOKUP(AV157,Import!$AD$3:$AH$677,3,FALSE),"")</f>
        <v/>
      </c>
      <c r="AP157" s="112" t="str">
        <f>IFERROR(VLOOKUP(AV157,Import!$AD$3:$AH$677,5,FALSE),"")</f>
        <v/>
      </c>
      <c r="AQ157" s="494">
        <f>IFERROR(VLOOKUP(AV157,Import!$AW$3:$BA$677,5,FALSE),"")</f>
        <v>476</v>
      </c>
      <c r="AR157" s="489">
        <f>IFERROR(VLOOKUP($AV157,Import!$AW$3:$BG$677,2,FALSE),"")</f>
        <v>142.89999999999998</v>
      </c>
      <c r="AS157" s="581">
        <f>IFERROR(VLOOKUP($AV157,Import!$AW$3:$BG$677,3,FALSE),"")</f>
        <v>3.6641025641025635</v>
      </c>
      <c r="AT157" s="575">
        <f ca="1">IFERROR(VLOOKUP($AV157,Import!$AW$3:$BG$677,7,FALSE),"")</f>
        <v>347</v>
      </c>
      <c r="AU157" s="492"/>
      <c r="AV157" s="495" t="str">
        <f>IFERROR(VLOOKUP(AL157,Import!$W$3:$X$677,2,FALSE),"")</f>
        <v>Brandon Morrow</v>
      </c>
      <c r="AW157" s="89"/>
      <c r="AX157" s="102"/>
      <c r="AY157" s="91" t="str">
        <f>IFERROR(VLOOKUP($AV157,Import!$B$3:$L$676,2,FALSE),"")</f>
        <v>CHC</v>
      </c>
      <c r="AZ157" s="96" t="str">
        <f>IFERROR(VLOOKUP($AV157,Import!$B$3:$L$676,3,FALSE),"")</f>
        <v>RP</v>
      </c>
      <c r="BA157" s="96" t="str">
        <f>IFERROR(VLOOKUP($AV157,Import!$B$3:$L$676,4,FALSE),"")</f>
        <v>RP</v>
      </c>
      <c r="BB157" s="91">
        <f>IFERROR(VLOOKUP($AV157,Import!$B$3:$L$676,5,FALSE),"")</f>
        <v>1</v>
      </c>
      <c r="BC157" s="431"/>
      <c r="BD157" s="91">
        <f>IFERROR(VLOOKUP($AV157,Import!$B$3:$X$677,12,FALSE),"")</f>
        <v>32</v>
      </c>
      <c r="BE157" s="97">
        <f>IFERROR(VLOOKUP($AV157,Import!$B$3:$X$677,15,FALSE),"")</f>
        <v>3.09</v>
      </c>
      <c r="BF157" s="97">
        <f>IFERROR(VLOOKUP($AV157,Import!$B$3:$X$677,16,FALSE),"")</f>
        <v>1.1100000000000001</v>
      </c>
      <c r="BG157" s="91">
        <f>IFERROR(VLOOKUP($AV157,Import!$B$3:$X$677,13,FALSE),"")</f>
        <v>2</v>
      </c>
      <c r="BH157" s="91">
        <f>IFERROR(VLOOKUP($AV157,Import!$B$3:$X$677,14,FALSE),"")</f>
        <v>14</v>
      </c>
      <c r="BI157" s="91">
        <f>IFERROR(VLOOKUP($AV157,Import!$B$3:$X$677,17,FALSE),"")</f>
        <v>34</v>
      </c>
      <c r="BJ157" s="435"/>
      <c r="BK157" s="93">
        <f t="shared" si="32"/>
        <v>98.88</v>
      </c>
      <c r="BL157" s="94">
        <f t="shared" si="33"/>
        <v>35.520000000000003</v>
      </c>
      <c r="BM157" s="94">
        <f>IF(AW157='User Input'!$C$1,1,0)</f>
        <v>0</v>
      </c>
      <c r="BN157" s="94">
        <f t="shared" si="39"/>
        <v>0</v>
      </c>
      <c r="BO157" s="94">
        <f t="shared" si="34"/>
        <v>0</v>
      </c>
      <c r="BP157" s="94" t="str">
        <f t="shared" si="35"/>
        <v>Brandon Morrow</v>
      </c>
      <c r="BQ157" s="94">
        <f t="shared" si="36"/>
        <v>0</v>
      </c>
      <c r="BR157" s="95">
        <f t="shared" si="37"/>
        <v>1</v>
      </c>
      <c r="BS157" s="91" t="str">
        <f>IFERROR(VLOOKUP($AV157,Import!$B$3:$AL$676,35,FALSE),"")</f>
        <v/>
      </c>
      <c r="BT157" s="99">
        <f>9*(Table2[[#This Row],[K]]/Table2[[#This Row],[IP]])</f>
        <v>9.5625</v>
      </c>
      <c r="BU157" s="483">
        <f>IFERROR(VLOOKUP($AV157,PITCH!$B$7:$AJ$2004,31,FALSE),"N/A")</f>
        <v>6.8838526912181299</v>
      </c>
      <c r="BV157" s="426"/>
    </row>
    <row r="158" spans="1:74" ht="15" x14ac:dyDescent="0.25">
      <c r="A158" s="570">
        <v>156</v>
      </c>
      <c r="B158" s="571">
        <f>IFERROR(VLOOKUP(N158,Import!$B$4:$T$677,19,FALSE),"")</f>
        <v>258</v>
      </c>
      <c r="C158" s="572"/>
      <c r="D158" s="571" t="str">
        <f>IFERROR(VLOOKUP(N158,Import!$AD$3:$AH$677,3,FALSE),"")</f>
        <v/>
      </c>
      <c r="E158" s="571" t="str">
        <f>IFERROR(VLOOKUP(N158,Import!$AD$3:$AL$677,4,FALSE),"")</f>
        <v/>
      </c>
      <c r="F158" s="575">
        <f>IFERROR(VLOOKUP(N158,Import!$AT$3:$BG$677,8,FALSE),"")</f>
        <v>415</v>
      </c>
      <c r="G158" s="489">
        <f>IFERROR(VLOOKUP($N158,Import!$AT$3:$BG$677,2,FALSE),"")</f>
        <v>180.55</v>
      </c>
      <c r="H158" s="490">
        <f>IFERROR(VLOOKUP($N158,Import!$AT$3:$BG$677,3,FALSE),"")</f>
        <v>2.0061111111111112</v>
      </c>
      <c r="I158" s="575">
        <f ca="1">IFERROR(VLOOKUP($N158,Import!$AT$3:$BG$677,9,FALSE),"")</f>
        <v>299</v>
      </c>
      <c r="J158" s="574"/>
      <c r="K158" s="571">
        <f>IFERROR(VLOOKUP(N158,Import!$AT$3:$BG$677,12,FALSE),"")</f>
        <v>197</v>
      </c>
      <c r="L158" s="571">
        <f>IFERROR(VLOOKUP(N158,Import!$AT$3:$BG$677,14,FALSE),"")</f>
        <v>201</v>
      </c>
      <c r="M158" s="486"/>
      <c r="N158" s="88" t="str">
        <f>IFERROR(VLOOKUP(A158,Import!$V$3:$X$677,3,FALSE),"")</f>
        <v>Brian McCann</v>
      </c>
      <c r="O158" s="89"/>
      <c r="P158" s="90"/>
      <c r="Q158" s="91" t="str">
        <f>IFERROR(VLOOKUP($N158,Import!$B$3:$AL$676,2,FALSE),"")</f>
        <v>ATL</v>
      </c>
      <c r="R158" s="341" t="str">
        <f>IFERROR(VLOOKUP($N158,Import!$B$3:$AL$676,3,FALSE),"")</f>
        <v>C</v>
      </c>
      <c r="S158" s="341" t="str">
        <f>IFERROR(VLOOKUP($N158,Import!$B$3:$AL$676,4,FALSE),"")</f>
        <v>C</v>
      </c>
      <c r="T158" s="91">
        <f>IFERROR(VLOOKUP($N158,Import!$B$3:$AL$676,5,FALSE),"")</f>
        <v>1</v>
      </c>
      <c r="U158" s="431"/>
      <c r="V158" s="91">
        <f>IFERROR(VLOOKUP($N158,Import!$B$3:$AL$676,6,FALSE),"")</f>
        <v>312</v>
      </c>
      <c r="W158" s="91">
        <f>IFERROR(VLOOKUP($N158,Import!$B$3:$AL$676,7,FALSE),"")</f>
        <v>42</v>
      </c>
      <c r="X158" s="91">
        <f>IFERROR(VLOOKUP($N158,Import!$B$3:$AL$676,8,FALSE),"")</f>
        <v>16</v>
      </c>
      <c r="Y158" s="91">
        <f>IFERROR(VLOOKUP($N158,Import!$B$3:$AL$676,9,FALSE),"")</f>
        <v>49</v>
      </c>
      <c r="Z158" s="91">
        <f>IFERROR(VLOOKUP($N158,Import!$B$3:$AL$676,10,FALSE),"")</f>
        <v>0</v>
      </c>
      <c r="AA158" s="92">
        <f>IFERROR(VLOOKUP($N158,Import!$B$3:$AL$676,11,FALSE),"")</f>
        <v>0.23799999999999999</v>
      </c>
      <c r="AB158" s="431"/>
      <c r="AC158" s="498">
        <f t="shared" si="27"/>
        <v>74.256</v>
      </c>
      <c r="AD158" s="499">
        <f>IF(O158='User Input'!$C$1,1,0)</f>
        <v>0</v>
      </c>
      <c r="AE158" s="499">
        <f t="shared" si="38"/>
        <v>0</v>
      </c>
      <c r="AF158" s="499">
        <f t="shared" si="28"/>
        <v>0</v>
      </c>
      <c r="AG158" s="499" t="str">
        <f t="shared" si="29"/>
        <v>Brian McCann</v>
      </c>
      <c r="AH158" s="499">
        <f t="shared" si="30"/>
        <v>0</v>
      </c>
      <c r="AI158" s="499">
        <f t="shared" si="31"/>
        <v>1</v>
      </c>
      <c r="AJ158" s="91" t="str">
        <f>IFERROR(VLOOKUP($N158,Import!$B$3:$AL$676,35,FALSE),"")</f>
        <v/>
      </c>
      <c r="AK158" s="98"/>
      <c r="AL158" s="113">
        <v>149</v>
      </c>
      <c r="AM158" s="112">
        <f>IFERROR(VLOOKUP(AV158,Import!$B$3:$T$677,19,FALSE),"")</f>
        <v>327</v>
      </c>
      <c r="AN158" s="493"/>
      <c r="AO158" s="112" t="str">
        <f>IFERROR(VLOOKUP(AV158,Import!$AD$3:$AH$677,3,FALSE),"")</f>
        <v/>
      </c>
      <c r="AP158" s="112" t="str">
        <f>IFERROR(VLOOKUP(AV158,Import!$AD$3:$AH$677,5,FALSE),"")</f>
        <v/>
      </c>
      <c r="AQ158" s="494">
        <f>IFERROR(VLOOKUP(AV158,Import!$AW$3:$BA$677,5,FALSE),"")</f>
        <v>448</v>
      </c>
      <c r="AR158" s="489">
        <f>IFERROR(VLOOKUP($AV158,Import!$AW$3:$BG$677,2,FALSE),"")</f>
        <v>157.39999999999998</v>
      </c>
      <c r="AS158" s="581">
        <f>IFERROR(VLOOKUP($AV158,Import!$AW$3:$BG$677,3,FALSE),"")</f>
        <v>2.4215384615384612</v>
      </c>
      <c r="AT158" s="575">
        <f ca="1">IFERROR(VLOOKUP($AV158,Import!$AW$3:$BG$677,7,FALSE),"")</f>
        <v>347</v>
      </c>
      <c r="AU158" s="492"/>
      <c r="AV158" s="495" t="str">
        <f>IFERROR(VLOOKUP(AL158,Import!$W$3:$X$677,2,FALSE),"")</f>
        <v>Ty Buttrey</v>
      </c>
      <c r="AW158" s="89"/>
      <c r="AX158" s="102"/>
      <c r="AY158" s="91" t="str">
        <f>IFERROR(VLOOKUP($AV158,Import!$B$3:$L$676,2,FALSE),"")</f>
        <v>LAA</v>
      </c>
      <c r="AZ158" s="96" t="str">
        <f>IFERROR(VLOOKUP($AV158,Import!$B$3:$L$676,3,FALSE),"")</f>
        <v>RP</v>
      </c>
      <c r="BA158" s="96" t="str">
        <f>IFERROR(VLOOKUP($AV158,Import!$B$3:$L$676,4,FALSE),"")</f>
        <v>RP</v>
      </c>
      <c r="BB158" s="91">
        <f>IFERROR(VLOOKUP($AV158,Import!$B$3:$L$676,5,FALSE),"")</f>
        <v>-2</v>
      </c>
      <c r="BC158" s="431"/>
      <c r="BD158" s="91">
        <f>IFERROR(VLOOKUP($AV158,Import!$B$3:$X$677,12,FALSE),"")</f>
        <v>59</v>
      </c>
      <c r="BE158" s="97">
        <f>IFERROR(VLOOKUP($AV158,Import!$B$3:$X$677,15,FALSE),"")</f>
        <v>2.95</v>
      </c>
      <c r="BF158" s="97">
        <f>IFERROR(VLOOKUP($AV158,Import!$B$3:$X$677,16,FALSE),"")</f>
        <v>1.1399999999999999</v>
      </c>
      <c r="BG158" s="91">
        <f>IFERROR(VLOOKUP($AV158,Import!$B$3:$X$677,13,FALSE),"")</f>
        <v>3</v>
      </c>
      <c r="BH158" s="91">
        <f>IFERROR(VLOOKUP($AV158,Import!$B$3:$X$677,14,FALSE),"")</f>
        <v>3</v>
      </c>
      <c r="BI158" s="91">
        <f>IFERROR(VLOOKUP($AV158,Import!$B$3:$X$677,17,FALSE),"")</f>
        <v>72</v>
      </c>
      <c r="BJ158" s="435"/>
      <c r="BK158" s="93">
        <f t="shared" si="32"/>
        <v>174.05</v>
      </c>
      <c r="BL158" s="94">
        <f t="shared" si="33"/>
        <v>67.259999999999991</v>
      </c>
      <c r="BM158" s="94">
        <f>IF(AW158='User Input'!$C$1,1,0)</f>
        <v>0</v>
      </c>
      <c r="BN158" s="94">
        <f t="shared" si="39"/>
        <v>0</v>
      </c>
      <c r="BO158" s="94">
        <f t="shared" si="34"/>
        <v>0</v>
      </c>
      <c r="BP158" s="94" t="str">
        <f t="shared" si="35"/>
        <v>Ty Buttrey</v>
      </c>
      <c r="BQ158" s="94">
        <f t="shared" si="36"/>
        <v>0</v>
      </c>
      <c r="BR158" s="95">
        <f t="shared" si="37"/>
        <v>-2</v>
      </c>
      <c r="BS158" s="91" t="str">
        <f>IFERROR(VLOOKUP($AV158,Import!$B$3:$AL$676,35,FALSE),"")</f>
        <v/>
      </c>
      <c r="BT158" s="99">
        <f>9*(Table2[[#This Row],[K]]/Table2[[#This Row],[IP]])</f>
        <v>10.983050847457628</v>
      </c>
      <c r="BU158" s="483">
        <f>IFERROR(VLOOKUP($AV158,PITCH!$B$7:$AJ$2004,31,FALSE),"N/A")</f>
        <v>5.416666666666667</v>
      </c>
      <c r="BV158" s="426"/>
    </row>
    <row r="159" spans="1:74" ht="15" x14ac:dyDescent="0.25">
      <c r="A159" s="570">
        <v>157</v>
      </c>
      <c r="B159" s="571">
        <f>IFERROR(VLOOKUP(N159,Import!$B$4:$T$677,19,FALSE),"")</f>
        <v>260</v>
      </c>
      <c r="C159" s="572"/>
      <c r="D159" s="571" t="str">
        <f>IFERROR(VLOOKUP(N159,Import!$AD$3:$AH$677,3,FALSE),"")</f>
        <v/>
      </c>
      <c r="E159" s="571" t="str">
        <f>IFERROR(VLOOKUP(N159,Import!$AD$3:$AL$677,4,FALSE),"")</f>
        <v/>
      </c>
      <c r="F159" s="575">
        <f>IFERROR(VLOOKUP(N159,Import!$AT$3:$BG$677,8,FALSE),"")</f>
        <v>412</v>
      </c>
      <c r="G159" s="489">
        <f>IFERROR(VLOOKUP($N159,Import!$AT$3:$BG$677,2,FALSE),"")</f>
        <v>182.69999999999996</v>
      </c>
      <c r="H159" s="490">
        <f>IFERROR(VLOOKUP($N159,Import!$AT$3:$BG$677,3,FALSE),"")</f>
        <v>1.8642857142857139</v>
      </c>
      <c r="I159" s="575">
        <f ca="1">IFERROR(VLOOKUP($N159,Import!$AT$3:$BG$677,9,FALSE),"")</f>
        <v>250</v>
      </c>
      <c r="J159" s="574"/>
      <c r="K159" s="571">
        <f>IFERROR(VLOOKUP(N159,Import!$AT$3:$BG$677,12,FALSE),"")</f>
        <v>193</v>
      </c>
      <c r="L159" s="571">
        <f>IFERROR(VLOOKUP(N159,Import!$AT$3:$BG$677,14,FALSE),"")</f>
        <v>177</v>
      </c>
      <c r="M159" s="486"/>
      <c r="N159" s="88" t="str">
        <f>IFERROR(VLOOKUP(A159,Import!$V$3:$X$677,3,FALSE),"")</f>
        <v>Yan Gomes</v>
      </c>
      <c r="O159" s="89"/>
      <c r="P159" s="90"/>
      <c r="Q159" s="91" t="str">
        <f>IFERROR(VLOOKUP($N159,Import!$B$3:$AL$676,2,FALSE),"")</f>
        <v>WSH</v>
      </c>
      <c r="R159" s="341" t="str">
        <f>IFERROR(VLOOKUP($N159,Import!$B$3:$AL$676,3,FALSE),"")</f>
        <v>C</v>
      </c>
      <c r="S159" s="341" t="str">
        <f>IFERROR(VLOOKUP($N159,Import!$B$3:$AL$676,4,FALSE),"")</f>
        <v>C</v>
      </c>
      <c r="T159" s="91">
        <f>IFERROR(VLOOKUP($N159,Import!$B$3:$AL$676,5,FALSE),"")</f>
        <v>1</v>
      </c>
      <c r="U159" s="431"/>
      <c r="V159" s="91">
        <f>IFERROR(VLOOKUP($N159,Import!$B$3:$AL$676,6,FALSE),"")</f>
        <v>337</v>
      </c>
      <c r="W159" s="91">
        <f>IFERROR(VLOOKUP($N159,Import!$B$3:$AL$676,7,FALSE),"")</f>
        <v>41</v>
      </c>
      <c r="X159" s="91">
        <f>IFERROR(VLOOKUP($N159,Import!$B$3:$AL$676,8,FALSE),"")</f>
        <v>15</v>
      </c>
      <c r="Y159" s="91">
        <f>IFERROR(VLOOKUP($N159,Import!$B$3:$AL$676,9,FALSE),"")</f>
        <v>42</v>
      </c>
      <c r="Z159" s="91">
        <f>IFERROR(VLOOKUP($N159,Import!$B$3:$AL$676,10,FALSE),"")</f>
        <v>0</v>
      </c>
      <c r="AA159" s="92">
        <f>IFERROR(VLOOKUP($N159,Import!$B$3:$AL$676,11,FALSE),"")</f>
        <v>0.24099999999999999</v>
      </c>
      <c r="AB159" s="431"/>
      <c r="AC159" s="498">
        <f t="shared" si="27"/>
        <v>81.216999999999999</v>
      </c>
      <c r="AD159" s="499">
        <f>IF(O159='User Input'!$C$1,1,0)</f>
        <v>0</v>
      </c>
      <c r="AE159" s="499">
        <f t="shared" si="38"/>
        <v>0</v>
      </c>
      <c r="AF159" s="499">
        <f t="shared" si="28"/>
        <v>0</v>
      </c>
      <c r="AG159" s="499" t="str">
        <f t="shared" si="29"/>
        <v>Yan Gomes</v>
      </c>
      <c r="AH159" s="499">
        <f t="shared" si="30"/>
        <v>0</v>
      </c>
      <c r="AI159" s="499">
        <f t="shared" si="31"/>
        <v>1</v>
      </c>
      <c r="AJ159" s="91" t="str">
        <f>IFERROR(VLOOKUP($N159,Import!$B$3:$AL$676,35,FALSE),"")</f>
        <v/>
      </c>
      <c r="AK159" s="98"/>
      <c r="AL159" s="113">
        <v>171</v>
      </c>
      <c r="AM159" s="112">
        <f>IFERROR(VLOOKUP(AV159,Import!$B$3:$T$677,19,FALSE),"")</f>
        <v>364</v>
      </c>
      <c r="AN159" s="493"/>
      <c r="AO159" s="112" t="str">
        <f>IFERROR(VLOOKUP(AV159,Import!$AD$3:$AH$677,3,FALSE),"")</f>
        <v/>
      </c>
      <c r="AP159" s="112" t="str">
        <f>IFERROR(VLOOKUP(AV159,Import!$AD$3:$AH$677,5,FALSE),"")</f>
        <v/>
      </c>
      <c r="AQ159" s="494">
        <f>IFERROR(VLOOKUP(AV159,Import!$AW$3:$BA$677,5,FALSE),"")</f>
        <v>432</v>
      </c>
      <c r="AR159" s="489">
        <f>IFERROR(VLOOKUP($AV159,Import!$AW$3:$BG$677,2,FALSE),"")</f>
        <v>165.39999999999998</v>
      </c>
      <c r="AS159" s="581">
        <f>IFERROR(VLOOKUP($AV159,Import!$AW$3:$BG$677,3,FALSE),"")</f>
        <v>2.6677419354838707</v>
      </c>
      <c r="AT159" s="575">
        <f ca="1">IFERROR(VLOOKUP($AV159,Import!$AW$3:$BG$677,7,FALSE),"")</f>
        <v>347</v>
      </c>
      <c r="AU159" s="492"/>
      <c r="AV159" s="495" t="str">
        <f>IFERROR(VLOOKUP(AL159,Import!$W$3:$X$677,2,FALSE),"")</f>
        <v>Lou Trivino</v>
      </c>
      <c r="AW159" s="89"/>
      <c r="AX159" s="102"/>
      <c r="AY159" s="91" t="str">
        <f>IFERROR(VLOOKUP($AV159,Import!$B$3:$L$676,2,FALSE),"")</f>
        <v>OAK</v>
      </c>
      <c r="AZ159" s="96" t="str">
        <f>IFERROR(VLOOKUP($AV159,Import!$B$3:$L$676,3,FALSE),"")</f>
        <v>RP</v>
      </c>
      <c r="BA159" s="96" t="str">
        <f>IFERROR(VLOOKUP($AV159,Import!$B$3:$L$676,4,FALSE),"")</f>
        <v>RP</v>
      </c>
      <c r="BB159" s="91">
        <f>IFERROR(VLOOKUP($AV159,Import!$B$3:$L$676,5,FALSE),"")</f>
        <v>-3</v>
      </c>
      <c r="BC159" s="431"/>
      <c r="BD159" s="91">
        <f>IFERROR(VLOOKUP($AV159,Import!$B$3:$X$677,12,FALSE),"")</f>
        <v>72</v>
      </c>
      <c r="BE159" s="97">
        <f>IFERROR(VLOOKUP($AV159,Import!$B$3:$X$677,15,FALSE),"")</f>
        <v>3.06</v>
      </c>
      <c r="BF159" s="97">
        <f>IFERROR(VLOOKUP($AV159,Import!$B$3:$X$677,16,FALSE),"")</f>
        <v>1.1599999999999999</v>
      </c>
      <c r="BG159" s="91">
        <f>IFERROR(VLOOKUP($AV159,Import!$B$3:$X$677,13,FALSE),"")</f>
        <v>6</v>
      </c>
      <c r="BH159" s="91">
        <f>IFERROR(VLOOKUP($AV159,Import!$B$3:$X$677,14,FALSE),"")</f>
        <v>2</v>
      </c>
      <c r="BI159" s="91">
        <f>IFERROR(VLOOKUP($AV159,Import!$B$3:$X$677,17,FALSE),"")</f>
        <v>80</v>
      </c>
      <c r="BJ159" s="435"/>
      <c r="BK159" s="93">
        <f t="shared" si="32"/>
        <v>220.32</v>
      </c>
      <c r="BL159" s="94">
        <f t="shared" si="33"/>
        <v>83.52</v>
      </c>
      <c r="BM159" s="94">
        <f>IF(AW159='User Input'!$C$1,1,0)</f>
        <v>0</v>
      </c>
      <c r="BN159" s="94">
        <f t="shared" si="39"/>
        <v>0</v>
      </c>
      <c r="BO159" s="94">
        <f t="shared" si="34"/>
        <v>0</v>
      </c>
      <c r="BP159" s="94" t="str">
        <f t="shared" si="35"/>
        <v>Lou Trivino</v>
      </c>
      <c r="BQ159" s="94">
        <f t="shared" si="36"/>
        <v>0</v>
      </c>
      <c r="BR159" s="95">
        <f t="shared" si="37"/>
        <v>-3</v>
      </c>
      <c r="BS159" s="91" t="str">
        <f>IFERROR(VLOOKUP($AV159,Import!$B$3:$AL$676,35,FALSE),"")</f>
        <v/>
      </c>
      <c r="BT159" s="99">
        <f>9*(Table2[[#This Row],[K]]/Table2[[#This Row],[IP]])</f>
        <v>10</v>
      </c>
      <c r="BU159" s="483">
        <f>IFERROR(VLOOKUP($AV159,PITCH!$B$7:$AJ$2004,31,FALSE),"N/A")</f>
        <v>5.840707964601771</v>
      </c>
      <c r="BV159" s="426"/>
    </row>
    <row r="160" spans="1:74" ht="15" x14ac:dyDescent="0.25">
      <c r="A160" s="570">
        <v>158</v>
      </c>
      <c r="B160" s="571">
        <f>IFERROR(VLOOKUP(N160,Import!$B$4:$T$677,19,FALSE),"")</f>
        <v>267</v>
      </c>
      <c r="C160" s="572"/>
      <c r="D160" s="571" t="str">
        <f>IFERROR(VLOOKUP(N160,Import!$AD$3:$AH$677,3,FALSE),"")</f>
        <v/>
      </c>
      <c r="E160" s="571" t="str">
        <f>IFERROR(VLOOKUP(N160,Import!$AD$3:$AL$677,4,FALSE),"")</f>
        <v/>
      </c>
      <c r="F160" s="575">
        <f>IFERROR(VLOOKUP(N160,Import!$AT$3:$BG$677,8,FALSE),"")</f>
        <v>98</v>
      </c>
      <c r="G160" s="489">
        <f>IFERROR(VLOOKUP($N160,Import!$AT$3:$BG$677,2,FALSE),"")</f>
        <v>398.80000000000007</v>
      </c>
      <c r="H160" s="490">
        <f>IFERROR(VLOOKUP($N160,Import!$AT$3:$BG$677,3,FALSE),"")</f>
        <v>2.6945945945945953</v>
      </c>
      <c r="I160" s="575">
        <f ca="1">IFERROR(VLOOKUP($N160,Import!$AT$3:$BG$677,9,FALSE),"")</f>
        <v>282</v>
      </c>
      <c r="J160" s="574"/>
      <c r="K160" s="571">
        <f>IFERROR(VLOOKUP(N160,Import!$AT$3:$BG$677,12,FALSE),"")</f>
        <v>103</v>
      </c>
      <c r="L160" s="571">
        <f>IFERROR(VLOOKUP(N160,Import!$AT$3:$BG$677,14,FALSE),"")</f>
        <v>117</v>
      </c>
      <c r="M160" s="486"/>
      <c r="N160" s="88" t="str">
        <f>IFERROR(VLOOKUP(A160,Import!$V$3:$X$677,3,FALSE),"")</f>
        <v>Andrelton Simmons</v>
      </c>
      <c r="O160" s="89"/>
      <c r="P160" s="90"/>
      <c r="Q160" s="91" t="str">
        <f>IFERROR(VLOOKUP($N160,Import!$B$3:$AL$676,2,FALSE),"")</f>
        <v>LAA</v>
      </c>
      <c r="R160" s="341" t="str">
        <f>IFERROR(VLOOKUP($N160,Import!$B$3:$AL$676,3,FALSE),"")</f>
        <v>SS</v>
      </c>
      <c r="S160" s="341" t="str">
        <f>IFERROR(VLOOKUP($N160,Import!$B$3:$AL$676,4,FALSE),"")</f>
        <v>SS</v>
      </c>
      <c r="T160" s="91">
        <f>IFERROR(VLOOKUP($N160,Import!$B$3:$AL$676,5,FALSE),"")</f>
        <v>1</v>
      </c>
      <c r="U160" s="431"/>
      <c r="V160" s="91">
        <f>IFERROR(VLOOKUP($N160,Import!$B$3:$AL$676,6,FALSE),"")</f>
        <v>570</v>
      </c>
      <c r="W160" s="91">
        <f>IFERROR(VLOOKUP($N160,Import!$B$3:$AL$676,7,FALSE),"")</f>
        <v>71</v>
      </c>
      <c r="X160" s="91">
        <f>IFERROR(VLOOKUP($N160,Import!$B$3:$AL$676,8,FALSE),"")</f>
        <v>13</v>
      </c>
      <c r="Y160" s="91">
        <f>IFERROR(VLOOKUP($N160,Import!$B$3:$AL$676,9,FALSE),"")</f>
        <v>67</v>
      </c>
      <c r="Z160" s="91">
        <f>IFERROR(VLOOKUP($N160,Import!$B$3:$AL$676,10,FALSE),"")</f>
        <v>12</v>
      </c>
      <c r="AA160" s="92">
        <f>IFERROR(VLOOKUP($N160,Import!$B$3:$AL$676,11,FALSE),"")</f>
        <v>0.28699999999999998</v>
      </c>
      <c r="AB160" s="431"/>
      <c r="AC160" s="498">
        <f t="shared" si="27"/>
        <v>163.58999999999997</v>
      </c>
      <c r="AD160" s="499">
        <f>IF(O160='User Input'!$C$1,1,0)</f>
        <v>0</v>
      </c>
      <c r="AE160" s="499">
        <f t="shared" si="38"/>
        <v>0</v>
      </c>
      <c r="AF160" s="499">
        <f t="shared" si="28"/>
        <v>0</v>
      </c>
      <c r="AG160" s="499" t="str">
        <f t="shared" si="29"/>
        <v>Andrelton Simmons</v>
      </c>
      <c r="AH160" s="499">
        <f t="shared" si="30"/>
        <v>0</v>
      </c>
      <c r="AI160" s="499">
        <f t="shared" si="31"/>
        <v>1</v>
      </c>
      <c r="AJ160" s="91" t="str">
        <f>IFERROR(VLOOKUP($N160,Import!$B$3:$AL$676,35,FALSE),"")</f>
        <v/>
      </c>
      <c r="AK160" s="98"/>
      <c r="AL160" s="113">
        <v>237</v>
      </c>
      <c r="AM160" s="112">
        <f>IFERROR(VLOOKUP(AV160,Import!$B$3:$T$677,19,FALSE),"")</f>
        <v>601</v>
      </c>
      <c r="AN160" s="493"/>
      <c r="AO160" s="112">
        <f>IFERROR(VLOOKUP(AV160,Import!$AD$3:$AH$677,3,FALSE),"")</f>
        <v>52</v>
      </c>
      <c r="AP160" s="112">
        <f>IFERROR(VLOOKUP(AV160,Import!$AD$3:$AH$677,5,FALSE),"")</f>
        <v>14</v>
      </c>
      <c r="AQ160" s="494">
        <f>IFERROR(VLOOKUP(AV160,Import!$AW$3:$BA$677,5,FALSE),"")</f>
        <v>436</v>
      </c>
      <c r="AR160" s="489">
        <f>IFERROR(VLOOKUP($AV160,Import!$AW$3:$BG$677,2,FALSE),"")</f>
        <v>162.79999999999998</v>
      </c>
      <c r="AS160" s="581">
        <f>IFERROR(VLOOKUP($AV160,Import!$AW$3:$BG$677,3,FALSE),"")</f>
        <v>12.523076923076921</v>
      </c>
      <c r="AT160" s="575">
        <f ca="1">IFERROR(VLOOKUP($AV160,Import!$AW$3:$BG$677,7,FALSE),"")</f>
        <v>146</v>
      </c>
      <c r="AU160" s="492"/>
      <c r="AV160" s="495" t="str">
        <f>IFERROR(VLOOKUP(AL160,Import!$W$3:$X$677,2,FALSE),"")</f>
        <v>Chris Paddack</v>
      </c>
      <c r="AW160" s="89"/>
      <c r="AX160" s="102"/>
      <c r="AY160" s="91" t="str">
        <f>IFERROR(VLOOKUP($AV160,Import!$B$3:$L$676,2,FALSE),"")</f>
        <v>SDP</v>
      </c>
      <c r="AZ160" s="96" t="str">
        <f>IFERROR(VLOOKUP($AV160,Import!$B$3:$L$676,3,FALSE),"")</f>
        <v>RHP</v>
      </c>
      <c r="BA160" s="96" t="str">
        <f>IFERROR(VLOOKUP($AV160,Import!$B$3:$L$676,4,FALSE),"")</f>
        <v>RHP</v>
      </c>
      <c r="BB160" s="91">
        <f>IFERROR(VLOOKUP($AV160,Import!$B$3:$L$676,5,FALSE),"")</f>
        <v>0</v>
      </c>
      <c r="BC160" s="431"/>
      <c r="BD160" s="91">
        <f>IFERROR(VLOOKUP($AV160,Import!$B$3:$X$677,12,FALSE),"")</f>
        <v>0</v>
      </c>
      <c r="BE160" s="97">
        <f>IFERROR(VLOOKUP($AV160,Import!$B$3:$X$677,15,FALSE),"")</f>
        <v>0</v>
      </c>
      <c r="BF160" s="97">
        <f>IFERROR(VLOOKUP($AV160,Import!$B$3:$X$677,16,FALSE),"")</f>
        <v>0</v>
      </c>
      <c r="BG160" s="91">
        <f>IFERROR(VLOOKUP($AV160,Import!$B$3:$X$677,13,FALSE),"")</f>
        <v>0</v>
      </c>
      <c r="BH160" s="91">
        <f>IFERROR(VLOOKUP($AV160,Import!$B$3:$X$677,14,FALSE),"")</f>
        <v>0</v>
      </c>
      <c r="BI160" s="91">
        <f>IFERROR(VLOOKUP($AV160,Import!$B$3:$X$677,17,FALSE),"")</f>
        <v>0</v>
      </c>
      <c r="BJ160" s="435"/>
      <c r="BK160" s="93">
        <f t="shared" si="32"/>
        <v>0</v>
      </c>
      <c r="BL160" s="94">
        <f t="shared" si="33"/>
        <v>0</v>
      </c>
      <c r="BM160" s="94">
        <f>IF(AW160='User Input'!$C$1,1,0)</f>
        <v>0</v>
      </c>
      <c r="BN160" s="94">
        <f t="shared" si="39"/>
        <v>0</v>
      </c>
      <c r="BO160" s="94">
        <f t="shared" si="34"/>
        <v>0</v>
      </c>
      <c r="BP160" s="94" t="str">
        <f t="shared" si="35"/>
        <v>Chris Paddack</v>
      </c>
      <c r="BQ160" s="94">
        <f t="shared" si="36"/>
        <v>0</v>
      </c>
      <c r="BR160" s="95">
        <f t="shared" si="37"/>
        <v>0</v>
      </c>
      <c r="BS160" s="91">
        <f>IFERROR(VLOOKUP($AV160,Import!$B$3:$AL$676,35,FALSE),"")</f>
        <v>2019</v>
      </c>
      <c r="BT160" s="99" t="e">
        <f>9*(Table2[[#This Row],[K]]/Table2[[#This Row],[IP]])</f>
        <v>#DIV/0!</v>
      </c>
      <c r="BU160" s="483">
        <f>IFERROR(VLOOKUP($AV160,PITCH!$B$7:$AJ$2004,31,FALSE),"N/A")</f>
        <v>7.0562130177514799</v>
      </c>
      <c r="BV160" s="426"/>
    </row>
    <row r="161" spans="1:74" ht="15" x14ac:dyDescent="0.25">
      <c r="A161" s="570">
        <v>159</v>
      </c>
      <c r="B161" s="571">
        <f>IFERROR(VLOOKUP(N161,Import!$B$4:$T$677,19,FALSE),"")</f>
        <v>270</v>
      </c>
      <c r="C161" s="572"/>
      <c r="D161" s="571" t="str">
        <f>IFERROR(VLOOKUP(N161,Import!$AD$3:$AH$677,3,FALSE),"")</f>
        <v/>
      </c>
      <c r="E161" s="571" t="str">
        <f>IFERROR(VLOOKUP(N161,Import!$AD$3:$AL$677,4,FALSE),"")</f>
        <v/>
      </c>
      <c r="F161" s="575">
        <f>IFERROR(VLOOKUP(N161,Import!$AT$3:$BG$677,8,FALSE),"")</f>
        <v>503</v>
      </c>
      <c r="G161" s="489">
        <f>IFERROR(VLOOKUP($N161,Import!$AT$3:$BG$677,2,FALSE),"")</f>
        <v>128.29999999999998</v>
      </c>
      <c r="H161" s="490">
        <f>IFERROR(VLOOKUP($N161,Import!$AT$3:$BG$677,3,FALSE),"")</f>
        <v>1.5457831325301203</v>
      </c>
      <c r="I161" s="575">
        <f ca="1">IFERROR(VLOOKUP($N161,Import!$AT$3:$BG$677,9,FALSE),"")</f>
        <v>388</v>
      </c>
      <c r="J161" s="574"/>
      <c r="K161" s="571">
        <f>IFERROR(VLOOKUP(N161,Import!$AT$3:$BG$677,12,FALSE),"")</f>
        <v>405</v>
      </c>
      <c r="L161" s="571">
        <f>IFERROR(VLOOKUP(N161,Import!$AT$3:$BG$677,14,FALSE),"")</f>
        <v>403</v>
      </c>
      <c r="M161" s="486"/>
      <c r="N161" s="88" t="str">
        <f>IFERROR(VLOOKUP(A161,Import!$V$3:$X$677,3,FALSE),"")</f>
        <v>Tim Beckham</v>
      </c>
      <c r="O161" s="89"/>
      <c r="P161" s="90"/>
      <c r="Q161" s="91" t="str">
        <f>IFERROR(VLOOKUP($N161,Import!$B$3:$AL$676,2,FALSE),"")</f>
        <v>SEA</v>
      </c>
      <c r="R161" s="341" t="str">
        <f>IFERROR(VLOOKUP($N161,Import!$B$3:$AL$676,3,FALSE),"")</f>
        <v>SS/3B</v>
      </c>
      <c r="S161" s="341" t="str">
        <f>IFERROR(VLOOKUP($N161,Import!$B$3:$AL$676,4,FALSE),"")</f>
        <v>SS/3B</v>
      </c>
      <c r="T161" s="91">
        <f>IFERROR(VLOOKUP($N161,Import!$B$3:$AL$676,5,FALSE),"")</f>
        <v>1</v>
      </c>
      <c r="U161" s="431"/>
      <c r="V161" s="91">
        <f>IFERROR(VLOOKUP($N161,Import!$B$3:$AL$676,6,FALSE),"")</f>
        <v>489</v>
      </c>
      <c r="W161" s="91">
        <f>IFERROR(VLOOKUP($N161,Import!$B$3:$AL$676,7,FALSE),"")</f>
        <v>58</v>
      </c>
      <c r="X161" s="91">
        <f>IFERROR(VLOOKUP($N161,Import!$B$3:$AL$676,8,FALSE),"")</f>
        <v>17</v>
      </c>
      <c r="Y161" s="91">
        <f>IFERROR(VLOOKUP($N161,Import!$B$3:$AL$676,9,FALSE),"")</f>
        <v>64</v>
      </c>
      <c r="Z161" s="91">
        <f>IFERROR(VLOOKUP($N161,Import!$B$3:$AL$676,10,FALSE),"")</f>
        <v>3</v>
      </c>
      <c r="AA161" s="92">
        <f>IFERROR(VLOOKUP($N161,Import!$B$3:$AL$676,11,FALSE),"")</f>
        <v>0.247</v>
      </c>
      <c r="AB161" s="431"/>
      <c r="AC161" s="498">
        <f t="shared" si="27"/>
        <v>120.783</v>
      </c>
      <c r="AD161" s="499">
        <f>IF(O161='User Input'!$C$1,1,0)</f>
        <v>0</v>
      </c>
      <c r="AE161" s="499">
        <f t="shared" si="38"/>
        <v>0</v>
      </c>
      <c r="AF161" s="499">
        <f t="shared" si="28"/>
        <v>0</v>
      </c>
      <c r="AG161" s="499" t="str">
        <f t="shared" si="29"/>
        <v>Tim Beckham</v>
      </c>
      <c r="AH161" s="499">
        <f t="shared" si="30"/>
        <v>0</v>
      </c>
      <c r="AI161" s="499">
        <f t="shared" si="31"/>
        <v>1</v>
      </c>
      <c r="AJ161" s="91" t="str">
        <f>IFERROR(VLOOKUP($N161,Import!$B$3:$AL$676,35,FALSE),"")</f>
        <v/>
      </c>
      <c r="AK161" s="98"/>
      <c r="AL161" s="113">
        <v>132</v>
      </c>
      <c r="AM161" s="112">
        <f>IFERROR(VLOOKUP(AV161,Import!$B$3:$T$677,19,FALSE),"")</f>
        <v>295</v>
      </c>
      <c r="AN161" s="493"/>
      <c r="AO161" s="112" t="str">
        <f>IFERROR(VLOOKUP(AV161,Import!$AD$3:$AH$677,3,FALSE),"")</f>
        <v/>
      </c>
      <c r="AP161" s="112" t="str">
        <f>IFERROR(VLOOKUP(AV161,Import!$AD$3:$AH$677,5,FALSE),"")</f>
        <v/>
      </c>
      <c r="AQ161" s="494">
        <f>IFERROR(VLOOKUP(AV161,Import!$AW$3:$BA$677,5,FALSE),"")</f>
        <v>491</v>
      </c>
      <c r="AR161" s="489">
        <f>IFERROR(VLOOKUP($AV161,Import!$AW$3:$BG$677,2,FALSE),"")</f>
        <v>136.69999999999999</v>
      </c>
      <c r="AS161" s="581">
        <f>IFERROR(VLOOKUP($AV161,Import!$AW$3:$BG$677,3,FALSE),"")</f>
        <v>2.3982456140350874</v>
      </c>
      <c r="AT161" s="575">
        <f ca="1">IFERROR(VLOOKUP($AV161,Import!$AW$3:$BG$677,7,FALSE),"")</f>
        <v>347</v>
      </c>
      <c r="AU161" s="492"/>
      <c r="AV161" s="495" t="str">
        <f>IFERROR(VLOOKUP(AL161,Import!$W$3:$X$677,2,FALSE),"")</f>
        <v>Shawn Armstrong</v>
      </c>
      <c r="AW161" s="89"/>
      <c r="AX161" s="102"/>
      <c r="AY161" s="91" t="str">
        <f>IFERROR(VLOOKUP($AV161,Import!$B$3:$L$676,2,FALSE),"")</f>
        <v>SEA</v>
      </c>
      <c r="AZ161" s="96" t="str">
        <f>IFERROR(VLOOKUP($AV161,Import!$B$3:$L$676,3,FALSE),"")</f>
        <v>RP</v>
      </c>
      <c r="BA161" s="96" t="str">
        <f>IFERROR(VLOOKUP($AV161,Import!$B$3:$L$676,4,FALSE),"")</f>
        <v>RP</v>
      </c>
      <c r="BB161" s="91">
        <f>IFERROR(VLOOKUP($AV161,Import!$B$3:$L$676,5,FALSE),"")</f>
        <v>0</v>
      </c>
      <c r="BC161" s="431"/>
      <c r="BD161" s="91">
        <f>IFERROR(VLOOKUP($AV161,Import!$B$3:$X$677,12,FALSE),"")</f>
        <v>58</v>
      </c>
      <c r="BE161" s="97">
        <f>IFERROR(VLOOKUP($AV161,Import!$B$3:$X$677,15,FALSE),"")</f>
        <v>3.77</v>
      </c>
      <c r="BF161" s="97">
        <f>IFERROR(VLOOKUP($AV161,Import!$B$3:$X$677,16,FALSE),"")</f>
        <v>1.23</v>
      </c>
      <c r="BG161" s="91">
        <f>IFERROR(VLOOKUP($AV161,Import!$B$3:$X$677,13,FALSE),"")</f>
        <v>2</v>
      </c>
      <c r="BH161" s="91">
        <f>IFERROR(VLOOKUP($AV161,Import!$B$3:$X$677,14,FALSE),"")</f>
        <v>8</v>
      </c>
      <c r="BI161" s="91">
        <f>IFERROR(VLOOKUP($AV161,Import!$B$3:$X$677,17,FALSE),"")</f>
        <v>61</v>
      </c>
      <c r="BJ161" s="435"/>
      <c r="BK161" s="93">
        <f t="shared" si="32"/>
        <v>218.66</v>
      </c>
      <c r="BL161" s="94">
        <f t="shared" si="33"/>
        <v>71.34</v>
      </c>
      <c r="BM161" s="94">
        <f>IF(AW161='User Input'!$C$1,1,0)</f>
        <v>0</v>
      </c>
      <c r="BN161" s="94">
        <f t="shared" si="39"/>
        <v>0</v>
      </c>
      <c r="BO161" s="94">
        <f t="shared" si="34"/>
        <v>0</v>
      </c>
      <c r="BP161" s="94" t="str">
        <f t="shared" si="35"/>
        <v>Shawn Armstrong</v>
      </c>
      <c r="BQ161" s="94">
        <f t="shared" si="36"/>
        <v>0</v>
      </c>
      <c r="BR161" s="95">
        <f t="shared" si="37"/>
        <v>0</v>
      </c>
      <c r="BS161" s="91" t="str">
        <f>IFERROR(VLOOKUP($AV161,Import!$B$3:$AL$676,35,FALSE),"")</f>
        <v/>
      </c>
      <c r="BT161" s="99">
        <f>9*(Table2[[#This Row],[K]]/Table2[[#This Row],[IP]])</f>
        <v>9.4655172413793096</v>
      </c>
      <c r="BU161" s="483">
        <f>IFERROR(VLOOKUP($AV161,PITCH!$B$7:$AJ$2004,31,FALSE),"N/A")</f>
        <v>5.7692307692307692</v>
      </c>
      <c r="BV161" s="426"/>
    </row>
    <row r="162" spans="1:74" ht="15" x14ac:dyDescent="0.25">
      <c r="A162" s="570">
        <v>160</v>
      </c>
      <c r="B162" s="571">
        <f>IFERROR(VLOOKUP(N162,Import!$B$4:$T$677,19,FALSE),"")</f>
        <v>272</v>
      </c>
      <c r="C162" s="572"/>
      <c r="D162" s="571" t="str">
        <f>IFERROR(VLOOKUP(N162,Import!$AD$3:$AH$677,3,FALSE),"")</f>
        <v/>
      </c>
      <c r="E162" s="571" t="str">
        <f>IFERROR(VLOOKUP(N162,Import!$AD$3:$AL$677,4,FALSE),"")</f>
        <v/>
      </c>
      <c r="F162" s="575">
        <f>IFERROR(VLOOKUP(N162,Import!$AT$3:$BG$677,8,FALSE),"")</f>
        <v>489</v>
      </c>
      <c r="G162" s="489">
        <f>IFERROR(VLOOKUP($N162,Import!$AT$3:$BG$677,2,FALSE),"")</f>
        <v>138.35</v>
      </c>
      <c r="H162" s="490">
        <f>IFERROR(VLOOKUP($N162,Import!$AT$3:$BG$677,3,FALSE),"")</f>
        <v>2.823469387755102</v>
      </c>
      <c r="I162" s="575">
        <f ca="1">IFERROR(VLOOKUP($N162,Import!$AT$3:$BG$677,9,FALSE),"")</f>
        <v>87</v>
      </c>
      <c r="J162" s="574"/>
      <c r="K162" s="571">
        <f>IFERROR(VLOOKUP(N162,Import!$AT$3:$BG$677,12,FALSE),"")</f>
        <v>352</v>
      </c>
      <c r="L162" s="571">
        <f>IFERROR(VLOOKUP(N162,Import!$AT$3:$BG$677,14,FALSE),"")</f>
        <v>340</v>
      </c>
      <c r="M162" s="486"/>
      <c r="N162" s="88" t="str">
        <f>IFERROR(VLOOKUP(A162,Import!$V$3:$X$677,3,FALSE),"")</f>
        <v>Didi Gregorius</v>
      </c>
      <c r="O162" s="89"/>
      <c r="P162" s="90"/>
      <c r="Q162" s="91" t="str">
        <f>IFERROR(VLOOKUP($N162,Import!$B$3:$AL$676,2,FALSE),"")</f>
        <v>NYY</v>
      </c>
      <c r="R162" s="341" t="str">
        <f>IFERROR(VLOOKUP($N162,Import!$B$3:$AL$676,3,FALSE),"")</f>
        <v>SS</v>
      </c>
      <c r="S162" s="341" t="str">
        <f>IFERROR(VLOOKUP($N162,Import!$B$3:$AL$676,4,FALSE),"")</f>
        <v>SS</v>
      </c>
      <c r="T162" s="91">
        <f>IFERROR(VLOOKUP($N162,Import!$B$3:$AL$676,5,FALSE),"")</f>
        <v>1</v>
      </c>
      <c r="U162" s="431"/>
      <c r="V162" s="91">
        <f>IFERROR(VLOOKUP($N162,Import!$B$3:$AL$676,6,FALSE),"")</f>
        <v>289</v>
      </c>
      <c r="W162" s="91">
        <f>IFERROR(VLOOKUP($N162,Import!$B$3:$AL$676,7,FALSE),"")</f>
        <v>36</v>
      </c>
      <c r="X162" s="91">
        <f>IFERROR(VLOOKUP($N162,Import!$B$3:$AL$676,8,FALSE),"")</f>
        <v>13</v>
      </c>
      <c r="Y162" s="91">
        <f>IFERROR(VLOOKUP($N162,Import!$B$3:$AL$676,9,FALSE),"")</f>
        <v>42</v>
      </c>
      <c r="Z162" s="91">
        <f>IFERROR(VLOOKUP($N162,Import!$B$3:$AL$676,10,FALSE),"")</f>
        <v>5</v>
      </c>
      <c r="AA162" s="92">
        <f>IFERROR(VLOOKUP($N162,Import!$B$3:$AL$676,11,FALSE),"")</f>
        <v>0.27700000000000002</v>
      </c>
      <c r="AB162" s="431"/>
      <c r="AC162" s="498">
        <f t="shared" si="27"/>
        <v>80.053000000000011</v>
      </c>
      <c r="AD162" s="499">
        <f>IF(O162='User Input'!$C$1,1,0)</f>
        <v>0</v>
      </c>
      <c r="AE162" s="499">
        <f t="shared" si="38"/>
        <v>0</v>
      </c>
      <c r="AF162" s="499">
        <f t="shared" si="28"/>
        <v>0</v>
      </c>
      <c r="AG162" s="499" t="str">
        <f t="shared" si="29"/>
        <v>Didi Gregorius</v>
      </c>
      <c r="AH162" s="499">
        <f t="shared" si="30"/>
        <v>0</v>
      </c>
      <c r="AI162" s="499">
        <f t="shared" si="31"/>
        <v>1</v>
      </c>
      <c r="AJ162" s="91" t="str">
        <f>IFERROR(VLOOKUP($N162,Import!$B$3:$AL$676,35,FALSE),"")</f>
        <v/>
      </c>
      <c r="AK162" s="98"/>
      <c r="AL162" s="113">
        <v>201</v>
      </c>
      <c r="AM162" s="112">
        <f>IFERROR(VLOOKUP(AV162,Import!$B$3:$T$677,19,FALSE),"")</f>
        <v>435</v>
      </c>
      <c r="AN162" s="493"/>
      <c r="AO162" s="112" t="str">
        <f>IFERROR(VLOOKUP(AV162,Import!$AD$3:$AH$677,3,FALSE),"")</f>
        <v/>
      </c>
      <c r="AP162" s="112" t="str">
        <f>IFERROR(VLOOKUP(AV162,Import!$AD$3:$AH$677,5,FALSE),"")</f>
        <v/>
      </c>
      <c r="AQ162" s="494">
        <f>IFERROR(VLOOKUP(AV162,Import!$AW$3:$BA$677,5,FALSE),"")</f>
        <v>442</v>
      </c>
      <c r="AR162" s="489">
        <f>IFERROR(VLOOKUP($AV162,Import!$AW$3:$BG$677,2,FALSE),"")</f>
        <v>159.39999999999998</v>
      </c>
      <c r="AS162" s="581">
        <f>IFERROR(VLOOKUP($AV162,Import!$AW$3:$BG$677,3,FALSE),"")</f>
        <v>0</v>
      </c>
      <c r="AT162" s="575">
        <f ca="1">IFERROR(VLOOKUP($AV162,Import!$AW$3:$BG$677,7,FALSE),"")</f>
        <v>158</v>
      </c>
      <c r="AU162" s="492"/>
      <c r="AV162" s="495" t="str">
        <f>IFERROR(VLOOKUP(AL162,Import!$W$3:$X$677,2,FALSE),"")</f>
        <v>Drew Pomeranz</v>
      </c>
      <c r="AW162" s="89"/>
      <c r="AX162" s="102"/>
      <c r="AY162" s="91" t="str">
        <f>IFERROR(VLOOKUP($AV162,Import!$B$3:$L$676,2,FALSE),"")</f>
        <v>SF</v>
      </c>
      <c r="AZ162" s="96" t="str">
        <f>IFERROR(VLOOKUP($AV162,Import!$B$3:$L$676,3,FALSE),"")</f>
        <v>SP</v>
      </c>
      <c r="BA162" s="96" t="str">
        <f>IFERROR(VLOOKUP($AV162,Import!$B$3:$L$676,4,FALSE),"")</f>
        <v>SP</v>
      </c>
      <c r="BB162" s="91">
        <f>IFERROR(VLOOKUP($AV162,Import!$B$3:$L$676,5,FALSE),"")</f>
        <v>-6</v>
      </c>
      <c r="BC162" s="431"/>
      <c r="BD162" s="91">
        <f>IFERROR(VLOOKUP($AV162,Import!$B$3:$X$677,12,FALSE),"")</f>
        <v>164</v>
      </c>
      <c r="BE162" s="97">
        <f>IFERROR(VLOOKUP($AV162,Import!$B$3:$X$677,15,FALSE),"")</f>
        <v>4.32</v>
      </c>
      <c r="BF162" s="97">
        <f>IFERROR(VLOOKUP($AV162,Import!$B$3:$X$677,16,FALSE),"")</f>
        <v>1.41</v>
      </c>
      <c r="BG162" s="91">
        <f>IFERROR(VLOOKUP($AV162,Import!$B$3:$X$677,13,FALSE),"")</f>
        <v>8</v>
      </c>
      <c r="BH162" s="91">
        <f>IFERROR(VLOOKUP($AV162,Import!$B$3:$X$677,14,FALSE),"")</f>
        <v>0</v>
      </c>
      <c r="BI162" s="91">
        <f>IFERROR(VLOOKUP($AV162,Import!$B$3:$X$677,17,FALSE),"")</f>
        <v>151</v>
      </c>
      <c r="BJ162" s="435"/>
      <c r="BK162" s="93">
        <f t="shared" si="32"/>
        <v>708.48</v>
      </c>
      <c r="BL162" s="94">
        <f t="shared" si="33"/>
        <v>231.23999999999998</v>
      </c>
      <c r="BM162" s="94">
        <f>IF(AW162='User Input'!$C$1,1,0)</f>
        <v>0</v>
      </c>
      <c r="BN162" s="94">
        <f t="shared" si="39"/>
        <v>0</v>
      </c>
      <c r="BO162" s="94">
        <f t="shared" si="34"/>
        <v>0</v>
      </c>
      <c r="BP162" s="94" t="str">
        <f t="shared" si="35"/>
        <v>Drew Pomeranz</v>
      </c>
      <c r="BQ162" s="94">
        <f t="shared" si="36"/>
        <v>0</v>
      </c>
      <c r="BR162" s="95">
        <f t="shared" si="37"/>
        <v>-6</v>
      </c>
      <c r="BS162" s="91" t="str">
        <f>IFERROR(VLOOKUP($AV162,Import!$B$3:$AL$676,35,FALSE),"")</f>
        <v/>
      </c>
      <c r="BT162" s="99">
        <f>9*(Table2[[#This Row],[K]]/Table2[[#This Row],[IP]])</f>
        <v>8.286585365853659</v>
      </c>
      <c r="BU162" s="483">
        <f>IFERROR(VLOOKUP($AV162,PITCH!$B$7:$AJ$2004,31,FALSE),"N/A")</f>
        <v>3.6282194848824192</v>
      </c>
      <c r="BV162" s="426"/>
    </row>
    <row r="163" spans="1:74" ht="15" x14ac:dyDescent="0.25">
      <c r="A163" s="570">
        <v>161</v>
      </c>
      <c r="B163" s="571">
        <f>IFERROR(VLOOKUP(N163,Import!$B$4:$T$677,19,FALSE),"")</f>
        <v>274</v>
      </c>
      <c r="C163" s="572"/>
      <c r="D163" s="571" t="str">
        <f>IFERROR(VLOOKUP(N163,Import!$AD$3:$AH$677,3,FALSE),"")</f>
        <v/>
      </c>
      <c r="E163" s="571" t="str">
        <f>IFERROR(VLOOKUP(N163,Import!$AD$3:$AL$677,4,FALSE),"")</f>
        <v/>
      </c>
      <c r="F163" s="575">
        <f>IFERROR(VLOOKUP(N163,Import!$AT$3:$BG$677,8,FALSE),"")</f>
        <v>343</v>
      </c>
      <c r="G163" s="489">
        <f>IFERROR(VLOOKUP($N163,Import!$AT$3:$BG$677,2,FALSE),"")</f>
        <v>241.1</v>
      </c>
      <c r="H163" s="490">
        <f>IFERROR(VLOOKUP($N163,Import!$AT$3:$BG$677,3,FALSE),"")</f>
        <v>2.5648936170212764</v>
      </c>
      <c r="I163" s="575">
        <f ca="1">IFERROR(VLOOKUP($N163,Import!$AT$3:$BG$677,9,FALSE),"")</f>
        <v>26</v>
      </c>
      <c r="J163" s="574"/>
      <c r="K163" s="571">
        <f>IFERROR(VLOOKUP(N163,Import!$AT$3:$BG$677,12,FALSE),"")</f>
        <v>209</v>
      </c>
      <c r="L163" s="571">
        <f>IFERROR(VLOOKUP(N163,Import!$AT$3:$BG$677,14,FALSE),"")</f>
        <v>199</v>
      </c>
      <c r="M163" s="486"/>
      <c r="N163" s="88" t="str">
        <f>IFERROR(VLOOKUP(A163,Import!$V$3:$X$677,3,FALSE),"")</f>
        <v>Joc Pederson</v>
      </c>
      <c r="O163" s="89"/>
      <c r="P163" s="90"/>
      <c r="Q163" s="91" t="str">
        <f>IFERROR(VLOOKUP($N163,Import!$B$3:$AL$676,2,FALSE),"")</f>
        <v>LAD</v>
      </c>
      <c r="R163" s="341" t="str">
        <f>IFERROR(VLOOKUP($N163,Import!$B$3:$AL$676,3,FALSE),"")</f>
        <v>OF</v>
      </c>
      <c r="S163" s="341" t="str">
        <f>IFERROR(VLOOKUP($N163,Import!$B$3:$AL$676,4,FALSE),"")</f>
        <v>OF</v>
      </c>
      <c r="T163" s="91">
        <f>IFERROR(VLOOKUP($N163,Import!$B$3:$AL$676,5,FALSE),"")</f>
        <v>0</v>
      </c>
      <c r="U163" s="431"/>
      <c r="V163" s="91">
        <f>IFERROR(VLOOKUP($N163,Import!$B$3:$AL$676,6,FALSE),"")</f>
        <v>354</v>
      </c>
      <c r="W163" s="91">
        <f>IFERROR(VLOOKUP($N163,Import!$B$3:$AL$676,7,FALSE),"")</f>
        <v>48</v>
      </c>
      <c r="X163" s="91">
        <f>IFERROR(VLOOKUP($N163,Import!$B$3:$AL$676,8,FALSE),"")</f>
        <v>22</v>
      </c>
      <c r="Y163" s="91">
        <f>IFERROR(VLOOKUP($N163,Import!$B$3:$AL$676,9,FALSE),"")</f>
        <v>51</v>
      </c>
      <c r="Z163" s="91">
        <f>IFERROR(VLOOKUP($N163,Import!$B$3:$AL$676,10,FALSE),"")</f>
        <v>3</v>
      </c>
      <c r="AA163" s="92">
        <f>IFERROR(VLOOKUP($N163,Import!$B$3:$AL$676,11,FALSE),"")</f>
        <v>0.24399999999999999</v>
      </c>
      <c r="AB163" s="431"/>
      <c r="AC163" s="498">
        <f t="shared" si="27"/>
        <v>86.376000000000005</v>
      </c>
      <c r="AD163" s="499">
        <f>IF(O163='User Input'!$C$1,1,0)</f>
        <v>0</v>
      </c>
      <c r="AE163" s="499">
        <f t="shared" si="38"/>
        <v>0</v>
      </c>
      <c r="AF163" s="499">
        <f t="shared" si="28"/>
        <v>0</v>
      </c>
      <c r="AG163" s="499" t="str">
        <f t="shared" si="29"/>
        <v>Joc Pederson</v>
      </c>
      <c r="AH163" s="499">
        <f t="shared" si="30"/>
        <v>0</v>
      </c>
      <c r="AI163" s="499">
        <f t="shared" si="31"/>
        <v>0</v>
      </c>
      <c r="AJ163" s="91" t="str">
        <f>IFERROR(VLOOKUP($N163,Import!$B$3:$AL$676,35,FALSE),"")</f>
        <v/>
      </c>
      <c r="AK163" s="98"/>
      <c r="AL163" s="113">
        <v>148</v>
      </c>
      <c r="AM163" s="112">
        <f>IFERROR(VLOOKUP(AV163,Import!$B$3:$T$677,19,FALSE),"")</f>
        <v>325</v>
      </c>
      <c r="AN163" s="493"/>
      <c r="AO163" s="112" t="str">
        <f>IFERROR(VLOOKUP(AV163,Import!$AD$3:$AH$677,3,FALSE),"")</f>
        <v/>
      </c>
      <c r="AP163" s="112" t="str">
        <f>IFERROR(VLOOKUP(AV163,Import!$AD$3:$AH$677,5,FALSE),"")</f>
        <v/>
      </c>
      <c r="AQ163" s="494">
        <f>IFERROR(VLOOKUP(AV163,Import!$AW$3:$BA$677,5,FALSE),"")</f>
        <v>460</v>
      </c>
      <c r="AR163" s="489">
        <f>IFERROR(VLOOKUP($AV163,Import!$AW$3:$BG$677,2,FALSE),"")</f>
        <v>151.39999999999998</v>
      </c>
      <c r="AS163" s="581">
        <f>IFERROR(VLOOKUP($AV163,Import!$AW$3:$BG$677,3,FALSE),"")</f>
        <v>2.3292307692307688</v>
      </c>
      <c r="AT163" s="575">
        <f ca="1">IFERROR(VLOOKUP($AV163,Import!$AW$3:$BG$677,7,FALSE),"")</f>
        <v>347</v>
      </c>
      <c r="AU163" s="492"/>
      <c r="AV163" s="495" t="str">
        <f>IFERROR(VLOOKUP(AL163,Import!$W$3:$X$677,2,FALSE),"")</f>
        <v>Jeurys Familia</v>
      </c>
      <c r="AW163" s="89"/>
      <c r="AX163" s="102"/>
      <c r="AY163" s="91" t="str">
        <f>IFERROR(VLOOKUP($AV163,Import!$B$3:$L$676,2,FALSE),"")</f>
        <v>NYM</v>
      </c>
      <c r="AZ163" s="96" t="str">
        <f>IFERROR(VLOOKUP($AV163,Import!$B$3:$L$676,3,FALSE),"")</f>
        <v>RP</v>
      </c>
      <c r="BA163" s="96" t="str">
        <f>IFERROR(VLOOKUP($AV163,Import!$B$3:$L$676,4,FALSE),"")</f>
        <v>RP</v>
      </c>
      <c r="BB163" s="91">
        <f>IFERROR(VLOOKUP($AV163,Import!$B$3:$L$676,5,FALSE),"")</f>
        <v>-2</v>
      </c>
      <c r="BC163" s="431"/>
      <c r="BD163" s="91">
        <f>IFERROR(VLOOKUP($AV163,Import!$B$3:$X$677,12,FALSE),"")</f>
        <v>71</v>
      </c>
      <c r="BE163" s="97">
        <f>IFERROR(VLOOKUP($AV163,Import!$B$3:$X$677,15,FALSE),"")</f>
        <v>3.09</v>
      </c>
      <c r="BF163" s="97">
        <f>IFERROR(VLOOKUP($AV163,Import!$B$3:$X$677,16,FALSE),"")</f>
        <v>1.19</v>
      </c>
      <c r="BG163" s="91">
        <f>IFERROR(VLOOKUP($AV163,Import!$B$3:$X$677,13,FALSE),"")</f>
        <v>5</v>
      </c>
      <c r="BH163" s="91">
        <f>IFERROR(VLOOKUP($AV163,Import!$B$3:$X$677,14,FALSE),"")</f>
        <v>4</v>
      </c>
      <c r="BI163" s="91">
        <f>IFERROR(VLOOKUP($AV163,Import!$B$3:$X$677,17,FALSE),"")</f>
        <v>76</v>
      </c>
      <c r="BJ163" s="435"/>
      <c r="BK163" s="93">
        <f t="shared" si="32"/>
        <v>219.39</v>
      </c>
      <c r="BL163" s="94">
        <f t="shared" si="33"/>
        <v>84.49</v>
      </c>
      <c r="BM163" s="94">
        <f>IF(AW163='User Input'!$C$1,1,0)</f>
        <v>0</v>
      </c>
      <c r="BN163" s="94">
        <f t="shared" si="39"/>
        <v>0</v>
      </c>
      <c r="BO163" s="94">
        <f t="shared" si="34"/>
        <v>0</v>
      </c>
      <c r="BP163" s="94" t="str">
        <f t="shared" si="35"/>
        <v>Jeurys Familia</v>
      </c>
      <c r="BQ163" s="94">
        <f t="shared" si="36"/>
        <v>0</v>
      </c>
      <c r="BR163" s="95">
        <f t="shared" si="37"/>
        <v>-2</v>
      </c>
      <c r="BS163" s="91" t="str">
        <f>IFERROR(VLOOKUP($AV163,Import!$B$3:$AL$676,35,FALSE),"")</f>
        <v/>
      </c>
      <c r="BT163" s="99">
        <f>9*(Table2[[#This Row],[K]]/Table2[[#This Row],[IP]])</f>
        <v>9.6338028169014081</v>
      </c>
      <c r="BU163" s="483">
        <f>IFERROR(VLOOKUP($AV163,PITCH!$B$7:$AJ$2004,31,FALSE),"N/A")</f>
        <v>6.3888888888888893</v>
      </c>
      <c r="BV163" s="426"/>
    </row>
    <row r="164" spans="1:74" ht="15" x14ac:dyDescent="0.25">
      <c r="A164" s="570">
        <v>162</v>
      </c>
      <c r="B164" s="571">
        <f>IFERROR(VLOOKUP(N164,Import!$B$4:$T$677,19,FALSE),"")</f>
        <v>291</v>
      </c>
      <c r="C164" s="572"/>
      <c r="D164" s="571">
        <f>IFERROR(VLOOKUP(N164,Import!$AD$3:$AH$677,3,FALSE),"")</f>
        <v>85</v>
      </c>
      <c r="E164" s="571">
        <f>IFERROR(VLOOKUP(N164,Import!$AD$3:$AL$677,4,FALSE),"")</f>
        <v>58</v>
      </c>
      <c r="F164" s="575">
        <f>IFERROR(VLOOKUP(N164,Import!$AT$3:$BG$677,8,FALSE),"")</f>
        <v>340</v>
      </c>
      <c r="G164" s="489">
        <f>IFERROR(VLOOKUP($N164,Import!$AT$3:$BG$677,2,FALSE),"")</f>
        <v>244.05000000000004</v>
      </c>
      <c r="H164" s="490">
        <f>IFERROR(VLOOKUP($N164,Import!$AT$3:$BG$677,3,FALSE),"")</f>
        <v>2.2389908256880737</v>
      </c>
      <c r="I164" s="575">
        <f ca="1">IFERROR(VLOOKUP($N164,Import!$AT$3:$BG$677,9,FALSE),"")</f>
        <v>187</v>
      </c>
      <c r="J164" s="574"/>
      <c r="K164" s="571">
        <f>IFERROR(VLOOKUP(N164,Import!$AT$3:$BG$677,12,FALSE),"")</f>
        <v>117</v>
      </c>
      <c r="L164" s="571">
        <f>IFERROR(VLOOKUP(N164,Import!$AT$3:$BG$677,14,FALSE),"")</f>
        <v>122</v>
      </c>
      <c r="M164" s="486"/>
      <c r="N164" s="88" t="str">
        <f>IFERROR(VLOOKUP(A164,Import!$V$3:$X$677,3,FALSE),"")</f>
        <v>Danny Jansen</v>
      </c>
      <c r="O164" s="89"/>
      <c r="P164" s="90"/>
      <c r="Q164" s="91" t="str">
        <f>IFERROR(VLOOKUP($N164,Import!$B$3:$AL$676,2,FALSE),"")</f>
        <v>TOR</v>
      </c>
      <c r="R164" s="341" t="str">
        <f>IFERROR(VLOOKUP($N164,Import!$B$3:$AL$676,3,FALSE),"")</f>
        <v>C</v>
      </c>
      <c r="S164" s="341" t="str">
        <f>IFERROR(VLOOKUP($N164,Import!$B$3:$AL$676,4,FALSE),"")</f>
        <v>C</v>
      </c>
      <c r="T164" s="91">
        <f>IFERROR(VLOOKUP($N164,Import!$B$3:$AL$676,5,FALSE),"")</f>
        <v>0</v>
      </c>
      <c r="U164" s="431"/>
      <c r="V164" s="91">
        <f>IFERROR(VLOOKUP($N164,Import!$B$3:$AL$676,6,FALSE),"")</f>
        <v>427</v>
      </c>
      <c r="W164" s="91">
        <f>IFERROR(VLOOKUP($N164,Import!$B$3:$AL$676,7,FALSE),"")</f>
        <v>42</v>
      </c>
      <c r="X164" s="91">
        <f>IFERROR(VLOOKUP($N164,Import!$B$3:$AL$676,8,FALSE),"")</f>
        <v>14</v>
      </c>
      <c r="Y164" s="91">
        <f>IFERROR(VLOOKUP($N164,Import!$B$3:$AL$676,9,FALSE),"")</f>
        <v>46</v>
      </c>
      <c r="Z164" s="91">
        <f>IFERROR(VLOOKUP($N164,Import!$B$3:$AL$676,10,FALSE),"")</f>
        <v>2</v>
      </c>
      <c r="AA164" s="92">
        <f>IFERROR(VLOOKUP($N164,Import!$B$3:$AL$676,11,FALSE),"")</f>
        <v>0.26100000000000001</v>
      </c>
      <c r="AB164" s="431"/>
      <c r="AC164" s="498">
        <f t="shared" si="27"/>
        <v>111.447</v>
      </c>
      <c r="AD164" s="499">
        <f>IF(O164='User Input'!$C$1,1,0)</f>
        <v>0</v>
      </c>
      <c r="AE164" s="499">
        <f t="shared" si="38"/>
        <v>0</v>
      </c>
      <c r="AF164" s="499">
        <f t="shared" si="28"/>
        <v>0</v>
      </c>
      <c r="AG164" s="499" t="str">
        <f t="shared" si="29"/>
        <v>Danny Jansen</v>
      </c>
      <c r="AH164" s="499">
        <f t="shared" si="30"/>
        <v>0</v>
      </c>
      <c r="AI164" s="499">
        <f t="shared" si="31"/>
        <v>0</v>
      </c>
      <c r="AJ164" s="91">
        <f>IFERROR(VLOOKUP($N164,Import!$B$3:$AL$676,35,FALSE),"")</f>
        <v>2019</v>
      </c>
      <c r="AK164" s="98"/>
      <c r="AL164" s="113">
        <v>94</v>
      </c>
      <c r="AM164" s="112">
        <f>IFERROR(VLOOKUP(AV164,Import!$B$3:$T$677,19,FALSE),"")</f>
        <v>236</v>
      </c>
      <c r="AN164" s="493"/>
      <c r="AO164" s="112" t="str">
        <f>IFERROR(VLOOKUP(AV164,Import!$AD$3:$AH$677,3,FALSE),"")</f>
        <v/>
      </c>
      <c r="AP164" s="112" t="str">
        <f>IFERROR(VLOOKUP(AV164,Import!$AD$3:$AH$677,5,FALSE),"")</f>
        <v/>
      </c>
      <c r="AQ164" s="494">
        <f>IFERROR(VLOOKUP(AV164,Import!$AW$3:$BA$677,5,FALSE),"")</f>
        <v>104</v>
      </c>
      <c r="AR164" s="489">
        <f>IFERROR(VLOOKUP($AV164,Import!$AW$3:$BG$677,2,FALSE),"")</f>
        <v>394.90000000000009</v>
      </c>
      <c r="AS164" s="581">
        <f>IFERROR(VLOOKUP($AV164,Import!$AW$3:$BG$677,3,FALSE),"")</f>
        <v>12.738709677419358</v>
      </c>
      <c r="AT164" s="575">
        <f ca="1">IFERROR(VLOOKUP($AV164,Import!$AW$3:$BG$677,7,FALSE),"")</f>
        <v>12</v>
      </c>
      <c r="AU164" s="492"/>
      <c r="AV164" s="495" t="str">
        <f>IFERROR(VLOOKUP(AL164,Import!$W$3:$X$677,2,FALSE),"")</f>
        <v>Dallas Keuchel</v>
      </c>
      <c r="AW164" s="89"/>
      <c r="AX164" s="102"/>
      <c r="AY164" s="91" t="str">
        <f>IFERROR(VLOOKUP($AV164,Import!$B$3:$L$676,2,FALSE),"")</f>
        <v>FA</v>
      </c>
      <c r="AZ164" s="96" t="str">
        <f>IFERROR(VLOOKUP($AV164,Import!$B$3:$L$676,3,FALSE),"")</f>
        <v>SP</v>
      </c>
      <c r="BA164" s="96" t="str">
        <f>IFERROR(VLOOKUP($AV164,Import!$B$3:$L$676,4,FALSE),"")</f>
        <v>SP</v>
      </c>
      <c r="BB164" s="91">
        <f>IFERROR(VLOOKUP($AV164,Import!$B$3:$L$676,5,FALSE),"")</f>
        <v>2</v>
      </c>
      <c r="BC164" s="431"/>
      <c r="BD164" s="91">
        <f>IFERROR(VLOOKUP($AV164,Import!$B$3:$X$677,12,FALSE),"")</f>
        <v>198</v>
      </c>
      <c r="BE164" s="97">
        <f>IFERROR(VLOOKUP($AV164,Import!$B$3:$X$677,15,FALSE),"")</f>
        <v>3.81</v>
      </c>
      <c r="BF164" s="97">
        <f>IFERROR(VLOOKUP($AV164,Import!$B$3:$X$677,16,FALSE),"")</f>
        <v>1.28</v>
      </c>
      <c r="BG164" s="91">
        <f>IFERROR(VLOOKUP($AV164,Import!$B$3:$X$677,13,FALSE),"")</f>
        <v>13</v>
      </c>
      <c r="BH164" s="91">
        <f>IFERROR(VLOOKUP($AV164,Import!$B$3:$X$677,14,FALSE),"")</f>
        <v>0</v>
      </c>
      <c r="BI164" s="91">
        <f>IFERROR(VLOOKUP($AV164,Import!$B$3:$X$677,17,FALSE),"")</f>
        <v>149</v>
      </c>
      <c r="BJ164" s="435"/>
      <c r="BK164" s="93">
        <f t="shared" si="32"/>
        <v>754.38</v>
      </c>
      <c r="BL164" s="94">
        <f t="shared" si="33"/>
        <v>253.44</v>
      </c>
      <c r="BM164" s="94">
        <f>IF(AW164='User Input'!$C$1,1,0)</f>
        <v>0</v>
      </c>
      <c r="BN164" s="94">
        <f t="shared" si="39"/>
        <v>0</v>
      </c>
      <c r="BO164" s="94">
        <f t="shared" si="34"/>
        <v>0</v>
      </c>
      <c r="BP164" s="94" t="str">
        <f t="shared" si="35"/>
        <v>Dallas Keuchel</v>
      </c>
      <c r="BQ164" s="94">
        <f t="shared" si="36"/>
        <v>0</v>
      </c>
      <c r="BR164" s="95">
        <f t="shared" si="37"/>
        <v>2</v>
      </c>
      <c r="BS164" s="91" t="str">
        <f>IFERROR(VLOOKUP($AV164,Import!$B$3:$AL$676,35,FALSE),"")</f>
        <v/>
      </c>
      <c r="BT164" s="99">
        <f>9*(Table2[[#This Row],[K]]/Table2[[#This Row],[IP]])</f>
        <v>6.7727272727272725</v>
      </c>
      <c r="BU164" s="483">
        <f>IFERROR(VLOOKUP($AV164,PITCH!$B$7:$AJ$2004,31,FALSE),"N/A")</f>
        <v>4.3831168831168821</v>
      </c>
      <c r="BV164" s="426"/>
    </row>
    <row r="165" spans="1:74" ht="15" x14ac:dyDescent="0.25">
      <c r="A165" s="570">
        <v>163</v>
      </c>
      <c r="B165" s="571">
        <f>IFERROR(VLOOKUP(N165,Import!$B$4:$T$677,19,FALSE),"")</f>
        <v>294</v>
      </c>
      <c r="C165" s="572"/>
      <c r="D165" s="571">
        <f>IFERROR(VLOOKUP(N165,Import!$AD$3:$AH$677,3,FALSE),"")</f>
        <v>23</v>
      </c>
      <c r="E165" s="571">
        <f>IFERROR(VLOOKUP(N165,Import!$AD$3:$AL$677,4,FALSE),"")</f>
        <v>20</v>
      </c>
      <c r="F165" s="575">
        <f>IFERROR(VLOOKUP(N165,Import!$AT$3:$BG$677,8,FALSE),"")</f>
        <v>454</v>
      </c>
      <c r="G165" s="489">
        <f>IFERROR(VLOOKUP($N165,Import!$AT$3:$BG$677,2,FALSE),"")</f>
        <v>153.60000000000002</v>
      </c>
      <c r="H165" s="490">
        <f>IFERROR(VLOOKUP($N165,Import!$AT$3:$BG$677,3,FALSE),"")</f>
        <v>1.8962962962962966</v>
      </c>
      <c r="I165" s="575">
        <f ca="1">IFERROR(VLOOKUP($N165,Import!$AT$3:$BG$677,9,FALSE),"")</f>
        <v>299</v>
      </c>
      <c r="J165" s="574"/>
      <c r="K165" s="571">
        <f>IFERROR(VLOOKUP(N165,Import!$AT$3:$BG$677,12,FALSE),"")</f>
        <v>383</v>
      </c>
      <c r="L165" s="571">
        <f>IFERROR(VLOOKUP(N165,Import!$AT$3:$BG$677,14,FALSE),"")</f>
        <v>379</v>
      </c>
      <c r="M165" s="486"/>
      <c r="N165" s="88" t="str">
        <f>IFERROR(VLOOKUP(A165,Import!$V$3:$X$677,3,FALSE),"")</f>
        <v>Francisco Mejia</v>
      </c>
      <c r="O165" s="89"/>
      <c r="P165" s="90"/>
      <c r="Q165" s="91" t="str">
        <f>IFERROR(VLOOKUP($N165,Import!$B$3:$AL$676,2,FALSE),"")</f>
        <v>SD</v>
      </c>
      <c r="R165" s="341" t="str">
        <f>IFERROR(VLOOKUP($N165,Import!$B$3:$AL$676,3,FALSE),"")</f>
        <v>DH</v>
      </c>
      <c r="S165" s="341" t="str">
        <f>IFERROR(VLOOKUP($N165,Import!$B$3:$AL$676,4,FALSE),"")</f>
        <v>C</v>
      </c>
      <c r="T165" s="91">
        <f>IFERROR(VLOOKUP($N165,Import!$B$3:$AL$676,5,FALSE),"")</f>
        <v>0</v>
      </c>
      <c r="U165" s="431"/>
      <c r="V165" s="91">
        <f>IFERROR(VLOOKUP($N165,Import!$B$3:$AL$676,6,FALSE),"")</f>
        <v>305</v>
      </c>
      <c r="W165" s="91">
        <f>IFERROR(VLOOKUP($N165,Import!$B$3:$AL$676,7,FALSE),"")</f>
        <v>28</v>
      </c>
      <c r="X165" s="91">
        <f>IFERROR(VLOOKUP($N165,Import!$B$3:$AL$676,8,FALSE),"")</f>
        <v>12</v>
      </c>
      <c r="Y165" s="91">
        <f>IFERROR(VLOOKUP($N165,Import!$B$3:$AL$676,9,FALSE),"")</f>
        <v>36</v>
      </c>
      <c r="Z165" s="91">
        <f>IFERROR(VLOOKUP($N165,Import!$B$3:$AL$676,10,FALSE),"")</f>
        <v>1</v>
      </c>
      <c r="AA165" s="92">
        <f>IFERROR(VLOOKUP($N165,Import!$B$3:$AL$676,11,FALSE),"")</f>
        <v>0.26800000000000002</v>
      </c>
      <c r="AB165" s="431"/>
      <c r="AC165" s="498">
        <f t="shared" si="27"/>
        <v>81.740000000000009</v>
      </c>
      <c r="AD165" s="499">
        <f>IF(O165='User Input'!$C$1,1,0)</f>
        <v>0</v>
      </c>
      <c r="AE165" s="499">
        <f t="shared" si="38"/>
        <v>0</v>
      </c>
      <c r="AF165" s="499">
        <f t="shared" si="28"/>
        <v>0</v>
      </c>
      <c r="AG165" s="499" t="str">
        <f t="shared" si="29"/>
        <v>Francisco Mejia</v>
      </c>
      <c r="AH165" s="499">
        <f t="shared" si="30"/>
        <v>0</v>
      </c>
      <c r="AI165" s="499">
        <f t="shared" si="31"/>
        <v>0</v>
      </c>
      <c r="AJ165" s="91">
        <f>IFERROR(VLOOKUP($N165,Import!$B$3:$AL$676,35,FALSE),"")</f>
        <v>2019</v>
      </c>
      <c r="AK165" s="98"/>
      <c r="AL165" s="113">
        <v>147</v>
      </c>
      <c r="AM165" s="112">
        <f>IFERROR(VLOOKUP(AV165,Import!$B$3:$T$677,19,FALSE),"")</f>
        <v>322</v>
      </c>
      <c r="AN165" s="493"/>
      <c r="AO165" s="112" t="str">
        <f>IFERROR(VLOOKUP(AV165,Import!$AD$3:$AH$677,3,FALSE),"")</f>
        <v/>
      </c>
      <c r="AP165" s="112" t="str">
        <f>IFERROR(VLOOKUP(AV165,Import!$AD$3:$AH$677,5,FALSE),"")</f>
        <v/>
      </c>
      <c r="AQ165" s="494">
        <f>IFERROR(VLOOKUP(AV165,Import!$AW$3:$BA$677,5,FALSE),"")</f>
        <v>432</v>
      </c>
      <c r="AR165" s="489">
        <f>IFERROR(VLOOKUP($AV165,Import!$AW$3:$BG$677,2,FALSE),"")</f>
        <v>165.39999999999998</v>
      </c>
      <c r="AS165" s="581">
        <f>IFERROR(VLOOKUP($AV165,Import!$AW$3:$BG$677,3,FALSE),"")</f>
        <v>2.5446153846153843</v>
      </c>
      <c r="AT165" s="575">
        <f ca="1">IFERROR(VLOOKUP($AV165,Import!$AW$3:$BG$677,7,FALSE),"")</f>
        <v>347</v>
      </c>
      <c r="AU165" s="492"/>
      <c r="AV165" s="495" t="str">
        <f>IFERROR(VLOOKUP(AL165,Import!$W$3:$X$677,2,FALSE),"")</f>
        <v>Craig Stammen</v>
      </c>
      <c r="AW165" s="89"/>
      <c r="AX165" s="102"/>
      <c r="AY165" s="91" t="str">
        <f>IFERROR(VLOOKUP($AV165,Import!$B$3:$L$676,2,FALSE),"")</f>
        <v>SD</v>
      </c>
      <c r="AZ165" s="96" t="str">
        <f>IFERROR(VLOOKUP($AV165,Import!$B$3:$L$676,3,FALSE),"")</f>
        <v>RP</v>
      </c>
      <c r="BA165" s="96" t="str">
        <f>IFERROR(VLOOKUP($AV165,Import!$B$3:$L$676,4,FALSE),"")</f>
        <v>RP</v>
      </c>
      <c r="BB165" s="91">
        <f>IFERROR(VLOOKUP($AV165,Import!$B$3:$L$676,5,FALSE),"")</f>
        <v>-2</v>
      </c>
      <c r="BC165" s="431"/>
      <c r="BD165" s="91">
        <f>IFERROR(VLOOKUP($AV165,Import!$B$3:$X$677,12,FALSE),"")</f>
        <v>75</v>
      </c>
      <c r="BE165" s="97">
        <f>IFERROR(VLOOKUP($AV165,Import!$B$3:$X$677,15,FALSE),"")</f>
        <v>3.23</v>
      </c>
      <c r="BF165" s="97">
        <f>IFERROR(VLOOKUP($AV165,Import!$B$3:$X$677,16,FALSE),"")</f>
        <v>1.22</v>
      </c>
      <c r="BG165" s="91">
        <f>IFERROR(VLOOKUP($AV165,Import!$B$3:$X$677,13,FALSE),"")</f>
        <v>5</v>
      </c>
      <c r="BH165" s="91">
        <f>IFERROR(VLOOKUP($AV165,Import!$B$3:$X$677,14,FALSE),"")</f>
        <v>4</v>
      </c>
      <c r="BI165" s="91">
        <f>IFERROR(VLOOKUP($AV165,Import!$B$3:$X$677,17,FALSE),"")</f>
        <v>81</v>
      </c>
      <c r="BJ165" s="435"/>
      <c r="BK165" s="93">
        <f t="shared" si="32"/>
        <v>242.25</v>
      </c>
      <c r="BL165" s="94">
        <f t="shared" si="33"/>
        <v>91.5</v>
      </c>
      <c r="BM165" s="94">
        <f>IF(AW165='User Input'!$C$1,1,0)</f>
        <v>0</v>
      </c>
      <c r="BN165" s="94">
        <f t="shared" si="39"/>
        <v>0</v>
      </c>
      <c r="BO165" s="94">
        <f t="shared" si="34"/>
        <v>0</v>
      </c>
      <c r="BP165" s="94" t="str">
        <f t="shared" si="35"/>
        <v>Craig Stammen</v>
      </c>
      <c r="BQ165" s="94">
        <f t="shared" si="36"/>
        <v>0</v>
      </c>
      <c r="BR165" s="95">
        <f t="shared" si="37"/>
        <v>-2</v>
      </c>
      <c r="BS165" s="91" t="str">
        <f>IFERROR(VLOOKUP($AV165,Import!$B$3:$AL$676,35,FALSE),"")</f>
        <v/>
      </c>
      <c r="BT165" s="99">
        <f>9*(Table2[[#This Row],[K]]/Table2[[#This Row],[IP]])</f>
        <v>9.7200000000000006</v>
      </c>
      <c r="BU165" s="483">
        <f>IFERROR(VLOOKUP($AV165,PITCH!$B$7:$AJ$2004,31,FALSE),"N/A")</f>
        <v>6.0589060308555398</v>
      </c>
      <c r="BV165" s="426"/>
    </row>
    <row r="166" spans="1:74" ht="15" x14ac:dyDescent="0.25">
      <c r="A166" s="570">
        <v>164</v>
      </c>
      <c r="B166" s="571">
        <f>IFERROR(VLOOKUP(N166,Import!$B$4:$T$677,19,FALSE),"")</f>
        <v>300</v>
      </c>
      <c r="C166" s="572"/>
      <c r="D166" s="571" t="str">
        <f>IFERROR(VLOOKUP(N166,Import!$AD$3:$AH$677,3,FALSE),"")</f>
        <v/>
      </c>
      <c r="E166" s="571" t="str">
        <f>IFERROR(VLOOKUP(N166,Import!$AD$3:$AL$677,4,FALSE),"")</f>
        <v/>
      </c>
      <c r="F166" s="575">
        <f>IFERROR(VLOOKUP(N166,Import!$AT$3:$BG$677,8,FALSE),"")</f>
        <v>235</v>
      </c>
      <c r="G166" s="489">
        <f>IFERROR(VLOOKUP($N166,Import!$AT$3:$BG$677,2,FALSE),"")</f>
        <v>312.14999999999992</v>
      </c>
      <c r="H166" s="490">
        <f>IFERROR(VLOOKUP($N166,Import!$AT$3:$BG$677,3,FALSE),"")</f>
        <v>2.2619565217391298</v>
      </c>
      <c r="I166" s="575">
        <f ca="1">IFERROR(VLOOKUP($N166,Import!$AT$3:$BG$677,9,FALSE),"")</f>
        <v>197</v>
      </c>
      <c r="J166" s="574"/>
      <c r="K166" s="571">
        <f>IFERROR(VLOOKUP(N166,Import!$AT$3:$BG$677,12,FALSE),"")</f>
        <v>221</v>
      </c>
      <c r="L166" s="571">
        <f>IFERROR(VLOOKUP(N166,Import!$AT$3:$BG$677,14,FALSE),"")</f>
        <v>206</v>
      </c>
      <c r="M166" s="486"/>
      <c r="N166" s="88" t="str">
        <f>IFERROR(VLOOKUP(A166,Import!$V$3:$X$677,3,FALSE),"")</f>
        <v>Ryan O’Hearn</v>
      </c>
      <c r="O166" s="89"/>
      <c r="P166" s="90"/>
      <c r="Q166" s="91" t="str">
        <f>IFERROR(VLOOKUP($N166,Import!$B$3:$AL$676,2,FALSE),"")</f>
        <v>KC</v>
      </c>
      <c r="R166" s="341" t="str">
        <f>IFERROR(VLOOKUP($N166,Import!$B$3:$AL$676,3,FALSE),"")</f>
        <v>1B</v>
      </c>
      <c r="S166" s="341" t="str">
        <f>IFERROR(VLOOKUP($N166,Import!$B$3:$AL$676,4,FALSE),"")</f>
        <v>1B</v>
      </c>
      <c r="T166" s="91">
        <f>IFERROR(VLOOKUP($N166,Import!$B$3:$AL$676,5,FALSE),"")</f>
        <v>-1</v>
      </c>
      <c r="U166" s="431"/>
      <c r="V166" s="91">
        <f>IFERROR(VLOOKUP($N166,Import!$B$3:$AL$676,6,FALSE),"")</f>
        <v>551</v>
      </c>
      <c r="W166" s="91">
        <f>IFERROR(VLOOKUP($N166,Import!$B$3:$AL$676,7,FALSE),"")</f>
        <v>61</v>
      </c>
      <c r="X166" s="91">
        <f>IFERROR(VLOOKUP($N166,Import!$B$3:$AL$676,8,FALSE),"")</f>
        <v>20</v>
      </c>
      <c r="Y166" s="91">
        <f>IFERROR(VLOOKUP($N166,Import!$B$3:$AL$676,9,FALSE),"")</f>
        <v>75</v>
      </c>
      <c r="Z166" s="91">
        <f>IFERROR(VLOOKUP($N166,Import!$B$3:$AL$676,10,FALSE),"")</f>
        <v>1</v>
      </c>
      <c r="AA166" s="92">
        <f>IFERROR(VLOOKUP($N166,Import!$B$3:$AL$676,11,FALSE),"")</f>
        <v>0.248</v>
      </c>
      <c r="AB166" s="431"/>
      <c r="AC166" s="498">
        <f t="shared" si="27"/>
        <v>136.648</v>
      </c>
      <c r="AD166" s="499">
        <f>IF(O166='User Input'!$C$1,1,0)</f>
        <v>0</v>
      </c>
      <c r="AE166" s="499">
        <f t="shared" si="38"/>
        <v>0</v>
      </c>
      <c r="AF166" s="499">
        <f t="shared" si="28"/>
        <v>0</v>
      </c>
      <c r="AG166" s="499" t="str">
        <f t="shared" si="29"/>
        <v>Ryan O’Hearn</v>
      </c>
      <c r="AH166" s="499">
        <f t="shared" si="30"/>
        <v>0</v>
      </c>
      <c r="AI166" s="499">
        <f t="shared" si="31"/>
        <v>-1</v>
      </c>
      <c r="AJ166" s="91" t="str">
        <f>IFERROR(VLOOKUP($N166,Import!$B$3:$AL$676,35,FALSE),"")</f>
        <v/>
      </c>
      <c r="AK166" s="98"/>
      <c r="AL166" s="113">
        <v>151</v>
      </c>
      <c r="AM166" s="112">
        <f>IFERROR(VLOOKUP(AV166,Import!$B$3:$T$677,19,FALSE),"")</f>
        <v>330</v>
      </c>
      <c r="AN166" s="493"/>
      <c r="AO166" s="112" t="str">
        <f>IFERROR(VLOOKUP(AV166,Import!$AD$3:$AH$677,3,FALSE),"")</f>
        <v/>
      </c>
      <c r="AP166" s="112" t="str">
        <f>IFERROR(VLOOKUP(AV166,Import!$AD$3:$AH$677,5,FALSE),"")</f>
        <v/>
      </c>
      <c r="AQ166" s="494">
        <f>IFERROR(VLOOKUP(AV166,Import!$AW$3:$BA$677,5,FALSE),"")</f>
        <v>299</v>
      </c>
      <c r="AR166" s="489">
        <f>IFERROR(VLOOKUP($AV166,Import!$AW$3:$BG$677,2,FALSE),"")</f>
        <v>272.5</v>
      </c>
      <c r="AS166" s="581">
        <f>IFERROR(VLOOKUP($AV166,Import!$AW$3:$BG$677,3,FALSE),"")</f>
        <v>10.48076923076923</v>
      </c>
      <c r="AT166" s="575">
        <f ca="1">IFERROR(VLOOKUP($AV166,Import!$AW$3:$BG$677,7,FALSE),"")</f>
        <v>85</v>
      </c>
      <c r="AU166" s="492"/>
      <c r="AV166" s="495" t="str">
        <f>IFERROR(VLOOKUP(AL166,Import!$W$3:$X$677,2,FALSE),"")</f>
        <v>Mike Fiers</v>
      </c>
      <c r="AW166" s="89"/>
      <c r="AX166" s="102"/>
      <c r="AY166" s="91" t="str">
        <f>IFERROR(VLOOKUP($AV166,Import!$B$3:$L$676,2,FALSE),"")</f>
        <v>OAK</v>
      </c>
      <c r="AZ166" s="96" t="str">
        <f>IFERROR(VLOOKUP($AV166,Import!$B$3:$L$676,3,FALSE),"")</f>
        <v>SP</v>
      </c>
      <c r="BA166" s="96" t="str">
        <f>IFERROR(VLOOKUP($AV166,Import!$B$3:$L$676,4,FALSE),"")</f>
        <v>SP</v>
      </c>
      <c r="BB166" s="91">
        <f>IFERROR(VLOOKUP($AV166,Import!$B$3:$L$676,5,FALSE),"")</f>
        <v>-2</v>
      </c>
      <c r="BC166" s="431"/>
      <c r="BD166" s="91">
        <f>IFERROR(VLOOKUP($AV166,Import!$B$3:$X$677,12,FALSE),"")</f>
        <v>164</v>
      </c>
      <c r="BE166" s="97">
        <f>IFERROR(VLOOKUP($AV166,Import!$B$3:$X$677,15,FALSE),"")</f>
        <v>3.91</v>
      </c>
      <c r="BF166" s="97">
        <f>IFERROR(VLOOKUP($AV166,Import!$B$3:$X$677,16,FALSE),"")</f>
        <v>1.22</v>
      </c>
      <c r="BG166" s="91">
        <f>IFERROR(VLOOKUP($AV166,Import!$B$3:$X$677,13,FALSE),"")</f>
        <v>12</v>
      </c>
      <c r="BH166" s="91">
        <f>IFERROR(VLOOKUP($AV166,Import!$B$3:$X$677,14,FALSE),"")</f>
        <v>0</v>
      </c>
      <c r="BI166" s="91">
        <f>IFERROR(VLOOKUP($AV166,Import!$B$3:$X$677,17,FALSE),"")</f>
        <v>132</v>
      </c>
      <c r="BJ166" s="435"/>
      <c r="BK166" s="93">
        <f t="shared" si="32"/>
        <v>641.24</v>
      </c>
      <c r="BL166" s="94">
        <f t="shared" si="33"/>
        <v>200.07999999999998</v>
      </c>
      <c r="BM166" s="94">
        <f>IF(AW166='User Input'!$C$1,1,0)</f>
        <v>0</v>
      </c>
      <c r="BN166" s="94">
        <f t="shared" si="39"/>
        <v>0</v>
      </c>
      <c r="BO166" s="94">
        <f t="shared" si="34"/>
        <v>0</v>
      </c>
      <c r="BP166" s="94" t="str">
        <f t="shared" si="35"/>
        <v>Mike Fiers</v>
      </c>
      <c r="BQ166" s="94">
        <f t="shared" si="36"/>
        <v>0</v>
      </c>
      <c r="BR166" s="95">
        <f t="shared" si="37"/>
        <v>-2</v>
      </c>
      <c r="BS166" s="91" t="str">
        <f>IFERROR(VLOOKUP($AV166,Import!$B$3:$AL$676,35,FALSE),"")</f>
        <v/>
      </c>
      <c r="BT166" s="99">
        <f>9*(Table2[[#This Row],[K]]/Table2[[#This Row],[IP]])</f>
        <v>7.2439024390243905</v>
      </c>
      <c r="BU166" s="483">
        <f>IFERROR(VLOOKUP($AV166,PITCH!$B$7:$AJ$2004,31,FALSE),"N/A")</f>
        <v>4.7172413793103445</v>
      </c>
      <c r="BV166" s="426"/>
    </row>
    <row r="167" spans="1:74" ht="15" x14ac:dyDescent="0.25">
      <c r="A167" s="570">
        <v>165</v>
      </c>
      <c r="B167" s="571">
        <f>IFERROR(VLOOKUP(N167,Import!$B$4:$T$677,19,FALSE),"")</f>
        <v>302</v>
      </c>
      <c r="C167" s="572"/>
      <c r="D167" s="571" t="str">
        <f>IFERROR(VLOOKUP(N167,Import!$AD$3:$AH$677,3,FALSE),"")</f>
        <v/>
      </c>
      <c r="E167" s="571" t="str">
        <f>IFERROR(VLOOKUP(N167,Import!$AD$3:$AL$677,4,FALSE),"")</f>
        <v/>
      </c>
      <c r="F167" s="575">
        <f>IFERROR(VLOOKUP(N167,Import!$AT$3:$BG$677,8,FALSE),"")</f>
        <v>44</v>
      </c>
      <c r="G167" s="489">
        <f>IFERROR(VLOOKUP($N167,Import!$AT$3:$BG$677,2,FALSE),"")</f>
        <v>457.85</v>
      </c>
      <c r="H167" s="490">
        <f>IFERROR(VLOOKUP($N167,Import!$AT$3:$BG$677,3,FALSE),"")</f>
        <v>3.1575862068965517</v>
      </c>
      <c r="I167" s="575">
        <f ca="1">IFERROR(VLOOKUP($N167,Import!$AT$3:$BG$677,9,FALSE),"")</f>
        <v>92</v>
      </c>
      <c r="J167" s="574"/>
      <c r="K167" s="571">
        <f>IFERROR(VLOOKUP(N167,Import!$AT$3:$BG$677,12,FALSE),"")</f>
        <v>56</v>
      </c>
      <c r="L167" s="571">
        <f>IFERROR(VLOOKUP(N167,Import!$AT$3:$BG$677,14,FALSE),"")</f>
        <v>70</v>
      </c>
      <c r="M167" s="486"/>
      <c r="N167" s="88" t="str">
        <f>IFERROR(VLOOKUP(A167,Import!$V$3:$X$677,3,FALSE),"")</f>
        <v>Carlos Santana</v>
      </c>
      <c r="O167" s="89"/>
      <c r="P167" s="90"/>
      <c r="Q167" s="91" t="str">
        <f>IFERROR(VLOOKUP($N167,Import!$B$3:$AL$676,2,FALSE),"")</f>
        <v>CLE</v>
      </c>
      <c r="R167" s="341" t="str">
        <f>IFERROR(VLOOKUP($N167,Import!$B$3:$AL$676,3,FALSE),"")</f>
        <v>1B</v>
      </c>
      <c r="S167" s="341" t="str">
        <f>IFERROR(VLOOKUP($N167,Import!$B$3:$AL$676,4,FALSE),"")</f>
        <v>1B/3B</v>
      </c>
      <c r="T167" s="91">
        <f>IFERROR(VLOOKUP($N167,Import!$B$3:$AL$676,5,FALSE),"")</f>
        <v>-1</v>
      </c>
      <c r="U167" s="431"/>
      <c r="V167" s="91">
        <f>IFERROR(VLOOKUP($N167,Import!$B$3:$AL$676,6,FALSE),"")</f>
        <v>563</v>
      </c>
      <c r="W167" s="91">
        <f>IFERROR(VLOOKUP($N167,Import!$B$3:$AL$676,7,FALSE),"")</f>
        <v>74</v>
      </c>
      <c r="X167" s="91">
        <f>IFERROR(VLOOKUP($N167,Import!$B$3:$AL$676,8,FALSE),"")</f>
        <v>24</v>
      </c>
      <c r="Y167" s="91">
        <f>IFERROR(VLOOKUP($N167,Import!$B$3:$AL$676,9,FALSE),"")</f>
        <v>84</v>
      </c>
      <c r="Z167" s="91">
        <f>IFERROR(VLOOKUP($N167,Import!$B$3:$AL$676,10,FALSE),"")</f>
        <v>2</v>
      </c>
      <c r="AA167" s="92">
        <f>IFERROR(VLOOKUP($N167,Import!$B$3:$AL$676,11,FALSE),"")</f>
        <v>0.23200000000000001</v>
      </c>
      <c r="AB167" s="431"/>
      <c r="AC167" s="498">
        <f t="shared" si="27"/>
        <v>130.61600000000001</v>
      </c>
      <c r="AD167" s="499">
        <f>IF(O167='User Input'!$C$1,1,0)</f>
        <v>0</v>
      </c>
      <c r="AE167" s="499">
        <f t="shared" si="38"/>
        <v>0</v>
      </c>
      <c r="AF167" s="499">
        <f t="shared" si="28"/>
        <v>0</v>
      </c>
      <c r="AG167" s="499" t="str">
        <f t="shared" si="29"/>
        <v>Carlos Santana</v>
      </c>
      <c r="AH167" s="499">
        <f t="shared" si="30"/>
        <v>0</v>
      </c>
      <c r="AI167" s="499">
        <f t="shared" si="31"/>
        <v>-1</v>
      </c>
      <c r="AJ167" s="91" t="str">
        <f>IFERROR(VLOOKUP($N167,Import!$B$3:$AL$676,35,FALSE),"")</f>
        <v/>
      </c>
      <c r="AK167" s="98"/>
      <c r="AL167" s="113">
        <v>181</v>
      </c>
      <c r="AM167" s="112">
        <f>IFERROR(VLOOKUP(AV167,Import!$B$3:$T$677,19,FALSE),"")</f>
        <v>381</v>
      </c>
      <c r="AN167" s="493"/>
      <c r="AO167" s="112" t="str">
        <f>IFERROR(VLOOKUP(AV167,Import!$AD$3:$AH$677,3,FALSE),"")</f>
        <v/>
      </c>
      <c r="AP167" s="112" t="str">
        <f>IFERROR(VLOOKUP(AV167,Import!$AD$3:$AH$677,5,FALSE),"")</f>
        <v/>
      </c>
      <c r="AQ167" s="494">
        <f>IFERROR(VLOOKUP(AV167,Import!$AW$3:$BA$677,5,FALSE),"")</f>
        <v>448</v>
      </c>
      <c r="AR167" s="489">
        <f>IFERROR(VLOOKUP($AV167,Import!$AW$3:$BG$677,2,FALSE),"")</f>
        <v>157.39999999999998</v>
      </c>
      <c r="AS167" s="581">
        <f>IFERROR(VLOOKUP($AV167,Import!$AW$3:$BG$677,3,FALSE),"")</f>
        <v>2.7614035087719295</v>
      </c>
      <c r="AT167" s="575">
        <f ca="1">IFERROR(VLOOKUP($AV167,Import!$AW$3:$BG$677,7,FALSE),"")</f>
        <v>241</v>
      </c>
      <c r="AU167" s="492"/>
      <c r="AV167" s="495" t="str">
        <f>IFERROR(VLOOKUP(AL167,Import!$W$3:$X$677,2,FALSE),"")</f>
        <v>Mike Montgomery</v>
      </c>
      <c r="AW167" s="89"/>
      <c r="AX167" s="102"/>
      <c r="AY167" s="91" t="str">
        <f>IFERROR(VLOOKUP($AV167,Import!$B$3:$L$676,2,FALSE),"")</f>
        <v>CHC</v>
      </c>
      <c r="AZ167" s="96" t="str">
        <f>IFERROR(VLOOKUP($AV167,Import!$B$3:$L$676,3,FALSE),"")</f>
        <v>RP</v>
      </c>
      <c r="BA167" s="96" t="str">
        <f>IFERROR(VLOOKUP($AV167,Import!$B$3:$L$676,4,FALSE),"")</f>
        <v>RP</v>
      </c>
      <c r="BB167" s="91">
        <f>IFERROR(VLOOKUP($AV167,Import!$B$3:$L$676,5,FALSE),"")</f>
        <v>-4</v>
      </c>
      <c r="BC167" s="431"/>
      <c r="BD167" s="91">
        <f>IFERROR(VLOOKUP($AV167,Import!$B$3:$X$677,12,FALSE),"")</f>
        <v>98</v>
      </c>
      <c r="BE167" s="97">
        <f>IFERROR(VLOOKUP($AV167,Import!$B$3:$X$677,15,FALSE),"")</f>
        <v>4.08</v>
      </c>
      <c r="BF167" s="97">
        <f>IFERROR(VLOOKUP($AV167,Import!$B$3:$X$677,16,FALSE),"")</f>
        <v>1.36</v>
      </c>
      <c r="BG167" s="91">
        <f>IFERROR(VLOOKUP($AV167,Import!$B$3:$X$677,13,FALSE),"")</f>
        <v>7</v>
      </c>
      <c r="BH167" s="91">
        <f>IFERROR(VLOOKUP($AV167,Import!$B$3:$X$677,14,FALSE),"")</f>
        <v>1</v>
      </c>
      <c r="BI167" s="91">
        <f>IFERROR(VLOOKUP($AV167,Import!$B$3:$X$677,17,FALSE),"")</f>
        <v>68</v>
      </c>
      <c r="BJ167" s="435"/>
      <c r="BK167" s="93">
        <f t="shared" si="32"/>
        <v>399.84000000000003</v>
      </c>
      <c r="BL167" s="94">
        <f t="shared" si="33"/>
        <v>133.28</v>
      </c>
      <c r="BM167" s="94">
        <f>IF(AW167='User Input'!$C$1,1,0)</f>
        <v>0</v>
      </c>
      <c r="BN167" s="94">
        <f t="shared" si="39"/>
        <v>0</v>
      </c>
      <c r="BO167" s="94">
        <f t="shared" si="34"/>
        <v>0</v>
      </c>
      <c r="BP167" s="94" t="str">
        <f t="shared" si="35"/>
        <v>Mike Montgomery</v>
      </c>
      <c r="BQ167" s="94">
        <f t="shared" si="36"/>
        <v>0</v>
      </c>
      <c r="BR167" s="95">
        <f t="shared" si="37"/>
        <v>-4</v>
      </c>
      <c r="BS167" s="91" t="str">
        <f>IFERROR(VLOOKUP($AV167,Import!$B$3:$AL$676,35,FALSE),"")</f>
        <v/>
      </c>
      <c r="BT167" s="99">
        <f>9*(Table2[[#This Row],[K]]/Table2[[#This Row],[IP]])</f>
        <v>6.2448979591836737</v>
      </c>
      <c r="BU167" s="483">
        <f>IFERROR(VLOOKUP($AV167,PITCH!$B$7:$AJ$2004,31,FALSE),"N/A")</f>
        <v>4.4314185228604916</v>
      </c>
      <c r="BV167" s="426"/>
    </row>
    <row r="168" spans="1:74" ht="15" x14ac:dyDescent="0.25">
      <c r="A168" s="570">
        <v>166</v>
      </c>
      <c r="B168" s="571">
        <f>IFERROR(VLOOKUP(N168,Import!$B$4:$T$677,19,FALSE),"")</f>
        <v>304</v>
      </c>
      <c r="C168" s="572"/>
      <c r="D168" s="571" t="str">
        <f>IFERROR(VLOOKUP(N168,Import!$AD$3:$AH$677,3,FALSE),"")</f>
        <v/>
      </c>
      <c r="E168" s="571" t="str">
        <f>IFERROR(VLOOKUP(N168,Import!$AD$3:$AL$677,4,FALSE),"")</f>
        <v/>
      </c>
      <c r="F168" s="575">
        <f>IFERROR(VLOOKUP(N168,Import!$AT$3:$BG$677,8,FALSE),"")</f>
        <v>151</v>
      </c>
      <c r="G168" s="489">
        <f>IFERROR(VLOOKUP($N168,Import!$AT$3:$BG$677,2,FALSE),"")</f>
        <v>363.05000000000007</v>
      </c>
      <c r="H168" s="490">
        <f>IFERROR(VLOOKUP($N168,Import!$AT$3:$BG$677,3,FALSE),"")</f>
        <v>2.8363281250000005</v>
      </c>
      <c r="I168" s="575">
        <f ca="1">IFERROR(VLOOKUP($N168,Import!$AT$3:$BG$677,9,FALSE),"")</f>
        <v>47</v>
      </c>
      <c r="J168" s="574"/>
      <c r="K168" s="571">
        <f>IFERROR(VLOOKUP(N168,Import!$AT$3:$BG$677,12,FALSE),"")</f>
        <v>109</v>
      </c>
      <c r="L168" s="571">
        <f>IFERROR(VLOOKUP(N168,Import!$AT$3:$BG$677,14,FALSE),"")</f>
        <v>97</v>
      </c>
      <c r="M168" s="486"/>
      <c r="N168" s="88" t="str">
        <f>IFERROR(VLOOKUP(A168,Import!$V$3:$X$677,3,FALSE),"")</f>
        <v>Ryan Zimmerman</v>
      </c>
      <c r="O168" s="89"/>
      <c r="P168" s="90"/>
      <c r="Q168" s="91" t="str">
        <f>IFERROR(VLOOKUP($N168,Import!$B$3:$AL$676,2,FALSE),"")</f>
        <v>WSH</v>
      </c>
      <c r="R168" s="341" t="str">
        <f>IFERROR(VLOOKUP($N168,Import!$B$3:$AL$676,3,FALSE),"")</f>
        <v>1B</v>
      </c>
      <c r="S168" s="341" t="str">
        <f>IFERROR(VLOOKUP($N168,Import!$B$3:$AL$676,4,FALSE),"")</f>
        <v>1B</v>
      </c>
      <c r="T168" s="91">
        <f>IFERROR(VLOOKUP($N168,Import!$B$3:$AL$676,5,FALSE),"")</f>
        <v>-1</v>
      </c>
      <c r="U168" s="431"/>
      <c r="V168" s="91">
        <f>IFERROR(VLOOKUP($N168,Import!$B$3:$AL$676,6,FALSE),"")</f>
        <v>522</v>
      </c>
      <c r="W168" s="91">
        <f>IFERROR(VLOOKUP($N168,Import!$B$3:$AL$676,7,FALSE),"")</f>
        <v>68</v>
      </c>
      <c r="X168" s="91">
        <f>IFERROR(VLOOKUP($N168,Import!$B$3:$AL$676,8,FALSE),"")</f>
        <v>17</v>
      </c>
      <c r="Y168" s="91">
        <f>IFERROR(VLOOKUP($N168,Import!$B$3:$AL$676,9,FALSE),"")</f>
        <v>75</v>
      </c>
      <c r="Z168" s="91">
        <f>IFERROR(VLOOKUP($N168,Import!$B$3:$AL$676,10,FALSE),"")</f>
        <v>2</v>
      </c>
      <c r="AA168" s="92">
        <f>IFERROR(VLOOKUP($N168,Import!$B$3:$AL$676,11,FALSE),"")</f>
        <v>0.26800000000000002</v>
      </c>
      <c r="AB168" s="431"/>
      <c r="AC168" s="498">
        <f t="shared" si="27"/>
        <v>139.89600000000002</v>
      </c>
      <c r="AD168" s="499">
        <f>IF(O168='User Input'!$C$1,1,0)</f>
        <v>0</v>
      </c>
      <c r="AE168" s="499">
        <f t="shared" si="38"/>
        <v>0</v>
      </c>
      <c r="AF168" s="499">
        <f t="shared" si="28"/>
        <v>0</v>
      </c>
      <c r="AG168" s="499" t="str">
        <f t="shared" si="29"/>
        <v>Ryan Zimmerman</v>
      </c>
      <c r="AH168" s="499">
        <f t="shared" si="30"/>
        <v>0</v>
      </c>
      <c r="AI168" s="499">
        <f t="shared" si="31"/>
        <v>-1</v>
      </c>
      <c r="AJ168" s="91" t="str">
        <f>IFERROR(VLOOKUP($N168,Import!$B$3:$AL$676,35,FALSE),"")</f>
        <v/>
      </c>
      <c r="AK168" s="98"/>
      <c r="AL168" s="113">
        <v>185</v>
      </c>
      <c r="AM168" s="112">
        <f>IFERROR(VLOOKUP(AV168,Import!$B$3:$T$677,19,FALSE),"")</f>
        <v>396</v>
      </c>
      <c r="AN168" s="493"/>
      <c r="AO168" s="112" t="str">
        <f>IFERROR(VLOOKUP(AV168,Import!$AD$3:$AH$677,3,FALSE),"")</f>
        <v/>
      </c>
      <c r="AP168" s="112" t="str">
        <f>IFERROR(VLOOKUP(AV168,Import!$AD$3:$AH$677,5,FALSE),"")</f>
        <v/>
      </c>
      <c r="AQ168" s="494">
        <f>IFERROR(VLOOKUP(AV168,Import!$AW$3:$BA$677,5,FALSE),"")</f>
        <v>450</v>
      </c>
      <c r="AR168" s="489">
        <f>IFERROR(VLOOKUP($AV168,Import!$AW$3:$BG$677,2,FALSE),"")</f>
        <v>157.20000000000005</v>
      </c>
      <c r="AS168" s="581">
        <f>IFERROR(VLOOKUP($AV168,Import!$AW$3:$BG$677,3,FALSE),"")</f>
        <v>8.7333333333333361</v>
      </c>
      <c r="AT168" s="575">
        <f ca="1">IFERROR(VLOOKUP($AV168,Import!$AW$3:$BG$677,7,FALSE),"")</f>
        <v>146</v>
      </c>
      <c r="AU168" s="492"/>
      <c r="AV168" s="495" t="str">
        <f>IFERROR(VLOOKUP(AL168,Import!$W$3:$X$677,2,FALSE),"")</f>
        <v>Sean Reid-Foley</v>
      </c>
      <c r="AW168" s="89"/>
      <c r="AX168" s="102"/>
      <c r="AY168" s="91" t="str">
        <f>IFERROR(VLOOKUP($AV168,Import!$B$3:$L$676,2,FALSE),"")</f>
        <v>TOR</v>
      </c>
      <c r="AZ168" s="96" t="str">
        <f>IFERROR(VLOOKUP($AV168,Import!$B$3:$L$676,3,FALSE),"")</f>
        <v>SP</v>
      </c>
      <c r="BA168" s="96" t="str">
        <f>IFERROR(VLOOKUP($AV168,Import!$B$3:$L$676,4,FALSE),"")</f>
        <v>SP</v>
      </c>
      <c r="BB168" s="91">
        <f>IFERROR(VLOOKUP($AV168,Import!$B$3:$L$676,5,FALSE),"")</f>
        <v>-4</v>
      </c>
      <c r="BC168" s="431"/>
      <c r="BD168" s="91">
        <f>IFERROR(VLOOKUP($AV168,Import!$B$3:$X$677,12,FALSE),"")</f>
        <v>74</v>
      </c>
      <c r="BE168" s="97">
        <f>IFERROR(VLOOKUP($AV168,Import!$B$3:$X$677,15,FALSE),"")</f>
        <v>4.41</v>
      </c>
      <c r="BF168" s="97">
        <f>IFERROR(VLOOKUP($AV168,Import!$B$3:$X$677,16,FALSE),"")</f>
        <v>1.39</v>
      </c>
      <c r="BG168" s="91">
        <f>IFERROR(VLOOKUP($AV168,Import!$B$3:$X$677,13,FALSE),"")</f>
        <v>5</v>
      </c>
      <c r="BH168" s="91">
        <f>IFERROR(VLOOKUP($AV168,Import!$B$3:$X$677,14,FALSE),"")</f>
        <v>0</v>
      </c>
      <c r="BI168" s="91">
        <f>IFERROR(VLOOKUP($AV168,Import!$B$3:$X$677,17,FALSE),"")</f>
        <v>89</v>
      </c>
      <c r="BJ168" s="435"/>
      <c r="BK168" s="93">
        <f t="shared" si="32"/>
        <v>326.34000000000003</v>
      </c>
      <c r="BL168" s="94">
        <f t="shared" si="33"/>
        <v>102.86</v>
      </c>
      <c r="BM168" s="94">
        <f>IF(AW168='User Input'!$C$1,1,0)</f>
        <v>0</v>
      </c>
      <c r="BN168" s="94">
        <f t="shared" si="39"/>
        <v>0</v>
      </c>
      <c r="BO168" s="94">
        <f t="shared" si="34"/>
        <v>0</v>
      </c>
      <c r="BP168" s="94" t="str">
        <f t="shared" si="35"/>
        <v>Sean Reid-Foley</v>
      </c>
      <c r="BQ168" s="94">
        <f t="shared" si="36"/>
        <v>0</v>
      </c>
      <c r="BR168" s="95">
        <f t="shared" si="37"/>
        <v>-4</v>
      </c>
      <c r="BS168" s="91" t="str">
        <f>IFERROR(VLOOKUP($AV168,Import!$B$3:$AL$676,35,FALSE),"")</f>
        <v/>
      </c>
      <c r="BT168" s="99">
        <f>9*(Table2[[#This Row],[K]]/Table2[[#This Row],[IP]])</f>
        <v>10.824324324324323</v>
      </c>
      <c r="BU168" s="483">
        <f>IFERROR(VLOOKUP($AV168,PITCH!$B$7:$AJ$2004,31,FALSE),"N/A")</f>
        <v>4.5316159250585475</v>
      </c>
      <c r="BV168" s="426"/>
    </row>
    <row r="169" spans="1:74" ht="15" x14ac:dyDescent="0.25">
      <c r="A169" s="570">
        <v>167</v>
      </c>
      <c r="B169" s="571">
        <f>IFERROR(VLOOKUP(N169,Import!$B$4:$T$677,19,FALSE),"")</f>
        <v>306</v>
      </c>
      <c r="C169" s="572"/>
      <c r="D169" s="571" t="str">
        <f>IFERROR(VLOOKUP(N169,Import!$AD$3:$AH$677,3,FALSE),"")</f>
        <v/>
      </c>
      <c r="E169" s="571" t="str">
        <f>IFERROR(VLOOKUP(N169,Import!$AD$3:$AL$677,4,FALSE),"")</f>
        <v/>
      </c>
      <c r="F169" s="575">
        <f>IFERROR(VLOOKUP(N169,Import!$AT$3:$BG$677,8,FALSE),"")</f>
        <v>211</v>
      </c>
      <c r="G169" s="489">
        <f>IFERROR(VLOOKUP($N169,Import!$AT$3:$BG$677,2,FALSE),"")</f>
        <v>328.15</v>
      </c>
      <c r="H169" s="490">
        <f>IFERROR(VLOOKUP($N169,Import!$AT$3:$BG$677,3,FALSE),"")</f>
        <v>2.9299107142857141</v>
      </c>
      <c r="I169" s="575">
        <f ca="1">IFERROR(VLOOKUP($N169,Import!$AT$3:$BG$677,9,FALSE),"")</f>
        <v>103</v>
      </c>
      <c r="J169" s="574"/>
      <c r="K169" s="571">
        <f>IFERROR(VLOOKUP(N169,Import!$AT$3:$BG$677,12,FALSE),"")</f>
        <v>136</v>
      </c>
      <c r="L169" s="571">
        <f>IFERROR(VLOOKUP(N169,Import!$AT$3:$BG$677,14,FALSE),"")</f>
        <v>129</v>
      </c>
      <c r="M169" s="486"/>
      <c r="N169" s="88" t="str">
        <f>IFERROR(VLOOKUP(A169,Import!$V$3:$X$677,3,FALSE),"")</f>
        <v>Gregory Polanco</v>
      </c>
      <c r="O169" s="89"/>
      <c r="P169" s="90"/>
      <c r="Q169" s="91" t="str">
        <f>IFERROR(VLOOKUP($N169,Import!$B$3:$AL$676,2,FALSE),"")</f>
        <v>PIT</v>
      </c>
      <c r="R169" s="341" t="str">
        <f>IFERROR(VLOOKUP($N169,Import!$B$3:$AL$676,3,FALSE),"")</f>
        <v>OF</v>
      </c>
      <c r="S169" s="341" t="str">
        <f>IFERROR(VLOOKUP($N169,Import!$B$3:$AL$676,4,FALSE),"")</f>
        <v>OF</v>
      </c>
      <c r="T169" s="91">
        <f>IFERROR(VLOOKUP($N169,Import!$B$3:$AL$676,5,FALSE),"")</f>
        <v>-1</v>
      </c>
      <c r="U169" s="431"/>
      <c r="V169" s="91">
        <f>IFERROR(VLOOKUP($N169,Import!$B$3:$AL$676,6,FALSE),"")</f>
        <v>398</v>
      </c>
      <c r="W169" s="91">
        <f>IFERROR(VLOOKUP($N169,Import!$B$3:$AL$676,7,FALSE),"")</f>
        <v>54</v>
      </c>
      <c r="X169" s="91">
        <f>IFERROR(VLOOKUP($N169,Import!$B$3:$AL$676,8,FALSE),"")</f>
        <v>17</v>
      </c>
      <c r="Y169" s="91">
        <f>IFERROR(VLOOKUP($N169,Import!$B$3:$AL$676,9,FALSE),"")</f>
        <v>56</v>
      </c>
      <c r="Z169" s="91">
        <f>IFERROR(VLOOKUP($N169,Import!$B$3:$AL$676,10,FALSE),"")</f>
        <v>7</v>
      </c>
      <c r="AA169" s="92">
        <f>IFERROR(VLOOKUP($N169,Import!$B$3:$AL$676,11,FALSE),"")</f>
        <v>0.248</v>
      </c>
      <c r="AB169" s="431"/>
      <c r="AC169" s="498">
        <f t="shared" si="27"/>
        <v>98.703999999999994</v>
      </c>
      <c r="AD169" s="499">
        <f>IF(O169='User Input'!$C$1,1,0)</f>
        <v>0</v>
      </c>
      <c r="AE169" s="499">
        <f t="shared" si="38"/>
        <v>0</v>
      </c>
      <c r="AF169" s="499">
        <f t="shared" si="28"/>
        <v>0</v>
      </c>
      <c r="AG169" s="499" t="str">
        <f t="shared" si="29"/>
        <v>Gregory Polanco</v>
      </c>
      <c r="AH169" s="499">
        <f t="shared" si="30"/>
        <v>0</v>
      </c>
      <c r="AI169" s="499">
        <f t="shared" si="31"/>
        <v>-1</v>
      </c>
      <c r="AJ169" s="91" t="str">
        <f>IFERROR(VLOOKUP($N169,Import!$B$3:$AL$676,35,FALSE),"")</f>
        <v/>
      </c>
      <c r="AK169" s="98"/>
      <c r="AL169" s="113">
        <v>138</v>
      </c>
      <c r="AM169" s="112">
        <f>IFERROR(VLOOKUP(AV169,Import!$B$3:$T$677,19,FALSE),"")</f>
        <v>303</v>
      </c>
      <c r="AN169" s="493"/>
      <c r="AO169" s="112">
        <f>IFERROR(VLOOKUP(AV169,Import!$AD$3:$AH$677,3,FALSE),"")</f>
        <v>50</v>
      </c>
      <c r="AP169" s="112">
        <f>IFERROR(VLOOKUP(AV169,Import!$AD$3:$AH$677,5,FALSE),"")</f>
        <v>12</v>
      </c>
      <c r="AQ169" s="494">
        <f>IFERROR(VLOOKUP(AV169,Import!$AW$3:$BA$677,5,FALSE),"")</f>
        <v>487</v>
      </c>
      <c r="AR169" s="489">
        <f>IFERROR(VLOOKUP($AV169,Import!$AW$3:$BG$677,2,FALSE),"")</f>
        <v>139.10000000000002</v>
      </c>
      <c r="AS169" s="581">
        <f>IFERROR(VLOOKUP($AV169,Import!$AW$3:$BG$677,3,FALSE),"")</f>
        <v>8.6937500000000014</v>
      </c>
      <c r="AT169" s="575">
        <f ca="1">IFERROR(VLOOKUP($AV169,Import!$AW$3:$BG$677,7,FALSE),"")</f>
        <v>146</v>
      </c>
      <c r="AU169" s="492"/>
      <c r="AV169" s="495" t="str">
        <f>IFERROR(VLOOKUP(AL169,Import!$W$3:$X$677,2,FALSE),"")</f>
        <v>Justus Sheffield</v>
      </c>
      <c r="AW169" s="89"/>
      <c r="AX169" s="102"/>
      <c r="AY169" s="91" t="str">
        <f>IFERROR(VLOOKUP($AV169,Import!$B$3:$L$676,2,FALSE),"")</f>
        <v>SEA</v>
      </c>
      <c r="AZ169" s="96" t="str">
        <f>IFERROR(VLOOKUP($AV169,Import!$B$3:$L$676,3,FALSE),"")</f>
        <v>SP</v>
      </c>
      <c r="BA169" s="96" t="str">
        <f>IFERROR(VLOOKUP($AV169,Import!$B$3:$L$676,4,FALSE),"")</f>
        <v>SP</v>
      </c>
      <c r="BB169" s="91">
        <f>IFERROR(VLOOKUP($AV169,Import!$B$3:$L$676,5,FALSE),"")</f>
        <v>-1</v>
      </c>
      <c r="BC169" s="431"/>
      <c r="BD169" s="91">
        <f>IFERROR(VLOOKUP($AV169,Import!$B$3:$X$677,12,FALSE),"")</f>
        <v>102</v>
      </c>
      <c r="BE169" s="97">
        <f>IFERROR(VLOOKUP($AV169,Import!$B$3:$X$677,15,FALSE),"")</f>
        <v>4.3899999999999997</v>
      </c>
      <c r="BF169" s="97">
        <f>IFERROR(VLOOKUP($AV169,Import!$B$3:$X$677,16,FALSE),"")</f>
        <v>1.41</v>
      </c>
      <c r="BG169" s="91">
        <f>IFERROR(VLOOKUP($AV169,Import!$B$3:$X$677,13,FALSE),"")</f>
        <v>5</v>
      </c>
      <c r="BH169" s="91">
        <f>IFERROR(VLOOKUP($AV169,Import!$B$3:$X$677,14,FALSE),"")</f>
        <v>0</v>
      </c>
      <c r="BI169" s="91">
        <f>IFERROR(VLOOKUP($AV169,Import!$B$3:$X$677,17,FALSE),"")</f>
        <v>95</v>
      </c>
      <c r="BJ169" s="435"/>
      <c r="BK169" s="93">
        <f t="shared" si="32"/>
        <v>447.78</v>
      </c>
      <c r="BL169" s="94">
        <f t="shared" si="33"/>
        <v>143.82</v>
      </c>
      <c r="BM169" s="94">
        <f>IF(AW169='User Input'!$C$1,1,0)</f>
        <v>0</v>
      </c>
      <c r="BN169" s="94">
        <f t="shared" si="39"/>
        <v>0</v>
      </c>
      <c r="BO169" s="94">
        <f t="shared" si="34"/>
        <v>0</v>
      </c>
      <c r="BP169" s="94" t="str">
        <f t="shared" si="35"/>
        <v>Justus Sheffield</v>
      </c>
      <c r="BQ169" s="94">
        <f t="shared" si="36"/>
        <v>0</v>
      </c>
      <c r="BR169" s="95">
        <f t="shared" si="37"/>
        <v>-1</v>
      </c>
      <c r="BS169" s="91">
        <f>IFERROR(VLOOKUP($AV169,Import!$B$3:$AL$676,35,FALSE),"")</f>
        <v>2019</v>
      </c>
      <c r="BT169" s="99">
        <f>9*(Table2[[#This Row],[K]]/Table2[[#This Row],[IP]])</f>
        <v>8.382352941176471</v>
      </c>
      <c r="BU169" s="483">
        <f>IFERROR(VLOOKUP($AV169,PITCH!$B$7:$AJ$2004,31,FALSE),"N/A")</f>
        <v>3.6131386861313866</v>
      </c>
      <c r="BV169" s="426"/>
    </row>
    <row r="170" spans="1:74" ht="15" x14ac:dyDescent="0.25">
      <c r="A170" s="570">
        <v>168</v>
      </c>
      <c r="B170" s="571">
        <f>IFERROR(VLOOKUP(N170,Import!$B$4:$T$677,19,FALSE),"")</f>
        <v>310</v>
      </c>
      <c r="C170" s="572"/>
      <c r="D170" s="571" t="str">
        <f>IFERROR(VLOOKUP(N170,Import!$AD$3:$AH$677,3,FALSE),"")</f>
        <v/>
      </c>
      <c r="E170" s="571" t="str">
        <f>IFERROR(VLOOKUP(N170,Import!$AD$3:$AL$677,4,FALSE),"")</f>
        <v/>
      </c>
      <c r="F170" s="575">
        <f>IFERROR(VLOOKUP(N170,Import!$AT$3:$BG$677,8,FALSE),"")</f>
        <v>80</v>
      </c>
      <c r="G170" s="489">
        <f>IFERROR(VLOOKUP($N170,Import!$AT$3:$BG$677,2,FALSE),"")</f>
        <v>413.05000000000007</v>
      </c>
      <c r="H170" s="490">
        <f>IFERROR(VLOOKUP($N170,Import!$AT$3:$BG$677,3,FALSE),"")</f>
        <v>2.8291095890410962</v>
      </c>
      <c r="I170" s="575">
        <f ca="1">IFERROR(VLOOKUP($N170,Import!$AT$3:$BG$677,9,FALSE),"")</f>
        <v>114</v>
      </c>
      <c r="J170" s="574"/>
      <c r="K170" s="571">
        <f>IFERROR(VLOOKUP(N170,Import!$AT$3:$BG$677,12,FALSE),"")</f>
        <v>67</v>
      </c>
      <c r="L170" s="571">
        <f>IFERROR(VLOOKUP(N170,Import!$AT$3:$BG$677,14,FALSE),"")</f>
        <v>85</v>
      </c>
      <c r="M170" s="486"/>
      <c r="N170" s="88" t="str">
        <f>IFERROR(VLOOKUP(A170,Import!$V$3:$X$677,3,FALSE),"")</f>
        <v>Josh Bell</v>
      </c>
      <c r="O170" s="89"/>
      <c r="P170" s="90"/>
      <c r="Q170" s="91" t="str">
        <f>IFERROR(VLOOKUP($N170,Import!$B$3:$AL$676,2,FALSE),"")</f>
        <v>PIT</v>
      </c>
      <c r="R170" s="341" t="str">
        <f>IFERROR(VLOOKUP($N170,Import!$B$3:$AL$676,3,FALSE),"")</f>
        <v>1B</v>
      </c>
      <c r="S170" s="341" t="str">
        <f>IFERROR(VLOOKUP($N170,Import!$B$3:$AL$676,4,FALSE),"")</f>
        <v>1B</v>
      </c>
      <c r="T170" s="91">
        <f>IFERROR(VLOOKUP($N170,Import!$B$3:$AL$676,5,FALSE),"")</f>
        <v>-1</v>
      </c>
      <c r="U170" s="431"/>
      <c r="V170" s="91">
        <f>IFERROR(VLOOKUP($N170,Import!$B$3:$AL$676,6,FALSE),"")</f>
        <v>522</v>
      </c>
      <c r="W170" s="91">
        <f>IFERROR(VLOOKUP($N170,Import!$B$3:$AL$676,7,FALSE),"")</f>
        <v>68</v>
      </c>
      <c r="X170" s="91">
        <f>IFERROR(VLOOKUP($N170,Import!$B$3:$AL$676,8,FALSE),"")</f>
        <v>17</v>
      </c>
      <c r="Y170" s="91">
        <f>IFERROR(VLOOKUP($N170,Import!$B$3:$AL$676,9,FALSE),"")</f>
        <v>75</v>
      </c>
      <c r="Z170" s="91">
        <f>IFERROR(VLOOKUP($N170,Import!$B$3:$AL$676,10,FALSE),"")</f>
        <v>2</v>
      </c>
      <c r="AA170" s="92">
        <f>IFERROR(VLOOKUP($N170,Import!$B$3:$AL$676,11,FALSE),"")</f>
        <v>0.26800000000000002</v>
      </c>
      <c r="AB170" s="431"/>
      <c r="AC170" s="498">
        <f t="shared" si="27"/>
        <v>139.89600000000002</v>
      </c>
      <c r="AD170" s="499">
        <f>IF(O170='User Input'!$C$1,1,0)</f>
        <v>0</v>
      </c>
      <c r="AE170" s="499">
        <f t="shared" si="38"/>
        <v>0</v>
      </c>
      <c r="AF170" s="499">
        <f t="shared" si="28"/>
        <v>0</v>
      </c>
      <c r="AG170" s="499" t="str">
        <f t="shared" si="29"/>
        <v>Josh Bell</v>
      </c>
      <c r="AH170" s="499">
        <f t="shared" si="30"/>
        <v>0</v>
      </c>
      <c r="AI170" s="499">
        <f t="shared" si="31"/>
        <v>-1</v>
      </c>
      <c r="AJ170" s="91" t="str">
        <f>IFERROR(VLOOKUP($N170,Import!$B$3:$AL$676,35,FALSE),"")</f>
        <v/>
      </c>
      <c r="AK170" s="98"/>
      <c r="AL170" s="113">
        <v>205</v>
      </c>
      <c r="AM170" s="112">
        <f>IFERROR(VLOOKUP(AV170,Import!$B$3:$T$677,19,FALSE),"")</f>
        <v>446</v>
      </c>
      <c r="AN170" s="493"/>
      <c r="AO170" s="112" t="str">
        <f>IFERROR(VLOOKUP(AV170,Import!$AD$3:$AH$677,3,FALSE),"")</f>
        <v/>
      </c>
      <c r="AP170" s="112" t="str">
        <f>IFERROR(VLOOKUP(AV170,Import!$AD$3:$AH$677,5,FALSE),"")</f>
        <v/>
      </c>
      <c r="AQ170" s="494">
        <f>IFERROR(VLOOKUP(AV170,Import!$AW$3:$BA$677,5,FALSE),"")</f>
        <v>457</v>
      </c>
      <c r="AR170" s="489">
        <f>IFERROR(VLOOKUP($AV170,Import!$AW$3:$BG$677,2,FALSE),"")</f>
        <v>152.89999999999998</v>
      </c>
      <c r="AS170" s="581">
        <f>IFERROR(VLOOKUP($AV170,Import!$AW$3:$BG$677,3,FALSE),"")</f>
        <v>2.3523076923076918</v>
      </c>
      <c r="AT170" s="575">
        <f ca="1">IFERROR(VLOOKUP($AV170,Import!$AW$3:$BG$677,7,FALSE),"")</f>
        <v>347</v>
      </c>
      <c r="AU170" s="492"/>
      <c r="AV170" s="495" t="str">
        <f>IFERROR(VLOOKUP(AL170,Import!$W$3:$X$677,2,FALSE),"")</f>
        <v>Wily Peralta</v>
      </c>
      <c r="AW170" s="89"/>
      <c r="AX170" s="102"/>
      <c r="AY170" s="91" t="str">
        <f>IFERROR(VLOOKUP($AV170,Import!$B$3:$L$676,2,FALSE),"")</f>
        <v>KC</v>
      </c>
      <c r="AZ170" s="96" t="str">
        <f>IFERROR(VLOOKUP($AV170,Import!$B$3:$L$676,3,FALSE),"")</f>
        <v>RP</v>
      </c>
      <c r="BA170" s="96" t="str">
        <f>IFERROR(VLOOKUP($AV170,Import!$B$3:$L$676,4,FALSE),"")</f>
        <v>RP</v>
      </c>
      <c r="BB170" s="91">
        <f>IFERROR(VLOOKUP($AV170,Import!$B$3:$L$676,5,FALSE),"")</f>
        <v>-6</v>
      </c>
      <c r="BC170" s="431"/>
      <c r="BD170" s="91">
        <f>IFERROR(VLOOKUP($AV170,Import!$B$3:$X$677,12,FALSE),"")</f>
        <v>57</v>
      </c>
      <c r="BE170" s="97">
        <f>IFERROR(VLOOKUP($AV170,Import!$B$3:$X$677,15,FALSE),"")</f>
        <v>4.17</v>
      </c>
      <c r="BF170" s="97">
        <f>IFERROR(VLOOKUP($AV170,Import!$B$3:$X$677,16,FALSE),"")</f>
        <v>1.41</v>
      </c>
      <c r="BG170" s="91">
        <f>IFERROR(VLOOKUP($AV170,Import!$B$3:$X$677,13,FALSE),"")</f>
        <v>1</v>
      </c>
      <c r="BH170" s="91">
        <f>IFERROR(VLOOKUP($AV170,Import!$B$3:$X$677,14,FALSE),"")</f>
        <v>4</v>
      </c>
      <c r="BI170" s="91">
        <f>IFERROR(VLOOKUP($AV170,Import!$B$3:$X$677,17,FALSE),"")</f>
        <v>55</v>
      </c>
      <c r="BJ170" s="435"/>
      <c r="BK170" s="93">
        <f t="shared" si="32"/>
        <v>237.69</v>
      </c>
      <c r="BL170" s="94">
        <f t="shared" si="33"/>
        <v>80.36999999999999</v>
      </c>
      <c r="BM170" s="94">
        <f>IF(AW170='User Input'!$C$1,1,0)</f>
        <v>0</v>
      </c>
      <c r="BN170" s="94">
        <f t="shared" si="39"/>
        <v>0</v>
      </c>
      <c r="BO170" s="94">
        <f t="shared" si="34"/>
        <v>0</v>
      </c>
      <c r="BP170" s="94" t="str">
        <f t="shared" si="35"/>
        <v>Wily Peralta</v>
      </c>
      <c r="BQ170" s="94">
        <f t="shared" si="36"/>
        <v>0</v>
      </c>
      <c r="BR170" s="95">
        <f t="shared" si="37"/>
        <v>-6</v>
      </c>
      <c r="BS170" s="91" t="str">
        <f>IFERROR(VLOOKUP($AV170,Import!$B$3:$AL$676,35,FALSE),"")</f>
        <v/>
      </c>
      <c r="BT170" s="99">
        <f>9*(Table2[[#This Row],[K]]/Table2[[#This Row],[IP]])</f>
        <v>8.6842105263157894</v>
      </c>
      <c r="BU170" s="483">
        <f>IFERROR(VLOOKUP($AV170,PITCH!$B$7:$AJ$2004,31,FALSE),"N/A")</f>
        <v>4.1680960548885082</v>
      </c>
      <c r="BV170" s="426"/>
    </row>
    <row r="171" spans="1:74" ht="15" x14ac:dyDescent="0.25">
      <c r="A171" s="570">
        <v>169</v>
      </c>
      <c r="B171" s="571">
        <f>IFERROR(VLOOKUP(N171,Import!$B$4:$T$677,19,FALSE),"")</f>
        <v>311</v>
      </c>
      <c r="C171" s="572"/>
      <c r="D171" s="571" t="str">
        <f>IFERROR(VLOOKUP(N171,Import!$AD$3:$AH$677,3,FALSE),"")</f>
        <v/>
      </c>
      <c r="E171" s="571" t="str">
        <f>IFERROR(VLOOKUP(N171,Import!$AD$3:$AL$677,4,FALSE),"")</f>
        <v/>
      </c>
      <c r="F171" s="575">
        <f>IFERROR(VLOOKUP(N171,Import!$AT$3:$BG$677,8,FALSE),"")</f>
        <v>174</v>
      </c>
      <c r="G171" s="489">
        <f>IFERROR(VLOOKUP($N171,Import!$AT$3:$BG$677,2,FALSE),"")</f>
        <v>350.59999999999991</v>
      </c>
      <c r="H171" s="490">
        <f>IFERROR(VLOOKUP($N171,Import!$AT$3:$BG$677,3,FALSE),"")</f>
        <v>2.6560606060606053</v>
      </c>
      <c r="I171" s="575">
        <f ca="1">IFERROR(VLOOKUP($N171,Import!$AT$3:$BG$677,9,FALSE),"")</f>
        <v>147</v>
      </c>
      <c r="J171" s="574"/>
      <c r="K171" s="571">
        <f>IFERROR(VLOOKUP(N171,Import!$AT$3:$BG$677,12,FALSE),"")</f>
        <v>124</v>
      </c>
      <c r="L171" s="571">
        <f>IFERROR(VLOOKUP(N171,Import!$AT$3:$BG$677,14,FALSE),"")</f>
        <v>130</v>
      </c>
      <c r="M171" s="486"/>
      <c r="N171" s="88" t="str">
        <f>IFERROR(VLOOKUP(A171,Import!$V$3:$X$677,3,FALSE),"")</f>
        <v>Ketel Marte</v>
      </c>
      <c r="O171" s="89"/>
      <c r="P171" s="90"/>
      <c r="Q171" s="91" t="str">
        <f>IFERROR(VLOOKUP($N171,Import!$B$3:$AL$676,2,FALSE),"")</f>
        <v>ARI</v>
      </c>
      <c r="R171" s="341" t="str">
        <f>IFERROR(VLOOKUP($N171,Import!$B$3:$AL$676,3,FALSE),"")</f>
        <v>2B/SS</v>
      </c>
      <c r="S171" s="341" t="str">
        <f>IFERROR(VLOOKUP($N171,Import!$B$3:$AL$676,4,FALSE),"")</f>
        <v>2B/SS</v>
      </c>
      <c r="T171" s="91">
        <f>IFERROR(VLOOKUP($N171,Import!$B$3:$AL$676,5,FALSE),"")</f>
        <v>-1</v>
      </c>
      <c r="U171" s="431"/>
      <c r="V171" s="91">
        <f>IFERROR(VLOOKUP($N171,Import!$B$3:$AL$676,6,FALSE),"")</f>
        <v>564</v>
      </c>
      <c r="W171" s="91">
        <f>IFERROR(VLOOKUP($N171,Import!$B$3:$AL$676,7,FALSE),"")</f>
        <v>73</v>
      </c>
      <c r="X171" s="91">
        <f>IFERROR(VLOOKUP($N171,Import!$B$3:$AL$676,8,FALSE),"")</f>
        <v>13</v>
      </c>
      <c r="Y171" s="91">
        <f>IFERROR(VLOOKUP($N171,Import!$B$3:$AL$676,9,FALSE),"")</f>
        <v>45</v>
      </c>
      <c r="Z171" s="91">
        <f>IFERROR(VLOOKUP($N171,Import!$B$3:$AL$676,10,FALSE),"")</f>
        <v>8</v>
      </c>
      <c r="AA171" s="92">
        <f>IFERROR(VLOOKUP($N171,Import!$B$3:$AL$676,11,FALSE),"")</f>
        <v>0.252</v>
      </c>
      <c r="AB171" s="431"/>
      <c r="AC171" s="498">
        <f t="shared" si="27"/>
        <v>142.12800000000001</v>
      </c>
      <c r="AD171" s="499">
        <f>IF(O171='User Input'!$C$1,1,0)</f>
        <v>0</v>
      </c>
      <c r="AE171" s="499">
        <f t="shared" si="38"/>
        <v>0</v>
      </c>
      <c r="AF171" s="499">
        <f t="shared" si="28"/>
        <v>0</v>
      </c>
      <c r="AG171" s="499" t="str">
        <f t="shared" si="29"/>
        <v>Ketel Marte</v>
      </c>
      <c r="AH171" s="499">
        <f t="shared" si="30"/>
        <v>0</v>
      </c>
      <c r="AI171" s="499">
        <f t="shared" si="31"/>
        <v>-1</v>
      </c>
      <c r="AJ171" s="91" t="str">
        <f>IFERROR(VLOOKUP($N171,Import!$B$3:$AL$676,35,FALSE),"")</f>
        <v/>
      </c>
      <c r="AK171" s="98"/>
      <c r="AL171" s="113">
        <v>121</v>
      </c>
      <c r="AM171" s="112">
        <f>IFERROR(VLOOKUP(AV171,Import!$B$3:$T$677,19,FALSE),"")</f>
        <v>282</v>
      </c>
      <c r="AN171" s="493"/>
      <c r="AO171" s="112" t="str">
        <f>IFERROR(VLOOKUP(AV171,Import!$AD$3:$AH$677,3,FALSE),"")</f>
        <v/>
      </c>
      <c r="AP171" s="112" t="str">
        <f>IFERROR(VLOOKUP(AV171,Import!$AD$3:$AH$677,5,FALSE),"")</f>
        <v/>
      </c>
      <c r="AQ171" s="494">
        <f>IFERROR(VLOOKUP(AV171,Import!$AW$3:$BA$677,5,FALSE),"")</f>
        <v>463</v>
      </c>
      <c r="AR171" s="489">
        <f>IFERROR(VLOOKUP($AV171,Import!$AW$3:$BG$677,2,FALSE),"")</f>
        <v>149.39999999999998</v>
      </c>
      <c r="AS171" s="581">
        <f>IFERROR(VLOOKUP($AV171,Import!$AW$3:$BG$677,3,FALSE),"")</f>
        <v>2.2984615384615381</v>
      </c>
      <c r="AT171" s="575">
        <f ca="1">IFERROR(VLOOKUP($AV171,Import!$AW$3:$BG$677,7,FALSE),"")</f>
        <v>347</v>
      </c>
      <c r="AU171" s="492"/>
      <c r="AV171" s="495" t="str">
        <f>IFERROR(VLOOKUP(AL171,Import!$W$3:$X$677,2,FALSE),"")</f>
        <v>Trevor Rosenthal</v>
      </c>
      <c r="AW171" s="89"/>
      <c r="AX171" s="102"/>
      <c r="AY171" s="91" t="str">
        <f>IFERROR(VLOOKUP($AV171,Import!$B$3:$L$676,2,FALSE),"")</f>
        <v>WSH</v>
      </c>
      <c r="AZ171" s="96" t="str">
        <f>IFERROR(VLOOKUP($AV171,Import!$B$3:$L$676,3,FALSE),"")</f>
        <v>RP</v>
      </c>
      <c r="BA171" s="96" t="str">
        <f>IFERROR(VLOOKUP($AV171,Import!$B$3:$L$676,4,FALSE),"")</f>
        <v>RP</v>
      </c>
      <c r="BB171" s="91">
        <f>IFERROR(VLOOKUP($AV171,Import!$B$3:$L$676,5,FALSE),"")</f>
        <v>0</v>
      </c>
      <c r="BC171" s="431"/>
      <c r="BD171" s="91">
        <f>IFERROR(VLOOKUP($AV171,Import!$B$3:$X$677,12,FALSE),"")</f>
        <v>61</v>
      </c>
      <c r="BE171" s="97">
        <f>IFERROR(VLOOKUP($AV171,Import!$B$3:$X$677,15,FALSE),"")</f>
        <v>2.98</v>
      </c>
      <c r="BF171" s="97">
        <f>IFERROR(VLOOKUP($AV171,Import!$B$3:$X$677,16,FALSE),"")</f>
        <v>1.19</v>
      </c>
      <c r="BG171" s="91">
        <f>IFERROR(VLOOKUP($AV171,Import!$B$3:$X$677,13,FALSE),"")</f>
        <v>3</v>
      </c>
      <c r="BH171" s="91">
        <f>IFERROR(VLOOKUP($AV171,Import!$B$3:$X$677,14,FALSE),"")</f>
        <v>8</v>
      </c>
      <c r="BI171" s="91">
        <f>IFERROR(VLOOKUP($AV171,Import!$B$3:$X$677,17,FALSE),"")</f>
        <v>81</v>
      </c>
      <c r="BJ171" s="435"/>
      <c r="BK171" s="93">
        <f t="shared" si="32"/>
        <v>181.78</v>
      </c>
      <c r="BL171" s="94">
        <f t="shared" si="33"/>
        <v>72.59</v>
      </c>
      <c r="BM171" s="94">
        <f>IF(AW171='User Input'!$C$1,1,0)</f>
        <v>0</v>
      </c>
      <c r="BN171" s="94">
        <f t="shared" si="39"/>
        <v>0</v>
      </c>
      <c r="BO171" s="94">
        <f t="shared" si="34"/>
        <v>0</v>
      </c>
      <c r="BP171" s="94" t="str">
        <f t="shared" si="35"/>
        <v>Trevor Rosenthal</v>
      </c>
      <c r="BQ171" s="94">
        <f t="shared" si="36"/>
        <v>0</v>
      </c>
      <c r="BR171" s="95">
        <f t="shared" si="37"/>
        <v>0</v>
      </c>
      <c r="BS171" s="91" t="str">
        <f>IFERROR(VLOOKUP($AV171,Import!$B$3:$AL$676,35,FALSE),"")</f>
        <v/>
      </c>
      <c r="BT171" s="99">
        <f>9*(Table2[[#This Row],[K]]/Table2[[#This Row],[IP]])</f>
        <v>11.950819672131146</v>
      </c>
      <c r="BU171" s="483">
        <f>IFERROR(VLOOKUP($AV171,PITCH!$B$7:$AJ$2004,31,FALSE),"N/A")</f>
        <v>7.7777777777777786</v>
      </c>
      <c r="BV171" s="426"/>
    </row>
    <row r="172" spans="1:74" ht="15" x14ac:dyDescent="0.25">
      <c r="A172" s="570">
        <v>170</v>
      </c>
      <c r="B172" s="571">
        <f>IFERROR(VLOOKUP(N172,Import!$B$4:$T$677,19,FALSE),"")</f>
        <v>312</v>
      </c>
      <c r="C172" s="572"/>
      <c r="D172" s="571" t="str">
        <f>IFERROR(VLOOKUP(N172,Import!$AD$3:$AH$677,3,FALSE),"")</f>
        <v/>
      </c>
      <c r="E172" s="571" t="str">
        <f>IFERROR(VLOOKUP(N172,Import!$AD$3:$AL$677,4,FALSE),"")</f>
        <v/>
      </c>
      <c r="F172" s="575">
        <f>IFERROR(VLOOKUP(N172,Import!$AT$3:$BG$677,8,FALSE),"")</f>
        <v>205</v>
      </c>
      <c r="G172" s="489">
        <f>IFERROR(VLOOKUP($N172,Import!$AT$3:$BG$677,2,FALSE),"")</f>
        <v>332.35000000000008</v>
      </c>
      <c r="H172" s="490">
        <f>IFERROR(VLOOKUP($N172,Import!$AT$3:$BG$677,3,FALSE),"")</f>
        <v>2.4259124087591246</v>
      </c>
      <c r="I172" s="575">
        <f ca="1">IFERROR(VLOOKUP($N172,Import!$AT$3:$BG$677,9,FALSE),"")</f>
        <v>304</v>
      </c>
      <c r="J172" s="574"/>
      <c r="K172" s="571">
        <f>IFERROR(VLOOKUP(N172,Import!$AT$3:$BG$677,12,FALSE),"")</f>
        <v>215</v>
      </c>
      <c r="L172" s="571">
        <f>IFERROR(VLOOKUP(N172,Import!$AT$3:$BG$677,14,FALSE),"")</f>
        <v>229</v>
      </c>
      <c r="M172" s="486"/>
      <c r="N172" s="88" t="str">
        <f>IFERROR(VLOOKUP(A172,Import!$V$3:$X$677,3,FALSE),"")</f>
        <v>Jed Lowrie</v>
      </c>
      <c r="O172" s="89"/>
      <c r="P172" s="90"/>
      <c r="Q172" s="91" t="str">
        <f>IFERROR(VLOOKUP($N172,Import!$B$3:$AL$676,2,FALSE),"")</f>
        <v>NYM</v>
      </c>
      <c r="R172" s="341" t="str">
        <f>IFERROR(VLOOKUP($N172,Import!$B$3:$AL$676,3,FALSE),"")</f>
        <v>2B</v>
      </c>
      <c r="S172" s="341" t="str">
        <f>IFERROR(VLOOKUP($N172,Import!$B$3:$AL$676,4,FALSE),"")</f>
        <v>2B/3B</v>
      </c>
      <c r="T172" s="91">
        <f>IFERROR(VLOOKUP($N172,Import!$B$3:$AL$676,5,FALSE),"")</f>
        <v>-1</v>
      </c>
      <c r="U172" s="431"/>
      <c r="V172" s="91">
        <f>IFERROR(VLOOKUP($N172,Import!$B$3:$AL$676,6,FALSE),"")</f>
        <v>501</v>
      </c>
      <c r="W172" s="91">
        <f>IFERROR(VLOOKUP($N172,Import!$B$3:$AL$676,7,FALSE),"")</f>
        <v>54</v>
      </c>
      <c r="X172" s="91">
        <f>IFERROR(VLOOKUP($N172,Import!$B$3:$AL$676,8,FALSE),"")</f>
        <v>16</v>
      </c>
      <c r="Y172" s="91">
        <f>IFERROR(VLOOKUP($N172,Import!$B$3:$AL$676,9,FALSE),"")</f>
        <v>62</v>
      </c>
      <c r="Z172" s="91">
        <f>IFERROR(VLOOKUP($N172,Import!$B$3:$AL$676,10,FALSE),"")</f>
        <v>0</v>
      </c>
      <c r="AA172" s="92">
        <f>IFERROR(VLOOKUP($N172,Import!$B$3:$AL$676,11,FALSE),"")</f>
        <v>0.26400000000000001</v>
      </c>
      <c r="AB172" s="431"/>
      <c r="AC172" s="498">
        <f t="shared" si="27"/>
        <v>132.26400000000001</v>
      </c>
      <c r="AD172" s="499">
        <f>IF(O172='User Input'!$C$1,1,0)</f>
        <v>0</v>
      </c>
      <c r="AE172" s="499">
        <f t="shared" si="38"/>
        <v>0</v>
      </c>
      <c r="AF172" s="499">
        <f t="shared" si="28"/>
        <v>0</v>
      </c>
      <c r="AG172" s="499" t="str">
        <f t="shared" si="29"/>
        <v>Jed Lowrie</v>
      </c>
      <c r="AH172" s="499">
        <f t="shared" si="30"/>
        <v>0</v>
      </c>
      <c r="AI172" s="499">
        <f t="shared" si="31"/>
        <v>-1</v>
      </c>
      <c r="AJ172" s="91" t="str">
        <f>IFERROR(VLOOKUP($N172,Import!$B$3:$AL$676,35,FALSE),"")</f>
        <v/>
      </c>
      <c r="AK172" s="98"/>
      <c r="AL172" s="113">
        <v>150</v>
      </c>
      <c r="AM172" s="112">
        <f>IFERROR(VLOOKUP(AV172,Import!$B$3:$T$677,19,FALSE),"")</f>
        <v>328</v>
      </c>
      <c r="AN172" s="493"/>
      <c r="AO172" s="112" t="str">
        <f>IFERROR(VLOOKUP(AV172,Import!$AD$3:$AH$677,3,FALSE),"")</f>
        <v/>
      </c>
      <c r="AP172" s="112" t="str">
        <f>IFERROR(VLOOKUP(AV172,Import!$AD$3:$AH$677,5,FALSE),"")</f>
        <v/>
      </c>
      <c r="AQ172" s="494">
        <f>IFERROR(VLOOKUP(AV172,Import!$AW$3:$BA$677,5,FALSE),"")</f>
        <v>493</v>
      </c>
      <c r="AR172" s="489">
        <f>IFERROR(VLOOKUP($AV172,Import!$AW$3:$BG$677,2,FALSE),"")</f>
        <v>134.39999999999998</v>
      </c>
      <c r="AS172" s="581">
        <f>IFERROR(VLOOKUP($AV172,Import!$AW$3:$BG$677,3,FALSE),"")</f>
        <v>2.0676923076923073</v>
      </c>
      <c r="AT172" s="575">
        <f ca="1">IFERROR(VLOOKUP($AV172,Import!$AW$3:$BG$677,7,FALSE),"")</f>
        <v>347</v>
      </c>
      <c r="AU172" s="492"/>
      <c r="AV172" s="495" t="str">
        <f>IFERROR(VLOOKUP(AL172,Import!$W$3:$X$677,2,FALSE),"")</f>
        <v>Ryan Tepera</v>
      </c>
      <c r="AW172" s="89"/>
      <c r="AX172" s="102"/>
      <c r="AY172" s="91" t="str">
        <f>IFERROR(VLOOKUP($AV172,Import!$B$3:$L$676,2,FALSE),"")</f>
        <v>TOR</v>
      </c>
      <c r="AZ172" s="96" t="str">
        <f>IFERROR(VLOOKUP($AV172,Import!$B$3:$L$676,3,FALSE),"")</f>
        <v>RP</v>
      </c>
      <c r="BA172" s="96" t="str">
        <f>IFERROR(VLOOKUP($AV172,Import!$B$3:$L$676,4,FALSE),"")</f>
        <v>RP</v>
      </c>
      <c r="BB172" s="91">
        <f>IFERROR(VLOOKUP($AV172,Import!$B$3:$L$676,5,FALSE),"")</f>
        <v>-2</v>
      </c>
      <c r="BC172" s="431"/>
      <c r="BD172" s="91">
        <f>IFERROR(VLOOKUP($AV172,Import!$B$3:$X$677,12,FALSE),"")</f>
        <v>65</v>
      </c>
      <c r="BE172" s="97">
        <f>IFERROR(VLOOKUP($AV172,Import!$B$3:$X$677,15,FALSE),"")</f>
        <v>4.12</v>
      </c>
      <c r="BF172" s="97">
        <f>IFERROR(VLOOKUP($AV172,Import!$B$3:$X$677,16,FALSE),"")</f>
        <v>1.31</v>
      </c>
      <c r="BG172" s="91">
        <f>IFERROR(VLOOKUP($AV172,Import!$B$3:$X$677,13,FALSE),"")</f>
        <v>5</v>
      </c>
      <c r="BH172" s="91">
        <f>IFERROR(VLOOKUP($AV172,Import!$B$3:$X$677,14,FALSE),"")</f>
        <v>4</v>
      </c>
      <c r="BI172" s="91">
        <f>IFERROR(VLOOKUP($AV172,Import!$B$3:$X$677,17,FALSE),"")</f>
        <v>66</v>
      </c>
      <c r="BJ172" s="435"/>
      <c r="BK172" s="93">
        <f t="shared" si="32"/>
        <v>267.8</v>
      </c>
      <c r="BL172" s="94">
        <f t="shared" si="33"/>
        <v>85.15</v>
      </c>
      <c r="BM172" s="94">
        <f>IF(AW172='User Input'!$C$1,1,0)</f>
        <v>0</v>
      </c>
      <c r="BN172" s="94">
        <f t="shared" si="39"/>
        <v>0</v>
      </c>
      <c r="BO172" s="94">
        <f t="shared" si="34"/>
        <v>0</v>
      </c>
      <c r="BP172" s="94" t="str">
        <f t="shared" si="35"/>
        <v>Ryan Tepera</v>
      </c>
      <c r="BQ172" s="94">
        <f t="shared" si="36"/>
        <v>0</v>
      </c>
      <c r="BR172" s="95">
        <f t="shared" si="37"/>
        <v>-2</v>
      </c>
      <c r="BS172" s="91" t="str">
        <f>IFERROR(VLOOKUP($AV172,Import!$B$3:$AL$676,35,FALSE),"")</f>
        <v/>
      </c>
      <c r="BT172" s="99">
        <f>9*(Table2[[#This Row],[K]]/Table2[[#This Row],[IP]])</f>
        <v>9.138461538461538</v>
      </c>
      <c r="BU172" s="483">
        <f>IFERROR(VLOOKUP($AV172,PITCH!$B$7:$AJ$2004,31,FALSE),"N/A")</f>
        <v>5.5574614065180112</v>
      </c>
      <c r="BV172" s="426"/>
    </row>
    <row r="173" spans="1:74" ht="15" x14ac:dyDescent="0.25">
      <c r="A173" s="570">
        <v>171</v>
      </c>
      <c r="B173" s="571">
        <f>IFERROR(VLOOKUP(N173,Import!$B$4:$T$677,19,FALSE),"")</f>
        <v>313</v>
      </c>
      <c r="C173" s="572"/>
      <c r="D173" s="571" t="str">
        <f>IFERROR(VLOOKUP(N173,Import!$AD$3:$AH$677,3,FALSE),"")</f>
        <v/>
      </c>
      <c r="E173" s="571" t="str">
        <f>IFERROR(VLOOKUP(N173,Import!$AD$3:$AL$677,4,FALSE),"")</f>
        <v/>
      </c>
      <c r="F173" s="575">
        <f>IFERROR(VLOOKUP(N173,Import!$AT$3:$BG$677,8,FALSE),"")</f>
        <v>220</v>
      </c>
      <c r="G173" s="489">
        <f>IFERROR(VLOOKUP($N173,Import!$AT$3:$BG$677,2,FALSE),"")</f>
        <v>325.00000000000006</v>
      </c>
      <c r="H173" s="490">
        <f>IFERROR(VLOOKUP($N173,Import!$AT$3:$BG$677,3,FALSE),"")</f>
        <v>2.6209677419354844</v>
      </c>
      <c r="I173" s="575">
        <f ca="1">IFERROR(VLOOKUP($N173,Import!$AT$3:$BG$677,9,FALSE),"")</f>
        <v>60</v>
      </c>
      <c r="J173" s="574"/>
      <c r="K173" s="571">
        <f>IFERROR(VLOOKUP(N173,Import!$AT$3:$BG$677,12,FALSE),"")</f>
        <v>146</v>
      </c>
      <c r="L173" s="571">
        <f>IFERROR(VLOOKUP(N173,Import!$AT$3:$BG$677,14,FALSE),"")</f>
        <v>134</v>
      </c>
      <c r="M173" s="486"/>
      <c r="N173" s="88" t="str">
        <f>IFERROR(VLOOKUP(A173,Import!$V$3:$X$677,3,FALSE),"")</f>
        <v>Wilmer Flores</v>
      </c>
      <c r="O173" s="89"/>
      <c r="P173" s="90"/>
      <c r="Q173" s="91" t="str">
        <f>IFERROR(VLOOKUP($N173,Import!$B$3:$AL$676,2,FALSE),"")</f>
        <v>ARI</v>
      </c>
      <c r="R173" s="341" t="str">
        <f>IFERROR(VLOOKUP($N173,Import!$B$3:$AL$676,3,FALSE),"")</f>
        <v>1B</v>
      </c>
      <c r="S173" s="341" t="str">
        <f>IFERROR(VLOOKUP($N173,Import!$B$3:$AL$676,4,FALSE),"")</f>
        <v>1B/2B/ 3B</v>
      </c>
      <c r="T173" s="91">
        <f>IFERROR(VLOOKUP($N173,Import!$B$3:$AL$676,5,FALSE),"")</f>
        <v>-1</v>
      </c>
      <c r="U173" s="431"/>
      <c r="V173" s="91">
        <f>IFERROR(VLOOKUP($N173,Import!$B$3:$AL$676,6,FALSE),"")</f>
        <v>463</v>
      </c>
      <c r="W173" s="91">
        <f>IFERROR(VLOOKUP($N173,Import!$B$3:$AL$676,7,FALSE),"")</f>
        <v>56</v>
      </c>
      <c r="X173" s="91">
        <f>IFERROR(VLOOKUP($N173,Import!$B$3:$AL$676,8,FALSE),"")</f>
        <v>17</v>
      </c>
      <c r="Y173" s="91">
        <f>IFERROR(VLOOKUP($N173,Import!$B$3:$AL$676,9,FALSE),"")</f>
        <v>62</v>
      </c>
      <c r="Z173" s="91">
        <f>IFERROR(VLOOKUP($N173,Import!$B$3:$AL$676,10,FALSE),"")</f>
        <v>1</v>
      </c>
      <c r="AA173" s="92">
        <f>IFERROR(VLOOKUP($N173,Import!$B$3:$AL$676,11,FALSE),"")</f>
        <v>0.27100000000000002</v>
      </c>
      <c r="AB173" s="431"/>
      <c r="AC173" s="498">
        <f t="shared" si="27"/>
        <v>125.47300000000001</v>
      </c>
      <c r="AD173" s="499">
        <f>IF(O173='User Input'!$C$1,1,0)</f>
        <v>0</v>
      </c>
      <c r="AE173" s="499">
        <f t="shared" si="38"/>
        <v>0</v>
      </c>
      <c r="AF173" s="499">
        <f t="shared" si="28"/>
        <v>0</v>
      </c>
      <c r="AG173" s="499" t="str">
        <f t="shared" si="29"/>
        <v>Wilmer Flores</v>
      </c>
      <c r="AH173" s="499">
        <f t="shared" si="30"/>
        <v>0</v>
      </c>
      <c r="AI173" s="499">
        <f t="shared" si="31"/>
        <v>-1</v>
      </c>
      <c r="AJ173" s="91" t="str">
        <f>IFERROR(VLOOKUP($N173,Import!$B$3:$AL$676,35,FALSE),"")</f>
        <v/>
      </c>
      <c r="AK173" s="98"/>
      <c r="AL173" s="113">
        <v>145</v>
      </c>
      <c r="AM173" s="112">
        <f>IFERROR(VLOOKUP(AV173,Import!$B$3:$T$677,19,FALSE),"")</f>
        <v>317</v>
      </c>
      <c r="AN173" s="493"/>
      <c r="AO173" s="112" t="str">
        <f>IFERROR(VLOOKUP(AV173,Import!$AD$3:$AH$677,3,FALSE),"")</f>
        <v/>
      </c>
      <c r="AP173" s="112" t="str">
        <f>IFERROR(VLOOKUP(AV173,Import!$AD$3:$AH$677,5,FALSE),"")</f>
        <v/>
      </c>
      <c r="AQ173" s="494">
        <f>IFERROR(VLOOKUP(AV173,Import!$AW$3:$BA$677,5,FALSE),"")</f>
        <v>447</v>
      </c>
      <c r="AR173" s="489">
        <f>IFERROR(VLOOKUP($AV173,Import!$AW$3:$BG$677,2,FALSE),"")</f>
        <v>157.79999999999998</v>
      </c>
      <c r="AS173" s="581">
        <f>IFERROR(VLOOKUP($AV173,Import!$AW$3:$BG$677,3,FALSE),"")</f>
        <v>12.138461538461538</v>
      </c>
      <c r="AT173" s="575">
        <f ca="1">IFERROR(VLOOKUP($AV173,Import!$AW$3:$BG$677,7,FALSE),"")</f>
        <v>146</v>
      </c>
      <c r="AU173" s="492"/>
      <c r="AV173" s="495" t="str">
        <f>IFERROR(VLOOKUP(AL173,Import!$W$3:$X$677,2,FALSE),"")</f>
        <v>Julio Urias</v>
      </c>
      <c r="AW173" s="89"/>
      <c r="AX173" s="102"/>
      <c r="AY173" s="91" t="str">
        <f>IFERROR(VLOOKUP($AV173,Import!$B$3:$L$676,2,FALSE),"")</f>
        <v>LAD</v>
      </c>
      <c r="AZ173" s="96" t="str">
        <f>IFERROR(VLOOKUP($AV173,Import!$B$3:$L$676,3,FALSE),"")</f>
        <v>SP</v>
      </c>
      <c r="BA173" s="96" t="str">
        <f>IFERROR(VLOOKUP($AV173,Import!$B$3:$L$676,4,FALSE),"")</f>
        <v>SP</v>
      </c>
      <c r="BB173" s="91">
        <f>IFERROR(VLOOKUP($AV173,Import!$B$3:$L$676,5,FALSE),"")</f>
        <v>-1</v>
      </c>
      <c r="BC173" s="431"/>
      <c r="BD173" s="91">
        <f>IFERROR(VLOOKUP($AV173,Import!$B$3:$X$677,12,FALSE),"")</f>
        <v>48</v>
      </c>
      <c r="BE173" s="97">
        <f>IFERROR(VLOOKUP($AV173,Import!$B$3:$X$677,15,FALSE),"")</f>
        <v>3.61</v>
      </c>
      <c r="BF173" s="97">
        <f>IFERROR(VLOOKUP($AV173,Import!$B$3:$X$677,16,FALSE),"")</f>
        <v>1.3</v>
      </c>
      <c r="BG173" s="91">
        <f>IFERROR(VLOOKUP($AV173,Import!$B$3:$X$677,13,FALSE),"")</f>
        <v>3</v>
      </c>
      <c r="BH173" s="91">
        <f>IFERROR(VLOOKUP($AV173,Import!$B$3:$X$677,14,FALSE),"")</f>
        <v>0</v>
      </c>
      <c r="BI173" s="91">
        <f>IFERROR(VLOOKUP($AV173,Import!$B$3:$X$677,17,FALSE),"")</f>
        <v>54</v>
      </c>
      <c r="BJ173" s="435"/>
      <c r="BK173" s="93">
        <f t="shared" si="32"/>
        <v>173.28</v>
      </c>
      <c r="BL173" s="94">
        <f t="shared" si="33"/>
        <v>62.400000000000006</v>
      </c>
      <c r="BM173" s="94">
        <f>IF(AW173='User Input'!$C$1,1,0)</f>
        <v>0</v>
      </c>
      <c r="BN173" s="94">
        <f t="shared" si="39"/>
        <v>0</v>
      </c>
      <c r="BO173" s="94">
        <f t="shared" si="34"/>
        <v>0</v>
      </c>
      <c r="BP173" s="94" t="str">
        <f t="shared" si="35"/>
        <v>Julio Urias</v>
      </c>
      <c r="BQ173" s="94">
        <f t="shared" si="36"/>
        <v>0</v>
      </c>
      <c r="BR173" s="95">
        <f t="shared" si="37"/>
        <v>-1</v>
      </c>
      <c r="BS173" s="91" t="str">
        <f>IFERROR(VLOOKUP($AV173,Import!$B$3:$AL$676,35,FALSE),"")</f>
        <v/>
      </c>
      <c r="BT173" s="99">
        <f>9*(Table2[[#This Row],[K]]/Table2[[#This Row],[IP]])</f>
        <v>10.125</v>
      </c>
      <c r="BU173" s="483">
        <f>IFERROR(VLOOKUP($AV173,PITCH!$B$7:$AJ$2004,31,FALSE),"N/A")</f>
        <v>5.5917159763313613</v>
      </c>
      <c r="BV173" s="426"/>
    </row>
    <row r="174" spans="1:74" ht="15" x14ac:dyDescent="0.25">
      <c r="A174" s="570">
        <v>172</v>
      </c>
      <c r="B174" s="571">
        <f>IFERROR(VLOOKUP(N174,Import!$B$4:$T$677,19,FALSE),"")</f>
        <v>316</v>
      </c>
      <c r="C174" s="572"/>
      <c r="D174" s="571" t="str">
        <f>IFERROR(VLOOKUP(N174,Import!$AD$3:$AH$677,3,FALSE),"")</f>
        <v/>
      </c>
      <c r="E174" s="571" t="str">
        <f>IFERROR(VLOOKUP(N174,Import!$AD$3:$AL$677,4,FALSE),"")</f>
        <v/>
      </c>
      <c r="F174" s="575">
        <f>IFERROR(VLOOKUP(N174,Import!$AT$3:$BG$677,8,FALSE),"")</f>
        <v>380</v>
      </c>
      <c r="G174" s="489">
        <f>IFERROR(VLOOKUP($N174,Import!$AT$3:$BG$677,2,FALSE),"")</f>
        <v>208.95</v>
      </c>
      <c r="H174" s="490">
        <f>IFERROR(VLOOKUP($N174,Import!$AT$3:$BG$677,3,FALSE),"")</f>
        <v>2.1541237113402061</v>
      </c>
      <c r="I174" s="575">
        <f ca="1">IFERROR(VLOOKUP($N174,Import!$AT$3:$BG$677,9,FALSE),"")</f>
        <v>155</v>
      </c>
      <c r="J174" s="574"/>
      <c r="K174" s="571">
        <f>IFERROR(VLOOKUP(N174,Import!$AT$3:$BG$677,12,FALSE),"")</f>
        <v>133</v>
      </c>
      <c r="L174" s="571">
        <f>IFERROR(VLOOKUP(N174,Import!$AT$3:$BG$677,14,FALSE),"")</f>
        <v>144</v>
      </c>
      <c r="M174" s="486"/>
      <c r="N174" s="88" t="str">
        <f>IFERROR(VLOOKUP(A174,Import!$V$3:$X$677,3,FALSE),"")</f>
        <v>Chris Iannetta</v>
      </c>
      <c r="O174" s="89"/>
      <c r="P174" s="90"/>
      <c r="Q174" s="91" t="str">
        <f>IFERROR(VLOOKUP($N174,Import!$B$3:$AL$676,2,FALSE),"")</f>
        <v>COL</v>
      </c>
      <c r="R174" s="341" t="str">
        <f>IFERROR(VLOOKUP($N174,Import!$B$3:$AL$676,3,FALSE),"")</f>
        <v>C</v>
      </c>
      <c r="S174" s="341" t="str">
        <f>IFERROR(VLOOKUP($N174,Import!$B$3:$AL$676,4,FALSE),"")</f>
        <v>C</v>
      </c>
      <c r="T174" s="91">
        <f>IFERROR(VLOOKUP($N174,Import!$B$3:$AL$676,5,FALSE),"")</f>
        <v>-1</v>
      </c>
      <c r="U174" s="431"/>
      <c r="V174" s="91">
        <f>IFERROR(VLOOKUP($N174,Import!$B$3:$AL$676,6,FALSE),"")</f>
        <v>344</v>
      </c>
      <c r="W174" s="91">
        <f>IFERROR(VLOOKUP($N174,Import!$B$3:$AL$676,7,FALSE),"")</f>
        <v>40</v>
      </c>
      <c r="X174" s="91">
        <f>IFERROR(VLOOKUP($N174,Import!$B$3:$AL$676,8,FALSE),"")</f>
        <v>13</v>
      </c>
      <c r="Y174" s="91">
        <f>IFERROR(VLOOKUP($N174,Import!$B$3:$AL$676,9,FALSE),"")</f>
        <v>43</v>
      </c>
      <c r="Z174" s="91">
        <f>IFERROR(VLOOKUP($N174,Import!$B$3:$AL$676,10,FALSE),"")</f>
        <v>0</v>
      </c>
      <c r="AA174" s="92">
        <f>IFERROR(VLOOKUP($N174,Import!$B$3:$AL$676,11,FALSE),"")</f>
        <v>0.23100000000000001</v>
      </c>
      <c r="AB174" s="431"/>
      <c r="AC174" s="498">
        <f t="shared" si="27"/>
        <v>79.463999999999999</v>
      </c>
      <c r="AD174" s="499">
        <f>IF(O174='User Input'!$C$1,1,0)</f>
        <v>0</v>
      </c>
      <c r="AE174" s="499">
        <f t="shared" si="38"/>
        <v>0</v>
      </c>
      <c r="AF174" s="499">
        <f t="shared" si="28"/>
        <v>0</v>
      </c>
      <c r="AG174" s="499" t="str">
        <f t="shared" si="29"/>
        <v>Chris Iannetta</v>
      </c>
      <c r="AH174" s="499">
        <f t="shared" si="30"/>
        <v>0</v>
      </c>
      <c r="AI174" s="499">
        <f t="shared" si="31"/>
        <v>-1</v>
      </c>
      <c r="AJ174" s="91" t="str">
        <f>IFERROR(VLOOKUP($N174,Import!$B$3:$AL$676,35,FALSE),"")</f>
        <v/>
      </c>
      <c r="AK174" s="98"/>
      <c r="AL174" s="113">
        <v>161</v>
      </c>
      <c r="AM174" s="112">
        <f>IFERROR(VLOOKUP(AV174,Import!$B$3:$T$677,19,FALSE),"")</f>
        <v>346</v>
      </c>
      <c r="AN174" s="493"/>
      <c r="AO174" s="112" t="str">
        <f>IFERROR(VLOOKUP(AV174,Import!$AD$3:$AH$677,3,FALSE),"")</f>
        <v/>
      </c>
      <c r="AP174" s="112" t="str">
        <f>IFERROR(VLOOKUP(AV174,Import!$AD$3:$AH$677,5,FALSE),"")</f>
        <v/>
      </c>
      <c r="AQ174" s="494">
        <f>IFERROR(VLOOKUP(AV174,Import!$AW$3:$BA$677,5,FALSE),"")</f>
        <v>222</v>
      </c>
      <c r="AR174" s="489">
        <f>IFERROR(VLOOKUP($AV174,Import!$AW$3:$BG$677,2,FALSE),"")</f>
        <v>321.90000000000009</v>
      </c>
      <c r="AS174" s="581">
        <f>IFERROR(VLOOKUP($AV174,Import!$AW$3:$BG$677,3,FALSE),"")</f>
        <v>11.496428571428575</v>
      </c>
      <c r="AT174" s="575">
        <f ca="1">IFERROR(VLOOKUP($AV174,Import!$AW$3:$BG$677,7,FALSE),"")</f>
        <v>53</v>
      </c>
      <c r="AU174" s="492"/>
      <c r="AV174" s="495" t="str">
        <f>IFERROR(VLOOKUP(AL174,Import!$W$3:$X$677,2,FALSE),"")</f>
        <v>Sonny Gray</v>
      </c>
      <c r="AW174" s="89"/>
      <c r="AX174" s="102"/>
      <c r="AY174" s="91" t="str">
        <f>IFERROR(VLOOKUP($AV174,Import!$B$3:$L$676,2,FALSE),"")</f>
        <v>CIN</v>
      </c>
      <c r="AZ174" s="96" t="str">
        <f>IFERROR(VLOOKUP($AV174,Import!$B$3:$L$676,3,FALSE),"")</f>
        <v>SP</v>
      </c>
      <c r="BA174" s="96" t="str">
        <f>IFERROR(VLOOKUP($AV174,Import!$B$3:$L$676,4,FALSE),"")</f>
        <v>SP</v>
      </c>
      <c r="BB174" s="91">
        <f>IFERROR(VLOOKUP($AV174,Import!$B$3:$L$676,5,FALSE),"")</f>
        <v>-3</v>
      </c>
      <c r="BC174" s="431"/>
      <c r="BD174" s="91">
        <f>IFERROR(VLOOKUP($AV174,Import!$B$3:$X$677,12,FALSE),"")</f>
        <v>157</v>
      </c>
      <c r="BE174" s="97">
        <f>IFERROR(VLOOKUP($AV174,Import!$B$3:$X$677,15,FALSE),"")</f>
        <v>4.2300000000000004</v>
      </c>
      <c r="BF174" s="97">
        <f>IFERROR(VLOOKUP($AV174,Import!$B$3:$X$677,16,FALSE),"")</f>
        <v>1.37</v>
      </c>
      <c r="BG174" s="91">
        <f>IFERROR(VLOOKUP($AV174,Import!$B$3:$X$677,13,FALSE),"")</f>
        <v>8</v>
      </c>
      <c r="BH174" s="91">
        <f>IFERROR(VLOOKUP($AV174,Import!$B$3:$X$677,14,FALSE),"")</f>
        <v>0</v>
      </c>
      <c r="BI174" s="91">
        <f>IFERROR(VLOOKUP($AV174,Import!$B$3:$X$677,17,FALSE),"")</f>
        <v>145</v>
      </c>
      <c r="BJ174" s="435"/>
      <c r="BK174" s="93">
        <f t="shared" si="32"/>
        <v>664.11</v>
      </c>
      <c r="BL174" s="94">
        <f t="shared" si="33"/>
        <v>215.09</v>
      </c>
      <c r="BM174" s="94">
        <f>IF(AW174='User Input'!$C$1,1,0)</f>
        <v>0</v>
      </c>
      <c r="BN174" s="94">
        <f t="shared" si="39"/>
        <v>0</v>
      </c>
      <c r="BO174" s="94">
        <f t="shared" si="34"/>
        <v>0</v>
      </c>
      <c r="BP174" s="94" t="str">
        <f t="shared" si="35"/>
        <v>Sonny Gray</v>
      </c>
      <c r="BQ174" s="94">
        <f t="shared" si="36"/>
        <v>0</v>
      </c>
      <c r="BR174" s="95">
        <f t="shared" si="37"/>
        <v>-3</v>
      </c>
      <c r="BS174" s="91" t="str">
        <f>IFERROR(VLOOKUP($AV174,Import!$B$3:$AL$676,35,FALSE),"")</f>
        <v/>
      </c>
      <c r="BT174" s="99">
        <f>9*(Table2[[#This Row],[K]]/Table2[[#This Row],[IP]])</f>
        <v>8.3121019108280265</v>
      </c>
      <c r="BU174" s="483">
        <f>IFERROR(VLOOKUP($AV174,PITCH!$B$7:$AJ$2004,31,FALSE),"N/A")</f>
        <v>5.3703703703703694</v>
      </c>
      <c r="BV174" s="426"/>
    </row>
    <row r="175" spans="1:74" ht="15" x14ac:dyDescent="0.25">
      <c r="A175" s="570">
        <v>173</v>
      </c>
      <c r="B175" s="571">
        <f>IFERROR(VLOOKUP(N175,Import!$B$4:$T$677,19,FALSE),"")</f>
        <v>318</v>
      </c>
      <c r="C175" s="572"/>
      <c r="D175" s="571" t="str">
        <f>IFERROR(VLOOKUP(N175,Import!$AD$3:$AH$677,3,FALSE),"")</f>
        <v/>
      </c>
      <c r="E175" s="571" t="str">
        <f>IFERROR(VLOOKUP(N175,Import!$AD$3:$AL$677,4,FALSE),"")</f>
        <v/>
      </c>
      <c r="F175" s="575">
        <f>IFERROR(VLOOKUP(N175,Import!$AT$3:$BG$677,8,FALSE),"")</f>
        <v>368</v>
      </c>
      <c r="G175" s="489">
        <f>IFERROR(VLOOKUP($N175,Import!$AT$3:$BG$677,2,FALSE),"")</f>
        <v>223.6</v>
      </c>
      <c r="H175" s="490">
        <f>IFERROR(VLOOKUP($N175,Import!$AT$3:$BG$677,3,FALSE),"")</f>
        <v>1.911111111111111</v>
      </c>
      <c r="I175" s="575">
        <f ca="1">IFERROR(VLOOKUP($N175,Import!$AT$3:$BG$677,9,FALSE),"")</f>
        <v>502</v>
      </c>
      <c r="J175" s="574"/>
      <c r="K175" s="571">
        <f>IFERROR(VLOOKUP(N175,Import!$AT$3:$BG$677,12,FALSE),"")</f>
        <v>159</v>
      </c>
      <c r="L175" s="571">
        <f>IFERROR(VLOOKUP(N175,Import!$AT$3:$BG$677,14,FALSE),"")</f>
        <v>184</v>
      </c>
      <c r="M175" s="486"/>
      <c r="N175" s="88" t="str">
        <f>IFERROR(VLOOKUP(A175,Import!$V$3:$X$677,3,FALSE),"")</f>
        <v>Omar Narvaez</v>
      </c>
      <c r="O175" s="89"/>
      <c r="P175" s="90"/>
      <c r="Q175" s="91" t="str">
        <f>IFERROR(VLOOKUP($N175,Import!$B$3:$AL$676,2,FALSE),"")</f>
        <v>SEA</v>
      </c>
      <c r="R175" s="341" t="str">
        <f>IFERROR(VLOOKUP($N175,Import!$B$3:$AL$676,3,FALSE),"")</f>
        <v>C</v>
      </c>
      <c r="S175" s="341" t="str">
        <f>IFERROR(VLOOKUP($N175,Import!$B$3:$AL$676,4,FALSE),"")</f>
        <v>C</v>
      </c>
      <c r="T175" s="91">
        <f>IFERROR(VLOOKUP($N175,Import!$B$3:$AL$676,5,FALSE),"")</f>
        <v>-2</v>
      </c>
      <c r="U175" s="431"/>
      <c r="V175" s="91">
        <f>IFERROR(VLOOKUP($N175,Import!$B$3:$AL$676,6,FALSE),"")</f>
        <v>387</v>
      </c>
      <c r="W175" s="91">
        <f>IFERROR(VLOOKUP($N175,Import!$B$3:$AL$676,7,FALSE),"")</f>
        <v>41</v>
      </c>
      <c r="X175" s="91">
        <f>IFERROR(VLOOKUP($N175,Import!$B$3:$AL$676,8,FALSE),"")</f>
        <v>14</v>
      </c>
      <c r="Y175" s="91">
        <f>IFERROR(VLOOKUP($N175,Import!$B$3:$AL$676,9,FALSE),"")</f>
        <v>46</v>
      </c>
      <c r="Z175" s="91">
        <f>IFERROR(VLOOKUP($N175,Import!$B$3:$AL$676,10,FALSE),"")</f>
        <v>0</v>
      </c>
      <c r="AA175" s="92">
        <f>IFERROR(VLOOKUP($N175,Import!$B$3:$AL$676,11,FALSE),"")</f>
        <v>0.26600000000000001</v>
      </c>
      <c r="AB175" s="431"/>
      <c r="AC175" s="498">
        <f t="shared" si="27"/>
        <v>102.94200000000001</v>
      </c>
      <c r="AD175" s="499">
        <f>IF(O175='User Input'!$C$1,1,0)</f>
        <v>0</v>
      </c>
      <c r="AE175" s="499">
        <f t="shared" si="38"/>
        <v>0</v>
      </c>
      <c r="AF175" s="499">
        <f t="shared" si="28"/>
        <v>0</v>
      </c>
      <c r="AG175" s="499" t="str">
        <f t="shared" si="29"/>
        <v>Omar Narvaez</v>
      </c>
      <c r="AH175" s="499">
        <f t="shared" si="30"/>
        <v>0</v>
      </c>
      <c r="AI175" s="499">
        <f t="shared" si="31"/>
        <v>-2</v>
      </c>
      <c r="AJ175" s="91" t="str">
        <f>IFERROR(VLOOKUP($N175,Import!$B$3:$AL$676,35,FALSE),"")</f>
        <v/>
      </c>
      <c r="AK175" s="98"/>
      <c r="AL175" s="113">
        <v>97</v>
      </c>
      <c r="AM175" s="112">
        <f>IFERROR(VLOOKUP(AV175,Import!$B$3:$T$677,19,FALSE),"")</f>
        <v>240</v>
      </c>
      <c r="AN175" s="493"/>
      <c r="AO175" s="112" t="str">
        <f>IFERROR(VLOOKUP(AV175,Import!$AD$3:$AH$677,3,FALSE),"")</f>
        <v/>
      </c>
      <c r="AP175" s="112" t="str">
        <f>IFERROR(VLOOKUP(AV175,Import!$AD$3:$AH$677,5,FALSE),"")</f>
        <v/>
      </c>
      <c r="AQ175" s="494">
        <f>IFERROR(VLOOKUP(AV175,Import!$AW$3:$BA$677,5,FALSE),"")</f>
        <v>199</v>
      </c>
      <c r="AR175" s="489">
        <f>IFERROR(VLOOKUP($AV175,Import!$AW$3:$BG$677,2,FALSE),"")</f>
        <v>335.20000000000005</v>
      </c>
      <c r="AS175" s="581">
        <f>IFERROR(VLOOKUP($AV175,Import!$AW$3:$BG$677,3,FALSE),"")</f>
        <v>10.812903225806453</v>
      </c>
      <c r="AT175" s="575">
        <f ca="1">IFERROR(VLOOKUP($AV175,Import!$AW$3:$BG$677,7,FALSE),"")</f>
        <v>40</v>
      </c>
      <c r="AU175" s="492"/>
      <c r="AV175" s="495" t="str">
        <f>IFERROR(VLOOKUP(AL175,Import!$W$3:$X$677,2,FALSE),"")</f>
        <v>Zack Godley</v>
      </c>
      <c r="AW175" s="89"/>
      <c r="AX175" s="102"/>
      <c r="AY175" s="91" t="str">
        <f>IFERROR(VLOOKUP($AV175,Import!$B$3:$L$676,2,FALSE),"")</f>
        <v>ARI</v>
      </c>
      <c r="AZ175" s="96" t="str">
        <f>IFERROR(VLOOKUP($AV175,Import!$B$3:$L$676,3,FALSE),"")</f>
        <v>SP</v>
      </c>
      <c r="BA175" s="96" t="str">
        <f>IFERROR(VLOOKUP($AV175,Import!$B$3:$L$676,4,FALSE),"")</f>
        <v>SP</v>
      </c>
      <c r="BB175" s="91">
        <f>IFERROR(VLOOKUP($AV175,Import!$B$3:$L$676,5,FALSE),"")</f>
        <v>2</v>
      </c>
      <c r="BC175" s="431"/>
      <c r="BD175" s="91">
        <f>IFERROR(VLOOKUP($AV175,Import!$B$3:$X$677,12,FALSE),"")</f>
        <v>183</v>
      </c>
      <c r="BE175" s="97">
        <f>IFERROR(VLOOKUP($AV175,Import!$B$3:$X$677,15,FALSE),"")</f>
        <v>4.22</v>
      </c>
      <c r="BF175" s="97">
        <f>IFERROR(VLOOKUP($AV175,Import!$B$3:$X$677,16,FALSE),"")</f>
        <v>1.3</v>
      </c>
      <c r="BG175" s="91">
        <f>IFERROR(VLOOKUP($AV175,Import!$B$3:$X$677,13,FALSE),"")</f>
        <v>8</v>
      </c>
      <c r="BH175" s="91">
        <f>IFERROR(VLOOKUP($AV175,Import!$B$3:$X$677,14,FALSE),"")</f>
        <v>0</v>
      </c>
      <c r="BI175" s="91">
        <f>IFERROR(VLOOKUP($AV175,Import!$B$3:$X$677,17,FALSE),"")</f>
        <v>188</v>
      </c>
      <c r="BJ175" s="435"/>
      <c r="BK175" s="93">
        <f t="shared" si="32"/>
        <v>772.26</v>
      </c>
      <c r="BL175" s="94">
        <f t="shared" si="33"/>
        <v>237.9</v>
      </c>
      <c r="BM175" s="94">
        <f>IF(AW175='User Input'!$C$1,1,0)</f>
        <v>0</v>
      </c>
      <c r="BN175" s="94">
        <f t="shared" si="39"/>
        <v>0</v>
      </c>
      <c r="BO175" s="94">
        <f t="shared" si="34"/>
        <v>0</v>
      </c>
      <c r="BP175" s="94" t="str">
        <f t="shared" si="35"/>
        <v>Zack Godley</v>
      </c>
      <c r="BQ175" s="94">
        <f t="shared" si="36"/>
        <v>0</v>
      </c>
      <c r="BR175" s="95">
        <f t="shared" si="37"/>
        <v>2</v>
      </c>
      <c r="BS175" s="91" t="str">
        <f>IFERROR(VLOOKUP($AV175,Import!$B$3:$AL$676,35,FALSE),"")</f>
        <v/>
      </c>
      <c r="BT175" s="99">
        <f>9*(Table2[[#This Row],[K]]/Table2[[#This Row],[IP]])</f>
        <v>9.2459016393442628</v>
      </c>
      <c r="BU175" s="483">
        <f>IFERROR(VLOOKUP($AV175,PITCH!$B$7:$AJ$2004,31,FALSE),"N/A")</f>
        <v>4.8347107438016526</v>
      </c>
      <c r="BV175" s="426"/>
    </row>
    <row r="176" spans="1:74" ht="15" x14ac:dyDescent="0.25">
      <c r="A176" s="570">
        <v>174</v>
      </c>
      <c r="B176" s="571">
        <f>IFERROR(VLOOKUP(N176,Import!$B$4:$T$677,19,FALSE),"")</f>
        <v>319</v>
      </c>
      <c r="C176" s="572"/>
      <c r="D176" s="571" t="str">
        <f>IFERROR(VLOOKUP(N176,Import!$AD$3:$AH$677,3,FALSE),"")</f>
        <v/>
      </c>
      <c r="E176" s="571" t="str">
        <f>IFERROR(VLOOKUP(N176,Import!$AD$3:$AL$677,4,FALSE),"")</f>
        <v/>
      </c>
      <c r="F176" s="575">
        <f>IFERROR(VLOOKUP(N176,Import!$AT$3:$BG$677,8,FALSE),"")</f>
        <v>260</v>
      </c>
      <c r="G176" s="489">
        <f>IFERROR(VLOOKUP($N176,Import!$AT$3:$BG$677,2,FALSE),"")</f>
        <v>298.05</v>
      </c>
      <c r="H176" s="490">
        <f>IFERROR(VLOOKUP($N176,Import!$AT$3:$BG$677,3,FALSE),"")</f>
        <v>2.2579545454545453</v>
      </c>
      <c r="I176" s="575">
        <f ca="1">IFERROR(VLOOKUP($N176,Import!$AT$3:$BG$677,9,FALSE),"")</f>
        <v>197</v>
      </c>
      <c r="J176" s="574"/>
      <c r="K176" s="571">
        <f>IFERROR(VLOOKUP(N176,Import!$AT$3:$BG$677,12,FALSE),"")</f>
        <v>191</v>
      </c>
      <c r="L176" s="571">
        <f>IFERROR(VLOOKUP(N176,Import!$AT$3:$BG$677,14,FALSE),"")</f>
        <v>191</v>
      </c>
      <c r="M176" s="486"/>
      <c r="N176" s="88" t="str">
        <f>IFERROR(VLOOKUP(A176,Import!$V$3:$X$677,3,FALSE),"")</f>
        <v>Ronald Guzman</v>
      </c>
      <c r="O176" s="89"/>
      <c r="P176" s="90"/>
      <c r="Q176" s="91" t="str">
        <f>IFERROR(VLOOKUP($N176,Import!$B$3:$AL$676,2,FALSE),"")</f>
        <v>TEX</v>
      </c>
      <c r="R176" s="341" t="str">
        <f>IFERROR(VLOOKUP($N176,Import!$B$3:$AL$676,3,FALSE),"")</f>
        <v>1B</v>
      </c>
      <c r="S176" s="341" t="str">
        <f>IFERROR(VLOOKUP($N176,Import!$B$3:$AL$676,4,FALSE),"")</f>
        <v>1B</v>
      </c>
      <c r="T176" s="91">
        <f>IFERROR(VLOOKUP($N176,Import!$B$3:$AL$676,5,FALSE),"")</f>
        <v>-2</v>
      </c>
      <c r="U176" s="431"/>
      <c r="V176" s="91">
        <f>IFERROR(VLOOKUP($N176,Import!$B$3:$AL$676,6,FALSE),"")</f>
        <v>488</v>
      </c>
      <c r="W176" s="91">
        <f>IFERROR(VLOOKUP($N176,Import!$B$3:$AL$676,7,FALSE),"")</f>
        <v>52</v>
      </c>
      <c r="X176" s="91">
        <f>IFERROR(VLOOKUP($N176,Import!$B$3:$AL$676,8,FALSE),"")</f>
        <v>21</v>
      </c>
      <c r="Y176" s="91">
        <f>IFERROR(VLOOKUP($N176,Import!$B$3:$AL$676,9,FALSE),"")</f>
        <v>61</v>
      </c>
      <c r="Z176" s="91">
        <f>IFERROR(VLOOKUP($N176,Import!$B$3:$AL$676,10,FALSE),"")</f>
        <v>2</v>
      </c>
      <c r="AA176" s="92">
        <f>IFERROR(VLOOKUP($N176,Import!$B$3:$AL$676,11,FALSE),"")</f>
        <v>0.24</v>
      </c>
      <c r="AB176" s="431"/>
      <c r="AC176" s="498">
        <f t="shared" si="27"/>
        <v>117.11999999999999</v>
      </c>
      <c r="AD176" s="499">
        <f>IF(O176='User Input'!$C$1,1,0)</f>
        <v>0</v>
      </c>
      <c r="AE176" s="499">
        <f t="shared" si="38"/>
        <v>0</v>
      </c>
      <c r="AF176" s="499">
        <f t="shared" si="28"/>
        <v>0</v>
      </c>
      <c r="AG176" s="499" t="str">
        <f t="shared" si="29"/>
        <v>Ronald Guzman</v>
      </c>
      <c r="AH176" s="499">
        <f t="shared" si="30"/>
        <v>0</v>
      </c>
      <c r="AI176" s="499">
        <f t="shared" si="31"/>
        <v>-2</v>
      </c>
      <c r="AJ176" s="91" t="str">
        <f>IFERROR(VLOOKUP($N176,Import!$B$3:$AL$676,35,FALSE),"")</f>
        <v/>
      </c>
      <c r="AK176" s="98"/>
      <c r="AL176" s="113">
        <v>123</v>
      </c>
      <c r="AM176" s="112">
        <f>IFERROR(VLOOKUP(AV176,Import!$B$3:$T$677,19,FALSE),"")</f>
        <v>284</v>
      </c>
      <c r="AN176" s="493"/>
      <c r="AO176" s="112" t="str">
        <f>IFERROR(VLOOKUP(AV176,Import!$AD$3:$AH$677,3,FALSE),"")</f>
        <v/>
      </c>
      <c r="AP176" s="112" t="str">
        <f>IFERROR(VLOOKUP(AV176,Import!$AD$3:$AH$677,5,FALSE),"")</f>
        <v/>
      </c>
      <c r="AQ176" s="494">
        <f>IFERROR(VLOOKUP(AV176,Import!$AW$3:$BA$677,5,FALSE),"")</f>
        <v>361</v>
      </c>
      <c r="AR176" s="489">
        <f>IFERROR(VLOOKUP($AV176,Import!$AW$3:$BG$677,2,FALSE),"")</f>
        <v>226.39999999999998</v>
      </c>
      <c r="AS176" s="581">
        <f>IFERROR(VLOOKUP($AV176,Import!$AW$3:$BG$677,3,FALSE),"")</f>
        <v>3.4830769230769225</v>
      </c>
      <c r="AT176" s="575">
        <f ca="1">IFERROR(VLOOKUP($AV176,Import!$AW$3:$BG$677,7,FALSE),"")</f>
        <v>347</v>
      </c>
      <c r="AU176" s="492"/>
      <c r="AV176" s="495" t="str">
        <f>IFERROR(VLOOKUP(AL176,Import!$W$3:$X$677,2,FALSE),"")</f>
        <v>Seranthony Dominguez</v>
      </c>
      <c r="AW176" s="89"/>
      <c r="AX176" s="102"/>
      <c r="AY176" s="91" t="str">
        <f>IFERROR(VLOOKUP($AV176,Import!$B$3:$L$676,2,FALSE),"")</f>
        <v>PHI</v>
      </c>
      <c r="AZ176" s="96" t="str">
        <f>IFERROR(VLOOKUP($AV176,Import!$B$3:$L$676,3,FALSE),"")</f>
        <v>RP</v>
      </c>
      <c r="BA176" s="96" t="str">
        <f>IFERROR(VLOOKUP($AV176,Import!$B$3:$L$676,4,FALSE),"")</f>
        <v>RP</v>
      </c>
      <c r="BB176" s="91">
        <f>IFERROR(VLOOKUP($AV176,Import!$B$3:$L$676,5,FALSE),"")</f>
        <v>0</v>
      </c>
      <c r="BC176" s="431"/>
      <c r="BD176" s="91">
        <f>IFERROR(VLOOKUP($AV176,Import!$B$3:$X$677,12,FALSE),"")</f>
        <v>64</v>
      </c>
      <c r="BE176" s="97">
        <f>IFERROR(VLOOKUP($AV176,Import!$B$3:$X$677,15,FALSE),"")</f>
        <v>2.88</v>
      </c>
      <c r="BF176" s="97">
        <f>IFERROR(VLOOKUP($AV176,Import!$B$3:$X$677,16,FALSE),"")</f>
        <v>1.01</v>
      </c>
      <c r="BG176" s="91">
        <f>IFERROR(VLOOKUP($AV176,Import!$B$3:$X$677,13,FALSE),"")</f>
        <v>6</v>
      </c>
      <c r="BH176" s="91">
        <f>IFERROR(VLOOKUP($AV176,Import!$B$3:$X$677,14,FALSE),"")</f>
        <v>7</v>
      </c>
      <c r="BI176" s="91">
        <f>IFERROR(VLOOKUP($AV176,Import!$B$3:$X$677,17,FALSE),"")</f>
        <v>79</v>
      </c>
      <c r="BJ176" s="435"/>
      <c r="BK176" s="93">
        <f t="shared" si="32"/>
        <v>184.32</v>
      </c>
      <c r="BL176" s="94">
        <f t="shared" si="33"/>
        <v>64.64</v>
      </c>
      <c r="BM176" s="94">
        <f>IF(AW176='User Input'!$C$1,1,0)</f>
        <v>0</v>
      </c>
      <c r="BN176" s="94">
        <f t="shared" si="39"/>
        <v>0</v>
      </c>
      <c r="BO176" s="94">
        <f t="shared" si="34"/>
        <v>0</v>
      </c>
      <c r="BP176" s="94" t="str">
        <f t="shared" si="35"/>
        <v>Seranthony Dominguez</v>
      </c>
      <c r="BQ176" s="94">
        <f t="shared" si="36"/>
        <v>0</v>
      </c>
      <c r="BR176" s="95">
        <f t="shared" si="37"/>
        <v>0</v>
      </c>
      <c r="BS176" s="91" t="str">
        <f>IFERROR(VLOOKUP($AV176,Import!$B$3:$AL$676,35,FALSE),"")</f>
        <v/>
      </c>
      <c r="BT176" s="99">
        <f>9*(Table2[[#This Row],[K]]/Table2[[#This Row],[IP]])</f>
        <v>11.109375</v>
      </c>
      <c r="BU176" s="483">
        <f>IFERROR(VLOOKUP($AV176,PITCH!$B$7:$AJ$2004,31,FALSE),"N/A")</f>
        <v>7.3211781206171125</v>
      </c>
      <c r="BV176" s="426"/>
    </row>
    <row r="177" spans="1:74" ht="15" x14ac:dyDescent="0.25">
      <c r="A177" s="570">
        <v>175</v>
      </c>
      <c r="B177" s="571">
        <f>IFERROR(VLOOKUP(N177,Import!$B$4:$T$677,19,FALSE),"")</f>
        <v>321</v>
      </c>
      <c r="C177" s="572"/>
      <c r="D177" s="571" t="str">
        <f>IFERROR(VLOOKUP(N177,Import!$AD$3:$AH$677,3,FALSE),"")</f>
        <v/>
      </c>
      <c r="E177" s="571" t="str">
        <f>IFERROR(VLOOKUP(N177,Import!$AD$3:$AL$677,4,FALSE),"")</f>
        <v/>
      </c>
      <c r="F177" s="575">
        <f>IFERROR(VLOOKUP(N177,Import!$AT$3:$BG$677,8,FALSE),"")</f>
        <v>286</v>
      </c>
      <c r="G177" s="489">
        <f>IFERROR(VLOOKUP($N177,Import!$AT$3:$BG$677,2,FALSE),"")</f>
        <v>279.89999999999998</v>
      </c>
      <c r="H177" s="490">
        <f>IFERROR(VLOOKUP($N177,Import!$AT$3:$BG$677,3,FALSE),"")</f>
        <v>2.6405660377358489</v>
      </c>
      <c r="I177" s="575">
        <f ca="1">IFERROR(VLOOKUP($N177,Import!$AT$3:$BG$677,9,FALSE),"")</f>
        <v>87</v>
      </c>
      <c r="J177" s="574"/>
      <c r="K177" s="571">
        <f>IFERROR(VLOOKUP(N177,Import!$AT$3:$BG$677,12,FALSE),"")</f>
        <v>180</v>
      </c>
      <c r="L177" s="571">
        <f>IFERROR(VLOOKUP(N177,Import!$AT$3:$BG$677,14,FALSE),"")</f>
        <v>172</v>
      </c>
      <c r="M177" s="486"/>
      <c r="N177" s="88" t="str">
        <f>IFERROR(VLOOKUP(A177,Import!$V$3:$X$677,3,FALSE),"")</f>
        <v>Justin Bour</v>
      </c>
      <c r="O177" s="89"/>
      <c r="P177" s="90"/>
      <c r="Q177" s="91" t="str">
        <f>IFERROR(VLOOKUP($N177,Import!$B$3:$AL$676,2,FALSE),"")</f>
        <v>LAA</v>
      </c>
      <c r="R177" s="341" t="str">
        <f>IFERROR(VLOOKUP($N177,Import!$B$3:$AL$676,3,FALSE),"")</f>
        <v>1B</v>
      </c>
      <c r="S177" s="341" t="str">
        <f>IFERROR(VLOOKUP($N177,Import!$B$3:$AL$676,4,FALSE),"")</f>
        <v>1B</v>
      </c>
      <c r="T177" s="91">
        <f>IFERROR(VLOOKUP($N177,Import!$B$3:$AL$676,5,FALSE),"")</f>
        <v>-2</v>
      </c>
      <c r="U177" s="431"/>
      <c r="V177" s="91">
        <f>IFERROR(VLOOKUP($N177,Import!$B$3:$AL$676,6,FALSE),"")</f>
        <v>461</v>
      </c>
      <c r="W177" s="91">
        <f>IFERROR(VLOOKUP($N177,Import!$B$3:$AL$676,7,FALSE),"")</f>
        <v>58</v>
      </c>
      <c r="X177" s="91">
        <f>IFERROR(VLOOKUP($N177,Import!$B$3:$AL$676,8,FALSE),"")</f>
        <v>23</v>
      </c>
      <c r="Y177" s="91">
        <f>IFERROR(VLOOKUP($N177,Import!$B$3:$AL$676,9,FALSE),"")</f>
        <v>66</v>
      </c>
      <c r="Z177" s="91">
        <f>IFERROR(VLOOKUP($N177,Import!$B$3:$AL$676,10,FALSE),"")</f>
        <v>1</v>
      </c>
      <c r="AA177" s="92">
        <f>IFERROR(VLOOKUP($N177,Import!$B$3:$AL$676,11,FALSE),"")</f>
        <v>0.24199999999999999</v>
      </c>
      <c r="AB177" s="431"/>
      <c r="AC177" s="498">
        <f t="shared" si="27"/>
        <v>111.562</v>
      </c>
      <c r="AD177" s="499">
        <f>IF(O177='User Input'!$C$1,1,0)</f>
        <v>0</v>
      </c>
      <c r="AE177" s="499">
        <f t="shared" si="38"/>
        <v>0</v>
      </c>
      <c r="AF177" s="499">
        <f t="shared" si="28"/>
        <v>0</v>
      </c>
      <c r="AG177" s="499" t="str">
        <f t="shared" si="29"/>
        <v>Justin Bour</v>
      </c>
      <c r="AH177" s="499">
        <f t="shared" si="30"/>
        <v>0</v>
      </c>
      <c r="AI177" s="499">
        <f t="shared" si="31"/>
        <v>-2</v>
      </c>
      <c r="AJ177" s="91" t="str">
        <f>IFERROR(VLOOKUP($N177,Import!$B$3:$AL$676,35,FALSE),"")</f>
        <v/>
      </c>
      <c r="AK177" s="98"/>
      <c r="AL177" s="113">
        <v>117</v>
      </c>
      <c r="AM177" s="112">
        <f>IFERROR(VLOOKUP(AV177,Import!$B$3:$T$677,19,FALSE),"")</f>
        <v>278</v>
      </c>
      <c r="AN177" s="493"/>
      <c r="AO177" s="112" t="str">
        <f>IFERROR(VLOOKUP(AV177,Import!$AD$3:$AH$677,3,FALSE),"")</f>
        <v/>
      </c>
      <c r="AP177" s="112" t="str">
        <f>IFERROR(VLOOKUP(AV177,Import!$AD$3:$AH$677,5,FALSE),"")</f>
        <v/>
      </c>
      <c r="AQ177" s="494">
        <f>IFERROR(VLOOKUP(AV177,Import!$AW$3:$BA$677,5,FALSE),"")</f>
        <v>285</v>
      </c>
      <c r="AR177" s="489">
        <f>IFERROR(VLOOKUP($AV177,Import!$AW$3:$BG$677,2,FALSE),"")</f>
        <v>280.09999999999997</v>
      </c>
      <c r="AS177" s="581">
        <f>IFERROR(VLOOKUP($AV177,Import!$AW$3:$BG$677,3,FALSE),"")</f>
        <v>10.773076923076921</v>
      </c>
      <c r="AT177" s="575">
        <f ca="1">IFERROR(VLOOKUP($AV177,Import!$AW$3:$BG$677,7,FALSE),"")</f>
        <v>85</v>
      </c>
      <c r="AU177" s="492"/>
      <c r="AV177" s="495" t="str">
        <f>IFERROR(VLOOKUP(AL177,Import!$W$3:$X$677,2,FALSE),"")</f>
        <v>Jimmy Nelson</v>
      </c>
      <c r="AW177" s="89"/>
      <c r="AX177" s="102"/>
      <c r="AY177" s="91" t="str">
        <f>IFERROR(VLOOKUP($AV177,Import!$B$3:$L$676,2,FALSE),"")</f>
        <v>MIL</v>
      </c>
      <c r="AZ177" s="96" t="str">
        <f>IFERROR(VLOOKUP($AV177,Import!$B$3:$L$676,3,FALSE),"")</f>
        <v>SP</v>
      </c>
      <c r="BA177" s="96" t="str">
        <f>IFERROR(VLOOKUP($AV177,Import!$B$3:$L$676,4,FALSE),"")</f>
        <v>SP</v>
      </c>
      <c r="BB177" s="91">
        <f>IFERROR(VLOOKUP($AV177,Import!$B$3:$L$676,5,FALSE),"")</f>
        <v>0</v>
      </c>
      <c r="BC177" s="431"/>
      <c r="BD177" s="91">
        <f>IFERROR(VLOOKUP($AV177,Import!$B$3:$X$677,12,FALSE),"")</f>
        <v>119</v>
      </c>
      <c r="BE177" s="97">
        <f>IFERROR(VLOOKUP($AV177,Import!$B$3:$X$677,15,FALSE),"")</f>
        <v>4.08</v>
      </c>
      <c r="BF177" s="97">
        <f>IFERROR(VLOOKUP($AV177,Import!$B$3:$X$677,16,FALSE),"")</f>
        <v>1.3</v>
      </c>
      <c r="BG177" s="91">
        <f>IFERROR(VLOOKUP($AV177,Import!$B$3:$X$677,13,FALSE),"")</f>
        <v>7</v>
      </c>
      <c r="BH177" s="91">
        <f>IFERROR(VLOOKUP($AV177,Import!$B$3:$X$677,14,FALSE),"")</f>
        <v>0</v>
      </c>
      <c r="BI177" s="91">
        <f>IFERROR(VLOOKUP($AV177,Import!$B$3:$X$677,17,FALSE),"")</f>
        <v>127</v>
      </c>
      <c r="BJ177" s="435"/>
      <c r="BK177" s="93">
        <f t="shared" si="32"/>
        <v>485.52</v>
      </c>
      <c r="BL177" s="94">
        <f t="shared" si="33"/>
        <v>154.70000000000002</v>
      </c>
      <c r="BM177" s="94">
        <f>IF(AW177='User Input'!$C$1,1,0)</f>
        <v>0</v>
      </c>
      <c r="BN177" s="94">
        <f t="shared" si="39"/>
        <v>0</v>
      </c>
      <c r="BO177" s="94">
        <f t="shared" si="34"/>
        <v>0</v>
      </c>
      <c r="BP177" s="94" t="str">
        <f t="shared" si="35"/>
        <v>Jimmy Nelson</v>
      </c>
      <c r="BQ177" s="94">
        <f t="shared" si="36"/>
        <v>0</v>
      </c>
      <c r="BR177" s="95">
        <f t="shared" si="37"/>
        <v>0</v>
      </c>
      <c r="BS177" s="91" t="str">
        <f>IFERROR(VLOOKUP($AV177,Import!$B$3:$AL$676,35,FALSE),"")</f>
        <v/>
      </c>
      <c r="BT177" s="99">
        <f>9*(Table2[[#This Row],[K]]/Table2[[#This Row],[IP]])</f>
        <v>9.6050420168067223</v>
      </c>
      <c r="BU177" s="483">
        <f>IFERROR(VLOOKUP($AV177,PITCH!$B$7:$AJ$2004,31,FALSE),"N/A")</f>
        <v>5.5456570155902005</v>
      </c>
      <c r="BV177" s="426"/>
    </row>
    <row r="178" spans="1:74" ht="15" x14ac:dyDescent="0.25">
      <c r="A178" s="570">
        <v>176</v>
      </c>
      <c r="B178" s="571">
        <f>IFERROR(VLOOKUP(N178,Import!$B$4:$T$677,19,FALSE),"")</f>
        <v>323</v>
      </c>
      <c r="C178" s="572"/>
      <c r="D178" s="571" t="str">
        <f>IFERROR(VLOOKUP(N178,Import!$AD$3:$AH$677,3,FALSE),"")</f>
        <v/>
      </c>
      <c r="E178" s="571" t="str">
        <f>IFERROR(VLOOKUP(N178,Import!$AD$3:$AL$677,4,FALSE),"")</f>
        <v/>
      </c>
      <c r="F178" s="575">
        <f>IFERROR(VLOOKUP(N178,Import!$AT$3:$BG$677,8,FALSE),"")</f>
        <v>159</v>
      </c>
      <c r="G178" s="489">
        <f>IFERROR(VLOOKUP($N178,Import!$AT$3:$BG$677,2,FALSE),"")</f>
        <v>360.25</v>
      </c>
      <c r="H178" s="490">
        <f>IFERROR(VLOOKUP($N178,Import!$AT$3:$BG$677,3,FALSE),"")</f>
        <v>2.6488970588235294</v>
      </c>
      <c r="I178" s="575">
        <f ca="1">IFERROR(VLOOKUP($N178,Import!$AT$3:$BG$677,9,FALSE),"")</f>
        <v>147</v>
      </c>
      <c r="J178" s="574"/>
      <c r="K178" s="571">
        <f>IFERROR(VLOOKUP(N178,Import!$AT$3:$BG$677,12,FALSE),"")</f>
        <v>115</v>
      </c>
      <c r="L178" s="571">
        <f>IFERROR(VLOOKUP(N178,Import!$AT$3:$BG$677,14,FALSE),"")</f>
        <v>133</v>
      </c>
      <c r="M178" s="486"/>
      <c r="N178" s="88" t="str">
        <f>IFERROR(VLOOKUP(A178,Import!$V$3:$X$677,3,FALSE),"")</f>
        <v>Brandon Belt</v>
      </c>
      <c r="O178" s="89"/>
      <c r="P178" s="90"/>
      <c r="Q178" s="91" t="str">
        <f>IFERROR(VLOOKUP($N178,Import!$B$3:$AL$676,2,FALSE),"")</f>
        <v>SF</v>
      </c>
      <c r="R178" s="341" t="str">
        <f>IFERROR(VLOOKUP($N178,Import!$B$3:$AL$676,3,FALSE),"")</f>
        <v>1B</v>
      </c>
      <c r="S178" s="341" t="str">
        <f>IFERROR(VLOOKUP($N178,Import!$B$3:$AL$676,4,FALSE),"")</f>
        <v>1B/OF</v>
      </c>
      <c r="T178" s="91">
        <f>IFERROR(VLOOKUP($N178,Import!$B$3:$AL$676,5,FALSE),"")</f>
        <v>-2</v>
      </c>
      <c r="U178" s="431"/>
      <c r="V178" s="91">
        <f>IFERROR(VLOOKUP($N178,Import!$B$3:$AL$676,6,FALSE),"")</f>
        <v>476</v>
      </c>
      <c r="W178" s="91">
        <f>IFERROR(VLOOKUP($N178,Import!$B$3:$AL$676,7,FALSE),"")</f>
        <v>72</v>
      </c>
      <c r="X178" s="91">
        <f>IFERROR(VLOOKUP($N178,Import!$B$3:$AL$676,8,FALSE),"")</f>
        <v>17</v>
      </c>
      <c r="Y178" s="91">
        <f>IFERROR(VLOOKUP($N178,Import!$B$3:$AL$676,9,FALSE),"")</f>
        <v>78</v>
      </c>
      <c r="Z178" s="91">
        <f>IFERROR(VLOOKUP($N178,Import!$B$3:$AL$676,10,FALSE),"")</f>
        <v>4</v>
      </c>
      <c r="AA178" s="92">
        <f>IFERROR(VLOOKUP($N178,Import!$B$3:$AL$676,11,FALSE),"")</f>
        <v>0.26100000000000001</v>
      </c>
      <c r="AB178" s="431"/>
      <c r="AC178" s="498">
        <f t="shared" si="27"/>
        <v>124.236</v>
      </c>
      <c r="AD178" s="499">
        <f>IF(O178='User Input'!$C$1,1,0)</f>
        <v>0</v>
      </c>
      <c r="AE178" s="499">
        <f t="shared" si="38"/>
        <v>0</v>
      </c>
      <c r="AF178" s="499">
        <f t="shared" si="28"/>
        <v>0</v>
      </c>
      <c r="AG178" s="499" t="str">
        <f t="shared" si="29"/>
        <v>Brandon Belt</v>
      </c>
      <c r="AH178" s="499">
        <f t="shared" si="30"/>
        <v>0</v>
      </c>
      <c r="AI178" s="499">
        <f t="shared" si="31"/>
        <v>-2</v>
      </c>
      <c r="AJ178" s="91" t="str">
        <f>IFERROR(VLOOKUP($N178,Import!$B$3:$AL$676,35,FALSE),"")</f>
        <v/>
      </c>
      <c r="AK178" s="98"/>
      <c r="AL178" s="113">
        <v>175</v>
      </c>
      <c r="AM178" s="112">
        <f>IFERROR(VLOOKUP(AV178,Import!$B$3:$T$677,19,FALSE),"")</f>
        <v>368</v>
      </c>
      <c r="AN178" s="493"/>
      <c r="AO178" s="112" t="str">
        <f>IFERROR(VLOOKUP(AV178,Import!$AD$3:$AH$677,3,FALSE),"")</f>
        <v/>
      </c>
      <c r="AP178" s="112" t="str">
        <f>IFERROR(VLOOKUP(AV178,Import!$AD$3:$AH$677,5,FALSE),"")</f>
        <v/>
      </c>
      <c r="AQ178" s="494">
        <f>IFERROR(VLOOKUP(AV178,Import!$AW$3:$BA$677,5,FALSE),"")</f>
        <v>466</v>
      </c>
      <c r="AR178" s="489">
        <f>IFERROR(VLOOKUP($AV178,Import!$AW$3:$BG$677,2,FALSE),"")</f>
        <v>148.39999999999998</v>
      </c>
      <c r="AS178" s="581">
        <f>IFERROR(VLOOKUP($AV178,Import!$AW$3:$BG$677,3,FALSE),"")</f>
        <v>2.2830769230769228</v>
      </c>
      <c r="AT178" s="575">
        <f ca="1">IFERROR(VLOOKUP($AV178,Import!$AW$3:$BG$677,7,FALSE),"")</f>
        <v>347</v>
      </c>
      <c r="AU178" s="492"/>
      <c r="AV178" s="495" t="str">
        <f>IFERROR(VLOOKUP(AL178,Import!$W$3:$X$677,2,FALSE),"")</f>
        <v>Ryne Stanek</v>
      </c>
      <c r="AW178" s="89"/>
      <c r="AX178" s="102"/>
      <c r="AY178" s="91" t="str">
        <f>IFERROR(VLOOKUP($AV178,Import!$B$3:$L$676,2,FALSE),"")</f>
        <v>TB</v>
      </c>
      <c r="AZ178" s="96" t="str">
        <f>IFERROR(VLOOKUP($AV178,Import!$B$3:$L$676,3,FALSE),"")</f>
        <v>RP</v>
      </c>
      <c r="BA178" s="96" t="str">
        <f>IFERROR(VLOOKUP($AV178,Import!$B$3:$L$676,4,FALSE),"")</f>
        <v>RP</v>
      </c>
      <c r="BB178" s="91">
        <f>IFERROR(VLOOKUP($AV178,Import!$B$3:$L$676,5,FALSE),"")</f>
        <v>-4</v>
      </c>
      <c r="BC178" s="431"/>
      <c r="BD178" s="91">
        <f>IFERROR(VLOOKUP($AV178,Import!$B$3:$X$677,12,FALSE),"")</f>
        <v>62</v>
      </c>
      <c r="BE178" s="97">
        <f>IFERROR(VLOOKUP($AV178,Import!$B$3:$X$677,15,FALSE),"")</f>
        <v>3.35</v>
      </c>
      <c r="BF178" s="97">
        <f>IFERROR(VLOOKUP($AV178,Import!$B$3:$X$677,16,FALSE),"")</f>
        <v>1.17</v>
      </c>
      <c r="BG178" s="91">
        <f>IFERROR(VLOOKUP($AV178,Import!$B$3:$X$677,13,FALSE),"")</f>
        <v>4</v>
      </c>
      <c r="BH178" s="91">
        <f>IFERROR(VLOOKUP($AV178,Import!$B$3:$X$677,14,FALSE),"")</f>
        <v>1</v>
      </c>
      <c r="BI178" s="91">
        <f>IFERROR(VLOOKUP($AV178,Import!$B$3:$X$677,17,FALSE),"")</f>
        <v>78</v>
      </c>
      <c r="BJ178" s="435"/>
      <c r="BK178" s="93">
        <f t="shared" si="32"/>
        <v>207.70000000000002</v>
      </c>
      <c r="BL178" s="94">
        <f t="shared" si="33"/>
        <v>72.539999999999992</v>
      </c>
      <c r="BM178" s="94">
        <f>IF(AW178='User Input'!$C$1,1,0)</f>
        <v>0</v>
      </c>
      <c r="BN178" s="94">
        <f t="shared" si="39"/>
        <v>0</v>
      </c>
      <c r="BO178" s="94">
        <f t="shared" si="34"/>
        <v>0</v>
      </c>
      <c r="BP178" s="94" t="str">
        <f t="shared" si="35"/>
        <v>Ryne Stanek</v>
      </c>
      <c r="BQ178" s="94">
        <f t="shared" si="36"/>
        <v>0</v>
      </c>
      <c r="BR178" s="95">
        <f t="shared" si="37"/>
        <v>-4</v>
      </c>
      <c r="BS178" s="91" t="str">
        <f>IFERROR(VLOOKUP($AV178,Import!$B$3:$AL$676,35,FALSE),"")</f>
        <v/>
      </c>
      <c r="BT178" s="99">
        <f>9*(Table2[[#This Row],[K]]/Table2[[#This Row],[IP]])</f>
        <v>11.32258064516129</v>
      </c>
      <c r="BU178" s="483">
        <f>IFERROR(VLOOKUP($AV178,PITCH!$B$7:$AJ$2004,31,FALSE),"N/A")</f>
        <v>7.7186963979416809</v>
      </c>
      <c r="BV178" s="426"/>
    </row>
    <row r="179" spans="1:74" ht="15" x14ac:dyDescent="0.25">
      <c r="A179" s="570">
        <v>177</v>
      </c>
      <c r="B179" s="571">
        <f>IFERROR(VLOOKUP(N179,Import!$B$4:$T$677,19,FALSE),"")</f>
        <v>324</v>
      </c>
      <c r="C179" s="572"/>
      <c r="D179" s="571" t="str">
        <f>IFERROR(VLOOKUP(N179,Import!$AD$3:$AH$677,3,FALSE),"")</f>
        <v/>
      </c>
      <c r="E179" s="571" t="str">
        <f>IFERROR(VLOOKUP(N179,Import!$AD$3:$AL$677,4,FALSE),"")</f>
        <v/>
      </c>
      <c r="F179" s="575">
        <f>IFERROR(VLOOKUP(N179,Import!$AT$3:$BG$677,8,FALSE),"")</f>
        <v>148</v>
      </c>
      <c r="G179" s="489">
        <f>IFERROR(VLOOKUP($N179,Import!$AT$3:$BG$677,2,FALSE),"")</f>
        <v>365.35</v>
      </c>
      <c r="H179" s="490">
        <f>IFERROR(VLOOKUP($N179,Import!$AT$3:$BG$677,3,FALSE),"")</f>
        <v>2.4685810810810813</v>
      </c>
      <c r="I179" s="575">
        <f ca="1">IFERROR(VLOOKUP($N179,Import!$AT$3:$BG$677,9,FALSE),"")</f>
        <v>224</v>
      </c>
      <c r="J179" s="574"/>
      <c r="K179" s="571">
        <f>IFERROR(VLOOKUP(N179,Import!$AT$3:$BG$677,12,FALSE),"")</f>
        <v>162</v>
      </c>
      <c r="L179" s="571">
        <f>IFERROR(VLOOKUP(N179,Import!$AT$3:$BG$677,14,FALSE),"")</f>
        <v>163</v>
      </c>
      <c r="M179" s="486"/>
      <c r="N179" s="88" t="str">
        <f>IFERROR(VLOOKUP(A179,Import!$V$3:$X$677,3,FALSE),"")</f>
        <v>Jeimer Candelario</v>
      </c>
      <c r="O179" s="89"/>
      <c r="P179" s="90"/>
      <c r="Q179" s="91" t="str">
        <f>IFERROR(VLOOKUP($N179,Import!$B$3:$AL$676,2,FALSE),"")</f>
        <v>DET</v>
      </c>
      <c r="R179" s="341" t="str">
        <f>IFERROR(VLOOKUP($N179,Import!$B$3:$AL$676,3,FALSE),"")</f>
        <v>3B</v>
      </c>
      <c r="S179" s="341" t="str">
        <f>IFERROR(VLOOKUP($N179,Import!$B$3:$AL$676,4,FALSE),"")</f>
        <v>3B</v>
      </c>
      <c r="T179" s="91">
        <f>IFERROR(VLOOKUP($N179,Import!$B$3:$AL$676,5,FALSE),"")</f>
        <v>-2</v>
      </c>
      <c r="U179" s="431"/>
      <c r="V179" s="91">
        <f>IFERROR(VLOOKUP($N179,Import!$B$3:$AL$676,6,FALSE),"")</f>
        <v>571</v>
      </c>
      <c r="W179" s="91">
        <f>IFERROR(VLOOKUP($N179,Import!$B$3:$AL$676,7,FALSE),"")</f>
        <v>81</v>
      </c>
      <c r="X179" s="91">
        <f>IFERROR(VLOOKUP($N179,Import!$B$3:$AL$676,8,FALSE),"")</f>
        <v>22</v>
      </c>
      <c r="Y179" s="91">
        <f>IFERROR(VLOOKUP($N179,Import!$B$3:$AL$676,9,FALSE),"")</f>
        <v>50</v>
      </c>
      <c r="Z179" s="91">
        <f>IFERROR(VLOOKUP($N179,Import!$B$3:$AL$676,10,FALSE),"")</f>
        <v>3</v>
      </c>
      <c r="AA179" s="92">
        <f>IFERROR(VLOOKUP($N179,Import!$B$3:$AL$676,11,FALSE),"")</f>
        <v>0.23499999999999999</v>
      </c>
      <c r="AB179" s="431"/>
      <c r="AC179" s="498">
        <f t="shared" si="27"/>
        <v>134.185</v>
      </c>
      <c r="AD179" s="499">
        <f>IF(O179='User Input'!$C$1,1,0)</f>
        <v>0</v>
      </c>
      <c r="AE179" s="499">
        <f t="shared" si="38"/>
        <v>0</v>
      </c>
      <c r="AF179" s="499">
        <f t="shared" si="28"/>
        <v>0</v>
      </c>
      <c r="AG179" s="499" t="str">
        <f t="shared" si="29"/>
        <v>Jeimer Candelario</v>
      </c>
      <c r="AH179" s="499">
        <f t="shared" si="30"/>
        <v>0</v>
      </c>
      <c r="AI179" s="499">
        <f t="shared" si="31"/>
        <v>-2</v>
      </c>
      <c r="AJ179" s="91" t="str">
        <f>IFERROR(VLOOKUP($N179,Import!$B$3:$AL$676,35,FALSE),"")</f>
        <v/>
      </c>
      <c r="AK179" s="98"/>
      <c r="AL179" s="113">
        <v>136</v>
      </c>
      <c r="AM179" s="112">
        <f>IFERROR(VLOOKUP(AV179,Import!$B$3:$T$677,19,FALSE),"")</f>
        <v>299</v>
      </c>
      <c r="AN179" s="493"/>
      <c r="AO179" s="112" t="str">
        <f>IFERROR(VLOOKUP(AV179,Import!$AD$3:$AH$677,3,FALSE),"")</f>
        <v/>
      </c>
      <c r="AP179" s="112" t="str">
        <f>IFERROR(VLOOKUP(AV179,Import!$AD$3:$AH$677,5,FALSE),"")</f>
        <v/>
      </c>
      <c r="AQ179" s="494">
        <f>IFERROR(VLOOKUP(AV179,Import!$AW$3:$BA$677,5,FALSE),"")</f>
        <v>451</v>
      </c>
      <c r="AR179" s="489">
        <f>IFERROR(VLOOKUP($AV179,Import!$AW$3:$BG$677,2,FALSE),"")</f>
        <v>156.79999999999998</v>
      </c>
      <c r="AS179" s="581">
        <f>IFERROR(VLOOKUP($AV179,Import!$AW$3:$BG$677,3,FALSE),"")</f>
        <v>2.8509090909090906</v>
      </c>
      <c r="AT179" s="575">
        <f ca="1">IFERROR(VLOOKUP($AV179,Import!$AW$3:$BG$677,7,FALSE),"")</f>
        <v>347</v>
      </c>
      <c r="AU179" s="492"/>
      <c r="AV179" s="495" t="str">
        <f>IFERROR(VLOOKUP(AL179,Import!$W$3:$X$677,2,FALSE),"")</f>
        <v>Chad Green</v>
      </c>
      <c r="AW179" s="89"/>
      <c r="AX179" s="102"/>
      <c r="AY179" s="91" t="str">
        <f>IFERROR(VLOOKUP($AV179,Import!$B$3:$L$676,2,FALSE),"")</f>
        <v>NYY</v>
      </c>
      <c r="AZ179" s="96" t="str">
        <f>IFERROR(VLOOKUP($AV179,Import!$B$3:$L$676,3,FALSE),"")</f>
        <v>RP</v>
      </c>
      <c r="BA179" s="96" t="str">
        <f>IFERROR(VLOOKUP($AV179,Import!$B$3:$L$676,4,FALSE),"")</f>
        <v>RP</v>
      </c>
      <c r="BB179" s="91">
        <f>IFERROR(VLOOKUP($AV179,Import!$B$3:$L$676,5,FALSE),"")</f>
        <v>-1</v>
      </c>
      <c r="BC179" s="431"/>
      <c r="BD179" s="91">
        <f>IFERROR(VLOOKUP($AV179,Import!$B$3:$X$677,12,FALSE),"")</f>
        <v>70</v>
      </c>
      <c r="BE179" s="97">
        <f>IFERROR(VLOOKUP($AV179,Import!$B$3:$X$677,15,FALSE),"")</f>
        <v>2.8</v>
      </c>
      <c r="BF179" s="97">
        <f>IFERROR(VLOOKUP($AV179,Import!$B$3:$X$677,16,FALSE),"")</f>
        <v>1.01</v>
      </c>
      <c r="BG179" s="91">
        <f>IFERROR(VLOOKUP($AV179,Import!$B$3:$X$677,13,FALSE),"")</f>
        <v>6</v>
      </c>
      <c r="BH179" s="91">
        <f>IFERROR(VLOOKUP($AV179,Import!$B$3:$X$677,14,FALSE),"")</f>
        <v>0</v>
      </c>
      <c r="BI179" s="91">
        <f>IFERROR(VLOOKUP($AV179,Import!$B$3:$X$677,17,FALSE),"")</f>
        <v>94</v>
      </c>
      <c r="BJ179" s="435"/>
      <c r="BK179" s="93">
        <f t="shared" si="32"/>
        <v>196</v>
      </c>
      <c r="BL179" s="94">
        <f t="shared" si="33"/>
        <v>70.7</v>
      </c>
      <c r="BM179" s="94">
        <f>IF(AW179='User Input'!$C$1,1,0)</f>
        <v>0</v>
      </c>
      <c r="BN179" s="94">
        <f t="shared" si="39"/>
        <v>0</v>
      </c>
      <c r="BO179" s="94">
        <f t="shared" si="34"/>
        <v>0</v>
      </c>
      <c r="BP179" s="94" t="str">
        <f t="shared" si="35"/>
        <v>Chad Green</v>
      </c>
      <c r="BQ179" s="94">
        <f t="shared" si="36"/>
        <v>0</v>
      </c>
      <c r="BR179" s="95">
        <f t="shared" si="37"/>
        <v>-1</v>
      </c>
      <c r="BS179" s="91" t="str">
        <f>IFERROR(VLOOKUP($AV179,Import!$B$3:$AL$676,35,FALSE),"")</f>
        <v/>
      </c>
      <c r="BT179" s="99">
        <f>9*(Table2[[#This Row],[K]]/Table2[[#This Row],[IP]])</f>
        <v>12.085714285714285</v>
      </c>
      <c r="BU179" s="483">
        <f>IFERROR(VLOOKUP($AV179,PITCH!$B$7:$AJ$2004,31,FALSE),"N/A")</f>
        <v>8.7140695915279878</v>
      </c>
      <c r="BV179" s="426"/>
    </row>
    <row r="180" spans="1:74" ht="15" x14ac:dyDescent="0.25">
      <c r="A180" s="570">
        <v>178</v>
      </c>
      <c r="B180" s="571">
        <f>IFERROR(VLOOKUP(N180,Import!$B$4:$T$677,19,FALSE),"")</f>
        <v>326</v>
      </c>
      <c r="C180" s="572"/>
      <c r="D180" s="571" t="str">
        <f>IFERROR(VLOOKUP(N180,Import!$AD$3:$AH$677,3,FALSE),"")</f>
        <v/>
      </c>
      <c r="E180" s="571" t="str">
        <f>IFERROR(VLOOKUP(N180,Import!$AD$3:$AL$677,4,FALSE),"")</f>
        <v/>
      </c>
      <c r="F180" s="575">
        <f>IFERROR(VLOOKUP(N180,Import!$AT$3:$BG$677,8,FALSE),"")</f>
        <v>290</v>
      </c>
      <c r="G180" s="489">
        <f>IFERROR(VLOOKUP($N180,Import!$AT$3:$BG$677,2,FALSE),"")</f>
        <v>277.44999999999993</v>
      </c>
      <c r="H180" s="490">
        <f>IFERROR(VLOOKUP($N180,Import!$AT$3:$BG$677,3,FALSE),"")</f>
        <v>2.0251824817518242</v>
      </c>
      <c r="I180" s="575">
        <f ca="1">IFERROR(VLOOKUP($N180,Import!$AT$3:$BG$677,9,FALSE),"")</f>
        <v>403</v>
      </c>
      <c r="J180" s="574"/>
      <c r="K180" s="571">
        <f>IFERROR(VLOOKUP(N180,Import!$AT$3:$BG$677,12,FALSE),"")</f>
        <v>238</v>
      </c>
      <c r="L180" s="571">
        <f>IFERROR(VLOOKUP(N180,Import!$AT$3:$BG$677,14,FALSE),"")</f>
        <v>237</v>
      </c>
      <c r="M180" s="486"/>
      <c r="N180" s="88" t="str">
        <f>IFERROR(VLOOKUP(A180,Import!$V$3:$X$677,3,FALSE),"")</f>
        <v>Orlando Arcia</v>
      </c>
      <c r="O180" s="89"/>
      <c r="P180" s="90"/>
      <c r="Q180" s="91" t="str">
        <f>IFERROR(VLOOKUP($N180,Import!$B$3:$AL$676,2,FALSE),"")</f>
        <v>MIL</v>
      </c>
      <c r="R180" s="341" t="str">
        <f>IFERROR(VLOOKUP($N180,Import!$B$3:$AL$676,3,FALSE),"")</f>
        <v>SS</v>
      </c>
      <c r="S180" s="341" t="str">
        <f>IFERROR(VLOOKUP($N180,Import!$B$3:$AL$676,4,FALSE),"")</f>
        <v>SS</v>
      </c>
      <c r="T180" s="91">
        <f>IFERROR(VLOOKUP($N180,Import!$B$3:$AL$676,5,FALSE),"")</f>
        <v>-2</v>
      </c>
      <c r="U180" s="431"/>
      <c r="V180" s="91">
        <f>IFERROR(VLOOKUP($N180,Import!$B$3:$AL$676,6,FALSE),"")</f>
        <v>502</v>
      </c>
      <c r="W180" s="91">
        <f>IFERROR(VLOOKUP($N180,Import!$B$3:$AL$676,7,FALSE),"")</f>
        <v>56</v>
      </c>
      <c r="X180" s="91">
        <f>IFERROR(VLOOKUP($N180,Import!$B$3:$AL$676,8,FALSE),"")</f>
        <v>12</v>
      </c>
      <c r="Y180" s="91">
        <f>IFERROR(VLOOKUP($N180,Import!$B$3:$AL$676,9,FALSE),"")</f>
        <v>64</v>
      </c>
      <c r="Z180" s="91">
        <f>IFERROR(VLOOKUP($N180,Import!$B$3:$AL$676,10,FALSE),"")</f>
        <v>15</v>
      </c>
      <c r="AA180" s="92">
        <f>IFERROR(VLOOKUP($N180,Import!$B$3:$AL$676,11,FALSE),"")</f>
        <v>0.24399999999999999</v>
      </c>
      <c r="AB180" s="431"/>
      <c r="AC180" s="498">
        <f t="shared" si="27"/>
        <v>122.488</v>
      </c>
      <c r="AD180" s="499">
        <f>IF(O180='User Input'!$C$1,1,0)</f>
        <v>0</v>
      </c>
      <c r="AE180" s="499">
        <f t="shared" si="38"/>
        <v>0</v>
      </c>
      <c r="AF180" s="499">
        <f t="shared" si="28"/>
        <v>0</v>
      </c>
      <c r="AG180" s="499" t="str">
        <f t="shared" si="29"/>
        <v>Orlando Arcia</v>
      </c>
      <c r="AH180" s="499">
        <f t="shared" si="30"/>
        <v>0</v>
      </c>
      <c r="AI180" s="499">
        <f t="shared" si="31"/>
        <v>-2</v>
      </c>
      <c r="AJ180" s="91" t="str">
        <f>IFERROR(VLOOKUP($N180,Import!$B$3:$AL$676,35,FALSE),"")</f>
        <v/>
      </c>
      <c r="AK180" s="98"/>
      <c r="AL180" s="113">
        <v>142</v>
      </c>
      <c r="AM180" s="112">
        <f>IFERROR(VLOOKUP(AV180,Import!$B$3:$T$677,19,FALSE),"")</f>
        <v>309</v>
      </c>
      <c r="AN180" s="493"/>
      <c r="AO180" s="112">
        <f>IFERROR(VLOOKUP(AV180,Import!$AD$3:$AH$677,3,FALSE),"")</f>
        <v>72</v>
      </c>
      <c r="AP180" s="112">
        <f>IFERROR(VLOOKUP(AV180,Import!$AD$3:$AH$677,5,FALSE),"")</f>
        <v>23</v>
      </c>
      <c r="AQ180" s="494">
        <f>IFERROR(VLOOKUP(AV180,Import!$AW$3:$BA$677,5,FALSE),"")</f>
        <v>337</v>
      </c>
      <c r="AR180" s="489">
        <f>IFERROR(VLOOKUP($AV180,Import!$AW$3:$BG$677,2,FALSE),"")</f>
        <v>245.79999999999995</v>
      </c>
      <c r="AS180" s="581">
        <f>IFERROR(VLOOKUP($AV180,Import!$AW$3:$BG$677,3,FALSE),"")</f>
        <v>11.704761904761902</v>
      </c>
      <c r="AT180" s="575">
        <f ca="1">IFERROR(VLOOKUP($AV180,Import!$AW$3:$BG$677,7,FALSE),"")</f>
        <v>111</v>
      </c>
      <c r="AU180" s="492"/>
      <c r="AV180" s="495" t="str">
        <f>IFERROR(VLOOKUP(AL180,Import!$W$3:$X$677,2,FALSE),"")</f>
        <v>Josh James</v>
      </c>
      <c r="AW180" s="89"/>
      <c r="AX180" s="102"/>
      <c r="AY180" s="91" t="str">
        <f>IFERROR(VLOOKUP($AV180,Import!$B$3:$L$676,2,FALSE),"")</f>
        <v>HOU</v>
      </c>
      <c r="AZ180" s="96" t="str">
        <f>IFERROR(VLOOKUP($AV180,Import!$B$3:$L$676,3,FALSE),"")</f>
        <v>SP</v>
      </c>
      <c r="BA180" s="96" t="str">
        <f>IFERROR(VLOOKUP($AV180,Import!$B$3:$L$676,4,FALSE),"")</f>
        <v>SP</v>
      </c>
      <c r="BB180" s="91">
        <f>IFERROR(VLOOKUP($AV180,Import!$B$3:$L$676,5,FALSE),"")</f>
        <v>-1</v>
      </c>
      <c r="BC180" s="431"/>
      <c r="BD180" s="91">
        <f>IFERROR(VLOOKUP($AV180,Import!$B$3:$X$677,12,FALSE),"")</f>
        <v>82</v>
      </c>
      <c r="BE180" s="97">
        <f>IFERROR(VLOOKUP($AV180,Import!$B$3:$X$677,15,FALSE),"")</f>
        <v>3.88</v>
      </c>
      <c r="BF180" s="97">
        <f>IFERROR(VLOOKUP($AV180,Import!$B$3:$X$677,16,FALSE),"")</f>
        <v>1.28</v>
      </c>
      <c r="BG180" s="91">
        <f>IFERROR(VLOOKUP($AV180,Import!$B$3:$X$677,13,FALSE),"")</f>
        <v>6</v>
      </c>
      <c r="BH180" s="91">
        <f>IFERROR(VLOOKUP($AV180,Import!$B$3:$X$677,14,FALSE),"")</f>
        <v>0</v>
      </c>
      <c r="BI180" s="91">
        <f>IFERROR(VLOOKUP($AV180,Import!$B$3:$X$677,17,FALSE),"")</f>
        <v>105</v>
      </c>
      <c r="BJ180" s="435"/>
      <c r="BK180" s="93">
        <f t="shared" si="32"/>
        <v>318.15999999999997</v>
      </c>
      <c r="BL180" s="94">
        <f t="shared" si="33"/>
        <v>104.96000000000001</v>
      </c>
      <c r="BM180" s="94">
        <f>IF(AW180='User Input'!$C$1,1,0)</f>
        <v>0</v>
      </c>
      <c r="BN180" s="94">
        <f t="shared" si="39"/>
        <v>0</v>
      </c>
      <c r="BO180" s="94">
        <f t="shared" si="34"/>
        <v>0</v>
      </c>
      <c r="BP180" s="94" t="str">
        <f t="shared" si="35"/>
        <v>Josh James</v>
      </c>
      <c r="BQ180" s="94">
        <f t="shared" si="36"/>
        <v>0</v>
      </c>
      <c r="BR180" s="95">
        <f t="shared" si="37"/>
        <v>-1</v>
      </c>
      <c r="BS180" s="91">
        <f>IFERROR(VLOOKUP($AV180,Import!$B$3:$AL$676,35,FALSE),"")</f>
        <v>2019</v>
      </c>
      <c r="BT180" s="99">
        <f>9*(Table2[[#This Row],[K]]/Table2[[#This Row],[IP]])</f>
        <v>11.52439024390244</v>
      </c>
      <c r="BU180" s="483">
        <f>IFERROR(VLOOKUP($AV180,PITCH!$B$7:$AJ$2004,31,FALSE),"N/A")</f>
        <v>6.3568773234200737</v>
      </c>
      <c r="BV180" s="426"/>
    </row>
    <row r="181" spans="1:74" ht="15" x14ac:dyDescent="0.25">
      <c r="A181" s="570">
        <v>179</v>
      </c>
      <c r="B181" s="571">
        <f>IFERROR(VLOOKUP(N181,Import!$B$4:$T$677,19,FALSE),"")</f>
        <v>329</v>
      </c>
      <c r="C181" s="572"/>
      <c r="D181" s="571" t="str">
        <f>IFERROR(VLOOKUP(N181,Import!$AD$3:$AH$677,3,FALSE),"")</f>
        <v/>
      </c>
      <c r="E181" s="571" t="str">
        <f>IFERROR(VLOOKUP(N181,Import!$AD$3:$AL$677,4,FALSE),"")</f>
        <v/>
      </c>
      <c r="F181" s="575">
        <f>IFERROR(VLOOKUP(N181,Import!$AT$3:$BG$677,8,FALSE),"")</f>
        <v>88</v>
      </c>
      <c r="G181" s="489">
        <f>IFERROR(VLOOKUP($N181,Import!$AT$3:$BG$677,2,FALSE),"")</f>
        <v>409.30000000000007</v>
      </c>
      <c r="H181" s="490">
        <f>IFERROR(VLOOKUP($N181,Import!$AT$3:$BG$677,3,FALSE),"")</f>
        <v>2.7655405405405409</v>
      </c>
      <c r="I181" s="575">
        <f ca="1">IFERROR(VLOOKUP($N181,Import!$AT$3:$BG$677,9,FALSE),"")</f>
        <v>196</v>
      </c>
      <c r="J181" s="574"/>
      <c r="K181" s="571">
        <f>IFERROR(VLOOKUP(N181,Import!$AT$3:$BG$677,12,FALSE),"")</f>
        <v>73</v>
      </c>
      <c r="L181" s="571">
        <f>IFERROR(VLOOKUP(N181,Import!$AT$3:$BG$677,14,FALSE),"")</f>
        <v>77</v>
      </c>
      <c r="M181" s="486"/>
      <c r="N181" s="88" t="str">
        <f>IFERROR(VLOOKUP(A181,Import!$V$3:$X$677,3,FALSE),"")</f>
        <v>Jorge Polanco</v>
      </c>
      <c r="O181" s="89"/>
      <c r="P181" s="90"/>
      <c r="Q181" s="91" t="str">
        <f>IFERROR(VLOOKUP($N181,Import!$B$3:$AL$676,2,FALSE),"")</f>
        <v>MIN</v>
      </c>
      <c r="R181" s="341" t="str">
        <f>IFERROR(VLOOKUP($N181,Import!$B$3:$AL$676,3,FALSE),"")</f>
        <v>SS</v>
      </c>
      <c r="S181" s="341" t="str">
        <f>IFERROR(VLOOKUP($N181,Import!$B$3:$AL$676,4,FALSE),"")</f>
        <v>SS</v>
      </c>
      <c r="T181" s="91">
        <f>IFERROR(VLOOKUP($N181,Import!$B$3:$AL$676,5,FALSE),"")</f>
        <v>-2</v>
      </c>
      <c r="U181" s="431"/>
      <c r="V181" s="91">
        <f>IFERROR(VLOOKUP($N181,Import!$B$3:$AL$676,6,FALSE),"")</f>
        <v>561</v>
      </c>
      <c r="W181" s="91">
        <f>IFERROR(VLOOKUP($N181,Import!$B$3:$AL$676,7,FALSE),"")</f>
        <v>78</v>
      </c>
      <c r="X181" s="91">
        <f>IFERROR(VLOOKUP($N181,Import!$B$3:$AL$676,8,FALSE),"")</f>
        <v>13</v>
      </c>
      <c r="Y181" s="91">
        <f>IFERROR(VLOOKUP($N181,Import!$B$3:$AL$676,9,FALSE),"")</f>
        <v>39</v>
      </c>
      <c r="Z181" s="91">
        <f>IFERROR(VLOOKUP($N181,Import!$B$3:$AL$676,10,FALSE),"")</f>
        <v>13</v>
      </c>
      <c r="AA181" s="92">
        <f>IFERROR(VLOOKUP($N181,Import!$B$3:$AL$676,11,FALSE),"")</f>
        <v>0.26200000000000001</v>
      </c>
      <c r="AB181" s="431"/>
      <c r="AC181" s="498">
        <f t="shared" si="27"/>
        <v>146.982</v>
      </c>
      <c r="AD181" s="499">
        <f>IF(O181='User Input'!$C$1,1,0)</f>
        <v>0</v>
      </c>
      <c r="AE181" s="499">
        <f t="shared" si="38"/>
        <v>0</v>
      </c>
      <c r="AF181" s="499">
        <f t="shared" si="28"/>
        <v>0</v>
      </c>
      <c r="AG181" s="499" t="str">
        <f t="shared" si="29"/>
        <v>Jorge Polanco</v>
      </c>
      <c r="AH181" s="499">
        <f t="shared" si="30"/>
        <v>0</v>
      </c>
      <c r="AI181" s="499">
        <f t="shared" si="31"/>
        <v>-2</v>
      </c>
      <c r="AJ181" s="91" t="str">
        <f>IFERROR(VLOOKUP($N181,Import!$B$3:$AL$676,35,FALSE),"")</f>
        <v/>
      </c>
      <c r="AK181" s="98"/>
      <c r="AL181" s="113">
        <v>105</v>
      </c>
      <c r="AM181" s="112">
        <f>IFERROR(VLOOKUP(AV181,Import!$B$3:$T$677,19,FALSE),"")</f>
        <v>262</v>
      </c>
      <c r="AN181" s="493"/>
      <c r="AO181" s="112" t="str">
        <f>IFERROR(VLOOKUP(AV181,Import!$AD$3:$AH$677,3,FALSE),"")</f>
        <v/>
      </c>
      <c r="AP181" s="112" t="str">
        <f>IFERROR(VLOOKUP(AV181,Import!$AD$3:$AH$677,5,FALSE),"")</f>
        <v/>
      </c>
      <c r="AQ181" s="494">
        <f>IFERROR(VLOOKUP(AV181,Import!$AW$3:$BA$677,5,FALSE),"")</f>
        <v>411</v>
      </c>
      <c r="AR181" s="489">
        <f>IFERROR(VLOOKUP($AV181,Import!$AW$3:$BG$677,2,FALSE),"")</f>
        <v>182.79999999999995</v>
      </c>
      <c r="AS181" s="581">
        <f>IFERROR(VLOOKUP($AV181,Import!$AW$3:$BG$677,3,FALSE),"")</f>
        <v>9.6210526315789444</v>
      </c>
      <c r="AT181" s="575">
        <f ca="1">IFERROR(VLOOKUP($AV181,Import!$AW$3:$BG$677,7,FALSE),"")</f>
        <v>134</v>
      </c>
      <c r="AU181" s="492"/>
      <c r="AV181" s="495" t="str">
        <f>IFERROR(VLOOKUP(AL181,Import!$W$3:$X$677,2,FALSE),"")</f>
        <v>Matt Shoemaker</v>
      </c>
      <c r="AW181" s="89"/>
      <c r="AX181" s="102"/>
      <c r="AY181" s="91" t="str">
        <f>IFERROR(VLOOKUP($AV181,Import!$B$3:$L$676,2,FALSE),"")</f>
        <v>TOR</v>
      </c>
      <c r="AZ181" s="96" t="str">
        <f>IFERROR(VLOOKUP($AV181,Import!$B$3:$L$676,3,FALSE),"")</f>
        <v>SP</v>
      </c>
      <c r="BA181" s="96" t="str">
        <f>IFERROR(VLOOKUP($AV181,Import!$B$3:$L$676,4,FALSE),"")</f>
        <v>SP</v>
      </c>
      <c r="BB181" s="91">
        <f>IFERROR(VLOOKUP($AV181,Import!$B$3:$L$676,5,FALSE),"")</f>
        <v>1</v>
      </c>
      <c r="BC181" s="431"/>
      <c r="BD181" s="91">
        <f>IFERROR(VLOOKUP($AV181,Import!$B$3:$X$677,12,FALSE),"")</f>
        <v>134</v>
      </c>
      <c r="BE181" s="97">
        <f>IFERROR(VLOOKUP($AV181,Import!$B$3:$X$677,15,FALSE),"")</f>
        <v>3.69</v>
      </c>
      <c r="BF181" s="97">
        <f>IFERROR(VLOOKUP($AV181,Import!$B$3:$X$677,16,FALSE),"")</f>
        <v>1.22</v>
      </c>
      <c r="BG181" s="91">
        <f>IFERROR(VLOOKUP($AV181,Import!$B$3:$X$677,13,FALSE),"")</f>
        <v>7</v>
      </c>
      <c r="BH181" s="91">
        <f>IFERROR(VLOOKUP($AV181,Import!$B$3:$X$677,14,FALSE),"")</f>
        <v>0</v>
      </c>
      <c r="BI181" s="91">
        <f>IFERROR(VLOOKUP($AV181,Import!$B$3:$X$677,17,FALSE),"")</f>
        <v>127</v>
      </c>
      <c r="BJ181" s="435"/>
      <c r="BK181" s="93">
        <f t="shared" si="32"/>
        <v>494.46</v>
      </c>
      <c r="BL181" s="94">
        <f t="shared" si="33"/>
        <v>163.47999999999999</v>
      </c>
      <c r="BM181" s="94">
        <f>IF(AW181='User Input'!$C$1,1,0)</f>
        <v>0</v>
      </c>
      <c r="BN181" s="94">
        <f t="shared" si="39"/>
        <v>0</v>
      </c>
      <c r="BO181" s="94">
        <f t="shared" si="34"/>
        <v>0</v>
      </c>
      <c r="BP181" s="94" t="str">
        <f t="shared" si="35"/>
        <v>Matt Shoemaker</v>
      </c>
      <c r="BQ181" s="94">
        <f t="shared" si="36"/>
        <v>0</v>
      </c>
      <c r="BR181" s="95">
        <f t="shared" si="37"/>
        <v>1</v>
      </c>
      <c r="BS181" s="91" t="str">
        <f>IFERROR(VLOOKUP($AV181,Import!$B$3:$AL$676,35,FALSE),"")</f>
        <v/>
      </c>
      <c r="BT181" s="99">
        <f>9*(Table2[[#This Row],[K]]/Table2[[#This Row],[IP]])</f>
        <v>8.5298507462686572</v>
      </c>
      <c r="BU181" s="483">
        <f>IFERROR(VLOOKUP($AV181,PITCH!$B$7:$AJ$2004,31,FALSE),"N/A")</f>
        <v>5.3943217665615144</v>
      </c>
      <c r="BV181" s="426"/>
    </row>
    <row r="182" spans="1:74" ht="15" x14ac:dyDescent="0.25">
      <c r="A182" s="570">
        <v>180</v>
      </c>
      <c r="B182" s="571">
        <f>IFERROR(VLOOKUP(N182,Import!$B$4:$T$677,19,FALSE),"")</f>
        <v>335</v>
      </c>
      <c r="C182" s="572"/>
      <c r="D182" s="571" t="str">
        <f>IFERROR(VLOOKUP(N182,Import!$AD$3:$AH$677,3,FALSE),"")</f>
        <v/>
      </c>
      <c r="E182" s="571" t="str">
        <f>IFERROR(VLOOKUP(N182,Import!$AD$3:$AL$677,4,FALSE),"")</f>
        <v/>
      </c>
      <c r="F182" s="575">
        <f>IFERROR(VLOOKUP(N182,Import!$AT$3:$BG$677,8,FALSE),"")</f>
        <v>207</v>
      </c>
      <c r="G182" s="489">
        <f>IFERROR(VLOOKUP($N182,Import!$AT$3:$BG$677,2,FALSE),"")</f>
        <v>329.70000000000005</v>
      </c>
      <c r="H182" s="490">
        <f>IFERROR(VLOOKUP($N182,Import!$AT$3:$BG$677,3,FALSE),"")</f>
        <v>2.5167938931297713</v>
      </c>
      <c r="I182" s="575">
        <f ca="1">IFERROR(VLOOKUP($N182,Import!$AT$3:$BG$677,9,FALSE),"")</f>
        <v>142</v>
      </c>
      <c r="J182" s="574"/>
      <c r="K182" s="571">
        <f>IFERROR(VLOOKUP(N182,Import!$AT$3:$BG$677,12,FALSE),"")</f>
        <v>139</v>
      </c>
      <c r="L182" s="571">
        <f>IFERROR(VLOOKUP(N182,Import!$AT$3:$BG$677,14,FALSE),"")</f>
        <v>138</v>
      </c>
      <c r="M182" s="486"/>
      <c r="N182" s="88" t="str">
        <f>IFERROR(VLOOKUP(A182,Import!$V$3:$X$677,3,FALSE),"")</f>
        <v>Marwin Gonzalez</v>
      </c>
      <c r="O182" s="89"/>
      <c r="P182" s="90"/>
      <c r="Q182" s="91" t="str">
        <f>IFERROR(VLOOKUP($N182,Import!$B$3:$AL$676,2,FALSE),"")</f>
        <v>MIN</v>
      </c>
      <c r="R182" s="341" t="str">
        <f>IFERROR(VLOOKUP($N182,Import!$B$3:$AL$676,3,FALSE),"")</f>
        <v>1B/2B/ SS/OF</v>
      </c>
      <c r="S182" s="341" t="str">
        <f>IFERROR(VLOOKUP($N182,Import!$B$3:$AL$676,4,FALSE),"")</f>
        <v>1B/2B/ SS/OF</v>
      </c>
      <c r="T182" s="91">
        <f>IFERROR(VLOOKUP($N182,Import!$B$3:$AL$676,5,FALSE),"")</f>
        <v>-2</v>
      </c>
      <c r="U182" s="431"/>
      <c r="V182" s="91">
        <f>IFERROR(VLOOKUP($N182,Import!$B$3:$AL$676,6,FALSE),"")</f>
        <v>400</v>
      </c>
      <c r="W182" s="91">
        <f>IFERROR(VLOOKUP($N182,Import!$B$3:$AL$676,7,FALSE),"")</f>
        <v>44</v>
      </c>
      <c r="X182" s="91">
        <f>IFERROR(VLOOKUP($N182,Import!$B$3:$AL$676,8,FALSE),"")</f>
        <v>13</v>
      </c>
      <c r="Y182" s="91">
        <f>IFERROR(VLOOKUP($N182,Import!$B$3:$AL$676,9,FALSE),"")</f>
        <v>59</v>
      </c>
      <c r="Z182" s="91">
        <f>IFERROR(VLOOKUP($N182,Import!$B$3:$AL$676,10,FALSE),"")</f>
        <v>2</v>
      </c>
      <c r="AA182" s="92">
        <f>IFERROR(VLOOKUP($N182,Import!$B$3:$AL$676,11,FALSE),"")</f>
        <v>0.251</v>
      </c>
      <c r="AB182" s="431"/>
      <c r="AC182" s="498">
        <f t="shared" si="27"/>
        <v>100.4</v>
      </c>
      <c r="AD182" s="499">
        <f>IF(O182='User Input'!$C$1,1,0)</f>
        <v>0</v>
      </c>
      <c r="AE182" s="499">
        <f t="shared" si="38"/>
        <v>0</v>
      </c>
      <c r="AF182" s="499">
        <f t="shared" si="28"/>
        <v>0</v>
      </c>
      <c r="AG182" s="499" t="str">
        <f t="shared" si="29"/>
        <v>Marwin Gonzalez</v>
      </c>
      <c r="AH182" s="499">
        <f t="shared" si="30"/>
        <v>0</v>
      </c>
      <c r="AI182" s="499">
        <f t="shared" si="31"/>
        <v>-2</v>
      </c>
      <c r="AJ182" s="91" t="str">
        <f>IFERROR(VLOOKUP($N182,Import!$B$3:$AL$676,35,FALSE),"")</f>
        <v/>
      </c>
      <c r="AK182" s="98"/>
      <c r="AL182" s="113">
        <v>143</v>
      </c>
      <c r="AM182" s="112">
        <f>IFERROR(VLOOKUP(AV182,Import!$B$3:$T$677,19,FALSE),"")</f>
        <v>314</v>
      </c>
      <c r="AN182" s="493"/>
      <c r="AO182" s="112" t="str">
        <f>IFERROR(VLOOKUP(AV182,Import!$AD$3:$AH$677,3,FALSE),"")</f>
        <v/>
      </c>
      <c r="AP182" s="112" t="str">
        <f>IFERROR(VLOOKUP(AV182,Import!$AD$3:$AH$677,5,FALSE),"")</f>
        <v/>
      </c>
      <c r="AQ182" s="494">
        <f>IFERROR(VLOOKUP(AV182,Import!$AW$3:$BA$677,5,FALSE),"")</f>
        <v>529</v>
      </c>
      <c r="AR182" s="489">
        <f>IFERROR(VLOOKUP($AV182,Import!$AW$3:$BG$677,2,FALSE),"")</f>
        <v>113.39999999999998</v>
      </c>
      <c r="AS182" s="581">
        <f>IFERROR(VLOOKUP($AV182,Import!$AW$3:$BG$677,3,FALSE),"")</f>
        <v>1.7446153846153842</v>
      </c>
      <c r="AT182" s="575">
        <f ca="1">IFERROR(VLOOKUP($AV182,Import!$AW$3:$BG$677,7,FALSE),"")</f>
        <v>347</v>
      </c>
      <c r="AU182" s="492"/>
      <c r="AV182" s="495" t="str">
        <f>IFERROR(VLOOKUP(AL182,Import!$W$3:$X$677,2,FALSE),"")</f>
        <v>Joakim Soria</v>
      </c>
      <c r="AW182" s="89"/>
      <c r="AX182" s="102"/>
      <c r="AY182" s="91" t="str">
        <f>IFERROR(VLOOKUP($AV182,Import!$B$3:$L$676,2,FALSE),"")</f>
        <v>OAK</v>
      </c>
      <c r="AZ182" s="96" t="str">
        <f>IFERROR(VLOOKUP($AV182,Import!$B$3:$L$676,3,FALSE),"")</f>
        <v>RP</v>
      </c>
      <c r="BA182" s="96" t="str">
        <f>IFERROR(VLOOKUP($AV182,Import!$B$3:$L$676,4,FALSE),"")</f>
        <v>RP</v>
      </c>
      <c r="BB182" s="91">
        <f>IFERROR(VLOOKUP($AV182,Import!$B$3:$L$676,5,FALSE),"")</f>
        <v>-1</v>
      </c>
      <c r="BC182" s="431"/>
      <c r="BD182" s="91">
        <f>IFERROR(VLOOKUP($AV182,Import!$B$3:$X$677,12,FALSE),"")</f>
        <v>62</v>
      </c>
      <c r="BE182" s="97">
        <f>IFERROR(VLOOKUP($AV182,Import!$B$3:$X$677,15,FALSE),"")</f>
        <v>3.05</v>
      </c>
      <c r="BF182" s="97">
        <f>IFERROR(VLOOKUP($AV182,Import!$B$3:$X$677,16,FALSE),"")</f>
        <v>1.0900000000000001</v>
      </c>
      <c r="BG182" s="91">
        <f>IFERROR(VLOOKUP($AV182,Import!$B$3:$X$677,13,FALSE),"")</f>
        <v>5</v>
      </c>
      <c r="BH182" s="91">
        <f>IFERROR(VLOOKUP($AV182,Import!$B$3:$X$677,14,FALSE),"")</f>
        <v>6</v>
      </c>
      <c r="BI182" s="91">
        <f>IFERROR(VLOOKUP($AV182,Import!$B$3:$X$677,17,FALSE),"")</f>
        <v>73</v>
      </c>
      <c r="BJ182" s="435"/>
      <c r="BK182" s="93">
        <f t="shared" si="32"/>
        <v>189.1</v>
      </c>
      <c r="BL182" s="94">
        <f t="shared" si="33"/>
        <v>67.58</v>
      </c>
      <c r="BM182" s="94">
        <f>IF(AW182='User Input'!$C$1,1,0)</f>
        <v>0</v>
      </c>
      <c r="BN182" s="94">
        <f t="shared" si="39"/>
        <v>0</v>
      </c>
      <c r="BO182" s="94">
        <f t="shared" si="34"/>
        <v>0</v>
      </c>
      <c r="BP182" s="94" t="str">
        <f t="shared" si="35"/>
        <v>Joakim Soria</v>
      </c>
      <c r="BQ182" s="94">
        <f t="shared" si="36"/>
        <v>0</v>
      </c>
      <c r="BR182" s="95">
        <f t="shared" si="37"/>
        <v>-1</v>
      </c>
      <c r="BS182" s="91" t="str">
        <f>IFERROR(VLOOKUP($AV182,Import!$B$3:$AL$676,35,FALSE),"")</f>
        <v/>
      </c>
      <c r="BT182" s="99">
        <f>9*(Table2[[#This Row],[K]]/Table2[[#This Row],[IP]])</f>
        <v>10.596774193548388</v>
      </c>
      <c r="BU182" s="483">
        <f>IFERROR(VLOOKUP($AV182,PITCH!$B$7:$AJ$2004,31,FALSE),"N/A")</f>
        <v>6.0205831903945128</v>
      </c>
      <c r="BV182" s="426"/>
    </row>
    <row r="183" spans="1:74" ht="15" x14ac:dyDescent="0.25">
      <c r="A183" s="570">
        <v>181</v>
      </c>
      <c r="B183" s="571">
        <f>IFERROR(VLOOKUP(N183,Import!$B$4:$T$677,19,FALSE),"")</f>
        <v>337</v>
      </c>
      <c r="C183" s="572"/>
      <c r="D183" s="571" t="str">
        <f>IFERROR(VLOOKUP(N183,Import!$AD$3:$AH$677,3,FALSE),"")</f>
        <v/>
      </c>
      <c r="E183" s="571" t="str">
        <f>IFERROR(VLOOKUP(N183,Import!$AD$3:$AL$677,4,FALSE),"")</f>
        <v/>
      </c>
      <c r="F183" s="575">
        <f>IFERROR(VLOOKUP(N183,Import!$AT$3:$BG$677,8,FALSE),"")</f>
        <v>155</v>
      </c>
      <c r="G183" s="489">
        <f>IFERROR(VLOOKUP($N183,Import!$AT$3:$BG$677,2,FALSE),"")</f>
        <v>361.70000000000005</v>
      </c>
      <c r="H183" s="490">
        <f>IFERROR(VLOOKUP($N183,Import!$AT$3:$BG$677,3,FALSE),"")</f>
        <v>2.5471830985915496</v>
      </c>
      <c r="I183" s="575">
        <f ca="1">IFERROR(VLOOKUP($N183,Import!$AT$3:$BG$677,9,FALSE),"")</f>
        <v>161</v>
      </c>
      <c r="J183" s="574"/>
      <c r="K183" s="571">
        <f>IFERROR(VLOOKUP(N183,Import!$AT$3:$BG$677,12,FALSE),"")</f>
        <v>158</v>
      </c>
      <c r="L183" s="571">
        <f>IFERROR(VLOOKUP(N183,Import!$AT$3:$BG$677,14,FALSE),"")</f>
        <v>147</v>
      </c>
      <c r="M183" s="486"/>
      <c r="N183" s="88" t="str">
        <f>IFERROR(VLOOKUP(A183,Import!$V$3:$X$677,3,FALSE),"")</f>
        <v>Evan Longoria</v>
      </c>
      <c r="O183" s="89"/>
      <c r="P183" s="90"/>
      <c r="Q183" s="91" t="str">
        <f>IFERROR(VLOOKUP($N183,Import!$B$3:$AL$676,2,FALSE),"")</f>
        <v>SF</v>
      </c>
      <c r="R183" s="341" t="str">
        <f>IFERROR(VLOOKUP($N183,Import!$B$3:$AL$676,3,FALSE),"")</f>
        <v>3B</v>
      </c>
      <c r="S183" s="341" t="str">
        <f>IFERROR(VLOOKUP($N183,Import!$B$3:$AL$676,4,FALSE),"")</f>
        <v>3B</v>
      </c>
      <c r="T183" s="91">
        <f>IFERROR(VLOOKUP($N183,Import!$B$3:$AL$676,5,FALSE),"")</f>
        <v>-2</v>
      </c>
      <c r="U183" s="431"/>
      <c r="V183" s="91">
        <f>IFERROR(VLOOKUP($N183,Import!$B$3:$AL$676,6,FALSE),"")</f>
        <v>549</v>
      </c>
      <c r="W183" s="91">
        <f>IFERROR(VLOOKUP($N183,Import!$B$3:$AL$676,7,FALSE),"")</f>
        <v>61</v>
      </c>
      <c r="X183" s="91">
        <f>IFERROR(VLOOKUP($N183,Import!$B$3:$AL$676,8,FALSE),"")</f>
        <v>18</v>
      </c>
      <c r="Y183" s="91">
        <f>IFERROR(VLOOKUP($N183,Import!$B$3:$AL$676,9,FALSE),"")</f>
        <v>68</v>
      </c>
      <c r="Z183" s="91">
        <f>IFERROR(VLOOKUP($N183,Import!$B$3:$AL$676,10,FALSE),"")</f>
        <v>3</v>
      </c>
      <c r="AA183" s="92">
        <f>IFERROR(VLOOKUP($N183,Import!$B$3:$AL$676,11,FALSE),"")</f>
        <v>0.249</v>
      </c>
      <c r="AB183" s="431"/>
      <c r="AC183" s="498">
        <f t="shared" si="27"/>
        <v>136.70099999999999</v>
      </c>
      <c r="AD183" s="499">
        <f>IF(O183='User Input'!$C$1,1,0)</f>
        <v>0</v>
      </c>
      <c r="AE183" s="499">
        <f t="shared" si="38"/>
        <v>0</v>
      </c>
      <c r="AF183" s="499">
        <f t="shared" si="28"/>
        <v>0</v>
      </c>
      <c r="AG183" s="499" t="str">
        <f t="shared" si="29"/>
        <v>Evan Longoria</v>
      </c>
      <c r="AH183" s="499">
        <f t="shared" si="30"/>
        <v>0</v>
      </c>
      <c r="AI183" s="499">
        <f t="shared" si="31"/>
        <v>-2</v>
      </c>
      <c r="AJ183" s="91" t="str">
        <f>IFERROR(VLOOKUP($N183,Import!$B$3:$AL$676,35,FALSE),"")</f>
        <v/>
      </c>
      <c r="AK183" s="98"/>
      <c r="AL183" s="113">
        <v>131</v>
      </c>
      <c r="AM183" s="112">
        <f>IFERROR(VLOOKUP(AV183,Import!$B$3:$T$677,19,FALSE),"")</f>
        <v>293</v>
      </c>
      <c r="AN183" s="493"/>
      <c r="AO183" s="112" t="str">
        <f>IFERROR(VLOOKUP(AV183,Import!$AD$3:$AH$677,3,FALSE),"")</f>
        <v/>
      </c>
      <c r="AP183" s="112" t="str">
        <f>IFERROR(VLOOKUP(AV183,Import!$AD$3:$AH$677,5,FALSE),"")</f>
        <v/>
      </c>
      <c r="AQ183" s="494">
        <f>IFERROR(VLOOKUP(AV183,Import!$AW$3:$BA$677,5,FALSE),"")</f>
        <v>292</v>
      </c>
      <c r="AR183" s="489">
        <f>IFERROR(VLOOKUP($AV183,Import!$AW$3:$BG$677,2,FALSE),"")</f>
        <v>276.09999999999997</v>
      </c>
      <c r="AS183" s="581">
        <f>IFERROR(VLOOKUP($AV183,Import!$AW$3:$BG$677,3,FALSE),"")</f>
        <v>10.619230769230768</v>
      </c>
      <c r="AT183" s="575">
        <f ca="1">IFERROR(VLOOKUP($AV183,Import!$AW$3:$BG$677,7,FALSE),"")</f>
        <v>85</v>
      </c>
      <c r="AU183" s="492"/>
      <c r="AV183" s="495" t="str">
        <f>IFERROR(VLOOKUP(AL183,Import!$W$3:$X$677,2,FALSE),"")</f>
        <v>Luke Weaver</v>
      </c>
      <c r="AW183" s="89"/>
      <c r="AX183" s="102"/>
      <c r="AY183" s="91" t="str">
        <f>IFERROR(VLOOKUP($AV183,Import!$B$3:$L$676,2,FALSE),"")</f>
        <v>ARI</v>
      </c>
      <c r="AZ183" s="96" t="str">
        <f>IFERROR(VLOOKUP($AV183,Import!$B$3:$L$676,3,FALSE),"")</f>
        <v>SP</v>
      </c>
      <c r="BA183" s="96" t="str">
        <f>IFERROR(VLOOKUP($AV183,Import!$B$3:$L$676,4,FALSE),"")</f>
        <v>SP</v>
      </c>
      <c r="BB183" s="91">
        <f>IFERROR(VLOOKUP($AV183,Import!$B$3:$L$676,5,FALSE),"")</f>
        <v>0</v>
      </c>
      <c r="BC183" s="431"/>
      <c r="BD183" s="91">
        <f>IFERROR(VLOOKUP($AV183,Import!$B$3:$X$677,12,FALSE),"")</f>
        <v>164</v>
      </c>
      <c r="BE183" s="97">
        <f>IFERROR(VLOOKUP($AV183,Import!$B$3:$X$677,15,FALSE),"")</f>
        <v>4.2300000000000004</v>
      </c>
      <c r="BF183" s="97">
        <f>IFERROR(VLOOKUP($AV183,Import!$B$3:$X$677,16,FALSE),"")</f>
        <v>1.34</v>
      </c>
      <c r="BG183" s="91">
        <f>IFERROR(VLOOKUP($AV183,Import!$B$3:$X$677,13,FALSE),"")</f>
        <v>8</v>
      </c>
      <c r="BH183" s="91">
        <f>IFERROR(VLOOKUP($AV183,Import!$B$3:$X$677,14,FALSE),"")</f>
        <v>0</v>
      </c>
      <c r="BI183" s="91">
        <f>IFERROR(VLOOKUP($AV183,Import!$B$3:$X$677,17,FALSE),"")</f>
        <v>154</v>
      </c>
      <c r="BJ183" s="435"/>
      <c r="BK183" s="93">
        <f t="shared" si="32"/>
        <v>693.72</v>
      </c>
      <c r="BL183" s="94">
        <f t="shared" si="33"/>
        <v>219.76000000000002</v>
      </c>
      <c r="BM183" s="94">
        <f>IF(AW183='User Input'!$C$1,1,0)</f>
        <v>0</v>
      </c>
      <c r="BN183" s="94">
        <f t="shared" si="39"/>
        <v>0</v>
      </c>
      <c r="BO183" s="94">
        <f t="shared" si="34"/>
        <v>0</v>
      </c>
      <c r="BP183" s="94" t="str">
        <f t="shared" si="35"/>
        <v>Luke Weaver</v>
      </c>
      <c r="BQ183" s="94">
        <f t="shared" si="36"/>
        <v>0</v>
      </c>
      <c r="BR183" s="95">
        <f t="shared" si="37"/>
        <v>0</v>
      </c>
      <c r="BS183" s="91" t="str">
        <f>IFERROR(VLOOKUP($AV183,Import!$B$3:$AL$676,35,FALSE),"")</f>
        <v/>
      </c>
      <c r="BT183" s="99">
        <f>9*(Table2[[#This Row],[K]]/Table2[[#This Row],[IP]])</f>
        <v>8.4512195121951219</v>
      </c>
      <c r="BU183" s="483">
        <f>IFERROR(VLOOKUP($AV183,PITCH!$B$7:$AJ$2004,31,FALSE),"N/A")</f>
        <v>5.6124721603563472</v>
      </c>
      <c r="BV183" s="426"/>
    </row>
    <row r="184" spans="1:74" ht="15" x14ac:dyDescent="0.25">
      <c r="A184" s="570">
        <v>182</v>
      </c>
      <c r="B184" s="571">
        <f>IFERROR(VLOOKUP(N184,Import!$B$4:$T$677,19,FALSE),"")</f>
        <v>339</v>
      </c>
      <c r="C184" s="572"/>
      <c r="D184" s="571" t="str">
        <f>IFERROR(VLOOKUP(N184,Import!$AD$3:$AH$677,3,FALSE),"")</f>
        <v/>
      </c>
      <c r="E184" s="571" t="str">
        <f>IFERROR(VLOOKUP(N184,Import!$AD$3:$AL$677,4,FALSE),"")</f>
        <v/>
      </c>
      <c r="F184" s="575">
        <f>IFERROR(VLOOKUP(N184,Import!$AT$3:$BG$677,8,FALSE),"")</f>
        <v>193</v>
      </c>
      <c r="G184" s="489">
        <f>IFERROR(VLOOKUP($N184,Import!$AT$3:$BG$677,2,FALSE),"")</f>
        <v>339.40000000000003</v>
      </c>
      <c r="H184" s="490">
        <f>IFERROR(VLOOKUP($N184,Import!$AT$3:$BG$677,3,FALSE),"")</f>
        <v>2.5140740740740743</v>
      </c>
      <c r="I184" s="575">
        <f ca="1">IFERROR(VLOOKUP($N184,Import!$AT$3:$BG$677,9,FALSE),"")</f>
        <v>275</v>
      </c>
      <c r="J184" s="574"/>
      <c r="K184" s="571">
        <f>IFERROR(VLOOKUP(N184,Import!$AT$3:$BG$677,12,FALSE),"")</f>
        <v>211</v>
      </c>
      <c r="L184" s="571">
        <f>IFERROR(VLOOKUP(N184,Import!$AT$3:$BG$677,14,FALSE),"")</f>
        <v>212</v>
      </c>
      <c r="M184" s="486"/>
      <c r="N184" s="88" t="str">
        <f>IFERROR(VLOOKUP(A184,Import!$V$3:$X$677,3,FALSE),"")</f>
        <v>Zack Cozart</v>
      </c>
      <c r="O184" s="89"/>
      <c r="P184" s="90"/>
      <c r="Q184" s="91" t="str">
        <f>IFERROR(VLOOKUP($N184,Import!$B$3:$AL$676,2,FALSE),"")</f>
        <v>LAA</v>
      </c>
      <c r="R184" s="341" t="str">
        <f>IFERROR(VLOOKUP($N184,Import!$B$3:$AL$676,3,FALSE),"")</f>
        <v>3B</v>
      </c>
      <c r="S184" s="341" t="str">
        <f>IFERROR(VLOOKUP($N184,Import!$B$3:$AL$676,4,FALSE),"")</f>
        <v>2B/SS/ 3B</v>
      </c>
      <c r="T184" s="91">
        <f>IFERROR(VLOOKUP($N184,Import!$B$3:$AL$676,5,FALSE),"")</f>
        <v>-2</v>
      </c>
      <c r="U184" s="431"/>
      <c r="V184" s="91">
        <f>IFERROR(VLOOKUP($N184,Import!$B$3:$AL$676,6,FALSE),"")</f>
        <v>446</v>
      </c>
      <c r="W184" s="91">
        <f>IFERROR(VLOOKUP($N184,Import!$B$3:$AL$676,7,FALSE),"")</f>
        <v>52</v>
      </c>
      <c r="X184" s="91">
        <f>IFERROR(VLOOKUP($N184,Import!$B$3:$AL$676,8,FALSE),"")</f>
        <v>16</v>
      </c>
      <c r="Y184" s="91">
        <f>IFERROR(VLOOKUP($N184,Import!$B$3:$AL$676,9,FALSE),"")</f>
        <v>58</v>
      </c>
      <c r="Z184" s="91">
        <f>IFERROR(VLOOKUP($N184,Import!$B$3:$AL$676,10,FALSE),"")</f>
        <v>2</v>
      </c>
      <c r="AA184" s="92">
        <f>IFERROR(VLOOKUP($N184,Import!$B$3:$AL$676,11,FALSE),"")</f>
        <v>0.25</v>
      </c>
      <c r="AB184" s="431"/>
      <c r="AC184" s="498">
        <f t="shared" si="27"/>
        <v>111.5</v>
      </c>
      <c r="AD184" s="499">
        <f>IF(O184='User Input'!$C$1,1,0)</f>
        <v>0</v>
      </c>
      <c r="AE184" s="499">
        <f t="shared" si="38"/>
        <v>0</v>
      </c>
      <c r="AF184" s="499">
        <f t="shared" si="28"/>
        <v>0</v>
      </c>
      <c r="AG184" s="499" t="str">
        <f t="shared" si="29"/>
        <v>Zack Cozart</v>
      </c>
      <c r="AH184" s="499">
        <f t="shared" si="30"/>
        <v>0</v>
      </c>
      <c r="AI184" s="499">
        <f t="shared" si="31"/>
        <v>-2</v>
      </c>
      <c r="AJ184" s="91" t="str">
        <f>IFERROR(VLOOKUP($N184,Import!$B$3:$AL$676,35,FALSE),"")</f>
        <v/>
      </c>
      <c r="AK184" s="98"/>
      <c r="AL184" s="113">
        <v>219</v>
      </c>
      <c r="AM184" s="112">
        <f>IFERROR(VLOOKUP(AV184,Import!$B$3:$T$677,19,FALSE),"")</f>
        <v>523</v>
      </c>
      <c r="AN184" s="493"/>
      <c r="AO184" s="112" t="str">
        <f>IFERROR(VLOOKUP(AV184,Import!$AD$3:$AH$677,3,FALSE),"")</f>
        <v/>
      </c>
      <c r="AP184" s="112" t="str">
        <f>IFERROR(VLOOKUP(AV184,Import!$AD$3:$AH$677,5,FALSE),"")</f>
        <v/>
      </c>
      <c r="AQ184" s="494">
        <f>IFERROR(VLOOKUP(AV184,Import!$AW$3:$BA$677,5,FALSE),"")</f>
        <v>478</v>
      </c>
      <c r="AR184" s="489">
        <f>IFERROR(VLOOKUP($AV184,Import!$AW$3:$BG$677,2,FALSE),"")</f>
        <v>142.39999999999998</v>
      </c>
      <c r="AS184" s="581">
        <f>IFERROR(VLOOKUP($AV184,Import!$AW$3:$BG$677,3,FALSE),"")</f>
        <v>2.1907692307692304</v>
      </c>
      <c r="AT184" s="575">
        <f ca="1">IFERROR(VLOOKUP($AV184,Import!$AW$3:$BG$677,7,FALSE),"")</f>
        <v>347</v>
      </c>
      <c r="AU184" s="492"/>
      <c r="AV184" s="495" t="str">
        <f>IFERROR(VLOOKUP(AL184,Import!$W$3:$X$677,2,FALSE),"")</f>
        <v>Jared Hughes</v>
      </c>
      <c r="AW184" s="89"/>
      <c r="AX184" s="102"/>
      <c r="AY184" s="91" t="str">
        <f>IFERROR(VLOOKUP($AV184,Import!$B$3:$L$676,2,FALSE),"")</f>
        <v>CIN</v>
      </c>
      <c r="AZ184" s="96" t="str">
        <f>IFERROR(VLOOKUP($AV184,Import!$B$3:$L$676,3,FALSE),"")</f>
        <v>RP</v>
      </c>
      <c r="BA184" s="96" t="str">
        <f>IFERROR(VLOOKUP($AV184,Import!$B$3:$L$676,4,FALSE),"")</f>
        <v>RP</v>
      </c>
      <c r="BB184" s="91">
        <f>IFERROR(VLOOKUP($AV184,Import!$B$3:$L$676,5,FALSE),"")</f>
        <v>-8</v>
      </c>
      <c r="BC184" s="431"/>
      <c r="BD184" s="91">
        <f>IFERROR(VLOOKUP($AV184,Import!$B$3:$X$677,12,FALSE),"")</f>
        <v>69</v>
      </c>
      <c r="BE184" s="97">
        <f>IFERROR(VLOOKUP($AV184,Import!$B$3:$X$677,15,FALSE),"")</f>
        <v>3.87</v>
      </c>
      <c r="BF184" s="97">
        <f>IFERROR(VLOOKUP($AV184,Import!$B$3:$X$677,16,FALSE),"")</f>
        <v>1.29</v>
      </c>
      <c r="BG184" s="91">
        <f>IFERROR(VLOOKUP($AV184,Import!$B$3:$X$677,13,FALSE),"")</f>
        <v>4</v>
      </c>
      <c r="BH184" s="91">
        <f>IFERROR(VLOOKUP($AV184,Import!$B$3:$X$677,14,FALSE),"")</f>
        <v>4</v>
      </c>
      <c r="BI184" s="91">
        <f>IFERROR(VLOOKUP($AV184,Import!$B$3:$X$677,17,FALSE),"")</f>
        <v>54</v>
      </c>
      <c r="BJ184" s="435"/>
      <c r="BK184" s="93">
        <f t="shared" si="32"/>
        <v>267.03000000000003</v>
      </c>
      <c r="BL184" s="94">
        <f t="shared" si="33"/>
        <v>89.01</v>
      </c>
      <c r="BM184" s="94">
        <f>IF(AW184='User Input'!$C$1,1,0)</f>
        <v>0</v>
      </c>
      <c r="BN184" s="94">
        <f t="shared" si="39"/>
        <v>0</v>
      </c>
      <c r="BO184" s="94">
        <f t="shared" si="34"/>
        <v>0</v>
      </c>
      <c r="BP184" s="94" t="str">
        <f t="shared" si="35"/>
        <v>Jared Hughes</v>
      </c>
      <c r="BQ184" s="94">
        <f t="shared" si="36"/>
        <v>0</v>
      </c>
      <c r="BR184" s="95">
        <f t="shared" si="37"/>
        <v>-8</v>
      </c>
      <c r="BS184" s="91" t="str">
        <f>IFERROR(VLOOKUP($AV184,Import!$B$3:$AL$676,35,FALSE),"")</f>
        <v/>
      </c>
      <c r="BT184" s="99">
        <f>9*(Table2[[#This Row],[K]]/Table2[[#This Row],[IP]])</f>
        <v>7.0434782608695654</v>
      </c>
      <c r="BU184" s="483">
        <f>IFERROR(VLOOKUP($AV184,PITCH!$B$7:$AJ$2004,31,FALSE),"N/A")</f>
        <v>3.7868162692847127</v>
      </c>
      <c r="BV184" s="426"/>
    </row>
    <row r="185" spans="1:74" ht="15" x14ac:dyDescent="0.25">
      <c r="A185" s="570">
        <v>183</v>
      </c>
      <c r="B185" s="571">
        <f>IFERROR(VLOOKUP(N185,Import!$B$4:$T$677,19,FALSE),"")</f>
        <v>340</v>
      </c>
      <c r="C185" s="572"/>
      <c r="D185" s="571" t="str">
        <f>IFERROR(VLOOKUP(N185,Import!$AD$3:$AH$677,3,FALSE),"")</f>
        <v/>
      </c>
      <c r="E185" s="571" t="str">
        <f>IFERROR(VLOOKUP(N185,Import!$AD$3:$AL$677,4,FALSE),"")</f>
        <v/>
      </c>
      <c r="F185" s="575">
        <f>IFERROR(VLOOKUP(N185,Import!$AT$3:$BG$677,8,FALSE),"")</f>
        <v>254</v>
      </c>
      <c r="G185" s="489">
        <f>IFERROR(VLOOKUP($N185,Import!$AT$3:$BG$677,2,FALSE),"")</f>
        <v>301.19999999999993</v>
      </c>
      <c r="H185" s="490">
        <f>IFERROR(VLOOKUP($N185,Import!$AT$3:$BG$677,3,FALSE),"")</f>
        <v>2.39047619047619</v>
      </c>
      <c r="I185" s="575">
        <f ca="1">IFERROR(VLOOKUP($N185,Import!$AT$3:$BG$677,9,FALSE),"")</f>
        <v>266</v>
      </c>
      <c r="J185" s="574"/>
      <c r="K185" s="571">
        <f>IFERROR(VLOOKUP(N185,Import!$AT$3:$BG$677,12,FALSE),"")</f>
        <v>196</v>
      </c>
      <c r="L185" s="571">
        <f>IFERROR(VLOOKUP(N185,Import!$AT$3:$BG$677,14,FALSE),"")</f>
        <v>196</v>
      </c>
      <c r="M185" s="486"/>
      <c r="N185" s="88" t="str">
        <f>IFERROR(VLOOKUP(A185,Import!$V$3:$X$677,3,FALSE),"")</f>
        <v>Josh Harrison</v>
      </c>
      <c r="O185" s="89"/>
      <c r="P185" s="90"/>
      <c r="Q185" s="91" t="str">
        <f>IFERROR(VLOOKUP($N185,Import!$B$3:$AL$676,2,FALSE),"")</f>
        <v>DET</v>
      </c>
      <c r="R185" s="341" t="str">
        <f>IFERROR(VLOOKUP($N185,Import!$B$3:$AL$676,3,FALSE),"")</f>
        <v>2B</v>
      </c>
      <c r="S185" s="341" t="str">
        <f>IFERROR(VLOOKUP($N185,Import!$B$3:$AL$676,4,FALSE),"")</f>
        <v>2B</v>
      </c>
      <c r="T185" s="91">
        <f>IFERROR(VLOOKUP($N185,Import!$B$3:$AL$676,5,FALSE),"")</f>
        <v>-3</v>
      </c>
      <c r="U185" s="431"/>
      <c r="V185" s="91">
        <f>IFERROR(VLOOKUP($N185,Import!$B$3:$AL$676,6,FALSE),"")</f>
        <v>512</v>
      </c>
      <c r="W185" s="91">
        <f>IFERROR(VLOOKUP($N185,Import!$B$3:$AL$676,7,FALSE),"")</f>
        <v>68</v>
      </c>
      <c r="X185" s="91">
        <f>IFERROR(VLOOKUP($N185,Import!$B$3:$AL$676,8,FALSE),"")</f>
        <v>14</v>
      </c>
      <c r="Y185" s="91">
        <f>IFERROR(VLOOKUP($N185,Import!$B$3:$AL$676,9,FALSE),"")</f>
        <v>44</v>
      </c>
      <c r="Z185" s="91">
        <f>IFERROR(VLOOKUP($N185,Import!$B$3:$AL$676,10,FALSE),"")</f>
        <v>4</v>
      </c>
      <c r="AA185" s="92">
        <f>IFERROR(VLOOKUP($N185,Import!$B$3:$AL$676,11,FALSE),"")</f>
        <v>0.26100000000000001</v>
      </c>
      <c r="AB185" s="431"/>
      <c r="AC185" s="498">
        <f t="shared" si="27"/>
        <v>133.63200000000001</v>
      </c>
      <c r="AD185" s="499">
        <f>IF(O185='User Input'!$C$1,1,0)</f>
        <v>0</v>
      </c>
      <c r="AE185" s="499">
        <f t="shared" si="38"/>
        <v>0</v>
      </c>
      <c r="AF185" s="499">
        <f t="shared" si="28"/>
        <v>0</v>
      </c>
      <c r="AG185" s="499" t="str">
        <f t="shared" si="29"/>
        <v>Josh Harrison</v>
      </c>
      <c r="AH185" s="499">
        <f t="shared" si="30"/>
        <v>0</v>
      </c>
      <c r="AI185" s="499">
        <f t="shared" si="31"/>
        <v>-3</v>
      </c>
      <c r="AJ185" s="91" t="str">
        <f>IFERROR(VLOOKUP($N185,Import!$B$3:$AL$676,35,FALSE),"")</f>
        <v/>
      </c>
      <c r="AK185" s="98"/>
      <c r="AL185" s="113">
        <v>178</v>
      </c>
      <c r="AM185" s="112">
        <f>IFERROR(VLOOKUP(AV185,Import!$B$3:$T$677,19,FALSE),"")</f>
        <v>378</v>
      </c>
      <c r="AN185" s="493"/>
      <c r="AO185" s="112" t="str">
        <f>IFERROR(VLOOKUP(AV185,Import!$AD$3:$AH$677,3,FALSE),"")</f>
        <v/>
      </c>
      <c r="AP185" s="112" t="str">
        <f>IFERROR(VLOOKUP(AV185,Import!$AD$3:$AH$677,5,FALSE),"")</f>
        <v/>
      </c>
      <c r="AQ185" s="494">
        <f>IFERROR(VLOOKUP(AV185,Import!$AW$3:$BA$677,5,FALSE),"")</f>
        <v>481</v>
      </c>
      <c r="AR185" s="489">
        <f>IFERROR(VLOOKUP($AV185,Import!$AW$3:$BG$677,2,FALSE),"")</f>
        <v>141.79999999999995</v>
      </c>
      <c r="AS185" s="581">
        <f>IFERROR(VLOOKUP($AV185,Import!$AW$3:$BG$677,3,FALSE),"")</f>
        <v>0</v>
      </c>
      <c r="AT185" s="575">
        <f ca="1">IFERROR(VLOOKUP($AV185,Import!$AW$3:$BG$677,7,FALSE),"")</f>
        <v>195</v>
      </c>
      <c r="AU185" s="492"/>
      <c r="AV185" s="495" t="str">
        <f>IFERROR(VLOOKUP(AL185,Import!$W$3:$X$677,2,FALSE),"")</f>
        <v>Framber Valdez</v>
      </c>
      <c r="AW185" s="89"/>
      <c r="AX185" s="102"/>
      <c r="AY185" s="91" t="str">
        <f>IFERROR(VLOOKUP($AV185,Import!$B$3:$L$676,2,FALSE),"")</f>
        <v>HOU</v>
      </c>
      <c r="AZ185" s="96" t="str">
        <f>IFERROR(VLOOKUP($AV185,Import!$B$3:$L$676,3,FALSE),"")</f>
        <v>SP</v>
      </c>
      <c r="BA185" s="96" t="str">
        <f>IFERROR(VLOOKUP($AV185,Import!$B$3:$L$676,4,FALSE),"")</f>
        <v>SP</v>
      </c>
      <c r="BB185" s="91">
        <f>IFERROR(VLOOKUP($AV185,Import!$B$3:$L$676,5,FALSE),"")</f>
        <v>-4</v>
      </c>
      <c r="BC185" s="431"/>
      <c r="BD185" s="91">
        <f>IFERROR(VLOOKUP($AV185,Import!$B$3:$X$677,12,FALSE),"")</f>
        <v>86</v>
      </c>
      <c r="BE185" s="97">
        <f>IFERROR(VLOOKUP($AV185,Import!$B$3:$X$677,15,FALSE),"")</f>
        <v>3.44</v>
      </c>
      <c r="BF185" s="97">
        <f>IFERROR(VLOOKUP($AV185,Import!$B$3:$X$677,16,FALSE),"")</f>
        <v>1.31</v>
      </c>
      <c r="BG185" s="91">
        <f>IFERROR(VLOOKUP($AV185,Import!$B$3:$X$677,13,FALSE),"")</f>
        <v>7</v>
      </c>
      <c r="BH185" s="91">
        <f>IFERROR(VLOOKUP($AV185,Import!$B$3:$X$677,14,FALSE),"")</f>
        <v>0</v>
      </c>
      <c r="BI185" s="91">
        <f>IFERROR(VLOOKUP($AV185,Import!$B$3:$X$677,17,FALSE),"")</f>
        <v>83</v>
      </c>
      <c r="BJ185" s="435"/>
      <c r="BK185" s="93">
        <f t="shared" si="32"/>
        <v>295.83999999999997</v>
      </c>
      <c r="BL185" s="94">
        <f t="shared" si="33"/>
        <v>112.66000000000001</v>
      </c>
      <c r="BM185" s="94">
        <f>IF(AW185='User Input'!$C$1,1,0)</f>
        <v>0</v>
      </c>
      <c r="BN185" s="94">
        <f t="shared" si="39"/>
        <v>0</v>
      </c>
      <c r="BO185" s="94">
        <f t="shared" si="34"/>
        <v>0</v>
      </c>
      <c r="BP185" s="94" t="str">
        <f t="shared" si="35"/>
        <v>Framber Valdez</v>
      </c>
      <c r="BQ185" s="94">
        <f t="shared" si="36"/>
        <v>0</v>
      </c>
      <c r="BR185" s="95">
        <f t="shared" si="37"/>
        <v>-4</v>
      </c>
      <c r="BS185" s="91" t="str">
        <f>IFERROR(VLOOKUP($AV185,Import!$B$3:$AL$676,35,FALSE),"")</f>
        <v/>
      </c>
      <c r="BT185" s="99">
        <f>9*(Table2[[#This Row],[K]]/Table2[[#This Row],[IP]])</f>
        <v>8.6860465116279073</v>
      </c>
      <c r="BU185" s="483">
        <f>IFERROR(VLOOKUP($AV185,PITCH!$B$7:$AJ$2004,31,FALSE),"N/A")</f>
        <v>3.8095238095238102</v>
      </c>
      <c r="BV185" s="426"/>
    </row>
    <row r="186" spans="1:74" ht="15" x14ac:dyDescent="0.25">
      <c r="A186" s="570">
        <v>184</v>
      </c>
      <c r="B186" s="571">
        <f>IFERROR(VLOOKUP(N186,Import!$B$4:$T$677,19,FALSE),"")</f>
        <v>341</v>
      </c>
      <c r="C186" s="572"/>
      <c r="D186" s="571" t="str">
        <f>IFERROR(VLOOKUP(N186,Import!$AD$3:$AH$677,3,FALSE),"")</f>
        <v/>
      </c>
      <c r="E186" s="571" t="str">
        <f>IFERROR(VLOOKUP(N186,Import!$AD$3:$AL$677,4,FALSE),"")</f>
        <v/>
      </c>
      <c r="F186" s="575">
        <f>IFERROR(VLOOKUP(N186,Import!$AT$3:$BG$677,8,FALSE),"")</f>
        <v>202</v>
      </c>
      <c r="G186" s="489">
        <f>IFERROR(VLOOKUP($N186,Import!$AT$3:$BG$677,2,FALSE),"")</f>
        <v>332.45</v>
      </c>
      <c r="H186" s="490">
        <f>IFERROR(VLOOKUP($N186,Import!$AT$3:$BG$677,3,FALSE),"")</f>
        <v>2.2927586206896553</v>
      </c>
      <c r="I186" s="575">
        <f ca="1">IFERROR(VLOOKUP($N186,Import!$AT$3:$BG$677,9,FALSE),"")</f>
        <v>275</v>
      </c>
      <c r="J186" s="574"/>
      <c r="K186" s="571">
        <f>IFERROR(VLOOKUP(N186,Import!$AT$3:$BG$677,12,FALSE),"")</f>
        <v>179</v>
      </c>
      <c r="L186" s="571">
        <f>IFERROR(VLOOKUP(N186,Import!$AT$3:$BG$677,14,FALSE),"")</f>
        <v>179</v>
      </c>
      <c r="M186" s="486"/>
      <c r="N186" s="88" t="str">
        <f>IFERROR(VLOOKUP(A186,Import!$V$3:$X$677,3,FALSE),"")</f>
        <v>Starlin Castro</v>
      </c>
      <c r="O186" s="89"/>
      <c r="P186" s="90"/>
      <c r="Q186" s="91" t="str">
        <f>IFERROR(VLOOKUP($N186,Import!$B$3:$AL$676,2,FALSE),"")</f>
        <v>MIA</v>
      </c>
      <c r="R186" s="341" t="str">
        <f>IFERROR(VLOOKUP($N186,Import!$B$3:$AL$676,3,FALSE),"")</f>
        <v>2B</v>
      </c>
      <c r="S186" s="341" t="str">
        <f>IFERROR(VLOOKUP($N186,Import!$B$3:$AL$676,4,FALSE),"")</f>
        <v>2B</v>
      </c>
      <c r="T186" s="91">
        <f>IFERROR(VLOOKUP($N186,Import!$B$3:$AL$676,5,FALSE),"")</f>
        <v>-3</v>
      </c>
      <c r="U186" s="431"/>
      <c r="V186" s="91">
        <f>IFERROR(VLOOKUP($N186,Import!$B$3:$AL$676,6,FALSE),"")</f>
        <v>607</v>
      </c>
      <c r="W186" s="91">
        <f>IFERROR(VLOOKUP($N186,Import!$B$3:$AL$676,7,FALSE),"")</f>
        <v>82</v>
      </c>
      <c r="X186" s="91">
        <f>IFERROR(VLOOKUP($N186,Import!$B$3:$AL$676,8,FALSE),"")</f>
        <v>17</v>
      </c>
      <c r="Y186" s="91">
        <f>IFERROR(VLOOKUP($N186,Import!$B$3:$AL$676,9,FALSE),"")</f>
        <v>43</v>
      </c>
      <c r="Z186" s="91">
        <f>IFERROR(VLOOKUP($N186,Import!$B$3:$AL$676,10,FALSE),"")</f>
        <v>5</v>
      </c>
      <c r="AA186" s="92">
        <f>IFERROR(VLOOKUP($N186,Import!$B$3:$AL$676,11,FALSE),"")</f>
        <v>0.26400000000000001</v>
      </c>
      <c r="AB186" s="431"/>
      <c r="AC186" s="498">
        <f t="shared" si="27"/>
        <v>160.24800000000002</v>
      </c>
      <c r="AD186" s="499">
        <f>IF(O186='User Input'!$C$1,1,0)</f>
        <v>0</v>
      </c>
      <c r="AE186" s="499">
        <f t="shared" si="38"/>
        <v>0</v>
      </c>
      <c r="AF186" s="499">
        <f t="shared" si="28"/>
        <v>0</v>
      </c>
      <c r="AG186" s="499" t="str">
        <f t="shared" si="29"/>
        <v>Starlin Castro</v>
      </c>
      <c r="AH186" s="499">
        <f t="shared" si="30"/>
        <v>0</v>
      </c>
      <c r="AI186" s="499">
        <f t="shared" si="31"/>
        <v>-3</v>
      </c>
      <c r="AJ186" s="91" t="str">
        <f>IFERROR(VLOOKUP($N186,Import!$B$3:$AL$676,35,FALSE),"")</f>
        <v/>
      </c>
      <c r="AK186" s="98"/>
      <c r="AL186" s="113">
        <v>141</v>
      </c>
      <c r="AM186" s="112">
        <f>IFERROR(VLOOKUP(AV186,Import!$B$3:$T$677,19,FALSE),"")</f>
        <v>308</v>
      </c>
      <c r="AN186" s="493"/>
      <c r="AO186" s="112" t="str">
        <f>IFERROR(VLOOKUP(AV186,Import!$AD$3:$AH$677,3,FALSE),"")</f>
        <v/>
      </c>
      <c r="AP186" s="112" t="str">
        <f>IFERROR(VLOOKUP(AV186,Import!$AD$3:$AH$677,5,FALSE),"")</f>
        <v/>
      </c>
      <c r="AQ186" s="494">
        <f>IFERROR(VLOOKUP(AV186,Import!$AW$3:$BA$677,5,FALSE),"")</f>
        <v>477</v>
      </c>
      <c r="AR186" s="489">
        <f>IFERROR(VLOOKUP($AV186,Import!$AW$3:$BG$677,2,FALSE),"")</f>
        <v>142.70000000000002</v>
      </c>
      <c r="AS186" s="581">
        <f>IFERROR(VLOOKUP($AV186,Import!$AW$3:$BG$677,3,FALSE),"")</f>
        <v>10.976923076923079</v>
      </c>
      <c r="AT186" s="575">
        <f ca="1">IFERROR(VLOOKUP($AV186,Import!$AW$3:$BG$677,7,FALSE),"")</f>
        <v>158</v>
      </c>
      <c r="AU186" s="492"/>
      <c r="AV186" s="495" t="str">
        <f>IFERROR(VLOOKUP(AL186,Import!$W$3:$X$677,2,FALSE),"")</f>
        <v>Freddy Peralta</v>
      </c>
      <c r="AW186" s="89"/>
      <c r="AX186" s="102"/>
      <c r="AY186" s="91" t="str">
        <f>IFERROR(VLOOKUP($AV186,Import!$B$3:$L$676,2,FALSE),"")</f>
        <v>MIL</v>
      </c>
      <c r="AZ186" s="96" t="str">
        <f>IFERROR(VLOOKUP($AV186,Import!$B$3:$L$676,3,FALSE),"")</f>
        <v>SP</v>
      </c>
      <c r="BA186" s="96" t="str">
        <f>IFERROR(VLOOKUP($AV186,Import!$B$3:$L$676,4,FALSE),"")</f>
        <v>SP</v>
      </c>
      <c r="BB186" s="91">
        <f>IFERROR(VLOOKUP($AV186,Import!$B$3:$L$676,5,FALSE),"")</f>
        <v>-1</v>
      </c>
      <c r="BC186" s="431"/>
      <c r="BD186" s="91">
        <f>IFERROR(VLOOKUP($AV186,Import!$B$3:$X$677,12,FALSE),"")</f>
        <v>84</v>
      </c>
      <c r="BE186" s="97">
        <f>IFERROR(VLOOKUP($AV186,Import!$B$3:$X$677,15,FALSE),"")</f>
        <v>3.34</v>
      </c>
      <c r="BF186" s="97">
        <f>IFERROR(VLOOKUP($AV186,Import!$B$3:$X$677,16,FALSE),"")</f>
        <v>1.21</v>
      </c>
      <c r="BG186" s="91">
        <f>IFERROR(VLOOKUP($AV186,Import!$B$3:$X$677,13,FALSE),"")</f>
        <v>5</v>
      </c>
      <c r="BH186" s="91">
        <f>IFERROR(VLOOKUP($AV186,Import!$B$3:$X$677,14,FALSE),"")</f>
        <v>0</v>
      </c>
      <c r="BI186" s="91">
        <f>IFERROR(VLOOKUP($AV186,Import!$B$3:$X$677,17,FALSE),"")</f>
        <v>94</v>
      </c>
      <c r="BJ186" s="435"/>
      <c r="BK186" s="93">
        <f t="shared" si="32"/>
        <v>280.56</v>
      </c>
      <c r="BL186" s="94">
        <f t="shared" si="33"/>
        <v>101.64</v>
      </c>
      <c r="BM186" s="94">
        <f>IF(AW186='User Input'!$C$1,1,0)</f>
        <v>0</v>
      </c>
      <c r="BN186" s="94">
        <f t="shared" si="39"/>
        <v>0</v>
      </c>
      <c r="BO186" s="94">
        <f t="shared" si="34"/>
        <v>0</v>
      </c>
      <c r="BP186" s="94" t="str">
        <f t="shared" si="35"/>
        <v>Freddy Peralta</v>
      </c>
      <c r="BQ186" s="94">
        <f t="shared" si="36"/>
        <v>0</v>
      </c>
      <c r="BR186" s="95">
        <f t="shared" si="37"/>
        <v>-1</v>
      </c>
      <c r="BS186" s="91" t="str">
        <f>IFERROR(VLOOKUP($AV186,Import!$B$3:$AL$676,35,FALSE),"")</f>
        <v/>
      </c>
      <c r="BT186" s="99">
        <f>9*(Table2[[#This Row],[K]]/Table2[[#This Row],[IP]])</f>
        <v>10.071428571428571</v>
      </c>
      <c r="BU186" s="483">
        <f>IFERROR(VLOOKUP($AV186,PITCH!$B$7:$AJ$2004,31,FALSE),"N/A")</f>
        <v>5.7474600870827279</v>
      </c>
      <c r="BV186" s="426"/>
    </row>
    <row r="187" spans="1:74" ht="15" x14ac:dyDescent="0.25">
      <c r="A187" s="570">
        <v>185</v>
      </c>
      <c r="B187" s="571">
        <f>IFERROR(VLOOKUP(N187,Import!$B$4:$T$677,19,FALSE),"")</f>
        <v>345</v>
      </c>
      <c r="C187" s="572"/>
      <c r="D187" s="571" t="str">
        <f>IFERROR(VLOOKUP(N187,Import!$AD$3:$AH$677,3,FALSE),"")</f>
        <v/>
      </c>
      <c r="E187" s="571" t="str">
        <f>IFERROR(VLOOKUP(N187,Import!$AD$3:$AL$677,4,FALSE),"")</f>
        <v/>
      </c>
      <c r="F187" s="575">
        <f>IFERROR(VLOOKUP(N187,Import!$AT$3:$BG$677,8,FALSE),"")</f>
        <v>410</v>
      </c>
      <c r="G187" s="489">
        <f>IFERROR(VLOOKUP($N187,Import!$AT$3:$BG$677,2,FALSE),"")</f>
        <v>182.8</v>
      </c>
      <c r="H187" s="490">
        <f>IFERROR(VLOOKUP($N187,Import!$AT$3:$BG$677,3,FALSE),"")</f>
        <v>1.8464646464646466</v>
      </c>
      <c r="I187" s="575">
        <f ca="1">IFERROR(VLOOKUP($N187,Import!$AT$3:$BG$677,9,FALSE),"")</f>
        <v>403</v>
      </c>
      <c r="J187" s="574"/>
      <c r="K187" s="571">
        <f>IFERROR(VLOOKUP(N187,Import!$AT$3:$BG$677,12,FALSE),"")</f>
        <v>220</v>
      </c>
      <c r="L187" s="571">
        <f>IFERROR(VLOOKUP(N187,Import!$AT$3:$BG$677,14,FALSE),"")</f>
        <v>214</v>
      </c>
      <c r="M187" s="486"/>
      <c r="N187" s="88" t="str">
        <f>IFERROR(VLOOKUP(A187,Import!$V$4:$X$677,3,FALSE),"")</f>
        <v>Robinson Chirinos</v>
      </c>
      <c r="O187" s="89"/>
      <c r="P187" s="90"/>
      <c r="Q187" s="91" t="str">
        <f>IFERROR(VLOOKUP($N187,Import!$B$3:$AL$676,2,FALSE),"")</f>
        <v>HOU</v>
      </c>
      <c r="R187" s="341" t="str">
        <f>IFERROR(VLOOKUP($N187,Import!$B$3:$AL$676,3,FALSE),"")</f>
        <v>C</v>
      </c>
      <c r="S187" s="341" t="str">
        <f>IFERROR(VLOOKUP($N187,Import!$B$3:$AL$676,4,FALSE),"")</f>
        <v>C</v>
      </c>
      <c r="T187" s="91">
        <f>IFERROR(VLOOKUP($N187,Import!$B$3:$AL$676,5,FALSE),"")</f>
        <v>-3</v>
      </c>
      <c r="U187" s="431"/>
      <c r="V187" s="91">
        <f>IFERROR(VLOOKUP($N187,Import!$B$3:$AL$676,6,FALSE),"")</f>
        <v>384</v>
      </c>
      <c r="W187" s="91">
        <f>IFERROR(VLOOKUP($N187,Import!$B$3:$AL$676,7,FALSE),"")</f>
        <v>44</v>
      </c>
      <c r="X187" s="91">
        <f>IFERROR(VLOOKUP($N187,Import!$B$3:$AL$676,8,FALSE),"")</f>
        <v>20</v>
      </c>
      <c r="Y187" s="91">
        <f>IFERROR(VLOOKUP($N187,Import!$B$3:$AL$676,9,FALSE),"")</f>
        <v>68</v>
      </c>
      <c r="Z187" s="91">
        <f>IFERROR(VLOOKUP($N187,Import!$B$3:$AL$676,10,FALSE),"")</f>
        <v>1</v>
      </c>
      <c r="AA187" s="92">
        <f>IFERROR(VLOOKUP($N187,Import!$B$3:$AL$676,11,FALSE),"")</f>
        <v>0.21299999999999999</v>
      </c>
      <c r="AB187" s="431"/>
      <c r="AC187" s="498">
        <f t="shared" si="27"/>
        <v>81.792000000000002</v>
      </c>
      <c r="AD187" s="499">
        <f>IF(O187='User Input'!$C$1,1,0)</f>
        <v>0</v>
      </c>
      <c r="AE187" s="499">
        <f t="shared" si="38"/>
        <v>0</v>
      </c>
      <c r="AF187" s="499">
        <f t="shared" si="28"/>
        <v>0</v>
      </c>
      <c r="AG187" s="499" t="str">
        <f t="shared" si="29"/>
        <v>Robinson Chirinos</v>
      </c>
      <c r="AH187" s="499">
        <f t="shared" si="30"/>
        <v>0</v>
      </c>
      <c r="AI187" s="499">
        <f t="shared" si="31"/>
        <v>-3</v>
      </c>
      <c r="AJ187" s="91" t="str">
        <f>IFERROR(VLOOKUP($N187,Import!$B$3:$AL$676,35,FALSE),"")</f>
        <v/>
      </c>
      <c r="AK187" s="98"/>
      <c r="AL187" s="113">
        <v>116</v>
      </c>
      <c r="AM187" s="112">
        <f>IFERROR(VLOOKUP(AV187,Import!$B$3:$T$677,19,FALSE),"")</f>
        <v>277</v>
      </c>
      <c r="AN187" s="493"/>
      <c r="AO187" s="112" t="str">
        <f>IFERROR(VLOOKUP(AV187,Import!$AD$3:$AH$677,3,FALSE),"")</f>
        <v/>
      </c>
      <c r="AP187" s="112" t="str">
        <f>IFERROR(VLOOKUP(AV187,Import!$AD$3:$AH$677,5,FALSE),"")</f>
        <v/>
      </c>
      <c r="AQ187" s="494">
        <f>IFERROR(VLOOKUP(AV187,Import!$AW$3:$BA$677,5,FALSE),"")</f>
        <v>400</v>
      </c>
      <c r="AR187" s="489">
        <f>IFERROR(VLOOKUP($AV187,Import!$AW$3:$BG$677,2,FALSE),"")</f>
        <v>187.89999999999998</v>
      </c>
      <c r="AS187" s="581">
        <f>IFERROR(VLOOKUP($AV187,Import!$AW$3:$BG$677,3,FALSE),"")</f>
        <v>2.8907692307692305</v>
      </c>
      <c r="AT187" s="575">
        <f ca="1">IFERROR(VLOOKUP($AV187,Import!$AW$3:$BG$677,7,FALSE),"")</f>
        <v>347</v>
      </c>
      <c r="AU187" s="492"/>
      <c r="AV187" s="495" t="str">
        <f>IFERROR(VLOOKUP(AL187,Import!$W$3:$X$677,2,FALSE),"")</f>
        <v>Drew Steckenrider</v>
      </c>
      <c r="AW187" s="89"/>
      <c r="AX187" s="102"/>
      <c r="AY187" s="91" t="str">
        <f>IFERROR(VLOOKUP($AV187,Import!$B$3:$L$676,2,FALSE),"")</f>
        <v>MIA</v>
      </c>
      <c r="AZ187" s="96" t="str">
        <f>IFERROR(VLOOKUP($AV187,Import!$B$3:$L$676,3,FALSE),"")</f>
        <v>RP</v>
      </c>
      <c r="BA187" s="96" t="str">
        <f>IFERROR(VLOOKUP($AV187,Import!$B$3:$L$676,4,FALSE),"")</f>
        <v>RP</v>
      </c>
      <c r="BB187" s="91">
        <f>IFERROR(VLOOKUP($AV187,Import!$B$3:$L$676,5,FALSE),"")</f>
        <v>0</v>
      </c>
      <c r="BC187" s="431"/>
      <c r="BD187" s="91">
        <f>IFERROR(VLOOKUP($AV187,Import!$B$3:$X$677,12,FALSE),"")</f>
        <v>65</v>
      </c>
      <c r="BE187" s="97">
        <f>IFERROR(VLOOKUP($AV187,Import!$B$3:$X$677,15,FALSE),"")</f>
        <v>3.74</v>
      </c>
      <c r="BF187" s="97">
        <f>IFERROR(VLOOKUP($AV187,Import!$B$3:$X$677,16,FALSE),"")</f>
        <v>1.24</v>
      </c>
      <c r="BG187" s="91">
        <f>IFERROR(VLOOKUP($AV187,Import!$B$3:$X$677,13,FALSE),"")</f>
        <v>3</v>
      </c>
      <c r="BH187" s="91">
        <f>IFERROR(VLOOKUP($AV187,Import!$B$3:$X$677,14,FALSE),"")</f>
        <v>12</v>
      </c>
      <c r="BI187" s="91">
        <f>IFERROR(VLOOKUP($AV187,Import!$B$3:$X$677,17,FALSE),"")</f>
        <v>71</v>
      </c>
      <c r="BJ187" s="435"/>
      <c r="BK187" s="93">
        <f t="shared" si="32"/>
        <v>243.10000000000002</v>
      </c>
      <c r="BL187" s="94">
        <f t="shared" si="33"/>
        <v>80.599999999999994</v>
      </c>
      <c r="BM187" s="94">
        <f>IF(AW187='User Input'!$C$1,1,0)</f>
        <v>0</v>
      </c>
      <c r="BN187" s="94">
        <f t="shared" si="39"/>
        <v>0</v>
      </c>
      <c r="BO187" s="94">
        <f t="shared" si="34"/>
        <v>0</v>
      </c>
      <c r="BP187" s="94" t="str">
        <f t="shared" si="35"/>
        <v>Drew Steckenrider</v>
      </c>
      <c r="BQ187" s="94">
        <f t="shared" si="36"/>
        <v>0</v>
      </c>
      <c r="BR187" s="95">
        <f t="shared" si="37"/>
        <v>0</v>
      </c>
      <c r="BS187" s="91" t="str">
        <f>IFERROR(VLOOKUP($AV187,Import!$B$3:$AL$676,35,FALSE),"")</f>
        <v/>
      </c>
      <c r="BT187" s="99">
        <f>9*(Table2[[#This Row],[K]]/Table2[[#This Row],[IP]])</f>
        <v>9.8307692307692296</v>
      </c>
      <c r="BU187" s="483">
        <f>IFERROR(VLOOKUP($AV187,PITCH!$B$7:$AJ$2004,31,FALSE),"N/A")</f>
        <v>6.4837049742710118</v>
      </c>
      <c r="BV187" s="426"/>
    </row>
    <row r="188" spans="1:74" ht="15" x14ac:dyDescent="0.25">
      <c r="A188" s="570">
        <v>186</v>
      </c>
      <c r="B188" s="571">
        <f>IFERROR(VLOOKUP(N188,Import!$B$4:$T$677,19,FALSE),"")</f>
        <v>350</v>
      </c>
      <c r="C188" s="572"/>
      <c r="D188" s="571" t="str">
        <f>IFERROR(VLOOKUP(N188,Import!$AD$3:$AH$677,3,FALSE),"")</f>
        <v/>
      </c>
      <c r="E188" s="571" t="str">
        <f>IFERROR(VLOOKUP(N188,Import!$AD$3:$AL$677,4,FALSE),"")</f>
        <v/>
      </c>
      <c r="F188" s="575">
        <f>IFERROR(VLOOKUP(N188,Import!$AT$3:$BG$677,8,FALSE),"")</f>
        <v>172</v>
      </c>
      <c r="G188" s="489">
        <f>IFERROR(VLOOKUP($N188,Import!$AT$3:$BG$677,2,FALSE),"")</f>
        <v>351.34999999999991</v>
      </c>
      <c r="H188" s="490">
        <f>IFERROR(VLOOKUP($N188,Import!$AT$3:$BG$677,3,FALSE),"")</f>
        <v>2.5096428571428566</v>
      </c>
      <c r="I188" s="575">
        <f ca="1">IFERROR(VLOOKUP($N188,Import!$AT$3:$BG$677,9,FALSE),"")</f>
        <v>273</v>
      </c>
      <c r="J188" s="574"/>
      <c r="K188" s="571">
        <f>IFERROR(VLOOKUP(N188,Import!$AT$3:$BG$677,12,FALSE),"")</f>
        <v>167</v>
      </c>
      <c r="L188" s="571">
        <f>IFERROR(VLOOKUP(N188,Import!$AT$3:$BG$677,14,FALSE),"")</f>
        <v>167</v>
      </c>
      <c r="M188" s="486"/>
      <c r="N188" s="88" t="str">
        <f>IFERROR(VLOOKUP(A188,Import!$V$4:$X$677,3,FALSE),"")</f>
        <v>Jason Kipnis</v>
      </c>
      <c r="O188" s="89"/>
      <c r="P188" s="90"/>
      <c r="Q188" s="91" t="str">
        <f>IFERROR(VLOOKUP($N188,Import!$B$3:$AL$676,2,FALSE),"")</f>
        <v>CLE</v>
      </c>
      <c r="R188" s="341" t="str">
        <f>IFERROR(VLOOKUP($N188,Import!$B$3:$AL$676,3,FALSE),"")</f>
        <v>2B</v>
      </c>
      <c r="S188" s="341" t="str">
        <f>IFERROR(VLOOKUP($N188,Import!$B$3:$AL$676,4,FALSE),"")</f>
        <v>2B/OF</v>
      </c>
      <c r="T188" s="91">
        <f>IFERROR(VLOOKUP($N188,Import!$B$3:$AL$676,5,FALSE),"")</f>
        <v>-3</v>
      </c>
      <c r="U188" s="431"/>
      <c r="V188" s="91">
        <f>IFERROR(VLOOKUP($N188,Import!$B$3:$AL$676,6,FALSE),"")</f>
        <v>515</v>
      </c>
      <c r="W188" s="91">
        <f>IFERROR(VLOOKUP($N188,Import!$B$3:$AL$676,7,FALSE),"")</f>
        <v>56</v>
      </c>
      <c r="X188" s="91">
        <f>IFERROR(VLOOKUP($N188,Import!$B$3:$AL$676,8,FALSE),"")</f>
        <v>15</v>
      </c>
      <c r="Y188" s="91">
        <f>IFERROR(VLOOKUP($N188,Import!$B$3:$AL$676,9,FALSE),"")</f>
        <v>52</v>
      </c>
      <c r="Z188" s="91">
        <f>IFERROR(VLOOKUP($N188,Import!$B$3:$AL$676,10,FALSE),"")</f>
        <v>5</v>
      </c>
      <c r="AA188" s="92">
        <f>IFERROR(VLOOKUP($N188,Import!$B$3:$AL$676,11,FALSE),"")</f>
        <v>0.23300000000000001</v>
      </c>
      <c r="AB188" s="431"/>
      <c r="AC188" s="498">
        <f t="shared" si="27"/>
        <v>119.995</v>
      </c>
      <c r="AD188" s="499">
        <f>IF(O188='User Input'!$C$1,1,0)</f>
        <v>0</v>
      </c>
      <c r="AE188" s="499">
        <f t="shared" si="38"/>
        <v>0</v>
      </c>
      <c r="AF188" s="499">
        <f t="shared" si="28"/>
        <v>0</v>
      </c>
      <c r="AG188" s="499" t="str">
        <f t="shared" si="29"/>
        <v>Jason Kipnis</v>
      </c>
      <c r="AH188" s="499">
        <f t="shared" si="30"/>
        <v>0</v>
      </c>
      <c r="AI188" s="499">
        <f t="shared" si="31"/>
        <v>-3</v>
      </c>
      <c r="AJ188" s="91" t="str">
        <f>IFERROR(VLOOKUP($N188,Import!$B$3:$AL$676,35,FALSE),"")</f>
        <v/>
      </c>
      <c r="AK188" s="98"/>
      <c r="AL188" s="113">
        <v>140</v>
      </c>
      <c r="AM188" s="112">
        <f>IFERROR(VLOOKUP(AV188,Import!$B$3:$T$677,19,FALSE),"")</f>
        <v>307</v>
      </c>
      <c r="AN188" s="493"/>
      <c r="AO188" s="112" t="str">
        <f>IFERROR(VLOOKUP(AV188,Import!$AD$3:$AH$677,3,FALSE),"")</f>
        <v/>
      </c>
      <c r="AP188" s="112" t="str">
        <f>IFERROR(VLOOKUP(AV188,Import!$AD$3:$AH$677,5,FALSE),"")</f>
        <v/>
      </c>
      <c r="AQ188" s="494">
        <f>IFERROR(VLOOKUP(AV188,Import!$AW$3:$BA$677,5,FALSE),"")</f>
        <v>473</v>
      </c>
      <c r="AR188" s="489">
        <f>IFERROR(VLOOKUP($AV188,Import!$AW$3:$BG$677,2,FALSE),"")</f>
        <v>143.89999999999998</v>
      </c>
      <c r="AS188" s="581">
        <f>IFERROR(VLOOKUP($AV188,Import!$AW$3:$BG$677,3,FALSE),"")</f>
        <v>2.2138461538461534</v>
      </c>
      <c r="AT188" s="575">
        <f ca="1">IFERROR(VLOOKUP($AV188,Import!$AW$3:$BG$677,7,FALSE),"")</f>
        <v>347</v>
      </c>
      <c r="AU188" s="492"/>
      <c r="AV188" s="495" t="str">
        <f>IFERROR(VLOOKUP(AL188,Import!$W$3:$X$677,2,FALSE),"")</f>
        <v>Ryan Pressly</v>
      </c>
      <c r="AW188" s="89"/>
      <c r="AX188" s="102"/>
      <c r="AY188" s="91" t="str">
        <f>IFERROR(VLOOKUP($AV188,Import!$B$3:$L$676,2,FALSE),"")</f>
        <v>HOU</v>
      </c>
      <c r="AZ188" s="96" t="str">
        <f>IFERROR(VLOOKUP($AV188,Import!$B$3:$L$676,3,FALSE),"")</f>
        <v>RP</v>
      </c>
      <c r="BA188" s="96" t="str">
        <f>IFERROR(VLOOKUP($AV188,Import!$B$3:$L$676,4,FALSE),"")</f>
        <v>RP</v>
      </c>
      <c r="BB188" s="91">
        <f>IFERROR(VLOOKUP($AV188,Import!$B$3:$L$676,5,FALSE),"")</f>
        <v>-1</v>
      </c>
      <c r="BC188" s="431"/>
      <c r="BD188" s="91">
        <f>IFERROR(VLOOKUP($AV188,Import!$B$3:$X$677,12,FALSE),"")</f>
        <v>67</v>
      </c>
      <c r="BE188" s="97">
        <f>IFERROR(VLOOKUP($AV188,Import!$B$3:$X$677,15,FALSE),"")</f>
        <v>2.78</v>
      </c>
      <c r="BF188" s="97">
        <f>IFERROR(VLOOKUP($AV188,Import!$B$3:$X$677,16,FALSE),"")</f>
        <v>1.1299999999999999</v>
      </c>
      <c r="BG188" s="91">
        <f>IFERROR(VLOOKUP($AV188,Import!$B$3:$X$677,13,FALSE),"")</f>
        <v>5</v>
      </c>
      <c r="BH188" s="91">
        <f>IFERROR(VLOOKUP($AV188,Import!$B$3:$X$677,14,FALSE),"")</f>
        <v>3</v>
      </c>
      <c r="BI188" s="91">
        <f>IFERROR(VLOOKUP($AV188,Import!$B$3:$X$677,17,FALSE),"")</f>
        <v>89</v>
      </c>
      <c r="BJ188" s="435"/>
      <c r="BK188" s="93">
        <f t="shared" si="32"/>
        <v>186.26</v>
      </c>
      <c r="BL188" s="94">
        <f t="shared" si="33"/>
        <v>75.709999999999994</v>
      </c>
      <c r="BM188" s="94">
        <f>IF(AW188='User Input'!$C$1,1,0)</f>
        <v>0</v>
      </c>
      <c r="BN188" s="94">
        <f t="shared" si="39"/>
        <v>0</v>
      </c>
      <c r="BO188" s="94">
        <f t="shared" si="34"/>
        <v>0</v>
      </c>
      <c r="BP188" s="94" t="str">
        <f t="shared" si="35"/>
        <v>Ryan Pressly</v>
      </c>
      <c r="BQ188" s="94">
        <f t="shared" si="36"/>
        <v>0</v>
      </c>
      <c r="BR188" s="95">
        <f t="shared" si="37"/>
        <v>-1</v>
      </c>
      <c r="BS188" s="91" t="str">
        <f>IFERROR(VLOOKUP($AV188,Import!$B$3:$AL$676,35,FALSE),"")</f>
        <v/>
      </c>
      <c r="BT188" s="99">
        <f>9*(Table2[[#This Row],[K]]/Table2[[#This Row],[IP]])</f>
        <v>11.955223880597016</v>
      </c>
      <c r="BU188" s="483">
        <f>IFERROR(VLOOKUP($AV188,PITCH!$B$7:$AJ$2004,31,FALSE),"N/A")</f>
        <v>7.7186963979416827</v>
      </c>
      <c r="BV188" s="426"/>
    </row>
    <row r="189" spans="1:74" ht="15" x14ac:dyDescent="0.25">
      <c r="A189" s="570">
        <v>187</v>
      </c>
      <c r="B189" s="571">
        <f>IFERROR(VLOOKUP(N189,Import!$B$4:$T$677,19,FALSE),"")</f>
        <v>352</v>
      </c>
      <c r="C189" s="572"/>
      <c r="D189" s="571" t="str">
        <f>IFERROR(VLOOKUP(N189,Import!$AD$3:$AH$677,3,FALSE),"")</f>
        <v/>
      </c>
      <c r="E189" s="571" t="str">
        <f>IFERROR(VLOOKUP(N189,Import!$AD$3:$AL$677,4,FALSE),"")</f>
        <v/>
      </c>
      <c r="F189" s="575">
        <f>IFERROR(VLOOKUP(N189,Import!$AT$3:$BG$677,8,FALSE),"")</f>
        <v>157</v>
      </c>
      <c r="G189" s="489">
        <f>IFERROR(VLOOKUP($N189,Import!$AT$3:$BG$677,2,FALSE),"")</f>
        <v>361.05000000000007</v>
      </c>
      <c r="H189" s="490">
        <f>IFERROR(VLOOKUP($N189,Import!$AT$3:$BG$677,3,FALSE),"")</f>
        <v>2.6547794117647063</v>
      </c>
      <c r="I189" s="575">
        <f ca="1">IFERROR(VLOOKUP($N189,Import!$AT$3:$BG$677,9,FALSE),"")</f>
        <v>201</v>
      </c>
      <c r="J189" s="574"/>
      <c r="K189" s="571">
        <f>IFERROR(VLOOKUP(N189,Import!$AT$3:$BG$677,12,FALSE),"")</f>
        <v>99</v>
      </c>
      <c r="L189" s="571">
        <f>IFERROR(VLOOKUP(N189,Import!$AT$3:$BG$677,14,FALSE),"")</f>
        <v>121</v>
      </c>
      <c r="M189" s="486"/>
      <c r="N189" s="88" t="str">
        <f>IFERROR(VLOOKUP(A189,Import!$V$3:$X$677,3,FALSE),"")</f>
        <v>Shin-Soo Choo</v>
      </c>
      <c r="O189" s="89"/>
      <c r="P189" s="90"/>
      <c r="Q189" s="91" t="str">
        <f>IFERROR(VLOOKUP($N189,Import!$B$3:$AL$676,2,FALSE),"")</f>
        <v>TEX</v>
      </c>
      <c r="R189" s="341" t="str">
        <f>IFERROR(VLOOKUP($N189,Import!$B$3:$AL$676,3,FALSE),"")</f>
        <v>OF</v>
      </c>
      <c r="S189" s="341" t="str">
        <f>IFERROR(VLOOKUP($N189,Import!$B$3:$AL$676,4,FALSE),"")</f>
        <v>OF</v>
      </c>
      <c r="T189" s="91">
        <f>IFERROR(VLOOKUP($N189,Import!$B$3:$AL$676,5,FALSE),"")</f>
        <v>-3</v>
      </c>
      <c r="U189" s="431"/>
      <c r="V189" s="91">
        <f>IFERROR(VLOOKUP($N189,Import!$B$3:$AL$676,6,FALSE),"")</f>
        <v>523</v>
      </c>
      <c r="W189" s="91">
        <f>IFERROR(VLOOKUP($N189,Import!$B$3:$AL$676,7,FALSE),"")</f>
        <v>72</v>
      </c>
      <c r="X189" s="91">
        <f>IFERROR(VLOOKUP($N189,Import!$B$3:$AL$676,8,FALSE),"")</f>
        <v>17</v>
      </c>
      <c r="Y189" s="91">
        <f>IFERROR(VLOOKUP($N189,Import!$B$3:$AL$676,9,FALSE),"")</f>
        <v>43</v>
      </c>
      <c r="Z189" s="91">
        <f>IFERROR(VLOOKUP($N189,Import!$B$3:$AL$676,10,FALSE),"")</f>
        <v>5</v>
      </c>
      <c r="AA189" s="92">
        <f>IFERROR(VLOOKUP($N189,Import!$B$3:$AL$676,11,FALSE),"")</f>
        <v>0.25900000000000001</v>
      </c>
      <c r="AB189" s="431"/>
      <c r="AC189" s="498">
        <f t="shared" si="27"/>
        <v>135.45699999999999</v>
      </c>
      <c r="AD189" s="499">
        <f>IF(O189='User Input'!$C$1,1,0)</f>
        <v>0</v>
      </c>
      <c r="AE189" s="499">
        <f t="shared" si="38"/>
        <v>0</v>
      </c>
      <c r="AF189" s="499">
        <f t="shared" si="28"/>
        <v>0</v>
      </c>
      <c r="AG189" s="499" t="str">
        <f t="shared" si="29"/>
        <v>Shin-Soo Choo</v>
      </c>
      <c r="AH189" s="499">
        <f t="shared" si="30"/>
        <v>0</v>
      </c>
      <c r="AI189" s="499">
        <f t="shared" si="31"/>
        <v>-3</v>
      </c>
      <c r="AJ189" s="91" t="str">
        <f>IFERROR(VLOOKUP($N189,Import!$B$3:$AL$676,35,FALSE),"")</f>
        <v/>
      </c>
      <c r="AK189" s="98"/>
      <c r="AL189" s="113">
        <v>152</v>
      </c>
      <c r="AM189" s="112">
        <f>IFERROR(VLOOKUP(AV189,Import!$B$3:$T$677,19,FALSE),"")</f>
        <v>331</v>
      </c>
      <c r="AN189" s="493"/>
      <c r="AO189" s="112" t="str">
        <f>IFERROR(VLOOKUP(AV189,Import!$AD$3:$AH$677,3,FALSE),"")</f>
        <v/>
      </c>
      <c r="AP189" s="112" t="str">
        <f>IFERROR(VLOOKUP(AV189,Import!$AD$3:$AH$677,5,FALSE),"")</f>
        <v/>
      </c>
      <c r="AQ189" s="494">
        <f>IFERROR(VLOOKUP(AV189,Import!$AW$3:$BA$677,5,FALSE),"")</f>
        <v>283</v>
      </c>
      <c r="AR189" s="489">
        <f>IFERROR(VLOOKUP($AV189,Import!$AW$3:$BG$677,2,FALSE),"")</f>
        <v>283.40000000000009</v>
      </c>
      <c r="AS189" s="581">
        <f>IFERROR(VLOOKUP($AV189,Import!$AW$3:$BG$677,3,FALSE),"")</f>
        <v>10.121428571428575</v>
      </c>
      <c r="AT189" s="575">
        <f ca="1">IFERROR(VLOOKUP($AV189,Import!$AW$3:$BG$677,7,FALSE),"")</f>
        <v>66</v>
      </c>
      <c r="AU189" s="492"/>
      <c r="AV189" s="495" t="str">
        <f>IFERROR(VLOOKUP(AL189,Import!$W$3:$X$677,2,FALSE),"")</f>
        <v>Julio Teheran</v>
      </c>
      <c r="AW189" s="89"/>
      <c r="AX189" s="102"/>
      <c r="AY189" s="91" t="str">
        <f>IFERROR(VLOOKUP($AV189,Import!$B$3:$L$676,2,FALSE),"")</f>
        <v>ATL</v>
      </c>
      <c r="AZ189" s="96" t="str">
        <f>IFERROR(VLOOKUP($AV189,Import!$B$3:$L$676,3,FALSE),"")</f>
        <v>SP</v>
      </c>
      <c r="BA189" s="96" t="str">
        <f>IFERROR(VLOOKUP($AV189,Import!$B$3:$L$676,4,FALSE),"")</f>
        <v>SP</v>
      </c>
      <c r="BB189" s="91">
        <f>IFERROR(VLOOKUP($AV189,Import!$B$3:$L$676,5,FALSE),"")</f>
        <v>-2</v>
      </c>
      <c r="BC189" s="431"/>
      <c r="BD189" s="91">
        <f>IFERROR(VLOOKUP($AV189,Import!$B$3:$X$677,12,FALSE),"")</f>
        <v>189</v>
      </c>
      <c r="BE189" s="97">
        <f>IFERROR(VLOOKUP($AV189,Import!$B$3:$X$677,15,FALSE),"")</f>
        <v>4.17</v>
      </c>
      <c r="BF189" s="97">
        <f>IFERROR(VLOOKUP($AV189,Import!$B$3:$X$677,16,FALSE),"")</f>
        <v>1.36</v>
      </c>
      <c r="BG189" s="91">
        <f>IFERROR(VLOOKUP($AV189,Import!$B$3:$X$677,13,FALSE),"")</f>
        <v>10</v>
      </c>
      <c r="BH189" s="91">
        <f>IFERROR(VLOOKUP($AV189,Import!$B$3:$X$677,14,FALSE),"")</f>
        <v>0</v>
      </c>
      <c r="BI189" s="91">
        <f>IFERROR(VLOOKUP($AV189,Import!$B$3:$X$677,17,FALSE),"")</f>
        <v>172</v>
      </c>
      <c r="BJ189" s="435"/>
      <c r="BK189" s="93">
        <f t="shared" si="32"/>
        <v>788.13</v>
      </c>
      <c r="BL189" s="94">
        <f t="shared" si="33"/>
        <v>257.04000000000002</v>
      </c>
      <c r="BM189" s="94">
        <f>IF(AW189='User Input'!$C$1,1,0)</f>
        <v>0</v>
      </c>
      <c r="BN189" s="94">
        <f t="shared" si="39"/>
        <v>0</v>
      </c>
      <c r="BO189" s="94">
        <f t="shared" si="34"/>
        <v>0</v>
      </c>
      <c r="BP189" s="94" t="str">
        <f t="shared" si="35"/>
        <v>Julio Teheran</v>
      </c>
      <c r="BQ189" s="94">
        <f t="shared" si="36"/>
        <v>0</v>
      </c>
      <c r="BR189" s="95">
        <f t="shared" si="37"/>
        <v>-2</v>
      </c>
      <c r="BS189" s="91" t="str">
        <f>IFERROR(VLOOKUP($AV189,Import!$B$3:$AL$676,35,FALSE),"")</f>
        <v/>
      </c>
      <c r="BT189" s="99">
        <f>9*(Table2[[#This Row],[K]]/Table2[[#This Row],[IP]])</f>
        <v>8.1904761904761898</v>
      </c>
      <c r="BU189" s="483">
        <f>IFERROR(VLOOKUP($AV189,PITCH!$B$7:$AJ$2004,31,FALSE),"N/A")</f>
        <v>4.1900510204081627</v>
      </c>
      <c r="BV189" s="426"/>
    </row>
    <row r="190" spans="1:74" ht="15" x14ac:dyDescent="0.25">
      <c r="A190" s="570">
        <v>188</v>
      </c>
      <c r="B190" s="571">
        <f>IFERROR(VLOOKUP(N190,Import!$B$4:$T$677,19,FALSE),"")</f>
        <v>354</v>
      </c>
      <c r="C190" s="572"/>
      <c r="D190" s="571" t="str">
        <f>IFERROR(VLOOKUP(N190,Import!$AD$3:$AH$677,3,FALSE),"")</f>
        <v/>
      </c>
      <c r="E190" s="571" t="str">
        <f>IFERROR(VLOOKUP(N190,Import!$AD$3:$AL$677,4,FALSE),"")</f>
        <v/>
      </c>
      <c r="F190" s="575">
        <f>IFERROR(VLOOKUP(N190,Import!$AT$3:$BG$677,8,FALSE),"")</f>
        <v>383</v>
      </c>
      <c r="G190" s="489">
        <f>IFERROR(VLOOKUP($N190,Import!$AT$3:$BG$677,2,FALSE),"")</f>
        <v>204.85</v>
      </c>
      <c r="H190" s="490">
        <f>IFERROR(VLOOKUP($N190,Import!$AT$3:$BG$677,3,FALSE),"")</f>
        <v>1.8967592592592593</v>
      </c>
      <c r="I190" s="575">
        <f ca="1">IFERROR(VLOOKUP($N190,Import!$AT$3:$BG$677,9,FALSE),"")</f>
        <v>224</v>
      </c>
      <c r="J190" s="574"/>
      <c r="K190" s="571">
        <f>IFERROR(VLOOKUP(N190,Import!$AT$3:$BG$677,12,FALSE),"")</f>
        <v>194</v>
      </c>
      <c r="L190" s="571">
        <f>IFERROR(VLOOKUP(N190,Import!$AT$3:$BG$677,14,FALSE),"")</f>
        <v>168</v>
      </c>
      <c r="M190" s="486"/>
      <c r="N190" s="88" t="str">
        <f>IFERROR(VLOOKUP(A190,Import!$V$3:$X$677,3,FALSE),"")</f>
        <v>Mike Zunino</v>
      </c>
      <c r="O190" s="89"/>
      <c r="P190" s="90"/>
      <c r="Q190" s="91" t="str">
        <f>IFERROR(VLOOKUP($N190,Import!$B$3:$AL$676,2,FALSE),"")</f>
        <v>TB</v>
      </c>
      <c r="R190" s="341" t="str">
        <f>IFERROR(VLOOKUP($N190,Import!$B$3:$AL$676,3,FALSE),"")</f>
        <v>C</v>
      </c>
      <c r="S190" s="341" t="str">
        <f>IFERROR(VLOOKUP($N190,Import!$B$3:$AL$676,4,FALSE),"")</f>
        <v>C</v>
      </c>
      <c r="T190" s="91">
        <f>IFERROR(VLOOKUP($N190,Import!$B$3:$AL$676,5,FALSE),"")</f>
        <v>-3</v>
      </c>
      <c r="U190" s="431"/>
      <c r="V190" s="91">
        <f>IFERROR(VLOOKUP($N190,Import!$B$3:$AL$676,6,FALSE),"")</f>
        <v>417</v>
      </c>
      <c r="W190" s="91">
        <f>IFERROR(VLOOKUP($N190,Import!$B$3:$AL$676,7,FALSE),"")</f>
        <v>47</v>
      </c>
      <c r="X190" s="91">
        <f>IFERROR(VLOOKUP($N190,Import!$B$3:$AL$676,8,FALSE),"")</f>
        <v>22</v>
      </c>
      <c r="Y190" s="91">
        <f>IFERROR(VLOOKUP($N190,Import!$B$3:$AL$676,9,FALSE),"")</f>
        <v>58</v>
      </c>
      <c r="Z190" s="91">
        <f>IFERROR(VLOOKUP($N190,Import!$B$3:$AL$676,10,FALSE),"")</f>
        <v>0</v>
      </c>
      <c r="AA190" s="92">
        <f>IFERROR(VLOOKUP($N190,Import!$B$3:$AL$676,11,FALSE),"")</f>
        <v>0.21299999999999999</v>
      </c>
      <c r="AB190" s="431"/>
      <c r="AC190" s="498">
        <f t="shared" si="27"/>
        <v>88.820999999999998</v>
      </c>
      <c r="AD190" s="499">
        <f>IF(O190='User Input'!$C$1,1,0)</f>
        <v>0</v>
      </c>
      <c r="AE190" s="499">
        <f t="shared" si="38"/>
        <v>0</v>
      </c>
      <c r="AF190" s="499">
        <f t="shared" si="28"/>
        <v>0</v>
      </c>
      <c r="AG190" s="499" t="str">
        <f t="shared" si="29"/>
        <v>Mike Zunino</v>
      </c>
      <c r="AH190" s="499">
        <f t="shared" si="30"/>
        <v>0</v>
      </c>
      <c r="AI190" s="499">
        <f t="shared" si="31"/>
        <v>-3</v>
      </c>
      <c r="AJ190" s="91" t="str">
        <f>IFERROR(VLOOKUP($N190,Import!$B$3:$AL$676,35,FALSE),"")</f>
        <v/>
      </c>
      <c r="AK190" s="98"/>
      <c r="AL190" s="113">
        <v>197</v>
      </c>
      <c r="AM190" s="112">
        <f>IFERROR(VLOOKUP(AV190,Import!$B$3:$T$677,19,FALSE),"")</f>
        <v>431</v>
      </c>
      <c r="AN190" s="493"/>
      <c r="AO190" s="112" t="str">
        <f>IFERROR(VLOOKUP(AV190,Import!$AD$3:$AH$677,3,FALSE),"")</f>
        <v/>
      </c>
      <c r="AP190" s="112" t="str">
        <f>IFERROR(VLOOKUP(AV190,Import!$AD$3:$AH$677,5,FALSE),"")</f>
        <v/>
      </c>
      <c r="AQ190" s="494">
        <f>IFERROR(VLOOKUP(AV190,Import!$AW$3:$BA$677,5,FALSE),"")</f>
        <v>495</v>
      </c>
      <c r="AR190" s="489">
        <f>IFERROR(VLOOKUP($AV190,Import!$AW$3:$BG$677,2,FALSE),"")</f>
        <v>133.19999999999999</v>
      </c>
      <c r="AS190" s="581">
        <f>IFERROR(VLOOKUP($AV190,Import!$AW$3:$BG$677,3,FALSE),"")</f>
        <v>2.1483870967741932</v>
      </c>
      <c r="AT190" s="575">
        <f ca="1">IFERROR(VLOOKUP($AV190,Import!$AW$3:$BG$677,7,FALSE),"")</f>
        <v>347</v>
      </c>
      <c r="AU190" s="492"/>
      <c r="AV190" s="495" t="str">
        <f>IFERROR(VLOOKUP(AL190,Import!$W$3:$X$677,2,FALSE),"")</f>
        <v>Hector Rondon</v>
      </c>
      <c r="AW190" s="89"/>
      <c r="AX190" s="102"/>
      <c r="AY190" s="91" t="str">
        <f>IFERROR(VLOOKUP($AV190,Import!$B$3:$L$676,2,FALSE),"")</f>
        <v>HOU</v>
      </c>
      <c r="AZ190" s="96" t="str">
        <f>IFERROR(VLOOKUP($AV190,Import!$B$3:$L$676,3,FALSE),"")</f>
        <v>RP</v>
      </c>
      <c r="BA190" s="96" t="str">
        <f>IFERROR(VLOOKUP($AV190,Import!$B$3:$L$676,4,FALSE),"")</f>
        <v>RP</v>
      </c>
      <c r="BB190" s="91">
        <f>IFERROR(VLOOKUP($AV190,Import!$B$3:$L$676,5,FALSE),"")</f>
        <v>-5</v>
      </c>
      <c r="BC190" s="431"/>
      <c r="BD190" s="91">
        <f>IFERROR(VLOOKUP($AV190,Import!$B$3:$X$677,12,FALSE),"")</f>
        <v>55</v>
      </c>
      <c r="BE190" s="97">
        <f>IFERROR(VLOOKUP($AV190,Import!$B$3:$X$677,15,FALSE),"")</f>
        <v>3.02</v>
      </c>
      <c r="BF190" s="97">
        <f>IFERROR(VLOOKUP($AV190,Import!$B$3:$X$677,16,FALSE),"")</f>
        <v>1.27</v>
      </c>
      <c r="BG190" s="91">
        <f>IFERROR(VLOOKUP($AV190,Import!$B$3:$X$677,13,FALSE),"")</f>
        <v>5</v>
      </c>
      <c r="BH190" s="91">
        <f>IFERROR(VLOOKUP($AV190,Import!$B$3:$X$677,14,FALSE),"")</f>
        <v>4</v>
      </c>
      <c r="BI190" s="91">
        <f>IFERROR(VLOOKUP($AV190,Import!$B$3:$X$677,17,FALSE),"")</f>
        <v>59</v>
      </c>
      <c r="BJ190" s="435"/>
      <c r="BK190" s="93">
        <f t="shared" si="32"/>
        <v>166.1</v>
      </c>
      <c r="BL190" s="94">
        <f t="shared" si="33"/>
        <v>69.849999999999994</v>
      </c>
      <c r="BM190" s="94">
        <f>IF(AW190='User Input'!$C$1,1,0)</f>
        <v>0</v>
      </c>
      <c r="BN190" s="94">
        <f t="shared" si="39"/>
        <v>0</v>
      </c>
      <c r="BO190" s="94">
        <f t="shared" si="34"/>
        <v>0</v>
      </c>
      <c r="BP190" s="94" t="str">
        <f t="shared" si="35"/>
        <v>Hector Rondon</v>
      </c>
      <c r="BQ190" s="94">
        <f t="shared" si="36"/>
        <v>0</v>
      </c>
      <c r="BR190" s="95">
        <f t="shared" si="37"/>
        <v>-5</v>
      </c>
      <c r="BS190" s="91" t="str">
        <f>IFERROR(VLOOKUP($AV190,Import!$B$3:$AL$676,35,FALSE),"")</f>
        <v/>
      </c>
      <c r="BT190" s="99">
        <f>9*(Table2[[#This Row],[K]]/Table2[[#This Row],[IP]])</f>
        <v>9.6545454545454543</v>
      </c>
      <c r="BU190" s="483">
        <f>IFERROR(VLOOKUP($AV190,PITCH!$B$7:$AJ$2004,31,FALSE),"N/A")</f>
        <v>7.1480144404332133</v>
      </c>
      <c r="BV190" s="426"/>
    </row>
    <row r="191" spans="1:74" ht="15" x14ac:dyDescent="0.25">
      <c r="A191" s="570">
        <v>189</v>
      </c>
      <c r="B191" s="571">
        <f>IFERROR(VLOOKUP(N191,Import!$B$4:$T$677,19,FALSE),"")</f>
        <v>356</v>
      </c>
      <c r="C191" s="572"/>
      <c r="D191" s="571" t="str">
        <f>IFERROR(VLOOKUP(N191,Import!$AD$3:$AH$677,3,FALSE),"")</f>
        <v/>
      </c>
      <c r="E191" s="571" t="str">
        <f>IFERROR(VLOOKUP(N191,Import!$AD$3:$AL$677,4,FALSE),"")</f>
        <v/>
      </c>
      <c r="F191" s="575">
        <f>IFERROR(VLOOKUP(N191,Import!$AT$3:$BG$677,8,FALSE),"")</f>
        <v>345</v>
      </c>
      <c r="G191" s="489">
        <f>IFERROR(VLOOKUP($N191,Import!$AT$3:$BG$677,2,FALSE),"")</f>
        <v>240.05000000000004</v>
      </c>
      <c r="H191" s="490">
        <f>IFERROR(VLOOKUP($N191,Import!$AT$3:$BG$677,3,FALSE),"")</f>
        <v>2.124336283185841</v>
      </c>
      <c r="I191" s="575">
        <f ca="1">IFERROR(VLOOKUP($N191,Import!$AT$3:$BG$677,9,FALSE),"")</f>
        <v>372</v>
      </c>
      <c r="J191" s="574"/>
      <c r="K191" s="571">
        <f>IFERROR(VLOOKUP(N191,Import!$AT$3:$BG$677,12,FALSE),"")</f>
        <v>110</v>
      </c>
      <c r="L191" s="571">
        <f>IFERROR(VLOOKUP(N191,Import!$AT$3:$BG$677,14,FALSE),"")</f>
        <v>137</v>
      </c>
      <c r="M191" s="486"/>
      <c r="N191" s="88" t="str">
        <f>IFERROR(VLOOKUP(A191,Import!$V$4:$X$677,3,FALSE),"")</f>
        <v>Francisco Cervelli</v>
      </c>
      <c r="O191" s="89"/>
      <c r="P191" s="90"/>
      <c r="Q191" s="91" t="str">
        <f>IFERROR(VLOOKUP($N191,Import!$B$3:$AL$676,2,FALSE),"")</f>
        <v>PIT</v>
      </c>
      <c r="R191" s="341" t="str">
        <f>IFERROR(VLOOKUP($N191,Import!$B$3:$AL$676,3,FALSE),"")</f>
        <v>C</v>
      </c>
      <c r="S191" s="341" t="str">
        <f>IFERROR(VLOOKUP($N191,Import!$B$3:$AL$676,4,FALSE),"")</f>
        <v>C/1B</v>
      </c>
      <c r="T191" s="91">
        <f>IFERROR(VLOOKUP($N191,Import!$B$3:$AL$676,5,FALSE),"")</f>
        <v>-3</v>
      </c>
      <c r="U191" s="431"/>
      <c r="V191" s="91">
        <f>IFERROR(VLOOKUP($N191,Import!$B$3:$AL$676,6,FALSE),"")</f>
        <v>402</v>
      </c>
      <c r="W191" s="91">
        <f>IFERROR(VLOOKUP($N191,Import!$B$3:$AL$676,7,FALSE),"")</f>
        <v>47</v>
      </c>
      <c r="X191" s="91">
        <f>IFERROR(VLOOKUP($N191,Import!$B$3:$AL$676,8,FALSE),"")</f>
        <v>11</v>
      </c>
      <c r="Y191" s="91">
        <f>IFERROR(VLOOKUP($N191,Import!$B$3:$AL$676,9,FALSE),"")</f>
        <v>59</v>
      </c>
      <c r="Z191" s="91">
        <f>IFERROR(VLOOKUP($N191,Import!$B$3:$AL$676,10,FALSE),"")</f>
        <v>3</v>
      </c>
      <c r="AA191" s="92">
        <f>IFERROR(VLOOKUP($N191,Import!$B$3:$AL$676,11,FALSE),"")</f>
        <v>0.253</v>
      </c>
      <c r="AB191" s="431"/>
      <c r="AC191" s="498">
        <f t="shared" si="27"/>
        <v>101.706</v>
      </c>
      <c r="AD191" s="499">
        <f>IF(O191='User Input'!$C$1,1,0)</f>
        <v>0</v>
      </c>
      <c r="AE191" s="499">
        <f t="shared" si="38"/>
        <v>0</v>
      </c>
      <c r="AF191" s="499">
        <f t="shared" si="28"/>
        <v>0</v>
      </c>
      <c r="AG191" s="499" t="str">
        <f t="shared" si="29"/>
        <v>Francisco Cervelli</v>
      </c>
      <c r="AH191" s="499">
        <f t="shared" si="30"/>
        <v>0</v>
      </c>
      <c r="AI191" s="499">
        <f t="shared" si="31"/>
        <v>-3</v>
      </c>
      <c r="AJ191" s="91" t="str">
        <f>IFERROR(VLOOKUP($N191,Import!$B$3:$AL$676,35,FALSE),"")</f>
        <v/>
      </c>
      <c r="AK191" s="98"/>
      <c r="AL191" s="113">
        <v>126</v>
      </c>
      <c r="AM191" s="112">
        <f>IFERROR(VLOOKUP(AV191,Import!$B$3:$T$677,19,FALSE),"")</f>
        <v>287</v>
      </c>
      <c r="AN191" s="493"/>
      <c r="AO191" s="112" t="str">
        <f>IFERROR(VLOOKUP(AV191,Import!$AD$3:$AH$677,3,FALSE),"")</f>
        <v/>
      </c>
      <c r="AP191" s="112" t="str">
        <f>IFERROR(VLOOKUP(AV191,Import!$AD$3:$AH$677,5,FALSE),"")</f>
        <v/>
      </c>
      <c r="AQ191" s="494">
        <f>IFERROR(VLOOKUP(AV191,Import!$AW$3:$BA$677,5,FALSE),"")</f>
        <v>517</v>
      </c>
      <c r="AR191" s="489">
        <f>IFERROR(VLOOKUP($AV191,Import!$AW$3:$BG$677,2,FALSE),"")</f>
        <v>121.39999999999998</v>
      </c>
      <c r="AS191" s="581">
        <f>IFERROR(VLOOKUP($AV191,Import!$AW$3:$BG$677,3,FALSE),"")</f>
        <v>1.8676923076923073</v>
      </c>
      <c r="AT191" s="575">
        <f ca="1">IFERROR(VLOOKUP($AV191,Import!$AW$3:$BG$677,7,FALSE),"")</f>
        <v>347</v>
      </c>
      <c r="AU191" s="492"/>
      <c r="AV191" s="495" t="str">
        <f>IFERROR(VLOOKUP(AL191,Import!$W$3:$X$677,2,FALSE),"")</f>
        <v>Steve Cishek</v>
      </c>
      <c r="AW191" s="89"/>
      <c r="AX191" s="102"/>
      <c r="AY191" s="91" t="str">
        <f>IFERROR(VLOOKUP($AV191,Import!$B$3:$L$676,2,FALSE),"")</f>
        <v>CHC</v>
      </c>
      <c r="AZ191" s="96" t="str">
        <f>IFERROR(VLOOKUP($AV191,Import!$B$3:$L$676,3,FALSE),"")</f>
        <v>RP</v>
      </c>
      <c r="BA191" s="96" t="str">
        <f>IFERROR(VLOOKUP($AV191,Import!$B$3:$L$676,4,FALSE),"")</f>
        <v>RP</v>
      </c>
      <c r="BB191" s="91">
        <f>IFERROR(VLOOKUP($AV191,Import!$B$3:$L$676,5,FALSE),"")</f>
        <v>0</v>
      </c>
      <c r="BC191" s="431"/>
      <c r="BD191" s="91">
        <f>IFERROR(VLOOKUP($AV191,Import!$B$3:$X$677,12,FALSE),"")</f>
        <v>63</v>
      </c>
      <c r="BE191" s="97">
        <f>IFERROR(VLOOKUP($AV191,Import!$B$3:$X$677,15,FALSE),"")</f>
        <v>2.77</v>
      </c>
      <c r="BF191" s="97">
        <f>IFERROR(VLOOKUP($AV191,Import!$B$3:$X$677,16,FALSE),"")</f>
        <v>1.08</v>
      </c>
      <c r="BG191" s="91">
        <f>IFERROR(VLOOKUP($AV191,Import!$B$3:$X$677,13,FALSE),"")</f>
        <v>5</v>
      </c>
      <c r="BH191" s="91">
        <f>IFERROR(VLOOKUP($AV191,Import!$B$3:$X$677,14,FALSE),"")</f>
        <v>6</v>
      </c>
      <c r="BI191" s="91">
        <f>IFERROR(VLOOKUP($AV191,Import!$B$3:$X$677,17,FALSE),"")</f>
        <v>66</v>
      </c>
      <c r="BJ191" s="435"/>
      <c r="BK191" s="93">
        <f t="shared" si="32"/>
        <v>174.51</v>
      </c>
      <c r="BL191" s="94">
        <f t="shared" si="33"/>
        <v>68.040000000000006</v>
      </c>
      <c r="BM191" s="94">
        <f>IF(AW191='User Input'!$C$1,1,0)</f>
        <v>0</v>
      </c>
      <c r="BN191" s="94">
        <f t="shared" si="39"/>
        <v>0</v>
      </c>
      <c r="BO191" s="94">
        <f t="shared" si="34"/>
        <v>0</v>
      </c>
      <c r="BP191" s="94" t="str">
        <f t="shared" si="35"/>
        <v>Steve Cishek</v>
      </c>
      <c r="BQ191" s="94">
        <f t="shared" si="36"/>
        <v>0</v>
      </c>
      <c r="BR191" s="95">
        <f t="shared" si="37"/>
        <v>0</v>
      </c>
      <c r="BS191" s="91" t="str">
        <f>IFERROR(VLOOKUP($AV191,Import!$B$3:$AL$676,35,FALSE),"")</f>
        <v/>
      </c>
      <c r="BT191" s="99">
        <f>9*(Table2[[#This Row],[K]]/Table2[[#This Row],[IP]])</f>
        <v>9.4285714285714288</v>
      </c>
      <c r="BU191" s="483">
        <f>IFERROR(VLOOKUP($AV191,PITCH!$B$7:$AJ$2004,31,FALSE),"N/A")</f>
        <v>5.4030874785591774</v>
      </c>
      <c r="BV191" s="426"/>
    </row>
    <row r="192" spans="1:74" ht="15" x14ac:dyDescent="0.25">
      <c r="A192" s="570">
        <v>190</v>
      </c>
      <c r="B192" s="571">
        <f>IFERROR(VLOOKUP(N192,Import!$B$4:$T$677,19,FALSE),"")</f>
        <v>357</v>
      </c>
      <c r="C192" s="572"/>
      <c r="D192" s="571" t="str">
        <f>IFERROR(VLOOKUP(N192,Import!$AD$3:$AH$677,3,FALSE),"")</f>
        <v/>
      </c>
      <c r="E192" s="571" t="str">
        <f>IFERROR(VLOOKUP(N192,Import!$AD$3:$AL$677,4,FALSE),"")</f>
        <v/>
      </c>
      <c r="F192" s="575">
        <f>IFERROR(VLOOKUP(N192,Import!$AT$3:$BG$677,8,FALSE),"")</f>
        <v>332</v>
      </c>
      <c r="G192" s="489">
        <f>IFERROR(VLOOKUP($N192,Import!$AT$3:$BG$677,2,FALSE),"")</f>
        <v>247.80000000000004</v>
      </c>
      <c r="H192" s="490">
        <f>IFERROR(VLOOKUP($N192,Import!$AT$3:$BG$677,3,FALSE),"")</f>
        <v>2.1000000000000005</v>
      </c>
      <c r="I192" s="575">
        <f ca="1">IFERROR(VLOOKUP($N192,Import!$AT$3:$BG$677,9,FALSE),"")</f>
        <v>394</v>
      </c>
      <c r="J192" s="574"/>
      <c r="K192" s="571">
        <f>IFERROR(VLOOKUP(N192,Import!$AT$3:$BG$677,12,FALSE),"")</f>
        <v>286</v>
      </c>
      <c r="L192" s="571">
        <f>IFERROR(VLOOKUP(N192,Import!$AT$3:$BG$677,14,FALSE),"")</f>
        <v>283</v>
      </c>
      <c r="M192" s="486"/>
      <c r="N192" s="88" t="str">
        <f>IFERROR(VLOOKUP(A192,Import!$V$3:$X$677,3,FALSE),"")</f>
        <v>Freddy Galvis</v>
      </c>
      <c r="O192" s="89"/>
      <c r="P192" s="90"/>
      <c r="Q192" s="91" t="str">
        <f>IFERROR(VLOOKUP($N192,Import!$B$3:$AL$676,2,FALSE),"")</f>
        <v>TOR</v>
      </c>
      <c r="R192" s="341" t="str">
        <f>IFERROR(VLOOKUP($N192,Import!$B$3:$AL$676,3,FALSE),"")</f>
        <v>SS</v>
      </c>
      <c r="S192" s="341" t="str">
        <f>IFERROR(VLOOKUP($N192,Import!$B$3:$AL$676,4,FALSE),"")</f>
        <v>2B/SS</v>
      </c>
      <c r="T192" s="91">
        <f>IFERROR(VLOOKUP($N192,Import!$B$3:$AL$676,5,FALSE),"")</f>
        <v>-3</v>
      </c>
      <c r="U192" s="431"/>
      <c r="V192" s="91">
        <f>IFERROR(VLOOKUP($N192,Import!$B$3:$AL$676,6,FALSE),"")</f>
        <v>586</v>
      </c>
      <c r="W192" s="91">
        <f>IFERROR(VLOOKUP($N192,Import!$B$3:$AL$676,7,FALSE),"")</f>
        <v>63</v>
      </c>
      <c r="X192" s="91">
        <f>IFERROR(VLOOKUP($N192,Import!$B$3:$AL$676,8,FALSE),"")</f>
        <v>12</v>
      </c>
      <c r="Y192" s="91">
        <f>IFERROR(VLOOKUP($N192,Import!$B$3:$AL$676,9,FALSE),"")</f>
        <v>58</v>
      </c>
      <c r="Z192" s="91">
        <f>IFERROR(VLOOKUP($N192,Import!$B$3:$AL$676,10,FALSE),"")</f>
        <v>6</v>
      </c>
      <c r="AA192" s="92">
        <f>IFERROR(VLOOKUP($N192,Import!$B$3:$AL$676,11,FALSE),"")</f>
        <v>0.249</v>
      </c>
      <c r="AB192" s="431"/>
      <c r="AC192" s="498">
        <f t="shared" si="27"/>
        <v>145.91399999999999</v>
      </c>
      <c r="AD192" s="499">
        <f>IF(O192='User Input'!$C$1,1,0)</f>
        <v>0</v>
      </c>
      <c r="AE192" s="499">
        <f t="shared" si="38"/>
        <v>0</v>
      </c>
      <c r="AF192" s="499">
        <f t="shared" si="28"/>
        <v>0</v>
      </c>
      <c r="AG192" s="499" t="str">
        <f t="shared" si="29"/>
        <v>Freddy Galvis</v>
      </c>
      <c r="AH192" s="499">
        <f t="shared" si="30"/>
        <v>0</v>
      </c>
      <c r="AI192" s="499">
        <f t="shared" si="31"/>
        <v>-3</v>
      </c>
      <c r="AJ192" s="91" t="str">
        <f>IFERROR(VLOOKUP($N192,Import!$B$3:$AL$676,35,FALSE),"")</f>
        <v/>
      </c>
      <c r="AK192" s="98"/>
      <c r="AL192" s="113">
        <v>159</v>
      </c>
      <c r="AM192" s="112">
        <f>IFERROR(VLOOKUP(AV192,Import!$B$3:$T$677,19,FALSE),"")</f>
        <v>343</v>
      </c>
      <c r="AN192" s="493"/>
      <c r="AO192" s="112" t="str">
        <f>IFERROR(VLOOKUP(AV192,Import!$AD$3:$AH$677,3,FALSE),"")</f>
        <v/>
      </c>
      <c r="AP192" s="112" t="str">
        <f>IFERROR(VLOOKUP(AV192,Import!$AD$3:$AH$677,5,FALSE),"")</f>
        <v/>
      </c>
      <c r="AQ192" s="494" t="str">
        <f>IFERROR(VLOOKUP(AV192,Import!$AW$3:$BA$677,5,FALSE),"")</f>
        <v/>
      </c>
      <c r="AR192" s="489" t="str">
        <f>IFERROR(VLOOKUP($AV192,Import!$AW$3:$BG$677,2,FALSE),"")</f>
        <v/>
      </c>
      <c r="AS192" s="581" t="str">
        <f>IFERROR(VLOOKUP($AV192,Import!$AW$3:$BG$677,3,FALSE),"")</f>
        <v/>
      </c>
      <c r="AT192" s="575" t="str">
        <f>IFERROR(VLOOKUP($AV192,Import!$AW$3:$BG$677,7,FALSE),"")</f>
        <v/>
      </c>
      <c r="AU192" s="492"/>
      <c r="AV192" s="495" t="str">
        <f>IFERROR(VLOOKUP(AL192,Import!$W$3:$X$677,2,FALSE),"")</f>
        <v>Merrill Kelly</v>
      </c>
      <c r="AW192" s="89"/>
      <c r="AX192" s="102"/>
      <c r="AY192" s="91" t="str">
        <f>IFERROR(VLOOKUP($AV192,Import!$B$3:$L$676,2,FALSE),"")</f>
        <v>ARI</v>
      </c>
      <c r="AZ192" s="96" t="str">
        <f>IFERROR(VLOOKUP($AV192,Import!$B$3:$L$676,3,FALSE),"")</f>
        <v>SP</v>
      </c>
      <c r="BA192" s="96" t="str">
        <f>IFERROR(VLOOKUP($AV192,Import!$B$3:$L$676,4,FALSE),"")</f>
        <v>SP</v>
      </c>
      <c r="BB192" s="91">
        <f>IFERROR(VLOOKUP($AV192,Import!$B$3:$L$676,5,FALSE),"")</f>
        <v>-3</v>
      </c>
      <c r="BC192" s="431"/>
      <c r="BD192" s="91">
        <f>IFERROR(VLOOKUP($AV192,Import!$B$3:$X$677,12,FALSE),"")</f>
        <v>185</v>
      </c>
      <c r="BE192" s="97">
        <f>IFERROR(VLOOKUP($AV192,Import!$B$3:$X$677,15,FALSE),"")</f>
        <v>4.3600000000000003</v>
      </c>
      <c r="BF192" s="97">
        <f>IFERROR(VLOOKUP($AV192,Import!$B$3:$X$677,16,FALSE),"")</f>
        <v>1.33</v>
      </c>
      <c r="BG192" s="91">
        <f>IFERROR(VLOOKUP($AV192,Import!$B$3:$X$677,13,FALSE),"")</f>
        <v>9</v>
      </c>
      <c r="BH192" s="91">
        <f>IFERROR(VLOOKUP($AV192,Import!$B$3:$X$677,14,FALSE),"")</f>
        <v>0</v>
      </c>
      <c r="BI192" s="91">
        <f>IFERROR(VLOOKUP($AV192,Import!$B$3:$X$677,17,FALSE),"")</f>
        <v>141</v>
      </c>
      <c r="BJ192" s="435"/>
      <c r="BK192" s="93">
        <f t="shared" si="32"/>
        <v>806.6</v>
      </c>
      <c r="BL192" s="94">
        <f t="shared" si="33"/>
        <v>246.05</v>
      </c>
      <c r="BM192" s="94">
        <f>IF(AW192='User Input'!$C$1,1,0)</f>
        <v>0</v>
      </c>
      <c r="BN192" s="94">
        <f t="shared" si="39"/>
        <v>0</v>
      </c>
      <c r="BO192" s="94">
        <f t="shared" si="34"/>
        <v>0</v>
      </c>
      <c r="BP192" s="94" t="str">
        <f t="shared" si="35"/>
        <v>Merrill Kelly</v>
      </c>
      <c r="BQ192" s="94">
        <f t="shared" si="36"/>
        <v>0</v>
      </c>
      <c r="BR192" s="95">
        <f t="shared" si="37"/>
        <v>-3</v>
      </c>
      <c r="BS192" s="91" t="str">
        <f>IFERROR(VLOOKUP($AV192,Import!$B$3:$AL$676,35,FALSE),"")</f>
        <v/>
      </c>
      <c r="BT192" s="99">
        <f>9*(Table2[[#This Row],[K]]/Table2[[#This Row],[IP]])</f>
        <v>6.8594594594594591</v>
      </c>
      <c r="BU192" s="483" t="str">
        <f>IFERROR(VLOOKUP($AV192,PITCH!$B$7:$AJ$2004,31,FALSE),"N/A")</f>
        <v>N/A</v>
      </c>
      <c r="BV192" s="426"/>
    </row>
    <row r="193" spans="1:74" ht="15" x14ac:dyDescent="0.25">
      <c r="A193" s="570">
        <v>191</v>
      </c>
      <c r="B193" s="571">
        <f>IFERROR(VLOOKUP(N193,Import!$B$4:$T$677,19,FALSE),"")</f>
        <v>358</v>
      </c>
      <c r="C193" s="572"/>
      <c r="D193" s="571" t="str">
        <f>IFERROR(VLOOKUP(N193,Import!$AD$3:$AH$677,3,FALSE),"")</f>
        <v/>
      </c>
      <c r="E193" s="571" t="str">
        <f>IFERROR(VLOOKUP(N193,Import!$AD$3:$AL$677,4,FALSE),"")</f>
        <v/>
      </c>
      <c r="F193" s="575">
        <f>IFERROR(VLOOKUP(N193,Import!$AT$3:$BG$677,8,FALSE),"")</f>
        <v>297</v>
      </c>
      <c r="G193" s="489">
        <f>IFERROR(VLOOKUP($N193,Import!$AT$3:$BG$677,2,FALSE),"")</f>
        <v>273.54999999999995</v>
      </c>
      <c r="H193" s="490">
        <f>IFERROR(VLOOKUP($N193,Import!$AT$3:$BG$677,3,FALSE),"")</f>
        <v>2.556542056074766</v>
      </c>
      <c r="I193" s="575">
        <f ca="1">IFERROR(VLOOKUP($N193,Import!$AT$3:$BG$677,9,FALSE),"")</f>
        <v>254</v>
      </c>
      <c r="J193" s="574"/>
      <c r="K193" s="571">
        <f>IFERROR(VLOOKUP(N193,Import!$AT$3:$BG$677,12,FALSE),"")</f>
        <v>210</v>
      </c>
      <c r="L193" s="571">
        <f>IFERROR(VLOOKUP(N193,Import!$AT$3:$BG$677,14,FALSE),"")</f>
        <v>233</v>
      </c>
      <c r="M193" s="486"/>
      <c r="N193" s="88" t="str">
        <f>IFERROR(VLOOKUP(A193,Import!$V$3:$X$677,3,FALSE),"")</f>
        <v>Ben Zobrist</v>
      </c>
      <c r="O193" s="89"/>
      <c r="P193" s="90"/>
      <c r="Q193" s="91" t="str">
        <f>IFERROR(VLOOKUP($N193,Import!$B$3:$AL$676,2,FALSE),"")</f>
        <v>CHC</v>
      </c>
      <c r="R193" s="341" t="str">
        <f>IFERROR(VLOOKUP($N193,Import!$B$3:$AL$676,3,FALSE),"")</f>
        <v>2B/OF</v>
      </c>
      <c r="S193" s="341" t="str">
        <f>IFERROR(VLOOKUP($N193,Import!$B$3:$AL$676,4,FALSE),"")</f>
        <v>2B/OF</v>
      </c>
      <c r="T193" s="91">
        <f>IFERROR(VLOOKUP($N193,Import!$B$3:$AL$676,5,FALSE),"")</f>
        <v>-3</v>
      </c>
      <c r="U193" s="431"/>
      <c r="V193" s="91">
        <f>IFERROR(VLOOKUP($N193,Import!$B$3:$AL$676,6,FALSE),"")</f>
        <v>445</v>
      </c>
      <c r="W193" s="91">
        <f>IFERROR(VLOOKUP($N193,Import!$B$3:$AL$676,7,FALSE),"")</f>
        <v>62</v>
      </c>
      <c r="X193" s="91">
        <f>IFERROR(VLOOKUP($N193,Import!$B$3:$AL$676,8,FALSE),"")</f>
        <v>10</v>
      </c>
      <c r="Y193" s="91">
        <f>IFERROR(VLOOKUP($N193,Import!$B$3:$AL$676,9,FALSE),"")</f>
        <v>41</v>
      </c>
      <c r="Z193" s="91">
        <f>IFERROR(VLOOKUP($N193,Import!$B$3:$AL$676,10,FALSE),"")</f>
        <v>4</v>
      </c>
      <c r="AA193" s="92">
        <f>IFERROR(VLOOKUP($N193,Import!$B$3:$AL$676,11,FALSE),"")</f>
        <v>0.27600000000000002</v>
      </c>
      <c r="AB193" s="431"/>
      <c r="AC193" s="498">
        <f t="shared" si="27"/>
        <v>122.82000000000001</v>
      </c>
      <c r="AD193" s="499">
        <f>IF(O193='User Input'!$C$1,1,0)</f>
        <v>0</v>
      </c>
      <c r="AE193" s="499">
        <f t="shared" si="38"/>
        <v>0</v>
      </c>
      <c r="AF193" s="499">
        <f t="shared" si="28"/>
        <v>0</v>
      </c>
      <c r="AG193" s="499" t="str">
        <f t="shared" si="29"/>
        <v>Ben Zobrist</v>
      </c>
      <c r="AH193" s="499">
        <f t="shared" si="30"/>
        <v>0</v>
      </c>
      <c r="AI193" s="499">
        <f t="shared" si="31"/>
        <v>-3</v>
      </c>
      <c r="AJ193" s="91" t="str">
        <f>IFERROR(VLOOKUP($N193,Import!$B$3:$AL$676,35,FALSE),"")</f>
        <v/>
      </c>
      <c r="AK193" s="98"/>
      <c r="AL193" s="113">
        <v>213</v>
      </c>
      <c r="AM193" s="112">
        <f>IFERROR(VLOOKUP(AV193,Import!$B$3:$T$677,19,FALSE),"")</f>
        <v>505</v>
      </c>
      <c r="AN193" s="493"/>
      <c r="AO193" s="112" t="str">
        <f>IFERROR(VLOOKUP(AV193,Import!$AD$3:$AH$677,3,FALSE),"")</f>
        <v/>
      </c>
      <c r="AP193" s="112" t="str">
        <f>IFERROR(VLOOKUP(AV193,Import!$AD$3:$AH$677,5,FALSE),"")</f>
        <v/>
      </c>
      <c r="AQ193" s="494">
        <f>IFERROR(VLOOKUP(AV193,Import!$AW$3:$BA$677,5,FALSE),"")</f>
        <v>499</v>
      </c>
      <c r="AR193" s="489">
        <f>IFERROR(VLOOKUP($AV193,Import!$AW$3:$BG$677,2,FALSE),"")</f>
        <v>131.89999999999998</v>
      </c>
      <c r="AS193" s="581">
        <f>IFERROR(VLOOKUP($AV193,Import!$AW$3:$BG$677,3,FALSE),"")</f>
        <v>11.990909090909089</v>
      </c>
      <c r="AT193" s="575">
        <f ca="1">IFERROR(VLOOKUP($AV193,Import!$AW$3:$BG$677,7,FALSE),"")</f>
        <v>158</v>
      </c>
      <c r="AU193" s="492"/>
      <c r="AV193" s="495" t="str">
        <f>IFERROR(VLOOKUP(AL193,Import!$W$3:$X$677,2,FALSE),"")</f>
        <v>Dinelson Lamet</v>
      </c>
      <c r="AW193" s="89"/>
      <c r="AX193" s="102"/>
      <c r="AY193" s="91" t="str">
        <f>IFERROR(VLOOKUP($AV193,Import!$B$3:$L$676,2,FALSE),"")</f>
        <v>SD</v>
      </c>
      <c r="AZ193" s="96" t="str">
        <f>IFERROR(VLOOKUP($AV193,Import!$B$3:$L$676,3,FALSE),"")</f>
        <v>SP</v>
      </c>
      <c r="BA193" s="96" t="str">
        <f>IFERROR(VLOOKUP($AV193,Import!$B$3:$L$676,4,FALSE),"")</f>
        <v>SP</v>
      </c>
      <c r="BB193" s="91">
        <f>IFERROR(VLOOKUP($AV193,Import!$B$3:$L$676,5,FALSE),"")</f>
        <v>-7</v>
      </c>
      <c r="BC193" s="431"/>
      <c r="BD193" s="91">
        <f>IFERROR(VLOOKUP($AV193,Import!$B$3:$X$677,12,FALSE),"")</f>
        <v>64</v>
      </c>
      <c r="BE193" s="97">
        <f>IFERROR(VLOOKUP($AV193,Import!$B$3:$X$677,15,FALSE),"")</f>
        <v>3.97</v>
      </c>
      <c r="BF193" s="97">
        <f>IFERROR(VLOOKUP($AV193,Import!$B$3:$X$677,16,FALSE),"")</f>
        <v>1.34</v>
      </c>
      <c r="BG193" s="91">
        <f>IFERROR(VLOOKUP($AV193,Import!$B$3:$X$677,13,FALSE),"")</f>
        <v>4</v>
      </c>
      <c r="BH193" s="91">
        <f>IFERROR(VLOOKUP($AV193,Import!$B$3:$X$677,14,FALSE),"")</f>
        <v>0</v>
      </c>
      <c r="BI193" s="91">
        <f>IFERROR(VLOOKUP($AV193,Import!$B$3:$X$677,17,FALSE),"")</f>
        <v>72</v>
      </c>
      <c r="BJ193" s="435"/>
      <c r="BK193" s="93">
        <f t="shared" si="32"/>
        <v>254.08</v>
      </c>
      <c r="BL193" s="94">
        <f t="shared" si="33"/>
        <v>85.76</v>
      </c>
      <c r="BM193" s="94">
        <f>IF(AW193='User Input'!$C$1,1,0)</f>
        <v>0</v>
      </c>
      <c r="BN193" s="94">
        <f t="shared" si="39"/>
        <v>0</v>
      </c>
      <c r="BO193" s="94">
        <f t="shared" si="34"/>
        <v>0</v>
      </c>
      <c r="BP193" s="94" t="str">
        <f t="shared" si="35"/>
        <v>Dinelson Lamet</v>
      </c>
      <c r="BQ193" s="94">
        <f t="shared" si="36"/>
        <v>0</v>
      </c>
      <c r="BR193" s="95">
        <f t="shared" si="37"/>
        <v>-7</v>
      </c>
      <c r="BS193" s="91" t="str">
        <f>IFERROR(VLOOKUP($AV193,Import!$B$3:$AL$676,35,FALSE),"")</f>
        <v/>
      </c>
      <c r="BT193" s="99">
        <f>9*(Table2[[#This Row],[K]]/Table2[[#This Row],[IP]])</f>
        <v>10.125</v>
      </c>
      <c r="BU193" s="483">
        <f>IFERROR(VLOOKUP($AV193,PITCH!$B$7:$AJ$2004,31,FALSE),"N/A")</f>
        <v>5.9693877551020416</v>
      </c>
      <c r="BV193" s="426"/>
    </row>
    <row r="194" spans="1:74" ht="15" x14ac:dyDescent="0.25">
      <c r="A194" s="570">
        <v>192</v>
      </c>
      <c r="B194" s="571">
        <f>IFERROR(VLOOKUP(N194,Import!$B$4:$T$677,19,FALSE),"")</f>
        <v>359</v>
      </c>
      <c r="C194" s="572"/>
      <c r="D194" s="571" t="str">
        <f>IFERROR(VLOOKUP(N194,Import!$AD$3:$AH$677,3,FALSE),"")</f>
        <v/>
      </c>
      <c r="E194" s="571" t="str">
        <f>IFERROR(VLOOKUP(N194,Import!$AD$3:$AL$677,4,FALSE),"")</f>
        <v/>
      </c>
      <c r="F194" s="575">
        <f>IFERROR(VLOOKUP(N194,Import!$AT$3:$BG$677,8,FALSE),"")</f>
        <v>313</v>
      </c>
      <c r="G194" s="489">
        <f>IFERROR(VLOOKUP($N194,Import!$AT$3:$BG$677,2,FALSE),"")</f>
        <v>260.74999999999994</v>
      </c>
      <c r="H194" s="490">
        <f>IFERROR(VLOOKUP($N194,Import!$AT$3:$BG$677,3,FALSE),"")</f>
        <v>2.5315533980582519</v>
      </c>
      <c r="I194" s="575">
        <f ca="1">IFERROR(VLOOKUP($N194,Import!$AT$3:$BG$677,9,FALSE),"")</f>
        <v>187</v>
      </c>
      <c r="J194" s="574"/>
      <c r="K194" s="571">
        <f>IFERROR(VLOOKUP(N194,Import!$AT$3:$BG$677,12,FALSE),"")</f>
        <v>254</v>
      </c>
      <c r="L194" s="571">
        <f>IFERROR(VLOOKUP(N194,Import!$AT$3:$BG$677,14,FALSE),"")</f>
        <v>239</v>
      </c>
      <c r="M194" s="486"/>
      <c r="N194" s="88" t="str">
        <f>IFERROR(VLOOKUP(A194,Import!$V$3:$X$677,3,FALSE),"")</f>
        <v>Albert Pujols</v>
      </c>
      <c r="O194" s="89"/>
      <c r="P194" s="90"/>
      <c r="Q194" s="91" t="str">
        <f>IFERROR(VLOOKUP($N194,Import!$B$3:$AL$676,2,FALSE),"")</f>
        <v>LAA</v>
      </c>
      <c r="R194" s="341" t="str">
        <f>IFERROR(VLOOKUP($N194,Import!$B$3:$AL$676,3,FALSE),"")</f>
        <v>1B</v>
      </c>
      <c r="S194" s="341" t="str">
        <f>IFERROR(VLOOKUP($N194,Import!$B$3:$AL$676,4,FALSE),"")</f>
        <v>1B</v>
      </c>
      <c r="T194" s="91">
        <f>IFERROR(VLOOKUP($N194,Import!$B$3:$AL$676,5,FALSE),"")</f>
        <v>-3</v>
      </c>
      <c r="U194" s="431"/>
      <c r="V194" s="91">
        <f>IFERROR(VLOOKUP($N194,Import!$B$3:$AL$676,6,FALSE),"")</f>
        <v>509</v>
      </c>
      <c r="W194" s="91">
        <f>IFERROR(VLOOKUP($N194,Import!$B$3:$AL$676,7,FALSE),"")</f>
        <v>55</v>
      </c>
      <c r="X194" s="91">
        <f>IFERROR(VLOOKUP($N194,Import!$B$3:$AL$676,8,FALSE),"")</f>
        <v>24</v>
      </c>
      <c r="Y194" s="91">
        <f>IFERROR(VLOOKUP($N194,Import!$B$3:$AL$676,9,FALSE),"")</f>
        <v>64</v>
      </c>
      <c r="Z194" s="91">
        <f>IFERROR(VLOOKUP($N194,Import!$B$3:$AL$676,10,FALSE),"")</f>
        <v>2</v>
      </c>
      <c r="AA194" s="92">
        <f>IFERROR(VLOOKUP($N194,Import!$B$3:$AL$676,11,FALSE),"")</f>
        <v>0.24199999999999999</v>
      </c>
      <c r="AB194" s="431"/>
      <c r="AC194" s="498">
        <f t="shared" si="27"/>
        <v>123.178</v>
      </c>
      <c r="AD194" s="499">
        <f>IF(O194='User Input'!$C$1,1,0)</f>
        <v>0</v>
      </c>
      <c r="AE194" s="499">
        <f t="shared" si="38"/>
        <v>0</v>
      </c>
      <c r="AF194" s="499">
        <f t="shared" si="28"/>
        <v>0</v>
      </c>
      <c r="AG194" s="499" t="str">
        <f t="shared" si="29"/>
        <v>Albert Pujols</v>
      </c>
      <c r="AH194" s="499">
        <f t="shared" si="30"/>
        <v>0</v>
      </c>
      <c r="AI194" s="499">
        <f t="shared" si="31"/>
        <v>-3</v>
      </c>
      <c r="AJ194" s="91" t="str">
        <f>IFERROR(VLOOKUP($N194,Import!$B$3:$AL$676,35,FALSE),"")</f>
        <v/>
      </c>
      <c r="AK194" s="98"/>
      <c r="AL194" s="113">
        <v>157</v>
      </c>
      <c r="AM194" s="112">
        <f>IFERROR(VLOOKUP(AV194,Import!$B$3:$T$677,19,FALSE),"")</f>
        <v>338</v>
      </c>
      <c r="AN194" s="493"/>
      <c r="AO194" s="112" t="str">
        <f>IFERROR(VLOOKUP(AV194,Import!$AD$3:$AH$677,3,FALSE),"")</f>
        <v/>
      </c>
      <c r="AP194" s="112" t="str">
        <f>IFERROR(VLOOKUP(AV194,Import!$AD$3:$AH$677,5,FALSE),"")</f>
        <v/>
      </c>
      <c r="AQ194" s="494">
        <f>IFERROR(VLOOKUP(AV194,Import!$AW$3:$BA$677,5,FALSE),"")</f>
        <v>498</v>
      </c>
      <c r="AR194" s="489">
        <f>IFERROR(VLOOKUP($AV194,Import!$AW$3:$BG$677,2,FALSE),"")</f>
        <v>132.19999999999999</v>
      </c>
      <c r="AS194" s="581">
        <f>IFERROR(VLOOKUP($AV194,Import!$AW$3:$BG$677,3,FALSE),"")</f>
        <v>2.3192982456140347</v>
      </c>
      <c r="AT194" s="575">
        <f ca="1">IFERROR(VLOOKUP($AV194,Import!$AW$3:$BG$677,7,FALSE),"")</f>
        <v>347</v>
      </c>
      <c r="AU194" s="492"/>
      <c r="AV194" s="495" t="str">
        <f>IFERROR(VLOOKUP(AL194,Import!$W$3:$X$677,2,FALSE),"")</f>
        <v>Matt Strahm</v>
      </c>
      <c r="AW194" s="89"/>
      <c r="AX194" s="102"/>
      <c r="AY194" s="91" t="str">
        <f>IFERROR(VLOOKUP($AV194,Import!$B$3:$L$676,2,FALSE),"")</f>
        <v>SD</v>
      </c>
      <c r="AZ194" s="96" t="str">
        <f>IFERROR(VLOOKUP($AV194,Import!$B$3:$L$676,3,FALSE),"")</f>
        <v>RP</v>
      </c>
      <c r="BA194" s="96" t="str">
        <f>IFERROR(VLOOKUP($AV194,Import!$B$3:$L$676,4,FALSE),"")</f>
        <v>RP</v>
      </c>
      <c r="BB194" s="91">
        <f>IFERROR(VLOOKUP($AV194,Import!$B$3:$L$676,5,FALSE),"")</f>
        <v>-2</v>
      </c>
      <c r="BC194" s="431"/>
      <c r="BD194" s="91">
        <f>IFERROR(VLOOKUP($AV194,Import!$B$3:$X$677,12,FALSE),"")</f>
        <v>64</v>
      </c>
      <c r="BE194" s="97">
        <f>IFERROR(VLOOKUP($AV194,Import!$B$3:$X$677,15,FALSE),"")</f>
        <v>3.19</v>
      </c>
      <c r="BF194" s="97">
        <f>IFERROR(VLOOKUP($AV194,Import!$B$3:$X$677,16,FALSE),"")</f>
        <v>1.05</v>
      </c>
      <c r="BG194" s="91">
        <f>IFERROR(VLOOKUP($AV194,Import!$B$3:$X$677,13,FALSE),"")</f>
        <v>3</v>
      </c>
      <c r="BH194" s="91">
        <f>IFERROR(VLOOKUP($AV194,Import!$B$3:$X$677,14,FALSE),"")</f>
        <v>2</v>
      </c>
      <c r="BI194" s="91">
        <f>IFERROR(VLOOKUP($AV194,Import!$B$3:$X$677,17,FALSE),"")</f>
        <v>71</v>
      </c>
      <c r="BJ194" s="435"/>
      <c r="BK194" s="93">
        <f t="shared" si="32"/>
        <v>204.16</v>
      </c>
      <c r="BL194" s="94">
        <f t="shared" si="33"/>
        <v>67.2</v>
      </c>
      <c r="BM194" s="94">
        <f>IF(AW194='User Input'!$C$1,1,0)</f>
        <v>0</v>
      </c>
      <c r="BN194" s="94">
        <f t="shared" si="39"/>
        <v>0</v>
      </c>
      <c r="BO194" s="94">
        <f t="shared" si="34"/>
        <v>0</v>
      </c>
      <c r="BP194" s="94" t="str">
        <f t="shared" si="35"/>
        <v>Matt Strahm</v>
      </c>
      <c r="BQ194" s="94">
        <f t="shared" si="36"/>
        <v>0</v>
      </c>
      <c r="BR194" s="95">
        <f t="shared" si="37"/>
        <v>-2</v>
      </c>
      <c r="BS194" s="91" t="str">
        <f>IFERROR(VLOOKUP($AV194,Import!$B$3:$AL$676,35,FALSE),"")</f>
        <v/>
      </c>
      <c r="BT194" s="99">
        <f>9*(Table2[[#This Row],[K]]/Table2[[#This Row],[IP]])</f>
        <v>9.984375</v>
      </c>
      <c r="BU194" s="483">
        <f>IFERROR(VLOOKUP($AV194,PITCH!$B$7:$AJ$2004,31,FALSE),"N/A")</f>
        <v>7.3557692307692308</v>
      </c>
      <c r="BV194" s="426"/>
    </row>
    <row r="195" spans="1:74" ht="15" x14ac:dyDescent="0.25">
      <c r="A195" s="570">
        <v>193</v>
      </c>
      <c r="B195" s="571">
        <f>IFERROR(VLOOKUP(N195,Import!$B$4:$T$677,19,FALSE),"")</f>
        <v>362</v>
      </c>
      <c r="C195" s="572"/>
      <c r="D195" s="571" t="str">
        <f>IFERROR(VLOOKUP(N195,Import!$AD$3:$AH$677,3,FALSE),"")</f>
        <v/>
      </c>
      <c r="E195" s="571" t="str">
        <f>IFERROR(VLOOKUP(N195,Import!$AD$3:$AL$677,4,FALSE),"")</f>
        <v/>
      </c>
      <c r="F195" s="575">
        <f>IFERROR(VLOOKUP(N195,Import!$AT$3:$BG$677,8,FALSE),"")</f>
        <v>367</v>
      </c>
      <c r="G195" s="489">
        <f>IFERROR(VLOOKUP($N195,Import!$AT$3:$BG$677,2,FALSE),"")</f>
        <v>223.74999999999997</v>
      </c>
      <c r="H195" s="490">
        <f>IFERROR(VLOOKUP($N195,Import!$AT$3:$BG$677,3,FALSE),"")</f>
        <v>1.7757936507936505</v>
      </c>
      <c r="I195" s="575">
        <f ca="1">IFERROR(VLOOKUP($N195,Import!$AT$3:$BG$677,9,FALSE),"")</f>
        <v>394</v>
      </c>
      <c r="J195" s="574"/>
      <c r="K195" s="571">
        <f>IFERROR(VLOOKUP(N195,Import!$AT$3:$BG$677,12,FALSE),"")</f>
        <v>400</v>
      </c>
      <c r="L195" s="571">
        <f>IFERROR(VLOOKUP(N195,Import!$AT$3:$BG$677,14,FALSE),"")</f>
        <v>376</v>
      </c>
      <c r="M195" s="486"/>
      <c r="N195" s="88" t="str">
        <f>IFERROR(VLOOKUP(A195,Import!$V$3:$X$677,3,FALSE),"")</f>
        <v>Peter O’Brien</v>
      </c>
      <c r="O195" s="89"/>
      <c r="P195" s="90"/>
      <c r="Q195" s="91" t="str">
        <f>IFERROR(VLOOKUP($N195,Import!$B$3:$AL$676,2,FALSE),"")</f>
        <v>MIA</v>
      </c>
      <c r="R195" s="341" t="str">
        <f>IFERROR(VLOOKUP($N195,Import!$B$3:$AL$676,3,FALSE),"")</f>
        <v>DH</v>
      </c>
      <c r="S195" s="341" t="str">
        <f>IFERROR(VLOOKUP($N195,Import!$B$3:$AL$676,4,FALSE),"")</f>
        <v>1B</v>
      </c>
      <c r="T195" s="91">
        <f>IFERROR(VLOOKUP($N195,Import!$B$3:$AL$676,5,FALSE),"")</f>
        <v>-3</v>
      </c>
      <c r="U195" s="431"/>
      <c r="V195" s="91">
        <f>IFERROR(VLOOKUP($N195,Import!$B$3:$AL$676,6,FALSE),"")</f>
        <v>454</v>
      </c>
      <c r="W195" s="91">
        <f>IFERROR(VLOOKUP($N195,Import!$B$3:$AL$676,7,FALSE),"")</f>
        <v>49</v>
      </c>
      <c r="X195" s="91">
        <f>IFERROR(VLOOKUP($N195,Import!$B$3:$AL$676,8,FALSE),"")</f>
        <v>18</v>
      </c>
      <c r="Y195" s="91">
        <f>IFERROR(VLOOKUP($N195,Import!$B$3:$AL$676,9,FALSE),"")</f>
        <v>57</v>
      </c>
      <c r="Z195" s="91">
        <f>IFERROR(VLOOKUP($N195,Import!$B$3:$AL$676,10,FALSE),"")</f>
        <v>0</v>
      </c>
      <c r="AA195" s="92">
        <f>IFERROR(VLOOKUP($N195,Import!$B$3:$AL$676,11,FALSE),"")</f>
        <v>0.224</v>
      </c>
      <c r="AB195" s="431"/>
      <c r="AC195" s="498">
        <f t="shared" ref="AC195:AC258" si="40">AA195*V195</f>
        <v>101.696</v>
      </c>
      <c r="AD195" s="499">
        <f>IF(O195='User Input'!$C$1,1,0)</f>
        <v>0</v>
      </c>
      <c r="AE195" s="499">
        <f t="shared" si="38"/>
        <v>0</v>
      </c>
      <c r="AF195" s="499">
        <f t="shared" ref="AF195:AF258" si="41">IF(AE195=AE194,0,AE195)</f>
        <v>0</v>
      </c>
      <c r="AG195" s="499" t="str">
        <f t="shared" ref="AG195:AG258" si="42">N195</f>
        <v>Peter O’Brien</v>
      </c>
      <c r="AH195" s="499">
        <f t="shared" ref="AH195:AH258" si="43">P195</f>
        <v>0</v>
      </c>
      <c r="AI195" s="499">
        <f t="shared" ref="AI195:AI258" si="44">T195</f>
        <v>-3</v>
      </c>
      <c r="AJ195" s="91" t="str">
        <f>IFERROR(VLOOKUP($N195,Import!$B$3:$AL$676,35,FALSE),"")</f>
        <v/>
      </c>
      <c r="AK195" s="98"/>
      <c r="AL195" s="113">
        <v>206</v>
      </c>
      <c r="AM195" s="112">
        <f>IFERROR(VLOOKUP(AV195,Import!$B$3:$T$677,19,FALSE),"")</f>
        <v>455</v>
      </c>
      <c r="AN195" s="493"/>
      <c r="AO195" s="112" t="str">
        <f>IFERROR(VLOOKUP(AV195,Import!$AD$3:$AH$677,3,FALSE),"")</f>
        <v/>
      </c>
      <c r="AP195" s="112" t="str">
        <f>IFERROR(VLOOKUP(AV195,Import!$AD$3:$AH$677,5,FALSE),"")</f>
        <v/>
      </c>
      <c r="AQ195" s="494">
        <f>IFERROR(VLOOKUP(AV195,Import!$AW$3:$BA$677,5,FALSE),"")</f>
        <v>504</v>
      </c>
      <c r="AR195" s="489">
        <f>IFERROR(VLOOKUP($AV195,Import!$AW$3:$BG$677,2,FALSE),"")</f>
        <v>128.10000000000002</v>
      </c>
      <c r="AS195" s="581">
        <f>IFERROR(VLOOKUP($AV195,Import!$AW$3:$BG$677,3,FALSE),"")</f>
        <v>2.2473684210526321</v>
      </c>
      <c r="AT195" s="575">
        <f ca="1">IFERROR(VLOOKUP($AV195,Import!$AW$3:$BG$677,7,FALSE),"")</f>
        <v>347</v>
      </c>
      <c r="AU195" s="492"/>
      <c r="AV195" s="495" t="str">
        <f>IFERROR(VLOOKUP(AL195,Import!$W$3:$X$677,2,FALSE),"")</f>
        <v>Adam Conley</v>
      </c>
      <c r="AW195" s="89"/>
      <c r="AX195" s="102"/>
      <c r="AY195" s="91" t="str">
        <f>IFERROR(VLOOKUP($AV195,Import!$B$3:$L$676,2,FALSE),"")</f>
        <v>MIA</v>
      </c>
      <c r="AZ195" s="96" t="str">
        <f>IFERROR(VLOOKUP($AV195,Import!$B$3:$L$676,3,FALSE),"")</f>
        <v>RP</v>
      </c>
      <c r="BA195" s="96" t="str">
        <f>IFERROR(VLOOKUP($AV195,Import!$B$3:$L$676,4,FALSE),"")</f>
        <v>RP</v>
      </c>
      <c r="BB195" s="91">
        <f>IFERROR(VLOOKUP($AV195,Import!$B$3:$L$676,5,FALSE),"")</f>
        <v>-6</v>
      </c>
      <c r="BC195" s="431"/>
      <c r="BD195" s="91">
        <f>IFERROR(VLOOKUP($AV195,Import!$B$3:$X$677,12,FALSE),"")</f>
        <v>57</v>
      </c>
      <c r="BE195" s="97">
        <f>IFERROR(VLOOKUP($AV195,Import!$B$3:$X$677,15,FALSE),"")</f>
        <v>4.2300000000000004</v>
      </c>
      <c r="BF195" s="97">
        <f>IFERROR(VLOOKUP($AV195,Import!$B$3:$X$677,16,FALSE),"")</f>
        <v>1.34</v>
      </c>
      <c r="BG195" s="91">
        <f>IFERROR(VLOOKUP($AV195,Import!$B$3:$X$677,13,FALSE),"")</f>
        <v>4</v>
      </c>
      <c r="BH195" s="91">
        <f>IFERROR(VLOOKUP($AV195,Import!$B$3:$X$677,14,FALSE),"")</f>
        <v>6</v>
      </c>
      <c r="BI195" s="91">
        <f>IFERROR(VLOOKUP($AV195,Import!$B$3:$X$677,17,FALSE),"")</f>
        <v>52</v>
      </c>
      <c r="BJ195" s="435"/>
      <c r="BK195" s="93">
        <f t="shared" ref="BK195:BK254" si="45">BE195*BD195</f>
        <v>241.11</v>
      </c>
      <c r="BL195" s="94">
        <f t="shared" ref="BL195:BL254" si="46">BF195*BD195</f>
        <v>76.38000000000001</v>
      </c>
      <c r="BM195" s="94">
        <f>IF(AW195='User Input'!$C$1,1,0)</f>
        <v>0</v>
      </c>
      <c r="BN195" s="94">
        <f t="shared" si="39"/>
        <v>0</v>
      </c>
      <c r="BO195" s="94">
        <f t="shared" ref="BO195:BO254" si="47">IF(BN195=BN194,0,BN195)</f>
        <v>0</v>
      </c>
      <c r="BP195" s="94" t="str">
        <f t="shared" ref="BP195:BP254" si="48">AV195</f>
        <v>Adam Conley</v>
      </c>
      <c r="BQ195" s="94">
        <f t="shared" ref="BQ195:BQ254" si="49">AX195</f>
        <v>0</v>
      </c>
      <c r="BR195" s="95">
        <f t="shared" ref="BR195:BR254" si="50">BB195</f>
        <v>-6</v>
      </c>
      <c r="BS195" s="91" t="str">
        <f>IFERROR(VLOOKUP($AV195,Import!$B$3:$AL$676,35,FALSE),"")</f>
        <v/>
      </c>
      <c r="BT195" s="99">
        <f>9*(Table2[[#This Row],[K]]/Table2[[#This Row],[IP]])</f>
        <v>8.2105263157894726</v>
      </c>
      <c r="BU195" s="483">
        <f>IFERROR(VLOOKUP($AV195,PITCH!$B$7:$AJ$2004,31,FALSE),"N/A")</f>
        <v>4.761904761904761</v>
      </c>
      <c r="BV195" s="426"/>
    </row>
    <row r="196" spans="1:74" ht="15" x14ac:dyDescent="0.25">
      <c r="A196" s="570">
        <v>194</v>
      </c>
      <c r="B196" s="571">
        <f>IFERROR(VLOOKUP(N196,Import!$B$4:$T$677,19,FALSE),"")</f>
        <v>370</v>
      </c>
      <c r="C196" s="572"/>
      <c r="D196" s="571" t="str">
        <f>IFERROR(VLOOKUP(N196,Import!$AD$3:$AH$677,3,FALSE),"")</f>
        <v/>
      </c>
      <c r="E196" s="571" t="str">
        <f>IFERROR(VLOOKUP(N196,Import!$AD$3:$AL$677,4,FALSE),"")</f>
        <v/>
      </c>
      <c r="F196" s="575">
        <f>IFERROR(VLOOKUP(N196,Import!$AT$3:$BG$677,8,FALSE),"")</f>
        <v>396</v>
      </c>
      <c r="G196" s="489">
        <f>IFERROR(VLOOKUP($N196,Import!$AT$3:$BG$677,2,FALSE),"")</f>
        <v>190.5</v>
      </c>
      <c r="H196" s="490">
        <f>IFERROR(VLOOKUP($N196,Import!$AT$3:$BG$677,3,FALSE),"")</f>
        <v>2.0052631578947366</v>
      </c>
      <c r="I196" s="575">
        <f ca="1">IFERROR(VLOOKUP($N196,Import!$AT$3:$BG$677,9,FALSE),"")</f>
        <v>455</v>
      </c>
      <c r="J196" s="574"/>
      <c r="K196" s="571">
        <f>IFERROR(VLOOKUP(N196,Import!$AT$3:$BG$677,12,FALSE),"")</f>
        <v>178</v>
      </c>
      <c r="L196" s="571">
        <f>IFERROR(VLOOKUP(N196,Import!$AT$3:$BG$677,14,FALSE),"")</f>
        <v>181</v>
      </c>
      <c r="M196" s="486"/>
      <c r="N196" s="88" t="str">
        <f>IFERROR(VLOOKUP(A196,Import!$V$3:$X$677,3,FALSE),"")</f>
        <v>Christian Vazquez</v>
      </c>
      <c r="O196" s="89"/>
      <c r="P196" s="90"/>
      <c r="Q196" s="91" t="str">
        <f>IFERROR(VLOOKUP($N196,Import!$B$3:$AL$676,2,FALSE),"")</f>
        <v>BOS</v>
      </c>
      <c r="R196" s="341" t="str">
        <f>IFERROR(VLOOKUP($N196,Import!$B$3:$AL$676,3,FALSE),"")</f>
        <v>C</v>
      </c>
      <c r="S196" s="341" t="str">
        <f>IFERROR(VLOOKUP($N196,Import!$B$3:$AL$676,4,FALSE),"")</f>
        <v>C</v>
      </c>
      <c r="T196" s="91">
        <f>IFERROR(VLOOKUP($N196,Import!$B$3:$AL$676,5,FALSE),"")</f>
        <v>-4</v>
      </c>
      <c r="U196" s="431"/>
      <c r="V196" s="91">
        <f>IFERROR(VLOOKUP($N196,Import!$B$3:$AL$676,6,FALSE),"")</f>
        <v>377</v>
      </c>
      <c r="W196" s="91">
        <f>IFERROR(VLOOKUP($N196,Import!$B$3:$AL$676,7,FALSE),"")</f>
        <v>41</v>
      </c>
      <c r="X196" s="91">
        <f>IFERROR(VLOOKUP($N196,Import!$B$3:$AL$676,8,FALSE),"")</f>
        <v>6</v>
      </c>
      <c r="Y196" s="91">
        <f>IFERROR(VLOOKUP($N196,Import!$B$3:$AL$676,9,FALSE),"")</f>
        <v>44</v>
      </c>
      <c r="Z196" s="91">
        <f>IFERROR(VLOOKUP($N196,Import!$B$3:$AL$676,10,FALSE),"")</f>
        <v>7</v>
      </c>
      <c r="AA196" s="92">
        <f>IFERROR(VLOOKUP($N196,Import!$B$3:$AL$676,11,FALSE),"")</f>
        <v>0.26300000000000001</v>
      </c>
      <c r="AB196" s="431"/>
      <c r="AC196" s="498">
        <f t="shared" si="40"/>
        <v>99.15100000000001</v>
      </c>
      <c r="AD196" s="499">
        <f>IF(O196='User Input'!$C$1,1,0)</f>
        <v>0</v>
      </c>
      <c r="AE196" s="499">
        <f t="shared" ref="AE196:AE259" si="51">AD196+AE195</f>
        <v>0</v>
      </c>
      <c r="AF196" s="499">
        <f t="shared" si="41"/>
        <v>0</v>
      </c>
      <c r="AG196" s="499" t="str">
        <f t="shared" si="42"/>
        <v>Christian Vazquez</v>
      </c>
      <c r="AH196" s="499">
        <f t="shared" si="43"/>
        <v>0</v>
      </c>
      <c r="AI196" s="499">
        <f t="shared" si="44"/>
        <v>-4</v>
      </c>
      <c r="AJ196" s="91" t="str">
        <f>IFERROR(VLOOKUP($N196,Import!$B$3:$AL$676,35,FALSE),"")</f>
        <v/>
      </c>
      <c r="AK196" s="98"/>
      <c r="AL196" s="113">
        <v>198</v>
      </c>
      <c r="AM196" s="112">
        <f>IFERROR(VLOOKUP(AV196,Import!$B$3:$T$677,19,FALSE),"")</f>
        <v>432</v>
      </c>
      <c r="AN196" s="493"/>
      <c r="AO196" s="112" t="str">
        <f>IFERROR(VLOOKUP(AV196,Import!$AD$3:$AH$677,3,FALSE),"")</f>
        <v/>
      </c>
      <c r="AP196" s="112" t="str">
        <f>IFERROR(VLOOKUP(AV196,Import!$AD$3:$AH$677,5,FALSE),"")</f>
        <v/>
      </c>
      <c r="AQ196" s="494">
        <f>IFERROR(VLOOKUP(AV196,Import!$AW$3:$BA$677,5,FALSE),"")</f>
        <v>505</v>
      </c>
      <c r="AR196" s="489">
        <f>IFERROR(VLOOKUP($AV196,Import!$AW$3:$BG$677,2,FALSE),"")</f>
        <v>126.89999999999998</v>
      </c>
      <c r="AS196" s="581">
        <f>IFERROR(VLOOKUP($AV196,Import!$AW$3:$BG$677,3,FALSE),"")</f>
        <v>1.9523076923076919</v>
      </c>
      <c r="AT196" s="575">
        <f ca="1">IFERROR(VLOOKUP($AV196,Import!$AW$3:$BG$677,7,FALSE),"")</f>
        <v>347</v>
      </c>
      <c r="AU196" s="492"/>
      <c r="AV196" s="495" t="str">
        <f>IFERROR(VLOOKUP(AL196,Import!$W$3:$X$677,2,FALSE),"")</f>
        <v>Adam Cimber</v>
      </c>
      <c r="AW196" s="89"/>
      <c r="AX196" s="102"/>
      <c r="AY196" s="91" t="str">
        <f>IFERROR(VLOOKUP($AV196,Import!$B$3:$L$676,2,FALSE),"")</f>
        <v>CLE</v>
      </c>
      <c r="AZ196" s="96" t="str">
        <f>IFERROR(VLOOKUP($AV196,Import!$B$3:$L$676,3,FALSE),"")</f>
        <v>RP</v>
      </c>
      <c r="BA196" s="96" t="str">
        <f>IFERROR(VLOOKUP($AV196,Import!$B$3:$L$676,4,FALSE),"")</f>
        <v>RP</v>
      </c>
      <c r="BB196" s="91">
        <f>IFERROR(VLOOKUP($AV196,Import!$B$3:$L$676,5,FALSE),"")</f>
        <v>-5</v>
      </c>
      <c r="BC196" s="431"/>
      <c r="BD196" s="91">
        <f>IFERROR(VLOOKUP($AV196,Import!$B$3:$X$677,12,FALSE),"")</f>
        <v>70</v>
      </c>
      <c r="BE196" s="97">
        <f>IFERROR(VLOOKUP($AV196,Import!$B$3:$X$677,15,FALSE),"")</f>
        <v>4.09</v>
      </c>
      <c r="BF196" s="97">
        <f>IFERROR(VLOOKUP($AV196,Import!$B$3:$X$677,16,FALSE),"")</f>
        <v>1.29</v>
      </c>
      <c r="BG196" s="91">
        <f>IFERROR(VLOOKUP($AV196,Import!$B$3:$X$677,13,FALSE),"")</f>
        <v>5</v>
      </c>
      <c r="BH196" s="91">
        <f>IFERROR(VLOOKUP($AV196,Import!$B$3:$X$677,14,FALSE),"")</f>
        <v>3</v>
      </c>
      <c r="BI196" s="91">
        <f>IFERROR(VLOOKUP($AV196,Import!$B$3:$X$677,17,FALSE),"")</f>
        <v>59</v>
      </c>
      <c r="BJ196" s="435"/>
      <c r="BK196" s="93">
        <f t="shared" si="45"/>
        <v>286.3</v>
      </c>
      <c r="BL196" s="94">
        <f t="shared" si="46"/>
        <v>90.3</v>
      </c>
      <c r="BM196" s="94">
        <f>IF(AW196='User Input'!$C$1,1,0)</f>
        <v>0</v>
      </c>
      <c r="BN196" s="94">
        <f t="shared" ref="BN196:BN254" si="52">BM196+BN195</f>
        <v>0</v>
      </c>
      <c r="BO196" s="94">
        <f t="shared" si="47"/>
        <v>0</v>
      </c>
      <c r="BP196" s="94" t="str">
        <f t="shared" si="48"/>
        <v>Adam Cimber</v>
      </c>
      <c r="BQ196" s="94">
        <f t="shared" si="49"/>
        <v>0</v>
      </c>
      <c r="BR196" s="95">
        <f t="shared" si="50"/>
        <v>-5</v>
      </c>
      <c r="BS196" s="91" t="str">
        <f>IFERROR(VLOOKUP($AV196,Import!$B$3:$AL$676,35,FALSE),"")</f>
        <v/>
      </c>
      <c r="BT196" s="99">
        <f>9*(Table2[[#This Row],[K]]/Table2[[#This Row],[IP]])</f>
        <v>7.5857142857142854</v>
      </c>
      <c r="BU196" s="483">
        <f>IFERROR(VLOOKUP($AV196,PITCH!$B$7:$AJ$2004,31,FALSE),"N/A")</f>
        <v>4.0277777777777786</v>
      </c>
      <c r="BV196" s="426"/>
    </row>
    <row r="197" spans="1:74" ht="15" x14ac:dyDescent="0.25">
      <c r="A197" s="570">
        <v>195</v>
      </c>
      <c r="B197" s="571">
        <f>IFERROR(VLOOKUP(N197,Import!$B$4:$T$677,19,FALSE),"")</f>
        <v>371</v>
      </c>
      <c r="C197" s="572"/>
      <c r="D197" s="571" t="str">
        <f>IFERROR(VLOOKUP(N197,Import!$AD$3:$AH$677,3,FALSE),"")</f>
        <v/>
      </c>
      <c r="E197" s="571" t="str">
        <f>IFERROR(VLOOKUP(N197,Import!$AD$3:$AL$677,4,FALSE),"")</f>
        <v/>
      </c>
      <c r="F197" s="575">
        <f>IFERROR(VLOOKUP(N197,Import!$AT$3:$BG$677,8,FALSE),"")</f>
        <v>360</v>
      </c>
      <c r="G197" s="489">
        <f>IFERROR(VLOOKUP($N197,Import!$AT$3:$BG$677,2,FALSE),"")</f>
        <v>227.40000000000003</v>
      </c>
      <c r="H197" s="490">
        <f>IFERROR(VLOOKUP($N197,Import!$AT$3:$BG$677,3,FALSE),"")</f>
        <v>1.9603448275862072</v>
      </c>
      <c r="I197" s="575">
        <f ca="1">IFERROR(VLOOKUP($N197,Import!$AT$3:$BG$677,9,FALSE),"")</f>
        <v>422</v>
      </c>
      <c r="J197" s="574"/>
      <c r="K197" s="571">
        <f>IFERROR(VLOOKUP(N197,Import!$AT$3:$BG$677,12,FALSE),"")</f>
        <v>168</v>
      </c>
      <c r="L197" s="571">
        <f>IFERROR(VLOOKUP(N197,Import!$AT$3:$BG$677,14,FALSE),"")</f>
        <v>178</v>
      </c>
      <c r="M197" s="486"/>
      <c r="N197" s="88" t="str">
        <f>IFERROR(VLOOKUP(A197,Import!$V$3:$X$677,3,FALSE),"")</f>
        <v>Tucker Barnhart</v>
      </c>
      <c r="O197" s="89"/>
      <c r="P197" s="90"/>
      <c r="Q197" s="91" t="str">
        <f>IFERROR(VLOOKUP($N197,Import!$B$3:$AL$676,2,FALSE),"")</f>
        <v>CIN</v>
      </c>
      <c r="R197" s="341" t="str">
        <f>IFERROR(VLOOKUP($N197,Import!$B$3:$AL$676,3,FALSE),"")</f>
        <v>C</v>
      </c>
      <c r="S197" s="341" t="str">
        <f>IFERROR(VLOOKUP($N197,Import!$B$3:$AL$676,4,FALSE),"")</f>
        <v>C/1B</v>
      </c>
      <c r="T197" s="91">
        <f>IFERROR(VLOOKUP($N197,Import!$B$3:$AL$676,5,FALSE),"")</f>
        <v>-4</v>
      </c>
      <c r="U197" s="431"/>
      <c r="V197" s="91">
        <f>IFERROR(VLOOKUP($N197,Import!$B$3:$AL$676,6,FALSE),"")</f>
        <v>455</v>
      </c>
      <c r="W197" s="91">
        <f>IFERROR(VLOOKUP($N197,Import!$B$3:$AL$676,7,FALSE),"")</f>
        <v>50</v>
      </c>
      <c r="X197" s="91">
        <f>IFERROR(VLOOKUP($N197,Import!$B$3:$AL$676,8,FALSE),"")</f>
        <v>13</v>
      </c>
      <c r="Y197" s="91">
        <f>IFERROR(VLOOKUP($N197,Import!$B$3:$AL$676,9,FALSE),"")</f>
        <v>58</v>
      </c>
      <c r="Z197" s="91">
        <f>IFERROR(VLOOKUP($N197,Import!$B$3:$AL$676,10,FALSE),"")</f>
        <v>2</v>
      </c>
      <c r="AA197" s="92">
        <f>IFERROR(VLOOKUP($N197,Import!$B$3:$AL$676,11,FALSE),"")</f>
        <v>0.254</v>
      </c>
      <c r="AB197" s="431"/>
      <c r="AC197" s="498">
        <f t="shared" si="40"/>
        <v>115.57000000000001</v>
      </c>
      <c r="AD197" s="499">
        <f>IF(O197='User Input'!$C$1,1,0)</f>
        <v>0</v>
      </c>
      <c r="AE197" s="499">
        <f t="shared" si="51"/>
        <v>0</v>
      </c>
      <c r="AF197" s="499">
        <f t="shared" si="41"/>
        <v>0</v>
      </c>
      <c r="AG197" s="499" t="str">
        <f t="shared" si="42"/>
        <v>Tucker Barnhart</v>
      </c>
      <c r="AH197" s="499">
        <f t="shared" si="43"/>
        <v>0</v>
      </c>
      <c r="AI197" s="499">
        <f t="shared" si="44"/>
        <v>-4</v>
      </c>
      <c r="AJ197" s="91" t="str">
        <f>IFERROR(VLOOKUP($N197,Import!$B$3:$AL$676,35,FALSE),"")</f>
        <v/>
      </c>
      <c r="AK197" s="98"/>
      <c r="AL197" s="113">
        <v>130</v>
      </c>
      <c r="AM197" s="112">
        <f>IFERROR(VLOOKUP(AV197,Import!$B$3:$T$677,19,FALSE),"")</f>
        <v>292</v>
      </c>
      <c r="AN197" s="493"/>
      <c r="AO197" s="112" t="str">
        <f>IFERROR(VLOOKUP(AV197,Import!$AD$3:$AH$677,3,FALSE),"")</f>
        <v/>
      </c>
      <c r="AP197" s="112" t="str">
        <f>IFERROR(VLOOKUP(AV197,Import!$AD$3:$AH$677,5,FALSE),"")</f>
        <v/>
      </c>
      <c r="AQ197" s="494">
        <f>IFERROR(VLOOKUP(AV197,Import!$AW$3:$BA$677,5,FALSE),"")</f>
        <v>437</v>
      </c>
      <c r="AR197" s="489">
        <f>IFERROR(VLOOKUP($AV197,Import!$AW$3:$BG$677,2,FALSE),"")</f>
        <v>162.39999999999998</v>
      </c>
      <c r="AS197" s="581">
        <f>IFERROR(VLOOKUP($AV197,Import!$AW$3:$BG$677,3,FALSE),"")</f>
        <v>2.4984615384615383</v>
      </c>
      <c r="AT197" s="575">
        <f ca="1">IFERROR(VLOOKUP($AV197,Import!$AW$3:$BG$677,7,FALSE),"")</f>
        <v>347</v>
      </c>
      <c r="AU197" s="492"/>
      <c r="AV197" s="495" t="str">
        <f>IFERROR(VLOOKUP(AL197,Import!$W$3:$X$677,2,FALSE),"")</f>
        <v>Keone Kela</v>
      </c>
      <c r="AW197" s="89"/>
      <c r="AX197" s="102"/>
      <c r="AY197" s="91" t="str">
        <f>IFERROR(VLOOKUP($AV197,Import!$B$3:$L$676,2,FALSE),"")</f>
        <v>PIT</v>
      </c>
      <c r="AZ197" s="96" t="str">
        <f>IFERROR(VLOOKUP($AV197,Import!$B$3:$L$676,3,FALSE),"")</f>
        <v>RP</v>
      </c>
      <c r="BA197" s="96" t="str">
        <f>IFERROR(VLOOKUP($AV197,Import!$B$3:$L$676,4,FALSE),"")</f>
        <v>RP</v>
      </c>
      <c r="BB197" s="91">
        <f>IFERROR(VLOOKUP($AV197,Import!$B$3:$L$676,5,FALSE),"")</f>
        <v>0</v>
      </c>
      <c r="BC197" s="431"/>
      <c r="BD197" s="91">
        <f>IFERROR(VLOOKUP($AV197,Import!$B$3:$X$677,12,FALSE),"")</f>
        <v>60</v>
      </c>
      <c r="BE197" s="97">
        <f>IFERROR(VLOOKUP($AV197,Import!$B$3:$X$677,15,FALSE),"")</f>
        <v>2.76</v>
      </c>
      <c r="BF197" s="97">
        <f>IFERROR(VLOOKUP($AV197,Import!$B$3:$X$677,16,FALSE),"")</f>
        <v>1.08</v>
      </c>
      <c r="BG197" s="91">
        <f>IFERROR(VLOOKUP($AV197,Import!$B$3:$X$677,13,FALSE),"")</f>
        <v>3</v>
      </c>
      <c r="BH197" s="91">
        <f>IFERROR(VLOOKUP($AV197,Import!$B$3:$X$677,14,FALSE),"")</f>
        <v>5</v>
      </c>
      <c r="BI197" s="91">
        <f>IFERROR(VLOOKUP($AV197,Import!$B$3:$X$677,17,FALSE),"")</f>
        <v>71</v>
      </c>
      <c r="BJ197" s="435"/>
      <c r="BK197" s="93">
        <f t="shared" si="45"/>
        <v>165.6</v>
      </c>
      <c r="BL197" s="94">
        <f t="shared" si="46"/>
        <v>64.800000000000011</v>
      </c>
      <c r="BM197" s="94">
        <f>IF(AW197='User Input'!$C$1,1,0)</f>
        <v>0</v>
      </c>
      <c r="BN197" s="94">
        <f t="shared" si="52"/>
        <v>0</v>
      </c>
      <c r="BO197" s="94">
        <f t="shared" si="47"/>
        <v>0</v>
      </c>
      <c r="BP197" s="94" t="str">
        <f t="shared" si="48"/>
        <v>Keone Kela</v>
      </c>
      <c r="BQ197" s="94">
        <f t="shared" si="49"/>
        <v>0</v>
      </c>
      <c r="BR197" s="95">
        <f t="shared" si="50"/>
        <v>0</v>
      </c>
      <c r="BS197" s="91" t="str">
        <f>IFERROR(VLOOKUP($AV197,Import!$B$3:$AL$676,35,FALSE),"")</f>
        <v/>
      </c>
      <c r="BT197" s="99">
        <f>9*(Table2[[#This Row],[K]]/Table2[[#This Row],[IP]])</f>
        <v>10.65</v>
      </c>
      <c r="BU197" s="483">
        <f>IFERROR(VLOOKUP($AV197,PITCH!$B$7:$AJ$2004,31,FALSE),"N/A")</f>
        <v>7.916666666666667</v>
      </c>
      <c r="BV197" s="426"/>
    </row>
    <row r="198" spans="1:74" ht="15" x14ac:dyDescent="0.25">
      <c r="A198" s="570">
        <v>196</v>
      </c>
      <c r="B198" s="571">
        <f>IFERROR(VLOOKUP(N198,Import!$B$4:$T$677,19,FALSE),"")</f>
        <v>372</v>
      </c>
      <c r="C198" s="572"/>
      <c r="D198" s="571" t="str">
        <f>IFERROR(VLOOKUP(N198,Import!$AD$3:$AH$677,3,FALSE),"")</f>
        <v/>
      </c>
      <c r="E198" s="571" t="str">
        <f>IFERROR(VLOOKUP(N198,Import!$AD$3:$AL$677,4,FALSE),"")</f>
        <v/>
      </c>
      <c r="F198" s="575">
        <f>IFERROR(VLOOKUP(N198,Import!$AT$3:$BG$677,8,FALSE),"")</f>
        <v>423</v>
      </c>
      <c r="G198" s="489">
        <f>IFERROR(VLOOKUP($N198,Import!$AT$3:$BG$677,2,FALSE),"")</f>
        <v>173.7</v>
      </c>
      <c r="H198" s="490">
        <f>IFERROR(VLOOKUP($N198,Import!$AT$3:$BG$677,3,FALSE),"")</f>
        <v>1.8284210526315787</v>
      </c>
      <c r="I198" s="575">
        <f ca="1">IFERROR(VLOOKUP($N198,Import!$AT$3:$BG$677,9,FALSE),"")</f>
        <v>388</v>
      </c>
      <c r="J198" s="574"/>
      <c r="K198" s="571">
        <f>IFERROR(VLOOKUP(N198,Import!$AT$3:$BG$677,12,FALSE),"")</f>
        <v>233</v>
      </c>
      <c r="L198" s="571">
        <f>IFERROR(VLOOKUP(N198,Import!$AT$3:$BG$677,14,FALSE),"")</f>
        <v>223</v>
      </c>
      <c r="M198" s="486"/>
      <c r="N198" s="88" t="str">
        <f>IFERROR(VLOOKUP(A198,Import!$V$3:$X$677,3,FALSE),"")</f>
        <v>Josh Phegley</v>
      </c>
      <c r="O198" s="89"/>
      <c r="P198" s="90"/>
      <c r="Q198" s="91" t="str">
        <f>IFERROR(VLOOKUP($N198,Import!$B$3:$AL$676,2,FALSE),"")</f>
        <v>OAK</v>
      </c>
      <c r="R198" s="341" t="str">
        <f>IFERROR(VLOOKUP($N198,Import!$B$3:$AL$676,3,FALSE),"")</f>
        <v>C</v>
      </c>
      <c r="S198" s="341" t="str">
        <f>IFERROR(VLOOKUP($N198,Import!$B$3:$AL$676,4,FALSE),"")</f>
        <v>C</v>
      </c>
      <c r="T198" s="91">
        <f>IFERROR(VLOOKUP($N198,Import!$B$3:$AL$676,5,FALSE),"")</f>
        <v>-4</v>
      </c>
      <c r="U198" s="431"/>
      <c r="V198" s="91">
        <f>IFERROR(VLOOKUP($N198,Import!$B$3:$AL$676,6,FALSE),"")</f>
        <v>411</v>
      </c>
      <c r="W198" s="91">
        <f>IFERROR(VLOOKUP($N198,Import!$B$3:$AL$676,7,FALSE),"")</f>
        <v>42</v>
      </c>
      <c r="X198" s="91">
        <f>IFERROR(VLOOKUP($N198,Import!$B$3:$AL$676,8,FALSE),"")</f>
        <v>13</v>
      </c>
      <c r="Y198" s="91">
        <f>IFERROR(VLOOKUP($N198,Import!$B$3:$AL$676,9,FALSE),"")</f>
        <v>44</v>
      </c>
      <c r="Z198" s="91">
        <f>IFERROR(VLOOKUP($N198,Import!$B$3:$AL$676,10,FALSE),"")</f>
        <v>1</v>
      </c>
      <c r="AA198" s="92">
        <f>IFERROR(VLOOKUP($N198,Import!$B$3:$AL$676,11,FALSE),"")</f>
        <v>0.23300000000000001</v>
      </c>
      <c r="AB198" s="431"/>
      <c r="AC198" s="498">
        <f t="shared" si="40"/>
        <v>95.763000000000005</v>
      </c>
      <c r="AD198" s="499">
        <f>IF(O198='User Input'!$C$1,1,0)</f>
        <v>0</v>
      </c>
      <c r="AE198" s="499">
        <f t="shared" si="51"/>
        <v>0</v>
      </c>
      <c r="AF198" s="499">
        <f t="shared" si="41"/>
        <v>0</v>
      </c>
      <c r="AG198" s="499" t="str">
        <f t="shared" si="42"/>
        <v>Josh Phegley</v>
      </c>
      <c r="AH198" s="499">
        <f t="shared" si="43"/>
        <v>0</v>
      </c>
      <c r="AI198" s="499">
        <f t="shared" si="44"/>
        <v>-4</v>
      </c>
      <c r="AJ198" s="91" t="str">
        <f>IFERROR(VLOOKUP($N198,Import!$B$3:$AL$676,35,FALSE),"")</f>
        <v/>
      </c>
      <c r="AK198" s="98"/>
      <c r="AL198" s="113">
        <v>173</v>
      </c>
      <c r="AM198" s="112">
        <f>IFERROR(VLOOKUP(AV198,Import!$B$3:$T$677,19,FALSE),"")</f>
        <v>366</v>
      </c>
      <c r="AN198" s="493"/>
      <c r="AO198" s="112" t="str">
        <f>IFERROR(VLOOKUP(AV198,Import!$AD$3:$AH$677,3,FALSE),"")</f>
        <v/>
      </c>
      <c r="AP198" s="112" t="str">
        <f>IFERROR(VLOOKUP(AV198,Import!$AD$3:$AH$677,5,FALSE),"")</f>
        <v/>
      </c>
      <c r="AQ198" s="494">
        <f>IFERROR(VLOOKUP(AV198,Import!$AW$3:$BA$677,5,FALSE),"")</f>
        <v>507</v>
      </c>
      <c r="AR198" s="489">
        <f>IFERROR(VLOOKUP($AV198,Import!$AW$3:$BG$677,2,FALSE),"")</f>
        <v>126.39999999999998</v>
      </c>
      <c r="AS198" s="581">
        <f>IFERROR(VLOOKUP($AV198,Import!$AW$3:$BG$677,3,FALSE),"")</f>
        <v>9.7230769230769205</v>
      </c>
      <c r="AT198" s="575">
        <f ca="1">IFERROR(VLOOKUP($AV198,Import!$AW$3:$BG$677,7,FALSE),"")</f>
        <v>158</v>
      </c>
      <c r="AU198" s="492"/>
      <c r="AV198" s="495" t="str">
        <f>IFERROR(VLOOKUP(AL198,Import!$W$3:$X$677,2,FALSE),"")</f>
        <v>Gio Gonzalez</v>
      </c>
      <c r="AW198" s="89"/>
      <c r="AX198" s="102"/>
      <c r="AY198" s="91" t="str">
        <f>IFERROR(VLOOKUP($AV198,Import!$B$3:$L$676,2,FALSE),"")</f>
        <v>FA</v>
      </c>
      <c r="AZ198" s="96" t="str">
        <f>IFERROR(VLOOKUP($AV198,Import!$B$3:$L$676,3,FALSE),"")</f>
        <v>SP</v>
      </c>
      <c r="BA198" s="96" t="str">
        <f>IFERROR(VLOOKUP($AV198,Import!$B$3:$L$676,4,FALSE),"")</f>
        <v>SP</v>
      </c>
      <c r="BB198" s="91">
        <f>IFERROR(VLOOKUP($AV198,Import!$B$3:$L$676,5,FALSE),"")</f>
        <v>-3</v>
      </c>
      <c r="BC198" s="431"/>
      <c r="BD198" s="91">
        <f>IFERROR(VLOOKUP($AV198,Import!$B$3:$X$677,12,FALSE),"")</f>
        <v>184</v>
      </c>
      <c r="BE198" s="97">
        <f>IFERROR(VLOOKUP($AV198,Import!$B$3:$X$677,15,FALSE),"")</f>
        <v>4.1100000000000003</v>
      </c>
      <c r="BF198" s="97">
        <f>IFERROR(VLOOKUP($AV198,Import!$B$3:$X$677,16,FALSE),"")</f>
        <v>1.38</v>
      </c>
      <c r="BG198" s="91">
        <f>IFERROR(VLOOKUP($AV198,Import!$B$3:$X$677,13,FALSE),"")</f>
        <v>11</v>
      </c>
      <c r="BH198" s="91">
        <f>IFERROR(VLOOKUP($AV198,Import!$B$3:$X$677,14,FALSE),"")</f>
        <v>0</v>
      </c>
      <c r="BI198" s="91">
        <f>IFERROR(VLOOKUP($AV198,Import!$B$3:$X$677,17,FALSE),"")</f>
        <v>156</v>
      </c>
      <c r="BJ198" s="435"/>
      <c r="BK198" s="93">
        <f t="shared" si="45"/>
        <v>756.24</v>
      </c>
      <c r="BL198" s="94">
        <f t="shared" si="46"/>
        <v>253.92</v>
      </c>
      <c r="BM198" s="94">
        <f>IF(AW198='User Input'!$C$1,1,0)</f>
        <v>0</v>
      </c>
      <c r="BN198" s="94">
        <f t="shared" si="52"/>
        <v>0</v>
      </c>
      <c r="BO198" s="94">
        <f t="shared" si="47"/>
        <v>0</v>
      </c>
      <c r="BP198" s="94" t="str">
        <f t="shared" si="48"/>
        <v>Gio Gonzalez</v>
      </c>
      <c r="BQ198" s="94">
        <f t="shared" si="49"/>
        <v>0</v>
      </c>
      <c r="BR198" s="95">
        <f t="shared" si="50"/>
        <v>-3</v>
      </c>
      <c r="BS198" s="91" t="str">
        <f>IFERROR(VLOOKUP($AV198,Import!$B$3:$AL$676,35,FALSE),"")</f>
        <v/>
      </c>
      <c r="BT198" s="99">
        <f>9*(Table2[[#This Row],[K]]/Table2[[#This Row],[IP]])</f>
        <v>7.6304347826086953</v>
      </c>
      <c r="BU198" s="483">
        <f>IFERROR(VLOOKUP($AV198,PITCH!$B$7:$AJ$2004,31,FALSE),"N/A")</f>
        <v>3.936651583710407</v>
      </c>
      <c r="BV198" s="426"/>
    </row>
    <row r="199" spans="1:74" ht="15" x14ac:dyDescent="0.25">
      <c r="A199" s="570">
        <v>197</v>
      </c>
      <c r="B199" s="571">
        <f>IFERROR(VLOOKUP(N199,Import!$B$4:$T$677,19,FALSE),"")</f>
        <v>373</v>
      </c>
      <c r="C199" s="572"/>
      <c r="D199" s="571" t="str">
        <f>IFERROR(VLOOKUP(N199,Import!$AD$3:$AH$677,3,FALSE),"")</f>
        <v/>
      </c>
      <c r="E199" s="571" t="str">
        <f>IFERROR(VLOOKUP(N199,Import!$AD$3:$AL$677,4,FALSE),"")</f>
        <v/>
      </c>
      <c r="F199" s="575">
        <f>IFERROR(VLOOKUP(N199,Import!$AT$3:$BG$677,8,FALSE),"")</f>
        <v>353</v>
      </c>
      <c r="G199" s="489">
        <f>IFERROR(VLOOKUP($N199,Import!$AT$3:$BG$677,2,FALSE),"")</f>
        <v>232.35</v>
      </c>
      <c r="H199" s="490">
        <f>IFERROR(VLOOKUP($N199,Import!$AT$3:$BG$677,3,FALSE),"")</f>
        <v>2.3235000000000001</v>
      </c>
      <c r="I199" s="575">
        <f ca="1">IFERROR(VLOOKUP($N199,Import!$AT$3:$BG$677,9,FALSE),"")</f>
        <v>142</v>
      </c>
      <c r="J199" s="574"/>
      <c r="K199" s="571">
        <f>IFERROR(VLOOKUP(N199,Import!$AT$3:$BG$677,12,FALSE),"")</f>
        <v>274</v>
      </c>
      <c r="L199" s="571">
        <f>IFERROR(VLOOKUP(N199,Import!$AT$3:$BG$677,14,FALSE),"")</f>
        <v>264</v>
      </c>
      <c r="M199" s="486"/>
      <c r="N199" s="88" t="str">
        <f>IFERROR(VLOOKUP(A199,Import!$V$3:$X$677,3,FALSE),"")</f>
        <v>Jay Bruce</v>
      </c>
      <c r="O199" s="89"/>
      <c r="P199" s="90"/>
      <c r="Q199" s="91" t="str">
        <f>IFERROR(VLOOKUP($N199,Import!$B$3:$AL$676,2,FALSE),"")</f>
        <v>SEA</v>
      </c>
      <c r="R199" s="341" t="str">
        <f>IFERROR(VLOOKUP($N199,Import!$B$3:$AL$676,3,FALSE),"")</f>
        <v>1B/OF</v>
      </c>
      <c r="S199" s="341" t="str">
        <f>IFERROR(VLOOKUP($N199,Import!$B$3:$AL$676,4,FALSE),"")</f>
        <v>1B/OF</v>
      </c>
      <c r="T199" s="91">
        <f>IFERROR(VLOOKUP($N199,Import!$B$3:$AL$676,5,FALSE),"")</f>
        <v>-4</v>
      </c>
      <c r="U199" s="431"/>
      <c r="V199" s="91">
        <f>IFERROR(VLOOKUP($N199,Import!$B$3:$AL$676,6,FALSE),"")</f>
        <v>542</v>
      </c>
      <c r="W199" s="91">
        <f>IFERROR(VLOOKUP($N199,Import!$B$3:$AL$676,7,FALSE),"")</f>
        <v>51</v>
      </c>
      <c r="X199" s="91">
        <f>IFERROR(VLOOKUP($N199,Import!$B$3:$AL$676,8,FALSE),"")</f>
        <v>24</v>
      </c>
      <c r="Y199" s="91">
        <f>IFERROR(VLOOKUP($N199,Import!$B$3:$AL$676,9,FALSE),"")</f>
        <v>58</v>
      </c>
      <c r="Z199" s="91">
        <f>IFERROR(VLOOKUP($N199,Import!$B$3:$AL$676,10,FALSE),"")</f>
        <v>2</v>
      </c>
      <c r="AA199" s="92">
        <f>IFERROR(VLOOKUP($N199,Import!$B$3:$AL$676,11,FALSE),"")</f>
        <v>0.23300000000000001</v>
      </c>
      <c r="AB199" s="431"/>
      <c r="AC199" s="498">
        <f t="shared" si="40"/>
        <v>126.286</v>
      </c>
      <c r="AD199" s="499">
        <f>IF(O199='User Input'!$C$1,1,0)</f>
        <v>0</v>
      </c>
      <c r="AE199" s="499">
        <f t="shared" si="51"/>
        <v>0</v>
      </c>
      <c r="AF199" s="499">
        <f t="shared" si="41"/>
        <v>0</v>
      </c>
      <c r="AG199" s="499" t="str">
        <f t="shared" si="42"/>
        <v>Jay Bruce</v>
      </c>
      <c r="AH199" s="499">
        <f t="shared" si="43"/>
        <v>0</v>
      </c>
      <c r="AI199" s="499">
        <f t="shared" si="44"/>
        <v>-4</v>
      </c>
      <c r="AJ199" s="91" t="str">
        <f>IFERROR(VLOOKUP($N199,Import!$B$3:$AL$676,35,FALSE),"")</f>
        <v/>
      </c>
      <c r="AK199" s="98"/>
      <c r="AL199" s="113">
        <v>242</v>
      </c>
      <c r="AM199" s="112">
        <f>IFERROR(VLOOKUP(AV199,Import!$B$3:$T$677,19,FALSE),"")</f>
        <v>615</v>
      </c>
      <c r="AN199" s="493"/>
      <c r="AO199" s="112">
        <f>IFERROR(VLOOKUP(AV199,Import!$AD$3:$AH$677,3,FALSE),"")</f>
        <v>68</v>
      </c>
      <c r="AP199" s="112">
        <f>IFERROR(VLOOKUP(AV199,Import!$AD$3:$AH$677,5,FALSE),"")</f>
        <v>19</v>
      </c>
      <c r="AQ199" s="494">
        <f>IFERROR(VLOOKUP(AV199,Import!$AW$3:$BA$677,5,FALSE),"")</f>
        <v>508</v>
      </c>
      <c r="AR199" s="489">
        <f>IFERROR(VLOOKUP($AV199,Import!$AW$3:$BG$677,2,FALSE),"")</f>
        <v>125.60000000000002</v>
      </c>
      <c r="AS199" s="581">
        <f>IFERROR(VLOOKUP($AV199,Import!$AW$3:$BG$677,3,FALSE),"")</f>
        <v>8.9714285714285733</v>
      </c>
      <c r="AT199" s="575">
        <f ca="1">IFERROR(VLOOKUP($AV199,Import!$AW$3:$BG$677,7,FALSE),"")</f>
        <v>158</v>
      </c>
      <c r="AU199" s="492"/>
      <c r="AV199" s="495" t="str">
        <f>IFERROR(VLOOKUP(AL199,Import!$W$3:$X$677,2,FALSE),"")</f>
        <v>Mitch Keller</v>
      </c>
      <c r="AW199" s="89"/>
      <c r="AX199" s="102"/>
      <c r="AY199" s="91" t="str">
        <f>IFERROR(VLOOKUP($AV199,Import!$B$3:$L$676,2,FALSE),"")</f>
        <v>PIT</v>
      </c>
      <c r="AZ199" s="96" t="str">
        <f>IFERROR(VLOOKUP($AV199,Import!$B$3:$L$676,3,FALSE),"")</f>
        <v>RHP</v>
      </c>
      <c r="BA199" s="96" t="str">
        <f>IFERROR(VLOOKUP($AV199,Import!$B$3:$L$676,4,FALSE),"")</f>
        <v>RHP</v>
      </c>
      <c r="BB199" s="91">
        <f>IFERROR(VLOOKUP($AV199,Import!$B$3:$L$676,5,FALSE),"")</f>
        <v>0</v>
      </c>
      <c r="BC199" s="431"/>
      <c r="BD199" s="91">
        <f>IFERROR(VLOOKUP($AV199,Import!$B$3:$X$677,12,FALSE),"")</f>
        <v>0</v>
      </c>
      <c r="BE199" s="97">
        <f>IFERROR(VLOOKUP($AV199,Import!$B$3:$X$677,15,FALSE),"")</f>
        <v>0</v>
      </c>
      <c r="BF199" s="97">
        <f>IFERROR(VLOOKUP($AV199,Import!$B$3:$X$677,16,FALSE),"")</f>
        <v>0</v>
      </c>
      <c r="BG199" s="91">
        <f>IFERROR(VLOOKUP($AV199,Import!$B$3:$X$677,13,FALSE),"")</f>
        <v>0</v>
      </c>
      <c r="BH199" s="91">
        <f>IFERROR(VLOOKUP($AV199,Import!$B$3:$X$677,14,FALSE),"")</f>
        <v>0</v>
      </c>
      <c r="BI199" s="91">
        <f>IFERROR(VLOOKUP($AV199,Import!$B$3:$X$677,17,FALSE),"")</f>
        <v>0</v>
      </c>
      <c r="BJ199" s="435"/>
      <c r="BK199" s="93">
        <f t="shared" si="45"/>
        <v>0</v>
      </c>
      <c r="BL199" s="94">
        <f t="shared" si="46"/>
        <v>0</v>
      </c>
      <c r="BM199" s="94">
        <f>IF(AW199='User Input'!$C$1,1,0)</f>
        <v>0</v>
      </c>
      <c r="BN199" s="94">
        <f t="shared" si="52"/>
        <v>0</v>
      </c>
      <c r="BO199" s="94">
        <f t="shared" si="47"/>
        <v>0</v>
      </c>
      <c r="BP199" s="94" t="str">
        <f t="shared" si="48"/>
        <v>Mitch Keller</v>
      </c>
      <c r="BQ199" s="94">
        <f t="shared" si="49"/>
        <v>0</v>
      </c>
      <c r="BR199" s="95">
        <f t="shared" si="50"/>
        <v>0</v>
      </c>
      <c r="BS199" s="91">
        <f>IFERROR(VLOOKUP($AV199,Import!$B$3:$AL$676,35,FALSE),"")</f>
        <v>2019</v>
      </c>
      <c r="BT199" s="99" t="e">
        <f>9*(Table2[[#This Row],[K]]/Table2[[#This Row],[IP]])</f>
        <v>#DIV/0!</v>
      </c>
      <c r="BU199" s="483">
        <f>IFERROR(VLOOKUP($AV199,PITCH!$B$7:$AJ$2004,31,FALSE),"N/A")</f>
        <v>4.0735502121640739</v>
      </c>
      <c r="BV199" s="426"/>
    </row>
    <row r="200" spans="1:74" ht="15" x14ac:dyDescent="0.25">
      <c r="A200" s="570">
        <v>198</v>
      </c>
      <c r="B200" s="571">
        <f>IFERROR(VLOOKUP(N200,Import!$B$4:$T$677,19,FALSE),"")</f>
        <v>374</v>
      </c>
      <c r="C200" s="572"/>
      <c r="D200" s="571" t="str">
        <f>IFERROR(VLOOKUP(N200,Import!$AD$3:$AH$677,3,FALSE),"")</f>
        <v/>
      </c>
      <c r="E200" s="571" t="str">
        <f>IFERROR(VLOOKUP(N200,Import!$AD$3:$AL$677,4,FALSE),"")</f>
        <v/>
      </c>
      <c r="F200" s="575">
        <f>IFERROR(VLOOKUP(N200,Import!$AT$3:$BG$677,8,FALSE),"")</f>
        <v>194</v>
      </c>
      <c r="G200" s="489">
        <f>IFERROR(VLOOKUP($N200,Import!$AT$3:$BG$677,2,FALSE),"")</f>
        <v>338.84999999999991</v>
      </c>
      <c r="H200" s="490">
        <f>IFERROR(VLOOKUP($N200,Import!$AT$3:$BG$677,3,FALSE),"")</f>
        <v>2.3208904109589037</v>
      </c>
      <c r="I200" s="575">
        <f ca="1">IFERROR(VLOOKUP($N200,Import!$AT$3:$BG$677,9,FALSE),"")</f>
        <v>270</v>
      </c>
      <c r="J200" s="574"/>
      <c r="K200" s="571">
        <f>IFERROR(VLOOKUP(N200,Import!$AT$3:$BG$677,12,FALSE),"")</f>
        <v>181</v>
      </c>
      <c r="L200" s="571">
        <f>IFERROR(VLOOKUP(N200,Import!$AT$3:$BG$677,14,FALSE),"")</f>
        <v>188</v>
      </c>
      <c r="M200" s="486"/>
      <c r="N200" s="88" t="str">
        <f>IFERROR(VLOOKUP(A200,Import!$V$3:$X$677,3,FALSE),"")</f>
        <v>Brandon Crawford</v>
      </c>
      <c r="O200" s="89"/>
      <c r="P200" s="90"/>
      <c r="Q200" s="91" t="str">
        <f>IFERROR(VLOOKUP($N200,Import!$B$3:$AL$676,2,FALSE),"")</f>
        <v>SF</v>
      </c>
      <c r="R200" s="341" t="str">
        <f>IFERROR(VLOOKUP($N200,Import!$B$3:$AL$676,3,FALSE),"")</f>
        <v>SS</v>
      </c>
      <c r="S200" s="341" t="str">
        <f>IFERROR(VLOOKUP($N200,Import!$B$3:$AL$676,4,FALSE),"")</f>
        <v>SS</v>
      </c>
      <c r="T200" s="91">
        <f>IFERROR(VLOOKUP($N200,Import!$B$3:$AL$676,5,FALSE),"")</f>
        <v>-4</v>
      </c>
      <c r="U200" s="431"/>
      <c r="V200" s="91">
        <f>IFERROR(VLOOKUP($N200,Import!$B$3:$AL$676,6,FALSE),"")</f>
        <v>542</v>
      </c>
      <c r="W200" s="91">
        <f>IFERROR(VLOOKUP($N200,Import!$B$3:$AL$676,7,FALSE),"")</f>
        <v>65</v>
      </c>
      <c r="X200" s="91">
        <f>IFERROR(VLOOKUP($N200,Import!$B$3:$AL$676,8,FALSE),"")</f>
        <v>15</v>
      </c>
      <c r="Y200" s="91">
        <f>IFERROR(VLOOKUP($N200,Import!$B$3:$AL$676,9,FALSE),"")</f>
        <v>70</v>
      </c>
      <c r="Z200" s="91">
        <f>IFERROR(VLOOKUP($N200,Import!$B$3:$AL$676,10,FALSE),"")</f>
        <v>4</v>
      </c>
      <c r="AA200" s="92">
        <f>IFERROR(VLOOKUP($N200,Import!$B$3:$AL$676,11,FALSE),"")</f>
        <v>0.255</v>
      </c>
      <c r="AB200" s="431"/>
      <c r="AC200" s="498">
        <f t="shared" si="40"/>
        <v>138.21</v>
      </c>
      <c r="AD200" s="499">
        <f>IF(O200='User Input'!$C$1,1,0)</f>
        <v>0</v>
      </c>
      <c r="AE200" s="499">
        <f t="shared" si="51"/>
        <v>0</v>
      </c>
      <c r="AF200" s="499">
        <f t="shared" si="41"/>
        <v>0</v>
      </c>
      <c r="AG200" s="499" t="str">
        <f t="shared" si="42"/>
        <v>Brandon Crawford</v>
      </c>
      <c r="AH200" s="499">
        <f t="shared" si="43"/>
        <v>0</v>
      </c>
      <c r="AI200" s="499">
        <f t="shared" si="44"/>
        <v>-4</v>
      </c>
      <c r="AJ200" s="91" t="str">
        <f>IFERROR(VLOOKUP($N200,Import!$B$3:$AL$676,35,FALSE),"")</f>
        <v/>
      </c>
      <c r="AK200" s="98"/>
      <c r="AL200" s="113">
        <v>216</v>
      </c>
      <c r="AM200" s="112">
        <f>IFERROR(VLOOKUP(AV200,Import!$B$3:$T$677,19,FALSE),"")</f>
        <v>516</v>
      </c>
      <c r="AN200" s="493"/>
      <c r="AO200" s="112" t="str">
        <f>IFERROR(VLOOKUP(AV200,Import!$AD$3:$AH$677,3,FALSE),"")</f>
        <v/>
      </c>
      <c r="AP200" s="112" t="str">
        <f>IFERROR(VLOOKUP(AV200,Import!$AD$3:$AH$677,5,FALSE),"")</f>
        <v/>
      </c>
      <c r="AQ200" s="494">
        <f>IFERROR(VLOOKUP(AV200,Import!$AW$3:$BA$677,5,FALSE),"")</f>
        <v>509</v>
      </c>
      <c r="AR200" s="489">
        <f>IFERROR(VLOOKUP($AV200,Import!$AW$3:$BG$677,2,FALSE),"")</f>
        <v>124.69999999999999</v>
      </c>
      <c r="AS200" s="581">
        <f>IFERROR(VLOOKUP($AV200,Import!$AW$3:$BG$677,3,FALSE),"")</f>
        <v>0</v>
      </c>
      <c r="AT200" s="575">
        <f ca="1">IFERROR(VLOOKUP($AV200,Import!$AW$3:$BG$677,7,FALSE),"")</f>
        <v>212</v>
      </c>
      <c r="AU200" s="492"/>
      <c r="AV200" s="495" t="str">
        <f>IFERROR(VLOOKUP(AL200,Import!$W$3:$X$677,2,FALSE),"")</f>
        <v>Junior Guerra</v>
      </c>
      <c r="AW200" s="89"/>
      <c r="AX200" s="102"/>
      <c r="AY200" s="91" t="str">
        <f>IFERROR(VLOOKUP($AV200,Import!$B$3:$L$676,2,FALSE),"")</f>
        <v>MIL</v>
      </c>
      <c r="AZ200" s="96" t="str">
        <f>IFERROR(VLOOKUP($AV200,Import!$B$3:$L$676,3,FALSE),"")</f>
        <v>SP</v>
      </c>
      <c r="BA200" s="96" t="str">
        <f>IFERROR(VLOOKUP($AV200,Import!$B$3:$L$676,4,FALSE),"")</f>
        <v>SP</v>
      </c>
      <c r="BB200" s="91">
        <f>IFERROR(VLOOKUP($AV200,Import!$B$3:$L$676,5,FALSE),"")</f>
        <v>-8</v>
      </c>
      <c r="BC200" s="431"/>
      <c r="BD200" s="91">
        <f>IFERROR(VLOOKUP($AV200,Import!$B$3:$X$677,12,FALSE),"")</f>
        <v>106</v>
      </c>
      <c r="BE200" s="97">
        <f>IFERROR(VLOOKUP($AV200,Import!$B$3:$X$677,15,FALSE),"")</f>
        <v>4.12</v>
      </c>
      <c r="BF200" s="97">
        <f>IFERROR(VLOOKUP($AV200,Import!$B$3:$X$677,16,FALSE),"")</f>
        <v>1.34</v>
      </c>
      <c r="BG200" s="91">
        <f>IFERROR(VLOOKUP($AV200,Import!$B$3:$X$677,13,FALSE),"")</f>
        <v>7</v>
      </c>
      <c r="BH200" s="91">
        <f>IFERROR(VLOOKUP($AV200,Import!$B$3:$X$677,14,FALSE),"")</f>
        <v>0</v>
      </c>
      <c r="BI200" s="91">
        <f>IFERROR(VLOOKUP($AV200,Import!$B$3:$X$677,17,FALSE),"")</f>
        <v>109</v>
      </c>
      <c r="BJ200" s="435"/>
      <c r="BK200" s="93">
        <f t="shared" si="45"/>
        <v>436.72</v>
      </c>
      <c r="BL200" s="94">
        <f t="shared" si="46"/>
        <v>142.04000000000002</v>
      </c>
      <c r="BM200" s="94">
        <f>IF(AW200='User Input'!$C$1,1,0)</f>
        <v>0</v>
      </c>
      <c r="BN200" s="94">
        <f t="shared" si="52"/>
        <v>0</v>
      </c>
      <c r="BO200" s="94">
        <f t="shared" si="47"/>
        <v>0</v>
      </c>
      <c r="BP200" s="94" t="str">
        <f t="shared" si="48"/>
        <v>Junior Guerra</v>
      </c>
      <c r="BQ200" s="94">
        <f t="shared" si="49"/>
        <v>0</v>
      </c>
      <c r="BR200" s="95">
        <f t="shared" si="50"/>
        <v>-8</v>
      </c>
      <c r="BS200" s="91" t="str">
        <f>IFERROR(VLOOKUP($AV200,Import!$B$3:$AL$676,35,FALSE),"")</f>
        <v/>
      </c>
      <c r="BT200" s="99">
        <f>9*(Table2[[#This Row],[K]]/Table2[[#This Row],[IP]])</f>
        <v>9.2547169811320771</v>
      </c>
      <c r="BU200" s="483">
        <f>IFERROR(VLOOKUP($AV200,PITCH!$B$7:$AJ$2004,31,FALSE),"N/A")</f>
        <v>6.3974151857835224</v>
      </c>
      <c r="BV200" s="426"/>
    </row>
    <row r="201" spans="1:74" ht="15" x14ac:dyDescent="0.25">
      <c r="A201" s="570">
        <v>199</v>
      </c>
      <c r="B201" s="571">
        <f>IFERROR(VLOOKUP(N201,Import!$B$4:$T$677,19,FALSE),"")</f>
        <v>376</v>
      </c>
      <c r="C201" s="572"/>
      <c r="D201" s="571">
        <f>IFERROR(VLOOKUP(N201,Import!$AD$3:$AH$677,3,FALSE),"")</f>
        <v>13</v>
      </c>
      <c r="E201" s="571">
        <f>IFERROR(VLOOKUP(N201,Import!$AD$3:$AL$677,4,FALSE),"")</f>
        <v>13</v>
      </c>
      <c r="F201" s="575">
        <f>IFERROR(VLOOKUP(N201,Import!$AT$3:$BG$677,8,FALSE),"")</f>
        <v>331</v>
      </c>
      <c r="G201" s="489">
        <f>IFERROR(VLOOKUP($N201,Import!$AT$3:$BG$677,2,FALSE),"")</f>
        <v>247.95</v>
      </c>
      <c r="H201" s="490">
        <f>IFERROR(VLOOKUP($N201,Import!$AT$3:$BG$677,3,FALSE),"")</f>
        <v>2.4072815533980583</v>
      </c>
      <c r="I201" s="575">
        <f ca="1">IFERROR(VLOOKUP($N201,Import!$AT$3:$BG$677,9,FALSE),"")</f>
        <v>75</v>
      </c>
      <c r="J201" s="574"/>
      <c r="K201" s="571">
        <f>IFERROR(VLOOKUP(N201,Import!$AT$3:$BG$677,12,FALSE),"")</f>
        <v>234</v>
      </c>
      <c r="L201" s="571">
        <f>IFERROR(VLOOKUP(N201,Import!$AT$3:$BG$677,14,FALSE),"")</f>
        <v>221</v>
      </c>
      <c r="M201" s="486"/>
      <c r="N201" s="88" t="str">
        <f>IFERROR(VLOOKUP(A201,Import!$V$3:$X$677,3,FALSE),"")</f>
        <v>Peter Alonso</v>
      </c>
      <c r="O201" s="89"/>
      <c r="P201" s="90"/>
      <c r="Q201" s="91" t="str">
        <f>IFERROR(VLOOKUP($N201,Import!$B$3:$AL$676,2,FALSE),"")</f>
        <v>NYM</v>
      </c>
      <c r="R201" s="341" t="str">
        <f>IFERROR(VLOOKUP($N201,Import!$B$3:$AL$676,3,FALSE),"")</f>
        <v>1B</v>
      </c>
      <c r="S201" s="341" t="str">
        <f>IFERROR(VLOOKUP($N201,Import!$B$3:$AL$676,4,FALSE),"")</f>
        <v>1B</v>
      </c>
      <c r="T201" s="91">
        <f>IFERROR(VLOOKUP($N201,Import!$B$3:$AL$676,5,FALSE),"")</f>
        <v>-4</v>
      </c>
      <c r="U201" s="431"/>
      <c r="V201" s="91">
        <f>IFERROR(VLOOKUP($N201,Import!$B$3:$AL$676,6,FALSE),"")</f>
        <v>212</v>
      </c>
      <c r="W201" s="91">
        <f>IFERROR(VLOOKUP($N201,Import!$B$3:$AL$676,7,FALSE),"")</f>
        <v>27</v>
      </c>
      <c r="X201" s="91">
        <f>IFERROR(VLOOKUP($N201,Import!$B$3:$AL$676,8,FALSE),"")</f>
        <v>12</v>
      </c>
      <c r="Y201" s="91">
        <f>IFERROR(VLOOKUP($N201,Import!$B$3:$AL$676,9,FALSE),"")</f>
        <v>34</v>
      </c>
      <c r="Z201" s="91">
        <f>IFERROR(VLOOKUP($N201,Import!$B$3:$AL$676,10,FALSE),"")</f>
        <v>0</v>
      </c>
      <c r="AA201" s="92">
        <f>IFERROR(VLOOKUP($N201,Import!$B$3:$AL$676,11,FALSE),"")</f>
        <v>0.26400000000000001</v>
      </c>
      <c r="AB201" s="431"/>
      <c r="AC201" s="498">
        <f t="shared" si="40"/>
        <v>55.968000000000004</v>
      </c>
      <c r="AD201" s="499">
        <f>IF(O201='User Input'!$C$1,1,0)</f>
        <v>0</v>
      </c>
      <c r="AE201" s="499">
        <f t="shared" si="51"/>
        <v>0</v>
      </c>
      <c r="AF201" s="499">
        <f t="shared" si="41"/>
        <v>0</v>
      </c>
      <c r="AG201" s="499" t="str">
        <f t="shared" si="42"/>
        <v>Peter Alonso</v>
      </c>
      <c r="AH201" s="499">
        <f t="shared" si="43"/>
        <v>0</v>
      </c>
      <c r="AI201" s="499">
        <f t="shared" si="44"/>
        <v>-4</v>
      </c>
      <c r="AJ201" s="91">
        <f>IFERROR(VLOOKUP($N201,Import!$B$3:$AL$676,35,FALSE),"")</f>
        <v>2019</v>
      </c>
      <c r="AK201" s="98"/>
      <c r="AL201" s="113">
        <v>195</v>
      </c>
      <c r="AM201" s="112">
        <f>IFERROR(VLOOKUP(AV201,Import!$B$3:$T$677,19,FALSE),"")</f>
        <v>429</v>
      </c>
      <c r="AN201" s="493"/>
      <c r="AO201" s="112" t="str">
        <f>IFERROR(VLOOKUP(AV201,Import!$AD$3:$AH$677,3,FALSE),"")</f>
        <v/>
      </c>
      <c r="AP201" s="112" t="str">
        <f>IFERROR(VLOOKUP(AV201,Import!$AD$3:$AH$677,5,FALSE),"")</f>
        <v/>
      </c>
      <c r="AQ201" s="494">
        <f>IFERROR(VLOOKUP(AV201,Import!$AW$3:$BA$677,5,FALSE),"")</f>
        <v>510</v>
      </c>
      <c r="AR201" s="489">
        <f>IFERROR(VLOOKUP($AV201,Import!$AW$3:$BG$677,2,FALSE),"")</f>
        <v>124.60000000000002</v>
      </c>
      <c r="AS201" s="581">
        <f>IFERROR(VLOOKUP($AV201,Import!$AW$3:$BG$677,3,FALSE),"")</f>
        <v>2.1859649122807023</v>
      </c>
      <c r="AT201" s="575">
        <f ca="1">IFERROR(VLOOKUP($AV201,Import!$AW$3:$BG$677,7,FALSE),"")</f>
        <v>347</v>
      </c>
      <c r="AU201" s="492"/>
      <c r="AV201" s="495" t="str">
        <f>IFERROR(VLOOKUP(AL201,Import!$W$3:$X$677,2,FALSE),"")</f>
        <v>Pedro Baez</v>
      </c>
      <c r="AW201" s="89"/>
      <c r="AX201" s="102"/>
      <c r="AY201" s="91" t="str">
        <f>IFERROR(VLOOKUP($AV201,Import!$B$3:$L$676,2,FALSE),"")</f>
        <v>LAD</v>
      </c>
      <c r="AZ201" s="96" t="str">
        <f>IFERROR(VLOOKUP($AV201,Import!$B$3:$L$676,3,FALSE),"")</f>
        <v>RP</v>
      </c>
      <c r="BA201" s="96" t="str">
        <f>IFERROR(VLOOKUP($AV201,Import!$B$3:$L$676,4,FALSE),"")</f>
        <v>RP</v>
      </c>
      <c r="BB201" s="91">
        <f>IFERROR(VLOOKUP($AV201,Import!$B$3:$L$676,5,FALSE),"")</f>
        <v>-5</v>
      </c>
      <c r="BC201" s="431"/>
      <c r="BD201" s="91">
        <f>IFERROR(VLOOKUP($AV201,Import!$B$3:$X$677,12,FALSE),"")</f>
        <v>63</v>
      </c>
      <c r="BE201" s="97">
        <f>IFERROR(VLOOKUP($AV201,Import!$B$3:$X$677,15,FALSE),"")</f>
        <v>2.94</v>
      </c>
      <c r="BF201" s="97">
        <f>IFERROR(VLOOKUP($AV201,Import!$B$3:$X$677,16,FALSE),"")</f>
        <v>1.2</v>
      </c>
      <c r="BG201" s="91">
        <f>IFERROR(VLOOKUP($AV201,Import!$B$3:$X$677,13,FALSE),"")</f>
        <v>5</v>
      </c>
      <c r="BH201" s="91">
        <f>IFERROR(VLOOKUP($AV201,Import!$B$3:$X$677,14,FALSE),"")</f>
        <v>1</v>
      </c>
      <c r="BI201" s="91">
        <f>IFERROR(VLOOKUP($AV201,Import!$B$3:$X$677,17,FALSE),"")</f>
        <v>66</v>
      </c>
      <c r="BJ201" s="435"/>
      <c r="BK201" s="93">
        <f t="shared" si="45"/>
        <v>185.22</v>
      </c>
      <c r="BL201" s="94">
        <f t="shared" si="46"/>
        <v>75.599999999999994</v>
      </c>
      <c r="BM201" s="94">
        <f>IF(AW201='User Input'!$C$1,1,0)</f>
        <v>0</v>
      </c>
      <c r="BN201" s="94">
        <f t="shared" si="52"/>
        <v>0</v>
      </c>
      <c r="BO201" s="94">
        <f t="shared" si="47"/>
        <v>0</v>
      </c>
      <c r="BP201" s="94" t="str">
        <f t="shared" si="48"/>
        <v>Pedro Baez</v>
      </c>
      <c r="BQ201" s="94">
        <f t="shared" si="49"/>
        <v>0</v>
      </c>
      <c r="BR201" s="95">
        <f t="shared" si="50"/>
        <v>-5</v>
      </c>
      <c r="BS201" s="91" t="str">
        <f>IFERROR(VLOOKUP($AV201,Import!$B$3:$AL$676,35,FALSE),"")</f>
        <v/>
      </c>
      <c r="BT201" s="99">
        <f>9*(Table2[[#This Row],[K]]/Table2[[#This Row],[IP]])</f>
        <v>9.4285714285714288</v>
      </c>
      <c r="BU201" s="483">
        <f>IFERROR(VLOOKUP($AV201,PITCH!$B$7:$AJ$2004,31,FALSE),"N/A")</f>
        <v>6.0317460317460307</v>
      </c>
      <c r="BV201" s="426"/>
    </row>
    <row r="202" spans="1:74" ht="15" x14ac:dyDescent="0.25">
      <c r="A202" s="570">
        <v>200</v>
      </c>
      <c r="B202" s="571">
        <f>IFERROR(VLOOKUP(N202,Import!$B$4:$T$677,19,FALSE),"")</f>
        <v>377</v>
      </c>
      <c r="C202" s="572"/>
      <c r="D202" s="571">
        <f>IFERROR(VLOOKUP(N202,Import!$AD$3:$AH$677,3,FALSE),"")</f>
        <v>63</v>
      </c>
      <c r="E202" s="571">
        <f>IFERROR(VLOOKUP(N202,Import!$AD$3:$AL$677,4,FALSE),"")</f>
        <v>45</v>
      </c>
      <c r="F202" s="575">
        <f>IFERROR(VLOOKUP(N202,Import!$AT$3:$BG$677,8,FALSE),"")</f>
        <v>228</v>
      </c>
      <c r="G202" s="489">
        <f>IFERROR(VLOOKUP($N202,Import!$AT$3:$BG$677,2,FALSE),"")</f>
        <v>317.75</v>
      </c>
      <c r="H202" s="490">
        <f>IFERROR(VLOOKUP($N202,Import!$AT$3:$BG$677,3,FALSE),"")</f>
        <v>2.6479166666666667</v>
      </c>
      <c r="I202" s="575">
        <f ca="1">IFERROR(VLOOKUP($N202,Import!$AT$3:$BG$677,9,FALSE),"")</f>
        <v>87</v>
      </c>
      <c r="J202" s="574"/>
      <c r="K202" s="571">
        <f>IFERROR(VLOOKUP(N202,Import!$AT$3:$BG$677,12,FALSE),"")</f>
        <v>164</v>
      </c>
      <c r="L202" s="571">
        <f>IFERROR(VLOOKUP(N202,Import!$AT$3:$BG$677,14,FALSE),"")</f>
        <v>152</v>
      </c>
      <c r="M202" s="486"/>
      <c r="N202" s="88" t="str">
        <f>IFERROR(VLOOKUP(A202,Import!$V$3:$X$677,3,FALSE),"")</f>
        <v>Christin Stewart</v>
      </c>
      <c r="O202" s="89"/>
      <c r="P202" s="90"/>
      <c r="Q202" s="91" t="str">
        <f>IFERROR(VLOOKUP($N202,Import!$B$3:$AL$676,2,FALSE),"")</f>
        <v>DET</v>
      </c>
      <c r="R202" s="341" t="str">
        <f>IFERROR(VLOOKUP($N202,Import!$B$3:$AL$676,3,FALSE),"")</f>
        <v>DH</v>
      </c>
      <c r="S202" s="341" t="str">
        <f>IFERROR(VLOOKUP($N202,Import!$B$3:$AL$676,4,FALSE),"")</f>
        <v>OF</v>
      </c>
      <c r="T202" s="91">
        <f>IFERROR(VLOOKUP($N202,Import!$B$3:$AL$676,5,FALSE),"")</f>
        <v>-4</v>
      </c>
      <c r="U202" s="431"/>
      <c r="V202" s="91">
        <f>IFERROR(VLOOKUP($N202,Import!$B$3:$AL$676,6,FALSE),"")</f>
        <v>354</v>
      </c>
      <c r="W202" s="91">
        <f>IFERROR(VLOOKUP($N202,Import!$B$3:$AL$676,7,FALSE),"")</f>
        <v>48</v>
      </c>
      <c r="X202" s="91">
        <f>IFERROR(VLOOKUP($N202,Import!$B$3:$AL$676,8,FALSE),"")</f>
        <v>17</v>
      </c>
      <c r="Y202" s="91">
        <f>IFERROR(VLOOKUP($N202,Import!$B$3:$AL$676,9,FALSE),"")</f>
        <v>42</v>
      </c>
      <c r="Z202" s="91">
        <f>IFERROR(VLOOKUP($N202,Import!$B$3:$AL$676,10,FALSE),"")</f>
        <v>0</v>
      </c>
      <c r="AA202" s="92">
        <f>IFERROR(VLOOKUP($N202,Import!$B$3:$AL$676,11,FALSE),"")</f>
        <v>0.25700000000000001</v>
      </c>
      <c r="AB202" s="431"/>
      <c r="AC202" s="498">
        <f t="shared" si="40"/>
        <v>90.978000000000009</v>
      </c>
      <c r="AD202" s="499">
        <f>IF(O202='User Input'!$C$1,1,0)</f>
        <v>0</v>
      </c>
      <c r="AE202" s="499">
        <f t="shared" si="51"/>
        <v>0</v>
      </c>
      <c r="AF202" s="499">
        <f t="shared" si="41"/>
        <v>0</v>
      </c>
      <c r="AG202" s="499" t="str">
        <f t="shared" si="42"/>
        <v>Christin Stewart</v>
      </c>
      <c r="AH202" s="499">
        <f t="shared" si="43"/>
        <v>0</v>
      </c>
      <c r="AI202" s="499">
        <f t="shared" si="44"/>
        <v>-4</v>
      </c>
      <c r="AJ202" s="91">
        <f>IFERROR(VLOOKUP($N202,Import!$B$3:$AL$676,35,FALSE),"")</f>
        <v>2019</v>
      </c>
      <c r="AK202" s="98"/>
      <c r="AL202" s="113">
        <v>208</v>
      </c>
      <c r="AM202" s="112">
        <f>IFERROR(VLOOKUP(AV202,Import!$B$3:$T$677,19,FALSE),"")</f>
        <v>462</v>
      </c>
      <c r="AN202" s="493"/>
      <c r="AO202" s="112" t="str">
        <f>IFERROR(VLOOKUP(AV202,Import!$AD$3:$AH$677,3,FALSE),"")</f>
        <v/>
      </c>
      <c r="AP202" s="112" t="str">
        <f>IFERROR(VLOOKUP(AV202,Import!$AD$3:$AH$677,5,FALSE),"")</f>
        <v/>
      </c>
      <c r="AQ202" s="494">
        <f>IFERROR(VLOOKUP(AV202,Import!$AW$3:$BA$677,5,FALSE),"")</f>
        <v>511</v>
      </c>
      <c r="AR202" s="489">
        <f>IFERROR(VLOOKUP($AV202,Import!$AW$3:$BG$677,2,FALSE),"")</f>
        <v>124.39999999999998</v>
      </c>
      <c r="AS202" s="581">
        <f>IFERROR(VLOOKUP($AV202,Import!$AW$3:$BG$677,3,FALSE),"")</f>
        <v>1.9138461538461535</v>
      </c>
      <c r="AT202" s="575">
        <f ca="1">IFERROR(VLOOKUP($AV202,Import!$AW$3:$BG$677,7,FALSE),"")</f>
        <v>347</v>
      </c>
      <c r="AU202" s="492"/>
      <c r="AV202" s="495" t="str">
        <f>IFERROR(VLOOKUP(AL202,Import!$W$3:$X$677,2,FALSE),"")</f>
        <v>Cam Bedrosian</v>
      </c>
      <c r="AW202" s="89"/>
      <c r="AX202" s="102"/>
      <c r="AY202" s="91" t="str">
        <f>IFERROR(VLOOKUP($AV202,Import!$B$3:$L$676,2,FALSE),"")</f>
        <v>LAA</v>
      </c>
      <c r="AZ202" s="96" t="str">
        <f>IFERROR(VLOOKUP($AV202,Import!$B$3:$L$676,3,FALSE),"")</f>
        <v>RP</v>
      </c>
      <c r="BA202" s="96" t="str">
        <f>IFERROR(VLOOKUP($AV202,Import!$B$3:$L$676,4,FALSE),"")</f>
        <v>RP</v>
      </c>
      <c r="BB202" s="91">
        <f>IFERROR(VLOOKUP($AV202,Import!$B$3:$L$676,5,FALSE),"")</f>
        <v>-6</v>
      </c>
      <c r="BC202" s="431"/>
      <c r="BD202" s="91">
        <f>IFERROR(VLOOKUP($AV202,Import!$B$3:$X$677,12,FALSE),"")</f>
        <v>62</v>
      </c>
      <c r="BE202" s="97">
        <f>IFERROR(VLOOKUP($AV202,Import!$B$3:$X$677,15,FALSE),"")</f>
        <v>4.13</v>
      </c>
      <c r="BF202" s="97">
        <f>IFERROR(VLOOKUP($AV202,Import!$B$3:$X$677,16,FALSE),"")</f>
        <v>1.36</v>
      </c>
      <c r="BG202" s="91">
        <f>IFERROR(VLOOKUP($AV202,Import!$B$3:$X$677,13,FALSE),"")</f>
        <v>6</v>
      </c>
      <c r="BH202" s="91">
        <f>IFERROR(VLOOKUP($AV202,Import!$B$3:$X$677,14,FALSE),"")</f>
        <v>4</v>
      </c>
      <c r="BI202" s="91">
        <f>IFERROR(VLOOKUP($AV202,Import!$B$3:$X$677,17,FALSE),"")</f>
        <v>58</v>
      </c>
      <c r="BJ202" s="435"/>
      <c r="BK202" s="93">
        <f t="shared" si="45"/>
        <v>256.06</v>
      </c>
      <c r="BL202" s="94">
        <f t="shared" si="46"/>
        <v>84.320000000000007</v>
      </c>
      <c r="BM202" s="94">
        <f>IF(AW202='User Input'!$C$1,1,0)</f>
        <v>0</v>
      </c>
      <c r="BN202" s="94">
        <f t="shared" si="52"/>
        <v>0</v>
      </c>
      <c r="BO202" s="94">
        <f t="shared" si="47"/>
        <v>0</v>
      </c>
      <c r="BP202" s="94" t="str">
        <f t="shared" si="48"/>
        <v>Cam Bedrosian</v>
      </c>
      <c r="BQ202" s="94">
        <f t="shared" si="49"/>
        <v>0</v>
      </c>
      <c r="BR202" s="95">
        <f t="shared" si="50"/>
        <v>-6</v>
      </c>
      <c r="BS202" s="91" t="str">
        <f>IFERROR(VLOOKUP($AV202,Import!$B$3:$AL$676,35,FALSE),"")</f>
        <v/>
      </c>
      <c r="BT202" s="99">
        <f>9*(Table2[[#This Row],[K]]/Table2[[#This Row],[IP]])</f>
        <v>8.4193548387096762</v>
      </c>
      <c r="BU202" s="483">
        <f>IFERROR(VLOOKUP($AV202,PITCH!$B$7:$AJ$2004,31,FALSE),"N/A")</f>
        <v>4.7855917667238419</v>
      </c>
      <c r="BV202" s="426"/>
    </row>
    <row r="203" spans="1:74" ht="15" x14ac:dyDescent="0.25">
      <c r="A203" s="570">
        <v>201</v>
      </c>
      <c r="B203" s="571">
        <f>IFERROR(VLOOKUP(N203,Import!$B$4:$T$677,19,FALSE),"")</f>
        <v>382</v>
      </c>
      <c r="C203" s="572"/>
      <c r="D203" s="571" t="str">
        <f>IFERROR(VLOOKUP(N203,Import!$AD$3:$AH$677,3,FALSE),"")</f>
        <v/>
      </c>
      <c r="E203" s="571" t="str">
        <f>IFERROR(VLOOKUP(N203,Import!$AD$3:$AL$677,4,FALSE),"")</f>
        <v/>
      </c>
      <c r="F203" s="575">
        <f>IFERROR(VLOOKUP(N203,Import!$AT$3:$BG$677,8,FALSE),"")</f>
        <v>277</v>
      </c>
      <c r="G203" s="489">
        <f>IFERROR(VLOOKUP($N203,Import!$AT$3:$BG$677,2,FALSE),"")</f>
        <v>287.8</v>
      </c>
      <c r="H203" s="490">
        <f>IFERROR(VLOOKUP($N203,Import!$AT$3:$BG$677,3,FALSE),"")</f>
        <v>2.3209677419354842</v>
      </c>
      <c r="I203" s="575">
        <f ca="1">IFERROR(VLOOKUP($N203,Import!$AT$3:$BG$677,9,FALSE),"")</f>
        <v>260</v>
      </c>
      <c r="J203" s="574"/>
      <c r="K203" s="571">
        <f>IFERROR(VLOOKUP(N203,Import!$AT$3:$BG$677,12,FALSE),"")</f>
        <v>202</v>
      </c>
      <c r="L203" s="571">
        <f>IFERROR(VLOOKUP(N203,Import!$AT$3:$BG$677,14,FALSE),"")</f>
        <v>194</v>
      </c>
      <c r="M203" s="486"/>
      <c r="N203" s="88" t="str">
        <f>IFERROR(VLOOKUP(A203,Import!$V$3:$X$677,3,FALSE),"")</f>
        <v>Manuel Margot</v>
      </c>
      <c r="O203" s="89"/>
      <c r="P203" s="90"/>
      <c r="Q203" s="91" t="str">
        <f>IFERROR(VLOOKUP($N203,Import!$B$3:$AL$676,2,FALSE),"")</f>
        <v>SD</v>
      </c>
      <c r="R203" s="341" t="str">
        <f>IFERROR(VLOOKUP($N203,Import!$B$3:$AL$676,3,FALSE),"")</f>
        <v>OF</v>
      </c>
      <c r="S203" s="341" t="str">
        <f>IFERROR(VLOOKUP($N203,Import!$B$3:$AL$676,4,FALSE),"")</f>
        <v>OF</v>
      </c>
      <c r="T203" s="91">
        <f>IFERROR(VLOOKUP($N203,Import!$B$3:$AL$676,5,FALSE),"")</f>
        <v>-4</v>
      </c>
      <c r="U203" s="431"/>
      <c r="V203" s="91">
        <f>IFERROR(VLOOKUP($N203,Import!$B$3:$AL$676,6,FALSE),"")</f>
        <v>441</v>
      </c>
      <c r="W203" s="91">
        <f>IFERROR(VLOOKUP($N203,Import!$B$3:$AL$676,7,FALSE),"")</f>
        <v>46</v>
      </c>
      <c r="X203" s="91">
        <f>IFERROR(VLOOKUP($N203,Import!$B$3:$AL$676,8,FALSE),"")</f>
        <v>14</v>
      </c>
      <c r="Y203" s="91">
        <f>IFERROR(VLOOKUP($N203,Import!$B$3:$AL$676,9,FALSE),"")</f>
        <v>44</v>
      </c>
      <c r="Z203" s="91">
        <f>IFERROR(VLOOKUP($N203,Import!$B$3:$AL$676,10,FALSE),"")</f>
        <v>9</v>
      </c>
      <c r="AA203" s="92">
        <f>IFERROR(VLOOKUP($N203,Import!$B$3:$AL$676,11,FALSE),"")</f>
        <v>0.26700000000000002</v>
      </c>
      <c r="AB203" s="431"/>
      <c r="AC203" s="498">
        <f t="shared" si="40"/>
        <v>117.747</v>
      </c>
      <c r="AD203" s="499">
        <f>IF(O203='User Input'!$C$1,1,0)</f>
        <v>0</v>
      </c>
      <c r="AE203" s="499">
        <f t="shared" si="51"/>
        <v>0</v>
      </c>
      <c r="AF203" s="499">
        <f t="shared" si="41"/>
        <v>0</v>
      </c>
      <c r="AG203" s="499" t="str">
        <f t="shared" si="42"/>
        <v>Manuel Margot</v>
      </c>
      <c r="AH203" s="499">
        <f t="shared" si="43"/>
        <v>0</v>
      </c>
      <c r="AI203" s="499">
        <f t="shared" si="44"/>
        <v>-4</v>
      </c>
      <c r="AJ203" s="91" t="str">
        <f>IFERROR(VLOOKUP($N203,Import!$B$3:$AL$676,35,FALSE),"")</f>
        <v/>
      </c>
      <c r="AK203" s="98"/>
      <c r="AL203" s="113">
        <v>139</v>
      </c>
      <c r="AM203" s="112">
        <f>IFERROR(VLOOKUP(AV203,Import!$B$3:$T$677,19,FALSE),"")</f>
        <v>305</v>
      </c>
      <c r="AN203" s="493"/>
      <c r="AO203" s="112" t="str">
        <f>IFERROR(VLOOKUP(AV203,Import!$AD$3:$AH$677,3,FALSE),"")</f>
        <v/>
      </c>
      <c r="AP203" s="112" t="str">
        <f>IFERROR(VLOOKUP(AV203,Import!$AD$3:$AH$677,5,FALSE),"")</f>
        <v/>
      </c>
      <c r="AQ203" s="494">
        <f>IFERROR(VLOOKUP(AV203,Import!$AW$3:$BA$677,5,FALSE),"")</f>
        <v>482</v>
      </c>
      <c r="AR203" s="489">
        <f>IFERROR(VLOOKUP($AV203,Import!$AW$3:$BG$677,2,FALSE),"")</f>
        <v>141.39999999999998</v>
      </c>
      <c r="AS203" s="581">
        <f>IFERROR(VLOOKUP($AV203,Import!$AW$3:$BG$677,3,FALSE),"")</f>
        <v>2.175384615384615</v>
      </c>
      <c r="AT203" s="575">
        <f ca="1">IFERROR(VLOOKUP($AV203,Import!$AW$3:$BG$677,7,FALSE),"")</f>
        <v>347</v>
      </c>
      <c r="AU203" s="492"/>
      <c r="AV203" s="495" t="str">
        <f>IFERROR(VLOOKUP(AL203,Import!$W$3:$X$677,2,FALSE),"")</f>
        <v>Joe Kelly</v>
      </c>
      <c r="AW203" s="89"/>
      <c r="AX203" s="102"/>
      <c r="AY203" s="91" t="str">
        <f>IFERROR(VLOOKUP($AV203,Import!$B$3:$L$676,2,FALSE),"")</f>
        <v>LAD</v>
      </c>
      <c r="AZ203" s="96" t="str">
        <f>IFERROR(VLOOKUP($AV203,Import!$B$3:$L$676,3,FALSE),"")</f>
        <v>RP</v>
      </c>
      <c r="BA203" s="96" t="str">
        <f>IFERROR(VLOOKUP($AV203,Import!$B$3:$L$676,4,FALSE),"")</f>
        <v>RP</v>
      </c>
      <c r="BB203" s="91">
        <f>IFERROR(VLOOKUP($AV203,Import!$B$3:$L$676,5,FALSE),"")</f>
        <v>-1</v>
      </c>
      <c r="BC203" s="431"/>
      <c r="BD203" s="91">
        <f>IFERROR(VLOOKUP($AV203,Import!$B$3:$X$677,12,FALSE),"")</f>
        <v>69</v>
      </c>
      <c r="BE203" s="97">
        <f>IFERROR(VLOOKUP($AV203,Import!$B$3:$X$677,15,FALSE),"")</f>
        <v>3.66</v>
      </c>
      <c r="BF203" s="97">
        <f>IFERROR(VLOOKUP($AV203,Import!$B$3:$X$677,16,FALSE),"")</f>
        <v>1.21</v>
      </c>
      <c r="BG203" s="91">
        <f>IFERROR(VLOOKUP($AV203,Import!$B$3:$X$677,13,FALSE),"")</f>
        <v>6</v>
      </c>
      <c r="BH203" s="91">
        <f>IFERROR(VLOOKUP($AV203,Import!$B$3:$X$677,14,FALSE),"")</f>
        <v>6</v>
      </c>
      <c r="BI203" s="91">
        <f>IFERROR(VLOOKUP($AV203,Import!$B$3:$X$677,17,FALSE),"")</f>
        <v>72</v>
      </c>
      <c r="BJ203" s="435"/>
      <c r="BK203" s="93">
        <f t="shared" si="45"/>
        <v>252.54000000000002</v>
      </c>
      <c r="BL203" s="94">
        <f t="shared" si="46"/>
        <v>83.49</v>
      </c>
      <c r="BM203" s="94">
        <f>IF(AW203='User Input'!$C$1,1,0)</f>
        <v>0</v>
      </c>
      <c r="BN203" s="94">
        <f t="shared" si="52"/>
        <v>0</v>
      </c>
      <c r="BO203" s="94">
        <f t="shared" si="47"/>
        <v>0</v>
      </c>
      <c r="BP203" s="94" t="str">
        <f t="shared" si="48"/>
        <v>Joe Kelly</v>
      </c>
      <c r="BQ203" s="94">
        <f t="shared" si="49"/>
        <v>0</v>
      </c>
      <c r="BR203" s="95">
        <f t="shared" si="50"/>
        <v>-1</v>
      </c>
      <c r="BS203" s="91" t="str">
        <f>IFERROR(VLOOKUP($AV203,Import!$B$3:$AL$676,35,FALSE),"")</f>
        <v/>
      </c>
      <c r="BT203" s="99">
        <f>9*(Table2[[#This Row],[K]]/Table2[[#This Row],[IP]])</f>
        <v>9.391304347826086</v>
      </c>
      <c r="BU203" s="483">
        <f>IFERROR(VLOOKUP($AV203,PITCH!$B$7:$AJ$2004,31,FALSE),"N/A")</f>
        <v>6.6380789022298465</v>
      </c>
      <c r="BV203" s="426"/>
    </row>
    <row r="204" spans="1:74" ht="15" x14ac:dyDescent="0.25">
      <c r="A204" s="570">
        <v>202</v>
      </c>
      <c r="B204" s="571">
        <f>IFERROR(VLOOKUP(N204,Import!$B$4:$T$677,19,FALSE),"")</f>
        <v>383</v>
      </c>
      <c r="C204" s="572"/>
      <c r="D204" s="571" t="str">
        <f>IFERROR(VLOOKUP(N204,Import!$AD$3:$AH$677,3,FALSE),"")</f>
        <v/>
      </c>
      <c r="E204" s="571" t="str">
        <f>IFERROR(VLOOKUP(N204,Import!$AD$3:$AL$677,4,FALSE),"")</f>
        <v/>
      </c>
      <c r="F204" s="575">
        <f>IFERROR(VLOOKUP(N204,Import!$AT$3:$BG$677,8,FALSE),"")</f>
        <v>355</v>
      </c>
      <c r="G204" s="489">
        <f>IFERROR(VLOOKUP($N204,Import!$AT$3:$BG$677,2,FALSE),"")</f>
        <v>229.60000000000002</v>
      </c>
      <c r="H204" s="490">
        <f>IFERROR(VLOOKUP($N204,Import!$AT$3:$BG$677,3,FALSE),"")</f>
        <v>2.3191919191919195</v>
      </c>
      <c r="I204" s="575">
        <f ca="1">IFERROR(VLOOKUP($N204,Import!$AT$3:$BG$677,9,FALSE),"")</f>
        <v>83</v>
      </c>
      <c r="J204" s="574"/>
      <c r="K204" s="571">
        <f>IFERROR(VLOOKUP(N204,Import!$AT$3:$BG$677,12,FALSE),"")</f>
        <v>245</v>
      </c>
      <c r="L204" s="571">
        <f>IFERROR(VLOOKUP(N204,Import!$AT$3:$BG$677,14,FALSE),"")</f>
        <v>228</v>
      </c>
      <c r="M204" s="486"/>
      <c r="N204" s="88" t="str">
        <f>IFERROR(VLOOKUP(A204,Import!$V$3:$X$677,3,FALSE),"")</f>
        <v>Franmil Reyes</v>
      </c>
      <c r="O204" s="89"/>
      <c r="P204" s="90"/>
      <c r="Q204" s="91" t="str">
        <f>IFERROR(VLOOKUP($N204,Import!$B$3:$AL$676,2,FALSE),"")</f>
        <v>SD</v>
      </c>
      <c r="R204" s="341" t="str">
        <f>IFERROR(VLOOKUP($N204,Import!$B$3:$AL$676,3,FALSE),"")</f>
        <v>OF</v>
      </c>
      <c r="S204" s="341" t="str">
        <f>IFERROR(VLOOKUP($N204,Import!$B$3:$AL$676,4,FALSE),"")</f>
        <v>OF</v>
      </c>
      <c r="T204" s="91">
        <f>IFERROR(VLOOKUP($N204,Import!$B$3:$AL$676,5,FALSE),"")</f>
        <v>-4</v>
      </c>
      <c r="U204" s="431"/>
      <c r="V204" s="91">
        <f>IFERROR(VLOOKUP($N204,Import!$B$3:$AL$676,6,FALSE),"")</f>
        <v>341</v>
      </c>
      <c r="W204" s="91">
        <f>IFERROR(VLOOKUP($N204,Import!$B$3:$AL$676,7,FALSE),"")</f>
        <v>41</v>
      </c>
      <c r="X204" s="91">
        <f>IFERROR(VLOOKUP($N204,Import!$B$3:$AL$676,8,FALSE),"")</f>
        <v>18</v>
      </c>
      <c r="Y204" s="91">
        <f>IFERROR(VLOOKUP($N204,Import!$B$3:$AL$676,9,FALSE),"")</f>
        <v>49</v>
      </c>
      <c r="Z204" s="91">
        <f>IFERROR(VLOOKUP($N204,Import!$B$3:$AL$676,10,FALSE),"")</f>
        <v>2</v>
      </c>
      <c r="AA204" s="92">
        <f>IFERROR(VLOOKUP($N204,Import!$B$3:$AL$676,11,FALSE),"")</f>
        <v>0.25700000000000001</v>
      </c>
      <c r="AB204" s="431"/>
      <c r="AC204" s="498">
        <f t="shared" si="40"/>
        <v>87.637</v>
      </c>
      <c r="AD204" s="499">
        <f>IF(O204='User Input'!$C$1,1,0)</f>
        <v>0</v>
      </c>
      <c r="AE204" s="499">
        <f t="shared" si="51"/>
        <v>0</v>
      </c>
      <c r="AF204" s="499">
        <f t="shared" si="41"/>
        <v>0</v>
      </c>
      <c r="AG204" s="499" t="str">
        <f t="shared" si="42"/>
        <v>Franmil Reyes</v>
      </c>
      <c r="AH204" s="499">
        <f t="shared" si="43"/>
        <v>0</v>
      </c>
      <c r="AI204" s="499">
        <f t="shared" si="44"/>
        <v>-4</v>
      </c>
      <c r="AJ204" s="91" t="str">
        <f>IFERROR(VLOOKUP($N204,Import!$B$3:$AL$676,35,FALSE),"")</f>
        <v/>
      </c>
      <c r="AK204" s="98"/>
      <c r="AL204" s="113">
        <v>230</v>
      </c>
      <c r="AM204" s="112">
        <f>IFERROR(VLOOKUP(AV204,Import!$B$3:$T$677,19,FALSE),"")</f>
        <v>559</v>
      </c>
      <c r="AN204" s="493"/>
      <c r="AO204" s="112" t="str">
        <f>IFERROR(VLOOKUP(AV204,Import!$AD$3:$AH$677,3,FALSE),"")</f>
        <v/>
      </c>
      <c r="AP204" s="112" t="str">
        <f>IFERROR(VLOOKUP(AV204,Import!$AD$3:$AH$677,5,FALSE),"")</f>
        <v/>
      </c>
      <c r="AQ204" s="494">
        <f>IFERROR(VLOOKUP(AV204,Import!$AW$3:$BA$677,5,FALSE),"")</f>
        <v>515</v>
      </c>
      <c r="AR204" s="489">
        <f>IFERROR(VLOOKUP($AV204,Import!$AW$3:$BG$677,2,FALSE),"")</f>
        <v>122.39999999999998</v>
      </c>
      <c r="AS204" s="581">
        <f>IFERROR(VLOOKUP($AV204,Import!$AW$3:$BG$677,3,FALSE),"")</f>
        <v>1.8830769230769226</v>
      </c>
      <c r="AT204" s="575">
        <f ca="1">IFERROR(VLOOKUP($AV204,Import!$AW$3:$BG$677,7,FALSE),"")</f>
        <v>347</v>
      </c>
      <c r="AU204" s="492"/>
      <c r="AV204" s="495" t="str">
        <f>IFERROR(VLOOKUP(AL204,Import!$W$3:$X$677,2,FALSE),"")</f>
        <v>Kevin McCarthy</v>
      </c>
      <c r="AW204" s="89"/>
      <c r="AX204" s="102"/>
      <c r="AY204" s="91" t="str">
        <f>IFERROR(VLOOKUP($AV204,Import!$B$3:$L$676,2,FALSE),"")</f>
        <v>KC</v>
      </c>
      <c r="AZ204" s="96" t="str">
        <f>IFERROR(VLOOKUP($AV204,Import!$B$3:$L$676,3,FALSE),"")</f>
        <v>RP</v>
      </c>
      <c r="BA204" s="96" t="str">
        <f>IFERROR(VLOOKUP($AV204,Import!$B$3:$L$676,4,FALSE),"")</f>
        <v>RP</v>
      </c>
      <c r="BB204" s="91">
        <f>IFERROR(VLOOKUP($AV204,Import!$B$3:$L$676,5,FALSE),"")</f>
        <v>-9</v>
      </c>
      <c r="BC204" s="431"/>
      <c r="BD204" s="91">
        <f>IFERROR(VLOOKUP($AV204,Import!$B$3:$X$677,12,FALSE),"")</f>
        <v>70</v>
      </c>
      <c r="BE204" s="97">
        <f>IFERROR(VLOOKUP($AV204,Import!$B$3:$X$677,15,FALSE),"")</f>
        <v>4.42</v>
      </c>
      <c r="BF204" s="97">
        <f>IFERROR(VLOOKUP($AV204,Import!$B$3:$X$677,16,FALSE),"")</f>
        <v>1.38</v>
      </c>
      <c r="BG204" s="91">
        <f>IFERROR(VLOOKUP($AV204,Import!$B$3:$X$677,13,FALSE),"")</f>
        <v>5</v>
      </c>
      <c r="BH204" s="91">
        <f>IFERROR(VLOOKUP($AV204,Import!$B$3:$X$677,14,FALSE),"")</f>
        <v>4</v>
      </c>
      <c r="BI204" s="91">
        <f>IFERROR(VLOOKUP($AV204,Import!$B$3:$X$677,17,FALSE),"")</f>
        <v>51</v>
      </c>
      <c r="BJ204" s="435"/>
      <c r="BK204" s="93">
        <f t="shared" si="45"/>
        <v>309.39999999999998</v>
      </c>
      <c r="BL204" s="94">
        <f t="shared" si="46"/>
        <v>96.6</v>
      </c>
      <c r="BM204" s="94">
        <f>IF(AW204='User Input'!$C$1,1,0)</f>
        <v>0</v>
      </c>
      <c r="BN204" s="94">
        <f t="shared" si="52"/>
        <v>0</v>
      </c>
      <c r="BO204" s="94">
        <f t="shared" si="47"/>
        <v>0</v>
      </c>
      <c r="BP204" s="94" t="str">
        <f t="shared" si="48"/>
        <v>Kevin McCarthy</v>
      </c>
      <c r="BQ204" s="94">
        <f t="shared" si="49"/>
        <v>0</v>
      </c>
      <c r="BR204" s="95">
        <f t="shared" si="50"/>
        <v>-9</v>
      </c>
      <c r="BS204" s="91" t="str">
        <f>IFERROR(VLOOKUP($AV204,Import!$B$3:$AL$676,35,FALSE),"")</f>
        <v/>
      </c>
      <c r="BT204" s="99">
        <f>9*(Table2[[#This Row],[K]]/Table2[[#This Row],[IP]])</f>
        <v>6.5571428571428569</v>
      </c>
      <c r="BU204" s="483">
        <f>IFERROR(VLOOKUP($AV204,PITCH!$B$7:$AJ$2004,31,FALSE),"N/A")</f>
        <v>2.6507713884992992</v>
      </c>
      <c r="BV204" s="426"/>
    </row>
    <row r="205" spans="1:74" ht="15" x14ac:dyDescent="0.25">
      <c r="A205" s="570">
        <v>203</v>
      </c>
      <c r="B205" s="571">
        <f>IFERROR(VLOOKUP(N205,Import!$B$4:$T$677,19,FALSE),"")</f>
        <v>384</v>
      </c>
      <c r="C205" s="572"/>
      <c r="D205" s="571" t="str">
        <f>IFERROR(VLOOKUP(N205,Import!$AD$3:$AH$677,3,FALSE),"")</f>
        <v/>
      </c>
      <c r="E205" s="571" t="str">
        <f>IFERROR(VLOOKUP(N205,Import!$AD$3:$AL$677,4,FALSE),"")</f>
        <v/>
      </c>
      <c r="F205" s="575">
        <f>IFERROR(VLOOKUP(N205,Import!$AT$3:$BG$677,8,FALSE),"")</f>
        <v>403</v>
      </c>
      <c r="G205" s="489">
        <f>IFERROR(VLOOKUP($N205,Import!$AT$3:$BG$677,2,FALSE),"")</f>
        <v>187.3</v>
      </c>
      <c r="H205" s="490">
        <f>IFERROR(VLOOKUP($N205,Import!$AT$3:$BG$677,3,FALSE),"")</f>
        <v>1.7669811320754718</v>
      </c>
      <c r="I205" s="575">
        <f ca="1">IFERROR(VLOOKUP($N205,Import!$AT$3:$BG$677,9,FALSE),"")</f>
        <v>463</v>
      </c>
      <c r="J205" s="574"/>
      <c r="K205" s="571">
        <f>IFERROR(VLOOKUP(N205,Import!$AT$3:$BG$677,12,FALSE),"")</f>
        <v>214</v>
      </c>
      <c r="L205" s="571">
        <f>IFERROR(VLOOKUP(N205,Import!$AT$3:$BG$677,14,FALSE),"")</f>
        <v>220</v>
      </c>
      <c r="M205" s="486"/>
      <c r="N205" s="88" t="str">
        <f>IFERROR(VLOOKUP(A205,Import!$V$3:$X$677,3,FALSE),"")</f>
        <v>Grayson Greiner</v>
      </c>
      <c r="O205" s="89"/>
      <c r="P205" s="90"/>
      <c r="Q205" s="91" t="str">
        <f>IFERROR(VLOOKUP($N205,Import!$B$3:$AL$676,2,FALSE),"")</f>
        <v>DET</v>
      </c>
      <c r="R205" s="341" t="str">
        <f>IFERROR(VLOOKUP($N205,Import!$B$3:$AL$676,3,FALSE),"")</f>
        <v>C</v>
      </c>
      <c r="S205" s="341" t="str">
        <f>IFERROR(VLOOKUP($N205,Import!$B$3:$AL$676,4,FALSE),"")</f>
        <v>C</v>
      </c>
      <c r="T205" s="91">
        <f>IFERROR(VLOOKUP($N205,Import!$B$3:$AL$676,5,FALSE),"")</f>
        <v>-4</v>
      </c>
      <c r="U205" s="431"/>
      <c r="V205" s="91">
        <f>IFERROR(VLOOKUP($N205,Import!$B$3:$AL$676,6,FALSE),"")</f>
        <v>412</v>
      </c>
      <c r="W205" s="91">
        <f>IFERROR(VLOOKUP($N205,Import!$B$3:$AL$676,7,FALSE),"")</f>
        <v>43</v>
      </c>
      <c r="X205" s="91">
        <f>IFERROR(VLOOKUP($N205,Import!$B$3:$AL$676,8,FALSE),"")</f>
        <v>14</v>
      </c>
      <c r="Y205" s="91">
        <f>IFERROR(VLOOKUP($N205,Import!$B$3:$AL$676,9,FALSE),"")</f>
        <v>47</v>
      </c>
      <c r="Z205" s="91">
        <f>IFERROR(VLOOKUP($N205,Import!$B$3:$AL$676,10,FALSE),"")</f>
        <v>0</v>
      </c>
      <c r="AA205" s="92">
        <f>IFERROR(VLOOKUP($N205,Import!$B$3:$AL$676,11,FALSE),"")</f>
        <v>0.24099999999999999</v>
      </c>
      <c r="AB205" s="431"/>
      <c r="AC205" s="498">
        <f t="shared" si="40"/>
        <v>99.292000000000002</v>
      </c>
      <c r="AD205" s="499">
        <f>IF(O205='User Input'!$C$1,1,0)</f>
        <v>0</v>
      </c>
      <c r="AE205" s="499">
        <f t="shared" si="51"/>
        <v>0</v>
      </c>
      <c r="AF205" s="499">
        <f t="shared" si="41"/>
        <v>0</v>
      </c>
      <c r="AG205" s="499" t="str">
        <f t="shared" si="42"/>
        <v>Grayson Greiner</v>
      </c>
      <c r="AH205" s="499">
        <f t="shared" si="43"/>
        <v>0</v>
      </c>
      <c r="AI205" s="499">
        <f t="shared" si="44"/>
        <v>-4</v>
      </c>
      <c r="AJ205" s="91" t="str">
        <f>IFERROR(VLOOKUP($N205,Import!$B$3:$AL$676,35,FALSE),"")</f>
        <v/>
      </c>
      <c r="AK205" s="98"/>
      <c r="AL205" s="113">
        <v>225</v>
      </c>
      <c r="AM205" s="112">
        <f>IFERROR(VLOOKUP(AV205,Import!$B$3:$T$677,19,FALSE),"")</f>
        <v>539</v>
      </c>
      <c r="AN205" s="493"/>
      <c r="AO205" s="112" t="str">
        <f>IFERROR(VLOOKUP(AV205,Import!$AD$3:$AH$677,3,FALSE),"")</f>
        <v/>
      </c>
      <c r="AP205" s="112" t="str">
        <f>IFERROR(VLOOKUP(AV205,Import!$AD$3:$AH$677,5,FALSE),"")</f>
        <v/>
      </c>
      <c r="AQ205" s="494">
        <f>IFERROR(VLOOKUP(AV205,Import!$AW$3:$BA$677,5,FALSE),"")</f>
        <v>516</v>
      </c>
      <c r="AR205" s="489">
        <f>IFERROR(VLOOKUP($AV205,Import!$AW$3:$BG$677,2,FALSE),"")</f>
        <v>122.30000000000001</v>
      </c>
      <c r="AS205" s="581">
        <f>IFERROR(VLOOKUP($AV205,Import!$AW$3:$BG$677,3,FALSE),"")</f>
        <v>2.2236363636363636</v>
      </c>
      <c r="AT205" s="575">
        <f ca="1">IFERROR(VLOOKUP($AV205,Import!$AW$3:$BG$677,7,FALSE),"")</f>
        <v>347</v>
      </c>
      <c r="AU205" s="492"/>
      <c r="AV205" s="495" t="str">
        <f>IFERROR(VLOOKUP(AL205,Import!$W$3:$X$677,2,FALSE),"")</f>
        <v>Tayron Guerrero</v>
      </c>
      <c r="AW205" s="89"/>
      <c r="AX205" s="102"/>
      <c r="AY205" s="91" t="str">
        <f>IFERROR(VLOOKUP($AV205,Import!$B$3:$L$676,2,FALSE),"")</f>
        <v>MIA</v>
      </c>
      <c r="AZ205" s="96" t="str">
        <f>IFERROR(VLOOKUP($AV205,Import!$B$3:$L$676,3,FALSE),"")</f>
        <v>RP</v>
      </c>
      <c r="BA205" s="96" t="str">
        <f>IFERROR(VLOOKUP($AV205,Import!$B$3:$L$676,4,FALSE),"")</f>
        <v>RP</v>
      </c>
      <c r="BB205" s="91">
        <f>IFERROR(VLOOKUP($AV205,Import!$B$3:$L$676,5,FALSE),"")</f>
        <v>-8</v>
      </c>
      <c r="BC205" s="431"/>
      <c r="BD205" s="91">
        <f>IFERROR(VLOOKUP($AV205,Import!$B$3:$X$677,12,FALSE),"")</f>
        <v>64</v>
      </c>
      <c r="BE205" s="97">
        <f>IFERROR(VLOOKUP($AV205,Import!$B$3:$X$677,15,FALSE),"")</f>
        <v>3.93</v>
      </c>
      <c r="BF205" s="97">
        <f>IFERROR(VLOOKUP($AV205,Import!$B$3:$X$677,16,FALSE),"")</f>
        <v>1.35</v>
      </c>
      <c r="BG205" s="91">
        <f>IFERROR(VLOOKUP($AV205,Import!$B$3:$X$677,13,FALSE),"")</f>
        <v>1</v>
      </c>
      <c r="BH205" s="91">
        <f>IFERROR(VLOOKUP($AV205,Import!$B$3:$X$677,14,FALSE),"")</f>
        <v>3</v>
      </c>
      <c r="BI205" s="91">
        <f>IFERROR(VLOOKUP($AV205,Import!$B$3:$X$677,17,FALSE),"")</f>
        <v>71</v>
      </c>
      <c r="BJ205" s="435"/>
      <c r="BK205" s="93">
        <f t="shared" si="45"/>
        <v>251.52</v>
      </c>
      <c r="BL205" s="94">
        <f t="shared" si="46"/>
        <v>86.4</v>
      </c>
      <c r="BM205" s="94">
        <f>IF(AW205='User Input'!$C$1,1,0)</f>
        <v>0</v>
      </c>
      <c r="BN205" s="94">
        <f t="shared" si="52"/>
        <v>0</v>
      </c>
      <c r="BO205" s="94">
        <f t="shared" si="47"/>
        <v>0</v>
      </c>
      <c r="BP205" s="94" t="str">
        <f t="shared" si="48"/>
        <v>Tayron Guerrero</v>
      </c>
      <c r="BQ205" s="94">
        <f t="shared" si="49"/>
        <v>0</v>
      </c>
      <c r="BR205" s="95">
        <f t="shared" si="50"/>
        <v>-8</v>
      </c>
      <c r="BS205" s="91" t="str">
        <f>IFERROR(VLOOKUP($AV205,Import!$B$3:$AL$676,35,FALSE),"")</f>
        <v/>
      </c>
      <c r="BT205" s="99">
        <f>9*(Table2[[#This Row],[K]]/Table2[[#This Row],[IP]])</f>
        <v>9.984375</v>
      </c>
      <c r="BU205" s="483">
        <f>IFERROR(VLOOKUP($AV205,PITCH!$B$7:$AJ$2004,31,FALSE),"N/A")</f>
        <v>5.2268602540834852</v>
      </c>
      <c r="BV205" s="426"/>
    </row>
    <row r="206" spans="1:74" ht="15" x14ac:dyDescent="0.25">
      <c r="A206" s="570">
        <v>204</v>
      </c>
      <c r="B206" s="571">
        <f>IFERROR(VLOOKUP(N206,Import!$B$4:$T$677,19,FALSE),"")</f>
        <v>385</v>
      </c>
      <c r="C206" s="572"/>
      <c r="D206" s="571" t="str">
        <f>IFERROR(VLOOKUP(N206,Import!$AD$3:$AH$677,3,FALSE),"")</f>
        <v/>
      </c>
      <c r="E206" s="571" t="str">
        <f>IFERROR(VLOOKUP(N206,Import!$AD$3:$AL$677,4,FALSE),"")</f>
        <v/>
      </c>
      <c r="F206" s="575">
        <f>IFERROR(VLOOKUP(N206,Import!$AT$3:$BG$677,8,FALSE),"")</f>
        <v>251</v>
      </c>
      <c r="G206" s="489">
        <f>IFERROR(VLOOKUP($N206,Import!$AT$3:$BG$677,2,FALSE),"")</f>
        <v>304.7</v>
      </c>
      <c r="H206" s="490">
        <f>IFERROR(VLOOKUP($N206,Import!$AT$3:$BG$677,3,FALSE),"")</f>
        <v>2.1159722222222221</v>
      </c>
      <c r="I206" s="575">
        <f ca="1">IFERROR(VLOOKUP($N206,Import!$AT$3:$BG$677,9,FALSE),"")</f>
        <v>380</v>
      </c>
      <c r="J206" s="574"/>
      <c r="K206" s="571">
        <f>IFERROR(VLOOKUP(N206,Import!$AT$3:$BG$677,12,FALSE),"")</f>
        <v>265</v>
      </c>
      <c r="L206" s="571">
        <f>IFERROR(VLOOKUP(N206,Import!$AT$3:$BG$677,14,FALSE),"")</f>
        <v>258</v>
      </c>
      <c r="M206" s="486"/>
      <c r="N206" s="88" t="str">
        <f>IFERROR(VLOOKUP(A206,Import!$V$3:$X$677,3,FALSE),"")</f>
        <v>Nick Ahmed</v>
      </c>
      <c r="O206" s="89"/>
      <c r="P206" s="90"/>
      <c r="Q206" s="91" t="str">
        <f>IFERROR(VLOOKUP($N206,Import!$B$3:$AL$676,2,FALSE),"")</f>
        <v>ARI</v>
      </c>
      <c r="R206" s="341" t="str">
        <f>IFERROR(VLOOKUP($N206,Import!$B$3:$AL$676,3,FALSE),"")</f>
        <v>SS</v>
      </c>
      <c r="S206" s="341" t="str">
        <f>IFERROR(VLOOKUP($N206,Import!$B$3:$AL$676,4,FALSE),"")</f>
        <v>SS</v>
      </c>
      <c r="T206" s="91">
        <f>IFERROR(VLOOKUP($N206,Import!$B$3:$AL$676,5,FALSE),"")</f>
        <v>-4</v>
      </c>
      <c r="U206" s="431"/>
      <c r="V206" s="91">
        <f>IFERROR(VLOOKUP($N206,Import!$B$3:$AL$676,6,FALSE),"")</f>
        <v>542</v>
      </c>
      <c r="W206" s="91">
        <f>IFERROR(VLOOKUP($N206,Import!$B$3:$AL$676,7,FALSE),"")</f>
        <v>64</v>
      </c>
      <c r="X206" s="91">
        <f>IFERROR(VLOOKUP($N206,Import!$B$3:$AL$676,8,FALSE),"")</f>
        <v>13</v>
      </c>
      <c r="Y206" s="91">
        <f>IFERROR(VLOOKUP($N206,Import!$B$3:$AL$676,9,FALSE),"")</f>
        <v>68</v>
      </c>
      <c r="Z206" s="91">
        <f>IFERROR(VLOOKUP($N206,Import!$B$3:$AL$676,10,FALSE),"")</f>
        <v>5</v>
      </c>
      <c r="AA206" s="92">
        <f>IFERROR(VLOOKUP($N206,Import!$B$3:$AL$676,11,FALSE),"")</f>
        <v>0.24299999999999999</v>
      </c>
      <c r="AB206" s="431"/>
      <c r="AC206" s="498">
        <f t="shared" si="40"/>
        <v>131.70599999999999</v>
      </c>
      <c r="AD206" s="499">
        <f>IF(O206='User Input'!$C$1,1,0)</f>
        <v>0</v>
      </c>
      <c r="AE206" s="499">
        <f t="shared" si="51"/>
        <v>0</v>
      </c>
      <c r="AF206" s="499">
        <f t="shared" si="41"/>
        <v>0</v>
      </c>
      <c r="AG206" s="499" t="str">
        <f t="shared" si="42"/>
        <v>Nick Ahmed</v>
      </c>
      <c r="AH206" s="499">
        <f t="shared" si="43"/>
        <v>0</v>
      </c>
      <c r="AI206" s="499">
        <f t="shared" si="44"/>
        <v>-4</v>
      </c>
      <c r="AJ206" s="91" t="str">
        <f>IFERROR(VLOOKUP($N206,Import!$B$3:$AL$676,35,FALSE),"")</f>
        <v/>
      </c>
      <c r="AK206" s="98"/>
      <c r="AL206" s="113">
        <v>128</v>
      </c>
      <c r="AM206" s="112">
        <f>IFERROR(VLOOKUP(AV206,Import!$B$3:$T$677,19,FALSE),"")</f>
        <v>289</v>
      </c>
      <c r="AN206" s="493"/>
      <c r="AO206" s="112" t="str">
        <f>IFERROR(VLOOKUP(AV206,Import!$AD$3:$AH$677,3,FALSE),"")</f>
        <v/>
      </c>
      <c r="AP206" s="112" t="str">
        <f>IFERROR(VLOOKUP(AV206,Import!$AD$3:$AH$677,5,FALSE),"")</f>
        <v/>
      </c>
      <c r="AQ206" s="494">
        <f>IFERROR(VLOOKUP(AV206,Import!$AW$3:$BA$677,5,FALSE),"")</f>
        <v>506</v>
      </c>
      <c r="AR206" s="489">
        <f>IFERROR(VLOOKUP($AV206,Import!$AW$3:$BG$677,2,FALSE),"")</f>
        <v>126.60000000000002</v>
      </c>
      <c r="AS206" s="581">
        <f>IFERROR(VLOOKUP($AV206,Import!$AW$3:$BG$677,3,FALSE),"")</f>
        <v>2.2210526315789476</v>
      </c>
      <c r="AT206" s="575">
        <f ca="1">IFERROR(VLOOKUP($AV206,Import!$AW$3:$BG$677,7,FALSE),"")</f>
        <v>347</v>
      </c>
      <c r="AU206" s="492"/>
      <c r="AV206" s="495" t="str">
        <f>IFERROR(VLOOKUP(AL206,Import!$W$3:$X$677,2,FALSE),"")</f>
        <v>Mark Melancon</v>
      </c>
      <c r="AW206" s="89"/>
      <c r="AX206" s="102"/>
      <c r="AY206" s="91" t="str">
        <f>IFERROR(VLOOKUP($AV206,Import!$B$3:$L$676,2,FALSE),"")</f>
        <v>SF</v>
      </c>
      <c r="AZ206" s="96" t="str">
        <f>IFERROR(VLOOKUP($AV206,Import!$B$3:$L$676,3,FALSE),"")</f>
        <v>RP</v>
      </c>
      <c r="BA206" s="96" t="str">
        <f>IFERROR(VLOOKUP($AV206,Import!$B$3:$L$676,4,FALSE),"")</f>
        <v>RP</v>
      </c>
      <c r="BB206" s="91">
        <f>IFERROR(VLOOKUP($AV206,Import!$B$3:$L$676,5,FALSE),"")</f>
        <v>0</v>
      </c>
      <c r="BC206" s="431"/>
      <c r="BD206" s="91">
        <f>IFERROR(VLOOKUP($AV206,Import!$B$3:$X$677,12,FALSE),"")</f>
        <v>44</v>
      </c>
      <c r="BE206" s="97">
        <f>IFERROR(VLOOKUP($AV206,Import!$B$3:$X$677,15,FALSE),"")</f>
        <v>3.08</v>
      </c>
      <c r="BF206" s="97">
        <f>IFERROR(VLOOKUP($AV206,Import!$B$3:$X$677,16,FALSE),"")</f>
        <v>1.19</v>
      </c>
      <c r="BG206" s="91">
        <f>IFERROR(VLOOKUP($AV206,Import!$B$3:$X$677,13,FALSE),"")</f>
        <v>3</v>
      </c>
      <c r="BH206" s="91">
        <f>IFERROR(VLOOKUP($AV206,Import!$B$3:$X$677,14,FALSE),"")</f>
        <v>10</v>
      </c>
      <c r="BI206" s="91">
        <f>IFERROR(VLOOKUP($AV206,Import!$B$3:$X$677,17,FALSE),"")</f>
        <v>39</v>
      </c>
      <c r="BJ206" s="435"/>
      <c r="BK206" s="93">
        <f t="shared" si="45"/>
        <v>135.52000000000001</v>
      </c>
      <c r="BL206" s="94">
        <f t="shared" si="46"/>
        <v>52.36</v>
      </c>
      <c r="BM206" s="94">
        <f>IF(AW206='User Input'!$C$1,1,0)</f>
        <v>0</v>
      </c>
      <c r="BN206" s="94">
        <f t="shared" si="52"/>
        <v>0</v>
      </c>
      <c r="BO206" s="94">
        <f t="shared" si="47"/>
        <v>0</v>
      </c>
      <c r="BP206" s="94" t="str">
        <f t="shared" si="48"/>
        <v>Mark Melancon</v>
      </c>
      <c r="BQ206" s="94">
        <f t="shared" si="49"/>
        <v>0</v>
      </c>
      <c r="BR206" s="95">
        <f t="shared" si="50"/>
        <v>0</v>
      </c>
      <c r="BS206" s="91" t="str">
        <f>IFERROR(VLOOKUP($AV206,Import!$B$3:$AL$676,35,FALSE),"")</f>
        <v/>
      </c>
      <c r="BT206" s="99">
        <f>9*(Table2[[#This Row],[K]]/Table2[[#This Row],[IP]])</f>
        <v>7.9772727272727275</v>
      </c>
      <c r="BU206" s="483">
        <f>IFERROR(VLOOKUP($AV206,PITCH!$B$7:$AJ$2004,31,FALSE),"N/A")</f>
        <v>4.9206349206349209</v>
      </c>
      <c r="BV206" s="426"/>
    </row>
    <row r="207" spans="1:74" ht="15" x14ac:dyDescent="0.25">
      <c r="A207" s="570">
        <v>205</v>
      </c>
      <c r="B207" s="571">
        <f>IFERROR(VLOOKUP(N207,Import!$B$4:$T$677,19,FALSE),"")</f>
        <v>386</v>
      </c>
      <c r="C207" s="572"/>
      <c r="D207" s="571" t="str">
        <f>IFERROR(VLOOKUP(N207,Import!$AD$3:$AH$677,3,FALSE),"")</f>
        <v/>
      </c>
      <c r="E207" s="571" t="str">
        <f>IFERROR(VLOOKUP(N207,Import!$AD$3:$AL$677,4,FALSE),"")</f>
        <v/>
      </c>
      <c r="F207" s="575">
        <f>IFERROR(VLOOKUP(N207,Import!$AT$3:$BG$677,8,FALSE),"")</f>
        <v>314</v>
      </c>
      <c r="G207" s="489">
        <f>IFERROR(VLOOKUP($N207,Import!$AT$3:$BG$677,2,FALSE),"")</f>
        <v>259.95</v>
      </c>
      <c r="H207" s="490">
        <f>IFERROR(VLOOKUP($N207,Import!$AT$3:$BG$677,3,FALSE),"")</f>
        <v>1.9545112781954885</v>
      </c>
      <c r="I207" s="575">
        <f ca="1">IFERROR(VLOOKUP($N207,Import!$AT$3:$BG$677,9,FALSE),"")</f>
        <v>310</v>
      </c>
      <c r="J207" s="574"/>
      <c r="K207" s="571">
        <f>IFERROR(VLOOKUP(N207,Import!$AT$3:$BG$677,12,FALSE),"")</f>
        <v>299</v>
      </c>
      <c r="L207" s="571">
        <f>IFERROR(VLOOKUP(N207,Import!$AT$3:$BG$677,14,FALSE),"")</f>
        <v>280</v>
      </c>
      <c r="M207" s="486"/>
      <c r="N207" s="88" t="str">
        <f>IFERROR(VLOOKUP(A207,Import!$V$3:$X$677,3,FALSE),"")</f>
        <v>Lewis Brinson</v>
      </c>
      <c r="O207" s="89"/>
      <c r="P207" s="90"/>
      <c r="Q207" s="91" t="str">
        <f>IFERROR(VLOOKUP($N207,Import!$B$3:$AL$676,2,FALSE),"")</f>
        <v>MIA</v>
      </c>
      <c r="R207" s="341" t="str">
        <f>IFERROR(VLOOKUP($N207,Import!$B$3:$AL$676,3,FALSE),"")</f>
        <v>OF</v>
      </c>
      <c r="S207" s="341" t="str">
        <f>IFERROR(VLOOKUP($N207,Import!$B$3:$AL$676,4,FALSE),"")</f>
        <v>OF</v>
      </c>
      <c r="T207" s="91">
        <f>IFERROR(VLOOKUP($N207,Import!$B$3:$AL$676,5,FALSE),"")</f>
        <v>-4</v>
      </c>
      <c r="U207" s="431"/>
      <c r="V207" s="91">
        <f>IFERROR(VLOOKUP($N207,Import!$B$3:$AL$676,6,FALSE),"")</f>
        <v>456</v>
      </c>
      <c r="W207" s="91">
        <f>IFERROR(VLOOKUP($N207,Import!$B$3:$AL$676,7,FALSE),"")</f>
        <v>44</v>
      </c>
      <c r="X207" s="91">
        <f>IFERROR(VLOOKUP($N207,Import!$B$3:$AL$676,8,FALSE),"")</f>
        <v>15</v>
      </c>
      <c r="Y207" s="91">
        <f>IFERROR(VLOOKUP($N207,Import!$B$3:$AL$676,9,FALSE),"")</f>
        <v>52</v>
      </c>
      <c r="Z207" s="91">
        <f>IFERROR(VLOOKUP($N207,Import!$B$3:$AL$676,10,FALSE),"")</f>
        <v>8</v>
      </c>
      <c r="AA207" s="92">
        <f>IFERROR(VLOOKUP($N207,Import!$B$3:$AL$676,11,FALSE),"")</f>
        <v>0.22900000000000001</v>
      </c>
      <c r="AB207" s="431"/>
      <c r="AC207" s="498">
        <f t="shared" si="40"/>
        <v>104.42400000000001</v>
      </c>
      <c r="AD207" s="499">
        <f>IF(O207='User Input'!$C$1,1,0)</f>
        <v>0</v>
      </c>
      <c r="AE207" s="499">
        <f t="shared" si="51"/>
        <v>0</v>
      </c>
      <c r="AF207" s="499">
        <f t="shared" si="41"/>
        <v>0</v>
      </c>
      <c r="AG207" s="499" t="str">
        <f t="shared" si="42"/>
        <v>Lewis Brinson</v>
      </c>
      <c r="AH207" s="499">
        <f t="shared" si="43"/>
        <v>0</v>
      </c>
      <c r="AI207" s="499">
        <f t="shared" si="44"/>
        <v>-4</v>
      </c>
      <c r="AJ207" s="91" t="str">
        <f>IFERROR(VLOOKUP($N207,Import!$B$3:$AL$676,35,FALSE),"")</f>
        <v/>
      </c>
      <c r="AK207" s="98"/>
      <c r="AL207" s="113">
        <v>187</v>
      </c>
      <c r="AM207" s="112">
        <f>IFERROR(VLOOKUP(AV207,Import!$B$3:$T$677,19,FALSE),"")</f>
        <v>403</v>
      </c>
      <c r="AN207" s="493"/>
      <c r="AO207" s="112" t="str">
        <f>IFERROR(VLOOKUP(AV207,Import!$AD$3:$AH$677,3,FALSE),"")</f>
        <v/>
      </c>
      <c r="AP207" s="112" t="str">
        <f>IFERROR(VLOOKUP(AV207,Import!$AD$3:$AH$677,5,FALSE),"")</f>
        <v/>
      </c>
      <c r="AQ207" s="494">
        <f>IFERROR(VLOOKUP(AV207,Import!$AW$3:$BA$677,5,FALSE),"")</f>
        <v>518</v>
      </c>
      <c r="AR207" s="489">
        <f>IFERROR(VLOOKUP($AV207,Import!$AW$3:$BG$677,2,FALSE),"")</f>
        <v>120.5</v>
      </c>
      <c r="AS207" s="581">
        <f>IFERROR(VLOOKUP($AV207,Import!$AW$3:$BG$677,3,FALSE),"")</f>
        <v>2.1140350877192984</v>
      </c>
      <c r="AT207" s="575">
        <f ca="1">IFERROR(VLOOKUP($AV207,Import!$AW$3:$BG$677,7,FALSE),"")</f>
        <v>347</v>
      </c>
      <c r="AU207" s="492"/>
      <c r="AV207" s="495" t="str">
        <f>IFERROR(VLOOKUP(AL207,Import!$W$3:$X$677,2,FALSE),"")</f>
        <v>Nate Jones</v>
      </c>
      <c r="AW207" s="89"/>
      <c r="AX207" s="102"/>
      <c r="AY207" s="91" t="str">
        <f>IFERROR(VLOOKUP($AV207,Import!$B$3:$L$676,2,FALSE),"")</f>
        <v>CHW</v>
      </c>
      <c r="AZ207" s="96" t="str">
        <f>IFERROR(VLOOKUP($AV207,Import!$B$3:$L$676,3,FALSE),"")</f>
        <v>RP</v>
      </c>
      <c r="BA207" s="96" t="str">
        <f>IFERROR(VLOOKUP($AV207,Import!$B$3:$L$676,4,FALSE),"")</f>
        <v>RP</v>
      </c>
      <c r="BB207" s="91">
        <f>IFERROR(VLOOKUP($AV207,Import!$B$3:$L$676,5,FALSE),"")</f>
        <v>-4</v>
      </c>
      <c r="BC207" s="431"/>
      <c r="BD207" s="91">
        <f>IFERROR(VLOOKUP($AV207,Import!$B$3:$X$677,12,FALSE),"")</f>
        <v>64</v>
      </c>
      <c r="BE207" s="97">
        <f>IFERROR(VLOOKUP($AV207,Import!$B$3:$X$677,15,FALSE),"")</f>
        <v>3.56</v>
      </c>
      <c r="BF207" s="97">
        <f>IFERROR(VLOOKUP($AV207,Import!$B$3:$X$677,16,FALSE),"")</f>
        <v>1.32</v>
      </c>
      <c r="BG207" s="91">
        <f>IFERROR(VLOOKUP($AV207,Import!$B$3:$X$677,13,FALSE),"")</f>
        <v>4</v>
      </c>
      <c r="BH207" s="91">
        <f>IFERROR(VLOOKUP($AV207,Import!$B$3:$X$677,14,FALSE),"")</f>
        <v>4</v>
      </c>
      <c r="BI207" s="91">
        <f>IFERROR(VLOOKUP($AV207,Import!$B$3:$X$677,17,FALSE),"")</f>
        <v>67</v>
      </c>
      <c r="BJ207" s="435"/>
      <c r="BK207" s="93">
        <f t="shared" si="45"/>
        <v>227.84</v>
      </c>
      <c r="BL207" s="94">
        <f t="shared" si="46"/>
        <v>84.48</v>
      </c>
      <c r="BM207" s="94">
        <f>IF(AW207='User Input'!$C$1,1,0)</f>
        <v>0</v>
      </c>
      <c r="BN207" s="94">
        <f t="shared" si="52"/>
        <v>0</v>
      </c>
      <c r="BO207" s="94">
        <f t="shared" si="47"/>
        <v>0</v>
      </c>
      <c r="BP207" s="94" t="str">
        <f t="shared" si="48"/>
        <v>Nate Jones</v>
      </c>
      <c r="BQ207" s="94">
        <f t="shared" si="49"/>
        <v>0</v>
      </c>
      <c r="BR207" s="95">
        <f t="shared" si="50"/>
        <v>-4</v>
      </c>
      <c r="BS207" s="91" t="str">
        <f>IFERROR(VLOOKUP($AV207,Import!$B$3:$AL$676,35,FALSE),"")</f>
        <v/>
      </c>
      <c r="BT207" s="99">
        <f>9*(Table2[[#This Row],[K]]/Table2[[#This Row],[IP]])</f>
        <v>9.421875</v>
      </c>
      <c r="BU207" s="483">
        <f>IFERROR(VLOOKUP($AV207,PITCH!$B$7:$AJ$2004,31,FALSE),"N/A")</f>
        <v>6.5294117647058822</v>
      </c>
      <c r="BV207" s="426"/>
    </row>
    <row r="208" spans="1:74" ht="15" x14ac:dyDescent="0.25">
      <c r="A208" s="570">
        <v>206</v>
      </c>
      <c r="B208" s="571">
        <f>IFERROR(VLOOKUP(N208,Import!$B$4:$T$677,19,FALSE),"")</f>
        <v>388</v>
      </c>
      <c r="C208" s="572"/>
      <c r="D208" s="571" t="str">
        <f>IFERROR(VLOOKUP(N208,Import!$AD$3:$AH$677,3,FALSE),"")</f>
        <v/>
      </c>
      <c r="E208" s="571" t="str">
        <f>IFERROR(VLOOKUP(N208,Import!$AD$3:$AL$677,4,FALSE),"")</f>
        <v/>
      </c>
      <c r="F208" s="575">
        <f>IFERROR(VLOOKUP(N208,Import!$AT$3:$BG$677,8,FALSE),"")</f>
        <v>257</v>
      </c>
      <c r="G208" s="489">
        <f>IFERROR(VLOOKUP($N208,Import!$AT$3:$BG$677,2,FALSE),"")</f>
        <v>300.00000000000006</v>
      </c>
      <c r="H208" s="490">
        <f>IFERROR(VLOOKUP($N208,Import!$AT$3:$BG$677,3,FALSE),"")</f>
        <v>2.5641025641025648</v>
      </c>
      <c r="I208" s="575">
        <f ca="1">IFERROR(VLOOKUP($N208,Import!$AT$3:$BG$677,9,FALSE),"")</f>
        <v>124</v>
      </c>
      <c r="J208" s="574"/>
      <c r="K208" s="571">
        <f>IFERROR(VLOOKUP(N208,Import!$AT$3:$BG$677,12,FALSE),"")</f>
        <v>132</v>
      </c>
      <c r="L208" s="571">
        <f>IFERROR(VLOOKUP(N208,Import!$AT$3:$BG$677,14,FALSE),"")</f>
        <v>146</v>
      </c>
      <c r="M208" s="486"/>
      <c r="N208" s="88" t="str">
        <f>IFERROR(VLOOKUP(A208,Import!$V$3:$X$677,3,FALSE),"")</f>
        <v>Jose Martinez</v>
      </c>
      <c r="O208" s="89"/>
      <c r="P208" s="90"/>
      <c r="Q208" s="91" t="str">
        <f>IFERROR(VLOOKUP($N208,Import!$B$3:$AL$676,2,FALSE),"")</f>
        <v>STL</v>
      </c>
      <c r="R208" s="341" t="str">
        <f>IFERROR(VLOOKUP($N208,Import!$B$3:$AL$676,3,FALSE),"")</f>
        <v>OF</v>
      </c>
      <c r="S208" s="341" t="str">
        <f>IFERROR(VLOOKUP($N208,Import!$B$3:$AL$676,4,FALSE),"")</f>
        <v>OF</v>
      </c>
      <c r="T208" s="91">
        <f>IFERROR(VLOOKUP($N208,Import!$B$3:$AL$676,5,FALSE),"")</f>
        <v>-4</v>
      </c>
      <c r="U208" s="431"/>
      <c r="V208" s="91">
        <f>IFERROR(VLOOKUP($N208,Import!$B$3:$AL$676,6,FALSE),"")</f>
        <v>289</v>
      </c>
      <c r="W208" s="91">
        <f>IFERROR(VLOOKUP($N208,Import!$B$3:$AL$676,7,FALSE),"")</f>
        <v>48</v>
      </c>
      <c r="X208" s="91">
        <f>IFERROR(VLOOKUP($N208,Import!$B$3:$AL$676,8,FALSE),"")</f>
        <v>13</v>
      </c>
      <c r="Y208" s="91">
        <f>IFERROR(VLOOKUP($N208,Import!$B$3:$AL$676,9,FALSE),"")</f>
        <v>51</v>
      </c>
      <c r="Z208" s="91">
        <f>IFERROR(VLOOKUP($N208,Import!$B$3:$AL$676,10,FALSE),"")</f>
        <v>2</v>
      </c>
      <c r="AA208" s="92">
        <f>IFERROR(VLOOKUP($N208,Import!$B$3:$AL$676,11,FALSE),"")</f>
        <v>0.313</v>
      </c>
      <c r="AB208" s="431"/>
      <c r="AC208" s="498">
        <f t="shared" si="40"/>
        <v>90.456999999999994</v>
      </c>
      <c r="AD208" s="499">
        <f>IF(O208='User Input'!$C$1,1,0)</f>
        <v>0</v>
      </c>
      <c r="AE208" s="499">
        <f t="shared" si="51"/>
        <v>0</v>
      </c>
      <c r="AF208" s="499">
        <f t="shared" si="41"/>
        <v>0</v>
      </c>
      <c r="AG208" s="499" t="str">
        <f t="shared" si="42"/>
        <v>Jose Martinez</v>
      </c>
      <c r="AH208" s="499">
        <f t="shared" si="43"/>
        <v>0</v>
      </c>
      <c r="AI208" s="499">
        <f t="shared" si="44"/>
        <v>-4</v>
      </c>
      <c r="AJ208" s="91" t="str">
        <f>IFERROR(VLOOKUP($N208,Import!$B$3:$AL$676,35,FALSE),"")</f>
        <v/>
      </c>
      <c r="AK208" s="98"/>
      <c r="AL208" s="113">
        <v>146</v>
      </c>
      <c r="AM208" s="112">
        <f>IFERROR(VLOOKUP(AV208,Import!$B$3:$T$677,19,FALSE),"")</f>
        <v>320</v>
      </c>
      <c r="AN208" s="493"/>
      <c r="AO208" s="112" t="str">
        <f>IFERROR(VLOOKUP(AV208,Import!$AD$3:$AH$677,3,FALSE),"")</f>
        <v/>
      </c>
      <c r="AP208" s="112" t="str">
        <f>IFERROR(VLOOKUP(AV208,Import!$AD$3:$AH$677,5,FALSE),"")</f>
        <v/>
      </c>
      <c r="AQ208" s="494">
        <f>IFERROR(VLOOKUP(AV208,Import!$AW$3:$BA$677,5,FALSE),"")</f>
        <v>443</v>
      </c>
      <c r="AR208" s="489">
        <f>IFERROR(VLOOKUP($AV208,Import!$AW$3:$BG$677,2,FALSE),"")</f>
        <v>159.10000000000002</v>
      </c>
      <c r="AS208" s="581">
        <f>IFERROR(VLOOKUP($AV208,Import!$AW$3:$BG$677,3,FALSE),"")</f>
        <v>2.7912280701754391</v>
      </c>
      <c r="AT208" s="575">
        <f ca="1">IFERROR(VLOOKUP($AV208,Import!$AW$3:$BG$677,7,FALSE),"")</f>
        <v>347</v>
      </c>
      <c r="AU208" s="492"/>
      <c r="AV208" s="495" t="str">
        <f>IFERROR(VLOOKUP(AL208,Import!$W$3:$X$677,2,FALSE),"")</f>
        <v>Jeremy Jeffress</v>
      </c>
      <c r="AW208" s="89"/>
      <c r="AX208" s="102"/>
      <c r="AY208" s="91" t="str">
        <f>IFERROR(VLOOKUP($AV208,Import!$B$3:$L$676,2,FALSE),"")</f>
        <v>MIL</v>
      </c>
      <c r="AZ208" s="96" t="str">
        <f>IFERROR(VLOOKUP($AV208,Import!$B$3:$L$676,3,FALSE),"")</f>
        <v>RP</v>
      </c>
      <c r="BA208" s="96" t="str">
        <f>IFERROR(VLOOKUP($AV208,Import!$B$3:$L$676,4,FALSE),"")</f>
        <v>RP</v>
      </c>
      <c r="BB208" s="91">
        <f>IFERROR(VLOOKUP($AV208,Import!$B$3:$L$676,5,FALSE),"")</f>
        <v>-2</v>
      </c>
      <c r="BC208" s="431"/>
      <c r="BD208" s="91">
        <f>IFERROR(VLOOKUP($AV208,Import!$B$3:$X$677,12,FALSE),"")</f>
        <v>71</v>
      </c>
      <c r="BE208" s="97">
        <f>IFERROR(VLOOKUP($AV208,Import!$B$3:$X$677,15,FALSE),"")</f>
        <v>2.92</v>
      </c>
      <c r="BF208" s="97">
        <f>IFERROR(VLOOKUP($AV208,Import!$B$3:$X$677,16,FALSE),"")</f>
        <v>1.08</v>
      </c>
      <c r="BG208" s="91">
        <f>IFERROR(VLOOKUP($AV208,Import!$B$3:$X$677,13,FALSE),"")</f>
        <v>5</v>
      </c>
      <c r="BH208" s="91">
        <f>IFERROR(VLOOKUP($AV208,Import!$B$3:$X$677,14,FALSE),"")</f>
        <v>4</v>
      </c>
      <c r="BI208" s="91">
        <f>IFERROR(VLOOKUP($AV208,Import!$B$3:$X$677,17,FALSE),"")</f>
        <v>74</v>
      </c>
      <c r="BJ208" s="435"/>
      <c r="BK208" s="93">
        <f t="shared" si="45"/>
        <v>207.32</v>
      </c>
      <c r="BL208" s="94">
        <f t="shared" si="46"/>
        <v>76.680000000000007</v>
      </c>
      <c r="BM208" s="94">
        <f>IF(AW208='User Input'!$C$1,1,0)</f>
        <v>0</v>
      </c>
      <c r="BN208" s="94">
        <f t="shared" si="52"/>
        <v>0</v>
      </c>
      <c r="BO208" s="94">
        <f t="shared" si="47"/>
        <v>0</v>
      </c>
      <c r="BP208" s="94" t="str">
        <f t="shared" si="48"/>
        <v>Jeremy Jeffress</v>
      </c>
      <c r="BQ208" s="94">
        <f t="shared" si="49"/>
        <v>0</v>
      </c>
      <c r="BR208" s="95">
        <f t="shared" si="50"/>
        <v>-2</v>
      </c>
      <c r="BS208" s="91" t="str">
        <f>IFERROR(VLOOKUP($AV208,Import!$B$3:$AL$676,35,FALSE),"")</f>
        <v/>
      </c>
      <c r="BT208" s="99">
        <f>9*(Table2[[#This Row],[K]]/Table2[[#This Row],[IP]])</f>
        <v>9.3802816901408441</v>
      </c>
      <c r="BU208" s="483">
        <f>IFERROR(VLOOKUP($AV208,PITCH!$B$7:$AJ$2004,31,FALSE),"N/A")</f>
        <v>6.0317460317460316</v>
      </c>
      <c r="BV208" s="426"/>
    </row>
    <row r="209" spans="1:74" ht="15" x14ac:dyDescent="0.25">
      <c r="A209" s="570">
        <v>207</v>
      </c>
      <c r="B209" s="571">
        <f>IFERROR(VLOOKUP(N209,Import!$B$4:$T$677,19,FALSE),"")</f>
        <v>389</v>
      </c>
      <c r="C209" s="572"/>
      <c r="D209" s="571" t="str">
        <f>IFERROR(VLOOKUP(N209,Import!$AD$3:$AH$677,3,FALSE),"")</f>
        <v/>
      </c>
      <c r="E209" s="571" t="str">
        <f>IFERROR(VLOOKUP(N209,Import!$AD$3:$AL$677,4,FALSE),"")</f>
        <v/>
      </c>
      <c r="F209" s="575">
        <f>IFERROR(VLOOKUP(N209,Import!$AT$3:$BG$677,8,FALSE),"")</f>
        <v>244</v>
      </c>
      <c r="G209" s="489">
        <f>IFERROR(VLOOKUP($N209,Import!$AT$3:$BG$677,2,FALSE),"")</f>
        <v>307.05000000000007</v>
      </c>
      <c r="H209" s="490">
        <f>IFERROR(VLOOKUP($N209,Import!$AT$3:$BG$677,3,FALSE),"")</f>
        <v>2.3619230769230772</v>
      </c>
      <c r="I209" s="575">
        <f ca="1">IFERROR(VLOOKUP($N209,Import!$AT$3:$BG$677,9,FALSE),"")</f>
        <v>170</v>
      </c>
      <c r="J209" s="574"/>
      <c r="K209" s="571">
        <f>IFERROR(VLOOKUP(N209,Import!$AT$3:$BG$677,12,FALSE),"")</f>
        <v>175</v>
      </c>
      <c r="L209" s="571">
        <f>IFERROR(VLOOKUP(N209,Import!$AT$3:$BG$677,14,FALSE),"")</f>
        <v>151</v>
      </c>
      <c r="M209" s="486"/>
      <c r="N209" s="88" t="str">
        <f>IFERROR(VLOOKUP(A209,Import!$V$3:$X$677,3,FALSE),"")</f>
        <v>Lourdes Gurriel Jr.</v>
      </c>
      <c r="O209" s="89"/>
      <c r="P209" s="90"/>
      <c r="Q209" s="91" t="str">
        <f>IFERROR(VLOOKUP($N209,Import!$B$3:$AL$676,2,FALSE),"")</f>
        <v>TOR</v>
      </c>
      <c r="R209" s="341" t="str">
        <f>IFERROR(VLOOKUP($N209,Import!$B$3:$AL$676,3,FALSE),"")</f>
        <v>2B/SS</v>
      </c>
      <c r="S209" s="341" t="str">
        <f>IFERROR(VLOOKUP($N209,Import!$B$3:$AL$676,4,FALSE),"")</f>
        <v>2B/SS</v>
      </c>
      <c r="T209" s="91">
        <f>IFERROR(VLOOKUP($N209,Import!$B$3:$AL$676,5,FALSE),"")</f>
        <v>-4</v>
      </c>
      <c r="U209" s="431"/>
      <c r="V209" s="91">
        <f>IFERROR(VLOOKUP($N209,Import!$B$3:$AL$676,6,FALSE),"")</f>
        <v>341</v>
      </c>
      <c r="W209" s="91">
        <f>IFERROR(VLOOKUP($N209,Import!$B$3:$AL$676,7,FALSE),"")</f>
        <v>45</v>
      </c>
      <c r="X209" s="91">
        <f>IFERROR(VLOOKUP($N209,Import!$B$3:$AL$676,8,FALSE),"")</f>
        <v>13</v>
      </c>
      <c r="Y209" s="91">
        <f>IFERROR(VLOOKUP($N209,Import!$B$3:$AL$676,9,FALSE),"")</f>
        <v>47</v>
      </c>
      <c r="Z209" s="91">
        <f>IFERROR(VLOOKUP($N209,Import!$B$3:$AL$676,10,FALSE),"")</f>
        <v>2</v>
      </c>
      <c r="AA209" s="92">
        <f>IFERROR(VLOOKUP($N209,Import!$B$3:$AL$676,11,FALSE),"")</f>
        <v>0.27200000000000002</v>
      </c>
      <c r="AB209" s="431"/>
      <c r="AC209" s="498">
        <f t="shared" si="40"/>
        <v>92.75200000000001</v>
      </c>
      <c r="AD209" s="499">
        <f>IF(O209='User Input'!$C$1,1,0)</f>
        <v>0</v>
      </c>
      <c r="AE209" s="499">
        <f t="shared" si="51"/>
        <v>0</v>
      </c>
      <c r="AF209" s="499">
        <f t="shared" si="41"/>
        <v>0</v>
      </c>
      <c r="AG209" s="499" t="str">
        <f t="shared" si="42"/>
        <v>Lourdes Gurriel Jr.</v>
      </c>
      <c r="AH209" s="499">
        <f t="shared" si="43"/>
        <v>0</v>
      </c>
      <c r="AI209" s="499">
        <f t="shared" si="44"/>
        <v>-4</v>
      </c>
      <c r="AJ209" s="91" t="str">
        <f>IFERROR(VLOOKUP($N209,Import!$B$3:$AL$676,35,FALSE),"")</f>
        <v/>
      </c>
      <c r="AK209" s="98"/>
      <c r="AL209" s="113">
        <v>191</v>
      </c>
      <c r="AM209" s="112">
        <f>IFERROR(VLOOKUP(AV209,Import!$B$3:$T$677,19,FALSE),"")</f>
        <v>415</v>
      </c>
      <c r="AN209" s="493"/>
      <c r="AO209" s="112" t="str">
        <f>IFERROR(VLOOKUP(AV209,Import!$AD$3:$AH$677,3,FALSE),"")</f>
        <v/>
      </c>
      <c r="AP209" s="112" t="str">
        <f>IFERROR(VLOOKUP(AV209,Import!$AD$3:$AH$677,5,FALSE),"")</f>
        <v/>
      </c>
      <c r="AQ209" s="494">
        <f>IFERROR(VLOOKUP(AV209,Import!$AW$3:$BA$677,5,FALSE),"")</f>
        <v>519</v>
      </c>
      <c r="AR209" s="489">
        <f>IFERROR(VLOOKUP($AV209,Import!$AW$3:$BG$677,2,FALSE),"")</f>
        <v>120.30000000000001</v>
      </c>
      <c r="AS209" s="581">
        <f>IFERROR(VLOOKUP($AV209,Import!$AW$3:$BG$677,3,FALSE),"")</f>
        <v>2.1872727272727275</v>
      </c>
      <c r="AT209" s="575">
        <f ca="1">IFERROR(VLOOKUP($AV209,Import!$AW$3:$BG$677,7,FALSE),"")</f>
        <v>347</v>
      </c>
      <c r="AU209" s="492"/>
      <c r="AV209" s="495" t="str">
        <f>IFERROR(VLOOKUP(AL209,Import!$W$3:$X$677,2,FALSE),"")</f>
        <v>Richard Rodriguez</v>
      </c>
      <c r="AW209" s="89"/>
      <c r="AX209" s="102"/>
      <c r="AY209" s="91" t="str">
        <f>IFERROR(VLOOKUP($AV209,Import!$B$3:$L$676,2,FALSE),"")</f>
        <v>PIT</v>
      </c>
      <c r="AZ209" s="96" t="str">
        <f>IFERROR(VLOOKUP($AV209,Import!$B$3:$L$676,3,FALSE),"")</f>
        <v>RP</v>
      </c>
      <c r="BA209" s="96" t="str">
        <f>IFERROR(VLOOKUP($AV209,Import!$B$3:$L$676,4,FALSE),"")</f>
        <v>RP</v>
      </c>
      <c r="BB209" s="91">
        <f>IFERROR(VLOOKUP($AV209,Import!$B$3:$L$676,5,FALSE),"")</f>
        <v>-5</v>
      </c>
      <c r="BC209" s="431"/>
      <c r="BD209" s="91">
        <f>IFERROR(VLOOKUP($AV209,Import!$B$3:$X$677,12,FALSE),"")</f>
        <v>67</v>
      </c>
      <c r="BE209" s="97">
        <f>IFERROR(VLOOKUP($AV209,Import!$B$3:$X$677,15,FALSE),"")</f>
        <v>2.77</v>
      </c>
      <c r="BF209" s="97">
        <f>IFERROR(VLOOKUP($AV209,Import!$B$3:$X$677,16,FALSE),"")</f>
        <v>1.05</v>
      </c>
      <c r="BG209" s="91">
        <f>IFERROR(VLOOKUP($AV209,Import!$B$3:$X$677,13,FALSE),"")</f>
        <v>5</v>
      </c>
      <c r="BH209" s="91">
        <f>IFERROR(VLOOKUP($AV209,Import!$B$3:$X$677,14,FALSE),"")</f>
        <v>2</v>
      </c>
      <c r="BI209" s="91">
        <f>IFERROR(VLOOKUP($AV209,Import!$B$3:$X$677,17,FALSE),"")</f>
        <v>84</v>
      </c>
      <c r="BJ209" s="435"/>
      <c r="BK209" s="93">
        <f t="shared" si="45"/>
        <v>185.59</v>
      </c>
      <c r="BL209" s="94">
        <f t="shared" si="46"/>
        <v>70.350000000000009</v>
      </c>
      <c r="BM209" s="94">
        <f>IF(AW209='User Input'!$C$1,1,0)</f>
        <v>0</v>
      </c>
      <c r="BN209" s="94">
        <f t="shared" si="52"/>
        <v>0</v>
      </c>
      <c r="BO209" s="94">
        <f t="shared" si="47"/>
        <v>0</v>
      </c>
      <c r="BP209" s="94" t="str">
        <f t="shared" si="48"/>
        <v>Richard Rodriguez</v>
      </c>
      <c r="BQ209" s="94">
        <f t="shared" si="49"/>
        <v>0</v>
      </c>
      <c r="BR209" s="95">
        <f t="shared" si="50"/>
        <v>-5</v>
      </c>
      <c r="BS209" s="91" t="str">
        <f>IFERROR(VLOOKUP($AV209,Import!$B$3:$AL$676,35,FALSE),"")</f>
        <v/>
      </c>
      <c r="BT209" s="99">
        <f>9*(Table2[[#This Row],[K]]/Table2[[#This Row],[IP]])</f>
        <v>11.28358208955224</v>
      </c>
      <c r="BU209" s="483">
        <f>IFERROR(VLOOKUP($AV209,PITCH!$B$7:$AJ$2004,31,FALSE),"N/A")</f>
        <v>6.8316831683168306</v>
      </c>
      <c r="BV209" s="426"/>
    </row>
    <row r="210" spans="1:74" ht="15" x14ac:dyDescent="0.25">
      <c r="A210" s="570">
        <v>208</v>
      </c>
      <c r="B210" s="571">
        <f>IFERROR(VLOOKUP(N210,Import!$B$4:$T$677,19,FALSE),"")</f>
        <v>390</v>
      </c>
      <c r="C210" s="572"/>
      <c r="D210" s="571" t="str">
        <f>IFERROR(VLOOKUP(N210,Import!$AD$3:$AH$677,3,FALSE),"")</f>
        <v/>
      </c>
      <c r="E210" s="571" t="str">
        <f>IFERROR(VLOOKUP(N210,Import!$AD$3:$AL$677,4,FALSE),"")</f>
        <v/>
      </c>
      <c r="F210" s="575">
        <f>IFERROR(VLOOKUP(N210,Import!$AT$3:$BG$677,8,FALSE),"")</f>
        <v>401</v>
      </c>
      <c r="G210" s="489">
        <f>IFERROR(VLOOKUP($N210,Import!$AT$3:$BG$677,2,FALSE),"")</f>
        <v>187.64999999999998</v>
      </c>
      <c r="H210" s="490">
        <f>IFERROR(VLOOKUP($N210,Import!$AT$3:$BG$677,3,FALSE),"")</f>
        <v>1.8397058823529409</v>
      </c>
      <c r="I210" s="575">
        <f ca="1">IFERROR(VLOOKUP($N210,Import!$AT$3:$BG$677,9,FALSE),"")</f>
        <v>349</v>
      </c>
      <c r="J210" s="574"/>
      <c r="K210" s="571">
        <f>IFERROR(VLOOKUP(N210,Import!$AT$3:$BG$677,12,FALSE),"")</f>
        <v>364</v>
      </c>
      <c r="L210" s="571">
        <f>IFERROR(VLOOKUP(N210,Import!$AT$3:$BG$677,14,FALSE),"")</f>
        <v>356</v>
      </c>
      <c r="M210" s="486"/>
      <c r="N210" s="88" t="str">
        <f>IFERROR(VLOOKUP(A210,Import!$V$3:$X$677,3,FALSE),"")</f>
        <v>Mac Williamson</v>
      </c>
      <c r="O210" s="89"/>
      <c r="P210" s="90"/>
      <c r="Q210" s="91" t="str">
        <f>IFERROR(VLOOKUP($N210,Import!$B$3:$AL$676,2,FALSE),"")</f>
        <v>SF</v>
      </c>
      <c r="R210" s="341" t="str">
        <f>IFERROR(VLOOKUP($N210,Import!$B$3:$AL$676,3,FALSE),"")</f>
        <v>OF</v>
      </c>
      <c r="S210" s="341" t="str">
        <f>IFERROR(VLOOKUP($N210,Import!$B$3:$AL$676,4,FALSE),"")</f>
        <v>OF</v>
      </c>
      <c r="T210" s="91">
        <f>IFERROR(VLOOKUP($N210,Import!$B$3:$AL$676,5,FALSE),"")</f>
        <v>-4</v>
      </c>
      <c r="U210" s="431"/>
      <c r="V210" s="91">
        <f>IFERROR(VLOOKUP($N210,Import!$B$3:$AL$676,6,FALSE),"")</f>
        <v>478</v>
      </c>
      <c r="W210" s="91">
        <f>IFERROR(VLOOKUP($N210,Import!$B$3:$AL$676,7,FALSE),"")</f>
        <v>58</v>
      </c>
      <c r="X210" s="91">
        <f>IFERROR(VLOOKUP($N210,Import!$B$3:$AL$676,8,FALSE),"")</f>
        <v>21</v>
      </c>
      <c r="Y210" s="91">
        <f>IFERROR(VLOOKUP($N210,Import!$B$3:$AL$676,9,FALSE),"")</f>
        <v>61</v>
      </c>
      <c r="Z210" s="91">
        <f>IFERROR(VLOOKUP($N210,Import!$B$3:$AL$676,10,FALSE),"")</f>
        <v>2</v>
      </c>
      <c r="AA210" s="92">
        <f>IFERROR(VLOOKUP($N210,Import!$B$3:$AL$676,11,FALSE),"")</f>
        <v>0.23200000000000001</v>
      </c>
      <c r="AB210" s="431"/>
      <c r="AC210" s="498">
        <f t="shared" si="40"/>
        <v>110.896</v>
      </c>
      <c r="AD210" s="499">
        <f>IF(O210='User Input'!$C$1,1,0)</f>
        <v>0</v>
      </c>
      <c r="AE210" s="499">
        <f t="shared" si="51"/>
        <v>0</v>
      </c>
      <c r="AF210" s="499">
        <f t="shared" si="41"/>
        <v>0</v>
      </c>
      <c r="AG210" s="499" t="str">
        <f t="shared" si="42"/>
        <v>Mac Williamson</v>
      </c>
      <c r="AH210" s="499">
        <f t="shared" si="43"/>
        <v>0</v>
      </c>
      <c r="AI210" s="499">
        <f t="shared" si="44"/>
        <v>-4</v>
      </c>
      <c r="AJ210" s="91" t="str">
        <f>IFERROR(VLOOKUP($N210,Import!$B$3:$AL$676,35,FALSE),"")</f>
        <v/>
      </c>
      <c r="AK210" s="98"/>
      <c r="AL210" s="113">
        <v>135</v>
      </c>
      <c r="AM210" s="112">
        <f>IFERROR(VLOOKUP(AV210,Import!$B$3:$T$677,19,FALSE),"")</f>
        <v>298</v>
      </c>
      <c r="AN210" s="493"/>
      <c r="AO210" s="112" t="str">
        <f>IFERROR(VLOOKUP(AV210,Import!$AD$3:$AH$677,3,FALSE),"")</f>
        <v/>
      </c>
      <c r="AP210" s="112" t="str">
        <f>IFERROR(VLOOKUP(AV210,Import!$AD$3:$AH$677,5,FALSE),"")</f>
        <v/>
      </c>
      <c r="AQ210" s="494">
        <f>IFERROR(VLOOKUP(AV210,Import!$AW$3:$BA$677,5,FALSE),"")</f>
        <v>311</v>
      </c>
      <c r="AR210" s="489">
        <f>IFERROR(VLOOKUP($AV210,Import!$AW$3:$BG$677,2,FALSE),"")</f>
        <v>261.79999999999995</v>
      </c>
      <c r="AS210" s="581">
        <f>IFERROR(VLOOKUP($AV210,Import!$AW$3:$BG$677,3,FALSE),"")</f>
        <v>11.382608695652172</v>
      </c>
      <c r="AT210" s="575">
        <f ca="1">IFERROR(VLOOKUP($AV210,Import!$AW$3:$BG$677,7,FALSE),"")</f>
        <v>100</v>
      </c>
      <c r="AU210" s="492"/>
      <c r="AV210" s="495" t="str">
        <f>IFERROR(VLOOKUP(AL210,Import!$W$3:$X$677,2,FALSE),"")</f>
        <v>Michael Pineda</v>
      </c>
      <c r="AW210" s="89"/>
      <c r="AX210" s="102"/>
      <c r="AY210" s="91" t="str">
        <f>IFERROR(VLOOKUP($AV210,Import!$B$3:$L$676,2,FALSE),"")</f>
        <v>MIN</v>
      </c>
      <c r="AZ210" s="96" t="str">
        <f>IFERROR(VLOOKUP($AV210,Import!$B$3:$L$676,3,FALSE),"")</f>
        <v>SP</v>
      </c>
      <c r="BA210" s="96" t="str">
        <f>IFERROR(VLOOKUP($AV210,Import!$B$3:$L$676,4,FALSE),"")</f>
        <v>SP</v>
      </c>
      <c r="BB210" s="91">
        <f>IFERROR(VLOOKUP($AV210,Import!$B$3:$L$676,5,FALSE),"")</f>
        <v>-1</v>
      </c>
      <c r="BC210" s="431"/>
      <c r="BD210" s="91">
        <f>IFERROR(VLOOKUP($AV210,Import!$B$3:$X$677,12,FALSE),"")</f>
        <v>125</v>
      </c>
      <c r="BE210" s="97">
        <f>IFERROR(VLOOKUP($AV210,Import!$B$3:$X$677,15,FALSE),"")</f>
        <v>4.25</v>
      </c>
      <c r="BF210" s="97">
        <f>IFERROR(VLOOKUP($AV210,Import!$B$3:$X$677,16,FALSE),"")</f>
        <v>1.23</v>
      </c>
      <c r="BG210" s="91">
        <f>IFERROR(VLOOKUP($AV210,Import!$B$3:$X$677,13,FALSE),"")</f>
        <v>7</v>
      </c>
      <c r="BH210" s="91">
        <f>IFERROR(VLOOKUP($AV210,Import!$B$3:$X$677,14,FALSE),"")</f>
        <v>0</v>
      </c>
      <c r="BI210" s="91">
        <f>IFERROR(VLOOKUP($AV210,Import!$B$3:$X$677,17,FALSE),"")</f>
        <v>127</v>
      </c>
      <c r="BJ210" s="435"/>
      <c r="BK210" s="93">
        <f t="shared" si="45"/>
        <v>531.25</v>
      </c>
      <c r="BL210" s="94">
        <f t="shared" si="46"/>
        <v>153.75</v>
      </c>
      <c r="BM210" s="94">
        <f>IF(AW210='User Input'!$C$1,1,0)</f>
        <v>0</v>
      </c>
      <c r="BN210" s="94">
        <f t="shared" si="52"/>
        <v>0</v>
      </c>
      <c r="BO210" s="94">
        <f t="shared" si="47"/>
        <v>0</v>
      </c>
      <c r="BP210" s="94" t="str">
        <f t="shared" si="48"/>
        <v>Michael Pineda</v>
      </c>
      <c r="BQ210" s="94">
        <f t="shared" si="49"/>
        <v>0</v>
      </c>
      <c r="BR210" s="95">
        <f t="shared" si="50"/>
        <v>-1</v>
      </c>
      <c r="BS210" s="91" t="str">
        <f>IFERROR(VLOOKUP($AV210,Import!$B$3:$AL$676,35,FALSE),"")</f>
        <v/>
      </c>
      <c r="BT210" s="99">
        <f>9*(Table2[[#This Row],[K]]/Table2[[#This Row],[IP]])</f>
        <v>9.1440000000000001</v>
      </c>
      <c r="BU210" s="483">
        <f>IFERROR(VLOOKUP($AV210,PITCH!$B$7:$AJ$2004,31,FALSE),"N/A")</f>
        <v>5.8451290591174025</v>
      </c>
      <c r="BV210" s="426"/>
    </row>
    <row r="211" spans="1:74" ht="15" x14ac:dyDescent="0.25">
      <c r="A211" s="570">
        <v>209</v>
      </c>
      <c r="B211" s="571">
        <f>IFERROR(VLOOKUP(N211,Import!$B$4:$T$677,19,FALSE),"")</f>
        <v>392</v>
      </c>
      <c r="C211" s="572"/>
      <c r="D211" s="571" t="str">
        <f>IFERROR(VLOOKUP(N211,Import!$AD$3:$AH$677,3,FALSE),"")</f>
        <v/>
      </c>
      <c r="E211" s="571" t="str">
        <f>IFERROR(VLOOKUP(N211,Import!$AD$3:$AL$677,4,FALSE),"")</f>
        <v/>
      </c>
      <c r="F211" s="575">
        <f>IFERROR(VLOOKUP(N211,Import!$AT$3:$BG$677,8,FALSE),"")</f>
        <v>359</v>
      </c>
      <c r="G211" s="489">
        <f>IFERROR(VLOOKUP($N211,Import!$AT$3:$BG$677,2,FALSE),"")</f>
        <v>227.45</v>
      </c>
      <c r="H211" s="490">
        <f>IFERROR(VLOOKUP($N211,Import!$AT$3:$BG$677,3,FALSE),"")</f>
        <v>2.2974747474747472</v>
      </c>
      <c r="I211" s="575">
        <f ca="1">IFERROR(VLOOKUP($N211,Import!$AT$3:$BG$677,9,FALSE),"")</f>
        <v>147</v>
      </c>
      <c r="J211" s="574"/>
      <c r="K211" s="571">
        <f>IFERROR(VLOOKUP(N211,Import!$AT$3:$BG$677,12,FALSE),"")</f>
        <v>262</v>
      </c>
      <c r="L211" s="571">
        <f>IFERROR(VLOOKUP(N211,Import!$AT$3:$BG$677,14,FALSE),"")</f>
        <v>246</v>
      </c>
      <c r="M211" s="486"/>
      <c r="N211" s="88" t="str">
        <f>IFERROR(VLOOKUP(A211,Import!$V$4:$X$677,3,FALSE),"")</f>
        <v>Teoscar Hernandez</v>
      </c>
      <c r="O211" s="89"/>
      <c r="P211" s="90"/>
      <c r="Q211" s="91" t="str">
        <f>IFERROR(VLOOKUP($N211,Import!$B$3:$AL$676,2,FALSE),"")</f>
        <v>TOR</v>
      </c>
      <c r="R211" s="341" t="str">
        <f>IFERROR(VLOOKUP($N211,Import!$B$3:$AL$676,3,FALSE),"")</f>
        <v>OF</v>
      </c>
      <c r="S211" s="341" t="str">
        <f>IFERROR(VLOOKUP($N211,Import!$B$3:$AL$676,4,FALSE),"")</f>
        <v>OF</v>
      </c>
      <c r="T211" s="91">
        <f>IFERROR(VLOOKUP($N211,Import!$B$3:$AL$676,5,FALSE),"")</f>
        <v>-4</v>
      </c>
      <c r="U211" s="431"/>
      <c r="V211" s="91">
        <f>IFERROR(VLOOKUP($N211,Import!$B$3:$AL$676,6,FALSE),"")</f>
        <v>391</v>
      </c>
      <c r="W211" s="91">
        <f>IFERROR(VLOOKUP($N211,Import!$B$3:$AL$676,7,FALSE),"")</f>
        <v>41</v>
      </c>
      <c r="X211" s="91">
        <f>IFERROR(VLOOKUP($N211,Import!$B$3:$AL$676,8,FALSE),"")</f>
        <v>18</v>
      </c>
      <c r="Y211" s="91">
        <f>IFERROR(VLOOKUP($N211,Import!$B$3:$AL$676,9,FALSE),"")</f>
        <v>49</v>
      </c>
      <c r="Z211" s="91">
        <f>IFERROR(VLOOKUP($N211,Import!$B$3:$AL$676,10,FALSE),"")</f>
        <v>5</v>
      </c>
      <c r="AA211" s="92">
        <f>IFERROR(VLOOKUP($N211,Import!$B$3:$AL$676,11,FALSE),"")</f>
        <v>0.23100000000000001</v>
      </c>
      <c r="AB211" s="431"/>
      <c r="AC211" s="498">
        <f t="shared" si="40"/>
        <v>90.320999999999998</v>
      </c>
      <c r="AD211" s="499">
        <f>IF(O211='User Input'!$C$1,1,0)</f>
        <v>0</v>
      </c>
      <c r="AE211" s="499">
        <f t="shared" si="51"/>
        <v>0</v>
      </c>
      <c r="AF211" s="499">
        <f t="shared" si="41"/>
        <v>0</v>
      </c>
      <c r="AG211" s="499" t="str">
        <f t="shared" si="42"/>
        <v>Teoscar Hernandez</v>
      </c>
      <c r="AH211" s="499">
        <f t="shared" si="43"/>
        <v>0</v>
      </c>
      <c r="AI211" s="499">
        <f t="shared" si="44"/>
        <v>-4</v>
      </c>
      <c r="AJ211" s="91" t="str">
        <f>IFERROR(VLOOKUP($N211,Import!$B$3:$AL$676,35,FALSE),"")</f>
        <v/>
      </c>
      <c r="AK211" s="98"/>
      <c r="AL211" s="113">
        <v>176</v>
      </c>
      <c r="AM211" s="112">
        <f>IFERROR(VLOOKUP(AV211,Import!$B$3:$T$677,19,FALSE),"")</f>
        <v>369</v>
      </c>
      <c r="AN211" s="493"/>
      <c r="AO211" s="112" t="str">
        <f>IFERROR(VLOOKUP(AV211,Import!$AD$3:$AH$677,3,FALSE),"")</f>
        <v/>
      </c>
      <c r="AP211" s="112" t="str">
        <f>IFERROR(VLOOKUP(AV211,Import!$AD$3:$AH$677,5,FALSE),"")</f>
        <v/>
      </c>
      <c r="AQ211" s="494">
        <f>IFERROR(VLOOKUP(AV211,Import!$AW$3:$BA$677,5,FALSE),"")</f>
        <v>522</v>
      </c>
      <c r="AR211" s="489">
        <f>IFERROR(VLOOKUP($AV211,Import!$AW$3:$BG$677,2,FALSE),"")</f>
        <v>118.69999999999999</v>
      </c>
      <c r="AS211" s="581">
        <f>IFERROR(VLOOKUP($AV211,Import!$AW$3:$BG$677,3,FALSE),"")</f>
        <v>1.9783333333333331</v>
      </c>
      <c r="AT211" s="575">
        <f ca="1">IFERROR(VLOOKUP($AV211,Import!$AW$3:$BG$677,7,FALSE),"")</f>
        <v>347</v>
      </c>
      <c r="AU211" s="492"/>
      <c r="AV211" s="495" t="str">
        <f>IFERROR(VLOOKUP(AL211,Import!$W$3:$X$677,2,FALSE),"")</f>
        <v>Seung Hwan Oh</v>
      </c>
      <c r="AW211" s="89"/>
      <c r="AX211" s="102"/>
      <c r="AY211" s="91" t="str">
        <f>IFERROR(VLOOKUP($AV211,Import!$B$3:$L$676,2,FALSE),"")</f>
        <v>COL</v>
      </c>
      <c r="AZ211" s="96" t="str">
        <f>IFERROR(VLOOKUP($AV211,Import!$B$3:$L$676,3,FALSE),"")</f>
        <v>RP</v>
      </c>
      <c r="BA211" s="96" t="str">
        <f>IFERROR(VLOOKUP($AV211,Import!$B$3:$L$676,4,FALSE),"")</f>
        <v>RP</v>
      </c>
      <c r="BB211" s="91">
        <f>IFERROR(VLOOKUP($AV211,Import!$B$3:$L$676,5,FALSE),"")</f>
        <v>-4</v>
      </c>
      <c r="BC211" s="431"/>
      <c r="BD211" s="91">
        <f>IFERROR(VLOOKUP($AV211,Import!$B$3:$X$677,12,FALSE),"")</f>
        <v>62</v>
      </c>
      <c r="BE211" s="97">
        <f>IFERROR(VLOOKUP($AV211,Import!$B$3:$X$677,15,FALSE),"")</f>
        <v>3.45</v>
      </c>
      <c r="BF211" s="97">
        <f>IFERROR(VLOOKUP($AV211,Import!$B$3:$X$677,16,FALSE),"")</f>
        <v>1.27</v>
      </c>
      <c r="BG211" s="91">
        <f>IFERROR(VLOOKUP($AV211,Import!$B$3:$X$677,13,FALSE),"")</f>
        <v>5</v>
      </c>
      <c r="BH211" s="91">
        <f>IFERROR(VLOOKUP($AV211,Import!$B$3:$X$677,14,FALSE),"")</f>
        <v>4</v>
      </c>
      <c r="BI211" s="91">
        <f>IFERROR(VLOOKUP($AV211,Import!$B$3:$X$677,17,FALSE),"")</f>
        <v>67</v>
      </c>
      <c r="BJ211" s="435"/>
      <c r="BK211" s="93">
        <f t="shared" si="45"/>
        <v>213.9</v>
      </c>
      <c r="BL211" s="94">
        <f t="shared" si="46"/>
        <v>78.739999999999995</v>
      </c>
      <c r="BM211" s="94">
        <f>IF(AW211='User Input'!$C$1,1,0)</f>
        <v>0</v>
      </c>
      <c r="BN211" s="94">
        <f t="shared" si="52"/>
        <v>0</v>
      </c>
      <c r="BO211" s="94">
        <f t="shared" si="47"/>
        <v>0</v>
      </c>
      <c r="BP211" s="94" t="str">
        <f t="shared" si="48"/>
        <v>Seung Hwan Oh</v>
      </c>
      <c r="BQ211" s="94">
        <f t="shared" si="49"/>
        <v>0</v>
      </c>
      <c r="BR211" s="95">
        <f t="shared" si="50"/>
        <v>-4</v>
      </c>
      <c r="BS211" s="91" t="str">
        <f>IFERROR(VLOOKUP($AV211,Import!$B$3:$AL$676,35,FALSE),"")</f>
        <v/>
      </c>
      <c r="BT211" s="99">
        <f>9*(Table2[[#This Row],[K]]/Table2[[#This Row],[IP]])</f>
        <v>9.7258064516129021</v>
      </c>
      <c r="BU211" s="483">
        <f>IFERROR(VLOOKUP($AV211,PITCH!$B$7:$AJ$2004,31,FALSE),"N/A")</f>
        <v>6.1781076066790357</v>
      </c>
      <c r="BV211" s="426"/>
    </row>
    <row r="212" spans="1:74" ht="15" x14ac:dyDescent="0.25">
      <c r="A212" s="570">
        <v>210</v>
      </c>
      <c r="B212" s="571">
        <f>IFERROR(VLOOKUP(N212,Import!$B$4:$T$677,19,FALSE),"")</f>
        <v>393</v>
      </c>
      <c r="C212" s="572"/>
      <c r="D212" s="571" t="str">
        <f>IFERROR(VLOOKUP(N212,Import!$AD$3:$AH$677,3,FALSE),"")</f>
        <v/>
      </c>
      <c r="E212" s="571" t="str">
        <f>IFERROR(VLOOKUP(N212,Import!$AD$3:$AL$677,4,FALSE),"")</f>
        <v/>
      </c>
      <c r="F212" s="575">
        <f>IFERROR(VLOOKUP(N212,Import!$AT$3:$BG$677,8,FALSE),"")</f>
        <v>456</v>
      </c>
      <c r="G212" s="489">
        <f>IFERROR(VLOOKUP($N212,Import!$AT$3:$BG$677,2,FALSE),"")</f>
        <v>152.94999999999999</v>
      </c>
      <c r="H212" s="490">
        <f>IFERROR(VLOOKUP($N212,Import!$AT$3:$BG$677,3,FALSE),"")</f>
        <v>1.7380681818181818</v>
      </c>
      <c r="I212" s="575">
        <f ca="1">IFERROR(VLOOKUP($N212,Import!$AT$3:$BG$677,9,FALSE),"")</f>
        <v>415</v>
      </c>
      <c r="J212" s="574"/>
      <c r="K212" s="571">
        <f>IFERROR(VLOOKUP(N212,Import!$AT$3:$BG$677,12,FALSE),"")</f>
        <v>218</v>
      </c>
      <c r="L212" s="571">
        <f>IFERROR(VLOOKUP(N212,Import!$AT$3:$BG$677,14,FALSE),"")</f>
        <v>224</v>
      </c>
      <c r="M212" s="486"/>
      <c r="N212" s="88" t="str">
        <f>IFERROR(VLOOKUP(A212,Import!$V$3:$X$677,3,FALSE),"")</f>
        <v>Russell Martin</v>
      </c>
      <c r="O212" s="89"/>
      <c r="P212" s="90"/>
      <c r="Q212" s="91" t="str">
        <f>IFERROR(VLOOKUP($N212,Import!$B$3:$AL$676,2,FALSE),"")</f>
        <v>LAD</v>
      </c>
      <c r="R212" s="341" t="str">
        <f>IFERROR(VLOOKUP($N212,Import!$B$3:$AL$676,3,FALSE),"")</f>
        <v>C/3B</v>
      </c>
      <c r="S212" s="341" t="str">
        <f>IFERROR(VLOOKUP($N212,Import!$B$3:$AL$676,4,FALSE),"")</f>
        <v>C/3B</v>
      </c>
      <c r="T212" s="91">
        <f>IFERROR(VLOOKUP($N212,Import!$B$3:$AL$676,5,FALSE),"")</f>
        <v>-4</v>
      </c>
      <c r="U212" s="431"/>
      <c r="V212" s="91">
        <f>IFERROR(VLOOKUP($N212,Import!$B$3:$AL$676,6,FALSE),"")</f>
        <v>387</v>
      </c>
      <c r="W212" s="91">
        <f>IFERROR(VLOOKUP($N212,Import!$B$3:$AL$676,7,FALSE),"")</f>
        <v>36</v>
      </c>
      <c r="X212" s="91">
        <f>IFERROR(VLOOKUP($N212,Import!$B$3:$AL$676,8,FALSE),"")</f>
        <v>15</v>
      </c>
      <c r="Y212" s="91">
        <f>IFERROR(VLOOKUP($N212,Import!$B$3:$AL$676,9,FALSE),"")</f>
        <v>44</v>
      </c>
      <c r="Z212" s="91">
        <f>IFERROR(VLOOKUP($N212,Import!$B$3:$AL$676,10,FALSE),"")</f>
        <v>0</v>
      </c>
      <c r="AA212" s="92">
        <f>IFERROR(VLOOKUP($N212,Import!$B$3:$AL$676,11,FALSE),"")</f>
        <v>0.20899999999999999</v>
      </c>
      <c r="AB212" s="431"/>
      <c r="AC212" s="498">
        <f t="shared" si="40"/>
        <v>80.882999999999996</v>
      </c>
      <c r="AD212" s="499">
        <f>IF(O212='User Input'!$C$1,1,0)</f>
        <v>0</v>
      </c>
      <c r="AE212" s="499">
        <f t="shared" si="51"/>
        <v>0</v>
      </c>
      <c r="AF212" s="499">
        <f t="shared" si="41"/>
        <v>0</v>
      </c>
      <c r="AG212" s="499" t="str">
        <f t="shared" si="42"/>
        <v>Russell Martin</v>
      </c>
      <c r="AH212" s="499">
        <f t="shared" si="43"/>
        <v>0</v>
      </c>
      <c r="AI212" s="499">
        <f t="shared" si="44"/>
        <v>-4</v>
      </c>
      <c r="AJ212" s="91" t="str">
        <f>IFERROR(VLOOKUP($N212,Import!$B$3:$AL$676,35,FALSE),"")</f>
        <v/>
      </c>
      <c r="AK212" s="98"/>
      <c r="AL212" s="113">
        <v>158</v>
      </c>
      <c r="AM212" s="112">
        <f>IFERROR(VLOOKUP(AV212,Import!$B$3:$T$677,19,FALSE),"")</f>
        <v>342</v>
      </c>
      <c r="AN212" s="493"/>
      <c r="AO212" s="112" t="str">
        <f>IFERROR(VLOOKUP(AV212,Import!$AD$3:$AH$677,3,FALSE),"")</f>
        <v/>
      </c>
      <c r="AP212" s="112" t="str">
        <f>IFERROR(VLOOKUP(AV212,Import!$AD$3:$AH$677,5,FALSE),"")</f>
        <v/>
      </c>
      <c r="AQ212" s="494">
        <f>IFERROR(VLOOKUP(AV212,Import!$AW$3:$BA$677,5,FALSE),"")</f>
        <v>462</v>
      </c>
      <c r="AR212" s="489">
        <f>IFERROR(VLOOKUP($AV212,Import!$AW$3:$BG$677,2,FALSE),"")</f>
        <v>150</v>
      </c>
      <c r="AS212" s="581">
        <f>IFERROR(VLOOKUP($AV212,Import!$AW$3:$BG$677,3,FALSE),"")</f>
        <v>9.375</v>
      </c>
      <c r="AT212" s="575">
        <f ca="1">IFERROR(VLOOKUP($AV212,Import!$AW$3:$BG$677,7,FALSE),"")</f>
        <v>146</v>
      </c>
      <c r="AU212" s="492"/>
      <c r="AV212" s="495" t="str">
        <f>IFERROR(VLOOKUP(AL212,Import!$W$3:$X$677,2,FALSE),"")</f>
        <v>Nick Kingham</v>
      </c>
      <c r="AW212" s="89"/>
      <c r="AX212" s="102"/>
      <c r="AY212" s="91" t="str">
        <f>IFERROR(VLOOKUP($AV212,Import!$B$3:$L$676,2,FALSE),"")</f>
        <v>PIT</v>
      </c>
      <c r="AZ212" s="96" t="str">
        <f>IFERROR(VLOOKUP($AV212,Import!$B$3:$L$676,3,FALSE),"")</f>
        <v>SP</v>
      </c>
      <c r="BA212" s="96" t="str">
        <f>IFERROR(VLOOKUP($AV212,Import!$B$3:$L$676,4,FALSE),"")</f>
        <v>SP</v>
      </c>
      <c r="BB212" s="91">
        <f>IFERROR(VLOOKUP($AV212,Import!$B$3:$L$676,5,FALSE),"")</f>
        <v>-3</v>
      </c>
      <c r="BC212" s="431"/>
      <c r="BD212" s="91">
        <f>IFERROR(VLOOKUP($AV212,Import!$B$3:$X$677,12,FALSE),"")</f>
        <v>123</v>
      </c>
      <c r="BE212" s="97">
        <f>IFERROR(VLOOKUP($AV212,Import!$B$3:$X$677,15,FALSE),"")</f>
        <v>3.96</v>
      </c>
      <c r="BF212" s="97">
        <f>IFERROR(VLOOKUP($AV212,Import!$B$3:$X$677,16,FALSE),"")</f>
        <v>1.35</v>
      </c>
      <c r="BG212" s="91">
        <f>IFERROR(VLOOKUP($AV212,Import!$B$3:$X$677,13,FALSE),"")</f>
        <v>6</v>
      </c>
      <c r="BH212" s="91">
        <f>IFERROR(VLOOKUP($AV212,Import!$B$3:$X$677,14,FALSE),"")</f>
        <v>0</v>
      </c>
      <c r="BI212" s="91">
        <f>IFERROR(VLOOKUP($AV212,Import!$B$3:$X$677,17,FALSE),"")</f>
        <v>98</v>
      </c>
      <c r="BJ212" s="435"/>
      <c r="BK212" s="93">
        <f t="shared" si="45"/>
        <v>487.08</v>
      </c>
      <c r="BL212" s="94">
        <f t="shared" si="46"/>
        <v>166.05</v>
      </c>
      <c r="BM212" s="94">
        <f>IF(AW212='User Input'!$C$1,1,0)</f>
        <v>0</v>
      </c>
      <c r="BN212" s="94">
        <f t="shared" si="52"/>
        <v>0</v>
      </c>
      <c r="BO212" s="94">
        <f t="shared" si="47"/>
        <v>0</v>
      </c>
      <c r="BP212" s="94" t="str">
        <f t="shared" si="48"/>
        <v>Nick Kingham</v>
      </c>
      <c r="BQ212" s="94">
        <f t="shared" si="49"/>
        <v>0</v>
      </c>
      <c r="BR212" s="95">
        <f t="shared" si="50"/>
        <v>-3</v>
      </c>
      <c r="BS212" s="91" t="str">
        <f>IFERROR(VLOOKUP($AV212,Import!$B$3:$AL$676,35,FALSE),"")</f>
        <v/>
      </c>
      <c r="BT212" s="99">
        <f>9*(Table2[[#This Row],[K]]/Table2[[#This Row],[IP]])</f>
        <v>7.1707317073170733</v>
      </c>
      <c r="BU212" s="483">
        <f>IFERROR(VLOOKUP($AV212,PITCH!$B$7:$AJ$2004,31,FALSE),"N/A")</f>
        <v>4.7777777777777777</v>
      </c>
      <c r="BV212" s="426"/>
    </row>
    <row r="213" spans="1:74" ht="15" x14ac:dyDescent="0.25">
      <c r="A213" s="570">
        <v>211</v>
      </c>
      <c r="B213" s="571">
        <f>IFERROR(VLOOKUP(N213,Import!$B$4:$T$677,19,FALSE),"")</f>
        <v>395</v>
      </c>
      <c r="C213" s="572"/>
      <c r="D213" s="571" t="str">
        <f>IFERROR(VLOOKUP(N213,Import!$AD$3:$AH$677,3,FALSE),"")</f>
        <v/>
      </c>
      <c r="E213" s="571" t="str">
        <f>IFERROR(VLOOKUP(N213,Import!$AD$3:$AL$677,4,FALSE),"")</f>
        <v/>
      </c>
      <c r="F213" s="575">
        <f>IFERROR(VLOOKUP(N213,Import!$AT$3:$BG$677,8,FALSE),"")</f>
        <v>335</v>
      </c>
      <c r="G213" s="489">
        <f>IFERROR(VLOOKUP($N213,Import!$AT$3:$BG$677,2,FALSE),"")</f>
        <v>246.4</v>
      </c>
      <c r="H213" s="490">
        <f>IFERROR(VLOOKUP($N213,Import!$AT$3:$BG$677,3,FALSE),"")</f>
        <v>2.3245283018867924</v>
      </c>
      <c r="I213" s="575">
        <f ca="1">IFERROR(VLOOKUP($N213,Import!$AT$3:$BG$677,9,FALSE),"")</f>
        <v>197</v>
      </c>
      <c r="J213" s="574"/>
      <c r="K213" s="571">
        <f>IFERROR(VLOOKUP(N213,Import!$AT$3:$BG$677,12,FALSE),"")</f>
        <v>240</v>
      </c>
      <c r="L213" s="571">
        <f>IFERROR(VLOOKUP(N213,Import!$AT$3:$BG$677,14,FALSE),"")</f>
        <v>249</v>
      </c>
      <c r="M213" s="486"/>
      <c r="N213" s="88" t="str">
        <f>IFERROR(VLOOKUP(A213,Import!$V$3:$X$677,3,FALSE),"")</f>
        <v>Ji-Man Choi</v>
      </c>
      <c r="O213" s="89"/>
      <c r="P213" s="90"/>
      <c r="Q213" s="91" t="str">
        <f>IFERROR(VLOOKUP($N213,Import!$B$3:$AL$676,2,FALSE),"")</f>
        <v>TB</v>
      </c>
      <c r="R213" s="341" t="str">
        <f>IFERROR(VLOOKUP($N213,Import!$B$3:$AL$676,3,FALSE),"")</f>
        <v>DH</v>
      </c>
      <c r="S213" s="341" t="str">
        <f>IFERROR(VLOOKUP($N213,Import!$B$3:$AL$676,4,FALSE),"")</f>
        <v>DH</v>
      </c>
      <c r="T213" s="91">
        <f>IFERROR(VLOOKUP($N213,Import!$B$3:$AL$676,5,FALSE),"")</f>
        <v>-4</v>
      </c>
      <c r="U213" s="431"/>
      <c r="V213" s="91">
        <f>IFERROR(VLOOKUP($N213,Import!$B$3:$AL$676,6,FALSE),"")</f>
        <v>408</v>
      </c>
      <c r="W213" s="91">
        <f>IFERROR(VLOOKUP($N213,Import!$B$3:$AL$676,7,FALSE),"")</f>
        <v>54</v>
      </c>
      <c r="X213" s="91">
        <f>IFERROR(VLOOKUP($N213,Import!$B$3:$AL$676,8,FALSE),"")</f>
        <v>19</v>
      </c>
      <c r="Y213" s="91">
        <f>IFERROR(VLOOKUP($N213,Import!$B$3:$AL$676,9,FALSE),"")</f>
        <v>61</v>
      </c>
      <c r="Z213" s="91">
        <f>IFERROR(VLOOKUP($N213,Import!$B$3:$AL$676,10,FALSE),"")</f>
        <v>3</v>
      </c>
      <c r="AA213" s="92">
        <f>IFERROR(VLOOKUP($N213,Import!$B$3:$AL$676,11,FALSE),"")</f>
        <v>0.25900000000000001</v>
      </c>
      <c r="AB213" s="431"/>
      <c r="AC213" s="498">
        <f t="shared" si="40"/>
        <v>105.672</v>
      </c>
      <c r="AD213" s="499">
        <f>IF(O213='User Input'!$C$1,1,0)</f>
        <v>0</v>
      </c>
      <c r="AE213" s="499">
        <f t="shared" si="51"/>
        <v>0</v>
      </c>
      <c r="AF213" s="499">
        <f t="shared" si="41"/>
        <v>0</v>
      </c>
      <c r="AG213" s="499" t="str">
        <f t="shared" si="42"/>
        <v>Ji-Man Choi</v>
      </c>
      <c r="AH213" s="499">
        <f t="shared" si="43"/>
        <v>0</v>
      </c>
      <c r="AI213" s="499">
        <f t="shared" si="44"/>
        <v>-4</v>
      </c>
      <c r="AJ213" s="91" t="str">
        <f>IFERROR(VLOOKUP($N213,Import!$B$3:$AL$676,35,FALSE),"")</f>
        <v/>
      </c>
      <c r="AK213" s="98"/>
      <c r="AL213" s="113">
        <v>224</v>
      </c>
      <c r="AM213" s="112">
        <f>IFERROR(VLOOKUP(AV213,Import!$B$3:$T$677,19,FALSE),"")</f>
        <v>537</v>
      </c>
      <c r="AN213" s="493"/>
      <c r="AO213" s="112" t="str">
        <f>IFERROR(VLOOKUP(AV213,Import!$AD$3:$AH$677,3,FALSE),"")</f>
        <v/>
      </c>
      <c r="AP213" s="112" t="str">
        <f>IFERROR(VLOOKUP(AV213,Import!$AD$3:$AH$677,5,FALSE),"")</f>
        <v/>
      </c>
      <c r="AQ213" s="494">
        <f>IFERROR(VLOOKUP(AV213,Import!$AW$3:$BA$677,5,FALSE),"")</f>
        <v>524</v>
      </c>
      <c r="AR213" s="489">
        <f>IFERROR(VLOOKUP($AV213,Import!$AW$3:$BG$677,2,FALSE),"")</f>
        <v>117</v>
      </c>
      <c r="AS213" s="581">
        <f>IFERROR(VLOOKUP($AV213,Import!$AW$3:$BG$677,3,FALSE),"")</f>
        <v>3.4411764705882355</v>
      </c>
      <c r="AT213" s="575">
        <f ca="1">IFERROR(VLOOKUP($AV213,Import!$AW$3:$BG$677,7,FALSE),"")</f>
        <v>241</v>
      </c>
      <c r="AU213" s="492"/>
      <c r="AV213" s="495" t="str">
        <f>IFERROR(VLOOKUP(AL213,Import!$W$3:$X$677,2,FALSE),"")</f>
        <v>Adalberto Mejia</v>
      </c>
      <c r="AW213" s="89"/>
      <c r="AX213" s="102"/>
      <c r="AY213" s="91" t="str">
        <f>IFERROR(VLOOKUP($AV213,Import!$B$3:$L$676,2,FALSE),"")</f>
        <v>MIN</v>
      </c>
      <c r="AZ213" s="96" t="str">
        <f>IFERROR(VLOOKUP($AV213,Import!$B$3:$L$676,3,FALSE),"")</f>
        <v>RP</v>
      </c>
      <c r="BA213" s="96" t="str">
        <f>IFERROR(VLOOKUP($AV213,Import!$B$3:$L$676,4,FALSE),"")</f>
        <v>RP</v>
      </c>
      <c r="BB213" s="91">
        <f>IFERROR(VLOOKUP($AV213,Import!$B$3:$L$676,5,FALSE),"")</f>
        <v>-8</v>
      </c>
      <c r="BC213" s="431"/>
      <c r="BD213" s="91">
        <f>IFERROR(VLOOKUP($AV213,Import!$B$3:$X$677,12,FALSE),"")</f>
        <v>127</v>
      </c>
      <c r="BE213" s="97">
        <f>IFERROR(VLOOKUP($AV213,Import!$B$3:$X$677,15,FALSE),"")</f>
        <v>4.09</v>
      </c>
      <c r="BF213" s="97">
        <f>IFERROR(VLOOKUP($AV213,Import!$B$3:$X$677,16,FALSE),"")</f>
        <v>1.29</v>
      </c>
      <c r="BG213" s="91">
        <f>IFERROR(VLOOKUP($AV213,Import!$B$3:$X$677,13,FALSE),"")</f>
        <v>6</v>
      </c>
      <c r="BH213" s="91">
        <f>IFERROR(VLOOKUP($AV213,Import!$B$3:$X$677,14,FALSE),"")</f>
        <v>0</v>
      </c>
      <c r="BI213" s="91">
        <f>IFERROR(VLOOKUP($AV213,Import!$B$3:$X$677,17,FALSE),"")</f>
        <v>81</v>
      </c>
      <c r="BJ213" s="435"/>
      <c r="BK213" s="93">
        <f t="shared" si="45"/>
        <v>519.42999999999995</v>
      </c>
      <c r="BL213" s="94">
        <f t="shared" si="46"/>
        <v>163.83000000000001</v>
      </c>
      <c r="BM213" s="94">
        <f>IF(AW213='User Input'!$C$1,1,0)</f>
        <v>0</v>
      </c>
      <c r="BN213" s="94">
        <f t="shared" si="52"/>
        <v>0</v>
      </c>
      <c r="BO213" s="94">
        <f t="shared" si="47"/>
        <v>0</v>
      </c>
      <c r="BP213" s="94" t="str">
        <f t="shared" si="48"/>
        <v>Adalberto Mejia</v>
      </c>
      <c r="BQ213" s="94">
        <f t="shared" si="49"/>
        <v>0</v>
      </c>
      <c r="BR213" s="95">
        <f t="shared" si="50"/>
        <v>-8</v>
      </c>
      <c r="BS213" s="91" t="str">
        <f>IFERROR(VLOOKUP($AV213,Import!$B$3:$AL$676,35,FALSE),"")</f>
        <v/>
      </c>
      <c r="BT213" s="99">
        <f>9*(Table2[[#This Row],[K]]/Table2[[#This Row],[IP]])</f>
        <v>5.7401574803149602</v>
      </c>
      <c r="BU213" s="483">
        <f>IFERROR(VLOOKUP($AV213,PITCH!$B$7:$AJ$2004,31,FALSE),"N/A")</f>
        <v>4.7727272727272734</v>
      </c>
      <c r="BV213" s="426"/>
    </row>
    <row r="214" spans="1:74" ht="15" x14ac:dyDescent="0.25">
      <c r="A214" s="570">
        <v>212</v>
      </c>
      <c r="B214" s="571">
        <f>IFERROR(VLOOKUP(N214,Import!$B$4:$T$677,19,FALSE),"")</f>
        <v>397</v>
      </c>
      <c r="C214" s="572"/>
      <c r="D214" s="571" t="str">
        <f>IFERROR(VLOOKUP(N214,Import!$AD$3:$AH$677,3,FALSE),"")</f>
        <v/>
      </c>
      <c r="E214" s="571" t="str">
        <f>IFERROR(VLOOKUP(N214,Import!$AD$3:$AL$677,4,FALSE),"")</f>
        <v/>
      </c>
      <c r="F214" s="575">
        <f>IFERROR(VLOOKUP(N214,Import!$AT$3:$BG$677,8,FALSE),"")</f>
        <v>371</v>
      </c>
      <c r="G214" s="489">
        <f>IFERROR(VLOOKUP($N214,Import!$AT$3:$BG$677,2,FALSE),"")</f>
        <v>219.4</v>
      </c>
      <c r="H214" s="490">
        <f>IFERROR(VLOOKUP($N214,Import!$AT$3:$BG$677,3,FALSE),"")</f>
        <v>2.3094736842105266</v>
      </c>
      <c r="I214" s="575">
        <f ca="1">IFERROR(VLOOKUP($N214,Import!$AT$3:$BG$677,9,FALSE),"")</f>
        <v>124</v>
      </c>
      <c r="J214" s="574"/>
      <c r="K214" s="571">
        <f>IFERROR(VLOOKUP(N214,Import!$AT$3:$BG$677,12,FALSE),"")</f>
        <v>279</v>
      </c>
      <c r="L214" s="571">
        <f>IFERROR(VLOOKUP(N214,Import!$AT$3:$BG$677,14,FALSE),"")</f>
        <v>267</v>
      </c>
      <c r="M214" s="486"/>
      <c r="N214" s="88" t="str">
        <f>IFERROR(VLOOKUP(A214,Import!$V$4:$X$677,3,FALSE),"")</f>
        <v>Billy McKinney</v>
      </c>
      <c r="O214" s="89"/>
      <c r="P214" s="90"/>
      <c r="Q214" s="91" t="str">
        <f>IFERROR(VLOOKUP($N214,Import!$B$3:$AL$676,2,FALSE),"")</f>
        <v>TOR</v>
      </c>
      <c r="R214" s="341" t="str">
        <f>IFERROR(VLOOKUP($N214,Import!$B$3:$AL$676,3,FALSE),"")</f>
        <v>OF</v>
      </c>
      <c r="S214" s="341" t="str">
        <f>IFERROR(VLOOKUP($N214,Import!$B$3:$AL$676,4,FALSE),"")</f>
        <v>OF</v>
      </c>
      <c r="T214" s="91">
        <f>IFERROR(VLOOKUP($N214,Import!$B$3:$AL$676,5,FALSE),"")</f>
        <v>-4</v>
      </c>
      <c r="U214" s="431"/>
      <c r="V214" s="91">
        <f>IFERROR(VLOOKUP($N214,Import!$B$3:$AL$676,6,FALSE),"")</f>
        <v>402</v>
      </c>
      <c r="W214" s="91">
        <f>IFERROR(VLOOKUP($N214,Import!$B$3:$AL$676,7,FALSE),"")</f>
        <v>54</v>
      </c>
      <c r="X214" s="91">
        <f>IFERROR(VLOOKUP($N214,Import!$B$3:$AL$676,8,FALSE),"")</f>
        <v>19</v>
      </c>
      <c r="Y214" s="91">
        <f>IFERROR(VLOOKUP($N214,Import!$B$3:$AL$676,9,FALSE),"")</f>
        <v>31</v>
      </c>
      <c r="Z214" s="91">
        <f>IFERROR(VLOOKUP($N214,Import!$B$3:$AL$676,10,FALSE),"")</f>
        <v>2</v>
      </c>
      <c r="AA214" s="92">
        <f>IFERROR(VLOOKUP($N214,Import!$B$3:$AL$676,11,FALSE),"")</f>
        <v>0.22800000000000001</v>
      </c>
      <c r="AB214" s="431"/>
      <c r="AC214" s="498">
        <f t="shared" si="40"/>
        <v>91.656000000000006</v>
      </c>
      <c r="AD214" s="499">
        <f>IF(O214='User Input'!$C$1,1,0)</f>
        <v>0</v>
      </c>
      <c r="AE214" s="499">
        <f t="shared" si="51"/>
        <v>0</v>
      </c>
      <c r="AF214" s="499">
        <f t="shared" si="41"/>
        <v>0</v>
      </c>
      <c r="AG214" s="499" t="str">
        <f t="shared" si="42"/>
        <v>Billy McKinney</v>
      </c>
      <c r="AH214" s="499">
        <f t="shared" si="43"/>
        <v>0</v>
      </c>
      <c r="AI214" s="499">
        <f t="shared" si="44"/>
        <v>-4</v>
      </c>
      <c r="AJ214" s="91" t="str">
        <f>IFERROR(VLOOKUP($N214,Import!$B$3:$AL$676,35,FALSE),"")</f>
        <v/>
      </c>
      <c r="AK214" s="98"/>
      <c r="AL214" s="113">
        <v>200</v>
      </c>
      <c r="AM214" s="112">
        <f>IFERROR(VLOOKUP(AV214,Import!$B$3:$T$677,19,FALSE),"")</f>
        <v>434</v>
      </c>
      <c r="AN214" s="493"/>
      <c r="AO214" s="112" t="str">
        <f>IFERROR(VLOOKUP(AV214,Import!$AD$3:$AH$677,3,FALSE),"")</f>
        <v/>
      </c>
      <c r="AP214" s="112" t="str">
        <f>IFERROR(VLOOKUP(AV214,Import!$AD$3:$AH$677,5,FALSE),"")</f>
        <v/>
      </c>
      <c r="AQ214" s="494">
        <f>IFERROR(VLOOKUP(AV214,Import!$AW$3:$BA$677,5,FALSE),"")</f>
        <v>525</v>
      </c>
      <c r="AR214" s="489">
        <f>IFERROR(VLOOKUP($AV214,Import!$AW$3:$BG$677,2,FALSE),"")</f>
        <v>116.39999999999998</v>
      </c>
      <c r="AS214" s="581">
        <f>IFERROR(VLOOKUP($AV214,Import!$AW$3:$BG$677,3,FALSE),"")</f>
        <v>1.7907692307692304</v>
      </c>
      <c r="AT214" s="575">
        <f ca="1">IFERROR(VLOOKUP($AV214,Import!$AW$3:$BG$677,7,FALSE),"")</f>
        <v>347</v>
      </c>
      <c r="AU214" s="492"/>
      <c r="AV214" s="495" t="str">
        <f>IFERROR(VLOOKUP(AL214,Import!$W$3:$X$677,2,FALSE),"")</f>
        <v>Tony Watson</v>
      </c>
      <c r="AW214" s="89"/>
      <c r="AX214" s="102"/>
      <c r="AY214" s="91" t="str">
        <f>IFERROR(VLOOKUP($AV214,Import!$B$3:$L$676,2,FALSE),"")</f>
        <v>SF</v>
      </c>
      <c r="AZ214" s="96" t="str">
        <f>IFERROR(VLOOKUP($AV214,Import!$B$3:$L$676,3,FALSE),"")</f>
        <v>RP</v>
      </c>
      <c r="BA214" s="96" t="str">
        <f>IFERROR(VLOOKUP($AV214,Import!$B$3:$L$676,4,FALSE),"")</f>
        <v>RP</v>
      </c>
      <c r="BB214" s="91">
        <f>IFERROR(VLOOKUP($AV214,Import!$B$3:$L$676,5,FALSE),"")</f>
        <v>-6</v>
      </c>
      <c r="BC214" s="431"/>
      <c r="BD214" s="91">
        <f>IFERROR(VLOOKUP($AV214,Import!$B$3:$X$677,12,FALSE),"")</f>
        <v>64</v>
      </c>
      <c r="BE214" s="97">
        <f>IFERROR(VLOOKUP($AV214,Import!$B$3:$X$677,15,FALSE),"")</f>
        <v>2.71</v>
      </c>
      <c r="BF214" s="97">
        <f>IFERROR(VLOOKUP($AV214,Import!$B$3:$X$677,16,FALSE),"")</f>
        <v>1.06</v>
      </c>
      <c r="BG214" s="91">
        <f>IFERROR(VLOOKUP($AV214,Import!$B$3:$X$677,13,FALSE),"")</f>
        <v>5</v>
      </c>
      <c r="BH214" s="91">
        <f>IFERROR(VLOOKUP($AV214,Import!$B$3:$X$677,14,FALSE),"")</f>
        <v>3</v>
      </c>
      <c r="BI214" s="91">
        <f>IFERROR(VLOOKUP($AV214,Import!$B$3:$X$677,17,FALSE),"")</f>
        <v>66</v>
      </c>
      <c r="BJ214" s="435"/>
      <c r="BK214" s="93">
        <f t="shared" si="45"/>
        <v>173.44</v>
      </c>
      <c r="BL214" s="94">
        <f t="shared" si="46"/>
        <v>67.84</v>
      </c>
      <c r="BM214" s="94">
        <f>IF(AW214='User Input'!$C$1,1,0)</f>
        <v>0</v>
      </c>
      <c r="BN214" s="94">
        <f t="shared" si="52"/>
        <v>0</v>
      </c>
      <c r="BO214" s="94">
        <f t="shared" si="47"/>
        <v>0</v>
      </c>
      <c r="BP214" s="94" t="str">
        <f t="shared" si="48"/>
        <v>Tony Watson</v>
      </c>
      <c r="BQ214" s="94">
        <f t="shared" si="49"/>
        <v>0</v>
      </c>
      <c r="BR214" s="95">
        <f t="shared" si="50"/>
        <v>-6</v>
      </c>
      <c r="BS214" s="91" t="str">
        <f>IFERROR(VLOOKUP($AV214,Import!$B$3:$AL$676,35,FALSE),"")</f>
        <v/>
      </c>
      <c r="BT214" s="99">
        <f>9*(Table2[[#This Row],[K]]/Table2[[#This Row],[IP]])</f>
        <v>9.28125</v>
      </c>
      <c r="BU214" s="483">
        <f>IFERROR(VLOOKUP($AV214,PITCH!$B$7:$AJ$2004,31,FALSE),"N/A")</f>
        <v>5.8662092624356781</v>
      </c>
      <c r="BV214" s="426"/>
    </row>
    <row r="215" spans="1:74" ht="15" x14ac:dyDescent="0.25">
      <c r="A215" s="570">
        <v>213</v>
      </c>
      <c r="B215" s="571">
        <f>IFERROR(VLOOKUP(N215,Import!$B$4:$T$677,19,FALSE),"")</f>
        <v>399</v>
      </c>
      <c r="C215" s="572"/>
      <c r="D215" s="571">
        <f>IFERROR(VLOOKUP(N215,Import!$AD$3:$AH$677,3,FALSE),"")</f>
        <v>7</v>
      </c>
      <c r="E215" s="571">
        <f>IFERROR(VLOOKUP(N215,Import!$AD$3:$AL$677,4,FALSE),"")</f>
        <v>7</v>
      </c>
      <c r="F215" s="575">
        <f>IFERROR(VLOOKUP(N215,Import!$AT$3:$BG$677,8,FALSE),"")</f>
        <v>552</v>
      </c>
      <c r="G215" s="489">
        <f>IFERROR(VLOOKUP($N215,Import!$AT$3:$BG$677,2,FALSE),"")</f>
        <v>79.449999999999989</v>
      </c>
      <c r="H215" s="490">
        <f>IFERROR(VLOOKUP($N215,Import!$AT$3:$BG$677,3,FALSE),"")</f>
        <v>1.847674418604651</v>
      </c>
      <c r="I215" s="575">
        <f ca="1">IFERROR(VLOOKUP($N215,Import!$AT$3:$BG$677,9,FALSE),"")</f>
        <v>310</v>
      </c>
      <c r="J215" s="574"/>
      <c r="K215" s="571">
        <f>IFERROR(VLOOKUP(N215,Import!$AT$3:$BG$677,12,FALSE),"")</f>
        <v>433</v>
      </c>
      <c r="L215" s="571">
        <f>IFERROR(VLOOKUP(N215,Import!$AT$3:$BG$677,14,FALSE),"")</f>
        <v>429</v>
      </c>
      <c r="M215" s="486"/>
      <c r="N215" s="88" t="str">
        <f>IFERROR(VLOOKUP(A215,Import!$V$3:$X$677,3,FALSE),"")</f>
        <v>Keston Hiura</v>
      </c>
      <c r="O215" s="89"/>
      <c r="P215" s="90"/>
      <c r="Q215" s="91" t="str">
        <f>IFERROR(VLOOKUP($N215,Import!$B$3:$AL$676,2,FALSE),"")</f>
        <v>MIL</v>
      </c>
      <c r="R215" s="341" t="str">
        <f>IFERROR(VLOOKUP($N215,Import!$B$3:$AL$676,3,FALSE),"")</f>
        <v>2B</v>
      </c>
      <c r="S215" s="341" t="str">
        <f>IFERROR(VLOOKUP($N215,Import!$B$3:$AL$676,4,FALSE),"")</f>
        <v>2B</v>
      </c>
      <c r="T215" s="91">
        <f>IFERROR(VLOOKUP($N215,Import!$B$3:$AL$676,5,FALSE),"")</f>
        <v>-4</v>
      </c>
      <c r="U215" s="431"/>
      <c r="V215" s="91">
        <f>IFERROR(VLOOKUP($N215,Import!$B$3:$AL$676,6,FALSE),"")</f>
        <v>212</v>
      </c>
      <c r="W215" s="91">
        <f>IFERROR(VLOOKUP($N215,Import!$B$3:$AL$676,7,FALSE),"")</f>
        <v>30</v>
      </c>
      <c r="X215" s="91">
        <f>IFERROR(VLOOKUP($N215,Import!$B$3:$AL$676,8,FALSE),"")</f>
        <v>8</v>
      </c>
      <c r="Y215" s="91">
        <f>IFERROR(VLOOKUP($N215,Import!$B$3:$AL$676,9,FALSE),"")</f>
        <v>24</v>
      </c>
      <c r="Z215" s="91">
        <f>IFERROR(VLOOKUP($N215,Import!$B$3:$AL$676,10,FALSE),"")</f>
        <v>3</v>
      </c>
      <c r="AA215" s="92">
        <f>IFERROR(VLOOKUP($N215,Import!$B$3:$AL$676,11,FALSE),"")</f>
        <v>0.27400000000000002</v>
      </c>
      <c r="AB215" s="431"/>
      <c r="AC215" s="498">
        <f t="shared" si="40"/>
        <v>58.088000000000008</v>
      </c>
      <c r="AD215" s="499">
        <f>IF(O215='User Input'!$C$1,1,0)</f>
        <v>0</v>
      </c>
      <c r="AE215" s="499">
        <f t="shared" si="51"/>
        <v>0</v>
      </c>
      <c r="AF215" s="499">
        <f t="shared" si="41"/>
        <v>0</v>
      </c>
      <c r="AG215" s="499" t="str">
        <f t="shared" si="42"/>
        <v>Keston Hiura</v>
      </c>
      <c r="AH215" s="499">
        <f t="shared" si="43"/>
        <v>0</v>
      </c>
      <c r="AI215" s="499">
        <f t="shared" si="44"/>
        <v>-4</v>
      </c>
      <c r="AJ215" s="91">
        <f>IFERROR(VLOOKUP($N215,Import!$B$3:$AL$676,35,FALSE),"")</f>
        <v>2019</v>
      </c>
      <c r="AK215" s="98"/>
      <c r="AL215" s="113">
        <v>134</v>
      </c>
      <c r="AM215" s="112">
        <f>IFERROR(VLOOKUP(AV215,Import!$B$3:$T$677,19,FALSE),"")</f>
        <v>297</v>
      </c>
      <c r="AN215" s="493"/>
      <c r="AO215" s="112" t="str">
        <f>IFERROR(VLOOKUP(AV215,Import!$AD$3:$AH$677,3,FALSE),"")</f>
        <v/>
      </c>
      <c r="AP215" s="112" t="str">
        <f>IFERROR(VLOOKUP(AV215,Import!$AD$3:$AH$677,5,FALSE),"")</f>
        <v/>
      </c>
      <c r="AQ215" s="494">
        <f>IFERROR(VLOOKUP(AV215,Import!$AW$3:$BA$677,5,FALSE),"")</f>
        <v>468</v>
      </c>
      <c r="AR215" s="489">
        <f>IFERROR(VLOOKUP($AV215,Import!$AW$3:$BG$677,2,FALSE),"")</f>
        <v>147.89999999999998</v>
      </c>
      <c r="AS215" s="581">
        <f>IFERROR(VLOOKUP($AV215,Import!$AW$3:$BG$677,3,FALSE),"")</f>
        <v>2.2753846153846151</v>
      </c>
      <c r="AT215" s="575">
        <f ca="1">IFERROR(VLOOKUP($AV215,Import!$AW$3:$BG$677,7,FALSE),"")</f>
        <v>347</v>
      </c>
      <c r="AU215" s="492"/>
      <c r="AV215" s="495" t="str">
        <f>IFERROR(VLOOKUP(AL215,Import!$W$3:$X$677,2,FALSE),"")</f>
        <v>Joe Jimenez</v>
      </c>
      <c r="AW215" s="89"/>
      <c r="AX215" s="102"/>
      <c r="AY215" s="91" t="str">
        <f>IFERROR(VLOOKUP($AV215,Import!$B$3:$L$676,2,FALSE),"")</f>
        <v>DET</v>
      </c>
      <c r="AZ215" s="96" t="str">
        <f>IFERROR(VLOOKUP($AV215,Import!$B$3:$L$676,3,FALSE),"")</f>
        <v>RP</v>
      </c>
      <c r="BA215" s="96" t="str">
        <f>IFERROR(VLOOKUP($AV215,Import!$B$3:$L$676,4,FALSE),"")</f>
        <v>RP</v>
      </c>
      <c r="BB215" s="91">
        <f>IFERROR(VLOOKUP($AV215,Import!$B$3:$L$676,5,FALSE),"")</f>
        <v>-1</v>
      </c>
      <c r="BC215" s="431"/>
      <c r="BD215" s="91">
        <f>IFERROR(VLOOKUP($AV215,Import!$B$3:$X$677,12,FALSE),"")</f>
        <v>63</v>
      </c>
      <c r="BE215" s="97">
        <f>IFERROR(VLOOKUP($AV215,Import!$B$3:$X$677,15,FALSE),"")</f>
        <v>3.88</v>
      </c>
      <c r="BF215" s="97">
        <f>IFERROR(VLOOKUP($AV215,Import!$B$3:$X$677,16,FALSE),"")</f>
        <v>1.24</v>
      </c>
      <c r="BG215" s="91">
        <f>IFERROR(VLOOKUP($AV215,Import!$B$3:$X$677,13,FALSE),"")</f>
        <v>6</v>
      </c>
      <c r="BH215" s="91">
        <f>IFERROR(VLOOKUP($AV215,Import!$B$3:$X$677,14,FALSE),"")</f>
        <v>6</v>
      </c>
      <c r="BI215" s="91">
        <f>IFERROR(VLOOKUP($AV215,Import!$B$3:$X$677,17,FALSE),"")</f>
        <v>76</v>
      </c>
      <c r="BJ215" s="435"/>
      <c r="BK215" s="93">
        <f t="shared" si="45"/>
        <v>244.44</v>
      </c>
      <c r="BL215" s="94">
        <f t="shared" si="46"/>
        <v>78.12</v>
      </c>
      <c r="BM215" s="94">
        <f>IF(AW215='User Input'!$C$1,1,0)</f>
        <v>0</v>
      </c>
      <c r="BN215" s="94">
        <f t="shared" si="52"/>
        <v>0</v>
      </c>
      <c r="BO215" s="94">
        <f t="shared" si="47"/>
        <v>0</v>
      </c>
      <c r="BP215" s="94" t="str">
        <f t="shared" si="48"/>
        <v>Joe Jimenez</v>
      </c>
      <c r="BQ215" s="94">
        <f t="shared" si="49"/>
        <v>0</v>
      </c>
      <c r="BR215" s="95">
        <f t="shared" si="50"/>
        <v>-1</v>
      </c>
      <c r="BS215" s="91" t="str">
        <f>IFERROR(VLOOKUP($AV215,Import!$B$3:$AL$676,35,FALSE),"")</f>
        <v/>
      </c>
      <c r="BT215" s="99">
        <f>9*(Table2[[#This Row],[K]]/Table2[[#This Row],[IP]])</f>
        <v>10.857142857142856</v>
      </c>
      <c r="BU215" s="483">
        <f>IFERROR(VLOOKUP($AV215,PITCH!$B$7:$AJ$2004,31,FALSE),"N/A")</f>
        <v>6.4837049742710118</v>
      </c>
      <c r="BV215" s="426"/>
    </row>
    <row r="216" spans="1:74" ht="15" x14ac:dyDescent="0.25">
      <c r="A216" s="570">
        <v>214</v>
      </c>
      <c r="B216" s="571">
        <f>IFERROR(VLOOKUP(N216,Import!$B$4:$T$677,19,FALSE),"")</f>
        <v>400</v>
      </c>
      <c r="C216" s="572"/>
      <c r="D216" s="571" t="str">
        <f>IFERROR(VLOOKUP(N216,Import!$AD$3:$AH$677,3,FALSE),"")</f>
        <v/>
      </c>
      <c r="E216" s="571" t="str">
        <f>IFERROR(VLOOKUP(N216,Import!$AD$3:$AL$677,4,FALSE),"")</f>
        <v/>
      </c>
      <c r="F216" s="575">
        <f>IFERROR(VLOOKUP(N216,Import!$AT$3:$BG$677,8,FALSE),"")</f>
        <v>453</v>
      </c>
      <c r="G216" s="489">
        <f>IFERROR(VLOOKUP($N216,Import!$AT$3:$BG$677,2,FALSE),"")</f>
        <v>153.85000000000002</v>
      </c>
      <c r="H216" s="490">
        <f>IFERROR(VLOOKUP($N216,Import!$AT$3:$BG$677,3,FALSE),"")</f>
        <v>1.8536144578313256</v>
      </c>
      <c r="I216" s="575">
        <f ca="1">IFERROR(VLOOKUP($N216,Import!$AT$3:$BG$677,9,FALSE),"")</f>
        <v>168</v>
      </c>
      <c r="J216" s="574"/>
      <c r="K216" s="571">
        <f>IFERROR(VLOOKUP(N216,Import!$AT$3:$BG$677,12,FALSE),"")</f>
        <v>324</v>
      </c>
      <c r="L216" s="571">
        <f>IFERROR(VLOOKUP(N216,Import!$AT$3:$BG$677,14,FALSE),"")</f>
        <v>307</v>
      </c>
      <c r="M216" s="486"/>
      <c r="N216" s="88" t="str">
        <f>IFERROR(VLOOKUP(A216,Import!$V$3:$X$677,3,FALSE),"")</f>
        <v>Franchy Cordero</v>
      </c>
      <c r="O216" s="89"/>
      <c r="P216" s="90"/>
      <c r="Q216" s="91" t="str">
        <f>IFERROR(VLOOKUP($N216,Import!$B$3:$AL$676,2,FALSE),"")</f>
        <v>SD</v>
      </c>
      <c r="R216" s="341" t="str">
        <f>IFERROR(VLOOKUP($N216,Import!$B$3:$AL$676,3,FALSE),"")</f>
        <v>OF</v>
      </c>
      <c r="S216" s="341" t="str">
        <f>IFERROR(VLOOKUP($N216,Import!$B$3:$AL$676,4,FALSE),"")</f>
        <v>OF</v>
      </c>
      <c r="T216" s="91">
        <f>IFERROR(VLOOKUP($N216,Import!$B$3:$AL$676,5,FALSE),"")</f>
        <v>-4</v>
      </c>
      <c r="U216" s="431"/>
      <c r="V216" s="91">
        <f>IFERROR(VLOOKUP($N216,Import!$B$3:$AL$676,6,FALSE),"")</f>
        <v>241</v>
      </c>
      <c r="W216" s="91">
        <f>IFERROR(VLOOKUP($N216,Import!$B$3:$AL$676,7,FALSE),"")</f>
        <v>34</v>
      </c>
      <c r="X216" s="91">
        <f>IFERROR(VLOOKUP($N216,Import!$B$3:$AL$676,8,FALSE),"")</f>
        <v>10</v>
      </c>
      <c r="Y216" s="91">
        <f>IFERROR(VLOOKUP($N216,Import!$B$3:$AL$676,9,FALSE),"")</f>
        <v>32</v>
      </c>
      <c r="Z216" s="91">
        <f>IFERROR(VLOOKUP($N216,Import!$B$3:$AL$676,10,FALSE),"")</f>
        <v>8</v>
      </c>
      <c r="AA216" s="92">
        <f>IFERROR(VLOOKUP($N216,Import!$B$3:$AL$676,11,FALSE),"")</f>
        <v>0.22800000000000001</v>
      </c>
      <c r="AB216" s="431"/>
      <c r="AC216" s="498">
        <f t="shared" si="40"/>
        <v>54.948</v>
      </c>
      <c r="AD216" s="499">
        <f>IF(O216='User Input'!$C$1,1,0)</f>
        <v>0</v>
      </c>
      <c r="AE216" s="499">
        <f t="shared" si="51"/>
        <v>0</v>
      </c>
      <c r="AF216" s="499">
        <f t="shared" si="41"/>
        <v>0</v>
      </c>
      <c r="AG216" s="499" t="str">
        <f t="shared" si="42"/>
        <v>Franchy Cordero</v>
      </c>
      <c r="AH216" s="499">
        <f t="shared" si="43"/>
        <v>0</v>
      </c>
      <c r="AI216" s="499">
        <f t="shared" si="44"/>
        <v>-4</v>
      </c>
      <c r="AJ216" s="91" t="str">
        <f>IFERROR(VLOOKUP($N216,Import!$B$3:$AL$676,35,FALSE),"")</f>
        <v/>
      </c>
      <c r="AK216" s="98"/>
      <c r="AL216" s="113">
        <v>144</v>
      </c>
      <c r="AM216" s="112">
        <f>IFERROR(VLOOKUP(AV216,Import!$B$3:$T$677,19,FALSE),"")</f>
        <v>315</v>
      </c>
      <c r="AN216" s="493"/>
      <c r="AO216" s="112">
        <f>IFERROR(VLOOKUP(AV216,Import!$AD$3:$AH$677,3,FALSE),"")</f>
        <v>18</v>
      </c>
      <c r="AP216" s="112">
        <f>IFERROR(VLOOKUP(AV216,Import!$AD$3:$AH$677,5,FALSE),"")</f>
        <v>1</v>
      </c>
      <c r="AQ216" s="494">
        <f>IFERROR(VLOOKUP(AV216,Import!$AW$3:$BA$677,5,FALSE),"")</f>
        <v>461</v>
      </c>
      <c r="AR216" s="489">
        <f>IFERROR(VLOOKUP($AV216,Import!$AW$3:$BG$677,2,FALSE),"")</f>
        <v>150.70000000000005</v>
      </c>
      <c r="AS216" s="581">
        <f>IFERROR(VLOOKUP($AV216,Import!$AW$3:$BG$677,3,FALSE),"")</f>
        <v>10.04666666666667</v>
      </c>
      <c r="AT216" s="575">
        <f ca="1">IFERROR(VLOOKUP($AV216,Import!$AW$3:$BG$677,7,FALSE),"")</f>
        <v>158</v>
      </c>
      <c r="AU216" s="492"/>
      <c r="AV216" s="495" t="str">
        <f>IFERROR(VLOOKUP(AL216,Import!$W$3:$X$677,2,FALSE),"")</f>
        <v>Forrest Whitley</v>
      </c>
      <c r="AW216" s="89"/>
      <c r="AX216" s="102"/>
      <c r="AY216" s="91" t="str">
        <f>IFERROR(VLOOKUP($AV216,Import!$B$3:$L$676,2,FALSE),"")</f>
        <v>HOU</v>
      </c>
      <c r="AZ216" s="96" t="str">
        <f>IFERROR(VLOOKUP($AV216,Import!$B$3:$L$676,3,FALSE),"")</f>
        <v>SP</v>
      </c>
      <c r="BA216" s="96" t="str">
        <f>IFERROR(VLOOKUP($AV216,Import!$B$3:$L$676,4,FALSE),"")</f>
        <v>SP</v>
      </c>
      <c r="BB216" s="91">
        <f>IFERROR(VLOOKUP($AV216,Import!$B$3:$L$676,5,FALSE),"")</f>
        <v>-1</v>
      </c>
      <c r="BC216" s="431"/>
      <c r="BD216" s="91">
        <f>IFERROR(VLOOKUP($AV216,Import!$B$3:$X$677,12,FALSE),"")</f>
        <v>39</v>
      </c>
      <c r="BE216" s="97">
        <f>IFERROR(VLOOKUP($AV216,Import!$B$3:$X$677,15,FALSE),"")</f>
        <v>3.74</v>
      </c>
      <c r="BF216" s="97">
        <f>IFERROR(VLOOKUP($AV216,Import!$B$3:$X$677,16,FALSE),"")</f>
        <v>1.31</v>
      </c>
      <c r="BG216" s="91">
        <f>IFERROR(VLOOKUP($AV216,Import!$B$3:$X$677,13,FALSE),"")</f>
        <v>2</v>
      </c>
      <c r="BH216" s="91">
        <f>IFERROR(VLOOKUP($AV216,Import!$B$3:$X$677,14,FALSE),"")</f>
        <v>0</v>
      </c>
      <c r="BI216" s="91">
        <f>IFERROR(VLOOKUP($AV216,Import!$B$3:$X$677,17,FALSE),"")</f>
        <v>50</v>
      </c>
      <c r="BJ216" s="435"/>
      <c r="BK216" s="93">
        <f t="shared" si="45"/>
        <v>145.86000000000001</v>
      </c>
      <c r="BL216" s="94">
        <f t="shared" si="46"/>
        <v>51.09</v>
      </c>
      <c r="BM216" s="94">
        <f>IF(AW216='User Input'!$C$1,1,0)</f>
        <v>0</v>
      </c>
      <c r="BN216" s="94">
        <f t="shared" si="52"/>
        <v>0</v>
      </c>
      <c r="BO216" s="94">
        <f t="shared" si="47"/>
        <v>0</v>
      </c>
      <c r="BP216" s="94" t="str">
        <f t="shared" si="48"/>
        <v>Forrest Whitley</v>
      </c>
      <c r="BQ216" s="94">
        <f t="shared" si="49"/>
        <v>0</v>
      </c>
      <c r="BR216" s="95">
        <f t="shared" si="50"/>
        <v>-1</v>
      </c>
      <c r="BS216" s="91">
        <f>IFERROR(VLOOKUP($AV216,Import!$B$3:$AL$676,35,FALSE),"")</f>
        <v>2019</v>
      </c>
      <c r="BT216" s="99">
        <f>9*(Table2[[#This Row],[K]]/Table2[[#This Row],[IP]])</f>
        <v>11.53846153846154</v>
      </c>
      <c r="BU216" s="483">
        <f>IFERROR(VLOOKUP($AV216,PITCH!$B$7:$AJ$2004,31,FALSE),"N/A")</f>
        <v>5.0988142292490117</v>
      </c>
      <c r="BV216" s="426"/>
    </row>
    <row r="217" spans="1:74" ht="15" x14ac:dyDescent="0.25">
      <c r="A217" s="570">
        <v>215</v>
      </c>
      <c r="B217" s="571">
        <f>IFERROR(VLOOKUP(N217,Import!$B$4:$T$677,19,FALSE),"")</f>
        <v>401</v>
      </c>
      <c r="C217" s="572"/>
      <c r="D217" s="571" t="str">
        <f>IFERROR(VLOOKUP(N217,Import!$AD$3:$AH$677,3,FALSE),"")</f>
        <v/>
      </c>
      <c r="E217" s="571" t="str">
        <f>IFERROR(VLOOKUP(N217,Import!$AD$3:$AL$677,4,FALSE),"")</f>
        <v/>
      </c>
      <c r="F217" s="575">
        <f>IFERROR(VLOOKUP(N217,Import!$AT$3:$BG$677,8,FALSE),"")</f>
        <v>434</v>
      </c>
      <c r="G217" s="489">
        <f>IFERROR(VLOOKUP($N217,Import!$AT$3:$BG$677,2,FALSE),"")</f>
        <v>164.2</v>
      </c>
      <c r="H217" s="490">
        <f>IFERROR(VLOOKUP($N217,Import!$AT$3:$BG$677,3,FALSE),"")</f>
        <v>1.784782608695652</v>
      </c>
      <c r="I217" s="575">
        <f ca="1">IFERROR(VLOOKUP($N217,Import!$AT$3:$BG$677,9,FALSE),"")</f>
        <v>275</v>
      </c>
      <c r="J217" s="574"/>
      <c r="K217" s="571">
        <f>IFERROR(VLOOKUP(N217,Import!$AT$3:$BG$677,12,FALSE),"")</f>
        <v>229</v>
      </c>
      <c r="L217" s="571">
        <f>IFERROR(VLOOKUP(N217,Import!$AT$3:$BG$677,14,FALSE),"")</f>
        <v>213</v>
      </c>
      <c r="M217" s="486"/>
      <c r="N217" s="88" t="str">
        <f>IFERROR(VLOOKUP(A217,Import!$V$3:$X$677,3,FALSE),"")</f>
        <v>Austin Hedges</v>
      </c>
      <c r="O217" s="89"/>
      <c r="P217" s="90"/>
      <c r="Q217" s="91" t="str">
        <f>IFERROR(VLOOKUP($N217,Import!$B$3:$AL$676,2,FALSE),"")</f>
        <v>SD</v>
      </c>
      <c r="R217" s="341" t="str">
        <f>IFERROR(VLOOKUP($N217,Import!$B$3:$AL$676,3,FALSE),"")</f>
        <v>C</v>
      </c>
      <c r="S217" s="341" t="str">
        <f>IFERROR(VLOOKUP($N217,Import!$B$3:$AL$676,4,FALSE),"")</f>
        <v>C</v>
      </c>
      <c r="T217" s="91">
        <f>IFERROR(VLOOKUP($N217,Import!$B$3:$AL$676,5,FALSE),"")</f>
        <v>-4</v>
      </c>
      <c r="U217" s="431"/>
      <c r="V217" s="91">
        <f>IFERROR(VLOOKUP($N217,Import!$B$3:$AL$676,6,FALSE),"")</f>
        <v>289</v>
      </c>
      <c r="W217" s="91">
        <f>IFERROR(VLOOKUP($N217,Import!$B$3:$AL$676,7,FALSE),"")</f>
        <v>34</v>
      </c>
      <c r="X217" s="91">
        <f>IFERROR(VLOOKUP($N217,Import!$B$3:$AL$676,8,FALSE),"")</f>
        <v>12</v>
      </c>
      <c r="Y217" s="91">
        <f>IFERROR(VLOOKUP($N217,Import!$B$3:$AL$676,9,FALSE),"")</f>
        <v>35</v>
      </c>
      <c r="Z217" s="91">
        <f>IFERROR(VLOOKUP($N217,Import!$B$3:$AL$676,10,FALSE),"")</f>
        <v>2</v>
      </c>
      <c r="AA217" s="92">
        <f>IFERROR(VLOOKUP($N217,Import!$B$3:$AL$676,11,FALSE),"")</f>
        <v>0.22800000000000001</v>
      </c>
      <c r="AB217" s="431"/>
      <c r="AC217" s="498">
        <f t="shared" si="40"/>
        <v>65.891999999999996</v>
      </c>
      <c r="AD217" s="499">
        <f>IF(O217='User Input'!$C$1,1,0)</f>
        <v>0</v>
      </c>
      <c r="AE217" s="499">
        <f t="shared" si="51"/>
        <v>0</v>
      </c>
      <c r="AF217" s="499">
        <f t="shared" si="41"/>
        <v>0</v>
      </c>
      <c r="AG217" s="499" t="str">
        <f t="shared" si="42"/>
        <v>Austin Hedges</v>
      </c>
      <c r="AH217" s="499">
        <f t="shared" si="43"/>
        <v>0</v>
      </c>
      <c r="AI217" s="499">
        <f t="shared" si="44"/>
        <v>-4</v>
      </c>
      <c r="AJ217" s="91" t="str">
        <f>IFERROR(VLOOKUP($N217,Import!$B$3:$AL$676,35,FALSE),"")</f>
        <v/>
      </c>
      <c r="AK217" s="98"/>
      <c r="AL217" s="113">
        <v>212</v>
      </c>
      <c r="AM217" s="112">
        <f>IFERROR(VLOOKUP(AV217,Import!$B$3:$T$677,19,FALSE),"")</f>
        <v>483</v>
      </c>
      <c r="AN217" s="493"/>
      <c r="AO217" s="112" t="str">
        <f>IFERROR(VLOOKUP(AV217,Import!$AD$3:$AH$677,3,FALSE),"")</f>
        <v/>
      </c>
      <c r="AP217" s="112" t="str">
        <f>IFERROR(VLOOKUP(AV217,Import!$AD$3:$AH$677,5,FALSE),"")</f>
        <v/>
      </c>
      <c r="AQ217" s="494">
        <f>IFERROR(VLOOKUP(AV217,Import!$AW$3:$BA$677,5,FALSE),"")</f>
        <v>531</v>
      </c>
      <c r="AR217" s="489">
        <f>IFERROR(VLOOKUP($AV217,Import!$AW$3:$BG$677,2,FALSE),"")</f>
        <v>113.19999999999999</v>
      </c>
      <c r="AS217" s="581">
        <f>IFERROR(VLOOKUP($AV217,Import!$AW$3:$BG$677,3,FALSE),"")</f>
        <v>1.9859649122807015</v>
      </c>
      <c r="AT217" s="575">
        <f ca="1">IFERROR(VLOOKUP($AV217,Import!$AW$3:$BG$677,7,FALSE),"")</f>
        <v>347</v>
      </c>
      <c r="AU217" s="492"/>
      <c r="AV217" s="495" t="str">
        <f>IFERROR(VLOOKUP(AL217,Import!$W$3:$X$677,2,FALSE),"")</f>
        <v>Jesse Chavez</v>
      </c>
      <c r="AW217" s="89"/>
      <c r="AX217" s="102"/>
      <c r="AY217" s="91" t="str">
        <f>IFERROR(VLOOKUP($AV217,Import!$B$3:$L$676,2,FALSE),"")</f>
        <v>TEX</v>
      </c>
      <c r="AZ217" s="96" t="str">
        <f>IFERROR(VLOOKUP($AV217,Import!$B$3:$L$676,3,FALSE),"")</f>
        <v>RP</v>
      </c>
      <c r="BA217" s="96" t="str">
        <f>IFERROR(VLOOKUP($AV217,Import!$B$3:$L$676,4,FALSE),"")</f>
        <v>RP</v>
      </c>
      <c r="BB217" s="91">
        <f>IFERROR(VLOOKUP($AV217,Import!$B$3:$L$676,5,FALSE),"")</f>
        <v>-7</v>
      </c>
      <c r="BC217" s="431"/>
      <c r="BD217" s="91">
        <f>IFERROR(VLOOKUP($AV217,Import!$B$3:$X$677,12,FALSE),"")</f>
        <v>72</v>
      </c>
      <c r="BE217" s="97">
        <f>IFERROR(VLOOKUP($AV217,Import!$B$3:$X$677,15,FALSE),"")</f>
        <v>4.09</v>
      </c>
      <c r="BF217" s="97">
        <f>IFERROR(VLOOKUP($AV217,Import!$B$3:$X$677,16,FALSE),"")</f>
        <v>1.3</v>
      </c>
      <c r="BG217" s="91">
        <f>IFERROR(VLOOKUP($AV217,Import!$B$3:$X$677,13,FALSE),"")</f>
        <v>6</v>
      </c>
      <c r="BH217" s="91">
        <f>IFERROR(VLOOKUP($AV217,Import!$B$3:$X$677,14,FALSE),"")</f>
        <v>3</v>
      </c>
      <c r="BI217" s="91">
        <f>IFERROR(VLOOKUP($AV217,Import!$B$3:$X$677,17,FALSE),"")</f>
        <v>70</v>
      </c>
      <c r="BJ217" s="435"/>
      <c r="BK217" s="93">
        <f t="shared" si="45"/>
        <v>294.48</v>
      </c>
      <c r="BL217" s="94">
        <f t="shared" si="46"/>
        <v>93.600000000000009</v>
      </c>
      <c r="BM217" s="94">
        <f>IF(AW217='User Input'!$C$1,1,0)</f>
        <v>0</v>
      </c>
      <c r="BN217" s="94">
        <f t="shared" si="52"/>
        <v>0</v>
      </c>
      <c r="BO217" s="94">
        <f t="shared" si="47"/>
        <v>0</v>
      </c>
      <c r="BP217" s="94" t="str">
        <f t="shared" si="48"/>
        <v>Jesse Chavez</v>
      </c>
      <c r="BQ217" s="94">
        <f t="shared" si="49"/>
        <v>0</v>
      </c>
      <c r="BR217" s="95">
        <f t="shared" si="50"/>
        <v>-7</v>
      </c>
      <c r="BS217" s="91" t="str">
        <f>IFERROR(VLOOKUP($AV217,Import!$B$3:$AL$676,35,FALSE),"")</f>
        <v/>
      </c>
      <c r="BT217" s="99">
        <f>9*(Table2[[#This Row],[K]]/Table2[[#This Row],[IP]])</f>
        <v>8.75</v>
      </c>
      <c r="BU217" s="483">
        <f>IFERROR(VLOOKUP($AV217,PITCH!$B$7:$AJ$2004,31,FALSE),"N/A")</f>
        <v>5.7692307692307683</v>
      </c>
      <c r="BV217" s="426"/>
    </row>
    <row r="218" spans="1:74" ht="15" x14ac:dyDescent="0.25">
      <c r="A218" s="570">
        <v>216</v>
      </c>
      <c r="B218" s="571">
        <f>IFERROR(VLOOKUP(N218,Import!$B$4:$T$677,19,FALSE),"")</f>
        <v>402</v>
      </c>
      <c r="C218" s="572"/>
      <c r="D218" s="571" t="str">
        <f>IFERROR(VLOOKUP(N218,Import!$AD$3:$AH$677,3,FALSE),"")</f>
        <v/>
      </c>
      <c r="E218" s="571" t="str">
        <f>IFERROR(VLOOKUP(N218,Import!$AD$3:$AL$677,4,FALSE),"")</f>
        <v/>
      </c>
      <c r="F218" s="575">
        <f>IFERROR(VLOOKUP(N218,Import!$AT$3:$BG$677,8,FALSE),"")</f>
        <v>362</v>
      </c>
      <c r="G218" s="489">
        <f>IFERROR(VLOOKUP($N218,Import!$AT$3:$BG$677,2,FALSE),"")</f>
        <v>225.65000000000003</v>
      </c>
      <c r="H218" s="490">
        <f>IFERROR(VLOOKUP($N218,Import!$AT$3:$BG$677,3,FALSE),"")</f>
        <v>2.3505208333333338</v>
      </c>
      <c r="I218" s="575">
        <f ca="1">IFERROR(VLOOKUP($N218,Import!$AT$3:$BG$677,9,FALSE),"")</f>
        <v>61</v>
      </c>
      <c r="J218" s="574"/>
      <c r="K218" s="571">
        <f>IFERROR(VLOOKUP(N218,Import!$AT$3:$BG$677,12,FALSE),"")</f>
        <v>261</v>
      </c>
      <c r="L218" s="571">
        <f>IFERROR(VLOOKUP(N218,Import!$AT$3:$BG$677,14,FALSE),"")</f>
        <v>241</v>
      </c>
      <c r="M218" s="486"/>
      <c r="N218" s="88" t="str">
        <f>IFERROR(VLOOKUP(A218,Import!$V$3:$X$677,3,FALSE),"")</f>
        <v>Evan Gattis</v>
      </c>
      <c r="O218" s="89"/>
      <c r="P218" s="90"/>
      <c r="Q218" s="91" t="str">
        <f>IFERROR(VLOOKUP($N218,Import!$B$3:$AL$676,2,FALSE),"")</f>
        <v>FA</v>
      </c>
      <c r="R218" s="341" t="str">
        <f>IFERROR(VLOOKUP($N218,Import!$B$3:$AL$676,3,FALSE),"")</f>
        <v>DH</v>
      </c>
      <c r="S218" s="341" t="str">
        <f>IFERROR(VLOOKUP($N218,Import!$B$3:$AL$676,4,FALSE),"")</f>
        <v>DH</v>
      </c>
      <c r="T218" s="91">
        <f>IFERROR(VLOOKUP($N218,Import!$B$3:$AL$676,5,FALSE),"")</f>
        <v>-4</v>
      </c>
      <c r="U218" s="431"/>
      <c r="V218" s="91">
        <f>IFERROR(VLOOKUP($N218,Import!$B$3:$AL$676,6,FALSE),"")</f>
        <v>423</v>
      </c>
      <c r="W218" s="91">
        <f>IFERROR(VLOOKUP($N218,Import!$B$3:$AL$676,7,FALSE),"")</f>
        <v>48</v>
      </c>
      <c r="X218" s="91">
        <f>IFERROR(VLOOKUP($N218,Import!$B$3:$AL$676,8,FALSE),"")</f>
        <v>19</v>
      </c>
      <c r="Y218" s="91">
        <f>IFERROR(VLOOKUP($N218,Import!$B$3:$AL$676,9,FALSE),"")</f>
        <v>61</v>
      </c>
      <c r="Z218" s="91">
        <f>IFERROR(VLOOKUP($N218,Import!$B$3:$AL$676,10,FALSE),"")</f>
        <v>0</v>
      </c>
      <c r="AA218" s="92">
        <f>IFERROR(VLOOKUP($N218,Import!$B$3:$AL$676,11,FALSE),"")</f>
        <v>0.23100000000000001</v>
      </c>
      <c r="AB218" s="431"/>
      <c r="AC218" s="498">
        <f t="shared" si="40"/>
        <v>97.713000000000008</v>
      </c>
      <c r="AD218" s="499">
        <f>IF(O218='User Input'!$C$1,1,0)</f>
        <v>0</v>
      </c>
      <c r="AE218" s="499">
        <f t="shared" si="51"/>
        <v>0</v>
      </c>
      <c r="AF218" s="499">
        <f t="shared" si="41"/>
        <v>0</v>
      </c>
      <c r="AG218" s="499" t="str">
        <f t="shared" si="42"/>
        <v>Evan Gattis</v>
      </c>
      <c r="AH218" s="499">
        <f t="shared" si="43"/>
        <v>0</v>
      </c>
      <c r="AI218" s="499">
        <f t="shared" si="44"/>
        <v>-4</v>
      </c>
      <c r="AJ218" s="91" t="str">
        <f>IFERROR(VLOOKUP($N218,Import!$B$3:$AL$676,35,FALSE),"")</f>
        <v/>
      </c>
      <c r="AK218" s="98"/>
      <c r="AL218" s="113">
        <v>183</v>
      </c>
      <c r="AM218" s="112">
        <f>IFERROR(VLOOKUP(AV218,Import!$B$3:$T$677,19,FALSE),"")</f>
        <v>391</v>
      </c>
      <c r="AN218" s="493"/>
      <c r="AO218" s="112" t="str">
        <f>IFERROR(VLOOKUP(AV218,Import!$AD$3:$AH$677,3,FALSE),"")</f>
        <v/>
      </c>
      <c r="AP218" s="112" t="str">
        <f>IFERROR(VLOOKUP(AV218,Import!$AD$3:$AH$677,5,FALSE),"")</f>
        <v/>
      </c>
      <c r="AQ218" s="494">
        <f>IFERROR(VLOOKUP(AV218,Import!$AW$3:$BA$677,5,FALSE),"")</f>
        <v>534</v>
      </c>
      <c r="AR218" s="489">
        <f>IFERROR(VLOOKUP($AV218,Import!$AW$3:$BG$677,2,FALSE),"")</f>
        <v>112.30000000000001</v>
      </c>
      <c r="AS218" s="581">
        <f>IFERROR(VLOOKUP($AV218,Import!$AW$3:$BG$677,3,FALSE),"")</f>
        <v>2.041818181818182</v>
      </c>
      <c r="AT218" s="575">
        <f ca="1">IFERROR(VLOOKUP($AV218,Import!$AW$3:$BG$677,7,FALSE),"")</f>
        <v>347</v>
      </c>
      <c r="AU218" s="492"/>
      <c r="AV218" s="495" t="str">
        <f>IFERROR(VLOOKUP(AL218,Import!$W$3:$X$677,2,FALSE),"")</f>
        <v>Darren O’Day</v>
      </c>
      <c r="AW218" s="89"/>
      <c r="AX218" s="102"/>
      <c r="AY218" s="91" t="str">
        <f>IFERROR(VLOOKUP($AV218,Import!$B$3:$L$676,2,FALSE),"")</f>
        <v>ATL</v>
      </c>
      <c r="AZ218" s="96" t="str">
        <f>IFERROR(VLOOKUP($AV218,Import!$B$3:$L$676,3,FALSE),"")</f>
        <v>RP</v>
      </c>
      <c r="BA218" s="96" t="str">
        <f>IFERROR(VLOOKUP($AV218,Import!$B$3:$L$676,4,FALSE),"")</f>
        <v>RP</v>
      </c>
      <c r="BB218" s="91">
        <f>IFERROR(VLOOKUP($AV218,Import!$B$3:$L$676,5,FALSE),"")</f>
        <v>-4</v>
      </c>
      <c r="BC218" s="431"/>
      <c r="BD218" s="91">
        <f>IFERROR(VLOOKUP($AV218,Import!$B$3:$X$677,12,FALSE),"")</f>
        <v>42</v>
      </c>
      <c r="BE218" s="97">
        <f>IFERROR(VLOOKUP($AV218,Import!$B$3:$X$677,15,FALSE),"")</f>
        <v>3.41</v>
      </c>
      <c r="BF218" s="97">
        <f>IFERROR(VLOOKUP($AV218,Import!$B$3:$X$677,16,FALSE),"")</f>
        <v>1.1200000000000001</v>
      </c>
      <c r="BG218" s="91">
        <f>IFERROR(VLOOKUP($AV218,Import!$B$3:$X$677,13,FALSE),"")</f>
        <v>3</v>
      </c>
      <c r="BH218" s="91">
        <f>IFERROR(VLOOKUP($AV218,Import!$B$3:$X$677,14,FALSE),"")</f>
        <v>5</v>
      </c>
      <c r="BI218" s="91">
        <f>IFERROR(VLOOKUP($AV218,Import!$B$3:$X$677,17,FALSE),"")</f>
        <v>50</v>
      </c>
      <c r="BJ218" s="435"/>
      <c r="BK218" s="93">
        <f t="shared" si="45"/>
        <v>143.22</v>
      </c>
      <c r="BL218" s="94">
        <f t="shared" si="46"/>
        <v>47.040000000000006</v>
      </c>
      <c r="BM218" s="94">
        <f>IF(AW218='User Input'!$C$1,1,0)</f>
        <v>0</v>
      </c>
      <c r="BN218" s="94">
        <f t="shared" si="52"/>
        <v>0</v>
      </c>
      <c r="BO218" s="94">
        <f t="shared" si="47"/>
        <v>0</v>
      </c>
      <c r="BP218" s="94" t="str">
        <f t="shared" si="48"/>
        <v>Darren O’Day</v>
      </c>
      <c r="BQ218" s="94">
        <f t="shared" si="49"/>
        <v>0</v>
      </c>
      <c r="BR218" s="95">
        <f t="shared" si="50"/>
        <v>-4</v>
      </c>
      <c r="BS218" s="91" t="str">
        <f>IFERROR(VLOOKUP($AV218,Import!$B$3:$AL$676,35,FALSE),"")</f>
        <v/>
      </c>
      <c r="BT218" s="99">
        <f>9*(Table2[[#This Row],[K]]/Table2[[#This Row],[IP]])</f>
        <v>10.714285714285714</v>
      </c>
      <c r="BU218" s="483">
        <f>IFERROR(VLOOKUP($AV218,PITCH!$B$7:$AJ$2004,31,FALSE),"N/A")</f>
        <v>6.8602540834845733</v>
      </c>
      <c r="BV218" s="426"/>
    </row>
    <row r="219" spans="1:74" ht="15" x14ac:dyDescent="0.25">
      <c r="A219" s="570">
        <v>217</v>
      </c>
      <c r="B219" s="571">
        <f>IFERROR(VLOOKUP(N219,Import!$B$4:$T$677,19,FALSE),"")</f>
        <v>404</v>
      </c>
      <c r="C219" s="572"/>
      <c r="D219" s="571" t="str">
        <f>IFERROR(VLOOKUP(N219,Import!$AD$3:$AH$677,3,FALSE),"")</f>
        <v/>
      </c>
      <c r="E219" s="571" t="str">
        <f>IFERROR(VLOOKUP(N219,Import!$AD$3:$AL$677,4,FALSE),"")</f>
        <v/>
      </c>
      <c r="F219" s="575">
        <f>IFERROR(VLOOKUP(N219,Import!$AT$3:$BG$677,8,FALSE),"")</f>
        <v>512</v>
      </c>
      <c r="G219" s="489">
        <f>IFERROR(VLOOKUP($N219,Import!$AT$3:$BG$677,2,FALSE),"")</f>
        <v>123.64999999999999</v>
      </c>
      <c r="H219" s="490">
        <f>IFERROR(VLOOKUP($N219,Import!$AT$3:$BG$677,3,FALSE),"")</f>
        <v>1.7415492957746477</v>
      </c>
      <c r="I219" s="575">
        <f ca="1">IFERROR(VLOOKUP($N219,Import!$AT$3:$BG$677,9,FALSE),"")</f>
        <v>349</v>
      </c>
      <c r="J219" s="574"/>
      <c r="K219" s="571">
        <f>IFERROR(VLOOKUP(N219,Import!$AT$3:$BG$677,12,FALSE),"")</f>
        <v>366</v>
      </c>
      <c r="L219" s="571">
        <f>IFERROR(VLOOKUP(N219,Import!$AT$3:$BG$677,14,FALSE),"")</f>
        <v>360</v>
      </c>
      <c r="M219" s="486"/>
      <c r="N219" s="88" t="str">
        <f>IFERROR(VLOOKUP(A219,Import!$V$3:$X$677,3,FALSE),"")</f>
        <v>Michael A. Taylor</v>
      </c>
      <c r="O219" s="89"/>
      <c r="P219" s="90"/>
      <c r="Q219" s="91" t="str">
        <f>IFERROR(VLOOKUP($N219,Import!$B$3:$AL$676,2,FALSE),"")</f>
        <v>WSH</v>
      </c>
      <c r="R219" s="341" t="str">
        <f>IFERROR(VLOOKUP($N219,Import!$B$3:$AL$676,3,FALSE),"")</f>
        <v>OF</v>
      </c>
      <c r="S219" s="341" t="str">
        <f>IFERROR(VLOOKUP($N219,Import!$B$3:$AL$676,4,FALSE),"")</f>
        <v>OF</v>
      </c>
      <c r="T219" s="91">
        <f>IFERROR(VLOOKUP($N219,Import!$B$3:$AL$676,5,FALSE),"")</f>
        <v>-4</v>
      </c>
      <c r="U219" s="431"/>
      <c r="V219" s="91">
        <f>IFERROR(VLOOKUP($N219,Import!$B$3:$AL$676,6,FALSE),"")</f>
        <v>304</v>
      </c>
      <c r="W219" s="91">
        <f>IFERROR(VLOOKUP($N219,Import!$B$3:$AL$676,7,FALSE),"")</f>
        <v>33</v>
      </c>
      <c r="X219" s="91">
        <f>IFERROR(VLOOKUP($N219,Import!$B$3:$AL$676,8,FALSE),"")</f>
        <v>10</v>
      </c>
      <c r="Y219" s="91">
        <f>IFERROR(VLOOKUP($N219,Import!$B$3:$AL$676,9,FALSE),"")</f>
        <v>30</v>
      </c>
      <c r="Z219" s="91">
        <f>IFERROR(VLOOKUP($N219,Import!$B$3:$AL$676,10,FALSE),"")</f>
        <v>19</v>
      </c>
      <c r="AA219" s="92">
        <f>IFERROR(VLOOKUP($N219,Import!$B$3:$AL$676,11,FALSE),"")</f>
        <v>0.224</v>
      </c>
      <c r="AB219" s="431"/>
      <c r="AC219" s="498">
        <f t="shared" si="40"/>
        <v>68.096000000000004</v>
      </c>
      <c r="AD219" s="499">
        <f>IF(O219='User Input'!$C$1,1,0)</f>
        <v>0</v>
      </c>
      <c r="AE219" s="499">
        <f t="shared" si="51"/>
        <v>0</v>
      </c>
      <c r="AF219" s="499">
        <f t="shared" si="41"/>
        <v>0</v>
      </c>
      <c r="AG219" s="499" t="str">
        <f t="shared" si="42"/>
        <v>Michael A. Taylor</v>
      </c>
      <c r="AH219" s="499">
        <f t="shared" si="43"/>
        <v>0</v>
      </c>
      <c r="AI219" s="499">
        <f t="shared" si="44"/>
        <v>-4</v>
      </c>
      <c r="AJ219" s="91" t="str">
        <f>IFERROR(VLOOKUP($N219,Import!$B$3:$AL$676,35,FALSE),"")</f>
        <v/>
      </c>
      <c r="AK219" s="98"/>
      <c r="AL219" s="113">
        <v>229</v>
      </c>
      <c r="AM219" s="112">
        <f>IFERROR(VLOOKUP(AV219,Import!$B$3:$T$677,19,FALSE),"")</f>
        <v>557</v>
      </c>
      <c r="AN219" s="493"/>
      <c r="AO219" s="112" t="str">
        <f>IFERROR(VLOOKUP(AV219,Import!$AD$3:$AH$677,3,FALSE),"")</f>
        <v/>
      </c>
      <c r="AP219" s="112" t="str">
        <f>IFERROR(VLOOKUP(AV219,Import!$AD$3:$AH$677,5,FALSE),"")</f>
        <v/>
      </c>
      <c r="AQ219" s="494">
        <f>IFERROR(VLOOKUP(AV219,Import!$AW$3:$BA$677,5,FALSE),"")</f>
        <v>537</v>
      </c>
      <c r="AR219" s="489">
        <f>IFERROR(VLOOKUP($AV219,Import!$AW$3:$BG$677,2,FALSE),"")</f>
        <v>108.30000000000001</v>
      </c>
      <c r="AS219" s="581">
        <f>IFERROR(VLOOKUP($AV219,Import!$AW$3:$BG$677,3,FALSE),"")</f>
        <v>1.9690909090909092</v>
      </c>
      <c r="AT219" s="575">
        <f ca="1">IFERROR(VLOOKUP($AV219,Import!$AW$3:$BG$677,7,FALSE),"")</f>
        <v>347</v>
      </c>
      <c r="AU219" s="492"/>
      <c r="AV219" s="495" t="str">
        <f>IFERROR(VLOOKUP(AL219,Import!$W$3:$X$677,2,FALSE),"")</f>
        <v>Kyle Barraclough</v>
      </c>
      <c r="AW219" s="89"/>
      <c r="AX219" s="102"/>
      <c r="AY219" s="91" t="str">
        <f>IFERROR(VLOOKUP($AV219,Import!$B$3:$L$676,2,FALSE),"")</f>
        <v>WSH</v>
      </c>
      <c r="AZ219" s="96" t="str">
        <f>IFERROR(VLOOKUP($AV219,Import!$B$3:$L$676,3,FALSE),"")</f>
        <v>RP</v>
      </c>
      <c r="BA219" s="96" t="str">
        <f>IFERROR(VLOOKUP($AV219,Import!$B$3:$L$676,4,FALSE),"")</f>
        <v>RP</v>
      </c>
      <c r="BB219" s="91">
        <f>IFERROR(VLOOKUP($AV219,Import!$B$3:$L$676,5,FALSE),"")</f>
        <v>-9</v>
      </c>
      <c r="BC219" s="431"/>
      <c r="BD219" s="91">
        <f>IFERROR(VLOOKUP($AV219,Import!$B$3:$X$677,12,FALSE),"")</f>
        <v>62</v>
      </c>
      <c r="BE219" s="97">
        <f>IFERROR(VLOOKUP($AV219,Import!$B$3:$X$677,15,FALSE),"")</f>
        <v>4.33</v>
      </c>
      <c r="BF219" s="97">
        <f>IFERROR(VLOOKUP($AV219,Import!$B$3:$X$677,16,FALSE),"")</f>
        <v>1.31</v>
      </c>
      <c r="BG219" s="91">
        <f>IFERROR(VLOOKUP($AV219,Import!$B$3:$X$677,13,FALSE),"")</f>
        <v>4</v>
      </c>
      <c r="BH219" s="91">
        <f>IFERROR(VLOOKUP($AV219,Import!$B$3:$X$677,14,FALSE),"")</f>
        <v>4</v>
      </c>
      <c r="BI219" s="91">
        <f>IFERROR(VLOOKUP($AV219,Import!$B$3:$X$677,17,FALSE),"")</f>
        <v>67</v>
      </c>
      <c r="BJ219" s="435"/>
      <c r="BK219" s="93">
        <f t="shared" si="45"/>
        <v>268.45999999999998</v>
      </c>
      <c r="BL219" s="94">
        <f t="shared" si="46"/>
        <v>81.22</v>
      </c>
      <c r="BM219" s="94">
        <f>IF(AW219='User Input'!$C$1,1,0)</f>
        <v>0</v>
      </c>
      <c r="BN219" s="94">
        <f t="shared" si="52"/>
        <v>0</v>
      </c>
      <c r="BO219" s="94">
        <f t="shared" si="47"/>
        <v>0</v>
      </c>
      <c r="BP219" s="94" t="str">
        <f t="shared" si="48"/>
        <v>Kyle Barraclough</v>
      </c>
      <c r="BQ219" s="94">
        <f t="shared" si="49"/>
        <v>0</v>
      </c>
      <c r="BR219" s="95">
        <f t="shared" si="50"/>
        <v>-9</v>
      </c>
      <c r="BS219" s="91" t="str">
        <f>IFERROR(VLOOKUP($AV219,Import!$B$3:$AL$676,35,FALSE),"")</f>
        <v/>
      </c>
      <c r="BT219" s="99">
        <f>9*(Table2[[#This Row],[K]]/Table2[[#This Row],[IP]])</f>
        <v>9.7258064516129021</v>
      </c>
      <c r="BU219" s="483">
        <f>IFERROR(VLOOKUP($AV219,PITCH!$B$7:$AJ$2004,31,FALSE),"N/A")</f>
        <v>4.899193548387097</v>
      </c>
      <c r="BV219" s="426"/>
    </row>
    <row r="220" spans="1:74" ht="15" x14ac:dyDescent="0.25">
      <c r="A220" s="570">
        <v>218</v>
      </c>
      <c r="B220" s="571">
        <f>IFERROR(VLOOKUP(N220,Import!$B$4:$T$677,19,FALSE),"")</f>
        <v>407</v>
      </c>
      <c r="C220" s="572"/>
      <c r="D220" s="571" t="str">
        <f>IFERROR(VLOOKUP(N220,Import!$AD$3:$AH$677,3,FALSE),"")</f>
        <v/>
      </c>
      <c r="E220" s="571" t="str">
        <f>IFERROR(VLOOKUP(N220,Import!$AD$3:$AL$677,4,FALSE),"")</f>
        <v/>
      </c>
      <c r="F220" s="575">
        <f>IFERROR(VLOOKUP(N220,Import!$AT$3:$BG$677,8,FALSE),"")</f>
        <v>440</v>
      </c>
      <c r="G220" s="489">
        <f>IFERROR(VLOOKUP($N220,Import!$AT$3:$BG$677,2,FALSE),"")</f>
        <v>159.65</v>
      </c>
      <c r="H220" s="490">
        <f>IFERROR(VLOOKUP($N220,Import!$AT$3:$BG$677,3,FALSE),"")</f>
        <v>1.995625</v>
      </c>
      <c r="I220" s="575">
        <f ca="1">IFERROR(VLOOKUP($N220,Import!$AT$3:$BG$677,9,FALSE),"")</f>
        <v>50</v>
      </c>
      <c r="J220" s="574"/>
      <c r="K220" s="571">
        <f>IFERROR(VLOOKUP(N220,Import!$AT$3:$BG$677,12,FALSE),"")</f>
        <v>305</v>
      </c>
      <c r="L220" s="571">
        <f>IFERROR(VLOOKUP(N220,Import!$AT$3:$BG$677,14,FALSE),"")</f>
        <v>289</v>
      </c>
      <c r="M220" s="486"/>
      <c r="N220" s="88" t="str">
        <f>IFERROR(VLOOKUP(A220,Import!$V$3:$X$677,3,FALSE),"")</f>
        <v>Tyler O’Neill</v>
      </c>
      <c r="O220" s="89"/>
      <c r="P220" s="90"/>
      <c r="Q220" s="91" t="str">
        <f>IFERROR(VLOOKUP($N220,Import!$B$3:$AL$676,2,FALSE),"")</f>
        <v>STL</v>
      </c>
      <c r="R220" s="341" t="str">
        <f>IFERROR(VLOOKUP($N220,Import!$B$3:$AL$676,3,FALSE),"")</f>
        <v>OF</v>
      </c>
      <c r="S220" s="341" t="str">
        <f>IFERROR(VLOOKUP($N220,Import!$B$3:$AL$676,4,FALSE),"")</f>
        <v>OF</v>
      </c>
      <c r="T220" s="91">
        <f>IFERROR(VLOOKUP($N220,Import!$B$3:$AL$676,5,FALSE),"")</f>
        <v>-5</v>
      </c>
      <c r="U220" s="431"/>
      <c r="V220" s="91">
        <f>IFERROR(VLOOKUP($N220,Import!$B$3:$AL$676,6,FALSE),"")</f>
        <v>288</v>
      </c>
      <c r="W220" s="91">
        <f>IFERROR(VLOOKUP($N220,Import!$B$3:$AL$676,7,FALSE),"")</f>
        <v>34</v>
      </c>
      <c r="X220" s="91">
        <f>IFERROR(VLOOKUP($N220,Import!$B$3:$AL$676,8,FALSE),"")</f>
        <v>16</v>
      </c>
      <c r="Y220" s="91">
        <f>IFERROR(VLOOKUP($N220,Import!$B$3:$AL$676,9,FALSE),"")</f>
        <v>42</v>
      </c>
      <c r="Z220" s="91">
        <f>IFERROR(VLOOKUP($N220,Import!$B$3:$AL$676,10,FALSE),"")</f>
        <v>3</v>
      </c>
      <c r="AA220" s="92">
        <f>IFERROR(VLOOKUP($N220,Import!$B$3:$AL$676,11,FALSE),"")</f>
        <v>0.23799999999999999</v>
      </c>
      <c r="AB220" s="431"/>
      <c r="AC220" s="498">
        <f t="shared" si="40"/>
        <v>68.543999999999997</v>
      </c>
      <c r="AD220" s="499">
        <f>IF(O220='User Input'!$C$1,1,0)</f>
        <v>0</v>
      </c>
      <c r="AE220" s="499">
        <f t="shared" si="51"/>
        <v>0</v>
      </c>
      <c r="AF220" s="499">
        <f t="shared" si="41"/>
        <v>0</v>
      </c>
      <c r="AG220" s="499" t="str">
        <f t="shared" si="42"/>
        <v>Tyler O’Neill</v>
      </c>
      <c r="AH220" s="499">
        <f t="shared" si="43"/>
        <v>0</v>
      </c>
      <c r="AI220" s="499">
        <f t="shared" si="44"/>
        <v>-5</v>
      </c>
      <c r="AJ220" s="91" t="str">
        <f>IFERROR(VLOOKUP($N220,Import!$B$3:$AL$676,35,FALSE),"")</f>
        <v/>
      </c>
      <c r="AK220" s="98"/>
      <c r="AL220" s="113">
        <v>204</v>
      </c>
      <c r="AM220" s="112">
        <f>IFERROR(VLOOKUP(AV220,Import!$B$3:$T$677,19,FALSE),"")</f>
        <v>444</v>
      </c>
      <c r="AN220" s="493"/>
      <c r="AO220" s="112" t="str">
        <f>IFERROR(VLOOKUP(AV220,Import!$AD$3:$AH$677,3,FALSE),"")</f>
        <v/>
      </c>
      <c r="AP220" s="112" t="str">
        <f>IFERROR(VLOOKUP(AV220,Import!$AD$3:$AH$677,5,FALSE),"")</f>
        <v/>
      </c>
      <c r="AQ220" s="494">
        <f>IFERROR(VLOOKUP(AV220,Import!$AW$3:$BA$677,5,FALSE),"")</f>
        <v>538</v>
      </c>
      <c r="AR220" s="489">
        <f>IFERROR(VLOOKUP($AV220,Import!$AW$3:$BG$677,2,FALSE),"")</f>
        <v>104.80000000000001</v>
      </c>
      <c r="AS220" s="581">
        <f>IFERROR(VLOOKUP($AV220,Import!$AW$3:$BG$677,3,FALSE),"")</f>
        <v>1.9054545454545457</v>
      </c>
      <c r="AT220" s="575">
        <f ca="1">IFERROR(VLOOKUP($AV220,Import!$AW$3:$BG$677,7,FALSE),"")</f>
        <v>347</v>
      </c>
      <c r="AU220" s="492"/>
      <c r="AV220" s="495" t="str">
        <f>IFERROR(VLOOKUP(AL220,Import!$W$3:$X$677,2,FALSE),"")</f>
        <v>Tommy Hunter</v>
      </c>
      <c r="AW220" s="89"/>
      <c r="AX220" s="102"/>
      <c r="AY220" s="91" t="str">
        <f>IFERROR(VLOOKUP($AV220,Import!$B$3:$L$676,2,FALSE),"")</f>
        <v>PHI</v>
      </c>
      <c r="AZ220" s="96" t="str">
        <f>IFERROR(VLOOKUP($AV220,Import!$B$3:$L$676,3,FALSE),"")</f>
        <v>RP</v>
      </c>
      <c r="BA220" s="96" t="str">
        <f>IFERROR(VLOOKUP($AV220,Import!$B$3:$L$676,4,FALSE),"")</f>
        <v>RP</v>
      </c>
      <c r="BB220" s="91">
        <f>IFERROR(VLOOKUP($AV220,Import!$B$3:$L$676,5,FALSE),"")</f>
        <v>-6</v>
      </c>
      <c r="BC220" s="431"/>
      <c r="BD220" s="91">
        <f>IFERROR(VLOOKUP($AV220,Import!$B$3:$X$677,12,FALSE),"")</f>
        <v>67</v>
      </c>
      <c r="BE220" s="97">
        <f>IFERROR(VLOOKUP($AV220,Import!$B$3:$X$677,15,FALSE),"")</f>
        <v>4.09</v>
      </c>
      <c r="BF220" s="97">
        <f>IFERROR(VLOOKUP($AV220,Import!$B$3:$X$677,16,FALSE),"")</f>
        <v>1.27</v>
      </c>
      <c r="BG220" s="91">
        <f>IFERROR(VLOOKUP($AV220,Import!$B$3:$X$677,13,FALSE),"")</f>
        <v>5</v>
      </c>
      <c r="BH220" s="91">
        <f>IFERROR(VLOOKUP($AV220,Import!$B$3:$X$677,14,FALSE),"")</f>
        <v>4</v>
      </c>
      <c r="BI220" s="91">
        <f>IFERROR(VLOOKUP($AV220,Import!$B$3:$X$677,17,FALSE),"")</f>
        <v>57</v>
      </c>
      <c r="BJ220" s="435"/>
      <c r="BK220" s="93">
        <f t="shared" si="45"/>
        <v>274.02999999999997</v>
      </c>
      <c r="BL220" s="94">
        <f t="shared" si="46"/>
        <v>85.09</v>
      </c>
      <c r="BM220" s="94">
        <f>IF(AW220='User Input'!$C$1,1,0)</f>
        <v>0</v>
      </c>
      <c r="BN220" s="94">
        <f t="shared" si="52"/>
        <v>0</v>
      </c>
      <c r="BO220" s="94">
        <f t="shared" si="47"/>
        <v>0</v>
      </c>
      <c r="BP220" s="94" t="str">
        <f t="shared" si="48"/>
        <v>Tommy Hunter</v>
      </c>
      <c r="BQ220" s="94">
        <f t="shared" si="49"/>
        <v>0</v>
      </c>
      <c r="BR220" s="95">
        <f t="shared" si="50"/>
        <v>-6</v>
      </c>
      <c r="BS220" s="91" t="str">
        <f>IFERROR(VLOOKUP($AV220,Import!$B$3:$AL$676,35,FALSE),"")</f>
        <v/>
      </c>
      <c r="BT220" s="99">
        <f>9*(Table2[[#This Row],[K]]/Table2[[#This Row],[IP]])</f>
        <v>7.6567164179104479</v>
      </c>
      <c r="BU220" s="483">
        <f>IFERROR(VLOOKUP($AV220,PITCH!$B$7:$AJ$2004,31,FALSE),"N/A")</f>
        <v>6.0435571687840302</v>
      </c>
      <c r="BV220" s="426"/>
    </row>
    <row r="221" spans="1:74" ht="15" x14ac:dyDescent="0.25">
      <c r="A221" s="570">
        <v>219</v>
      </c>
      <c r="B221" s="571">
        <f>IFERROR(VLOOKUP(N221,Import!$B$4:$T$677,19,FALSE),"")</f>
        <v>408</v>
      </c>
      <c r="C221" s="572"/>
      <c r="D221" s="571" t="str">
        <f>IFERROR(VLOOKUP(N221,Import!$AD$3:$AH$677,3,FALSE),"")</f>
        <v/>
      </c>
      <c r="E221" s="571" t="str">
        <f>IFERROR(VLOOKUP(N221,Import!$AD$3:$AL$677,4,FALSE),"")</f>
        <v/>
      </c>
      <c r="F221" s="575">
        <f>IFERROR(VLOOKUP(N221,Import!$AT$3:$BG$677,8,FALSE),"")</f>
        <v>409</v>
      </c>
      <c r="G221" s="489">
        <f>IFERROR(VLOOKUP($N221,Import!$AT$3:$BG$677,2,FALSE),"")</f>
        <v>183.50000000000003</v>
      </c>
      <c r="H221" s="490">
        <f>IFERROR(VLOOKUP($N221,Import!$AT$3:$BG$677,3,FALSE),"")</f>
        <v>1.8724489795918371</v>
      </c>
      <c r="I221" s="575">
        <f ca="1">IFERROR(VLOOKUP($N221,Import!$AT$3:$BG$677,9,FALSE),"")</f>
        <v>502</v>
      </c>
      <c r="J221" s="574"/>
      <c r="K221" s="571">
        <f>IFERROR(VLOOKUP(N221,Import!$AT$3:$BG$677,12,FALSE),"")</f>
        <v>182</v>
      </c>
      <c r="L221" s="571">
        <f>IFERROR(VLOOKUP(N221,Import!$AT$3:$BG$677,14,FALSE),"")</f>
        <v>203</v>
      </c>
      <c r="M221" s="486"/>
      <c r="N221" s="88" t="str">
        <f>IFERROR(VLOOKUP(A221,Import!$V$3:$X$677,3,FALSE),"")</f>
        <v>Austin Barnes</v>
      </c>
      <c r="O221" s="89"/>
      <c r="P221" s="90"/>
      <c r="Q221" s="91" t="str">
        <f>IFERROR(VLOOKUP($N221,Import!$B$3:$AL$676,2,FALSE),"")</f>
        <v>LAD</v>
      </c>
      <c r="R221" s="341" t="str">
        <f>IFERROR(VLOOKUP($N221,Import!$B$3:$AL$676,3,FALSE),"")</f>
        <v>C</v>
      </c>
      <c r="S221" s="341">
        <f>IFERROR(VLOOKUP($N221,Import!$B$3:$AL$676,4,FALSE),"")</f>
        <v>0</v>
      </c>
      <c r="T221" s="91">
        <f>IFERROR(VLOOKUP($N221,Import!$B$3:$AL$676,5,FALSE),"")</f>
        <v>-5</v>
      </c>
      <c r="U221" s="431"/>
      <c r="V221" s="91">
        <f>IFERROR(VLOOKUP($N221,Import!$B$3:$AL$676,6,FALSE),"")</f>
        <v>303</v>
      </c>
      <c r="W221" s="91">
        <f>IFERROR(VLOOKUP($N221,Import!$B$3:$AL$676,7,FALSE),"")</f>
        <v>33</v>
      </c>
      <c r="X221" s="91">
        <f>IFERROR(VLOOKUP($N221,Import!$B$3:$AL$676,8,FALSE),"")</f>
        <v>7</v>
      </c>
      <c r="Y221" s="91">
        <f>IFERROR(VLOOKUP($N221,Import!$B$3:$AL$676,9,FALSE),"")</f>
        <v>31</v>
      </c>
      <c r="Z221" s="91">
        <f>IFERROR(VLOOKUP($N221,Import!$B$3:$AL$676,10,FALSE),"")</f>
        <v>7</v>
      </c>
      <c r="AA221" s="92">
        <f>IFERROR(VLOOKUP($N221,Import!$B$3:$AL$676,11,FALSE),"")</f>
        <v>0.246</v>
      </c>
      <c r="AB221" s="431"/>
      <c r="AC221" s="498">
        <f t="shared" si="40"/>
        <v>74.537999999999997</v>
      </c>
      <c r="AD221" s="499">
        <f>IF(O221='User Input'!$C$1,1,0)</f>
        <v>0</v>
      </c>
      <c r="AE221" s="499">
        <f t="shared" si="51"/>
        <v>0</v>
      </c>
      <c r="AF221" s="499">
        <f t="shared" si="41"/>
        <v>0</v>
      </c>
      <c r="AG221" s="499" t="str">
        <f t="shared" si="42"/>
        <v>Austin Barnes</v>
      </c>
      <c r="AH221" s="499">
        <f t="shared" si="43"/>
        <v>0</v>
      </c>
      <c r="AI221" s="499">
        <f t="shared" si="44"/>
        <v>-5</v>
      </c>
      <c r="AJ221" s="91" t="str">
        <f>IFERROR(VLOOKUP($N221,Import!$B$3:$AL$676,35,FALSE),"")</f>
        <v/>
      </c>
      <c r="AK221" s="98"/>
      <c r="AL221" s="113">
        <v>202</v>
      </c>
      <c r="AM221" s="112">
        <f>IFERROR(VLOOKUP(AV221,Import!$B$3:$T$677,19,FALSE),"")</f>
        <v>439</v>
      </c>
      <c r="AN221" s="493"/>
      <c r="AO221" s="112" t="str">
        <f>IFERROR(VLOOKUP(AV221,Import!$AD$3:$AH$677,3,FALSE),"")</f>
        <v/>
      </c>
      <c r="AP221" s="112" t="str">
        <f>IFERROR(VLOOKUP(AV221,Import!$AD$3:$AH$677,5,FALSE),"")</f>
        <v/>
      </c>
      <c r="AQ221" s="494">
        <f>IFERROR(VLOOKUP(AV221,Import!$AW$3:$BA$677,5,FALSE),"")</f>
        <v>539</v>
      </c>
      <c r="AR221" s="489">
        <f>IFERROR(VLOOKUP($AV221,Import!$AW$3:$BG$677,2,FALSE),"")</f>
        <v>102.60000000000002</v>
      </c>
      <c r="AS221" s="581">
        <f>IFERROR(VLOOKUP($AV221,Import!$AW$3:$BG$677,3,FALSE),"")</f>
        <v>10.260000000000002</v>
      </c>
      <c r="AT221" s="575">
        <f ca="1">IFERROR(VLOOKUP($AV221,Import!$AW$3:$BG$677,7,FALSE),"")</f>
        <v>171</v>
      </c>
      <c r="AU221" s="492"/>
      <c r="AV221" s="495" t="str">
        <f>IFERROR(VLOOKUP(AL221,Import!$W$3:$X$677,2,FALSE),"")</f>
        <v>Clay Buchholz</v>
      </c>
      <c r="AW221" s="89"/>
      <c r="AX221" s="102"/>
      <c r="AY221" s="91" t="str">
        <f>IFERROR(VLOOKUP($AV221,Import!$B$3:$L$676,2,FALSE),"")</f>
        <v>FA</v>
      </c>
      <c r="AZ221" s="96" t="str">
        <f>IFERROR(VLOOKUP($AV221,Import!$B$3:$L$676,3,FALSE),"")</f>
        <v>SP</v>
      </c>
      <c r="BA221" s="96" t="str">
        <f>IFERROR(VLOOKUP($AV221,Import!$B$3:$L$676,4,FALSE),"")</f>
        <v>SP</v>
      </c>
      <c r="BB221" s="91">
        <f>IFERROR(VLOOKUP($AV221,Import!$B$3:$L$676,5,FALSE),"")</f>
        <v>-6</v>
      </c>
      <c r="BC221" s="431"/>
      <c r="BD221" s="91">
        <f>IFERROR(VLOOKUP($AV221,Import!$B$3:$X$677,12,FALSE),"")</f>
        <v>112</v>
      </c>
      <c r="BE221" s="97">
        <f>IFERROR(VLOOKUP($AV221,Import!$B$3:$X$677,15,FALSE),"")</f>
        <v>4.13</v>
      </c>
      <c r="BF221" s="97">
        <f>IFERROR(VLOOKUP($AV221,Import!$B$3:$X$677,16,FALSE),"")</f>
        <v>1.37</v>
      </c>
      <c r="BG221" s="91">
        <f>IFERROR(VLOOKUP($AV221,Import!$B$3:$X$677,13,FALSE),"")</f>
        <v>7</v>
      </c>
      <c r="BH221" s="91">
        <f>IFERROR(VLOOKUP($AV221,Import!$B$3:$X$677,14,FALSE),"")</f>
        <v>0</v>
      </c>
      <c r="BI221" s="91">
        <f>IFERROR(VLOOKUP($AV221,Import!$B$3:$X$677,17,FALSE),"")</f>
        <v>86</v>
      </c>
      <c r="BJ221" s="435"/>
      <c r="BK221" s="93">
        <f t="shared" si="45"/>
        <v>462.56</v>
      </c>
      <c r="BL221" s="94">
        <f t="shared" si="46"/>
        <v>153.44</v>
      </c>
      <c r="BM221" s="94">
        <f>IF(AW221='User Input'!$C$1,1,0)</f>
        <v>0</v>
      </c>
      <c r="BN221" s="94">
        <f t="shared" si="52"/>
        <v>0</v>
      </c>
      <c r="BO221" s="94">
        <f t="shared" si="47"/>
        <v>0</v>
      </c>
      <c r="BP221" s="94" t="str">
        <f t="shared" si="48"/>
        <v>Clay Buchholz</v>
      </c>
      <c r="BQ221" s="94">
        <f t="shared" si="49"/>
        <v>0</v>
      </c>
      <c r="BR221" s="95">
        <f t="shared" si="50"/>
        <v>-6</v>
      </c>
      <c r="BS221" s="91" t="str">
        <f>IFERROR(VLOOKUP($AV221,Import!$B$3:$AL$676,35,FALSE),"")</f>
        <v/>
      </c>
      <c r="BT221" s="99">
        <f>9*(Table2[[#This Row],[K]]/Table2[[#This Row],[IP]])</f>
        <v>6.9107142857142865</v>
      </c>
      <c r="BU221" s="483">
        <f>IFERROR(VLOOKUP($AV221,PITCH!$B$7:$AJ$2004,31,FALSE),"N/A")</f>
        <v>3.8006756756756754</v>
      </c>
      <c r="BV221" s="426"/>
    </row>
    <row r="222" spans="1:74" ht="15" x14ac:dyDescent="0.25">
      <c r="A222" s="570">
        <v>220</v>
      </c>
      <c r="B222" s="571">
        <f>IFERROR(VLOOKUP(N222,Import!$B$4:$T$677,19,FALSE),"")</f>
        <v>409</v>
      </c>
      <c r="C222" s="572"/>
      <c r="D222" s="571" t="str">
        <f>IFERROR(VLOOKUP(N222,Import!$AD$3:$AH$677,3,FALSE),"")</f>
        <v/>
      </c>
      <c r="E222" s="571" t="str">
        <f>IFERROR(VLOOKUP(N222,Import!$AD$3:$AL$677,4,FALSE),"")</f>
        <v/>
      </c>
      <c r="F222" s="575">
        <f>IFERROR(VLOOKUP(N222,Import!$AT$3:$BG$677,8,FALSE),"")</f>
        <v>427</v>
      </c>
      <c r="G222" s="489">
        <f>IFERROR(VLOOKUP($N222,Import!$AT$3:$BG$677,2,FALSE),"")</f>
        <v>169.25</v>
      </c>
      <c r="H222" s="490">
        <f>IFERROR(VLOOKUP($N222,Import!$AT$3:$BG$677,3,FALSE),"")</f>
        <v>1.9454022988505748</v>
      </c>
      <c r="I222" s="575">
        <f ca="1">IFERROR(VLOOKUP($N222,Import!$AT$3:$BG$677,9,FALSE),"")</f>
        <v>147</v>
      </c>
      <c r="J222" s="574"/>
      <c r="K222" s="571">
        <f>IFERROR(VLOOKUP(N222,Import!$AT$3:$BG$677,12,FALSE),"")</f>
        <v>310</v>
      </c>
      <c r="L222" s="571">
        <f>IFERROR(VLOOKUP(N222,Import!$AT$3:$BG$677,14,FALSE),"")</f>
        <v>309</v>
      </c>
      <c r="M222" s="486"/>
      <c r="N222" s="88" t="str">
        <f>IFERROR(VLOOKUP(A222,Import!$V$3:$X$677,3,FALSE),"")</f>
        <v>Brandon Lowe</v>
      </c>
      <c r="O222" s="89"/>
      <c r="P222" s="90"/>
      <c r="Q222" s="91" t="str">
        <f>IFERROR(VLOOKUP($N222,Import!$B$3:$AL$676,2,FALSE),"")</f>
        <v>TB</v>
      </c>
      <c r="R222" s="341" t="str">
        <f>IFERROR(VLOOKUP($N222,Import!$B$3:$AL$676,3,FALSE),"")</f>
        <v>2B</v>
      </c>
      <c r="S222" s="341" t="str">
        <f>IFERROR(VLOOKUP($N222,Import!$B$3:$AL$676,4,FALSE),"")</f>
        <v>2B/OF</v>
      </c>
      <c r="T222" s="91">
        <f>IFERROR(VLOOKUP($N222,Import!$B$3:$AL$676,5,FALSE),"")</f>
        <v>-5</v>
      </c>
      <c r="U222" s="431"/>
      <c r="V222" s="91">
        <f>IFERROR(VLOOKUP($N222,Import!$B$3:$AL$676,6,FALSE),"")</f>
        <v>265</v>
      </c>
      <c r="W222" s="91">
        <f>IFERROR(VLOOKUP($N222,Import!$B$3:$AL$676,7,FALSE),"")</f>
        <v>35</v>
      </c>
      <c r="X222" s="91">
        <f>IFERROR(VLOOKUP($N222,Import!$B$3:$AL$676,8,FALSE),"")</f>
        <v>12</v>
      </c>
      <c r="Y222" s="91">
        <f>IFERROR(VLOOKUP($N222,Import!$B$3:$AL$676,9,FALSE),"")</f>
        <v>37</v>
      </c>
      <c r="Z222" s="91">
        <f>IFERROR(VLOOKUP($N222,Import!$B$3:$AL$676,10,FALSE),"")</f>
        <v>2</v>
      </c>
      <c r="AA222" s="92">
        <f>IFERROR(VLOOKUP($N222,Import!$B$3:$AL$676,11,FALSE),"")</f>
        <v>0.26400000000000001</v>
      </c>
      <c r="AB222" s="431"/>
      <c r="AC222" s="498">
        <f t="shared" si="40"/>
        <v>69.960000000000008</v>
      </c>
      <c r="AD222" s="499">
        <f>IF(O222='User Input'!$C$1,1,0)</f>
        <v>0</v>
      </c>
      <c r="AE222" s="499">
        <f t="shared" si="51"/>
        <v>0</v>
      </c>
      <c r="AF222" s="499">
        <f t="shared" si="41"/>
        <v>0</v>
      </c>
      <c r="AG222" s="499" t="str">
        <f t="shared" si="42"/>
        <v>Brandon Lowe</v>
      </c>
      <c r="AH222" s="499">
        <f t="shared" si="43"/>
        <v>0</v>
      </c>
      <c r="AI222" s="499">
        <f t="shared" si="44"/>
        <v>-5</v>
      </c>
      <c r="AJ222" s="91" t="str">
        <f>IFERROR(VLOOKUP($N222,Import!$B$3:$AL$676,35,FALSE),"")</f>
        <v/>
      </c>
      <c r="AK222" s="98"/>
      <c r="AL222" s="113">
        <v>177</v>
      </c>
      <c r="AM222" s="112">
        <f>IFERROR(VLOOKUP(AV222,Import!$B$3:$T$677,19,FALSE),"")</f>
        <v>375</v>
      </c>
      <c r="AN222" s="493"/>
      <c r="AO222" s="112" t="str">
        <f>IFERROR(VLOOKUP(AV222,Import!$AD$3:$AH$677,3,FALSE),"")</f>
        <v/>
      </c>
      <c r="AP222" s="112" t="str">
        <f>IFERROR(VLOOKUP(AV222,Import!$AD$3:$AH$677,5,FALSE),"")</f>
        <v/>
      </c>
      <c r="AQ222" s="494">
        <f>IFERROR(VLOOKUP(AV222,Import!$AW$3:$BA$677,5,FALSE),"")</f>
        <v>540</v>
      </c>
      <c r="AR222" s="489">
        <f>IFERROR(VLOOKUP($AV222,Import!$AW$3:$BG$677,2,FALSE),"")</f>
        <v>102.30000000000001</v>
      </c>
      <c r="AS222" s="581">
        <f>IFERROR(VLOOKUP($AV222,Import!$AW$3:$BG$677,3,FALSE),"")</f>
        <v>1.86</v>
      </c>
      <c r="AT222" s="575">
        <f ca="1">IFERROR(VLOOKUP($AV222,Import!$AW$3:$BG$677,7,FALSE),"")</f>
        <v>347</v>
      </c>
      <c r="AU222" s="492"/>
      <c r="AV222" s="495" t="str">
        <f>IFERROR(VLOOKUP(AL222,Import!$W$3:$X$677,2,FALSE),"")</f>
        <v>Carl Edwards Jr.</v>
      </c>
      <c r="AW222" s="89"/>
      <c r="AX222" s="102"/>
      <c r="AY222" s="91" t="str">
        <f>IFERROR(VLOOKUP($AV222,Import!$B$3:$L$676,2,FALSE),"")</f>
        <v>CHC</v>
      </c>
      <c r="AZ222" s="96" t="str">
        <f>IFERROR(VLOOKUP($AV222,Import!$B$3:$L$676,3,FALSE),"")</f>
        <v>RP</v>
      </c>
      <c r="BA222" s="96" t="str">
        <f>IFERROR(VLOOKUP($AV222,Import!$B$3:$L$676,4,FALSE),"")</f>
        <v>RP</v>
      </c>
      <c r="BB222" s="91">
        <f>IFERROR(VLOOKUP($AV222,Import!$B$3:$L$676,5,FALSE),"")</f>
        <v>-4</v>
      </c>
      <c r="BC222" s="431"/>
      <c r="BD222" s="91">
        <f>IFERROR(VLOOKUP($AV222,Import!$B$3:$X$677,12,FALSE),"")</f>
        <v>64</v>
      </c>
      <c r="BE222" s="97">
        <f>IFERROR(VLOOKUP($AV222,Import!$B$3:$X$677,15,FALSE),"")</f>
        <v>3.23</v>
      </c>
      <c r="BF222" s="97">
        <f>IFERROR(VLOOKUP($AV222,Import!$B$3:$X$677,16,FALSE),"")</f>
        <v>1.28</v>
      </c>
      <c r="BG222" s="91">
        <f>IFERROR(VLOOKUP($AV222,Import!$B$3:$X$677,13,FALSE),"")</f>
        <v>5</v>
      </c>
      <c r="BH222" s="91">
        <f>IFERROR(VLOOKUP($AV222,Import!$B$3:$X$677,14,FALSE),"")</f>
        <v>2</v>
      </c>
      <c r="BI222" s="91">
        <f>IFERROR(VLOOKUP($AV222,Import!$B$3:$X$677,17,FALSE),"")</f>
        <v>83</v>
      </c>
      <c r="BJ222" s="435"/>
      <c r="BK222" s="93">
        <f t="shared" si="45"/>
        <v>206.72</v>
      </c>
      <c r="BL222" s="94">
        <f t="shared" si="46"/>
        <v>81.92</v>
      </c>
      <c r="BM222" s="94">
        <f>IF(AW222='User Input'!$C$1,1,0)</f>
        <v>0</v>
      </c>
      <c r="BN222" s="94">
        <f t="shared" si="52"/>
        <v>0</v>
      </c>
      <c r="BO222" s="94">
        <f t="shared" si="47"/>
        <v>0</v>
      </c>
      <c r="BP222" s="94" t="str">
        <f t="shared" si="48"/>
        <v>Carl Edwards Jr.</v>
      </c>
      <c r="BQ222" s="94">
        <f t="shared" si="49"/>
        <v>0</v>
      </c>
      <c r="BR222" s="95">
        <f t="shared" si="50"/>
        <v>-4</v>
      </c>
      <c r="BS222" s="91" t="str">
        <f>IFERROR(VLOOKUP($AV222,Import!$B$3:$AL$676,35,FALSE),"")</f>
        <v/>
      </c>
      <c r="BT222" s="99">
        <f>9*(Table2[[#This Row],[K]]/Table2[[#This Row],[IP]])</f>
        <v>11.671875</v>
      </c>
      <c r="BU222" s="483">
        <f>IFERROR(VLOOKUP($AV222,PITCH!$B$7:$AJ$2004,31,FALSE),"N/A")</f>
        <v>6.169354838709677</v>
      </c>
      <c r="BV222" s="426"/>
    </row>
    <row r="223" spans="1:74" ht="15" x14ac:dyDescent="0.25">
      <c r="A223" s="570">
        <v>221</v>
      </c>
      <c r="B223" s="571">
        <f>IFERROR(VLOOKUP(N223,Import!$B$4:$T$677,19,FALSE),"")</f>
        <v>411</v>
      </c>
      <c r="C223" s="572"/>
      <c r="D223" s="571" t="str">
        <f>IFERROR(VLOOKUP(N223,Import!$AD$3:$AH$677,3,FALSE),"")</f>
        <v/>
      </c>
      <c r="E223" s="571" t="str">
        <f>IFERROR(VLOOKUP(N223,Import!$AD$3:$AL$677,4,FALSE),"")</f>
        <v/>
      </c>
      <c r="F223" s="575">
        <f>IFERROR(VLOOKUP(N223,Import!$AT$3:$BG$677,8,FALSE),"")</f>
        <v>566</v>
      </c>
      <c r="G223" s="489">
        <f>IFERROR(VLOOKUP($N223,Import!$AT$3:$BG$677,2,FALSE),"")</f>
        <v>58</v>
      </c>
      <c r="H223" s="490">
        <f>IFERROR(VLOOKUP($N223,Import!$AT$3:$BG$677,3,FALSE),"")</f>
        <v>1.3809523809523809</v>
      </c>
      <c r="I223" s="575">
        <f ca="1">IFERROR(VLOOKUP($N223,Import!$AT$3:$BG$677,9,FALSE),"")</f>
        <v>270</v>
      </c>
      <c r="J223" s="574"/>
      <c r="K223" s="571">
        <f>IFERROR(VLOOKUP(N223,Import!$AT$3:$BG$677,12,FALSE),"")</f>
        <v>458</v>
      </c>
      <c r="L223" s="571">
        <f>IFERROR(VLOOKUP(N223,Import!$AT$3:$BG$677,14,FALSE),"")</f>
        <v>455</v>
      </c>
      <c r="M223" s="486"/>
      <c r="N223" s="88" t="str">
        <f>IFERROR(VLOOKUP(A223,Import!$V$3:$X$677,3,FALSE),"")</f>
        <v>Jake Cave</v>
      </c>
      <c r="O223" s="89"/>
      <c r="P223" s="90"/>
      <c r="Q223" s="91" t="str">
        <f>IFERROR(VLOOKUP($N223,Import!$B$3:$AL$676,2,FALSE),"")</f>
        <v>MIN</v>
      </c>
      <c r="R223" s="341" t="str">
        <f>IFERROR(VLOOKUP($N223,Import!$B$3:$AL$676,3,FALSE),"")</f>
        <v>OF</v>
      </c>
      <c r="S223" s="341" t="str">
        <f>IFERROR(VLOOKUP($N223,Import!$B$3:$AL$676,4,FALSE),"")</f>
        <v>OF</v>
      </c>
      <c r="T223" s="91">
        <f>IFERROR(VLOOKUP($N223,Import!$B$3:$AL$676,5,FALSE),"")</f>
        <v>-5</v>
      </c>
      <c r="U223" s="431"/>
      <c r="V223" s="91">
        <f>IFERROR(VLOOKUP($N223,Import!$B$3:$AL$676,6,FALSE),"")</f>
        <v>276</v>
      </c>
      <c r="W223" s="91">
        <f>IFERROR(VLOOKUP($N223,Import!$B$3:$AL$676,7,FALSE),"")</f>
        <v>31</v>
      </c>
      <c r="X223" s="91">
        <f>IFERROR(VLOOKUP($N223,Import!$B$3:$AL$676,8,FALSE),"")</f>
        <v>14</v>
      </c>
      <c r="Y223" s="91">
        <f>IFERROR(VLOOKUP($N223,Import!$B$3:$AL$676,9,FALSE),"")</f>
        <v>38</v>
      </c>
      <c r="Z223" s="91">
        <f>IFERROR(VLOOKUP($N223,Import!$B$3:$AL$676,10,FALSE),"")</f>
        <v>2</v>
      </c>
      <c r="AA223" s="92">
        <f>IFERROR(VLOOKUP($N223,Import!$B$3:$AL$676,11,FALSE),"")</f>
        <v>0.25900000000000001</v>
      </c>
      <c r="AB223" s="431"/>
      <c r="AC223" s="498">
        <f t="shared" si="40"/>
        <v>71.484000000000009</v>
      </c>
      <c r="AD223" s="499">
        <f>IF(O223='User Input'!$C$1,1,0)</f>
        <v>0</v>
      </c>
      <c r="AE223" s="499">
        <f t="shared" si="51"/>
        <v>0</v>
      </c>
      <c r="AF223" s="499">
        <f t="shared" si="41"/>
        <v>0</v>
      </c>
      <c r="AG223" s="499" t="str">
        <f t="shared" si="42"/>
        <v>Jake Cave</v>
      </c>
      <c r="AH223" s="499">
        <f t="shared" si="43"/>
        <v>0</v>
      </c>
      <c r="AI223" s="499">
        <f t="shared" si="44"/>
        <v>-5</v>
      </c>
      <c r="AJ223" s="91" t="str">
        <f>IFERROR(VLOOKUP($N223,Import!$B$3:$AL$676,35,FALSE),"")</f>
        <v/>
      </c>
      <c r="AK223" s="98"/>
      <c r="AL223" s="113">
        <v>180</v>
      </c>
      <c r="AM223" s="112">
        <f>IFERROR(VLOOKUP(AV223,Import!$B$3:$T$677,19,FALSE),"")</f>
        <v>380</v>
      </c>
      <c r="AN223" s="493"/>
      <c r="AO223" s="112" t="str">
        <f>IFERROR(VLOOKUP(AV223,Import!$AD$3:$AH$677,3,FALSE),"")</f>
        <v/>
      </c>
      <c r="AP223" s="112" t="str">
        <f>IFERROR(VLOOKUP(AV223,Import!$AD$3:$AH$677,5,FALSE),"")</f>
        <v/>
      </c>
      <c r="AQ223" s="494">
        <f>IFERROR(VLOOKUP(AV223,Import!$AW$3:$BA$677,5,FALSE),"")</f>
        <v>541</v>
      </c>
      <c r="AR223" s="489">
        <f>IFERROR(VLOOKUP($AV223,Import!$AW$3:$BG$677,2,FALSE),"")</f>
        <v>100.60000000000002</v>
      </c>
      <c r="AS223" s="581">
        <f>IFERROR(VLOOKUP($AV223,Import!$AW$3:$BG$677,3,FALSE),"")</f>
        <v>0</v>
      </c>
      <c r="AT223" s="575">
        <f ca="1">IFERROR(VLOOKUP($AV223,Import!$AW$3:$BG$677,7,FALSE),"")</f>
        <v>195</v>
      </c>
      <c r="AU223" s="492"/>
      <c r="AV223" s="495" t="str">
        <f>IFERROR(VLOOKUP(AL223,Import!$W$3:$X$677,2,FALSE),"")</f>
        <v>Domingo German</v>
      </c>
      <c r="AW223" s="89"/>
      <c r="AX223" s="102"/>
      <c r="AY223" s="91" t="str">
        <f>IFERROR(VLOOKUP($AV223,Import!$B$3:$L$676,2,FALSE),"")</f>
        <v>NYY</v>
      </c>
      <c r="AZ223" s="96" t="str">
        <f>IFERROR(VLOOKUP($AV223,Import!$B$3:$L$676,3,FALSE),"")</f>
        <v>SP</v>
      </c>
      <c r="BA223" s="96" t="str">
        <f>IFERROR(VLOOKUP($AV223,Import!$B$3:$L$676,4,FALSE),"")</f>
        <v>SP</v>
      </c>
      <c r="BB223" s="91">
        <f>IFERROR(VLOOKUP($AV223,Import!$B$3:$L$676,5,FALSE),"")</f>
        <v>-4</v>
      </c>
      <c r="BC223" s="431"/>
      <c r="BD223" s="91">
        <f>IFERROR(VLOOKUP($AV223,Import!$B$3:$X$677,12,FALSE),"")</f>
        <v>79</v>
      </c>
      <c r="BE223" s="97">
        <f>IFERROR(VLOOKUP($AV223,Import!$B$3:$X$677,15,FALSE),"")</f>
        <v>3.66</v>
      </c>
      <c r="BF223" s="97">
        <f>IFERROR(VLOOKUP($AV223,Import!$B$3:$X$677,16,FALSE),"")</f>
        <v>1.34</v>
      </c>
      <c r="BG223" s="91">
        <f>IFERROR(VLOOKUP($AV223,Import!$B$3:$X$677,13,FALSE),"")</f>
        <v>5</v>
      </c>
      <c r="BH223" s="91">
        <f>IFERROR(VLOOKUP($AV223,Import!$B$3:$X$677,14,FALSE),"")</f>
        <v>0</v>
      </c>
      <c r="BI223" s="91">
        <f>IFERROR(VLOOKUP($AV223,Import!$B$3:$X$677,17,FALSE),"")</f>
        <v>87</v>
      </c>
      <c r="BJ223" s="435"/>
      <c r="BK223" s="93">
        <f t="shared" si="45"/>
        <v>289.14</v>
      </c>
      <c r="BL223" s="94">
        <f t="shared" si="46"/>
        <v>105.86</v>
      </c>
      <c r="BM223" s="94">
        <f>IF(AW223='User Input'!$C$1,1,0)</f>
        <v>0</v>
      </c>
      <c r="BN223" s="94">
        <f t="shared" si="52"/>
        <v>0</v>
      </c>
      <c r="BO223" s="94">
        <f t="shared" si="47"/>
        <v>0</v>
      </c>
      <c r="BP223" s="94" t="str">
        <f t="shared" si="48"/>
        <v>Domingo German</v>
      </c>
      <c r="BQ223" s="94">
        <f t="shared" si="49"/>
        <v>0</v>
      </c>
      <c r="BR223" s="95">
        <f t="shared" si="50"/>
        <v>-4</v>
      </c>
      <c r="BS223" s="91" t="str">
        <f>IFERROR(VLOOKUP($AV223,Import!$B$3:$AL$676,35,FALSE),"")</f>
        <v/>
      </c>
      <c r="BT223" s="99">
        <f>9*(Table2[[#This Row],[K]]/Table2[[#This Row],[IP]])</f>
        <v>9.9113924050632924</v>
      </c>
      <c r="BU223" s="483">
        <f>IFERROR(VLOOKUP($AV223,PITCH!$B$7:$AJ$2004,31,FALSE),"N/A")</f>
        <v>6.0985626283367562</v>
      </c>
      <c r="BV223" s="426"/>
    </row>
    <row r="224" spans="1:74" ht="15" x14ac:dyDescent="0.25">
      <c r="A224" s="570">
        <v>222</v>
      </c>
      <c r="B224" s="571">
        <f>IFERROR(VLOOKUP(N224,Import!$B$4:$T$677,19,FALSE),"")</f>
        <v>412</v>
      </c>
      <c r="C224" s="572"/>
      <c r="D224" s="571" t="str">
        <f>IFERROR(VLOOKUP(N224,Import!$AD$3:$AH$677,3,FALSE),"")</f>
        <v/>
      </c>
      <c r="E224" s="571" t="str">
        <f>IFERROR(VLOOKUP(N224,Import!$AD$3:$AL$677,4,FALSE),"")</f>
        <v/>
      </c>
      <c r="F224" s="575">
        <f>IFERROR(VLOOKUP(N224,Import!$AT$3:$BG$677,8,FALSE),"")</f>
        <v>542</v>
      </c>
      <c r="G224" s="489">
        <f>IFERROR(VLOOKUP($N224,Import!$AT$3:$BG$677,2,FALSE),"")</f>
        <v>99.949999999999989</v>
      </c>
      <c r="H224" s="490">
        <f>IFERROR(VLOOKUP($N224,Import!$AT$3:$BG$677,3,FALSE),"")</f>
        <v>1.5617187499999998</v>
      </c>
      <c r="I224" s="575">
        <f ca="1">IFERROR(VLOOKUP($N224,Import!$AT$3:$BG$677,9,FALSE),"")</f>
        <v>248</v>
      </c>
      <c r="J224" s="574"/>
      <c r="K224" s="571">
        <f>IFERROR(VLOOKUP(N224,Import!$AT$3:$BG$677,12,FALSE),"")</f>
        <v>420</v>
      </c>
      <c r="L224" s="571">
        <f>IFERROR(VLOOKUP(N224,Import!$AT$3:$BG$677,14,FALSE),"")</f>
        <v>412</v>
      </c>
      <c r="M224" s="486"/>
      <c r="N224" s="88" t="str">
        <f>IFERROR(VLOOKUP(A224,Import!$V$3:$X$677,3,FALSE),"")</f>
        <v>J.D. Davis</v>
      </c>
      <c r="O224" s="89"/>
      <c r="P224" s="90"/>
      <c r="Q224" s="91" t="str">
        <f>IFERROR(VLOOKUP($N224,Import!$B$3:$AL$676,2,FALSE),"")</f>
        <v>NYM</v>
      </c>
      <c r="R224" s="341" t="str">
        <f>IFERROR(VLOOKUP($N224,Import!$B$3:$AL$676,3,FALSE),"")</f>
        <v>3B</v>
      </c>
      <c r="S224" s="341" t="str">
        <f>IFERROR(VLOOKUP($N224,Import!$B$3:$AL$676,4,FALSE),"")</f>
        <v>1B/3B/ OF</v>
      </c>
      <c r="T224" s="91">
        <f>IFERROR(VLOOKUP($N224,Import!$B$3:$AL$676,5,FALSE),"")</f>
        <v>-5</v>
      </c>
      <c r="U224" s="431"/>
      <c r="V224" s="91">
        <f>IFERROR(VLOOKUP($N224,Import!$B$3:$AL$676,6,FALSE),"")</f>
        <v>233</v>
      </c>
      <c r="W224" s="91">
        <f>IFERROR(VLOOKUP($N224,Import!$B$3:$AL$676,7,FALSE),"")</f>
        <v>26</v>
      </c>
      <c r="X224" s="91">
        <f>IFERROR(VLOOKUP($N224,Import!$B$3:$AL$676,8,FALSE),"")</f>
        <v>11</v>
      </c>
      <c r="Y224" s="91">
        <f>IFERROR(VLOOKUP($N224,Import!$B$3:$AL$676,9,FALSE),"")</f>
        <v>30</v>
      </c>
      <c r="Z224" s="91">
        <f>IFERROR(VLOOKUP($N224,Import!$B$3:$AL$676,10,FALSE),"")</f>
        <v>1</v>
      </c>
      <c r="AA224" s="92">
        <f>IFERROR(VLOOKUP($N224,Import!$B$3:$AL$676,11,FALSE),"")</f>
        <v>0.23799999999999999</v>
      </c>
      <c r="AB224" s="431"/>
      <c r="AC224" s="498">
        <f t="shared" si="40"/>
        <v>55.454000000000001</v>
      </c>
      <c r="AD224" s="499">
        <f>IF(O224='User Input'!$C$1,1,0)</f>
        <v>0</v>
      </c>
      <c r="AE224" s="499">
        <f t="shared" si="51"/>
        <v>0</v>
      </c>
      <c r="AF224" s="499">
        <f t="shared" si="41"/>
        <v>0</v>
      </c>
      <c r="AG224" s="499" t="str">
        <f t="shared" si="42"/>
        <v>J.D. Davis</v>
      </c>
      <c r="AH224" s="499">
        <f t="shared" si="43"/>
        <v>0</v>
      </c>
      <c r="AI224" s="499">
        <f t="shared" si="44"/>
        <v>-5</v>
      </c>
      <c r="AJ224" s="91" t="str">
        <f>IFERROR(VLOOKUP($N224,Import!$B$3:$AL$676,35,FALSE),"")</f>
        <v/>
      </c>
      <c r="AK224" s="98"/>
      <c r="AL224" s="113">
        <v>179</v>
      </c>
      <c r="AM224" s="112">
        <f>IFERROR(VLOOKUP(AV224,Import!$B$3:$T$677,19,FALSE),"")</f>
        <v>379</v>
      </c>
      <c r="AN224" s="493"/>
      <c r="AO224" s="112">
        <f>IFERROR(VLOOKUP(AV224,Import!$AD$3:$AH$677,3,FALSE),"")</f>
        <v>76</v>
      </c>
      <c r="AP224" s="112">
        <f>IFERROR(VLOOKUP(AV224,Import!$AD$3:$AH$677,5,FALSE),"")</f>
        <v>27</v>
      </c>
      <c r="AQ224" s="494">
        <f>IFERROR(VLOOKUP(AV224,Import!$AW$3:$BA$677,5,FALSE),"")</f>
        <v>543</v>
      </c>
      <c r="AR224" s="489">
        <f>IFERROR(VLOOKUP($AV224,Import!$AW$3:$BG$677,2,FALSE),"")</f>
        <v>99.5</v>
      </c>
      <c r="AS224" s="581">
        <f>IFERROR(VLOOKUP($AV224,Import!$AW$3:$BG$677,3,FALSE),"")</f>
        <v>0</v>
      </c>
      <c r="AT224" s="575">
        <f ca="1">IFERROR(VLOOKUP($AV224,Import!$AW$3:$BG$677,7,FALSE),"")</f>
        <v>241</v>
      </c>
      <c r="AU224" s="492"/>
      <c r="AV224" s="495" t="str">
        <f>IFERROR(VLOOKUP(AL224,Import!$W$3:$X$677,2,FALSE),"")</f>
        <v>Jonathan Loaisiga</v>
      </c>
      <c r="AW224" s="89"/>
      <c r="AX224" s="102"/>
      <c r="AY224" s="91" t="str">
        <f>IFERROR(VLOOKUP($AV224,Import!$B$3:$L$676,2,FALSE),"")</f>
        <v>NYY</v>
      </c>
      <c r="AZ224" s="96" t="str">
        <f>IFERROR(VLOOKUP($AV224,Import!$B$3:$L$676,3,FALSE),"")</f>
        <v>SP</v>
      </c>
      <c r="BA224" s="96" t="str">
        <f>IFERROR(VLOOKUP($AV224,Import!$B$3:$L$676,4,FALSE),"")</f>
        <v>SP</v>
      </c>
      <c r="BB224" s="91">
        <f>IFERROR(VLOOKUP($AV224,Import!$B$3:$L$676,5,FALSE),"")</f>
        <v>-4</v>
      </c>
      <c r="BC224" s="431"/>
      <c r="BD224" s="91">
        <f>IFERROR(VLOOKUP($AV224,Import!$B$3:$X$677,12,FALSE),"")</f>
        <v>77</v>
      </c>
      <c r="BE224" s="97">
        <f>IFERROR(VLOOKUP($AV224,Import!$B$3:$X$677,15,FALSE),"")</f>
        <v>4.2300000000000004</v>
      </c>
      <c r="BF224" s="97">
        <f>IFERROR(VLOOKUP($AV224,Import!$B$3:$X$677,16,FALSE),"")</f>
        <v>1.31</v>
      </c>
      <c r="BG224" s="91">
        <f>IFERROR(VLOOKUP($AV224,Import!$B$3:$X$677,13,FALSE),"")</f>
        <v>4</v>
      </c>
      <c r="BH224" s="91">
        <f>IFERROR(VLOOKUP($AV224,Import!$B$3:$X$677,14,FALSE),"")</f>
        <v>0</v>
      </c>
      <c r="BI224" s="91">
        <f>IFERROR(VLOOKUP($AV224,Import!$B$3:$X$677,17,FALSE),"")</f>
        <v>87</v>
      </c>
      <c r="BJ224" s="435"/>
      <c r="BK224" s="93">
        <f t="shared" si="45"/>
        <v>325.71000000000004</v>
      </c>
      <c r="BL224" s="94">
        <f t="shared" si="46"/>
        <v>100.87</v>
      </c>
      <c r="BM224" s="94">
        <f>IF(AW224='User Input'!$C$1,1,0)</f>
        <v>0</v>
      </c>
      <c r="BN224" s="94">
        <f t="shared" si="52"/>
        <v>0</v>
      </c>
      <c r="BO224" s="94">
        <f t="shared" si="47"/>
        <v>0</v>
      </c>
      <c r="BP224" s="94" t="str">
        <f t="shared" si="48"/>
        <v>Jonathan Loaisiga</v>
      </c>
      <c r="BQ224" s="94">
        <f t="shared" si="49"/>
        <v>0</v>
      </c>
      <c r="BR224" s="95">
        <f t="shared" si="50"/>
        <v>-4</v>
      </c>
      <c r="BS224" s="91">
        <f>IFERROR(VLOOKUP($AV224,Import!$B$3:$AL$676,35,FALSE),"")</f>
        <v>2019</v>
      </c>
      <c r="BT224" s="99">
        <f>9*(Table2[[#This Row],[K]]/Table2[[#This Row],[IP]])</f>
        <v>10.168831168831169</v>
      </c>
      <c r="BU224" s="483">
        <f>IFERROR(VLOOKUP($AV224,PITCH!$B$7:$AJ$2004,31,FALSE),"N/A")</f>
        <v>6.6521739130434785</v>
      </c>
      <c r="BV224" s="426"/>
    </row>
    <row r="225" spans="1:74" ht="15" x14ac:dyDescent="0.25">
      <c r="A225" s="570">
        <v>223</v>
      </c>
      <c r="B225" s="571">
        <f>IFERROR(VLOOKUP(N225,Import!$B$4:$T$677,19,FALSE),"")</f>
        <v>413</v>
      </c>
      <c r="C225" s="572"/>
      <c r="D225" s="571" t="str">
        <f>IFERROR(VLOOKUP(N225,Import!$AD$3:$AH$677,3,FALSE),"")</f>
        <v/>
      </c>
      <c r="E225" s="571" t="str">
        <f>IFERROR(VLOOKUP(N225,Import!$AD$3:$AL$677,4,FALSE),"")</f>
        <v/>
      </c>
      <c r="F225" s="575">
        <f>IFERROR(VLOOKUP(N225,Import!$AT$3:$BG$677,8,FALSE),"")</f>
        <v>426</v>
      </c>
      <c r="G225" s="489">
        <f>IFERROR(VLOOKUP($N225,Import!$AT$3:$BG$677,2,FALSE),"")</f>
        <v>171.45</v>
      </c>
      <c r="H225" s="490">
        <f>IFERROR(VLOOKUP($N225,Import!$AT$3:$BG$677,3,FALSE),"")</f>
        <v>1.8239361702127659</v>
      </c>
      <c r="I225" s="575">
        <f ca="1">IFERROR(VLOOKUP($N225,Import!$AT$3:$BG$677,9,FALSE),"")</f>
        <v>361</v>
      </c>
      <c r="J225" s="574"/>
      <c r="K225" s="571">
        <f>IFERROR(VLOOKUP(N225,Import!$AT$3:$BG$677,12,FALSE),"")</f>
        <v>205</v>
      </c>
      <c r="L225" s="571">
        <f>IFERROR(VLOOKUP(N225,Import!$AT$3:$BG$677,14,FALSE),"")</f>
        <v>200</v>
      </c>
      <c r="M225" s="486"/>
      <c r="N225" s="88" t="str">
        <f>IFERROR(VLOOKUP(A225,Import!$V$3:$X$677,3,FALSE),"")</f>
        <v>John Hicks</v>
      </c>
      <c r="O225" s="89"/>
      <c r="P225" s="90"/>
      <c r="Q225" s="91" t="str">
        <f>IFERROR(VLOOKUP($N225,Import!$B$3:$AL$676,2,FALSE),"")</f>
        <v>DET</v>
      </c>
      <c r="R225" s="341" t="str">
        <f>IFERROR(VLOOKUP($N225,Import!$B$3:$AL$676,3,FALSE),"")</f>
        <v>C/1B</v>
      </c>
      <c r="S225" s="341" t="str">
        <f>IFERROR(VLOOKUP($N225,Import!$B$3:$AL$676,4,FALSE),"")</f>
        <v>C/1B</v>
      </c>
      <c r="T225" s="91">
        <f>IFERROR(VLOOKUP($N225,Import!$B$3:$AL$676,5,FALSE),"")</f>
        <v>-5</v>
      </c>
      <c r="U225" s="431"/>
      <c r="V225" s="91">
        <f>IFERROR(VLOOKUP($N225,Import!$B$3:$AL$676,6,FALSE),"")</f>
        <v>323</v>
      </c>
      <c r="W225" s="91">
        <f>IFERROR(VLOOKUP($N225,Import!$B$3:$AL$676,7,FALSE),"")</f>
        <v>39</v>
      </c>
      <c r="X225" s="91">
        <f>IFERROR(VLOOKUP($N225,Import!$B$3:$AL$676,8,FALSE),"")</f>
        <v>10</v>
      </c>
      <c r="Y225" s="91">
        <f>IFERROR(VLOOKUP($N225,Import!$B$3:$AL$676,9,FALSE),"")</f>
        <v>42</v>
      </c>
      <c r="Z225" s="91">
        <f>IFERROR(VLOOKUP($N225,Import!$B$3:$AL$676,10,FALSE),"")</f>
        <v>0</v>
      </c>
      <c r="AA225" s="92">
        <f>IFERROR(VLOOKUP($N225,Import!$B$3:$AL$676,11,FALSE),"")</f>
        <v>0.253</v>
      </c>
      <c r="AB225" s="431"/>
      <c r="AC225" s="498">
        <f t="shared" si="40"/>
        <v>81.718999999999994</v>
      </c>
      <c r="AD225" s="499">
        <f>IF(O225='User Input'!$C$1,1,0)</f>
        <v>0</v>
      </c>
      <c r="AE225" s="499">
        <f t="shared" si="51"/>
        <v>0</v>
      </c>
      <c r="AF225" s="499">
        <f t="shared" si="41"/>
        <v>0</v>
      </c>
      <c r="AG225" s="499" t="str">
        <f t="shared" si="42"/>
        <v>John Hicks</v>
      </c>
      <c r="AH225" s="499">
        <f t="shared" si="43"/>
        <v>0</v>
      </c>
      <c r="AI225" s="499">
        <f t="shared" si="44"/>
        <v>-5</v>
      </c>
      <c r="AJ225" s="91" t="str">
        <f>IFERROR(VLOOKUP($N225,Import!$B$3:$AL$676,35,FALSE),"")</f>
        <v/>
      </c>
      <c r="AK225" s="98"/>
      <c r="AL225" s="113">
        <v>215</v>
      </c>
      <c r="AM225" s="112">
        <f>IFERROR(VLOOKUP(AV225,Import!$B$3:$T$677,19,FALSE),"")</f>
        <v>509</v>
      </c>
      <c r="AN225" s="493"/>
      <c r="AO225" s="112" t="str">
        <f>IFERROR(VLOOKUP(AV225,Import!$AD$3:$AH$677,3,FALSE),"")</f>
        <v/>
      </c>
      <c r="AP225" s="112" t="str">
        <f>IFERROR(VLOOKUP(AV225,Import!$AD$3:$AH$677,5,FALSE),"")</f>
        <v/>
      </c>
      <c r="AQ225" s="494">
        <f>IFERROR(VLOOKUP(AV225,Import!$AW$3:$BA$677,5,FALSE),"")</f>
        <v>550</v>
      </c>
      <c r="AR225" s="489">
        <f>IFERROR(VLOOKUP($AV225,Import!$AW$3:$BG$677,2,FALSE),"")</f>
        <v>89.399999999999977</v>
      </c>
      <c r="AS225" s="581">
        <f>IFERROR(VLOOKUP($AV225,Import!$AW$3:$BG$677,3,FALSE),"")</f>
        <v>0</v>
      </c>
      <c r="AT225" s="575">
        <f ca="1">IFERROR(VLOOKUP($AV225,Import!$AW$3:$BG$677,7,FALSE),"")</f>
        <v>212</v>
      </c>
      <c r="AU225" s="492"/>
      <c r="AV225" s="495" t="str">
        <f>IFERROR(VLOOKUP(AL225,Import!$W$3:$X$677,2,FALSE),"")</f>
        <v>Fernando Romero</v>
      </c>
      <c r="AW225" s="89"/>
      <c r="AX225" s="102"/>
      <c r="AY225" s="91" t="str">
        <f>IFERROR(VLOOKUP($AV225,Import!$B$3:$L$676,2,FALSE),"")</f>
        <v>MIN</v>
      </c>
      <c r="AZ225" s="96" t="str">
        <f>IFERROR(VLOOKUP($AV225,Import!$B$3:$L$676,3,FALSE),"")</f>
        <v>SP</v>
      </c>
      <c r="BA225" s="96" t="str">
        <f>IFERROR(VLOOKUP($AV225,Import!$B$3:$L$676,4,FALSE),"")</f>
        <v>SP</v>
      </c>
      <c r="BB225" s="91">
        <f>IFERROR(VLOOKUP($AV225,Import!$B$3:$L$676,5,FALSE),"")</f>
        <v>-8</v>
      </c>
      <c r="BC225" s="431"/>
      <c r="BD225" s="91">
        <f>IFERROR(VLOOKUP($AV225,Import!$B$3:$X$677,12,FALSE),"")</f>
        <v>85</v>
      </c>
      <c r="BE225" s="97">
        <f>IFERROR(VLOOKUP($AV225,Import!$B$3:$X$677,15,FALSE),"")</f>
        <v>4.37</v>
      </c>
      <c r="BF225" s="97">
        <f>IFERROR(VLOOKUP($AV225,Import!$B$3:$X$677,16,FALSE),"")</f>
        <v>1.41</v>
      </c>
      <c r="BG225" s="91">
        <f>IFERROR(VLOOKUP($AV225,Import!$B$3:$X$677,13,FALSE),"")</f>
        <v>4</v>
      </c>
      <c r="BH225" s="91">
        <f>IFERROR(VLOOKUP($AV225,Import!$B$3:$X$677,14,FALSE),"")</f>
        <v>0</v>
      </c>
      <c r="BI225" s="91">
        <f>IFERROR(VLOOKUP($AV225,Import!$B$3:$X$677,17,FALSE),"")</f>
        <v>77</v>
      </c>
      <c r="BJ225" s="435"/>
      <c r="BK225" s="93">
        <f t="shared" si="45"/>
        <v>371.45</v>
      </c>
      <c r="BL225" s="94">
        <f t="shared" si="46"/>
        <v>119.85</v>
      </c>
      <c r="BM225" s="94">
        <f>IF(AW225='User Input'!$C$1,1,0)</f>
        <v>0</v>
      </c>
      <c r="BN225" s="94">
        <f t="shared" si="52"/>
        <v>0</v>
      </c>
      <c r="BO225" s="94">
        <f t="shared" si="47"/>
        <v>0</v>
      </c>
      <c r="BP225" s="94" t="str">
        <f t="shared" si="48"/>
        <v>Fernando Romero</v>
      </c>
      <c r="BQ225" s="94">
        <f t="shared" si="49"/>
        <v>0</v>
      </c>
      <c r="BR225" s="95">
        <f t="shared" si="50"/>
        <v>-8</v>
      </c>
      <c r="BS225" s="91" t="str">
        <f>IFERROR(VLOOKUP($AV225,Import!$B$3:$AL$676,35,FALSE),"")</f>
        <v/>
      </c>
      <c r="BT225" s="99">
        <f>9*(Table2[[#This Row],[K]]/Table2[[#This Row],[IP]])</f>
        <v>8.1529411764705877</v>
      </c>
      <c r="BU225" s="483">
        <f>IFERROR(VLOOKUP($AV225,PITCH!$B$7:$AJ$2004,31,FALSE),"N/A")</f>
        <v>4.3813387423935097</v>
      </c>
      <c r="BV225" s="426"/>
    </row>
    <row r="226" spans="1:74" ht="15" x14ac:dyDescent="0.25">
      <c r="A226" s="570">
        <v>224</v>
      </c>
      <c r="B226" s="571">
        <f>IFERROR(VLOOKUP(N226,Import!$B$4:$T$677,19,FALSE),"")</f>
        <v>414</v>
      </c>
      <c r="C226" s="572"/>
      <c r="D226" s="571" t="str">
        <f>IFERROR(VLOOKUP(N226,Import!$AD$3:$AH$677,3,FALSE),"")</f>
        <v/>
      </c>
      <c r="E226" s="571" t="str">
        <f>IFERROR(VLOOKUP(N226,Import!$AD$3:$AL$677,4,FALSE),"")</f>
        <v/>
      </c>
      <c r="F226" s="575">
        <f>IFERROR(VLOOKUP(N226,Import!$AT$3:$BG$677,8,FALSE),"")</f>
        <v>351</v>
      </c>
      <c r="G226" s="489">
        <f>IFERROR(VLOOKUP($N226,Import!$AT$3:$BG$677,2,FALSE),"")</f>
        <v>234.04999999999998</v>
      </c>
      <c r="H226" s="490">
        <f>IFERROR(VLOOKUP($N226,Import!$AT$3:$BG$677,3,FALSE),"")</f>
        <v>2.3641414141414141</v>
      </c>
      <c r="I226" s="575">
        <f ca="1">IFERROR(VLOOKUP($N226,Import!$AT$3:$BG$677,9,FALSE),"")</f>
        <v>135</v>
      </c>
      <c r="J226" s="574"/>
      <c r="K226" s="571">
        <f>IFERROR(VLOOKUP(N226,Import!$AT$3:$BG$677,12,FALSE),"")</f>
        <v>253</v>
      </c>
      <c r="L226" s="571">
        <f>IFERROR(VLOOKUP(N226,Import!$AT$3:$BG$677,14,FALSE),"")</f>
        <v>244</v>
      </c>
      <c r="M226" s="486"/>
      <c r="N226" s="88" t="str">
        <f>IFERROR(VLOOKUP(A226,Import!$V$3:$X$677,3,FALSE),"")</f>
        <v>Willie Calhoun</v>
      </c>
      <c r="O226" s="89"/>
      <c r="P226" s="90"/>
      <c r="Q226" s="91" t="str">
        <f>IFERROR(VLOOKUP($N226,Import!$B$3:$AL$676,2,FALSE),"")</f>
        <v>TEX</v>
      </c>
      <c r="R226" s="341" t="str">
        <f>IFERROR(VLOOKUP($N226,Import!$B$3:$AL$676,3,FALSE),"")</f>
        <v>OF</v>
      </c>
      <c r="S226" s="341" t="str">
        <f>IFERROR(VLOOKUP($N226,Import!$B$3:$AL$676,4,FALSE),"")</f>
        <v>OF</v>
      </c>
      <c r="T226" s="91">
        <f>IFERROR(VLOOKUP($N226,Import!$B$3:$AL$676,5,FALSE),"")</f>
        <v>-5</v>
      </c>
      <c r="U226" s="431"/>
      <c r="V226" s="91">
        <f>IFERROR(VLOOKUP($N226,Import!$B$3:$AL$676,6,FALSE),"")</f>
        <v>362</v>
      </c>
      <c r="W226" s="91">
        <f>IFERROR(VLOOKUP($N226,Import!$B$3:$AL$676,7,FALSE),"")</f>
        <v>37</v>
      </c>
      <c r="X226" s="91">
        <f>IFERROR(VLOOKUP($N226,Import!$B$3:$AL$676,8,FALSE),"")</f>
        <v>14</v>
      </c>
      <c r="Y226" s="91">
        <f>IFERROR(VLOOKUP($N226,Import!$B$3:$AL$676,9,FALSE),"")</f>
        <v>42</v>
      </c>
      <c r="Z226" s="91">
        <f>IFERROR(VLOOKUP($N226,Import!$B$3:$AL$676,10,FALSE),"")</f>
        <v>2</v>
      </c>
      <c r="AA226" s="92">
        <f>IFERROR(VLOOKUP($N226,Import!$B$3:$AL$676,11,FALSE),"")</f>
        <v>0.24099999999999999</v>
      </c>
      <c r="AB226" s="431"/>
      <c r="AC226" s="498">
        <f t="shared" si="40"/>
        <v>87.24199999999999</v>
      </c>
      <c r="AD226" s="499">
        <f>IF(O226='User Input'!$C$1,1,0)</f>
        <v>0</v>
      </c>
      <c r="AE226" s="499">
        <f t="shared" si="51"/>
        <v>0</v>
      </c>
      <c r="AF226" s="499">
        <f t="shared" si="41"/>
        <v>0</v>
      </c>
      <c r="AG226" s="499" t="str">
        <f t="shared" si="42"/>
        <v>Willie Calhoun</v>
      </c>
      <c r="AH226" s="499">
        <f t="shared" si="43"/>
        <v>0</v>
      </c>
      <c r="AI226" s="499">
        <f t="shared" si="44"/>
        <v>-5</v>
      </c>
      <c r="AJ226" s="91" t="str">
        <f>IFERROR(VLOOKUP($N226,Import!$B$3:$AL$676,35,FALSE),"")</f>
        <v/>
      </c>
      <c r="AK226" s="98"/>
      <c r="AL226" s="113">
        <v>214</v>
      </c>
      <c r="AM226" s="112">
        <f>IFERROR(VLOOKUP(AV226,Import!$B$3:$T$677,19,FALSE),"")</f>
        <v>506</v>
      </c>
      <c r="AN226" s="493"/>
      <c r="AO226" s="112" t="str">
        <f>IFERROR(VLOOKUP(AV226,Import!$AD$3:$AH$677,3,FALSE),"")</f>
        <v/>
      </c>
      <c r="AP226" s="112" t="str">
        <f>IFERROR(VLOOKUP(AV226,Import!$AD$3:$AH$677,5,FALSE),"")</f>
        <v/>
      </c>
      <c r="AQ226" s="494">
        <f>IFERROR(VLOOKUP(AV226,Import!$AW$3:$BA$677,5,FALSE),"")</f>
        <v>551</v>
      </c>
      <c r="AR226" s="489">
        <f>IFERROR(VLOOKUP($AV226,Import!$AW$3:$BG$677,2,FALSE),"")</f>
        <v>81</v>
      </c>
      <c r="AS226" s="581">
        <f>IFERROR(VLOOKUP($AV226,Import!$AW$3:$BG$677,3,FALSE),"")</f>
        <v>0</v>
      </c>
      <c r="AT226" s="575">
        <f ca="1">IFERROR(VLOOKUP($AV226,Import!$AW$3:$BG$677,7,FALSE),"")</f>
        <v>184</v>
      </c>
      <c r="AU226" s="492"/>
      <c r="AV226" s="495" t="str">
        <f>IFERROR(VLOOKUP(AL226,Import!$W$3:$X$677,2,FALSE),"")</f>
        <v>Taijuan Walker</v>
      </c>
      <c r="AW226" s="89"/>
      <c r="AX226" s="102"/>
      <c r="AY226" s="91" t="str">
        <f>IFERROR(VLOOKUP($AV226,Import!$B$3:$L$676,2,FALSE),"")</f>
        <v>ARI</v>
      </c>
      <c r="AZ226" s="96" t="str">
        <f>IFERROR(VLOOKUP($AV226,Import!$B$3:$L$676,3,FALSE),"")</f>
        <v>SP</v>
      </c>
      <c r="BA226" s="96" t="str">
        <f>IFERROR(VLOOKUP($AV226,Import!$B$3:$L$676,4,FALSE),"")</f>
        <v>SP</v>
      </c>
      <c r="BB226" s="91">
        <f>IFERROR(VLOOKUP($AV226,Import!$B$3:$L$676,5,FALSE),"")</f>
        <v>-7</v>
      </c>
      <c r="BC226" s="431"/>
      <c r="BD226" s="91">
        <f>IFERROR(VLOOKUP($AV226,Import!$B$3:$X$677,12,FALSE),"")</f>
        <v>81</v>
      </c>
      <c r="BE226" s="97">
        <f>IFERROR(VLOOKUP($AV226,Import!$B$3:$X$677,15,FALSE),"")</f>
        <v>4.1900000000000004</v>
      </c>
      <c r="BF226" s="97">
        <f>IFERROR(VLOOKUP($AV226,Import!$B$3:$X$677,16,FALSE),"")</f>
        <v>1.4</v>
      </c>
      <c r="BG226" s="91">
        <f>IFERROR(VLOOKUP($AV226,Import!$B$3:$X$677,13,FALSE),"")</f>
        <v>2</v>
      </c>
      <c r="BH226" s="91">
        <f>IFERROR(VLOOKUP($AV226,Import!$B$3:$X$677,14,FALSE),"")</f>
        <v>0</v>
      </c>
      <c r="BI226" s="91">
        <f>IFERROR(VLOOKUP($AV226,Import!$B$3:$X$677,17,FALSE),"")</f>
        <v>65</v>
      </c>
      <c r="BJ226" s="435"/>
      <c r="BK226" s="93">
        <f t="shared" si="45"/>
        <v>339.39000000000004</v>
      </c>
      <c r="BL226" s="94">
        <f t="shared" si="46"/>
        <v>113.39999999999999</v>
      </c>
      <c r="BM226" s="94">
        <f>IF(AW226='User Input'!$C$1,1,0)</f>
        <v>0</v>
      </c>
      <c r="BN226" s="94">
        <f t="shared" si="52"/>
        <v>0</v>
      </c>
      <c r="BO226" s="94">
        <f t="shared" si="47"/>
        <v>0</v>
      </c>
      <c r="BP226" s="94" t="str">
        <f t="shared" si="48"/>
        <v>Taijuan Walker</v>
      </c>
      <c r="BQ226" s="94">
        <f t="shared" si="49"/>
        <v>0</v>
      </c>
      <c r="BR226" s="95">
        <f t="shared" si="50"/>
        <v>-7</v>
      </c>
      <c r="BS226" s="91" t="str">
        <f>IFERROR(VLOOKUP($AV226,Import!$B$3:$AL$676,35,FALSE),"")</f>
        <v/>
      </c>
      <c r="BT226" s="99">
        <f>9*(Table2[[#This Row],[K]]/Table2[[#This Row],[IP]])</f>
        <v>7.2222222222222223</v>
      </c>
      <c r="BU226" s="483">
        <f>IFERROR(VLOOKUP($AV226,PITCH!$B$7:$AJ$2004,31,FALSE),"N/A")</f>
        <v>5.2325581395348841</v>
      </c>
      <c r="BV226" s="426"/>
    </row>
    <row r="227" spans="1:74" ht="15" x14ac:dyDescent="0.25">
      <c r="A227" s="570">
        <v>225</v>
      </c>
      <c r="B227" s="571">
        <f>IFERROR(VLOOKUP(N227,Import!$B$4:$T$677,19,FALSE),"")</f>
        <v>416</v>
      </c>
      <c r="C227" s="572"/>
      <c r="D227" s="571" t="str">
        <f>IFERROR(VLOOKUP(N227,Import!$AD$3:$AH$677,3,FALSE),"")</f>
        <v/>
      </c>
      <c r="E227" s="571" t="str">
        <f>IFERROR(VLOOKUP(N227,Import!$AD$3:$AL$677,4,FALSE),"")</f>
        <v/>
      </c>
      <c r="F227" s="575">
        <f>IFERROR(VLOOKUP(N227,Import!$AT$3:$BG$677,8,FALSE),"")</f>
        <v>219</v>
      </c>
      <c r="G227" s="489">
        <f>IFERROR(VLOOKUP($N227,Import!$AT$3:$BG$677,2,FALSE),"")</f>
        <v>325.10000000000002</v>
      </c>
      <c r="H227" s="490">
        <f>IFERROR(VLOOKUP($N227,Import!$AT$3:$BG$677,3,FALSE),"")</f>
        <v>2.4816793893129772</v>
      </c>
      <c r="I227" s="575">
        <f ca="1">IFERROR(VLOOKUP($N227,Import!$AT$3:$BG$677,9,FALSE),"")</f>
        <v>241</v>
      </c>
      <c r="J227" s="574"/>
      <c r="K227" s="571">
        <f>IFERROR(VLOOKUP(N227,Import!$AT$3:$BG$677,12,FALSE),"")</f>
        <v>151</v>
      </c>
      <c r="L227" s="571">
        <f>IFERROR(VLOOKUP(N227,Import!$AT$3:$BG$677,14,FALSE),"")</f>
        <v>180</v>
      </c>
      <c r="M227" s="486"/>
      <c r="N227" s="88" t="str">
        <f>IFERROR(VLOOKUP(A227,Import!$V$3:$X$677,3,FALSE),"")</f>
        <v>Nick Markakis</v>
      </c>
      <c r="O227" s="89"/>
      <c r="P227" s="90"/>
      <c r="Q227" s="91" t="str">
        <f>IFERROR(VLOOKUP($N227,Import!$B$3:$AL$676,2,FALSE),"")</f>
        <v>ATL</v>
      </c>
      <c r="R227" s="341" t="str">
        <f>IFERROR(VLOOKUP($N227,Import!$B$3:$AL$676,3,FALSE),"")</f>
        <v>OF</v>
      </c>
      <c r="S227" s="341" t="str">
        <f>IFERROR(VLOOKUP($N227,Import!$B$3:$AL$676,4,FALSE),"")</f>
        <v>OF</v>
      </c>
      <c r="T227" s="91">
        <f>IFERROR(VLOOKUP($N227,Import!$B$3:$AL$676,5,FALSE),"")</f>
        <v>-5</v>
      </c>
      <c r="U227" s="431"/>
      <c r="V227" s="91">
        <f>IFERROR(VLOOKUP($N227,Import!$B$3:$AL$676,6,FALSE),"")</f>
        <v>605</v>
      </c>
      <c r="W227" s="91">
        <f>IFERROR(VLOOKUP($N227,Import!$B$3:$AL$676,7,FALSE),"")</f>
        <v>71</v>
      </c>
      <c r="X227" s="91">
        <f>IFERROR(VLOOKUP($N227,Import!$B$3:$AL$676,8,FALSE),"")</f>
        <v>10</v>
      </c>
      <c r="Y227" s="91">
        <f>IFERROR(VLOOKUP($N227,Import!$B$3:$AL$676,9,FALSE),"")</f>
        <v>68</v>
      </c>
      <c r="Z227" s="91">
        <f>IFERROR(VLOOKUP($N227,Import!$B$3:$AL$676,10,FALSE),"")</f>
        <v>1</v>
      </c>
      <c r="AA227" s="92">
        <f>IFERROR(VLOOKUP($N227,Import!$B$3:$AL$676,11,FALSE),"")</f>
        <v>0.27700000000000002</v>
      </c>
      <c r="AB227" s="431"/>
      <c r="AC227" s="498">
        <f t="shared" si="40"/>
        <v>167.58500000000001</v>
      </c>
      <c r="AD227" s="499">
        <f>IF(O227='User Input'!$C$1,1,0)</f>
        <v>0</v>
      </c>
      <c r="AE227" s="499">
        <f t="shared" si="51"/>
        <v>0</v>
      </c>
      <c r="AF227" s="499">
        <f t="shared" si="41"/>
        <v>0</v>
      </c>
      <c r="AG227" s="499" t="str">
        <f t="shared" si="42"/>
        <v>Nick Markakis</v>
      </c>
      <c r="AH227" s="499">
        <f t="shared" si="43"/>
        <v>0</v>
      </c>
      <c r="AI227" s="499">
        <f t="shared" si="44"/>
        <v>-5</v>
      </c>
      <c r="AJ227" s="91" t="str">
        <f>IFERROR(VLOOKUP($N227,Import!$B$3:$AL$676,35,FALSE),"")</f>
        <v/>
      </c>
      <c r="AK227" s="98"/>
      <c r="AL227" s="113">
        <v>182</v>
      </c>
      <c r="AM227" s="112">
        <f>IFERROR(VLOOKUP(AV227,Import!$B$3:$T$677,19,FALSE),"")</f>
        <v>387</v>
      </c>
      <c r="AN227" s="493"/>
      <c r="AO227" s="112" t="str">
        <f>IFERROR(VLOOKUP(AV227,Import!$AD$3:$AH$677,3,FALSE),"")</f>
        <v/>
      </c>
      <c r="AP227" s="112" t="str">
        <f>IFERROR(VLOOKUP(AV227,Import!$AD$3:$AH$677,5,FALSE),"")</f>
        <v/>
      </c>
      <c r="AQ227" s="494">
        <f>IFERROR(VLOOKUP(AV227,Import!$AW$3:$BA$677,5,FALSE),"")</f>
        <v>556</v>
      </c>
      <c r="AR227" s="489">
        <f>IFERROR(VLOOKUP($AV227,Import!$AW$3:$BG$677,2,FALSE),"")</f>
        <v>74.300000000000011</v>
      </c>
      <c r="AS227" s="581">
        <f>IFERROR(VLOOKUP($AV227,Import!$AW$3:$BG$677,3,FALSE),"")</f>
        <v>0</v>
      </c>
      <c r="AT227" s="575">
        <f ca="1">IFERROR(VLOOKUP($AV227,Import!$AW$3:$BG$677,7,FALSE),"")</f>
        <v>195</v>
      </c>
      <c r="AU227" s="492"/>
      <c r="AV227" s="495" t="str">
        <f>IFERROR(VLOOKUP(AL227,Import!$W$3:$X$677,2,FALSE),"")</f>
        <v>Nate Karns</v>
      </c>
      <c r="AW227" s="89"/>
      <c r="AX227" s="102"/>
      <c r="AY227" s="91" t="str">
        <f>IFERROR(VLOOKUP($AV227,Import!$B$3:$L$676,2,FALSE),"")</f>
        <v>BAL</v>
      </c>
      <c r="AZ227" s="96" t="str">
        <f>IFERROR(VLOOKUP($AV227,Import!$B$3:$L$676,3,FALSE),"")</f>
        <v>SP</v>
      </c>
      <c r="BA227" s="96" t="str">
        <f>IFERROR(VLOOKUP($AV227,Import!$B$3:$L$676,4,FALSE),"")</f>
        <v>SP</v>
      </c>
      <c r="BB227" s="91">
        <f>IFERROR(VLOOKUP($AV227,Import!$B$3:$L$676,5,FALSE),"")</f>
        <v>-4</v>
      </c>
      <c r="BC227" s="431"/>
      <c r="BD227" s="91">
        <f>IFERROR(VLOOKUP($AV227,Import!$B$3:$X$677,12,FALSE),"")</f>
        <v>67</v>
      </c>
      <c r="BE227" s="97">
        <f>IFERROR(VLOOKUP($AV227,Import!$B$3:$X$677,15,FALSE),"")</f>
        <v>3.45</v>
      </c>
      <c r="BF227" s="97">
        <f>IFERROR(VLOOKUP($AV227,Import!$B$3:$X$677,16,FALSE),"")</f>
        <v>1.19</v>
      </c>
      <c r="BG227" s="91">
        <f>IFERROR(VLOOKUP($AV227,Import!$B$3:$X$677,13,FALSE),"")</f>
        <v>5</v>
      </c>
      <c r="BH227" s="91">
        <f>IFERROR(VLOOKUP($AV227,Import!$B$3:$X$677,14,FALSE),"")</f>
        <v>0</v>
      </c>
      <c r="BI227" s="91">
        <f>IFERROR(VLOOKUP($AV227,Import!$B$3:$X$677,17,FALSE),"")</f>
        <v>73</v>
      </c>
      <c r="BJ227" s="435"/>
      <c r="BK227" s="93">
        <f t="shared" si="45"/>
        <v>231.15</v>
      </c>
      <c r="BL227" s="94">
        <f t="shared" si="46"/>
        <v>79.72999999999999</v>
      </c>
      <c r="BM227" s="94">
        <f>IF(AW227='User Input'!$C$1,1,0)</f>
        <v>0</v>
      </c>
      <c r="BN227" s="94">
        <f t="shared" si="52"/>
        <v>0</v>
      </c>
      <c r="BO227" s="94">
        <f t="shared" si="47"/>
        <v>0</v>
      </c>
      <c r="BP227" s="94" t="str">
        <f t="shared" si="48"/>
        <v>Nate Karns</v>
      </c>
      <c r="BQ227" s="94">
        <f t="shared" si="49"/>
        <v>0</v>
      </c>
      <c r="BR227" s="95">
        <f t="shared" si="50"/>
        <v>-4</v>
      </c>
      <c r="BS227" s="91" t="str">
        <f>IFERROR(VLOOKUP($AV227,Import!$B$3:$AL$676,35,FALSE),"")</f>
        <v/>
      </c>
      <c r="BT227" s="99">
        <f>9*(Table2[[#This Row],[K]]/Table2[[#This Row],[IP]])</f>
        <v>9.8059701492537314</v>
      </c>
      <c r="BU227" s="483">
        <f>IFERROR(VLOOKUP($AV227,PITCH!$B$7:$AJ$2004,31,FALSE),"N/A")</f>
        <v>5.130641330166271</v>
      </c>
      <c r="BV227" s="426"/>
    </row>
    <row r="228" spans="1:74" ht="15" x14ac:dyDescent="0.25">
      <c r="A228" s="570">
        <v>226</v>
      </c>
      <c r="B228" s="571">
        <f>IFERROR(VLOOKUP(N228,Import!$B$4:$T$677,19,FALSE),"")</f>
        <v>418</v>
      </c>
      <c r="C228" s="572"/>
      <c r="D228" s="571" t="str">
        <f>IFERROR(VLOOKUP(N228,Import!$AD$3:$AH$677,3,FALSE),"")</f>
        <v/>
      </c>
      <c r="E228" s="571" t="str">
        <f>IFERROR(VLOOKUP(N228,Import!$AD$3:$AL$677,4,FALSE),"")</f>
        <v/>
      </c>
      <c r="F228" s="575">
        <f>IFERROR(VLOOKUP(N228,Import!$AT$3:$BG$677,8,FALSE),"")</f>
        <v>379</v>
      </c>
      <c r="G228" s="489">
        <f>IFERROR(VLOOKUP($N228,Import!$AT$3:$BG$677,2,FALSE),"")</f>
        <v>209.29999999999998</v>
      </c>
      <c r="H228" s="490">
        <f>IFERROR(VLOOKUP($N228,Import!$AT$3:$BG$677,3,FALSE),"")</f>
        <v>2.2265957446808509</v>
      </c>
      <c r="I228" s="575">
        <f ca="1">IFERROR(VLOOKUP($N228,Import!$AT$3:$BG$677,9,FALSE),"")</f>
        <v>184</v>
      </c>
      <c r="J228" s="574"/>
      <c r="K228" s="571">
        <f>IFERROR(VLOOKUP(N228,Import!$AT$3:$BG$677,12,FALSE),"")</f>
        <v>267</v>
      </c>
      <c r="L228" s="571">
        <f>IFERROR(VLOOKUP(N228,Import!$AT$3:$BG$677,14,FALSE),"")</f>
        <v>261</v>
      </c>
      <c r="M228" s="486"/>
      <c r="N228" s="88" t="str">
        <f>IFERROR(VLOOKUP(A228,Import!$V$3:$X$677,3,FALSE),"")</f>
        <v>Avisail Garcia</v>
      </c>
      <c r="O228" s="89"/>
      <c r="P228" s="90"/>
      <c r="Q228" s="91" t="str">
        <f>IFERROR(VLOOKUP($N228,Import!$B$3:$AL$676,2,FALSE),"")</f>
        <v>TB</v>
      </c>
      <c r="R228" s="341" t="str">
        <f>IFERROR(VLOOKUP($N228,Import!$B$3:$AL$676,3,FALSE),"")</f>
        <v>OF</v>
      </c>
      <c r="S228" s="341" t="str">
        <f>IFERROR(VLOOKUP($N228,Import!$B$3:$AL$676,4,FALSE),"")</f>
        <v>OF</v>
      </c>
      <c r="T228" s="91">
        <f>IFERROR(VLOOKUP($N228,Import!$B$3:$AL$676,5,FALSE),"")</f>
        <v>-5</v>
      </c>
      <c r="U228" s="431"/>
      <c r="V228" s="91">
        <f>IFERROR(VLOOKUP($N228,Import!$B$3:$AL$676,6,FALSE),"")</f>
        <v>478</v>
      </c>
      <c r="W228" s="91">
        <f>IFERROR(VLOOKUP($N228,Import!$B$3:$AL$676,7,FALSE),"")</f>
        <v>72</v>
      </c>
      <c r="X228" s="91">
        <f>IFERROR(VLOOKUP($N228,Import!$B$3:$AL$676,8,FALSE),"")</f>
        <v>20</v>
      </c>
      <c r="Y228" s="91">
        <f>IFERROR(VLOOKUP($N228,Import!$B$3:$AL$676,9,FALSE),"")</f>
        <v>79</v>
      </c>
      <c r="Z228" s="91">
        <f>IFERROR(VLOOKUP($N228,Import!$B$3:$AL$676,10,FALSE),"")</f>
        <v>3</v>
      </c>
      <c r="AA228" s="92">
        <f>IFERROR(VLOOKUP($N228,Import!$B$3:$AL$676,11,FALSE),"")</f>
        <v>0.25700000000000001</v>
      </c>
      <c r="AB228" s="431"/>
      <c r="AC228" s="498">
        <f t="shared" si="40"/>
        <v>122.846</v>
      </c>
      <c r="AD228" s="499">
        <f>IF(O228='User Input'!$C$1,1,0)</f>
        <v>0</v>
      </c>
      <c r="AE228" s="499">
        <f t="shared" si="51"/>
        <v>0</v>
      </c>
      <c r="AF228" s="499">
        <f t="shared" si="41"/>
        <v>0</v>
      </c>
      <c r="AG228" s="499" t="str">
        <f t="shared" si="42"/>
        <v>Avisail Garcia</v>
      </c>
      <c r="AH228" s="499">
        <f t="shared" si="43"/>
        <v>0</v>
      </c>
      <c r="AI228" s="499">
        <f t="shared" si="44"/>
        <v>-5</v>
      </c>
      <c r="AJ228" s="91" t="str">
        <f>IFERROR(VLOOKUP($N228,Import!$B$3:$AL$676,35,FALSE),"")</f>
        <v/>
      </c>
      <c r="AK228" s="98"/>
      <c r="AL228" s="113">
        <v>240</v>
      </c>
      <c r="AM228" s="112">
        <f>IFERROR(VLOOKUP(AV228,Import!$B$3:$T$677,19,FALSE),"")</f>
        <v>604</v>
      </c>
      <c r="AN228" s="493"/>
      <c r="AO228" s="112">
        <f>IFERROR(VLOOKUP(AV228,Import!$AD$3:$AH$677,3,FALSE),"")</f>
        <v>55</v>
      </c>
      <c r="AP228" s="112">
        <f>IFERROR(VLOOKUP(AV228,Import!$AD$3:$AH$677,5,FALSE),"")</f>
        <v>17</v>
      </c>
      <c r="AQ228" s="494">
        <f>IFERROR(VLOOKUP(AV228,Import!$AW$3:$BA$677,5,FALSE),"")</f>
        <v>558</v>
      </c>
      <c r="AR228" s="489">
        <f>IFERROR(VLOOKUP($AV228,Import!$AW$3:$BG$677,2,FALSE),"")</f>
        <v>74.199999999999989</v>
      </c>
      <c r="AS228" s="581">
        <f>IFERROR(VLOOKUP($AV228,Import!$AW$3:$BG$677,3,FALSE),"")</f>
        <v>0</v>
      </c>
      <c r="AT228" s="575">
        <f ca="1">IFERROR(VLOOKUP($AV228,Import!$AW$3:$BG$677,7,FALSE),"")</f>
        <v>195</v>
      </c>
      <c r="AU228" s="492"/>
      <c r="AV228" s="495" t="str">
        <f>IFERROR(VLOOKUP(AL228,Import!$W$3:$X$677,2,FALSE),"")</f>
        <v>A.J. Puk</v>
      </c>
      <c r="AW228" s="89"/>
      <c r="AX228" s="102"/>
      <c r="AY228" s="91" t="str">
        <f>IFERROR(VLOOKUP($AV228,Import!$B$3:$L$676,2,FALSE),"")</f>
        <v>OAK</v>
      </c>
      <c r="AZ228" s="96" t="str">
        <f>IFERROR(VLOOKUP($AV228,Import!$B$3:$L$676,3,FALSE),"")</f>
        <v>LHP</v>
      </c>
      <c r="BA228" s="96" t="str">
        <f>IFERROR(VLOOKUP($AV228,Import!$B$3:$L$676,4,FALSE),"")</f>
        <v>LHP</v>
      </c>
      <c r="BB228" s="91">
        <f>IFERROR(VLOOKUP($AV228,Import!$B$3:$L$676,5,FALSE),"")</f>
        <v>0</v>
      </c>
      <c r="BC228" s="431"/>
      <c r="BD228" s="91">
        <f>IFERROR(VLOOKUP($AV228,Import!$B$3:$X$677,12,FALSE),"")</f>
        <v>0</v>
      </c>
      <c r="BE228" s="97">
        <f>IFERROR(VLOOKUP($AV228,Import!$B$3:$X$677,15,FALSE),"")</f>
        <v>0</v>
      </c>
      <c r="BF228" s="97">
        <f>IFERROR(VLOOKUP($AV228,Import!$B$3:$X$677,16,FALSE),"")</f>
        <v>0</v>
      </c>
      <c r="BG228" s="91">
        <f>IFERROR(VLOOKUP($AV228,Import!$B$3:$X$677,13,FALSE),"")</f>
        <v>0</v>
      </c>
      <c r="BH228" s="91">
        <f>IFERROR(VLOOKUP($AV228,Import!$B$3:$X$677,14,FALSE),"")</f>
        <v>0</v>
      </c>
      <c r="BI228" s="91">
        <f>IFERROR(VLOOKUP($AV228,Import!$B$3:$X$677,17,FALSE),"")</f>
        <v>0</v>
      </c>
      <c r="BJ228" s="435"/>
      <c r="BK228" s="93">
        <f t="shared" si="45"/>
        <v>0</v>
      </c>
      <c r="BL228" s="94">
        <f t="shared" si="46"/>
        <v>0</v>
      </c>
      <c r="BM228" s="94">
        <f>IF(AW228='User Input'!$C$1,1,0)</f>
        <v>0</v>
      </c>
      <c r="BN228" s="94">
        <f t="shared" si="52"/>
        <v>0</v>
      </c>
      <c r="BO228" s="94">
        <f t="shared" si="47"/>
        <v>0</v>
      </c>
      <c r="BP228" s="94" t="str">
        <f t="shared" si="48"/>
        <v>A.J. Puk</v>
      </c>
      <c r="BQ228" s="94">
        <f t="shared" si="49"/>
        <v>0</v>
      </c>
      <c r="BR228" s="95">
        <f t="shared" si="50"/>
        <v>0</v>
      </c>
      <c r="BS228" s="91">
        <f>IFERROR(VLOOKUP($AV228,Import!$B$3:$AL$676,35,FALSE),"")</f>
        <v>2019</v>
      </c>
      <c r="BT228" s="99" t="e">
        <f>9*(Table2[[#This Row],[K]]/Table2[[#This Row],[IP]])</f>
        <v>#DIV/0!</v>
      </c>
      <c r="BU228" s="483">
        <f>IFERROR(VLOOKUP($AV228,PITCH!$B$7:$AJ$2004,31,FALSE),"N/A")</f>
        <v>4.8128342245989311</v>
      </c>
      <c r="BV228" s="426"/>
    </row>
    <row r="229" spans="1:74" ht="15" x14ac:dyDescent="0.25">
      <c r="A229" s="570">
        <v>227</v>
      </c>
      <c r="B229" s="571">
        <f>IFERROR(VLOOKUP(N229,Import!$B$4:$T$677,19,FALSE),"")</f>
        <v>419</v>
      </c>
      <c r="C229" s="572"/>
      <c r="D229" s="571" t="str">
        <f>IFERROR(VLOOKUP(N229,Import!$AD$3:$AH$677,3,FALSE),"")</f>
        <v/>
      </c>
      <c r="E229" s="571" t="str">
        <f>IFERROR(VLOOKUP(N229,Import!$AD$3:$AL$677,4,FALSE),"")</f>
        <v/>
      </c>
      <c r="F229" s="575">
        <f>IFERROR(VLOOKUP(N229,Import!$AT$3:$BG$677,8,FALSE),"")</f>
        <v>388</v>
      </c>
      <c r="G229" s="489">
        <f>IFERROR(VLOOKUP($N229,Import!$AT$3:$BG$677,2,FALSE),"")</f>
        <v>197.34999999999997</v>
      </c>
      <c r="H229" s="490">
        <f>IFERROR(VLOOKUP($N229,Import!$AT$3:$BG$677,3,FALSE),"")</f>
        <v>1.934803921568627</v>
      </c>
      <c r="I229" s="575">
        <f ca="1">IFERROR(VLOOKUP($N229,Import!$AT$3:$BG$677,9,FALSE),"")</f>
        <v>290</v>
      </c>
      <c r="J229" s="574"/>
      <c r="K229" s="571">
        <f>IFERROR(VLOOKUP(N229,Import!$AT$3:$BG$677,12,FALSE),"")</f>
        <v>148</v>
      </c>
      <c r="L229" s="571">
        <f>IFERROR(VLOOKUP(N229,Import!$AT$3:$BG$677,14,FALSE),"")</f>
        <v>160</v>
      </c>
      <c r="M229" s="486"/>
      <c r="N229" s="88" t="str">
        <f>IFERROR(VLOOKUP(A229,Import!$V$3:$X$677,3,FALSE),"")</f>
        <v>Tyler Flowers</v>
      </c>
      <c r="O229" s="89"/>
      <c r="P229" s="90"/>
      <c r="Q229" s="91" t="str">
        <f>IFERROR(VLOOKUP($N229,Import!$B$3:$AL$676,2,FALSE),"")</f>
        <v>ATL</v>
      </c>
      <c r="R229" s="341" t="str">
        <f>IFERROR(VLOOKUP($N229,Import!$B$3:$AL$676,3,FALSE),"")</f>
        <v>C</v>
      </c>
      <c r="S229" s="341" t="str">
        <f>IFERROR(VLOOKUP($N229,Import!$B$3:$AL$676,4,FALSE),"")</f>
        <v>C</v>
      </c>
      <c r="T229" s="91">
        <f>IFERROR(VLOOKUP($N229,Import!$B$3:$AL$676,5,FALSE),"")</f>
        <v>-5</v>
      </c>
      <c r="U229" s="431"/>
      <c r="V229" s="91">
        <f>IFERROR(VLOOKUP($N229,Import!$B$3:$AL$676,6,FALSE),"")</f>
        <v>308</v>
      </c>
      <c r="W229" s="91">
        <f>IFERROR(VLOOKUP($N229,Import!$B$3:$AL$676,7,FALSE),"")</f>
        <v>35</v>
      </c>
      <c r="X229" s="91">
        <f>IFERROR(VLOOKUP($N229,Import!$B$3:$AL$676,8,FALSE),"")</f>
        <v>10</v>
      </c>
      <c r="Y229" s="91">
        <f>IFERROR(VLOOKUP($N229,Import!$B$3:$AL$676,9,FALSE),"")</f>
        <v>38</v>
      </c>
      <c r="Z229" s="91">
        <f>IFERROR(VLOOKUP($N229,Import!$B$3:$AL$676,10,FALSE),"")</f>
        <v>0</v>
      </c>
      <c r="AA229" s="92">
        <f>IFERROR(VLOOKUP($N229,Import!$B$3:$AL$676,11,FALSE),"")</f>
        <v>0.23100000000000001</v>
      </c>
      <c r="AB229" s="431"/>
      <c r="AC229" s="498">
        <f t="shared" si="40"/>
        <v>71.14800000000001</v>
      </c>
      <c r="AD229" s="499">
        <f>IF(O229='User Input'!$C$1,1,0)</f>
        <v>0</v>
      </c>
      <c r="AE229" s="499">
        <f t="shared" si="51"/>
        <v>0</v>
      </c>
      <c r="AF229" s="499">
        <f t="shared" si="41"/>
        <v>0</v>
      </c>
      <c r="AG229" s="499" t="str">
        <f t="shared" si="42"/>
        <v>Tyler Flowers</v>
      </c>
      <c r="AH229" s="499">
        <f t="shared" si="43"/>
        <v>0</v>
      </c>
      <c r="AI229" s="499">
        <f t="shared" si="44"/>
        <v>-5</v>
      </c>
      <c r="AJ229" s="91" t="str">
        <f>IFERROR(VLOOKUP($N229,Import!$B$3:$AL$676,35,FALSE),"")</f>
        <v/>
      </c>
      <c r="AK229" s="98"/>
      <c r="AL229" s="113">
        <v>211</v>
      </c>
      <c r="AM229" s="112">
        <f>IFERROR(VLOOKUP(AV229,Import!$B$3:$T$677,19,FALSE),"")</f>
        <v>481</v>
      </c>
      <c r="AN229" s="493"/>
      <c r="AO229" s="112" t="str">
        <f>IFERROR(VLOOKUP(AV229,Import!$AD$3:$AH$677,3,FALSE),"")</f>
        <v/>
      </c>
      <c r="AP229" s="112" t="str">
        <f>IFERROR(VLOOKUP(AV229,Import!$AD$3:$AH$677,5,FALSE),"")</f>
        <v/>
      </c>
      <c r="AQ229" s="494">
        <f>IFERROR(VLOOKUP(AV229,Import!$AW$3:$BA$677,5,FALSE),"")</f>
        <v>514</v>
      </c>
      <c r="AR229" s="489">
        <f>IFERROR(VLOOKUP($AV229,Import!$AW$3:$BG$677,2,FALSE),"")</f>
        <v>123.10000000000002</v>
      </c>
      <c r="AS229" s="581">
        <f>IFERROR(VLOOKUP($AV229,Import!$AW$3:$BG$677,3,FALSE),"")</f>
        <v>7.6937500000000014</v>
      </c>
      <c r="AT229" s="575">
        <f ca="1">IFERROR(VLOOKUP($AV229,Import!$AW$3:$BG$677,7,FALSE),"")</f>
        <v>158</v>
      </c>
      <c r="AU229" s="492"/>
      <c r="AV229" s="495" t="str">
        <f>IFERROR(VLOOKUP(AL229,Import!$W$3:$X$677,2,FALSE),"")</f>
        <v>Ervin Santana</v>
      </c>
      <c r="AW229" s="89"/>
      <c r="AX229" s="102"/>
      <c r="AY229" s="91" t="str">
        <f>IFERROR(VLOOKUP($AV229,Import!$B$3:$L$676,2,FALSE),"")</f>
        <v>CHW</v>
      </c>
      <c r="AZ229" s="96" t="str">
        <f>IFERROR(VLOOKUP($AV229,Import!$B$3:$L$676,3,FALSE),"")</f>
        <v>SP</v>
      </c>
      <c r="BA229" s="96" t="str">
        <f>IFERROR(VLOOKUP($AV229,Import!$B$3:$L$676,4,FALSE),"")</f>
        <v>SP</v>
      </c>
      <c r="BB229" s="91">
        <f>IFERROR(VLOOKUP($AV229,Import!$B$3:$L$676,5,FALSE),"")</f>
        <v>-7</v>
      </c>
      <c r="BC229" s="431"/>
      <c r="BD229" s="91">
        <f>IFERROR(VLOOKUP($AV229,Import!$B$3:$X$677,12,FALSE),"")</f>
        <v>166</v>
      </c>
      <c r="BE229" s="97">
        <f>IFERROR(VLOOKUP($AV229,Import!$B$3:$X$677,15,FALSE),"")</f>
        <v>4.5599999999999996</v>
      </c>
      <c r="BF229" s="97">
        <f>IFERROR(VLOOKUP($AV229,Import!$B$3:$X$677,16,FALSE),"")</f>
        <v>1.39</v>
      </c>
      <c r="BG229" s="91">
        <f>IFERROR(VLOOKUP($AV229,Import!$B$3:$X$677,13,FALSE),"")</f>
        <v>8</v>
      </c>
      <c r="BH229" s="91">
        <f>IFERROR(VLOOKUP($AV229,Import!$B$3:$X$677,14,FALSE),"")</f>
        <v>0</v>
      </c>
      <c r="BI229" s="91">
        <f>IFERROR(VLOOKUP($AV229,Import!$B$3:$X$677,17,FALSE),"")</f>
        <v>114</v>
      </c>
      <c r="BJ229" s="435"/>
      <c r="BK229" s="93">
        <f t="shared" si="45"/>
        <v>756.95999999999992</v>
      </c>
      <c r="BL229" s="94">
        <f t="shared" si="46"/>
        <v>230.73999999999998</v>
      </c>
      <c r="BM229" s="94">
        <f>IF(AW229='User Input'!$C$1,1,0)</f>
        <v>0</v>
      </c>
      <c r="BN229" s="94">
        <f t="shared" si="52"/>
        <v>0</v>
      </c>
      <c r="BO229" s="94">
        <f t="shared" si="47"/>
        <v>0</v>
      </c>
      <c r="BP229" s="94" t="str">
        <f t="shared" si="48"/>
        <v>Ervin Santana</v>
      </c>
      <c r="BQ229" s="94">
        <f t="shared" si="49"/>
        <v>0</v>
      </c>
      <c r="BR229" s="95">
        <f t="shared" si="50"/>
        <v>-7</v>
      </c>
      <c r="BS229" s="91" t="str">
        <f>IFERROR(VLOOKUP($AV229,Import!$B$3:$AL$676,35,FALSE),"")</f>
        <v/>
      </c>
      <c r="BT229" s="99">
        <f>9*(Table2[[#This Row],[K]]/Table2[[#This Row],[IP]])</f>
        <v>6.1807228915662646</v>
      </c>
      <c r="BU229" s="483">
        <f>IFERROR(VLOOKUP($AV229,PITCH!$B$7:$AJ$2004,31,FALSE),"N/A")</f>
        <v>3.0997624703087889</v>
      </c>
      <c r="BV229" s="426"/>
    </row>
    <row r="230" spans="1:74" ht="15" x14ac:dyDescent="0.25">
      <c r="A230" s="570">
        <v>228</v>
      </c>
      <c r="B230" s="571">
        <f>IFERROR(VLOOKUP(N230,Import!$B$4:$T$677,19,FALSE),"")</f>
        <v>420</v>
      </c>
      <c r="C230" s="572"/>
      <c r="D230" s="571" t="str">
        <f>IFERROR(VLOOKUP(N230,Import!$AD$3:$AH$677,3,FALSE),"")</f>
        <v/>
      </c>
      <c r="E230" s="571" t="str">
        <f>IFERROR(VLOOKUP(N230,Import!$AD$3:$AL$677,4,FALSE),"")</f>
        <v/>
      </c>
      <c r="F230" s="575">
        <f>IFERROR(VLOOKUP(N230,Import!$AT$3:$BG$677,8,FALSE),"")</f>
        <v>168</v>
      </c>
      <c r="G230" s="489">
        <f>IFERROR(VLOOKUP($N230,Import!$AT$3:$BG$677,2,FALSE),"")</f>
        <v>354.44999999999993</v>
      </c>
      <c r="H230" s="490">
        <f>IFERROR(VLOOKUP($N230,Import!$AT$3:$BG$677,3,FALSE),"")</f>
        <v>2.705725190839694</v>
      </c>
      <c r="I230" s="575">
        <f ca="1">IFERROR(VLOOKUP($N230,Import!$AT$3:$BG$677,9,FALSE),"")</f>
        <v>224</v>
      </c>
      <c r="J230" s="574"/>
      <c r="K230" s="571">
        <f>IFERROR(VLOOKUP(N230,Import!$AT$3:$BG$677,12,FALSE),"")</f>
        <v>85</v>
      </c>
      <c r="L230" s="571">
        <f>IFERROR(VLOOKUP(N230,Import!$AT$3:$BG$677,14,FALSE),"")</f>
        <v>111</v>
      </c>
      <c r="M230" s="486"/>
      <c r="N230" s="88" t="str">
        <f>IFERROR(VLOOKUP(A230,Import!$V$3:$X$677,3,FALSE),"")</f>
        <v>Adam Eaton</v>
      </c>
      <c r="O230" s="89"/>
      <c r="P230" s="90"/>
      <c r="Q230" s="91" t="str">
        <f>IFERROR(VLOOKUP($N230,Import!$B$3:$AL$676,2,FALSE),"")</f>
        <v>WSH</v>
      </c>
      <c r="R230" s="341" t="str">
        <f>IFERROR(VLOOKUP($N230,Import!$B$3:$AL$676,3,FALSE),"")</f>
        <v>OF</v>
      </c>
      <c r="S230" s="341" t="str">
        <f>IFERROR(VLOOKUP($N230,Import!$B$3:$AL$676,4,FALSE),"")</f>
        <v>OF</v>
      </c>
      <c r="T230" s="91">
        <f>IFERROR(VLOOKUP($N230,Import!$B$3:$AL$676,5,FALSE),"")</f>
        <v>-5</v>
      </c>
      <c r="U230" s="431"/>
      <c r="V230" s="91">
        <f>IFERROR(VLOOKUP($N230,Import!$B$3:$AL$676,6,FALSE),"")</f>
        <v>437</v>
      </c>
      <c r="W230" s="91">
        <f>IFERROR(VLOOKUP($N230,Import!$B$3:$AL$676,7,FALSE),"")</f>
        <v>69</v>
      </c>
      <c r="X230" s="91">
        <f>IFERROR(VLOOKUP($N230,Import!$B$3:$AL$676,8,FALSE),"")</f>
        <v>6</v>
      </c>
      <c r="Y230" s="91">
        <f>IFERROR(VLOOKUP($N230,Import!$B$3:$AL$676,9,FALSE),"")</f>
        <v>31</v>
      </c>
      <c r="Z230" s="91">
        <f>IFERROR(VLOOKUP($N230,Import!$B$3:$AL$676,10,FALSE),"")</f>
        <v>8</v>
      </c>
      <c r="AA230" s="92">
        <f>IFERROR(VLOOKUP($N230,Import!$B$3:$AL$676,11,FALSE),"")</f>
        <v>0.29299999999999998</v>
      </c>
      <c r="AB230" s="431"/>
      <c r="AC230" s="498">
        <f t="shared" si="40"/>
        <v>128.041</v>
      </c>
      <c r="AD230" s="499">
        <f>IF(O230='User Input'!$C$1,1,0)</f>
        <v>0</v>
      </c>
      <c r="AE230" s="499">
        <f t="shared" si="51"/>
        <v>0</v>
      </c>
      <c r="AF230" s="499">
        <f t="shared" si="41"/>
        <v>0</v>
      </c>
      <c r="AG230" s="499" t="str">
        <f t="shared" si="42"/>
        <v>Adam Eaton</v>
      </c>
      <c r="AH230" s="499">
        <f t="shared" si="43"/>
        <v>0</v>
      </c>
      <c r="AI230" s="499">
        <f t="shared" si="44"/>
        <v>-5</v>
      </c>
      <c r="AJ230" s="91" t="str">
        <f>IFERROR(VLOOKUP($N230,Import!$B$3:$AL$676,35,FALSE),"")</f>
        <v/>
      </c>
      <c r="AK230" s="98"/>
      <c r="AL230" s="113">
        <v>188</v>
      </c>
      <c r="AM230" s="112">
        <f>IFERROR(VLOOKUP(AV230,Import!$B$3:$T$677,19,FALSE),"")</f>
        <v>405</v>
      </c>
      <c r="AN230" s="493"/>
      <c r="AO230" s="112" t="str">
        <f>IFERROR(VLOOKUP(AV230,Import!$AD$3:$AH$677,3,FALSE),"")</f>
        <v/>
      </c>
      <c r="AP230" s="112" t="str">
        <f>IFERROR(VLOOKUP(AV230,Import!$AD$3:$AH$677,5,FALSE),"")</f>
        <v/>
      </c>
      <c r="AQ230" s="494">
        <f>IFERROR(VLOOKUP(AV230,Import!$AW$3:$BA$677,5,FALSE),"")</f>
        <v>562</v>
      </c>
      <c r="AR230" s="489">
        <f>IFERROR(VLOOKUP($AV230,Import!$AW$3:$BG$677,2,FALSE),"")</f>
        <v>68.100000000000023</v>
      </c>
      <c r="AS230" s="581">
        <f>IFERROR(VLOOKUP($AV230,Import!$AW$3:$BG$677,3,FALSE),"")</f>
        <v>0</v>
      </c>
      <c r="AT230" s="575">
        <f ca="1">IFERROR(VLOOKUP($AV230,Import!$AW$3:$BG$677,7,FALSE),"")</f>
        <v>195</v>
      </c>
      <c r="AU230" s="492"/>
      <c r="AV230" s="495" t="str">
        <f>IFERROR(VLOOKUP(AL230,Import!$W$3:$X$677,2,FALSE),"")</f>
        <v>Tyler Mahle</v>
      </c>
      <c r="AW230" s="89"/>
      <c r="AX230" s="102"/>
      <c r="AY230" s="91" t="str">
        <f>IFERROR(VLOOKUP($AV230,Import!$B$3:$L$676,2,FALSE),"")</f>
        <v>CIN</v>
      </c>
      <c r="AZ230" s="96" t="str">
        <f>IFERROR(VLOOKUP($AV230,Import!$B$3:$L$676,3,FALSE),"")</f>
        <v>SP</v>
      </c>
      <c r="BA230" s="96" t="str">
        <f>IFERROR(VLOOKUP($AV230,Import!$B$3:$L$676,4,FALSE),"")</f>
        <v>SP</v>
      </c>
      <c r="BB230" s="91">
        <f>IFERROR(VLOOKUP($AV230,Import!$B$3:$L$676,5,FALSE),"")</f>
        <v>-4</v>
      </c>
      <c r="BC230" s="431"/>
      <c r="BD230" s="91">
        <f>IFERROR(VLOOKUP($AV230,Import!$B$3:$X$677,12,FALSE),"")</f>
        <v>113</v>
      </c>
      <c r="BE230" s="97">
        <f>IFERROR(VLOOKUP($AV230,Import!$B$3:$X$677,15,FALSE),"")</f>
        <v>4.28</v>
      </c>
      <c r="BF230" s="97">
        <f>IFERROR(VLOOKUP($AV230,Import!$B$3:$X$677,16,FALSE),"")</f>
        <v>1.42</v>
      </c>
      <c r="BG230" s="91">
        <f>IFERROR(VLOOKUP($AV230,Import!$B$3:$X$677,13,FALSE),"")</f>
        <v>6</v>
      </c>
      <c r="BH230" s="91">
        <f>IFERROR(VLOOKUP($AV230,Import!$B$3:$X$677,14,FALSE),"")</f>
        <v>0</v>
      </c>
      <c r="BI230" s="91">
        <f>IFERROR(VLOOKUP($AV230,Import!$B$3:$X$677,17,FALSE),"")</f>
        <v>105</v>
      </c>
      <c r="BJ230" s="435"/>
      <c r="BK230" s="93">
        <f t="shared" si="45"/>
        <v>483.64000000000004</v>
      </c>
      <c r="BL230" s="94">
        <f t="shared" si="46"/>
        <v>160.45999999999998</v>
      </c>
      <c r="BM230" s="94">
        <f>IF(AW230='User Input'!$C$1,1,0)</f>
        <v>0</v>
      </c>
      <c r="BN230" s="94">
        <f t="shared" si="52"/>
        <v>0</v>
      </c>
      <c r="BO230" s="94">
        <f t="shared" si="47"/>
        <v>0</v>
      </c>
      <c r="BP230" s="94" t="str">
        <f t="shared" si="48"/>
        <v>Tyler Mahle</v>
      </c>
      <c r="BQ230" s="94">
        <f t="shared" si="49"/>
        <v>0</v>
      </c>
      <c r="BR230" s="95">
        <f t="shared" si="50"/>
        <v>-4</v>
      </c>
      <c r="BS230" s="91" t="str">
        <f>IFERROR(VLOOKUP($AV230,Import!$B$3:$AL$676,35,FALSE),"")</f>
        <v/>
      </c>
      <c r="BT230" s="99">
        <f>9*(Table2[[#This Row],[K]]/Table2[[#This Row],[IP]])</f>
        <v>8.3628318584070804</v>
      </c>
      <c r="BU230" s="483">
        <f>IFERROR(VLOOKUP($AV230,PITCH!$B$7:$AJ$2004,31,FALSE),"N/A")</f>
        <v>4.5340050377833752</v>
      </c>
      <c r="BV230" s="426"/>
    </row>
    <row r="231" spans="1:74" ht="15" x14ac:dyDescent="0.25">
      <c r="A231" s="570">
        <v>229</v>
      </c>
      <c r="B231" s="571">
        <f>IFERROR(VLOOKUP(N231,Import!$B$4:$T$677,19,FALSE),"")</f>
        <v>421</v>
      </c>
      <c r="C231" s="572"/>
      <c r="D231" s="571" t="str">
        <f>IFERROR(VLOOKUP(N231,Import!$AD$3:$AH$677,3,FALSE),"")</f>
        <v/>
      </c>
      <c r="E231" s="571" t="str">
        <f>IFERROR(VLOOKUP(N231,Import!$AD$3:$AL$677,4,FALSE),"")</f>
        <v/>
      </c>
      <c r="F231" s="575">
        <f>IFERROR(VLOOKUP(N231,Import!$AT$3:$BG$677,8,FALSE),"")</f>
        <v>204</v>
      </c>
      <c r="G231" s="489">
        <f>IFERROR(VLOOKUP($N231,Import!$AT$3:$BG$677,2,FALSE),"")</f>
        <v>332.39999999999992</v>
      </c>
      <c r="H231" s="490">
        <f>IFERROR(VLOOKUP($N231,Import!$AT$3:$BG$677,3,FALSE),"")</f>
        <v>2.4441176470588228</v>
      </c>
      <c r="I231" s="575">
        <f ca="1">IFERROR(VLOOKUP($N231,Import!$AT$3:$BG$677,9,FALSE),"")</f>
        <v>329</v>
      </c>
      <c r="J231" s="574"/>
      <c r="K231" s="571">
        <f>IFERROR(VLOOKUP(N231,Import!$AT$3:$BG$677,12,FALSE),"")</f>
        <v>150</v>
      </c>
      <c r="L231" s="571">
        <f>IFERROR(VLOOKUP(N231,Import!$AT$3:$BG$677,14,FALSE),"")</f>
        <v>170</v>
      </c>
      <c r="M231" s="486"/>
      <c r="N231" s="88" t="str">
        <f>IFERROR(VLOOKUP(A231,Import!$V$3:$X$677,3,FALSE),"")</f>
        <v>Adam Frazier</v>
      </c>
      <c r="O231" s="89"/>
      <c r="P231" s="90"/>
      <c r="Q231" s="91" t="str">
        <f>IFERROR(VLOOKUP($N231,Import!$B$3:$AL$676,2,FALSE),"")</f>
        <v>PIT</v>
      </c>
      <c r="R231" s="341" t="str">
        <f>IFERROR(VLOOKUP($N231,Import!$B$3:$AL$676,3,FALSE),"")</f>
        <v>2B/OF</v>
      </c>
      <c r="S231" s="341" t="str">
        <f>IFERROR(VLOOKUP($N231,Import!$B$3:$AL$676,4,FALSE),"")</f>
        <v>2B/OF</v>
      </c>
      <c r="T231" s="91">
        <f>IFERROR(VLOOKUP($N231,Import!$B$3:$AL$676,5,FALSE),"")</f>
        <v>-5</v>
      </c>
      <c r="U231" s="431"/>
      <c r="V231" s="91">
        <f>IFERROR(VLOOKUP($N231,Import!$B$3:$AL$676,6,FALSE),"")</f>
        <v>554</v>
      </c>
      <c r="W231" s="91">
        <f>IFERROR(VLOOKUP($N231,Import!$B$3:$AL$676,7,FALSE),"")</f>
        <v>61</v>
      </c>
      <c r="X231" s="91">
        <f>IFERROR(VLOOKUP($N231,Import!$B$3:$AL$676,8,FALSE),"")</f>
        <v>12</v>
      </c>
      <c r="Y231" s="91">
        <f>IFERROR(VLOOKUP($N231,Import!$B$3:$AL$676,9,FALSE),"")</f>
        <v>41</v>
      </c>
      <c r="Z231" s="91">
        <f>IFERROR(VLOOKUP($N231,Import!$B$3:$AL$676,10,FALSE),"")</f>
        <v>6</v>
      </c>
      <c r="AA231" s="92">
        <f>IFERROR(VLOOKUP($N231,Import!$B$3:$AL$676,11,FALSE),"")</f>
        <v>0.27800000000000002</v>
      </c>
      <c r="AB231" s="431"/>
      <c r="AC231" s="498">
        <f t="shared" si="40"/>
        <v>154.012</v>
      </c>
      <c r="AD231" s="499">
        <f>IF(O231='User Input'!$C$1,1,0)</f>
        <v>0</v>
      </c>
      <c r="AE231" s="499">
        <f t="shared" si="51"/>
        <v>0</v>
      </c>
      <c r="AF231" s="499">
        <f t="shared" si="41"/>
        <v>0</v>
      </c>
      <c r="AG231" s="499" t="str">
        <f t="shared" si="42"/>
        <v>Adam Frazier</v>
      </c>
      <c r="AH231" s="499">
        <f t="shared" si="43"/>
        <v>0</v>
      </c>
      <c r="AI231" s="499">
        <f t="shared" si="44"/>
        <v>-5</v>
      </c>
      <c r="AJ231" s="91" t="str">
        <f>IFERROR(VLOOKUP($N231,Import!$B$3:$AL$676,35,FALSE),"")</f>
        <v/>
      </c>
      <c r="AK231" s="98"/>
      <c r="AL231" s="113">
        <v>189</v>
      </c>
      <c r="AM231" s="112">
        <f>IFERROR(VLOOKUP(AV231,Import!$B$3:$T$677,19,FALSE),"")</f>
        <v>406</v>
      </c>
      <c r="AN231" s="493"/>
      <c r="AO231" s="112" t="str">
        <f>IFERROR(VLOOKUP(AV231,Import!$AD$3:$AH$677,3,FALSE),"")</f>
        <v/>
      </c>
      <c r="AP231" s="112" t="str">
        <f>IFERROR(VLOOKUP(AV231,Import!$AD$3:$AH$677,5,FALSE),"")</f>
        <v/>
      </c>
      <c r="AQ231" s="494">
        <f>IFERROR(VLOOKUP(AV231,Import!$AW$3:$BA$677,5,FALSE),"")</f>
        <v>563</v>
      </c>
      <c r="AR231" s="489">
        <f>IFERROR(VLOOKUP($AV231,Import!$AW$3:$BG$677,2,FALSE),"")</f>
        <v>66.600000000000009</v>
      </c>
      <c r="AS231" s="581">
        <f>IFERROR(VLOOKUP($AV231,Import!$AW$3:$BG$677,3,FALSE),"")</f>
        <v>0</v>
      </c>
      <c r="AT231" s="575">
        <f ca="1">IFERROR(VLOOKUP($AV231,Import!$AW$3:$BG$677,7,FALSE),"")</f>
        <v>212</v>
      </c>
      <c r="AU231" s="492"/>
      <c r="AV231" s="495" t="str">
        <f>IFERROR(VLOOKUP(AL231,Import!$W$3:$X$677,2,FALSE),"")</f>
        <v>Max Fried</v>
      </c>
      <c r="AW231" s="89"/>
      <c r="AX231" s="102"/>
      <c r="AY231" s="91" t="str">
        <f>IFERROR(VLOOKUP($AV231,Import!$B$3:$L$676,2,FALSE),"")</f>
        <v>ATL</v>
      </c>
      <c r="AZ231" s="96" t="str">
        <f>IFERROR(VLOOKUP($AV231,Import!$B$3:$L$676,3,FALSE),"")</f>
        <v>SP</v>
      </c>
      <c r="BA231" s="96" t="str">
        <f>IFERROR(VLOOKUP($AV231,Import!$B$3:$L$676,4,FALSE),"")</f>
        <v>SP</v>
      </c>
      <c r="BB231" s="91">
        <f>IFERROR(VLOOKUP($AV231,Import!$B$3:$L$676,5,FALSE),"")</f>
        <v>-5</v>
      </c>
      <c r="BC231" s="431"/>
      <c r="BD231" s="91">
        <f>IFERROR(VLOOKUP($AV231,Import!$B$3:$X$677,12,FALSE),"")</f>
        <v>71</v>
      </c>
      <c r="BE231" s="97">
        <f>IFERROR(VLOOKUP($AV231,Import!$B$3:$X$677,15,FALSE),"")</f>
        <v>3.91</v>
      </c>
      <c r="BF231" s="97">
        <f>IFERROR(VLOOKUP($AV231,Import!$B$3:$X$677,16,FALSE),"")</f>
        <v>1.4</v>
      </c>
      <c r="BG231" s="91">
        <f>IFERROR(VLOOKUP($AV231,Import!$B$3:$X$677,13,FALSE),"")</f>
        <v>4</v>
      </c>
      <c r="BH231" s="91">
        <f>IFERROR(VLOOKUP($AV231,Import!$B$3:$X$677,14,FALSE),"")</f>
        <v>0</v>
      </c>
      <c r="BI231" s="91">
        <f>IFERROR(VLOOKUP($AV231,Import!$B$3:$X$677,17,FALSE),"")</f>
        <v>84</v>
      </c>
      <c r="BJ231" s="435"/>
      <c r="BK231" s="93">
        <f t="shared" si="45"/>
        <v>277.61</v>
      </c>
      <c r="BL231" s="94">
        <f t="shared" si="46"/>
        <v>99.399999999999991</v>
      </c>
      <c r="BM231" s="94">
        <f>IF(AW231='User Input'!$C$1,1,0)</f>
        <v>0</v>
      </c>
      <c r="BN231" s="94">
        <f t="shared" si="52"/>
        <v>0</v>
      </c>
      <c r="BO231" s="94">
        <f t="shared" si="47"/>
        <v>0</v>
      </c>
      <c r="BP231" s="94" t="str">
        <f t="shared" si="48"/>
        <v>Max Fried</v>
      </c>
      <c r="BQ231" s="94">
        <f t="shared" si="49"/>
        <v>0</v>
      </c>
      <c r="BR231" s="95">
        <f t="shared" si="50"/>
        <v>-5</v>
      </c>
      <c r="BS231" s="91" t="str">
        <f>IFERROR(VLOOKUP($AV231,Import!$B$3:$AL$676,35,FALSE),"")</f>
        <v/>
      </c>
      <c r="BT231" s="99">
        <f>9*(Table2[[#This Row],[K]]/Table2[[#This Row],[IP]])</f>
        <v>10.647887323943662</v>
      </c>
      <c r="BU231" s="483">
        <f>IFERROR(VLOOKUP($AV231,PITCH!$B$7:$AJ$2004,31,FALSE),"N/A")</f>
        <v>5.3105590062111796</v>
      </c>
      <c r="BV231" s="426"/>
    </row>
    <row r="232" spans="1:74" ht="15" x14ac:dyDescent="0.25">
      <c r="A232" s="570">
        <v>230</v>
      </c>
      <c r="B232" s="571">
        <f>IFERROR(VLOOKUP(N232,Import!$B$4:$T$677,19,FALSE),"")</f>
        <v>422</v>
      </c>
      <c r="C232" s="572"/>
      <c r="D232" s="571" t="str">
        <f>IFERROR(VLOOKUP(N232,Import!$AD$3:$AH$677,3,FALSE),"")</f>
        <v/>
      </c>
      <c r="E232" s="571" t="str">
        <f>IFERROR(VLOOKUP(N232,Import!$AD$3:$AL$677,4,FALSE),"")</f>
        <v/>
      </c>
      <c r="F232" s="575">
        <f>IFERROR(VLOOKUP(N232,Import!$AT$3:$BG$677,8,FALSE),"")</f>
        <v>390</v>
      </c>
      <c r="G232" s="489">
        <f>IFERROR(VLOOKUP($N232,Import!$AT$3:$BG$677,2,FALSE),"")</f>
        <v>193.55</v>
      </c>
      <c r="H232" s="490">
        <f>IFERROR(VLOOKUP($N232,Import!$AT$3:$BG$677,3,FALSE),"")</f>
        <v>2.0811827956989251</v>
      </c>
      <c r="I232" s="575">
        <f ca="1">IFERROR(VLOOKUP($N232,Import!$AT$3:$BG$677,9,FALSE),"")</f>
        <v>187</v>
      </c>
      <c r="J232" s="574"/>
      <c r="K232" s="571">
        <f>IFERROR(VLOOKUP(N232,Import!$AT$3:$BG$677,12,FALSE),"")</f>
        <v>156</v>
      </c>
      <c r="L232" s="571">
        <f>IFERROR(VLOOKUP(N232,Import!$AT$3:$BG$677,14,FALSE),"")</f>
        <v>153</v>
      </c>
      <c r="M232" s="486"/>
      <c r="N232" s="88" t="str">
        <f>IFERROR(VLOOKUP(A232,Import!$V$3:$X$677,3,FALSE),"")</f>
        <v>Kurt Suzuki</v>
      </c>
      <c r="O232" s="89"/>
      <c r="P232" s="90"/>
      <c r="Q232" s="91" t="str">
        <f>IFERROR(VLOOKUP($N232,Import!$B$3:$AL$676,2,FALSE),"")</f>
        <v>WSH</v>
      </c>
      <c r="R232" s="341" t="str">
        <f>IFERROR(VLOOKUP($N232,Import!$B$3:$AL$676,3,FALSE),"")</f>
        <v>C</v>
      </c>
      <c r="S232" s="341" t="str">
        <f>IFERROR(VLOOKUP($N232,Import!$B$3:$AL$676,4,FALSE),"")</f>
        <v>C</v>
      </c>
      <c r="T232" s="91">
        <f>IFERROR(VLOOKUP($N232,Import!$B$3:$AL$676,5,FALSE),"")</f>
        <v>-5</v>
      </c>
      <c r="U232" s="431"/>
      <c r="V232" s="91">
        <f>IFERROR(VLOOKUP($N232,Import!$B$3:$AL$676,6,FALSE),"")</f>
        <v>267</v>
      </c>
      <c r="W232" s="91">
        <f>IFERROR(VLOOKUP($N232,Import!$B$3:$AL$676,7,FALSE),"")</f>
        <v>32</v>
      </c>
      <c r="X232" s="91">
        <f>IFERROR(VLOOKUP($N232,Import!$B$3:$AL$676,8,FALSE),"")</f>
        <v>9</v>
      </c>
      <c r="Y232" s="91">
        <f>IFERROR(VLOOKUP($N232,Import!$B$3:$AL$676,9,FALSE),"")</f>
        <v>38</v>
      </c>
      <c r="Z232" s="91">
        <f>IFERROR(VLOOKUP($N232,Import!$B$3:$AL$676,10,FALSE),"")</f>
        <v>0</v>
      </c>
      <c r="AA232" s="92">
        <f>IFERROR(VLOOKUP($N232,Import!$B$3:$AL$676,11,FALSE),"")</f>
        <v>0.26200000000000001</v>
      </c>
      <c r="AB232" s="431"/>
      <c r="AC232" s="498">
        <f t="shared" si="40"/>
        <v>69.954000000000008</v>
      </c>
      <c r="AD232" s="499">
        <f>IF(O232='User Input'!$C$1,1,0)</f>
        <v>0</v>
      </c>
      <c r="AE232" s="499">
        <f t="shared" si="51"/>
        <v>0</v>
      </c>
      <c r="AF232" s="499">
        <f t="shared" si="41"/>
        <v>0</v>
      </c>
      <c r="AG232" s="499" t="str">
        <f t="shared" si="42"/>
        <v>Kurt Suzuki</v>
      </c>
      <c r="AH232" s="499">
        <f t="shared" si="43"/>
        <v>0</v>
      </c>
      <c r="AI232" s="499">
        <f t="shared" si="44"/>
        <v>-5</v>
      </c>
      <c r="AJ232" s="91" t="str">
        <f>IFERROR(VLOOKUP($N232,Import!$B$3:$AL$676,35,FALSE),"")</f>
        <v/>
      </c>
      <c r="AK232" s="98"/>
      <c r="AL232" s="113">
        <v>217</v>
      </c>
      <c r="AM232" s="112">
        <f>IFERROR(VLOOKUP(AV232,Import!$B$3:$T$677,19,FALSE),"")</f>
        <v>518</v>
      </c>
      <c r="AN232" s="493"/>
      <c r="AO232" s="112" t="str">
        <f>IFERROR(VLOOKUP(AV232,Import!$AD$3:$AH$677,3,FALSE),"")</f>
        <v/>
      </c>
      <c r="AP232" s="112" t="str">
        <f>IFERROR(VLOOKUP(AV232,Import!$AD$3:$AH$677,5,FALSE),"")</f>
        <v/>
      </c>
      <c r="AQ232" s="494">
        <f>IFERROR(VLOOKUP(AV232,Import!$AW$3:$BA$677,5,FALSE),"")</f>
        <v>565</v>
      </c>
      <c r="AR232" s="489">
        <f>IFERROR(VLOOKUP($AV232,Import!$AW$3:$BG$677,2,FALSE),"")</f>
        <v>62.800000000000011</v>
      </c>
      <c r="AS232" s="581">
        <f>IFERROR(VLOOKUP($AV232,Import!$AW$3:$BG$677,3,FALSE),"")</f>
        <v>1.1418181818181821</v>
      </c>
      <c r="AT232" s="575">
        <f ca="1">IFERROR(VLOOKUP($AV232,Import!$AW$3:$BG$677,7,FALSE),"")</f>
        <v>347</v>
      </c>
      <c r="AU232" s="492"/>
      <c r="AV232" s="495" t="str">
        <f>IFERROR(VLOOKUP(AL232,Import!$W$3:$X$677,2,FALSE),"")</f>
        <v>Andrew Chafin</v>
      </c>
      <c r="AW232" s="89"/>
      <c r="AX232" s="102"/>
      <c r="AY232" s="91" t="str">
        <f>IFERROR(VLOOKUP($AV232,Import!$B$3:$L$676,2,FALSE),"")</f>
        <v>ARI</v>
      </c>
      <c r="AZ232" s="96" t="str">
        <f>IFERROR(VLOOKUP($AV232,Import!$B$3:$L$676,3,FALSE),"")</f>
        <v>RP</v>
      </c>
      <c r="BA232" s="96" t="str">
        <f>IFERROR(VLOOKUP($AV232,Import!$B$3:$L$676,4,FALSE),"")</f>
        <v>RP</v>
      </c>
      <c r="BB232" s="91">
        <f>IFERROR(VLOOKUP($AV232,Import!$B$3:$L$676,5,FALSE),"")</f>
        <v>-8</v>
      </c>
      <c r="BC232" s="431"/>
      <c r="BD232" s="91">
        <f>IFERROR(VLOOKUP($AV232,Import!$B$3:$X$677,12,FALSE),"")</f>
        <v>54</v>
      </c>
      <c r="BE232" s="97">
        <f>IFERROR(VLOOKUP($AV232,Import!$B$3:$X$677,15,FALSE),"")</f>
        <v>3.12</v>
      </c>
      <c r="BF232" s="97">
        <f>IFERROR(VLOOKUP($AV232,Import!$B$3:$X$677,16,FALSE),"")</f>
        <v>1.32</v>
      </c>
      <c r="BG232" s="91">
        <f>IFERROR(VLOOKUP($AV232,Import!$B$3:$X$677,13,FALSE),"")</f>
        <v>2</v>
      </c>
      <c r="BH232" s="91">
        <f>IFERROR(VLOOKUP($AV232,Import!$B$3:$X$677,14,FALSE),"")</f>
        <v>3</v>
      </c>
      <c r="BI232" s="91">
        <f>IFERROR(VLOOKUP($AV232,Import!$B$3:$X$677,17,FALSE),"")</f>
        <v>58</v>
      </c>
      <c r="BJ232" s="435"/>
      <c r="BK232" s="93">
        <f t="shared" si="45"/>
        <v>168.48000000000002</v>
      </c>
      <c r="BL232" s="94">
        <f t="shared" si="46"/>
        <v>71.28</v>
      </c>
      <c r="BM232" s="94">
        <f>IF(AW232='User Input'!$C$1,1,0)</f>
        <v>0</v>
      </c>
      <c r="BN232" s="94">
        <f t="shared" si="52"/>
        <v>0</v>
      </c>
      <c r="BO232" s="94">
        <f t="shared" si="47"/>
        <v>0</v>
      </c>
      <c r="BP232" s="94" t="str">
        <f t="shared" si="48"/>
        <v>Andrew Chafin</v>
      </c>
      <c r="BQ232" s="94">
        <f t="shared" si="49"/>
        <v>0</v>
      </c>
      <c r="BR232" s="95">
        <f t="shared" si="50"/>
        <v>-8</v>
      </c>
      <c r="BS232" s="91" t="str">
        <f>IFERROR(VLOOKUP($AV232,Import!$B$3:$AL$676,35,FALSE),"")</f>
        <v/>
      </c>
      <c r="BT232" s="99">
        <f>9*(Table2[[#This Row],[K]]/Table2[[#This Row],[IP]])</f>
        <v>9.6666666666666679</v>
      </c>
      <c r="BU232" s="483">
        <f>IFERROR(VLOOKUP($AV232,PITCH!$B$7:$AJ$2004,31,FALSE),"N/A")</f>
        <v>5.4380664652567985</v>
      </c>
      <c r="BV232" s="426"/>
    </row>
    <row r="233" spans="1:74" ht="15" x14ac:dyDescent="0.25">
      <c r="A233" s="570">
        <v>231</v>
      </c>
      <c r="B233" s="571">
        <f>IFERROR(VLOOKUP(N233,Import!$B$4:$T$677,19,FALSE),"")</f>
        <v>424</v>
      </c>
      <c r="C233" s="572"/>
      <c r="D233" s="571" t="str">
        <f>IFERROR(VLOOKUP(N233,Import!$AD$3:$AH$677,3,FALSE),"")</f>
        <v/>
      </c>
      <c r="E233" s="571" t="str">
        <f>IFERROR(VLOOKUP(N233,Import!$AD$3:$AL$677,4,FALSE),"")</f>
        <v/>
      </c>
      <c r="F233" s="575">
        <f>IFERROR(VLOOKUP(N233,Import!$AT$3:$BG$677,8,FALSE),"")</f>
        <v>256</v>
      </c>
      <c r="G233" s="489">
        <f>IFERROR(VLOOKUP($N233,Import!$AT$3:$BG$677,2,FALSE),"")</f>
        <v>300.40000000000003</v>
      </c>
      <c r="H233" s="490">
        <f>IFERROR(VLOOKUP($N233,Import!$AT$3:$BG$677,3,FALSE),"")</f>
        <v>2.5675213675213677</v>
      </c>
      <c r="I233" s="575">
        <f ca="1">IFERROR(VLOOKUP($N233,Import!$AT$3:$BG$677,9,FALSE),"")</f>
        <v>87</v>
      </c>
      <c r="J233" s="574"/>
      <c r="K233" s="571">
        <f>IFERROR(VLOOKUP(N233,Import!$AT$3:$BG$677,12,FALSE),"")</f>
        <v>187</v>
      </c>
      <c r="L233" s="571">
        <f>IFERROR(VLOOKUP(N233,Import!$AT$3:$BG$677,14,FALSE),"")</f>
        <v>162</v>
      </c>
      <c r="M233" s="486"/>
      <c r="N233" s="88" t="str">
        <f>IFERROR(VLOOKUP(A233,Import!$V$3:$X$677,3,FALSE),"")</f>
        <v>Mark Trumbo</v>
      </c>
      <c r="O233" s="89"/>
      <c r="P233" s="90"/>
      <c r="Q233" s="91" t="str">
        <f>IFERROR(VLOOKUP($N233,Import!$B$3:$AL$676,2,FALSE),"")</f>
        <v>BAL</v>
      </c>
      <c r="R233" s="341" t="str">
        <f>IFERROR(VLOOKUP($N233,Import!$B$3:$AL$676,3,FALSE),"")</f>
        <v>DH</v>
      </c>
      <c r="S233" s="341" t="str">
        <f>IFERROR(VLOOKUP($N233,Import!$B$3:$AL$676,4,FALSE),"")</f>
        <v>OF</v>
      </c>
      <c r="T233" s="91">
        <f>IFERROR(VLOOKUP($N233,Import!$B$3:$AL$676,5,FALSE),"")</f>
        <v>-5</v>
      </c>
      <c r="U233" s="431"/>
      <c r="V233" s="91">
        <f>IFERROR(VLOOKUP($N233,Import!$B$3:$AL$676,6,FALSE),"")</f>
        <v>522</v>
      </c>
      <c r="W233" s="91">
        <f>IFERROR(VLOOKUP($N233,Import!$B$3:$AL$676,7,FALSE),"")</f>
        <v>61</v>
      </c>
      <c r="X233" s="91">
        <f>IFERROR(VLOOKUP($N233,Import!$B$3:$AL$676,8,FALSE),"")</f>
        <v>24</v>
      </c>
      <c r="Y233" s="91">
        <f>IFERROR(VLOOKUP($N233,Import!$B$3:$AL$676,9,FALSE),"")</f>
        <v>70</v>
      </c>
      <c r="Z233" s="91">
        <f>IFERROR(VLOOKUP($N233,Import!$B$3:$AL$676,10,FALSE),"")</f>
        <v>0</v>
      </c>
      <c r="AA233" s="92">
        <f>IFERROR(VLOOKUP($N233,Import!$B$3:$AL$676,11,FALSE),"")</f>
        <v>0.23799999999999999</v>
      </c>
      <c r="AB233" s="431"/>
      <c r="AC233" s="498">
        <f t="shared" si="40"/>
        <v>124.23599999999999</v>
      </c>
      <c r="AD233" s="499">
        <f>IF(O233='User Input'!$C$1,1,0)</f>
        <v>0</v>
      </c>
      <c r="AE233" s="499">
        <f t="shared" si="51"/>
        <v>0</v>
      </c>
      <c r="AF233" s="499">
        <f t="shared" si="41"/>
        <v>0</v>
      </c>
      <c r="AG233" s="499" t="str">
        <f t="shared" si="42"/>
        <v>Mark Trumbo</v>
      </c>
      <c r="AH233" s="499">
        <f t="shared" si="43"/>
        <v>0</v>
      </c>
      <c r="AI233" s="499">
        <f t="shared" si="44"/>
        <v>-5</v>
      </c>
      <c r="AJ233" s="91" t="str">
        <f>IFERROR(VLOOKUP($N233,Import!$B$3:$AL$676,35,FALSE),"")</f>
        <v/>
      </c>
      <c r="AK233" s="98"/>
      <c r="AL233" s="113">
        <v>228</v>
      </c>
      <c r="AM233" s="112">
        <f>IFERROR(VLOOKUP(AV233,Import!$B$3:$T$677,19,FALSE),"")</f>
        <v>546</v>
      </c>
      <c r="AN233" s="493"/>
      <c r="AO233" s="112" t="str">
        <f>IFERROR(VLOOKUP(AV233,Import!$AD$3:$AH$677,3,FALSE),"")</f>
        <v/>
      </c>
      <c r="AP233" s="112" t="str">
        <f>IFERROR(VLOOKUP(AV233,Import!$AD$3:$AH$677,5,FALSE),"")</f>
        <v/>
      </c>
      <c r="AQ233" s="494">
        <f>IFERROR(VLOOKUP(AV233,Import!$AW$3:$BA$677,5,FALSE),"")</f>
        <v>570</v>
      </c>
      <c r="AR233" s="489">
        <f>IFERROR(VLOOKUP($AV233,Import!$AW$3:$BG$677,2,FALSE),"")</f>
        <v>44.199999999999989</v>
      </c>
      <c r="AS233" s="581">
        <f>IFERROR(VLOOKUP($AV233,Import!$AW$3:$BG$677,3,FALSE),"")</f>
        <v>1.8416666666666661</v>
      </c>
      <c r="AT233" s="575">
        <f ca="1">IFERROR(VLOOKUP($AV233,Import!$AW$3:$BG$677,7,FALSE),"")</f>
        <v>347</v>
      </c>
      <c r="AU233" s="492"/>
      <c r="AV233" s="495" t="str">
        <f>IFERROR(VLOOKUP(AL233,Import!$W$3:$X$677,2,FALSE),"")</f>
        <v>Juan Nicasio</v>
      </c>
      <c r="AW233" s="89"/>
      <c r="AX233" s="102"/>
      <c r="AY233" s="91" t="str">
        <f>IFERROR(VLOOKUP($AV233,Import!$B$3:$L$676,2,FALSE),"")</f>
        <v>PHI</v>
      </c>
      <c r="AZ233" s="96" t="str">
        <f>IFERROR(VLOOKUP($AV233,Import!$B$3:$L$676,3,FALSE),"")</f>
        <v>RP</v>
      </c>
      <c r="BA233" s="96" t="str">
        <f>IFERROR(VLOOKUP($AV233,Import!$B$3:$L$676,4,FALSE),"")</f>
        <v>RP</v>
      </c>
      <c r="BB233" s="91">
        <f>IFERROR(VLOOKUP($AV233,Import!$B$3:$L$676,5,FALSE),"")</f>
        <v>-8</v>
      </c>
      <c r="BC233" s="431"/>
      <c r="BD233" s="91">
        <f>IFERROR(VLOOKUP($AV233,Import!$B$3:$X$677,12,FALSE),"")</f>
        <v>71</v>
      </c>
      <c r="BE233" s="97">
        <f>IFERROR(VLOOKUP($AV233,Import!$B$3:$X$677,15,FALSE),"")</f>
        <v>3.78</v>
      </c>
      <c r="BF233" s="97">
        <f>IFERROR(VLOOKUP($AV233,Import!$B$3:$X$677,16,FALSE),"")</f>
        <v>1.31</v>
      </c>
      <c r="BG233" s="91">
        <f>IFERROR(VLOOKUP($AV233,Import!$B$3:$X$677,13,FALSE),"")</f>
        <v>5</v>
      </c>
      <c r="BH233" s="91">
        <f>IFERROR(VLOOKUP($AV233,Import!$B$3:$X$677,14,FALSE),"")</f>
        <v>2</v>
      </c>
      <c r="BI233" s="91">
        <f>IFERROR(VLOOKUP($AV233,Import!$B$3:$X$677,17,FALSE),"")</f>
        <v>69</v>
      </c>
      <c r="BJ233" s="435"/>
      <c r="BK233" s="93">
        <f t="shared" si="45"/>
        <v>268.38</v>
      </c>
      <c r="BL233" s="94">
        <f t="shared" si="46"/>
        <v>93.01</v>
      </c>
      <c r="BM233" s="94">
        <f>IF(AW233='User Input'!$C$1,1,0)</f>
        <v>0</v>
      </c>
      <c r="BN233" s="94">
        <f t="shared" si="52"/>
        <v>0</v>
      </c>
      <c r="BO233" s="94">
        <f t="shared" si="47"/>
        <v>0</v>
      </c>
      <c r="BP233" s="94" t="str">
        <f t="shared" si="48"/>
        <v>Juan Nicasio</v>
      </c>
      <c r="BQ233" s="94">
        <f t="shared" si="49"/>
        <v>0</v>
      </c>
      <c r="BR233" s="95">
        <f t="shared" si="50"/>
        <v>-8</v>
      </c>
      <c r="BS233" s="91" t="str">
        <f>IFERROR(VLOOKUP($AV233,Import!$B$3:$AL$676,35,FALSE),"")</f>
        <v/>
      </c>
      <c r="BT233" s="99">
        <f>9*(Table2[[#This Row],[K]]/Table2[[#This Row],[IP]])</f>
        <v>8.7464788732394361</v>
      </c>
      <c r="BU233" s="483">
        <f>IFERROR(VLOOKUP($AV233,PITCH!$B$7:$AJ$2004,31,FALSE),"N/A")</f>
        <v>7.3972602739726039</v>
      </c>
      <c r="BV233" s="426"/>
    </row>
    <row r="234" spans="1:74" ht="15" x14ac:dyDescent="0.25">
      <c r="A234" s="570">
        <v>232</v>
      </c>
      <c r="B234" s="571">
        <f>IFERROR(VLOOKUP(N234,Import!$B$4:$T$677,19,FALSE),"")</f>
        <v>425</v>
      </c>
      <c r="C234" s="572"/>
      <c r="D234" s="571" t="str">
        <f>IFERROR(VLOOKUP(N234,Import!$AD$3:$AH$677,3,FALSE),"")</f>
        <v/>
      </c>
      <c r="E234" s="571" t="str">
        <f>IFERROR(VLOOKUP(N234,Import!$AD$3:$AL$677,4,FALSE),"")</f>
        <v/>
      </c>
      <c r="F234" s="575">
        <f>IFERROR(VLOOKUP(N234,Import!$AT$3:$BG$677,8,FALSE),"")</f>
        <v>532</v>
      </c>
      <c r="G234" s="489">
        <f>IFERROR(VLOOKUP($N234,Import!$AT$3:$BG$677,2,FALSE),"")</f>
        <v>113.14999999999999</v>
      </c>
      <c r="H234" s="490">
        <f>IFERROR(VLOOKUP($N234,Import!$AT$3:$BG$677,3,FALSE),"")</f>
        <v>1.663970588235294</v>
      </c>
      <c r="I234" s="575">
        <f ca="1">IFERROR(VLOOKUP($N234,Import!$AT$3:$BG$677,9,FALSE),"")</f>
        <v>290</v>
      </c>
      <c r="J234" s="574"/>
      <c r="K234" s="571">
        <f>IFERROR(VLOOKUP(N234,Import!$AT$3:$BG$677,12,FALSE),"")</f>
        <v>231</v>
      </c>
      <c r="L234" s="571">
        <f>IFERROR(VLOOKUP(N234,Import!$AT$3:$BG$677,14,FALSE),"")</f>
        <v>235</v>
      </c>
      <c r="M234" s="486"/>
      <c r="N234" s="88" t="str">
        <f>IFERROR(VLOOKUP(A234,Import!$V$3:$X$677,3,FALSE),"")</f>
        <v>Victor Caratini</v>
      </c>
      <c r="O234" s="89"/>
      <c r="P234" s="90"/>
      <c r="Q234" s="91" t="str">
        <f>IFERROR(VLOOKUP($N234,Import!$B$3:$AL$676,2,FALSE),"")</f>
        <v>CHC</v>
      </c>
      <c r="R234" s="341" t="str">
        <f>IFERROR(VLOOKUP($N234,Import!$B$3:$AL$676,3,FALSE),"")</f>
        <v>C/1B</v>
      </c>
      <c r="S234" s="341" t="str">
        <f>IFERROR(VLOOKUP($N234,Import!$B$3:$AL$676,4,FALSE),"")</f>
        <v>C/1B</v>
      </c>
      <c r="T234" s="91">
        <f>IFERROR(VLOOKUP($N234,Import!$B$3:$AL$676,5,FALSE),"")</f>
        <v>-5</v>
      </c>
      <c r="U234" s="431"/>
      <c r="V234" s="91">
        <f>IFERROR(VLOOKUP($N234,Import!$B$3:$AL$676,6,FALSE),"")</f>
        <v>286</v>
      </c>
      <c r="W234" s="91">
        <f>IFERROR(VLOOKUP($N234,Import!$B$3:$AL$676,7,FALSE),"")</f>
        <v>29</v>
      </c>
      <c r="X234" s="91">
        <f>IFERROR(VLOOKUP($N234,Import!$B$3:$AL$676,8,FALSE),"")</f>
        <v>7</v>
      </c>
      <c r="Y234" s="91">
        <f>IFERROR(VLOOKUP($N234,Import!$B$3:$AL$676,9,FALSE),"")</f>
        <v>36</v>
      </c>
      <c r="Z234" s="91">
        <f>IFERROR(VLOOKUP($N234,Import!$B$3:$AL$676,10,FALSE),"")</f>
        <v>1</v>
      </c>
      <c r="AA234" s="92">
        <f>IFERROR(VLOOKUP($N234,Import!$B$3:$AL$676,11,FALSE),"")</f>
        <v>0.26900000000000002</v>
      </c>
      <c r="AB234" s="431"/>
      <c r="AC234" s="498">
        <f t="shared" si="40"/>
        <v>76.934000000000012</v>
      </c>
      <c r="AD234" s="499">
        <f>IF(O234='User Input'!$C$1,1,0)</f>
        <v>0</v>
      </c>
      <c r="AE234" s="499">
        <f t="shared" si="51"/>
        <v>0</v>
      </c>
      <c r="AF234" s="499">
        <f t="shared" si="41"/>
        <v>0</v>
      </c>
      <c r="AG234" s="499" t="str">
        <f t="shared" si="42"/>
        <v>Victor Caratini</v>
      </c>
      <c r="AH234" s="499">
        <f t="shared" si="43"/>
        <v>0</v>
      </c>
      <c r="AI234" s="499">
        <f t="shared" si="44"/>
        <v>-5</v>
      </c>
      <c r="AJ234" s="91" t="str">
        <f>IFERROR(VLOOKUP($N234,Import!$B$3:$AL$676,35,FALSE),"")</f>
        <v/>
      </c>
      <c r="AK234" s="98"/>
      <c r="AL234" s="113">
        <v>207</v>
      </c>
      <c r="AM234" s="112">
        <f>IFERROR(VLOOKUP(AV234,Import!$B$3:$T$677,19,FALSE),"")</f>
        <v>456</v>
      </c>
      <c r="AN234" s="493"/>
      <c r="AO234" s="112" t="str">
        <f>IFERROR(VLOOKUP(AV234,Import!$AD$3:$AH$677,3,FALSE),"")</f>
        <v/>
      </c>
      <c r="AP234" s="112" t="str">
        <f>IFERROR(VLOOKUP(AV234,Import!$AD$3:$AH$677,5,FALSE),"")</f>
        <v/>
      </c>
      <c r="AQ234" s="494">
        <f>IFERROR(VLOOKUP(AV234,Import!$AW$3:$BA$677,5,FALSE),"")</f>
        <v>571</v>
      </c>
      <c r="AR234" s="489">
        <f>IFERROR(VLOOKUP($AV234,Import!$AW$3:$BG$677,2,FALSE),"")</f>
        <v>43.900000000000006</v>
      </c>
      <c r="AS234" s="581">
        <f>IFERROR(VLOOKUP($AV234,Import!$AW$3:$BG$677,3,FALSE),"")</f>
        <v>1.8291666666666668</v>
      </c>
      <c r="AT234" s="575">
        <f ca="1">IFERROR(VLOOKUP($AV234,Import!$AW$3:$BG$677,7,FALSE),"")</f>
        <v>347</v>
      </c>
      <c r="AU234" s="492"/>
      <c r="AV234" s="495" t="str">
        <f>IFERROR(VLOOKUP(AL234,Import!$W$3:$X$677,2,FALSE),"")</f>
        <v>Manny Banuelos</v>
      </c>
      <c r="AW234" s="89"/>
      <c r="AX234" s="102"/>
      <c r="AY234" s="91" t="str">
        <f>IFERROR(VLOOKUP($AV234,Import!$B$3:$L$676,2,FALSE),"")</f>
        <v>CHW</v>
      </c>
      <c r="AZ234" s="96" t="str">
        <f>IFERROR(VLOOKUP($AV234,Import!$B$3:$L$676,3,FALSE),"")</f>
        <v>RP</v>
      </c>
      <c r="BA234" s="96" t="str">
        <f>IFERROR(VLOOKUP($AV234,Import!$B$3:$L$676,4,FALSE),"")</f>
        <v>RP</v>
      </c>
      <c r="BB234" s="91">
        <f>IFERROR(VLOOKUP($AV234,Import!$B$3:$L$676,5,FALSE),"")</f>
        <v>-6</v>
      </c>
      <c r="BC234" s="431"/>
      <c r="BD234" s="91">
        <f>IFERROR(VLOOKUP($AV234,Import!$B$3:$X$677,12,FALSE),"")</f>
        <v>73</v>
      </c>
      <c r="BE234" s="97">
        <f>IFERROR(VLOOKUP($AV234,Import!$B$3:$X$677,15,FALSE),"")</f>
        <v>4.2300000000000004</v>
      </c>
      <c r="BF234" s="97">
        <f>IFERROR(VLOOKUP($AV234,Import!$B$3:$X$677,16,FALSE),"")</f>
        <v>1.37</v>
      </c>
      <c r="BG234" s="91">
        <f>IFERROR(VLOOKUP($AV234,Import!$B$3:$X$677,13,FALSE),"")</f>
        <v>4</v>
      </c>
      <c r="BH234" s="91">
        <f>IFERROR(VLOOKUP($AV234,Import!$B$3:$X$677,14,FALSE),"")</f>
        <v>0</v>
      </c>
      <c r="BI234" s="91">
        <f>IFERROR(VLOOKUP($AV234,Import!$B$3:$X$677,17,FALSE),"")</f>
        <v>76</v>
      </c>
      <c r="BJ234" s="435"/>
      <c r="BK234" s="93">
        <f t="shared" si="45"/>
        <v>308.79000000000002</v>
      </c>
      <c r="BL234" s="94">
        <f t="shared" si="46"/>
        <v>100.01</v>
      </c>
      <c r="BM234" s="94">
        <f>IF(AW234='User Input'!$C$1,1,0)</f>
        <v>0</v>
      </c>
      <c r="BN234" s="94">
        <f t="shared" si="52"/>
        <v>0</v>
      </c>
      <c r="BO234" s="94">
        <f t="shared" si="47"/>
        <v>0</v>
      </c>
      <c r="BP234" s="94" t="str">
        <f t="shared" si="48"/>
        <v>Manny Banuelos</v>
      </c>
      <c r="BQ234" s="94">
        <f t="shared" si="49"/>
        <v>0</v>
      </c>
      <c r="BR234" s="95">
        <f t="shared" si="50"/>
        <v>-6</v>
      </c>
      <c r="BS234" s="91" t="str">
        <f>IFERROR(VLOOKUP($AV234,Import!$B$3:$AL$676,35,FALSE),"")</f>
        <v/>
      </c>
      <c r="BT234" s="99">
        <f>9*(Table2[[#This Row],[K]]/Table2[[#This Row],[IP]])</f>
        <v>9.3698630136986303</v>
      </c>
      <c r="BU234" s="483">
        <f>IFERROR(VLOOKUP($AV234,PITCH!$B$7:$AJ$2004,31,FALSE),"N/A")</f>
        <v>5.5555555555555562</v>
      </c>
      <c r="BV234" s="426"/>
    </row>
    <row r="235" spans="1:74" ht="15" x14ac:dyDescent="0.25">
      <c r="A235" s="570">
        <v>233</v>
      </c>
      <c r="B235" s="571">
        <f>IFERROR(VLOOKUP(N235,Import!$B$4:$T$677,19,FALSE),"")</f>
        <v>426</v>
      </c>
      <c r="C235" s="572"/>
      <c r="D235" s="571" t="str">
        <f>IFERROR(VLOOKUP(N235,Import!$AD$3:$AH$677,3,FALSE),"")</f>
        <v/>
      </c>
      <c r="E235" s="571" t="str">
        <f>IFERROR(VLOOKUP(N235,Import!$AD$3:$AL$677,4,FALSE),"")</f>
        <v/>
      </c>
      <c r="F235" s="575">
        <f>IFERROR(VLOOKUP(N235,Import!$AT$3:$BG$677,8,FALSE),"")</f>
        <v>195</v>
      </c>
      <c r="G235" s="489">
        <f>IFERROR(VLOOKUP($N235,Import!$AT$3:$BG$677,2,FALSE),"")</f>
        <v>338.74999999999994</v>
      </c>
      <c r="H235" s="490">
        <f>IFERROR(VLOOKUP($N235,Import!$AT$3:$BG$677,3,FALSE),"")</f>
        <v>2.4908088235294112</v>
      </c>
      <c r="I235" s="575">
        <f ca="1">IFERROR(VLOOKUP($N235,Import!$AT$3:$BG$677,9,FALSE),"")</f>
        <v>290</v>
      </c>
      <c r="J235" s="574"/>
      <c r="K235" s="571">
        <f>IFERROR(VLOOKUP(N235,Import!$AT$3:$BG$677,12,FALSE),"")</f>
        <v>165</v>
      </c>
      <c r="L235" s="571">
        <f>IFERROR(VLOOKUP(N235,Import!$AT$3:$BG$677,14,FALSE),"")</f>
        <v>154</v>
      </c>
      <c r="M235" s="486"/>
      <c r="N235" s="88" t="str">
        <f>IFERROR(VLOOKUP(A235,Import!$V$3:$X$677,3,FALSE),"")</f>
        <v>Kevin Kiermaier</v>
      </c>
      <c r="O235" s="89"/>
      <c r="P235" s="90"/>
      <c r="Q235" s="91" t="str">
        <f>IFERROR(VLOOKUP($N235,Import!$B$3:$AL$676,2,FALSE),"")</f>
        <v>TB</v>
      </c>
      <c r="R235" s="341" t="str">
        <f>IFERROR(VLOOKUP($N235,Import!$B$3:$AL$676,3,FALSE),"")</f>
        <v>OF</v>
      </c>
      <c r="S235" s="341" t="str">
        <f>IFERROR(VLOOKUP($N235,Import!$B$3:$AL$676,4,FALSE),"")</f>
        <v>OF</v>
      </c>
      <c r="T235" s="91">
        <f>IFERROR(VLOOKUP($N235,Import!$B$3:$AL$676,5,FALSE),"")</f>
        <v>-5</v>
      </c>
      <c r="U235" s="431"/>
      <c r="V235" s="91">
        <f>IFERROR(VLOOKUP($N235,Import!$B$3:$AL$676,6,FALSE),"")</f>
        <v>423</v>
      </c>
      <c r="W235" s="91">
        <f>IFERROR(VLOOKUP($N235,Import!$B$3:$AL$676,7,FALSE),"")</f>
        <v>55</v>
      </c>
      <c r="X235" s="91">
        <f>IFERROR(VLOOKUP($N235,Import!$B$3:$AL$676,8,FALSE),"")</f>
        <v>12</v>
      </c>
      <c r="Y235" s="91">
        <f>IFERROR(VLOOKUP($N235,Import!$B$3:$AL$676,9,FALSE),"")</f>
        <v>31</v>
      </c>
      <c r="Z235" s="91">
        <f>IFERROR(VLOOKUP($N235,Import!$B$3:$AL$676,10,FALSE),"")</f>
        <v>14</v>
      </c>
      <c r="AA235" s="92">
        <f>IFERROR(VLOOKUP($N235,Import!$B$3:$AL$676,11,FALSE),"")</f>
        <v>0.245</v>
      </c>
      <c r="AB235" s="431"/>
      <c r="AC235" s="498">
        <f t="shared" si="40"/>
        <v>103.63500000000001</v>
      </c>
      <c r="AD235" s="499">
        <f>IF(O235='User Input'!$C$1,1,0)</f>
        <v>0</v>
      </c>
      <c r="AE235" s="499">
        <f t="shared" si="51"/>
        <v>0</v>
      </c>
      <c r="AF235" s="499">
        <f t="shared" si="41"/>
        <v>0</v>
      </c>
      <c r="AG235" s="499" t="str">
        <f t="shared" si="42"/>
        <v>Kevin Kiermaier</v>
      </c>
      <c r="AH235" s="499">
        <f t="shared" si="43"/>
        <v>0</v>
      </c>
      <c r="AI235" s="499">
        <f t="shared" si="44"/>
        <v>-5</v>
      </c>
      <c r="AJ235" s="91" t="str">
        <f>IFERROR(VLOOKUP($N235,Import!$B$3:$AL$676,35,FALSE),"")</f>
        <v/>
      </c>
      <c r="AK235" s="98"/>
      <c r="AL235" s="113">
        <v>248</v>
      </c>
      <c r="AM235" s="112">
        <f>IFERROR(VLOOKUP(AV235,Import!$B$3:$T$677,19,FALSE),"")</f>
        <v>621</v>
      </c>
      <c r="AN235" s="493"/>
      <c r="AO235" s="112">
        <f>IFERROR(VLOOKUP(AV235,Import!$AD$3:$AH$677,3,FALSE),"")</f>
        <v>75</v>
      </c>
      <c r="AP235" s="112">
        <f>IFERROR(VLOOKUP(AV235,Import!$AD$3:$AH$677,5,FALSE),"")</f>
        <v>26</v>
      </c>
      <c r="AQ235" s="494">
        <f>IFERROR(VLOOKUP(AV235,Import!$AW$3:$BA$677,5,FALSE),"")</f>
        <v>574</v>
      </c>
      <c r="AR235" s="489">
        <f>IFERROR(VLOOKUP($AV235,Import!$AW$3:$BG$677,2,FALSE),"")</f>
        <v>30.700000000000003</v>
      </c>
      <c r="AS235" s="581">
        <f>IFERROR(VLOOKUP($AV235,Import!$AW$3:$BG$677,3,FALSE),"")</f>
        <v>0</v>
      </c>
      <c r="AT235" s="575">
        <f ca="1">IFERROR(VLOOKUP($AV235,Import!$AW$3:$BG$677,7,FALSE),"")</f>
        <v>241</v>
      </c>
      <c r="AU235" s="492"/>
      <c r="AV235" s="495" t="str">
        <f>IFERROR(VLOOKUP(AL235,Import!$W$3:$X$677,2,FALSE),"")</f>
        <v>Luiz Gohara</v>
      </c>
      <c r="AW235" s="89"/>
      <c r="AX235" s="102"/>
      <c r="AY235" s="91" t="str">
        <f>IFERROR(VLOOKUP($AV235,Import!$B$3:$L$676,2,FALSE),"")</f>
        <v>ATL</v>
      </c>
      <c r="AZ235" s="96" t="str">
        <f>IFERROR(VLOOKUP($AV235,Import!$B$3:$L$676,3,FALSE),"")</f>
        <v>LHP</v>
      </c>
      <c r="BA235" s="96" t="str">
        <f>IFERROR(VLOOKUP($AV235,Import!$B$3:$L$676,4,FALSE),"")</f>
        <v>LHP</v>
      </c>
      <c r="BB235" s="91">
        <f>IFERROR(VLOOKUP($AV235,Import!$B$3:$L$676,5,FALSE),"")</f>
        <v>0</v>
      </c>
      <c r="BC235" s="431"/>
      <c r="BD235" s="91">
        <f>IFERROR(VLOOKUP($AV235,Import!$B$3:$X$677,12,FALSE),"")</f>
        <v>0</v>
      </c>
      <c r="BE235" s="97">
        <f>IFERROR(VLOOKUP($AV235,Import!$B$3:$X$677,15,FALSE),"")</f>
        <v>0</v>
      </c>
      <c r="BF235" s="97">
        <f>IFERROR(VLOOKUP($AV235,Import!$B$3:$X$677,16,FALSE),"")</f>
        <v>0</v>
      </c>
      <c r="BG235" s="91">
        <f>IFERROR(VLOOKUP($AV235,Import!$B$3:$X$677,13,FALSE),"")</f>
        <v>0</v>
      </c>
      <c r="BH235" s="91">
        <f>IFERROR(VLOOKUP($AV235,Import!$B$3:$X$677,14,FALSE),"")</f>
        <v>0</v>
      </c>
      <c r="BI235" s="91">
        <f>IFERROR(VLOOKUP($AV235,Import!$B$3:$X$677,17,FALSE),"")</f>
        <v>0</v>
      </c>
      <c r="BJ235" s="435"/>
      <c r="BK235" s="93">
        <f t="shared" si="45"/>
        <v>0</v>
      </c>
      <c r="BL235" s="94">
        <f t="shared" si="46"/>
        <v>0</v>
      </c>
      <c r="BM235" s="94">
        <f>IF(AW235='User Input'!$C$1,1,0)</f>
        <v>0</v>
      </c>
      <c r="BN235" s="94">
        <f t="shared" si="52"/>
        <v>0</v>
      </c>
      <c r="BO235" s="94">
        <f t="shared" si="47"/>
        <v>0</v>
      </c>
      <c r="BP235" s="94" t="str">
        <f t="shared" si="48"/>
        <v>Luiz Gohara</v>
      </c>
      <c r="BQ235" s="94">
        <f t="shared" si="49"/>
        <v>0</v>
      </c>
      <c r="BR235" s="95">
        <f t="shared" si="50"/>
        <v>0</v>
      </c>
      <c r="BS235" s="91">
        <f>IFERROR(VLOOKUP($AV235,Import!$B$3:$AL$676,35,FALSE),"")</f>
        <v>2019</v>
      </c>
      <c r="BT235" s="99" t="e">
        <f>9*(Table2[[#This Row],[K]]/Table2[[#This Row],[IP]])</f>
        <v>#DIV/0!</v>
      </c>
      <c r="BU235" s="483">
        <f>IFERROR(VLOOKUP($AV235,PITCH!$B$7:$AJ$2004,31,FALSE),"N/A")</f>
        <v>5.625</v>
      </c>
      <c r="BV235" s="426"/>
    </row>
    <row r="236" spans="1:74" ht="15" x14ac:dyDescent="0.25">
      <c r="A236" s="570">
        <v>234</v>
      </c>
      <c r="B236" s="571">
        <f>IFERROR(VLOOKUP(N236,Import!$B$4:$T$677,19,FALSE),"")</f>
        <v>428</v>
      </c>
      <c r="C236" s="572"/>
      <c r="D236" s="571" t="str">
        <f>IFERROR(VLOOKUP(N236,Import!$AD$3:$AH$677,3,FALSE),"")</f>
        <v/>
      </c>
      <c r="E236" s="571" t="str">
        <f>IFERROR(VLOOKUP(N236,Import!$AD$3:$AL$677,4,FALSE),"")</f>
        <v/>
      </c>
      <c r="F236" s="575">
        <f>IFERROR(VLOOKUP(N236,Import!$AT$3:$BG$677,8,FALSE),"")</f>
        <v>469</v>
      </c>
      <c r="G236" s="489">
        <f>IFERROR(VLOOKUP($N236,Import!$AT$3:$BG$677,2,FALSE),"")</f>
        <v>147.80000000000004</v>
      </c>
      <c r="H236" s="490">
        <f>IFERROR(VLOOKUP($N236,Import!$AT$3:$BG$677,3,FALSE),"")</f>
        <v>1.6988505747126441</v>
      </c>
      <c r="I236" s="575">
        <f ca="1">IFERROR(VLOOKUP($N236,Import!$AT$3:$BG$677,9,FALSE),"")</f>
        <v>275</v>
      </c>
      <c r="J236" s="574"/>
      <c r="K236" s="571">
        <f>IFERROR(VLOOKUP(N236,Import!$AT$3:$BG$677,12,FALSE),"")</f>
        <v>212</v>
      </c>
      <c r="L236" s="571">
        <f>IFERROR(VLOOKUP(N236,Import!$AT$3:$BG$677,14,FALSE),"")</f>
        <v>215</v>
      </c>
      <c r="M236" s="486"/>
      <c r="N236" s="88" t="str">
        <f>IFERROR(VLOOKUP(A236,Import!$V$3:$X$677,3,FALSE),"")</f>
        <v>Mitch Garver</v>
      </c>
      <c r="O236" s="89"/>
      <c r="P236" s="90"/>
      <c r="Q236" s="91" t="str">
        <f>IFERROR(VLOOKUP($N236,Import!$B$3:$AL$676,2,FALSE),"")</f>
        <v>MIN</v>
      </c>
      <c r="R236" s="341" t="str">
        <f>IFERROR(VLOOKUP($N236,Import!$B$3:$AL$676,3,FALSE),"")</f>
        <v>C</v>
      </c>
      <c r="S236" s="341" t="str">
        <f>IFERROR(VLOOKUP($N236,Import!$B$3:$AL$676,4,FALSE),"")</f>
        <v>C/1B</v>
      </c>
      <c r="T236" s="91">
        <f>IFERROR(VLOOKUP($N236,Import!$B$3:$AL$676,5,FALSE),"")</f>
        <v>-5</v>
      </c>
      <c r="U236" s="431"/>
      <c r="V236" s="91">
        <f>IFERROR(VLOOKUP($N236,Import!$B$3:$AL$676,6,FALSE),"")</f>
        <v>321</v>
      </c>
      <c r="W236" s="91">
        <f>IFERROR(VLOOKUP($N236,Import!$B$3:$AL$676,7,FALSE),"")</f>
        <v>31</v>
      </c>
      <c r="X236" s="91">
        <f>IFERROR(VLOOKUP($N236,Import!$B$3:$AL$676,8,FALSE),"")</f>
        <v>9</v>
      </c>
      <c r="Y236" s="91">
        <f>IFERROR(VLOOKUP($N236,Import!$B$3:$AL$676,9,FALSE),"")</f>
        <v>40</v>
      </c>
      <c r="Z236" s="91">
        <f>IFERROR(VLOOKUP($N236,Import!$B$3:$AL$676,10,FALSE),"")</f>
        <v>0</v>
      </c>
      <c r="AA236" s="92">
        <f>IFERROR(VLOOKUP($N236,Import!$B$3:$AL$676,11,FALSE),"")</f>
        <v>0.25900000000000001</v>
      </c>
      <c r="AB236" s="431"/>
      <c r="AC236" s="498">
        <f t="shared" si="40"/>
        <v>83.138999999999996</v>
      </c>
      <c r="AD236" s="499">
        <f>IF(O236='User Input'!$C$1,1,0)</f>
        <v>0</v>
      </c>
      <c r="AE236" s="499">
        <f t="shared" si="51"/>
        <v>0</v>
      </c>
      <c r="AF236" s="499">
        <f t="shared" si="41"/>
        <v>0</v>
      </c>
      <c r="AG236" s="499" t="str">
        <f t="shared" si="42"/>
        <v>Mitch Garver</v>
      </c>
      <c r="AH236" s="499">
        <f t="shared" si="43"/>
        <v>0</v>
      </c>
      <c r="AI236" s="499">
        <f t="shared" si="44"/>
        <v>-5</v>
      </c>
      <c r="AJ236" s="91" t="str">
        <f>IFERROR(VLOOKUP($N236,Import!$B$3:$AL$676,35,FALSE),"")</f>
        <v/>
      </c>
      <c r="AK236" s="98"/>
      <c r="AL236" s="113">
        <v>231</v>
      </c>
      <c r="AM236" s="112">
        <f>IFERROR(VLOOKUP(AV236,Import!$B$3:$T$677,19,FALSE),"")</f>
        <v>578</v>
      </c>
      <c r="AN236" s="493"/>
      <c r="AO236" s="112">
        <f>IFERROR(VLOOKUP(AV236,Import!$AD$3:$AH$677,3,FALSE),"")</f>
        <v>20</v>
      </c>
      <c r="AP236" s="112">
        <f>IFERROR(VLOOKUP(AV236,Import!$AD$3:$AH$677,5,FALSE),"")</f>
        <v>3</v>
      </c>
      <c r="AQ236" s="494">
        <f>IFERROR(VLOOKUP(AV236,Import!$AW$3:$BA$677,5,FALSE),"")</f>
        <v>578</v>
      </c>
      <c r="AR236" s="489">
        <f>IFERROR(VLOOKUP($AV236,Import!$AW$3:$BG$677,2,FALSE),"")</f>
        <v>29.300000000000004</v>
      </c>
      <c r="AS236" s="581">
        <f>IFERROR(VLOOKUP($AV236,Import!$AW$3:$BG$677,3,FALSE),"")</f>
        <v>0</v>
      </c>
      <c r="AT236" s="575">
        <f ca="1">IFERROR(VLOOKUP($AV236,Import!$AW$3:$BG$677,7,FALSE),"")</f>
        <v>241</v>
      </c>
      <c r="AU236" s="492"/>
      <c r="AV236" s="495" t="str">
        <f>IFERROR(VLOOKUP(AL236,Import!$W$3:$X$677,2,FALSE),"")</f>
        <v>Dylan Cease</v>
      </c>
      <c r="AW236" s="89"/>
      <c r="AX236" s="102"/>
      <c r="AY236" s="91" t="str">
        <f>IFERROR(VLOOKUP($AV236,Import!$B$3:$L$676,2,FALSE),"")</f>
        <v>CWS</v>
      </c>
      <c r="AZ236" s="96" t="str">
        <f>IFERROR(VLOOKUP($AV236,Import!$B$3:$L$676,3,FALSE),"")</f>
        <v>RHP</v>
      </c>
      <c r="BA236" s="96" t="str">
        <f>IFERROR(VLOOKUP($AV236,Import!$B$3:$L$676,4,FALSE),"")</f>
        <v>RHP</v>
      </c>
      <c r="BB236" s="91">
        <f>IFERROR(VLOOKUP($AV236,Import!$B$3:$L$676,5,FALSE),"")</f>
        <v>0</v>
      </c>
      <c r="BC236" s="431"/>
      <c r="BD236" s="91">
        <f>IFERROR(VLOOKUP($AV236,Import!$B$3:$X$677,12,FALSE),"")</f>
        <v>0</v>
      </c>
      <c r="BE236" s="97">
        <f>IFERROR(VLOOKUP($AV236,Import!$B$3:$X$677,15,FALSE),"")</f>
        <v>0</v>
      </c>
      <c r="BF236" s="97">
        <f>IFERROR(VLOOKUP($AV236,Import!$B$3:$X$677,16,FALSE),"")</f>
        <v>0</v>
      </c>
      <c r="BG236" s="91">
        <f>IFERROR(VLOOKUP($AV236,Import!$B$3:$X$677,13,FALSE),"")</f>
        <v>0</v>
      </c>
      <c r="BH236" s="91">
        <f>IFERROR(VLOOKUP($AV236,Import!$B$3:$X$677,14,FALSE),"")</f>
        <v>0</v>
      </c>
      <c r="BI236" s="91">
        <f>IFERROR(VLOOKUP($AV236,Import!$B$3:$X$677,17,FALSE),"")</f>
        <v>0</v>
      </c>
      <c r="BJ236" s="435"/>
      <c r="BK236" s="93">
        <f t="shared" si="45"/>
        <v>0</v>
      </c>
      <c r="BL236" s="94">
        <f t="shared" si="46"/>
        <v>0</v>
      </c>
      <c r="BM236" s="94">
        <f>IF(AW236='User Input'!$C$1,1,0)</f>
        <v>0</v>
      </c>
      <c r="BN236" s="94">
        <f t="shared" si="52"/>
        <v>0</v>
      </c>
      <c r="BO236" s="94">
        <f t="shared" si="47"/>
        <v>0</v>
      </c>
      <c r="BP236" s="94" t="str">
        <f t="shared" si="48"/>
        <v>Dylan Cease</v>
      </c>
      <c r="BQ236" s="94">
        <f t="shared" si="49"/>
        <v>0</v>
      </c>
      <c r="BR236" s="95">
        <f t="shared" si="50"/>
        <v>0</v>
      </c>
      <c r="BS236" s="91">
        <f>IFERROR(VLOOKUP($AV236,Import!$B$3:$AL$676,35,FALSE),"")</f>
        <v>2019</v>
      </c>
      <c r="BT236" s="99" t="e">
        <f>9*(Table2[[#This Row],[K]]/Table2[[#This Row],[IP]])</f>
        <v>#DIV/0!</v>
      </c>
      <c r="BU236" s="483">
        <f>IFERROR(VLOOKUP($AV236,PITCH!$B$7:$AJ$2004,31,FALSE),"N/A")</f>
        <v>3.9130434782608692</v>
      </c>
      <c r="BV236" s="426"/>
    </row>
    <row r="237" spans="1:74" ht="15" x14ac:dyDescent="0.25">
      <c r="A237" s="570">
        <v>235</v>
      </c>
      <c r="B237" s="571">
        <f>IFERROR(VLOOKUP(N237,Import!$B$4:$T$677,19,FALSE),"")</f>
        <v>436</v>
      </c>
      <c r="C237" s="572"/>
      <c r="D237" s="571" t="str">
        <f>IFERROR(VLOOKUP(N237,Import!$AD$3:$AH$677,3,FALSE),"")</f>
        <v/>
      </c>
      <c r="E237" s="571" t="str">
        <f>IFERROR(VLOOKUP(N237,Import!$AD$3:$AL$677,4,FALSE),"")</f>
        <v/>
      </c>
      <c r="F237" s="575">
        <f>IFERROR(VLOOKUP(N237,Import!$AT$3:$BG$677,8,FALSE),"")</f>
        <v>471</v>
      </c>
      <c r="G237" s="489">
        <f>IFERROR(VLOOKUP($N237,Import!$AT$3:$BG$677,2,FALSE),"")</f>
        <v>145.69999999999999</v>
      </c>
      <c r="H237" s="490">
        <f>IFERROR(VLOOKUP($N237,Import!$AT$3:$BG$677,3,FALSE),"")</f>
        <v>1.5177083333333332</v>
      </c>
      <c r="I237" s="575">
        <f ca="1">IFERROR(VLOOKUP($N237,Import!$AT$3:$BG$677,9,FALSE),"")</f>
        <v>566</v>
      </c>
      <c r="J237" s="574"/>
      <c r="K237" s="571">
        <f>IFERROR(VLOOKUP(N237,Import!$AT$3:$BG$677,12,FALSE),"")</f>
        <v>394</v>
      </c>
      <c r="L237" s="571">
        <f>IFERROR(VLOOKUP(N237,Import!$AT$3:$BG$677,14,FALSE),"")</f>
        <v>391</v>
      </c>
      <c r="M237" s="486"/>
      <c r="N237" s="88" t="str">
        <f>IFERROR(VLOOKUP(A237,Import!$V$3:$X$677,3,FALSE),"")</f>
        <v>Adam Engel</v>
      </c>
      <c r="O237" s="89"/>
      <c r="P237" s="90"/>
      <c r="Q237" s="91" t="str">
        <f>IFERROR(VLOOKUP($N237,Import!$B$3:$AL$676,2,FALSE),"")</f>
        <v>CHW</v>
      </c>
      <c r="R237" s="341" t="str">
        <f>IFERROR(VLOOKUP($N237,Import!$B$3:$AL$676,3,FALSE),"")</f>
        <v>OF</v>
      </c>
      <c r="S237" s="341" t="str">
        <f>IFERROR(VLOOKUP($N237,Import!$B$3:$AL$676,4,FALSE),"")</f>
        <v>OF</v>
      </c>
      <c r="T237" s="91">
        <f>IFERROR(VLOOKUP($N237,Import!$B$3:$AL$676,5,FALSE),"")</f>
        <v>-6</v>
      </c>
      <c r="U237" s="431"/>
      <c r="V237" s="91">
        <f>IFERROR(VLOOKUP($N237,Import!$B$3:$AL$676,6,FALSE),"")</f>
        <v>446</v>
      </c>
      <c r="W237" s="91">
        <f>IFERROR(VLOOKUP($N237,Import!$B$3:$AL$676,7,FALSE),"")</f>
        <v>51</v>
      </c>
      <c r="X237" s="91">
        <f>IFERROR(VLOOKUP($N237,Import!$B$3:$AL$676,8,FALSE),"")</f>
        <v>7</v>
      </c>
      <c r="Y237" s="91">
        <f>IFERROR(VLOOKUP($N237,Import!$B$3:$AL$676,9,FALSE),"")</f>
        <v>38</v>
      </c>
      <c r="Z237" s="91">
        <f>IFERROR(VLOOKUP($N237,Import!$B$3:$AL$676,10,FALSE),"")</f>
        <v>20</v>
      </c>
      <c r="AA237" s="92">
        <f>IFERROR(VLOOKUP($N237,Import!$B$3:$AL$676,11,FALSE),"")</f>
        <v>0.221</v>
      </c>
      <c r="AB237" s="431"/>
      <c r="AC237" s="498">
        <f t="shared" si="40"/>
        <v>98.566000000000003</v>
      </c>
      <c r="AD237" s="499">
        <f>IF(O237='User Input'!$C$1,1,0)</f>
        <v>0</v>
      </c>
      <c r="AE237" s="499">
        <f t="shared" si="51"/>
        <v>0</v>
      </c>
      <c r="AF237" s="499">
        <f t="shared" si="41"/>
        <v>0</v>
      </c>
      <c r="AG237" s="499" t="str">
        <f t="shared" si="42"/>
        <v>Adam Engel</v>
      </c>
      <c r="AH237" s="499">
        <f t="shared" si="43"/>
        <v>0</v>
      </c>
      <c r="AI237" s="499">
        <f t="shared" si="44"/>
        <v>-6</v>
      </c>
      <c r="AJ237" s="91" t="str">
        <f>IFERROR(VLOOKUP($N237,Import!$B$3:$AL$676,35,FALSE),"")</f>
        <v/>
      </c>
      <c r="AK237" s="98"/>
      <c r="AL237" s="113">
        <v>239</v>
      </c>
      <c r="AM237" s="112">
        <f>IFERROR(VLOOKUP(AV237,Import!$B$3:$T$677,19,FALSE),"")</f>
        <v>603</v>
      </c>
      <c r="AN237" s="493"/>
      <c r="AO237" s="112">
        <f>IFERROR(VLOOKUP(AV237,Import!$AD$3:$AH$677,3,FALSE),"")</f>
        <v>54</v>
      </c>
      <c r="AP237" s="112">
        <f>IFERROR(VLOOKUP(AV237,Import!$AD$3:$AH$677,5,FALSE),"")</f>
        <v>16</v>
      </c>
      <c r="AQ237" s="494">
        <f>IFERROR(VLOOKUP(AV237,Import!$AW$3:$BA$677,5,FALSE),"")</f>
        <v>578</v>
      </c>
      <c r="AR237" s="489">
        <f>IFERROR(VLOOKUP($AV237,Import!$AW$3:$BG$677,2,FALSE),"")</f>
        <v>29.300000000000004</v>
      </c>
      <c r="AS237" s="581">
        <f>IFERROR(VLOOKUP($AV237,Import!$AW$3:$BG$677,3,FALSE),"")</f>
        <v>0</v>
      </c>
      <c r="AT237" s="575">
        <f ca="1">IFERROR(VLOOKUP($AV237,Import!$AW$3:$BG$677,7,FALSE),"")</f>
        <v>241</v>
      </c>
      <c r="AU237" s="492"/>
      <c r="AV237" s="495" t="str">
        <f>IFERROR(VLOOKUP(AL237,Import!$W$3:$X$677,2,FALSE),"")</f>
        <v>Kyle Wright</v>
      </c>
      <c r="AW237" s="89"/>
      <c r="AX237" s="102"/>
      <c r="AY237" s="91" t="str">
        <f>IFERROR(VLOOKUP($AV237,Import!$B$3:$L$676,2,FALSE),"")</f>
        <v>ATL</v>
      </c>
      <c r="AZ237" s="96" t="str">
        <f>IFERROR(VLOOKUP($AV237,Import!$B$3:$L$676,3,FALSE),"")</f>
        <v>RHP</v>
      </c>
      <c r="BA237" s="96" t="str">
        <f>IFERROR(VLOOKUP($AV237,Import!$B$3:$L$676,4,FALSE),"")</f>
        <v>RHP</v>
      </c>
      <c r="BB237" s="91">
        <f>IFERROR(VLOOKUP($AV237,Import!$B$3:$L$676,5,FALSE),"")</f>
        <v>0</v>
      </c>
      <c r="BC237" s="431"/>
      <c r="BD237" s="91">
        <f>IFERROR(VLOOKUP($AV237,Import!$B$3:$X$677,12,FALSE),"")</f>
        <v>0</v>
      </c>
      <c r="BE237" s="97">
        <f>IFERROR(VLOOKUP($AV237,Import!$B$3:$X$677,15,FALSE),"")</f>
        <v>0</v>
      </c>
      <c r="BF237" s="97">
        <f>IFERROR(VLOOKUP($AV237,Import!$B$3:$X$677,16,FALSE),"")</f>
        <v>0</v>
      </c>
      <c r="BG237" s="91">
        <f>IFERROR(VLOOKUP($AV237,Import!$B$3:$X$677,13,FALSE),"")</f>
        <v>0</v>
      </c>
      <c r="BH237" s="91">
        <f>IFERROR(VLOOKUP($AV237,Import!$B$3:$X$677,14,FALSE),"")</f>
        <v>0</v>
      </c>
      <c r="BI237" s="91">
        <f>IFERROR(VLOOKUP($AV237,Import!$B$3:$X$677,17,FALSE),"")</f>
        <v>0</v>
      </c>
      <c r="BJ237" s="435"/>
      <c r="BK237" s="93">
        <f t="shared" si="45"/>
        <v>0</v>
      </c>
      <c r="BL237" s="94">
        <f t="shared" si="46"/>
        <v>0</v>
      </c>
      <c r="BM237" s="94">
        <f>IF(AW237='User Input'!$C$1,1,0)</f>
        <v>0</v>
      </c>
      <c r="BN237" s="94">
        <f t="shared" si="52"/>
        <v>0</v>
      </c>
      <c r="BO237" s="94">
        <f t="shared" si="47"/>
        <v>0</v>
      </c>
      <c r="BP237" s="94" t="str">
        <f t="shared" si="48"/>
        <v>Kyle Wright</v>
      </c>
      <c r="BQ237" s="94">
        <f t="shared" si="49"/>
        <v>0</v>
      </c>
      <c r="BR237" s="95">
        <f t="shared" si="50"/>
        <v>0</v>
      </c>
      <c r="BS237" s="91">
        <f>IFERROR(VLOOKUP($AV237,Import!$B$3:$AL$676,35,FALSE),"")</f>
        <v>2020</v>
      </c>
      <c r="BT237" s="99" t="e">
        <f>9*(Table2[[#This Row],[K]]/Table2[[#This Row],[IP]])</f>
        <v>#DIV/0!</v>
      </c>
      <c r="BU237" s="483">
        <f>IFERROR(VLOOKUP($AV237,PITCH!$B$7:$AJ$2004,31,FALSE),"N/A")</f>
        <v>3.9130434782608692</v>
      </c>
      <c r="BV237" s="426"/>
    </row>
    <row r="238" spans="1:74" ht="15" x14ac:dyDescent="0.25">
      <c r="A238" s="570">
        <v>236</v>
      </c>
      <c r="B238" s="571">
        <f>IFERROR(VLOOKUP(N238,Import!$B$4:$T$677,19,FALSE),"")</f>
        <v>437</v>
      </c>
      <c r="C238" s="572"/>
      <c r="D238" s="571" t="str">
        <f>IFERROR(VLOOKUP(N238,Import!$AD$3:$AH$677,3,FALSE),"")</f>
        <v/>
      </c>
      <c r="E238" s="571" t="str">
        <f>IFERROR(VLOOKUP(N238,Import!$AD$3:$AL$677,4,FALSE),"")</f>
        <v/>
      </c>
      <c r="F238" s="575">
        <f>IFERROR(VLOOKUP(N238,Import!$AT$3:$BG$677,8,FALSE),"")</f>
        <v>138</v>
      </c>
      <c r="G238" s="489">
        <f>IFERROR(VLOOKUP($N238,Import!$AT$3:$BG$677,2,FALSE),"")</f>
        <v>370.9</v>
      </c>
      <c r="H238" s="490">
        <f>IFERROR(VLOOKUP($N238,Import!$AT$3:$BG$677,3,FALSE),"")</f>
        <v>2.630496453900709</v>
      </c>
      <c r="I238" s="575">
        <f ca="1">IFERROR(VLOOKUP($N238,Import!$AT$3:$BG$677,9,FALSE),"")</f>
        <v>122</v>
      </c>
      <c r="J238" s="574"/>
      <c r="K238" s="571">
        <f>IFERROR(VLOOKUP(N238,Import!$AT$3:$BG$677,12,FALSE),"")</f>
        <v>121</v>
      </c>
      <c r="L238" s="571">
        <f>IFERROR(VLOOKUP(N238,Import!$AT$3:$BG$677,14,FALSE),"")</f>
        <v>123</v>
      </c>
      <c r="M238" s="486"/>
      <c r="N238" s="88" t="str">
        <f>IFERROR(VLOOKUP(A238,Import!$V$3:$X$677,3,FALSE),"")</f>
        <v>Max Kepler</v>
      </c>
      <c r="O238" s="89"/>
      <c r="P238" s="90"/>
      <c r="Q238" s="91" t="str">
        <f>IFERROR(VLOOKUP($N238,Import!$B$3:$AL$676,2,FALSE),"")</f>
        <v>MIN</v>
      </c>
      <c r="R238" s="341" t="str">
        <f>IFERROR(VLOOKUP($N238,Import!$B$3:$AL$676,3,FALSE),"")</f>
        <v>OF</v>
      </c>
      <c r="S238" s="341" t="str">
        <f>IFERROR(VLOOKUP($N238,Import!$B$3:$AL$676,4,FALSE),"")</f>
        <v>OF</v>
      </c>
      <c r="T238" s="91">
        <f>IFERROR(VLOOKUP($N238,Import!$B$3:$AL$676,5,FALSE),"")</f>
        <v>-6</v>
      </c>
      <c r="U238" s="431"/>
      <c r="V238" s="91">
        <f>IFERROR(VLOOKUP($N238,Import!$B$3:$AL$676,6,FALSE),"")</f>
        <v>502</v>
      </c>
      <c r="W238" s="91">
        <f>IFERROR(VLOOKUP($N238,Import!$B$3:$AL$676,7,FALSE),"")</f>
        <v>62</v>
      </c>
      <c r="X238" s="91">
        <f>IFERROR(VLOOKUP($N238,Import!$B$3:$AL$676,8,FALSE),"")</f>
        <v>22</v>
      </c>
      <c r="Y238" s="91">
        <f>IFERROR(VLOOKUP($N238,Import!$B$3:$AL$676,9,FALSE),"")</f>
        <v>71</v>
      </c>
      <c r="Z238" s="91">
        <f>IFERROR(VLOOKUP($N238,Import!$B$3:$AL$676,10,FALSE),"")</f>
        <v>5</v>
      </c>
      <c r="AA238" s="92">
        <f>IFERROR(VLOOKUP($N238,Import!$B$3:$AL$676,11,FALSE),"")</f>
        <v>0.23200000000000001</v>
      </c>
      <c r="AB238" s="431"/>
      <c r="AC238" s="498">
        <f t="shared" si="40"/>
        <v>116.46400000000001</v>
      </c>
      <c r="AD238" s="499">
        <f>IF(O238='User Input'!$C$1,1,0)</f>
        <v>0</v>
      </c>
      <c r="AE238" s="499">
        <f t="shared" si="51"/>
        <v>0</v>
      </c>
      <c r="AF238" s="499">
        <f t="shared" si="41"/>
        <v>0</v>
      </c>
      <c r="AG238" s="499" t="str">
        <f t="shared" si="42"/>
        <v>Max Kepler</v>
      </c>
      <c r="AH238" s="499">
        <f t="shared" si="43"/>
        <v>0</v>
      </c>
      <c r="AI238" s="499">
        <f t="shared" si="44"/>
        <v>-6</v>
      </c>
      <c r="AJ238" s="91" t="str">
        <f>IFERROR(VLOOKUP($N238,Import!$B$3:$AL$676,35,FALSE),"")</f>
        <v/>
      </c>
      <c r="AK238" s="98"/>
      <c r="AL238" s="113">
        <v>245</v>
      </c>
      <c r="AM238" s="112">
        <f>IFERROR(VLOOKUP(AV238,Import!$B$3:$T$677,19,FALSE),"")</f>
        <v>618</v>
      </c>
      <c r="AN238" s="493"/>
      <c r="AO238" s="112">
        <f>IFERROR(VLOOKUP(AV238,Import!$AD$3:$AH$677,3,FALSE),"")</f>
        <v>71</v>
      </c>
      <c r="AP238" s="112">
        <f>IFERROR(VLOOKUP(AV238,Import!$AD$3:$AH$677,5,FALSE),"")</f>
        <v>22</v>
      </c>
      <c r="AQ238" s="494">
        <f>IFERROR(VLOOKUP(AV238,Import!$AW$3:$BA$677,5,FALSE),"")</f>
        <v>582</v>
      </c>
      <c r="AR238" s="489">
        <f>IFERROR(VLOOKUP($AV238,Import!$AW$3:$BG$677,2,FALSE),"")</f>
        <v>28.299999999999997</v>
      </c>
      <c r="AS238" s="581">
        <f>IFERROR(VLOOKUP($AV238,Import!$AW$3:$BG$677,3,FALSE),"")</f>
        <v>0</v>
      </c>
      <c r="AT238" s="575">
        <f ca="1">IFERROR(VLOOKUP($AV238,Import!$AW$3:$BG$677,7,FALSE),"")</f>
        <v>241</v>
      </c>
      <c r="AU238" s="492"/>
      <c r="AV238" s="495" t="str">
        <f>IFERROR(VLOOKUP(AL238,Import!$W$3:$X$677,2,FALSE),"")</f>
        <v>Jon Duplantier</v>
      </c>
      <c r="AW238" s="89"/>
      <c r="AX238" s="102"/>
      <c r="AY238" s="91" t="str">
        <f>IFERROR(VLOOKUP($AV238,Import!$B$3:$L$676,2,FALSE),"")</f>
        <v>ARI</v>
      </c>
      <c r="AZ238" s="96" t="str">
        <f>IFERROR(VLOOKUP($AV238,Import!$B$3:$L$676,3,FALSE),"")</f>
        <v>RHP</v>
      </c>
      <c r="BA238" s="96" t="str">
        <f>IFERROR(VLOOKUP($AV238,Import!$B$3:$L$676,4,FALSE),"")</f>
        <v>RHP</v>
      </c>
      <c r="BB238" s="91">
        <f>IFERROR(VLOOKUP($AV238,Import!$B$3:$L$676,5,FALSE),"")</f>
        <v>0</v>
      </c>
      <c r="BC238" s="431"/>
      <c r="BD238" s="91">
        <f>IFERROR(VLOOKUP($AV238,Import!$B$3:$X$677,12,FALSE),"")</f>
        <v>0</v>
      </c>
      <c r="BE238" s="97">
        <f>IFERROR(VLOOKUP($AV238,Import!$B$3:$X$677,15,FALSE),"")</f>
        <v>0</v>
      </c>
      <c r="BF238" s="97">
        <f>IFERROR(VLOOKUP($AV238,Import!$B$3:$X$677,16,FALSE),"")</f>
        <v>0</v>
      </c>
      <c r="BG238" s="91">
        <f>IFERROR(VLOOKUP($AV238,Import!$B$3:$X$677,13,FALSE),"")</f>
        <v>0</v>
      </c>
      <c r="BH238" s="91">
        <f>IFERROR(VLOOKUP($AV238,Import!$B$3:$X$677,14,FALSE),"")</f>
        <v>0</v>
      </c>
      <c r="BI238" s="91">
        <f>IFERROR(VLOOKUP($AV238,Import!$B$3:$X$677,17,FALSE),"")</f>
        <v>0</v>
      </c>
      <c r="BJ238" s="435"/>
      <c r="BK238" s="93">
        <f t="shared" si="45"/>
        <v>0</v>
      </c>
      <c r="BL238" s="94">
        <f t="shared" si="46"/>
        <v>0</v>
      </c>
      <c r="BM238" s="94">
        <f>IF(AW238='User Input'!$C$1,1,0)</f>
        <v>0</v>
      </c>
      <c r="BN238" s="94">
        <f t="shared" si="52"/>
        <v>0</v>
      </c>
      <c r="BO238" s="94">
        <f t="shared" si="47"/>
        <v>0</v>
      </c>
      <c r="BP238" s="94" t="str">
        <f t="shared" si="48"/>
        <v>Jon Duplantier</v>
      </c>
      <c r="BQ238" s="94">
        <f t="shared" si="49"/>
        <v>0</v>
      </c>
      <c r="BR238" s="95">
        <f t="shared" si="50"/>
        <v>0</v>
      </c>
      <c r="BS238" s="91">
        <f>IFERROR(VLOOKUP($AV238,Import!$B$3:$AL$676,35,FALSE),"")</f>
        <v>2019</v>
      </c>
      <c r="BT238" s="99" t="e">
        <f>9*(Table2[[#This Row],[K]]/Table2[[#This Row],[IP]])</f>
        <v>#DIV/0!</v>
      </c>
      <c r="BU238" s="483">
        <f>IFERROR(VLOOKUP($AV238,PITCH!$B$7:$AJ$2004,31,FALSE),"N/A")</f>
        <v>4.1721854304635766</v>
      </c>
      <c r="BV238" s="426"/>
    </row>
    <row r="239" spans="1:74" ht="15" x14ac:dyDescent="0.25">
      <c r="A239" s="570">
        <v>237</v>
      </c>
      <c r="B239" s="571">
        <f>IFERROR(VLOOKUP(N239,Import!$B$4:$T$677,19,FALSE),"")</f>
        <v>438</v>
      </c>
      <c r="C239" s="572"/>
      <c r="D239" s="571" t="str">
        <f>IFERROR(VLOOKUP(N239,Import!$AD$3:$AH$677,3,FALSE),"")</f>
        <v/>
      </c>
      <c r="E239" s="571" t="str">
        <f>IFERROR(VLOOKUP(N239,Import!$AD$3:$AL$677,4,FALSE),"")</f>
        <v/>
      </c>
      <c r="F239" s="575">
        <f>IFERROR(VLOOKUP(N239,Import!$AT$3:$BG$677,8,FALSE),"")</f>
        <v>145</v>
      </c>
      <c r="G239" s="489">
        <f>IFERROR(VLOOKUP($N239,Import!$AT$3:$BG$677,2,FALSE),"")</f>
        <v>368.65000000000003</v>
      </c>
      <c r="H239" s="490">
        <f>IFERROR(VLOOKUP($N239,Import!$AT$3:$BG$677,3,FALSE),"")</f>
        <v>2.5250000000000004</v>
      </c>
      <c r="I239" s="575">
        <f ca="1">IFERROR(VLOOKUP($N239,Import!$AT$3:$BG$677,9,FALSE),"")</f>
        <v>219</v>
      </c>
      <c r="J239" s="574"/>
      <c r="K239" s="571">
        <f>IFERROR(VLOOKUP(N239,Import!$AT$3:$BG$677,12,FALSE),"")</f>
        <v>141</v>
      </c>
      <c r="L239" s="571">
        <f>IFERROR(VLOOKUP(N239,Import!$AT$3:$BG$677,14,FALSE),"")</f>
        <v>145</v>
      </c>
      <c r="M239" s="486"/>
      <c r="N239" s="88" t="str">
        <f>IFERROR(VLOOKUP(A239,Import!$V$4:$X$677,3,FALSE),"")</f>
        <v>Kole Calhoun</v>
      </c>
      <c r="O239" s="89"/>
      <c r="P239" s="90"/>
      <c r="Q239" s="91" t="str">
        <f>IFERROR(VLOOKUP($N239,Import!$B$3:$AL$676,2,FALSE),"")</f>
        <v>LAA</v>
      </c>
      <c r="R239" s="341" t="str">
        <f>IFERROR(VLOOKUP($N239,Import!$B$3:$AL$676,3,FALSE),"")</f>
        <v>OF</v>
      </c>
      <c r="S239" s="341" t="str">
        <f>IFERROR(VLOOKUP($N239,Import!$B$3:$AL$676,4,FALSE),"")</f>
        <v>OF</v>
      </c>
      <c r="T239" s="91">
        <f>IFERROR(VLOOKUP($N239,Import!$B$3:$AL$676,5,FALSE),"")</f>
        <v>-6</v>
      </c>
      <c r="U239" s="431"/>
      <c r="V239" s="91">
        <f>IFERROR(VLOOKUP($N239,Import!$B$3:$AL$676,6,FALSE),"")</f>
        <v>519</v>
      </c>
      <c r="W239" s="91">
        <f>IFERROR(VLOOKUP($N239,Import!$B$3:$AL$676,7,FALSE),"")</f>
        <v>56</v>
      </c>
      <c r="X239" s="91">
        <f>IFERROR(VLOOKUP($N239,Import!$B$3:$AL$676,8,FALSE),"")</f>
        <v>19</v>
      </c>
      <c r="Y239" s="91">
        <f>IFERROR(VLOOKUP($N239,Import!$B$3:$AL$676,9,FALSE),"")</f>
        <v>64</v>
      </c>
      <c r="Z239" s="91">
        <f>IFERROR(VLOOKUP($N239,Import!$B$3:$AL$676,10,FALSE),"")</f>
        <v>5</v>
      </c>
      <c r="AA239" s="92">
        <f>IFERROR(VLOOKUP($N239,Import!$B$3:$AL$676,11,FALSE),"")</f>
        <v>0.221</v>
      </c>
      <c r="AB239" s="431"/>
      <c r="AC239" s="498">
        <f t="shared" si="40"/>
        <v>114.699</v>
      </c>
      <c r="AD239" s="499">
        <f>IF(O239='User Input'!$C$1,1,0)</f>
        <v>0</v>
      </c>
      <c r="AE239" s="499">
        <f t="shared" si="51"/>
        <v>0</v>
      </c>
      <c r="AF239" s="499">
        <f t="shared" si="41"/>
        <v>0</v>
      </c>
      <c r="AG239" s="499" t="str">
        <f t="shared" si="42"/>
        <v>Kole Calhoun</v>
      </c>
      <c r="AH239" s="499">
        <f t="shared" si="43"/>
        <v>0</v>
      </c>
      <c r="AI239" s="499">
        <f t="shared" si="44"/>
        <v>-6</v>
      </c>
      <c r="AJ239" s="91" t="str">
        <f>IFERROR(VLOOKUP($N239,Import!$B$3:$AL$676,35,FALSE),"")</f>
        <v/>
      </c>
      <c r="AK239" s="98"/>
      <c r="AL239" s="113">
        <v>243</v>
      </c>
      <c r="AM239" s="112">
        <f>IFERROR(VLOOKUP(AV239,Import!$B$3:$T$677,19,FALSE),"")</f>
        <v>616</v>
      </c>
      <c r="AN239" s="493"/>
      <c r="AO239" s="112">
        <f>IFERROR(VLOOKUP(AV239,Import!$AD$3:$AH$677,3,FALSE),"")</f>
        <v>69</v>
      </c>
      <c r="AP239" s="112">
        <f>IFERROR(VLOOKUP(AV239,Import!$AD$3:$AH$677,5,FALSE),"")</f>
        <v>20</v>
      </c>
      <c r="AQ239" s="494">
        <f>IFERROR(VLOOKUP(AV239,Import!$AW$3:$BA$677,5,FALSE),"")</f>
        <v>592</v>
      </c>
      <c r="AR239" s="489">
        <f>IFERROR(VLOOKUP($AV239,Import!$AW$3:$BG$677,2,FALSE),"")</f>
        <v>17.900000000000002</v>
      </c>
      <c r="AS239" s="581">
        <f>IFERROR(VLOOKUP($AV239,Import!$AW$3:$BG$677,3,FALSE),"")</f>
        <v>0</v>
      </c>
      <c r="AT239" s="575">
        <f ca="1">IFERROR(VLOOKUP($AV239,Import!$AW$3:$BG$677,7,FALSE),"")</f>
        <v>241</v>
      </c>
      <c r="AU239" s="492"/>
      <c r="AV239" s="495" t="str">
        <f>IFERROR(VLOOKUP(AL239,Import!$W$3:$X$677,2,FALSE),"")</f>
        <v>Ian Anderson</v>
      </c>
      <c r="AW239" s="89"/>
      <c r="AX239" s="102"/>
      <c r="AY239" s="91" t="str">
        <f>IFERROR(VLOOKUP($AV239,Import!$B$3:$L$676,2,FALSE),"")</f>
        <v>ATL</v>
      </c>
      <c r="AZ239" s="96" t="str">
        <f>IFERROR(VLOOKUP($AV239,Import!$B$3:$L$676,3,FALSE),"")</f>
        <v>RHP</v>
      </c>
      <c r="BA239" s="96" t="str">
        <f>IFERROR(VLOOKUP($AV239,Import!$B$3:$L$676,4,FALSE),"")</f>
        <v>RHP</v>
      </c>
      <c r="BB239" s="91">
        <f>IFERROR(VLOOKUP($AV239,Import!$B$3:$L$676,5,FALSE),"")</f>
        <v>0</v>
      </c>
      <c r="BC239" s="431"/>
      <c r="BD239" s="91">
        <f>IFERROR(VLOOKUP($AV239,Import!$B$3:$X$677,12,FALSE),"")</f>
        <v>0</v>
      </c>
      <c r="BE239" s="97">
        <f>IFERROR(VLOOKUP($AV239,Import!$B$3:$X$677,15,FALSE),"")</f>
        <v>0</v>
      </c>
      <c r="BF239" s="97">
        <f>IFERROR(VLOOKUP($AV239,Import!$B$3:$X$677,16,FALSE),"")</f>
        <v>0</v>
      </c>
      <c r="BG239" s="91">
        <f>IFERROR(VLOOKUP($AV239,Import!$B$3:$X$677,13,FALSE),"")</f>
        <v>0</v>
      </c>
      <c r="BH239" s="91">
        <f>IFERROR(VLOOKUP($AV239,Import!$B$3:$X$677,14,FALSE),"")</f>
        <v>0</v>
      </c>
      <c r="BI239" s="91">
        <f>IFERROR(VLOOKUP($AV239,Import!$B$3:$X$677,17,FALSE),"")</f>
        <v>0</v>
      </c>
      <c r="BJ239" s="435"/>
      <c r="BK239" s="93">
        <f t="shared" si="45"/>
        <v>0</v>
      </c>
      <c r="BL239" s="94">
        <f t="shared" si="46"/>
        <v>0</v>
      </c>
      <c r="BM239" s="94">
        <f>IF(AW239='User Input'!$C$1,1,0)</f>
        <v>0</v>
      </c>
      <c r="BN239" s="94">
        <f t="shared" si="52"/>
        <v>0</v>
      </c>
      <c r="BO239" s="94">
        <f t="shared" si="47"/>
        <v>0</v>
      </c>
      <c r="BP239" s="94" t="str">
        <f t="shared" si="48"/>
        <v>Ian Anderson</v>
      </c>
      <c r="BQ239" s="94">
        <f t="shared" si="49"/>
        <v>0</v>
      </c>
      <c r="BR239" s="95">
        <f t="shared" si="50"/>
        <v>0</v>
      </c>
      <c r="BS239" s="91">
        <f>IFERROR(VLOOKUP($AV239,Import!$B$3:$AL$676,35,FALSE),"")</f>
        <v>2020</v>
      </c>
      <c r="BT239" s="99" t="e">
        <f>9*(Table2[[#This Row],[K]]/Table2[[#This Row],[IP]])</f>
        <v>#DIV/0!</v>
      </c>
      <c r="BU239" s="483">
        <f>IFERROR(VLOOKUP($AV239,PITCH!$B$7:$AJ$2004,31,FALSE),"N/A")</f>
        <v>4.3373493975903612</v>
      </c>
      <c r="BV239" s="426"/>
    </row>
    <row r="240" spans="1:74" ht="15" x14ac:dyDescent="0.25">
      <c r="A240" s="570">
        <v>238</v>
      </c>
      <c r="B240" s="571">
        <f>IFERROR(VLOOKUP(N240,Import!$B$4:$T$677,19,FALSE),"")</f>
        <v>441</v>
      </c>
      <c r="C240" s="572"/>
      <c r="D240" s="571" t="str">
        <f>IFERROR(VLOOKUP(N240,Import!$AD$3:$AH$677,3,FALSE),"")</f>
        <v/>
      </c>
      <c r="E240" s="571" t="str">
        <f>IFERROR(VLOOKUP(N240,Import!$AD$3:$AL$677,4,FALSE),"")</f>
        <v/>
      </c>
      <c r="F240" s="575">
        <f>IFERROR(VLOOKUP(N240,Import!$AT$3:$BG$677,8,FALSE),"")</f>
        <v>209</v>
      </c>
      <c r="G240" s="489">
        <f>IFERROR(VLOOKUP($N240,Import!$AT$3:$BG$677,2,FALSE),"")</f>
        <v>328.15000000000003</v>
      </c>
      <c r="H240" s="490">
        <f>IFERROR(VLOOKUP($N240,Import!$AT$3:$BG$677,3,FALSE),"")</f>
        <v>2.4672932330827071</v>
      </c>
      <c r="I240" s="575">
        <f ca="1">IFERROR(VLOOKUP($N240,Import!$AT$3:$BG$677,9,FALSE),"")</f>
        <v>170</v>
      </c>
      <c r="J240" s="574"/>
      <c r="K240" s="571">
        <f>IFERROR(VLOOKUP(N240,Import!$AT$3:$BG$677,12,FALSE),"")</f>
        <v>142</v>
      </c>
      <c r="L240" s="571">
        <f>IFERROR(VLOOKUP(N240,Import!$AT$3:$BG$677,14,FALSE),"")</f>
        <v>142</v>
      </c>
      <c r="M240" s="486"/>
      <c r="N240" s="88" t="str">
        <f>IFERROR(VLOOKUP(A240,Import!$V$3:$X$677,3,FALSE),"")</f>
        <v>Steven Souza Jr.</v>
      </c>
      <c r="O240" s="89"/>
      <c r="P240" s="90"/>
      <c r="Q240" s="91" t="str">
        <f>IFERROR(VLOOKUP($N240,Import!$B$3:$AL$676,2,FALSE),"")</f>
        <v>ARI</v>
      </c>
      <c r="R240" s="341" t="str">
        <f>IFERROR(VLOOKUP($N240,Import!$B$3:$AL$676,3,FALSE),"")</f>
        <v>OF</v>
      </c>
      <c r="S240" s="341" t="str">
        <f>IFERROR(VLOOKUP($N240,Import!$B$3:$AL$676,4,FALSE),"")</f>
        <v>OF</v>
      </c>
      <c r="T240" s="91">
        <f>IFERROR(VLOOKUP($N240,Import!$B$3:$AL$676,5,FALSE),"")</f>
        <v>-6</v>
      </c>
      <c r="U240" s="431"/>
      <c r="V240" s="91">
        <f>IFERROR(VLOOKUP($N240,Import!$B$3:$AL$676,6,FALSE),"")</f>
        <v>445</v>
      </c>
      <c r="W240" s="91">
        <f>IFERROR(VLOOKUP($N240,Import!$B$3:$AL$676,7,FALSE),"")</f>
        <v>51</v>
      </c>
      <c r="X240" s="91">
        <f>IFERROR(VLOOKUP($N240,Import!$B$3:$AL$676,8,FALSE),"")</f>
        <v>18</v>
      </c>
      <c r="Y240" s="91">
        <f>IFERROR(VLOOKUP($N240,Import!$B$3:$AL$676,9,FALSE),"")</f>
        <v>67</v>
      </c>
      <c r="Z240" s="91">
        <f>IFERROR(VLOOKUP($N240,Import!$B$3:$AL$676,10,FALSE),"")</f>
        <v>6</v>
      </c>
      <c r="AA240" s="92">
        <f>IFERROR(VLOOKUP($N240,Import!$B$3:$AL$676,11,FALSE),"")</f>
        <v>0.224</v>
      </c>
      <c r="AB240" s="431"/>
      <c r="AC240" s="498">
        <f t="shared" si="40"/>
        <v>99.68</v>
      </c>
      <c r="AD240" s="499">
        <f>IF(O240='User Input'!$C$1,1,0)</f>
        <v>0</v>
      </c>
      <c r="AE240" s="499">
        <f t="shared" si="51"/>
        <v>0</v>
      </c>
      <c r="AF240" s="499">
        <f t="shared" si="41"/>
        <v>0</v>
      </c>
      <c r="AG240" s="499" t="str">
        <f t="shared" si="42"/>
        <v>Steven Souza Jr.</v>
      </c>
      <c r="AH240" s="499">
        <f t="shared" si="43"/>
        <v>0</v>
      </c>
      <c r="AI240" s="499">
        <f t="shared" si="44"/>
        <v>-6</v>
      </c>
      <c r="AJ240" s="91" t="str">
        <f>IFERROR(VLOOKUP($N240,Import!$B$3:$AL$676,35,FALSE),"")</f>
        <v/>
      </c>
      <c r="AK240" s="98"/>
      <c r="AL240" s="113">
        <f>AL239+1</f>
        <v>244</v>
      </c>
      <c r="AM240" s="112">
        <f>IFERROR(VLOOKUP(AV240,Import!$B$3:$T$677,19,FALSE),"")</f>
        <v>617</v>
      </c>
      <c r="AN240" s="493"/>
      <c r="AO240" s="112">
        <f>IFERROR(VLOOKUP(AV240,Import!$AD$3:$AH$677,3,FALSE),"")</f>
        <v>70</v>
      </c>
      <c r="AP240" s="112">
        <f>IFERROR(VLOOKUP(AV240,Import!$AD$3:$AH$677,5,FALSE),"")</f>
        <v>21</v>
      </c>
      <c r="AQ240" s="494" t="str">
        <f>IFERROR(VLOOKUP(AV240,Import!$AW$3:$BA$677,5,FALSE),"")</f>
        <v/>
      </c>
      <c r="AR240" s="489" t="str">
        <f>IFERROR(VLOOKUP($AV240,Import!$AW$3:$BG$677,2,FALSE),"")</f>
        <v/>
      </c>
      <c r="AS240" s="581" t="str">
        <f>IFERROR(VLOOKUP($AV240,Import!$AW$3:$BG$677,3,FALSE),"")</f>
        <v/>
      </c>
      <c r="AT240" s="575" t="str">
        <f>IFERROR(VLOOKUP($AV240,Import!$AW$3:$BG$677,7,FALSE),"")</f>
        <v/>
      </c>
      <c r="AU240" s="492"/>
      <c r="AV240" s="495" t="str">
        <f>IFERROR(VLOOKUP(AL240,Import!$W$3:$X$677,2,FALSE),"")</f>
        <v>Hunter Greene</v>
      </c>
      <c r="AW240" s="89"/>
      <c r="AX240" s="102"/>
      <c r="AY240" s="91" t="str">
        <f>IFERROR(VLOOKUP($AV240,Import!$B$3:$L$676,2,FALSE),"")</f>
        <v>CIN</v>
      </c>
      <c r="AZ240" s="96" t="str">
        <f>IFERROR(VLOOKUP($AV240,Import!$B$3:$L$676,3,FALSE),"")</f>
        <v>RHP</v>
      </c>
      <c r="BA240" s="96" t="str">
        <f>IFERROR(VLOOKUP($AV240,Import!$B$3:$L$676,4,FALSE),"")</f>
        <v>RHP</v>
      </c>
      <c r="BB240" s="91">
        <f>IFERROR(VLOOKUP($AV240,Import!$B$3:$L$676,5,FALSE),"")</f>
        <v>0</v>
      </c>
      <c r="BC240" s="431"/>
      <c r="BD240" s="91">
        <f>IFERROR(VLOOKUP($AV240,Import!$B$3:$X$677,12,FALSE),"")</f>
        <v>0</v>
      </c>
      <c r="BE240" s="97">
        <f>IFERROR(VLOOKUP($AV240,Import!$B$3:$X$677,15,FALSE),"")</f>
        <v>0</v>
      </c>
      <c r="BF240" s="97">
        <f>IFERROR(VLOOKUP($AV240,Import!$B$3:$X$677,16,FALSE),"")</f>
        <v>0</v>
      </c>
      <c r="BG240" s="91">
        <f>IFERROR(VLOOKUP($AV240,Import!$B$3:$X$677,13,FALSE),"")</f>
        <v>0</v>
      </c>
      <c r="BH240" s="91">
        <f>IFERROR(VLOOKUP($AV240,Import!$B$3:$X$677,14,FALSE),"")</f>
        <v>0</v>
      </c>
      <c r="BI240" s="91">
        <f>IFERROR(VLOOKUP($AV240,Import!$B$3:$X$677,17,FALSE),"")</f>
        <v>0</v>
      </c>
      <c r="BJ240" s="435"/>
      <c r="BK240" s="93">
        <f t="shared" si="45"/>
        <v>0</v>
      </c>
      <c r="BL240" s="94">
        <f t="shared" si="46"/>
        <v>0</v>
      </c>
      <c r="BM240" s="94">
        <f>IF(AW240='User Input'!$C$1,1,0)</f>
        <v>0</v>
      </c>
      <c r="BN240" s="94">
        <f t="shared" si="52"/>
        <v>0</v>
      </c>
      <c r="BO240" s="94">
        <f t="shared" si="47"/>
        <v>0</v>
      </c>
      <c r="BP240" s="94" t="str">
        <f t="shared" si="48"/>
        <v>Hunter Greene</v>
      </c>
      <c r="BQ240" s="94">
        <f t="shared" si="49"/>
        <v>0</v>
      </c>
      <c r="BR240" s="95">
        <f t="shared" si="50"/>
        <v>0</v>
      </c>
      <c r="BS240" s="91">
        <f>IFERROR(VLOOKUP($AV240,Import!$B$3:$AL$676,35,FALSE),"")</f>
        <v>2021</v>
      </c>
      <c r="BT240" s="99" t="e">
        <f>9*(Table2[[#This Row],[K]]/Table2[[#This Row],[IP]])</f>
        <v>#DIV/0!</v>
      </c>
      <c r="BU240" s="483" t="str">
        <f>IFERROR(VLOOKUP($AV240,PITCH!$B$7:$AJ$2004,31,FALSE),"N/A")</f>
        <v>N/A</v>
      </c>
      <c r="BV240" s="426"/>
    </row>
    <row r="241" spans="1:74" ht="15" x14ac:dyDescent="0.25">
      <c r="A241" s="570">
        <v>239</v>
      </c>
      <c r="B241" s="571">
        <f>IFERROR(VLOOKUP(N241,Import!$B$4:$T$677,19,FALSE),"")</f>
        <v>442</v>
      </c>
      <c r="C241" s="572"/>
      <c r="D241" s="571" t="str">
        <f>IFERROR(VLOOKUP(N241,Import!$AD$3:$AH$677,3,FALSE),"")</f>
        <v/>
      </c>
      <c r="E241" s="571" t="str">
        <f>IFERROR(VLOOKUP(N241,Import!$AD$3:$AL$677,4,FALSE),"")</f>
        <v/>
      </c>
      <c r="F241" s="575">
        <f>IFERROR(VLOOKUP(N241,Import!$AT$3:$BG$677,8,FALSE),"")</f>
        <v>245</v>
      </c>
      <c r="G241" s="489">
        <f>IFERROR(VLOOKUP($N241,Import!$AT$3:$BG$677,2,FALSE),"")</f>
        <v>306.95000000000005</v>
      </c>
      <c r="H241" s="490">
        <f>IFERROR(VLOOKUP($N241,Import!$AT$3:$BG$677,3,FALSE),"")</f>
        <v>2.4556000000000004</v>
      </c>
      <c r="I241" s="575">
        <f ca="1">IFERROR(VLOOKUP($N241,Import!$AT$3:$BG$677,9,FALSE),"")</f>
        <v>304</v>
      </c>
      <c r="J241" s="574"/>
      <c r="K241" s="571">
        <f>IFERROR(VLOOKUP(N241,Import!$AT$3:$BG$677,12,FALSE),"")</f>
        <v>172</v>
      </c>
      <c r="L241" s="571">
        <f>IFERROR(VLOOKUP(N241,Import!$AT$3:$BG$677,14,FALSE),"")</f>
        <v>183</v>
      </c>
      <c r="M241" s="486"/>
      <c r="N241" s="88" t="str">
        <f>IFERROR(VLOOKUP(A241,Import!$V$3:$X$677,3,FALSE),"")</f>
        <v>Brett Gardner</v>
      </c>
      <c r="O241" s="89"/>
      <c r="P241" s="90"/>
      <c r="Q241" s="91" t="str">
        <f>IFERROR(VLOOKUP($N241,Import!$B$3:$AL$676,2,FALSE),"")</f>
        <v>NYY</v>
      </c>
      <c r="R241" s="341" t="str">
        <f>IFERROR(VLOOKUP($N241,Import!$B$3:$AL$676,3,FALSE),"")</f>
        <v>OF</v>
      </c>
      <c r="S241" s="341" t="str">
        <f>IFERROR(VLOOKUP($N241,Import!$B$3:$AL$676,4,FALSE),"")</f>
        <v>OF</v>
      </c>
      <c r="T241" s="91">
        <f>IFERROR(VLOOKUP($N241,Import!$B$3:$AL$676,5,FALSE),"")</f>
        <v>-6</v>
      </c>
      <c r="U241" s="431"/>
      <c r="V241" s="91">
        <f>IFERROR(VLOOKUP($N241,Import!$B$3:$AL$676,6,FALSE),"")</f>
        <v>476</v>
      </c>
      <c r="W241" s="91">
        <f>IFERROR(VLOOKUP($N241,Import!$B$3:$AL$676,7,FALSE),"")</f>
        <v>81</v>
      </c>
      <c r="X241" s="91">
        <f>IFERROR(VLOOKUP($N241,Import!$B$3:$AL$676,8,FALSE),"")</f>
        <v>10</v>
      </c>
      <c r="Y241" s="91">
        <f>IFERROR(VLOOKUP($N241,Import!$B$3:$AL$676,9,FALSE),"")</f>
        <v>39</v>
      </c>
      <c r="Z241" s="91">
        <f>IFERROR(VLOOKUP($N241,Import!$B$3:$AL$676,10,FALSE),"")</f>
        <v>14</v>
      </c>
      <c r="AA241" s="92">
        <f>IFERROR(VLOOKUP($N241,Import!$B$3:$AL$676,11,FALSE),"")</f>
        <v>0.23799999999999999</v>
      </c>
      <c r="AB241" s="431"/>
      <c r="AC241" s="498">
        <f t="shared" si="40"/>
        <v>113.288</v>
      </c>
      <c r="AD241" s="499">
        <f>IF(O241='User Input'!$C$1,1,0)</f>
        <v>0</v>
      </c>
      <c r="AE241" s="499">
        <f t="shared" si="51"/>
        <v>0</v>
      </c>
      <c r="AF241" s="499">
        <f t="shared" si="41"/>
        <v>0</v>
      </c>
      <c r="AG241" s="499" t="str">
        <f t="shared" si="42"/>
        <v>Brett Gardner</v>
      </c>
      <c r="AH241" s="499">
        <f t="shared" si="43"/>
        <v>0</v>
      </c>
      <c r="AI241" s="499">
        <f t="shared" si="44"/>
        <v>-6</v>
      </c>
      <c r="AJ241" s="91" t="str">
        <f>IFERROR(VLOOKUP($N241,Import!$B$3:$AL$676,35,FALSE),"")</f>
        <v/>
      </c>
      <c r="AK241" s="98"/>
      <c r="AL241" s="113">
        <v>162</v>
      </c>
      <c r="AM241" s="112">
        <f>IFERROR(VLOOKUP(AV241,Import!$B$3:$T$677,19,FALSE),"")</f>
        <v>347</v>
      </c>
      <c r="AN241" s="493"/>
      <c r="AO241" s="112" t="str">
        <f>IFERROR(VLOOKUP(AV241,Import!$AD$3:$AH$677,3,FALSE),"")</f>
        <v/>
      </c>
      <c r="AP241" s="112" t="str">
        <f>IFERROR(VLOOKUP(AV241,Import!$AD$3:$AH$677,5,FALSE),"")</f>
        <v/>
      </c>
      <c r="AQ241" s="494">
        <f>IFERROR(VLOOKUP(AV241,Import!$AW$3:$BA$677,5,FALSE),"")</f>
        <v>300</v>
      </c>
      <c r="AR241" s="489">
        <f>IFERROR(VLOOKUP($AV241,Import!$AW$3:$BG$677,2,FALSE),"")</f>
        <v>269.5</v>
      </c>
      <c r="AS241" s="581">
        <f>IFERROR(VLOOKUP($AV241,Import!$AW$3:$BG$677,3,FALSE),"")</f>
        <v>10.365384615384615</v>
      </c>
      <c r="AT241" s="575">
        <f ca="1">IFERROR(VLOOKUP($AV241,Import!$AW$3:$BG$677,7,FALSE),"")</f>
        <v>100</v>
      </c>
      <c r="AU241" s="492"/>
      <c r="AV241" s="495" t="str">
        <f>IFERROR(VLOOKUP(AL241,Import!$W$3:$X$677,2,FALSE),"")</f>
        <v>Vince Velasquez</v>
      </c>
      <c r="AW241" s="89"/>
      <c r="AX241" s="102"/>
      <c r="AY241" s="91" t="str">
        <f>IFERROR(VLOOKUP($AV241,Import!$B$3:$L$676,2,FALSE),"")</f>
        <v>PHI</v>
      </c>
      <c r="AZ241" s="96" t="str">
        <f>IFERROR(VLOOKUP($AV241,Import!$B$3:$L$676,3,FALSE),"")</f>
        <v>SP</v>
      </c>
      <c r="BA241" s="96" t="str">
        <f>IFERROR(VLOOKUP($AV241,Import!$B$3:$L$676,4,FALSE),"")</f>
        <v>SP</v>
      </c>
      <c r="BB241" s="91">
        <f>IFERROR(VLOOKUP($AV241,Import!$B$3:$L$676,5,FALSE),"")</f>
        <v>-3</v>
      </c>
      <c r="BC241" s="431"/>
      <c r="BD241" s="91">
        <f>IFERROR(VLOOKUP($AV241,Import!$B$3:$X$677,12,FALSE),"")</f>
        <v>150</v>
      </c>
      <c r="BE241" s="97">
        <f>IFERROR(VLOOKUP($AV241,Import!$B$3:$X$677,15,FALSE),"")</f>
        <v>4.25</v>
      </c>
      <c r="BF241" s="97">
        <f>IFERROR(VLOOKUP($AV241,Import!$B$3:$X$677,16,FALSE),"")</f>
        <v>1.31</v>
      </c>
      <c r="BG241" s="91">
        <f>IFERROR(VLOOKUP($AV241,Import!$B$3:$X$677,13,FALSE),"")</f>
        <v>12</v>
      </c>
      <c r="BH241" s="91">
        <f>IFERROR(VLOOKUP($AV241,Import!$B$3:$X$677,14,FALSE),"")</f>
        <v>0</v>
      </c>
      <c r="BI241" s="91">
        <f>IFERROR(VLOOKUP($AV241,Import!$B$3:$X$677,17,FALSE),"")</f>
        <v>161</v>
      </c>
      <c r="BJ241" s="435"/>
      <c r="BK241" s="93">
        <f t="shared" si="45"/>
        <v>637.5</v>
      </c>
      <c r="BL241" s="94">
        <f t="shared" si="46"/>
        <v>196.5</v>
      </c>
      <c r="BM241" s="94">
        <f>IF(AW241='User Input'!$C$1,1,0)</f>
        <v>0</v>
      </c>
      <c r="BN241" s="94">
        <f t="shared" si="52"/>
        <v>0</v>
      </c>
      <c r="BO241" s="94">
        <f t="shared" si="47"/>
        <v>0</v>
      </c>
      <c r="BP241" s="94" t="str">
        <f t="shared" si="48"/>
        <v>Vince Velasquez</v>
      </c>
      <c r="BQ241" s="94">
        <f t="shared" si="49"/>
        <v>0</v>
      </c>
      <c r="BR241" s="95">
        <f t="shared" si="50"/>
        <v>-3</v>
      </c>
      <c r="BS241" s="91" t="str">
        <f>IFERROR(VLOOKUP($AV241,Import!$B$3:$AL$676,35,FALSE),"")</f>
        <v/>
      </c>
      <c r="BT241" s="99">
        <f>9*(Table2[[#This Row],[K]]/Table2[[#This Row],[IP]])</f>
        <v>9.66</v>
      </c>
      <c r="BU241" s="483">
        <f>IFERROR(VLOOKUP($AV241,PITCH!$B$7:$AJ$2004,31,FALSE),"N/A")</f>
        <v>5.8378378378378377</v>
      </c>
      <c r="BV241" s="426"/>
    </row>
    <row r="242" spans="1:74" ht="15" x14ac:dyDescent="0.25">
      <c r="A242" s="570">
        <v>240</v>
      </c>
      <c r="B242" s="571">
        <f>IFERROR(VLOOKUP(N242,Import!$B$4:$T$677,19,FALSE),"")</f>
        <v>443</v>
      </c>
      <c r="C242" s="572"/>
      <c r="D242" s="571" t="str">
        <f>IFERROR(VLOOKUP(N242,Import!$AD$3:$AH$677,3,FALSE),"")</f>
        <v/>
      </c>
      <c r="E242" s="571" t="str">
        <f>IFERROR(VLOOKUP(N242,Import!$AD$3:$AL$677,4,FALSE),"")</f>
        <v/>
      </c>
      <c r="F242" s="575">
        <f>IFERROR(VLOOKUP(N242,Import!$AT$3:$BG$677,8,FALSE),"")</f>
        <v>528</v>
      </c>
      <c r="G242" s="489">
        <f>IFERROR(VLOOKUP($N242,Import!$AT$3:$BG$677,2,FALSE),"")</f>
        <v>113.80000000000001</v>
      </c>
      <c r="H242" s="490">
        <f>IFERROR(VLOOKUP($N242,Import!$AT$3:$BG$677,3,FALSE),"")</f>
        <v>2.6465116279069769</v>
      </c>
      <c r="I242" s="575">
        <f ca="1">IFERROR(VLOOKUP($N242,Import!$AT$3:$BG$677,9,FALSE),"")</f>
        <v>57</v>
      </c>
      <c r="J242" s="574"/>
      <c r="K242" s="571">
        <f>IFERROR(VLOOKUP(N242,Import!$AT$3:$BG$677,12,FALSE),"")</f>
        <v>377</v>
      </c>
      <c r="L242" s="571">
        <f>IFERROR(VLOOKUP(N242,Import!$AT$3:$BG$677,14,FALSE),"")</f>
        <v>370</v>
      </c>
      <c r="M242" s="486"/>
      <c r="N242" s="88" t="str">
        <f>IFERROR(VLOOKUP(A242,Import!$V$3:$X$677,3,FALSE),"")</f>
        <v>Yoenis Cespedes</v>
      </c>
      <c r="O242" s="89"/>
      <c r="P242" s="90"/>
      <c r="Q242" s="91" t="str">
        <f>IFERROR(VLOOKUP($N242,Import!$B$3:$AL$676,2,FALSE),"")</f>
        <v>NYM</v>
      </c>
      <c r="R242" s="341" t="str">
        <f>IFERROR(VLOOKUP($N242,Import!$B$3:$AL$676,3,FALSE),"")</f>
        <v>OF</v>
      </c>
      <c r="S242" s="341" t="str">
        <f>IFERROR(VLOOKUP($N242,Import!$B$3:$AL$676,4,FALSE),"")</f>
        <v>OF</v>
      </c>
      <c r="T242" s="91">
        <f>IFERROR(VLOOKUP($N242,Import!$B$3:$AL$676,5,FALSE),"")</f>
        <v>-6</v>
      </c>
      <c r="U242" s="431"/>
      <c r="V242" s="91">
        <f>IFERROR(VLOOKUP($N242,Import!$B$3:$AL$676,6,FALSE),"")</f>
        <v>261</v>
      </c>
      <c r="W242" s="91">
        <f>IFERROR(VLOOKUP($N242,Import!$B$3:$AL$676,7,FALSE),"")</f>
        <v>32</v>
      </c>
      <c r="X242" s="91">
        <f>IFERROR(VLOOKUP($N242,Import!$B$3:$AL$676,8,FALSE),"")</f>
        <v>11</v>
      </c>
      <c r="Y242" s="91">
        <f>IFERROR(VLOOKUP($N242,Import!$B$3:$AL$676,9,FALSE),"")</f>
        <v>38</v>
      </c>
      <c r="Z242" s="91">
        <f>IFERROR(VLOOKUP($N242,Import!$B$3:$AL$676,10,FALSE),"")</f>
        <v>1</v>
      </c>
      <c r="AA242" s="92">
        <f>IFERROR(VLOOKUP($N242,Import!$B$3:$AL$676,11,FALSE),"")</f>
        <v>0.27100000000000002</v>
      </c>
      <c r="AB242" s="431"/>
      <c r="AC242" s="498">
        <f t="shared" si="40"/>
        <v>70.731000000000009</v>
      </c>
      <c r="AD242" s="499">
        <f>IF(O242='User Input'!$C$1,1,0)</f>
        <v>0</v>
      </c>
      <c r="AE242" s="499">
        <f t="shared" si="51"/>
        <v>0</v>
      </c>
      <c r="AF242" s="499">
        <f t="shared" si="41"/>
        <v>0</v>
      </c>
      <c r="AG242" s="499" t="str">
        <f t="shared" si="42"/>
        <v>Yoenis Cespedes</v>
      </c>
      <c r="AH242" s="499">
        <f t="shared" si="43"/>
        <v>0</v>
      </c>
      <c r="AI242" s="499">
        <f t="shared" si="44"/>
        <v>-6</v>
      </c>
      <c r="AJ242" s="91" t="str">
        <f>IFERROR(VLOOKUP($N242,Import!$B$3:$AL$676,35,FALSE),"")</f>
        <v/>
      </c>
      <c r="AK242" s="98"/>
      <c r="AL242" s="113">
        <v>232</v>
      </c>
      <c r="AM242" s="112">
        <f>IFERROR(VLOOKUP(AV242,Import!$B$3:$T$677,19,FALSE),"")</f>
        <v>586</v>
      </c>
      <c r="AN242" s="493"/>
      <c r="AO242" s="112">
        <f>IFERROR(VLOOKUP(AV242,Import!$AD$3:$AH$677,3,FALSE),"")</f>
        <v>32</v>
      </c>
      <c r="AP242" s="112">
        <f>IFERROR(VLOOKUP(AV242,Import!$AD$3:$AH$677,5,FALSE),"")</f>
        <v>5</v>
      </c>
      <c r="AQ242" s="494" t="str">
        <f>IFERROR(VLOOKUP(AV242,Import!$AW$3:$BA$677,5,FALSE),"")</f>
        <v/>
      </c>
      <c r="AR242" s="489" t="str">
        <f>IFERROR(VLOOKUP($AV242,Import!$AW$3:$BG$677,2,FALSE),"")</f>
        <v/>
      </c>
      <c r="AS242" s="581" t="str">
        <f>IFERROR(VLOOKUP($AV242,Import!$AW$3:$BG$677,3,FALSE),"")</f>
        <v/>
      </c>
      <c r="AT242" s="575" t="str">
        <f>IFERROR(VLOOKUP($AV242,Import!$AW$3:$BG$677,7,FALSE),"")</f>
        <v/>
      </c>
      <c r="AU242" s="492"/>
      <c r="AV242" s="495" t="str">
        <f>IFERROR(VLOOKUP(AL242,Import!$W$3:$X$677,2,FALSE),"")</f>
        <v>MacKenzie Gore</v>
      </c>
      <c r="AW242" s="89"/>
      <c r="AX242" s="102"/>
      <c r="AY242" s="91" t="str">
        <f>IFERROR(VLOOKUP($AV242,Import!$B$3:$L$676,2,FALSE),"")</f>
        <v>SDP</v>
      </c>
      <c r="AZ242" s="96" t="str">
        <f>IFERROR(VLOOKUP($AV242,Import!$B$3:$L$676,3,FALSE),"")</f>
        <v>LHP</v>
      </c>
      <c r="BA242" s="96" t="str">
        <f>IFERROR(VLOOKUP($AV242,Import!$B$3:$L$676,4,FALSE),"")</f>
        <v>LHP</v>
      </c>
      <c r="BB242" s="91">
        <f>IFERROR(VLOOKUP($AV242,Import!$B$3:$L$676,5,FALSE),"")</f>
        <v>0</v>
      </c>
      <c r="BC242" s="431"/>
      <c r="BD242" s="91">
        <f>IFERROR(VLOOKUP($AV242,Import!$B$3:$X$677,12,FALSE),"")</f>
        <v>0</v>
      </c>
      <c r="BE242" s="97">
        <f>IFERROR(VLOOKUP($AV242,Import!$B$3:$X$677,15,FALSE),"")</f>
        <v>0</v>
      </c>
      <c r="BF242" s="97">
        <f>IFERROR(VLOOKUP($AV242,Import!$B$3:$X$677,16,FALSE),"")</f>
        <v>0</v>
      </c>
      <c r="BG242" s="91">
        <f>IFERROR(VLOOKUP($AV242,Import!$B$3:$X$677,13,FALSE),"")</f>
        <v>0</v>
      </c>
      <c r="BH242" s="91">
        <f>IFERROR(VLOOKUP($AV242,Import!$B$3:$X$677,14,FALSE),"")</f>
        <v>0</v>
      </c>
      <c r="BI242" s="91">
        <f>IFERROR(VLOOKUP($AV242,Import!$B$3:$X$677,17,FALSE),"")</f>
        <v>0</v>
      </c>
      <c r="BJ242" s="435"/>
      <c r="BK242" s="93">
        <f t="shared" si="45"/>
        <v>0</v>
      </c>
      <c r="BL242" s="94">
        <f t="shared" si="46"/>
        <v>0</v>
      </c>
      <c r="BM242" s="94">
        <f>IF(AW242='User Input'!$C$1,1,0)</f>
        <v>0</v>
      </c>
      <c r="BN242" s="94">
        <f t="shared" si="52"/>
        <v>0</v>
      </c>
      <c r="BO242" s="94">
        <f t="shared" si="47"/>
        <v>0</v>
      </c>
      <c r="BP242" s="94" t="str">
        <f t="shared" si="48"/>
        <v>MacKenzie Gore</v>
      </c>
      <c r="BQ242" s="94">
        <f t="shared" si="49"/>
        <v>0</v>
      </c>
      <c r="BR242" s="95">
        <f t="shared" si="50"/>
        <v>0</v>
      </c>
      <c r="BS242" s="91">
        <f>IFERROR(VLOOKUP($AV242,Import!$B$3:$AL$676,35,FALSE),"")</f>
        <v>2021</v>
      </c>
      <c r="BT242" s="99" t="e">
        <f>9*(Table2[[#This Row],[K]]/Table2[[#This Row],[IP]])</f>
        <v>#DIV/0!</v>
      </c>
      <c r="BU242" s="483" t="str">
        <f>IFERROR(VLOOKUP($AV242,PITCH!$B$7:$AJ$2004,31,FALSE),"N/A")</f>
        <v>N/A</v>
      </c>
      <c r="BV242" s="426"/>
    </row>
    <row r="243" spans="1:74" ht="15" x14ac:dyDescent="0.25">
      <c r="A243" s="570">
        <v>241</v>
      </c>
      <c r="B243" s="571">
        <f>IFERROR(VLOOKUP(N243,Import!$B$4:$T$677,19,FALSE),"")</f>
        <v>445</v>
      </c>
      <c r="C243" s="572"/>
      <c r="D243" s="571" t="str">
        <f>IFERROR(VLOOKUP(N243,Import!$AD$3:$AH$677,3,FALSE),"")</f>
        <v/>
      </c>
      <c r="E243" s="571" t="str">
        <f>IFERROR(VLOOKUP(N243,Import!$AD$3:$AL$677,4,FALSE),"")</f>
        <v/>
      </c>
      <c r="F243" s="575">
        <f>IFERROR(VLOOKUP(N243,Import!$AT$3:$BG$677,8,FALSE),"")</f>
        <v>364</v>
      </c>
      <c r="G243" s="489">
        <f>IFERROR(VLOOKUP($N243,Import!$AT$3:$BG$677,2,FALSE),"")</f>
        <v>225.25</v>
      </c>
      <c r="H243" s="490">
        <f>IFERROR(VLOOKUP($N243,Import!$AT$3:$BG$677,3,FALSE),"")</f>
        <v>2.2083333333333335</v>
      </c>
      <c r="I243" s="575">
        <f ca="1">IFERROR(VLOOKUP($N243,Import!$AT$3:$BG$677,9,FALSE),"")</f>
        <v>394</v>
      </c>
      <c r="J243" s="574"/>
      <c r="K243" s="571">
        <f>IFERROR(VLOOKUP(N243,Import!$AT$3:$BG$677,12,FALSE),"")</f>
        <v>243</v>
      </c>
      <c r="L243" s="571">
        <f>IFERROR(VLOOKUP(N243,Import!$AT$3:$BG$677,14,FALSE),"")</f>
        <v>259</v>
      </c>
      <c r="M243" s="486"/>
      <c r="N243" s="88" t="str">
        <f>IFERROR(VLOOKUP(A243,Import!$V$3:$X$677,3,FALSE),"")</f>
        <v>Matt Duffy</v>
      </c>
      <c r="O243" s="89"/>
      <c r="P243" s="90"/>
      <c r="Q243" s="91" t="str">
        <f>IFERROR(VLOOKUP($N243,Import!$B$3:$AL$676,2,FALSE),"")</f>
        <v>TB</v>
      </c>
      <c r="R243" s="341" t="str">
        <f>IFERROR(VLOOKUP($N243,Import!$B$3:$AL$676,3,FALSE),"")</f>
        <v>3B</v>
      </c>
      <c r="S243" s="341" t="str">
        <f>IFERROR(VLOOKUP($N243,Import!$B$3:$AL$676,4,FALSE),"")</f>
        <v>3B</v>
      </c>
      <c r="T243" s="91">
        <f>IFERROR(VLOOKUP($N243,Import!$B$3:$AL$676,5,FALSE),"")</f>
        <v>-6</v>
      </c>
      <c r="U243" s="431"/>
      <c r="V243" s="91">
        <f>IFERROR(VLOOKUP($N243,Import!$B$3:$AL$676,6,FALSE),"")</f>
        <v>466</v>
      </c>
      <c r="W243" s="91">
        <f>IFERROR(VLOOKUP($N243,Import!$B$3:$AL$676,7,FALSE),"")</f>
        <v>48</v>
      </c>
      <c r="X243" s="91">
        <f>IFERROR(VLOOKUP($N243,Import!$B$3:$AL$676,8,FALSE),"")</f>
        <v>6</v>
      </c>
      <c r="Y243" s="91">
        <f>IFERROR(VLOOKUP($N243,Import!$B$3:$AL$676,9,FALSE),"")</f>
        <v>52</v>
      </c>
      <c r="Z243" s="91">
        <f>IFERROR(VLOOKUP($N243,Import!$B$3:$AL$676,10,FALSE),"")</f>
        <v>10</v>
      </c>
      <c r="AA243" s="92">
        <f>IFERROR(VLOOKUP($N243,Import!$B$3:$AL$676,11,FALSE),"")</f>
        <v>0.28100000000000003</v>
      </c>
      <c r="AB243" s="431"/>
      <c r="AC243" s="498">
        <f t="shared" si="40"/>
        <v>130.94600000000003</v>
      </c>
      <c r="AD243" s="499">
        <f>IF(O243='User Input'!$C$1,1,0)</f>
        <v>0</v>
      </c>
      <c r="AE243" s="499">
        <f t="shared" si="51"/>
        <v>0</v>
      </c>
      <c r="AF243" s="499">
        <f t="shared" si="41"/>
        <v>0</v>
      </c>
      <c r="AG243" s="499" t="str">
        <f t="shared" si="42"/>
        <v>Matt Duffy</v>
      </c>
      <c r="AH243" s="499">
        <f t="shared" si="43"/>
        <v>0</v>
      </c>
      <c r="AI243" s="499">
        <f t="shared" si="44"/>
        <v>-6</v>
      </c>
      <c r="AJ243" s="91" t="str">
        <f>IFERROR(VLOOKUP($N243,Import!$B$3:$AL$676,35,FALSE),"")</f>
        <v/>
      </c>
      <c r="AK243" s="98"/>
      <c r="AL243" s="113">
        <v>233</v>
      </c>
      <c r="AM243" s="112">
        <f>IFERROR(VLOOKUP(AV243,Import!$B$3:$T$677,19,FALSE),"")</f>
        <v>595</v>
      </c>
      <c r="AN243" s="493"/>
      <c r="AO243" s="112">
        <f>IFERROR(VLOOKUP(AV243,Import!$AD$3:$AH$677,3,FALSE),"")</f>
        <v>43</v>
      </c>
      <c r="AP243" s="112">
        <f>IFERROR(VLOOKUP(AV243,Import!$AD$3:$AH$677,5,FALSE),"")</f>
        <v>7</v>
      </c>
      <c r="AQ243" s="494" t="str">
        <f>IFERROR(VLOOKUP(AV243,Import!$AW$3:$BA$677,5,FALSE),"")</f>
        <v/>
      </c>
      <c r="AR243" s="489" t="str">
        <f>IFERROR(VLOOKUP($AV243,Import!$AW$3:$BG$677,2,FALSE),"")</f>
        <v/>
      </c>
      <c r="AS243" s="581" t="str">
        <f>IFERROR(VLOOKUP($AV243,Import!$AW$3:$BG$677,3,FALSE),"")</f>
        <v/>
      </c>
      <c r="AT243" s="575" t="str">
        <f>IFERROR(VLOOKUP($AV243,Import!$AW$3:$BG$677,7,FALSE),"")</f>
        <v/>
      </c>
      <c r="AU243" s="492"/>
      <c r="AV243" s="495" t="str">
        <f>IFERROR(VLOOKUP(AL243,Import!$W$3:$X$677,2,FALSE),"")</f>
        <v>Casey Mize</v>
      </c>
      <c r="AW243" s="89"/>
      <c r="AX243" s="102"/>
      <c r="AY243" s="91" t="str">
        <f>IFERROR(VLOOKUP($AV243,Import!$B$3:$L$676,2,FALSE),"")</f>
        <v>DET</v>
      </c>
      <c r="AZ243" s="96" t="str">
        <f>IFERROR(VLOOKUP($AV243,Import!$B$3:$L$676,3,FALSE),"")</f>
        <v>RHP</v>
      </c>
      <c r="BA243" s="96" t="str">
        <f>IFERROR(VLOOKUP($AV243,Import!$B$3:$L$676,4,FALSE),"")</f>
        <v>RHP</v>
      </c>
      <c r="BB243" s="91">
        <f>IFERROR(VLOOKUP($AV243,Import!$B$3:$L$676,5,FALSE),"")</f>
        <v>0</v>
      </c>
      <c r="BC243" s="431"/>
      <c r="BD243" s="91">
        <f>IFERROR(VLOOKUP($AV243,Import!$B$3:$X$677,12,FALSE),"")</f>
        <v>0</v>
      </c>
      <c r="BE243" s="97">
        <f>IFERROR(VLOOKUP($AV243,Import!$B$3:$X$677,15,FALSE),"")</f>
        <v>0</v>
      </c>
      <c r="BF243" s="97">
        <f>IFERROR(VLOOKUP($AV243,Import!$B$3:$X$677,16,FALSE),"")</f>
        <v>0</v>
      </c>
      <c r="BG243" s="91">
        <f>IFERROR(VLOOKUP($AV243,Import!$B$3:$X$677,13,FALSE),"")</f>
        <v>0</v>
      </c>
      <c r="BH243" s="91">
        <f>IFERROR(VLOOKUP($AV243,Import!$B$3:$X$677,14,FALSE),"")</f>
        <v>0</v>
      </c>
      <c r="BI243" s="91">
        <f>IFERROR(VLOOKUP($AV243,Import!$B$3:$X$677,17,FALSE),"")</f>
        <v>0</v>
      </c>
      <c r="BJ243" s="435"/>
      <c r="BK243" s="93">
        <f t="shared" si="45"/>
        <v>0</v>
      </c>
      <c r="BL243" s="94">
        <f t="shared" si="46"/>
        <v>0</v>
      </c>
      <c r="BM243" s="94">
        <f>IF(AW243='User Input'!$C$1,1,0)</f>
        <v>0</v>
      </c>
      <c r="BN243" s="94">
        <f t="shared" si="52"/>
        <v>0</v>
      </c>
      <c r="BO243" s="94">
        <f t="shared" si="47"/>
        <v>0</v>
      </c>
      <c r="BP243" s="94" t="str">
        <f t="shared" si="48"/>
        <v>Casey Mize</v>
      </c>
      <c r="BQ243" s="94">
        <f t="shared" si="49"/>
        <v>0</v>
      </c>
      <c r="BR243" s="95">
        <f t="shared" si="50"/>
        <v>0</v>
      </c>
      <c r="BS243" s="91">
        <f>IFERROR(VLOOKUP($AV243,Import!$B$3:$AL$676,35,FALSE),"")</f>
        <v>2019</v>
      </c>
      <c r="BT243" s="99" t="e">
        <f>9*(Table2[[#This Row],[K]]/Table2[[#This Row],[IP]])</f>
        <v>#DIV/0!</v>
      </c>
      <c r="BU243" s="483" t="str">
        <f>IFERROR(VLOOKUP($AV243,PITCH!$B$7:$AJ$2004,31,FALSE),"N/A")</f>
        <v>N/A</v>
      </c>
      <c r="BV243" s="426"/>
    </row>
    <row r="244" spans="1:74" ht="15" x14ac:dyDescent="0.25">
      <c r="A244" s="570">
        <v>242</v>
      </c>
      <c r="B244" s="571">
        <f>IFERROR(VLOOKUP(N244,Import!$B$4:$T$677,19,FALSE),"")</f>
        <v>447</v>
      </c>
      <c r="C244" s="572"/>
      <c r="D244" s="571" t="str">
        <f>IFERROR(VLOOKUP(N244,Import!$AD$3:$AH$677,3,FALSE),"")</f>
        <v/>
      </c>
      <c r="E244" s="571" t="str">
        <f>IFERROR(VLOOKUP(N244,Import!$AD$3:$AL$677,4,FALSE),"")</f>
        <v/>
      </c>
      <c r="F244" s="575">
        <f>IFERROR(VLOOKUP(N244,Import!$AT$3:$BG$677,8,FALSE),"")</f>
        <v>176</v>
      </c>
      <c r="G244" s="489">
        <f>IFERROR(VLOOKUP($N244,Import!$AT$3:$BG$677,2,FALSE),"")</f>
        <v>350.1</v>
      </c>
      <c r="H244" s="490">
        <f>IFERROR(VLOOKUP($N244,Import!$AT$3:$BG$677,3,FALSE),"")</f>
        <v>2.3496644295302014</v>
      </c>
      <c r="I244" s="575">
        <f ca="1">IFERROR(VLOOKUP($N244,Import!$AT$3:$BG$677,9,FALSE),"")</f>
        <v>254</v>
      </c>
      <c r="J244" s="574"/>
      <c r="K244" s="571">
        <f>IFERROR(VLOOKUP(N244,Import!$AT$3:$BG$677,12,FALSE),"")</f>
        <v>152</v>
      </c>
      <c r="L244" s="571">
        <f>IFERROR(VLOOKUP(N244,Import!$AT$3:$BG$677,14,FALSE),"")</f>
        <v>165</v>
      </c>
      <c r="M244" s="486"/>
      <c r="N244" s="88" t="str">
        <f>IFERROR(VLOOKUP(A244,Import!$V$3:$X$677,3,FALSE),"")</f>
        <v>Brian Anderson</v>
      </c>
      <c r="O244" s="89"/>
      <c r="P244" s="90"/>
      <c r="Q244" s="91" t="str">
        <f>IFERROR(VLOOKUP($N244,Import!$B$3:$AL$676,2,FALSE),"")</f>
        <v>MIA</v>
      </c>
      <c r="R244" s="341" t="str">
        <f>IFERROR(VLOOKUP($N244,Import!$B$3:$AL$676,3,FALSE),"")</f>
        <v>3B/OF</v>
      </c>
      <c r="S244" s="341" t="str">
        <f>IFERROR(VLOOKUP($N244,Import!$B$3:$AL$676,4,FALSE),"")</f>
        <v>3B/OF</v>
      </c>
      <c r="T244" s="91">
        <f>IFERROR(VLOOKUP($N244,Import!$B$3:$AL$676,5,FALSE),"")</f>
        <v>-6</v>
      </c>
      <c r="U244" s="431"/>
      <c r="V244" s="91">
        <f>IFERROR(VLOOKUP($N244,Import!$B$3:$AL$676,6,FALSE),"")</f>
        <v>581</v>
      </c>
      <c r="W244" s="91">
        <f>IFERROR(VLOOKUP($N244,Import!$B$3:$AL$676,7,FALSE),"")</f>
        <v>64</v>
      </c>
      <c r="X244" s="91">
        <f>IFERROR(VLOOKUP($N244,Import!$B$3:$AL$676,8,FALSE),"")</f>
        <v>13</v>
      </c>
      <c r="Y244" s="91">
        <f>IFERROR(VLOOKUP($N244,Import!$B$3:$AL$676,9,FALSE),"")</f>
        <v>72</v>
      </c>
      <c r="Z244" s="91">
        <f>IFERROR(VLOOKUP($N244,Import!$B$3:$AL$676,10,FALSE),"")</f>
        <v>3</v>
      </c>
      <c r="AA244" s="92">
        <f>IFERROR(VLOOKUP($N244,Import!$B$3:$AL$676,11,FALSE),"")</f>
        <v>0.25600000000000001</v>
      </c>
      <c r="AB244" s="431"/>
      <c r="AC244" s="498">
        <f t="shared" si="40"/>
        <v>148.73599999999999</v>
      </c>
      <c r="AD244" s="499">
        <f>IF(O244='User Input'!$C$1,1,0)</f>
        <v>0</v>
      </c>
      <c r="AE244" s="499">
        <f t="shared" si="51"/>
        <v>0</v>
      </c>
      <c r="AF244" s="499">
        <f t="shared" si="41"/>
        <v>0</v>
      </c>
      <c r="AG244" s="499" t="str">
        <f t="shared" si="42"/>
        <v>Brian Anderson</v>
      </c>
      <c r="AH244" s="499">
        <f t="shared" si="43"/>
        <v>0</v>
      </c>
      <c r="AI244" s="499">
        <f t="shared" si="44"/>
        <v>-6</v>
      </c>
      <c r="AJ244" s="91" t="str">
        <f>IFERROR(VLOOKUP($N244,Import!$B$3:$AL$676,35,FALSE),"")</f>
        <v/>
      </c>
      <c r="AK244" s="98"/>
      <c r="AL244" s="113">
        <v>234</v>
      </c>
      <c r="AM244" s="112">
        <f>IFERROR(VLOOKUP(AV244,Import!$B$3:$T$677,19,FALSE),"")</f>
        <v>596</v>
      </c>
      <c r="AN244" s="493"/>
      <c r="AO244" s="112">
        <f>IFERROR(VLOOKUP(AV244,Import!$AD$3:$AH$677,3,FALSE),"")</f>
        <v>46</v>
      </c>
      <c r="AP244" s="112">
        <f>IFERROR(VLOOKUP(AV244,Import!$AD$3:$AH$677,5,FALSE),"")</f>
        <v>10</v>
      </c>
      <c r="AQ244" s="494" t="str">
        <f>IFERROR(VLOOKUP(AV244,Import!$AW$3:$BA$677,5,FALSE),"")</f>
        <v/>
      </c>
      <c r="AR244" s="489" t="str">
        <f>IFERROR(VLOOKUP($AV244,Import!$AW$3:$BG$677,2,FALSE),"")</f>
        <v/>
      </c>
      <c r="AS244" s="581" t="str">
        <f>IFERROR(VLOOKUP($AV244,Import!$AW$3:$BG$677,3,FALSE),"")</f>
        <v/>
      </c>
      <c r="AT244" s="575" t="str">
        <f>IFERROR(VLOOKUP($AV244,Import!$AW$3:$BG$677,7,FALSE),"")</f>
        <v/>
      </c>
      <c r="AU244" s="492"/>
      <c r="AV244" s="495" t="str">
        <f>IFERROR(VLOOKUP(AL244,Import!$W$3:$X$677,2,FALSE),"")</f>
        <v>Brendan McKay</v>
      </c>
      <c r="AW244" s="89"/>
      <c r="AX244" s="102"/>
      <c r="AY244" s="91" t="str">
        <f>IFERROR(VLOOKUP($AV244,Import!$B$3:$L$676,2,FALSE),"")</f>
        <v>TBR</v>
      </c>
      <c r="AZ244" s="96" t="str">
        <f>IFERROR(VLOOKUP($AV244,Import!$B$3:$L$676,3,FALSE),"")</f>
        <v>LHP</v>
      </c>
      <c r="BA244" s="96" t="str">
        <f>IFERROR(VLOOKUP($AV244,Import!$B$3:$L$676,4,FALSE),"")</f>
        <v>LHP</v>
      </c>
      <c r="BB244" s="91">
        <f>IFERROR(VLOOKUP($AV244,Import!$B$3:$L$676,5,FALSE),"")</f>
        <v>0</v>
      </c>
      <c r="BC244" s="431"/>
      <c r="BD244" s="91">
        <f>IFERROR(VLOOKUP($AV244,Import!$B$3:$X$677,12,FALSE),"")</f>
        <v>0</v>
      </c>
      <c r="BE244" s="97">
        <f>IFERROR(VLOOKUP($AV244,Import!$B$3:$X$677,15,FALSE),"")</f>
        <v>0</v>
      </c>
      <c r="BF244" s="97">
        <f>IFERROR(VLOOKUP($AV244,Import!$B$3:$X$677,16,FALSE),"")</f>
        <v>0</v>
      </c>
      <c r="BG244" s="91">
        <f>IFERROR(VLOOKUP($AV244,Import!$B$3:$X$677,13,FALSE),"")</f>
        <v>0</v>
      </c>
      <c r="BH244" s="91">
        <f>IFERROR(VLOOKUP($AV244,Import!$B$3:$X$677,14,FALSE),"")</f>
        <v>0</v>
      </c>
      <c r="BI244" s="91">
        <f>IFERROR(VLOOKUP($AV244,Import!$B$3:$X$677,17,FALSE),"")</f>
        <v>0</v>
      </c>
      <c r="BJ244" s="435"/>
      <c r="BK244" s="93">
        <f t="shared" si="45"/>
        <v>0</v>
      </c>
      <c r="BL244" s="94">
        <f t="shared" si="46"/>
        <v>0</v>
      </c>
      <c r="BM244" s="94">
        <f>IF(AW244='User Input'!$C$1,1,0)</f>
        <v>0</v>
      </c>
      <c r="BN244" s="94">
        <f t="shared" si="52"/>
        <v>0</v>
      </c>
      <c r="BO244" s="94">
        <f t="shared" si="47"/>
        <v>0</v>
      </c>
      <c r="BP244" s="94" t="str">
        <f t="shared" si="48"/>
        <v>Brendan McKay</v>
      </c>
      <c r="BQ244" s="94">
        <f t="shared" si="49"/>
        <v>0</v>
      </c>
      <c r="BR244" s="95">
        <f t="shared" si="50"/>
        <v>0</v>
      </c>
      <c r="BS244" s="91">
        <f>IFERROR(VLOOKUP($AV244,Import!$B$3:$AL$676,35,FALSE),"")</f>
        <v>2019</v>
      </c>
      <c r="BT244" s="99" t="e">
        <f>9*(Table2[[#This Row],[K]]/Table2[[#This Row],[IP]])</f>
        <v>#DIV/0!</v>
      </c>
      <c r="BU244" s="483" t="str">
        <f>IFERROR(VLOOKUP($AV244,PITCH!$B$7:$AJ$2004,31,FALSE),"N/A")</f>
        <v>N/A</v>
      </c>
      <c r="BV244" s="426"/>
    </row>
    <row r="245" spans="1:74" ht="15" x14ac:dyDescent="0.25">
      <c r="A245" s="570">
        <v>243</v>
      </c>
      <c r="B245" s="571">
        <f>IFERROR(VLOOKUP(N245,Import!$B$4:$T$677,19,FALSE),"")</f>
        <v>448</v>
      </c>
      <c r="C245" s="572"/>
      <c r="D245" s="571" t="str">
        <f>IFERROR(VLOOKUP(N245,Import!$AD$3:$AH$677,3,FALSE),"")</f>
        <v/>
      </c>
      <c r="E245" s="571" t="str">
        <f>IFERROR(VLOOKUP(N245,Import!$AD$3:$AL$677,4,FALSE),"")</f>
        <v/>
      </c>
      <c r="F245" s="575">
        <f>IFERROR(VLOOKUP(N245,Import!$AT$3:$BG$677,8,FALSE),"")</f>
        <v>225</v>
      </c>
      <c r="G245" s="489">
        <f>IFERROR(VLOOKUP($N245,Import!$AT$3:$BG$677,2,FALSE),"")</f>
        <v>320.7</v>
      </c>
      <c r="H245" s="490">
        <f>IFERROR(VLOOKUP($N245,Import!$AT$3:$BG$677,3,FALSE),"")</f>
        <v>2.4295454545454547</v>
      </c>
      <c r="I245" s="575">
        <f ca="1">IFERROR(VLOOKUP($N245,Import!$AT$3:$BG$677,9,FALSE),"")</f>
        <v>135</v>
      </c>
      <c r="J245" s="574"/>
      <c r="K245" s="571">
        <f>IFERROR(VLOOKUP(N245,Import!$AT$3:$BG$677,12,FALSE),"")</f>
        <v>153</v>
      </c>
      <c r="L245" s="571">
        <f>IFERROR(VLOOKUP(N245,Import!$AT$3:$BG$677,14,FALSE),"")</f>
        <v>150</v>
      </c>
      <c r="M245" s="486"/>
      <c r="N245" s="88" t="str">
        <f>IFERROR(VLOOKUP(A245,Import!$V$3:$X$677,3,FALSE),"")</f>
        <v>Jorge Soler</v>
      </c>
      <c r="O245" s="89"/>
      <c r="P245" s="90"/>
      <c r="Q245" s="91" t="str">
        <f>IFERROR(VLOOKUP($N245,Import!$B$3:$AL$676,2,FALSE),"")</f>
        <v>KC</v>
      </c>
      <c r="R245" s="341" t="str">
        <f>IFERROR(VLOOKUP($N245,Import!$B$3:$AL$676,3,FALSE),"")</f>
        <v>OF</v>
      </c>
      <c r="S245" s="341" t="str">
        <f>IFERROR(VLOOKUP($N245,Import!$B$3:$AL$676,4,FALSE),"")</f>
        <v>OF</v>
      </c>
      <c r="T245" s="91">
        <f>IFERROR(VLOOKUP($N245,Import!$B$3:$AL$676,5,FALSE),"")</f>
        <v>-6</v>
      </c>
      <c r="U245" s="431"/>
      <c r="V245" s="91">
        <f>IFERROR(VLOOKUP($N245,Import!$B$3:$AL$676,6,FALSE),"")</f>
        <v>414</v>
      </c>
      <c r="W245" s="91">
        <f>IFERROR(VLOOKUP($N245,Import!$B$3:$AL$676,7,FALSE),"")</f>
        <v>52</v>
      </c>
      <c r="X245" s="91">
        <f>IFERROR(VLOOKUP($N245,Import!$B$3:$AL$676,8,FALSE),"")</f>
        <v>17</v>
      </c>
      <c r="Y245" s="91">
        <f>IFERROR(VLOOKUP($N245,Import!$B$3:$AL$676,9,FALSE),"")</f>
        <v>63</v>
      </c>
      <c r="Z245" s="91">
        <f>IFERROR(VLOOKUP($N245,Import!$B$3:$AL$676,10,FALSE),"")</f>
        <v>5</v>
      </c>
      <c r="AA245" s="92">
        <f>IFERROR(VLOOKUP($N245,Import!$B$3:$AL$676,11,FALSE),"")</f>
        <v>0.24</v>
      </c>
      <c r="AB245" s="431"/>
      <c r="AC245" s="498">
        <f t="shared" si="40"/>
        <v>99.36</v>
      </c>
      <c r="AD245" s="499">
        <f>IF(O245='User Input'!$C$1,1,0)</f>
        <v>0</v>
      </c>
      <c r="AE245" s="499">
        <f t="shared" si="51"/>
        <v>0</v>
      </c>
      <c r="AF245" s="499">
        <f t="shared" si="41"/>
        <v>0</v>
      </c>
      <c r="AG245" s="499" t="str">
        <f t="shared" si="42"/>
        <v>Jorge Soler</v>
      </c>
      <c r="AH245" s="499">
        <f t="shared" si="43"/>
        <v>0</v>
      </c>
      <c r="AI245" s="499">
        <f t="shared" si="44"/>
        <v>-6</v>
      </c>
      <c r="AJ245" s="91" t="str">
        <f>IFERROR(VLOOKUP($N245,Import!$B$3:$AL$676,35,FALSE),"")</f>
        <v/>
      </c>
      <c r="AK245" s="98"/>
      <c r="AL245" s="113">
        <v>235</v>
      </c>
      <c r="AM245" s="112">
        <f>IFERROR(VLOOKUP(AV245,Import!$B$3:$T$677,19,FALSE),"")</f>
        <v>599</v>
      </c>
      <c r="AN245" s="493"/>
      <c r="AO245" s="112">
        <f>IFERROR(VLOOKUP(AV245,Import!$AD$3:$AH$677,3,FALSE),"")</f>
        <v>49</v>
      </c>
      <c r="AP245" s="112">
        <f>IFERROR(VLOOKUP(AV245,Import!$AD$3:$AH$677,5,FALSE),"")</f>
        <v>11</v>
      </c>
      <c r="AQ245" s="494" t="str">
        <f>IFERROR(VLOOKUP(AV245,Import!$AW$3:$BA$677,5,FALSE),"")</f>
        <v/>
      </c>
      <c r="AR245" s="489" t="str">
        <f>IFERROR(VLOOKUP($AV245,Import!$AW$3:$BG$677,2,FALSE),"")</f>
        <v/>
      </c>
      <c r="AS245" s="581" t="str">
        <f>IFERROR(VLOOKUP($AV245,Import!$AW$3:$BG$677,3,FALSE),"")</f>
        <v/>
      </c>
      <c r="AT245" s="575" t="str">
        <f>IFERROR(VLOOKUP($AV245,Import!$AW$3:$BG$677,7,FALSE),"")</f>
        <v/>
      </c>
      <c r="AU245" s="492"/>
      <c r="AV245" s="495" t="str">
        <f>IFERROR(VLOOKUP(AL245,Import!$W$3:$X$677,2,FALSE),"")</f>
        <v>Michael Soroka</v>
      </c>
      <c r="AW245" s="89"/>
      <c r="AX245" s="102"/>
      <c r="AY245" s="91" t="str">
        <f>IFERROR(VLOOKUP($AV245,Import!$B$3:$L$676,2,FALSE),"")</f>
        <v>ATL</v>
      </c>
      <c r="AZ245" s="96" t="str">
        <f>IFERROR(VLOOKUP($AV245,Import!$B$3:$L$676,3,FALSE),"")</f>
        <v>RHP</v>
      </c>
      <c r="BA245" s="96" t="str">
        <f>IFERROR(VLOOKUP($AV245,Import!$B$3:$L$676,4,FALSE),"")</f>
        <v>RHP</v>
      </c>
      <c r="BB245" s="91">
        <f>IFERROR(VLOOKUP($AV245,Import!$B$3:$L$676,5,FALSE),"")</f>
        <v>0</v>
      </c>
      <c r="BC245" s="431"/>
      <c r="BD245" s="91">
        <f>IFERROR(VLOOKUP($AV245,Import!$B$3:$X$677,12,FALSE),"")</f>
        <v>0</v>
      </c>
      <c r="BE245" s="97">
        <f>IFERROR(VLOOKUP($AV245,Import!$B$3:$X$677,15,FALSE),"")</f>
        <v>0</v>
      </c>
      <c r="BF245" s="97">
        <f>IFERROR(VLOOKUP($AV245,Import!$B$3:$X$677,16,FALSE),"")</f>
        <v>0</v>
      </c>
      <c r="BG245" s="91">
        <f>IFERROR(VLOOKUP($AV245,Import!$B$3:$X$677,13,FALSE),"")</f>
        <v>0</v>
      </c>
      <c r="BH245" s="91">
        <f>IFERROR(VLOOKUP($AV245,Import!$B$3:$X$677,14,FALSE),"")</f>
        <v>0</v>
      </c>
      <c r="BI245" s="91">
        <f>IFERROR(VLOOKUP($AV245,Import!$B$3:$X$677,17,FALSE),"")</f>
        <v>0</v>
      </c>
      <c r="BJ245" s="435"/>
      <c r="BK245" s="93">
        <f t="shared" si="45"/>
        <v>0</v>
      </c>
      <c r="BL245" s="94">
        <f t="shared" si="46"/>
        <v>0</v>
      </c>
      <c r="BM245" s="94">
        <f>IF(AW245='User Input'!$C$1,1,0)</f>
        <v>0</v>
      </c>
      <c r="BN245" s="94">
        <f t="shared" si="52"/>
        <v>0</v>
      </c>
      <c r="BO245" s="94">
        <f t="shared" si="47"/>
        <v>0</v>
      </c>
      <c r="BP245" s="94" t="str">
        <f t="shared" si="48"/>
        <v>Michael Soroka</v>
      </c>
      <c r="BQ245" s="94">
        <f t="shared" si="49"/>
        <v>0</v>
      </c>
      <c r="BR245" s="95">
        <f t="shared" si="50"/>
        <v>0</v>
      </c>
      <c r="BS245" s="91">
        <f>IFERROR(VLOOKUP($AV245,Import!$B$3:$AL$676,35,FALSE),"")</f>
        <v>2019</v>
      </c>
      <c r="BT245" s="99" t="e">
        <f>9*(Table2[[#This Row],[K]]/Table2[[#This Row],[IP]])</f>
        <v>#DIV/0!</v>
      </c>
      <c r="BU245" s="483" t="str">
        <f>IFERROR(VLOOKUP($AV245,PITCH!$B$7:$AJ$2004,31,FALSE),"N/A")</f>
        <v>N/A</v>
      </c>
      <c r="BV245" s="426"/>
    </row>
    <row r="246" spans="1:74" ht="15" x14ac:dyDescent="0.25">
      <c r="A246" s="570">
        <v>244</v>
      </c>
      <c r="B246" s="571">
        <f>IFERROR(VLOOKUP(N246,Import!$B$4:$T$677,19,FALSE),"")</f>
        <v>449</v>
      </c>
      <c r="C246" s="572"/>
      <c r="D246" s="571" t="str">
        <f>IFERROR(VLOOKUP(N246,Import!$AD$3:$AH$677,3,FALSE),"")</f>
        <v/>
      </c>
      <c r="E246" s="571" t="str">
        <f>IFERROR(VLOOKUP(N246,Import!$AD$3:$AL$677,4,FALSE),"")</f>
        <v/>
      </c>
      <c r="F246" s="575">
        <f>IFERROR(VLOOKUP(N246,Import!$AT$3:$BG$677,8,FALSE),"")</f>
        <v>294</v>
      </c>
      <c r="G246" s="489">
        <f>IFERROR(VLOOKUP($N246,Import!$AT$3:$BG$677,2,FALSE),"")</f>
        <v>274.79999999999995</v>
      </c>
      <c r="H246" s="490">
        <f>IFERROR(VLOOKUP($N246,Import!$AT$3:$BG$677,3,FALSE),"")</f>
        <v>2.2161290322580642</v>
      </c>
      <c r="I246" s="575">
        <f ca="1">IFERROR(VLOOKUP($N246,Import!$AT$3:$BG$677,9,FALSE),"")</f>
        <v>329</v>
      </c>
      <c r="J246" s="574"/>
      <c r="K246" s="571">
        <f>IFERROR(VLOOKUP(N246,Import!$AT$3:$BG$677,12,FALSE),"")</f>
        <v>199</v>
      </c>
      <c r="L246" s="571">
        <f>IFERROR(VLOOKUP(N246,Import!$AT$3:$BG$677,14,FALSE),"")</f>
        <v>193</v>
      </c>
      <c r="M246" s="486"/>
      <c r="N246" s="88" t="str">
        <f>IFERROR(VLOOKUP(A246,Import!$V$3:$X$677,3,FALSE),"")</f>
        <v>Leonys Martin</v>
      </c>
      <c r="O246" s="89"/>
      <c r="P246" s="90"/>
      <c r="Q246" s="91" t="str">
        <f>IFERROR(VLOOKUP($N246,Import!$B$3:$AL$676,2,FALSE),"")</f>
        <v>CLE</v>
      </c>
      <c r="R246" s="341" t="str">
        <f>IFERROR(VLOOKUP($N246,Import!$B$3:$AL$676,3,FALSE),"")</f>
        <v>OF</v>
      </c>
      <c r="S246" s="341" t="str">
        <f>IFERROR(VLOOKUP($N246,Import!$B$3:$AL$676,4,FALSE),"")</f>
        <v>OF</v>
      </c>
      <c r="T246" s="91">
        <f>IFERROR(VLOOKUP($N246,Import!$B$3:$AL$676,5,FALSE),"")</f>
        <v>-6</v>
      </c>
      <c r="U246" s="431"/>
      <c r="V246" s="91">
        <f>IFERROR(VLOOKUP($N246,Import!$B$3:$AL$676,6,FALSE),"")</f>
        <v>422</v>
      </c>
      <c r="W246" s="91">
        <f>IFERROR(VLOOKUP($N246,Import!$B$3:$AL$676,7,FALSE),"")</f>
        <v>54</v>
      </c>
      <c r="X246" s="91">
        <f>IFERROR(VLOOKUP($N246,Import!$B$3:$AL$676,8,FALSE),"")</f>
        <v>16</v>
      </c>
      <c r="Y246" s="91">
        <f>IFERROR(VLOOKUP($N246,Import!$B$3:$AL$676,9,FALSE),"")</f>
        <v>61</v>
      </c>
      <c r="Z246" s="91">
        <f>IFERROR(VLOOKUP($N246,Import!$B$3:$AL$676,10,FALSE),"")</f>
        <v>9</v>
      </c>
      <c r="AA246" s="92">
        <f>IFERROR(VLOOKUP($N246,Import!$B$3:$AL$676,11,FALSE),"")</f>
        <v>0.247</v>
      </c>
      <c r="AB246" s="431"/>
      <c r="AC246" s="498">
        <f t="shared" si="40"/>
        <v>104.23399999999999</v>
      </c>
      <c r="AD246" s="499">
        <f>IF(O246='User Input'!$C$1,1,0)</f>
        <v>0</v>
      </c>
      <c r="AE246" s="499">
        <f t="shared" si="51"/>
        <v>0</v>
      </c>
      <c r="AF246" s="499">
        <f t="shared" si="41"/>
        <v>0</v>
      </c>
      <c r="AG246" s="499" t="str">
        <f t="shared" si="42"/>
        <v>Leonys Martin</v>
      </c>
      <c r="AH246" s="499">
        <f t="shared" si="43"/>
        <v>0</v>
      </c>
      <c r="AI246" s="499">
        <f t="shared" si="44"/>
        <v>-6</v>
      </c>
      <c r="AJ246" s="91" t="str">
        <f>IFERROR(VLOOKUP($N246,Import!$B$3:$AL$676,35,FALSE),"")</f>
        <v/>
      </c>
      <c r="AK246" s="98"/>
      <c r="AL246" s="113">
        <v>236</v>
      </c>
      <c r="AM246" s="112">
        <f>IFERROR(VLOOKUP(AV246,Import!$B$3:$T$677,19,FALSE),"")</f>
        <v>600</v>
      </c>
      <c r="AN246" s="493"/>
      <c r="AO246" s="112">
        <f>IFERROR(VLOOKUP(AV246,Import!$AD$3:$AH$677,3,FALSE),"")</f>
        <v>51</v>
      </c>
      <c r="AP246" s="112">
        <f>IFERROR(VLOOKUP(AV246,Import!$AD$3:$AH$677,5,FALSE),"")</f>
        <v>13</v>
      </c>
      <c r="AQ246" s="494" t="str">
        <f>IFERROR(VLOOKUP(AV246,Import!$AW$3:$BA$677,5,FALSE),"")</f>
        <v/>
      </c>
      <c r="AR246" s="489" t="str">
        <f>IFERROR(VLOOKUP($AV246,Import!$AW$3:$BG$677,2,FALSE),"")</f>
        <v/>
      </c>
      <c r="AS246" s="581" t="str">
        <f>IFERROR(VLOOKUP($AV246,Import!$AW$3:$BG$677,3,FALSE),"")</f>
        <v/>
      </c>
      <c r="AT246" s="575" t="str">
        <f>IFERROR(VLOOKUP($AV246,Import!$AW$3:$BG$677,7,FALSE),"")</f>
        <v/>
      </c>
      <c r="AU246" s="492"/>
      <c r="AV246" s="495" t="str">
        <f>IFERROR(VLOOKUP(AL246,Import!$W$3:$X$677,2,FALSE),"")</f>
        <v>Sixto Sanchez</v>
      </c>
      <c r="AW246" s="89"/>
      <c r="AX246" s="102"/>
      <c r="AY246" s="91" t="str">
        <f>IFERROR(VLOOKUP($AV246,Import!$B$3:$L$676,2,FALSE),"")</f>
        <v>PHI</v>
      </c>
      <c r="AZ246" s="96" t="str">
        <f>IFERROR(VLOOKUP($AV246,Import!$B$3:$L$676,3,FALSE),"")</f>
        <v>RHP</v>
      </c>
      <c r="BA246" s="96" t="str">
        <f>IFERROR(VLOOKUP($AV246,Import!$B$3:$L$676,4,FALSE),"")</f>
        <v>RHP</v>
      </c>
      <c r="BB246" s="91">
        <f>IFERROR(VLOOKUP($AV246,Import!$B$3:$L$676,5,FALSE),"")</f>
        <v>0</v>
      </c>
      <c r="BC246" s="431"/>
      <c r="BD246" s="91">
        <f>IFERROR(VLOOKUP($AV246,Import!$B$3:$X$677,12,FALSE),"")</f>
        <v>0</v>
      </c>
      <c r="BE246" s="97">
        <f>IFERROR(VLOOKUP($AV246,Import!$B$3:$X$677,15,FALSE),"")</f>
        <v>0</v>
      </c>
      <c r="BF246" s="97">
        <f>IFERROR(VLOOKUP($AV246,Import!$B$3:$X$677,16,FALSE),"")</f>
        <v>0</v>
      </c>
      <c r="BG246" s="91">
        <f>IFERROR(VLOOKUP($AV246,Import!$B$3:$X$677,13,FALSE),"")</f>
        <v>0</v>
      </c>
      <c r="BH246" s="91">
        <f>IFERROR(VLOOKUP($AV246,Import!$B$3:$X$677,14,FALSE),"")</f>
        <v>0</v>
      </c>
      <c r="BI246" s="91">
        <f>IFERROR(VLOOKUP($AV246,Import!$B$3:$X$677,17,FALSE),"")</f>
        <v>0</v>
      </c>
      <c r="BJ246" s="435"/>
      <c r="BK246" s="93">
        <f t="shared" si="45"/>
        <v>0</v>
      </c>
      <c r="BL246" s="94">
        <f t="shared" si="46"/>
        <v>0</v>
      </c>
      <c r="BM246" s="94">
        <f>IF(AW246='User Input'!$C$1,1,0)</f>
        <v>0</v>
      </c>
      <c r="BN246" s="94">
        <f t="shared" si="52"/>
        <v>0</v>
      </c>
      <c r="BO246" s="94">
        <f t="shared" si="47"/>
        <v>0</v>
      </c>
      <c r="BP246" s="94" t="str">
        <f t="shared" si="48"/>
        <v>Sixto Sanchez</v>
      </c>
      <c r="BQ246" s="94">
        <f t="shared" si="49"/>
        <v>0</v>
      </c>
      <c r="BR246" s="95">
        <f t="shared" si="50"/>
        <v>0</v>
      </c>
      <c r="BS246" s="91">
        <f>IFERROR(VLOOKUP($AV246,Import!$B$3:$AL$676,35,FALSE),"")</f>
        <v>2020</v>
      </c>
      <c r="BT246" s="99" t="e">
        <f>9*(Table2[[#This Row],[K]]/Table2[[#This Row],[IP]])</f>
        <v>#DIV/0!</v>
      </c>
      <c r="BU246" s="483" t="str">
        <f>IFERROR(VLOOKUP($AV246,PITCH!$B$7:$AJ$2004,31,FALSE),"N/A")</f>
        <v>N/A</v>
      </c>
      <c r="BV246" s="426"/>
    </row>
    <row r="247" spans="1:74" ht="15" x14ac:dyDescent="0.25">
      <c r="A247" s="570">
        <v>245</v>
      </c>
      <c r="B247" s="571">
        <f>IFERROR(VLOOKUP(N247,Import!$B$4:$T$677,19,FALSE),"")</f>
        <v>450</v>
      </c>
      <c r="C247" s="572"/>
      <c r="D247" s="571" t="str">
        <f>IFERROR(VLOOKUP(N247,Import!$AD$3:$AH$677,3,FALSE),"")</f>
        <v/>
      </c>
      <c r="E247" s="571" t="str">
        <f>IFERROR(VLOOKUP(N247,Import!$AD$3:$AL$677,4,FALSE),"")</f>
        <v/>
      </c>
      <c r="F247" s="575">
        <f>IFERROR(VLOOKUP(N247,Import!$AT$3:$BG$677,8,FALSE),"")</f>
        <v>404</v>
      </c>
      <c r="G247" s="489">
        <f>IFERROR(VLOOKUP($N247,Import!$AT$3:$BG$677,2,FALSE),"")</f>
        <v>186.3</v>
      </c>
      <c r="H247" s="490">
        <f>IFERROR(VLOOKUP($N247,Import!$AT$3:$BG$677,3,FALSE),"")</f>
        <v>2.1413793103448278</v>
      </c>
      <c r="I247" s="575">
        <f ca="1">IFERROR(VLOOKUP($N247,Import!$AT$3:$BG$677,9,FALSE),"")</f>
        <v>117</v>
      </c>
      <c r="J247" s="574"/>
      <c r="K247" s="571">
        <f>IFERROR(VLOOKUP(N247,Import!$AT$3:$BG$677,12,FALSE),"")</f>
        <v>275</v>
      </c>
      <c r="L247" s="571">
        <f>IFERROR(VLOOKUP(N247,Import!$AT$3:$BG$677,14,FALSE),"")</f>
        <v>266</v>
      </c>
      <c r="M247" s="486"/>
      <c r="N247" s="88" t="str">
        <f>IFERROR(VLOOKUP(A247,Import!$V$3:$X$677,3,FALSE),"")</f>
        <v>Willians Astudillo</v>
      </c>
      <c r="O247" s="89"/>
      <c r="P247" s="90"/>
      <c r="Q247" s="91" t="str">
        <f>IFERROR(VLOOKUP($N247,Import!$B$3:$AL$676,2,FALSE),"")</f>
        <v>MIN</v>
      </c>
      <c r="R247" s="341" t="str">
        <f>IFERROR(VLOOKUP($N247,Import!$B$3:$AL$676,3,FALSE),"")</f>
        <v>DH</v>
      </c>
      <c r="S247" s="341" t="str">
        <f>IFERROR(VLOOKUP($N247,Import!$B$3:$AL$676,4,FALSE),"")</f>
        <v>C/3B</v>
      </c>
      <c r="T247" s="91">
        <f>IFERROR(VLOOKUP($N247,Import!$B$3:$AL$676,5,FALSE),"")</f>
        <v>-6</v>
      </c>
      <c r="U247" s="431"/>
      <c r="V247" s="91">
        <f>IFERROR(VLOOKUP($N247,Import!$B$3:$AL$676,6,FALSE),"")</f>
        <v>271</v>
      </c>
      <c r="W247" s="91">
        <f>IFERROR(VLOOKUP($N247,Import!$B$3:$AL$676,7,FALSE),"")</f>
        <v>26</v>
      </c>
      <c r="X247" s="91">
        <f>IFERROR(VLOOKUP($N247,Import!$B$3:$AL$676,8,FALSE),"")</f>
        <v>9</v>
      </c>
      <c r="Y247" s="91">
        <f>IFERROR(VLOOKUP($N247,Import!$B$3:$AL$676,9,FALSE),"")</f>
        <v>30</v>
      </c>
      <c r="Z247" s="91">
        <f>IFERROR(VLOOKUP($N247,Import!$B$3:$AL$676,10,FALSE),"")</f>
        <v>3</v>
      </c>
      <c r="AA247" s="92">
        <f>IFERROR(VLOOKUP($N247,Import!$B$3:$AL$676,11,FALSE),"")</f>
        <v>0.27800000000000002</v>
      </c>
      <c r="AB247" s="431"/>
      <c r="AC247" s="498">
        <f t="shared" si="40"/>
        <v>75.338000000000008</v>
      </c>
      <c r="AD247" s="499">
        <f>IF(O247='User Input'!$C$1,1,0)</f>
        <v>0</v>
      </c>
      <c r="AE247" s="499">
        <f t="shared" si="51"/>
        <v>0</v>
      </c>
      <c r="AF247" s="499">
        <f t="shared" si="41"/>
        <v>0</v>
      </c>
      <c r="AG247" s="499" t="str">
        <f t="shared" si="42"/>
        <v>Willians Astudillo</v>
      </c>
      <c r="AH247" s="499">
        <f t="shared" si="43"/>
        <v>0</v>
      </c>
      <c r="AI247" s="499">
        <f t="shared" si="44"/>
        <v>-6</v>
      </c>
      <c r="AJ247" s="91" t="str">
        <f>IFERROR(VLOOKUP($N247,Import!$B$3:$AL$676,35,FALSE),"")</f>
        <v/>
      </c>
      <c r="AK247" s="98"/>
      <c r="AL247" s="113">
        <v>238</v>
      </c>
      <c r="AM247" s="112">
        <f>IFERROR(VLOOKUP(AV247,Import!$B$3:$T$677,19,FALSE),"")</f>
        <v>602</v>
      </c>
      <c r="AN247" s="493"/>
      <c r="AO247" s="112">
        <f>IFERROR(VLOOKUP(AV247,Import!$AD$3:$AH$677,3,FALSE),"")</f>
        <v>53</v>
      </c>
      <c r="AP247" s="112">
        <f>IFERROR(VLOOKUP(AV247,Import!$AD$3:$AH$677,5,FALSE),"")</f>
        <v>15</v>
      </c>
      <c r="AQ247" s="494" t="str">
        <f>IFERROR(VLOOKUP(AV247,Import!$AW$3:$BA$677,5,FALSE),"")</f>
        <v/>
      </c>
      <c r="AR247" s="489" t="str">
        <f>IFERROR(VLOOKUP($AV247,Import!$AW$3:$BG$677,2,FALSE),"")</f>
        <v/>
      </c>
      <c r="AS247" s="581" t="str">
        <f>IFERROR(VLOOKUP($AV247,Import!$AW$3:$BG$677,3,FALSE),"")</f>
        <v/>
      </c>
      <c r="AT247" s="575" t="str">
        <f>IFERROR(VLOOKUP($AV247,Import!$AW$3:$BG$677,7,FALSE),"")</f>
        <v/>
      </c>
      <c r="AU247" s="492"/>
      <c r="AV247" s="495" t="str">
        <f>IFERROR(VLOOKUP(AL247,Import!$W$3:$X$677,2,FALSE),"")</f>
        <v>Michael Kopech</v>
      </c>
      <c r="AW247" s="89"/>
      <c r="AX247" s="102"/>
      <c r="AY247" s="91" t="str">
        <f>IFERROR(VLOOKUP($AV247,Import!$B$3:$L$676,2,FALSE),"")</f>
        <v>CWS</v>
      </c>
      <c r="AZ247" s="96" t="str">
        <f>IFERROR(VLOOKUP($AV247,Import!$B$3:$L$676,3,FALSE),"")</f>
        <v>RHP</v>
      </c>
      <c r="BA247" s="96" t="str">
        <f>IFERROR(VLOOKUP($AV247,Import!$B$3:$L$676,4,FALSE),"")</f>
        <v>RHP</v>
      </c>
      <c r="BB247" s="91">
        <f>IFERROR(VLOOKUP($AV247,Import!$B$3:$L$676,5,FALSE),"")</f>
        <v>0</v>
      </c>
      <c r="BC247" s="431"/>
      <c r="BD247" s="91">
        <f>IFERROR(VLOOKUP($AV247,Import!$B$3:$X$677,12,FALSE),"")</f>
        <v>0</v>
      </c>
      <c r="BE247" s="97">
        <f>IFERROR(VLOOKUP($AV247,Import!$B$3:$X$677,15,FALSE),"")</f>
        <v>0</v>
      </c>
      <c r="BF247" s="97">
        <f>IFERROR(VLOOKUP($AV247,Import!$B$3:$X$677,16,FALSE),"")</f>
        <v>0</v>
      </c>
      <c r="BG247" s="91">
        <f>IFERROR(VLOOKUP($AV247,Import!$B$3:$X$677,13,FALSE),"")</f>
        <v>0</v>
      </c>
      <c r="BH247" s="91">
        <f>IFERROR(VLOOKUP($AV247,Import!$B$3:$X$677,14,FALSE),"")</f>
        <v>0</v>
      </c>
      <c r="BI247" s="91">
        <f>IFERROR(VLOOKUP($AV247,Import!$B$3:$X$677,17,FALSE),"")</f>
        <v>0</v>
      </c>
      <c r="BJ247" s="435"/>
      <c r="BK247" s="93">
        <f t="shared" si="45"/>
        <v>0</v>
      </c>
      <c r="BL247" s="94">
        <f t="shared" si="46"/>
        <v>0</v>
      </c>
      <c r="BM247" s="94">
        <f>IF(AW247='User Input'!$C$1,1,0)</f>
        <v>0</v>
      </c>
      <c r="BN247" s="94">
        <f t="shared" si="52"/>
        <v>0</v>
      </c>
      <c r="BO247" s="94">
        <f t="shared" si="47"/>
        <v>0</v>
      </c>
      <c r="BP247" s="94" t="str">
        <f t="shared" si="48"/>
        <v>Michael Kopech</v>
      </c>
      <c r="BQ247" s="94">
        <f t="shared" si="49"/>
        <v>0</v>
      </c>
      <c r="BR247" s="95">
        <f t="shared" si="50"/>
        <v>0</v>
      </c>
      <c r="BS247" s="91">
        <f>IFERROR(VLOOKUP($AV247,Import!$B$3:$AL$676,35,FALSE),"")</f>
        <v>2020</v>
      </c>
      <c r="BT247" s="99" t="e">
        <f>9*(Table2[[#This Row],[K]]/Table2[[#This Row],[IP]])</f>
        <v>#DIV/0!</v>
      </c>
      <c r="BU247" s="483" t="str">
        <f>IFERROR(VLOOKUP($AV247,PITCH!$B$7:$AJ$2004,31,FALSE),"N/A")</f>
        <v>N/A</v>
      </c>
      <c r="BV247" s="426"/>
    </row>
    <row r="248" spans="1:74" ht="15" x14ac:dyDescent="0.25">
      <c r="A248" s="570">
        <v>246</v>
      </c>
      <c r="B248" s="571">
        <f>IFERROR(VLOOKUP(N248,Import!$B$4:$T$677,19,FALSE),"")</f>
        <v>451</v>
      </c>
      <c r="C248" s="572"/>
      <c r="D248" s="571" t="str">
        <f>IFERROR(VLOOKUP(N248,Import!$AD$3:$AH$677,3,FALSE),"")</f>
        <v/>
      </c>
      <c r="E248" s="571" t="str">
        <f>IFERROR(VLOOKUP(N248,Import!$AD$3:$AL$677,4,FALSE),"")</f>
        <v/>
      </c>
      <c r="F248" s="575">
        <f>IFERROR(VLOOKUP(N248,Import!$AT$3:$BG$677,8,FALSE),"")</f>
        <v>475</v>
      </c>
      <c r="G248" s="489">
        <f>IFERROR(VLOOKUP($N248,Import!$AT$3:$BG$677,2,FALSE),"")</f>
        <v>142.90000000000003</v>
      </c>
      <c r="H248" s="490">
        <f>IFERROR(VLOOKUP($N248,Import!$AT$3:$BG$677,3,FALSE),"")</f>
        <v>1.4885416666666671</v>
      </c>
      <c r="I248" s="575">
        <f ca="1">IFERROR(VLOOKUP($N248,Import!$AT$3:$BG$677,9,FALSE),"")</f>
        <v>518</v>
      </c>
      <c r="J248" s="574"/>
      <c r="K248" s="571">
        <f>IFERROR(VLOOKUP(N248,Import!$AT$3:$BG$677,12,FALSE),"")</f>
        <v>230</v>
      </c>
      <c r="L248" s="571">
        <f>IFERROR(VLOOKUP(N248,Import!$AT$3:$BG$677,14,FALSE),"")</f>
        <v>247</v>
      </c>
      <c r="M248" s="486"/>
      <c r="N248" s="88" t="str">
        <f>IFERROR(VLOOKUP(A248,Import!$V$3:$X$677,3,FALSE),"")</f>
        <v>Chance Sisco</v>
      </c>
      <c r="O248" s="89"/>
      <c r="P248" s="90"/>
      <c r="Q248" s="91" t="str">
        <f>IFERROR(VLOOKUP($N248,Import!$B$3:$AL$676,2,FALSE),"")</f>
        <v>BAL</v>
      </c>
      <c r="R248" s="341" t="str">
        <f>IFERROR(VLOOKUP($N248,Import!$B$3:$AL$676,3,FALSE),"")</f>
        <v>C</v>
      </c>
      <c r="S248" s="341" t="str">
        <f>IFERROR(VLOOKUP($N248,Import!$B$3:$AL$676,4,FALSE),"")</f>
        <v>C</v>
      </c>
      <c r="T248" s="91">
        <f>IFERROR(VLOOKUP($N248,Import!$B$3:$AL$676,5,FALSE),"")</f>
        <v>-6</v>
      </c>
      <c r="U248" s="431"/>
      <c r="V248" s="91">
        <f>IFERROR(VLOOKUP($N248,Import!$B$3:$AL$676,6,FALSE),"")</f>
        <v>324</v>
      </c>
      <c r="W248" s="91">
        <f>IFERROR(VLOOKUP($N248,Import!$B$3:$AL$676,7,FALSE),"")</f>
        <v>33</v>
      </c>
      <c r="X248" s="91">
        <f>IFERROR(VLOOKUP($N248,Import!$B$3:$AL$676,8,FALSE),"")</f>
        <v>8</v>
      </c>
      <c r="Y248" s="91">
        <f>IFERROR(VLOOKUP($N248,Import!$B$3:$AL$676,9,FALSE),"")</f>
        <v>38</v>
      </c>
      <c r="Z248" s="91">
        <f>IFERROR(VLOOKUP($N248,Import!$B$3:$AL$676,10,FALSE),"")</f>
        <v>1</v>
      </c>
      <c r="AA248" s="92">
        <f>IFERROR(VLOOKUP($N248,Import!$B$3:$AL$676,11,FALSE),"")</f>
        <v>0.24</v>
      </c>
      <c r="AB248" s="431"/>
      <c r="AC248" s="498">
        <f t="shared" si="40"/>
        <v>77.759999999999991</v>
      </c>
      <c r="AD248" s="499">
        <f>IF(O248='User Input'!$C$1,1,0)</f>
        <v>0</v>
      </c>
      <c r="AE248" s="499">
        <f t="shared" si="51"/>
        <v>0</v>
      </c>
      <c r="AF248" s="499">
        <f t="shared" si="41"/>
        <v>0</v>
      </c>
      <c r="AG248" s="499" t="str">
        <f t="shared" si="42"/>
        <v>Chance Sisco</v>
      </c>
      <c r="AH248" s="499">
        <f t="shared" si="43"/>
        <v>0</v>
      </c>
      <c r="AI248" s="499">
        <f t="shared" si="44"/>
        <v>-6</v>
      </c>
      <c r="AJ248" s="91" t="str">
        <f>IFERROR(VLOOKUP($N248,Import!$B$3:$AL$676,35,FALSE),"")</f>
        <v/>
      </c>
      <c r="AK248" s="98"/>
      <c r="AL248" s="113">
        <v>241</v>
      </c>
      <c r="AM248" s="112">
        <f>IFERROR(VLOOKUP(AV248,Import!$B$3:$T$677,19,FALSE),"")</f>
        <v>605</v>
      </c>
      <c r="AN248" s="493"/>
      <c r="AO248" s="112">
        <f>IFERROR(VLOOKUP(AV248,Import!$AD$3:$AH$677,3,FALSE),"")</f>
        <v>56</v>
      </c>
      <c r="AP248" s="112">
        <f>IFERROR(VLOOKUP(AV248,Import!$AD$3:$AH$677,5,FALSE),"")</f>
        <v>18</v>
      </c>
      <c r="AQ248" s="494" t="str">
        <f>IFERROR(VLOOKUP(AV248,Import!$AW$3:$BA$677,5,FALSE),"")</f>
        <v/>
      </c>
      <c r="AR248" s="489" t="str">
        <f>IFERROR(VLOOKUP($AV248,Import!$AW$3:$BG$677,2,FALSE),"")</f>
        <v/>
      </c>
      <c r="AS248" s="581" t="str">
        <f>IFERROR(VLOOKUP($AV248,Import!$AW$3:$BG$677,3,FALSE),"")</f>
        <v/>
      </c>
      <c r="AT248" s="575" t="str">
        <f>IFERROR(VLOOKUP($AV248,Import!$AW$3:$BG$677,7,FALSE),"")</f>
        <v/>
      </c>
      <c r="AU248" s="492"/>
      <c r="AV248" s="495" t="str">
        <f>IFERROR(VLOOKUP(AL248,Import!$W$3:$X$677,2,FALSE),"")</f>
        <v>Triston McKenzie</v>
      </c>
      <c r="AW248" s="89"/>
      <c r="AX248" s="102"/>
      <c r="AY248" s="91" t="str">
        <f>IFERROR(VLOOKUP($AV248,Import!$B$3:$L$676,2,FALSE),"")</f>
        <v>CLE</v>
      </c>
      <c r="AZ248" s="96" t="str">
        <f>IFERROR(VLOOKUP($AV248,Import!$B$3:$L$676,3,FALSE),"")</f>
        <v>RHP</v>
      </c>
      <c r="BA248" s="96" t="str">
        <f>IFERROR(VLOOKUP($AV248,Import!$B$3:$L$676,4,FALSE),"")</f>
        <v>RHP</v>
      </c>
      <c r="BB248" s="91">
        <f>IFERROR(VLOOKUP($AV248,Import!$B$3:$L$676,5,FALSE),"")</f>
        <v>0</v>
      </c>
      <c r="BC248" s="431"/>
      <c r="BD248" s="91">
        <f>IFERROR(VLOOKUP($AV248,Import!$B$3:$X$677,12,FALSE),"")</f>
        <v>0</v>
      </c>
      <c r="BE248" s="97">
        <f>IFERROR(VLOOKUP($AV248,Import!$B$3:$X$677,15,FALSE),"")</f>
        <v>0</v>
      </c>
      <c r="BF248" s="97">
        <f>IFERROR(VLOOKUP($AV248,Import!$B$3:$X$677,16,FALSE),"")</f>
        <v>0</v>
      </c>
      <c r="BG248" s="91">
        <f>IFERROR(VLOOKUP($AV248,Import!$B$3:$X$677,13,FALSE),"")</f>
        <v>0</v>
      </c>
      <c r="BH248" s="91">
        <f>IFERROR(VLOOKUP($AV248,Import!$B$3:$X$677,14,FALSE),"")</f>
        <v>0</v>
      </c>
      <c r="BI248" s="91">
        <f>IFERROR(VLOOKUP($AV248,Import!$B$3:$X$677,17,FALSE),"")</f>
        <v>0</v>
      </c>
      <c r="BJ248" s="435"/>
      <c r="BK248" s="93">
        <f t="shared" si="45"/>
        <v>0</v>
      </c>
      <c r="BL248" s="94">
        <f t="shared" si="46"/>
        <v>0</v>
      </c>
      <c r="BM248" s="94">
        <f>IF(AW248='User Input'!$C$1,1,0)</f>
        <v>0</v>
      </c>
      <c r="BN248" s="94">
        <f t="shared" si="52"/>
        <v>0</v>
      </c>
      <c r="BO248" s="94">
        <f t="shared" si="47"/>
        <v>0</v>
      </c>
      <c r="BP248" s="94" t="str">
        <f t="shared" si="48"/>
        <v>Triston McKenzie</v>
      </c>
      <c r="BQ248" s="94">
        <f t="shared" si="49"/>
        <v>0</v>
      </c>
      <c r="BR248" s="95">
        <f t="shared" si="50"/>
        <v>0</v>
      </c>
      <c r="BS248" s="91">
        <f>IFERROR(VLOOKUP($AV248,Import!$B$3:$AL$676,35,FALSE),"")</f>
        <v>2020</v>
      </c>
      <c r="BT248" s="99" t="e">
        <f>9*(Table2[[#This Row],[K]]/Table2[[#This Row],[IP]])</f>
        <v>#DIV/0!</v>
      </c>
      <c r="BU248" s="483" t="str">
        <f>IFERROR(VLOOKUP($AV248,PITCH!$B$7:$AJ$2004,31,FALSE),"N/A")</f>
        <v>N/A</v>
      </c>
      <c r="BV248" s="426"/>
    </row>
    <row r="249" spans="1:74" ht="15" x14ac:dyDescent="0.25">
      <c r="A249" s="570">
        <v>247</v>
      </c>
      <c r="B249" s="571">
        <f>IFERROR(VLOOKUP(N249,Import!$B$4:$T$677,19,FALSE),"")</f>
        <v>452</v>
      </c>
      <c r="C249" s="572"/>
      <c r="D249" s="571" t="str">
        <f>IFERROR(VLOOKUP(N249,Import!$AD$3:$AH$677,3,FALSE),"")</f>
        <v/>
      </c>
      <c r="E249" s="571" t="str">
        <f>IFERROR(VLOOKUP(N249,Import!$AD$3:$AL$677,4,FALSE),"")</f>
        <v/>
      </c>
      <c r="F249" s="575">
        <f>IFERROR(VLOOKUP(N249,Import!$AT$3:$BG$677,8,FALSE),"")</f>
        <v>281</v>
      </c>
      <c r="G249" s="489">
        <f>IFERROR(VLOOKUP($N249,Import!$AT$3:$BG$677,2,FALSE),"")</f>
        <v>285.10000000000002</v>
      </c>
      <c r="H249" s="490">
        <f>IFERROR(VLOOKUP($N249,Import!$AT$3:$BG$677,3,FALSE),"")</f>
        <v>2.6155963302752294</v>
      </c>
      <c r="I249" s="575">
        <f ca="1">IFERROR(VLOOKUP($N249,Import!$AT$3:$BG$677,9,FALSE),"")</f>
        <v>155</v>
      </c>
      <c r="J249" s="574"/>
      <c r="K249" s="571">
        <f>IFERROR(VLOOKUP(N249,Import!$AT$3:$BG$677,12,FALSE),"")</f>
        <v>184</v>
      </c>
      <c r="L249" s="571">
        <f>IFERROR(VLOOKUP(N249,Import!$AT$3:$BG$677,14,FALSE),"")</f>
        <v>185</v>
      </c>
      <c r="M249" s="486"/>
      <c r="N249" s="88" t="str">
        <f>IFERROR(VLOOKUP(A249,Import!$V$4:$X$677,3,FALSE),"")</f>
        <v>Josh Reddick</v>
      </c>
      <c r="O249" s="89"/>
      <c r="P249" s="90"/>
      <c r="Q249" s="91" t="str">
        <f>IFERROR(VLOOKUP($N249,Import!$B$3:$AL$676,2,FALSE),"")</f>
        <v>HOU</v>
      </c>
      <c r="R249" s="341" t="str">
        <f>IFERROR(VLOOKUP($N249,Import!$B$3:$AL$676,3,FALSE),"")</f>
        <v>OF</v>
      </c>
      <c r="S249" s="341" t="str">
        <f>IFERROR(VLOOKUP($N249,Import!$B$3:$AL$676,4,FALSE),"")</f>
        <v>OF</v>
      </c>
      <c r="T249" s="91">
        <f>IFERROR(VLOOKUP($N249,Import!$B$3:$AL$676,5,FALSE),"")</f>
        <v>-6</v>
      </c>
      <c r="U249" s="431"/>
      <c r="V249" s="91">
        <f>IFERROR(VLOOKUP($N249,Import!$B$3:$AL$676,6,FALSE),"")</f>
        <v>410</v>
      </c>
      <c r="W249" s="91">
        <f>IFERROR(VLOOKUP($N249,Import!$B$3:$AL$676,7,FALSE),"")</f>
        <v>58</v>
      </c>
      <c r="X249" s="91">
        <f>IFERROR(VLOOKUP($N249,Import!$B$3:$AL$676,8,FALSE),"")</f>
        <v>15</v>
      </c>
      <c r="Y249" s="91">
        <f>IFERROR(VLOOKUP($N249,Import!$B$3:$AL$676,9,FALSE),"")</f>
        <v>63</v>
      </c>
      <c r="Z249" s="91">
        <f>IFERROR(VLOOKUP($N249,Import!$B$3:$AL$676,10,FALSE),"")</f>
        <v>5</v>
      </c>
      <c r="AA249" s="92">
        <f>IFERROR(VLOOKUP($N249,Import!$B$3:$AL$676,11,FALSE),"")</f>
        <v>0.247</v>
      </c>
      <c r="AB249" s="431"/>
      <c r="AC249" s="498">
        <f t="shared" si="40"/>
        <v>101.27</v>
      </c>
      <c r="AD249" s="499">
        <f>IF(O249='User Input'!$C$1,1,0)</f>
        <v>0</v>
      </c>
      <c r="AE249" s="499">
        <f t="shared" si="51"/>
        <v>0</v>
      </c>
      <c r="AF249" s="499">
        <f t="shared" si="41"/>
        <v>0</v>
      </c>
      <c r="AG249" s="499" t="str">
        <f t="shared" si="42"/>
        <v>Josh Reddick</v>
      </c>
      <c r="AH249" s="499">
        <f t="shared" si="43"/>
        <v>0</v>
      </c>
      <c r="AI249" s="499">
        <f t="shared" si="44"/>
        <v>-6</v>
      </c>
      <c r="AJ249" s="91" t="str">
        <f>IFERROR(VLOOKUP($N249,Import!$B$3:$AL$676,35,FALSE),"")</f>
        <v/>
      </c>
      <c r="AK249" s="98"/>
      <c r="AL249" s="113">
        <v>244</v>
      </c>
      <c r="AM249" s="112">
        <f>IFERROR(VLOOKUP(AV249,Import!$B$3:$T$677,19,FALSE),"")</f>
        <v>617</v>
      </c>
      <c r="AN249" s="493"/>
      <c r="AO249" s="112">
        <f>IFERROR(VLOOKUP(AV249,Import!$AD$3:$AH$677,3,FALSE),"")</f>
        <v>70</v>
      </c>
      <c r="AP249" s="112">
        <f>IFERROR(VLOOKUP(AV249,Import!$AD$3:$AH$677,5,FALSE),"")</f>
        <v>21</v>
      </c>
      <c r="AQ249" s="494" t="str">
        <f>IFERROR(VLOOKUP(AV249,Import!$AW$3:$BA$677,5,FALSE),"")</f>
        <v/>
      </c>
      <c r="AR249" s="489" t="str">
        <f>IFERROR(VLOOKUP($AV249,Import!$AW$3:$BG$677,2,FALSE),"")</f>
        <v/>
      </c>
      <c r="AS249" s="581" t="str">
        <f>IFERROR(VLOOKUP($AV249,Import!$AW$3:$BG$677,3,FALSE),"")</f>
        <v/>
      </c>
      <c r="AT249" s="575" t="str">
        <f>IFERROR(VLOOKUP($AV249,Import!$AW$3:$BG$677,7,FALSE),"")</f>
        <v/>
      </c>
      <c r="AU249" s="492"/>
      <c r="AV249" s="495" t="str">
        <f>IFERROR(VLOOKUP(AL249,Import!$W$3:$X$677,2,FALSE),"")</f>
        <v>Hunter Greene</v>
      </c>
      <c r="AW249" s="89"/>
      <c r="AX249" s="102"/>
      <c r="AY249" s="91" t="str">
        <f>IFERROR(VLOOKUP($AV249,Import!$B$3:$L$676,2,FALSE),"")</f>
        <v>CIN</v>
      </c>
      <c r="AZ249" s="96" t="str">
        <f>IFERROR(VLOOKUP($AV249,Import!$B$3:$L$676,3,FALSE),"")</f>
        <v>RHP</v>
      </c>
      <c r="BA249" s="96" t="str">
        <f>IFERROR(VLOOKUP($AV249,Import!$B$3:$L$676,4,FALSE),"")</f>
        <v>RHP</v>
      </c>
      <c r="BB249" s="91">
        <f>IFERROR(VLOOKUP($AV249,Import!$B$3:$L$676,5,FALSE),"")</f>
        <v>0</v>
      </c>
      <c r="BC249" s="431"/>
      <c r="BD249" s="91">
        <f>IFERROR(VLOOKUP($AV249,Import!$B$3:$X$677,12,FALSE),"")</f>
        <v>0</v>
      </c>
      <c r="BE249" s="97">
        <f>IFERROR(VLOOKUP($AV249,Import!$B$3:$X$677,15,FALSE),"")</f>
        <v>0</v>
      </c>
      <c r="BF249" s="97">
        <f>IFERROR(VLOOKUP($AV249,Import!$B$3:$X$677,16,FALSE),"")</f>
        <v>0</v>
      </c>
      <c r="BG249" s="91">
        <f>IFERROR(VLOOKUP($AV249,Import!$B$3:$X$677,13,FALSE),"")</f>
        <v>0</v>
      </c>
      <c r="BH249" s="91">
        <f>IFERROR(VLOOKUP($AV249,Import!$B$3:$X$677,14,FALSE),"")</f>
        <v>0</v>
      </c>
      <c r="BI249" s="91">
        <f>IFERROR(VLOOKUP($AV249,Import!$B$3:$X$677,17,FALSE),"")</f>
        <v>0</v>
      </c>
      <c r="BJ249" s="435"/>
      <c r="BK249" s="93">
        <f t="shared" si="45"/>
        <v>0</v>
      </c>
      <c r="BL249" s="94">
        <f t="shared" si="46"/>
        <v>0</v>
      </c>
      <c r="BM249" s="94">
        <f>IF(AW249='User Input'!$C$1,1,0)</f>
        <v>0</v>
      </c>
      <c r="BN249" s="94">
        <f t="shared" si="52"/>
        <v>0</v>
      </c>
      <c r="BO249" s="94">
        <f t="shared" si="47"/>
        <v>0</v>
      </c>
      <c r="BP249" s="94" t="str">
        <f t="shared" si="48"/>
        <v>Hunter Greene</v>
      </c>
      <c r="BQ249" s="94">
        <f t="shared" si="49"/>
        <v>0</v>
      </c>
      <c r="BR249" s="95">
        <f t="shared" si="50"/>
        <v>0</v>
      </c>
      <c r="BS249" s="91">
        <f>IFERROR(VLOOKUP($AV249,Import!$B$3:$AL$676,35,FALSE),"")</f>
        <v>2021</v>
      </c>
      <c r="BT249" s="99" t="e">
        <f>9*(Table2[[#This Row],[K]]/Table2[[#This Row],[IP]])</f>
        <v>#DIV/0!</v>
      </c>
      <c r="BU249" s="483" t="str">
        <f>IFERROR(VLOOKUP($AV249,PITCH!$B$7:$AJ$2004,31,FALSE),"N/A")</f>
        <v>N/A</v>
      </c>
      <c r="BV249" s="426"/>
    </row>
    <row r="250" spans="1:74" ht="15" x14ac:dyDescent="0.25">
      <c r="A250" s="570">
        <v>248</v>
      </c>
      <c r="B250" s="571">
        <f>IFERROR(VLOOKUP(N250,Import!$B$4:$T$677,19,FALSE),"")</f>
        <v>453</v>
      </c>
      <c r="C250" s="572"/>
      <c r="D250" s="571" t="str">
        <f>IFERROR(VLOOKUP(N250,Import!$AD$3:$AH$677,3,FALSE),"")</f>
        <v/>
      </c>
      <c r="E250" s="571" t="str">
        <f>IFERROR(VLOOKUP(N250,Import!$AD$3:$AL$677,4,FALSE),"")</f>
        <v/>
      </c>
      <c r="F250" s="575">
        <f>IFERROR(VLOOKUP(N250,Import!$AT$3:$BG$677,8,FALSE),"")</f>
        <v>278</v>
      </c>
      <c r="G250" s="489">
        <f>IFERROR(VLOOKUP($N250,Import!$AT$3:$BG$677,2,FALSE),"")</f>
        <v>286.89999999999998</v>
      </c>
      <c r="H250" s="490">
        <f>IFERROR(VLOOKUP($N250,Import!$AT$3:$BG$677,3,FALSE),"")</f>
        <v>2.2069230769230765</v>
      </c>
      <c r="I250" s="575">
        <f ca="1">IFERROR(VLOOKUP($N250,Import!$AT$3:$BG$677,9,FALSE),"")</f>
        <v>254</v>
      </c>
      <c r="J250" s="574"/>
      <c r="K250" s="571">
        <f>IFERROR(VLOOKUP(N250,Import!$AT$3:$BG$677,12,FALSE),"")</f>
        <v>183</v>
      </c>
      <c r="L250" s="571">
        <f>IFERROR(VLOOKUP(N250,Import!$AT$3:$BG$677,14,FALSE),"")</f>
        <v>186</v>
      </c>
      <c r="M250" s="486"/>
      <c r="N250" s="88" t="str">
        <f>IFERROR(VLOOKUP(A250,Import!$V$3:$X$677,3,FALSE),"")</f>
        <v>Tyler Naquin</v>
      </c>
      <c r="O250" s="89"/>
      <c r="P250" s="90"/>
      <c r="Q250" s="91" t="str">
        <f>IFERROR(VLOOKUP($N250,Import!$B$3:$AL$676,2,FALSE),"")</f>
        <v>CLE</v>
      </c>
      <c r="R250" s="341" t="str">
        <f>IFERROR(VLOOKUP($N250,Import!$B$3:$AL$676,3,FALSE),"")</f>
        <v>OF</v>
      </c>
      <c r="S250" s="341" t="str">
        <f>IFERROR(VLOOKUP($N250,Import!$B$3:$AL$676,4,FALSE),"")</f>
        <v>OF</v>
      </c>
      <c r="T250" s="91">
        <f>IFERROR(VLOOKUP($N250,Import!$B$3:$AL$676,5,FALSE),"")</f>
        <v>-6</v>
      </c>
      <c r="U250" s="431"/>
      <c r="V250" s="91">
        <f>IFERROR(VLOOKUP($N250,Import!$B$3:$AL$676,6,FALSE),"")</f>
        <v>443</v>
      </c>
      <c r="W250" s="91">
        <f>IFERROR(VLOOKUP($N250,Import!$B$3:$AL$676,7,FALSE),"")</f>
        <v>51</v>
      </c>
      <c r="X250" s="91">
        <f>IFERROR(VLOOKUP($N250,Import!$B$3:$AL$676,8,FALSE),"")</f>
        <v>15</v>
      </c>
      <c r="Y250" s="91">
        <f>IFERROR(VLOOKUP($N250,Import!$B$3:$AL$676,9,FALSE),"")</f>
        <v>63</v>
      </c>
      <c r="Z250" s="91">
        <f>IFERROR(VLOOKUP($N250,Import!$B$3:$AL$676,10,FALSE),"")</f>
        <v>5</v>
      </c>
      <c r="AA250" s="92">
        <f>IFERROR(VLOOKUP($N250,Import!$B$3:$AL$676,11,FALSE),"")</f>
        <v>0.247</v>
      </c>
      <c r="AB250" s="431"/>
      <c r="AC250" s="498">
        <f t="shared" si="40"/>
        <v>109.42099999999999</v>
      </c>
      <c r="AD250" s="499">
        <f>IF(O250='User Input'!$C$1,1,0)</f>
        <v>0</v>
      </c>
      <c r="AE250" s="499">
        <f t="shared" si="51"/>
        <v>0</v>
      </c>
      <c r="AF250" s="499">
        <f t="shared" si="41"/>
        <v>0</v>
      </c>
      <c r="AG250" s="499" t="str">
        <f t="shared" si="42"/>
        <v>Tyler Naquin</v>
      </c>
      <c r="AH250" s="499">
        <f t="shared" si="43"/>
        <v>0</v>
      </c>
      <c r="AI250" s="499">
        <f t="shared" si="44"/>
        <v>-6</v>
      </c>
      <c r="AJ250" s="91" t="str">
        <f>IFERROR(VLOOKUP($N250,Import!$B$3:$AL$676,35,FALSE),"")</f>
        <v/>
      </c>
      <c r="AK250" s="98"/>
      <c r="AL250" s="113">
        <v>246</v>
      </c>
      <c r="AM250" s="112">
        <f>IFERROR(VLOOKUP(AV250,Import!$B$3:$T$677,19,FALSE),"")</f>
        <v>619</v>
      </c>
      <c r="AN250" s="493"/>
      <c r="AO250" s="112">
        <f>IFERROR(VLOOKUP(AV250,Import!$AD$3:$AH$677,3,FALSE),"")</f>
        <v>73</v>
      </c>
      <c r="AP250" s="112">
        <f>IFERROR(VLOOKUP(AV250,Import!$AD$3:$AH$677,5,FALSE),"")</f>
        <v>24</v>
      </c>
      <c r="AQ250" s="494" t="str">
        <f>IFERROR(VLOOKUP(AV250,Import!$AW$3:$BA$677,5,FALSE),"")</f>
        <v/>
      </c>
      <c r="AR250" s="489" t="str">
        <f>IFERROR(VLOOKUP($AV250,Import!$AW$3:$BG$677,2,FALSE),"")</f>
        <v/>
      </c>
      <c r="AS250" s="581" t="str">
        <f>IFERROR(VLOOKUP($AV250,Import!$AW$3:$BG$677,3,FALSE),"")</f>
        <v/>
      </c>
      <c r="AT250" s="575" t="str">
        <f>IFERROR(VLOOKUP($AV250,Import!$AW$3:$BG$677,7,FALSE),"")</f>
        <v/>
      </c>
      <c r="AU250" s="492"/>
      <c r="AV250" s="495" t="str">
        <f>IFERROR(VLOOKUP(AL250,Import!$W$3:$X$677,2,FALSE),"")</f>
        <v>Matt Manning</v>
      </c>
      <c r="AW250" s="89"/>
      <c r="AX250" s="102"/>
      <c r="AY250" s="91" t="str">
        <f>IFERROR(VLOOKUP($AV250,Import!$B$3:$L$676,2,FALSE),"")</f>
        <v>DET</v>
      </c>
      <c r="AZ250" s="96" t="str">
        <f>IFERROR(VLOOKUP($AV250,Import!$B$3:$L$676,3,FALSE),"")</f>
        <v>RHP</v>
      </c>
      <c r="BA250" s="96" t="str">
        <f>IFERROR(VLOOKUP($AV250,Import!$B$3:$L$676,4,FALSE),"")</f>
        <v>RHP</v>
      </c>
      <c r="BB250" s="91">
        <f>IFERROR(VLOOKUP($AV250,Import!$B$3:$L$676,5,FALSE),"")</f>
        <v>0</v>
      </c>
      <c r="BC250" s="431"/>
      <c r="BD250" s="91">
        <f>IFERROR(VLOOKUP($AV250,Import!$B$3:$X$677,12,FALSE),"")</f>
        <v>0</v>
      </c>
      <c r="BE250" s="97">
        <f>IFERROR(VLOOKUP($AV250,Import!$B$3:$X$677,15,FALSE),"")</f>
        <v>0</v>
      </c>
      <c r="BF250" s="97">
        <f>IFERROR(VLOOKUP($AV250,Import!$B$3:$X$677,16,FALSE),"")</f>
        <v>0</v>
      </c>
      <c r="BG250" s="91">
        <f>IFERROR(VLOOKUP($AV250,Import!$B$3:$X$677,13,FALSE),"")</f>
        <v>0</v>
      </c>
      <c r="BH250" s="91">
        <f>IFERROR(VLOOKUP($AV250,Import!$B$3:$X$677,14,FALSE),"")</f>
        <v>0</v>
      </c>
      <c r="BI250" s="91">
        <f>IFERROR(VLOOKUP($AV250,Import!$B$3:$X$677,17,FALSE),"")</f>
        <v>0</v>
      </c>
      <c r="BJ250" s="435"/>
      <c r="BK250" s="93">
        <f t="shared" si="45"/>
        <v>0</v>
      </c>
      <c r="BL250" s="94">
        <f t="shared" si="46"/>
        <v>0</v>
      </c>
      <c r="BM250" s="94">
        <f>IF(AW250='User Input'!$C$1,1,0)</f>
        <v>0</v>
      </c>
      <c r="BN250" s="94">
        <f t="shared" si="52"/>
        <v>0</v>
      </c>
      <c r="BO250" s="94">
        <f t="shared" si="47"/>
        <v>0</v>
      </c>
      <c r="BP250" s="94" t="str">
        <f t="shared" si="48"/>
        <v>Matt Manning</v>
      </c>
      <c r="BQ250" s="94">
        <f t="shared" si="49"/>
        <v>0</v>
      </c>
      <c r="BR250" s="95">
        <f t="shared" si="50"/>
        <v>0</v>
      </c>
      <c r="BS250" s="91">
        <f>IFERROR(VLOOKUP($AV250,Import!$B$3:$AL$676,35,FALSE),"")</f>
        <v>2020</v>
      </c>
      <c r="BT250" s="99" t="e">
        <f>9*(Table2[[#This Row],[K]]/Table2[[#This Row],[IP]])</f>
        <v>#DIV/0!</v>
      </c>
      <c r="BU250" s="483" t="str">
        <f>IFERROR(VLOOKUP($AV250,PITCH!$B$7:$AJ$2004,31,FALSE),"N/A")</f>
        <v>N/A</v>
      </c>
      <c r="BV250" s="426"/>
    </row>
    <row r="251" spans="1:74" ht="15" x14ac:dyDescent="0.25">
      <c r="A251" s="570">
        <v>249</v>
      </c>
      <c r="B251" s="571">
        <f>IFERROR(VLOOKUP(N251,Import!$B$4:$T$677,19,FALSE),"")</f>
        <v>454</v>
      </c>
      <c r="C251" s="572"/>
      <c r="D251" s="571" t="str">
        <f>IFERROR(VLOOKUP(N251,Import!$AD$3:$AH$677,3,FALSE),"")</f>
        <v/>
      </c>
      <c r="E251" s="571" t="str">
        <f>IFERROR(VLOOKUP(N251,Import!$AD$3:$AL$677,4,FALSE),"")</f>
        <v/>
      </c>
      <c r="F251" s="575">
        <f>IFERROR(VLOOKUP(N251,Import!$AT$3:$BG$677,8,FALSE),"")</f>
        <v>569</v>
      </c>
      <c r="G251" s="489">
        <f>IFERROR(VLOOKUP($N251,Import!$AT$3:$BG$677,2,FALSE),"")</f>
        <v>51.349999999999987</v>
      </c>
      <c r="H251" s="490">
        <f>IFERROR(VLOOKUP($N251,Import!$AT$3:$BG$677,3,FALSE),"")</f>
        <v>1.1670454545454543</v>
      </c>
      <c r="I251" s="575">
        <f ca="1">IFERROR(VLOOKUP($N251,Import!$AT$3:$BG$677,9,FALSE),"")</f>
        <v>521</v>
      </c>
      <c r="J251" s="574"/>
      <c r="K251" s="571">
        <f>IFERROR(VLOOKUP(N251,Import!$AT$3:$BG$677,12,FALSE),"")</f>
        <v>567</v>
      </c>
      <c r="L251" s="571">
        <f>IFERROR(VLOOKUP(N251,Import!$AT$3:$BG$677,14,FALSE),"")</f>
        <v>547</v>
      </c>
      <c r="M251" s="486"/>
      <c r="N251" s="88" t="str">
        <f>IFERROR(VLOOKUP(A251,Import!$V$3:$X$677,3,FALSE),"")</f>
        <v>Aramis Garcia</v>
      </c>
      <c r="O251" s="89"/>
      <c r="P251" s="90"/>
      <c r="Q251" s="91" t="str">
        <f>IFERROR(VLOOKUP($N251,Import!$B$3:$AL$676,2,FALSE),"")</f>
        <v>SF</v>
      </c>
      <c r="R251" s="341" t="str">
        <f>IFERROR(VLOOKUP($N251,Import!$B$3:$AL$676,3,FALSE),"")</f>
        <v>DH</v>
      </c>
      <c r="S251" s="341" t="str">
        <f>IFERROR(VLOOKUP($N251,Import!$B$3:$AL$676,4,FALSE),"")</f>
        <v>C/1B</v>
      </c>
      <c r="T251" s="91">
        <f>IFERROR(VLOOKUP($N251,Import!$B$3:$AL$676,5,FALSE),"")</f>
        <v>-6</v>
      </c>
      <c r="U251" s="431"/>
      <c r="V251" s="91">
        <f>IFERROR(VLOOKUP($N251,Import!$B$3:$AL$676,6,FALSE),"")</f>
        <v>224</v>
      </c>
      <c r="W251" s="91">
        <f>IFERROR(VLOOKUP($N251,Import!$B$3:$AL$676,7,FALSE),"")</f>
        <v>24</v>
      </c>
      <c r="X251" s="91">
        <f>IFERROR(VLOOKUP($N251,Import!$B$3:$AL$676,8,FALSE),"")</f>
        <v>9</v>
      </c>
      <c r="Y251" s="91">
        <f>IFERROR(VLOOKUP($N251,Import!$B$3:$AL$676,9,FALSE),"")</f>
        <v>31</v>
      </c>
      <c r="Z251" s="91">
        <f>IFERROR(VLOOKUP($N251,Import!$B$3:$AL$676,10,FALSE),"")</f>
        <v>0</v>
      </c>
      <c r="AA251" s="92">
        <f>IFERROR(VLOOKUP($N251,Import!$B$3:$AL$676,11,FALSE),"")</f>
        <v>0.21199999999999999</v>
      </c>
      <c r="AB251" s="431"/>
      <c r="AC251" s="498">
        <f t="shared" si="40"/>
        <v>47.488</v>
      </c>
      <c r="AD251" s="499">
        <f>IF(O251='User Input'!$C$1,1,0)</f>
        <v>0</v>
      </c>
      <c r="AE251" s="499">
        <f t="shared" si="51"/>
        <v>0</v>
      </c>
      <c r="AF251" s="499">
        <f t="shared" si="41"/>
        <v>0</v>
      </c>
      <c r="AG251" s="499" t="str">
        <f t="shared" si="42"/>
        <v>Aramis Garcia</v>
      </c>
      <c r="AH251" s="499">
        <f t="shared" si="43"/>
        <v>0</v>
      </c>
      <c r="AI251" s="499">
        <f t="shared" si="44"/>
        <v>-6</v>
      </c>
      <c r="AJ251" s="91" t="str">
        <f>IFERROR(VLOOKUP($N251,Import!$B$3:$AL$676,35,FALSE),"")</f>
        <v/>
      </c>
      <c r="AK251" s="98"/>
      <c r="AL251" s="113">
        <v>247</v>
      </c>
      <c r="AM251" s="112">
        <f>IFERROR(VLOOKUP(AV251,Import!$B$3:$T$677,19,FALSE),"")</f>
        <v>620</v>
      </c>
      <c r="AN251" s="493"/>
      <c r="AO251" s="112">
        <f>IFERROR(VLOOKUP(AV251,Import!$AD$3:$AH$677,3,FALSE),"")</f>
        <v>74</v>
      </c>
      <c r="AP251" s="112">
        <f>IFERROR(VLOOKUP(AV251,Import!$AD$3:$AH$677,5,FALSE),"")</f>
        <v>25</v>
      </c>
      <c r="AQ251" s="494" t="str">
        <f>IFERROR(VLOOKUP(AV251,Import!$AW$3:$BA$677,5,FALSE),"")</f>
        <v/>
      </c>
      <c r="AR251" s="489" t="str">
        <f>IFERROR(VLOOKUP($AV251,Import!$AW$3:$BG$677,2,FALSE),"")</f>
        <v/>
      </c>
      <c r="AS251" s="581" t="str">
        <f>IFERROR(VLOOKUP($AV251,Import!$AW$3:$BG$677,3,FALSE),"")</f>
        <v/>
      </c>
      <c r="AT251" s="575" t="str">
        <f>IFERROR(VLOOKUP($AV251,Import!$AW$3:$BG$677,7,FALSE),"")</f>
        <v/>
      </c>
      <c r="AU251" s="492"/>
      <c r="AV251" s="495" t="str">
        <f>IFERROR(VLOOKUP(AL251,Import!$W$3:$X$677,2,FALSE),"")</f>
        <v>Luis Patino</v>
      </c>
      <c r="AW251" s="89"/>
      <c r="AX251" s="102"/>
      <c r="AY251" s="91" t="str">
        <f>IFERROR(VLOOKUP($AV251,Import!$B$3:$L$676,2,FALSE),"")</f>
        <v>SDP</v>
      </c>
      <c r="AZ251" s="96" t="str">
        <f>IFERROR(VLOOKUP($AV251,Import!$B$3:$L$676,3,FALSE),"")</f>
        <v>RHP</v>
      </c>
      <c r="BA251" s="96" t="str">
        <f>IFERROR(VLOOKUP($AV251,Import!$B$3:$L$676,4,FALSE),"")</f>
        <v>RHP</v>
      </c>
      <c r="BB251" s="91">
        <f>IFERROR(VLOOKUP($AV251,Import!$B$3:$L$676,5,FALSE),"")</f>
        <v>0</v>
      </c>
      <c r="BC251" s="431"/>
      <c r="BD251" s="91">
        <f>IFERROR(VLOOKUP($AV251,Import!$B$3:$X$677,12,FALSE),"")</f>
        <v>0</v>
      </c>
      <c r="BE251" s="97">
        <f>IFERROR(VLOOKUP($AV251,Import!$B$3:$X$677,15,FALSE),"")</f>
        <v>0</v>
      </c>
      <c r="BF251" s="97">
        <f>IFERROR(VLOOKUP($AV251,Import!$B$3:$X$677,16,FALSE),"")</f>
        <v>0</v>
      </c>
      <c r="BG251" s="91">
        <f>IFERROR(VLOOKUP($AV251,Import!$B$3:$X$677,13,FALSE),"")</f>
        <v>0</v>
      </c>
      <c r="BH251" s="91">
        <f>IFERROR(VLOOKUP($AV251,Import!$B$3:$X$677,14,FALSE),"")</f>
        <v>0</v>
      </c>
      <c r="BI251" s="91">
        <f>IFERROR(VLOOKUP($AV251,Import!$B$3:$X$677,17,FALSE),"")</f>
        <v>0</v>
      </c>
      <c r="BJ251" s="435"/>
      <c r="BK251" s="93">
        <f t="shared" si="45"/>
        <v>0</v>
      </c>
      <c r="BL251" s="94">
        <f t="shared" si="46"/>
        <v>0</v>
      </c>
      <c r="BM251" s="94">
        <f>IF(AW251='User Input'!$C$1,1,0)</f>
        <v>0</v>
      </c>
      <c r="BN251" s="94">
        <f t="shared" si="52"/>
        <v>0</v>
      </c>
      <c r="BO251" s="94">
        <f t="shared" si="47"/>
        <v>0</v>
      </c>
      <c r="BP251" s="94" t="str">
        <f t="shared" si="48"/>
        <v>Luis Patino</v>
      </c>
      <c r="BQ251" s="94">
        <f t="shared" si="49"/>
        <v>0</v>
      </c>
      <c r="BR251" s="95">
        <f t="shared" si="50"/>
        <v>0</v>
      </c>
      <c r="BS251" s="91">
        <f>IFERROR(VLOOKUP($AV251,Import!$B$3:$AL$676,35,FALSE),"")</f>
        <v>2023</v>
      </c>
      <c r="BT251" s="99" t="e">
        <f>9*(Table2[[#This Row],[K]]/Table2[[#This Row],[IP]])</f>
        <v>#DIV/0!</v>
      </c>
      <c r="BU251" s="483" t="str">
        <f>IFERROR(VLOOKUP($AV251,PITCH!$B$7:$AJ$2004,31,FALSE),"N/A")</f>
        <v>N/A</v>
      </c>
      <c r="BV251" s="426"/>
    </row>
    <row r="252" spans="1:74" ht="15" x14ac:dyDescent="0.25">
      <c r="A252" s="570">
        <v>250</v>
      </c>
      <c r="B252" s="571">
        <f>IFERROR(VLOOKUP(N252,Import!$B$4:$T$677,19,FALSE),"")</f>
        <v>457</v>
      </c>
      <c r="C252" s="572"/>
      <c r="D252" s="571" t="str">
        <f>IFERROR(VLOOKUP(N252,Import!$AD$3:$AH$677,3,FALSE),"")</f>
        <v/>
      </c>
      <c r="E252" s="571" t="str">
        <f>IFERROR(VLOOKUP(N252,Import!$AD$3:$AL$677,4,FALSE),"")</f>
        <v/>
      </c>
      <c r="F252" s="575">
        <f>IFERROR(VLOOKUP(N252,Import!$AT$3:$BG$677,8,FALSE),"")</f>
        <v>422</v>
      </c>
      <c r="G252" s="489">
        <f>IFERROR(VLOOKUP($N252,Import!$AT$3:$BG$677,2,FALSE),"")</f>
        <v>174.20000000000002</v>
      </c>
      <c r="H252" s="490">
        <f>IFERROR(VLOOKUP($N252,Import!$AT$3:$BG$677,3,FALSE),"")</f>
        <v>2.002298850574713</v>
      </c>
      <c r="I252" s="575">
        <f ca="1">IFERROR(VLOOKUP($N252,Import!$AT$3:$BG$677,9,FALSE),"")</f>
        <v>191</v>
      </c>
      <c r="J252" s="574"/>
      <c r="K252" s="571">
        <f>IFERROR(VLOOKUP(N252,Import!$AT$3:$BG$677,12,FALSE),"")</f>
        <v>270</v>
      </c>
      <c r="L252" s="571">
        <f>IFERROR(VLOOKUP(N252,Import!$AT$3:$BG$677,14,FALSE),"")</f>
        <v>271</v>
      </c>
      <c r="M252" s="486"/>
      <c r="N252" s="88" t="str">
        <f>IFERROR(VLOOKUP(A252,Import!$V$3:$X$677,3,FALSE),"")</f>
        <v>Raimel Tapia</v>
      </c>
      <c r="O252" s="89"/>
      <c r="P252" s="90"/>
      <c r="Q252" s="91" t="str">
        <f>IFERROR(VLOOKUP($N252,Import!$B$3:$AL$676,2,FALSE),"")</f>
        <v>COL</v>
      </c>
      <c r="R252" s="341" t="str">
        <f>IFERROR(VLOOKUP($N252,Import!$B$3:$AL$676,3,FALSE),"")</f>
        <v>OF</v>
      </c>
      <c r="S252" s="341" t="str">
        <f>IFERROR(VLOOKUP($N252,Import!$B$3:$AL$676,4,FALSE),"")</f>
        <v>OF</v>
      </c>
      <c r="T252" s="91">
        <f>IFERROR(VLOOKUP($N252,Import!$B$3:$AL$676,5,FALSE),"")</f>
        <v>-6</v>
      </c>
      <c r="U252" s="431"/>
      <c r="V252" s="91">
        <f>IFERROR(VLOOKUP($N252,Import!$B$3:$AL$676,6,FALSE),"")</f>
        <v>379</v>
      </c>
      <c r="W252" s="91">
        <f>IFERROR(VLOOKUP($N252,Import!$B$3:$AL$676,7,FALSE),"")</f>
        <v>36</v>
      </c>
      <c r="X252" s="91">
        <f>IFERROR(VLOOKUP($N252,Import!$B$3:$AL$676,8,FALSE),"")</f>
        <v>6</v>
      </c>
      <c r="Y252" s="91">
        <f>IFERROR(VLOOKUP($N252,Import!$B$3:$AL$676,9,FALSE),"")</f>
        <v>46</v>
      </c>
      <c r="Z252" s="91">
        <f>IFERROR(VLOOKUP($N252,Import!$B$3:$AL$676,10,FALSE),"")</f>
        <v>14</v>
      </c>
      <c r="AA252" s="92">
        <f>IFERROR(VLOOKUP($N252,Import!$B$3:$AL$676,11,FALSE),"")</f>
        <v>0.27800000000000002</v>
      </c>
      <c r="AB252" s="431"/>
      <c r="AC252" s="498">
        <f t="shared" si="40"/>
        <v>105.36200000000001</v>
      </c>
      <c r="AD252" s="499">
        <f>IF(O252='User Input'!$C$1,1,0)</f>
        <v>0</v>
      </c>
      <c r="AE252" s="499">
        <f t="shared" si="51"/>
        <v>0</v>
      </c>
      <c r="AF252" s="499">
        <f t="shared" si="41"/>
        <v>0</v>
      </c>
      <c r="AG252" s="499" t="str">
        <f t="shared" si="42"/>
        <v>Raimel Tapia</v>
      </c>
      <c r="AH252" s="499">
        <f t="shared" si="43"/>
        <v>0</v>
      </c>
      <c r="AI252" s="499">
        <f t="shared" si="44"/>
        <v>-6</v>
      </c>
      <c r="AJ252" s="91" t="str">
        <f>IFERROR(VLOOKUP($N252,Import!$B$3:$AL$676,35,FALSE),"")</f>
        <v/>
      </c>
      <c r="AK252" s="98"/>
      <c r="AL252" s="113">
        <v>249</v>
      </c>
      <c r="AM252" s="112">
        <f>IFERROR(VLOOKUP(AV252,Import!$B$3:$T$677,19,FALSE),"")</f>
        <v>642</v>
      </c>
      <c r="AN252" s="493"/>
      <c r="AO252" s="112">
        <f>IFERROR(VLOOKUP(AV252,Import!$AD$3:$AH$677,3,FALSE),"")</f>
        <v>97</v>
      </c>
      <c r="AP252" s="112">
        <f>IFERROR(VLOOKUP(AV252,Import!$AD$3:$AH$677,5,FALSE),"")</f>
        <v>28</v>
      </c>
      <c r="AQ252" s="494" t="str">
        <f>IFERROR(VLOOKUP(AV252,Import!$AW$3:$BA$677,5,FALSE),"")</f>
        <v/>
      </c>
      <c r="AR252" s="489" t="str">
        <f>IFERROR(VLOOKUP($AV252,Import!$AW$3:$BG$677,2,FALSE),"")</f>
        <v/>
      </c>
      <c r="AS252" s="581" t="str">
        <f>IFERROR(VLOOKUP($AV252,Import!$AW$3:$BG$677,3,FALSE),"")</f>
        <v/>
      </c>
      <c r="AT252" s="575" t="str">
        <f>IFERROR(VLOOKUP($AV252,Import!$AW$3:$BG$677,7,FALSE),"")</f>
        <v/>
      </c>
      <c r="AU252" s="492"/>
      <c r="AV252" s="495" t="str">
        <f>IFERROR(VLOOKUP(AL252,Import!$W$3:$X$677,2,FALSE),"")</f>
        <v>Michel Baez</v>
      </c>
      <c r="AW252" s="89"/>
      <c r="AX252" s="102"/>
      <c r="AY252" s="91" t="str">
        <f>IFERROR(VLOOKUP($AV252,Import!$B$3:$L$676,2,FALSE),"")</f>
        <v>SDP</v>
      </c>
      <c r="AZ252" s="96" t="str">
        <f>IFERROR(VLOOKUP($AV252,Import!$B$3:$L$676,3,FALSE),"")</f>
        <v>RHP</v>
      </c>
      <c r="BA252" s="96" t="str">
        <f>IFERROR(VLOOKUP($AV252,Import!$B$3:$L$676,4,FALSE),"")</f>
        <v>RHP</v>
      </c>
      <c r="BB252" s="91">
        <f>IFERROR(VLOOKUP($AV252,Import!$B$3:$L$676,5,FALSE),"")</f>
        <v>0</v>
      </c>
      <c r="BC252" s="431"/>
      <c r="BD252" s="91">
        <f>IFERROR(VLOOKUP($AV252,Import!$B$3:$X$677,12,FALSE),"")</f>
        <v>0</v>
      </c>
      <c r="BE252" s="97">
        <f>IFERROR(VLOOKUP($AV252,Import!$B$3:$X$677,15,FALSE),"")</f>
        <v>0</v>
      </c>
      <c r="BF252" s="97">
        <f>IFERROR(VLOOKUP($AV252,Import!$B$3:$X$677,16,FALSE),"")</f>
        <v>0</v>
      </c>
      <c r="BG252" s="91">
        <f>IFERROR(VLOOKUP($AV252,Import!$B$3:$X$677,13,FALSE),"")</f>
        <v>0</v>
      </c>
      <c r="BH252" s="91">
        <f>IFERROR(VLOOKUP($AV252,Import!$B$3:$X$677,14,FALSE),"")</f>
        <v>0</v>
      </c>
      <c r="BI252" s="91">
        <f>IFERROR(VLOOKUP($AV252,Import!$B$3:$X$677,17,FALSE),"")</f>
        <v>0</v>
      </c>
      <c r="BJ252" s="435"/>
      <c r="BK252" s="93">
        <f t="shared" si="45"/>
        <v>0</v>
      </c>
      <c r="BL252" s="94">
        <f t="shared" si="46"/>
        <v>0</v>
      </c>
      <c r="BM252" s="94">
        <f>IF(AW252='User Input'!$C$1,1,0)</f>
        <v>0</v>
      </c>
      <c r="BN252" s="94">
        <f t="shared" si="52"/>
        <v>0</v>
      </c>
      <c r="BO252" s="94">
        <f t="shared" si="47"/>
        <v>0</v>
      </c>
      <c r="BP252" s="94" t="str">
        <f t="shared" si="48"/>
        <v>Michel Baez</v>
      </c>
      <c r="BQ252" s="94">
        <f t="shared" si="49"/>
        <v>0</v>
      </c>
      <c r="BR252" s="95">
        <f t="shared" si="50"/>
        <v>0</v>
      </c>
      <c r="BS252" s="91">
        <f>IFERROR(VLOOKUP($AV252,Import!$B$3:$AL$676,35,FALSE),"")</f>
        <v>2019</v>
      </c>
      <c r="BT252" s="99" t="e">
        <f>9*(Table2[[#This Row],[K]]/Table2[[#This Row],[IP]])</f>
        <v>#DIV/0!</v>
      </c>
      <c r="BU252" s="483" t="str">
        <f>IFERROR(VLOOKUP($AV252,PITCH!$B$7:$AJ$2004,31,FALSE),"N/A")</f>
        <v>N/A</v>
      </c>
      <c r="BV252" s="426"/>
    </row>
    <row r="253" spans="1:74" ht="15" x14ac:dyDescent="0.25">
      <c r="A253" s="570">
        <v>251</v>
      </c>
      <c r="B253" s="571">
        <f>IFERROR(VLOOKUP(N253,Import!$B$4:$T$677,19,FALSE),"")</f>
        <v>458</v>
      </c>
      <c r="C253" s="572"/>
      <c r="D253" s="571" t="str">
        <f>IFERROR(VLOOKUP(N253,Import!$AD$3:$AH$677,3,FALSE),"")</f>
        <v/>
      </c>
      <c r="E253" s="571" t="str">
        <f>IFERROR(VLOOKUP(N253,Import!$AD$3:$AL$677,4,FALSE),"")</f>
        <v/>
      </c>
      <c r="F253" s="575">
        <f>IFERROR(VLOOKUP(N253,Import!$AT$3:$BG$677,8,FALSE),"")</f>
        <v>317</v>
      </c>
      <c r="G253" s="489">
        <f>IFERROR(VLOOKUP($N253,Import!$AT$3:$BG$677,2,FALSE),"")</f>
        <v>259.04999999999995</v>
      </c>
      <c r="H253" s="490">
        <f>IFERROR(VLOOKUP($N253,Import!$AT$3:$BG$677,3,FALSE),"")</f>
        <v>2.2331896551724135</v>
      </c>
      <c r="I253" s="575">
        <f ca="1">IFERROR(VLOOKUP($N253,Import!$AT$3:$BG$677,9,FALSE),"")</f>
        <v>52</v>
      </c>
      <c r="J253" s="574"/>
      <c r="K253" s="571">
        <f>IFERROR(VLOOKUP(N253,Import!$AT$3:$BG$677,12,FALSE),"")</f>
        <v>201</v>
      </c>
      <c r="L253" s="571">
        <f>IFERROR(VLOOKUP(N253,Import!$AT$3:$BG$677,14,FALSE),"")</f>
        <v>175</v>
      </c>
      <c r="M253" s="486"/>
      <c r="N253" s="88" t="str">
        <f>IFERROR(VLOOKUP(A253,Import!$V$3:$X$677,3,FALSE),"")</f>
        <v>Matt Kemp</v>
      </c>
      <c r="O253" s="89"/>
      <c r="P253" s="90"/>
      <c r="Q253" s="91" t="str">
        <f>IFERROR(VLOOKUP($N253,Import!$B$3:$AL$676,2,FALSE),"")</f>
        <v>CIN</v>
      </c>
      <c r="R253" s="341" t="str">
        <f>IFERROR(VLOOKUP($N253,Import!$B$3:$AL$676,3,FALSE),"")</f>
        <v>OF</v>
      </c>
      <c r="S253" s="341" t="str">
        <f>IFERROR(VLOOKUP($N253,Import!$B$3:$AL$676,4,FALSE),"")</f>
        <v>OF</v>
      </c>
      <c r="T253" s="91">
        <f>IFERROR(VLOOKUP($N253,Import!$B$3:$AL$676,5,FALSE),"")</f>
        <v>-6</v>
      </c>
      <c r="U253" s="431"/>
      <c r="V253" s="91">
        <f>IFERROR(VLOOKUP($N253,Import!$B$3:$AL$676,6,FALSE),"")</f>
        <v>330</v>
      </c>
      <c r="W253" s="91">
        <f>IFERROR(VLOOKUP($N253,Import!$B$3:$AL$676,7,FALSE),"")</f>
        <v>43</v>
      </c>
      <c r="X253" s="91">
        <f>IFERROR(VLOOKUP($N253,Import!$B$3:$AL$676,8,FALSE),"")</f>
        <v>15</v>
      </c>
      <c r="Y253" s="91">
        <f>IFERROR(VLOOKUP($N253,Import!$B$3:$AL$676,9,FALSE),"")</f>
        <v>42</v>
      </c>
      <c r="Z253" s="91">
        <f>IFERROR(VLOOKUP($N253,Import!$B$3:$AL$676,10,FALSE),"")</f>
        <v>0</v>
      </c>
      <c r="AA253" s="92">
        <f>IFERROR(VLOOKUP($N253,Import!$B$3:$AL$676,11,FALSE),"")</f>
        <v>0.28100000000000003</v>
      </c>
      <c r="AB253" s="431"/>
      <c r="AC253" s="498">
        <f t="shared" si="40"/>
        <v>92.73</v>
      </c>
      <c r="AD253" s="499">
        <f>IF(O253='User Input'!$C$1,1,0)</f>
        <v>0</v>
      </c>
      <c r="AE253" s="499">
        <f t="shared" si="51"/>
        <v>0</v>
      </c>
      <c r="AF253" s="499">
        <f t="shared" si="41"/>
        <v>0</v>
      </c>
      <c r="AG253" s="499" t="str">
        <f t="shared" si="42"/>
        <v>Matt Kemp</v>
      </c>
      <c r="AH253" s="499">
        <f t="shared" si="43"/>
        <v>0</v>
      </c>
      <c r="AI253" s="499">
        <f t="shared" si="44"/>
        <v>-6</v>
      </c>
      <c r="AJ253" s="91" t="str">
        <f>IFERROR(VLOOKUP($N253,Import!$B$3:$AL$676,35,FALSE),"")</f>
        <v/>
      </c>
      <c r="AK253" s="98"/>
      <c r="AL253" s="113">
        <v>250</v>
      </c>
      <c r="AM253" s="112">
        <f>IFERROR(VLOOKUP(AV253,Import!$B$3:$T$677,19,FALSE),"")</f>
        <v>643</v>
      </c>
      <c r="AN253" s="493"/>
      <c r="AO253" s="112">
        <f>IFERROR(VLOOKUP(AV253,Import!$AD$3:$AH$677,3,FALSE),"")</f>
        <v>98</v>
      </c>
      <c r="AP253" s="112">
        <f>IFERROR(VLOOKUP(AV253,Import!$AD$3:$AH$677,5,FALSE),"")</f>
        <v>29</v>
      </c>
      <c r="AQ253" s="494" t="str">
        <f>IFERROR(VLOOKUP(AV253,Import!$AW$3:$BA$677,5,FALSE),"")</f>
        <v/>
      </c>
      <c r="AR253" s="489" t="str">
        <f>IFERROR(VLOOKUP($AV253,Import!$AW$3:$BG$677,2,FALSE),"")</f>
        <v/>
      </c>
      <c r="AS253" s="581" t="str">
        <f>IFERROR(VLOOKUP($AV253,Import!$AW$3:$BG$677,3,FALSE),"")</f>
        <v/>
      </c>
      <c r="AT253" s="575" t="str">
        <f>IFERROR(VLOOKUP($AV253,Import!$AW$3:$BG$677,7,FALSE),"")</f>
        <v/>
      </c>
      <c r="AU253" s="492"/>
      <c r="AV253" s="495" t="str">
        <f>IFERROR(VLOOKUP(AL253,Import!$W$3:$X$677,2,FALSE),"")</f>
        <v>Matthew Liberatore</v>
      </c>
      <c r="AW253" s="89"/>
      <c r="AX253" s="102"/>
      <c r="AY253" s="91" t="str">
        <f>IFERROR(VLOOKUP($AV253,Import!$B$3:$L$676,2,FALSE),"")</f>
        <v>TBR</v>
      </c>
      <c r="AZ253" s="96" t="str">
        <f>IFERROR(VLOOKUP($AV253,Import!$B$3:$L$676,3,FALSE),"")</f>
        <v>LHP</v>
      </c>
      <c r="BA253" s="96" t="str">
        <f>IFERROR(VLOOKUP($AV253,Import!$B$3:$L$676,4,FALSE),"")</f>
        <v>LHP</v>
      </c>
      <c r="BB253" s="91">
        <f>IFERROR(VLOOKUP($AV253,Import!$B$3:$L$676,5,FALSE),"")</f>
        <v>0</v>
      </c>
      <c r="BC253" s="431"/>
      <c r="BD253" s="91">
        <f>IFERROR(VLOOKUP($AV253,Import!$B$3:$X$677,12,FALSE),"")</f>
        <v>0</v>
      </c>
      <c r="BE253" s="97">
        <f>IFERROR(VLOOKUP($AV253,Import!$B$3:$X$677,15,FALSE),"")</f>
        <v>0</v>
      </c>
      <c r="BF253" s="97">
        <f>IFERROR(VLOOKUP($AV253,Import!$B$3:$X$677,16,FALSE),"")</f>
        <v>0</v>
      </c>
      <c r="BG253" s="91">
        <f>IFERROR(VLOOKUP($AV253,Import!$B$3:$X$677,13,FALSE),"")</f>
        <v>0</v>
      </c>
      <c r="BH253" s="91">
        <f>IFERROR(VLOOKUP($AV253,Import!$B$3:$X$677,14,FALSE),"")</f>
        <v>0</v>
      </c>
      <c r="BI253" s="91">
        <f>IFERROR(VLOOKUP($AV253,Import!$B$3:$X$677,17,FALSE),"")</f>
        <v>0</v>
      </c>
      <c r="BJ253" s="435"/>
      <c r="BK253" s="93">
        <f t="shared" si="45"/>
        <v>0</v>
      </c>
      <c r="BL253" s="94">
        <f t="shared" si="46"/>
        <v>0</v>
      </c>
      <c r="BM253" s="94">
        <f>IF(AW253='User Input'!$C$1,1,0)</f>
        <v>0</v>
      </c>
      <c r="BN253" s="94">
        <f t="shared" si="52"/>
        <v>0</v>
      </c>
      <c r="BO253" s="94">
        <f t="shared" si="47"/>
        <v>0</v>
      </c>
      <c r="BP253" s="94" t="str">
        <f t="shared" si="48"/>
        <v>Matthew Liberatore</v>
      </c>
      <c r="BQ253" s="94">
        <f t="shared" si="49"/>
        <v>0</v>
      </c>
      <c r="BR253" s="95">
        <f t="shared" si="50"/>
        <v>0</v>
      </c>
      <c r="BS253" s="91">
        <f>IFERROR(VLOOKUP($AV253,Import!$B$3:$AL$676,35,FALSE),"")</f>
        <v>2022</v>
      </c>
      <c r="BT253" s="99" t="e">
        <f>9*(Table2[[#This Row],[K]]/Table2[[#This Row],[IP]])</f>
        <v>#DIV/0!</v>
      </c>
      <c r="BU253" s="483" t="str">
        <f>IFERROR(VLOOKUP($AV253,PITCH!$B$7:$AJ$2004,31,FALSE),"N/A")</f>
        <v>N/A</v>
      </c>
      <c r="BV253" s="426"/>
    </row>
    <row r="254" spans="1:74" ht="15" x14ac:dyDescent="0.25">
      <c r="A254" s="570">
        <v>252</v>
      </c>
      <c r="B254" s="571">
        <f>IFERROR(VLOOKUP(N254,Import!$B$4:$T$677,19,FALSE),"")</f>
        <v>459</v>
      </c>
      <c r="C254" s="572"/>
      <c r="D254" s="571" t="str">
        <f>IFERROR(VLOOKUP(N254,Import!$AD$3:$AH$677,3,FALSE),"")</f>
        <v/>
      </c>
      <c r="E254" s="571" t="str">
        <f>IFERROR(VLOOKUP(N254,Import!$AD$3:$AL$677,4,FALSE),"")</f>
        <v/>
      </c>
      <c r="F254" s="575">
        <f>IFERROR(VLOOKUP(N254,Import!$AT$3:$BG$677,8,FALSE),"")</f>
        <v>567</v>
      </c>
      <c r="G254" s="489">
        <f>IFERROR(VLOOKUP($N254,Import!$AT$3:$BG$677,2,FALSE),"")</f>
        <v>56.899999999999991</v>
      </c>
      <c r="H254" s="490">
        <f>IFERROR(VLOOKUP($N254,Import!$AT$3:$BG$677,3,FALSE),"")</f>
        <v>1.3878048780487804</v>
      </c>
      <c r="I254" s="575">
        <f ca="1">IFERROR(VLOOKUP($N254,Import!$AT$3:$BG$677,9,FALSE),"")</f>
        <v>217</v>
      </c>
      <c r="J254" s="574"/>
      <c r="K254" s="571">
        <f>IFERROR(VLOOKUP(N254,Import!$AT$3:$BG$677,12,FALSE),"")</f>
        <v>290</v>
      </c>
      <c r="L254" s="571">
        <f>IFERROR(VLOOKUP(N254,Import!$AT$3:$BG$677,14,FALSE),"")</f>
        <v>279</v>
      </c>
      <c r="M254" s="486"/>
      <c r="N254" s="88" t="str">
        <f>IFERROR(VLOOKUP(A254,Import!$V$3:$X$677,3,FALSE),"")</f>
        <v>Tom Murphy</v>
      </c>
      <c r="O254" s="89"/>
      <c r="P254" s="90"/>
      <c r="Q254" s="91" t="str">
        <f>IFERROR(VLOOKUP($N254,Import!$B$3:$AL$676,2,FALSE),"")</f>
        <v>COL</v>
      </c>
      <c r="R254" s="341" t="str">
        <f>IFERROR(VLOOKUP($N254,Import!$B$3:$AL$676,3,FALSE),"")</f>
        <v>C</v>
      </c>
      <c r="S254" s="341" t="str">
        <f>IFERROR(VLOOKUP($N254,Import!$B$3:$AL$676,4,FALSE),"")</f>
        <v>C</v>
      </c>
      <c r="T254" s="91">
        <f>IFERROR(VLOOKUP($N254,Import!$B$3:$AL$676,5,FALSE),"")</f>
        <v>-6</v>
      </c>
      <c r="U254" s="431"/>
      <c r="V254" s="91">
        <f>IFERROR(VLOOKUP($N254,Import!$B$3:$AL$676,6,FALSE),"")</f>
        <v>212</v>
      </c>
      <c r="W254" s="91">
        <f>IFERROR(VLOOKUP($N254,Import!$B$3:$AL$676,7,FALSE),"")</f>
        <v>21</v>
      </c>
      <c r="X254" s="91">
        <f>IFERROR(VLOOKUP($N254,Import!$B$3:$AL$676,8,FALSE),"")</f>
        <v>9</v>
      </c>
      <c r="Y254" s="91">
        <f>IFERROR(VLOOKUP($N254,Import!$B$3:$AL$676,9,FALSE),"")</f>
        <v>32</v>
      </c>
      <c r="Z254" s="91">
        <f>IFERROR(VLOOKUP($N254,Import!$B$3:$AL$676,10,FALSE),"")</f>
        <v>2</v>
      </c>
      <c r="AA254" s="92">
        <f>IFERROR(VLOOKUP($N254,Import!$B$3:$AL$676,11,FALSE),"")</f>
        <v>0.248</v>
      </c>
      <c r="AB254" s="431"/>
      <c r="AC254" s="498">
        <f t="shared" si="40"/>
        <v>52.576000000000001</v>
      </c>
      <c r="AD254" s="499">
        <f>IF(O254='User Input'!$C$1,1,0)</f>
        <v>0</v>
      </c>
      <c r="AE254" s="499">
        <f t="shared" si="51"/>
        <v>0</v>
      </c>
      <c r="AF254" s="499">
        <f t="shared" si="41"/>
        <v>0</v>
      </c>
      <c r="AG254" s="499" t="str">
        <f t="shared" si="42"/>
        <v>Tom Murphy</v>
      </c>
      <c r="AH254" s="499">
        <f t="shared" si="43"/>
        <v>0</v>
      </c>
      <c r="AI254" s="499">
        <f t="shared" si="44"/>
        <v>-6</v>
      </c>
      <c r="AJ254" s="91" t="str">
        <f>IFERROR(VLOOKUP($N254,Import!$B$3:$AL$676,35,FALSE),"")</f>
        <v/>
      </c>
      <c r="AK254" s="98"/>
      <c r="AL254" s="113">
        <f t="shared" ref="AL254:AL267" si="53">AL253+1</f>
        <v>251</v>
      </c>
      <c r="AM254" s="112">
        <f>IFERROR(VLOOKUP(AV254,Import!$B$3:$T$677,19,FALSE),"")</f>
        <v>644</v>
      </c>
      <c r="AN254" s="493"/>
      <c r="AO254" s="112">
        <f>IFERROR(VLOOKUP(AV254,Import!$AD$3:$AH$677,3,FALSE),"")</f>
        <v>99</v>
      </c>
      <c r="AP254" s="112">
        <f>IFERROR(VLOOKUP(AV254,Import!$AD$3:$AH$677,5,FALSE),"")</f>
        <v>30</v>
      </c>
      <c r="AQ254" s="494" t="str">
        <f>IFERROR(VLOOKUP(AV254,Import!$AW$3:$BA$677,5,FALSE),"")</f>
        <v/>
      </c>
      <c r="AR254" s="489" t="str">
        <f>IFERROR(VLOOKUP($AV254,Import!$AW$3:$BG$677,2,FALSE),"")</f>
        <v/>
      </c>
      <c r="AS254" s="581" t="str">
        <f>IFERROR(VLOOKUP($AV254,Import!$AW$3:$BG$677,3,FALSE),"")</f>
        <v/>
      </c>
      <c r="AT254" s="575" t="str">
        <f>IFERROR(VLOOKUP($AV254,Import!$AW$3:$BG$677,7,FALSE),"")</f>
        <v/>
      </c>
      <c r="AU254" s="492"/>
      <c r="AV254" s="495" t="str">
        <f>IFERROR(VLOOKUP(AL254,Import!$W$3:$X$677,2,FALSE),"")</f>
        <v>Brady Singer</v>
      </c>
      <c r="AW254" s="89"/>
      <c r="AX254" s="102"/>
      <c r="AY254" s="91" t="str">
        <f>IFERROR(VLOOKUP($AV254,Import!$B$3:$L$676,2,FALSE),"")</f>
        <v>KCR</v>
      </c>
      <c r="AZ254" s="96" t="str">
        <f>IFERROR(VLOOKUP($AV254,Import!$B$3:$L$676,3,FALSE),"")</f>
        <v>RHP</v>
      </c>
      <c r="BA254" s="96" t="str">
        <f>IFERROR(VLOOKUP($AV254,Import!$B$3:$L$676,4,FALSE),"")</f>
        <v>RHP</v>
      </c>
      <c r="BB254" s="91">
        <f>IFERROR(VLOOKUP($AV254,Import!$B$3:$L$676,5,FALSE),"")</f>
        <v>0</v>
      </c>
      <c r="BC254" s="431"/>
      <c r="BD254" s="91">
        <f>IFERROR(VLOOKUP($AV254,Import!$B$3:$X$677,12,FALSE),"")</f>
        <v>0</v>
      </c>
      <c r="BE254" s="97">
        <f>IFERROR(VLOOKUP($AV254,Import!$B$3:$X$677,15,FALSE),"")</f>
        <v>0</v>
      </c>
      <c r="BF254" s="97">
        <f>IFERROR(VLOOKUP($AV254,Import!$B$3:$X$677,16,FALSE),"")</f>
        <v>0</v>
      </c>
      <c r="BG254" s="91">
        <f>IFERROR(VLOOKUP($AV254,Import!$B$3:$X$677,13,FALSE),"")</f>
        <v>0</v>
      </c>
      <c r="BH254" s="91">
        <f>IFERROR(VLOOKUP($AV254,Import!$B$3:$X$677,14,FALSE),"")</f>
        <v>0</v>
      </c>
      <c r="BI254" s="91">
        <f>IFERROR(VLOOKUP($AV254,Import!$B$3:$X$677,17,FALSE),"")</f>
        <v>0</v>
      </c>
      <c r="BJ254" s="435"/>
      <c r="BK254" s="93">
        <f t="shared" si="45"/>
        <v>0</v>
      </c>
      <c r="BL254" s="94">
        <f t="shared" si="46"/>
        <v>0</v>
      </c>
      <c r="BM254" s="94">
        <f>IF(AW254='User Input'!$C$1,1,0)</f>
        <v>0</v>
      </c>
      <c r="BN254" s="94">
        <f t="shared" si="52"/>
        <v>0</v>
      </c>
      <c r="BO254" s="94">
        <f t="shared" si="47"/>
        <v>0</v>
      </c>
      <c r="BP254" s="94" t="str">
        <f t="shared" si="48"/>
        <v>Brady Singer</v>
      </c>
      <c r="BQ254" s="94">
        <f t="shared" si="49"/>
        <v>0</v>
      </c>
      <c r="BR254" s="95">
        <f t="shared" si="50"/>
        <v>0</v>
      </c>
      <c r="BS254" s="91">
        <f>IFERROR(VLOOKUP($AV254,Import!$B$3:$AL$676,35,FALSE),"")</f>
        <v>2020</v>
      </c>
      <c r="BT254" s="99" t="e">
        <f>9*(Table2[[#This Row],[K]]/Table2[[#This Row],[IP]])</f>
        <v>#DIV/0!</v>
      </c>
      <c r="BU254" s="483" t="str">
        <f>IFERROR(VLOOKUP($AV254,PITCH!$B$7:$AJ$2004,31,FALSE),"N/A")</f>
        <v>N/A</v>
      </c>
      <c r="BV254" s="426"/>
    </row>
    <row r="255" spans="1:74" ht="15" x14ac:dyDescent="0.25">
      <c r="A255" s="570">
        <v>253</v>
      </c>
      <c r="B255" s="571">
        <f>IFERROR(VLOOKUP(N255,Import!$B$4:$T$677,19,FALSE),"")</f>
        <v>460</v>
      </c>
      <c r="C255" s="572"/>
      <c r="D255" s="571" t="str">
        <f>IFERROR(VLOOKUP(N255,Import!$AD$3:$AH$677,3,FALSE),"")</f>
        <v/>
      </c>
      <c r="E255" s="571" t="str">
        <f>IFERROR(VLOOKUP(N255,Import!$AD$3:$AL$677,4,FALSE),"")</f>
        <v/>
      </c>
      <c r="F255" s="575">
        <f>IFERROR(VLOOKUP(N255,Import!$AT$3:$BG$677,8,FALSE),"")</f>
        <v>336</v>
      </c>
      <c r="G255" s="489">
        <f>IFERROR(VLOOKUP($N255,Import!$AT$3:$BG$677,2,FALSE),"")</f>
        <v>245.95</v>
      </c>
      <c r="H255" s="490">
        <f>IFERROR(VLOOKUP($N255,Import!$AT$3:$BG$677,3,FALSE),"")</f>
        <v>2.3423809523809522</v>
      </c>
      <c r="I255" s="575">
        <f ca="1">IFERROR(VLOOKUP($N255,Import!$AT$3:$BG$677,9,FALSE),"")</f>
        <v>139</v>
      </c>
      <c r="J255" s="574"/>
      <c r="K255" s="571">
        <f>IFERROR(VLOOKUP(N255,Import!$AT$3:$BG$677,12,FALSE),"")</f>
        <v>247</v>
      </c>
      <c r="L255" s="571">
        <f>IFERROR(VLOOKUP(N255,Import!$AT$3:$BG$677,14,FALSE),"")</f>
        <v>230</v>
      </c>
      <c r="M255" s="486"/>
      <c r="N255" s="88" t="str">
        <f>IFERROR(VLOOKUP(A255,Import!$V$3:$X$677,3,FALSE),"")</f>
        <v>Scott Schebler</v>
      </c>
      <c r="O255" s="89"/>
      <c r="P255" s="90"/>
      <c r="Q255" s="91" t="str">
        <f>IFERROR(VLOOKUP($N255,Import!$B$3:$AL$676,2,FALSE),"")</f>
        <v>CIN</v>
      </c>
      <c r="R255" s="341" t="str">
        <f>IFERROR(VLOOKUP($N255,Import!$B$3:$AL$676,3,FALSE),"")</f>
        <v>OF</v>
      </c>
      <c r="S255" s="341" t="str">
        <f>IFERROR(VLOOKUP($N255,Import!$B$3:$AL$676,4,FALSE),"")</f>
        <v>OF</v>
      </c>
      <c r="T255" s="91">
        <f>IFERROR(VLOOKUP($N255,Import!$B$3:$AL$676,5,FALSE),"")</f>
        <v>-6</v>
      </c>
      <c r="U255" s="431"/>
      <c r="V255" s="91">
        <f>IFERROR(VLOOKUP($N255,Import!$B$3:$AL$676,6,FALSE),"")</f>
        <v>262</v>
      </c>
      <c r="W255" s="91">
        <f>IFERROR(VLOOKUP($N255,Import!$B$3:$AL$676,7,FALSE),"")</f>
        <v>31</v>
      </c>
      <c r="X255" s="91">
        <f>IFERROR(VLOOKUP($N255,Import!$B$3:$AL$676,8,FALSE),"")</f>
        <v>14</v>
      </c>
      <c r="Y255" s="91">
        <f>IFERROR(VLOOKUP($N255,Import!$B$3:$AL$676,9,FALSE),"")</f>
        <v>26</v>
      </c>
      <c r="Z255" s="91">
        <f>IFERROR(VLOOKUP($N255,Import!$B$3:$AL$676,10,FALSE),"")</f>
        <v>4</v>
      </c>
      <c r="AA255" s="92">
        <f>IFERROR(VLOOKUP($N255,Import!$B$3:$AL$676,11,FALSE),"")</f>
        <v>0.23899999999999999</v>
      </c>
      <c r="AB255" s="431"/>
      <c r="AC255" s="498">
        <f t="shared" si="40"/>
        <v>62.617999999999995</v>
      </c>
      <c r="AD255" s="499">
        <f>IF(O255='User Input'!$C$1,1,0)</f>
        <v>0</v>
      </c>
      <c r="AE255" s="499">
        <f t="shared" si="51"/>
        <v>0</v>
      </c>
      <c r="AF255" s="499">
        <f t="shared" si="41"/>
        <v>0</v>
      </c>
      <c r="AG255" s="499" t="str">
        <f t="shared" si="42"/>
        <v>Scott Schebler</v>
      </c>
      <c r="AH255" s="499">
        <f t="shared" si="43"/>
        <v>0</v>
      </c>
      <c r="AI255" s="499">
        <f t="shared" si="44"/>
        <v>-6</v>
      </c>
      <c r="AJ255" s="91" t="str">
        <f>IFERROR(VLOOKUP($N255,Import!$B$3:$AL$676,35,FALSE),"")</f>
        <v/>
      </c>
      <c r="AK255" s="98"/>
      <c r="AL255" s="113">
        <f t="shared" si="53"/>
        <v>252</v>
      </c>
      <c r="AM255" s="112"/>
      <c r="AN255" s="493"/>
      <c r="AO255" s="112"/>
      <c r="AP255" s="112"/>
      <c r="AQ255" s="494"/>
      <c r="AR255" s="489"/>
      <c r="AS255" s="581"/>
      <c r="AT255" s="575" t="str">
        <f>IFERROR(VLOOKUP($AV255,Import!$AW$3:$BG$677,7,FALSE),"")</f>
        <v/>
      </c>
      <c r="AU255" s="492"/>
      <c r="AV255" s="496" t="s">
        <v>2974</v>
      </c>
      <c r="AW255" s="89"/>
      <c r="AX255" s="102"/>
      <c r="AY255" s="91"/>
      <c r="AZ255" s="96"/>
      <c r="BA255" s="96"/>
      <c r="BB255" s="91"/>
      <c r="BC255" s="431"/>
      <c r="BD255" s="91"/>
      <c r="BE255" s="97"/>
      <c r="BF255" s="97"/>
      <c r="BG255" s="91"/>
      <c r="BH255" s="91"/>
      <c r="BI255" s="91"/>
      <c r="BJ255" s="435"/>
      <c r="BK255" s="93">
        <f t="shared" ref="BK255:BK267" si="54">BE255*BD255</f>
        <v>0</v>
      </c>
      <c r="BL255" s="94">
        <f t="shared" ref="BL255:BL267" si="55">BF255*BD255</f>
        <v>0</v>
      </c>
      <c r="BM255" s="94">
        <f>IF(AW255='User Input'!$C$1,1,0)</f>
        <v>0</v>
      </c>
      <c r="BN255" s="94">
        <f t="shared" ref="BN255:BN267" si="56">BM255+BN254</f>
        <v>0</v>
      </c>
      <c r="BO255" s="94">
        <f t="shared" ref="BO255:BO267" si="57">IF(BN255=BN254,0,BN255)</f>
        <v>0</v>
      </c>
      <c r="BP255" s="94" t="str">
        <f t="shared" ref="BP255:BP267" si="58">AV255</f>
        <v>&lt;&lt;USER ENTRY&gt;&gt;</v>
      </c>
      <c r="BQ255" s="94">
        <f t="shared" ref="BQ255:BQ267" si="59">AX255</f>
        <v>0</v>
      </c>
      <c r="BR255" s="95">
        <f t="shared" ref="BR255:BR267" si="60">BB255</f>
        <v>0</v>
      </c>
      <c r="BS255" s="91"/>
      <c r="BT255" s="99"/>
      <c r="BU255" s="483"/>
      <c r="BV255" s="426"/>
    </row>
    <row r="256" spans="1:74" ht="15" x14ac:dyDescent="0.25">
      <c r="A256" s="570">
        <v>254</v>
      </c>
      <c r="B256" s="571">
        <f>IFERROR(VLOOKUP(N256,Import!$B$4:$T$677,19,FALSE),"")</f>
        <v>461</v>
      </c>
      <c r="C256" s="572"/>
      <c r="D256" s="571" t="str">
        <f>IFERROR(VLOOKUP(N256,Import!$AD$3:$AH$677,3,FALSE),"")</f>
        <v/>
      </c>
      <c r="E256" s="571" t="str">
        <f>IFERROR(VLOOKUP(N256,Import!$AD$3:$AL$677,4,FALSE),"")</f>
        <v/>
      </c>
      <c r="F256" s="575">
        <f>IFERROR(VLOOKUP(N256,Import!$AT$3:$BG$677,8,FALSE),"")</f>
        <v>279</v>
      </c>
      <c r="G256" s="489">
        <f>IFERROR(VLOOKUP($N256,Import!$AT$3:$BG$677,2,FALSE),"")</f>
        <v>286.49999999999994</v>
      </c>
      <c r="H256" s="490">
        <f>IFERROR(VLOOKUP($N256,Import!$AT$3:$BG$677,3,FALSE),"")</f>
        <v>2.558035714285714</v>
      </c>
      <c r="I256" s="575">
        <f ca="1">IFERROR(VLOOKUP($N256,Import!$AT$3:$BG$677,9,FALSE),"")</f>
        <v>109</v>
      </c>
      <c r="J256" s="574"/>
      <c r="K256" s="571">
        <f>IFERROR(VLOOKUP(N256,Import!$AT$3:$BG$677,12,FALSE),"")</f>
        <v>195</v>
      </c>
      <c r="L256" s="571">
        <f>IFERROR(VLOOKUP(N256,Import!$AT$3:$BG$677,14,FALSE),"")</f>
        <v>187</v>
      </c>
      <c r="M256" s="486"/>
      <c r="N256" s="88" t="str">
        <f>IFERROR(VLOOKUP(A256,Import!$V$3:$X$677,3,FALSE),"")</f>
        <v>Mitch Moreland</v>
      </c>
      <c r="O256" s="89"/>
      <c r="P256" s="90"/>
      <c r="Q256" s="91" t="str">
        <f>IFERROR(VLOOKUP($N256,Import!$B$3:$AL$676,2,FALSE),"")</f>
        <v>BOS</v>
      </c>
      <c r="R256" s="341" t="str">
        <f>IFERROR(VLOOKUP($N256,Import!$B$3:$AL$676,3,FALSE),"")</f>
        <v>1B</v>
      </c>
      <c r="S256" s="341" t="str">
        <f>IFERROR(VLOOKUP($N256,Import!$B$3:$AL$676,4,FALSE),"")</f>
        <v>1B</v>
      </c>
      <c r="T256" s="91">
        <f>IFERROR(VLOOKUP($N256,Import!$B$3:$AL$676,5,FALSE),"")</f>
        <v>-6</v>
      </c>
      <c r="U256" s="431"/>
      <c r="V256" s="91">
        <f>IFERROR(VLOOKUP($N256,Import!$B$3:$AL$676,6,FALSE),"")</f>
        <v>388</v>
      </c>
      <c r="W256" s="91">
        <f>IFERROR(VLOOKUP($N256,Import!$B$3:$AL$676,7,FALSE),"")</f>
        <v>49</v>
      </c>
      <c r="X256" s="91">
        <f>IFERROR(VLOOKUP($N256,Import!$B$3:$AL$676,8,FALSE),"")</f>
        <v>15</v>
      </c>
      <c r="Y256" s="91">
        <f>IFERROR(VLOOKUP($N256,Import!$B$3:$AL$676,9,FALSE),"")</f>
        <v>58</v>
      </c>
      <c r="Z256" s="91">
        <f>IFERROR(VLOOKUP($N256,Import!$B$3:$AL$676,10,FALSE),"")</f>
        <v>1</v>
      </c>
      <c r="AA256" s="92">
        <f>IFERROR(VLOOKUP($N256,Import!$B$3:$AL$676,11,FALSE),"")</f>
        <v>0.24199999999999999</v>
      </c>
      <c r="AB256" s="431"/>
      <c r="AC256" s="498">
        <f t="shared" si="40"/>
        <v>93.896000000000001</v>
      </c>
      <c r="AD256" s="499">
        <f>IF(O256='User Input'!$C$1,1,0)</f>
        <v>0</v>
      </c>
      <c r="AE256" s="499">
        <f t="shared" si="51"/>
        <v>0</v>
      </c>
      <c r="AF256" s="499">
        <f t="shared" si="41"/>
        <v>0</v>
      </c>
      <c r="AG256" s="499" t="str">
        <f t="shared" si="42"/>
        <v>Mitch Moreland</v>
      </c>
      <c r="AH256" s="499">
        <f t="shared" si="43"/>
        <v>0</v>
      </c>
      <c r="AI256" s="499">
        <f t="shared" si="44"/>
        <v>-6</v>
      </c>
      <c r="AJ256" s="91" t="str">
        <f>IFERROR(VLOOKUP($N256,Import!$B$3:$AL$676,35,FALSE),"")</f>
        <v/>
      </c>
      <c r="AK256" s="98"/>
      <c r="AL256" s="113">
        <f t="shared" si="53"/>
        <v>253</v>
      </c>
      <c r="AM256" s="112"/>
      <c r="AN256" s="493"/>
      <c r="AO256" s="112"/>
      <c r="AP256" s="112"/>
      <c r="AQ256" s="494"/>
      <c r="AR256" s="489"/>
      <c r="AS256" s="581"/>
      <c r="AT256" s="575" t="str">
        <f>IFERROR(VLOOKUP($AV256,Import!$AW$3:$BG$677,7,FALSE),"")</f>
        <v/>
      </c>
      <c r="AU256" s="492"/>
      <c r="AV256" s="496" t="s">
        <v>2974</v>
      </c>
      <c r="AW256" s="89"/>
      <c r="AX256" s="102"/>
      <c r="AY256" s="91"/>
      <c r="AZ256" s="96"/>
      <c r="BA256" s="96"/>
      <c r="BB256" s="91"/>
      <c r="BC256" s="431"/>
      <c r="BD256" s="91"/>
      <c r="BE256" s="97"/>
      <c r="BF256" s="97"/>
      <c r="BG256" s="91"/>
      <c r="BH256" s="91"/>
      <c r="BI256" s="91"/>
      <c r="BJ256" s="435"/>
      <c r="BK256" s="93">
        <f t="shared" si="54"/>
        <v>0</v>
      </c>
      <c r="BL256" s="94">
        <f t="shared" si="55"/>
        <v>0</v>
      </c>
      <c r="BM256" s="94">
        <f>IF(AW256='User Input'!$C$1,1,0)</f>
        <v>0</v>
      </c>
      <c r="BN256" s="94">
        <f t="shared" si="56"/>
        <v>0</v>
      </c>
      <c r="BO256" s="94">
        <f t="shared" si="57"/>
        <v>0</v>
      </c>
      <c r="BP256" s="94" t="str">
        <f t="shared" si="58"/>
        <v>&lt;&lt;USER ENTRY&gt;&gt;</v>
      </c>
      <c r="BQ256" s="94">
        <f t="shared" si="59"/>
        <v>0</v>
      </c>
      <c r="BR256" s="95">
        <f t="shared" si="60"/>
        <v>0</v>
      </c>
      <c r="BS256" s="91"/>
      <c r="BT256" s="99"/>
      <c r="BU256" s="483"/>
      <c r="BV256" s="426"/>
    </row>
    <row r="257" spans="1:74" ht="15" x14ac:dyDescent="0.25">
      <c r="A257" s="570">
        <v>255</v>
      </c>
      <c r="B257" s="571">
        <f>IFERROR(VLOOKUP(N257,Import!$B$4:$T$677,19,FALSE),"")</f>
        <v>463</v>
      </c>
      <c r="C257" s="572"/>
      <c r="D257" s="571" t="str">
        <f>IFERROR(VLOOKUP(N257,Import!$AD$3:$AH$677,3,FALSE),"")</f>
        <v/>
      </c>
      <c r="E257" s="571" t="str">
        <f>IFERROR(VLOOKUP(N257,Import!$AD$3:$AL$677,4,FALSE),"")</f>
        <v/>
      </c>
      <c r="F257" s="575">
        <f>IFERROR(VLOOKUP(N257,Import!$AT$3:$BG$677,8,FALSE),"")</f>
        <v>438</v>
      </c>
      <c r="G257" s="489">
        <f>IFERROR(VLOOKUP($N257,Import!$AT$3:$BG$677,2,FALSE),"")</f>
        <v>161.20000000000002</v>
      </c>
      <c r="H257" s="490">
        <f>IFERROR(VLOOKUP($N257,Import!$AT$3:$BG$677,3,FALSE),"")</f>
        <v>1.8744186046511631</v>
      </c>
      <c r="I257" s="575">
        <f ca="1">IFERROR(VLOOKUP($N257,Import!$AT$3:$BG$677,9,FALSE),"")</f>
        <v>206</v>
      </c>
      <c r="J257" s="574"/>
      <c r="K257" s="571">
        <f>IFERROR(VLOOKUP(N257,Import!$AT$3:$BG$677,12,FALSE),"")</f>
        <v>372</v>
      </c>
      <c r="L257" s="571">
        <f>IFERROR(VLOOKUP(N257,Import!$AT$3:$BG$677,14,FALSE),"")</f>
        <v>359</v>
      </c>
      <c r="M257" s="486"/>
      <c r="N257" s="88" t="str">
        <f>IFERROR(VLOOKUP(A257,Import!$V$3:$X$677,3,FALSE),"")</f>
        <v>Adam Duvall</v>
      </c>
      <c r="O257" s="89"/>
      <c r="P257" s="90"/>
      <c r="Q257" s="91" t="str">
        <f>IFERROR(VLOOKUP($N257,Import!$B$3:$AL$676,2,FALSE),"")</f>
        <v>ATL</v>
      </c>
      <c r="R257" s="341" t="str">
        <f>IFERROR(VLOOKUP($N257,Import!$B$3:$AL$676,3,FALSE),"")</f>
        <v>OF</v>
      </c>
      <c r="S257" s="341" t="str">
        <f>IFERROR(VLOOKUP($N257,Import!$B$3:$AL$676,4,FALSE),"")</f>
        <v>1B/OF</v>
      </c>
      <c r="T257" s="91">
        <f>IFERROR(VLOOKUP($N257,Import!$B$3:$AL$676,5,FALSE),"")</f>
        <v>-6</v>
      </c>
      <c r="U257" s="431"/>
      <c r="V257" s="91">
        <f>IFERROR(VLOOKUP($N257,Import!$B$3:$AL$676,6,FALSE),"")</f>
        <v>313</v>
      </c>
      <c r="W257" s="91">
        <f>IFERROR(VLOOKUP($N257,Import!$B$3:$AL$676,7,FALSE),"")</f>
        <v>38</v>
      </c>
      <c r="X257" s="91">
        <f>IFERROR(VLOOKUP($N257,Import!$B$3:$AL$676,8,FALSE),"")</f>
        <v>14</v>
      </c>
      <c r="Y257" s="91">
        <f>IFERROR(VLOOKUP($N257,Import!$B$3:$AL$676,9,FALSE),"")</f>
        <v>47</v>
      </c>
      <c r="Z257" s="91">
        <f>IFERROR(VLOOKUP($N257,Import!$B$3:$AL$676,10,FALSE),"")</f>
        <v>2</v>
      </c>
      <c r="AA257" s="92">
        <f>IFERROR(VLOOKUP($N257,Import!$B$3:$AL$676,11,FALSE),"")</f>
        <v>0.23100000000000001</v>
      </c>
      <c r="AB257" s="431"/>
      <c r="AC257" s="498">
        <f t="shared" si="40"/>
        <v>72.302999999999997</v>
      </c>
      <c r="AD257" s="499">
        <f>IF(O257='User Input'!$C$1,1,0)</f>
        <v>0</v>
      </c>
      <c r="AE257" s="499">
        <f t="shared" si="51"/>
        <v>0</v>
      </c>
      <c r="AF257" s="499">
        <f t="shared" si="41"/>
        <v>0</v>
      </c>
      <c r="AG257" s="499" t="str">
        <f t="shared" si="42"/>
        <v>Adam Duvall</v>
      </c>
      <c r="AH257" s="499">
        <f t="shared" si="43"/>
        <v>0</v>
      </c>
      <c r="AI257" s="499">
        <f t="shared" si="44"/>
        <v>-6</v>
      </c>
      <c r="AJ257" s="91" t="str">
        <f>IFERROR(VLOOKUP($N257,Import!$B$3:$AL$676,35,FALSE),"")</f>
        <v/>
      </c>
      <c r="AK257" s="98"/>
      <c r="AL257" s="113">
        <f t="shared" si="53"/>
        <v>254</v>
      </c>
      <c r="AM257" s="112"/>
      <c r="AN257" s="493"/>
      <c r="AO257" s="112"/>
      <c r="AP257" s="112"/>
      <c r="AQ257" s="494"/>
      <c r="AR257" s="489"/>
      <c r="AS257" s="581"/>
      <c r="AT257" s="575" t="str">
        <f>IFERROR(VLOOKUP($AV257,Import!$AW$3:$BG$677,7,FALSE),"")</f>
        <v/>
      </c>
      <c r="AU257" s="492"/>
      <c r="AV257" s="496" t="s">
        <v>2974</v>
      </c>
      <c r="AW257" s="89"/>
      <c r="AX257" s="102"/>
      <c r="AY257" s="91"/>
      <c r="AZ257" s="96"/>
      <c r="BA257" s="96"/>
      <c r="BB257" s="91"/>
      <c r="BC257" s="431"/>
      <c r="BD257" s="91"/>
      <c r="BE257" s="97"/>
      <c r="BF257" s="97"/>
      <c r="BG257" s="91"/>
      <c r="BH257" s="91"/>
      <c r="BI257" s="91"/>
      <c r="BJ257" s="435"/>
      <c r="BK257" s="93">
        <f t="shared" si="54"/>
        <v>0</v>
      </c>
      <c r="BL257" s="94">
        <f t="shared" si="55"/>
        <v>0</v>
      </c>
      <c r="BM257" s="94">
        <f>IF(AW257='User Input'!$C$1,1,0)</f>
        <v>0</v>
      </c>
      <c r="BN257" s="94">
        <f t="shared" si="56"/>
        <v>0</v>
      </c>
      <c r="BO257" s="94">
        <f t="shared" si="57"/>
        <v>0</v>
      </c>
      <c r="BP257" s="94" t="str">
        <f t="shared" si="58"/>
        <v>&lt;&lt;USER ENTRY&gt;&gt;</v>
      </c>
      <c r="BQ257" s="94">
        <f t="shared" si="59"/>
        <v>0</v>
      </c>
      <c r="BR257" s="95">
        <f t="shared" si="60"/>
        <v>0</v>
      </c>
      <c r="BS257" s="91"/>
      <c r="BT257" s="99"/>
      <c r="BU257" s="483"/>
      <c r="BV257" s="426"/>
    </row>
    <row r="258" spans="1:74" ht="15" x14ac:dyDescent="0.25">
      <c r="A258" s="570">
        <v>256</v>
      </c>
      <c r="B258" s="571">
        <f>IFERROR(VLOOKUP(N258,Import!$B$4:$T$677,19,FALSE),"")</f>
        <v>464</v>
      </c>
      <c r="C258" s="572"/>
      <c r="D258" s="571" t="str">
        <f>IFERROR(VLOOKUP(N258,Import!$AD$3:$AH$677,3,FALSE),"")</f>
        <v/>
      </c>
      <c r="E258" s="571" t="str">
        <f>IFERROR(VLOOKUP(N258,Import!$AD$3:$AL$677,4,FALSE),"")</f>
        <v/>
      </c>
      <c r="F258" s="575">
        <f>IFERROR(VLOOKUP(N258,Import!$AT$3:$BG$677,8,FALSE),"")</f>
        <v>559</v>
      </c>
      <c r="G258" s="489">
        <f>IFERROR(VLOOKUP($N258,Import!$AT$3:$BG$677,2,FALSE),"")</f>
        <v>73.899999999999991</v>
      </c>
      <c r="H258" s="490">
        <f>IFERROR(VLOOKUP($N258,Import!$AT$3:$BG$677,3,FALSE),"")</f>
        <v>1.3943396226415092</v>
      </c>
      <c r="I258" s="575">
        <f ca="1">IFERROR(VLOOKUP($N258,Import!$AT$3:$BG$677,9,FALSE),"")</f>
        <v>508</v>
      </c>
      <c r="J258" s="574"/>
      <c r="K258" s="571">
        <f>IFERROR(VLOOKUP(N258,Import!$AT$3:$BG$677,12,FALSE),"")</f>
        <v>276</v>
      </c>
      <c r="L258" s="571">
        <f>IFERROR(VLOOKUP(N258,Import!$AT$3:$BG$677,14,FALSE),"")</f>
        <v>276</v>
      </c>
      <c r="M258" s="486"/>
      <c r="N258" s="88" t="str">
        <f>IFERROR(VLOOKUP(A258,Import!$V$3:$X$677,3,FALSE),"")</f>
        <v>Blake Swihart</v>
      </c>
      <c r="O258" s="89"/>
      <c r="P258" s="90"/>
      <c r="Q258" s="91" t="str">
        <f>IFERROR(VLOOKUP($N258,Import!$B$3:$AL$676,2,FALSE),"")</f>
        <v>BOS</v>
      </c>
      <c r="R258" s="341" t="str">
        <f>IFERROR(VLOOKUP($N258,Import!$B$3:$AL$676,3,FALSE),"")</f>
        <v>C/OF</v>
      </c>
      <c r="S258" s="341" t="str">
        <f>IFERROR(VLOOKUP($N258,Import!$B$3:$AL$676,4,FALSE),"")</f>
        <v>C/1B/ OF</v>
      </c>
      <c r="T258" s="91">
        <f>IFERROR(VLOOKUP($N258,Import!$B$3:$AL$676,5,FALSE),"")</f>
        <v>-6</v>
      </c>
      <c r="U258" s="431"/>
      <c r="V258" s="91">
        <f>IFERROR(VLOOKUP($N258,Import!$B$3:$AL$676,6,FALSE),"")</f>
        <v>221</v>
      </c>
      <c r="W258" s="91">
        <f>IFERROR(VLOOKUP($N258,Import!$B$3:$AL$676,7,FALSE),"")</f>
        <v>27</v>
      </c>
      <c r="X258" s="91">
        <f>IFERROR(VLOOKUP($N258,Import!$B$3:$AL$676,8,FALSE),"")</f>
        <v>4</v>
      </c>
      <c r="Y258" s="91">
        <f>IFERROR(VLOOKUP($N258,Import!$B$3:$AL$676,9,FALSE),"")</f>
        <v>20</v>
      </c>
      <c r="Z258" s="91">
        <f>IFERROR(VLOOKUP($N258,Import!$B$3:$AL$676,10,FALSE),"")</f>
        <v>7</v>
      </c>
      <c r="AA258" s="92">
        <f>IFERROR(VLOOKUP($N258,Import!$B$3:$AL$676,11,FALSE),"")</f>
        <v>0.252</v>
      </c>
      <c r="AB258" s="431"/>
      <c r="AC258" s="498">
        <f t="shared" si="40"/>
        <v>55.692</v>
      </c>
      <c r="AD258" s="499">
        <f>IF(O258='User Input'!$C$1,1,0)</f>
        <v>0</v>
      </c>
      <c r="AE258" s="499">
        <f t="shared" si="51"/>
        <v>0</v>
      </c>
      <c r="AF258" s="499">
        <f t="shared" si="41"/>
        <v>0</v>
      </c>
      <c r="AG258" s="499" t="str">
        <f t="shared" si="42"/>
        <v>Blake Swihart</v>
      </c>
      <c r="AH258" s="499">
        <f t="shared" si="43"/>
        <v>0</v>
      </c>
      <c r="AI258" s="499">
        <f t="shared" si="44"/>
        <v>-6</v>
      </c>
      <c r="AJ258" s="91" t="str">
        <f>IFERROR(VLOOKUP($N258,Import!$B$3:$AL$676,35,FALSE),"")</f>
        <v/>
      </c>
      <c r="AK258" s="98"/>
      <c r="AL258" s="113">
        <f t="shared" si="53"/>
        <v>255</v>
      </c>
      <c r="AM258" s="112"/>
      <c r="AN258" s="493"/>
      <c r="AO258" s="112"/>
      <c r="AP258" s="112"/>
      <c r="AQ258" s="494"/>
      <c r="AR258" s="489"/>
      <c r="AS258" s="581"/>
      <c r="AT258" s="575" t="str">
        <f>IFERROR(VLOOKUP($AV258,Import!$AW$3:$BG$677,7,FALSE),"")</f>
        <v/>
      </c>
      <c r="AU258" s="492"/>
      <c r="AV258" s="496" t="s">
        <v>2974</v>
      </c>
      <c r="AW258" s="89"/>
      <c r="AX258" s="102"/>
      <c r="AY258" s="91"/>
      <c r="AZ258" s="96"/>
      <c r="BA258" s="96"/>
      <c r="BB258" s="91"/>
      <c r="BC258" s="431"/>
      <c r="BD258" s="91"/>
      <c r="BE258" s="97"/>
      <c r="BF258" s="97"/>
      <c r="BG258" s="91"/>
      <c r="BH258" s="91"/>
      <c r="BI258" s="91"/>
      <c r="BJ258" s="435"/>
      <c r="BK258" s="93">
        <f t="shared" si="54"/>
        <v>0</v>
      </c>
      <c r="BL258" s="94">
        <f t="shared" si="55"/>
        <v>0</v>
      </c>
      <c r="BM258" s="94">
        <f>IF(AW258='User Input'!$C$1,1,0)</f>
        <v>0</v>
      </c>
      <c r="BN258" s="94">
        <f t="shared" si="56"/>
        <v>0</v>
      </c>
      <c r="BO258" s="94">
        <f t="shared" si="57"/>
        <v>0</v>
      </c>
      <c r="BP258" s="94" t="str">
        <f t="shared" si="58"/>
        <v>&lt;&lt;USER ENTRY&gt;&gt;</v>
      </c>
      <c r="BQ258" s="94">
        <f t="shared" si="59"/>
        <v>0</v>
      </c>
      <c r="BR258" s="95">
        <f t="shared" si="60"/>
        <v>0</v>
      </c>
      <c r="BS258" s="91"/>
      <c r="BT258" s="99"/>
      <c r="BU258" s="483"/>
      <c r="BV258" s="426"/>
    </row>
    <row r="259" spans="1:74" ht="15" x14ac:dyDescent="0.25">
      <c r="A259" s="570">
        <v>257</v>
      </c>
      <c r="B259" s="571">
        <f>IFERROR(VLOOKUP(N259,Import!$B$4:$T$677,19,FALSE),"")</f>
        <v>466</v>
      </c>
      <c r="C259" s="572"/>
      <c r="D259" s="571" t="str">
        <f>IFERROR(VLOOKUP(N259,Import!$AD$3:$AH$677,3,FALSE),"")</f>
        <v/>
      </c>
      <c r="E259" s="571" t="str">
        <f>IFERROR(VLOOKUP(N259,Import!$AD$3:$AL$677,4,FALSE),"")</f>
        <v/>
      </c>
      <c r="F259" s="575">
        <f>IFERROR(VLOOKUP(N259,Import!$AT$3:$BG$677,8,FALSE),"")</f>
        <v>376</v>
      </c>
      <c r="G259" s="489">
        <f>IFERROR(VLOOKUP($N259,Import!$AT$3:$BG$677,2,FALSE),"")</f>
        <v>209.75000000000003</v>
      </c>
      <c r="H259" s="490">
        <f>IFERROR(VLOOKUP($N259,Import!$AT$3:$BG$677,3,FALSE),"")</f>
        <v>2.1623711340206189</v>
      </c>
      <c r="I259" s="575">
        <f ca="1">IFERROR(VLOOKUP($N259,Import!$AT$3:$BG$677,9,FALSE),"")</f>
        <v>152</v>
      </c>
      <c r="J259" s="574"/>
      <c r="K259" s="571">
        <f>IFERROR(VLOOKUP(N259,Import!$AT$3:$BG$677,12,FALSE),"")</f>
        <v>293</v>
      </c>
      <c r="L259" s="571">
        <f>IFERROR(VLOOKUP(N259,Import!$AT$3:$BG$677,14,FALSE),"")</f>
        <v>274</v>
      </c>
      <c r="M259" s="486"/>
      <c r="N259" s="88" t="str">
        <f>IFERROR(VLOOKUP(A259,Import!$V$3:$X$677,3,FALSE),"")</f>
        <v>Ryon Healy</v>
      </c>
      <c r="O259" s="89"/>
      <c r="P259" s="90"/>
      <c r="Q259" s="91" t="str">
        <f>IFERROR(VLOOKUP($N259,Import!$B$3:$AL$676,2,FALSE),"")</f>
        <v>SEA</v>
      </c>
      <c r="R259" s="341" t="str">
        <f>IFERROR(VLOOKUP($N259,Import!$B$3:$AL$676,3,FALSE),"")</f>
        <v>1B</v>
      </c>
      <c r="S259" s="341" t="str">
        <f>IFERROR(VLOOKUP($N259,Import!$B$3:$AL$676,4,FALSE),"")</f>
        <v>1B</v>
      </c>
      <c r="T259" s="91">
        <f>IFERROR(VLOOKUP($N259,Import!$B$3:$AL$676,5,FALSE),"")</f>
        <v>-6</v>
      </c>
      <c r="U259" s="431"/>
      <c r="V259" s="91">
        <f>IFERROR(VLOOKUP($N259,Import!$B$3:$AL$676,6,FALSE),"")</f>
        <v>304</v>
      </c>
      <c r="W259" s="91">
        <f>IFERROR(VLOOKUP($N259,Import!$B$3:$AL$676,7,FALSE),"")</f>
        <v>41</v>
      </c>
      <c r="X259" s="91">
        <f>IFERROR(VLOOKUP($N259,Import!$B$3:$AL$676,8,FALSE),"")</f>
        <v>16</v>
      </c>
      <c r="Y259" s="91">
        <f>IFERROR(VLOOKUP($N259,Import!$B$3:$AL$676,9,FALSE),"")</f>
        <v>43</v>
      </c>
      <c r="Z259" s="91">
        <f>IFERROR(VLOOKUP($N259,Import!$B$3:$AL$676,10,FALSE),"")</f>
        <v>0</v>
      </c>
      <c r="AA259" s="92">
        <f>IFERROR(VLOOKUP($N259,Import!$B$3:$AL$676,11,FALSE),"")</f>
        <v>0.24399999999999999</v>
      </c>
      <c r="AB259" s="431"/>
      <c r="AC259" s="498">
        <f t="shared" ref="AC259:AC322" si="61">AA259*V259</f>
        <v>74.176000000000002</v>
      </c>
      <c r="AD259" s="499">
        <f>IF(O259='User Input'!$C$1,1,0)</f>
        <v>0</v>
      </c>
      <c r="AE259" s="499">
        <f t="shared" si="51"/>
        <v>0</v>
      </c>
      <c r="AF259" s="499">
        <f t="shared" ref="AF259:AF322" si="62">IF(AE259=AE258,0,AE259)</f>
        <v>0</v>
      </c>
      <c r="AG259" s="499" t="str">
        <f t="shared" ref="AG259:AG322" si="63">N259</f>
        <v>Ryon Healy</v>
      </c>
      <c r="AH259" s="499">
        <f t="shared" ref="AH259:AH322" si="64">P259</f>
        <v>0</v>
      </c>
      <c r="AI259" s="499">
        <f t="shared" ref="AI259:AI322" si="65">T259</f>
        <v>-6</v>
      </c>
      <c r="AJ259" s="91" t="str">
        <f>IFERROR(VLOOKUP($N259,Import!$B$3:$AL$676,35,FALSE),"")</f>
        <v/>
      </c>
      <c r="AK259" s="98"/>
      <c r="AL259" s="113">
        <f t="shared" si="53"/>
        <v>256</v>
      </c>
      <c r="AM259" s="112"/>
      <c r="AN259" s="493"/>
      <c r="AO259" s="112"/>
      <c r="AP259" s="112"/>
      <c r="AQ259" s="494"/>
      <c r="AR259" s="489"/>
      <c r="AS259" s="581"/>
      <c r="AT259" s="575" t="str">
        <f>IFERROR(VLOOKUP($AV259,Import!$AW$3:$BG$677,7,FALSE),"")</f>
        <v/>
      </c>
      <c r="AU259" s="492"/>
      <c r="AV259" s="496" t="s">
        <v>2974</v>
      </c>
      <c r="AW259" s="89"/>
      <c r="AX259" s="102"/>
      <c r="AY259" s="91"/>
      <c r="AZ259" s="96"/>
      <c r="BA259" s="96"/>
      <c r="BB259" s="91"/>
      <c r="BC259" s="431"/>
      <c r="BD259" s="91"/>
      <c r="BE259" s="97"/>
      <c r="BF259" s="97"/>
      <c r="BG259" s="91"/>
      <c r="BH259" s="91"/>
      <c r="BI259" s="91"/>
      <c r="BJ259" s="435"/>
      <c r="BK259" s="93">
        <f t="shared" si="54"/>
        <v>0</v>
      </c>
      <c r="BL259" s="94">
        <f t="shared" si="55"/>
        <v>0</v>
      </c>
      <c r="BM259" s="94">
        <f>IF(AW259='User Input'!$C$1,1,0)</f>
        <v>0</v>
      </c>
      <c r="BN259" s="94">
        <f t="shared" si="56"/>
        <v>0</v>
      </c>
      <c r="BO259" s="94">
        <f t="shared" si="57"/>
        <v>0</v>
      </c>
      <c r="BP259" s="94" t="str">
        <f t="shared" si="58"/>
        <v>&lt;&lt;USER ENTRY&gt;&gt;</v>
      </c>
      <c r="BQ259" s="94">
        <f t="shared" si="59"/>
        <v>0</v>
      </c>
      <c r="BR259" s="95">
        <f t="shared" si="60"/>
        <v>0</v>
      </c>
      <c r="BS259" s="91"/>
      <c r="BT259" s="99"/>
      <c r="BU259" s="483"/>
      <c r="BV259" s="426"/>
    </row>
    <row r="260" spans="1:74" ht="15" x14ac:dyDescent="0.25">
      <c r="A260" s="570">
        <v>258</v>
      </c>
      <c r="B260" s="571">
        <f>IFERROR(VLOOKUP(N260,Import!$B$4:$T$677,19,FALSE),"")</f>
        <v>467</v>
      </c>
      <c r="C260" s="572"/>
      <c r="D260" s="571" t="str">
        <f>IFERROR(VLOOKUP(N260,Import!$AD$3:$AH$677,3,FALSE),"")</f>
        <v/>
      </c>
      <c r="E260" s="571" t="str">
        <f>IFERROR(VLOOKUP(N260,Import!$AD$3:$AL$677,4,FALSE),"")</f>
        <v/>
      </c>
      <c r="F260" s="575">
        <f>IFERROR(VLOOKUP(N260,Import!$AT$3:$BG$677,8,FALSE),"")</f>
        <v>429</v>
      </c>
      <c r="G260" s="489">
        <f>IFERROR(VLOOKUP($N260,Import!$AT$3:$BG$677,2,FALSE),"")</f>
        <v>167.90000000000003</v>
      </c>
      <c r="H260" s="490">
        <f>IFERROR(VLOOKUP($N260,Import!$AT$3:$BG$677,3,FALSE),"")</f>
        <v>1.8250000000000004</v>
      </c>
      <c r="I260" s="575">
        <f ca="1">IFERROR(VLOOKUP($N260,Import!$AT$3:$BG$677,9,FALSE),"")</f>
        <v>349</v>
      </c>
      <c r="J260" s="574"/>
      <c r="K260" s="571">
        <f>IFERROR(VLOOKUP(N260,Import!$AT$3:$BG$677,12,FALSE),"")</f>
        <v>207</v>
      </c>
      <c r="L260" s="571">
        <f>IFERROR(VLOOKUP(N260,Import!$AT$3:$BG$677,14,FALSE),"")</f>
        <v>207</v>
      </c>
      <c r="M260" s="486"/>
      <c r="N260" s="88" t="str">
        <f>IFERROR(VLOOKUP(A260,Import!$V$3:$X$677,3,FALSE),"")</f>
        <v>Kevin Plawecki</v>
      </c>
      <c r="O260" s="89"/>
      <c r="P260" s="90"/>
      <c r="Q260" s="91" t="str">
        <f>IFERROR(VLOOKUP($N260,Import!$B$3:$AL$676,2,FALSE),"")</f>
        <v>CLE</v>
      </c>
      <c r="R260" s="341" t="str">
        <f>IFERROR(VLOOKUP($N260,Import!$B$3:$AL$676,3,FALSE),"")</f>
        <v>C</v>
      </c>
      <c r="S260" s="341" t="str">
        <f>IFERROR(VLOOKUP($N260,Import!$B$3:$AL$676,4,FALSE),"")</f>
        <v>C</v>
      </c>
      <c r="T260" s="91">
        <f>IFERROR(VLOOKUP($N260,Import!$B$3:$AL$676,5,FALSE),"")</f>
        <v>-6</v>
      </c>
      <c r="U260" s="431"/>
      <c r="V260" s="91">
        <f>IFERROR(VLOOKUP($N260,Import!$B$3:$AL$676,6,FALSE),"")</f>
        <v>362</v>
      </c>
      <c r="W260" s="91">
        <f>IFERROR(VLOOKUP($N260,Import!$B$3:$AL$676,7,FALSE),"")</f>
        <v>37</v>
      </c>
      <c r="X260" s="91">
        <f>IFERROR(VLOOKUP($N260,Import!$B$3:$AL$676,8,FALSE),"")</f>
        <v>9</v>
      </c>
      <c r="Y260" s="91">
        <f>IFERROR(VLOOKUP($N260,Import!$B$3:$AL$676,9,FALSE),"")</f>
        <v>45</v>
      </c>
      <c r="Z260" s="91">
        <f>IFERROR(VLOOKUP($N260,Import!$B$3:$AL$676,10,FALSE),"")</f>
        <v>0</v>
      </c>
      <c r="AA260" s="92">
        <f>IFERROR(VLOOKUP($N260,Import!$B$3:$AL$676,11,FALSE),"")</f>
        <v>0.24399999999999999</v>
      </c>
      <c r="AB260" s="431"/>
      <c r="AC260" s="498">
        <f t="shared" si="61"/>
        <v>88.328000000000003</v>
      </c>
      <c r="AD260" s="499">
        <f>IF(O260='User Input'!$C$1,1,0)</f>
        <v>0</v>
      </c>
      <c r="AE260" s="499">
        <f t="shared" ref="AE260:AE323" si="66">AD260+AE259</f>
        <v>0</v>
      </c>
      <c r="AF260" s="499">
        <f t="shared" si="62"/>
        <v>0</v>
      </c>
      <c r="AG260" s="499" t="str">
        <f t="shared" si="63"/>
        <v>Kevin Plawecki</v>
      </c>
      <c r="AH260" s="499">
        <f t="shared" si="64"/>
        <v>0</v>
      </c>
      <c r="AI260" s="499">
        <f t="shared" si="65"/>
        <v>-6</v>
      </c>
      <c r="AJ260" s="91" t="str">
        <f>IFERROR(VLOOKUP($N260,Import!$B$3:$AL$676,35,FALSE),"")</f>
        <v/>
      </c>
      <c r="AK260" s="98"/>
      <c r="AL260" s="113">
        <f t="shared" si="53"/>
        <v>257</v>
      </c>
      <c r="AM260" s="112"/>
      <c r="AN260" s="493"/>
      <c r="AO260" s="112"/>
      <c r="AP260" s="112"/>
      <c r="AQ260" s="494"/>
      <c r="AR260" s="489"/>
      <c r="AS260" s="581"/>
      <c r="AT260" s="575" t="str">
        <f>IFERROR(VLOOKUP($AV260,Import!$AW$3:$BG$677,7,FALSE),"")</f>
        <v/>
      </c>
      <c r="AU260" s="492"/>
      <c r="AV260" s="496" t="s">
        <v>2974</v>
      </c>
      <c r="AW260" s="89"/>
      <c r="AX260" s="102"/>
      <c r="AY260" s="91"/>
      <c r="AZ260" s="96"/>
      <c r="BA260" s="96"/>
      <c r="BB260" s="91"/>
      <c r="BC260" s="431"/>
      <c r="BD260" s="91"/>
      <c r="BE260" s="97"/>
      <c r="BF260" s="97"/>
      <c r="BG260" s="91"/>
      <c r="BH260" s="91"/>
      <c r="BI260" s="91"/>
      <c r="BJ260" s="435"/>
      <c r="BK260" s="93">
        <f t="shared" si="54"/>
        <v>0</v>
      </c>
      <c r="BL260" s="94">
        <f t="shared" si="55"/>
        <v>0</v>
      </c>
      <c r="BM260" s="94">
        <f>IF(AW260='User Input'!$C$1,1,0)</f>
        <v>0</v>
      </c>
      <c r="BN260" s="94">
        <f t="shared" si="56"/>
        <v>0</v>
      </c>
      <c r="BO260" s="94">
        <f t="shared" si="57"/>
        <v>0</v>
      </c>
      <c r="BP260" s="94" t="str">
        <f t="shared" si="58"/>
        <v>&lt;&lt;USER ENTRY&gt;&gt;</v>
      </c>
      <c r="BQ260" s="94">
        <f t="shared" si="59"/>
        <v>0</v>
      </c>
      <c r="BR260" s="95">
        <f t="shared" si="60"/>
        <v>0</v>
      </c>
      <c r="BS260" s="91"/>
      <c r="BT260" s="99"/>
      <c r="BU260" s="483"/>
      <c r="BV260" s="426"/>
    </row>
    <row r="261" spans="1:74" ht="15" x14ac:dyDescent="0.25">
      <c r="A261" s="570">
        <v>259</v>
      </c>
      <c r="B261" s="571">
        <f>IFERROR(VLOOKUP(N261,Import!$B$4:$T$677,19,FALSE),"")</f>
        <v>468</v>
      </c>
      <c r="C261" s="572"/>
      <c r="D261" s="571" t="str">
        <f>IFERROR(VLOOKUP(N261,Import!$AD$3:$AH$677,3,FALSE),"")</f>
        <v/>
      </c>
      <c r="E261" s="571" t="str">
        <f>IFERROR(VLOOKUP(N261,Import!$AD$3:$AL$677,4,FALSE),"")</f>
        <v/>
      </c>
      <c r="F261" s="575">
        <f>IFERROR(VLOOKUP(N261,Import!$AT$3:$BG$677,8,FALSE),"")</f>
        <v>483</v>
      </c>
      <c r="G261" s="489">
        <f>IFERROR(VLOOKUP($N261,Import!$AT$3:$BG$677,2,FALSE),"")</f>
        <v>140.99999999999997</v>
      </c>
      <c r="H261" s="490">
        <f>IFERROR(VLOOKUP($N261,Import!$AT$3:$BG$677,3,FALSE),"")</f>
        <v>1.9859154929577461</v>
      </c>
      <c r="I261" s="575">
        <f ca="1">IFERROR(VLOOKUP($N261,Import!$AT$3:$BG$677,9,FALSE),"")</f>
        <v>71</v>
      </c>
      <c r="J261" s="574"/>
      <c r="K261" s="571">
        <f>IFERROR(VLOOKUP(N261,Import!$AT$3:$BG$677,12,FALSE),"")</f>
        <v>358</v>
      </c>
      <c r="L261" s="571">
        <f>IFERROR(VLOOKUP(N261,Import!$AT$3:$BG$677,14,FALSE),"")</f>
        <v>345</v>
      </c>
      <c r="M261" s="486"/>
      <c r="N261" s="88" t="str">
        <f>IFERROR(VLOOKUP(A261,Import!$V$3:$X$677,3,FALSE),"")</f>
        <v>Matt Adams</v>
      </c>
      <c r="O261" s="89"/>
      <c r="P261" s="90"/>
      <c r="Q261" s="91" t="str">
        <f>IFERROR(VLOOKUP($N261,Import!$B$3:$AL$676,2,FALSE),"")</f>
        <v>WSH</v>
      </c>
      <c r="R261" s="341" t="str">
        <f>IFERROR(VLOOKUP($N261,Import!$B$3:$AL$676,3,FALSE),"")</f>
        <v>1B</v>
      </c>
      <c r="S261" s="341" t="str">
        <f>IFERROR(VLOOKUP($N261,Import!$B$3:$AL$676,4,FALSE),"")</f>
        <v>1B/OF</v>
      </c>
      <c r="T261" s="91">
        <f>IFERROR(VLOOKUP($N261,Import!$B$3:$AL$676,5,FALSE),"")</f>
        <v>-6</v>
      </c>
      <c r="U261" s="431"/>
      <c r="V261" s="91">
        <f>IFERROR(VLOOKUP($N261,Import!$B$3:$AL$676,6,FALSE),"")</f>
        <v>327</v>
      </c>
      <c r="W261" s="91">
        <f>IFERROR(VLOOKUP($N261,Import!$B$3:$AL$676,7,FALSE),"")</f>
        <v>38</v>
      </c>
      <c r="X261" s="91">
        <f>IFERROR(VLOOKUP($N261,Import!$B$3:$AL$676,8,FALSE),"")</f>
        <v>17</v>
      </c>
      <c r="Y261" s="91">
        <f>IFERROR(VLOOKUP($N261,Import!$B$3:$AL$676,9,FALSE),"")</f>
        <v>44</v>
      </c>
      <c r="Z261" s="91">
        <f>IFERROR(VLOOKUP($N261,Import!$B$3:$AL$676,10,FALSE),"")</f>
        <v>0</v>
      </c>
      <c r="AA261" s="92">
        <f>IFERROR(VLOOKUP($N261,Import!$B$3:$AL$676,11,FALSE),"")</f>
        <v>0.26100000000000001</v>
      </c>
      <c r="AB261" s="431"/>
      <c r="AC261" s="498">
        <f t="shared" si="61"/>
        <v>85.347000000000008</v>
      </c>
      <c r="AD261" s="499">
        <f>IF(O261='User Input'!$C$1,1,0)</f>
        <v>0</v>
      </c>
      <c r="AE261" s="499">
        <f t="shared" si="66"/>
        <v>0</v>
      </c>
      <c r="AF261" s="499">
        <f t="shared" si="62"/>
        <v>0</v>
      </c>
      <c r="AG261" s="499" t="str">
        <f t="shared" si="63"/>
        <v>Matt Adams</v>
      </c>
      <c r="AH261" s="499">
        <f t="shared" si="64"/>
        <v>0</v>
      </c>
      <c r="AI261" s="499">
        <f t="shared" si="65"/>
        <v>-6</v>
      </c>
      <c r="AJ261" s="91" t="str">
        <f>IFERROR(VLOOKUP($N261,Import!$B$3:$AL$676,35,FALSE),"")</f>
        <v/>
      </c>
      <c r="AK261" s="98"/>
      <c r="AL261" s="113">
        <f t="shared" si="53"/>
        <v>258</v>
      </c>
      <c r="AM261" s="112"/>
      <c r="AN261" s="493"/>
      <c r="AO261" s="112"/>
      <c r="AP261" s="112"/>
      <c r="AQ261" s="494"/>
      <c r="AR261" s="489"/>
      <c r="AS261" s="581"/>
      <c r="AT261" s="575" t="str">
        <f>IFERROR(VLOOKUP($AV261,Import!$AW$3:$BG$677,7,FALSE),"")</f>
        <v/>
      </c>
      <c r="AU261" s="492"/>
      <c r="AV261" s="496" t="s">
        <v>2974</v>
      </c>
      <c r="AW261" s="89"/>
      <c r="AX261" s="102"/>
      <c r="AY261" s="91"/>
      <c r="AZ261" s="96"/>
      <c r="BA261" s="96"/>
      <c r="BB261" s="91"/>
      <c r="BC261" s="431"/>
      <c r="BD261" s="91"/>
      <c r="BE261" s="97"/>
      <c r="BF261" s="97"/>
      <c r="BG261" s="91"/>
      <c r="BH261" s="91"/>
      <c r="BI261" s="91"/>
      <c r="BJ261" s="435"/>
      <c r="BK261" s="93">
        <f t="shared" si="54"/>
        <v>0</v>
      </c>
      <c r="BL261" s="94">
        <f t="shared" si="55"/>
        <v>0</v>
      </c>
      <c r="BM261" s="94">
        <f>IF(AW261='User Input'!$C$1,1,0)</f>
        <v>0</v>
      </c>
      <c r="BN261" s="94">
        <f t="shared" si="56"/>
        <v>0</v>
      </c>
      <c r="BO261" s="94">
        <f t="shared" si="57"/>
        <v>0</v>
      </c>
      <c r="BP261" s="94" t="str">
        <f t="shared" si="58"/>
        <v>&lt;&lt;USER ENTRY&gt;&gt;</v>
      </c>
      <c r="BQ261" s="94">
        <f t="shared" si="59"/>
        <v>0</v>
      </c>
      <c r="BR261" s="95">
        <f t="shared" si="60"/>
        <v>0</v>
      </c>
      <c r="BS261" s="91"/>
      <c r="BT261" s="99"/>
      <c r="BU261" s="483"/>
      <c r="BV261" s="426"/>
    </row>
    <row r="262" spans="1:74" ht="15" x14ac:dyDescent="0.25">
      <c r="A262" s="570">
        <v>260</v>
      </c>
      <c r="B262" s="571">
        <f>IFERROR(VLOOKUP(N262,Import!$B$4:$T$677,19,FALSE),"")</f>
        <v>469</v>
      </c>
      <c r="C262" s="572"/>
      <c r="D262" s="571" t="str">
        <f>IFERROR(VLOOKUP(N262,Import!$AD$3:$AH$677,3,FALSE),"")</f>
        <v/>
      </c>
      <c r="E262" s="571" t="str">
        <f>IFERROR(VLOOKUP(N262,Import!$AD$3:$AL$677,4,FALSE),"")</f>
        <v/>
      </c>
      <c r="F262" s="575">
        <f>IFERROR(VLOOKUP(N262,Import!$AT$3:$BG$677,8,FALSE),"")</f>
        <v>258</v>
      </c>
      <c r="G262" s="489">
        <f>IFERROR(VLOOKUP($N262,Import!$AT$3:$BG$677,2,FALSE),"")</f>
        <v>300</v>
      </c>
      <c r="H262" s="490">
        <f>IFERROR(VLOOKUP($N262,Import!$AT$3:$BG$677,3,FALSE),"")</f>
        <v>2.5</v>
      </c>
      <c r="I262" s="575">
        <f ca="1">IFERROR(VLOOKUP($N262,Import!$AT$3:$BG$677,9,FALSE),"")</f>
        <v>142</v>
      </c>
      <c r="J262" s="574"/>
      <c r="K262" s="571">
        <f>IFERROR(VLOOKUP(N262,Import!$AT$3:$BG$677,12,FALSE),"")</f>
        <v>200</v>
      </c>
      <c r="L262" s="571">
        <f>IFERROR(VLOOKUP(N262,Import!$AT$3:$BG$677,14,FALSE),"")</f>
        <v>198</v>
      </c>
      <c r="M262" s="486"/>
      <c r="N262" s="88" t="str">
        <f>IFERROR(VLOOKUP(A262,Import!$V$3:$X$677,3,FALSE),"")</f>
        <v>Enrique Hernandez</v>
      </c>
      <c r="O262" s="89"/>
      <c r="P262" s="90"/>
      <c r="Q262" s="91" t="str">
        <f>IFERROR(VLOOKUP($N262,Import!$B$3:$AL$676,2,FALSE),"")</f>
        <v>LAD</v>
      </c>
      <c r="R262" s="341" t="str">
        <f>IFERROR(VLOOKUP($N262,Import!$B$3:$AL$676,3,FALSE),"")</f>
        <v>2B/SS/ OF</v>
      </c>
      <c r="S262" s="341" t="str">
        <f>IFERROR(VLOOKUP($N262,Import!$B$3:$AL$676,4,FALSE),"")</f>
        <v>1B/2B/ SS/3B/OF</v>
      </c>
      <c r="T262" s="91">
        <f>IFERROR(VLOOKUP($N262,Import!$B$3:$AL$676,5,FALSE),"")</f>
        <v>-6</v>
      </c>
      <c r="U262" s="431"/>
      <c r="V262" s="91">
        <f>IFERROR(VLOOKUP($N262,Import!$B$3:$AL$676,6,FALSE),"")</f>
        <v>387</v>
      </c>
      <c r="W262" s="91">
        <f>IFERROR(VLOOKUP($N262,Import!$B$3:$AL$676,7,FALSE),"")</f>
        <v>41</v>
      </c>
      <c r="X262" s="91">
        <f>IFERROR(VLOOKUP($N262,Import!$B$3:$AL$676,8,FALSE),"")</f>
        <v>15</v>
      </c>
      <c r="Y262" s="91">
        <f>IFERROR(VLOOKUP($N262,Import!$B$3:$AL$676,9,FALSE),"")</f>
        <v>40</v>
      </c>
      <c r="Z262" s="91">
        <f>IFERROR(VLOOKUP($N262,Import!$B$3:$AL$676,10,FALSE),"")</f>
        <v>4</v>
      </c>
      <c r="AA262" s="92">
        <f>IFERROR(VLOOKUP($N262,Import!$B$3:$AL$676,11,FALSE),"")</f>
        <v>0.26200000000000001</v>
      </c>
      <c r="AB262" s="431"/>
      <c r="AC262" s="498">
        <f t="shared" si="61"/>
        <v>101.39400000000001</v>
      </c>
      <c r="AD262" s="499">
        <f>IF(O262='User Input'!$C$1,1,0)</f>
        <v>0</v>
      </c>
      <c r="AE262" s="499">
        <f t="shared" si="66"/>
        <v>0</v>
      </c>
      <c r="AF262" s="499">
        <f t="shared" si="62"/>
        <v>0</v>
      </c>
      <c r="AG262" s="499" t="str">
        <f t="shared" si="63"/>
        <v>Enrique Hernandez</v>
      </c>
      <c r="AH262" s="499">
        <f t="shared" si="64"/>
        <v>0</v>
      </c>
      <c r="AI262" s="499">
        <f t="shared" si="65"/>
        <v>-6</v>
      </c>
      <c r="AJ262" s="91" t="str">
        <f>IFERROR(VLOOKUP($N262,Import!$B$3:$AL$676,35,FALSE),"")</f>
        <v/>
      </c>
      <c r="AK262" s="98"/>
      <c r="AL262" s="113">
        <f t="shared" si="53"/>
        <v>259</v>
      </c>
      <c r="AM262" s="112"/>
      <c r="AN262" s="493"/>
      <c r="AO262" s="112"/>
      <c r="AP262" s="112"/>
      <c r="AQ262" s="494"/>
      <c r="AR262" s="489"/>
      <c r="AS262" s="581"/>
      <c r="AT262" s="575" t="str">
        <f>IFERROR(VLOOKUP($AV262,Import!$AW$3:$BG$677,7,FALSE),"")</f>
        <v/>
      </c>
      <c r="AU262" s="492"/>
      <c r="AV262" s="496" t="s">
        <v>2974</v>
      </c>
      <c r="AW262" s="89"/>
      <c r="AX262" s="102"/>
      <c r="AY262" s="91"/>
      <c r="AZ262" s="96"/>
      <c r="BA262" s="96"/>
      <c r="BB262" s="91"/>
      <c r="BC262" s="431"/>
      <c r="BD262" s="91"/>
      <c r="BE262" s="97"/>
      <c r="BF262" s="97"/>
      <c r="BG262" s="91"/>
      <c r="BH262" s="91"/>
      <c r="BI262" s="91"/>
      <c r="BJ262" s="435"/>
      <c r="BK262" s="93">
        <f t="shared" si="54"/>
        <v>0</v>
      </c>
      <c r="BL262" s="94">
        <f t="shared" si="55"/>
        <v>0</v>
      </c>
      <c r="BM262" s="94">
        <f>IF(AW262='User Input'!$C$1,1,0)</f>
        <v>0</v>
      </c>
      <c r="BN262" s="94">
        <f t="shared" si="56"/>
        <v>0</v>
      </c>
      <c r="BO262" s="94">
        <f t="shared" si="57"/>
        <v>0</v>
      </c>
      <c r="BP262" s="94" t="str">
        <f t="shared" si="58"/>
        <v>&lt;&lt;USER ENTRY&gt;&gt;</v>
      </c>
      <c r="BQ262" s="94">
        <f t="shared" si="59"/>
        <v>0</v>
      </c>
      <c r="BR262" s="95">
        <f t="shared" si="60"/>
        <v>0</v>
      </c>
      <c r="BS262" s="91"/>
      <c r="BT262" s="99"/>
      <c r="BU262" s="483"/>
      <c r="BV262" s="426"/>
    </row>
    <row r="263" spans="1:74" ht="15" x14ac:dyDescent="0.25">
      <c r="A263" s="570">
        <v>261</v>
      </c>
      <c r="B263" s="571">
        <f>IFERROR(VLOOKUP(N263,Import!$B$4:$T$677,19,FALSE),"")</f>
        <v>470</v>
      </c>
      <c r="C263" s="572"/>
      <c r="D263" s="571">
        <f>IFERROR(VLOOKUP(N263,Import!$AD$3:$AH$677,3,FALSE),"")</f>
        <v>12</v>
      </c>
      <c r="E263" s="571">
        <f>IFERROR(VLOOKUP(N263,Import!$AD$3:$AL$677,4,FALSE),"")</f>
        <v>12</v>
      </c>
      <c r="F263" s="575">
        <f>IFERROR(VLOOKUP(N263,Import!$AT$3:$BG$677,8,FALSE),"")</f>
        <v>553</v>
      </c>
      <c r="G263" s="489">
        <f>IFERROR(VLOOKUP($N263,Import!$AT$3:$BG$677,2,FALSE),"")</f>
        <v>78.800000000000011</v>
      </c>
      <c r="H263" s="490">
        <f>IFERROR(VLOOKUP($N263,Import!$AT$3:$BG$677,3,FALSE),"")</f>
        <v>2.073684210526316</v>
      </c>
      <c r="I263" s="575">
        <f ca="1">IFERROR(VLOOKUP($N263,Import!$AT$3:$BG$677,9,FALSE),"")</f>
        <v>95</v>
      </c>
      <c r="J263" s="574"/>
      <c r="K263" s="571">
        <f>IFERROR(VLOOKUP(N263,Import!$AT$3:$BG$677,12,FALSE),"")</f>
        <v>404</v>
      </c>
      <c r="L263" s="571">
        <f>IFERROR(VLOOKUP(N263,Import!$AT$3:$BG$677,14,FALSE),"")</f>
        <v>402</v>
      </c>
      <c r="M263" s="486"/>
      <c r="N263" s="88" t="str">
        <f>IFERROR(VLOOKUP(A263,Import!$V$3:$X$677,3,FALSE),"")</f>
        <v>Brendan Rodgers</v>
      </c>
      <c r="O263" s="89"/>
      <c r="P263" s="90"/>
      <c r="Q263" s="91" t="str">
        <f>IFERROR(VLOOKUP($N263,Import!$B$3:$AL$676,2,FALSE),"")</f>
        <v>COL</v>
      </c>
      <c r="R263" s="341" t="str">
        <f>IFERROR(VLOOKUP($N263,Import!$B$3:$AL$676,3,FALSE),"")</f>
        <v>SS</v>
      </c>
      <c r="S263" s="341" t="str">
        <f>IFERROR(VLOOKUP($N263,Import!$B$3:$AL$676,4,FALSE),"")</f>
        <v>SS</v>
      </c>
      <c r="T263" s="91">
        <f>IFERROR(VLOOKUP($N263,Import!$B$3:$AL$676,5,FALSE),"")</f>
        <v>-7</v>
      </c>
      <c r="U263" s="431"/>
      <c r="V263" s="91">
        <f>IFERROR(VLOOKUP($N263,Import!$B$3:$AL$676,6,FALSE),"")</f>
        <v>289</v>
      </c>
      <c r="W263" s="91">
        <f>IFERROR(VLOOKUP($N263,Import!$B$3:$AL$676,7,FALSE),"")</f>
        <v>32</v>
      </c>
      <c r="X263" s="91">
        <f>IFERROR(VLOOKUP($N263,Import!$B$3:$AL$676,8,FALSE),"")</f>
        <v>12</v>
      </c>
      <c r="Y263" s="91">
        <f>IFERROR(VLOOKUP($N263,Import!$B$3:$AL$676,9,FALSE),"")</f>
        <v>41</v>
      </c>
      <c r="Z263" s="91">
        <f>IFERROR(VLOOKUP($N263,Import!$B$3:$AL$676,10,FALSE),"")</f>
        <v>5</v>
      </c>
      <c r="AA263" s="92">
        <f>IFERROR(VLOOKUP($N263,Import!$B$3:$AL$676,11,FALSE),"")</f>
        <v>0.26800000000000002</v>
      </c>
      <c r="AB263" s="431"/>
      <c r="AC263" s="498">
        <f t="shared" si="61"/>
        <v>77.451999999999998</v>
      </c>
      <c r="AD263" s="499">
        <f>IF(O263='User Input'!$C$1,1,0)</f>
        <v>0</v>
      </c>
      <c r="AE263" s="499">
        <f t="shared" si="66"/>
        <v>0</v>
      </c>
      <c r="AF263" s="499">
        <f t="shared" si="62"/>
        <v>0</v>
      </c>
      <c r="AG263" s="499" t="str">
        <f t="shared" si="63"/>
        <v>Brendan Rodgers</v>
      </c>
      <c r="AH263" s="499">
        <f t="shared" si="64"/>
        <v>0</v>
      </c>
      <c r="AI263" s="499">
        <f t="shared" si="65"/>
        <v>-7</v>
      </c>
      <c r="AJ263" s="91">
        <f>IFERROR(VLOOKUP($N263,Import!$B$3:$AL$676,35,FALSE),"")</f>
        <v>2019</v>
      </c>
      <c r="AK263" s="98"/>
      <c r="AL263" s="113">
        <f t="shared" si="53"/>
        <v>260</v>
      </c>
      <c r="AM263" s="112"/>
      <c r="AN263" s="493"/>
      <c r="AO263" s="112"/>
      <c r="AP263" s="112"/>
      <c r="AQ263" s="494"/>
      <c r="AR263" s="489"/>
      <c r="AS263" s="581"/>
      <c r="AT263" s="575" t="str">
        <f>IFERROR(VLOOKUP($AV263,Import!$AW$3:$BG$677,7,FALSE),"")</f>
        <v/>
      </c>
      <c r="AU263" s="492"/>
      <c r="AV263" s="496" t="s">
        <v>2974</v>
      </c>
      <c r="AW263" s="89"/>
      <c r="AX263" s="102"/>
      <c r="AY263" s="91"/>
      <c r="AZ263" s="96"/>
      <c r="BA263" s="96"/>
      <c r="BB263" s="91"/>
      <c r="BC263" s="431"/>
      <c r="BD263" s="91"/>
      <c r="BE263" s="97"/>
      <c r="BF263" s="97"/>
      <c r="BG263" s="91"/>
      <c r="BH263" s="91"/>
      <c r="BI263" s="91"/>
      <c r="BJ263" s="435"/>
      <c r="BK263" s="93">
        <f t="shared" si="54"/>
        <v>0</v>
      </c>
      <c r="BL263" s="94">
        <f t="shared" si="55"/>
        <v>0</v>
      </c>
      <c r="BM263" s="94">
        <f>IF(AW263='User Input'!$C$1,1,0)</f>
        <v>0</v>
      </c>
      <c r="BN263" s="94">
        <f t="shared" si="56"/>
        <v>0</v>
      </c>
      <c r="BO263" s="94">
        <f t="shared" si="57"/>
        <v>0</v>
      </c>
      <c r="BP263" s="94" t="str">
        <f t="shared" si="58"/>
        <v>&lt;&lt;USER ENTRY&gt;&gt;</v>
      </c>
      <c r="BQ263" s="94">
        <f t="shared" si="59"/>
        <v>0</v>
      </c>
      <c r="BR263" s="95">
        <f t="shared" si="60"/>
        <v>0</v>
      </c>
      <c r="BS263" s="91"/>
      <c r="BT263" s="99"/>
      <c r="BU263" s="483"/>
      <c r="BV263" s="426"/>
    </row>
    <row r="264" spans="1:74" ht="15" x14ac:dyDescent="0.25">
      <c r="A264" s="570">
        <v>262</v>
      </c>
      <c r="B264" s="571">
        <f>IFERROR(VLOOKUP(N264,Import!$B$4:$T$677,19,FALSE),"")</f>
        <v>472</v>
      </c>
      <c r="C264" s="572"/>
      <c r="D264" s="571" t="str">
        <f>IFERROR(VLOOKUP(N264,Import!$AD$3:$AH$677,3,FALSE),"")</f>
        <v/>
      </c>
      <c r="E264" s="571" t="str">
        <f>IFERROR(VLOOKUP(N264,Import!$AD$3:$AL$677,4,FALSE),"")</f>
        <v/>
      </c>
      <c r="F264" s="575">
        <f>IFERROR(VLOOKUP(N264,Import!$AT$3:$BG$677,8,FALSE),"")</f>
        <v>402</v>
      </c>
      <c r="G264" s="489">
        <f>IFERROR(VLOOKUP($N264,Import!$AT$3:$BG$677,2,FALSE),"")</f>
        <v>187.45</v>
      </c>
      <c r="H264" s="490">
        <f>IFERROR(VLOOKUP($N264,Import!$AT$3:$BG$677,3,FALSE),"")</f>
        <v>2.0155913978494624</v>
      </c>
      <c r="I264" s="575">
        <f ca="1">IFERROR(VLOOKUP($N264,Import!$AT$3:$BG$677,9,FALSE),"")</f>
        <v>210</v>
      </c>
      <c r="J264" s="574"/>
      <c r="K264" s="571">
        <f>IFERROR(VLOOKUP(N264,Import!$AT$3:$BG$677,12,FALSE),"")</f>
        <v>303</v>
      </c>
      <c r="L264" s="571">
        <f>IFERROR(VLOOKUP(N264,Import!$AT$3:$BG$677,14,FALSE),"")</f>
        <v>312</v>
      </c>
      <c r="M264" s="486"/>
      <c r="N264" s="88" t="str">
        <f>IFERROR(VLOOKUP(A264,Import!$V$3:$X$677,3,FALSE),"")</f>
        <v>Johan Camargo</v>
      </c>
      <c r="O264" s="89"/>
      <c r="P264" s="90"/>
      <c r="Q264" s="91" t="str">
        <f>IFERROR(VLOOKUP($N264,Import!$B$3:$AL$676,2,FALSE),"")</f>
        <v>ATL</v>
      </c>
      <c r="R264" s="341" t="str">
        <f>IFERROR(VLOOKUP($N264,Import!$B$3:$AL$676,3,FALSE),"")</f>
        <v>3B</v>
      </c>
      <c r="S264" s="341" t="str">
        <f>IFERROR(VLOOKUP($N264,Import!$B$3:$AL$676,4,FALSE),"")</f>
        <v>SS/3B</v>
      </c>
      <c r="T264" s="91">
        <f>IFERROR(VLOOKUP($N264,Import!$B$3:$AL$676,5,FALSE),"")</f>
        <v>-7</v>
      </c>
      <c r="U264" s="431"/>
      <c r="V264" s="91">
        <f>IFERROR(VLOOKUP($N264,Import!$B$3:$AL$676,6,FALSE),"")</f>
        <v>264</v>
      </c>
      <c r="W264" s="91">
        <f>IFERROR(VLOOKUP($N264,Import!$B$3:$AL$676,7,FALSE),"")</f>
        <v>35</v>
      </c>
      <c r="X264" s="91">
        <f>IFERROR(VLOOKUP($N264,Import!$B$3:$AL$676,8,FALSE),"")</f>
        <v>10</v>
      </c>
      <c r="Y264" s="91">
        <f>IFERROR(VLOOKUP($N264,Import!$B$3:$AL$676,9,FALSE),"")</f>
        <v>40</v>
      </c>
      <c r="Z264" s="91">
        <f>IFERROR(VLOOKUP($N264,Import!$B$3:$AL$676,10,FALSE),"")</f>
        <v>1</v>
      </c>
      <c r="AA264" s="92">
        <f>IFERROR(VLOOKUP($N264,Import!$B$3:$AL$676,11,FALSE),"")</f>
        <v>0.27700000000000002</v>
      </c>
      <c r="AB264" s="431"/>
      <c r="AC264" s="498">
        <f t="shared" si="61"/>
        <v>73.128</v>
      </c>
      <c r="AD264" s="499">
        <f>IF(O264='User Input'!$C$1,1,0)</f>
        <v>0</v>
      </c>
      <c r="AE264" s="499">
        <f t="shared" si="66"/>
        <v>0</v>
      </c>
      <c r="AF264" s="499">
        <f t="shared" si="62"/>
        <v>0</v>
      </c>
      <c r="AG264" s="499" t="str">
        <f t="shared" si="63"/>
        <v>Johan Camargo</v>
      </c>
      <c r="AH264" s="499">
        <f t="shared" si="64"/>
        <v>0</v>
      </c>
      <c r="AI264" s="499">
        <f t="shared" si="65"/>
        <v>-7</v>
      </c>
      <c r="AJ264" s="91" t="str">
        <f>IFERROR(VLOOKUP($N264,Import!$B$3:$AL$676,35,FALSE),"")</f>
        <v/>
      </c>
      <c r="AK264" s="98"/>
      <c r="AL264" s="113">
        <f t="shared" si="53"/>
        <v>261</v>
      </c>
      <c r="AM264" s="112"/>
      <c r="AN264" s="493"/>
      <c r="AO264" s="112"/>
      <c r="AP264" s="112"/>
      <c r="AQ264" s="494"/>
      <c r="AR264" s="489"/>
      <c r="AS264" s="581"/>
      <c r="AT264" s="575" t="str">
        <f>IFERROR(VLOOKUP($AV264,Import!$AW$3:$BG$677,7,FALSE),"")</f>
        <v/>
      </c>
      <c r="AU264" s="492"/>
      <c r="AV264" s="496" t="s">
        <v>2974</v>
      </c>
      <c r="AW264" s="89"/>
      <c r="AX264" s="102"/>
      <c r="AY264" s="91"/>
      <c r="AZ264" s="96"/>
      <c r="BA264" s="96"/>
      <c r="BB264" s="91"/>
      <c r="BC264" s="431"/>
      <c r="BD264" s="91"/>
      <c r="BE264" s="97"/>
      <c r="BF264" s="97"/>
      <c r="BG264" s="91"/>
      <c r="BH264" s="91"/>
      <c r="BI264" s="91"/>
      <c r="BJ264" s="435"/>
      <c r="BK264" s="93">
        <f t="shared" si="54"/>
        <v>0</v>
      </c>
      <c r="BL264" s="94">
        <f t="shared" si="55"/>
        <v>0</v>
      </c>
      <c r="BM264" s="94">
        <f>IF(AW264='User Input'!$C$1,1,0)</f>
        <v>0</v>
      </c>
      <c r="BN264" s="94">
        <f t="shared" si="56"/>
        <v>0</v>
      </c>
      <c r="BO264" s="94">
        <f t="shared" si="57"/>
        <v>0</v>
      </c>
      <c r="BP264" s="94" t="str">
        <f t="shared" si="58"/>
        <v>&lt;&lt;USER ENTRY&gt;&gt;</v>
      </c>
      <c r="BQ264" s="94">
        <f t="shared" si="59"/>
        <v>0</v>
      </c>
      <c r="BR264" s="95">
        <f t="shared" si="60"/>
        <v>0</v>
      </c>
      <c r="BS264" s="91"/>
      <c r="BT264" s="99"/>
      <c r="BU264" s="483"/>
      <c r="BV264" s="426"/>
    </row>
    <row r="265" spans="1:74" ht="15" x14ac:dyDescent="0.25">
      <c r="A265" s="570">
        <v>263</v>
      </c>
      <c r="B265" s="571">
        <f>IFERROR(VLOOKUP(N265,Import!$B$4:$T$677,19,FALSE),"")</f>
        <v>473</v>
      </c>
      <c r="C265" s="572"/>
      <c r="D265" s="571" t="str">
        <f>IFERROR(VLOOKUP(N265,Import!$AD$3:$AH$677,3,FALSE),"")</f>
        <v/>
      </c>
      <c r="E265" s="571" t="str">
        <f>IFERROR(VLOOKUP(N265,Import!$AD$3:$AL$677,4,FALSE),"")</f>
        <v/>
      </c>
      <c r="F265" s="575">
        <f>IFERROR(VLOOKUP(N265,Import!$AT$3:$BG$677,8,FALSE),"")</f>
        <v>488</v>
      </c>
      <c r="G265" s="489">
        <f>IFERROR(VLOOKUP($N265,Import!$AT$3:$BG$677,2,FALSE),"")</f>
        <v>138.9</v>
      </c>
      <c r="H265" s="490">
        <f>IFERROR(VLOOKUP($N265,Import!$AT$3:$BG$677,3,FALSE),"")</f>
        <v>1.9563380281690141</v>
      </c>
      <c r="I265" s="575">
        <f ca="1">IFERROR(VLOOKUP($N265,Import!$AT$3:$BG$677,9,FALSE),"")</f>
        <v>329</v>
      </c>
      <c r="J265" s="574"/>
      <c r="K265" s="571">
        <f>IFERROR(VLOOKUP(N265,Import!$AT$3:$BG$677,12,FALSE),"")</f>
        <v>388</v>
      </c>
      <c r="L265" s="571">
        <f>IFERROR(VLOOKUP(N265,Import!$AT$3:$BG$677,14,FALSE),"")</f>
        <v>387</v>
      </c>
      <c r="M265" s="486"/>
      <c r="N265" s="88" t="str">
        <f>IFERROR(VLOOKUP(A265,Import!$V$3:$X$677,3,FALSE),"")</f>
        <v>Brandon Drury</v>
      </c>
      <c r="O265" s="89"/>
      <c r="P265" s="90"/>
      <c r="Q265" s="91" t="str">
        <f>IFERROR(VLOOKUP($N265,Import!$B$3:$AL$676,2,FALSE),"")</f>
        <v>TOR</v>
      </c>
      <c r="R265" s="341" t="str">
        <f>IFERROR(VLOOKUP($N265,Import!$B$3:$AL$676,3,FALSE),"")</f>
        <v>DH</v>
      </c>
      <c r="S265" s="341" t="str">
        <f>IFERROR(VLOOKUP($N265,Import!$B$3:$AL$676,4,FALSE),"")</f>
        <v>2B/3B</v>
      </c>
      <c r="T265" s="91">
        <f>IFERROR(VLOOKUP($N265,Import!$B$3:$AL$676,5,FALSE),"")</f>
        <v>-7</v>
      </c>
      <c r="U265" s="431"/>
      <c r="V265" s="91">
        <f>IFERROR(VLOOKUP($N265,Import!$B$3:$AL$676,6,FALSE),"")</f>
        <v>246</v>
      </c>
      <c r="W265" s="91">
        <f>IFERROR(VLOOKUP($N265,Import!$B$3:$AL$676,7,FALSE),"")</f>
        <v>31</v>
      </c>
      <c r="X265" s="91">
        <f>IFERROR(VLOOKUP($N265,Import!$B$3:$AL$676,8,FALSE),"")</f>
        <v>7</v>
      </c>
      <c r="Y265" s="91">
        <f>IFERROR(VLOOKUP($N265,Import!$B$3:$AL$676,9,FALSE),"")</f>
        <v>37</v>
      </c>
      <c r="Z265" s="91">
        <f>IFERROR(VLOOKUP($N265,Import!$B$3:$AL$676,10,FALSE),"")</f>
        <v>2</v>
      </c>
      <c r="AA265" s="92">
        <f>IFERROR(VLOOKUP($N265,Import!$B$3:$AL$676,11,FALSE),"")</f>
        <v>0.26100000000000001</v>
      </c>
      <c r="AB265" s="431"/>
      <c r="AC265" s="498">
        <f t="shared" si="61"/>
        <v>64.206000000000003</v>
      </c>
      <c r="AD265" s="499">
        <f>IF(O265='User Input'!$C$1,1,0)</f>
        <v>0</v>
      </c>
      <c r="AE265" s="499">
        <f t="shared" si="66"/>
        <v>0</v>
      </c>
      <c r="AF265" s="499">
        <f t="shared" si="62"/>
        <v>0</v>
      </c>
      <c r="AG265" s="499" t="str">
        <f t="shared" si="63"/>
        <v>Brandon Drury</v>
      </c>
      <c r="AH265" s="499">
        <f t="shared" si="64"/>
        <v>0</v>
      </c>
      <c r="AI265" s="499">
        <f t="shared" si="65"/>
        <v>-7</v>
      </c>
      <c r="AJ265" s="91" t="str">
        <f>IFERROR(VLOOKUP($N265,Import!$B$3:$AL$676,35,FALSE),"")</f>
        <v/>
      </c>
      <c r="AK265" s="98"/>
      <c r="AL265" s="113">
        <f t="shared" si="53"/>
        <v>262</v>
      </c>
      <c r="AM265" s="112"/>
      <c r="AN265" s="493"/>
      <c r="AO265" s="112"/>
      <c r="AP265" s="112"/>
      <c r="AQ265" s="494"/>
      <c r="AR265" s="489"/>
      <c r="AS265" s="581"/>
      <c r="AT265" s="575" t="str">
        <f>IFERROR(VLOOKUP($AV265,Import!$AW$3:$BG$677,7,FALSE),"")</f>
        <v/>
      </c>
      <c r="AU265" s="492"/>
      <c r="AV265" s="496" t="s">
        <v>2974</v>
      </c>
      <c r="AW265" s="89"/>
      <c r="AX265" s="102"/>
      <c r="AY265" s="91"/>
      <c r="AZ265" s="96"/>
      <c r="BA265" s="96"/>
      <c r="BB265" s="91"/>
      <c r="BC265" s="431"/>
      <c r="BD265" s="91"/>
      <c r="BE265" s="97"/>
      <c r="BF265" s="97"/>
      <c r="BG265" s="91"/>
      <c r="BH265" s="91"/>
      <c r="BI265" s="91"/>
      <c r="BJ265" s="435"/>
      <c r="BK265" s="93">
        <f t="shared" si="54"/>
        <v>0</v>
      </c>
      <c r="BL265" s="94">
        <f t="shared" si="55"/>
        <v>0</v>
      </c>
      <c r="BM265" s="94">
        <f>IF(AW265='User Input'!$C$1,1,0)</f>
        <v>0</v>
      </c>
      <c r="BN265" s="94">
        <f t="shared" si="56"/>
        <v>0</v>
      </c>
      <c r="BO265" s="94">
        <f t="shared" si="57"/>
        <v>0</v>
      </c>
      <c r="BP265" s="94" t="str">
        <f t="shared" si="58"/>
        <v>&lt;&lt;USER ENTRY&gt;&gt;</v>
      </c>
      <c r="BQ265" s="94">
        <f t="shared" si="59"/>
        <v>0</v>
      </c>
      <c r="BR265" s="95">
        <f t="shared" si="60"/>
        <v>0</v>
      </c>
      <c r="BS265" s="91"/>
      <c r="BT265" s="99"/>
      <c r="BU265" s="483"/>
      <c r="BV265" s="426"/>
    </row>
    <row r="266" spans="1:74" ht="15" x14ac:dyDescent="0.25">
      <c r="A266" s="570">
        <v>264</v>
      </c>
      <c r="B266" s="571">
        <f>IFERROR(VLOOKUP(N266,Import!$B$4:$T$677,19,FALSE),"")</f>
        <v>474</v>
      </c>
      <c r="C266" s="572"/>
      <c r="D266" s="571" t="str">
        <f>IFERROR(VLOOKUP(N266,Import!$AD$3:$AH$677,3,FALSE),"")</f>
        <v/>
      </c>
      <c r="E266" s="571" t="str">
        <f>IFERROR(VLOOKUP(N266,Import!$AD$3:$AL$677,4,FALSE),"")</f>
        <v/>
      </c>
      <c r="F266" s="575">
        <f>IFERROR(VLOOKUP(N266,Import!$AT$3:$BG$677,8,FALSE),"")</f>
        <v>424</v>
      </c>
      <c r="G266" s="489">
        <f>IFERROR(VLOOKUP($N266,Import!$AT$3:$BG$677,2,FALSE),"")</f>
        <v>172</v>
      </c>
      <c r="H266" s="490">
        <f>IFERROR(VLOOKUP($N266,Import!$AT$3:$BG$677,3,FALSE),"")</f>
        <v>2.2051282051282053</v>
      </c>
      <c r="I266" s="575">
        <f ca="1">IFERROR(VLOOKUP($N266,Import!$AT$3:$BG$677,9,FALSE),"")</f>
        <v>224</v>
      </c>
      <c r="J266" s="574"/>
      <c r="K266" s="571">
        <f>IFERROR(VLOOKUP(N266,Import!$AT$3:$BG$677,12,FALSE),"")</f>
        <v>354</v>
      </c>
      <c r="L266" s="571">
        <f>IFERROR(VLOOKUP(N266,Import!$AT$3:$BG$677,14,FALSE),"")</f>
        <v>347</v>
      </c>
      <c r="M266" s="486"/>
      <c r="N266" s="88" t="str">
        <f>IFERROR(VLOOKUP(A266,Import!$V$3:$X$677,3,FALSE),"")</f>
        <v>Todd Frazier</v>
      </c>
      <c r="O266" s="89"/>
      <c r="P266" s="90"/>
      <c r="Q266" s="91" t="str">
        <f>IFERROR(VLOOKUP($N266,Import!$B$3:$AL$676,2,FALSE),"")</f>
        <v>NYM</v>
      </c>
      <c r="R266" s="341" t="str">
        <f>IFERROR(VLOOKUP($N266,Import!$B$3:$AL$676,3,FALSE),"")</f>
        <v>3B</v>
      </c>
      <c r="S266" s="341" t="str">
        <f>IFERROR(VLOOKUP($N266,Import!$B$3:$AL$676,4,FALSE),"")</f>
        <v>3B</v>
      </c>
      <c r="T266" s="91">
        <f>IFERROR(VLOOKUP($N266,Import!$B$3:$AL$676,5,FALSE),"")</f>
        <v>-7</v>
      </c>
      <c r="U266" s="431"/>
      <c r="V266" s="91">
        <f>IFERROR(VLOOKUP($N266,Import!$B$3:$AL$676,6,FALSE),"")</f>
        <v>325</v>
      </c>
      <c r="W266" s="91">
        <f>IFERROR(VLOOKUP($N266,Import!$B$3:$AL$676,7,FALSE),"")</f>
        <v>42</v>
      </c>
      <c r="X266" s="91">
        <f>IFERROR(VLOOKUP($N266,Import!$B$3:$AL$676,8,FALSE),"")</f>
        <v>15</v>
      </c>
      <c r="Y266" s="91">
        <f>IFERROR(VLOOKUP($N266,Import!$B$3:$AL$676,9,FALSE),"")</f>
        <v>48</v>
      </c>
      <c r="Z266" s="91">
        <f>IFERROR(VLOOKUP($N266,Import!$B$3:$AL$676,10,FALSE),"")</f>
        <v>7</v>
      </c>
      <c r="AA266" s="92">
        <f>IFERROR(VLOOKUP($N266,Import!$B$3:$AL$676,11,FALSE),"")</f>
        <v>0.20699999999999999</v>
      </c>
      <c r="AB266" s="431"/>
      <c r="AC266" s="498">
        <f t="shared" si="61"/>
        <v>67.274999999999991</v>
      </c>
      <c r="AD266" s="499">
        <f>IF(O266='User Input'!$C$1,1,0)</f>
        <v>0</v>
      </c>
      <c r="AE266" s="499">
        <f t="shared" si="66"/>
        <v>0</v>
      </c>
      <c r="AF266" s="499">
        <f t="shared" si="62"/>
        <v>0</v>
      </c>
      <c r="AG266" s="499" t="str">
        <f t="shared" si="63"/>
        <v>Todd Frazier</v>
      </c>
      <c r="AH266" s="499">
        <f t="shared" si="64"/>
        <v>0</v>
      </c>
      <c r="AI266" s="499">
        <f t="shared" si="65"/>
        <v>-7</v>
      </c>
      <c r="AJ266" s="91" t="str">
        <f>IFERROR(VLOOKUP($N266,Import!$B$3:$AL$676,35,FALSE),"")</f>
        <v/>
      </c>
      <c r="AK266" s="98"/>
      <c r="AL266" s="113">
        <f t="shared" si="53"/>
        <v>263</v>
      </c>
      <c r="AM266" s="112"/>
      <c r="AN266" s="493"/>
      <c r="AO266" s="112"/>
      <c r="AP266" s="112"/>
      <c r="AQ266" s="494"/>
      <c r="AR266" s="489"/>
      <c r="AS266" s="581"/>
      <c r="AT266" s="575" t="str">
        <f>IFERROR(VLOOKUP($AV266,Import!$AW$3:$BG$677,7,FALSE),"")</f>
        <v/>
      </c>
      <c r="AU266" s="492"/>
      <c r="AV266" s="496" t="s">
        <v>2974</v>
      </c>
      <c r="AW266" s="89"/>
      <c r="AX266" s="102"/>
      <c r="AY266" s="91"/>
      <c r="AZ266" s="96"/>
      <c r="BA266" s="96"/>
      <c r="BB266" s="91"/>
      <c r="BC266" s="431"/>
      <c r="BD266" s="91"/>
      <c r="BE266" s="97"/>
      <c r="BF266" s="97"/>
      <c r="BG266" s="91"/>
      <c r="BH266" s="91"/>
      <c r="BI266" s="91"/>
      <c r="BJ266" s="435"/>
      <c r="BK266" s="93">
        <f t="shared" si="54"/>
        <v>0</v>
      </c>
      <c r="BL266" s="94">
        <f t="shared" si="55"/>
        <v>0</v>
      </c>
      <c r="BM266" s="94">
        <f>IF(AW266='User Input'!$C$1,1,0)</f>
        <v>0</v>
      </c>
      <c r="BN266" s="94">
        <f t="shared" si="56"/>
        <v>0</v>
      </c>
      <c r="BO266" s="94">
        <f t="shared" si="57"/>
        <v>0</v>
      </c>
      <c r="BP266" s="94" t="str">
        <f t="shared" si="58"/>
        <v>&lt;&lt;USER ENTRY&gt;&gt;</v>
      </c>
      <c r="BQ266" s="94">
        <f t="shared" si="59"/>
        <v>0</v>
      </c>
      <c r="BR266" s="95">
        <f t="shared" si="60"/>
        <v>0</v>
      </c>
      <c r="BS266" s="91"/>
      <c r="BT266" s="99"/>
      <c r="BU266" s="483"/>
      <c r="BV266" s="426"/>
    </row>
    <row r="267" spans="1:74" ht="15" x14ac:dyDescent="0.25">
      <c r="A267" s="570">
        <v>265</v>
      </c>
      <c r="B267" s="571">
        <f>IFERROR(VLOOKUP(N267,Import!$B$4:$T$677,19,FALSE),"")</f>
        <v>475</v>
      </c>
      <c r="C267" s="572"/>
      <c r="D267" s="571">
        <f>IFERROR(VLOOKUP(N267,Import!$AD$3:$AH$677,3,FALSE),"")</f>
        <v>9</v>
      </c>
      <c r="E267" s="571">
        <f>IFERROR(VLOOKUP(N267,Import!$AD$3:$AL$677,4,FALSE),"")</f>
        <v>9</v>
      </c>
      <c r="F267" s="575">
        <f>IFERROR(VLOOKUP(N267,Import!$AT$3:$BG$677,8,FALSE),"")</f>
        <v>560</v>
      </c>
      <c r="G267" s="489">
        <f>IFERROR(VLOOKUP($N267,Import!$AT$3:$BG$677,2,FALSE),"")</f>
        <v>73.599999999999994</v>
      </c>
      <c r="H267" s="490">
        <f>IFERROR(VLOOKUP($N267,Import!$AT$3:$BG$677,3,FALSE),"")</f>
        <v>2.164705882352941</v>
      </c>
      <c r="I267" s="575">
        <f ca="1">IFERROR(VLOOKUP($N267,Import!$AT$3:$BG$677,9,FALSE),"")</f>
        <v>270</v>
      </c>
      <c r="J267" s="574"/>
      <c r="K267" s="571">
        <f>IFERROR(VLOOKUP(N267,Import!$AT$3:$BG$677,12,FALSE),"")</f>
        <v>431</v>
      </c>
      <c r="L267" s="571">
        <f>IFERROR(VLOOKUP(N267,Import!$AT$3:$BG$677,14,FALSE),"")</f>
        <v>422</v>
      </c>
      <c r="M267" s="486"/>
      <c r="N267" s="88" t="str">
        <f>IFERROR(VLOOKUP(A267,Import!$V$3:$X$677,3,FALSE),"")</f>
        <v>Bo Bichette</v>
      </c>
      <c r="O267" s="89"/>
      <c r="P267" s="90"/>
      <c r="Q267" s="91" t="str">
        <f>IFERROR(VLOOKUP($N267,Import!$B$3:$AL$676,2,FALSE),"")</f>
        <v>TOR</v>
      </c>
      <c r="R267" s="341" t="str">
        <f>IFERROR(VLOOKUP($N267,Import!$B$3:$AL$676,3,FALSE),"")</f>
        <v>2B</v>
      </c>
      <c r="S267" s="341" t="str">
        <f>IFERROR(VLOOKUP($N267,Import!$B$3:$AL$676,4,FALSE),"")</f>
        <v>2B</v>
      </c>
      <c r="T267" s="91">
        <f>IFERROR(VLOOKUP($N267,Import!$B$3:$AL$676,5,FALSE),"")</f>
        <v>-7</v>
      </c>
      <c r="U267" s="431"/>
      <c r="V267" s="91">
        <f>IFERROR(VLOOKUP($N267,Import!$B$3:$AL$676,6,FALSE),"")</f>
        <v>272</v>
      </c>
      <c r="W267" s="91">
        <f>IFERROR(VLOOKUP($N267,Import!$B$3:$AL$676,7,FALSE),"")</f>
        <v>34</v>
      </c>
      <c r="X267" s="91">
        <f>IFERROR(VLOOKUP($N267,Import!$B$3:$AL$676,8,FALSE),"")</f>
        <v>3</v>
      </c>
      <c r="Y267" s="91">
        <f>IFERROR(VLOOKUP($N267,Import!$B$3:$AL$676,9,FALSE),"")</f>
        <v>19</v>
      </c>
      <c r="Z267" s="91">
        <f>IFERROR(VLOOKUP($N267,Import!$B$3:$AL$676,10,FALSE),"")</f>
        <v>14</v>
      </c>
      <c r="AA267" s="92">
        <f>IFERROR(VLOOKUP($N267,Import!$B$3:$AL$676,11,FALSE),"")</f>
        <v>0.27400000000000002</v>
      </c>
      <c r="AB267" s="431"/>
      <c r="AC267" s="498">
        <f t="shared" si="61"/>
        <v>74.528000000000006</v>
      </c>
      <c r="AD267" s="499">
        <f>IF(O267='User Input'!$C$1,1,0)</f>
        <v>0</v>
      </c>
      <c r="AE267" s="499">
        <f t="shared" si="66"/>
        <v>0</v>
      </c>
      <c r="AF267" s="499">
        <f t="shared" si="62"/>
        <v>0</v>
      </c>
      <c r="AG267" s="499" t="str">
        <f t="shared" si="63"/>
        <v>Bo Bichette</v>
      </c>
      <c r="AH267" s="499">
        <f t="shared" si="64"/>
        <v>0</v>
      </c>
      <c r="AI267" s="499">
        <f t="shared" si="65"/>
        <v>-7</v>
      </c>
      <c r="AJ267" s="91">
        <f>IFERROR(VLOOKUP($N267,Import!$B$3:$AL$676,35,FALSE),"")</f>
        <v>2019</v>
      </c>
      <c r="AK267" s="98"/>
      <c r="AL267" s="113">
        <f t="shared" si="53"/>
        <v>264</v>
      </c>
      <c r="AM267" s="112"/>
      <c r="AN267" s="493"/>
      <c r="AO267" s="112"/>
      <c r="AP267" s="112"/>
      <c r="AQ267" s="494"/>
      <c r="AR267" s="489"/>
      <c r="AS267" s="581"/>
      <c r="AT267" s="575" t="str">
        <f>IFERROR(VLOOKUP($AV267,Import!$AW$3:$BG$677,7,FALSE),"")</f>
        <v/>
      </c>
      <c r="AU267" s="492"/>
      <c r="AV267" s="496" t="s">
        <v>2974</v>
      </c>
      <c r="AW267" s="89"/>
      <c r="AX267" s="102"/>
      <c r="AY267" s="91"/>
      <c r="AZ267" s="96"/>
      <c r="BA267" s="96"/>
      <c r="BB267" s="91"/>
      <c r="BC267" s="431"/>
      <c r="BD267" s="91"/>
      <c r="BE267" s="97"/>
      <c r="BF267" s="97"/>
      <c r="BG267" s="91"/>
      <c r="BH267" s="91"/>
      <c r="BI267" s="91"/>
      <c r="BJ267" s="435"/>
      <c r="BK267" s="93">
        <f t="shared" si="54"/>
        <v>0</v>
      </c>
      <c r="BL267" s="94">
        <f t="shared" si="55"/>
        <v>0</v>
      </c>
      <c r="BM267" s="94">
        <f>IF(AW267='User Input'!$C$1,1,0)</f>
        <v>0</v>
      </c>
      <c r="BN267" s="94">
        <f t="shared" si="56"/>
        <v>0</v>
      </c>
      <c r="BO267" s="94">
        <f t="shared" si="57"/>
        <v>0</v>
      </c>
      <c r="BP267" s="94" t="str">
        <f t="shared" si="58"/>
        <v>&lt;&lt;USER ENTRY&gt;&gt;</v>
      </c>
      <c r="BQ267" s="94">
        <f t="shared" si="59"/>
        <v>0</v>
      </c>
      <c r="BR267" s="95">
        <f t="shared" si="60"/>
        <v>0</v>
      </c>
      <c r="BS267" s="91"/>
      <c r="BT267" s="99"/>
      <c r="BU267" s="483"/>
      <c r="BV267" s="426"/>
    </row>
    <row r="268" spans="1:74" ht="15" x14ac:dyDescent="0.25">
      <c r="A268" s="570">
        <v>266</v>
      </c>
      <c r="B268" s="571">
        <f>IFERROR(VLOOKUP(N268,Import!$B$4:$T$677,19,FALSE),"")</f>
        <v>476</v>
      </c>
      <c r="C268" s="572"/>
      <c r="D268" s="571">
        <f>IFERROR(VLOOKUP(N268,Import!$AD$3:$AH$677,3,FALSE),"")</f>
        <v>2</v>
      </c>
      <c r="E268" s="571">
        <f>IFERROR(VLOOKUP(N268,Import!$AD$3:$AL$677,4,FALSE),"")</f>
        <v>2</v>
      </c>
      <c r="F268" s="575">
        <f>IFERROR(VLOOKUP(N268,Import!$AT$3:$BG$677,8,FALSE),"")</f>
        <v>532</v>
      </c>
      <c r="G268" s="489">
        <f>IFERROR(VLOOKUP($N268,Import!$AT$3:$BG$677,2,FALSE),"")</f>
        <v>113.14999999999999</v>
      </c>
      <c r="H268" s="490">
        <f>IFERROR(VLOOKUP($N268,Import!$AT$3:$BG$677,3,FALSE),"")</f>
        <v>1.9850877192982455</v>
      </c>
      <c r="I268" s="575">
        <f ca="1">IFERROR(VLOOKUP($N268,Import!$AT$3:$BG$677,9,FALSE),"")</f>
        <v>349</v>
      </c>
      <c r="J268" s="574"/>
      <c r="K268" s="571">
        <f>IFERROR(VLOOKUP(N268,Import!$AT$3:$BG$677,12,FALSE),"")</f>
        <v>398</v>
      </c>
      <c r="L268" s="571">
        <f>IFERROR(VLOOKUP(N268,Import!$AT$3:$BG$677,14,FALSE),"")</f>
        <v>392</v>
      </c>
      <c r="M268" s="486"/>
      <c r="N268" s="88" t="str">
        <f>IFERROR(VLOOKUP(A268,Import!$V$3:$X$677,3,FALSE),"")</f>
        <v>Fernando Tatis Jr.</v>
      </c>
      <c r="O268" s="89"/>
      <c r="P268" s="90"/>
      <c r="Q268" s="91" t="str">
        <f>IFERROR(VLOOKUP($N268,Import!$B$3:$AL$676,2,FALSE),"")</f>
        <v>SD</v>
      </c>
      <c r="R268" s="341" t="str">
        <f>IFERROR(VLOOKUP($N268,Import!$B$3:$AL$676,3,FALSE),"")</f>
        <v>SS</v>
      </c>
      <c r="S268" s="341" t="str">
        <f>IFERROR(VLOOKUP($N268,Import!$B$3:$AL$676,4,FALSE),"")</f>
        <v>SS</v>
      </c>
      <c r="T268" s="91">
        <f>IFERROR(VLOOKUP($N268,Import!$B$3:$AL$676,5,FALSE),"")</f>
        <v>-7</v>
      </c>
      <c r="U268" s="431"/>
      <c r="V268" s="91">
        <f>IFERROR(VLOOKUP($N268,Import!$B$3:$AL$676,6,FALSE),"")</f>
        <v>75</v>
      </c>
      <c r="W268" s="91">
        <f>IFERROR(VLOOKUP($N268,Import!$B$3:$AL$676,7,FALSE),"")</f>
        <v>14</v>
      </c>
      <c r="X268" s="91">
        <f>IFERROR(VLOOKUP($N268,Import!$B$3:$AL$676,8,FALSE),"")</f>
        <v>3</v>
      </c>
      <c r="Y268" s="91">
        <f>IFERROR(VLOOKUP($N268,Import!$B$3:$AL$676,9,FALSE),"")</f>
        <v>11</v>
      </c>
      <c r="Z268" s="91">
        <f>IFERROR(VLOOKUP($N268,Import!$B$3:$AL$676,10,FALSE),"")</f>
        <v>3</v>
      </c>
      <c r="AA268" s="92">
        <f>IFERROR(VLOOKUP($N268,Import!$B$3:$AL$676,11,FALSE),"")</f>
        <v>0.252</v>
      </c>
      <c r="AB268" s="431"/>
      <c r="AC268" s="498">
        <f t="shared" si="61"/>
        <v>18.899999999999999</v>
      </c>
      <c r="AD268" s="499">
        <f>IF(O268='User Input'!$C$1,1,0)</f>
        <v>0</v>
      </c>
      <c r="AE268" s="499">
        <f t="shared" si="66"/>
        <v>0</v>
      </c>
      <c r="AF268" s="499">
        <f t="shared" si="62"/>
        <v>0</v>
      </c>
      <c r="AG268" s="499" t="str">
        <f t="shared" si="63"/>
        <v>Fernando Tatis Jr.</v>
      </c>
      <c r="AH268" s="499">
        <f t="shared" si="64"/>
        <v>0</v>
      </c>
      <c r="AI268" s="499">
        <f t="shared" si="65"/>
        <v>-7</v>
      </c>
      <c r="AJ268" s="91">
        <f>IFERROR(VLOOKUP($N268,Import!$B$3:$AL$676,35,FALSE),"")</f>
        <v>2019</v>
      </c>
      <c r="AK268" s="98"/>
      <c r="AL268" s="540"/>
      <c r="AM268" s="541"/>
      <c r="AN268" s="541"/>
      <c r="AO268" s="541"/>
      <c r="AP268" s="541"/>
      <c r="AQ268" s="541"/>
      <c r="AR268" s="542"/>
      <c r="AS268" s="538"/>
      <c r="AT268" s="585" t="str">
        <f>IFERROR(VLOOKUP($AV268,Import!$AW$3:$BG$677,7,FALSE),"")</f>
        <v/>
      </c>
      <c r="AU268" s="538"/>
      <c r="AV268" s="543"/>
      <c r="AW268" s="544"/>
      <c r="AX268" s="545"/>
      <c r="AY268" s="546"/>
      <c r="AZ268" s="547"/>
      <c r="BA268" s="547"/>
      <c r="BB268" s="546"/>
      <c r="BC268" s="546"/>
      <c r="BD268" s="546"/>
      <c r="BE268" s="548"/>
      <c r="BF268" s="548"/>
      <c r="BG268" s="546"/>
      <c r="BH268" s="546"/>
      <c r="BI268" s="546"/>
      <c r="BJ268" s="546"/>
      <c r="BK268" s="539"/>
      <c r="BL268" s="539"/>
      <c r="BM268" s="539"/>
      <c r="BN268" s="539"/>
      <c r="BO268" s="539"/>
      <c r="BP268" s="539"/>
      <c r="BQ268" s="539"/>
      <c r="BR268" s="535"/>
      <c r="BS268" s="546"/>
      <c r="BT268" s="549"/>
      <c r="BU268" s="549"/>
      <c r="BV268" s="426"/>
    </row>
    <row r="269" spans="1:74" ht="15" x14ac:dyDescent="0.25">
      <c r="A269" s="570">
        <v>267</v>
      </c>
      <c r="B269" s="571">
        <f>IFERROR(VLOOKUP(N269,Import!$B$4:$T$677,19,FALSE),"")</f>
        <v>477</v>
      </c>
      <c r="C269" s="572"/>
      <c r="D269" s="571" t="str">
        <f>IFERROR(VLOOKUP(N269,Import!$AD$3:$AH$677,3,FALSE),"")</f>
        <v/>
      </c>
      <c r="E269" s="571" t="str">
        <f>IFERROR(VLOOKUP(N269,Import!$AD$3:$AL$677,4,FALSE),"")</f>
        <v/>
      </c>
      <c r="F269" s="575">
        <f>IFERROR(VLOOKUP(N269,Import!$AT$3:$BG$677,8,FALSE),"")</f>
        <v>352</v>
      </c>
      <c r="G269" s="489">
        <f>IFERROR(VLOOKUP($N269,Import!$AT$3:$BG$677,2,FALSE),"")</f>
        <v>232.99999999999994</v>
      </c>
      <c r="H269" s="490">
        <f>IFERROR(VLOOKUP($N269,Import!$AT$3:$BG$677,3,FALSE),"")</f>
        <v>1.8639999999999994</v>
      </c>
      <c r="I269" s="575">
        <f ca="1">IFERROR(VLOOKUP($N269,Import!$AT$3:$BG$677,9,FALSE),"")</f>
        <v>530</v>
      </c>
      <c r="J269" s="574"/>
      <c r="K269" s="571">
        <f>IFERROR(VLOOKUP(N269,Import!$AT$3:$BG$677,12,FALSE),"")</f>
        <v>288</v>
      </c>
      <c r="L269" s="571">
        <f>IFERROR(VLOOKUP(N269,Import!$AT$3:$BG$677,14,FALSE),"")</f>
        <v>316</v>
      </c>
      <c r="M269" s="486"/>
      <c r="N269" s="88" t="str">
        <f>IFERROR(VLOOKUP(A269,Import!$V$3:$X$677,3,FALSE),"")</f>
        <v>Steven Duggar</v>
      </c>
      <c r="O269" s="89"/>
      <c r="P269" s="90"/>
      <c r="Q269" s="91" t="str">
        <f>IFERROR(VLOOKUP($N269,Import!$B$3:$AL$676,2,FALSE),"")</f>
        <v>SF</v>
      </c>
      <c r="R269" s="341" t="str">
        <f>IFERROR(VLOOKUP($N269,Import!$B$3:$AL$676,3,FALSE),"")</f>
        <v>OF</v>
      </c>
      <c r="S269" s="341" t="str">
        <f>IFERROR(VLOOKUP($N269,Import!$B$3:$AL$676,4,FALSE),"")</f>
        <v>OF</v>
      </c>
      <c r="T269" s="91">
        <f>IFERROR(VLOOKUP($N269,Import!$B$3:$AL$676,5,FALSE),"")</f>
        <v>-7</v>
      </c>
      <c r="U269" s="431"/>
      <c r="V269" s="91">
        <f>IFERROR(VLOOKUP($N269,Import!$B$3:$AL$676,6,FALSE),"")</f>
        <v>487</v>
      </c>
      <c r="W269" s="91">
        <f>IFERROR(VLOOKUP($N269,Import!$B$3:$AL$676,7,FALSE),"")</f>
        <v>61</v>
      </c>
      <c r="X269" s="91">
        <f>IFERROR(VLOOKUP($N269,Import!$B$3:$AL$676,8,FALSE),"")</f>
        <v>6</v>
      </c>
      <c r="Y269" s="91">
        <f>IFERROR(VLOOKUP($N269,Import!$B$3:$AL$676,9,FALSE),"")</f>
        <v>31</v>
      </c>
      <c r="Z269" s="91">
        <f>IFERROR(VLOOKUP($N269,Import!$B$3:$AL$676,10,FALSE),"")</f>
        <v>16</v>
      </c>
      <c r="AA269" s="92">
        <f>IFERROR(VLOOKUP($N269,Import!$B$3:$AL$676,11,FALSE),"")</f>
        <v>0.23100000000000001</v>
      </c>
      <c r="AB269" s="431"/>
      <c r="AC269" s="498">
        <f t="shared" si="61"/>
        <v>112.497</v>
      </c>
      <c r="AD269" s="499">
        <f>IF(O269='User Input'!$C$1,1,0)</f>
        <v>0</v>
      </c>
      <c r="AE269" s="499">
        <f t="shared" si="66"/>
        <v>0</v>
      </c>
      <c r="AF269" s="499">
        <f t="shared" si="62"/>
        <v>0</v>
      </c>
      <c r="AG269" s="499" t="str">
        <f t="shared" si="63"/>
        <v>Steven Duggar</v>
      </c>
      <c r="AH269" s="499">
        <f t="shared" si="64"/>
        <v>0</v>
      </c>
      <c r="AI269" s="499">
        <f t="shared" si="65"/>
        <v>-7</v>
      </c>
      <c r="AJ269" s="91" t="str">
        <f>IFERROR(VLOOKUP($N269,Import!$B$3:$AL$676,35,FALSE),"")</f>
        <v/>
      </c>
      <c r="AK269" s="98"/>
      <c r="AL269" s="540"/>
      <c r="AM269" s="541"/>
      <c r="AN269" s="541"/>
      <c r="AO269" s="541"/>
      <c r="AP269" s="541"/>
      <c r="AQ269" s="541"/>
      <c r="AR269" s="542"/>
      <c r="AS269" s="538"/>
      <c r="AT269" s="585" t="str">
        <f>IFERROR(VLOOKUP($AV269,Import!$AW$3:$BG$677,7,FALSE),"")</f>
        <v/>
      </c>
      <c r="AU269" s="538"/>
      <c r="AV269" s="543"/>
      <c r="AW269" s="544"/>
      <c r="AX269" s="545"/>
      <c r="AY269" s="546"/>
      <c r="AZ269" s="547"/>
      <c r="BA269" s="547"/>
      <c r="BB269" s="546"/>
      <c r="BC269" s="546"/>
      <c r="BD269" s="546"/>
      <c r="BE269" s="548"/>
      <c r="BF269" s="548"/>
      <c r="BG269" s="546"/>
      <c r="BH269" s="546"/>
      <c r="BI269" s="546"/>
      <c r="BJ269" s="546"/>
      <c r="BK269" s="539"/>
      <c r="BL269" s="539"/>
      <c r="BM269" s="539"/>
      <c r="BN269" s="539"/>
      <c r="BO269" s="539"/>
      <c r="BP269" s="539"/>
      <c r="BQ269" s="539"/>
      <c r="BR269" s="535"/>
      <c r="BS269" s="546"/>
      <c r="BT269" s="549"/>
      <c r="BU269" s="549"/>
      <c r="BV269" s="426"/>
    </row>
    <row r="270" spans="1:74" ht="15" x14ac:dyDescent="0.25">
      <c r="A270" s="570">
        <v>268</v>
      </c>
      <c r="B270" s="571">
        <f>IFERROR(VLOOKUP(N270,Import!$B$4:$T$677,19,FALSE),"")</f>
        <v>478</v>
      </c>
      <c r="C270" s="572"/>
      <c r="D270" s="571" t="str">
        <f>IFERROR(VLOOKUP(N270,Import!$AD$3:$AH$677,3,FALSE),"")</f>
        <v/>
      </c>
      <c r="E270" s="571" t="str">
        <f>IFERROR(VLOOKUP(N270,Import!$AD$3:$AL$677,4,FALSE),"")</f>
        <v/>
      </c>
      <c r="F270" s="575">
        <f>IFERROR(VLOOKUP(N270,Import!$AT$3:$BG$677,8,FALSE),"")</f>
        <v>547</v>
      </c>
      <c r="G270" s="489">
        <f>IFERROR(VLOOKUP($N270,Import!$AT$3:$BG$677,2,FALSE),"")</f>
        <v>95.649999999999991</v>
      </c>
      <c r="H270" s="490">
        <f>IFERROR(VLOOKUP($N270,Import!$AT$3:$BG$677,3,FALSE),"")</f>
        <v>1.8394230769230768</v>
      </c>
      <c r="I270" s="575">
        <f ca="1">IFERROR(VLOOKUP($N270,Import!$AT$3:$BG$677,9,FALSE),"")</f>
        <v>142</v>
      </c>
      <c r="J270" s="574"/>
      <c r="K270" s="571">
        <f>IFERROR(VLOOKUP(N270,Import!$AT$3:$BG$677,12,FALSE),"")</f>
        <v>403</v>
      </c>
      <c r="L270" s="571">
        <f>IFERROR(VLOOKUP(N270,Import!$AT$3:$BG$677,14,FALSE),"")</f>
        <v>393</v>
      </c>
      <c r="M270" s="486"/>
      <c r="N270" s="88" t="str">
        <f>IFERROR(VLOOKUP(A270,Import!$V$4:$X$677,3,FALSE),"")</f>
        <v>Aledmys Diaz</v>
      </c>
      <c r="O270" s="89"/>
      <c r="P270" s="90"/>
      <c r="Q270" s="91" t="str">
        <f>IFERROR(VLOOKUP($N270,Import!$B$3:$AL$676,2,FALSE),"")</f>
        <v>HOU</v>
      </c>
      <c r="R270" s="341" t="str">
        <f>IFERROR(VLOOKUP($N270,Import!$B$3:$AL$676,3,FALSE),"")</f>
        <v>SS/3B</v>
      </c>
      <c r="S270" s="341" t="str">
        <f>IFERROR(VLOOKUP($N270,Import!$B$3:$AL$676,4,FALSE),"")</f>
        <v>SS/3B</v>
      </c>
      <c r="T270" s="91">
        <f>IFERROR(VLOOKUP($N270,Import!$B$3:$AL$676,5,FALSE),"")</f>
        <v>-7</v>
      </c>
      <c r="U270" s="431"/>
      <c r="V270" s="91">
        <f>IFERROR(VLOOKUP($N270,Import!$B$3:$AL$676,6,FALSE),"")</f>
        <v>212</v>
      </c>
      <c r="W270" s="91">
        <f>IFERROR(VLOOKUP($N270,Import!$B$3:$AL$676,7,FALSE),"")</f>
        <v>21</v>
      </c>
      <c r="X270" s="91">
        <f>IFERROR(VLOOKUP($N270,Import!$B$3:$AL$676,8,FALSE),"")</f>
        <v>8</v>
      </c>
      <c r="Y270" s="91">
        <f>IFERROR(VLOOKUP($N270,Import!$B$3:$AL$676,9,FALSE),"")</f>
        <v>34</v>
      </c>
      <c r="Z270" s="91">
        <f>IFERROR(VLOOKUP($N270,Import!$B$3:$AL$676,10,FALSE),"")</f>
        <v>2</v>
      </c>
      <c r="AA270" s="92">
        <f>IFERROR(VLOOKUP($N270,Import!$B$3:$AL$676,11,FALSE),"")</f>
        <v>0.27600000000000002</v>
      </c>
      <c r="AB270" s="431"/>
      <c r="AC270" s="498">
        <f t="shared" si="61"/>
        <v>58.512000000000008</v>
      </c>
      <c r="AD270" s="499">
        <f>IF(O270='User Input'!$C$1,1,0)</f>
        <v>0</v>
      </c>
      <c r="AE270" s="499">
        <f t="shared" si="66"/>
        <v>0</v>
      </c>
      <c r="AF270" s="499">
        <f t="shared" si="62"/>
        <v>0</v>
      </c>
      <c r="AG270" s="499" t="str">
        <f t="shared" si="63"/>
        <v>Aledmys Diaz</v>
      </c>
      <c r="AH270" s="499">
        <f t="shared" si="64"/>
        <v>0</v>
      </c>
      <c r="AI270" s="499">
        <f t="shared" si="65"/>
        <v>-7</v>
      </c>
      <c r="AJ270" s="91" t="str">
        <f>IFERROR(VLOOKUP($N270,Import!$B$3:$AL$676,35,FALSE),"")</f>
        <v/>
      </c>
      <c r="AK270" s="98"/>
      <c r="AL270" s="540"/>
      <c r="AM270" s="541"/>
      <c r="AN270" s="541"/>
      <c r="AO270" s="541"/>
      <c r="AP270" s="541"/>
      <c r="AQ270" s="541"/>
      <c r="AR270" s="542"/>
      <c r="AS270" s="538"/>
      <c r="AT270" s="585" t="str">
        <f>IFERROR(VLOOKUP($AV270,Import!$AW$3:$BG$677,7,FALSE),"")</f>
        <v/>
      </c>
      <c r="AU270" s="538"/>
      <c r="AV270" s="543"/>
      <c r="AW270" s="544"/>
      <c r="AX270" s="545"/>
      <c r="AY270" s="546"/>
      <c r="AZ270" s="547"/>
      <c r="BA270" s="547"/>
      <c r="BB270" s="546"/>
      <c r="BC270" s="546"/>
      <c r="BD270" s="546"/>
      <c r="BE270" s="548"/>
      <c r="BF270" s="548"/>
      <c r="BG270" s="546"/>
      <c r="BH270" s="546"/>
      <c r="BI270" s="546"/>
      <c r="BJ270" s="546"/>
      <c r="BK270" s="539"/>
      <c r="BL270" s="539"/>
      <c r="BM270" s="539"/>
      <c r="BN270" s="539"/>
      <c r="BO270" s="539"/>
      <c r="BP270" s="539"/>
      <c r="BQ270" s="539"/>
      <c r="BR270" s="535"/>
      <c r="BS270" s="546"/>
      <c r="BT270" s="549"/>
      <c r="BU270" s="549"/>
      <c r="BV270" s="426"/>
    </row>
    <row r="271" spans="1:74" ht="15" x14ac:dyDescent="0.25">
      <c r="A271" s="570">
        <v>269</v>
      </c>
      <c r="B271" s="571">
        <f>IFERROR(VLOOKUP(N271,Import!$B$4:$T$677,19,FALSE),"")</f>
        <v>479</v>
      </c>
      <c r="C271" s="572"/>
      <c r="D271" s="571" t="str">
        <f>IFERROR(VLOOKUP(N271,Import!$AD$3:$AH$677,3,FALSE),"")</f>
        <v/>
      </c>
      <c r="E271" s="571" t="str">
        <f>IFERROR(VLOOKUP(N271,Import!$AD$3:$AL$677,4,FALSE),"")</f>
        <v/>
      </c>
      <c r="F271" s="575">
        <f>IFERROR(VLOOKUP(N271,Import!$AT$3:$BG$677,8,FALSE),"")</f>
        <v>546</v>
      </c>
      <c r="G271" s="489">
        <f>IFERROR(VLOOKUP($N271,Import!$AT$3:$BG$677,2,FALSE),"")</f>
        <v>95.65</v>
      </c>
      <c r="H271" s="490">
        <f>IFERROR(VLOOKUP($N271,Import!$AT$3:$BG$677,3,FALSE),"")</f>
        <v>1.542741935483871</v>
      </c>
      <c r="I271" s="575">
        <f ca="1">IFERROR(VLOOKUP($N271,Import!$AT$3:$BG$677,9,FALSE),"")</f>
        <v>290</v>
      </c>
      <c r="J271" s="574"/>
      <c r="K271" s="571">
        <f>IFERROR(VLOOKUP(N271,Import!$AT$3:$BG$677,12,FALSE),"")</f>
        <v>252</v>
      </c>
      <c r="L271" s="571">
        <f>IFERROR(VLOOKUP(N271,Import!$AT$3:$BG$677,14,FALSE),"")</f>
        <v>252</v>
      </c>
      <c r="M271" s="486"/>
      <c r="N271" s="88" t="str">
        <f>IFERROR(VLOOKUP(A271,Import!$V$3:$X$677,3,FALSE),"")</f>
        <v>Elias Diaz</v>
      </c>
      <c r="O271" s="89"/>
      <c r="P271" s="90"/>
      <c r="Q271" s="91" t="str">
        <f>IFERROR(VLOOKUP($N271,Import!$B$3:$AL$676,2,FALSE),"")</f>
        <v>PIT</v>
      </c>
      <c r="R271" s="341" t="str">
        <f>IFERROR(VLOOKUP($N271,Import!$B$3:$AL$676,3,FALSE),"")</f>
        <v>C</v>
      </c>
      <c r="S271" s="341" t="str">
        <f>IFERROR(VLOOKUP($N271,Import!$B$3:$AL$676,4,FALSE),"")</f>
        <v>C</v>
      </c>
      <c r="T271" s="91">
        <f>IFERROR(VLOOKUP($N271,Import!$B$3:$AL$676,5,FALSE),"")</f>
        <v>-7</v>
      </c>
      <c r="U271" s="431"/>
      <c r="V271" s="91">
        <f>IFERROR(VLOOKUP($N271,Import!$B$3:$AL$676,6,FALSE),"")</f>
        <v>275</v>
      </c>
      <c r="W271" s="91">
        <f>IFERROR(VLOOKUP($N271,Import!$B$3:$AL$676,7,FALSE),"")</f>
        <v>25</v>
      </c>
      <c r="X271" s="91">
        <f>IFERROR(VLOOKUP($N271,Import!$B$3:$AL$676,8,FALSE),"")</f>
        <v>9</v>
      </c>
      <c r="Y271" s="91">
        <f>IFERROR(VLOOKUP($N271,Import!$B$3:$AL$676,9,FALSE),"")</f>
        <v>30</v>
      </c>
      <c r="Z271" s="91">
        <f>IFERROR(VLOOKUP($N271,Import!$B$3:$AL$676,10,FALSE),"")</f>
        <v>1</v>
      </c>
      <c r="AA271" s="92">
        <f>IFERROR(VLOOKUP($N271,Import!$B$3:$AL$676,11,FALSE),"")</f>
        <v>0.27400000000000002</v>
      </c>
      <c r="AB271" s="431"/>
      <c r="AC271" s="498">
        <f t="shared" si="61"/>
        <v>75.350000000000009</v>
      </c>
      <c r="AD271" s="499">
        <f>IF(O271='User Input'!$C$1,1,0)</f>
        <v>0</v>
      </c>
      <c r="AE271" s="499">
        <f t="shared" si="66"/>
        <v>0</v>
      </c>
      <c r="AF271" s="499">
        <f t="shared" si="62"/>
        <v>0</v>
      </c>
      <c r="AG271" s="499" t="str">
        <f t="shared" si="63"/>
        <v>Elias Diaz</v>
      </c>
      <c r="AH271" s="499">
        <f t="shared" si="64"/>
        <v>0</v>
      </c>
      <c r="AI271" s="499">
        <f t="shared" si="65"/>
        <v>-7</v>
      </c>
      <c r="AJ271" s="91" t="str">
        <f>IFERROR(VLOOKUP($N271,Import!$B$3:$AL$676,35,FALSE),"")</f>
        <v/>
      </c>
      <c r="AK271" s="98"/>
      <c r="AL271" s="540"/>
      <c r="AM271" s="541"/>
      <c r="AN271" s="541"/>
      <c r="AO271" s="541"/>
      <c r="AP271" s="541"/>
      <c r="AQ271" s="541"/>
      <c r="AR271" s="542"/>
      <c r="AS271" s="538"/>
      <c r="AT271" s="585" t="str">
        <f>IFERROR(VLOOKUP($AV271,Import!$AW$3:$BG$677,7,FALSE),"")</f>
        <v/>
      </c>
      <c r="AU271" s="538"/>
      <c r="AV271" s="543"/>
      <c r="AW271" s="544"/>
      <c r="AX271" s="545"/>
      <c r="AY271" s="546"/>
      <c r="AZ271" s="547"/>
      <c r="BA271" s="547"/>
      <c r="BB271" s="546"/>
      <c r="BC271" s="546"/>
      <c r="BD271" s="546"/>
      <c r="BE271" s="548"/>
      <c r="BF271" s="548"/>
      <c r="BG271" s="546"/>
      <c r="BH271" s="546"/>
      <c r="BI271" s="546"/>
      <c r="BJ271" s="546"/>
      <c r="BK271" s="539"/>
      <c r="BL271" s="539"/>
      <c r="BM271" s="539"/>
      <c r="BN271" s="539"/>
      <c r="BO271" s="539"/>
      <c r="BP271" s="539"/>
      <c r="BQ271" s="539"/>
      <c r="BR271" s="535"/>
      <c r="BS271" s="546"/>
      <c r="BT271" s="549"/>
      <c r="BU271" s="549"/>
      <c r="BV271" s="426"/>
    </row>
    <row r="272" spans="1:74" ht="15" x14ac:dyDescent="0.25">
      <c r="A272" s="570">
        <v>270</v>
      </c>
      <c r="B272" s="571">
        <f>IFERROR(VLOOKUP(N272,Import!$B$4:$T$677,19,FALSE),"")</f>
        <v>480</v>
      </c>
      <c r="C272" s="572"/>
      <c r="D272" s="571" t="str">
        <f>IFERROR(VLOOKUP(N272,Import!$AD$3:$AH$677,3,FALSE),"")</f>
        <v/>
      </c>
      <c r="E272" s="571" t="str">
        <f>IFERROR(VLOOKUP(N272,Import!$AD$3:$AL$677,4,FALSE),"")</f>
        <v/>
      </c>
      <c r="F272" s="575">
        <f>IFERROR(VLOOKUP(N272,Import!$AT$3:$BG$677,8,FALSE),"")</f>
        <v>339</v>
      </c>
      <c r="G272" s="489">
        <f>IFERROR(VLOOKUP($N272,Import!$AT$3:$BG$677,2,FALSE),"")</f>
        <v>244.35000000000002</v>
      </c>
      <c r="H272" s="490">
        <f>IFERROR(VLOOKUP($N272,Import!$AT$3:$BG$677,3,FALSE),"")</f>
        <v>2.0362500000000003</v>
      </c>
      <c r="I272" s="575">
        <f ca="1">IFERROR(VLOOKUP($N272,Import!$AT$3:$BG$677,9,FALSE),"")</f>
        <v>536</v>
      </c>
      <c r="J272" s="574"/>
      <c r="K272" s="571">
        <f>IFERROR(VLOOKUP(N272,Import!$AT$3:$BG$677,12,FALSE),"")</f>
        <v>213</v>
      </c>
      <c r="L272" s="571">
        <f>IFERROR(VLOOKUP(N272,Import!$AT$3:$BG$677,14,FALSE),"")</f>
        <v>225</v>
      </c>
      <c r="M272" s="486"/>
      <c r="N272" s="88" t="str">
        <f>IFERROR(VLOOKUP(A272,Import!$V$4:$X$677,3,FALSE),"")</f>
        <v>Greg Allen</v>
      </c>
      <c r="O272" s="89"/>
      <c r="P272" s="90"/>
      <c r="Q272" s="91" t="str">
        <f>IFERROR(VLOOKUP($N272,Import!$B$3:$AL$676,2,FALSE),"")</f>
        <v>CLE</v>
      </c>
      <c r="R272" s="341" t="str">
        <f>IFERROR(VLOOKUP($N272,Import!$B$3:$AL$676,3,FALSE),"")</f>
        <v>OF</v>
      </c>
      <c r="S272" s="341" t="str">
        <f>IFERROR(VLOOKUP($N272,Import!$B$3:$AL$676,4,FALSE),"")</f>
        <v>OF</v>
      </c>
      <c r="T272" s="91">
        <f>IFERROR(VLOOKUP($N272,Import!$B$3:$AL$676,5,FALSE),"")</f>
        <v>-7</v>
      </c>
      <c r="U272" s="431"/>
      <c r="V272" s="91">
        <f>IFERROR(VLOOKUP($N272,Import!$B$3:$AL$676,6,FALSE),"")</f>
        <v>354</v>
      </c>
      <c r="W272" s="91">
        <f>IFERROR(VLOOKUP($N272,Import!$B$3:$AL$676,7,FALSE),"")</f>
        <v>31</v>
      </c>
      <c r="X272" s="91">
        <f>IFERROR(VLOOKUP($N272,Import!$B$3:$AL$676,8,FALSE),"")</f>
        <v>3</v>
      </c>
      <c r="Y272" s="91">
        <f>IFERROR(VLOOKUP($N272,Import!$B$3:$AL$676,9,FALSE),"")</f>
        <v>34</v>
      </c>
      <c r="Z272" s="91">
        <f>IFERROR(VLOOKUP($N272,Import!$B$3:$AL$676,10,FALSE),"")</f>
        <v>20</v>
      </c>
      <c r="AA272" s="92">
        <f>IFERROR(VLOOKUP($N272,Import!$B$3:$AL$676,11,FALSE),"")</f>
        <v>0.26100000000000001</v>
      </c>
      <c r="AB272" s="431"/>
      <c r="AC272" s="498">
        <f t="shared" si="61"/>
        <v>92.394000000000005</v>
      </c>
      <c r="AD272" s="499">
        <f>IF(O272='User Input'!$C$1,1,0)</f>
        <v>0</v>
      </c>
      <c r="AE272" s="499">
        <f t="shared" si="66"/>
        <v>0</v>
      </c>
      <c r="AF272" s="499">
        <f t="shared" si="62"/>
        <v>0</v>
      </c>
      <c r="AG272" s="499" t="str">
        <f t="shared" si="63"/>
        <v>Greg Allen</v>
      </c>
      <c r="AH272" s="499">
        <f t="shared" si="64"/>
        <v>0</v>
      </c>
      <c r="AI272" s="499">
        <f t="shared" si="65"/>
        <v>-7</v>
      </c>
      <c r="AJ272" s="91" t="str">
        <f>IFERROR(VLOOKUP($N272,Import!$B$3:$AL$676,35,FALSE),"")</f>
        <v/>
      </c>
      <c r="AK272" s="98"/>
      <c r="AL272" s="540"/>
      <c r="AM272" s="541"/>
      <c r="AN272" s="541"/>
      <c r="AO272" s="541"/>
      <c r="AP272" s="541"/>
      <c r="AQ272" s="541"/>
      <c r="AR272" s="542"/>
      <c r="AS272" s="538"/>
      <c r="AT272" s="585" t="str">
        <f>IFERROR(VLOOKUP($AV272,Import!$AW$3:$BG$677,7,FALSE),"")</f>
        <v/>
      </c>
      <c r="AU272" s="538"/>
      <c r="AV272" s="543"/>
      <c r="AW272" s="544"/>
      <c r="AX272" s="545"/>
      <c r="AY272" s="546"/>
      <c r="AZ272" s="547"/>
      <c r="BA272" s="547"/>
      <c r="BB272" s="546"/>
      <c r="BC272" s="546"/>
      <c r="BD272" s="546"/>
      <c r="BE272" s="548"/>
      <c r="BF272" s="548"/>
      <c r="BG272" s="546"/>
      <c r="BH272" s="546"/>
      <c r="BI272" s="546"/>
      <c r="BJ272" s="546"/>
      <c r="BK272" s="539"/>
      <c r="BL272" s="539"/>
      <c r="BM272" s="539"/>
      <c r="BN272" s="539"/>
      <c r="BO272" s="539"/>
      <c r="BP272" s="539"/>
      <c r="BQ272" s="539"/>
      <c r="BR272" s="535"/>
      <c r="BS272" s="546"/>
      <c r="BT272" s="549"/>
      <c r="BU272" s="549"/>
      <c r="BV272" s="426"/>
    </row>
    <row r="273" spans="1:74" ht="15" x14ac:dyDescent="0.25">
      <c r="A273" s="570">
        <v>271</v>
      </c>
      <c r="B273" s="571">
        <f>IFERROR(VLOOKUP(N273,Import!$B$4:$T$677,19,FALSE),"")</f>
        <v>482</v>
      </c>
      <c r="C273" s="572"/>
      <c r="D273" s="571" t="str">
        <f>IFERROR(VLOOKUP(N273,Import!$AD$3:$AH$677,3,FALSE),"")</f>
        <v/>
      </c>
      <c r="E273" s="571" t="str">
        <f>IFERROR(VLOOKUP(N273,Import!$AD$3:$AL$677,4,FALSE),"")</f>
        <v/>
      </c>
      <c r="F273" s="575">
        <f>IFERROR(VLOOKUP(N273,Import!$AT$3:$BG$677,8,FALSE),"")</f>
        <v>381</v>
      </c>
      <c r="G273" s="489">
        <f>IFERROR(VLOOKUP($N273,Import!$AT$3:$BG$677,2,FALSE),"")</f>
        <v>207.55</v>
      </c>
      <c r="H273" s="490">
        <f>IFERROR(VLOOKUP($N273,Import!$AT$3:$BG$677,3,FALSE),"")</f>
        <v>2.1847368421052633</v>
      </c>
      <c r="I273" s="575">
        <f ca="1">IFERROR(VLOOKUP($N273,Import!$AT$3:$BG$677,9,FALSE),"")</f>
        <v>572</v>
      </c>
      <c r="J273" s="574"/>
      <c r="K273" s="571">
        <f>IFERROR(VLOOKUP(N273,Import!$AT$3:$BG$677,12,FALSE),"")</f>
        <v>255</v>
      </c>
      <c r="L273" s="571">
        <f>IFERROR(VLOOKUP(N273,Import!$AT$3:$BG$677,14,FALSE),"")</f>
        <v>275</v>
      </c>
      <c r="M273" s="486"/>
      <c r="N273" s="88" t="str">
        <f>IFERROR(VLOOKUP(A273,Import!$V$4:$X$677,3,FALSE),"")</f>
        <v>Delino DeShields</v>
      </c>
      <c r="O273" s="89"/>
      <c r="P273" s="90"/>
      <c r="Q273" s="91" t="str">
        <f>IFERROR(VLOOKUP($N273,Import!$B$3:$AL$676,2,FALSE),"")</f>
        <v>TEX</v>
      </c>
      <c r="R273" s="341" t="str">
        <f>IFERROR(VLOOKUP($N273,Import!$B$3:$AL$676,3,FALSE),"")</f>
        <v>OF</v>
      </c>
      <c r="S273" s="341" t="str">
        <f>IFERROR(VLOOKUP($N273,Import!$B$3:$AL$676,4,FALSE),"")</f>
        <v>OF</v>
      </c>
      <c r="T273" s="91">
        <f>IFERROR(VLOOKUP($N273,Import!$B$3:$AL$676,5,FALSE),"")</f>
        <v>-7</v>
      </c>
      <c r="U273" s="431"/>
      <c r="V273" s="91">
        <f>IFERROR(VLOOKUP($N273,Import!$B$3:$AL$676,6,FALSE),"")</f>
        <v>312</v>
      </c>
      <c r="W273" s="91">
        <f>IFERROR(VLOOKUP($N273,Import!$B$3:$AL$676,7,FALSE),"")</f>
        <v>34</v>
      </c>
      <c r="X273" s="91">
        <f>IFERROR(VLOOKUP($N273,Import!$B$3:$AL$676,8,FALSE),"")</f>
        <v>2</v>
      </c>
      <c r="Y273" s="91">
        <f>IFERROR(VLOOKUP($N273,Import!$B$3:$AL$676,9,FALSE),"")</f>
        <v>28</v>
      </c>
      <c r="Z273" s="91">
        <f>IFERROR(VLOOKUP($N273,Import!$B$3:$AL$676,10,FALSE),"")</f>
        <v>22</v>
      </c>
      <c r="AA273" s="92">
        <f>IFERROR(VLOOKUP($N273,Import!$B$3:$AL$676,11,FALSE),"")</f>
        <v>0.22900000000000001</v>
      </c>
      <c r="AB273" s="431"/>
      <c r="AC273" s="498">
        <f t="shared" si="61"/>
        <v>71.448000000000008</v>
      </c>
      <c r="AD273" s="499">
        <f>IF(O273='User Input'!$C$1,1,0)</f>
        <v>0</v>
      </c>
      <c r="AE273" s="499">
        <f t="shared" si="66"/>
        <v>0</v>
      </c>
      <c r="AF273" s="499">
        <f t="shared" si="62"/>
        <v>0</v>
      </c>
      <c r="AG273" s="499" t="str">
        <f t="shared" si="63"/>
        <v>Delino DeShields</v>
      </c>
      <c r="AH273" s="499">
        <f t="shared" si="64"/>
        <v>0</v>
      </c>
      <c r="AI273" s="499">
        <f t="shared" si="65"/>
        <v>-7</v>
      </c>
      <c r="AJ273" s="91" t="str">
        <f>IFERROR(VLOOKUP($N273,Import!$B$3:$AL$676,35,FALSE),"")</f>
        <v/>
      </c>
      <c r="AK273" s="98"/>
      <c r="AL273" s="540"/>
      <c r="AM273" s="541"/>
      <c r="AN273" s="541"/>
      <c r="AO273" s="541"/>
      <c r="AP273" s="541"/>
      <c r="AQ273" s="541"/>
      <c r="AR273" s="542"/>
      <c r="AS273" s="538"/>
      <c r="AT273" s="585" t="str">
        <f>IFERROR(VLOOKUP($AV273,Import!$AW$3:$BG$677,7,FALSE),"")</f>
        <v/>
      </c>
      <c r="AU273" s="538"/>
      <c r="AV273" s="543"/>
      <c r="AW273" s="544"/>
      <c r="AX273" s="545"/>
      <c r="AY273" s="546"/>
      <c r="AZ273" s="547"/>
      <c r="BA273" s="547"/>
      <c r="BB273" s="546"/>
      <c r="BC273" s="546"/>
      <c r="BD273" s="546"/>
      <c r="BE273" s="548"/>
      <c r="BF273" s="548"/>
      <c r="BG273" s="546"/>
      <c r="BH273" s="546"/>
      <c r="BI273" s="546"/>
      <c r="BJ273" s="546"/>
      <c r="BK273" s="539"/>
      <c r="BL273" s="539"/>
      <c r="BM273" s="539"/>
      <c r="BN273" s="539"/>
      <c r="BO273" s="539"/>
      <c r="BP273" s="539"/>
      <c r="BQ273" s="539"/>
      <c r="BR273" s="535"/>
      <c r="BS273" s="546"/>
      <c r="BT273" s="549"/>
      <c r="BU273" s="549"/>
      <c r="BV273" s="426"/>
    </row>
    <row r="274" spans="1:74" ht="15" x14ac:dyDescent="0.25">
      <c r="A274" s="570">
        <v>272</v>
      </c>
      <c r="B274" s="571">
        <f>IFERROR(VLOOKUP(N274,Import!$B$4:$T$677,19,FALSE),"")</f>
        <v>484</v>
      </c>
      <c r="C274" s="572"/>
      <c r="D274" s="571" t="str">
        <f>IFERROR(VLOOKUP(N274,Import!$AD$3:$AH$677,3,FALSE),"")</f>
        <v/>
      </c>
      <c r="E274" s="571" t="str">
        <f>IFERROR(VLOOKUP(N274,Import!$AD$3:$AL$677,4,FALSE),"")</f>
        <v/>
      </c>
      <c r="F274" s="575">
        <f>IFERROR(VLOOKUP(N274,Import!$AT$3:$BG$677,8,FALSE),"")</f>
        <v>375</v>
      </c>
      <c r="G274" s="489">
        <f>IFERROR(VLOOKUP($N274,Import!$AT$3:$BG$677,2,FALSE),"")</f>
        <v>210.95000000000002</v>
      </c>
      <c r="H274" s="490">
        <f>IFERROR(VLOOKUP($N274,Import!$AT$3:$BG$677,3,FALSE),"")</f>
        <v>1.9900943396226416</v>
      </c>
      <c r="I274" s="575">
        <f ca="1">IFERROR(VLOOKUP($N274,Import!$AT$3:$BG$677,9,FALSE),"")</f>
        <v>219</v>
      </c>
      <c r="J274" s="574"/>
      <c r="K274" s="571">
        <f>IFERROR(VLOOKUP(N274,Import!$AT$3:$BG$677,12,FALSE),"")</f>
        <v>289</v>
      </c>
      <c r="L274" s="571">
        <f>IFERROR(VLOOKUP(N274,Import!$AT$3:$BG$677,14,FALSE),"")</f>
        <v>292</v>
      </c>
      <c r="M274" s="486"/>
      <c r="N274" s="88" t="str">
        <f>IFERROR(VLOOKUP(A274,Import!$V$3:$X$677,3,FALSE),"")</f>
        <v>Austin Dean</v>
      </c>
      <c r="O274" s="89"/>
      <c r="P274" s="90"/>
      <c r="Q274" s="91" t="str">
        <f>IFERROR(VLOOKUP($N274,Import!$B$3:$AL$676,2,FALSE),"")</f>
        <v>MIA</v>
      </c>
      <c r="R274" s="341" t="str">
        <f>IFERROR(VLOOKUP($N274,Import!$B$3:$AL$676,3,FALSE),"")</f>
        <v>OF</v>
      </c>
      <c r="S274" s="341" t="str">
        <f>IFERROR(VLOOKUP($N274,Import!$B$3:$AL$676,4,FALSE),"")</f>
        <v>OF</v>
      </c>
      <c r="T274" s="91">
        <f>IFERROR(VLOOKUP($N274,Import!$B$3:$AL$676,5,FALSE),"")</f>
        <v>-7</v>
      </c>
      <c r="U274" s="431"/>
      <c r="V274" s="91">
        <f>IFERROR(VLOOKUP($N274,Import!$B$3:$AL$676,6,FALSE),"")</f>
        <v>514</v>
      </c>
      <c r="W274" s="91">
        <f>IFERROR(VLOOKUP($N274,Import!$B$3:$AL$676,7,FALSE),"")</f>
        <v>48</v>
      </c>
      <c r="X274" s="91">
        <f>IFERROR(VLOOKUP($N274,Import!$B$3:$AL$676,8,FALSE),"")</f>
        <v>14</v>
      </c>
      <c r="Y274" s="91">
        <f>IFERROR(VLOOKUP($N274,Import!$B$3:$AL$676,9,FALSE),"")</f>
        <v>55</v>
      </c>
      <c r="Z274" s="91">
        <f>IFERROR(VLOOKUP($N274,Import!$B$3:$AL$676,10,FALSE),"")</f>
        <v>4</v>
      </c>
      <c r="AA274" s="92">
        <f>IFERROR(VLOOKUP($N274,Import!$B$3:$AL$676,11,FALSE),"")</f>
        <v>0.26800000000000002</v>
      </c>
      <c r="AB274" s="431"/>
      <c r="AC274" s="498">
        <f t="shared" si="61"/>
        <v>137.75200000000001</v>
      </c>
      <c r="AD274" s="499">
        <f>IF(O274='User Input'!$C$1,1,0)</f>
        <v>0</v>
      </c>
      <c r="AE274" s="499">
        <f t="shared" si="66"/>
        <v>0</v>
      </c>
      <c r="AF274" s="499">
        <f t="shared" si="62"/>
        <v>0</v>
      </c>
      <c r="AG274" s="499" t="str">
        <f t="shared" si="63"/>
        <v>Austin Dean</v>
      </c>
      <c r="AH274" s="499">
        <f t="shared" si="64"/>
        <v>0</v>
      </c>
      <c r="AI274" s="499">
        <f t="shared" si="65"/>
        <v>-7</v>
      </c>
      <c r="AJ274" s="91" t="str">
        <f>IFERROR(VLOOKUP($N274,Import!$B$3:$AL$676,35,FALSE),"")</f>
        <v/>
      </c>
      <c r="AK274" s="98"/>
      <c r="AL274" s="540"/>
      <c r="AM274" s="541"/>
      <c r="AN274" s="541"/>
      <c r="AO274" s="541"/>
      <c r="AP274" s="541"/>
      <c r="AQ274" s="541"/>
      <c r="AR274" s="542"/>
      <c r="AS274" s="538"/>
      <c r="AT274" s="585" t="str">
        <f>IFERROR(VLOOKUP($AV274,Import!$AW$3:$BG$677,7,FALSE),"")</f>
        <v/>
      </c>
      <c r="AU274" s="538"/>
      <c r="AV274" s="543"/>
      <c r="AW274" s="544"/>
      <c r="AX274" s="545"/>
      <c r="AY274" s="546"/>
      <c r="AZ274" s="547"/>
      <c r="BA274" s="547"/>
      <c r="BB274" s="546"/>
      <c r="BC274" s="546"/>
      <c r="BD274" s="546"/>
      <c r="BE274" s="548"/>
      <c r="BF274" s="548"/>
      <c r="BG274" s="546"/>
      <c r="BH274" s="546"/>
      <c r="BI274" s="546"/>
      <c r="BJ274" s="546"/>
      <c r="BK274" s="539"/>
      <c r="BL274" s="539"/>
      <c r="BM274" s="539"/>
      <c r="BN274" s="539"/>
      <c r="BO274" s="539"/>
      <c r="BP274" s="539"/>
      <c r="BQ274" s="539"/>
      <c r="BR274" s="535"/>
      <c r="BS274" s="546"/>
      <c r="BT274" s="549"/>
      <c r="BU274" s="549"/>
      <c r="BV274" s="426"/>
    </row>
    <row r="275" spans="1:74" ht="15" x14ac:dyDescent="0.25">
      <c r="A275" s="570">
        <v>273</v>
      </c>
      <c r="B275" s="571">
        <f>IFERROR(VLOOKUP(N275,Import!$B$4:$T$677,19,FALSE),"")</f>
        <v>485</v>
      </c>
      <c r="C275" s="572"/>
      <c r="D275" s="571" t="str">
        <f>IFERROR(VLOOKUP(N275,Import!$AD$3:$AH$677,3,FALSE),"")</f>
        <v/>
      </c>
      <c r="E275" s="571" t="str">
        <f>IFERROR(VLOOKUP(N275,Import!$AD$3:$AL$677,4,FALSE),"")</f>
        <v/>
      </c>
      <c r="F275" s="575">
        <f>IFERROR(VLOOKUP(N275,Import!$AT$3:$BG$677,8,FALSE),"")</f>
        <v>291</v>
      </c>
      <c r="G275" s="489">
        <f>IFERROR(VLOOKUP($N275,Import!$AT$3:$BG$677,2,FALSE),"")</f>
        <v>276.2</v>
      </c>
      <c r="H275" s="490">
        <f>IFERROR(VLOOKUP($N275,Import!$AT$3:$BG$677,3,FALSE),"")</f>
        <v>2.3016666666666667</v>
      </c>
      <c r="I275" s="575">
        <f ca="1">IFERROR(VLOOKUP($N275,Import!$AT$3:$BG$677,9,FALSE),"")</f>
        <v>241</v>
      </c>
      <c r="J275" s="574"/>
      <c r="K275" s="571">
        <f>IFERROR(VLOOKUP(N275,Import!$AT$3:$BG$677,12,FALSE),"")</f>
        <v>192</v>
      </c>
      <c r="L275" s="571">
        <f>IFERROR(VLOOKUP(N275,Import!$AT$3:$BG$677,14,FALSE),"")</f>
        <v>209</v>
      </c>
      <c r="M275" s="486"/>
      <c r="N275" s="88" t="str">
        <f>IFERROR(VLOOKUP(A275,Import!$V$3:$X$677,3,FALSE),"")</f>
        <v>Kolten Wong</v>
      </c>
      <c r="O275" s="89"/>
      <c r="P275" s="90"/>
      <c r="Q275" s="91" t="str">
        <f>IFERROR(VLOOKUP($N275,Import!$B$3:$AL$676,2,FALSE),"")</f>
        <v>STL</v>
      </c>
      <c r="R275" s="341" t="str">
        <f>IFERROR(VLOOKUP($N275,Import!$B$3:$AL$676,3,FALSE),"")</f>
        <v>2B</v>
      </c>
      <c r="S275" s="341" t="str">
        <f>IFERROR(VLOOKUP($N275,Import!$B$3:$AL$676,4,FALSE),"")</f>
        <v>2B</v>
      </c>
      <c r="T275" s="91">
        <f>IFERROR(VLOOKUP($N275,Import!$B$3:$AL$676,5,FALSE),"")</f>
        <v>-7</v>
      </c>
      <c r="U275" s="431"/>
      <c r="V275" s="91">
        <f>IFERROR(VLOOKUP($N275,Import!$B$3:$AL$676,6,FALSE),"")</f>
        <v>302</v>
      </c>
      <c r="W275" s="91">
        <f>IFERROR(VLOOKUP($N275,Import!$B$3:$AL$676,7,FALSE),"")</f>
        <v>39</v>
      </c>
      <c r="X275" s="91">
        <f>IFERROR(VLOOKUP($N275,Import!$B$3:$AL$676,8,FALSE),"")</f>
        <v>9</v>
      </c>
      <c r="Y275" s="91">
        <f>IFERROR(VLOOKUP($N275,Import!$B$3:$AL$676,9,FALSE),"")</f>
        <v>45</v>
      </c>
      <c r="Z275" s="91">
        <f>IFERROR(VLOOKUP($N275,Import!$B$3:$AL$676,10,FALSE),"")</f>
        <v>6</v>
      </c>
      <c r="AA275" s="92">
        <f>IFERROR(VLOOKUP($N275,Import!$B$3:$AL$676,11,FALSE),"")</f>
        <v>0.255</v>
      </c>
      <c r="AB275" s="431"/>
      <c r="AC275" s="498">
        <f t="shared" si="61"/>
        <v>77.010000000000005</v>
      </c>
      <c r="AD275" s="499">
        <f>IF(O275='User Input'!$C$1,1,0)</f>
        <v>0</v>
      </c>
      <c r="AE275" s="499">
        <f t="shared" si="66"/>
        <v>0</v>
      </c>
      <c r="AF275" s="499">
        <f t="shared" si="62"/>
        <v>0</v>
      </c>
      <c r="AG275" s="499" t="str">
        <f t="shared" si="63"/>
        <v>Kolten Wong</v>
      </c>
      <c r="AH275" s="499">
        <f t="shared" si="64"/>
        <v>0</v>
      </c>
      <c r="AI275" s="499">
        <f t="shared" si="65"/>
        <v>-7</v>
      </c>
      <c r="AJ275" s="91" t="str">
        <f>IFERROR(VLOOKUP($N275,Import!$B$3:$AL$676,35,FALSE),"")</f>
        <v/>
      </c>
      <c r="AK275" s="98"/>
      <c r="AL275" s="540"/>
      <c r="AM275" s="541"/>
      <c r="AN275" s="541"/>
      <c r="AO275" s="541"/>
      <c r="AP275" s="541"/>
      <c r="AQ275" s="541"/>
      <c r="AR275" s="542"/>
      <c r="AS275" s="538"/>
      <c r="AT275" s="585" t="str">
        <f>IFERROR(VLOOKUP($AV275,Import!$AW$3:$BG$677,7,FALSE),"")</f>
        <v/>
      </c>
      <c r="AU275" s="538"/>
      <c r="AV275" s="543"/>
      <c r="AW275" s="544"/>
      <c r="AX275" s="545"/>
      <c r="AY275" s="546"/>
      <c r="AZ275" s="547"/>
      <c r="BA275" s="547"/>
      <c r="BB275" s="546"/>
      <c r="BC275" s="546"/>
      <c r="BD275" s="546"/>
      <c r="BE275" s="548"/>
      <c r="BF275" s="548"/>
      <c r="BG275" s="546"/>
      <c r="BH275" s="546"/>
      <c r="BI275" s="546"/>
      <c r="BJ275" s="546"/>
      <c r="BK275" s="539"/>
      <c r="BL275" s="539"/>
      <c r="BM275" s="539"/>
      <c r="BN275" s="539"/>
      <c r="BO275" s="539"/>
      <c r="BP275" s="539"/>
      <c r="BQ275" s="539"/>
      <c r="BR275" s="535"/>
      <c r="BS275" s="546"/>
      <c r="BT275" s="549"/>
      <c r="BU275" s="549"/>
      <c r="BV275" s="426"/>
    </row>
    <row r="276" spans="1:74" ht="15" x14ac:dyDescent="0.25">
      <c r="A276" s="570">
        <v>274</v>
      </c>
      <c r="B276" s="571">
        <f>IFERROR(VLOOKUP(N276,Import!$B$4:$T$677,19,FALSE),"")</f>
        <v>486</v>
      </c>
      <c r="C276" s="572"/>
      <c r="D276" s="571" t="str">
        <f>IFERROR(VLOOKUP(N276,Import!$AD$3:$AH$677,3,FALSE),"")</f>
        <v/>
      </c>
      <c r="E276" s="571" t="str">
        <f>IFERROR(VLOOKUP(N276,Import!$AD$3:$AL$677,4,FALSE),"")</f>
        <v/>
      </c>
      <c r="F276" s="575">
        <f>IFERROR(VLOOKUP(N276,Import!$AT$3:$BG$677,8,FALSE),"")</f>
        <v>500</v>
      </c>
      <c r="G276" s="489">
        <f>IFERROR(VLOOKUP($N276,Import!$AT$3:$BG$677,2,FALSE),"")</f>
        <v>131.15</v>
      </c>
      <c r="H276" s="490">
        <f>IFERROR(VLOOKUP($N276,Import!$AT$3:$BG$677,3,FALSE),"")</f>
        <v>1.6191358024691358</v>
      </c>
      <c r="I276" s="575">
        <f ca="1">IFERROR(VLOOKUP($N276,Import!$AT$3:$BG$677,9,FALSE),"")</f>
        <v>304</v>
      </c>
      <c r="J276" s="574"/>
      <c r="K276" s="571">
        <f>IFERROR(VLOOKUP(N276,Import!$AT$3:$BG$677,12,FALSE),"")</f>
        <v>374</v>
      </c>
      <c r="L276" s="571">
        <f>IFERROR(VLOOKUP(N276,Import!$AT$3:$BG$677,14,FALSE),"")</f>
        <v>374</v>
      </c>
      <c r="M276" s="486"/>
      <c r="N276" s="88" t="str">
        <f>IFERROR(VLOOKUP(A276,Import!$V$3:$X$677,3,FALSE),"")</f>
        <v>Cory Spangenberg</v>
      </c>
      <c r="O276" s="89"/>
      <c r="P276" s="90"/>
      <c r="Q276" s="91" t="str">
        <f>IFERROR(VLOOKUP($N276,Import!$B$3:$AL$676,2,FALSE),"")</f>
        <v>MIL</v>
      </c>
      <c r="R276" s="341" t="str">
        <f>IFERROR(VLOOKUP($N276,Import!$B$3:$AL$676,3,FALSE),"")</f>
        <v>2B/3B</v>
      </c>
      <c r="S276" s="341" t="str">
        <f>IFERROR(VLOOKUP($N276,Import!$B$3:$AL$676,4,FALSE),"")</f>
        <v>2B/3B/ OF</v>
      </c>
      <c r="T276" s="91">
        <f>IFERROR(VLOOKUP($N276,Import!$B$3:$AL$676,5,FALSE),"")</f>
        <v>-7</v>
      </c>
      <c r="U276" s="431"/>
      <c r="V276" s="91">
        <f>IFERROR(VLOOKUP($N276,Import!$B$3:$AL$676,6,FALSE),"")</f>
        <v>395</v>
      </c>
      <c r="W276" s="91">
        <f>IFERROR(VLOOKUP($N276,Import!$B$3:$AL$676,7,FALSE),"")</f>
        <v>41</v>
      </c>
      <c r="X276" s="91">
        <f>IFERROR(VLOOKUP($N276,Import!$B$3:$AL$676,8,FALSE),"")</f>
        <v>12</v>
      </c>
      <c r="Y276" s="91">
        <f>IFERROR(VLOOKUP($N276,Import!$B$3:$AL$676,9,FALSE),"")</f>
        <v>45</v>
      </c>
      <c r="Z276" s="91">
        <f>IFERROR(VLOOKUP($N276,Import!$B$3:$AL$676,10,FALSE),"")</f>
        <v>8</v>
      </c>
      <c r="AA276" s="92">
        <f>IFERROR(VLOOKUP($N276,Import!$B$3:$AL$676,11,FALSE),"")</f>
        <v>0.23899999999999999</v>
      </c>
      <c r="AB276" s="431"/>
      <c r="AC276" s="498">
        <f t="shared" si="61"/>
        <v>94.405000000000001</v>
      </c>
      <c r="AD276" s="499">
        <f>IF(O276='User Input'!$C$1,1,0)</f>
        <v>0</v>
      </c>
      <c r="AE276" s="499">
        <f t="shared" si="66"/>
        <v>0</v>
      </c>
      <c r="AF276" s="499">
        <f t="shared" si="62"/>
        <v>0</v>
      </c>
      <c r="AG276" s="499" t="str">
        <f t="shared" si="63"/>
        <v>Cory Spangenberg</v>
      </c>
      <c r="AH276" s="499">
        <f t="shared" si="64"/>
        <v>0</v>
      </c>
      <c r="AI276" s="499">
        <f t="shared" si="65"/>
        <v>-7</v>
      </c>
      <c r="AJ276" s="91" t="str">
        <f>IFERROR(VLOOKUP($N276,Import!$B$3:$AL$676,35,FALSE),"")</f>
        <v/>
      </c>
      <c r="AK276" s="98"/>
      <c r="AL276" s="540"/>
      <c r="AM276" s="541"/>
      <c r="AN276" s="541"/>
      <c r="AO276" s="541"/>
      <c r="AP276" s="541"/>
      <c r="AQ276" s="541"/>
      <c r="AR276" s="542"/>
      <c r="AS276" s="538"/>
      <c r="AT276" s="585" t="str">
        <f>IFERROR(VLOOKUP($AV276,Import!$AW$3:$BG$677,7,FALSE),"")</f>
        <v/>
      </c>
      <c r="AU276" s="538"/>
      <c r="AV276" s="543"/>
      <c r="AW276" s="544"/>
      <c r="AX276" s="545"/>
      <c r="AY276" s="546"/>
      <c r="AZ276" s="547"/>
      <c r="BA276" s="547"/>
      <c r="BB276" s="546"/>
      <c r="BC276" s="546"/>
      <c r="BD276" s="546"/>
      <c r="BE276" s="548"/>
      <c r="BF276" s="548"/>
      <c r="BG276" s="546"/>
      <c r="BH276" s="546"/>
      <c r="BI276" s="546"/>
      <c r="BJ276" s="546"/>
      <c r="BK276" s="539"/>
      <c r="BL276" s="539"/>
      <c r="BM276" s="539"/>
      <c r="BN276" s="539"/>
      <c r="BO276" s="539"/>
      <c r="BP276" s="539"/>
      <c r="BQ276" s="539"/>
      <c r="BR276" s="535"/>
      <c r="BS276" s="546"/>
      <c r="BT276" s="549"/>
      <c r="BU276" s="549"/>
      <c r="BV276" s="426"/>
    </row>
    <row r="277" spans="1:74" ht="15" x14ac:dyDescent="0.25">
      <c r="A277" s="570">
        <v>275</v>
      </c>
      <c r="B277" s="571">
        <f>IFERROR(VLOOKUP(N277,Import!$B$4:$T$677,19,FALSE),"")</f>
        <v>487</v>
      </c>
      <c r="C277" s="572"/>
      <c r="D277" s="571" t="str">
        <f>IFERROR(VLOOKUP(N277,Import!$AD$3:$AH$677,3,FALSE),"")</f>
        <v/>
      </c>
      <c r="E277" s="571" t="str">
        <f>IFERROR(VLOOKUP(N277,Import!$AD$3:$AL$677,4,FALSE),"")</f>
        <v/>
      </c>
      <c r="F277" s="575">
        <f>IFERROR(VLOOKUP(N277,Import!$AT$3:$BG$677,8,FALSE),"")</f>
        <v>316</v>
      </c>
      <c r="G277" s="489">
        <f>IFERROR(VLOOKUP($N277,Import!$AT$3:$BG$677,2,FALSE),"")</f>
        <v>259.05</v>
      </c>
      <c r="H277" s="490">
        <f>IFERROR(VLOOKUP($N277,Import!$AT$3:$BG$677,3,FALSE),"")</f>
        <v>2.4671428571428571</v>
      </c>
      <c r="I277" s="575">
        <f ca="1">IFERROR(VLOOKUP($N277,Import!$AT$3:$BG$677,9,FALSE),"")</f>
        <v>339</v>
      </c>
      <c r="J277" s="574"/>
      <c r="K277" s="571">
        <f>IFERROR(VLOOKUP(N277,Import!$AT$3:$BG$677,12,FALSE),"")</f>
        <v>250</v>
      </c>
      <c r="L277" s="571">
        <f>IFERROR(VLOOKUP(N277,Import!$AT$3:$BG$677,14,FALSE),"")</f>
        <v>250</v>
      </c>
      <c r="M277" s="486"/>
      <c r="N277" s="88" t="str">
        <f>IFERROR(VLOOKUP(A277,Import!$V$4:$X$677,3,FALSE),"")</f>
        <v>Ian Kinsler</v>
      </c>
      <c r="O277" s="89"/>
      <c r="P277" s="90"/>
      <c r="Q277" s="91" t="str">
        <f>IFERROR(VLOOKUP($N277,Import!$B$3:$AL$676,2,FALSE),"")</f>
        <v>SD</v>
      </c>
      <c r="R277" s="341" t="str">
        <f>IFERROR(VLOOKUP($N277,Import!$B$3:$AL$676,3,FALSE),"")</f>
        <v>2B</v>
      </c>
      <c r="S277" s="341" t="str">
        <f>IFERROR(VLOOKUP($N277,Import!$B$3:$AL$676,4,FALSE),"")</f>
        <v>2B</v>
      </c>
      <c r="T277" s="91">
        <f>IFERROR(VLOOKUP($N277,Import!$B$3:$AL$676,5,FALSE),"")</f>
        <v>-7</v>
      </c>
      <c r="U277" s="431"/>
      <c r="V277" s="91">
        <f>IFERROR(VLOOKUP($N277,Import!$B$3:$AL$676,6,FALSE),"")</f>
        <v>509</v>
      </c>
      <c r="W277" s="91">
        <f>IFERROR(VLOOKUP($N277,Import!$B$3:$AL$676,7,FALSE),"")</f>
        <v>61</v>
      </c>
      <c r="X277" s="91">
        <f>IFERROR(VLOOKUP($N277,Import!$B$3:$AL$676,8,FALSE),"")</f>
        <v>15</v>
      </c>
      <c r="Y277" s="91">
        <f>IFERROR(VLOOKUP($N277,Import!$B$3:$AL$676,9,FALSE),"")</f>
        <v>41</v>
      </c>
      <c r="Z277" s="91">
        <f>IFERROR(VLOOKUP($N277,Import!$B$3:$AL$676,10,FALSE),"")</f>
        <v>12</v>
      </c>
      <c r="AA277" s="92">
        <f>IFERROR(VLOOKUP($N277,Import!$B$3:$AL$676,11,FALSE),"")</f>
        <v>0.23300000000000001</v>
      </c>
      <c r="AB277" s="431"/>
      <c r="AC277" s="498">
        <f t="shared" si="61"/>
        <v>118.59700000000001</v>
      </c>
      <c r="AD277" s="499">
        <f>IF(O277='User Input'!$C$1,1,0)</f>
        <v>0</v>
      </c>
      <c r="AE277" s="499">
        <f t="shared" si="66"/>
        <v>0</v>
      </c>
      <c r="AF277" s="499">
        <f t="shared" si="62"/>
        <v>0</v>
      </c>
      <c r="AG277" s="499" t="str">
        <f t="shared" si="63"/>
        <v>Ian Kinsler</v>
      </c>
      <c r="AH277" s="499">
        <f t="shared" si="64"/>
        <v>0</v>
      </c>
      <c r="AI277" s="499">
        <f t="shared" si="65"/>
        <v>-7</v>
      </c>
      <c r="AJ277" s="91" t="str">
        <f>IFERROR(VLOOKUP($N277,Import!$B$3:$AL$676,35,FALSE),"")</f>
        <v/>
      </c>
      <c r="AK277" s="98"/>
      <c r="AL277" s="540"/>
      <c r="AM277" s="541"/>
      <c r="AN277" s="541"/>
      <c r="AO277" s="541"/>
      <c r="AP277" s="541"/>
      <c r="AQ277" s="541"/>
      <c r="AR277" s="542"/>
      <c r="AS277" s="538"/>
      <c r="AT277" s="585" t="str">
        <f>IFERROR(VLOOKUP($AV277,Import!$AW$3:$BG$677,7,FALSE),"")</f>
        <v/>
      </c>
      <c r="AU277" s="538"/>
      <c r="AV277" s="543"/>
      <c r="AW277" s="544"/>
      <c r="AX277" s="545"/>
      <c r="AY277" s="546"/>
      <c r="AZ277" s="547"/>
      <c r="BA277" s="547"/>
      <c r="BB277" s="546"/>
      <c r="BC277" s="546"/>
      <c r="BD277" s="546"/>
      <c r="BE277" s="548"/>
      <c r="BF277" s="548"/>
      <c r="BG277" s="546"/>
      <c r="BH277" s="546"/>
      <c r="BI277" s="546"/>
      <c r="BJ277" s="546"/>
      <c r="BK277" s="539"/>
      <c r="BL277" s="539"/>
      <c r="BM277" s="539"/>
      <c r="BN277" s="539"/>
      <c r="BO277" s="539"/>
      <c r="BP277" s="539"/>
      <c r="BQ277" s="539"/>
      <c r="BR277" s="535"/>
      <c r="BS277" s="546"/>
      <c r="BT277" s="549"/>
      <c r="BU277" s="549"/>
      <c r="BV277" s="426"/>
    </row>
    <row r="278" spans="1:74" ht="15" x14ac:dyDescent="0.25">
      <c r="A278" s="570">
        <v>276</v>
      </c>
      <c r="B278" s="571">
        <f>IFERROR(VLOOKUP(N278,Import!$B$4:$T$677,19,FALSE),"")</f>
        <v>488</v>
      </c>
      <c r="C278" s="572"/>
      <c r="D278" s="571" t="str">
        <f>IFERROR(VLOOKUP(N278,Import!$AD$3:$AH$677,3,FALSE),"")</f>
        <v/>
      </c>
      <c r="E278" s="571" t="str">
        <f>IFERROR(VLOOKUP(N278,Import!$AD$3:$AL$677,4,FALSE),"")</f>
        <v/>
      </c>
      <c r="F278" s="575">
        <f>IFERROR(VLOOKUP(N278,Import!$AT$3:$BG$677,8,FALSE),"")</f>
        <v>369</v>
      </c>
      <c r="G278" s="489">
        <f>IFERROR(VLOOKUP($N278,Import!$AT$3:$BG$677,2,FALSE),"")</f>
        <v>222.59999999999997</v>
      </c>
      <c r="H278" s="490">
        <f>IFERROR(VLOOKUP($N278,Import!$AT$3:$BG$677,3,FALSE),"")</f>
        <v>2.2484848484848481</v>
      </c>
      <c r="I278" s="575">
        <f ca="1">IFERROR(VLOOKUP($N278,Import!$AT$3:$BG$677,9,FALSE),"")</f>
        <v>339</v>
      </c>
      <c r="J278" s="574"/>
      <c r="K278" s="571">
        <f>IFERROR(VLOOKUP(N278,Import!$AT$3:$BG$677,12,FALSE),"")</f>
        <v>264</v>
      </c>
      <c r="L278" s="571">
        <f>IFERROR(VLOOKUP(N278,Import!$AT$3:$BG$677,14,FALSE),"")</f>
        <v>286</v>
      </c>
      <c r="M278" s="486"/>
      <c r="N278" s="88" t="str">
        <f>IFERROR(VLOOKUP(A278,Import!$V$3:$X$677,3,FALSE),"")</f>
        <v>Dexter Fowler</v>
      </c>
      <c r="O278" s="89"/>
      <c r="P278" s="90"/>
      <c r="Q278" s="91" t="str">
        <f>IFERROR(VLOOKUP($N278,Import!$B$3:$AL$676,2,FALSE),"")</f>
        <v>STL</v>
      </c>
      <c r="R278" s="341" t="str">
        <f>IFERROR(VLOOKUP($N278,Import!$B$3:$AL$676,3,FALSE),"")</f>
        <v>OF</v>
      </c>
      <c r="S278" s="341" t="str">
        <f>IFERROR(VLOOKUP($N278,Import!$B$3:$AL$676,4,FALSE),"")</f>
        <v>OF</v>
      </c>
      <c r="T278" s="91">
        <f>IFERROR(VLOOKUP($N278,Import!$B$3:$AL$676,5,FALSE),"")</f>
        <v>-7</v>
      </c>
      <c r="U278" s="431"/>
      <c r="V278" s="91">
        <f>IFERROR(VLOOKUP($N278,Import!$B$3:$AL$676,6,FALSE),"")</f>
        <v>309</v>
      </c>
      <c r="W278" s="91">
        <f>IFERROR(VLOOKUP($N278,Import!$B$3:$AL$676,7,FALSE),"")</f>
        <v>45</v>
      </c>
      <c r="X278" s="91">
        <f>IFERROR(VLOOKUP($N278,Import!$B$3:$AL$676,8,FALSE),"")</f>
        <v>10</v>
      </c>
      <c r="Y278" s="91">
        <f>IFERROR(VLOOKUP($N278,Import!$B$3:$AL$676,9,FALSE),"")</f>
        <v>38</v>
      </c>
      <c r="Z278" s="91">
        <f>IFERROR(VLOOKUP($N278,Import!$B$3:$AL$676,10,FALSE),"")</f>
        <v>5</v>
      </c>
      <c r="AA278" s="92">
        <f>IFERROR(VLOOKUP($N278,Import!$B$3:$AL$676,11,FALSE),"")</f>
        <v>0.251</v>
      </c>
      <c r="AB278" s="431"/>
      <c r="AC278" s="498">
        <f t="shared" si="61"/>
        <v>77.558999999999997</v>
      </c>
      <c r="AD278" s="499">
        <f>IF(O278='User Input'!$C$1,1,0)</f>
        <v>0</v>
      </c>
      <c r="AE278" s="499">
        <f t="shared" si="66"/>
        <v>0</v>
      </c>
      <c r="AF278" s="499">
        <f t="shared" si="62"/>
        <v>0</v>
      </c>
      <c r="AG278" s="499" t="str">
        <f t="shared" si="63"/>
        <v>Dexter Fowler</v>
      </c>
      <c r="AH278" s="499">
        <f t="shared" si="64"/>
        <v>0</v>
      </c>
      <c r="AI278" s="499">
        <f t="shared" si="65"/>
        <v>-7</v>
      </c>
      <c r="AJ278" s="91" t="str">
        <f>IFERROR(VLOOKUP($N278,Import!$B$3:$AL$676,35,FALSE),"")</f>
        <v/>
      </c>
      <c r="AK278" s="98"/>
      <c r="AL278" s="540"/>
      <c r="AM278" s="541"/>
      <c r="AN278" s="541"/>
      <c r="AO278" s="541"/>
      <c r="AP278" s="541"/>
      <c r="AQ278" s="541"/>
      <c r="AR278" s="542"/>
      <c r="AS278" s="538"/>
      <c r="AT278" s="585" t="str">
        <f>IFERROR(VLOOKUP($AV278,Import!$AW$3:$BG$677,7,FALSE),"")</f>
        <v/>
      </c>
      <c r="AU278" s="538"/>
      <c r="AV278" s="543"/>
      <c r="AW278" s="544"/>
      <c r="AX278" s="545"/>
      <c r="AY278" s="546"/>
      <c r="AZ278" s="547"/>
      <c r="BA278" s="547"/>
      <c r="BB278" s="546"/>
      <c r="BC278" s="546"/>
      <c r="BD278" s="546"/>
      <c r="BE278" s="548"/>
      <c r="BF278" s="548"/>
      <c r="BG278" s="546"/>
      <c r="BH278" s="546"/>
      <c r="BI278" s="546"/>
      <c r="BJ278" s="546"/>
      <c r="BK278" s="539"/>
      <c r="BL278" s="539"/>
      <c r="BM278" s="539"/>
      <c r="BN278" s="539"/>
      <c r="BO278" s="539"/>
      <c r="BP278" s="539"/>
      <c r="BQ278" s="539"/>
      <c r="BR278" s="535"/>
      <c r="BS278" s="546"/>
      <c r="BT278" s="549"/>
      <c r="BU278" s="549"/>
      <c r="BV278" s="426"/>
    </row>
    <row r="279" spans="1:74" ht="15" x14ac:dyDescent="0.25">
      <c r="A279" s="570">
        <v>277</v>
      </c>
      <c r="B279" s="571">
        <f>IFERROR(VLOOKUP(N279,Import!$B$4:$T$677,19,FALSE),"")</f>
        <v>489</v>
      </c>
      <c r="C279" s="572"/>
      <c r="D279" s="571" t="str">
        <f>IFERROR(VLOOKUP(N279,Import!$AD$3:$AH$677,3,FALSE),"")</f>
        <v/>
      </c>
      <c r="E279" s="571" t="str">
        <f>IFERROR(VLOOKUP(N279,Import!$AD$3:$AL$677,4,FALSE),"")</f>
        <v/>
      </c>
      <c r="F279" s="575">
        <f>IFERROR(VLOOKUP(N279,Import!$AT$3:$BG$677,8,FALSE),"")</f>
        <v>435</v>
      </c>
      <c r="G279" s="489">
        <f>IFERROR(VLOOKUP($N279,Import!$AT$3:$BG$677,2,FALSE),"")</f>
        <v>163.75</v>
      </c>
      <c r="H279" s="490">
        <f>IFERROR(VLOOKUP($N279,Import!$AT$3:$BG$677,3,FALSE),"")</f>
        <v>2.1546052631578947</v>
      </c>
      <c r="I279" s="575">
        <f ca="1">IFERROR(VLOOKUP($N279,Import!$AT$3:$BG$677,9,FALSE),"")</f>
        <v>219</v>
      </c>
      <c r="J279" s="574"/>
      <c r="K279" s="571">
        <f>IFERROR(VLOOKUP(N279,Import!$AT$3:$BG$677,12,FALSE),"")</f>
        <v>346</v>
      </c>
      <c r="L279" s="571">
        <f>IFERROR(VLOOKUP(N279,Import!$AT$3:$BG$677,14,FALSE),"")</f>
        <v>346</v>
      </c>
      <c r="M279" s="486"/>
      <c r="N279" s="88" t="str">
        <f>IFERROR(VLOOKUP(A279,Import!$V$3:$X$677,3,FALSE),"")</f>
        <v>Lonnie Chisenhall</v>
      </c>
      <c r="O279" s="89"/>
      <c r="P279" s="90"/>
      <c r="Q279" s="91" t="str">
        <f>IFERROR(VLOOKUP($N279,Import!$B$3:$AL$676,2,FALSE),"")</f>
        <v>PIT</v>
      </c>
      <c r="R279" s="341" t="str">
        <f>IFERROR(VLOOKUP($N279,Import!$B$3:$AL$676,3,FALSE),"")</f>
        <v>OF</v>
      </c>
      <c r="S279" s="341" t="str">
        <f>IFERROR(VLOOKUP($N279,Import!$B$3:$AL$676,4,FALSE),"")</f>
        <v>OF</v>
      </c>
      <c r="T279" s="91">
        <f>IFERROR(VLOOKUP($N279,Import!$B$3:$AL$676,5,FALSE),"")</f>
        <v>-7</v>
      </c>
      <c r="U279" s="431"/>
      <c r="V279" s="91">
        <f>IFERROR(VLOOKUP($N279,Import!$B$3:$AL$676,6,FALSE),"")</f>
        <v>377</v>
      </c>
      <c r="W279" s="91">
        <f>IFERROR(VLOOKUP($N279,Import!$B$3:$AL$676,7,FALSE),"")</f>
        <v>46</v>
      </c>
      <c r="X279" s="91">
        <f>IFERROR(VLOOKUP($N279,Import!$B$3:$AL$676,8,FALSE),"")</f>
        <v>12</v>
      </c>
      <c r="Y279" s="91">
        <f>IFERROR(VLOOKUP($N279,Import!$B$3:$AL$676,9,FALSE),"")</f>
        <v>51</v>
      </c>
      <c r="Z279" s="91">
        <f>IFERROR(VLOOKUP($N279,Import!$B$3:$AL$676,10,FALSE),"")</f>
        <v>2</v>
      </c>
      <c r="AA279" s="92">
        <f>IFERROR(VLOOKUP($N279,Import!$B$3:$AL$676,11,FALSE),"")</f>
        <v>0.27200000000000002</v>
      </c>
      <c r="AB279" s="431"/>
      <c r="AC279" s="498">
        <f t="shared" si="61"/>
        <v>102.54400000000001</v>
      </c>
      <c r="AD279" s="499">
        <f>IF(O279='User Input'!$C$1,1,0)</f>
        <v>0</v>
      </c>
      <c r="AE279" s="499">
        <f t="shared" si="66"/>
        <v>0</v>
      </c>
      <c r="AF279" s="499">
        <f t="shared" si="62"/>
        <v>0</v>
      </c>
      <c r="AG279" s="499" t="str">
        <f t="shared" si="63"/>
        <v>Lonnie Chisenhall</v>
      </c>
      <c r="AH279" s="499">
        <f t="shared" si="64"/>
        <v>0</v>
      </c>
      <c r="AI279" s="499">
        <f t="shared" si="65"/>
        <v>-7</v>
      </c>
      <c r="AJ279" s="91" t="str">
        <f>IFERROR(VLOOKUP($N279,Import!$B$3:$AL$676,35,FALSE),"")</f>
        <v/>
      </c>
      <c r="AK279" s="98"/>
      <c r="AL279" s="540"/>
      <c r="AM279" s="541"/>
      <c r="AN279" s="541"/>
      <c r="AO279" s="541"/>
      <c r="AP279" s="541"/>
      <c r="AQ279" s="541"/>
      <c r="AR279" s="542"/>
      <c r="AS279" s="538"/>
      <c r="AT279" s="585" t="str">
        <f>IFERROR(VLOOKUP($AV279,Import!$AW$3:$BG$677,7,FALSE),"")</f>
        <v/>
      </c>
      <c r="AU279" s="538"/>
      <c r="AV279" s="543"/>
      <c r="AW279" s="544"/>
      <c r="AX279" s="545"/>
      <c r="AY279" s="546"/>
      <c r="AZ279" s="547"/>
      <c r="BA279" s="547"/>
      <c r="BB279" s="546"/>
      <c r="BC279" s="546"/>
      <c r="BD279" s="546"/>
      <c r="BE279" s="548"/>
      <c r="BF279" s="548"/>
      <c r="BG279" s="546"/>
      <c r="BH279" s="546"/>
      <c r="BI279" s="546"/>
      <c r="BJ279" s="546"/>
      <c r="BK279" s="539"/>
      <c r="BL279" s="539"/>
      <c r="BM279" s="539"/>
      <c r="BN279" s="539"/>
      <c r="BO279" s="539"/>
      <c r="BP279" s="539"/>
      <c r="BQ279" s="539"/>
      <c r="BR279" s="535"/>
      <c r="BS279" s="546"/>
      <c r="BT279" s="549"/>
      <c r="BU279" s="549"/>
      <c r="BV279" s="426"/>
    </row>
    <row r="280" spans="1:74" ht="15" x14ac:dyDescent="0.25">
      <c r="A280" s="570">
        <v>278</v>
      </c>
      <c r="B280" s="571">
        <f>IFERROR(VLOOKUP(N280,Import!$B$4:$T$677,19,FALSE),"")</f>
        <v>490</v>
      </c>
      <c r="C280" s="572"/>
      <c r="D280" s="571" t="str">
        <f>IFERROR(VLOOKUP(N280,Import!$AD$3:$AH$677,3,FALSE),"")</f>
        <v/>
      </c>
      <c r="E280" s="571" t="str">
        <f>IFERROR(VLOOKUP(N280,Import!$AD$3:$AL$677,4,FALSE),"")</f>
        <v/>
      </c>
      <c r="F280" s="575">
        <f>IFERROR(VLOOKUP(N280,Import!$AT$3:$BG$677,8,FALSE),"")</f>
        <v>474</v>
      </c>
      <c r="G280" s="489">
        <f>IFERROR(VLOOKUP($N280,Import!$AT$3:$BG$677,2,FALSE),"")</f>
        <v>143.20000000000002</v>
      </c>
      <c r="H280" s="490">
        <f>IFERROR(VLOOKUP($N280,Import!$AT$3:$BG$677,3,FALSE),"")</f>
        <v>1.7679012345679015</v>
      </c>
      <c r="I280" s="575">
        <f ca="1">IFERROR(VLOOKUP($N280,Import!$AT$3:$BG$677,9,FALSE),"")</f>
        <v>304</v>
      </c>
      <c r="J280" s="574"/>
      <c r="K280" s="571">
        <f>IFERROR(VLOOKUP(N280,Import!$AT$3:$BG$677,12,FALSE),"")</f>
        <v>365</v>
      </c>
      <c r="L280" s="571">
        <f>IFERROR(VLOOKUP(N280,Import!$AT$3:$BG$677,14,FALSE),"")</f>
        <v>357</v>
      </c>
      <c r="M280" s="486"/>
      <c r="N280" s="88" t="str">
        <f>IFERROR(VLOOKUP(A280,Import!$V$3:$X$677,3,FALSE),"")</f>
        <v>Hernan Perez</v>
      </c>
      <c r="O280" s="89"/>
      <c r="P280" s="90"/>
      <c r="Q280" s="91" t="str">
        <f>IFERROR(VLOOKUP($N280,Import!$B$3:$AL$676,2,FALSE),"")</f>
        <v>MIL</v>
      </c>
      <c r="R280" s="341" t="str">
        <f>IFERROR(VLOOKUP($N280,Import!$B$3:$AL$676,3,FALSE),"")</f>
        <v>2B/SS/ 3B/OF</v>
      </c>
      <c r="S280" s="341" t="str">
        <f>IFERROR(VLOOKUP($N280,Import!$B$3:$AL$676,4,FALSE),"")</f>
        <v>1B/2B/ SS/3B/OF</v>
      </c>
      <c r="T280" s="91">
        <f>IFERROR(VLOOKUP($N280,Import!$B$3:$AL$676,5,FALSE),"")</f>
        <v>-7</v>
      </c>
      <c r="U280" s="431"/>
      <c r="V280" s="91">
        <f>IFERROR(VLOOKUP($N280,Import!$B$3:$AL$676,6,FALSE),"")</f>
        <v>307</v>
      </c>
      <c r="W280" s="91">
        <f>IFERROR(VLOOKUP($N280,Import!$B$3:$AL$676,7,FALSE),"")</f>
        <v>32</v>
      </c>
      <c r="X280" s="91">
        <f>IFERROR(VLOOKUP($N280,Import!$B$3:$AL$676,8,FALSE),"")</f>
        <v>6</v>
      </c>
      <c r="Y280" s="91">
        <f>IFERROR(VLOOKUP($N280,Import!$B$3:$AL$676,9,FALSE),"")</f>
        <v>34</v>
      </c>
      <c r="Z280" s="91">
        <f>IFERROR(VLOOKUP($N280,Import!$B$3:$AL$676,10,FALSE),"")</f>
        <v>16</v>
      </c>
      <c r="AA280" s="92">
        <f>IFERROR(VLOOKUP($N280,Import!$B$3:$AL$676,11,FALSE),"")</f>
        <v>0.26200000000000001</v>
      </c>
      <c r="AB280" s="431"/>
      <c r="AC280" s="498">
        <f t="shared" si="61"/>
        <v>80.433999999999997</v>
      </c>
      <c r="AD280" s="499">
        <f>IF(O280='User Input'!$C$1,1,0)</f>
        <v>0</v>
      </c>
      <c r="AE280" s="499">
        <f t="shared" si="66"/>
        <v>0</v>
      </c>
      <c r="AF280" s="499">
        <f t="shared" si="62"/>
        <v>0</v>
      </c>
      <c r="AG280" s="499" t="str">
        <f t="shared" si="63"/>
        <v>Hernan Perez</v>
      </c>
      <c r="AH280" s="499">
        <f t="shared" si="64"/>
        <v>0</v>
      </c>
      <c r="AI280" s="499">
        <f t="shared" si="65"/>
        <v>-7</v>
      </c>
      <c r="AJ280" s="91" t="str">
        <f>IFERROR(VLOOKUP($N280,Import!$B$3:$AL$676,35,FALSE),"")</f>
        <v/>
      </c>
      <c r="AK280" s="98"/>
      <c r="AL280" s="540"/>
      <c r="AM280" s="541"/>
      <c r="AN280" s="541"/>
      <c r="AO280" s="541"/>
      <c r="AP280" s="541"/>
      <c r="AQ280" s="541"/>
      <c r="AR280" s="542"/>
      <c r="AS280" s="538"/>
      <c r="AT280" s="585" t="str">
        <f>IFERROR(VLOOKUP($AV280,Import!$AW$3:$BG$677,7,FALSE),"")</f>
        <v/>
      </c>
      <c r="AU280" s="538"/>
      <c r="AV280" s="543"/>
      <c r="AW280" s="544"/>
      <c r="AX280" s="545"/>
      <c r="AY280" s="546"/>
      <c r="AZ280" s="547"/>
      <c r="BA280" s="547"/>
      <c r="BB280" s="546"/>
      <c r="BC280" s="546"/>
      <c r="BD280" s="546"/>
      <c r="BE280" s="548"/>
      <c r="BF280" s="548"/>
      <c r="BG280" s="546"/>
      <c r="BH280" s="546"/>
      <c r="BI280" s="546"/>
      <c r="BJ280" s="546"/>
      <c r="BK280" s="539"/>
      <c r="BL280" s="539"/>
      <c r="BM280" s="539"/>
      <c r="BN280" s="539"/>
      <c r="BO280" s="539"/>
      <c r="BP280" s="539"/>
      <c r="BQ280" s="539"/>
      <c r="BR280" s="535"/>
      <c r="BS280" s="546"/>
      <c r="BT280" s="549"/>
      <c r="BU280" s="549"/>
      <c r="BV280" s="426"/>
    </row>
    <row r="281" spans="1:74" ht="15" x14ac:dyDescent="0.25">
      <c r="A281" s="570">
        <v>279</v>
      </c>
      <c r="B281" s="571">
        <f>IFERROR(VLOOKUP(N281,Import!$B$4:$T$677,19,FALSE),"")</f>
        <v>491</v>
      </c>
      <c r="C281" s="572"/>
      <c r="D281" s="571" t="str">
        <f>IFERROR(VLOOKUP(N281,Import!$AD$3:$AH$677,3,FALSE),"")</f>
        <v/>
      </c>
      <c r="E281" s="571" t="str">
        <f>IFERROR(VLOOKUP(N281,Import!$AD$3:$AL$677,4,FALSE),"")</f>
        <v/>
      </c>
      <c r="F281" s="575">
        <f>IFERROR(VLOOKUP(N281,Import!$AT$3:$BG$677,8,FALSE),"")</f>
        <v>237</v>
      </c>
      <c r="G281" s="489">
        <f>IFERROR(VLOOKUP($N281,Import!$AT$3:$BG$677,2,FALSE),"")</f>
        <v>310.70000000000005</v>
      </c>
      <c r="H281" s="490">
        <f>IFERROR(VLOOKUP($N281,Import!$AT$3:$BG$677,3,FALSE),"")</f>
        <v>2.1727272727272728</v>
      </c>
      <c r="I281" s="575">
        <f ca="1">IFERROR(VLOOKUP($N281,Import!$AT$3:$BG$677,9,FALSE),"")</f>
        <v>329</v>
      </c>
      <c r="J281" s="574"/>
      <c r="K281" s="571">
        <f>IFERROR(VLOOKUP(N281,Import!$AT$3:$BG$677,12,FALSE),"")</f>
        <v>203</v>
      </c>
      <c r="L281" s="571">
        <f>IFERROR(VLOOKUP(N281,Import!$AT$3:$BG$677,14,FALSE),"")</f>
        <v>216</v>
      </c>
      <c r="M281" s="486"/>
      <c r="N281" s="88" t="str">
        <f>IFERROR(VLOOKUP(A281,Import!$V$4:$X$677,3,FALSE),"")</f>
        <v>Dansby Swanson</v>
      </c>
      <c r="O281" s="89"/>
      <c r="P281" s="90"/>
      <c r="Q281" s="91" t="str">
        <f>IFERROR(VLOOKUP($N281,Import!$B$3:$AL$676,2,FALSE),"")</f>
        <v>ATL</v>
      </c>
      <c r="R281" s="341" t="str">
        <f>IFERROR(VLOOKUP($N281,Import!$B$3:$AL$676,3,FALSE),"")</f>
        <v>SS</v>
      </c>
      <c r="S281" s="341" t="str">
        <f>IFERROR(VLOOKUP($N281,Import!$B$3:$AL$676,4,FALSE),"")</f>
        <v>SS</v>
      </c>
      <c r="T281" s="91">
        <f>IFERROR(VLOOKUP($N281,Import!$B$3:$AL$676,5,FALSE),"")</f>
        <v>-7</v>
      </c>
      <c r="U281" s="431"/>
      <c r="V281" s="91">
        <f>IFERROR(VLOOKUP($N281,Import!$B$3:$AL$676,6,FALSE),"")</f>
        <v>324</v>
      </c>
      <c r="W281" s="91">
        <f>IFERROR(VLOOKUP($N281,Import!$B$3:$AL$676,7,FALSE),"")</f>
        <v>38</v>
      </c>
      <c r="X281" s="91">
        <f>IFERROR(VLOOKUP($N281,Import!$B$3:$AL$676,8,FALSE),"")</f>
        <v>9</v>
      </c>
      <c r="Y281" s="91">
        <f>IFERROR(VLOOKUP($N281,Import!$B$3:$AL$676,9,FALSE),"")</f>
        <v>46</v>
      </c>
      <c r="Z281" s="91">
        <f>IFERROR(VLOOKUP($N281,Import!$B$3:$AL$676,10,FALSE),"")</f>
        <v>7</v>
      </c>
      <c r="AA281" s="92">
        <f>IFERROR(VLOOKUP($N281,Import!$B$3:$AL$676,11,FALSE),"")</f>
        <v>0.248</v>
      </c>
      <c r="AB281" s="431"/>
      <c r="AC281" s="498">
        <f t="shared" si="61"/>
        <v>80.352000000000004</v>
      </c>
      <c r="AD281" s="499">
        <f>IF(O281='User Input'!$C$1,1,0)</f>
        <v>0</v>
      </c>
      <c r="AE281" s="499">
        <f t="shared" si="66"/>
        <v>0</v>
      </c>
      <c r="AF281" s="499">
        <f t="shared" si="62"/>
        <v>0</v>
      </c>
      <c r="AG281" s="499" t="str">
        <f t="shared" si="63"/>
        <v>Dansby Swanson</v>
      </c>
      <c r="AH281" s="499">
        <f t="shared" si="64"/>
        <v>0</v>
      </c>
      <c r="AI281" s="499">
        <f t="shared" si="65"/>
        <v>-7</v>
      </c>
      <c r="AJ281" s="91" t="str">
        <f>IFERROR(VLOOKUP($N281,Import!$B$3:$AL$676,35,FALSE),"")</f>
        <v/>
      </c>
      <c r="AK281" s="98"/>
      <c r="AL281" s="540"/>
      <c r="AM281" s="541"/>
      <c r="AN281" s="541"/>
      <c r="AO281" s="541"/>
      <c r="AP281" s="541"/>
      <c r="AQ281" s="541"/>
      <c r="AR281" s="542"/>
      <c r="AS281" s="538"/>
      <c r="AT281" s="585" t="str">
        <f>IFERROR(VLOOKUP($AV281,Import!$AW$3:$BG$677,7,FALSE),"")</f>
        <v/>
      </c>
      <c r="AU281" s="538"/>
      <c r="AV281" s="543"/>
      <c r="AW281" s="544"/>
      <c r="AX281" s="545"/>
      <c r="AY281" s="546"/>
      <c r="AZ281" s="547"/>
      <c r="BA281" s="547"/>
      <c r="BB281" s="546"/>
      <c r="BC281" s="546"/>
      <c r="BD281" s="546"/>
      <c r="BE281" s="548"/>
      <c r="BF281" s="548"/>
      <c r="BG281" s="546"/>
      <c r="BH281" s="546"/>
      <c r="BI281" s="546"/>
      <c r="BJ281" s="546"/>
      <c r="BK281" s="539"/>
      <c r="BL281" s="539"/>
      <c r="BM281" s="539"/>
      <c r="BN281" s="539"/>
      <c r="BO281" s="539"/>
      <c r="BP281" s="539"/>
      <c r="BQ281" s="539"/>
      <c r="BR281" s="535"/>
      <c r="BS281" s="546"/>
      <c r="BT281" s="549"/>
      <c r="BU281" s="549"/>
      <c r="BV281" s="426"/>
    </row>
    <row r="282" spans="1:74" ht="15" x14ac:dyDescent="0.25">
      <c r="A282" s="570">
        <v>280</v>
      </c>
      <c r="B282" s="571">
        <f>IFERROR(VLOOKUP(N282,Import!$B$4:$T$677,19,FALSE),"")</f>
        <v>492</v>
      </c>
      <c r="C282" s="572"/>
      <c r="D282" s="571" t="str">
        <f>IFERROR(VLOOKUP(N282,Import!$AD$3:$AH$677,3,FALSE),"")</f>
        <v/>
      </c>
      <c r="E282" s="571" t="str">
        <f>IFERROR(VLOOKUP(N282,Import!$AD$3:$AL$677,4,FALSE),"")</f>
        <v/>
      </c>
      <c r="F282" s="575">
        <f>IFERROR(VLOOKUP(N282,Import!$AT$3:$BG$677,8,FALSE),"")</f>
        <v>549</v>
      </c>
      <c r="G282" s="489">
        <f>IFERROR(VLOOKUP($N282,Import!$AT$3:$BG$677,2,FALSE),"")</f>
        <v>90.300000000000011</v>
      </c>
      <c r="H282" s="490">
        <f>IFERROR(VLOOKUP($N282,Import!$AT$3:$BG$677,3,FALSE),"")</f>
        <v>1.6418181818181821</v>
      </c>
      <c r="I282" s="575">
        <f ca="1">IFERROR(VLOOKUP($N282,Import!$AT$3:$BG$677,9,FALSE),"")</f>
        <v>290</v>
      </c>
      <c r="J282" s="574"/>
      <c r="K282" s="571">
        <f>IFERROR(VLOOKUP(N282,Import!$AT$3:$BG$677,12,FALSE),"")</f>
        <v>421</v>
      </c>
      <c r="L282" s="571">
        <f>IFERROR(VLOOKUP(N282,Import!$AT$3:$BG$677,14,FALSE),"")</f>
        <v>411</v>
      </c>
      <c r="M282" s="486"/>
      <c r="N282" s="88" t="str">
        <f>IFERROR(VLOOKUP(A282,Import!$V$3:$X$677,3,FALSE),"")</f>
        <v>Franklin Barreto</v>
      </c>
      <c r="O282" s="89"/>
      <c r="P282" s="90"/>
      <c r="Q282" s="91" t="str">
        <f>IFERROR(VLOOKUP($N282,Import!$B$3:$AL$676,2,FALSE),"")</f>
        <v>OAK</v>
      </c>
      <c r="R282" s="341" t="str">
        <f>IFERROR(VLOOKUP($N282,Import!$B$3:$AL$676,3,FALSE),"")</f>
        <v>2B</v>
      </c>
      <c r="S282" s="341" t="str">
        <f>IFERROR(VLOOKUP($N282,Import!$B$3:$AL$676,4,FALSE),"")</f>
        <v>2B</v>
      </c>
      <c r="T282" s="91">
        <f>IFERROR(VLOOKUP($N282,Import!$B$3:$AL$676,5,FALSE),"")</f>
        <v>-7</v>
      </c>
      <c r="U282" s="431"/>
      <c r="V282" s="91">
        <f>IFERROR(VLOOKUP($N282,Import!$B$3:$AL$676,6,FALSE),"")</f>
        <v>212</v>
      </c>
      <c r="W282" s="91">
        <f>IFERROR(VLOOKUP($N282,Import!$B$3:$AL$676,7,FALSE),"")</f>
        <v>24</v>
      </c>
      <c r="X282" s="91">
        <f>IFERROR(VLOOKUP($N282,Import!$B$3:$AL$676,8,FALSE),"")</f>
        <v>8</v>
      </c>
      <c r="Y282" s="91">
        <f>IFERROR(VLOOKUP($N282,Import!$B$3:$AL$676,9,FALSE),"")</f>
        <v>21</v>
      </c>
      <c r="Z282" s="91">
        <f>IFERROR(VLOOKUP($N282,Import!$B$3:$AL$676,10,FALSE),"")</f>
        <v>6</v>
      </c>
      <c r="AA282" s="92">
        <f>IFERROR(VLOOKUP($N282,Import!$B$3:$AL$676,11,FALSE),"")</f>
        <v>0.22600000000000001</v>
      </c>
      <c r="AB282" s="431"/>
      <c r="AC282" s="498">
        <f t="shared" si="61"/>
        <v>47.911999999999999</v>
      </c>
      <c r="AD282" s="499">
        <f>IF(O282='User Input'!$C$1,1,0)</f>
        <v>0</v>
      </c>
      <c r="AE282" s="499">
        <f t="shared" si="66"/>
        <v>0</v>
      </c>
      <c r="AF282" s="499">
        <f t="shared" si="62"/>
        <v>0</v>
      </c>
      <c r="AG282" s="499" t="str">
        <f t="shared" si="63"/>
        <v>Franklin Barreto</v>
      </c>
      <c r="AH282" s="499">
        <f t="shared" si="64"/>
        <v>0</v>
      </c>
      <c r="AI282" s="499">
        <f t="shared" si="65"/>
        <v>-7</v>
      </c>
      <c r="AJ282" s="91" t="str">
        <f>IFERROR(VLOOKUP($N282,Import!$B$3:$AL$676,35,FALSE),"")</f>
        <v/>
      </c>
      <c r="AK282" s="98"/>
      <c r="AL282" s="540"/>
      <c r="AM282" s="541"/>
      <c r="AN282" s="541"/>
      <c r="AO282" s="541"/>
      <c r="AP282" s="541"/>
      <c r="AQ282" s="541"/>
      <c r="AR282" s="542"/>
      <c r="AS282" s="538"/>
      <c r="AT282" s="585" t="str">
        <f>IFERROR(VLOOKUP($AV282,Import!$AW$3:$BG$677,7,FALSE),"")</f>
        <v/>
      </c>
      <c r="AU282" s="538"/>
      <c r="AV282" s="543"/>
      <c r="AW282" s="544"/>
      <c r="AX282" s="545"/>
      <c r="AY282" s="546"/>
      <c r="AZ282" s="547"/>
      <c r="BA282" s="547"/>
      <c r="BB282" s="546"/>
      <c r="BC282" s="546"/>
      <c r="BD282" s="546"/>
      <c r="BE282" s="548"/>
      <c r="BF282" s="548"/>
      <c r="BG282" s="546"/>
      <c r="BH282" s="546"/>
      <c r="BI282" s="546"/>
      <c r="BJ282" s="546"/>
      <c r="BK282" s="539"/>
      <c r="BL282" s="539"/>
      <c r="BM282" s="539"/>
      <c r="BN282" s="539"/>
      <c r="BO282" s="539"/>
      <c r="BP282" s="539"/>
      <c r="BQ282" s="539"/>
      <c r="BR282" s="535"/>
      <c r="BS282" s="546"/>
      <c r="BT282" s="549"/>
      <c r="BU282" s="549"/>
      <c r="BV282" s="426"/>
    </row>
    <row r="283" spans="1:74" ht="15" x14ac:dyDescent="0.25">
      <c r="A283" s="570">
        <v>281</v>
      </c>
      <c r="B283" s="571">
        <f>IFERROR(VLOOKUP(N283,Import!$B$4:$T$677,19,FALSE),"")</f>
        <v>493</v>
      </c>
      <c r="C283" s="572"/>
      <c r="D283" s="571" t="str">
        <f>IFERROR(VLOOKUP(N283,Import!$AD$3:$AH$677,3,FALSE),"")</f>
        <v/>
      </c>
      <c r="E283" s="571" t="str">
        <f>IFERROR(VLOOKUP(N283,Import!$AD$3:$AL$677,4,FALSE),"")</f>
        <v/>
      </c>
      <c r="F283" s="575">
        <f>IFERROR(VLOOKUP(N283,Import!$AT$3:$BG$677,8,FALSE),"")</f>
        <v>197</v>
      </c>
      <c r="G283" s="489">
        <f>IFERROR(VLOOKUP($N283,Import!$AT$3:$BG$677,2,FALSE),"")</f>
        <v>336.54999999999995</v>
      </c>
      <c r="H283" s="490">
        <f>IFERROR(VLOOKUP($N283,Import!$AT$3:$BG$677,3,FALSE),"")</f>
        <v>2.5888461538461534</v>
      </c>
      <c r="I283" s="575">
        <f ca="1">IFERROR(VLOOKUP($N283,Import!$AT$3:$BG$677,9,FALSE),"")</f>
        <v>254</v>
      </c>
      <c r="J283" s="574"/>
      <c r="K283" s="571">
        <f>IFERROR(VLOOKUP(N283,Import!$AT$3:$BG$677,12,FALSE),"")</f>
        <v>154</v>
      </c>
      <c r="L283" s="571">
        <f>IFERROR(VLOOKUP(N283,Import!$AT$3:$BG$677,14,FALSE),"")</f>
        <v>173</v>
      </c>
      <c r="M283" s="486"/>
      <c r="N283" s="88" t="str">
        <f>IFERROR(VLOOKUP(A283,Import!$V$3:$X$677,3,FALSE),"")</f>
        <v>Joe Panik</v>
      </c>
      <c r="O283" s="89"/>
      <c r="P283" s="90"/>
      <c r="Q283" s="91" t="str">
        <f>IFERROR(VLOOKUP($N283,Import!$B$3:$AL$676,2,FALSE),"")</f>
        <v>SF</v>
      </c>
      <c r="R283" s="341" t="str">
        <f>IFERROR(VLOOKUP($N283,Import!$B$3:$AL$676,3,FALSE),"")</f>
        <v>2B</v>
      </c>
      <c r="S283" s="341" t="str">
        <f>IFERROR(VLOOKUP($N283,Import!$B$3:$AL$676,4,FALSE),"")</f>
        <v>2B</v>
      </c>
      <c r="T283" s="91">
        <f>IFERROR(VLOOKUP($N283,Import!$B$3:$AL$676,5,FALSE),"")</f>
        <v>-7</v>
      </c>
      <c r="U283" s="431"/>
      <c r="V283" s="91">
        <f>IFERROR(VLOOKUP($N283,Import!$B$3:$AL$676,6,FALSE),"")</f>
        <v>434</v>
      </c>
      <c r="W283" s="91">
        <f>IFERROR(VLOOKUP($N283,Import!$B$3:$AL$676,7,FALSE),"")</f>
        <v>53</v>
      </c>
      <c r="X283" s="91">
        <f>IFERROR(VLOOKUP($N283,Import!$B$3:$AL$676,8,FALSE),"")</f>
        <v>10</v>
      </c>
      <c r="Y283" s="91">
        <f>IFERROR(VLOOKUP($N283,Import!$B$3:$AL$676,9,FALSE),"")</f>
        <v>48</v>
      </c>
      <c r="Z283" s="91">
        <f>IFERROR(VLOOKUP($N283,Import!$B$3:$AL$676,10,FALSE),"")</f>
        <v>5</v>
      </c>
      <c r="AA283" s="92">
        <f>IFERROR(VLOOKUP($N283,Import!$B$3:$AL$676,11,FALSE),"")</f>
        <v>0.26200000000000001</v>
      </c>
      <c r="AB283" s="431"/>
      <c r="AC283" s="498">
        <f t="shared" si="61"/>
        <v>113.708</v>
      </c>
      <c r="AD283" s="499">
        <f>IF(O283='User Input'!$C$1,1,0)</f>
        <v>0</v>
      </c>
      <c r="AE283" s="499">
        <f t="shared" si="66"/>
        <v>0</v>
      </c>
      <c r="AF283" s="499">
        <f t="shared" si="62"/>
        <v>0</v>
      </c>
      <c r="AG283" s="499" t="str">
        <f t="shared" si="63"/>
        <v>Joe Panik</v>
      </c>
      <c r="AH283" s="499">
        <f t="shared" si="64"/>
        <v>0</v>
      </c>
      <c r="AI283" s="499">
        <f t="shared" si="65"/>
        <v>-7</v>
      </c>
      <c r="AJ283" s="91" t="str">
        <f>IFERROR(VLOOKUP($N283,Import!$B$3:$AL$676,35,FALSE),"")</f>
        <v/>
      </c>
      <c r="AK283" s="98"/>
      <c r="AL283" s="540"/>
      <c r="AM283" s="541"/>
      <c r="AN283" s="541"/>
      <c r="AO283" s="541"/>
      <c r="AP283" s="541"/>
      <c r="AQ283" s="541"/>
      <c r="AR283" s="542"/>
      <c r="AS283" s="538"/>
      <c r="AT283" s="585" t="str">
        <f>IFERROR(VLOOKUP($AV283,Import!$AW$3:$BG$677,7,FALSE),"")</f>
        <v/>
      </c>
      <c r="AU283" s="538"/>
      <c r="AV283" s="543"/>
      <c r="AW283" s="544"/>
      <c r="AX283" s="545"/>
      <c r="AY283" s="546"/>
      <c r="AZ283" s="547"/>
      <c r="BA283" s="547"/>
      <c r="BB283" s="546"/>
      <c r="BC283" s="546"/>
      <c r="BD283" s="546"/>
      <c r="BE283" s="548"/>
      <c r="BF283" s="548"/>
      <c r="BG283" s="546"/>
      <c r="BH283" s="546"/>
      <c r="BI283" s="546"/>
      <c r="BJ283" s="546"/>
      <c r="BK283" s="539"/>
      <c r="BL283" s="539"/>
      <c r="BM283" s="539"/>
      <c r="BN283" s="539"/>
      <c r="BO283" s="539"/>
      <c r="BP283" s="539"/>
      <c r="BQ283" s="539"/>
      <c r="BR283" s="535"/>
      <c r="BS283" s="546"/>
      <c r="BT283" s="549"/>
      <c r="BU283" s="549"/>
      <c r="BV283" s="426"/>
    </row>
    <row r="284" spans="1:74" ht="15" x14ac:dyDescent="0.25">
      <c r="A284" s="570">
        <v>282</v>
      </c>
      <c r="B284" s="571">
        <f>IFERROR(VLOOKUP(N284,Import!$B$4:$T$677,19,FALSE),"")</f>
        <v>494</v>
      </c>
      <c r="C284" s="572"/>
      <c r="D284" s="571" t="str">
        <f>IFERROR(VLOOKUP(N284,Import!$AD$3:$AH$677,3,FALSE),"")</f>
        <v/>
      </c>
      <c r="E284" s="571" t="str">
        <f>IFERROR(VLOOKUP(N284,Import!$AD$3:$AL$677,4,FALSE),"")</f>
        <v/>
      </c>
      <c r="F284" s="575">
        <f>IFERROR(VLOOKUP(N284,Import!$AT$3:$BG$677,8,FALSE),"")</f>
        <v>377</v>
      </c>
      <c r="G284" s="489">
        <f>IFERROR(VLOOKUP($N284,Import!$AT$3:$BG$677,2,FALSE),"")</f>
        <v>209.54999999999998</v>
      </c>
      <c r="H284" s="490">
        <f>IFERROR(VLOOKUP($N284,Import!$AT$3:$BG$677,3,FALSE),"")</f>
        <v>2.436627906976744</v>
      </c>
      <c r="I284" s="575">
        <f ca="1">IFERROR(VLOOKUP($N284,Import!$AT$3:$BG$677,9,FALSE),"")</f>
        <v>55</v>
      </c>
      <c r="J284" s="574"/>
      <c r="K284" s="571">
        <f>IFERROR(VLOOKUP(N284,Import!$AT$3:$BG$677,12,FALSE),"")</f>
        <v>246</v>
      </c>
      <c r="L284" s="571">
        <f>IFERROR(VLOOKUP(N284,Import!$AT$3:$BG$677,14,FALSE),"")</f>
        <v>243</v>
      </c>
      <c r="M284" s="486"/>
      <c r="N284" s="88" t="str">
        <f>IFERROR(VLOOKUP(A284,Import!$V$3:$X$677,3,FALSE),"")</f>
        <v>Steve Pearce</v>
      </c>
      <c r="O284" s="89"/>
      <c r="P284" s="90"/>
      <c r="Q284" s="91" t="str">
        <f>IFERROR(VLOOKUP($N284,Import!$B$3:$AL$676,2,FALSE),"")</f>
        <v>BOS</v>
      </c>
      <c r="R284" s="341" t="str">
        <f>IFERROR(VLOOKUP($N284,Import!$B$3:$AL$676,3,FALSE),"")</f>
        <v>1B</v>
      </c>
      <c r="S284" s="341" t="str">
        <f>IFERROR(VLOOKUP($N284,Import!$B$3:$AL$676,4,FALSE),"")</f>
        <v>1B/OF</v>
      </c>
      <c r="T284" s="91">
        <f>IFERROR(VLOOKUP($N284,Import!$B$3:$AL$676,5,FALSE),"")</f>
        <v>-7</v>
      </c>
      <c r="U284" s="431"/>
      <c r="V284" s="91">
        <f>IFERROR(VLOOKUP($N284,Import!$B$3:$AL$676,6,FALSE),"")</f>
        <v>345</v>
      </c>
      <c r="W284" s="91">
        <f>IFERROR(VLOOKUP($N284,Import!$B$3:$AL$676,7,FALSE),"")</f>
        <v>30</v>
      </c>
      <c r="X284" s="91">
        <f>IFERROR(VLOOKUP($N284,Import!$B$3:$AL$676,8,FALSE),"")</f>
        <v>12</v>
      </c>
      <c r="Y284" s="91">
        <f>IFERROR(VLOOKUP($N284,Import!$B$3:$AL$676,9,FALSE),"")</f>
        <v>38</v>
      </c>
      <c r="Z284" s="91">
        <f>IFERROR(VLOOKUP($N284,Import!$B$3:$AL$676,10,FALSE),"")</f>
        <v>0</v>
      </c>
      <c r="AA284" s="92">
        <f>IFERROR(VLOOKUP($N284,Import!$B$3:$AL$676,11,FALSE),"")</f>
        <v>0.27700000000000002</v>
      </c>
      <c r="AB284" s="431"/>
      <c r="AC284" s="498">
        <f t="shared" si="61"/>
        <v>95.565000000000012</v>
      </c>
      <c r="AD284" s="499">
        <f>IF(O284='User Input'!$C$1,1,0)</f>
        <v>0</v>
      </c>
      <c r="AE284" s="499">
        <f t="shared" si="66"/>
        <v>0</v>
      </c>
      <c r="AF284" s="499">
        <f t="shared" si="62"/>
        <v>0</v>
      </c>
      <c r="AG284" s="499" t="str">
        <f t="shared" si="63"/>
        <v>Steve Pearce</v>
      </c>
      <c r="AH284" s="499">
        <f t="shared" si="64"/>
        <v>0</v>
      </c>
      <c r="AI284" s="499">
        <f t="shared" si="65"/>
        <v>-7</v>
      </c>
      <c r="AJ284" s="91" t="str">
        <f>IFERROR(VLOOKUP($N284,Import!$B$3:$AL$676,35,FALSE),"")</f>
        <v/>
      </c>
      <c r="AK284" s="98"/>
      <c r="AL284" s="540"/>
      <c r="AM284" s="541"/>
      <c r="AN284" s="541"/>
      <c r="AO284" s="541"/>
      <c r="AP284" s="541"/>
      <c r="AQ284" s="541"/>
      <c r="AR284" s="542"/>
      <c r="AS284" s="538"/>
      <c r="AT284" s="585" t="str">
        <f>IFERROR(VLOOKUP($AV284,Import!$AW$3:$BG$677,7,FALSE),"")</f>
        <v/>
      </c>
      <c r="AU284" s="538"/>
      <c r="AV284" s="543"/>
      <c r="AW284" s="544"/>
      <c r="AX284" s="545"/>
      <c r="AY284" s="546"/>
      <c r="AZ284" s="547"/>
      <c r="BA284" s="547"/>
      <c r="BB284" s="546"/>
      <c r="BC284" s="546"/>
      <c r="BD284" s="546"/>
      <c r="BE284" s="548"/>
      <c r="BF284" s="548"/>
      <c r="BG284" s="546"/>
      <c r="BH284" s="546"/>
      <c r="BI284" s="546"/>
      <c r="BJ284" s="546"/>
      <c r="BK284" s="539"/>
      <c r="BL284" s="539"/>
      <c r="BM284" s="539"/>
      <c r="BN284" s="539"/>
      <c r="BO284" s="539"/>
      <c r="BP284" s="539"/>
      <c r="BQ284" s="539"/>
      <c r="BR284" s="535"/>
      <c r="BS284" s="546"/>
      <c r="BT284" s="549"/>
      <c r="BU284" s="549"/>
      <c r="BV284" s="426"/>
    </row>
    <row r="285" spans="1:74" ht="15" x14ac:dyDescent="0.25">
      <c r="A285" s="570">
        <v>283</v>
      </c>
      <c r="B285" s="571">
        <f>IFERROR(VLOOKUP(N285,Import!$B$4:$T$677,19,FALSE),"")</f>
        <v>495</v>
      </c>
      <c r="C285" s="572"/>
      <c r="D285" s="571" t="str">
        <f>IFERROR(VLOOKUP(N285,Import!$AD$3:$AH$677,3,FALSE),"")</f>
        <v/>
      </c>
      <c r="E285" s="571" t="str">
        <f>IFERROR(VLOOKUP(N285,Import!$AD$3:$AL$677,4,FALSE),"")</f>
        <v/>
      </c>
      <c r="F285" s="575">
        <f>IFERROR(VLOOKUP(N285,Import!$AT$3:$BG$677,8,FALSE),"")</f>
        <v>587</v>
      </c>
      <c r="G285" s="489">
        <f>IFERROR(VLOOKUP($N285,Import!$AT$3:$BG$677,2,FALSE),"")</f>
        <v>23.900000000000002</v>
      </c>
      <c r="H285" s="490">
        <f>IFERROR(VLOOKUP($N285,Import!$AT$3:$BG$677,3,FALSE),"")</f>
        <v>1.3277777777777779</v>
      </c>
      <c r="I285" s="575">
        <f ca="1">IFERROR(VLOOKUP($N285,Import!$AT$3:$BG$677,9,FALSE),"")</f>
        <v>536</v>
      </c>
      <c r="J285" s="574"/>
      <c r="K285" s="571">
        <f>IFERROR(VLOOKUP(N285,Import!$AT$3:$BG$677,12,FALSE),"")</f>
        <v>577</v>
      </c>
      <c r="L285" s="571">
        <f>IFERROR(VLOOKUP(N285,Import!$AT$3:$BG$677,14,FALSE),"")</f>
        <v>575</v>
      </c>
      <c r="M285" s="486"/>
      <c r="N285" s="88" t="str">
        <f>IFERROR(VLOOKUP(A285,Import!$V$3:$X$677,3,FALSE),"")</f>
        <v>Kaleb Cowart</v>
      </c>
      <c r="O285" s="89"/>
      <c r="P285" s="90"/>
      <c r="Q285" s="91" t="str">
        <f>IFERROR(VLOOKUP($N285,Import!$B$3:$AL$676,2,FALSE),"")</f>
        <v>LAA</v>
      </c>
      <c r="R285" s="341" t="str">
        <f>IFERROR(VLOOKUP($N285,Import!$B$3:$AL$676,3,FALSE),"")</f>
        <v>3B</v>
      </c>
      <c r="S285" s="341" t="str">
        <f>IFERROR(VLOOKUP($N285,Import!$B$3:$AL$676,4,FALSE),"")</f>
        <v>1B/2B/ SS/3B</v>
      </c>
      <c r="T285" s="91">
        <f>IFERROR(VLOOKUP($N285,Import!$B$3:$AL$676,5,FALSE),"")</f>
        <v>-7</v>
      </c>
      <c r="U285" s="431"/>
      <c r="V285" s="91">
        <f>IFERROR(VLOOKUP($N285,Import!$B$3:$AL$676,6,FALSE),"")</f>
        <v>289</v>
      </c>
      <c r="W285" s="91">
        <f>IFERROR(VLOOKUP($N285,Import!$B$3:$AL$676,7,FALSE),"")</f>
        <v>31</v>
      </c>
      <c r="X285" s="91">
        <f>IFERROR(VLOOKUP($N285,Import!$B$3:$AL$676,8,FALSE),"")</f>
        <v>7</v>
      </c>
      <c r="Y285" s="91">
        <f>IFERROR(VLOOKUP($N285,Import!$B$3:$AL$676,9,FALSE),"")</f>
        <v>41</v>
      </c>
      <c r="Z285" s="91">
        <f>IFERROR(VLOOKUP($N285,Import!$B$3:$AL$676,10,FALSE),"")</f>
        <v>10</v>
      </c>
      <c r="AA285" s="92">
        <f>IFERROR(VLOOKUP($N285,Import!$B$3:$AL$676,11,FALSE),"")</f>
        <v>0.20799999999999999</v>
      </c>
      <c r="AB285" s="431"/>
      <c r="AC285" s="498">
        <f t="shared" si="61"/>
        <v>60.111999999999995</v>
      </c>
      <c r="AD285" s="499">
        <f>IF(O285='User Input'!$C$1,1,0)</f>
        <v>0</v>
      </c>
      <c r="AE285" s="499">
        <f t="shared" si="66"/>
        <v>0</v>
      </c>
      <c r="AF285" s="499">
        <f t="shared" si="62"/>
        <v>0</v>
      </c>
      <c r="AG285" s="499" t="str">
        <f t="shared" si="63"/>
        <v>Kaleb Cowart</v>
      </c>
      <c r="AH285" s="499">
        <f t="shared" si="64"/>
        <v>0</v>
      </c>
      <c r="AI285" s="499">
        <f t="shared" si="65"/>
        <v>-7</v>
      </c>
      <c r="AJ285" s="91" t="str">
        <f>IFERROR(VLOOKUP($N285,Import!$B$3:$AL$676,35,FALSE),"")</f>
        <v/>
      </c>
      <c r="AK285" s="98"/>
      <c r="AL285" s="540"/>
      <c r="AM285" s="541"/>
      <c r="AN285" s="541"/>
      <c r="AO285" s="541"/>
      <c r="AP285" s="541"/>
      <c r="AQ285" s="541"/>
      <c r="AR285" s="542"/>
      <c r="AS285" s="538"/>
      <c r="AT285" s="585" t="str">
        <f>IFERROR(VLOOKUP($AV285,Import!$AW$3:$BG$677,7,FALSE),"")</f>
        <v/>
      </c>
      <c r="AU285" s="538"/>
      <c r="AV285" s="543"/>
      <c r="AW285" s="544"/>
      <c r="AX285" s="545"/>
      <c r="AY285" s="546"/>
      <c r="AZ285" s="547"/>
      <c r="BA285" s="547"/>
      <c r="BB285" s="546"/>
      <c r="BC285" s="546"/>
      <c r="BD285" s="546"/>
      <c r="BE285" s="548"/>
      <c r="BF285" s="548"/>
      <c r="BG285" s="546"/>
      <c r="BH285" s="546"/>
      <c r="BI285" s="546"/>
      <c r="BJ285" s="546"/>
      <c r="BK285" s="539"/>
      <c r="BL285" s="539"/>
      <c r="BM285" s="539"/>
      <c r="BN285" s="539"/>
      <c r="BO285" s="539"/>
      <c r="BP285" s="539"/>
      <c r="BQ285" s="539"/>
      <c r="BR285" s="535"/>
      <c r="BS285" s="546"/>
      <c r="BT285" s="549"/>
      <c r="BU285" s="549"/>
      <c r="BV285" s="426"/>
    </row>
    <row r="286" spans="1:74" ht="15" x14ac:dyDescent="0.25">
      <c r="A286" s="570">
        <v>284</v>
      </c>
      <c r="B286" s="571">
        <f>IFERROR(VLOOKUP(N286,Import!$B$4:$T$677,19,FALSE),"")</f>
        <v>496</v>
      </c>
      <c r="C286" s="572"/>
      <c r="D286" s="571" t="str">
        <f>IFERROR(VLOOKUP(N286,Import!$AD$3:$AH$677,3,FALSE),"")</f>
        <v/>
      </c>
      <c r="E286" s="571" t="str">
        <f>IFERROR(VLOOKUP(N286,Import!$AD$3:$AL$677,4,FALSE),"")</f>
        <v/>
      </c>
      <c r="F286" s="575">
        <f>IFERROR(VLOOKUP(N286,Import!$AT$3:$BG$677,8,FALSE),"")</f>
        <v>480</v>
      </c>
      <c r="G286" s="489">
        <f>IFERROR(VLOOKUP($N286,Import!$AT$3:$BG$677,2,FALSE),"")</f>
        <v>141.80000000000001</v>
      </c>
      <c r="H286" s="490">
        <f>IFERROR(VLOOKUP($N286,Import!$AT$3:$BG$677,3,FALSE),"")</f>
        <v>1.8906666666666667</v>
      </c>
      <c r="I286" s="575">
        <f ca="1">IFERROR(VLOOKUP($N286,Import!$AT$3:$BG$677,9,FALSE),"")</f>
        <v>174</v>
      </c>
      <c r="J286" s="574"/>
      <c r="K286" s="571">
        <f>IFERROR(VLOOKUP(N286,Import!$AT$3:$BG$677,12,FALSE),"")</f>
        <v>362</v>
      </c>
      <c r="L286" s="571">
        <f>IFERROR(VLOOKUP(N286,Import!$AT$3:$BG$677,14,FALSE),"")</f>
        <v>354</v>
      </c>
      <c r="M286" s="486"/>
      <c r="N286" s="88" t="str">
        <f>IFERROR(VLOOKUP(A286,Import!$V$3:$X$677,3,FALSE),"")</f>
        <v>Devon Travis</v>
      </c>
      <c r="O286" s="89"/>
      <c r="P286" s="90"/>
      <c r="Q286" s="91" t="str">
        <f>IFERROR(VLOOKUP($N286,Import!$B$3:$AL$676,2,FALSE),"")</f>
        <v>TOR</v>
      </c>
      <c r="R286" s="341" t="str">
        <f>IFERROR(VLOOKUP($N286,Import!$B$3:$AL$676,3,FALSE),"")</f>
        <v>2B</v>
      </c>
      <c r="S286" s="341" t="str">
        <f>IFERROR(VLOOKUP($N286,Import!$B$3:$AL$676,4,FALSE),"")</f>
        <v>2B</v>
      </c>
      <c r="T286" s="91">
        <f>IFERROR(VLOOKUP($N286,Import!$B$3:$AL$676,5,FALSE),"")</f>
        <v>-7</v>
      </c>
      <c r="U286" s="431"/>
      <c r="V286" s="91">
        <f>IFERROR(VLOOKUP($N286,Import!$B$3:$AL$676,6,FALSE),"")</f>
        <v>208</v>
      </c>
      <c r="W286" s="91">
        <f>IFERROR(VLOOKUP($N286,Import!$B$3:$AL$676,7,FALSE),"")</f>
        <v>31</v>
      </c>
      <c r="X286" s="91">
        <f>IFERROR(VLOOKUP($N286,Import!$B$3:$AL$676,8,FALSE),"")</f>
        <v>9</v>
      </c>
      <c r="Y286" s="91">
        <f>IFERROR(VLOOKUP($N286,Import!$B$3:$AL$676,9,FALSE),"")</f>
        <v>46</v>
      </c>
      <c r="Z286" s="91">
        <f>IFERROR(VLOOKUP($N286,Import!$B$3:$AL$676,10,FALSE),"")</f>
        <v>2</v>
      </c>
      <c r="AA286" s="92">
        <f>IFERROR(VLOOKUP($N286,Import!$B$3:$AL$676,11,FALSE),"")</f>
        <v>0.255</v>
      </c>
      <c r="AB286" s="431"/>
      <c r="AC286" s="498">
        <f t="shared" si="61"/>
        <v>53.04</v>
      </c>
      <c r="AD286" s="499">
        <f>IF(O286='User Input'!$C$1,1,0)</f>
        <v>0</v>
      </c>
      <c r="AE286" s="499">
        <f t="shared" si="66"/>
        <v>0</v>
      </c>
      <c r="AF286" s="499">
        <f t="shared" si="62"/>
        <v>0</v>
      </c>
      <c r="AG286" s="499" t="str">
        <f t="shared" si="63"/>
        <v>Devon Travis</v>
      </c>
      <c r="AH286" s="499">
        <f t="shared" si="64"/>
        <v>0</v>
      </c>
      <c r="AI286" s="499">
        <f t="shared" si="65"/>
        <v>-7</v>
      </c>
      <c r="AJ286" s="91" t="str">
        <f>IFERROR(VLOOKUP($N286,Import!$B$3:$AL$676,35,FALSE),"")</f>
        <v/>
      </c>
      <c r="AK286" s="98"/>
      <c r="AL286" s="540"/>
      <c r="AM286" s="541"/>
      <c r="AN286" s="541"/>
      <c r="AO286" s="541"/>
      <c r="AP286" s="541"/>
      <c r="AQ286" s="541"/>
      <c r="AR286" s="542"/>
      <c r="AS286" s="538"/>
      <c r="AT286" s="585" t="str">
        <f>IFERROR(VLOOKUP($AV286,Import!$AW$3:$BG$677,7,FALSE),"")</f>
        <v/>
      </c>
      <c r="AU286" s="538"/>
      <c r="AV286" s="543"/>
      <c r="AW286" s="544"/>
      <c r="AX286" s="545"/>
      <c r="AY286" s="546"/>
      <c r="AZ286" s="547"/>
      <c r="BA286" s="547"/>
      <c r="BB286" s="546"/>
      <c r="BC286" s="546"/>
      <c r="BD286" s="546"/>
      <c r="BE286" s="548"/>
      <c r="BF286" s="548"/>
      <c r="BG286" s="546"/>
      <c r="BH286" s="546"/>
      <c r="BI286" s="546"/>
      <c r="BJ286" s="546"/>
      <c r="BK286" s="539"/>
      <c r="BL286" s="539"/>
      <c r="BM286" s="539"/>
      <c r="BN286" s="539"/>
      <c r="BO286" s="539"/>
      <c r="BP286" s="539"/>
      <c r="BQ286" s="539"/>
      <c r="BR286" s="535"/>
      <c r="BS286" s="546"/>
      <c r="BT286" s="549"/>
      <c r="BU286" s="549"/>
      <c r="BV286" s="426"/>
    </row>
    <row r="287" spans="1:74" ht="15" x14ac:dyDescent="0.25">
      <c r="A287" s="570">
        <v>285</v>
      </c>
      <c r="B287" s="571">
        <f>IFERROR(VLOOKUP(N287,Import!$B$4:$T$677,19,FALSE),"")</f>
        <v>497</v>
      </c>
      <c r="C287" s="572"/>
      <c r="D287" s="571" t="str">
        <f>IFERROR(VLOOKUP(N287,Import!$AD$3:$AH$677,3,FALSE),"")</f>
        <v/>
      </c>
      <c r="E287" s="571" t="str">
        <f>IFERROR(VLOOKUP(N287,Import!$AD$3:$AL$677,4,FALSE),"")</f>
        <v/>
      </c>
      <c r="F287" s="575">
        <f>IFERROR(VLOOKUP(N287,Import!$AT$3:$BG$677,8,FALSE),"")</f>
        <v>484</v>
      </c>
      <c r="G287" s="489">
        <f>IFERROR(VLOOKUP($N287,Import!$AT$3:$BG$677,2,FALSE),"")</f>
        <v>140.75000000000003</v>
      </c>
      <c r="H287" s="490">
        <f>IFERROR(VLOOKUP($N287,Import!$AT$3:$BG$677,3,FALSE),"")</f>
        <v>1.7593750000000004</v>
      </c>
      <c r="I287" s="575">
        <f ca="1">IFERROR(VLOOKUP($N287,Import!$AT$3:$BG$677,9,FALSE),"")</f>
        <v>214</v>
      </c>
      <c r="J287" s="574"/>
      <c r="K287" s="571">
        <f>IFERROR(VLOOKUP(N287,Import!$AT$3:$BG$677,12,FALSE),"")</f>
        <v>373</v>
      </c>
      <c r="L287" s="571">
        <f>IFERROR(VLOOKUP(N287,Import!$AT$3:$BG$677,14,FALSE),"")</f>
        <v>369</v>
      </c>
      <c r="M287" s="486"/>
      <c r="N287" s="88" t="str">
        <f>IFERROR(VLOOKUP(A287,Import!$V$3:$X$677,3,FALSE),"")</f>
        <v>Mark Canha</v>
      </c>
      <c r="O287" s="89"/>
      <c r="P287" s="90"/>
      <c r="Q287" s="91" t="str">
        <f>IFERROR(VLOOKUP($N287,Import!$B$3:$AL$676,2,FALSE),"")</f>
        <v>OAK</v>
      </c>
      <c r="R287" s="341" t="str">
        <f>IFERROR(VLOOKUP($N287,Import!$B$3:$AL$676,3,FALSE),"")</f>
        <v>OF</v>
      </c>
      <c r="S287" s="341" t="str">
        <f>IFERROR(VLOOKUP($N287,Import!$B$3:$AL$676,4,FALSE),"")</f>
        <v>1B/OF</v>
      </c>
      <c r="T287" s="91">
        <f>IFERROR(VLOOKUP($N287,Import!$B$3:$AL$676,5,FALSE),"")</f>
        <v>-7</v>
      </c>
      <c r="U287" s="431"/>
      <c r="V287" s="91">
        <f>IFERROR(VLOOKUP($N287,Import!$B$3:$AL$676,6,FALSE),"")</f>
        <v>306</v>
      </c>
      <c r="W287" s="91">
        <f>IFERROR(VLOOKUP($N287,Import!$B$3:$AL$676,7,FALSE),"")</f>
        <v>41</v>
      </c>
      <c r="X287" s="91">
        <f>IFERROR(VLOOKUP($N287,Import!$B$3:$AL$676,8,FALSE),"")</f>
        <v>14</v>
      </c>
      <c r="Y287" s="91">
        <f>IFERROR(VLOOKUP($N287,Import!$B$3:$AL$676,9,FALSE),"")</f>
        <v>48</v>
      </c>
      <c r="Z287" s="91">
        <f>IFERROR(VLOOKUP($N287,Import!$B$3:$AL$676,10,FALSE),"")</f>
        <v>2</v>
      </c>
      <c r="AA287" s="92">
        <f>IFERROR(VLOOKUP($N287,Import!$B$3:$AL$676,11,FALSE),"")</f>
        <v>0.255</v>
      </c>
      <c r="AB287" s="431"/>
      <c r="AC287" s="498">
        <f t="shared" si="61"/>
        <v>78.03</v>
      </c>
      <c r="AD287" s="499">
        <f>IF(O287='User Input'!$C$1,1,0)</f>
        <v>0</v>
      </c>
      <c r="AE287" s="499">
        <f t="shared" si="66"/>
        <v>0</v>
      </c>
      <c r="AF287" s="499">
        <f t="shared" si="62"/>
        <v>0</v>
      </c>
      <c r="AG287" s="499" t="str">
        <f t="shared" si="63"/>
        <v>Mark Canha</v>
      </c>
      <c r="AH287" s="499">
        <f t="shared" si="64"/>
        <v>0</v>
      </c>
      <c r="AI287" s="499">
        <f t="shared" si="65"/>
        <v>-7</v>
      </c>
      <c r="AJ287" s="91" t="str">
        <f>IFERROR(VLOOKUP($N287,Import!$B$3:$AL$676,35,FALSE),"")</f>
        <v/>
      </c>
      <c r="AK287" s="98"/>
      <c r="AL287" s="540"/>
      <c r="AM287" s="541"/>
      <c r="AN287" s="541"/>
      <c r="AO287" s="541"/>
      <c r="AP287" s="541"/>
      <c r="AQ287" s="541"/>
      <c r="AR287" s="542"/>
      <c r="AS287" s="538"/>
      <c r="AT287" s="585" t="str">
        <f>IFERROR(VLOOKUP($AV287,Import!$AW$3:$BG$677,7,FALSE),"")</f>
        <v/>
      </c>
      <c r="AU287" s="538"/>
      <c r="AV287" s="543"/>
      <c r="AW287" s="544"/>
      <c r="AX287" s="545"/>
      <c r="AY287" s="546"/>
      <c r="AZ287" s="547"/>
      <c r="BA287" s="547"/>
      <c r="BB287" s="546"/>
      <c r="BC287" s="546"/>
      <c r="BD287" s="546"/>
      <c r="BE287" s="548"/>
      <c r="BF287" s="548"/>
      <c r="BG287" s="546"/>
      <c r="BH287" s="546"/>
      <c r="BI287" s="546"/>
      <c r="BJ287" s="546"/>
      <c r="BK287" s="539"/>
      <c r="BL287" s="539"/>
      <c r="BM287" s="539"/>
      <c r="BN287" s="539"/>
      <c r="BO287" s="539"/>
      <c r="BP287" s="539"/>
      <c r="BQ287" s="539"/>
      <c r="BR287" s="535"/>
      <c r="BS287" s="546"/>
      <c r="BT287" s="549"/>
      <c r="BU287" s="549"/>
      <c r="BV287" s="426"/>
    </row>
    <row r="288" spans="1:74" ht="15" x14ac:dyDescent="0.25">
      <c r="A288" s="570">
        <v>286</v>
      </c>
      <c r="B288" s="571">
        <f>IFERROR(VLOOKUP(N288,Import!$B$4:$T$677,19,FALSE),"")</f>
        <v>498</v>
      </c>
      <c r="C288" s="572"/>
      <c r="D288" s="571" t="str">
        <f>IFERROR(VLOOKUP(N288,Import!$AD$3:$AH$677,3,FALSE),"")</f>
        <v/>
      </c>
      <c r="E288" s="571" t="str">
        <f>IFERROR(VLOOKUP(N288,Import!$AD$3:$AL$677,4,FALSE),"")</f>
        <v/>
      </c>
      <c r="F288" s="575">
        <f>IFERROR(VLOOKUP(N288,Import!$AT$3:$BG$677,8,FALSE),"")</f>
        <v>378</v>
      </c>
      <c r="G288" s="489">
        <f>IFERROR(VLOOKUP($N288,Import!$AT$3:$BG$677,2,FALSE),"")</f>
        <v>209.45000000000002</v>
      </c>
      <c r="H288" s="490">
        <f>IFERROR(VLOOKUP($N288,Import!$AT$3:$BG$677,3,FALSE),"")</f>
        <v>2.115656565656566</v>
      </c>
      <c r="I288" s="575">
        <f ca="1">IFERROR(VLOOKUP($N288,Import!$AT$3:$BG$677,9,FALSE),"")</f>
        <v>384</v>
      </c>
      <c r="J288" s="574"/>
      <c r="K288" s="571">
        <f>IFERROR(VLOOKUP(N288,Import!$AT$3:$BG$677,12,FALSE),"")</f>
        <v>173</v>
      </c>
      <c r="L288" s="571">
        <f>IFERROR(VLOOKUP(N288,Import!$AT$3:$BG$677,14,FALSE),"")</f>
        <v>176</v>
      </c>
      <c r="M288" s="486"/>
      <c r="N288" s="88" t="str">
        <f>IFERROR(VLOOKUP(A288,Import!$V$3:$X$677,3,FALSE),"")</f>
        <v>Jonathan Lucroy</v>
      </c>
      <c r="O288" s="89"/>
      <c r="P288" s="90"/>
      <c r="Q288" s="91" t="str">
        <f>IFERROR(VLOOKUP($N288,Import!$B$3:$AL$676,2,FALSE),"")</f>
        <v>LAA</v>
      </c>
      <c r="R288" s="341" t="str">
        <f>IFERROR(VLOOKUP($N288,Import!$B$3:$AL$676,3,FALSE),"")</f>
        <v>C</v>
      </c>
      <c r="S288" s="341" t="str">
        <f>IFERROR(VLOOKUP($N288,Import!$B$3:$AL$676,4,FALSE),"")</f>
        <v>C</v>
      </c>
      <c r="T288" s="91">
        <f>IFERROR(VLOOKUP($N288,Import!$B$3:$AL$676,5,FALSE),"")</f>
        <v>-7</v>
      </c>
      <c r="U288" s="431"/>
      <c r="V288" s="91">
        <f>IFERROR(VLOOKUP($N288,Import!$B$3:$AL$676,6,FALSE),"")</f>
        <v>423</v>
      </c>
      <c r="W288" s="91">
        <f>IFERROR(VLOOKUP($N288,Import!$B$3:$AL$676,7,FALSE),"")</f>
        <v>38</v>
      </c>
      <c r="X288" s="91">
        <f>IFERROR(VLOOKUP($N288,Import!$B$3:$AL$676,8,FALSE),"")</f>
        <v>5</v>
      </c>
      <c r="Y288" s="91">
        <f>IFERROR(VLOOKUP($N288,Import!$B$3:$AL$676,9,FALSE),"")</f>
        <v>41</v>
      </c>
      <c r="Z288" s="91">
        <f>IFERROR(VLOOKUP($N288,Import!$B$3:$AL$676,10,FALSE),"")</f>
        <v>1</v>
      </c>
      <c r="AA288" s="92">
        <f>IFERROR(VLOOKUP($N288,Import!$B$3:$AL$676,11,FALSE),"")</f>
        <v>0.23200000000000001</v>
      </c>
      <c r="AB288" s="431"/>
      <c r="AC288" s="498">
        <f t="shared" si="61"/>
        <v>98.13600000000001</v>
      </c>
      <c r="AD288" s="499">
        <f>IF(O288='User Input'!$C$1,1,0)</f>
        <v>0</v>
      </c>
      <c r="AE288" s="499">
        <f t="shared" si="66"/>
        <v>0</v>
      </c>
      <c r="AF288" s="499">
        <f t="shared" si="62"/>
        <v>0</v>
      </c>
      <c r="AG288" s="499" t="str">
        <f t="shared" si="63"/>
        <v>Jonathan Lucroy</v>
      </c>
      <c r="AH288" s="499">
        <f t="shared" si="64"/>
        <v>0</v>
      </c>
      <c r="AI288" s="499">
        <f t="shared" si="65"/>
        <v>-7</v>
      </c>
      <c r="AJ288" s="91" t="str">
        <f>IFERROR(VLOOKUP($N288,Import!$B$3:$AL$676,35,FALSE),"")</f>
        <v/>
      </c>
      <c r="AK288" s="98"/>
      <c r="AL288" s="540"/>
      <c r="AM288" s="541"/>
      <c r="AN288" s="541"/>
      <c r="AO288" s="541"/>
      <c r="AP288" s="541"/>
      <c r="AQ288" s="541"/>
      <c r="AR288" s="542"/>
      <c r="AS288" s="538"/>
      <c r="AT288" s="585" t="str">
        <f>IFERROR(VLOOKUP($AV288,Import!$AW$3:$BG$677,7,FALSE),"")</f>
        <v/>
      </c>
      <c r="AU288" s="538"/>
      <c r="AV288" s="543"/>
      <c r="AW288" s="544"/>
      <c r="AX288" s="545"/>
      <c r="AY288" s="546"/>
      <c r="AZ288" s="547"/>
      <c r="BA288" s="547"/>
      <c r="BB288" s="546"/>
      <c r="BC288" s="546"/>
      <c r="BD288" s="546"/>
      <c r="BE288" s="548"/>
      <c r="BF288" s="548"/>
      <c r="BG288" s="546"/>
      <c r="BH288" s="546"/>
      <c r="BI288" s="546"/>
      <c r="BJ288" s="546"/>
      <c r="BK288" s="539"/>
      <c r="BL288" s="539"/>
      <c r="BM288" s="539"/>
      <c r="BN288" s="539"/>
      <c r="BO288" s="539"/>
      <c r="BP288" s="539"/>
      <c r="BQ288" s="539"/>
      <c r="BR288" s="535"/>
      <c r="BS288" s="546"/>
      <c r="BT288" s="549"/>
      <c r="BU288" s="549"/>
      <c r="BV288" s="426"/>
    </row>
    <row r="289" spans="1:74" ht="15" x14ac:dyDescent="0.25">
      <c r="A289" s="570">
        <v>287</v>
      </c>
      <c r="B289" s="571">
        <f>IFERROR(VLOOKUP(N289,Import!$B$4:$T$677,19,FALSE),"")</f>
        <v>499</v>
      </c>
      <c r="C289" s="572"/>
      <c r="D289" s="571" t="str">
        <f>IFERROR(VLOOKUP(N289,Import!$AD$3:$AH$677,3,FALSE),"")</f>
        <v/>
      </c>
      <c r="E289" s="571" t="str">
        <f>IFERROR(VLOOKUP(N289,Import!$AD$3:$AL$677,4,FALSE),"")</f>
        <v/>
      </c>
      <c r="F289" s="575">
        <f>IFERROR(VLOOKUP(N289,Import!$AT$3:$BG$677,8,FALSE),"")</f>
        <v>389</v>
      </c>
      <c r="G289" s="489">
        <f>IFERROR(VLOOKUP($N289,Import!$AT$3:$BG$677,2,FALSE),"")</f>
        <v>197.2</v>
      </c>
      <c r="H289" s="490">
        <f>IFERROR(VLOOKUP($N289,Import!$AT$3:$BG$677,3,FALSE),"")</f>
        <v>1.8961538461538461</v>
      </c>
      <c r="I289" s="575">
        <f ca="1">IFERROR(VLOOKUP($N289,Import!$AT$3:$BG$677,9,FALSE),"")</f>
        <v>403</v>
      </c>
      <c r="J289" s="574"/>
      <c r="K289" s="571">
        <f>IFERROR(VLOOKUP(N289,Import!$AT$3:$BG$677,12,FALSE),"")</f>
        <v>281</v>
      </c>
      <c r="L289" s="571">
        <f>IFERROR(VLOOKUP(N289,Import!$AT$3:$BG$677,14,FALSE),"")</f>
        <v>297</v>
      </c>
      <c r="M289" s="486"/>
      <c r="N289" s="88" t="str">
        <f>IFERROR(VLOOKUP(A289,Import!$V$3:$X$677,3,FALSE),"")</f>
        <v>Austin Slater</v>
      </c>
      <c r="O289" s="89"/>
      <c r="P289" s="90"/>
      <c r="Q289" s="91" t="str">
        <f>IFERROR(VLOOKUP($N289,Import!$B$3:$AL$676,2,FALSE),"")</f>
        <v>SF</v>
      </c>
      <c r="R289" s="341" t="str">
        <f>IFERROR(VLOOKUP($N289,Import!$B$3:$AL$676,3,FALSE),"")</f>
        <v>1B/OF</v>
      </c>
      <c r="S289" s="341" t="str">
        <f>IFERROR(VLOOKUP($N289,Import!$B$3:$AL$676,4,FALSE),"")</f>
        <v>1B/OF</v>
      </c>
      <c r="T289" s="91">
        <f>IFERROR(VLOOKUP($N289,Import!$B$3:$AL$676,5,FALSE),"")</f>
        <v>-7</v>
      </c>
      <c r="U289" s="431"/>
      <c r="V289" s="91">
        <f>IFERROR(VLOOKUP($N289,Import!$B$3:$AL$676,6,FALSE),"")</f>
        <v>215</v>
      </c>
      <c r="W289" s="91">
        <f>IFERROR(VLOOKUP($N289,Import!$B$3:$AL$676,7,FALSE),"")</f>
        <v>25</v>
      </c>
      <c r="X289" s="91">
        <f>IFERROR(VLOOKUP($N289,Import!$B$3:$AL$676,8,FALSE),"")</f>
        <v>8</v>
      </c>
      <c r="Y289" s="91">
        <f>IFERROR(VLOOKUP($N289,Import!$B$3:$AL$676,9,FALSE),"")</f>
        <v>34</v>
      </c>
      <c r="Z289" s="91">
        <f>IFERROR(VLOOKUP($N289,Import!$B$3:$AL$676,10,FALSE),"")</f>
        <v>5</v>
      </c>
      <c r="AA289" s="92">
        <f>IFERROR(VLOOKUP($N289,Import!$B$3:$AL$676,11,FALSE),"")</f>
        <v>0.24099999999999999</v>
      </c>
      <c r="AB289" s="431"/>
      <c r="AC289" s="498">
        <f t="shared" si="61"/>
        <v>51.814999999999998</v>
      </c>
      <c r="AD289" s="499">
        <f>IF(O289='User Input'!$C$1,1,0)</f>
        <v>0</v>
      </c>
      <c r="AE289" s="499">
        <f t="shared" si="66"/>
        <v>0</v>
      </c>
      <c r="AF289" s="499">
        <f t="shared" si="62"/>
        <v>0</v>
      </c>
      <c r="AG289" s="499" t="str">
        <f t="shared" si="63"/>
        <v>Austin Slater</v>
      </c>
      <c r="AH289" s="499">
        <f t="shared" si="64"/>
        <v>0</v>
      </c>
      <c r="AI289" s="499">
        <f t="shared" si="65"/>
        <v>-7</v>
      </c>
      <c r="AJ289" s="91" t="str">
        <f>IFERROR(VLOOKUP($N289,Import!$B$3:$AL$676,35,FALSE),"")</f>
        <v/>
      </c>
      <c r="AK289" s="98"/>
      <c r="AL289" s="540"/>
      <c r="AM289" s="541"/>
      <c r="AN289" s="541"/>
      <c r="AO289" s="541"/>
      <c r="AP289" s="541"/>
      <c r="AQ289" s="541"/>
      <c r="AR289" s="542"/>
      <c r="AS289" s="538"/>
      <c r="AT289" s="585" t="str">
        <f>IFERROR(VLOOKUP($AV289,Import!$AW$3:$BG$677,7,FALSE),"")</f>
        <v/>
      </c>
      <c r="AU289" s="538"/>
      <c r="AV289" s="543"/>
      <c r="AW289" s="544"/>
      <c r="AX289" s="545"/>
      <c r="AY289" s="546"/>
      <c r="AZ289" s="547"/>
      <c r="BA289" s="547"/>
      <c r="BB289" s="546"/>
      <c r="BC289" s="546"/>
      <c r="BD289" s="546"/>
      <c r="BE289" s="548"/>
      <c r="BF289" s="548"/>
      <c r="BG289" s="546"/>
      <c r="BH289" s="546"/>
      <c r="BI289" s="546"/>
      <c r="BJ289" s="546"/>
      <c r="BK289" s="539"/>
      <c r="BL289" s="539"/>
      <c r="BM289" s="539"/>
      <c r="BN289" s="539"/>
      <c r="BO289" s="539"/>
      <c r="BP289" s="539"/>
      <c r="BQ289" s="539"/>
      <c r="BR289" s="535"/>
      <c r="BS289" s="546"/>
      <c r="BT289" s="549"/>
      <c r="BU289" s="549"/>
      <c r="BV289" s="426"/>
    </row>
    <row r="290" spans="1:74" ht="15" x14ac:dyDescent="0.25">
      <c r="A290" s="570">
        <v>288</v>
      </c>
      <c r="B290" s="571">
        <f>IFERROR(VLOOKUP(N290,Import!$B$4:$T$677,19,FALSE),"")</f>
        <v>500</v>
      </c>
      <c r="C290" s="572"/>
      <c r="D290" s="571" t="str">
        <f>IFERROR(VLOOKUP(N290,Import!$AD$3:$AH$677,3,FALSE),"")</f>
        <v/>
      </c>
      <c r="E290" s="571" t="str">
        <f>IFERROR(VLOOKUP(N290,Import!$AD$3:$AL$677,4,FALSE),"")</f>
        <v/>
      </c>
      <c r="F290" s="575">
        <f>IFERROR(VLOOKUP(N290,Import!$AT$3:$BG$677,8,FALSE),"")</f>
        <v>440</v>
      </c>
      <c r="G290" s="489">
        <f>IFERROR(VLOOKUP($N290,Import!$AT$3:$BG$677,2,FALSE),"")</f>
        <v>159.65</v>
      </c>
      <c r="H290" s="490">
        <f>IFERROR(VLOOKUP($N290,Import!$AT$3:$BG$677,3,FALSE),"")</f>
        <v>1.7938202247191013</v>
      </c>
      <c r="I290" s="575">
        <f ca="1">IFERROR(VLOOKUP($N290,Import!$AT$3:$BG$677,9,FALSE),"")</f>
        <v>480</v>
      </c>
      <c r="J290" s="574"/>
      <c r="K290" s="571">
        <f>IFERROR(VLOOKUP(N290,Import!$AT$3:$BG$677,12,FALSE),"")</f>
        <v>186</v>
      </c>
      <c r="L290" s="571">
        <f>IFERROR(VLOOKUP(N290,Import!$AT$3:$BG$677,14,FALSE),"")</f>
        <v>202</v>
      </c>
      <c r="M290" s="486"/>
      <c r="N290" s="88" t="str">
        <f>IFERROR(VLOOKUP(A290,Import!$V$3:$X$677,3,FALSE),"")</f>
        <v>Isiah Kiner-Falefa</v>
      </c>
      <c r="O290" s="89"/>
      <c r="P290" s="90"/>
      <c r="Q290" s="91" t="str">
        <f>IFERROR(VLOOKUP($N290,Import!$B$3:$AL$676,2,FALSE),"")</f>
        <v>TEX</v>
      </c>
      <c r="R290" s="341" t="str">
        <f>IFERROR(VLOOKUP($N290,Import!$B$3:$AL$676,3,FALSE),"")</f>
        <v>C/2B/ 3B</v>
      </c>
      <c r="S290" s="341" t="str">
        <f>IFERROR(VLOOKUP($N290,Import!$B$3:$AL$676,4,FALSE),"")</f>
        <v>C/2B/ 3B</v>
      </c>
      <c r="T290" s="91">
        <f>IFERROR(VLOOKUP($N290,Import!$B$3:$AL$676,5,FALSE),"")</f>
        <v>-7</v>
      </c>
      <c r="U290" s="431"/>
      <c r="V290" s="91">
        <f>IFERROR(VLOOKUP($N290,Import!$B$3:$AL$676,6,FALSE),"")</f>
        <v>391</v>
      </c>
      <c r="W290" s="91">
        <f>IFERROR(VLOOKUP($N290,Import!$B$3:$AL$676,7,FALSE),"")</f>
        <v>37</v>
      </c>
      <c r="X290" s="91">
        <f>IFERROR(VLOOKUP($N290,Import!$B$3:$AL$676,8,FALSE),"")</f>
        <v>5</v>
      </c>
      <c r="Y290" s="91">
        <f>IFERROR(VLOOKUP($N290,Import!$B$3:$AL$676,9,FALSE),"")</f>
        <v>32</v>
      </c>
      <c r="Z290" s="91">
        <f>IFERROR(VLOOKUP($N290,Import!$B$3:$AL$676,10,FALSE),"")</f>
        <v>7</v>
      </c>
      <c r="AA290" s="92">
        <f>IFERROR(VLOOKUP($N290,Import!$B$3:$AL$676,11,FALSE),"")</f>
        <v>0.26500000000000001</v>
      </c>
      <c r="AB290" s="431"/>
      <c r="AC290" s="498">
        <f t="shared" si="61"/>
        <v>103.61500000000001</v>
      </c>
      <c r="AD290" s="499">
        <f>IF(O290='User Input'!$C$1,1,0)</f>
        <v>0</v>
      </c>
      <c r="AE290" s="499">
        <f t="shared" si="66"/>
        <v>0</v>
      </c>
      <c r="AF290" s="499">
        <f t="shared" si="62"/>
        <v>0</v>
      </c>
      <c r="AG290" s="499" t="str">
        <f t="shared" si="63"/>
        <v>Isiah Kiner-Falefa</v>
      </c>
      <c r="AH290" s="499">
        <f t="shared" si="64"/>
        <v>0</v>
      </c>
      <c r="AI290" s="499">
        <f t="shared" si="65"/>
        <v>-7</v>
      </c>
      <c r="AJ290" s="91" t="str">
        <f>IFERROR(VLOOKUP($N290,Import!$B$3:$AL$676,35,FALSE),"")</f>
        <v/>
      </c>
      <c r="AK290" s="98"/>
      <c r="AL290" s="540"/>
      <c r="AM290" s="541"/>
      <c r="AN290" s="541"/>
      <c r="AO290" s="541"/>
      <c r="AP290" s="541"/>
      <c r="AQ290" s="541"/>
      <c r="AR290" s="542"/>
      <c r="AS290" s="538"/>
      <c r="AT290" s="585" t="str">
        <f>IFERROR(VLOOKUP($AV290,Import!$AW$3:$BG$677,7,FALSE),"")</f>
        <v/>
      </c>
      <c r="AU290" s="538"/>
      <c r="AV290" s="543"/>
      <c r="AW290" s="544"/>
      <c r="AX290" s="545"/>
      <c r="AY290" s="546"/>
      <c r="AZ290" s="547"/>
      <c r="BA290" s="547"/>
      <c r="BB290" s="546"/>
      <c r="BC290" s="546"/>
      <c r="BD290" s="546"/>
      <c r="BE290" s="548"/>
      <c r="BF290" s="548"/>
      <c r="BG290" s="546"/>
      <c r="BH290" s="546"/>
      <c r="BI290" s="546"/>
      <c r="BJ290" s="546"/>
      <c r="BK290" s="539"/>
      <c r="BL290" s="539"/>
      <c r="BM290" s="539"/>
      <c r="BN290" s="539"/>
      <c r="BO290" s="539"/>
      <c r="BP290" s="539"/>
      <c r="BQ290" s="539"/>
      <c r="BR290" s="535"/>
      <c r="BS290" s="546"/>
      <c r="BT290" s="549"/>
      <c r="BU290" s="549"/>
      <c r="BV290" s="426"/>
    </row>
    <row r="291" spans="1:74" ht="15" x14ac:dyDescent="0.25">
      <c r="A291" s="570">
        <v>289</v>
      </c>
      <c r="B291" s="571">
        <f>IFERROR(VLOOKUP(N291,Import!$B$4:$T$677,19,FALSE),"")</f>
        <v>501</v>
      </c>
      <c r="C291" s="572"/>
      <c r="D291" s="571" t="str">
        <f>IFERROR(VLOOKUP(N291,Import!$AD$3:$AH$677,3,FALSE),"")</f>
        <v/>
      </c>
      <c r="E291" s="571" t="str">
        <f>IFERROR(VLOOKUP(N291,Import!$AD$3:$AL$677,4,FALSE),"")</f>
        <v/>
      </c>
      <c r="F291" s="575">
        <f>IFERROR(VLOOKUP(N291,Import!$AT$3:$BG$677,8,FALSE),"")</f>
        <v>349</v>
      </c>
      <c r="G291" s="489">
        <f>IFERROR(VLOOKUP($N291,Import!$AT$3:$BG$677,2,FALSE),"")</f>
        <v>235.45</v>
      </c>
      <c r="H291" s="490">
        <f>IFERROR(VLOOKUP($N291,Import!$AT$3:$BG$677,3,FALSE),"")</f>
        <v>2.0836283185840707</v>
      </c>
      <c r="I291" s="575">
        <f ca="1">IFERROR(VLOOKUP($N291,Import!$AT$3:$BG$677,9,FALSE),"")</f>
        <v>441</v>
      </c>
      <c r="J291" s="574"/>
      <c r="K291" s="571">
        <f>IFERROR(VLOOKUP(N291,Import!$AT$3:$BG$677,12,FALSE),"")</f>
        <v>232</v>
      </c>
      <c r="L291" s="571">
        <f>IFERROR(VLOOKUP(N291,Import!$AT$3:$BG$677,14,FALSE),"")</f>
        <v>277</v>
      </c>
      <c r="M291" s="486"/>
      <c r="N291" s="88" t="str">
        <f>IFERROR(VLOOKUP(A291,Import!$V$3:$X$677,3,FALSE),"")</f>
        <v>Yandy Diaz</v>
      </c>
      <c r="O291" s="89"/>
      <c r="P291" s="90"/>
      <c r="Q291" s="91" t="str">
        <f>IFERROR(VLOOKUP($N291,Import!$B$3:$AL$676,2,FALSE),"")</f>
        <v>TB</v>
      </c>
      <c r="R291" s="341" t="str">
        <f>IFERROR(VLOOKUP($N291,Import!$B$3:$AL$676,3,FALSE),"")</f>
        <v>DH</v>
      </c>
      <c r="S291" s="341" t="str">
        <f>IFERROR(VLOOKUP($N291,Import!$B$3:$AL$676,4,FALSE),"")</f>
        <v>1B/3B</v>
      </c>
      <c r="T291" s="91">
        <f>IFERROR(VLOOKUP($N291,Import!$B$3:$AL$676,5,FALSE),"")</f>
        <v>-7</v>
      </c>
      <c r="U291" s="431"/>
      <c r="V291" s="91">
        <f>IFERROR(VLOOKUP($N291,Import!$B$3:$AL$676,6,FALSE),"")</f>
        <v>324</v>
      </c>
      <c r="W291" s="91">
        <f>IFERROR(VLOOKUP($N291,Import!$B$3:$AL$676,7,FALSE),"")</f>
        <v>31</v>
      </c>
      <c r="X291" s="91">
        <f>IFERROR(VLOOKUP($N291,Import!$B$3:$AL$676,8,FALSE),"")</f>
        <v>12</v>
      </c>
      <c r="Y291" s="91">
        <f>IFERROR(VLOOKUP($N291,Import!$B$3:$AL$676,9,FALSE),"")</f>
        <v>38</v>
      </c>
      <c r="Z291" s="91">
        <f>IFERROR(VLOOKUP($N291,Import!$B$3:$AL$676,10,FALSE),"")</f>
        <v>2</v>
      </c>
      <c r="AA291" s="92">
        <f>IFERROR(VLOOKUP($N291,Import!$B$3:$AL$676,11,FALSE),"")</f>
        <v>0.28199999999999997</v>
      </c>
      <c r="AB291" s="431"/>
      <c r="AC291" s="498">
        <f t="shared" si="61"/>
        <v>91.367999999999995</v>
      </c>
      <c r="AD291" s="499">
        <f>IF(O291='User Input'!$C$1,1,0)</f>
        <v>0</v>
      </c>
      <c r="AE291" s="499">
        <f t="shared" si="66"/>
        <v>0</v>
      </c>
      <c r="AF291" s="499">
        <f t="shared" si="62"/>
        <v>0</v>
      </c>
      <c r="AG291" s="499" t="str">
        <f t="shared" si="63"/>
        <v>Yandy Diaz</v>
      </c>
      <c r="AH291" s="499">
        <f t="shared" si="64"/>
        <v>0</v>
      </c>
      <c r="AI291" s="499">
        <f t="shared" si="65"/>
        <v>-7</v>
      </c>
      <c r="AJ291" s="91" t="str">
        <f>IFERROR(VLOOKUP($N291,Import!$B$3:$AL$676,35,FALSE),"")</f>
        <v/>
      </c>
      <c r="AK291" s="98"/>
      <c r="AL291" s="540"/>
      <c r="AM291" s="541"/>
      <c r="AN291" s="541"/>
      <c r="AO291" s="541"/>
      <c r="AP291" s="541"/>
      <c r="AQ291" s="541"/>
      <c r="AR291" s="542"/>
      <c r="AS291" s="538"/>
      <c r="AT291" s="585" t="str">
        <f>IFERROR(VLOOKUP($AV291,Import!$AW$3:$BG$677,7,FALSE),"")</f>
        <v/>
      </c>
      <c r="AU291" s="538"/>
      <c r="AV291" s="543"/>
      <c r="AW291" s="544"/>
      <c r="AX291" s="545"/>
      <c r="AY291" s="546"/>
      <c r="AZ291" s="547"/>
      <c r="BA291" s="547"/>
      <c r="BB291" s="546"/>
      <c r="BC291" s="546"/>
      <c r="BD291" s="546"/>
      <c r="BE291" s="548"/>
      <c r="BF291" s="548"/>
      <c r="BG291" s="546"/>
      <c r="BH291" s="546"/>
      <c r="BI291" s="546"/>
      <c r="BJ291" s="546"/>
      <c r="BK291" s="539"/>
      <c r="BL291" s="539"/>
      <c r="BM291" s="539"/>
      <c r="BN291" s="539"/>
      <c r="BO291" s="539"/>
      <c r="BP291" s="539"/>
      <c r="BQ291" s="539"/>
      <c r="BR291" s="535"/>
      <c r="BS291" s="546"/>
      <c r="BT291" s="549"/>
      <c r="BU291" s="549"/>
      <c r="BV291" s="426"/>
    </row>
    <row r="292" spans="1:74" ht="15" x14ac:dyDescent="0.25">
      <c r="A292" s="570">
        <v>290</v>
      </c>
      <c r="B292" s="571">
        <f>IFERROR(VLOOKUP(N292,Import!$B$4:$T$677,19,FALSE),"")</f>
        <v>502</v>
      </c>
      <c r="C292" s="572"/>
      <c r="D292" s="571" t="str">
        <f>IFERROR(VLOOKUP(N292,Import!$AD$3:$AH$677,3,FALSE),"")</f>
        <v/>
      </c>
      <c r="E292" s="571" t="str">
        <f>IFERROR(VLOOKUP(N292,Import!$AD$3:$AL$677,4,FALSE),"")</f>
        <v/>
      </c>
      <c r="F292" s="575">
        <f>IFERROR(VLOOKUP(N292,Import!$AT$3:$BG$677,8,FALSE),"")</f>
        <v>395</v>
      </c>
      <c r="G292" s="489">
        <f>IFERROR(VLOOKUP($N292,Import!$AT$3:$BG$677,2,FALSE),"")</f>
        <v>191.25</v>
      </c>
      <c r="H292" s="490">
        <f>IFERROR(VLOOKUP($N292,Import!$AT$3:$BG$677,3,FALSE),"")</f>
        <v>1.9921875</v>
      </c>
      <c r="I292" s="575">
        <f ca="1">IFERROR(VLOOKUP($N292,Import!$AT$3:$BG$677,9,FALSE),"")</f>
        <v>388</v>
      </c>
      <c r="J292" s="574"/>
      <c r="K292" s="571">
        <f>IFERROR(VLOOKUP(N292,Import!$AT$3:$BG$677,12,FALSE),"")</f>
        <v>307</v>
      </c>
      <c r="L292" s="571">
        <f>IFERROR(VLOOKUP(N292,Import!$AT$3:$BG$677,14,FALSE),"")</f>
        <v>310</v>
      </c>
      <c r="M292" s="486"/>
      <c r="N292" s="88" t="str">
        <f>IFERROR(VLOOKUP(A292,Import!$V$4:$X$677,3,FALSE),"")</f>
        <v>Chris Owings</v>
      </c>
      <c r="O292" s="89"/>
      <c r="P292" s="90"/>
      <c r="Q292" s="91" t="str">
        <f>IFERROR(VLOOKUP($N292,Import!$B$3:$AL$676,2,FALSE),"")</f>
        <v>KC</v>
      </c>
      <c r="R292" s="341" t="str">
        <f>IFERROR(VLOOKUP($N292,Import!$B$3:$AL$676,3,FALSE),"")</f>
        <v>OF</v>
      </c>
      <c r="S292" s="341" t="str">
        <f>IFERROR(VLOOKUP($N292,Import!$B$3:$AL$676,4,FALSE),"")</f>
        <v>2B/3B/ OF</v>
      </c>
      <c r="T292" s="91">
        <f>IFERROR(VLOOKUP($N292,Import!$B$3:$AL$676,5,FALSE),"")</f>
        <v>-7</v>
      </c>
      <c r="U292" s="431"/>
      <c r="V292" s="91">
        <f>IFERROR(VLOOKUP($N292,Import!$B$3:$AL$676,6,FALSE),"")</f>
        <v>297</v>
      </c>
      <c r="W292" s="91">
        <f>IFERROR(VLOOKUP($N292,Import!$B$3:$AL$676,7,FALSE),"")</f>
        <v>31</v>
      </c>
      <c r="X292" s="91">
        <f>IFERROR(VLOOKUP($N292,Import!$B$3:$AL$676,8,FALSE),"")</f>
        <v>5</v>
      </c>
      <c r="Y292" s="91">
        <f>IFERROR(VLOOKUP($N292,Import!$B$3:$AL$676,9,FALSE),"")</f>
        <v>36</v>
      </c>
      <c r="Z292" s="91">
        <f>IFERROR(VLOOKUP($N292,Import!$B$3:$AL$676,10,FALSE),"")</f>
        <v>15</v>
      </c>
      <c r="AA292" s="92">
        <f>IFERROR(VLOOKUP($N292,Import!$B$3:$AL$676,11,FALSE),"")</f>
        <v>0.26600000000000001</v>
      </c>
      <c r="AB292" s="431"/>
      <c r="AC292" s="498">
        <f t="shared" si="61"/>
        <v>79.00200000000001</v>
      </c>
      <c r="AD292" s="499">
        <f>IF(O292='User Input'!$C$1,1,0)</f>
        <v>0</v>
      </c>
      <c r="AE292" s="499">
        <f t="shared" si="66"/>
        <v>0</v>
      </c>
      <c r="AF292" s="499">
        <f t="shared" si="62"/>
        <v>0</v>
      </c>
      <c r="AG292" s="499" t="str">
        <f t="shared" si="63"/>
        <v>Chris Owings</v>
      </c>
      <c r="AH292" s="499">
        <f t="shared" si="64"/>
        <v>0</v>
      </c>
      <c r="AI292" s="499">
        <f t="shared" si="65"/>
        <v>-7</v>
      </c>
      <c r="AJ292" s="91" t="str">
        <f>IFERROR(VLOOKUP($N292,Import!$B$3:$AL$676,35,FALSE),"")</f>
        <v/>
      </c>
      <c r="AK292" s="98"/>
      <c r="AL292" s="540"/>
      <c r="AM292" s="541"/>
      <c r="AN292" s="541"/>
      <c r="AO292" s="541"/>
      <c r="AP292" s="541"/>
      <c r="AQ292" s="541"/>
      <c r="AR292" s="542"/>
      <c r="AS292" s="538"/>
      <c r="AT292" s="585" t="str">
        <f>IFERROR(VLOOKUP($AV292,Import!$AW$3:$BG$677,7,FALSE),"")</f>
        <v/>
      </c>
      <c r="AU292" s="538"/>
      <c r="AV292" s="543"/>
      <c r="AW292" s="544"/>
      <c r="AX292" s="545"/>
      <c r="AY292" s="546"/>
      <c r="AZ292" s="547"/>
      <c r="BA292" s="547"/>
      <c r="BB292" s="546"/>
      <c r="BC292" s="546"/>
      <c r="BD292" s="546"/>
      <c r="BE292" s="548"/>
      <c r="BF292" s="548"/>
      <c r="BG292" s="546"/>
      <c r="BH292" s="546"/>
      <c r="BI292" s="546"/>
      <c r="BJ292" s="546"/>
      <c r="BK292" s="539"/>
      <c r="BL292" s="539"/>
      <c r="BM292" s="539"/>
      <c r="BN292" s="539"/>
      <c r="BO292" s="539"/>
      <c r="BP292" s="539"/>
      <c r="BQ292" s="539"/>
      <c r="BR292" s="535"/>
      <c r="BS292" s="546"/>
      <c r="BT292" s="549"/>
      <c r="BU292" s="549"/>
      <c r="BV292" s="426"/>
    </row>
    <row r="293" spans="1:74" ht="15" x14ac:dyDescent="0.25">
      <c r="A293" s="570">
        <v>291</v>
      </c>
      <c r="B293" s="571">
        <f>IFERROR(VLOOKUP(N293,Import!$B$4:$T$677,19,FALSE),"")</f>
        <v>503</v>
      </c>
      <c r="C293" s="572"/>
      <c r="D293" s="571" t="str">
        <f>IFERROR(VLOOKUP(N293,Import!$AD$3:$AH$677,3,FALSE),"")</f>
        <v/>
      </c>
      <c r="E293" s="571" t="str">
        <f>IFERROR(VLOOKUP(N293,Import!$AD$3:$AL$677,4,FALSE),"")</f>
        <v/>
      </c>
      <c r="F293" s="575">
        <f>IFERROR(VLOOKUP(N293,Import!$AT$3:$BG$677,8,FALSE),"")</f>
        <v>302</v>
      </c>
      <c r="G293" s="489">
        <f>IFERROR(VLOOKUP($N293,Import!$AT$3:$BG$677,2,FALSE),"")</f>
        <v>268.84999999999997</v>
      </c>
      <c r="H293" s="490">
        <f>IFERROR(VLOOKUP($N293,Import!$AT$3:$BG$677,3,FALSE),"")</f>
        <v>1.9481884057971013</v>
      </c>
      <c r="I293" s="575">
        <f ca="1">IFERROR(VLOOKUP($N293,Import!$AT$3:$BG$677,9,FALSE),"")</f>
        <v>375</v>
      </c>
      <c r="J293" s="574"/>
      <c r="K293" s="571">
        <f>IFERROR(VLOOKUP(N293,Import!$AT$3:$BG$677,12,FALSE),"")</f>
        <v>285</v>
      </c>
      <c r="L293" s="571">
        <f>IFERROR(VLOOKUP(N293,Import!$AT$3:$BG$677,14,FALSE),"")</f>
        <v>278</v>
      </c>
      <c r="M293" s="486"/>
      <c r="N293" s="88" t="str">
        <f>IFERROR(VLOOKUP(A293,Import!$V$3:$X$677,3,FALSE),"")</f>
        <v>Hunter Dozier</v>
      </c>
      <c r="O293" s="89"/>
      <c r="P293" s="90"/>
      <c r="Q293" s="91" t="str">
        <f>IFERROR(VLOOKUP($N293,Import!$B$3:$AL$676,2,FALSE),"")</f>
        <v>KC</v>
      </c>
      <c r="R293" s="341" t="str">
        <f>IFERROR(VLOOKUP($N293,Import!$B$3:$AL$676,3,FALSE),"")</f>
        <v>1B/3B</v>
      </c>
      <c r="S293" s="341" t="str">
        <f>IFERROR(VLOOKUP($N293,Import!$B$3:$AL$676,4,FALSE),"")</f>
        <v>1B/3B</v>
      </c>
      <c r="T293" s="91">
        <f>IFERROR(VLOOKUP($N293,Import!$B$3:$AL$676,5,FALSE),"")</f>
        <v>-7</v>
      </c>
      <c r="U293" s="431"/>
      <c r="V293" s="91">
        <f>IFERROR(VLOOKUP($N293,Import!$B$3:$AL$676,6,FALSE),"")</f>
        <v>534</v>
      </c>
      <c r="W293" s="91">
        <f>IFERROR(VLOOKUP($N293,Import!$B$3:$AL$676,7,FALSE),"")</f>
        <v>51</v>
      </c>
      <c r="X293" s="91">
        <f>IFERROR(VLOOKUP($N293,Import!$B$3:$AL$676,8,FALSE),"")</f>
        <v>14</v>
      </c>
      <c r="Y293" s="91">
        <f>IFERROR(VLOOKUP($N293,Import!$B$3:$AL$676,9,FALSE),"")</f>
        <v>57</v>
      </c>
      <c r="Z293" s="91">
        <f>IFERROR(VLOOKUP($N293,Import!$B$3:$AL$676,10,FALSE),"")</f>
        <v>4</v>
      </c>
      <c r="AA293" s="92">
        <f>IFERROR(VLOOKUP($N293,Import!$B$3:$AL$676,11,FALSE),"")</f>
        <v>0.217</v>
      </c>
      <c r="AB293" s="431"/>
      <c r="AC293" s="498">
        <f t="shared" si="61"/>
        <v>115.878</v>
      </c>
      <c r="AD293" s="499">
        <f>IF(O293='User Input'!$C$1,1,0)</f>
        <v>0</v>
      </c>
      <c r="AE293" s="499">
        <f t="shared" si="66"/>
        <v>0</v>
      </c>
      <c r="AF293" s="499">
        <f t="shared" si="62"/>
        <v>0</v>
      </c>
      <c r="AG293" s="499" t="str">
        <f t="shared" si="63"/>
        <v>Hunter Dozier</v>
      </c>
      <c r="AH293" s="499">
        <f t="shared" si="64"/>
        <v>0</v>
      </c>
      <c r="AI293" s="499">
        <f t="shared" si="65"/>
        <v>-7</v>
      </c>
      <c r="AJ293" s="91" t="str">
        <f>IFERROR(VLOOKUP($N293,Import!$B$3:$AL$676,35,FALSE),"")</f>
        <v/>
      </c>
      <c r="AK293" s="98"/>
      <c r="AL293" s="540"/>
      <c r="AM293" s="541"/>
      <c r="AN293" s="541"/>
      <c r="AO293" s="541"/>
      <c r="AP293" s="541"/>
      <c r="AQ293" s="541"/>
      <c r="AR293" s="542"/>
      <c r="AS293" s="538"/>
      <c r="AT293" s="585" t="str">
        <f>IFERROR(VLOOKUP($AV293,Import!$AW$3:$BG$677,7,FALSE),"")</f>
        <v/>
      </c>
      <c r="AU293" s="538"/>
      <c r="AV293" s="543"/>
      <c r="AW293" s="544"/>
      <c r="AX293" s="545"/>
      <c r="AY293" s="546"/>
      <c r="AZ293" s="547"/>
      <c r="BA293" s="547"/>
      <c r="BB293" s="546"/>
      <c r="BC293" s="546"/>
      <c r="BD293" s="546"/>
      <c r="BE293" s="548"/>
      <c r="BF293" s="548"/>
      <c r="BG293" s="546"/>
      <c r="BH293" s="546"/>
      <c r="BI293" s="546"/>
      <c r="BJ293" s="546"/>
      <c r="BK293" s="539"/>
      <c r="BL293" s="539"/>
      <c r="BM293" s="539"/>
      <c r="BN293" s="539"/>
      <c r="BO293" s="539"/>
      <c r="BP293" s="539"/>
      <c r="BQ293" s="539"/>
      <c r="BR293" s="535"/>
      <c r="BS293" s="546"/>
      <c r="BT293" s="549"/>
      <c r="BU293" s="549"/>
      <c r="BV293" s="426"/>
    </row>
    <row r="294" spans="1:74" ht="15" x14ac:dyDescent="0.25">
      <c r="A294" s="570">
        <v>292</v>
      </c>
      <c r="B294" s="571">
        <f>IFERROR(VLOOKUP(N294,Import!$B$4:$T$677,19,FALSE),"")</f>
        <v>504</v>
      </c>
      <c r="C294" s="572"/>
      <c r="D294" s="571" t="str">
        <f>IFERROR(VLOOKUP(N294,Import!$AD$3:$AH$677,3,FALSE),"")</f>
        <v/>
      </c>
      <c r="E294" s="571" t="str">
        <f>IFERROR(VLOOKUP(N294,Import!$AD$3:$AL$677,4,FALSE),"")</f>
        <v/>
      </c>
      <c r="F294" s="575">
        <f>IFERROR(VLOOKUP(N294,Import!$AT$3:$BG$677,8,FALSE),"")</f>
        <v>470</v>
      </c>
      <c r="G294" s="489">
        <f>IFERROR(VLOOKUP($N294,Import!$AT$3:$BG$677,2,FALSE),"")</f>
        <v>147.44999999999999</v>
      </c>
      <c r="H294" s="490">
        <f>IFERROR(VLOOKUP($N294,Import!$AT$3:$BG$677,3,FALSE),"")</f>
        <v>1.6948275862068964</v>
      </c>
      <c r="I294" s="575">
        <f ca="1">IFERROR(VLOOKUP($N294,Import!$AT$3:$BG$677,9,FALSE),"")</f>
        <v>384</v>
      </c>
      <c r="J294" s="574"/>
      <c r="K294" s="571">
        <f>IFERROR(VLOOKUP(N294,Import!$AT$3:$BG$677,12,FALSE),"")</f>
        <v>375</v>
      </c>
      <c r="L294" s="571">
        <f>IFERROR(VLOOKUP(N294,Import!$AT$3:$BG$677,14,FALSE),"")</f>
        <v>368</v>
      </c>
      <c r="M294" s="486"/>
      <c r="N294" s="88" t="str">
        <f>IFERROR(VLOOKUP(A294,Import!$V$4:$X$677,3,FALSE),"")</f>
        <v>Scott Kingery</v>
      </c>
      <c r="O294" s="89"/>
      <c r="P294" s="90"/>
      <c r="Q294" s="91" t="str">
        <f>IFERROR(VLOOKUP($N294,Import!$B$3:$AL$676,2,FALSE),"")</f>
        <v>PHI</v>
      </c>
      <c r="R294" s="341" t="str">
        <f>IFERROR(VLOOKUP($N294,Import!$B$3:$AL$676,3,FALSE),"")</f>
        <v>SS</v>
      </c>
      <c r="S294" s="341" t="str">
        <f>IFERROR(VLOOKUP($N294,Import!$B$3:$AL$676,4,FALSE),"")</f>
        <v>SS/3B/ OF</v>
      </c>
      <c r="T294" s="91">
        <f>IFERROR(VLOOKUP($N294,Import!$B$3:$AL$676,5,FALSE),"")</f>
        <v>-7</v>
      </c>
      <c r="U294" s="431"/>
      <c r="V294" s="91">
        <f>IFERROR(VLOOKUP($N294,Import!$B$3:$AL$676,6,FALSE),"")</f>
        <v>262</v>
      </c>
      <c r="W294" s="91">
        <f>IFERROR(VLOOKUP($N294,Import!$B$3:$AL$676,7,FALSE),"")</f>
        <v>24</v>
      </c>
      <c r="X294" s="91">
        <f>IFERROR(VLOOKUP($N294,Import!$B$3:$AL$676,8,FALSE),"")</f>
        <v>5</v>
      </c>
      <c r="Y294" s="91">
        <f>IFERROR(VLOOKUP($N294,Import!$B$3:$AL$676,9,FALSE),"")</f>
        <v>20</v>
      </c>
      <c r="Z294" s="91">
        <f>IFERROR(VLOOKUP($N294,Import!$B$3:$AL$676,10,FALSE),"")</f>
        <v>9</v>
      </c>
      <c r="AA294" s="92">
        <f>IFERROR(VLOOKUP($N294,Import!$B$3:$AL$676,11,FALSE),"")</f>
        <v>0.23300000000000001</v>
      </c>
      <c r="AB294" s="431"/>
      <c r="AC294" s="498">
        <f t="shared" si="61"/>
        <v>61.046000000000006</v>
      </c>
      <c r="AD294" s="499">
        <f>IF(O294='User Input'!$C$1,1,0)</f>
        <v>0</v>
      </c>
      <c r="AE294" s="499">
        <f t="shared" si="66"/>
        <v>0</v>
      </c>
      <c r="AF294" s="499">
        <f t="shared" si="62"/>
        <v>0</v>
      </c>
      <c r="AG294" s="499" t="str">
        <f t="shared" si="63"/>
        <v>Scott Kingery</v>
      </c>
      <c r="AH294" s="499">
        <f t="shared" si="64"/>
        <v>0</v>
      </c>
      <c r="AI294" s="499">
        <f t="shared" si="65"/>
        <v>-7</v>
      </c>
      <c r="AJ294" s="91" t="str">
        <f>IFERROR(VLOOKUP($N294,Import!$B$3:$AL$676,35,FALSE),"")</f>
        <v/>
      </c>
      <c r="AK294" s="98"/>
      <c r="AL294" s="540"/>
      <c r="AM294" s="541"/>
      <c r="AN294" s="541"/>
      <c r="AO294" s="541"/>
      <c r="AP294" s="541"/>
      <c r="AQ294" s="541"/>
      <c r="AR294" s="542"/>
      <c r="AS294" s="538"/>
      <c r="AT294" s="585" t="str">
        <f>IFERROR(VLOOKUP($AV294,Import!$AW$3:$BG$677,7,FALSE),"")</f>
        <v/>
      </c>
      <c r="AU294" s="538"/>
      <c r="AV294" s="543"/>
      <c r="AW294" s="544"/>
      <c r="AX294" s="545"/>
      <c r="AY294" s="546"/>
      <c r="AZ294" s="547"/>
      <c r="BA294" s="547"/>
      <c r="BB294" s="546"/>
      <c r="BC294" s="546"/>
      <c r="BD294" s="546"/>
      <c r="BE294" s="548"/>
      <c r="BF294" s="548"/>
      <c r="BG294" s="546"/>
      <c r="BH294" s="546"/>
      <c r="BI294" s="546"/>
      <c r="BJ294" s="546"/>
      <c r="BK294" s="539"/>
      <c r="BL294" s="539"/>
      <c r="BM294" s="539"/>
      <c r="BN294" s="539"/>
      <c r="BO294" s="539"/>
      <c r="BP294" s="539"/>
      <c r="BQ294" s="539"/>
      <c r="BR294" s="535"/>
      <c r="BS294" s="546"/>
      <c r="BT294" s="549"/>
      <c r="BU294" s="549"/>
      <c r="BV294" s="426"/>
    </row>
    <row r="295" spans="1:74" ht="15" x14ac:dyDescent="0.25">
      <c r="A295" s="570">
        <v>293</v>
      </c>
      <c r="B295" s="571">
        <f>IFERROR(VLOOKUP(N295,Import!$B$4:$T$677,19,FALSE),"")</f>
        <v>507</v>
      </c>
      <c r="C295" s="572"/>
      <c r="D295" s="571" t="str">
        <f>IFERROR(VLOOKUP(N295,Import!$AD$3:$AH$677,3,FALSE),"")</f>
        <v/>
      </c>
      <c r="E295" s="571" t="str">
        <f>IFERROR(VLOOKUP(N295,Import!$AD$3:$AL$677,4,FALSE),"")</f>
        <v/>
      </c>
      <c r="F295" s="575">
        <f>IFERROR(VLOOKUP(N295,Import!$AT$3:$BG$677,8,FALSE),"")</f>
        <v>431</v>
      </c>
      <c r="G295" s="489">
        <f>IFERROR(VLOOKUP($N295,Import!$AT$3:$BG$677,2,FALSE),"")</f>
        <v>166.90000000000003</v>
      </c>
      <c r="H295" s="490">
        <f>IFERROR(VLOOKUP($N295,Import!$AT$3:$BG$677,3,FALSE),"")</f>
        <v>1.9183908045977016</v>
      </c>
      <c r="I295" s="575">
        <f ca="1">IFERROR(VLOOKUP($N295,Import!$AT$3:$BG$677,9,FALSE),"")</f>
        <v>124</v>
      </c>
      <c r="J295" s="574"/>
      <c r="K295" s="571">
        <f>IFERROR(VLOOKUP(N295,Import!$AT$3:$BG$677,12,FALSE),"")</f>
        <v>292</v>
      </c>
      <c r="L295" s="571">
        <f>IFERROR(VLOOKUP(N295,Import!$AT$3:$BG$677,14,FALSE),"")</f>
        <v>291</v>
      </c>
      <c r="M295" s="486"/>
      <c r="N295" s="88" t="str">
        <f>IFERROR(VLOOKUP(A295,Import!$V$3:$X$677,3,FALSE),"")</f>
        <v>Ryan McMahon</v>
      </c>
      <c r="O295" s="89"/>
      <c r="P295" s="90"/>
      <c r="Q295" s="91" t="str">
        <f>IFERROR(VLOOKUP($N295,Import!$B$3:$AL$676,2,FALSE),"")</f>
        <v>COL</v>
      </c>
      <c r="R295" s="341" t="str">
        <f>IFERROR(VLOOKUP($N295,Import!$B$3:$AL$676,3,FALSE),"")</f>
        <v>1B</v>
      </c>
      <c r="S295" s="341" t="str">
        <f>IFERROR(VLOOKUP($N295,Import!$B$3:$AL$676,4,FALSE),"")</f>
        <v>1B/2B/ 3B</v>
      </c>
      <c r="T295" s="91">
        <f>IFERROR(VLOOKUP($N295,Import!$B$3:$AL$676,5,FALSE),"")</f>
        <v>-7</v>
      </c>
      <c r="U295" s="431"/>
      <c r="V295" s="91">
        <f>IFERROR(VLOOKUP($N295,Import!$B$3:$AL$676,6,FALSE),"")</f>
        <v>289</v>
      </c>
      <c r="W295" s="91">
        <f>IFERROR(VLOOKUP($N295,Import!$B$3:$AL$676,7,FALSE),"")</f>
        <v>29</v>
      </c>
      <c r="X295" s="91">
        <f>IFERROR(VLOOKUP($N295,Import!$B$3:$AL$676,8,FALSE),"")</f>
        <v>12</v>
      </c>
      <c r="Y295" s="91">
        <f>IFERROR(VLOOKUP($N295,Import!$B$3:$AL$676,9,FALSE),"")</f>
        <v>38</v>
      </c>
      <c r="Z295" s="91">
        <f>IFERROR(VLOOKUP($N295,Import!$B$3:$AL$676,10,FALSE),"")</f>
        <v>1</v>
      </c>
      <c r="AA295" s="92">
        <f>IFERROR(VLOOKUP($N295,Import!$B$3:$AL$676,11,FALSE),"")</f>
        <v>0.249</v>
      </c>
      <c r="AB295" s="431"/>
      <c r="AC295" s="498">
        <f t="shared" si="61"/>
        <v>71.960999999999999</v>
      </c>
      <c r="AD295" s="499">
        <f>IF(O295='User Input'!$C$1,1,0)</f>
        <v>0</v>
      </c>
      <c r="AE295" s="499">
        <f t="shared" si="66"/>
        <v>0</v>
      </c>
      <c r="AF295" s="499">
        <f t="shared" si="62"/>
        <v>0</v>
      </c>
      <c r="AG295" s="499" t="str">
        <f t="shared" si="63"/>
        <v>Ryan McMahon</v>
      </c>
      <c r="AH295" s="499">
        <f t="shared" si="64"/>
        <v>0</v>
      </c>
      <c r="AI295" s="499">
        <f t="shared" si="65"/>
        <v>-7</v>
      </c>
      <c r="AJ295" s="91" t="str">
        <f>IFERROR(VLOOKUP($N295,Import!$B$3:$AL$676,35,FALSE),"")</f>
        <v/>
      </c>
      <c r="AK295" s="98"/>
      <c r="AL295" s="540"/>
      <c r="AM295" s="541"/>
      <c r="AN295" s="541"/>
      <c r="AO295" s="541"/>
      <c r="AP295" s="541"/>
      <c r="AQ295" s="541"/>
      <c r="AR295" s="542"/>
      <c r="AS295" s="538"/>
      <c r="AT295" s="585" t="str">
        <f>IFERROR(VLOOKUP($AV295,Import!$AW$3:$BG$677,7,FALSE),"")</f>
        <v/>
      </c>
      <c r="AU295" s="538"/>
      <c r="AV295" s="543"/>
      <c r="AW295" s="544"/>
      <c r="AX295" s="545"/>
      <c r="AY295" s="546"/>
      <c r="AZ295" s="547"/>
      <c r="BA295" s="547"/>
      <c r="BB295" s="546"/>
      <c r="BC295" s="546"/>
      <c r="BD295" s="546"/>
      <c r="BE295" s="548"/>
      <c r="BF295" s="548"/>
      <c r="BG295" s="546"/>
      <c r="BH295" s="546"/>
      <c r="BI295" s="546"/>
      <c r="BJ295" s="546"/>
      <c r="BK295" s="539"/>
      <c r="BL295" s="539"/>
      <c r="BM295" s="539"/>
      <c r="BN295" s="539"/>
      <c r="BO295" s="539"/>
      <c r="BP295" s="539"/>
      <c r="BQ295" s="539"/>
      <c r="BR295" s="535"/>
      <c r="BS295" s="546"/>
      <c r="BT295" s="549"/>
      <c r="BU295" s="549"/>
      <c r="BV295" s="426"/>
    </row>
    <row r="296" spans="1:74" ht="15" x14ac:dyDescent="0.25">
      <c r="A296" s="570">
        <v>294</v>
      </c>
      <c r="B296" s="571">
        <f>IFERROR(VLOOKUP(N296,Import!$B$4:$T$677,19,FALSE),"")</f>
        <v>508</v>
      </c>
      <c r="C296" s="572"/>
      <c r="D296" s="571" t="str">
        <f>IFERROR(VLOOKUP(N296,Import!$AD$3:$AH$677,3,FALSE),"")</f>
        <v/>
      </c>
      <c r="E296" s="571" t="str">
        <f>IFERROR(VLOOKUP(N296,Import!$AD$3:$AL$677,4,FALSE),"")</f>
        <v/>
      </c>
      <c r="F296" s="575">
        <f>IFERROR(VLOOKUP(N296,Import!$AT$3:$BG$677,8,FALSE),"")</f>
        <v>501</v>
      </c>
      <c r="G296" s="489">
        <f>IFERROR(VLOOKUP($N296,Import!$AT$3:$BG$677,2,FALSE),"")</f>
        <v>128.94999999999996</v>
      </c>
      <c r="H296" s="490">
        <f>IFERROR(VLOOKUP($N296,Import!$AT$3:$BG$677,3,FALSE),"")</f>
        <v>1.5919753086419748</v>
      </c>
      <c r="I296" s="575">
        <f ca="1">IFERROR(VLOOKUP($N296,Import!$AT$3:$BG$677,9,FALSE),"")</f>
        <v>581</v>
      </c>
      <c r="J296" s="574"/>
      <c r="K296" s="571">
        <f>IFERROR(VLOOKUP(N296,Import!$AT$3:$BG$677,12,FALSE),"")</f>
        <v>422</v>
      </c>
      <c r="L296" s="571">
        <f>IFERROR(VLOOKUP(N296,Import!$AT$3:$BG$677,14,FALSE),"")</f>
        <v>433</v>
      </c>
      <c r="M296" s="486"/>
      <c r="N296" s="88" t="str">
        <f>IFERROR(VLOOKUP(A296,Import!$V$3:$X$677,3,FALSE),"")</f>
        <v>Steve Wilkerson</v>
      </c>
      <c r="O296" s="89"/>
      <c r="P296" s="90"/>
      <c r="Q296" s="91" t="str">
        <f>IFERROR(VLOOKUP($N296,Import!$B$3:$AL$676,2,FALSE),"")</f>
        <v>BAL</v>
      </c>
      <c r="R296" s="341" t="str">
        <f>IFERROR(VLOOKUP($N296,Import!$B$3:$AL$676,3,FALSE),"")</f>
        <v>DH</v>
      </c>
      <c r="S296" s="341" t="str">
        <f>IFERROR(VLOOKUP($N296,Import!$B$3:$AL$676,4,FALSE),"")</f>
        <v>2B/3B</v>
      </c>
      <c r="T296" s="91">
        <f>IFERROR(VLOOKUP($N296,Import!$B$3:$AL$676,5,FALSE),"")</f>
        <v>-7</v>
      </c>
      <c r="U296" s="431"/>
      <c r="V296" s="91">
        <f>IFERROR(VLOOKUP($N296,Import!$B$3:$AL$676,6,FALSE),"")</f>
        <v>510</v>
      </c>
      <c r="W296" s="91">
        <f>IFERROR(VLOOKUP($N296,Import!$B$3:$AL$676,7,FALSE),"")</f>
        <v>61</v>
      </c>
      <c r="X296" s="91">
        <f>IFERROR(VLOOKUP($N296,Import!$B$3:$AL$676,8,FALSE),"")</f>
        <v>12</v>
      </c>
      <c r="Y296" s="91">
        <f>IFERROR(VLOOKUP($N296,Import!$B$3:$AL$676,9,FALSE),"")</f>
        <v>51</v>
      </c>
      <c r="Z296" s="91">
        <f>IFERROR(VLOOKUP($N296,Import!$B$3:$AL$676,10,FALSE),"")</f>
        <v>7</v>
      </c>
      <c r="AA296" s="92">
        <f>IFERROR(VLOOKUP($N296,Import!$B$3:$AL$676,11,FALSE),"")</f>
        <v>0.21299999999999999</v>
      </c>
      <c r="AB296" s="431"/>
      <c r="AC296" s="498">
        <f t="shared" si="61"/>
        <v>108.63</v>
      </c>
      <c r="AD296" s="499">
        <f>IF(O296='User Input'!$C$1,1,0)</f>
        <v>0</v>
      </c>
      <c r="AE296" s="499">
        <f t="shared" si="66"/>
        <v>0</v>
      </c>
      <c r="AF296" s="499">
        <f t="shared" si="62"/>
        <v>0</v>
      </c>
      <c r="AG296" s="499" t="str">
        <f t="shared" si="63"/>
        <v>Steve Wilkerson</v>
      </c>
      <c r="AH296" s="499">
        <f t="shared" si="64"/>
        <v>0</v>
      </c>
      <c r="AI296" s="499">
        <f t="shared" si="65"/>
        <v>-7</v>
      </c>
      <c r="AJ296" s="91" t="str">
        <f>IFERROR(VLOOKUP($N296,Import!$B$3:$AL$676,35,FALSE),"")</f>
        <v/>
      </c>
      <c r="AK296" s="98"/>
      <c r="AL296" s="540"/>
      <c r="AM296" s="541"/>
      <c r="AN296" s="541"/>
      <c r="AO296" s="541"/>
      <c r="AP296" s="541"/>
      <c r="AQ296" s="541"/>
      <c r="AR296" s="542"/>
      <c r="AS296" s="538"/>
      <c r="AT296" s="585" t="str">
        <f>IFERROR(VLOOKUP($AV296,Import!$AW$3:$BG$677,7,FALSE),"")</f>
        <v/>
      </c>
      <c r="AU296" s="538"/>
      <c r="AV296" s="543"/>
      <c r="AW296" s="544"/>
      <c r="AX296" s="545"/>
      <c r="AY296" s="546"/>
      <c r="AZ296" s="547"/>
      <c r="BA296" s="547"/>
      <c r="BB296" s="546"/>
      <c r="BC296" s="546"/>
      <c r="BD296" s="546"/>
      <c r="BE296" s="548"/>
      <c r="BF296" s="548"/>
      <c r="BG296" s="546"/>
      <c r="BH296" s="546"/>
      <c r="BI296" s="546"/>
      <c r="BJ296" s="546"/>
      <c r="BK296" s="539"/>
      <c r="BL296" s="539"/>
      <c r="BM296" s="539"/>
      <c r="BN296" s="539"/>
      <c r="BO296" s="539"/>
      <c r="BP296" s="539"/>
      <c r="BQ296" s="539"/>
      <c r="BR296" s="535"/>
      <c r="BS296" s="546"/>
      <c r="BT296" s="549"/>
      <c r="BU296" s="549"/>
      <c r="BV296" s="426"/>
    </row>
    <row r="297" spans="1:74" ht="15" x14ac:dyDescent="0.25">
      <c r="A297" s="570">
        <v>295</v>
      </c>
      <c r="B297" s="571">
        <f>IFERROR(VLOOKUP(N297,Import!$B$4:$T$677,19,FALSE),"")</f>
        <v>510</v>
      </c>
      <c r="C297" s="572"/>
      <c r="D297" s="571" t="str">
        <f>IFERROR(VLOOKUP(N297,Import!$AD$3:$AH$677,3,FALSE),"")</f>
        <v/>
      </c>
      <c r="E297" s="571" t="str">
        <f>IFERROR(VLOOKUP(N297,Import!$AD$3:$AL$677,4,FALSE),"")</f>
        <v/>
      </c>
      <c r="F297" s="575">
        <f>IFERROR(VLOOKUP(N297,Import!$AT$3:$BG$677,8,FALSE),"")</f>
        <v>408</v>
      </c>
      <c r="G297" s="489">
        <f>IFERROR(VLOOKUP($N297,Import!$AT$3:$BG$677,2,FALSE),"")</f>
        <v>184.04999999999995</v>
      </c>
      <c r="H297" s="490">
        <f>IFERROR(VLOOKUP($N297,Import!$AT$3:$BG$677,3,FALSE),"")</f>
        <v>1.9579787234042549</v>
      </c>
      <c r="I297" s="575">
        <f ca="1">IFERROR(VLOOKUP($N297,Import!$AT$3:$BG$677,9,FALSE),"")</f>
        <v>465</v>
      </c>
      <c r="J297" s="574"/>
      <c r="K297" s="571">
        <f>IFERROR(VLOOKUP(N297,Import!$AT$3:$BG$677,12,FALSE),"")</f>
        <v>359</v>
      </c>
      <c r="L297" s="571">
        <f>IFERROR(VLOOKUP(N297,Import!$AT$3:$BG$677,14,FALSE),"")</f>
        <v>373</v>
      </c>
      <c r="M297" s="486"/>
      <c r="N297" s="88" t="str">
        <f>IFERROR(VLOOKUP(A297,Import!$V$3:$X$677,3,FALSE),"")</f>
        <v>J.P. Crawford</v>
      </c>
      <c r="O297" s="89"/>
      <c r="P297" s="90"/>
      <c r="Q297" s="91" t="str">
        <f>IFERROR(VLOOKUP($N297,Import!$B$3:$AL$676,2,FALSE),"")</f>
        <v>SEA</v>
      </c>
      <c r="R297" s="341" t="str">
        <f>IFERROR(VLOOKUP($N297,Import!$B$3:$AL$676,3,FALSE),"")</f>
        <v>SS</v>
      </c>
      <c r="S297" s="341" t="str">
        <f>IFERROR(VLOOKUP($N297,Import!$B$3:$AL$676,4,FALSE),"")</f>
        <v>SS/3B</v>
      </c>
      <c r="T297" s="91">
        <f>IFERROR(VLOOKUP($N297,Import!$B$3:$AL$676,5,FALSE),"")</f>
        <v>-8</v>
      </c>
      <c r="U297" s="431"/>
      <c r="V297" s="91">
        <f>IFERROR(VLOOKUP($N297,Import!$B$3:$AL$676,6,FALSE),"")</f>
        <v>479</v>
      </c>
      <c r="W297" s="91">
        <f>IFERROR(VLOOKUP($N297,Import!$B$3:$AL$676,7,FALSE),"")</f>
        <v>49</v>
      </c>
      <c r="X297" s="91">
        <f>IFERROR(VLOOKUP($N297,Import!$B$3:$AL$676,8,FALSE),"")</f>
        <v>10</v>
      </c>
      <c r="Y297" s="91">
        <f>IFERROR(VLOOKUP($N297,Import!$B$3:$AL$676,9,FALSE),"")</f>
        <v>55</v>
      </c>
      <c r="Z297" s="91">
        <f>IFERROR(VLOOKUP($N297,Import!$B$3:$AL$676,10,FALSE),"")</f>
        <v>8</v>
      </c>
      <c r="AA297" s="92">
        <f>IFERROR(VLOOKUP($N297,Import!$B$3:$AL$676,11,FALSE),"")</f>
        <v>0.217</v>
      </c>
      <c r="AB297" s="431"/>
      <c r="AC297" s="498">
        <f t="shared" si="61"/>
        <v>103.943</v>
      </c>
      <c r="AD297" s="499">
        <f>IF(O297='User Input'!$C$1,1,0)</f>
        <v>0</v>
      </c>
      <c r="AE297" s="499">
        <f t="shared" si="66"/>
        <v>0</v>
      </c>
      <c r="AF297" s="499">
        <f t="shared" si="62"/>
        <v>0</v>
      </c>
      <c r="AG297" s="499" t="str">
        <f t="shared" si="63"/>
        <v>J.P. Crawford</v>
      </c>
      <c r="AH297" s="499">
        <f t="shared" si="64"/>
        <v>0</v>
      </c>
      <c r="AI297" s="499">
        <f t="shared" si="65"/>
        <v>-8</v>
      </c>
      <c r="AJ297" s="91" t="str">
        <f>IFERROR(VLOOKUP($N297,Import!$B$3:$AL$676,35,FALSE),"")</f>
        <v/>
      </c>
      <c r="AK297" s="98"/>
      <c r="AL297" s="540"/>
      <c r="AM297" s="541"/>
      <c r="AN297" s="541"/>
      <c r="AO297" s="541"/>
      <c r="AP297" s="541"/>
      <c r="AQ297" s="541"/>
      <c r="AR297" s="542"/>
      <c r="AS297" s="538"/>
      <c r="AT297" s="585" t="str">
        <f>IFERROR(VLOOKUP($AV297,Import!$AW$3:$BG$677,7,FALSE),"")</f>
        <v/>
      </c>
      <c r="AU297" s="538"/>
      <c r="AV297" s="543"/>
      <c r="AW297" s="544"/>
      <c r="AX297" s="545"/>
      <c r="AY297" s="546"/>
      <c r="AZ297" s="547"/>
      <c r="BA297" s="547"/>
      <c r="BB297" s="546"/>
      <c r="BC297" s="546"/>
      <c r="BD297" s="546"/>
      <c r="BE297" s="548"/>
      <c r="BF297" s="548"/>
      <c r="BG297" s="546"/>
      <c r="BH297" s="546"/>
      <c r="BI297" s="546"/>
      <c r="BJ297" s="546"/>
      <c r="BK297" s="539"/>
      <c r="BL297" s="539"/>
      <c r="BM297" s="539"/>
      <c r="BN297" s="539"/>
      <c r="BO297" s="539"/>
      <c r="BP297" s="539"/>
      <c r="BQ297" s="539"/>
      <c r="BR297" s="535"/>
      <c r="BS297" s="546"/>
      <c r="BT297" s="549"/>
      <c r="BU297" s="549"/>
      <c r="BV297" s="426"/>
    </row>
    <row r="298" spans="1:74" ht="15" x14ac:dyDescent="0.25">
      <c r="A298" s="570">
        <v>296</v>
      </c>
      <c r="B298" s="571">
        <f>IFERROR(VLOOKUP(N298,Import!$B$4:$T$677,19,FALSE),"")</f>
        <v>511</v>
      </c>
      <c r="C298" s="572"/>
      <c r="D298" s="571" t="str">
        <f>IFERROR(VLOOKUP(N298,Import!$AD$3:$AH$677,3,FALSE),"")</f>
        <v/>
      </c>
      <c r="E298" s="571" t="str">
        <f>IFERROR(VLOOKUP(N298,Import!$AD$3:$AL$677,4,FALSE),"")</f>
        <v/>
      </c>
      <c r="F298" s="575">
        <f>IFERROR(VLOOKUP(N298,Import!$AT$3:$BG$677,8,FALSE),"")</f>
        <v>467</v>
      </c>
      <c r="G298" s="489">
        <f>IFERROR(VLOOKUP($N298,Import!$AT$3:$BG$677,2,FALSE),"")</f>
        <v>147.9</v>
      </c>
      <c r="H298" s="490">
        <f>IFERROR(VLOOKUP($N298,Import!$AT$3:$BG$677,3,FALSE),"")</f>
        <v>1.7607142857142857</v>
      </c>
      <c r="I298" s="575">
        <f ca="1">IFERROR(VLOOKUP($N298,Import!$AT$3:$BG$677,9,FALSE),"")</f>
        <v>241</v>
      </c>
      <c r="J298" s="574"/>
      <c r="K298" s="571">
        <f>IFERROR(VLOOKUP(N298,Import!$AT$3:$BG$677,12,FALSE),"")</f>
        <v>368</v>
      </c>
      <c r="L298" s="571">
        <f>IFERROR(VLOOKUP(N298,Import!$AT$3:$BG$677,14,FALSE),"")</f>
        <v>361</v>
      </c>
      <c r="M298" s="486"/>
      <c r="N298" s="88" t="str">
        <f>IFERROR(VLOOKUP(A298,Import!$V$3:$X$677,3,FALSE),"")</f>
        <v>Chad Pinder</v>
      </c>
      <c r="O298" s="89"/>
      <c r="P298" s="90"/>
      <c r="Q298" s="91" t="str">
        <f>IFERROR(VLOOKUP($N298,Import!$B$3:$AL$676,2,FALSE),"")</f>
        <v>OAK</v>
      </c>
      <c r="R298" s="341" t="str">
        <f>IFERROR(VLOOKUP($N298,Import!$B$3:$AL$676,3,FALSE),"")</f>
        <v>2B/OF</v>
      </c>
      <c r="S298" s="341" t="str">
        <f>IFERROR(VLOOKUP($N298,Import!$B$3:$AL$676,4,FALSE),"")</f>
        <v>2B/3B/ OF</v>
      </c>
      <c r="T298" s="91">
        <f>IFERROR(VLOOKUP($N298,Import!$B$3:$AL$676,5,FALSE),"")</f>
        <v>-8</v>
      </c>
      <c r="U298" s="431"/>
      <c r="V298" s="91">
        <f>IFERROR(VLOOKUP($N298,Import!$B$3:$AL$676,6,FALSE),"")</f>
        <v>303</v>
      </c>
      <c r="W298" s="91">
        <f>IFERROR(VLOOKUP($N298,Import!$B$3:$AL$676,7,FALSE),"")</f>
        <v>38</v>
      </c>
      <c r="X298" s="91">
        <f>IFERROR(VLOOKUP($N298,Import!$B$3:$AL$676,8,FALSE),"")</f>
        <v>14</v>
      </c>
      <c r="Y298" s="91">
        <f>IFERROR(VLOOKUP($N298,Import!$B$3:$AL$676,9,FALSE),"")</f>
        <v>41</v>
      </c>
      <c r="Z298" s="91">
        <f>IFERROR(VLOOKUP($N298,Import!$B$3:$AL$676,10,FALSE),"")</f>
        <v>0</v>
      </c>
      <c r="AA298" s="92">
        <f>IFERROR(VLOOKUP($N298,Import!$B$3:$AL$676,11,FALSE),"")</f>
        <v>0.26100000000000001</v>
      </c>
      <c r="AB298" s="431"/>
      <c r="AC298" s="498">
        <f t="shared" si="61"/>
        <v>79.082999999999998</v>
      </c>
      <c r="AD298" s="499">
        <f>IF(O298='User Input'!$C$1,1,0)</f>
        <v>0</v>
      </c>
      <c r="AE298" s="499">
        <f t="shared" si="66"/>
        <v>0</v>
      </c>
      <c r="AF298" s="499">
        <f t="shared" si="62"/>
        <v>0</v>
      </c>
      <c r="AG298" s="499" t="str">
        <f t="shared" si="63"/>
        <v>Chad Pinder</v>
      </c>
      <c r="AH298" s="499">
        <f t="shared" si="64"/>
        <v>0</v>
      </c>
      <c r="AI298" s="499">
        <f t="shared" si="65"/>
        <v>-8</v>
      </c>
      <c r="AJ298" s="91" t="str">
        <f>IFERROR(VLOOKUP($N298,Import!$B$3:$AL$676,35,FALSE),"")</f>
        <v/>
      </c>
      <c r="AK298" s="98"/>
      <c r="AL298" s="540"/>
      <c r="AM298" s="541"/>
      <c r="AN298" s="541"/>
      <c r="AO298" s="541"/>
      <c r="AP298" s="541"/>
      <c r="AQ298" s="541"/>
      <c r="AR298" s="542"/>
      <c r="AS298" s="538"/>
      <c r="AT298" s="585" t="str">
        <f>IFERROR(VLOOKUP($AV298,Import!$AW$3:$BG$677,7,FALSE),"")</f>
        <v/>
      </c>
      <c r="AU298" s="538"/>
      <c r="AV298" s="543"/>
      <c r="AW298" s="544"/>
      <c r="AX298" s="545"/>
      <c r="AY298" s="546"/>
      <c r="AZ298" s="547"/>
      <c r="BA298" s="547"/>
      <c r="BB298" s="546"/>
      <c r="BC298" s="546"/>
      <c r="BD298" s="546"/>
      <c r="BE298" s="548"/>
      <c r="BF298" s="548"/>
      <c r="BG298" s="546"/>
      <c r="BH298" s="546"/>
      <c r="BI298" s="546"/>
      <c r="BJ298" s="546"/>
      <c r="BK298" s="539"/>
      <c r="BL298" s="539"/>
      <c r="BM298" s="539"/>
      <c r="BN298" s="539"/>
      <c r="BO298" s="539"/>
      <c r="BP298" s="539"/>
      <c r="BQ298" s="539"/>
      <c r="BR298" s="535"/>
      <c r="BS298" s="546"/>
      <c r="BT298" s="549"/>
      <c r="BU298" s="549"/>
      <c r="BV298" s="426"/>
    </row>
    <row r="299" spans="1:74" ht="15" x14ac:dyDescent="0.25">
      <c r="A299" s="570">
        <v>297</v>
      </c>
      <c r="B299" s="571">
        <f>IFERROR(VLOOKUP(N299,Import!$B$4:$T$677,19,FALSE),"")</f>
        <v>512</v>
      </c>
      <c r="C299" s="572"/>
      <c r="D299" s="571" t="str">
        <f>IFERROR(VLOOKUP(N299,Import!$AD$3:$AH$677,3,FALSE),"")</f>
        <v/>
      </c>
      <c r="E299" s="571" t="str">
        <f>IFERROR(VLOOKUP(N299,Import!$AD$3:$AL$677,4,FALSE),"")</f>
        <v/>
      </c>
      <c r="F299" s="575">
        <f>IFERROR(VLOOKUP(N299,Import!$AT$3:$BG$677,8,FALSE),"")</f>
        <v>289</v>
      </c>
      <c r="G299" s="489">
        <f>IFERROR(VLOOKUP($N299,Import!$AT$3:$BG$677,2,FALSE),"")</f>
        <v>278.14999999999992</v>
      </c>
      <c r="H299" s="490">
        <f>IFERROR(VLOOKUP($N299,Import!$AT$3:$BG$677,3,FALSE),"")</f>
        <v>2.2251999999999992</v>
      </c>
      <c r="I299" s="575">
        <f ca="1">IFERROR(VLOOKUP($N299,Import!$AT$3:$BG$677,9,FALSE),"")</f>
        <v>219</v>
      </c>
      <c r="J299" s="574"/>
      <c r="K299" s="571">
        <f>IFERROR(VLOOKUP(N299,Import!$AT$3:$BG$677,12,FALSE),"")</f>
        <v>206</v>
      </c>
      <c r="L299" s="571">
        <f>IFERROR(VLOOKUP(N299,Import!$AT$3:$BG$677,14,FALSE),"")</f>
        <v>211</v>
      </c>
      <c r="M299" s="486"/>
      <c r="N299" s="88" t="str">
        <f>IFERROR(VLOOKUP(A299,Import!$V$3:$X$677,3,FALSE),"")</f>
        <v>Colin Moran</v>
      </c>
      <c r="O299" s="89"/>
      <c r="P299" s="90"/>
      <c r="Q299" s="91" t="str">
        <f>IFERROR(VLOOKUP($N299,Import!$B$3:$AL$676,2,FALSE),"")</f>
        <v>PIT</v>
      </c>
      <c r="R299" s="341" t="str">
        <f>IFERROR(VLOOKUP($N299,Import!$B$3:$AL$676,3,FALSE),"")</f>
        <v>3B</v>
      </c>
      <c r="S299" s="341" t="str">
        <f>IFERROR(VLOOKUP($N299,Import!$B$3:$AL$676,4,FALSE),"")</f>
        <v>3B</v>
      </c>
      <c r="T299" s="91">
        <f>IFERROR(VLOOKUP($N299,Import!$B$3:$AL$676,5,FALSE),"")</f>
        <v>-8</v>
      </c>
      <c r="U299" s="431"/>
      <c r="V299" s="91">
        <f>IFERROR(VLOOKUP($N299,Import!$B$3:$AL$676,6,FALSE),"")</f>
        <v>417</v>
      </c>
      <c r="W299" s="91">
        <f>IFERROR(VLOOKUP($N299,Import!$B$3:$AL$676,7,FALSE),"")</f>
        <v>43</v>
      </c>
      <c r="X299" s="91">
        <f>IFERROR(VLOOKUP($N299,Import!$B$3:$AL$676,8,FALSE),"")</f>
        <v>10</v>
      </c>
      <c r="Y299" s="91">
        <f>IFERROR(VLOOKUP($N299,Import!$B$3:$AL$676,9,FALSE),"")</f>
        <v>45</v>
      </c>
      <c r="Z299" s="91">
        <f>IFERROR(VLOOKUP($N299,Import!$B$3:$AL$676,10,FALSE),"")</f>
        <v>0</v>
      </c>
      <c r="AA299" s="92">
        <f>IFERROR(VLOOKUP($N299,Import!$B$3:$AL$676,11,FALSE),"")</f>
        <v>0.26500000000000001</v>
      </c>
      <c r="AB299" s="431"/>
      <c r="AC299" s="498">
        <f t="shared" si="61"/>
        <v>110.50500000000001</v>
      </c>
      <c r="AD299" s="499">
        <f>IF(O299='User Input'!$C$1,1,0)</f>
        <v>0</v>
      </c>
      <c r="AE299" s="499">
        <f t="shared" si="66"/>
        <v>0</v>
      </c>
      <c r="AF299" s="499">
        <f t="shared" si="62"/>
        <v>0</v>
      </c>
      <c r="AG299" s="499" t="str">
        <f t="shared" si="63"/>
        <v>Colin Moran</v>
      </c>
      <c r="AH299" s="499">
        <f t="shared" si="64"/>
        <v>0</v>
      </c>
      <c r="AI299" s="499">
        <f t="shared" si="65"/>
        <v>-8</v>
      </c>
      <c r="AJ299" s="91" t="str">
        <f>IFERROR(VLOOKUP($N299,Import!$B$3:$AL$676,35,FALSE),"")</f>
        <v/>
      </c>
      <c r="AK299" s="98"/>
      <c r="AL299" s="540"/>
      <c r="AM299" s="541"/>
      <c r="AN299" s="541"/>
      <c r="AO299" s="541"/>
      <c r="AP299" s="541"/>
      <c r="AQ299" s="541"/>
      <c r="AR299" s="542"/>
      <c r="AS299" s="538"/>
      <c r="AT299" s="585" t="str">
        <f>IFERROR(VLOOKUP($AV299,Import!$AW$3:$BG$677,7,FALSE),"")</f>
        <v/>
      </c>
      <c r="AU299" s="538"/>
      <c r="AV299" s="543"/>
      <c r="AW299" s="544"/>
      <c r="AX299" s="545"/>
      <c r="AY299" s="546"/>
      <c r="AZ299" s="547"/>
      <c r="BA299" s="547"/>
      <c r="BB299" s="546"/>
      <c r="BC299" s="546"/>
      <c r="BD299" s="546"/>
      <c r="BE299" s="548"/>
      <c r="BF299" s="548"/>
      <c r="BG299" s="546"/>
      <c r="BH299" s="546"/>
      <c r="BI299" s="546"/>
      <c r="BJ299" s="546"/>
      <c r="BK299" s="539"/>
      <c r="BL299" s="539"/>
      <c r="BM299" s="539"/>
      <c r="BN299" s="539"/>
      <c r="BO299" s="539"/>
      <c r="BP299" s="539"/>
      <c r="BQ299" s="539"/>
      <c r="BR299" s="535"/>
      <c r="BS299" s="546"/>
      <c r="BT299" s="549"/>
      <c r="BU299" s="549"/>
      <c r="BV299" s="426"/>
    </row>
    <row r="300" spans="1:74" ht="15" x14ac:dyDescent="0.25">
      <c r="A300" s="570">
        <v>298</v>
      </c>
      <c r="B300" s="571">
        <f>IFERROR(VLOOKUP(N300,Import!$B$4:$T$677,19,FALSE),"")</f>
        <v>513</v>
      </c>
      <c r="C300" s="572"/>
      <c r="D300" s="571" t="str">
        <f>IFERROR(VLOOKUP(N300,Import!$AD$3:$AH$677,3,FALSE),"")</f>
        <v/>
      </c>
      <c r="E300" s="571" t="str">
        <f>IFERROR(VLOOKUP(N300,Import!$AD$3:$AL$677,4,FALSE),"")</f>
        <v/>
      </c>
      <c r="F300" s="575">
        <f>IFERROR(VLOOKUP(N300,Import!$AT$3:$BG$677,8,FALSE),"")</f>
        <v>141</v>
      </c>
      <c r="G300" s="489">
        <f>IFERROR(VLOOKUP($N300,Import!$AT$3:$BG$677,2,FALSE),"")</f>
        <v>369.9</v>
      </c>
      <c r="H300" s="490">
        <f>IFERROR(VLOOKUP($N300,Import!$AT$3:$BG$677,3,FALSE),"")</f>
        <v>2.7198529411764705</v>
      </c>
      <c r="I300" s="575">
        <f ca="1">IFERROR(VLOOKUP($N300,Import!$AT$3:$BG$677,9,FALSE),"")</f>
        <v>52</v>
      </c>
      <c r="J300" s="574"/>
      <c r="K300" s="571">
        <f>IFERROR(VLOOKUP(N300,Import!$AT$3:$BG$677,12,FALSE),"")</f>
        <v>123</v>
      </c>
      <c r="L300" s="571">
        <f>IFERROR(VLOOKUP(N300,Import!$AT$3:$BG$677,14,FALSE),"")</f>
        <v>104</v>
      </c>
      <c r="M300" s="486"/>
      <c r="N300" s="88" t="str">
        <f>IFERROR(VLOOKUP(A300,Import!$V$3:$X$677,3,FALSE),"")</f>
        <v>Maikel Franco</v>
      </c>
      <c r="O300" s="89"/>
      <c r="P300" s="90"/>
      <c r="Q300" s="91" t="str">
        <f>IFERROR(VLOOKUP($N300,Import!$B$3:$AL$676,2,FALSE),"")</f>
        <v>PHI</v>
      </c>
      <c r="R300" s="341" t="str">
        <f>IFERROR(VLOOKUP($N300,Import!$B$3:$AL$676,3,FALSE),"")</f>
        <v>3B</v>
      </c>
      <c r="S300" s="341" t="str">
        <f>IFERROR(VLOOKUP($N300,Import!$B$3:$AL$676,4,FALSE),"")</f>
        <v>3B</v>
      </c>
      <c r="T300" s="91">
        <f>IFERROR(VLOOKUP($N300,Import!$B$3:$AL$676,5,FALSE),"")</f>
        <v>-8</v>
      </c>
      <c r="U300" s="431"/>
      <c r="V300" s="91">
        <f>IFERROR(VLOOKUP($N300,Import!$B$3:$AL$676,6,FALSE),"")</f>
        <v>278</v>
      </c>
      <c r="W300" s="91">
        <f>IFERROR(VLOOKUP($N300,Import!$B$3:$AL$676,7,FALSE),"")</f>
        <v>34</v>
      </c>
      <c r="X300" s="91">
        <f>IFERROR(VLOOKUP($N300,Import!$B$3:$AL$676,8,FALSE),"")</f>
        <v>14</v>
      </c>
      <c r="Y300" s="91">
        <f>IFERROR(VLOOKUP($N300,Import!$B$3:$AL$676,9,FALSE),"")</f>
        <v>38</v>
      </c>
      <c r="Z300" s="91">
        <f>IFERROR(VLOOKUP($N300,Import!$B$3:$AL$676,10,FALSE),"")</f>
        <v>1</v>
      </c>
      <c r="AA300" s="92">
        <f>IFERROR(VLOOKUP($N300,Import!$B$3:$AL$676,11,FALSE),"")</f>
        <v>0.251</v>
      </c>
      <c r="AB300" s="431"/>
      <c r="AC300" s="498">
        <f t="shared" si="61"/>
        <v>69.778000000000006</v>
      </c>
      <c r="AD300" s="499">
        <f>IF(O300='User Input'!$C$1,1,0)</f>
        <v>0</v>
      </c>
      <c r="AE300" s="499">
        <f t="shared" si="66"/>
        <v>0</v>
      </c>
      <c r="AF300" s="499">
        <f t="shared" si="62"/>
        <v>0</v>
      </c>
      <c r="AG300" s="499" t="str">
        <f t="shared" si="63"/>
        <v>Maikel Franco</v>
      </c>
      <c r="AH300" s="499">
        <f t="shared" si="64"/>
        <v>0</v>
      </c>
      <c r="AI300" s="499">
        <f t="shared" si="65"/>
        <v>-8</v>
      </c>
      <c r="AJ300" s="91" t="str">
        <f>IFERROR(VLOOKUP($N300,Import!$B$3:$AL$676,35,FALSE),"")</f>
        <v/>
      </c>
      <c r="AK300" s="98"/>
      <c r="AL300" s="540"/>
      <c r="AM300" s="541"/>
      <c r="AN300" s="541"/>
      <c r="AO300" s="541"/>
      <c r="AP300" s="541"/>
      <c r="AQ300" s="541"/>
      <c r="AR300" s="542"/>
      <c r="AS300" s="538"/>
      <c r="AT300" s="585" t="str">
        <f>IFERROR(VLOOKUP($AV300,Import!$AW$3:$BG$677,7,FALSE),"")</f>
        <v/>
      </c>
      <c r="AU300" s="538"/>
      <c r="AV300" s="543"/>
      <c r="AW300" s="544"/>
      <c r="AX300" s="545"/>
      <c r="AY300" s="546"/>
      <c r="AZ300" s="547"/>
      <c r="BA300" s="547"/>
      <c r="BB300" s="546"/>
      <c r="BC300" s="546"/>
      <c r="BD300" s="546"/>
      <c r="BE300" s="548"/>
      <c r="BF300" s="548"/>
      <c r="BG300" s="546"/>
      <c r="BH300" s="546"/>
      <c r="BI300" s="546"/>
      <c r="BJ300" s="546"/>
      <c r="BK300" s="539"/>
      <c r="BL300" s="539"/>
      <c r="BM300" s="539"/>
      <c r="BN300" s="539"/>
      <c r="BO300" s="539"/>
      <c r="BP300" s="539"/>
      <c r="BQ300" s="539"/>
      <c r="BR300" s="535"/>
      <c r="BS300" s="546"/>
      <c r="BT300" s="549"/>
      <c r="BU300" s="549"/>
      <c r="BV300" s="426"/>
    </row>
    <row r="301" spans="1:74" ht="15" x14ac:dyDescent="0.25">
      <c r="A301" s="570">
        <v>299</v>
      </c>
      <c r="B301" s="571">
        <f>IFERROR(VLOOKUP(N301,Import!$B$4:$T$677,19,FALSE),"")</f>
        <v>514</v>
      </c>
      <c r="C301" s="572"/>
      <c r="D301" s="571" t="str">
        <f>IFERROR(VLOOKUP(N301,Import!$AD$3:$AH$677,3,FALSE),"")</f>
        <v/>
      </c>
      <c r="E301" s="571" t="str">
        <f>IFERROR(VLOOKUP(N301,Import!$AD$3:$AL$677,4,FALSE),"")</f>
        <v/>
      </c>
      <c r="F301" s="575">
        <f>IFERROR(VLOOKUP(N301,Import!$AT$3:$BG$677,8,FALSE),"")</f>
        <v>554</v>
      </c>
      <c r="G301" s="489">
        <f>IFERROR(VLOOKUP($N301,Import!$AT$3:$BG$677,2,FALSE),"")</f>
        <v>75.400000000000006</v>
      </c>
      <c r="H301" s="490">
        <f>IFERROR(VLOOKUP($N301,Import!$AT$3:$BG$677,3,FALSE),"")</f>
        <v>1.3962962962962964</v>
      </c>
      <c r="I301" s="575">
        <f ca="1">IFERROR(VLOOKUP($N301,Import!$AT$3:$BG$677,9,FALSE),"")</f>
        <v>329</v>
      </c>
      <c r="J301" s="574"/>
      <c r="K301" s="571">
        <f>IFERROR(VLOOKUP(N301,Import!$AT$3:$BG$677,12,FALSE),"")</f>
        <v>449</v>
      </c>
      <c r="L301" s="571">
        <f>IFERROR(VLOOKUP(N301,Import!$AT$3:$BG$677,14,FALSE),"")</f>
        <v>441</v>
      </c>
      <c r="M301" s="486"/>
      <c r="N301" s="88" t="str">
        <f>IFERROR(VLOOKUP(A301,Import!$V$3:$X$677,3,FALSE),"")</f>
        <v>Patrick Wisdom</v>
      </c>
      <c r="O301" s="89"/>
      <c r="P301" s="90"/>
      <c r="Q301" s="91" t="str">
        <f>IFERROR(VLOOKUP($N301,Import!$B$3:$AL$676,2,FALSE),"")</f>
        <v>TEX</v>
      </c>
      <c r="R301" s="341" t="str">
        <f>IFERROR(VLOOKUP($N301,Import!$B$3:$AL$676,3,FALSE),"")</f>
        <v>DH</v>
      </c>
      <c r="S301" s="341" t="str">
        <f>IFERROR(VLOOKUP($N301,Import!$B$3:$AL$676,4,FALSE),"")</f>
        <v>3B</v>
      </c>
      <c r="T301" s="91">
        <f>IFERROR(VLOOKUP($N301,Import!$B$3:$AL$676,5,FALSE),"")</f>
        <v>-8</v>
      </c>
      <c r="U301" s="431"/>
      <c r="V301" s="91">
        <f>IFERROR(VLOOKUP($N301,Import!$B$3:$AL$676,6,FALSE),"")</f>
        <v>157</v>
      </c>
      <c r="W301" s="91">
        <f>IFERROR(VLOOKUP($N301,Import!$B$3:$AL$676,7,FALSE),"")</f>
        <v>19</v>
      </c>
      <c r="X301" s="91">
        <f>IFERROR(VLOOKUP($N301,Import!$B$3:$AL$676,8,FALSE),"")</f>
        <v>7</v>
      </c>
      <c r="Y301" s="91">
        <f>IFERROR(VLOOKUP($N301,Import!$B$3:$AL$676,9,FALSE),"")</f>
        <v>21</v>
      </c>
      <c r="Z301" s="91">
        <f>IFERROR(VLOOKUP($N301,Import!$B$3:$AL$676,10,FALSE),"")</f>
        <v>2</v>
      </c>
      <c r="AA301" s="92">
        <f>IFERROR(VLOOKUP($N301,Import!$B$3:$AL$676,11,FALSE),"")</f>
        <v>0.22800000000000001</v>
      </c>
      <c r="AB301" s="431"/>
      <c r="AC301" s="498">
        <f t="shared" si="61"/>
        <v>35.795999999999999</v>
      </c>
      <c r="AD301" s="499">
        <f>IF(O301='User Input'!$C$1,1,0)</f>
        <v>0</v>
      </c>
      <c r="AE301" s="499">
        <f t="shared" si="66"/>
        <v>0</v>
      </c>
      <c r="AF301" s="499">
        <f t="shared" si="62"/>
        <v>0</v>
      </c>
      <c r="AG301" s="499" t="str">
        <f t="shared" si="63"/>
        <v>Patrick Wisdom</v>
      </c>
      <c r="AH301" s="499">
        <f t="shared" si="64"/>
        <v>0</v>
      </c>
      <c r="AI301" s="499">
        <f t="shared" si="65"/>
        <v>-8</v>
      </c>
      <c r="AJ301" s="91" t="str">
        <f>IFERROR(VLOOKUP($N301,Import!$B$3:$AL$676,35,FALSE),"")</f>
        <v/>
      </c>
      <c r="AK301" s="98"/>
      <c r="AL301" s="540"/>
      <c r="AM301" s="541"/>
      <c r="AN301" s="541"/>
      <c r="AO301" s="541"/>
      <c r="AP301" s="541"/>
      <c r="AQ301" s="541"/>
      <c r="AR301" s="542"/>
      <c r="AS301" s="538"/>
      <c r="AT301" s="585" t="str">
        <f>IFERROR(VLOOKUP($AV301,Import!$AW$3:$BG$677,7,FALSE),"")</f>
        <v/>
      </c>
      <c r="AU301" s="538"/>
      <c r="AV301" s="543"/>
      <c r="AW301" s="544"/>
      <c r="AX301" s="545"/>
      <c r="AY301" s="546"/>
      <c r="AZ301" s="547"/>
      <c r="BA301" s="547"/>
      <c r="BB301" s="546"/>
      <c r="BC301" s="546"/>
      <c r="BD301" s="546"/>
      <c r="BE301" s="548"/>
      <c r="BF301" s="548"/>
      <c r="BG301" s="546"/>
      <c r="BH301" s="546"/>
      <c r="BI301" s="546"/>
      <c r="BJ301" s="546"/>
      <c r="BK301" s="539"/>
      <c r="BL301" s="539"/>
      <c r="BM301" s="539"/>
      <c r="BN301" s="539"/>
      <c r="BO301" s="539"/>
      <c r="BP301" s="539"/>
      <c r="BQ301" s="539"/>
      <c r="BR301" s="535"/>
      <c r="BS301" s="546"/>
      <c r="BT301" s="549"/>
      <c r="BU301" s="549"/>
      <c r="BV301" s="426"/>
    </row>
    <row r="302" spans="1:74" ht="15" x14ac:dyDescent="0.25">
      <c r="A302" s="570">
        <v>300</v>
      </c>
      <c r="B302" s="571">
        <f>IFERROR(VLOOKUP(N302,Import!$B$4:$T$677,19,FALSE),"")</f>
        <v>515</v>
      </c>
      <c r="C302" s="572"/>
      <c r="D302" s="571" t="str">
        <f>IFERROR(VLOOKUP(N302,Import!$AD$3:$AH$677,3,FALSE),"")</f>
        <v/>
      </c>
      <c r="E302" s="571" t="str">
        <f>IFERROR(VLOOKUP(N302,Import!$AD$3:$AL$677,4,FALSE),"")</f>
        <v/>
      </c>
      <c r="F302" s="575">
        <f>IFERROR(VLOOKUP(N302,Import!$AT$3:$BG$677,8,FALSE),"")</f>
        <v>494</v>
      </c>
      <c r="G302" s="489">
        <f>IFERROR(VLOOKUP($N302,Import!$AT$3:$BG$677,2,FALSE),"")</f>
        <v>133.50000000000003</v>
      </c>
      <c r="H302" s="490">
        <f>IFERROR(VLOOKUP($N302,Import!$AT$3:$BG$677,3,FALSE),"")</f>
        <v>1.7565789473684215</v>
      </c>
      <c r="I302" s="575">
        <f ca="1">IFERROR(VLOOKUP($N302,Import!$AT$3:$BG$677,9,FALSE),"")</f>
        <v>224</v>
      </c>
      <c r="J302" s="574"/>
      <c r="K302" s="571">
        <f>IFERROR(VLOOKUP(N302,Import!$AT$3:$BG$677,12,FALSE),"")</f>
        <v>384</v>
      </c>
      <c r="L302" s="571">
        <f>IFERROR(VLOOKUP(N302,Import!$AT$3:$BG$677,14,FALSE),"")</f>
        <v>385</v>
      </c>
      <c r="M302" s="486"/>
      <c r="N302" s="88" t="str">
        <f>IFERROR(VLOOKUP(A302,Import!$V$3:$X$677,3,FALSE),"")</f>
        <v>Nick Delmonico</v>
      </c>
      <c r="O302" s="89"/>
      <c r="P302" s="90"/>
      <c r="Q302" s="91" t="str">
        <f>IFERROR(VLOOKUP($N302,Import!$B$3:$AL$676,2,FALSE),"")</f>
        <v>CHW</v>
      </c>
      <c r="R302" s="341" t="str">
        <f>IFERROR(VLOOKUP($N302,Import!$B$3:$AL$676,3,FALSE),"")</f>
        <v>OF</v>
      </c>
      <c r="S302" s="341" t="str">
        <f>IFERROR(VLOOKUP($N302,Import!$B$3:$AL$676,4,FALSE),"")</f>
        <v>1B/OF</v>
      </c>
      <c r="T302" s="91">
        <f>IFERROR(VLOOKUP($N302,Import!$B$3:$AL$676,5,FALSE),"")</f>
        <v>-8</v>
      </c>
      <c r="U302" s="431"/>
      <c r="V302" s="91">
        <f>IFERROR(VLOOKUP($N302,Import!$B$3:$AL$676,6,FALSE),"")</f>
        <v>341</v>
      </c>
      <c r="W302" s="91">
        <f>IFERROR(VLOOKUP($N302,Import!$B$3:$AL$676,7,FALSE),"")</f>
        <v>39</v>
      </c>
      <c r="X302" s="91">
        <f>IFERROR(VLOOKUP($N302,Import!$B$3:$AL$676,8,FALSE),"")</f>
        <v>15</v>
      </c>
      <c r="Y302" s="91">
        <f>IFERROR(VLOOKUP($N302,Import!$B$3:$AL$676,9,FALSE),"")</f>
        <v>45</v>
      </c>
      <c r="Z302" s="91">
        <f>IFERROR(VLOOKUP($N302,Import!$B$3:$AL$676,10,FALSE),"")</f>
        <v>2</v>
      </c>
      <c r="AA302" s="92">
        <f>IFERROR(VLOOKUP($N302,Import!$B$3:$AL$676,11,FALSE),"")</f>
        <v>0.23400000000000001</v>
      </c>
      <c r="AB302" s="431"/>
      <c r="AC302" s="498">
        <f t="shared" si="61"/>
        <v>79.794000000000011</v>
      </c>
      <c r="AD302" s="499">
        <f>IF(O302='User Input'!$C$1,1,0)</f>
        <v>0</v>
      </c>
      <c r="AE302" s="499">
        <f t="shared" si="66"/>
        <v>0</v>
      </c>
      <c r="AF302" s="499">
        <f t="shared" si="62"/>
        <v>0</v>
      </c>
      <c r="AG302" s="499" t="str">
        <f t="shared" si="63"/>
        <v>Nick Delmonico</v>
      </c>
      <c r="AH302" s="499">
        <f t="shared" si="64"/>
        <v>0</v>
      </c>
      <c r="AI302" s="499">
        <f t="shared" si="65"/>
        <v>-8</v>
      </c>
      <c r="AJ302" s="91" t="str">
        <f>IFERROR(VLOOKUP($N302,Import!$B$3:$AL$676,35,FALSE),"")</f>
        <v/>
      </c>
      <c r="AK302" s="98"/>
      <c r="AL302" s="540"/>
      <c r="AM302" s="541"/>
      <c r="AN302" s="541"/>
      <c r="AO302" s="541"/>
      <c r="AP302" s="541"/>
      <c r="AQ302" s="541"/>
      <c r="AR302" s="542"/>
      <c r="AS302" s="538"/>
      <c r="AT302" s="585" t="str">
        <f>IFERROR(VLOOKUP($AV302,Import!$AW$3:$BG$677,7,FALSE),"")</f>
        <v/>
      </c>
      <c r="AU302" s="538"/>
      <c r="AV302" s="543"/>
      <c r="AW302" s="544"/>
      <c r="AX302" s="545"/>
      <c r="AY302" s="546"/>
      <c r="AZ302" s="547"/>
      <c r="BA302" s="547"/>
      <c r="BB302" s="546"/>
      <c r="BC302" s="546"/>
      <c r="BD302" s="546"/>
      <c r="BE302" s="548"/>
      <c r="BF302" s="548"/>
      <c r="BG302" s="546"/>
      <c r="BH302" s="546"/>
      <c r="BI302" s="546"/>
      <c r="BJ302" s="546"/>
      <c r="BK302" s="539"/>
      <c r="BL302" s="539"/>
      <c r="BM302" s="539"/>
      <c r="BN302" s="539"/>
      <c r="BO302" s="539"/>
      <c r="BP302" s="539"/>
      <c r="BQ302" s="539"/>
      <c r="BR302" s="535"/>
      <c r="BS302" s="546"/>
      <c r="BT302" s="549"/>
      <c r="BU302" s="549"/>
      <c r="BV302" s="426"/>
    </row>
    <row r="303" spans="1:74" ht="15" x14ac:dyDescent="0.25">
      <c r="A303" s="570">
        <v>301</v>
      </c>
      <c r="B303" s="571">
        <f>IFERROR(VLOOKUP(N303,Import!$B$4:$T$677,19,FALSE),"")</f>
        <v>517</v>
      </c>
      <c r="C303" s="572"/>
      <c r="D303" s="571" t="str">
        <f>IFERROR(VLOOKUP(N303,Import!$AD$3:$AH$677,3,FALSE),"")</f>
        <v/>
      </c>
      <c r="E303" s="571" t="str">
        <f>IFERROR(VLOOKUP(N303,Import!$AD$3:$AL$677,4,FALSE),"")</f>
        <v/>
      </c>
      <c r="F303" s="575">
        <f>IFERROR(VLOOKUP(N303,Import!$AT$3:$BG$677,8,FALSE),"")</f>
        <v>238</v>
      </c>
      <c r="G303" s="489">
        <f>IFERROR(VLOOKUP($N303,Import!$AT$3:$BG$677,2,FALSE),"")</f>
        <v>310.60000000000002</v>
      </c>
      <c r="H303" s="490">
        <f>IFERROR(VLOOKUP($N303,Import!$AT$3:$BG$677,3,FALSE),"")</f>
        <v>2.4848000000000003</v>
      </c>
      <c r="I303" s="575">
        <f ca="1">IFERROR(VLOOKUP($N303,Import!$AT$3:$BG$677,9,FALSE),"")</f>
        <v>329</v>
      </c>
      <c r="J303" s="574"/>
      <c r="K303" s="571">
        <f>IFERROR(VLOOKUP(N303,Import!$AT$3:$BG$677,12,FALSE),"")</f>
        <v>169</v>
      </c>
      <c r="L303" s="571">
        <f>IFERROR(VLOOKUP(N303,Import!$AT$3:$BG$677,14,FALSE),"")</f>
        <v>197</v>
      </c>
      <c r="M303" s="486"/>
      <c r="N303" s="88" t="str">
        <f>IFERROR(VLOOKUP(A303,Import!$V$3:$X$677,3,FALSE),"")</f>
        <v>Dustin Pedroia</v>
      </c>
      <c r="O303" s="89"/>
      <c r="P303" s="90"/>
      <c r="Q303" s="91" t="str">
        <f>IFERROR(VLOOKUP($N303,Import!$B$3:$AL$676,2,FALSE),"")</f>
        <v>BOS</v>
      </c>
      <c r="R303" s="341" t="str">
        <f>IFERROR(VLOOKUP($N303,Import!$B$3:$AL$676,3,FALSE),"")</f>
        <v>2B</v>
      </c>
      <c r="S303" s="341" t="str">
        <f>IFERROR(VLOOKUP($N303,Import!$B$3:$AL$676,4,FALSE),"")</f>
        <v>2B</v>
      </c>
      <c r="T303" s="91">
        <f>IFERROR(VLOOKUP($N303,Import!$B$3:$AL$676,5,FALSE),"")</f>
        <v>-8</v>
      </c>
      <c r="U303" s="431"/>
      <c r="V303" s="91">
        <f>IFERROR(VLOOKUP($N303,Import!$B$3:$AL$676,6,FALSE),"")</f>
        <v>304</v>
      </c>
      <c r="W303" s="91">
        <f>IFERROR(VLOOKUP($N303,Import!$B$3:$AL$676,7,FALSE),"")</f>
        <v>41</v>
      </c>
      <c r="X303" s="91">
        <f>IFERROR(VLOOKUP($N303,Import!$B$3:$AL$676,8,FALSE),"")</f>
        <v>6</v>
      </c>
      <c r="Y303" s="91">
        <f>IFERROR(VLOOKUP($N303,Import!$B$3:$AL$676,9,FALSE),"")</f>
        <v>43</v>
      </c>
      <c r="Z303" s="91">
        <f>IFERROR(VLOOKUP($N303,Import!$B$3:$AL$676,10,FALSE),"")</f>
        <v>4</v>
      </c>
      <c r="AA303" s="92">
        <f>IFERROR(VLOOKUP($N303,Import!$B$3:$AL$676,11,FALSE),"")</f>
        <v>0.26300000000000001</v>
      </c>
      <c r="AB303" s="431"/>
      <c r="AC303" s="498">
        <f t="shared" si="61"/>
        <v>79.951999999999998</v>
      </c>
      <c r="AD303" s="499">
        <f>IF(O303='User Input'!$C$1,1,0)</f>
        <v>0</v>
      </c>
      <c r="AE303" s="499">
        <f t="shared" si="66"/>
        <v>0</v>
      </c>
      <c r="AF303" s="499">
        <f t="shared" si="62"/>
        <v>0</v>
      </c>
      <c r="AG303" s="499" t="str">
        <f t="shared" si="63"/>
        <v>Dustin Pedroia</v>
      </c>
      <c r="AH303" s="499">
        <f t="shared" si="64"/>
        <v>0</v>
      </c>
      <c r="AI303" s="499">
        <f t="shared" si="65"/>
        <v>-8</v>
      </c>
      <c r="AJ303" s="91" t="str">
        <f>IFERROR(VLOOKUP($N303,Import!$B$3:$AL$676,35,FALSE),"")</f>
        <v/>
      </c>
      <c r="AK303" s="98"/>
      <c r="AL303" s="540"/>
      <c r="AM303" s="541"/>
      <c r="AN303" s="541"/>
      <c r="AO303" s="541"/>
      <c r="AP303" s="541"/>
      <c r="AQ303" s="541"/>
      <c r="AR303" s="542"/>
      <c r="AS303" s="538"/>
      <c r="AT303" s="585" t="str">
        <f>IFERROR(VLOOKUP($AV303,Import!$AW$3:$BG$677,7,FALSE),"")</f>
        <v/>
      </c>
      <c r="AU303" s="538"/>
      <c r="AV303" s="543"/>
      <c r="AW303" s="544"/>
      <c r="AX303" s="545"/>
      <c r="AY303" s="546"/>
      <c r="AZ303" s="547"/>
      <c r="BA303" s="547"/>
      <c r="BB303" s="546"/>
      <c r="BC303" s="546"/>
      <c r="BD303" s="546"/>
      <c r="BE303" s="548"/>
      <c r="BF303" s="548"/>
      <c r="BG303" s="546"/>
      <c r="BH303" s="546"/>
      <c r="BI303" s="546"/>
      <c r="BJ303" s="546"/>
      <c r="BK303" s="539"/>
      <c r="BL303" s="539"/>
      <c r="BM303" s="539"/>
      <c r="BN303" s="539"/>
      <c r="BO303" s="539"/>
      <c r="BP303" s="539"/>
      <c r="BQ303" s="539"/>
      <c r="BR303" s="535"/>
      <c r="BS303" s="535"/>
      <c r="BT303" s="549"/>
      <c r="BU303" s="549"/>
      <c r="BV303" s="426"/>
    </row>
    <row r="304" spans="1:74" ht="15" x14ac:dyDescent="0.25">
      <c r="A304" s="570">
        <v>302</v>
      </c>
      <c r="B304" s="571">
        <f>IFERROR(VLOOKUP(N304,Import!$B$4:$T$677,19,FALSE),"")</f>
        <v>519</v>
      </c>
      <c r="C304" s="572"/>
      <c r="D304" s="571" t="str">
        <f>IFERROR(VLOOKUP(N304,Import!$AD$3:$AH$677,3,FALSE),"")</f>
        <v/>
      </c>
      <c r="E304" s="571" t="str">
        <f>IFERROR(VLOOKUP(N304,Import!$AD$3:$AL$677,4,FALSE),"")</f>
        <v/>
      </c>
      <c r="F304" s="575">
        <f>IFERROR(VLOOKUP(N304,Import!$AT$3:$BG$677,8,FALSE),"")</f>
        <v>465</v>
      </c>
      <c r="G304" s="489">
        <f>IFERROR(VLOOKUP($N304,Import!$AT$3:$BG$677,2,FALSE),"")</f>
        <v>148.89999999999998</v>
      </c>
      <c r="H304" s="490">
        <f>IFERROR(VLOOKUP($N304,Import!$AT$3:$BG$677,3,FALSE),"")</f>
        <v>1.985333333333333</v>
      </c>
      <c r="I304" s="575">
        <f ca="1">IFERROR(VLOOKUP($N304,Import!$AT$3:$BG$677,9,FALSE),"")</f>
        <v>78</v>
      </c>
      <c r="J304" s="574"/>
      <c r="K304" s="571">
        <f>IFERROR(VLOOKUP(N304,Import!$AT$3:$BG$677,12,FALSE),"")</f>
        <v>332</v>
      </c>
      <c r="L304" s="571">
        <f>IFERROR(VLOOKUP(N304,Import!$AT$3:$BG$677,14,FALSE),"")</f>
        <v>323</v>
      </c>
      <c r="M304" s="486"/>
      <c r="N304" s="88" t="str">
        <f>IFERROR(VLOOKUP(A304,Import!$V$3:$X$677,3,FALSE),"")</f>
        <v>Eric Thames</v>
      </c>
      <c r="O304" s="89"/>
      <c r="P304" s="90"/>
      <c r="Q304" s="91" t="str">
        <f>IFERROR(VLOOKUP($N304,Import!$B$3:$AL$676,2,FALSE),"")</f>
        <v>MIL</v>
      </c>
      <c r="R304" s="341" t="str">
        <f>IFERROR(VLOOKUP($N304,Import!$B$3:$AL$676,3,FALSE),"")</f>
        <v>1B/OF</v>
      </c>
      <c r="S304" s="341" t="str">
        <f>IFERROR(VLOOKUP($N304,Import!$B$3:$AL$676,4,FALSE),"")</f>
        <v>1B/OF</v>
      </c>
      <c r="T304" s="91">
        <f>IFERROR(VLOOKUP($N304,Import!$B$3:$AL$676,5,FALSE),"")</f>
        <v>-8</v>
      </c>
      <c r="U304" s="431"/>
      <c r="V304" s="91">
        <f>IFERROR(VLOOKUP($N304,Import!$B$3:$AL$676,6,FALSE),"")</f>
        <v>276</v>
      </c>
      <c r="W304" s="91">
        <f>IFERROR(VLOOKUP($N304,Import!$B$3:$AL$676,7,FALSE),"")</f>
        <v>31</v>
      </c>
      <c r="X304" s="91">
        <f>IFERROR(VLOOKUP($N304,Import!$B$3:$AL$676,8,FALSE),"")</f>
        <v>18</v>
      </c>
      <c r="Y304" s="91">
        <f>IFERROR(VLOOKUP($N304,Import!$B$3:$AL$676,9,FALSE),"")</f>
        <v>44</v>
      </c>
      <c r="Z304" s="91">
        <f>IFERROR(VLOOKUP($N304,Import!$B$3:$AL$676,10,FALSE),"")</f>
        <v>4</v>
      </c>
      <c r="AA304" s="92">
        <f>IFERROR(VLOOKUP($N304,Import!$B$3:$AL$676,11,FALSE),"")</f>
        <v>0.23499999999999999</v>
      </c>
      <c r="AB304" s="431"/>
      <c r="AC304" s="498">
        <f t="shared" si="61"/>
        <v>64.86</v>
      </c>
      <c r="AD304" s="499">
        <f>IF(O304='User Input'!$C$1,1,0)</f>
        <v>0</v>
      </c>
      <c r="AE304" s="499">
        <f t="shared" si="66"/>
        <v>0</v>
      </c>
      <c r="AF304" s="499">
        <f t="shared" si="62"/>
        <v>0</v>
      </c>
      <c r="AG304" s="499" t="str">
        <f t="shared" si="63"/>
        <v>Eric Thames</v>
      </c>
      <c r="AH304" s="499">
        <f t="shared" si="64"/>
        <v>0</v>
      </c>
      <c r="AI304" s="499">
        <f t="shared" si="65"/>
        <v>-8</v>
      </c>
      <c r="AJ304" s="91" t="str">
        <f>IFERROR(VLOOKUP($N304,Import!$B$3:$AL$676,35,FALSE),"")</f>
        <v/>
      </c>
      <c r="AK304" s="98"/>
      <c r="AL304" s="540"/>
      <c r="AM304" s="541"/>
      <c r="AN304" s="541"/>
      <c r="AO304" s="541"/>
      <c r="AP304" s="541"/>
      <c r="AQ304" s="541"/>
      <c r="AR304" s="542"/>
      <c r="AS304" s="538"/>
      <c r="AT304" s="585" t="str">
        <f>IFERROR(VLOOKUP($AV304,Import!$AW$3:$BG$677,7,FALSE),"")</f>
        <v/>
      </c>
      <c r="AU304" s="538"/>
      <c r="AV304" s="543"/>
      <c r="AW304" s="544"/>
      <c r="AX304" s="545"/>
      <c r="AY304" s="546"/>
      <c r="AZ304" s="547"/>
      <c r="BA304" s="547"/>
      <c r="BB304" s="546"/>
      <c r="BC304" s="546"/>
      <c r="BD304" s="546"/>
      <c r="BE304" s="548"/>
      <c r="BF304" s="548"/>
      <c r="BG304" s="546"/>
      <c r="BH304" s="546"/>
      <c r="BI304" s="546"/>
      <c r="BJ304" s="546"/>
      <c r="BK304" s="539"/>
      <c r="BL304" s="539"/>
      <c r="BM304" s="539"/>
      <c r="BN304" s="539"/>
      <c r="BO304" s="539"/>
      <c r="BP304" s="539"/>
      <c r="BQ304" s="539"/>
      <c r="BR304" s="535"/>
      <c r="BS304" s="535"/>
      <c r="BT304" s="549"/>
      <c r="BU304" s="549"/>
      <c r="BV304" s="426"/>
    </row>
    <row r="305" spans="1:74" ht="15" x14ac:dyDescent="0.25">
      <c r="A305" s="570">
        <v>303</v>
      </c>
      <c r="B305" s="571">
        <f>IFERROR(VLOOKUP(N305,Import!$B$4:$T$677,19,FALSE),"")</f>
        <v>521</v>
      </c>
      <c r="C305" s="572"/>
      <c r="D305" s="571" t="str">
        <f>IFERROR(VLOOKUP(N305,Import!$AD$3:$AH$677,3,FALSE),"")</f>
        <v/>
      </c>
      <c r="E305" s="571" t="str">
        <f>IFERROR(VLOOKUP(N305,Import!$AD$3:$AL$677,4,FALSE),"")</f>
        <v/>
      </c>
      <c r="F305" s="575">
        <f>IFERROR(VLOOKUP(N305,Import!$AT$3:$BG$677,8,FALSE),"")</f>
        <v>326</v>
      </c>
      <c r="G305" s="489">
        <f>IFERROR(VLOOKUP($N305,Import!$AT$3:$BG$677,2,FALSE),"")</f>
        <v>252.8</v>
      </c>
      <c r="H305" s="490">
        <f>IFERROR(VLOOKUP($N305,Import!$AT$3:$BG$677,3,FALSE),"")</f>
        <v>1.9750000000000001</v>
      </c>
      <c r="I305" s="575">
        <f ca="1">IFERROR(VLOOKUP($N305,Import!$AT$3:$BG$677,9,FALSE),"")</f>
        <v>420</v>
      </c>
      <c r="J305" s="574"/>
      <c r="K305" s="571">
        <f>IFERROR(VLOOKUP(N305,Import!$AT$3:$BG$677,12,FALSE),"")</f>
        <v>308</v>
      </c>
      <c r="L305" s="571">
        <f>IFERROR(VLOOKUP(N305,Import!$AT$3:$BG$677,14,FALSE),"")</f>
        <v>314</v>
      </c>
      <c r="M305" s="486"/>
      <c r="N305" s="88" t="str">
        <f>IFERROR(VLOOKUP(A305,Import!$V$3:$X$677,3,FALSE),"")</f>
        <v>J.T. Riddle</v>
      </c>
      <c r="O305" s="89"/>
      <c r="P305" s="90"/>
      <c r="Q305" s="91" t="str">
        <f>IFERROR(VLOOKUP($N305,Import!$B$3:$AL$676,2,FALSE),"")</f>
        <v>MIA</v>
      </c>
      <c r="R305" s="341" t="str">
        <f>IFERROR(VLOOKUP($N305,Import!$B$3:$AL$676,3,FALSE),"")</f>
        <v>SS</v>
      </c>
      <c r="S305" s="341" t="str">
        <f>IFERROR(VLOOKUP($N305,Import!$B$3:$AL$676,4,FALSE),"")</f>
        <v>SS</v>
      </c>
      <c r="T305" s="91">
        <f>IFERROR(VLOOKUP($N305,Import!$B$3:$AL$676,5,FALSE),"")</f>
        <v>-8</v>
      </c>
      <c r="U305" s="431"/>
      <c r="V305" s="91">
        <f>IFERROR(VLOOKUP($N305,Import!$B$3:$AL$676,6,FALSE),"")</f>
        <v>454</v>
      </c>
      <c r="W305" s="91">
        <f>IFERROR(VLOOKUP($N305,Import!$B$3:$AL$676,7,FALSE),"")</f>
        <v>46</v>
      </c>
      <c r="X305" s="91">
        <f>IFERROR(VLOOKUP($N305,Import!$B$3:$AL$676,8,FALSE),"")</f>
        <v>11</v>
      </c>
      <c r="Y305" s="91">
        <f>IFERROR(VLOOKUP($N305,Import!$B$3:$AL$676,9,FALSE),"")</f>
        <v>52</v>
      </c>
      <c r="Z305" s="91">
        <f>IFERROR(VLOOKUP($N305,Import!$B$3:$AL$676,10,FALSE),"")</f>
        <v>3</v>
      </c>
      <c r="AA305" s="92">
        <f>IFERROR(VLOOKUP($N305,Import!$B$3:$AL$676,11,FALSE),"")</f>
        <v>0.23699999999999999</v>
      </c>
      <c r="AB305" s="431"/>
      <c r="AC305" s="498">
        <f t="shared" si="61"/>
        <v>107.598</v>
      </c>
      <c r="AD305" s="499">
        <f>IF(O305='User Input'!$C$1,1,0)</f>
        <v>0</v>
      </c>
      <c r="AE305" s="499">
        <f t="shared" si="66"/>
        <v>0</v>
      </c>
      <c r="AF305" s="499">
        <f t="shared" si="62"/>
        <v>0</v>
      </c>
      <c r="AG305" s="499" t="str">
        <f t="shared" si="63"/>
        <v>J.T. Riddle</v>
      </c>
      <c r="AH305" s="499">
        <f t="shared" si="64"/>
        <v>0</v>
      </c>
      <c r="AI305" s="499">
        <f t="shared" si="65"/>
        <v>-8</v>
      </c>
      <c r="AJ305" s="91" t="str">
        <f>IFERROR(VLOOKUP($N305,Import!$B$3:$AL$676,35,FALSE),"")</f>
        <v/>
      </c>
      <c r="AK305" s="98"/>
      <c r="AL305" s="540"/>
      <c r="AM305" s="541"/>
      <c r="AN305" s="541"/>
      <c r="AO305" s="541"/>
      <c r="AP305" s="541"/>
      <c r="AQ305" s="541"/>
      <c r="AR305" s="542"/>
      <c r="AS305" s="538"/>
      <c r="AT305" s="585" t="str">
        <f>IFERROR(VLOOKUP($AV305,Import!$AW$3:$BG$677,7,FALSE),"")</f>
        <v/>
      </c>
      <c r="AU305" s="538"/>
      <c r="AV305" s="543"/>
      <c r="AW305" s="544"/>
      <c r="AX305" s="545"/>
      <c r="AY305" s="546"/>
      <c r="AZ305" s="547"/>
      <c r="BA305" s="547"/>
      <c r="BB305" s="546"/>
      <c r="BC305" s="546"/>
      <c r="BD305" s="546"/>
      <c r="BE305" s="548"/>
      <c r="BF305" s="548"/>
      <c r="BG305" s="546"/>
      <c r="BH305" s="546"/>
      <c r="BI305" s="546"/>
      <c r="BJ305" s="546"/>
      <c r="BK305" s="539"/>
      <c r="BL305" s="539"/>
      <c r="BM305" s="539"/>
      <c r="BN305" s="539"/>
      <c r="BO305" s="539"/>
      <c r="BP305" s="539"/>
      <c r="BQ305" s="539"/>
      <c r="BR305" s="535"/>
      <c r="BS305" s="535"/>
      <c r="BT305" s="549"/>
      <c r="BU305" s="549"/>
      <c r="BV305" s="426"/>
    </row>
    <row r="306" spans="1:74" ht="15" x14ac:dyDescent="0.25">
      <c r="A306" s="570">
        <v>304</v>
      </c>
      <c r="B306" s="571">
        <f>IFERROR(VLOOKUP(N306,Import!$B$4:$T$677,19,FALSE),"")</f>
        <v>522</v>
      </c>
      <c r="C306" s="572"/>
      <c r="D306" s="571" t="str">
        <f>IFERROR(VLOOKUP(N306,Import!$AD$3:$AH$677,3,FALSE),"")</f>
        <v/>
      </c>
      <c r="E306" s="571" t="str">
        <f>IFERROR(VLOOKUP(N306,Import!$AD$3:$AL$677,4,FALSE),"")</f>
        <v/>
      </c>
      <c r="F306" s="575">
        <f>IFERROR(VLOOKUP(N306,Import!$AT$3:$BG$677,8,FALSE),"")</f>
        <v>561</v>
      </c>
      <c r="G306" s="489">
        <f>IFERROR(VLOOKUP($N306,Import!$AT$3:$BG$677,2,FALSE),"")</f>
        <v>68.65000000000002</v>
      </c>
      <c r="H306" s="490">
        <f>IFERROR(VLOOKUP($N306,Import!$AT$3:$BG$677,3,FALSE),"")</f>
        <v>1.7162500000000005</v>
      </c>
      <c r="I306" s="575">
        <f ca="1">IFERROR(VLOOKUP($N306,Import!$AT$3:$BG$677,9,FALSE),"")</f>
        <v>159</v>
      </c>
      <c r="J306" s="574"/>
      <c r="K306" s="571">
        <f>IFERROR(VLOOKUP(N306,Import!$AT$3:$BG$677,12,FALSE),"")</f>
        <v>436</v>
      </c>
      <c r="L306" s="571">
        <f>IFERROR(VLOOKUP(N306,Import!$AT$3:$BG$677,14,FALSE),"")</f>
        <v>427</v>
      </c>
      <c r="M306" s="486"/>
      <c r="N306" s="88" t="str">
        <f>IFERROR(VLOOKUP(A306,Import!$V$3:$X$677,3,FALSE),"")</f>
        <v>Clint Frazier</v>
      </c>
      <c r="O306" s="89"/>
      <c r="P306" s="90"/>
      <c r="Q306" s="91" t="str">
        <f>IFERROR(VLOOKUP($N306,Import!$B$3:$AL$676,2,FALSE),"")</f>
        <v>NYY</v>
      </c>
      <c r="R306" s="341" t="str">
        <f>IFERROR(VLOOKUP($N306,Import!$B$3:$AL$676,3,FALSE),"")</f>
        <v>DH</v>
      </c>
      <c r="S306" s="341" t="str">
        <f>IFERROR(VLOOKUP($N306,Import!$B$3:$AL$676,4,FALSE),"")</f>
        <v>OF</v>
      </c>
      <c r="T306" s="91">
        <f>IFERROR(VLOOKUP($N306,Import!$B$3:$AL$676,5,FALSE),"")</f>
        <v>-8</v>
      </c>
      <c r="U306" s="431"/>
      <c r="V306" s="91">
        <f>IFERROR(VLOOKUP($N306,Import!$B$3:$AL$676,6,FALSE),"")</f>
        <v>202</v>
      </c>
      <c r="W306" s="91">
        <f>IFERROR(VLOOKUP($N306,Import!$B$3:$AL$676,7,FALSE),"")</f>
        <v>26</v>
      </c>
      <c r="X306" s="91">
        <f>IFERROR(VLOOKUP($N306,Import!$B$3:$AL$676,8,FALSE),"")</f>
        <v>8</v>
      </c>
      <c r="Y306" s="91">
        <f>IFERROR(VLOOKUP($N306,Import!$B$3:$AL$676,9,FALSE),"")</f>
        <v>31</v>
      </c>
      <c r="Z306" s="91">
        <f>IFERROR(VLOOKUP($N306,Import!$B$3:$AL$676,10,FALSE),"")</f>
        <v>5</v>
      </c>
      <c r="AA306" s="92">
        <f>IFERROR(VLOOKUP($N306,Import!$B$3:$AL$676,11,FALSE),"")</f>
        <v>0.23799999999999999</v>
      </c>
      <c r="AB306" s="431"/>
      <c r="AC306" s="498">
        <f t="shared" si="61"/>
        <v>48.076000000000001</v>
      </c>
      <c r="AD306" s="499">
        <f>IF(O306='User Input'!$C$1,1,0)</f>
        <v>0</v>
      </c>
      <c r="AE306" s="499">
        <f t="shared" si="66"/>
        <v>0</v>
      </c>
      <c r="AF306" s="499">
        <f t="shared" si="62"/>
        <v>0</v>
      </c>
      <c r="AG306" s="499" t="str">
        <f t="shared" si="63"/>
        <v>Clint Frazier</v>
      </c>
      <c r="AH306" s="499">
        <f t="shared" si="64"/>
        <v>0</v>
      </c>
      <c r="AI306" s="499">
        <f t="shared" si="65"/>
        <v>-8</v>
      </c>
      <c r="AJ306" s="91" t="str">
        <f>IFERROR(VLOOKUP($N306,Import!$B$3:$AL$676,35,FALSE),"")</f>
        <v/>
      </c>
      <c r="AK306" s="98"/>
      <c r="AL306" s="540"/>
      <c r="AM306" s="541"/>
      <c r="AN306" s="541"/>
      <c r="AO306" s="541"/>
      <c r="AP306" s="541"/>
      <c r="AQ306" s="541"/>
      <c r="AR306" s="542"/>
      <c r="AS306" s="538"/>
      <c r="AT306" s="585" t="str">
        <f>IFERROR(VLOOKUP($AV306,Import!$AW$3:$BG$677,7,FALSE),"")</f>
        <v/>
      </c>
      <c r="AU306" s="538"/>
      <c r="AV306" s="543"/>
      <c r="AW306" s="544"/>
      <c r="AX306" s="545"/>
      <c r="AY306" s="546"/>
      <c r="AZ306" s="547"/>
      <c r="BA306" s="547"/>
      <c r="BB306" s="546"/>
      <c r="BC306" s="546"/>
      <c r="BD306" s="546"/>
      <c r="BE306" s="548"/>
      <c r="BF306" s="548"/>
      <c r="BG306" s="546"/>
      <c r="BH306" s="546"/>
      <c r="BI306" s="546"/>
      <c r="BJ306" s="546"/>
      <c r="BK306" s="539"/>
      <c r="BL306" s="539"/>
      <c r="BM306" s="539"/>
      <c r="BN306" s="539"/>
      <c r="BO306" s="539"/>
      <c r="BP306" s="539"/>
      <c r="BQ306" s="539"/>
      <c r="BR306" s="535"/>
      <c r="BS306" s="535"/>
      <c r="BT306" s="549"/>
      <c r="BU306" s="549"/>
      <c r="BV306" s="426"/>
    </row>
    <row r="307" spans="1:74" ht="15" x14ac:dyDescent="0.25">
      <c r="A307" s="570">
        <v>305</v>
      </c>
      <c r="B307" s="571">
        <f>IFERROR(VLOOKUP(N307,Import!$B$4:$T$677,19,FALSE),"")</f>
        <v>524</v>
      </c>
      <c r="C307" s="572"/>
      <c r="D307" s="571" t="str">
        <f>IFERROR(VLOOKUP(N307,Import!$AD$3:$AH$677,3,FALSE),"")</f>
        <v/>
      </c>
      <c r="E307" s="571" t="str">
        <f>IFERROR(VLOOKUP(N307,Import!$AD$3:$AL$677,4,FALSE),"")</f>
        <v/>
      </c>
      <c r="F307" s="575">
        <f>IFERROR(VLOOKUP(N307,Import!$AT$3:$BG$677,8,FALSE),"")</f>
        <v>575</v>
      </c>
      <c r="G307" s="489">
        <f>IFERROR(VLOOKUP($N307,Import!$AT$3:$BG$677,2,FALSE),"")</f>
        <v>29.749999999999993</v>
      </c>
      <c r="H307" s="490">
        <f>IFERROR(VLOOKUP($N307,Import!$AT$3:$BG$677,3,FALSE),"")</f>
        <v>1.3522727272727268</v>
      </c>
      <c r="I307" s="575">
        <f ca="1">IFERROR(VLOOKUP($N307,Import!$AT$3:$BG$677,9,FALSE),"")</f>
        <v>361</v>
      </c>
      <c r="J307" s="574"/>
      <c r="K307" s="571">
        <f>IFERROR(VLOOKUP(N307,Import!$AT$3:$BG$677,12,FALSE),"")</f>
        <v>558</v>
      </c>
      <c r="L307" s="571">
        <f>IFERROR(VLOOKUP(N307,Import!$AT$3:$BG$677,14,FALSE),"")</f>
        <v>552</v>
      </c>
      <c r="M307" s="486"/>
      <c r="N307" s="88" t="str">
        <f>IFERROR(VLOOKUP(A307,Import!$V$3:$X$677,3,FALSE),"")</f>
        <v>Dominic Smith</v>
      </c>
      <c r="O307" s="89"/>
      <c r="P307" s="90"/>
      <c r="Q307" s="91" t="str">
        <f>IFERROR(VLOOKUP($N307,Import!$B$3:$AL$676,2,FALSE),"")</f>
        <v>NYM</v>
      </c>
      <c r="R307" s="341" t="str">
        <f>IFERROR(VLOOKUP($N307,Import!$B$3:$AL$676,3,FALSE),"")</f>
        <v>1B</v>
      </c>
      <c r="S307" s="341" t="str">
        <f>IFERROR(VLOOKUP($N307,Import!$B$3:$AL$676,4,FALSE),"")</f>
        <v>1B/OF</v>
      </c>
      <c r="T307" s="91">
        <f>IFERROR(VLOOKUP($N307,Import!$B$3:$AL$676,5,FALSE),"")</f>
        <v>-8</v>
      </c>
      <c r="U307" s="431"/>
      <c r="V307" s="91">
        <f>IFERROR(VLOOKUP($N307,Import!$B$3:$AL$676,6,FALSE),"")</f>
        <v>158</v>
      </c>
      <c r="W307" s="91">
        <f>IFERROR(VLOOKUP($N307,Import!$B$3:$AL$676,7,FALSE),"")</f>
        <v>15</v>
      </c>
      <c r="X307" s="91">
        <f>IFERROR(VLOOKUP($N307,Import!$B$3:$AL$676,8,FALSE),"")</f>
        <v>6</v>
      </c>
      <c r="Y307" s="91">
        <f>IFERROR(VLOOKUP($N307,Import!$B$3:$AL$676,9,FALSE),"")</f>
        <v>28</v>
      </c>
      <c r="Z307" s="91">
        <f>IFERROR(VLOOKUP($N307,Import!$B$3:$AL$676,10,FALSE),"")</f>
        <v>2</v>
      </c>
      <c r="AA307" s="92">
        <f>IFERROR(VLOOKUP($N307,Import!$B$3:$AL$676,11,FALSE),"")</f>
        <v>0.245</v>
      </c>
      <c r="AB307" s="431"/>
      <c r="AC307" s="498">
        <f t="shared" si="61"/>
        <v>38.71</v>
      </c>
      <c r="AD307" s="499">
        <f>IF(O307='User Input'!$C$1,1,0)</f>
        <v>0</v>
      </c>
      <c r="AE307" s="499">
        <f t="shared" si="66"/>
        <v>0</v>
      </c>
      <c r="AF307" s="499">
        <f t="shared" si="62"/>
        <v>0</v>
      </c>
      <c r="AG307" s="499" t="str">
        <f t="shared" si="63"/>
        <v>Dominic Smith</v>
      </c>
      <c r="AH307" s="499">
        <f t="shared" si="64"/>
        <v>0</v>
      </c>
      <c r="AI307" s="499">
        <f t="shared" si="65"/>
        <v>-8</v>
      </c>
      <c r="AJ307" s="91" t="str">
        <f>IFERROR(VLOOKUP($N307,Import!$B$3:$AL$676,35,FALSE),"")</f>
        <v/>
      </c>
      <c r="AK307" s="98"/>
      <c r="AL307" s="540"/>
      <c r="AM307" s="541"/>
      <c r="AN307" s="541"/>
      <c r="AO307" s="541"/>
      <c r="AP307" s="541"/>
      <c r="AQ307" s="541"/>
      <c r="AR307" s="542"/>
      <c r="AS307" s="538"/>
      <c r="AT307" s="585" t="str">
        <f>IFERROR(VLOOKUP($AV307,Import!$AW$3:$BG$677,7,FALSE),"")</f>
        <v/>
      </c>
      <c r="AU307" s="538"/>
      <c r="AV307" s="543"/>
      <c r="AW307" s="544"/>
      <c r="AX307" s="545"/>
      <c r="AY307" s="546"/>
      <c r="AZ307" s="547"/>
      <c r="BA307" s="547"/>
      <c r="BB307" s="546"/>
      <c r="BC307" s="546"/>
      <c r="BD307" s="546"/>
      <c r="BE307" s="548"/>
      <c r="BF307" s="548"/>
      <c r="BG307" s="546"/>
      <c r="BH307" s="546"/>
      <c r="BI307" s="546"/>
      <c r="BJ307" s="546"/>
      <c r="BK307" s="539"/>
      <c r="BL307" s="539"/>
      <c r="BM307" s="539"/>
      <c r="BN307" s="539"/>
      <c r="BO307" s="539"/>
      <c r="BP307" s="539"/>
      <c r="BQ307" s="539"/>
      <c r="BR307" s="535"/>
      <c r="BS307" s="535"/>
      <c r="BT307" s="549"/>
      <c r="BU307" s="549"/>
      <c r="BV307" s="426"/>
    </row>
    <row r="308" spans="1:74" ht="15" x14ac:dyDescent="0.25">
      <c r="A308" s="570">
        <v>306</v>
      </c>
      <c r="B308" s="571">
        <f>IFERROR(VLOOKUP(N308,Import!$B$4:$T$677,19,FALSE),"")</f>
        <v>525</v>
      </c>
      <c r="C308" s="572"/>
      <c r="D308" s="571" t="str">
        <f>IFERROR(VLOOKUP(N308,Import!$AD$3:$AH$677,3,FALSE),"")</f>
        <v/>
      </c>
      <c r="E308" s="571" t="str">
        <f>IFERROR(VLOOKUP(N308,Import!$AD$3:$AL$677,4,FALSE),"")</f>
        <v/>
      </c>
      <c r="F308" s="575">
        <f>IFERROR(VLOOKUP(N308,Import!$AT$3:$BG$677,8,FALSE),"")</f>
        <v>445</v>
      </c>
      <c r="G308" s="489">
        <f>IFERROR(VLOOKUP($N308,Import!$AT$3:$BG$677,2,FALSE),"")</f>
        <v>158.30000000000001</v>
      </c>
      <c r="H308" s="490">
        <f>IFERROR(VLOOKUP($N308,Import!$AT$3:$BG$677,3,FALSE),"")</f>
        <v>1.9543209876543211</v>
      </c>
      <c r="I308" s="575">
        <f ca="1">IFERROR(VLOOKUP($N308,Import!$AT$3:$BG$677,9,FALSE),"")</f>
        <v>179</v>
      </c>
      <c r="J308" s="574"/>
      <c r="K308" s="571">
        <f>IFERROR(VLOOKUP(N308,Import!$AT$3:$BG$677,12,FALSE),"")</f>
        <v>343</v>
      </c>
      <c r="L308" s="571">
        <f>IFERROR(VLOOKUP(N308,Import!$AT$3:$BG$677,14,FALSE),"")</f>
        <v>343</v>
      </c>
      <c r="M308" s="486"/>
      <c r="N308" s="88" t="str">
        <f>IFERROR(VLOOKUP(A308,Import!$V$3:$X$677,3,FALSE),"")</f>
        <v>Jedd Gyorko</v>
      </c>
      <c r="O308" s="89"/>
      <c r="P308" s="90"/>
      <c r="Q308" s="91" t="str">
        <f>IFERROR(VLOOKUP($N308,Import!$B$3:$AL$676,2,FALSE),"")</f>
        <v>STL</v>
      </c>
      <c r="R308" s="341" t="str">
        <f>IFERROR(VLOOKUP($N308,Import!$B$3:$AL$676,3,FALSE),"")</f>
        <v>3B</v>
      </c>
      <c r="S308" s="341" t="str">
        <f>IFERROR(VLOOKUP($N308,Import!$B$3:$AL$676,4,FALSE),"")</f>
        <v>1B/2B/ SS/3B</v>
      </c>
      <c r="T308" s="91">
        <f>IFERROR(VLOOKUP($N308,Import!$B$3:$AL$676,5,FALSE),"")</f>
        <v>-8</v>
      </c>
      <c r="U308" s="431"/>
      <c r="V308" s="91">
        <f>IFERROR(VLOOKUP($N308,Import!$B$3:$AL$676,6,FALSE),"")</f>
        <v>288</v>
      </c>
      <c r="W308" s="91">
        <f>IFERROR(VLOOKUP($N308,Import!$B$3:$AL$676,7,FALSE),"")</f>
        <v>28</v>
      </c>
      <c r="X308" s="91">
        <f>IFERROR(VLOOKUP($N308,Import!$B$3:$AL$676,8,FALSE),"")</f>
        <v>12</v>
      </c>
      <c r="Y308" s="91">
        <f>IFERROR(VLOOKUP($N308,Import!$B$3:$AL$676,9,FALSE),"")</f>
        <v>32</v>
      </c>
      <c r="Z308" s="91">
        <f>IFERROR(VLOOKUP($N308,Import!$B$3:$AL$676,10,FALSE),"")</f>
        <v>2</v>
      </c>
      <c r="AA308" s="92">
        <f>IFERROR(VLOOKUP($N308,Import!$B$3:$AL$676,11,FALSE),"")</f>
        <v>0.25700000000000001</v>
      </c>
      <c r="AB308" s="431"/>
      <c r="AC308" s="498">
        <f t="shared" si="61"/>
        <v>74.016000000000005</v>
      </c>
      <c r="AD308" s="499">
        <f>IF(O308='User Input'!$C$1,1,0)</f>
        <v>0</v>
      </c>
      <c r="AE308" s="499">
        <f t="shared" si="66"/>
        <v>0</v>
      </c>
      <c r="AF308" s="499">
        <f t="shared" si="62"/>
        <v>0</v>
      </c>
      <c r="AG308" s="499" t="str">
        <f t="shared" si="63"/>
        <v>Jedd Gyorko</v>
      </c>
      <c r="AH308" s="499">
        <f t="shared" si="64"/>
        <v>0</v>
      </c>
      <c r="AI308" s="499">
        <f t="shared" si="65"/>
        <v>-8</v>
      </c>
      <c r="AJ308" s="91" t="str">
        <f>IFERROR(VLOOKUP($N308,Import!$B$3:$AL$676,35,FALSE),"")</f>
        <v/>
      </c>
      <c r="AK308" s="98"/>
      <c r="AL308" s="540"/>
      <c r="AM308" s="541"/>
      <c r="AN308" s="541"/>
      <c r="AO308" s="541"/>
      <c r="AP308" s="541"/>
      <c r="AQ308" s="541"/>
      <c r="AR308" s="542"/>
      <c r="AS308" s="538"/>
      <c r="AT308" s="585" t="str">
        <f>IFERROR(VLOOKUP($AV308,Import!$AW$3:$BG$677,7,FALSE),"")</f>
        <v/>
      </c>
      <c r="AU308" s="538"/>
      <c r="AV308" s="543"/>
      <c r="AW308" s="544"/>
      <c r="AX308" s="545"/>
      <c r="AY308" s="546"/>
      <c r="AZ308" s="547"/>
      <c r="BA308" s="547"/>
      <c r="BB308" s="546"/>
      <c r="BC308" s="546"/>
      <c r="BD308" s="546"/>
      <c r="BE308" s="548"/>
      <c r="BF308" s="548"/>
      <c r="BG308" s="546"/>
      <c r="BH308" s="546"/>
      <c r="BI308" s="546"/>
      <c r="BJ308" s="546"/>
      <c r="BK308" s="539"/>
      <c r="BL308" s="539"/>
      <c r="BM308" s="539"/>
      <c r="BN308" s="539"/>
      <c r="BO308" s="539"/>
      <c r="BP308" s="539"/>
      <c r="BQ308" s="539"/>
      <c r="BR308" s="535"/>
      <c r="BS308" s="535"/>
      <c r="BT308" s="549"/>
      <c r="BU308" s="549"/>
      <c r="BV308" s="426"/>
    </row>
    <row r="309" spans="1:74" ht="15" x14ac:dyDescent="0.25">
      <c r="A309" s="570">
        <v>307</v>
      </c>
      <c r="B309" s="571">
        <f>IFERROR(VLOOKUP(N309,Import!$B$4:$T$677,19,FALSE),"")</f>
        <v>526</v>
      </c>
      <c r="C309" s="572"/>
      <c r="D309" s="571" t="str">
        <f>IFERROR(VLOOKUP(N309,Import!$AD$3:$AH$677,3,FALSE),"")</f>
        <v/>
      </c>
      <c r="E309" s="571" t="str">
        <f>IFERROR(VLOOKUP(N309,Import!$AD$3:$AL$677,4,FALSE),"")</f>
        <v/>
      </c>
      <c r="F309" s="575">
        <f>IFERROR(VLOOKUP(N309,Import!$AT$3:$BG$677,8,FALSE),"")</f>
        <v>526</v>
      </c>
      <c r="G309" s="489">
        <f>IFERROR(VLOOKUP($N309,Import!$AT$3:$BG$677,2,FALSE),"")</f>
        <v>116.00000000000001</v>
      </c>
      <c r="H309" s="490">
        <f>IFERROR(VLOOKUP($N309,Import!$AT$3:$BG$677,3,FALSE),"")</f>
        <v>1.9661016949152545</v>
      </c>
      <c r="I309" s="575">
        <f ca="1">IFERROR(VLOOKUP($N309,Import!$AT$3:$BG$677,9,FALSE),"")</f>
        <v>191</v>
      </c>
      <c r="J309" s="574"/>
      <c r="K309" s="571">
        <f>IFERROR(VLOOKUP(N309,Import!$AT$3:$BG$677,12,FALSE),"")</f>
        <v>378</v>
      </c>
      <c r="L309" s="571">
        <f>IFERROR(VLOOKUP(N309,Import!$AT$3:$BG$677,14,FALSE),"")</f>
        <v>367</v>
      </c>
      <c r="M309" s="486"/>
      <c r="N309" s="88" t="str">
        <f>IFERROR(VLOOKUP(A309,Import!$V$3:$X$677,3,FALSE),"")</f>
        <v>Dustin Fowler</v>
      </c>
      <c r="O309" s="89"/>
      <c r="P309" s="90"/>
      <c r="Q309" s="91" t="str">
        <f>IFERROR(VLOOKUP($N309,Import!$B$3:$AL$676,2,FALSE),"")</f>
        <v>OAK</v>
      </c>
      <c r="R309" s="341" t="str">
        <f>IFERROR(VLOOKUP($N309,Import!$B$3:$AL$676,3,FALSE),"")</f>
        <v>OF</v>
      </c>
      <c r="S309" s="341" t="str">
        <f>IFERROR(VLOOKUP($N309,Import!$B$3:$AL$676,4,FALSE),"")</f>
        <v>OF</v>
      </c>
      <c r="T309" s="91">
        <f>IFERROR(VLOOKUP($N309,Import!$B$3:$AL$676,5,FALSE),"")</f>
        <v>-8</v>
      </c>
      <c r="U309" s="431"/>
      <c r="V309" s="91">
        <f>IFERROR(VLOOKUP($N309,Import!$B$3:$AL$676,6,FALSE),"")</f>
        <v>278</v>
      </c>
      <c r="W309" s="91">
        <f>IFERROR(VLOOKUP($N309,Import!$B$3:$AL$676,7,FALSE),"")</f>
        <v>24</v>
      </c>
      <c r="X309" s="91">
        <f>IFERROR(VLOOKUP($N309,Import!$B$3:$AL$676,8,FALSE),"")</f>
        <v>9</v>
      </c>
      <c r="Y309" s="91">
        <f>IFERROR(VLOOKUP($N309,Import!$B$3:$AL$676,9,FALSE),"")</f>
        <v>29</v>
      </c>
      <c r="Z309" s="91">
        <f>IFERROR(VLOOKUP($N309,Import!$B$3:$AL$676,10,FALSE),"")</f>
        <v>12</v>
      </c>
      <c r="AA309" s="92">
        <f>IFERROR(VLOOKUP($N309,Import!$B$3:$AL$676,11,FALSE),"")</f>
        <v>0.26400000000000001</v>
      </c>
      <c r="AB309" s="431"/>
      <c r="AC309" s="498">
        <f t="shared" si="61"/>
        <v>73.39200000000001</v>
      </c>
      <c r="AD309" s="499">
        <f>IF(O309='User Input'!$C$1,1,0)</f>
        <v>0</v>
      </c>
      <c r="AE309" s="499">
        <f t="shared" si="66"/>
        <v>0</v>
      </c>
      <c r="AF309" s="499">
        <f t="shared" si="62"/>
        <v>0</v>
      </c>
      <c r="AG309" s="499" t="str">
        <f t="shared" si="63"/>
        <v>Dustin Fowler</v>
      </c>
      <c r="AH309" s="499">
        <f t="shared" si="64"/>
        <v>0</v>
      </c>
      <c r="AI309" s="499">
        <f t="shared" si="65"/>
        <v>-8</v>
      </c>
      <c r="AJ309" s="91" t="str">
        <f>IFERROR(VLOOKUP($N309,Import!$B$3:$AL$676,35,FALSE),"")</f>
        <v/>
      </c>
      <c r="AK309" s="98"/>
      <c r="AL309" s="540"/>
      <c r="AM309" s="541"/>
      <c r="AN309" s="541"/>
      <c r="AO309" s="541"/>
      <c r="AP309" s="541"/>
      <c r="AQ309" s="541"/>
      <c r="AR309" s="542"/>
      <c r="AS309" s="538"/>
      <c r="AT309" s="585" t="str">
        <f>IFERROR(VLOOKUP($AV309,Import!$AW$3:$BG$677,7,FALSE),"")</f>
        <v/>
      </c>
      <c r="AU309" s="538"/>
      <c r="AV309" s="543"/>
      <c r="AW309" s="544"/>
      <c r="AX309" s="545"/>
      <c r="AY309" s="546"/>
      <c r="AZ309" s="547"/>
      <c r="BA309" s="547"/>
      <c r="BB309" s="546"/>
      <c r="BC309" s="546"/>
      <c r="BD309" s="546"/>
      <c r="BE309" s="548"/>
      <c r="BF309" s="548"/>
      <c r="BG309" s="546"/>
      <c r="BH309" s="546"/>
      <c r="BI309" s="546"/>
      <c r="BJ309" s="546"/>
      <c r="BK309" s="539"/>
      <c r="BL309" s="539"/>
      <c r="BM309" s="539"/>
      <c r="BN309" s="539"/>
      <c r="BO309" s="539"/>
      <c r="BP309" s="539"/>
      <c r="BQ309" s="539"/>
      <c r="BR309" s="535"/>
      <c r="BS309" s="535"/>
      <c r="BT309" s="549"/>
      <c r="BU309" s="549"/>
      <c r="BV309" s="426"/>
    </row>
    <row r="310" spans="1:74" ht="15" x14ac:dyDescent="0.25">
      <c r="A310" s="570">
        <v>308</v>
      </c>
      <c r="B310" s="571">
        <f>IFERROR(VLOOKUP(N310,Import!$B$4:$T$677,19,FALSE),"")</f>
        <v>528</v>
      </c>
      <c r="C310" s="572"/>
      <c r="D310" s="571">
        <f>IFERROR(VLOOKUP(N310,Import!$AD$3:$AH$677,3,FALSE),"")</f>
        <v>8</v>
      </c>
      <c r="E310" s="571">
        <f>IFERROR(VLOOKUP(N310,Import!$AD$3:$AL$677,4,FALSE),"")</f>
        <v>8</v>
      </c>
      <c r="F310" s="575">
        <f>IFERROR(VLOOKUP(N310,Import!$AT$3:$BG$677,8,FALSE),"")</f>
        <v>459</v>
      </c>
      <c r="G310" s="489">
        <f>IFERROR(VLOOKUP($N310,Import!$AT$3:$BG$677,2,FALSE),"")</f>
        <v>152.24999999999997</v>
      </c>
      <c r="H310" s="490">
        <f>IFERROR(VLOOKUP($N310,Import!$AT$3:$BG$677,3,FALSE),"")</f>
        <v>2.114583333333333</v>
      </c>
      <c r="I310" s="575">
        <f ca="1">IFERROR(VLOOKUP($N310,Import!$AT$3:$BG$677,9,FALSE),"")</f>
        <v>112</v>
      </c>
      <c r="J310" s="574"/>
      <c r="K310" s="571">
        <f>IFERROR(VLOOKUP(N310,Import!$AT$3:$BG$677,12,FALSE),"")</f>
        <v>318</v>
      </c>
      <c r="L310" s="571">
        <f>IFERROR(VLOOKUP(N310,Import!$AT$3:$BG$677,14,FALSE),"")</f>
        <v>303</v>
      </c>
      <c r="M310" s="486"/>
      <c r="N310" s="88" t="str">
        <f>IFERROR(VLOOKUP(A310,Import!$V$3:$X$677,3,FALSE),"")</f>
        <v>Kyle Tucker</v>
      </c>
      <c r="O310" s="89"/>
      <c r="P310" s="90"/>
      <c r="Q310" s="91" t="str">
        <f>IFERROR(VLOOKUP($N310,Import!$B$3:$AL$676,2,FALSE),"")</f>
        <v>HOU</v>
      </c>
      <c r="R310" s="341" t="str">
        <f>IFERROR(VLOOKUP($N310,Import!$B$3:$AL$676,3,FALSE),"")</f>
        <v>OF</v>
      </c>
      <c r="S310" s="341" t="str">
        <f>IFERROR(VLOOKUP($N310,Import!$B$3:$AL$676,4,FALSE),"")</f>
        <v>OF</v>
      </c>
      <c r="T310" s="91">
        <f>IFERROR(VLOOKUP($N310,Import!$B$3:$AL$676,5,FALSE),"")</f>
        <v>-8</v>
      </c>
      <c r="U310" s="431"/>
      <c r="V310" s="91">
        <f>IFERROR(VLOOKUP($N310,Import!$B$3:$AL$676,6,FALSE),"")</f>
        <v>208</v>
      </c>
      <c r="W310" s="91">
        <f>IFERROR(VLOOKUP($N310,Import!$B$3:$AL$676,7,FALSE),"")</f>
        <v>32</v>
      </c>
      <c r="X310" s="91">
        <f>IFERROR(VLOOKUP($N310,Import!$B$3:$AL$676,8,FALSE),"")</f>
        <v>10</v>
      </c>
      <c r="Y310" s="91">
        <f>IFERROR(VLOOKUP($N310,Import!$B$3:$AL$676,9,FALSE),"")</f>
        <v>38</v>
      </c>
      <c r="Z310" s="91">
        <f>IFERROR(VLOOKUP($N310,Import!$B$3:$AL$676,10,FALSE),"")</f>
        <v>4</v>
      </c>
      <c r="AA310" s="92">
        <f>IFERROR(VLOOKUP($N310,Import!$B$3:$AL$676,11,FALSE),"")</f>
        <v>0.26600000000000001</v>
      </c>
      <c r="AB310" s="431"/>
      <c r="AC310" s="498">
        <f t="shared" si="61"/>
        <v>55.328000000000003</v>
      </c>
      <c r="AD310" s="499">
        <f>IF(O310='User Input'!$C$1,1,0)</f>
        <v>0</v>
      </c>
      <c r="AE310" s="499">
        <f t="shared" si="66"/>
        <v>0</v>
      </c>
      <c r="AF310" s="499">
        <f t="shared" si="62"/>
        <v>0</v>
      </c>
      <c r="AG310" s="499" t="str">
        <f t="shared" si="63"/>
        <v>Kyle Tucker</v>
      </c>
      <c r="AH310" s="499">
        <f t="shared" si="64"/>
        <v>0</v>
      </c>
      <c r="AI310" s="499">
        <f t="shared" si="65"/>
        <v>-8</v>
      </c>
      <c r="AJ310" s="91">
        <f>IFERROR(VLOOKUP($N310,Import!$B$3:$AL$676,35,FALSE),"")</f>
        <v>2019</v>
      </c>
      <c r="AK310" s="98"/>
      <c r="AL310" s="540"/>
      <c r="AM310" s="541"/>
      <c r="AN310" s="541"/>
      <c r="AO310" s="541"/>
      <c r="AP310" s="541"/>
      <c r="AQ310" s="541"/>
      <c r="AR310" s="542"/>
      <c r="AS310" s="538"/>
      <c r="AT310" s="585" t="str">
        <f>IFERROR(VLOOKUP($AV310,Import!$AW$3:$BG$677,7,FALSE),"")</f>
        <v/>
      </c>
      <c r="AU310" s="538"/>
      <c r="AV310" s="543"/>
      <c r="AW310" s="544"/>
      <c r="AX310" s="545"/>
      <c r="AY310" s="546"/>
      <c r="AZ310" s="547"/>
      <c r="BA310" s="547"/>
      <c r="BB310" s="546"/>
      <c r="BC310" s="546"/>
      <c r="BD310" s="546"/>
      <c r="BE310" s="548"/>
      <c r="BF310" s="548"/>
      <c r="BG310" s="546"/>
      <c r="BH310" s="546"/>
      <c r="BI310" s="546"/>
      <c r="BJ310" s="546"/>
      <c r="BK310" s="539"/>
      <c r="BL310" s="539"/>
      <c r="BM310" s="539"/>
      <c r="BN310" s="539"/>
      <c r="BO310" s="539"/>
      <c r="BP310" s="539"/>
      <c r="BQ310" s="539"/>
      <c r="BR310" s="535"/>
      <c r="BS310" s="535"/>
      <c r="BT310" s="549"/>
      <c r="BU310" s="549"/>
      <c r="BV310" s="426"/>
    </row>
    <row r="311" spans="1:74" ht="15" x14ac:dyDescent="0.25">
      <c r="A311" s="570">
        <v>309</v>
      </c>
      <c r="B311" s="571">
        <f>IFERROR(VLOOKUP(N311,Import!$B$4:$T$677,19,FALSE),"")</f>
        <v>529</v>
      </c>
      <c r="C311" s="572"/>
      <c r="D311" s="571" t="str">
        <f>IFERROR(VLOOKUP(N311,Import!$AD$3:$AH$677,3,FALSE),"")</f>
        <v/>
      </c>
      <c r="E311" s="571" t="str">
        <f>IFERROR(VLOOKUP(N311,Import!$AD$3:$AL$677,4,FALSE),"")</f>
        <v/>
      </c>
      <c r="F311" s="575">
        <f>IFERROR(VLOOKUP(N311,Import!$AT$3:$BG$677,8,FALSE),"")</f>
        <v>373</v>
      </c>
      <c r="G311" s="489">
        <f>IFERROR(VLOOKUP($N311,Import!$AT$3:$BG$677,2,FALSE),"")</f>
        <v>214.20000000000002</v>
      </c>
      <c r="H311" s="490">
        <f>IFERROR(VLOOKUP($N311,Import!$AT$3:$BG$677,3,FALSE),"")</f>
        <v>2.2082474226804125</v>
      </c>
      <c r="I311" s="575">
        <f ca="1">IFERROR(VLOOKUP($N311,Import!$AT$3:$BG$677,9,FALSE),"")</f>
        <v>266</v>
      </c>
      <c r="J311" s="574"/>
      <c r="K311" s="571">
        <f>IFERROR(VLOOKUP(N311,Import!$AT$3:$BG$677,12,FALSE),"")</f>
        <v>291</v>
      </c>
      <c r="L311" s="571">
        <f>IFERROR(VLOOKUP(N311,Import!$AT$3:$BG$677,14,FALSE),"")</f>
        <v>296</v>
      </c>
      <c r="M311" s="486"/>
      <c r="N311" s="88" t="str">
        <f>IFERROR(VLOOKUP(A311,Import!$V$3:$X$677,3,FALSE),"")</f>
        <v>Addison Russell</v>
      </c>
      <c r="O311" s="89"/>
      <c r="P311" s="90"/>
      <c r="Q311" s="91" t="str">
        <f>IFERROR(VLOOKUP($N311,Import!$B$3:$AL$676,2,FALSE),"")</f>
        <v>CHC</v>
      </c>
      <c r="R311" s="341" t="str">
        <f>IFERROR(VLOOKUP($N311,Import!$B$3:$AL$676,3,FALSE),"")</f>
        <v>SS</v>
      </c>
      <c r="S311" s="341" t="str">
        <f>IFERROR(VLOOKUP($N311,Import!$B$3:$AL$676,4,FALSE),"")</f>
        <v>SS</v>
      </c>
      <c r="T311" s="91">
        <f>IFERROR(VLOOKUP($N311,Import!$B$3:$AL$676,5,FALSE),"")</f>
        <v>-8</v>
      </c>
      <c r="U311" s="431"/>
      <c r="V311" s="91">
        <f>IFERROR(VLOOKUP($N311,Import!$B$3:$AL$676,6,FALSE),"")</f>
        <v>334</v>
      </c>
      <c r="W311" s="91">
        <f>IFERROR(VLOOKUP($N311,Import!$B$3:$AL$676,7,FALSE),"")</f>
        <v>36</v>
      </c>
      <c r="X311" s="91">
        <f>IFERROR(VLOOKUP($N311,Import!$B$3:$AL$676,8,FALSE),"")</f>
        <v>10</v>
      </c>
      <c r="Y311" s="91">
        <f>IFERROR(VLOOKUP($N311,Import!$B$3:$AL$676,9,FALSE),"")</f>
        <v>39</v>
      </c>
      <c r="Z311" s="91">
        <f>IFERROR(VLOOKUP($N311,Import!$B$3:$AL$676,10,FALSE),"")</f>
        <v>3</v>
      </c>
      <c r="AA311" s="92">
        <f>IFERROR(VLOOKUP($N311,Import!$B$3:$AL$676,11,FALSE),"")</f>
        <v>0.24399999999999999</v>
      </c>
      <c r="AB311" s="431"/>
      <c r="AC311" s="498">
        <f t="shared" si="61"/>
        <v>81.495999999999995</v>
      </c>
      <c r="AD311" s="499">
        <f>IF(O311='User Input'!$C$1,1,0)</f>
        <v>0</v>
      </c>
      <c r="AE311" s="499">
        <f t="shared" si="66"/>
        <v>0</v>
      </c>
      <c r="AF311" s="499">
        <f t="shared" si="62"/>
        <v>0</v>
      </c>
      <c r="AG311" s="499" t="str">
        <f t="shared" si="63"/>
        <v>Addison Russell</v>
      </c>
      <c r="AH311" s="499">
        <f t="shared" si="64"/>
        <v>0</v>
      </c>
      <c r="AI311" s="499">
        <f t="shared" si="65"/>
        <v>-8</v>
      </c>
      <c r="AJ311" s="91" t="str">
        <f>IFERROR(VLOOKUP($N311,Import!$B$3:$AL$676,35,FALSE),"")</f>
        <v/>
      </c>
      <c r="AK311" s="98"/>
      <c r="AL311" s="540"/>
      <c r="AM311" s="541"/>
      <c r="AN311" s="541"/>
      <c r="AO311" s="541"/>
      <c r="AP311" s="541"/>
      <c r="AQ311" s="541"/>
      <c r="AR311" s="542"/>
      <c r="AS311" s="538"/>
      <c r="AT311" s="585" t="str">
        <f>IFERROR(VLOOKUP($AV311,Import!$AW$3:$BG$677,7,FALSE),"")</f>
        <v/>
      </c>
      <c r="AU311" s="538"/>
      <c r="AV311" s="543"/>
      <c r="AW311" s="544"/>
      <c r="AX311" s="545"/>
      <c r="AY311" s="546"/>
      <c r="AZ311" s="547"/>
      <c r="BA311" s="547"/>
      <c r="BB311" s="546"/>
      <c r="BC311" s="546"/>
      <c r="BD311" s="546"/>
      <c r="BE311" s="548"/>
      <c r="BF311" s="548"/>
      <c r="BG311" s="546"/>
      <c r="BH311" s="546"/>
      <c r="BI311" s="546"/>
      <c r="BJ311" s="546"/>
      <c r="BK311" s="539"/>
      <c r="BL311" s="539"/>
      <c r="BM311" s="539"/>
      <c r="BN311" s="539"/>
      <c r="BO311" s="539"/>
      <c r="BP311" s="539"/>
      <c r="BQ311" s="539"/>
      <c r="BR311" s="535"/>
      <c r="BS311" s="535"/>
      <c r="BT311" s="549"/>
      <c r="BU311" s="549"/>
      <c r="BV311" s="426"/>
    </row>
    <row r="312" spans="1:74" ht="15" x14ac:dyDescent="0.25">
      <c r="A312" s="570">
        <v>310</v>
      </c>
      <c r="B312" s="571">
        <f>IFERROR(VLOOKUP(N312,Import!$B$4:$T$677,19,FALSE),"")</f>
        <v>530</v>
      </c>
      <c r="C312" s="572"/>
      <c r="D312" s="571">
        <f>IFERROR(VLOOKUP(N312,Import!$AD$3:$AH$677,3,FALSE),"")</f>
        <v>26</v>
      </c>
      <c r="E312" s="571">
        <f>IFERROR(VLOOKUP(N312,Import!$AD$3:$AL$677,4,FALSE),"")</f>
        <v>23</v>
      </c>
      <c r="F312" s="575">
        <f>IFERROR(VLOOKUP(N312,Import!$AT$3:$BG$677,8,FALSE),"")</f>
        <v>414</v>
      </c>
      <c r="G312" s="489">
        <f>IFERROR(VLOOKUP($N312,Import!$AT$3:$BG$677,2,FALSE),"")</f>
        <v>180.64999999999998</v>
      </c>
      <c r="H312" s="490">
        <f>IFERROR(VLOOKUP($N312,Import!$AT$3:$BG$677,3,FALSE),"")</f>
        <v>2.1505952380952378</v>
      </c>
      <c r="I312" s="575">
        <f ca="1">IFERROR(VLOOKUP($N312,Import!$AT$3:$BG$677,9,FALSE),"")</f>
        <v>223</v>
      </c>
      <c r="J312" s="574"/>
      <c r="K312" s="571">
        <f>IFERROR(VLOOKUP(N312,Import!$AT$3:$BG$677,12,FALSE),"")</f>
        <v>296</v>
      </c>
      <c r="L312" s="571">
        <f>IFERROR(VLOOKUP(N312,Import!$AT$3:$BG$677,14,FALSE),"")</f>
        <v>302</v>
      </c>
      <c r="M312" s="486"/>
      <c r="N312" s="88" t="str">
        <f>IFERROR(VLOOKUP(A312,Import!$V$3:$X$677,3,FALSE),"")</f>
        <v>Alex Verdugo</v>
      </c>
      <c r="O312" s="89"/>
      <c r="P312" s="90"/>
      <c r="Q312" s="91" t="str">
        <f>IFERROR(VLOOKUP($N312,Import!$B$3:$AL$676,2,FALSE),"")</f>
        <v>LAD</v>
      </c>
      <c r="R312" s="341" t="str">
        <f>IFERROR(VLOOKUP($N312,Import!$B$3:$AL$676,3,FALSE),"")</f>
        <v>OF</v>
      </c>
      <c r="S312" s="341" t="str">
        <f>IFERROR(VLOOKUP($N312,Import!$B$3:$AL$676,4,FALSE),"")</f>
        <v>OF</v>
      </c>
      <c r="T312" s="91">
        <f>IFERROR(VLOOKUP($N312,Import!$B$3:$AL$676,5,FALSE),"")</f>
        <v>-8</v>
      </c>
      <c r="U312" s="431"/>
      <c r="V312" s="91">
        <f>IFERROR(VLOOKUP($N312,Import!$B$3:$AL$676,6,FALSE),"")</f>
        <v>154</v>
      </c>
      <c r="W312" s="91">
        <f>IFERROR(VLOOKUP($N312,Import!$B$3:$AL$676,7,FALSE),"")</f>
        <v>18</v>
      </c>
      <c r="X312" s="91">
        <f>IFERROR(VLOOKUP($N312,Import!$B$3:$AL$676,8,FALSE),"")</f>
        <v>3</v>
      </c>
      <c r="Y312" s="91">
        <f>IFERROR(VLOOKUP($N312,Import!$B$3:$AL$676,9,FALSE),"")</f>
        <v>14</v>
      </c>
      <c r="Z312" s="91">
        <f>IFERROR(VLOOKUP($N312,Import!$B$3:$AL$676,10,FALSE),"")</f>
        <v>2</v>
      </c>
      <c r="AA312" s="92">
        <f>IFERROR(VLOOKUP($N312,Import!$B$3:$AL$676,11,FALSE),"")</f>
        <v>0.27100000000000002</v>
      </c>
      <c r="AB312" s="431"/>
      <c r="AC312" s="498">
        <f t="shared" si="61"/>
        <v>41.734000000000002</v>
      </c>
      <c r="AD312" s="499">
        <f>IF(O312='User Input'!$C$1,1,0)</f>
        <v>0</v>
      </c>
      <c r="AE312" s="499">
        <f t="shared" si="66"/>
        <v>0</v>
      </c>
      <c r="AF312" s="499">
        <f t="shared" si="62"/>
        <v>0</v>
      </c>
      <c r="AG312" s="499" t="str">
        <f t="shared" si="63"/>
        <v>Alex Verdugo</v>
      </c>
      <c r="AH312" s="499">
        <f t="shared" si="64"/>
        <v>0</v>
      </c>
      <c r="AI312" s="499">
        <f t="shared" si="65"/>
        <v>-8</v>
      </c>
      <c r="AJ312" s="91">
        <f>IFERROR(VLOOKUP($N312,Import!$B$3:$AL$676,35,FALSE),"")</f>
        <v>2019</v>
      </c>
      <c r="AK312" s="98"/>
      <c r="AL312" s="540"/>
      <c r="AM312" s="541"/>
      <c r="AN312" s="541"/>
      <c r="AO312" s="541"/>
      <c r="AP312" s="541"/>
      <c r="AQ312" s="541"/>
      <c r="AR312" s="542"/>
      <c r="AS312" s="538"/>
      <c r="AT312" s="585" t="str">
        <f>IFERROR(VLOOKUP($AV312,Import!$AW$3:$BG$677,7,FALSE),"")</f>
        <v/>
      </c>
      <c r="AU312" s="538"/>
      <c r="AV312" s="543"/>
      <c r="AW312" s="544"/>
      <c r="AX312" s="545"/>
      <c r="AY312" s="546"/>
      <c r="AZ312" s="547"/>
      <c r="BA312" s="547"/>
      <c r="BB312" s="546"/>
      <c r="BC312" s="546"/>
      <c r="BD312" s="546"/>
      <c r="BE312" s="548"/>
      <c r="BF312" s="548"/>
      <c r="BG312" s="546"/>
      <c r="BH312" s="546"/>
      <c r="BI312" s="546"/>
      <c r="BJ312" s="546"/>
      <c r="BK312" s="539"/>
      <c r="BL312" s="539"/>
      <c r="BM312" s="539"/>
      <c r="BN312" s="539"/>
      <c r="BO312" s="539"/>
      <c r="BP312" s="539"/>
      <c r="BQ312" s="539"/>
      <c r="BR312" s="535"/>
      <c r="BS312" s="535"/>
      <c r="BT312" s="549"/>
      <c r="BU312" s="549"/>
      <c r="BV312" s="426"/>
    </row>
    <row r="313" spans="1:74" ht="15" x14ac:dyDescent="0.25">
      <c r="A313" s="570">
        <v>311</v>
      </c>
      <c r="B313" s="571">
        <f>IFERROR(VLOOKUP(N313,Import!$B$4:$T$677,19,FALSE),"")</f>
        <v>532</v>
      </c>
      <c r="C313" s="572"/>
      <c r="D313" s="571">
        <f>IFERROR(VLOOKUP(N313,Import!$AD$3:$AH$677,3,FALSE),"")</f>
        <v>36</v>
      </c>
      <c r="E313" s="571">
        <f>IFERROR(VLOOKUP(N313,Import!$AD$3:$AL$677,4,FALSE),"")</f>
        <v>30</v>
      </c>
      <c r="F313" s="575" t="str">
        <f>IFERROR(VLOOKUP(N313,Import!$AT$3:$BG$677,8,FALSE),"")</f>
        <v/>
      </c>
      <c r="G313" s="489" t="str">
        <f>IFERROR(VLOOKUP($N313,Import!$AT$3:$BG$677,2,FALSE),"")</f>
        <v/>
      </c>
      <c r="H313" s="490" t="str">
        <f>IFERROR(VLOOKUP($N313,Import!$AT$3:$BG$677,3,FALSE),"")</f>
        <v/>
      </c>
      <c r="I313" s="575" t="str">
        <f>IFERROR(VLOOKUP($N313,Import!$AT$3:$BG$677,9,FALSE),"")</f>
        <v/>
      </c>
      <c r="J313" s="574"/>
      <c r="K313" s="571" t="str">
        <f>IFERROR(VLOOKUP(N313,Import!$AT$3:$BG$677,12,FALSE),"")</f>
        <v/>
      </c>
      <c r="L313" s="571" t="str">
        <f>IFERROR(VLOOKUP(N313,Import!$AT$3:$BG$677,14,FALSE),"")</f>
        <v/>
      </c>
      <c r="M313" s="486"/>
      <c r="N313" s="88" t="str">
        <f>IFERROR(VLOOKUP(A313,Import!$V$3:$X$677,3,FALSE),"")</f>
        <v>Victor Victor Mesa</v>
      </c>
      <c r="O313" s="89"/>
      <c r="P313" s="90"/>
      <c r="Q313" s="91" t="str">
        <f>IFERROR(VLOOKUP($N313,Import!$B$3:$AL$676,2,FALSE),"")</f>
        <v>MIA</v>
      </c>
      <c r="R313" s="341" t="str">
        <f>IFERROR(VLOOKUP($N313,Import!$B$3:$AL$676,3,FALSE),"")</f>
        <v>OF</v>
      </c>
      <c r="S313" s="341" t="str">
        <f>IFERROR(VLOOKUP($N313,Import!$B$3:$AL$676,4,FALSE),"")</f>
        <v>OF</v>
      </c>
      <c r="T313" s="91">
        <f>IFERROR(VLOOKUP($N313,Import!$B$3:$AL$676,5,FALSE),"")</f>
        <v>-8</v>
      </c>
      <c r="U313" s="431"/>
      <c r="V313" s="91">
        <f>IFERROR(VLOOKUP($N313,Import!$B$3:$AL$676,6,FALSE),"")</f>
        <v>267</v>
      </c>
      <c r="W313" s="91">
        <f>IFERROR(VLOOKUP($N313,Import!$B$3:$AL$676,7,FALSE),"")</f>
        <v>34</v>
      </c>
      <c r="X313" s="91">
        <f>IFERROR(VLOOKUP($N313,Import!$B$3:$AL$676,8,FALSE),"")</f>
        <v>2</v>
      </c>
      <c r="Y313" s="91">
        <f>IFERROR(VLOOKUP($N313,Import!$B$3:$AL$676,9,FALSE),"")</f>
        <v>21</v>
      </c>
      <c r="Z313" s="91">
        <f>IFERROR(VLOOKUP($N313,Import!$B$3:$AL$676,10,FALSE),"")</f>
        <v>15</v>
      </c>
      <c r="AA313" s="92">
        <f>IFERROR(VLOOKUP($N313,Import!$B$3:$AL$676,11,FALSE),"")</f>
        <v>0.28100000000000003</v>
      </c>
      <c r="AB313" s="431"/>
      <c r="AC313" s="498">
        <f t="shared" si="61"/>
        <v>75.027000000000001</v>
      </c>
      <c r="AD313" s="499">
        <f>IF(O313='User Input'!$C$1,1,0)</f>
        <v>0</v>
      </c>
      <c r="AE313" s="499">
        <f t="shared" si="66"/>
        <v>0</v>
      </c>
      <c r="AF313" s="499">
        <f t="shared" si="62"/>
        <v>0</v>
      </c>
      <c r="AG313" s="499" t="str">
        <f t="shared" si="63"/>
        <v>Victor Victor Mesa</v>
      </c>
      <c r="AH313" s="499">
        <f t="shared" si="64"/>
        <v>0</v>
      </c>
      <c r="AI313" s="499">
        <f t="shared" si="65"/>
        <v>-8</v>
      </c>
      <c r="AJ313" s="91">
        <f>IFERROR(VLOOKUP($N313,Import!$B$3:$AL$676,35,FALSE),"")</f>
        <v>2019</v>
      </c>
      <c r="AK313" s="98"/>
      <c r="AL313" s="540"/>
      <c r="AM313" s="541"/>
      <c r="AN313" s="541"/>
      <c r="AO313" s="541"/>
      <c r="AP313" s="541"/>
      <c r="AQ313" s="541"/>
      <c r="AR313" s="542"/>
      <c r="AS313" s="538"/>
      <c r="AT313" s="585" t="str">
        <f>IFERROR(VLOOKUP($AV313,Import!$AW$3:$BG$677,7,FALSE),"")</f>
        <v/>
      </c>
      <c r="AU313" s="538"/>
      <c r="AV313" s="543"/>
      <c r="AW313" s="544"/>
      <c r="AX313" s="545"/>
      <c r="AY313" s="546"/>
      <c r="AZ313" s="547"/>
      <c r="BA313" s="547"/>
      <c r="BB313" s="546"/>
      <c r="BC313" s="546"/>
      <c r="BD313" s="546"/>
      <c r="BE313" s="548"/>
      <c r="BF313" s="548"/>
      <c r="BG313" s="546"/>
      <c r="BH313" s="546"/>
      <c r="BI313" s="546"/>
      <c r="BJ313" s="546"/>
      <c r="BK313" s="539"/>
      <c r="BL313" s="539"/>
      <c r="BM313" s="539"/>
      <c r="BN313" s="539"/>
      <c r="BO313" s="539"/>
      <c r="BP313" s="539"/>
      <c r="BQ313" s="539"/>
      <c r="BR313" s="535"/>
      <c r="BS313" s="535"/>
      <c r="BT313" s="549"/>
      <c r="BU313" s="549"/>
      <c r="BV313" s="426"/>
    </row>
    <row r="314" spans="1:74" ht="15" x14ac:dyDescent="0.25">
      <c r="A314" s="570">
        <v>312</v>
      </c>
      <c r="B314" s="571">
        <f>IFERROR(VLOOKUP(N314,Import!$B$4:$T$677,19,FALSE),"")</f>
        <v>533</v>
      </c>
      <c r="C314" s="572"/>
      <c r="D314" s="571" t="str">
        <f>IFERROR(VLOOKUP(N314,Import!$AD$3:$AH$677,3,FALSE),"")</f>
        <v/>
      </c>
      <c r="E314" s="571" t="str">
        <f>IFERROR(VLOOKUP(N314,Import!$AD$3:$AL$677,4,FALSE),"")</f>
        <v/>
      </c>
      <c r="F314" s="575">
        <f>IFERROR(VLOOKUP(N314,Import!$AT$3:$BG$677,8,FALSE),"")</f>
        <v>497</v>
      </c>
      <c r="G314" s="489">
        <f>IFERROR(VLOOKUP($N314,Import!$AT$3:$BG$677,2,FALSE),"")</f>
        <v>132.85</v>
      </c>
      <c r="H314" s="490">
        <f>IFERROR(VLOOKUP($N314,Import!$AT$3:$BG$677,3,FALSE),"")</f>
        <v>2.0128787878787877</v>
      </c>
      <c r="I314" s="575">
        <f ca="1">IFERROR(VLOOKUP($N314,Import!$AT$3:$BG$677,9,FALSE),"")</f>
        <v>179</v>
      </c>
      <c r="J314" s="574"/>
      <c r="K314" s="571">
        <f>IFERROR(VLOOKUP(N314,Import!$AT$3:$BG$677,12,FALSE),"")</f>
        <v>345</v>
      </c>
      <c r="L314" s="571">
        <f>IFERROR(VLOOKUP(N314,Import!$AT$3:$BG$677,14,FALSE),"")</f>
        <v>342</v>
      </c>
      <c r="M314" s="486"/>
      <c r="N314" s="88" t="str">
        <f>IFERROR(VLOOKUP(A314,Import!$V$3:$X$677,3,FALSE),"")</f>
        <v>Eduardo Nunez</v>
      </c>
      <c r="O314" s="89"/>
      <c r="P314" s="90"/>
      <c r="Q314" s="91" t="str">
        <f>IFERROR(VLOOKUP($N314,Import!$B$3:$AL$676,2,FALSE),"")</f>
        <v>BOS</v>
      </c>
      <c r="R314" s="341" t="str">
        <f>IFERROR(VLOOKUP($N314,Import!$B$3:$AL$676,3,FALSE),"")</f>
        <v>2B/3B</v>
      </c>
      <c r="S314" s="341" t="str">
        <f>IFERROR(VLOOKUP($N314,Import!$B$3:$AL$676,4,FALSE),"")</f>
        <v>2B/3B</v>
      </c>
      <c r="T314" s="91">
        <f>IFERROR(VLOOKUP($N314,Import!$B$3:$AL$676,5,FALSE),"")</f>
        <v>-8</v>
      </c>
      <c r="U314" s="431"/>
      <c r="V314" s="91">
        <f>IFERROR(VLOOKUP($N314,Import!$B$3:$AL$676,6,FALSE),"")</f>
        <v>255</v>
      </c>
      <c r="W314" s="91">
        <f>IFERROR(VLOOKUP($N314,Import!$B$3:$AL$676,7,FALSE),"")</f>
        <v>38</v>
      </c>
      <c r="X314" s="91">
        <f>IFERROR(VLOOKUP($N314,Import!$B$3:$AL$676,8,FALSE),"")</f>
        <v>5</v>
      </c>
      <c r="Y314" s="91">
        <f>IFERROR(VLOOKUP($N314,Import!$B$3:$AL$676,9,FALSE),"")</f>
        <v>31</v>
      </c>
      <c r="Z314" s="91">
        <f>IFERROR(VLOOKUP($N314,Import!$B$3:$AL$676,10,FALSE),"")</f>
        <v>8</v>
      </c>
      <c r="AA314" s="92">
        <f>IFERROR(VLOOKUP($N314,Import!$B$3:$AL$676,11,FALSE),"")</f>
        <v>0.27100000000000002</v>
      </c>
      <c r="AB314" s="431"/>
      <c r="AC314" s="498">
        <f t="shared" si="61"/>
        <v>69.105000000000004</v>
      </c>
      <c r="AD314" s="499">
        <f>IF(O314='User Input'!$C$1,1,0)</f>
        <v>0</v>
      </c>
      <c r="AE314" s="499">
        <f t="shared" si="66"/>
        <v>0</v>
      </c>
      <c r="AF314" s="499">
        <f t="shared" si="62"/>
        <v>0</v>
      </c>
      <c r="AG314" s="499" t="str">
        <f t="shared" si="63"/>
        <v>Eduardo Nunez</v>
      </c>
      <c r="AH314" s="499">
        <f t="shared" si="64"/>
        <v>0</v>
      </c>
      <c r="AI314" s="499">
        <f t="shared" si="65"/>
        <v>-8</v>
      </c>
      <c r="AJ314" s="91" t="str">
        <f>IFERROR(VLOOKUP($N314,Import!$B$3:$AL$676,35,FALSE),"")</f>
        <v/>
      </c>
      <c r="AK314" s="98"/>
      <c r="AL314" s="540"/>
      <c r="AM314" s="540"/>
      <c r="AN314" s="540"/>
      <c r="AO314" s="540"/>
      <c r="AP314" s="540"/>
      <c r="AQ314" s="540"/>
      <c r="AR314" s="542"/>
      <c r="AS314" s="538"/>
      <c r="AT314" s="585" t="str">
        <f>IFERROR(VLOOKUP($AV314,Import!$AW$3:$BG$677,7,FALSE),"")</f>
        <v/>
      </c>
      <c r="AU314" s="538"/>
      <c r="AV314" s="543"/>
      <c r="AW314" s="544"/>
      <c r="AX314" s="550"/>
      <c r="AY314" s="551"/>
      <c r="AZ314" s="552"/>
      <c r="BA314" s="552"/>
      <c r="BB314" s="551"/>
      <c r="BC314" s="553"/>
      <c r="BD314" s="551"/>
      <c r="BE314" s="554"/>
      <c r="BF314" s="554"/>
      <c r="BG314" s="551"/>
      <c r="BH314" s="551"/>
      <c r="BI314" s="551"/>
      <c r="BJ314" s="546"/>
      <c r="BK314" s="539"/>
      <c r="BL314" s="539"/>
      <c r="BM314" s="539"/>
      <c r="BN314" s="539"/>
      <c r="BO314" s="539"/>
      <c r="BP314" s="539"/>
      <c r="BQ314" s="539"/>
      <c r="BR314" s="535"/>
      <c r="BS314" s="536"/>
      <c r="BT314" s="537"/>
      <c r="BU314" s="549"/>
      <c r="BV314" s="426"/>
    </row>
    <row r="315" spans="1:74" ht="15" x14ac:dyDescent="0.25">
      <c r="A315" s="570">
        <v>313</v>
      </c>
      <c r="B315" s="571">
        <f>IFERROR(VLOOKUP(N315,Import!$B$4:$T$677,19,FALSE),"")</f>
        <v>536</v>
      </c>
      <c r="C315" s="572"/>
      <c r="D315" s="571" t="str">
        <f>IFERROR(VLOOKUP(N315,Import!$AD$3:$AH$677,3,FALSE),"")</f>
        <v/>
      </c>
      <c r="E315" s="571" t="str">
        <f>IFERROR(VLOOKUP(N315,Import!$AD$3:$AL$677,4,FALSE),"")</f>
        <v/>
      </c>
      <c r="F315" s="575">
        <f>IFERROR(VLOOKUP(N315,Import!$AT$3:$BG$677,8,FALSE),"")</f>
        <v>564</v>
      </c>
      <c r="G315" s="489">
        <f>IFERROR(VLOOKUP($N315,Import!$AT$3:$BG$677,2,FALSE),"")</f>
        <v>63.95</v>
      </c>
      <c r="H315" s="490">
        <f>IFERROR(VLOOKUP($N315,Import!$AT$3:$BG$677,3,FALSE),"")</f>
        <v>1.5226190476190478</v>
      </c>
      <c r="I315" s="575">
        <f ca="1">IFERROR(VLOOKUP($N315,Import!$AT$3:$BG$677,9,FALSE),"")</f>
        <v>296</v>
      </c>
      <c r="J315" s="574"/>
      <c r="K315" s="571">
        <f>IFERROR(VLOOKUP(N315,Import!$AT$3:$BG$677,12,FALSE),"")</f>
        <v>448</v>
      </c>
      <c r="L315" s="571">
        <f>IFERROR(VLOOKUP(N315,Import!$AT$3:$BG$677,14,FALSE),"")</f>
        <v>448</v>
      </c>
      <c r="M315" s="486"/>
      <c r="N315" s="88" t="str">
        <f>IFERROR(VLOOKUP(A315,Import!$V$3:$X$677,3,FALSE),"")</f>
        <v>Yairo Munoz</v>
      </c>
      <c r="O315" s="89"/>
      <c r="P315" s="90"/>
      <c r="Q315" s="91" t="str">
        <f>IFERROR(VLOOKUP($N315,Import!$B$3:$AL$676,2,FALSE),"")</f>
        <v>STL</v>
      </c>
      <c r="R315" s="341" t="str">
        <f>IFERROR(VLOOKUP($N315,Import!$B$3:$AL$676,3,FALSE),"")</f>
        <v>2B/SS/ 3B/</v>
      </c>
      <c r="S315" s="341" t="str">
        <f>IFERROR(VLOOKUP($N315,Import!$B$3:$AL$676,4,FALSE),"")</f>
        <v>2B/SS/ 3B/OF</v>
      </c>
      <c r="T315" s="91">
        <f>IFERROR(VLOOKUP($N315,Import!$B$3:$AL$676,5,FALSE),"")</f>
        <v>-8</v>
      </c>
      <c r="U315" s="431"/>
      <c r="V315" s="91">
        <f>IFERROR(VLOOKUP($N315,Import!$B$3:$AL$676,6,FALSE),"")</f>
        <v>275</v>
      </c>
      <c r="W315" s="91">
        <f>IFERROR(VLOOKUP($N315,Import!$B$3:$AL$676,7,FALSE),"")</f>
        <v>33</v>
      </c>
      <c r="X315" s="91">
        <f>IFERROR(VLOOKUP($N315,Import!$B$3:$AL$676,8,FALSE),"")</f>
        <v>7</v>
      </c>
      <c r="Y315" s="91">
        <f>IFERROR(VLOOKUP($N315,Import!$B$3:$AL$676,9,FALSE),"")</f>
        <v>31</v>
      </c>
      <c r="Z315" s="91">
        <f>IFERROR(VLOOKUP($N315,Import!$B$3:$AL$676,10,FALSE),"")</f>
        <v>6</v>
      </c>
      <c r="AA315" s="92">
        <f>IFERROR(VLOOKUP($N315,Import!$B$3:$AL$676,11,FALSE),"")</f>
        <v>0.28100000000000003</v>
      </c>
      <c r="AB315" s="431"/>
      <c r="AC315" s="498">
        <f t="shared" si="61"/>
        <v>77.275000000000006</v>
      </c>
      <c r="AD315" s="499">
        <f>IF(O315='User Input'!$C$1,1,0)</f>
        <v>0</v>
      </c>
      <c r="AE315" s="499">
        <f t="shared" si="66"/>
        <v>0</v>
      </c>
      <c r="AF315" s="499">
        <f t="shared" si="62"/>
        <v>0</v>
      </c>
      <c r="AG315" s="499" t="str">
        <f t="shared" si="63"/>
        <v>Yairo Munoz</v>
      </c>
      <c r="AH315" s="499">
        <f t="shared" si="64"/>
        <v>0</v>
      </c>
      <c r="AI315" s="499">
        <f t="shared" si="65"/>
        <v>-8</v>
      </c>
      <c r="AJ315" s="91" t="str">
        <f>IFERROR(VLOOKUP($N315,Import!$B$3:$AL$676,35,FALSE),"")</f>
        <v/>
      </c>
      <c r="AK315" s="98"/>
      <c r="AL315" s="540"/>
      <c r="AM315" s="540"/>
      <c r="AN315" s="540"/>
      <c r="AO315" s="540"/>
      <c r="AP315" s="540"/>
      <c r="AQ315" s="540"/>
      <c r="AR315" s="542"/>
      <c r="AS315" s="538"/>
      <c r="AT315" s="585" t="str">
        <f>IFERROR(VLOOKUP($AV315,Import!$AW$3:$BG$677,7,FALSE),"")</f>
        <v/>
      </c>
      <c r="AU315" s="538"/>
      <c r="AV315" s="543"/>
      <c r="AW315" s="544"/>
      <c r="AX315" s="550"/>
      <c r="AY315" s="551"/>
      <c r="AZ315" s="552"/>
      <c r="BA315" s="552"/>
      <c r="BB315" s="551"/>
      <c r="BC315" s="553"/>
      <c r="BD315" s="551"/>
      <c r="BE315" s="554"/>
      <c r="BF315" s="554"/>
      <c r="BG315" s="551"/>
      <c r="BH315" s="551"/>
      <c r="BI315" s="551"/>
      <c r="BJ315" s="546"/>
      <c r="BK315" s="539"/>
      <c r="BL315" s="539"/>
      <c r="BM315" s="539"/>
      <c r="BN315" s="539"/>
      <c r="BO315" s="539"/>
      <c r="BP315" s="539"/>
      <c r="BQ315" s="539"/>
      <c r="BR315" s="535"/>
      <c r="BS315" s="536"/>
      <c r="BT315" s="537"/>
      <c r="BU315" s="549"/>
      <c r="BV315" s="426"/>
    </row>
    <row r="316" spans="1:74" ht="15" x14ac:dyDescent="0.25">
      <c r="A316" s="570">
        <v>314</v>
      </c>
      <c r="B316" s="571">
        <f>IFERROR(VLOOKUP(N316,Import!$B$4:$T$677,19,FALSE),"")</f>
        <v>538</v>
      </c>
      <c r="C316" s="572"/>
      <c r="D316" s="571" t="str">
        <f>IFERROR(VLOOKUP(N316,Import!$AD$3:$AH$677,3,FALSE),"")</f>
        <v/>
      </c>
      <c r="E316" s="571" t="str">
        <f>IFERROR(VLOOKUP(N316,Import!$AD$3:$AL$677,4,FALSE),"")</f>
        <v/>
      </c>
      <c r="F316" s="575">
        <f>IFERROR(VLOOKUP(N316,Import!$AT$3:$BG$677,8,FALSE),"")</f>
        <v>585</v>
      </c>
      <c r="G316" s="489">
        <f>IFERROR(VLOOKUP($N316,Import!$AT$3:$BG$677,2,FALSE),"")</f>
        <v>25.700000000000003</v>
      </c>
      <c r="H316" s="490">
        <f>IFERROR(VLOOKUP($N316,Import!$AT$3:$BG$677,3,FALSE),"")</f>
        <v>1.3526315789473686</v>
      </c>
      <c r="I316" s="575">
        <f ca="1">IFERROR(VLOOKUP($N316,Import!$AT$3:$BG$677,9,FALSE),"")</f>
        <v>448</v>
      </c>
      <c r="J316" s="574"/>
      <c r="K316" s="571">
        <f>IFERROR(VLOOKUP(N316,Import!$AT$3:$BG$677,12,FALSE),"")</f>
        <v>547</v>
      </c>
      <c r="L316" s="571">
        <f>IFERROR(VLOOKUP(N316,Import!$AT$3:$BG$677,14,FALSE),"")</f>
        <v>545</v>
      </c>
      <c r="M316" s="486"/>
      <c r="N316" s="88" t="str">
        <f>IFERROR(VLOOKUP(A316,Import!$V$3:$X$677,3,FALSE),"")</f>
        <v>Daz Cameron</v>
      </c>
      <c r="O316" s="89"/>
      <c r="P316" s="90"/>
      <c r="Q316" s="91" t="str">
        <f>IFERROR(VLOOKUP($N316,Import!$B$3:$AL$676,2,FALSE),"")</f>
        <v>DET</v>
      </c>
      <c r="R316" s="341" t="str">
        <f>IFERROR(VLOOKUP($N316,Import!$B$3:$AL$676,3,FALSE),"")</f>
        <v>OF</v>
      </c>
      <c r="S316" s="341" t="str">
        <f>IFERROR(VLOOKUP($N316,Import!$B$3:$AL$676,4,FALSE),"")</f>
        <v>OF</v>
      </c>
      <c r="T316" s="91">
        <f>IFERROR(VLOOKUP($N316,Import!$B$3:$AL$676,5,FALSE),"")</f>
        <v>-8</v>
      </c>
      <c r="U316" s="431"/>
      <c r="V316" s="91">
        <f>IFERROR(VLOOKUP($N316,Import!$B$3:$AL$676,6,FALSE),"")</f>
        <v>197</v>
      </c>
      <c r="W316" s="91">
        <f>IFERROR(VLOOKUP($N316,Import!$B$3:$AL$676,7,FALSE),"")</f>
        <v>22</v>
      </c>
      <c r="X316" s="91">
        <f>IFERROR(VLOOKUP($N316,Import!$B$3:$AL$676,8,FALSE),"")</f>
        <v>3</v>
      </c>
      <c r="Y316" s="91">
        <f>IFERROR(VLOOKUP($N316,Import!$B$3:$AL$676,9,FALSE),"")</f>
        <v>19</v>
      </c>
      <c r="Z316" s="91">
        <f>IFERROR(VLOOKUP($N316,Import!$B$3:$AL$676,10,FALSE),"")</f>
        <v>8</v>
      </c>
      <c r="AA316" s="92">
        <f>IFERROR(VLOOKUP($N316,Import!$B$3:$AL$676,11,FALSE),"")</f>
        <v>0.255</v>
      </c>
      <c r="AB316" s="431"/>
      <c r="AC316" s="498">
        <f t="shared" si="61"/>
        <v>50.234999999999999</v>
      </c>
      <c r="AD316" s="499">
        <f>IF(O316='User Input'!$C$1,1,0)</f>
        <v>0</v>
      </c>
      <c r="AE316" s="499">
        <f t="shared" si="66"/>
        <v>0</v>
      </c>
      <c r="AF316" s="499">
        <f t="shared" si="62"/>
        <v>0</v>
      </c>
      <c r="AG316" s="499" t="str">
        <f t="shared" si="63"/>
        <v>Daz Cameron</v>
      </c>
      <c r="AH316" s="499">
        <f t="shared" si="64"/>
        <v>0</v>
      </c>
      <c r="AI316" s="499">
        <f t="shared" si="65"/>
        <v>-8</v>
      </c>
      <c r="AJ316" s="91" t="str">
        <f>IFERROR(VLOOKUP($N316,Import!$B$3:$AL$676,35,FALSE),"")</f>
        <v/>
      </c>
      <c r="AK316" s="98"/>
      <c r="AL316" s="540"/>
      <c r="AM316" s="540"/>
      <c r="AN316" s="540"/>
      <c r="AO316" s="540"/>
      <c r="AP316" s="540"/>
      <c r="AQ316" s="540"/>
      <c r="AR316" s="542"/>
      <c r="AS316" s="538"/>
      <c r="AT316" s="585" t="str">
        <f>IFERROR(VLOOKUP($AV316,Import!$AW$3:$BG$677,7,FALSE),"")</f>
        <v/>
      </c>
      <c r="AU316" s="538"/>
      <c r="AV316" s="543"/>
      <c r="AW316" s="544"/>
      <c r="AX316" s="550"/>
      <c r="AY316" s="551"/>
      <c r="AZ316" s="552"/>
      <c r="BA316" s="552"/>
      <c r="BB316" s="551"/>
      <c r="BC316" s="553"/>
      <c r="BD316" s="551"/>
      <c r="BE316" s="554"/>
      <c r="BF316" s="554"/>
      <c r="BG316" s="551"/>
      <c r="BH316" s="551"/>
      <c r="BI316" s="551"/>
      <c r="BJ316" s="546"/>
      <c r="BK316" s="539"/>
      <c r="BL316" s="539"/>
      <c r="BM316" s="539"/>
      <c r="BN316" s="539"/>
      <c r="BO316" s="539"/>
      <c r="BP316" s="539"/>
      <c r="BQ316" s="539"/>
      <c r="BR316" s="535"/>
      <c r="BS316" s="536"/>
      <c r="BT316" s="537"/>
      <c r="BU316" s="549"/>
      <c r="BV316" s="426"/>
    </row>
    <row r="317" spans="1:74" ht="15" x14ac:dyDescent="0.25">
      <c r="A317" s="570">
        <v>315</v>
      </c>
      <c r="B317" s="571">
        <f>IFERROR(VLOOKUP(N317,Import!$B$4:$T$677,19,FALSE),"")</f>
        <v>540</v>
      </c>
      <c r="C317" s="572"/>
      <c r="D317" s="571" t="str">
        <f>IFERROR(VLOOKUP(N317,Import!$AD$3:$AH$677,3,FALSE),"")</f>
        <v/>
      </c>
      <c r="E317" s="571" t="str">
        <f>IFERROR(VLOOKUP(N317,Import!$AD$3:$AL$677,4,FALSE),"")</f>
        <v/>
      </c>
      <c r="F317" s="575">
        <f>IFERROR(VLOOKUP(N317,Import!$AT$3:$BG$677,8,FALSE),"")</f>
        <v>327</v>
      </c>
      <c r="G317" s="489">
        <f>IFERROR(VLOOKUP($N317,Import!$AT$3:$BG$677,2,FALSE),"")</f>
        <v>252.65</v>
      </c>
      <c r="H317" s="490">
        <f>IFERROR(VLOOKUP($N317,Import!$AT$3:$BG$677,3,FALSE),"")</f>
        <v>2.0709016393442625</v>
      </c>
      <c r="I317" s="575">
        <f ca="1">IFERROR(VLOOKUP($N317,Import!$AT$3:$BG$677,9,FALSE),"")</f>
        <v>241</v>
      </c>
      <c r="J317" s="574"/>
      <c r="K317" s="571">
        <f>IFERROR(VLOOKUP(N317,Import!$AT$3:$BG$677,12,FALSE),"")</f>
        <v>278</v>
      </c>
      <c r="L317" s="571">
        <f>IFERROR(VLOOKUP(N317,Import!$AT$3:$BG$677,14,FALSE),"")</f>
        <v>268</v>
      </c>
      <c r="M317" s="486"/>
      <c r="N317" s="88" t="str">
        <f>IFERROR(VLOOKUP(A317,Import!$V$3:$X$677,3,FALSE),"")</f>
        <v>Chris Davis</v>
      </c>
      <c r="O317" s="89"/>
      <c r="P317" s="90"/>
      <c r="Q317" s="91" t="str">
        <f>IFERROR(VLOOKUP($N317,Import!$B$3:$AL$676,2,FALSE),"")</f>
        <v>BAL</v>
      </c>
      <c r="R317" s="341" t="str">
        <f>IFERROR(VLOOKUP($N317,Import!$B$3:$AL$676,3,FALSE),"")</f>
        <v>1B</v>
      </c>
      <c r="S317" s="341" t="str">
        <f>IFERROR(VLOOKUP($N317,Import!$B$3:$AL$676,4,FALSE),"")</f>
        <v>1B</v>
      </c>
      <c r="T317" s="91">
        <f>IFERROR(VLOOKUP($N317,Import!$B$3:$AL$676,5,FALSE),"")</f>
        <v>-8</v>
      </c>
      <c r="U317" s="431"/>
      <c r="V317" s="91">
        <f>IFERROR(VLOOKUP($N317,Import!$B$3:$AL$676,6,FALSE),"")</f>
        <v>423</v>
      </c>
      <c r="W317" s="91">
        <f>IFERROR(VLOOKUP($N317,Import!$B$3:$AL$676,7,FALSE),"")</f>
        <v>41</v>
      </c>
      <c r="X317" s="91">
        <f>IFERROR(VLOOKUP($N317,Import!$B$3:$AL$676,8,FALSE),"")</f>
        <v>19</v>
      </c>
      <c r="Y317" s="91">
        <f>IFERROR(VLOOKUP($N317,Import!$B$3:$AL$676,9,FALSE),"")</f>
        <v>46</v>
      </c>
      <c r="Z317" s="91">
        <f>IFERROR(VLOOKUP($N317,Import!$B$3:$AL$676,10,FALSE),"")</f>
        <v>2</v>
      </c>
      <c r="AA317" s="92">
        <f>IFERROR(VLOOKUP($N317,Import!$B$3:$AL$676,11,FALSE),"")</f>
        <v>0.191</v>
      </c>
      <c r="AB317" s="431"/>
      <c r="AC317" s="498">
        <f t="shared" si="61"/>
        <v>80.793000000000006</v>
      </c>
      <c r="AD317" s="499">
        <f>IF(O317='User Input'!$C$1,1,0)</f>
        <v>0</v>
      </c>
      <c r="AE317" s="499">
        <f t="shared" si="66"/>
        <v>0</v>
      </c>
      <c r="AF317" s="499">
        <f t="shared" si="62"/>
        <v>0</v>
      </c>
      <c r="AG317" s="499" t="str">
        <f t="shared" si="63"/>
        <v>Chris Davis</v>
      </c>
      <c r="AH317" s="499">
        <f t="shared" si="64"/>
        <v>0</v>
      </c>
      <c r="AI317" s="499">
        <f t="shared" si="65"/>
        <v>-8</v>
      </c>
      <c r="AJ317" s="91" t="str">
        <f>IFERROR(VLOOKUP($N317,Import!$B$3:$AL$676,35,FALSE),"")</f>
        <v/>
      </c>
      <c r="AK317" s="98"/>
      <c r="AL317" s="540"/>
      <c r="AM317" s="540"/>
      <c r="AN317" s="540"/>
      <c r="AO317" s="540"/>
      <c r="AP317" s="540"/>
      <c r="AQ317" s="540"/>
      <c r="AR317" s="542"/>
      <c r="AS317" s="538"/>
      <c r="AT317" s="585" t="str">
        <f>IFERROR(VLOOKUP($AV317,Import!$AW$3:$BG$677,7,FALSE),"")</f>
        <v/>
      </c>
      <c r="AU317" s="538"/>
      <c r="AV317" s="543"/>
      <c r="AW317" s="544"/>
      <c r="AX317" s="550"/>
      <c r="AY317" s="551"/>
      <c r="AZ317" s="552"/>
      <c r="BA317" s="552"/>
      <c r="BB317" s="551"/>
      <c r="BC317" s="553"/>
      <c r="BD317" s="551"/>
      <c r="BE317" s="554"/>
      <c r="BF317" s="554"/>
      <c r="BG317" s="551"/>
      <c r="BH317" s="551"/>
      <c r="BI317" s="551"/>
      <c r="BJ317" s="546"/>
      <c r="BK317" s="539"/>
      <c r="BL317" s="539"/>
      <c r="BM317" s="539"/>
      <c r="BN317" s="539"/>
      <c r="BO317" s="539"/>
      <c r="BP317" s="539"/>
      <c r="BQ317" s="539"/>
      <c r="BR317" s="535"/>
      <c r="BS317" s="536"/>
      <c r="BT317" s="537"/>
      <c r="BU317" s="549"/>
      <c r="BV317" s="426"/>
    </row>
    <row r="318" spans="1:74" ht="15" x14ac:dyDescent="0.25">
      <c r="A318" s="570">
        <v>316</v>
      </c>
      <c r="B318" s="571">
        <f>IFERROR(VLOOKUP(N318,Import!$B$4:$T$677,19,FALSE),"")</f>
        <v>541</v>
      </c>
      <c r="C318" s="572"/>
      <c r="D318" s="571" t="str">
        <f>IFERROR(VLOOKUP(N318,Import!$AD$3:$AH$677,3,FALSE),"")</f>
        <v/>
      </c>
      <c r="E318" s="571" t="str">
        <f>IFERROR(VLOOKUP(N318,Import!$AD$3:$AL$677,4,FALSE),"")</f>
        <v/>
      </c>
      <c r="F318" s="575">
        <f>IFERROR(VLOOKUP(N318,Import!$AT$3:$BG$677,8,FALSE),"")</f>
        <v>333</v>
      </c>
      <c r="G318" s="489">
        <f>IFERROR(VLOOKUP($N318,Import!$AT$3:$BG$677,2,FALSE),"")</f>
        <v>247.70000000000002</v>
      </c>
      <c r="H318" s="490">
        <f>IFERROR(VLOOKUP($N318,Import!$AT$3:$BG$677,3,FALSE),"")</f>
        <v>1.9053846153846155</v>
      </c>
      <c r="I318" s="575">
        <f ca="1">IFERROR(VLOOKUP($N318,Import!$AT$3:$BG$677,9,FALSE),"")</f>
        <v>448</v>
      </c>
      <c r="J318" s="574"/>
      <c r="K318" s="571">
        <f>IFERROR(VLOOKUP(N318,Import!$AT$3:$BG$677,12,FALSE),"")</f>
        <v>280</v>
      </c>
      <c r="L318" s="571">
        <f>IFERROR(VLOOKUP(N318,Import!$AT$3:$BG$677,14,FALSE),"")</f>
        <v>272</v>
      </c>
      <c r="M318" s="486"/>
      <c r="N318" s="88" t="str">
        <f>IFERROR(VLOOKUP(A318,Import!$V$3:$X$677,3,FALSE),"")</f>
        <v>JaCoby Jones</v>
      </c>
      <c r="O318" s="89"/>
      <c r="P318" s="90"/>
      <c r="Q318" s="91" t="str">
        <f>IFERROR(VLOOKUP($N318,Import!$B$3:$AL$676,2,FALSE),"")</f>
        <v>DET</v>
      </c>
      <c r="R318" s="341" t="str">
        <f>IFERROR(VLOOKUP($N318,Import!$B$3:$AL$676,3,FALSE),"")</f>
        <v>OF</v>
      </c>
      <c r="S318" s="341" t="str">
        <f>IFERROR(VLOOKUP($N318,Import!$B$3:$AL$676,4,FALSE),"")</f>
        <v>OF</v>
      </c>
      <c r="T318" s="91">
        <f>IFERROR(VLOOKUP($N318,Import!$B$3:$AL$676,5,FALSE),"")</f>
        <v>-8</v>
      </c>
      <c r="U318" s="431"/>
      <c r="V318" s="91">
        <f>IFERROR(VLOOKUP($N318,Import!$B$3:$AL$676,6,FALSE),"")</f>
        <v>378</v>
      </c>
      <c r="W318" s="91">
        <f>IFERROR(VLOOKUP($N318,Import!$B$3:$AL$676,7,FALSE),"")</f>
        <v>43</v>
      </c>
      <c r="X318" s="91">
        <f>IFERROR(VLOOKUP($N318,Import!$B$3:$AL$676,8,FALSE),"")</f>
        <v>10</v>
      </c>
      <c r="Y318" s="91">
        <f>IFERROR(VLOOKUP($N318,Import!$B$3:$AL$676,9,FALSE),"")</f>
        <v>31</v>
      </c>
      <c r="Z318" s="91">
        <f>IFERROR(VLOOKUP($N318,Import!$B$3:$AL$676,10,FALSE),"")</f>
        <v>12</v>
      </c>
      <c r="AA318" s="92">
        <f>IFERROR(VLOOKUP($N318,Import!$B$3:$AL$676,11,FALSE),"")</f>
        <v>0.21099999999999999</v>
      </c>
      <c r="AB318" s="431"/>
      <c r="AC318" s="498">
        <f t="shared" si="61"/>
        <v>79.757999999999996</v>
      </c>
      <c r="AD318" s="499">
        <f>IF(O318='User Input'!$C$1,1,0)</f>
        <v>0</v>
      </c>
      <c r="AE318" s="499">
        <f t="shared" si="66"/>
        <v>0</v>
      </c>
      <c r="AF318" s="499">
        <f t="shared" si="62"/>
        <v>0</v>
      </c>
      <c r="AG318" s="499" t="str">
        <f t="shared" si="63"/>
        <v>JaCoby Jones</v>
      </c>
      <c r="AH318" s="499">
        <f t="shared" si="64"/>
        <v>0</v>
      </c>
      <c r="AI318" s="499">
        <f t="shared" si="65"/>
        <v>-8</v>
      </c>
      <c r="AJ318" s="91" t="str">
        <f>IFERROR(VLOOKUP($N318,Import!$B$3:$AL$676,35,FALSE),"")</f>
        <v/>
      </c>
      <c r="AK318" s="98"/>
      <c r="AL318" s="540"/>
      <c r="AM318" s="540"/>
      <c r="AN318" s="540"/>
      <c r="AO318" s="540"/>
      <c r="AP318" s="540"/>
      <c r="AQ318" s="540"/>
      <c r="AR318" s="542"/>
      <c r="AS318" s="538"/>
      <c r="AT318" s="585" t="str">
        <f>IFERROR(VLOOKUP($AV318,Import!$AW$3:$BG$677,7,FALSE),"")</f>
        <v/>
      </c>
      <c r="AU318" s="538"/>
      <c r="AV318" s="543"/>
      <c r="AW318" s="544"/>
      <c r="AX318" s="550"/>
      <c r="AY318" s="551"/>
      <c r="AZ318" s="552"/>
      <c r="BA318" s="552"/>
      <c r="BB318" s="551"/>
      <c r="BC318" s="553"/>
      <c r="BD318" s="551"/>
      <c r="BE318" s="554"/>
      <c r="BF318" s="554"/>
      <c r="BG318" s="551"/>
      <c r="BH318" s="551"/>
      <c r="BI318" s="551"/>
      <c r="BJ318" s="546"/>
      <c r="BK318" s="539"/>
      <c r="BL318" s="539"/>
      <c r="BM318" s="539"/>
      <c r="BN318" s="539"/>
      <c r="BO318" s="539"/>
      <c r="BP318" s="539"/>
      <c r="BQ318" s="539"/>
      <c r="BR318" s="535"/>
      <c r="BS318" s="536"/>
      <c r="BT318" s="537"/>
      <c r="BU318" s="549"/>
      <c r="BV318" s="426"/>
    </row>
    <row r="319" spans="1:74" ht="15" x14ac:dyDescent="0.25">
      <c r="A319" s="570">
        <v>317</v>
      </c>
      <c r="B319" s="571">
        <f>IFERROR(VLOOKUP(N319,Import!$B$4:$T$677,19,FALSE),"")</f>
        <v>544</v>
      </c>
      <c r="C319" s="572"/>
      <c r="D319" s="571" t="str">
        <f>IFERROR(VLOOKUP(N319,Import!$AD$3:$AH$677,3,FALSE),"")</f>
        <v/>
      </c>
      <c r="E319" s="571" t="str">
        <f>IFERROR(VLOOKUP(N319,Import!$AD$3:$AL$677,4,FALSE),"")</f>
        <v/>
      </c>
      <c r="F319" s="575">
        <f>IFERROR(VLOOKUP(N319,Import!$AT$3:$BG$677,8,FALSE),"")</f>
        <v>413</v>
      </c>
      <c r="G319" s="489">
        <f>IFERROR(VLOOKUP($N319,Import!$AT$3:$BG$677,2,FALSE),"")</f>
        <v>181.3</v>
      </c>
      <c r="H319" s="490">
        <f>IFERROR(VLOOKUP($N319,Import!$AT$3:$BG$677,3,FALSE),"")</f>
        <v>1.85</v>
      </c>
      <c r="I319" s="575">
        <f ca="1">IFERROR(VLOOKUP($N319,Import!$AT$3:$BG$677,9,FALSE),"")</f>
        <v>521</v>
      </c>
      <c r="J319" s="574"/>
      <c r="K319" s="571">
        <f>IFERROR(VLOOKUP(N319,Import!$AT$3:$BG$677,12,FALSE),"")</f>
        <v>353</v>
      </c>
      <c r="L319" s="571">
        <f>IFERROR(VLOOKUP(N319,Import!$AT$3:$BG$677,14,FALSE),"")</f>
        <v>378</v>
      </c>
      <c r="M319" s="486"/>
      <c r="N319" s="88" t="str">
        <f>IFERROR(VLOOKUP(A319,Import!$V$3:$X$677,3,FALSE),"")</f>
        <v>Nick Martini</v>
      </c>
      <c r="O319" s="89"/>
      <c r="P319" s="90"/>
      <c r="Q319" s="91" t="str">
        <f>IFERROR(VLOOKUP($N319,Import!$B$3:$AL$676,2,FALSE),"")</f>
        <v>OAK</v>
      </c>
      <c r="R319" s="341" t="str">
        <f>IFERROR(VLOOKUP($N319,Import!$B$3:$AL$676,3,FALSE),"")</f>
        <v>OF</v>
      </c>
      <c r="S319" s="341" t="str">
        <f>IFERROR(VLOOKUP($N319,Import!$B$3:$AL$676,4,FALSE),"")</f>
        <v>OF</v>
      </c>
      <c r="T319" s="91">
        <f>IFERROR(VLOOKUP($N319,Import!$B$3:$AL$676,5,FALSE),"")</f>
        <v>-8</v>
      </c>
      <c r="U319" s="431"/>
      <c r="V319" s="91">
        <f>IFERROR(VLOOKUP($N319,Import!$B$3:$AL$676,6,FALSE),"")</f>
        <v>303</v>
      </c>
      <c r="W319" s="91">
        <f>IFERROR(VLOOKUP($N319,Import!$B$3:$AL$676,7,FALSE),"")</f>
        <v>34</v>
      </c>
      <c r="X319" s="91">
        <f>IFERROR(VLOOKUP($N319,Import!$B$3:$AL$676,8,FALSE),"")</f>
        <v>4</v>
      </c>
      <c r="Y319" s="91">
        <f>IFERROR(VLOOKUP($N319,Import!$B$3:$AL$676,9,FALSE),"")</f>
        <v>22</v>
      </c>
      <c r="Z319" s="91">
        <f>IFERROR(VLOOKUP($N319,Import!$B$3:$AL$676,10,FALSE),"")</f>
        <v>4</v>
      </c>
      <c r="AA319" s="92">
        <f>IFERROR(VLOOKUP($N319,Import!$B$3:$AL$676,11,FALSE),"")</f>
        <v>0.26100000000000001</v>
      </c>
      <c r="AB319" s="431"/>
      <c r="AC319" s="498">
        <f t="shared" si="61"/>
        <v>79.082999999999998</v>
      </c>
      <c r="AD319" s="499">
        <f>IF(O319='User Input'!$C$1,1,0)</f>
        <v>0</v>
      </c>
      <c r="AE319" s="499">
        <f t="shared" si="66"/>
        <v>0</v>
      </c>
      <c r="AF319" s="499">
        <f t="shared" si="62"/>
        <v>0</v>
      </c>
      <c r="AG319" s="499" t="str">
        <f t="shared" si="63"/>
        <v>Nick Martini</v>
      </c>
      <c r="AH319" s="499">
        <f t="shared" si="64"/>
        <v>0</v>
      </c>
      <c r="AI319" s="499">
        <f t="shared" si="65"/>
        <v>-8</v>
      </c>
      <c r="AJ319" s="91" t="str">
        <f>IFERROR(VLOOKUP($N319,Import!$B$3:$AL$676,35,FALSE),"")</f>
        <v/>
      </c>
      <c r="AK319" s="98"/>
      <c r="AL319" s="540"/>
      <c r="AM319" s="540"/>
      <c r="AN319" s="540"/>
      <c r="AO319" s="540"/>
      <c r="AP319" s="540"/>
      <c r="AQ319" s="540"/>
      <c r="AR319" s="542"/>
      <c r="AS319" s="538"/>
      <c r="AT319" s="585" t="str">
        <f>IFERROR(VLOOKUP($AV319,Import!$AW$3:$BG$677,7,FALSE),"")</f>
        <v/>
      </c>
      <c r="AU319" s="538"/>
      <c r="AV319" s="543"/>
      <c r="AW319" s="544"/>
      <c r="AX319" s="550"/>
      <c r="AY319" s="551"/>
      <c r="AZ319" s="552"/>
      <c r="BA319" s="552"/>
      <c r="BB319" s="551"/>
      <c r="BC319" s="553"/>
      <c r="BD319" s="551"/>
      <c r="BE319" s="554"/>
      <c r="BF319" s="554"/>
      <c r="BG319" s="551"/>
      <c r="BH319" s="551"/>
      <c r="BI319" s="551"/>
      <c r="BJ319" s="546"/>
      <c r="BK319" s="539"/>
      <c r="BL319" s="539"/>
      <c r="BM319" s="539"/>
      <c r="BN319" s="539"/>
      <c r="BO319" s="539"/>
      <c r="BP319" s="539"/>
      <c r="BQ319" s="539"/>
      <c r="BR319" s="535"/>
      <c r="BS319" s="536"/>
      <c r="BT319" s="537"/>
      <c r="BU319" s="549"/>
      <c r="BV319" s="426"/>
    </row>
    <row r="320" spans="1:74" ht="15" x14ac:dyDescent="0.25">
      <c r="A320" s="570">
        <v>318</v>
      </c>
      <c r="B320" s="571">
        <f>IFERROR(VLOOKUP(N320,Import!$B$4:$T$677,19,FALSE),"")</f>
        <v>545</v>
      </c>
      <c r="C320" s="572"/>
      <c r="D320" s="571" t="str">
        <f>IFERROR(VLOOKUP(N320,Import!$AD$3:$AH$677,3,FALSE),"")</f>
        <v/>
      </c>
      <c r="E320" s="571" t="str">
        <f>IFERROR(VLOOKUP(N320,Import!$AD$3:$AL$677,4,FALSE),"")</f>
        <v/>
      </c>
      <c r="F320" s="575">
        <f>IFERROR(VLOOKUP(N320,Import!$AT$3:$BG$677,8,FALSE),"")</f>
        <v>298</v>
      </c>
      <c r="G320" s="489">
        <f>IFERROR(VLOOKUP($N320,Import!$AT$3:$BG$677,2,FALSE),"")</f>
        <v>273.40000000000009</v>
      </c>
      <c r="H320" s="490">
        <f>IFERROR(VLOOKUP($N320,Import!$AT$3:$BG$677,3,FALSE),"")</f>
        <v>2.2783333333333342</v>
      </c>
      <c r="I320" s="575">
        <f ca="1">IFERROR(VLOOKUP($N320,Import!$AT$3:$BG$677,9,FALSE),"")</f>
        <v>206</v>
      </c>
      <c r="J320" s="574"/>
      <c r="K320" s="571">
        <f>IFERROR(VLOOKUP(N320,Import!$AT$3:$BG$677,12,FALSE),"")</f>
        <v>223</v>
      </c>
      <c r="L320" s="571">
        <f>IFERROR(VLOOKUP(N320,Import!$AT$3:$BG$677,14,FALSE),"")</f>
        <v>219</v>
      </c>
      <c r="M320" s="486"/>
      <c r="N320" s="88" t="str">
        <f>IFERROR(VLOOKUP(A320,Import!$V$3:$X$677,3,FALSE),"")</f>
        <v>Jordan Luplow</v>
      </c>
      <c r="O320" s="89"/>
      <c r="P320" s="90"/>
      <c r="Q320" s="91" t="str">
        <f>IFERROR(VLOOKUP($N320,Import!$B$3:$AL$676,2,FALSE),"")</f>
        <v>CLE</v>
      </c>
      <c r="R320" s="341" t="str">
        <f>IFERROR(VLOOKUP($N320,Import!$B$3:$AL$676,3,FALSE),"")</f>
        <v>OF</v>
      </c>
      <c r="S320" s="341" t="str">
        <f>IFERROR(VLOOKUP($N320,Import!$B$3:$AL$676,4,FALSE),"")</f>
        <v>OF</v>
      </c>
      <c r="T320" s="91">
        <f>IFERROR(VLOOKUP($N320,Import!$B$3:$AL$676,5,FALSE),"")</f>
        <v>-8</v>
      </c>
      <c r="U320" s="431"/>
      <c r="V320" s="91">
        <f>IFERROR(VLOOKUP($N320,Import!$B$3:$AL$676,6,FALSE),"")</f>
        <v>343</v>
      </c>
      <c r="W320" s="91">
        <f>IFERROR(VLOOKUP($N320,Import!$B$3:$AL$676,7,FALSE),"")</f>
        <v>31</v>
      </c>
      <c r="X320" s="91">
        <f>IFERROR(VLOOKUP($N320,Import!$B$3:$AL$676,8,FALSE),"")</f>
        <v>12</v>
      </c>
      <c r="Y320" s="91">
        <f>IFERROR(VLOOKUP($N320,Import!$B$3:$AL$676,9,FALSE),"")</f>
        <v>28</v>
      </c>
      <c r="Z320" s="91">
        <f>IFERROR(VLOOKUP($N320,Import!$B$3:$AL$676,10,FALSE),"")</f>
        <v>4</v>
      </c>
      <c r="AA320" s="92">
        <f>IFERROR(VLOOKUP($N320,Import!$B$3:$AL$676,11,FALSE),"")</f>
        <v>0.25800000000000001</v>
      </c>
      <c r="AB320" s="431"/>
      <c r="AC320" s="498">
        <f t="shared" si="61"/>
        <v>88.494</v>
      </c>
      <c r="AD320" s="499">
        <f>IF(O320='User Input'!$C$1,1,0)</f>
        <v>0</v>
      </c>
      <c r="AE320" s="499">
        <f t="shared" si="66"/>
        <v>0</v>
      </c>
      <c r="AF320" s="499">
        <f t="shared" si="62"/>
        <v>0</v>
      </c>
      <c r="AG320" s="499" t="str">
        <f t="shared" si="63"/>
        <v>Jordan Luplow</v>
      </c>
      <c r="AH320" s="499">
        <f t="shared" si="64"/>
        <v>0</v>
      </c>
      <c r="AI320" s="499">
        <f t="shared" si="65"/>
        <v>-8</v>
      </c>
      <c r="AJ320" s="91" t="str">
        <f>IFERROR(VLOOKUP($N320,Import!$B$3:$AL$676,35,FALSE),"")</f>
        <v/>
      </c>
      <c r="AK320" s="98"/>
      <c r="AL320" s="540"/>
      <c r="AM320" s="540"/>
      <c r="AN320" s="540"/>
      <c r="AO320" s="540"/>
      <c r="AP320" s="540"/>
      <c r="AQ320" s="540"/>
      <c r="AR320" s="542"/>
      <c r="AS320" s="538"/>
      <c r="AT320" s="585" t="str">
        <f>IFERROR(VLOOKUP($AV320,Import!$AW$3:$BG$677,7,FALSE),"")</f>
        <v/>
      </c>
      <c r="AU320" s="538"/>
      <c r="AV320" s="543"/>
      <c r="AW320" s="544"/>
      <c r="AX320" s="550"/>
      <c r="AY320" s="551"/>
      <c r="AZ320" s="552"/>
      <c r="BA320" s="552"/>
      <c r="BB320" s="551"/>
      <c r="BC320" s="553"/>
      <c r="BD320" s="551"/>
      <c r="BE320" s="554"/>
      <c r="BF320" s="554"/>
      <c r="BG320" s="551"/>
      <c r="BH320" s="551"/>
      <c r="BI320" s="551"/>
      <c r="BJ320" s="546"/>
      <c r="BK320" s="539"/>
      <c r="BL320" s="539"/>
      <c r="BM320" s="539"/>
      <c r="BN320" s="539"/>
      <c r="BO320" s="539"/>
      <c r="BP320" s="539"/>
      <c r="BQ320" s="539"/>
      <c r="BR320" s="535"/>
      <c r="BS320" s="536"/>
      <c r="BT320" s="537"/>
      <c r="BU320" s="549"/>
      <c r="BV320" s="426"/>
    </row>
    <row r="321" spans="1:74" ht="15" x14ac:dyDescent="0.25">
      <c r="A321" s="570">
        <v>319</v>
      </c>
      <c r="B321" s="571">
        <f>IFERROR(VLOOKUP(N321,Import!$B$4:$T$677,19,FALSE),"")</f>
        <v>547</v>
      </c>
      <c r="C321" s="572"/>
      <c r="D321" s="571" t="str">
        <f>IFERROR(VLOOKUP(N321,Import!$AD$3:$AH$677,3,FALSE),"")</f>
        <v/>
      </c>
      <c r="E321" s="571" t="str">
        <f>IFERROR(VLOOKUP(N321,Import!$AD$3:$AL$677,4,FALSE),"")</f>
        <v/>
      </c>
      <c r="F321" s="575">
        <f>IFERROR(VLOOKUP(N321,Import!$AT$3:$BG$677,8,FALSE),"")</f>
        <v>211</v>
      </c>
      <c r="G321" s="489">
        <f>IFERROR(VLOOKUP($N321,Import!$AT$3:$BG$677,2,FALSE),"")</f>
        <v>328.15</v>
      </c>
      <c r="H321" s="490">
        <f>IFERROR(VLOOKUP($N321,Import!$AT$3:$BG$677,3,FALSE),"")</f>
        <v>2.5242307692307691</v>
      </c>
      <c r="I321" s="575">
        <f ca="1">IFERROR(VLOOKUP($N321,Import!$AT$3:$BG$677,9,FALSE),"")</f>
        <v>236</v>
      </c>
      <c r="J321" s="574"/>
      <c r="K321" s="571">
        <f>IFERROR(VLOOKUP(N321,Import!$AT$3:$BG$677,12,FALSE),"")</f>
        <v>161</v>
      </c>
      <c r="L321" s="571">
        <f>IFERROR(VLOOKUP(N321,Import!$AT$3:$BG$677,14,FALSE),"")</f>
        <v>174</v>
      </c>
      <c r="M321" s="486"/>
      <c r="N321" s="88" t="str">
        <f>IFERROR(VLOOKUP(A321,Import!$V$3:$X$677,3,FALSE),"")</f>
        <v>Jason Heyward</v>
      </c>
      <c r="O321" s="89"/>
      <c r="P321" s="90"/>
      <c r="Q321" s="91" t="str">
        <f>IFERROR(VLOOKUP($N321,Import!$B$3:$AL$676,2,FALSE),"")</f>
        <v>CHC</v>
      </c>
      <c r="R321" s="341" t="str">
        <f>IFERROR(VLOOKUP($N321,Import!$B$3:$AL$676,3,FALSE),"")</f>
        <v>OF</v>
      </c>
      <c r="S321" s="341" t="str">
        <f>IFERROR(VLOOKUP($N321,Import!$B$3:$AL$676,4,FALSE),"")</f>
        <v>OF</v>
      </c>
      <c r="T321" s="91">
        <f>IFERROR(VLOOKUP($N321,Import!$B$3:$AL$676,5,FALSE),"")</f>
        <v>-8</v>
      </c>
      <c r="U321" s="431"/>
      <c r="V321" s="91">
        <f>IFERROR(VLOOKUP($N321,Import!$B$3:$AL$676,6,FALSE),"")</f>
        <v>422</v>
      </c>
      <c r="W321" s="91">
        <f>IFERROR(VLOOKUP($N321,Import!$B$3:$AL$676,7,FALSE),"")</f>
        <v>51</v>
      </c>
      <c r="X321" s="91">
        <f>IFERROR(VLOOKUP($N321,Import!$B$3:$AL$676,8,FALSE),"")</f>
        <v>10</v>
      </c>
      <c r="Y321" s="91">
        <f>IFERROR(VLOOKUP($N321,Import!$B$3:$AL$676,9,FALSE),"")</f>
        <v>48</v>
      </c>
      <c r="Z321" s="91">
        <f>IFERROR(VLOOKUP($N321,Import!$B$3:$AL$676,10,FALSE),"")</f>
        <v>2</v>
      </c>
      <c r="AA321" s="92">
        <f>IFERROR(VLOOKUP($N321,Import!$B$3:$AL$676,11,FALSE),"")</f>
        <v>0.26200000000000001</v>
      </c>
      <c r="AB321" s="431"/>
      <c r="AC321" s="498">
        <f t="shared" si="61"/>
        <v>110.56400000000001</v>
      </c>
      <c r="AD321" s="499">
        <f>IF(O321='User Input'!$C$1,1,0)</f>
        <v>0</v>
      </c>
      <c r="AE321" s="499">
        <f t="shared" si="66"/>
        <v>0</v>
      </c>
      <c r="AF321" s="499">
        <f t="shared" si="62"/>
        <v>0</v>
      </c>
      <c r="AG321" s="499" t="str">
        <f t="shared" si="63"/>
        <v>Jason Heyward</v>
      </c>
      <c r="AH321" s="499">
        <f t="shared" si="64"/>
        <v>0</v>
      </c>
      <c r="AI321" s="499">
        <f t="shared" si="65"/>
        <v>-8</v>
      </c>
      <c r="AJ321" s="91" t="str">
        <f>IFERROR(VLOOKUP($N321,Import!$B$3:$AL$676,35,FALSE),"")</f>
        <v/>
      </c>
      <c r="AK321" s="98"/>
      <c r="AL321" s="540"/>
      <c r="AM321" s="540"/>
      <c r="AN321" s="540"/>
      <c r="AO321" s="540"/>
      <c r="AP321" s="540"/>
      <c r="AQ321" s="540"/>
      <c r="AR321" s="542"/>
      <c r="AS321" s="538"/>
      <c r="AT321" s="585" t="str">
        <f>IFERROR(VLOOKUP($AV321,Import!$AW$3:$BG$677,7,FALSE),"")</f>
        <v/>
      </c>
      <c r="AU321" s="538"/>
      <c r="AV321" s="543"/>
      <c r="AW321" s="544"/>
      <c r="AX321" s="550"/>
      <c r="AY321" s="551"/>
      <c r="AZ321" s="552"/>
      <c r="BA321" s="552"/>
      <c r="BB321" s="551"/>
      <c r="BC321" s="553"/>
      <c r="BD321" s="551"/>
      <c r="BE321" s="554"/>
      <c r="BF321" s="554"/>
      <c r="BG321" s="551"/>
      <c r="BH321" s="551"/>
      <c r="BI321" s="551"/>
      <c r="BJ321" s="546"/>
      <c r="BK321" s="539"/>
      <c r="BL321" s="539"/>
      <c r="BM321" s="539"/>
      <c r="BN321" s="539"/>
      <c r="BO321" s="539"/>
      <c r="BP321" s="539"/>
      <c r="BQ321" s="539"/>
      <c r="BR321" s="535"/>
      <c r="BS321" s="536"/>
      <c r="BT321" s="537"/>
      <c r="BU321" s="549"/>
      <c r="BV321" s="426"/>
    </row>
    <row r="322" spans="1:74" ht="15" x14ac:dyDescent="0.25">
      <c r="A322" s="570">
        <v>320</v>
      </c>
      <c r="B322" s="571">
        <f>IFERROR(VLOOKUP(N322,Import!$B$4:$T$677,19,FALSE),"")</f>
        <v>548</v>
      </c>
      <c r="C322" s="572"/>
      <c r="D322" s="571" t="str">
        <f>IFERROR(VLOOKUP(N322,Import!$AD$3:$AH$677,3,FALSE),"")</f>
        <v/>
      </c>
      <c r="E322" s="571" t="str">
        <f>IFERROR(VLOOKUP(N322,Import!$AD$3:$AL$677,4,FALSE),"")</f>
        <v/>
      </c>
      <c r="F322" s="575">
        <f>IFERROR(VLOOKUP(N322,Import!$AT$3:$BG$677,8,FALSE),"")</f>
        <v>490</v>
      </c>
      <c r="G322" s="489">
        <f>IFERROR(VLOOKUP($N322,Import!$AT$3:$BG$677,2,FALSE),"")</f>
        <v>136.70000000000002</v>
      </c>
      <c r="H322" s="490">
        <f>IFERROR(VLOOKUP($N322,Import!$AT$3:$BG$677,3,FALSE),"")</f>
        <v>2.1030769230769235</v>
      </c>
      <c r="I322" s="575">
        <f ca="1">IFERROR(VLOOKUP($N322,Import!$AT$3:$BG$677,9,FALSE),"")</f>
        <v>184</v>
      </c>
      <c r="J322" s="574"/>
      <c r="K322" s="571">
        <f>IFERROR(VLOOKUP(N322,Import!$AT$3:$BG$677,12,FALSE),"")</f>
        <v>370</v>
      </c>
      <c r="L322" s="571">
        <f>IFERROR(VLOOKUP(N322,Import!$AT$3:$BG$677,14,FALSE),"")</f>
        <v>364</v>
      </c>
      <c r="M322" s="486"/>
      <c r="N322" s="88" t="str">
        <f>IFERROR(VLOOKUP(A322,Import!$V$3:$X$677,3,FALSE),"")</f>
        <v>Troy Tulowitzki</v>
      </c>
      <c r="O322" s="89"/>
      <c r="P322" s="90"/>
      <c r="Q322" s="91" t="str">
        <f>IFERROR(VLOOKUP($N322,Import!$B$3:$AL$676,2,FALSE),"")</f>
        <v>NYY</v>
      </c>
      <c r="R322" s="341" t="str">
        <f>IFERROR(VLOOKUP($N322,Import!$B$3:$AL$676,3,FALSE),"")</f>
        <v>SS</v>
      </c>
      <c r="S322" s="341" t="str">
        <f>IFERROR(VLOOKUP($N322,Import!$B$3:$AL$676,4,FALSE),"")</f>
        <v>SS</v>
      </c>
      <c r="T322" s="91">
        <f>IFERROR(VLOOKUP($N322,Import!$B$3:$AL$676,5,FALSE),"")</f>
        <v>-9</v>
      </c>
      <c r="U322" s="431"/>
      <c r="V322" s="91">
        <f>IFERROR(VLOOKUP($N322,Import!$B$3:$AL$676,6,FALSE),"")</f>
        <v>228</v>
      </c>
      <c r="W322" s="91">
        <f>IFERROR(VLOOKUP($N322,Import!$B$3:$AL$676,7,FALSE),"")</f>
        <v>28</v>
      </c>
      <c r="X322" s="91">
        <f>IFERROR(VLOOKUP($N322,Import!$B$3:$AL$676,8,FALSE),"")</f>
        <v>9</v>
      </c>
      <c r="Y322" s="91">
        <f>IFERROR(VLOOKUP($N322,Import!$B$3:$AL$676,9,FALSE),"")</f>
        <v>28</v>
      </c>
      <c r="Z322" s="91">
        <f>IFERROR(VLOOKUP($N322,Import!$B$3:$AL$676,10,FALSE),"")</f>
        <v>0</v>
      </c>
      <c r="AA322" s="92">
        <f>IFERROR(VLOOKUP($N322,Import!$B$3:$AL$676,11,FALSE),"")</f>
        <v>0.25800000000000001</v>
      </c>
      <c r="AB322" s="431"/>
      <c r="AC322" s="498">
        <f t="shared" si="61"/>
        <v>58.823999999999998</v>
      </c>
      <c r="AD322" s="499">
        <f>IF(O322='User Input'!$C$1,1,0)</f>
        <v>0</v>
      </c>
      <c r="AE322" s="499">
        <f t="shared" si="66"/>
        <v>0</v>
      </c>
      <c r="AF322" s="499">
        <f t="shared" si="62"/>
        <v>0</v>
      </c>
      <c r="AG322" s="499" t="str">
        <f t="shared" si="63"/>
        <v>Troy Tulowitzki</v>
      </c>
      <c r="AH322" s="499">
        <f t="shared" si="64"/>
        <v>0</v>
      </c>
      <c r="AI322" s="499">
        <f t="shared" si="65"/>
        <v>-9</v>
      </c>
      <c r="AJ322" s="91" t="str">
        <f>IFERROR(VLOOKUP($N322,Import!$B$3:$AL$676,35,FALSE),"")</f>
        <v/>
      </c>
      <c r="AK322" s="98"/>
      <c r="AL322" s="540"/>
      <c r="AM322" s="540"/>
      <c r="AN322" s="540"/>
      <c r="AO322" s="540"/>
      <c r="AP322" s="540"/>
      <c r="AQ322" s="540"/>
      <c r="AR322" s="542"/>
      <c r="AS322" s="538"/>
      <c r="AT322" s="585" t="str">
        <f>IFERROR(VLOOKUP($AV322,Import!$AW$3:$BG$677,7,FALSE),"")</f>
        <v/>
      </c>
      <c r="AU322" s="538"/>
      <c r="AV322" s="543"/>
      <c r="AW322" s="544"/>
      <c r="AX322" s="550"/>
      <c r="AY322" s="551"/>
      <c r="AZ322" s="552"/>
      <c r="BA322" s="552"/>
      <c r="BB322" s="551"/>
      <c r="BC322" s="553"/>
      <c r="BD322" s="551"/>
      <c r="BE322" s="554"/>
      <c r="BF322" s="554"/>
      <c r="BG322" s="551"/>
      <c r="BH322" s="551"/>
      <c r="BI322" s="551"/>
      <c r="BJ322" s="546"/>
      <c r="BK322" s="539"/>
      <c r="BL322" s="539"/>
      <c r="BM322" s="539"/>
      <c r="BN322" s="539"/>
      <c r="BO322" s="539"/>
      <c r="BP322" s="539"/>
      <c r="BQ322" s="539"/>
      <c r="BR322" s="535"/>
      <c r="BS322" s="536"/>
      <c r="BT322" s="537"/>
      <c r="BU322" s="549"/>
      <c r="BV322" s="426"/>
    </row>
    <row r="323" spans="1:74" ht="15" x14ac:dyDescent="0.25">
      <c r="A323" s="570">
        <v>321</v>
      </c>
      <c r="B323" s="571">
        <f>IFERROR(VLOOKUP(N323,Import!$B$4:$T$677,19,FALSE),"")</f>
        <v>549</v>
      </c>
      <c r="C323" s="572"/>
      <c r="D323" s="571" t="str">
        <f>IFERROR(VLOOKUP(N323,Import!$AD$3:$AH$677,3,FALSE),"")</f>
        <v/>
      </c>
      <c r="E323" s="571" t="str">
        <f>IFERROR(VLOOKUP(N323,Import!$AD$3:$AL$677,4,FALSE),"")</f>
        <v/>
      </c>
      <c r="F323" s="575">
        <f>IFERROR(VLOOKUP(N323,Import!$AT$3:$BG$677,8,FALSE),"")</f>
        <v>268</v>
      </c>
      <c r="G323" s="489">
        <f>IFERROR(VLOOKUP($N323,Import!$AT$3:$BG$677,2,FALSE),"")</f>
        <v>293.25</v>
      </c>
      <c r="H323" s="490">
        <f>IFERROR(VLOOKUP($N323,Import!$AT$3:$BG$677,3,FALSE),"")</f>
        <v>2.1884328358208953</v>
      </c>
      <c r="I323" s="575">
        <f ca="1">IFERROR(VLOOKUP($N323,Import!$AT$3:$BG$677,9,FALSE),"")</f>
        <v>415</v>
      </c>
      <c r="J323" s="574"/>
      <c r="K323" s="571">
        <f>IFERROR(VLOOKUP(N323,Import!$AT$3:$BG$677,12,FALSE),"")</f>
        <v>224</v>
      </c>
      <c r="L323" s="571">
        <f>IFERROR(VLOOKUP(N323,Import!$AT$3:$BG$677,14,FALSE),"")</f>
        <v>238</v>
      </c>
      <c r="M323" s="486"/>
      <c r="N323" s="88" t="str">
        <f>IFERROR(VLOOKUP(A323,Import!$V$3:$X$677,3,FALSE),"")</f>
        <v>Alex Gordon</v>
      </c>
      <c r="O323" s="89"/>
      <c r="P323" s="90"/>
      <c r="Q323" s="91" t="str">
        <f>IFERROR(VLOOKUP($N323,Import!$B$3:$AL$676,2,FALSE),"")</f>
        <v>KC</v>
      </c>
      <c r="R323" s="341" t="str">
        <f>IFERROR(VLOOKUP($N323,Import!$B$3:$AL$676,3,FALSE),"")</f>
        <v>OF</v>
      </c>
      <c r="S323" s="341" t="str">
        <f>IFERROR(VLOOKUP($N323,Import!$B$3:$AL$676,4,FALSE),"")</f>
        <v>OF</v>
      </c>
      <c r="T323" s="91">
        <f>IFERROR(VLOOKUP($N323,Import!$B$3:$AL$676,5,FALSE),"")</f>
        <v>-9</v>
      </c>
      <c r="U323" s="431"/>
      <c r="V323" s="91">
        <f>IFERROR(VLOOKUP($N323,Import!$B$3:$AL$676,6,FALSE),"")</f>
        <v>515</v>
      </c>
      <c r="W323" s="91">
        <f>IFERROR(VLOOKUP($N323,Import!$B$3:$AL$676,7,FALSE),"")</f>
        <v>54</v>
      </c>
      <c r="X323" s="91">
        <f>IFERROR(VLOOKUP($N323,Import!$B$3:$AL$676,8,FALSE),"")</f>
        <v>14</v>
      </c>
      <c r="Y323" s="91">
        <f>IFERROR(VLOOKUP($N323,Import!$B$3:$AL$676,9,FALSE),"")</f>
        <v>57</v>
      </c>
      <c r="Z323" s="91">
        <f>IFERROR(VLOOKUP($N323,Import!$B$3:$AL$676,10,FALSE),"")</f>
        <v>10</v>
      </c>
      <c r="AA323" s="92">
        <f>IFERROR(VLOOKUP($N323,Import!$B$3:$AL$676,11,FALSE),"")</f>
        <v>0.24</v>
      </c>
      <c r="AB323" s="431"/>
      <c r="AC323" s="498">
        <f t="shared" ref="AC323:AC386" si="67">AA323*V323</f>
        <v>123.6</v>
      </c>
      <c r="AD323" s="499">
        <f>IF(O323='User Input'!$C$1,1,0)</f>
        <v>0</v>
      </c>
      <c r="AE323" s="499">
        <f t="shared" si="66"/>
        <v>0</v>
      </c>
      <c r="AF323" s="499">
        <f t="shared" ref="AF323:AF386" si="68">IF(AE323=AE322,0,AE323)</f>
        <v>0</v>
      </c>
      <c r="AG323" s="499" t="str">
        <f t="shared" ref="AG323:AG386" si="69">N323</f>
        <v>Alex Gordon</v>
      </c>
      <c r="AH323" s="499">
        <f t="shared" ref="AH323:AH386" si="70">P323</f>
        <v>0</v>
      </c>
      <c r="AI323" s="499">
        <f t="shared" ref="AI323:AI386" si="71">T323</f>
        <v>-9</v>
      </c>
      <c r="AJ323" s="91" t="str">
        <f>IFERROR(VLOOKUP($N323,Import!$B$3:$AL$676,35,FALSE),"")</f>
        <v/>
      </c>
      <c r="AK323" s="98"/>
      <c r="AL323" s="540"/>
      <c r="AM323" s="540"/>
      <c r="AN323" s="540"/>
      <c r="AO323" s="540"/>
      <c r="AP323" s="540"/>
      <c r="AQ323" s="540"/>
      <c r="AR323" s="542"/>
      <c r="AS323" s="538"/>
      <c r="AT323" s="585" t="str">
        <f>IFERROR(VLOOKUP($AV323,Import!$AW$3:$BG$677,7,FALSE),"")</f>
        <v/>
      </c>
      <c r="AU323" s="538"/>
      <c r="AV323" s="543"/>
      <c r="AW323" s="544"/>
      <c r="AX323" s="550"/>
      <c r="AY323" s="551"/>
      <c r="AZ323" s="552"/>
      <c r="BA323" s="552"/>
      <c r="BB323" s="551"/>
      <c r="BC323" s="553"/>
      <c r="BD323" s="551"/>
      <c r="BE323" s="554"/>
      <c r="BF323" s="554"/>
      <c r="BG323" s="551"/>
      <c r="BH323" s="551"/>
      <c r="BI323" s="551"/>
      <c r="BJ323" s="546"/>
      <c r="BK323" s="539"/>
      <c r="BL323" s="539"/>
      <c r="BM323" s="539"/>
      <c r="BN323" s="539"/>
      <c r="BO323" s="539"/>
      <c r="BP323" s="539"/>
      <c r="BQ323" s="539"/>
      <c r="BR323" s="535"/>
      <c r="BS323" s="536"/>
      <c r="BT323" s="537"/>
      <c r="BU323" s="549"/>
      <c r="BV323" s="426"/>
    </row>
    <row r="324" spans="1:74" ht="15" x14ac:dyDescent="0.25">
      <c r="A324" s="570">
        <v>322</v>
      </c>
      <c r="B324" s="571">
        <f>IFERROR(VLOOKUP(N324,Import!$B$4:$T$677,19,FALSE),"")</f>
        <v>550</v>
      </c>
      <c r="C324" s="572"/>
      <c r="D324" s="571" t="str">
        <f>IFERROR(VLOOKUP(N324,Import!$AD$3:$AH$677,3,FALSE),"")</f>
        <v/>
      </c>
      <c r="E324" s="571" t="str">
        <f>IFERROR(VLOOKUP(N324,Import!$AD$3:$AL$677,4,FALSE),"")</f>
        <v/>
      </c>
      <c r="F324" s="575">
        <f>IFERROR(VLOOKUP(N324,Import!$AT$3:$BG$677,8,FALSE),"")</f>
        <v>328</v>
      </c>
      <c r="G324" s="489">
        <f>IFERROR(VLOOKUP($N324,Import!$AT$3:$BG$677,2,FALSE),"")</f>
        <v>252.39999999999998</v>
      </c>
      <c r="H324" s="490">
        <f>IFERROR(VLOOKUP($N324,Import!$AT$3:$BG$677,3,FALSE),"")</f>
        <v>2.0688524590163935</v>
      </c>
      <c r="I324" s="575">
        <f ca="1">IFERROR(VLOOKUP($N324,Import!$AT$3:$BG$677,9,FALSE),"")</f>
        <v>324</v>
      </c>
      <c r="J324" s="574"/>
      <c r="K324" s="571">
        <f>IFERROR(VLOOKUP(N324,Import!$AT$3:$BG$677,12,FALSE),"")</f>
        <v>269</v>
      </c>
      <c r="L324" s="571">
        <f>IFERROR(VLOOKUP(N324,Import!$AT$3:$BG$677,14,FALSE),"")</f>
        <v>282</v>
      </c>
      <c r="M324" s="486"/>
      <c r="N324" s="88" t="str">
        <f>IFERROR(VLOOKUP(A324,Import!$V$3:$X$677,3,FALSE),"")</f>
        <v>Jordy Mercer</v>
      </c>
      <c r="O324" s="89"/>
      <c r="P324" s="90"/>
      <c r="Q324" s="91" t="str">
        <f>IFERROR(VLOOKUP($N324,Import!$B$3:$AL$676,2,FALSE),"")</f>
        <v>DET</v>
      </c>
      <c r="R324" s="341" t="str">
        <f>IFERROR(VLOOKUP($N324,Import!$B$3:$AL$676,3,FALSE),"")</f>
        <v>SS</v>
      </c>
      <c r="S324" s="341" t="str">
        <f>IFERROR(VLOOKUP($N324,Import!$B$3:$AL$676,4,FALSE),"")</f>
        <v>SS</v>
      </c>
      <c r="T324" s="91">
        <f>IFERROR(VLOOKUP($N324,Import!$B$3:$AL$676,5,FALSE),"")</f>
        <v>-9</v>
      </c>
      <c r="U324" s="431"/>
      <c r="V324" s="91">
        <f>IFERROR(VLOOKUP($N324,Import!$B$3:$AL$676,6,FALSE),"")</f>
        <v>464</v>
      </c>
      <c r="W324" s="91">
        <f>IFERROR(VLOOKUP($N324,Import!$B$3:$AL$676,7,FALSE),"")</f>
        <v>46</v>
      </c>
      <c r="X324" s="91">
        <f>IFERROR(VLOOKUP($N324,Import!$B$3:$AL$676,8,FALSE),"")</f>
        <v>7</v>
      </c>
      <c r="Y324" s="91">
        <f>IFERROR(VLOOKUP($N324,Import!$B$3:$AL$676,9,FALSE),"")</f>
        <v>51</v>
      </c>
      <c r="Z324" s="91">
        <f>IFERROR(VLOOKUP($N324,Import!$B$3:$AL$676,10,FALSE),"")</f>
        <v>3</v>
      </c>
      <c r="AA324" s="92">
        <f>IFERROR(VLOOKUP($N324,Import!$B$3:$AL$676,11,FALSE),"")</f>
        <v>0.24099999999999999</v>
      </c>
      <c r="AB324" s="431"/>
      <c r="AC324" s="498">
        <f t="shared" si="67"/>
        <v>111.824</v>
      </c>
      <c r="AD324" s="499">
        <f>IF(O324='User Input'!$C$1,1,0)</f>
        <v>0</v>
      </c>
      <c r="AE324" s="499">
        <f t="shared" ref="AE324:AE387" si="72">AD324+AE323</f>
        <v>0</v>
      </c>
      <c r="AF324" s="499">
        <f t="shared" si="68"/>
        <v>0</v>
      </c>
      <c r="AG324" s="499" t="str">
        <f t="shared" si="69"/>
        <v>Jordy Mercer</v>
      </c>
      <c r="AH324" s="499">
        <f t="shared" si="70"/>
        <v>0</v>
      </c>
      <c r="AI324" s="499">
        <f t="shared" si="71"/>
        <v>-9</v>
      </c>
      <c r="AJ324" s="91" t="str">
        <f>IFERROR(VLOOKUP($N324,Import!$B$3:$AL$676,35,FALSE),"")</f>
        <v/>
      </c>
      <c r="AK324" s="98"/>
      <c r="AL324" s="540"/>
      <c r="AM324" s="540"/>
      <c r="AN324" s="540"/>
      <c r="AO324" s="540"/>
      <c r="AP324" s="540"/>
      <c r="AQ324" s="540"/>
      <c r="AR324" s="542"/>
      <c r="AS324" s="538"/>
      <c r="AT324" s="585" t="str">
        <f>IFERROR(VLOOKUP($AV324,Import!$AW$3:$BG$677,7,FALSE),"")</f>
        <v/>
      </c>
      <c r="AU324" s="538"/>
      <c r="AV324" s="543"/>
      <c r="AW324" s="544"/>
      <c r="AX324" s="550"/>
      <c r="AY324" s="551"/>
      <c r="AZ324" s="552"/>
      <c r="BA324" s="552"/>
      <c r="BB324" s="551"/>
      <c r="BC324" s="553"/>
      <c r="BD324" s="551"/>
      <c r="BE324" s="554"/>
      <c r="BF324" s="554"/>
      <c r="BG324" s="551"/>
      <c r="BH324" s="551"/>
      <c r="BI324" s="551"/>
      <c r="BJ324" s="546"/>
      <c r="BK324" s="539"/>
      <c r="BL324" s="539"/>
      <c r="BM324" s="539"/>
      <c r="BN324" s="539"/>
      <c r="BO324" s="539"/>
      <c r="BP324" s="539"/>
      <c r="BQ324" s="539"/>
      <c r="BR324" s="535"/>
      <c r="BS324" s="536"/>
      <c r="BT324" s="537"/>
      <c r="BU324" s="549"/>
      <c r="BV324" s="426"/>
    </row>
    <row r="325" spans="1:74" ht="15" x14ac:dyDescent="0.25">
      <c r="A325" s="570">
        <v>323</v>
      </c>
      <c r="B325" s="571">
        <f>IFERROR(VLOOKUP(N325,Import!$B$4:$T$677,19,FALSE),"")</f>
        <v>551</v>
      </c>
      <c r="C325" s="572"/>
      <c r="D325" s="571" t="str">
        <f>IFERROR(VLOOKUP(N325,Import!$AD$3:$AH$677,3,FALSE),"")</f>
        <v/>
      </c>
      <c r="E325" s="571" t="str">
        <f>IFERROR(VLOOKUP(N325,Import!$AD$3:$AL$677,4,FALSE),"")</f>
        <v/>
      </c>
      <c r="F325" s="575">
        <f>IFERROR(VLOOKUP(N325,Import!$AT$3:$BG$677,8,FALSE),"")</f>
        <v>303</v>
      </c>
      <c r="G325" s="489">
        <f>IFERROR(VLOOKUP($N325,Import!$AT$3:$BG$677,2,FALSE),"")</f>
        <v>268.8</v>
      </c>
      <c r="H325" s="490">
        <f>IFERROR(VLOOKUP($N325,Import!$AT$3:$BG$677,3,FALSE),"")</f>
        <v>2.2214876033057851</v>
      </c>
      <c r="I325" s="575">
        <f ca="1">IFERROR(VLOOKUP($N325,Import!$AT$3:$BG$677,9,FALSE),"")</f>
        <v>282</v>
      </c>
      <c r="J325" s="574"/>
      <c r="K325" s="571">
        <f>IFERROR(VLOOKUP(N325,Import!$AT$3:$BG$677,12,FALSE),"")</f>
        <v>239</v>
      </c>
      <c r="L325" s="571">
        <f>IFERROR(VLOOKUP(N325,Import!$AT$3:$BG$677,14,FALSE),"")</f>
        <v>240</v>
      </c>
      <c r="M325" s="486"/>
      <c r="N325" s="88" t="str">
        <f>IFERROR(VLOOKUP(A325,Import!$V$3:$X$677,3,FALSE),"")</f>
        <v>Albert Almora Jr.</v>
      </c>
      <c r="O325" s="89"/>
      <c r="P325" s="90"/>
      <c r="Q325" s="91" t="str">
        <f>IFERROR(VLOOKUP($N325,Import!$B$3:$AL$676,2,FALSE),"")</f>
        <v>CHC</v>
      </c>
      <c r="R325" s="341" t="str">
        <f>IFERROR(VLOOKUP($N325,Import!$B$3:$AL$676,3,FALSE),"")</f>
        <v>OF</v>
      </c>
      <c r="S325" s="341" t="str">
        <f>IFERROR(VLOOKUP($N325,Import!$B$3:$AL$676,4,FALSE),"")</f>
        <v>OF</v>
      </c>
      <c r="T325" s="91">
        <f>IFERROR(VLOOKUP($N325,Import!$B$3:$AL$676,5,FALSE),"")</f>
        <v>-9</v>
      </c>
      <c r="U325" s="431"/>
      <c r="V325" s="91">
        <f>IFERROR(VLOOKUP($N325,Import!$B$3:$AL$676,6,FALSE),"")</f>
        <v>347</v>
      </c>
      <c r="W325" s="91">
        <f>IFERROR(VLOOKUP($N325,Import!$B$3:$AL$676,7,FALSE),"")</f>
        <v>37</v>
      </c>
      <c r="X325" s="91">
        <f>IFERROR(VLOOKUP($N325,Import!$B$3:$AL$676,8,FALSE),"")</f>
        <v>3</v>
      </c>
      <c r="Y325" s="91">
        <f>IFERROR(VLOOKUP($N325,Import!$B$3:$AL$676,9,FALSE),"")</f>
        <v>21</v>
      </c>
      <c r="Z325" s="91">
        <f>IFERROR(VLOOKUP($N325,Import!$B$3:$AL$676,10,FALSE),"")</f>
        <v>2</v>
      </c>
      <c r="AA325" s="92">
        <f>IFERROR(VLOOKUP($N325,Import!$B$3:$AL$676,11,FALSE),"")</f>
        <v>0.29099999999999998</v>
      </c>
      <c r="AB325" s="431"/>
      <c r="AC325" s="498">
        <f t="shared" si="67"/>
        <v>100.97699999999999</v>
      </c>
      <c r="AD325" s="499">
        <f>IF(O325='User Input'!$C$1,1,0)</f>
        <v>0</v>
      </c>
      <c r="AE325" s="499">
        <f t="shared" si="72"/>
        <v>0</v>
      </c>
      <c r="AF325" s="499">
        <f t="shared" si="68"/>
        <v>0</v>
      </c>
      <c r="AG325" s="499" t="str">
        <f t="shared" si="69"/>
        <v>Albert Almora Jr.</v>
      </c>
      <c r="AH325" s="499">
        <f t="shared" si="70"/>
        <v>0</v>
      </c>
      <c r="AI325" s="499">
        <f t="shared" si="71"/>
        <v>-9</v>
      </c>
      <c r="AJ325" s="91" t="str">
        <f>IFERROR(VLOOKUP($N325,Import!$B$3:$AL$676,35,FALSE),"")</f>
        <v/>
      </c>
      <c r="AK325" s="98"/>
      <c r="AL325" s="540"/>
      <c r="AM325" s="540"/>
      <c r="AN325" s="540"/>
      <c r="AO325" s="540"/>
      <c r="AP325" s="540"/>
      <c r="AQ325" s="540"/>
      <c r="AR325" s="542"/>
      <c r="AS325" s="538"/>
      <c r="AT325" s="585" t="str">
        <f>IFERROR(VLOOKUP($AV325,Import!$AW$3:$BG$677,7,FALSE),"")</f>
        <v/>
      </c>
      <c r="AU325" s="538"/>
      <c r="AV325" s="543"/>
      <c r="AW325" s="544"/>
      <c r="AX325" s="550"/>
      <c r="AY325" s="551"/>
      <c r="AZ325" s="552"/>
      <c r="BA325" s="552"/>
      <c r="BB325" s="551"/>
      <c r="BC325" s="553"/>
      <c r="BD325" s="551"/>
      <c r="BE325" s="554"/>
      <c r="BF325" s="554"/>
      <c r="BG325" s="551"/>
      <c r="BH325" s="551"/>
      <c r="BI325" s="551"/>
      <c r="BJ325" s="546"/>
      <c r="BK325" s="539"/>
      <c r="BL325" s="539"/>
      <c r="BM325" s="539"/>
      <c r="BN325" s="539"/>
      <c r="BO325" s="539"/>
      <c r="BP325" s="539"/>
      <c r="BQ325" s="539"/>
      <c r="BR325" s="535"/>
      <c r="BS325" s="536"/>
      <c r="BT325" s="537"/>
      <c r="BU325" s="549"/>
      <c r="BV325" s="426"/>
    </row>
    <row r="326" spans="1:74" ht="15" x14ac:dyDescent="0.25">
      <c r="A326" s="570">
        <v>324</v>
      </c>
      <c r="B326" s="571">
        <f>IFERROR(VLOOKUP(N326,Import!$B$4:$T$677,19,FALSE),"")</f>
        <v>552</v>
      </c>
      <c r="C326" s="572"/>
      <c r="D326" s="571" t="str">
        <f>IFERROR(VLOOKUP(N326,Import!$AD$3:$AH$677,3,FALSE),"")</f>
        <v/>
      </c>
      <c r="E326" s="571" t="str">
        <f>IFERROR(VLOOKUP(N326,Import!$AD$3:$AL$677,4,FALSE),"")</f>
        <v/>
      </c>
      <c r="F326" s="575">
        <f>IFERROR(VLOOKUP(N326,Import!$AT$3:$BG$677,8,FALSE),"")</f>
        <v>407</v>
      </c>
      <c r="G326" s="489">
        <f>IFERROR(VLOOKUP($N326,Import!$AT$3:$BG$677,2,FALSE),"")</f>
        <v>186.20000000000002</v>
      </c>
      <c r="H326" s="490">
        <f>IFERROR(VLOOKUP($N326,Import!$AT$3:$BG$677,3,FALSE),"")</f>
        <v>1.7566037735849058</v>
      </c>
      <c r="I326" s="575">
        <f ca="1">IFERROR(VLOOKUP($N326,Import!$AT$3:$BG$677,9,FALSE),"")</f>
        <v>388</v>
      </c>
      <c r="J326" s="574"/>
      <c r="K326" s="571">
        <f>IFERROR(VLOOKUP(N326,Import!$AT$3:$BG$677,12,FALSE),"")</f>
        <v>320</v>
      </c>
      <c r="L326" s="571">
        <f>IFERROR(VLOOKUP(N326,Import!$AT$3:$BG$677,14,FALSE),"")</f>
        <v>320</v>
      </c>
      <c r="M326" s="486"/>
      <c r="N326" s="88" t="str">
        <f>IFERROR(VLOOKUP(A326,Import!$V$3:$X$677,3,FALSE),"")</f>
        <v>Erik Gonzalez</v>
      </c>
      <c r="O326" s="89"/>
      <c r="P326" s="90"/>
      <c r="Q326" s="91" t="str">
        <f>IFERROR(VLOOKUP($N326,Import!$B$3:$AL$676,2,FALSE),"")</f>
        <v>PIT</v>
      </c>
      <c r="R326" s="341" t="str">
        <f>IFERROR(VLOOKUP($N326,Import!$B$3:$AL$676,3,FALSE),"")</f>
        <v>2B/3B</v>
      </c>
      <c r="S326" s="341" t="str">
        <f>IFERROR(VLOOKUP($N326,Import!$B$3:$AL$676,4,FALSE),"")</f>
        <v>1B/2B/ SS/3B</v>
      </c>
      <c r="T326" s="91">
        <f>IFERROR(VLOOKUP($N326,Import!$B$3:$AL$676,5,FALSE),"")</f>
        <v>-9</v>
      </c>
      <c r="U326" s="431"/>
      <c r="V326" s="91">
        <f>IFERROR(VLOOKUP($N326,Import!$B$3:$AL$676,6,FALSE),"")</f>
        <v>404</v>
      </c>
      <c r="W326" s="91">
        <f>IFERROR(VLOOKUP($N326,Import!$B$3:$AL$676,7,FALSE),"")</f>
        <v>41</v>
      </c>
      <c r="X326" s="91">
        <f>IFERROR(VLOOKUP($N326,Import!$B$3:$AL$676,8,FALSE),"")</f>
        <v>6</v>
      </c>
      <c r="Y326" s="91">
        <f>IFERROR(VLOOKUP($N326,Import!$B$3:$AL$676,9,FALSE),"")</f>
        <v>47</v>
      </c>
      <c r="Z326" s="91">
        <f>IFERROR(VLOOKUP($N326,Import!$B$3:$AL$676,10,FALSE),"")</f>
        <v>4</v>
      </c>
      <c r="AA326" s="92">
        <f>IFERROR(VLOOKUP($N326,Import!$B$3:$AL$676,11,FALSE),"")</f>
        <v>0.24399999999999999</v>
      </c>
      <c r="AB326" s="431"/>
      <c r="AC326" s="498">
        <f t="shared" si="67"/>
        <v>98.575999999999993</v>
      </c>
      <c r="AD326" s="499">
        <f>IF(O326='User Input'!$C$1,1,0)</f>
        <v>0</v>
      </c>
      <c r="AE326" s="499">
        <f t="shared" si="72"/>
        <v>0</v>
      </c>
      <c r="AF326" s="499">
        <f t="shared" si="68"/>
        <v>0</v>
      </c>
      <c r="AG326" s="499" t="str">
        <f t="shared" si="69"/>
        <v>Erik Gonzalez</v>
      </c>
      <c r="AH326" s="499">
        <f t="shared" si="70"/>
        <v>0</v>
      </c>
      <c r="AI326" s="499">
        <f t="shared" si="71"/>
        <v>-9</v>
      </c>
      <c r="AJ326" s="91" t="str">
        <f>IFERROR(VLOOKUP($N326,Import!$B$3:$AL$676,35,FALSE),"")</f>
        <v/>
      </c>
      <c r="AK326" s="98"/>
      <c r="AL326" s="540"/>
      <c r="AM326" s="540"/>
      <c r="AN326" s="540"/>
      <c r="AO326" s="540"/>
      <c r="AP326" s="540"/>
      <c r="AQ326" s="540"/>
      <c r="AR326" s="542"/>
      <c r="AS326" s="538"/>
      <c r="AT326" s="585" t="str">
        <f>IFERROR(VLOOKUP($AV326,Import!$AW$3:$BG$677,7,FALSE),"")</f>
        <v/>
      </c>
      <c r="AU326" s="538"/>
      <c r="AV326" s="543"/>
      <c r="AW326" s="544"/>
      <c r="AX326" s="550"/>
      <c r="AY326" s="551"/>
      <c r="AZ326" s="552"/>
      <c r="BA326" s="552"/>
      <c r="BB326" s="551"/>
      <c r="BC326" s="553"/>
      <c r="BD326" s="551"/>
      <c r="BE326" s="554"/>
      <c r="BF326" s="554"/>
      <c r="BG326" s="551"/>
      <c r="BH326" s="551"/>
      <c r="BI326" s="551"/>
      <c r="BJ326" s="546"/>
      <c r="BK326" s="539"/>
      <c r="BL326" s="539"/>
      <c r="BM326" s="539"/>
      <c r="BN326" s="539"/>
      <c r="BO326" s="539"/>
      <c r="BP326" s="539"/>
      <c r="BQ326" s="539"/>
      <c r="BR326" s="535"/>
      <c r="BS326" s="536"/>
      <c r="BT326" s="537"/>
      <c r="BU326" s="549"/>
      <c r="BV326" s="426"/>
    </row>
    <row r="327" spans="1:74" ht="15" x14ac:dyDescent="0.25">
      <c r="A327" s="570">
        <v>325</v>
      </c>
      <c r="B327" s="571">
        <f>IFERROR(VLOOKUP(N327,Import!$B$4:$T$677,19,FALSE),"")</f>
        <v>553</v>
      </c>
      <c r="C327" s="572"/>
      <c r="D327" s="571" t="str">
        <f>IFERROR(VLOOKUP(N327,Import!$AD$3:$AH$677,3,FALSE),"")</f>
        <v/>
      </c>
      <c r="E327" s="571" t="str">
        <f>IFERROR(VLOOKUP(N327,Import!$AD$3:$AL$677,4,FALSE),"")</f>
        <v/>
      </c>
      <c r="F327" s="575">
        <f>IFERROR(VLOOKUP(N327,Import!$AT$3:$BG$677,8,FALSE),"")</f>
        <v>308</v>
      </c>
      <c r="G327" s="489">
        <f>IFERROR(VLOOKUP($N327,Import!$AT$3:$BG$677,2,FALSE),"")</f>
        <v>265.74999999999994</v>
      </c>
      <c r="H327" s="490">
        <f>IFERROR(VLOOKUP($N327,Import!$AT$3:$BG$677,3,FALSE),"")</f>
        <v>2.1431451612903221</v>
      </c>
      <c r="I327" s="575">
        <f ca="1">IFERROR(VLOOKUP($N327,Import!$AT$3:$BG$677,9,FALSE),"")</f>
        <v>241</v>
      </c>
      <c r="J327" s="574"/>
      <c r="K327" s="571">
        <f>IFERROR(VLOOKUP(N327,Import!$AT$3:$BG$677,12,FALSE),"")</f>
        <v>248</v>
      </c>
      <c r="L327" s="571">
        <f>IFERROR(VLOOKUP(N327,Import!$AT$3:$BG$677,14,FALSE),"")</f>
        <v>231</v>
      </c>
      <c r="M327" s="486"/>
      <c r="N327" s="88" t="str">
        <f>IFERROR(VLOOKUP(A327,Import!$V$3:$X$677,3,FALSE),"")</f>
        <v>Mikie Mahtook</v>
      </c>
      <c r="O327" s="89"/>
      <c r="P327" s="90"/>
      <c r="Q327" s="91" t="str">
        <f>IFERROR(VLOOKUP($N327,Import!$B$3:$AL$676,2,FALSE),"")</f>
        <v>DET</v>
      </c>
      <c r="R327" s="341" t="str">
        <f>IFERROR(VLOOKUP($N327,Import!$B$3:$AL$676,3,FALSE),"")</f>
        <v>OF</v>
      </c>
      <c r="S327" s="341" t="str">
        <f>IFERROR(VLOOKUP($N327,Import!$B$3:$AL$676,4,FALSE),"")</f>
        <v>OF</v>
      </c>
      <c r="T327" s="91">
        <f>IFERROR(VLOOKUP($N327,Import!$B$3:$AL$676,5,FALSE),"")</f>
        <v>-9</v>
      </c>
      <c r="U327" s="431"/>
      <c r="V327" s="91">
        <f>IFERROR(VLOOKUP($N327,Import!$B$3:$AL$676,6,FALSE),"")</f>
        <v>414</v>
      </c>
      <c r="W327" s="91">
        <f>IFERROR(VLOOKUP($N327,Import!$B$3:$AL$676,7,FALSE),"")</f>
        <v>41</v>
      </c>
      <c r="X327" s="91">
        <f>IFERROR(VLOOKUP($N327,Import!$B$3:$AL$676,8,FALSE),"")</f>
        <v>16</v>
      </c>
      <c r="Y327" s="91">
        <f>IFERROR(VLOOKUP($N327,Import!$B$3:$AL$676,9,FALSE),"")</f>
        <v>48</v>
      </c>
      <c r="Z327" s="91">
        <f>IFERROR(VLOOKUP($N327,Import!$B$3:$AL$676,10,FALSE),"")</f>
        <v>5</v>
      </c>
      <c r="AA327" s="92">
        <f>IFERROR(VLOOKUP($N327,Import!$B$3:$AL$676,11,FALSE),"")</f>
        <v>0.223</v>
      </c>
      <c r="AB327" s="431"/>
      <c r="AC327" s="498">
        <f t="shared" si="67"/>
        <v>92.322000000000003</v>
      </c>
      <c r="AD327" s="499">
        <f>IF(O327='User Input'!$C$1,1,0)</f>
        <v>0</v>
      </c>
      <c r="AE327" s="499">
        <f t="shared" si="72"/>
        <v>0</v>
      </c>
      <c r="AF327" s="499">
        <f t="shared" si="68"/>
        <v>0</v>
      </c>
      <c r="AG327" s="499" t="str">
        <f t="shared" si="69"/>
        <v>Mikie Mahtook</v>
      </c>
      <c r="AH327" s="499">
        <f t="shared" si="70"/>
        <v>0</v>
      </c>
      <c r="AI327" s="499">
        <f t="shared" si="71"/>
        <v>-9</v>
      </c>
      <c r="AJ327" s="91" t="str">
        <f>IFERROR(VLOOKUP($N327,Import!$B$3:$AL$676,35,FALSE),"")</f>
        <v/>
      </c>
      <c r="AK327" s="98"/>
      <c r="AL327" s="540"/>
      <c r="AM327" s="540"/>
      <c r="AN327" s="540"/>
      <c r="AO327" s="540"/>
      <c r="AP327" s="540"/>
      <c r="AQ327" s="540"/>
      <c r="AR327" s="542"/>
      <c r="AS327" s="538"/>
      <c r="AT327" s="585" t="str">
        <f>IFERROR(VLOOKUP($AV327,Import!$AW$3:$BG$677,7,FALSE),"")</f>
        <v/>
      </c>
      <c r="AU327" s="538"/>
      <c r="AV327" s="543"/>
      <c r="AW327" s="544"/>
      <c r="AX327" s="550"/>
      <c r="AY327" s="551"/>
      <c r="AZ327" s="552"/>
      <c r="BA327" s="552"/>
      <c r="BB327" s="551"/>
      <c r="BC327" s="553"/>
      <c r="BD327" s="551"/>
      <c r="BE327" s="554"/>
      <c r="BF327" s="554"/>
      <c r="BG327" s="551"/>
      <c r="BH327" s="551"/>
      <c r="BI327" s="551"/>
      <c r="BJ327" s="546"/>
      <c r="BK327" s="539"/>
      <c r="BL327" s="539"/>
      <c r="BM327" s="539"/>
      <c r="BN327" s="539"/>
      <c r="BO327" s="539"/>
      <c r="BP327" s="539"/>
      <c r="BQ327" s="539"/>
      <c r="BR327" s="535"/>
      <c r="BS327" s="536"/>
      <c r="BT327" s="537"/>
      <c r="BU327" s="549"/>
      <c r="BV327" s="426"/>
    </row>
    <row r="328" spans="1:74" ht="15" x14ac:dyDescent="0.25">
      <c r="A328" s="570">
        <v>326</v>
      </c>
      <c r="B328" s="571">
        <f>IFERROR(VLOOKUP(N328,Import!$B$4:$T$677,19,FALSE),"")</f>
        <v>554</v>
      </c>
      <c r="C328" s="572"/>
      <c r="D328" s="571" t="str">
        <f>IFERROR(VLOOKUP(N328,Import!$AD$3:$AH$677,3,FALSE),"")</f>
        <v/>
      </c>
      <c r="E328" s="571" t="str">
        <f>IFERROR(VLOOKUP(N328,Import!$AD$3:$AL$677,4,FALSE),"")</f>
        <v/>
      </c>
      <c r="F328" s="575">
        <f>IFERROR(VLOOKUP(N328,Import!$AT$3:$BG$677,8,FALSE),"")</f>
        <v>535</v>
      </c>
      <c r="G328" s="489">
        <f>IFERROR(VLOOKUP($N328,Import!$AT$3:$BG$677,2,FALSE),"")</f>
        <v>110.54999999999998</v>
      </c>
      <c r="H328" s="490">
        <f>IFERROR(VLOOKUP($N328,Import!$AT$3:$BG$677,3,FALSE),"")</f>
        <v>1.3818749999999997</v>
      </c>
      <c r="I328" s="575">
        <f ca="1">IFERROR(VLOOKUP($N328,Import!$AT$3:$BG$677,9,FALSE),"")</f>
        <v>584</v>
      </c>
      <c r="J328" s="574"/>
      <c r="K328" s="571">
        <f>IFERROR(VLOOKUP(N328,Import!$AT$3:$BG$677,12,FALSE),"")</f>
        <v>423</v>
      </c>
      <c r="L328" s="571">
        <f>IFERROR(VLOOKUP(N328,Import!$AT$3:$BG$677,14,FALSE),"")</f>
        <v>417</v>
      </c>
      <c r="M328" s="486"/>
      <c r="N328" s="88" t="str">
        <f>IFERROR(VLOOKUP(A328,Import!$V$3:$X$677,3,FALSE),"")</f>
        <v>Keon Broxton</v>
      </c>
      <c r="O328" s="89"/>
      <c r="P328" s="90"/>
      <c r="Q328" s="91" t="str">
        <f>IFERROR(VLOOKUP($N328,Import!$B$3:$AL$676,2,FALSE),"")</f>
        <v>NYM</v>
      </c>
      <c r="R328" s="341" t="str">
        <f>IFERROR(VLOOKUP($N328,Import!$B$3:$AL$676,3,FALSE),"")</f>
        <v>OF</v>
      </c>
      <c r="S328" s="341" t="str">
        <f>IFERROR(VLOOKUP($N328,Import!$B$3:$AL$676,4,FALSE),"")</f>
        <v>OF</v>
      </c>
      <c r="T328" s="91">
        <f>IFERROR(VLOOKUP($N328,Import!$B$3:$AL$676,5,FALSE),"")</f>
        <v>-9</v>
      </c>
      <c r="U328" s="431"/>
      <c r="V328" s="91">
        <f>IFERROR(VLOOKUP($N328,Import!$B$3:$AL$676,6,FALSE),"")</f>
        <v>283</v>
      </c>
      <c r="W328" s="91">
        <f>IFERROR(VLOOKUP($N328,Import!$B$3:$AL$676,7,FALSE),"")</f>
        <v>27</v>
      </c>
      <c r="X328" s="91">
        <f>IFERROR(VLOOKUP($N328,Import!$B$3:$AL$676,8,FALSE),"")</f>
        <v>9</v>
      </c>
      <c r="Y328" s="91">
        <f>IFERROR(VLOOKUP($N328,Import!$B$3:$AL$676,9,FALSE),"")</f>
        <v>32</v>
      </c>
      <c r="Z328" s="91">
        <f>IFERROR(VLOOKUP($N328,Import!$B$3:$AL$676,10,FALSE),"")</f>
        <v>15</v>
      </c>
      <c r="AA328" s="92">
        <f>IFERROR(VLOOKUP($N328,Import!$B$3:$AL$676,11,FALSE),"")</f>
        <v>0.218</v>
      </c>
      <c r="AB328" s="431"/>
      <c r="AC328" s="498">
        <f t="shared" si="67"/>
        <v>61.694000000000003</v>
      </c>
      <c r="AD328" s="499">
        <f>IF(O328='User Input'!$C$1,1,0)</f>
        <v>0</v>
      </c>
      <c r="AE328" s="499">
        <f t="shared" si="72"/>
        <v>0</v>
      </c>
      <c r="AF328" s="499">
        <f t="shared" si="68"/>
        <v>0</v>
      </c>
      <c r="AG328" s="499" t="str">
        <f t="shared" si="69"/>
        <v>Keon Broxton</v>
      </c>
      <c r="AH328" s="499">
        <f t="shared" si="70"/>
        <v>0</v>
      </c>
      <c r="AI328" s="499">
        <f t="shared" si="71"/>
        <v>-9</v>
      </c>
      <c r="AJ328" s="91" t="str">
        <f>IFERROR(VLOOKUP($N328,Import!$B$3:$AL$676,35,FALSE),"")</f>
        <v/>
      </c>
      <c r="AK328" s="98"/>
      <c r="AL328" s="540"/>
      <c r="AM328" s="540"/>
      <c r="AN328" s="540"/>
      <c r="AO328" s="540"/>
      <c r="AP328" s="540"/>
      <c r="AQ328" s="540"/>
      <c r="AR328" s="542"/>
      <c r="AS328" s="538"/>
      <c r="AT328" s="585" t="str">
        <f>IFERROR(VLOOKUP($AV328,Import!$AW$3:$BG$677,7,FALSE),"")</f>
        <v/>
      </c>
      <c r="AU328" s="538"/>
      <c r="AV328" s="543"/>
      <c r="AW328" s="544"/>
      <c r="AX328" s="550"/>
      <c r="AY328" s="551"/>
      <c r="AZ328" s="552"/>
      <c r="BA328" s="552"/>
      <c r="BB328" s="551"/>
      <c r="BC328" s="553"/>
      <c r="BD328" s="551"/>
      <c r="BE328" s="554"/>
      <c r="BF328" s="554"/>
      <c r="BG328" s="551"/>
      <c r="BH328" s="551"/>
      <c r="BI328" s="551"/>
      <c r="BJ328" s="546"/>
      <c r="BK328" s="539"/>
      <c r="BL328" s="539"/>
      <c r="BM328" s="539"/>
      <c r="BN328" s="539"/>
      <c r="BO328" s="539"/>
      <c r="BP328" s="539"/>
      <c r="BQ328" s="539"/>
      <c r="BR328" s="535"/>
      <c r="BS328" s="536"/>
      <c r="BT328" s="537"/>
      <c r="BU328" s="549"/>
      <c r="BV328" s="426"/>
    </row>
    <row r="329" spans="1:74" ht="15" x14ac:dyDescent="0.25">
      <c r="A329" s="570">
        <v>327</v>
      </c>
      <c r="B329" s="571">
        <f>IFERROR(VLOOKUP(N329,Import!$B$4:$T$677,19,FALSE),"")</f>
        <v>555</v>
      </c>
      <c r="C329" s="572"/>
      <c r="D329" s="571" t="str">
        <f>IFERROR(VLOOKUP(N329,Import!$AD$3:$AH$677,3,FALSE),"")</f>
        <v/>
      </c>
      <c r="E329" s="571" t="str">
        <f>IFERROR(VLOOKUP(N329,Import!$AD$3:$AL$677,4,FALSE),"")</f>
        <v/>
      </c>
      <c r="F329" s="575">
        <f>IFERROR(VLOOKUP(N329,Import!$AT$3:$BG$677,8,FALSE),"")</f>
        <v>527</v>
      </c>
      <c r="G329" s="489">
        <f>IFERROR(VLOOKUP($N329,Import!$AT$3:$BG$677,2,FALSE),"")</f>
        <v>114.70000000000002</v>
      </c>
      <c r="H329" s="490">
        <f>IFERROR(VLOOKUP($N329,Import!$AT$3:$BG$677,3,FALSE),"")</f>
        <v>1.5293333333333337</v>
      </c>
      <c r="I329" s="575">
        <f ca="1">IFERROR(VLOOKUP($N329,Import!$AT$3:$BG$677,9,FALSE),"")</f>
        <v>455</v>
      </c>
      <c r="J329" s="574"/>
      <c r="K329" s="571">
        <f>IFERROR(VLOOKUP(N329,Import!$AT$3:$BG$677,12,FALSE),"")</f>
        <v>401</v>
      </c>
      <c r="L329" s="571">
        <f>IFERROR(VLOOKUP(N329,Import!$AT$3:$BG$677,14,FALSE),"")</f>
        <v>405</v>
      </c>
      <c r="M329" s="486"/>
      <c r="N329" s="88" t="str">
        <f>IFERROR(VLOOKUP(A329,Import!$V$3:$X$677,3,FALSE),"")</f>
        <v>Juan Lagares</v>
      </c>
      <c r="O329" s="89"/>
      <c r="P329" s="90"/>
      <c r="Q329" s="91" t="str">
        <f>IFERROR(VLOOKUP($N329,Import!$B$3:$AL$676,2,FALSE),"")</f>
        <v>NYM</v>
      </c>
      <c r="R329" s="341" t="str">
        <f>IFERROR(VLOOKUP($N329,Import!$B$3:$AL$676,3,FALSE),"")</f>
        <v>OF</v>
      </c>
      <c r="S329" s="341" t="str">
        <f>IFERROR(VLOOKUP($N329,Import!$B$3:$AL$676,4,FALSE),"")</f>
        <v>OF</v>
      </c>
      <c r="T329" s="91">
        <f>IFERROR(VLOOKUP($N329,Import!$B$3:$AL$676,5,FALSE),"")</f>
        <v>-9</v>
      </c>
      <c r="U329" s="431"/>
      <c r="V329" s="91">
        <f>IFERROR(VLOOKUP($N329,Import!$B$3:$AL$676,6,FALSE),"")</f>
        <v>254</v>
      </c>
      <c r="W329" s="91">
        <f>IFERROR(VLOOKUP($N329,Import!$B$3:$AL$676,7,FALSE),"")</f>
        <v>34</v>
      </c>
      <c r="X329" s="91">
        <f>IFERROR(VLOOKUP($N329,Import!$B$3:$AL$676,8,FALSE),"")</f>
        <v>6</v>
      </c>
      <c r="Y329" s="91">
        <f>IFERROR(VLOOKUP($N329,Import!$B$3:$AL$676,9,FALSE),"")</f>
        <v>25</v>
      </c>
      <c r="Z329" s="91">
        <f>IFERROR(VLOOKUP($N329,Import!$B$3:$AL$676,10,FALSE),"")</f>
        <v>9</v>
      </c>
      <c r="AA329" s="92">
        <f>IFERROR(VLOOKUP($N329,Import!$B$3:$AL$676,11,FALSE),"")</f>
        <v>0.26400000000000001</v>
      </c>
      <c r="AB329" s="431"/>
      <c r="AC329" s="498">
        <f t="shared" si="67"/>
        <v>67.055999999999997</v>
      </c>
      <c r="AD329" s="499">
        <f>IF(O329='User Input'!$C$1,1,0)</f>
        <v>0</v>
      </c>
      <c r="AE329" s="499">
        <f t="shared" si="72"/>
        <v>0</v>
      </c>
      <c r="AF329" s="499">
        <f t="shared" si="68"/>
        <v>0</v>
      </c>
      <c r="AG329" s="499" t="str">
        <f t="shared" si="69"/>
        <v>Juan Lagares</v>
      </c>
      <c r="AH329" s="499">
        <f t="shared" si="70"/>
        <v>0</v>
      </c>
      <c r="AI329" s="499">
        <f t="shared" si="71"/>
        <v>-9</v>
      </c>
      <c r="AJ329" s="91" t="str">
        <f>IFERROR(VLOOKUP($N329,Import!$B$3:$AL$676,35,FALSE),"")</f>
        <v/>
      </c>
      <c r="AK329" s="98"/>
      <c r="AL329" s="540"/>
      <c r="AM329" s="540"/>
      <c r="AN329" s="540"/>
      <c r="AO329" s="540"/>
      <c r="AP329" s="540"/>
      <c r="AQ329" s="540"/>
      <c r="AR329" s="542"/>
      <c r="AS329" s="538"/>
      <c r="AT329" s="585" t="str">
        <f>IFERROR(VLOOKUP($AV329,Import!$AW$3:$BG$677,7,FALSE),"")</f>
        <v/>
      </c>
      <c r="AU329" s="538"/>
      <c r="AV329" s="543"/>
      <c r="AW329" s="544"/>
      <c r="AX329" s="550"/>
      <c r="AY329" s="551"/>
      <c r="AZ329" s="552"/>
      <c r="BA329" s="552"/>
      <c r="BB329" s="551"/>
      <c r="BC329" s="553"/>
      <c r="BD329" s="551"/>
      <c r="BE329" s="554"/>
      <c r="BF329" s="554"/>
      <c r="BG329" s="551"/>
      <c r="BH329" s="551"/>
      <c r="BI329" s="551"/>
      <c r="BJ329" s="546"/>
      <c r="BK329" s="539"/>
      <c r="BL329" s="539"/>
      <c r="BM329" s="539"/>
      <c r="BN329" s="539"/>
      <c r="BO329" s="539"/>
      <c r="BP329" s="539"/>
      <c r="BQ329" s="539"/>
      <c r="BR329" s="535"/>
      <c r="BS329" s="536"/>
      <c r="BT329" s="537"/>
      <c r="BU329" s="549"/>
      <c r="BV329" s="426"/>
    </row>
    <row r="330" spans="1:74" ht="15" x14ac:dyDescent="0.25">
      <c r="A330" s="570">
        <v>328</v>
      </c>
      <c r="B330" s="571">
        <f>IFERROR(VLOOKUP(N330,Import!$B$4:$T$677,19,FALSE),"")</f>
        <v>556</v>
      </c>
      <c r="C330" s="572"/>
      <c r="D330" s="571" t="str">
        <f>IFERROR(VLOOKUP(N330,Import!$AD$3:$AH$677,3,FALSE),"")</f>
        <v/>
      </c>
      <c r="E330" s="571" t="str">
        <f>IFERROR(VLOOKUP(N330,Import!$AD$3:$AL$677,4,FALSE),"")</f>
        <v/>
      </c>
      <c r="F330" s="575">
        <f>IFERROR(VLOOKUP(N330,Import!$AT$3:$BG$677,8,FALSE),"")</f>
        <v>557</v>
      </c>
      <c r="G330" s="489">
        <f>IFERROR(VLOOKUP($N330,Import!$AT$3:$BG$677,2,FALSE),"")</f>
        <v>74.249999999999986</v>
      </c>
      <c r="H330" s="490">
        <f>IFERROR(VLOOKUP($N330,Import!$AT$3:$BG$677,3,FALSE),"")</f>
        <v>1.5468749999999998</v>
      </c>
      <c r="I330" s="575">
        <f ca="1">IFERROR(VLOOKUP($N330,Import!$AT$3:$BG$677,9,FALSE),"")</f>
        <v>318</v>
      </c>
      <c r="J330" s="574"/>
      <c r="K330" s="571">
        <f>IFERROR(VLOOKUP(N330,Import!$AT$3:$BG$677,12,FALSE),"")</f>
        <v>426</v>
      </c>
      <c r="L330" s="571">
        <f>IFERROR(VLOOKUP(N330,Import!$AT$3:$BG$677,14,FALSE),"")</f>
        <v>431</v>
      </c>
      <c r="M330" s="486"/>
      <c r="N330" s="88" t="str">
        <f>IFERROR(VLOOKUP(A330,Import!$V$3:$X$677,3,FALSE),"")</f>
        <v>Ben Gamel</v>
      </c>
      <c r="O330" s="89"/>
      <c r="P330" s="90"/>
      <c r="Q330" s="91" t="str">
        <f>IFERROR(VLOOKUP($N330,Import!$B$3:$AL$676,2,FALSE),"")</f>
        <v>MIL</v>
      </c>
      <c r="R330" s="341" t="str">
        <f>IFERROR(VLOOKUP($N330,Import!$B$3:$AL$676,3,FALSE),"")</f>
        <v>OF</v>
      </c>
      <c r="S330" s="341" t="str">
        <f>IFERROR(VLOOKUP($N330,Import!$B$3:$AL$676,4,FALSE),"")</f>
        <v>OF</v>
      </c>
      <c r="T330" s="91">
        <f>IFERROR(VLOOKUP($N330,Import!$B$3:$AL$676,5,FALSE),"")</f>
        <v>-9</v>
      </c>
      <c r="U330" s="431"/>
      <c r="V330" s="91">
        <f>IFERROR(VLOOKUP($N330,Import!$B$3:$AL$676,6,FALSE),"")</f>
        <v>224</v>
      </c>
      <c r="W330" s="91">
        <f>IFERROR(VLOOKUP($N330,Import!$B$3:$AL$676,7,FALSE),"")</f>
        <v>26</v>
      </c>
      <c r="X330" s="91">
        <f>IFERROR(VLOOKUP($N330,Import!$B$3:$AL$676,8,FALSE),"")</f>
        <v>5</v>
      </c>
      <c r="Y330" s="91">
        <f>IFERROR(VLOOKUP($N330,Import!$B$3:$AL$676,9,FALSE),"")</f>
        <v>24</v>
      </c>
      <c r="Z330" s="91">
        <f>IFERROR(VLOOKUP($N330,Import!$B$3:$AL$676,10,FALSE),"")</f>
        <v>4</v>
      </c>
      <c r="AA330" s="92">
        <f>IFERROR(VLOOKUP($N330,Import!$B$3:$AL$676,11,FALSE),"")</f>
        <v>0.27700000000000002</v>
      </c>
      <c r="AB330" s="431"/>
      <c r="AC330" s="498">
        <f t="shared" si="67"/>
        <v>62.048000000000002</v>
      </c>
      <c r="AD330" s="499">
        <f>IF(O330='User Input'!$C$1,1,0)</f>
        <v>0</v>
      </c>
      <c r="AE330" s="499">
        <f t="shared" si="72"/>
        <v>0</v>
      </c>
      <c r="AF330" s="499">
        <f t="shared" si="68"/>
        <v>0</v>
      </c>
      <c r="AG330" s="499" t="str">
        <f t="shared" si="69"/>
        <v>Ben Gamel</v>
      </c>
      <c r="AH330" s="499">
        <f t="shared" si="70"/>
        <v>0</v>
      </c>
      <c r="AI330" s="499">
        <f t="shared" si="71"/>
        <v>-9</v>
      </c>
      <c r="AJ330" s="91" t="str">
        <f>IFERROR(VLOOKUP($N330,Import!$B$3:$AL$676,35,FALSE),"")</f>
        <v/>
      </c>
      <c r="AK330" s="98"/>
      <c r="AL330" s="540"/>
      <c r="AM330" s="540"/>
      <c r="AN330" s="540"/>
      <c r="AO330" s="540"/>
      <c r="AP330" s="540"/>
      <c r="AQ330" s="540"/>
      <c r="AR330" s="542"/>
      <c r="AS330" s="538"/>
      <c r="AT330" s="585" t="str">
        <f>IFERROR(VLOOKUP($AV330,Import!$AW$3:$BG$677,7,FALSE),"")</f>
        <v/>
      </c>
      <c r="AU330" s="538"/>
      <c r="AV330" s="543"/>
      <c r="AW330" s="544"/>
      <c r="AX330" s="550"/>
      <c r="AY330" s="551"/>
      <c r="AZ330" s="552"/>
      <c r="BA330" s="552"/>
      <c r="BB330" s="551"/>
      <c r="BC330" s="553"/>
      <c r="BD330" s="551"/>
      <c r="BE330" s="554"/>
      <c r="BF330" s="554"/>
      <c r="BG330" s="551"/>
      <c r="BH330" s="551"/>
      <c r="BI330" s="551"/>
      <c r="BJ330" s="546"/>
      <c r="BK330" s="539"/>
      <c r="BL330" s="539"/>
      <c r="BM330" s="539"/>
      <c r="BN330" s="539"/>
      <c r="BO330" s="539"/>
      <c r="BP330" s="539"/>
      <c r="BQ330" s="539"/>
      <c r="BR330" s="535"/>
      <c r="BS330" s="536"/>
      <c r="BT330" s="537"/>
      <c r="BU330" s="549"/>
      <c r="BV330" s="426"/>
    </row>
    <row r="331" spans="1:74" ht="15" x14ac:dyDescent="0.25">
      <c r="A331" s="570">
        <v>329</v>
      </c>
      <c r="B331" s="571">
        <f>IFERROR(VLOOKUP(N331,Import!$B$4:$T$677,19,FALSE),"")</f>
        <v>558</v>
      </c>
      <c r="C331" s="572"/>
      <c r="D331" s="571" t="str">
        <f>IFERROR(VLOOKUP(N331,Import!$AD$3:$AH$677,3,FALSE),"")</f>
        <v/>
      </c>
      <c r="E331" s="571" t="str">
        <f>IFERROR(VLOOKUP(N331,Import!$AD$3:$AL$677,4,FALSE),"")</f>
        <v/>
      </c>
      <c r="F331" s="575">
        <f>IFERROR(VLOOKUP(N331,Import!$AT$3:$BG$677,8,FALSE),"")</f>
        <v>544</v>
      </c>
      <c r="G331" s="489">
        <f>IFERROR(VLOOKUP($N331,Import!$AT$3:$BG$677,2,FALSE),"")</f>
        <v>99.3</v>
      </c>
      <c r="H331" s="490">
        <f>IFERROR(VLOOKUP($N331,Import!$AT$3:$BG$677,3,FALSE),"")</f>
        <v>1.5276923076923077</v>
      </c>
      <c r="I331" s="575">
        <f ca="1">IFERROR(VLOOKUP($N331,Import!$AT$3:$BG$677,9,FALSE),"")</f>
        <v>448</v>
      </c>
      <c r="J331" s="574"/>
      <c r="K331" s="571">
        <f>IFERROR(VLOOKUP(N331,Import!$AT$3:$BG$677,12,FALSE),"")</f>
        <v>397</v>
      </c>
      <c r="L331" s="571">
        <f>IFERROR(VLOOKUP(N331,Import!$AT$3:$BG$677,14,FALSE),"")</f>
        <v>396</v>
      </c>
      <c r="M331" s="486"/>
      <c r="N331" s="88" t="str">
        <f>IFERROR(VLOOKUP(A331,Import!$V$3:$X$677,3,FALSE),"")</f>
        <v>Bradley Zimmer</v>
      </c>
      <c r="O331" s="89"/>
      <c r="P331" s="90"/>
      <c r="Q331" s="91" t="str">
        <f>IFERROR(VLOOKUP($N331,Import!$B$3:$AL$676,2,FALSE),"")</f>
        <v>CLE</v>
      </c>
      <c r="R331" s="341" t="str">
        <f>IFERROR(VLOOKUP($N331,Import!$B$3:$AL$676,3,FALSE),"")</f>
        <v>OF</v>
      </c>
      <c r="S331" s="341" t="str">
        <f>IFERROR(VLOOKUP($N331,Import!$B$3:$AL$676,4,FALSE),"")</f>
        <v>OF</v>
      </c>
      <c r="T331" s="91">
        <f>IFERROR(VLOOKUP($N331,Import!$B$3:$AL$676,5,FALSE),"")</f>
        <v>-9</v>
      </c>
      <c r="U331" s="431"/>
      <c r="V331" s="91">
        <f>IFERROR(VLOOKUP($N331,Import!$B$3:$AL$676,6,FALSE),"")</f>
        <v>218</v>
      </c>
      <c r="W331" s="91">
        <f>IFERROR(VLOOKUP($N331,Import!$B$3:$AL$676,7,FALSE),"")</f>
        <v>21</v>
      </c>
      <c r="X331" s="91">
        <f>IFERROR(VLOOKUP($N331,Import!$B$3:$AL$676,8,FALSE),"")</f>
        <v>6</v>
      </c>
      <c r="Y331" s="91">
        <f>IFERROR(VLOOKUP($N331,Import!$B$3:$AL$676,9,FALSE),"")</f>
        <v>27</v>
      </c>
      <c r="Z331" s="91">
        <f>IFERROR(VLOOKUP($N331,Import!$B$3:$AL$676,10,FALSE),"")</f>
        <v>11</v>
      </c>
      <c r="AA331" s="92">
        <f>IFERROR(VLOOKUP($N331,Import!$B$3:$AL$676,11,FALSE),"")</f>
        <v>0.217</v>
      </c>
      <c r="AB331" s="431"/>
      <c r="AC331" s="498">
        <f t="shared" si="67"/>
        <v>47.305999999999997</v>
      </c>
      <c r="AD331" s="499">
        <f>IF(O331='User Input'!$C$1,1,0)</f>
        <v>0</v>
      </c>
      <c r="AE331" s="499">
        <f t="shared" si="72"/>
        <v>0</v>
      </c>
      <c r="AF331" s="499">
        <f t="shared" si="68"/>
        <v>0</v>
      </c>
      <c r="AG331" s="499" t="str">
        <f t="shared" si="69"/>
        <v>Bradley Zimmer</v>
      </c>
      <c r="AH331" s="499">
        <f t="shared" si="70"/>
        <v>0</v>
      </c>
      <c r="AI331" s="499">
        <f t="shared" si="71"/>
        <v>-9</v>
      </c>
      <c r="AJ331" s="91" t="str">
        <f>IFERROR(VLOOKUP($N331,Import!$B$3:$AL$676,35,FALSE),"")</f>
        <v/>
      </c>
      <c r="AK331" s="98"/>
      <c r="AL331" s="540"/>
      <c r="AM331" s="540"/>
      <c r="AN331" s="540"/>
      <c r="AO331" s="540"/>
      <c r="AP331" s="540"/>
      <c r="AQ331" s="540"/>
      <c r="AR331" s="542"/>
      <c r="AS331" s="538"/>
      <c r="AT331" s="585" t="str">
        <f>IFERROR(VLOOKUP($AV331,Import!$AW$3:$BG$677,7,FALSE),"")</f>
        <v/>
      </c>
      <c r="AU331" s="538"/>
      <c r="AV331" s="543"/>
      <c r="AW331" s="544"/>
      <c r="AX331" s="550"/>
      <c r="AY331" s="551"/>
      <c r="AZ331" s="552"/>
      <c r="BA331" s="552"/>
      <c r="BB331" s="551"/>
      <c r="BC331" s="553"/>
      <c r="BD331" s="551"/>
      <c r="BE331" s="554"/>
      <c r="BF331" s="554"/>
      <c r="BG331" s="551"/>
      <c r="BH331" s="551"/>
      <c r="BI331" s="551"/>
      <c r="BJ331" s="546"/>
      <c r="BK331" s="539"/>
      <c r="BL331" s="539"/>
      <c r="BM331" s="539"/>
      <c r="BN331" s="539"/>
      <c r="BO331" s="539"/>
      <c r="BP331" s="539"/>
      <c r="BQ331" s="539"/>
      <c r="BR331" s="535"/>
      <c r="BS331" s="536"/>
      <c r="BT331" s="537"/>
      <c r="BU331" s="549"/>
      <c r="BV331" s="426"/>
    </row>
    <row r="332" spans="1:74" ht="15" x14ac:dyDescent="0.25">
      <c r="A332" s="570">
        <v>330</v>
      </c>
      <c r="B332" s="571">
        <f>IFERROR(VLOOKUP(N332,Import!$B$4:$T$677,19,FALSE),"")</f>
        <v>560</v>
      </c>
      <c r="C332" s="572"/>
      <c r="D332" s="571" t="str">
        <f>IFERROR(VLOOKUP(N332,Import!$AD$3:$AH$677,3,FALSE),"")</f>
        <v/>
      </c>
      <c r="E332" s="571" t="str">
        <f>IFERROR(VLOOKUP(N332,Import!$AD$3:$AL$677,4,FALSE),"")</f>
        <v/>
      </c>
      <c r="F332" s="575">
        <f>IFERROR(VLOOKUP(N332,Import!$AT$3:$BG$677,8,FALSE),"")</f>
        <v>536</v>
      </c>
      <c r="G332" s="489">
        <f>IFERROR(VLOOKUP($N332,Import!$AT$3:$BG$677,2,FALSE),"")</f>
        <v>110.05000000000001</v>
      </c>
      <c r="H332" s="490">
        <f>IFERROR(VLOOKUP($N332,Import!$AT$3:$BG$677,3,FALSE),"")</f>
        <v>1.3586419753086421</v>
      </c>
      <c r="I332" s="575">
        <f ca="1">IFERROR(VLOOKUP($N332,Import!$AT$3:$BG$677,9,FALSE),"")</f>
        <v>368</v>
      </c>
      <c r="J332" s="574"/>
      <c r="K332" s="571">
        <f>IFERROR(VLOOKUP(N332,Import!$AT$3:$BG$677,12,FALSE),"")</f>
        <v>444</v>
      </c>
      <c r="L332" s="571">
        <f>IFERROR(VLOOKUP(N332,Import!$AT$3:$BG$677,14,FALSE),"")</f>
        <v>430</v>
      </c>
      <c r="M332" s="486"/>
      <c r="N332" s="88" t="str">
        <f>IFERROR(VLOOKUP(A332,Import!$V$3:$X$677,3,FALSE),"")</f>
        <v>Chris Shaw</v>
      </c>
      <c r="O332" s="89"/>
      <c r="P332" s="90"/>
      <c r="Q332" s="91" t="str">
        <f>IFERROR(VLOOKUP($N332,Import!$B$3:$AL$676,2,FALSE),"")</f>
        <v>SF</v>
      </c>
      <c r="R332" s="341" t="str">
        <f>IFERROR(VLOOKUP($N332,Import!$B$3:$AL$676,3,FALSE),"")</f>
        <v>DH</v>
      </c>
      <c r="S332" s="341" t="str">
        <f>IFERROR(VLOOKUP($N332,Import!$B$3:$AL$676,4,FALSE),"")</f>
        <v>OF</v>
      </c>
      <c r="T332" s="91">
        <f>IFERROR(VLOOKUP($N332,Import!$B$3:$AL$676,5,FALSE),"")</f>
        <v>-9</v>
      </c>
      <c r="U332" s="431"/>
      <c r="V332" s="91">
        <f>IFERROR(VLOOKUP($N332,Import!$B$3:$AL$676,6,FALSE),"")</f>
        <v>278</v>
      </c>
      <c r="W332" s="91">
        <f>IFERROR(VLOOKUP($N332,Import!$B$3:$AL$676,7,FALSE),"")</f>
        <v>33</v>
      </c>
      <c r="X332" s="91">
        <f>IFERROR(VLOOKUP($N332,Import!$B$3:$AL$676,8,FALSE),"")</f>
        <v>11</v>
      </c>
      <c r="Y332" s="91">
        <f>IFERROR(VLOOKUP($N332,Import!$B$3:$AL$676,9,FALSE),"")</f>
        <v>38</v>
      </c>
      <c r="Z332" s="91">
        <f>IFERROR(VLOOKUP($N332,Import!$B$3:$AL$676,10,FALSE),"")</f>
        <v>0</v>
      </c>
      <c r="AA332" s="92">
        <f>IFERROR(VLOOKUP($N332,Import!$B$3:$AL$676,11,FALSE),"")</f>
        <v>0.24099999999999999</v>
      </c>
      <c r="AB332" s="431"/>
      <c r="AC332" s="498">
        <f t="shared" si="67"/>
        <v>66.998000000000005</v>
      </c>
      <c r="AD332" s="499">
        <f>IF(O332='User Input'!$C$1,1,0)</f>
        <v>0</v>
      </c>
      <c r="AE332" s="499">
        <f t="shared" si="72"/>
        <v>0</v>
      </c>
      <c r="AF332" s="499">
        <f t="shared" si="68"/>
        <v>0</v>
      </c>
      <c r="AG332" s="499" t="str">
        <f t="shared" si="69"/>
        <v>Chris Shaw</v>
      </c>
      <c r="AH332" s="499">
        <f t="shared" si="70"/>
        <v>0</v>
      </c>
      <c r="AI332" s="499">
        <f t="shared" si="71"/>
        <v>-9</v>
      </c>
      <c r="AJ332" s="91" t="str">
        <f>IFERROR(VLOOKUP($N332,Import!$B$3:$AL$676,35,FALSE),"")</f>
        <v/>
      </c>
      <c r="AK332" s="98"/>
      <c r="AL332" s="540"/>
      <c r="AM332" s="540"/>
      <c r="AN332" s="540"/>
      <c r="AO332" s="540"/>
      <c r="AP332" s="540"/>
      <c r="AQ332" s="540"/>
      <c r="AR332" s="542"/>
      <c r="AS332" s="538"/>
      <c r="AT332" s="585" t="str">
        <f>IFERROR(VLOOKUP($AV332,Import!$AW$3:$BG$677,7,FALSE),"")</f>
        <v/>
      </c>
      <c r="AU332" s="538"/>
      <c r="AV332" s="543"/>
      <c r="AW332" s="544"/>
      <c r="AX332" s="550"/>
      <c r="AY332" s="551"/>
      <c r="AZ332" s="552"/>
      <c r="BA332" s="552"/>
      <c r="BB332" s="551"/>
      <c r="BC332" s="553"/>
      <c r="BD332" s="551"/>
      <c r="BE332" s="554"/>
      <c r="BF332" s="554"/>
      <c r="BG332" s="551"/>
      <c r="BH332" s="551"/>
      <c r="BI332" s="551"/>
      <c r="BJ332" s="546"/>
      <c r="BK332" s="539"/>
      <c r="BL332" s="539"/>
      <c r="BM332" s="539"/>
      <c r="BN332" s="539"/>
      <c r="BO332" s="539"/>
      <c r="BP332" s="539"/>
      <c r="BQ332" s="539"/>
      <c r="BR332" s="535"/>
      <c r="BS332" s="536"/>
      <c r="BT332" s="537"/>
      <c r="BU332" s="549"/>
      <c r="BV332" s="426"/>
    </row>
    <row r="333" spans="1:74" ht="15" x14ac:dyDescent="0.25">
      <c r="A333" s="570">
        <v>331</v>
      </c>
      <c r="B333" s="571">
        <f>IFERROR(VLOOKUP(N333,Import!$B$4:$T$677,19,FALSE),"")</f>
        <v>561</v>
      </c>
      <c r="C333" s="572"/>
      <c r="D333" s="571" t="str">
        <f>IFERROR(VLOOKUP(N333,Import!$AD$3:$AH$677,3,FALSE),"")</f>
        <v/>
      </c>
      <c r="E333" s="571" t="str">
        <f>IFERROR(VLOOKUP(N333,Import!$AD$3:$AL$677,4,FALSE),"")</f>
        <v/>
      </c>
      <c r="F333" s="575">
        <f>IFERROR(VLOOKUP(N333,Import!$AT$3:$BG$677,8,FALSE),"")</f>
        <v>492</v>
      </c>
      <c r="G333" s="489">
        <f>IFERROR(VLOOKUP($N333,Import!$AT$3:$BG$677,2,FALSE),"")</f>
        <v>136.35000000000002</v>
      </c>
      <c r="H333" s="490">
        <f>IFERROR(VLOOKUP($N333,Import!$AT$3:$BG$677,3,FALSE),"")</f>
        <v>1.8180000000000003</v>
      </c>
      <c r="I333" s="575">
        <f ca="1">IFERROR(VLOOKUP($N333,Import!$AT$3:$BG$677,9,FALSE),"")</f>
        <v>508</v>
      </c>
      <c r="J333" s="574"/>
      <c r="K333" s="571">
        <f>IFERROR(VLOOKUP(N333,Import!$AT$3:$BG$677,12,FALSE),"")</f>
        <v>355</v>
      </c>
      <c r="L333" s="571">
        <f>IFERROR(VLOOKUP(N333,Import!$AT$3:$BG$677,14,FALSE),"")</f>
        <v>363</v>
      </c>
      <c r="M333" s="486"/>
      <c r="N333" s="88" t="str">
        <f>IFERROR(VLOOKUP(A333,Import!$V$3:$X$677,3,FALSE),"")</f>
        <v>Jarrod Dyson</v>
      </c>
      <c r="O333" s="89"/>
      <c r="P333" s="90"/>
      <c r="Q333" s="91" t="str">
        <f>IFERROR(VLOOKUP($N333,Import!$B$3:$AL$676,2,FALSE),"")</f>
        <v>ARI</v>
      </c>
      <c r="R333" s="341" t="str">
        <f>IFERROR(VLOOKUP($N333,Import!$B$3:$AL$676,3,FALSE),"")</f>
        <v>OF</v>
      </c>
      <c r="S333" s="341" t="str">
        <f>IFERROR(VLOOKUP($N333,Import!$B$3:$AL$676,4,FALSE),"")</f>
        <v>OF</v>
      </c>
      <c r="T333" s="91">
        <f>IFERROR(VLOOKUP($N333,Import!$B$3:$AL$676,5,FALSE),"")</f>
        <v>-9</v>
      </c>
      <c r="U333" s="431"/>
      <c r="V333" s="91">
        <f>IFERROR(VLOOKUP($N333,Import!$B$3:$AL$676,6,FALSE),"")</f>
        <v>317</v>
      </c>
      <c r="W333" s="91">
        <f>IFERROR(VLOOKUP($N333,Import!$B$3:$AL$676,7,FALSE),"")</f>
        <v>27</v>
      </c>
      <c r="X333" s="91">
        <f>IFERROR(VLOOKUP($N333,Import!$B$3:$AL$676,8,FALSE),"")</f>
        <v>1</v>
      </c>
      <c r="Y333" s="91">
        <f>IFERROR(VLOOKUP($N333,Import!$B$3:$AL$676,9,FALSE),"")</f>
        <v>17</v>
      </c>
      <c r="Z333" s="91">
        <f>IFERROR(VLOOKUP($N333,Import!$B$3:$AL$676,10,FALSE),"")</f>
        <v>21</v>
      </c>
      <c r="AA333" s="92">
        <f>IFERROR(VLOOKUP($N333,Import!$B$3:$AL$676,11,FALSE),"")</f>
        <v>0.24199999999999999</v>
      </c>
      <c r="AB333" s="431"/>
      <c r="AC333" s="498">
        <f t="shared" si="67"/>
        <v>76.713999999999999</v>
      </c>
      <c r="AD333" s="499">
        <f>IF(O333='User Input'!$C$1,1,0)</f>
        <v>0</v>
      </c>
      <c r="AE333" s="499">
        <f t="shared" si="72"/>
        <v>0</v>
      </c>
      <c r="AF333" s="499">
        <f t="shared" si="68"/>
        <v>0</v>
      </c>
      <c r="AG333" s="499" t="str">
        <f t="shared" si="69"/>
        <v>Jarrod Dyson</v>
      </c>
      <c r="AH333" s="499">
        <f t="shared" si="70"/>
        <v>0</v>
      </c>
      <c r="AI333" s="499">
        <f t="shared" si="71"/>
        <v>-9</v>
      </c>
      <c r="AJ333" s="91" t="str">
        <f>IFERROR(VLOOKUP($N333,Import!$B$3:$AL$676,35,FALSE),"")</f>
        <v/>
      </c>
      <c r="AK333" s="98"/>
      <c r="AL333" s="540"/>
      <c r="AM333" s="540"/>
      <c r="AN333" s="540"/>
      <c r="AO333" s="540"/>
      <c r="AP333" s="540"/>
      <c r="AQ333" s="540"/>
      <c r="AR333" s="542"/>
      <c r="AS333" s="538"/>
      <c r="AT333" s="585" t="str">
        <f>IFERROR(VLOOKUP($AV333,Import!$AW$3:$BG$677,7,FALSE),"")</f>
        <v/>
      </c>
      <c r="AU333" s="538"/>
      <c r="AV333" s="543"/>
      <c r="AW333" s="544"/>
      <c r="AX333" s="550"/>
      <c r="AY333" s="551"/>
      <c r="AZ333" s="552"/>
      <c r="BA333" s="552"/>
      <c r="BB333" s="551"/>
      <c r="BC333" s="553"/>
      <c r="BD333" s="551"/>
      <c r="BE333" s="554"/>
      <c r="BF333" s="554"/>
      <c r="BG333" s="551"/>
      <c r="BH333" s="551"/>
      <c r="BI333" s="551"/>
      <c r="BJ333" s="546"/>
      <c r="BK333" s="539"/>
      <c r="BL333" s="539"/>
      <c r="BM333" s="539"/>
      <c r="BN333" s="539"/>
      <c r="BO333" s="539"/>
      <c r="BP333" s="539"/>
      <c r="BQ333" s="539"/>
      <c r="BR333" s="535"/>
      <c r="BS333" s="536"/>
      <c r="BT333" s="537"/>
      <c r="BU333" s="549"/>
      <c r="BV333" s="426"/>
    </row>
    <row r="334" spans="1:74" ht="15" x14ac:dyDescent="0.25">
      <c r="A334" s="570">
        <v>332</v>
      </c>
      <c r="B334" s="571">
        <f>IFERROR(VLOOKUP(N334,Import!$B$4:$T$677,19,FALSE),"")</f>
        <v>562</v>
      </c>
      <c r="C334" s="572"/>
      <c r="D334" s="571" t="str">
        <f>IFERROR(VLOOKUP(N334,Import!$AD$3:$AH$677,3,FALSE),"")</f>
        <v/>
      </c>
      <c r="E334" s="571" t="str">
        <f>IFERROR(VLOOKUP(N334,Import!$AD$3:$AL$677,4,FALSE),"")</f>
        <v/>
      </c>
      <c r="F334" s="575">
        <f>IFERROR(VLOOKUP(N334,Import!$AT$3:$BG$677,8,FALSE),"")</f>
        <v>306</v>
      </c>
      <c r="G334" s="489">
        <f>IFERROR(VLOOKUP($N334,Import!$AT$3:$BG$677,2,FALSE),"")</f>
        <v>267.5499999999999</v>
      </c>
      <c r="H334" s="490">
        <f>IFERROR(VLOOKUP($N334,Import!$AT$3:$BG$677,3,FALSE),"")</f>
        <v>2.2295833333333324</v>
      </c>
      <c r="I334" s="575">
        <f ca="1">IFERROR(VLOOKUP($N334,Import!$AT$3:$BG$677,9,FALSE),"")</f>
        <v>250</v>
      </c>
      <c r="J334" s="574"/>
      <c r="K334" s="571">
        <f>IFERROR(VLOOKUP(N334,Import!$AT$3:$BG$677,12,FALSE),"")</f>
        <v>216</v>
      </c>
      <c r="L334" s="571">
        <f>IFERROR(VLOOKUP(N334,Import!$AT$3:$BG$677,14,FALSE),"")</f>
        <v>218</v>
      </c>
      <c r="M334" s="486"/>
      <c r="N334" s="88" t="str">
        <f>IFERROR(VLOOKUP(A334,Import!$V$3:$X$677,3,FALSE),"")</f>
        <v>D.J. Stewart</v>
      </c>
      <c r="O334" s="89"/>
      <c r="P334" s="90"/>
      <c r="Q334" s="91" t="str">
        <f>IFERROR(VLOOKUP($N334,Import!$B$3:$AL$676,2,FALSE),"")</f>
        <v>BAL</v>
      </c>
      <c r="R334" s="341" t="str">
        <f>IFERROR(VLOOKUP($N334,Import!$B$3:$AL$676,3,FALSE),"")</f>
        <v>DH</v>
      </c>
      <c r="S334" s="341" t="str">
        <f>IFERROR(VLOOKUP($N334,Import!$B$3:$AL$676,4,FALSE),"")</f>
        <v>OF</v>
      </c>
      <c r="T334" s="91">
        <f>IFERROR(VLOOKUP($N334,Import!$B$3:$AL$676,5,FALSE),"")</f>
        <v>-9</v>
      </c>
      <c r="U334" s="431"/>
      <c r="V334" s="91">
        <f>IFERROR(VLOOKUP($N334,Import!$B$3:$AL$676,6,FALSE),"")</f>
        <v>323</v>
      </c>
      <c r="W334" s="91">
        <f>IFERROR(VLOOKUP($N334,Import!$B$3:$AL$676,7,FALSE),"")</f>
        <v>39</v>
      </c>
      <c r="X334" s="91">
        <f>IFERROR(VLOOKUP($N334,Import!$B$3:$AL$676,8,FALSE),"")</f>
        <v>14</v>
      </c>
      <c r="Y334" s="91">
        <f>IFERROR(VLOOKUP($N334,Import!$B$3:$AL$676,9,FALSE),"")</f>
        <v>44</v>
      </c>
      <c r="Z334" s="91">
        <f>IFERROR(VLOOKUP($N334,Import!$B$3:$AL$676,10,FALSE),"")</f>
        <v>7</v>
      </c>
      <c r="AA334" s="92">
        <f>IFERROR(VLOOKUP($N334,Import!$B$3:$AL$676,11,FALSE),"")</f>
        <v>0.252</v>
      </c>
      <c r="AB334" s="431"/>
      <c r="AC334" s="498">
        <f t="shared" si="67"/>
        <v>81.396000000000001</v>
      </c>
      <c r="AD334" s="499">
        <f>IF(O334='User Input'!$C$1,1,0)</f>
        <v>0</v>
      </c>
      <c r="AE334" s="499">
        <f t="shared" si="72"/>
        <v>0</v>
      </c>
      <c r="AF334" s="499">
        <f t="shared" si="68"/>
        <v>0</v>
      </c>
      <c r="AG334" s="499" t="str">
        <f t="shared" si="69"/>
        <v>D.J. Stewart</v>
      </c>
      <c r="AH334" s="499">
        <f t="shared" si="70"/>
        <v>0</v>
      </c>
      <c r="AI334" s="499">
        <f t="shared" si="71"/>
        <v>-9</v>
      </c>
      <c r="AJ334" s="91" t="str">
        <f>IFERROR(VLOOKUP($N334,Import!$B$3:$AL$676,35,FALSE),"")</f>
        <v/>
      </c>
      <c r="AK334" s="98"/>
      <c r="AL334" s="540"/>
      <c r="AM334" s="540"/>
      <c r="AN334" s="540"/>
      <c r="AO334" s="540"/>
      <c r="AP334" s="540"/>
      <c r="AQ334" s="540"/>
      <c r="AR334" s="542"/>
      <c r="AS334" s="538"/>
      <c r="AT334" s="585" t="str">
        <f>IFERROR(VLOOKUP($AV334,Import!$AW$3:$BG$677,7,FALSE),"")</f>
        <v/>
      </c>
      <c r="AU334" s="538"/>
      <c r="AV334" s="543"/>
      <c r="AW334" s="544"/>
      <c r="AX334" s="550"/>
      <c r="AY334" s="551"/>
      <c r="AZ334" s="552"/>
      <c r="BA334" s="552"/>
      <c r="BB334" s="551"/>
      <c r="BC334" s="553"/>
      <c r="BD334" s="551"/>
      <c r="BE334" s="554"/>
      <c r="BF334" s="554"/>
      <c r="BG334" s="551"/>
      <c r="BH334" s="551"/>
      <c r="BI334" s="551"/>
      <c r="BJ334" s="546"/>
      <c r="BK334" s="539"/>
      <c r="BL334" s="539"/>
      <c r="BM334" s="539"/>
      <c r="BN334" s="539"/>
      <c r="BO334" s="539"/>
      <c r="BP334" s="539"/>
      <c r="BQ334" s="539"/>
      <c r="BR334" s="535"/>
      <c r="BS334" s="536"/>
      <c r="BT334" s="537"/>
      <c r="BU334" s="549"/>
      <c r="BV334" s="426"/>
    </row>
    <row r="335" spans="1:74" ht="15" x14ac:dyDescent="0.25">
      <c r="A335" s="570">
        <v>333</v>
      </c>
      <c r="B335" s="571">
        <f>IFERROR(VLOOKUP(N335,Import!$B$4:$T$677,19,FALSE),"")</f>
        <v>563</v>
      </c>
      <c r="C335" s="572"/>
      <c r="D335" s="571" t="str">
        <f>IFERROR(VLOOKUP(N335,Import!$AD$3:$AH$677,3,FALSE),"")</f>
        <v/>
      </c>
      <c r="E335" s="571" t="str">
        <f>IFERROR(VLOOKUP(N335,Import!$AD$3:$AL$677,4,FALSE),"")</f>
        <v/>
      </c>
      <c r="F335" s="575">
        <f>IFERROR(VLOOKUP(N335,Import!$AT$3:$BG$677,8,FALSE),"")</f>
        <v>530</v>
      </c>
      <c r="G335" s="489">
        <f>IFERROR(VLOOKUP($N335,Import!$AT$3:$BG$677,2,FALSE),"")</f>
        <v>113.35</v>
      </c>
      <c r="H335" s="490">
        <f>IFERROR(VLOOKUP($N335,Import!$AT$3:$BG$677,3,FALSE),"")</f>
        <v>1.4168749999999999</v>
      </c>
      <c r="I335" s="575">
        <f ca="1">IFERROR(VLOOKUP($N335,Import!$AT$3:$BG$677,9,FALSE),"")</f>
        <v>566</v>
      </c>
      <c r="J335" s="574"/>
      <c r="K335" s="571">
        <f>IFERROR(VLOOKUP(N335,Import!$AT$3:$BG$677,12,FALSE),"")</f>
        <v>410</v>
      </c>
      <c r="L335" s="571">
        <f>IFERROR(VLOOKUP(N335,Import!$AT$3:$BG$677,14,FALSE),"")</f>
        <v>435</v>
      </c>
      <c r="M335" s="486"/>
      <c r="N335" s="88" t="str">
        <f>IFERROR(VLOOKUP(A335,Import!$V$3:$X$677,3,FALSE),"")</f>
        <v>Jon Jay</v>
      </c>
      <c r="O335" s="89"/>
      <c r="P335" s="90"/>
      <c r="Q335" s="91" t="str">
        <f>IFERROR(VLOOKUP($N335,Import!$B$3:$AL$676,2,FALSE),"")</f>
        <v>CHW</v>
      </c>
      <c r="R335" s="341" t="str">
        <f>IFERROR(VLOOKUP($N335,Import!$B$3:$AL$676,3,FALSE),"")</f>
        <v>OF</v>
      </c>
      <c r="S335" s="341" t="str">
        <f>IFERROR(VLOOKUP($N335,Import!$B$3:$AL$676,4,FALSE),"")</f>
        <v>OF</v>
      </c>
      <c r="T335" s="91">
        <f>IFERROR(VLOOKUP($N335,Import!$B$3:$AL$676,5,FALSE),"")</f>
        <v>-9</v>
      </c>
      <c r="U335" s="431"/>
      <c r="V335" s="91">
        <f>IFERROR(VLOOKUP($N335,Import!$B$3:$AL$676,6,FALSE),"")</f>
        <v>346</v>
      </c>
      <c r="W335" s="91">
        <f>IFERROR(VLOOKUP($N335,Import!$B$3:$AL$676,7,FALSE),"")</f>
        <v>42</v>
      </c>
      <c r="X335" s="91">
        <f>IFERROR(VLOOKUP($N335,Import!$B$3:$AL$676,8,FALSE),"")</f>
        <v>2</v>
      </c>
      <c r="Y335" s="91">
        <f>IFERROR(VLOOKUP($N335,Import!$B$3:$AL$676,9,FALSE),"")</f>
        <v>28</v>
      </c>
      <c r="Z335" s="91">
        <f>IFERROR(VLOOKUP($N335,Import!$B$3:$AL$676,10,FALSE),"")</f>
        <v>6</v>
      </c>
      <c r="AA335" s="92">
        <f>IFERROR(VLOOKUP($N335,Import!$B$3:$AL$676,11,FALSE),"")</f>
        <v>0.27100000000000002</v>
      </c>
      <c r="AB335" s="431"/>
      <c r="AC335" s="498">
        <f t="shared" si="67"/>
        <v>93.766000000000005</v>
      </c>
      <c r="AD335" s="499">
        <f>IF(O335='User Input'!$C$1,1,0)</f>
        <v>0</v>
      </c>
      <c r="AE335" s="499">
        <f t="shared" si="72"/>
        <v>0</v>
      </c>
      <c r="AF335" s="499">
        <f t="shared" si="68"/>
        <v>0</v>
      </c>
      <c r="AG335" s="499" t="str">
        <f t="shared" si="69"/>
        <v>Jon Jay</v>
      </c>
      <c r="AH335" s="499">
        <f t="shared" si="70"/>
        <v>0</v>
      </c>
      <c r="AI335" s="499">
        <f t="shared" si="71"/>
        <v>-9</v>
      </c>
      <c r="AJ335" s="91" t="str">
        <f>IFERROR(VLOOKUP($N335,Import!$B$3:$AL$676,35,FALSE),"")</f>
        <v/>
      </c>
      <c r="AK335" s="98"/>
      <c r="AL335" s="540"/>
      <c r="AM335" s="540"/>
      <c r="AN335" s="540"/>
      <c r="AO335" s="540"/>
      <c r="AP335" s="540"/>
      <c r="AQ335" s="540"/>
      <c r="AR335" s="542"/>
      <c r="AS335" s="538"/>
      <c r="AT335" s="585" t="str">
        <f>IFERROR(VLOOKUP($AV335,Import!$AW$3:$BG$677,7,FALSE),"")</f>
        <v/>
      </c>
      <c r="AU335" s="538"/>
      <c r="AV335" s="543"/>
      <c r="AW335" s="544"/>
      <c r="AX335" s="550"/>
      <c r="AY335" s="551"/>
      <c r="AZ335" s="552"/>
      <c r="BA335" s="552"/>
      <c r="BB335" s="551"/>
      <c r="BC335" s="553"/>
      <c r="BD335" s="551"/>
      <c r="BE335" s="554"/>
      <c r="BF335" s="554"/>
      <c r="BG335" s="551"/>
      <c r="BH335" s="551"/>
      <c r="BI335" s="551"/>
      <c r="BJ335" s="546"/>
      <c r="BK335" s="539"/>
      <c r="BL335" s="539"/>
      <c r="BM335" s="539"/>
      <c r="BN335" s="539"/>
      <c r="BO335" s="539"/>
      <c r="BP335" s="539"/>
      <c r="BQ335" s="539"/>
      <c r="BR335" s="535"/>
      <c r="BS335" s="536"/>
      <c r="BT335" s="537"/>
      <c r="BU335" s="549"/>
      <c r="BV335" s="426"/>
    </row>
    <row r="336" spans="1:74" ht="15" x14ac:dyDescent="0.25">
      <c r="A336" s="570">
        <v>334</v>
      </c>
      <c r="B336" s="571">
        <f>IFERROR(VLOOKUP(N336,Import!$B$4:$T$677,19,FALSE),"")</f>
        <v>564</v>
      </c>
      <c r="C336" s="572"/>
      <c r="D336" s="571" t="str">
        <f>IFERROR(VLOOKUP(N336,Import!$AD$3:$AH$677,3,FALSE),"")</f>
        <v/>
      </c>
      <c r="E336" s="571" t="str">
        <f>IFERROR(VLOOKUP(N336,Import!$AD$3:$AL$677,4,FALSE),"")</f>
        <v/>
      </c>
      <c r="F336" s="575">
        <f>IFERROR(VLOOKUP(N336,Import!$AT$3:$BG$677,8,FALSE),"")</f>
        <v>555</v>
      </c>
      <c r="G336" s="489">
        <f>IFERROR(VLOOKUP($N336,Import!$AT$3:$BG$677,2,FALSE),"")</f>
        <v>74.75</v>
      </c>
      <c r="H336" s="490">
        <f>IFERROR(VLOOKUP($N336,Import!$AT$3:$BG$677,3,FALSE),"")</f>
        <v>1.2254098360655739</v>
      </c>
      <c r="I336" s="575">
        <f ca="1">IFERROR(VLOOKUP($N336,Import!$AT$3:$BG$677,9,FALSE),"")</f>
        <v>600</v>
      </c>
      <c r="J336" s="574"/>
      <c r="K336" s="571">
        <f>IFERROR(VLOOKUP(N336,Import!$AT$3:$BG$677,12,FALSE),"")</f>
        <v>493</v>
      </c>
      <c r="L336" s="571">
        <f>IFERROR(VLOOKUP(N336,Import!$AT$3:$BG$677,14,FALSE),"")</f>
        <v>498</v>
      </c>
      <c r="M336" s="486"/>
      <c r="N336" s="88" t="str">
        <f>IFERROR(VLOOKUP(A336,Import!$V$3:$X$677,3,FALSE),"")</f>
        <v>Magneuris Sierra</v>
      </c>
      <c r="O336" s="89"/>
      <c r="P336" s="90"/>
      <c r="Q336" s="91" t="str">
        <f>IFERROR(VLOOKUP($N336,Import!$B$3:$AL$676,2,FALSE),"")</f>
        <v>MIA</v>
      </c>
      <c r="R336" s="341" t="str">
        <f>IFERROR(VLOOKUP($N336,Import!$B$3:$AL$676,3,FALSE),"")</f>
        <v>OF</v>
      </c>
      <c r="S336" s="341" t="str">
        <f>IFERROR(VLOOKUP($N336,Import!$B$3:$AL$676,4,FALSE),"")</f>
        <v>OF</v>
      </c>
      <c r="T336" s="91">
        <f>IFERROR(VLOOKUP($N336,Import!$B$3:$AL$676,5,FALSE),"")</f>
        <v>-9</v>
      </c>
      <c r="U336" s="431"/>
      <c r="V336" s="91">
        <f>IFERROR(VLOOKUP($N336,Import!$B$3:$AL$676,6,FALSE),"")</f>
        <v>205</v>
      </c>
      <c r="W336" s="91">
        <f>IFERROR(VLOOKUP($N336,Import!$B$3:$AL$676,7,FALSE),"")</f>
        <v>24</v>
      </c>
      <c r="X336" s="91">
        <f>IFERROR(VLOOKUP($N336,Import!$B$3:$AL$676,8,FALSE),"")</f>
        <v>1</v>
      </c>
      <c r="Y336" s="91">
        <f>IFERROR(VLOOKUP($N336,Import!$B$3:$AL$676,9,FALSE),"")</f>
        <v>21</v>
      </c>
      <c r="Z336" s="91">
        <f>IFERROR(VLOOKUP($N336,Import!$B$3:$AL$676,10,FALSE),"")</f>
        <v>12</v>
      </c>
      <c r="AA336" s="92">
        <f>IFERROR(VLOOKUP($N336,Import!$B$3:$AL$676,11,FALSE),"")</f>
        <v>0.246</v>
      </c>
      <c r="AB336" s="431"/>
      <c r="AC336" s="498">
        <f t="shared" si="67"/>
        <v>50.43</v>
      </c>
      <c r="AD336" s="499">
        <f>IF(O336='User Input'!$C$1,1,0)</f>
        <v>0</v>
      </c>
      <c r="AE336" s="499">
        <f t="shared" si="72"/>
        <v>0</v>
      </c>
      <c r="AF336" s="499">
        <f t="shared" si="68"/>
        <v>0</v>
      </c>
      <c r="AG336" s="499" t="str">
        <f t="shared" si="69"/>
        <v>Magneuris Sierra</v>
      </c>
      <c r="AH336" s="499">
        <f t="shared" si="70"/>
        <v>0</v>
      </c>
      <c r="AI336" s="499">
        <f t="shared" si="71"/>
        <v>-9</v>
      </c>
      <c r="AJ336" s="91" t="str">
        <f>IFERROR(VLOOKUP($N336,Import!$B$3:$AL$676,35,FALSE),"")</f>
        <v/>
      </c>
      <c r="AK336" s="98"/>
      <c r="AL336" s="540"/>
      <c r="AM336" s="540"/>
      <c r="AN336" s="540"/>
      <c r="AO336" s="540"/>
      <c r="AP336" s="540"/>
      <c r="AQ336" s="540"/>
      <c r="AR336" s="542"/>
      <c r="AS336" s="538"/>
      <c r="AT336" s="585" t="str">
        <f>IFERROR(VLOOKUP($AV336,Import!$AW$3:$BG$677,7,FALSE),"")</f>
        <v/>
      </c>
      <c r="AU336" s="538"/>
      <c r="AV336" s="543"/>
      <c r="AW336" s="544"/>
      <c r="AX336" s="550"/>
      <c r="AY336" s="551"/>
      <c r="AZ336" s="552"/>
      <c r="BA336" s="552"/>
      <c r="BB336" s="551"/>
      <c r="BC336" s="553"/>
      <c r="BD336" s="551"/>
      <c r="BE336" s="554"/>
      <c r="BF336" s="554"/>
      <c r="BG336" s="551"/>
      <c r="BH336" s="551"/>
      <c r="BI336" s="551"/>
      <c r="BJ336" s="546"/>
      <c r="BK336" s="539"/>
      <c r="BL336" s="539"/>
      <c r="BM336" s="539"/>
      <c r="BN336" s="539"/>
      <c r="BO336" s="539"/>
      <c r="BP336" s="539"/>
      <c r="BQ336" s="539"/>
      <c r="BR336" s="535"/>
      <c r="BS336" s="536"/>
      <c r="BT336" s="537"/>
      <c r="BU336" s="549"/>
      <c r="BV336" s="426"/>
    </row>
    <row r="337" spans="1:74" ht="15" x14ac:dyDescent="0.25">
      <c r="A337" s="570">
        <v>335</v>
      </c>
      <c r="B337" s="571">
        <f>IFERROR(VLOOKUP(N337,Import!$B$4:$T$677,19,FALSE),"")</f>
        <v>565</v>
      </c>
      <c r="C337" s="572"/>
      <c r="D337" s="571" t="str">
        <f>IFERROR(VLOOKUP(N337,Import!$AD$3:$AH$677,3,FALSE),"")</f>
        <v/>
      </c>
      <c r="E337" s="571" t="str">
        <f>IFERROR(VLOOKUP(N337,Import!$AD$3:$AL$677,4,FALSE),"")</f>
        <v/>
      </c>
      <c r="F337" s="575">
        <f>IFERROR(VLOOKUP(N337,Import!$AT$3:$BG$677,8,FALSE),"")</f>
        <v>486</v>
      </c>
      <c r="G337" s="489">
        <f>IFERROR(VLOOKUP($N337,Import!$AT$3:$BG$677,2,FALSE),"")</f>
        <v>139.80000000000001</v>
      </c>
      <c r="H337" s="490">
        <f>IFERROR(VLOOKUP($N337,Import!$AT$3:$BG$677,3,FALSE),"")</f>
        <v>1.6843373493975904</v>
      </c>
      <c r="I337" s="575">
        <f ca="1">IFERROR(VLOOKUP($N337,Import!$AT$3:$BG$677,9,FALSE),"")</f>
        <v>368</v>
      </c>
      <c r="J337" s="574"/>
      <c r="K337" s="571">
        <f>IFERROR(VLOOKUP(N337,Import!$AT$3:$BG$677,12,FALSE),"")</f>
        <v>382</v>
      </c>
      <c r="L337" s="571">
        <f>IFERROR(VLOOKUP(N337,Import!$AT$3:$BG$677,14,FALSE),"")</f>
        <v>380</v>
      </c>
      <c r="M337" s="486"/>
      <c r="N337" s="88" t="str">
        <f>IFERROR(VLOOKUP(A337,Import!$V$3:$X$677,3,FALSE),"")</f>
        <v>Brian Goodwin</v>
      </c>
      <c r="O337" s="89"/>
      <c r="P337" s="90"/>
      <c r="Q337" s="91" t="str">
        <f>IFERROR(VLOOKUP($N337,Import!$B$3:$AL$676,2,FALSE),"")</f>
        <v>KC</v>
      </c>
      <c r="R337" s="341" t="str">
        <f>IFERROR(VLOOKUP($N337,Import!$B$3:$AL$676,3,FALSE),"")</f>
        <v>OF</v>
      </c>
      <c r="S337" s="341" t="str">
        <f>IFERROR(VLOOKUP($N337,Import!$B$3:$AL$676,4,FALSE),"")</f>
        <v>OF</v>
      </c>
      <c r="T337" s="91">
        <f>IFERROR(VLOOKUP($N337,Import!$B$3:$AL$676,5,FALSE),"")</f>
        <v>-9</v>
      </c>
      <c r="U337" s="431"/>
      <c r="V337" s="91">
        <f>IFERROR(VLOOKUP($N337,Import!$B$3:$AL$676,6,FALSE),"")</f>
        <v>309</v>
      </c>
      <c r="W337" s="91">
        <f>IFERROR(VLOOKUP($N337,Import!$B$3:$AL$676,7,FALSE),"")</f>
        <v>41</v>
      </c>
      <c r="X337" s="91">
        <f>IFERROR(VLOOKUP($N337,Import!$B$3:$AL$676,8,FALSE),"")</f>
        <v>12</v>
      </c>
      <c r="Y337" s="91">
        <f>IFERROR(VLOOKUP($N337,Import!$B$3:$AL$676,9,FALSE),"")</f>
        <v>48</v>
      </c>
      <c r="Z337" s="91">
        <f>IFERROR(VLOOKUP($N337,Import!$B$3:$AL$676,10,FALSE),"")</f>
        <v>4</v>
      </c>
      <c r="AA337" s="92">
        <f>IFERROR(VLOOKUP($N337,Import!$B$3:$AL$676,11,FALSE),"")</f>
        <v>0.22800000000000001</v>
      </c>
      <c r="AB337" s="431"/>
      <c r="AC337" s="498">
        <f t="shared" si="67"/>
        <v>70.451999999999998</v>
      </c>
      <c r="AD337" s="499">
        <f>IF(O337='User Input'!$C$1,1,0)</f>
        <v>0</v>
      </c>
      <c r="AE337" s="499">
        <f t="shared" si="72"/>
        <v>0</v>
      </c>
      <c r="AF337" s="499">
        <f t="shared" si="68"/>
        <v>0</v>
      </c>
      <c r="AG337" s="499" t="str">
        <f t="shared" si="69"/>
        <v>Brian Goodwin</v>
      </c>
      <c r="AH337" s="499">
        <f t="shared" si="70"/>
        <v>0</v>
      </c>
      <c r="AI337" s="499">
        <f t="shared" si="71"/>
        <v>-9</v>
      </c>
      <c r="AJ337" s="91" t="str">
        <f>IFERROR(VLOOKUP($N337,Import!$B$3:$AL$676,35,FALSE),"")</f>
        <v/>
      </c>
      <c r="AK337" s="98"/>
      <c r="AL337" s="540"/>
      <c r="AM337" s="540"/>
      <c r="AN337" s="540"/>
      <c r="AO337" s="540"/>
      <c r="AP337" s="540"/>
      <c r="AQ337" s="540"/>
      <c r="AR337" s="542"/>
      <c r="AS337" s="538"/>
      <c r="AT337" s="585" t="str">
        <f>IFERROR(VLOOKUP($AV337,Import!$AW$3:$BG$677,7,FALSE),"")</f>
        <v/>
      </c>
      <c r="AU337" s="538"/>
      <c r="AV337" s="543"/>
      <c r="AW337" s="544"/>
      <c r="AX337" s="550"/>
      <c r="AY337" s="551"/>
      <c r="AZ337" s="552"/>
      <c r="BA337" s="552"/>
      <c r="BB337" s="551"/>
      <c r="BC337" s="553"/>
      <c r="BD337" s="551"/>
      <c r="BE337" s="554"/>
      <c r="BF337" s="554"/>
      <c r="BG337" s="551"/>
      <c r="BH337" s="551"/>
      <c r="BI337" s="551"/>
      <c r="BJ337" s="546"/>
      <c r="BK337" s="539"/>
      <c r="BL337" s="539"/>
      <c r="BM337" s="539"/>
      <c r="BN337" s="539"/>
      <c r="BO337" s="539"/>
      <c r="BP337" s="539"/>
      <c r="BQ337" s="539"/>
      <c r="BR337" s="535"/>
      <c r="BS337" s="536"/>
      <c r="BT337" s="537"/>
      <c r="BU337" s="549"/>
      <c r="BV337" s="426"/>
    </row>
    <row r="338" spans="1:74" ht="15" x14ac:dyDescent="0.25">
      <c r="A338" s="570">
        <v>336</v>
      </c>
      <c r="B338" s="571">
        <f>IFERROR(VLOOKUP(N338,Import!$B$4:$T$677,19,FALSE),"")</f>
        <v>566</v>
      </c>
      <c r="C338" s="572"/>
      <c r="D338" s="571" t="str">
        <f>IFERROR(VLOOKUP(N338,Import!$AD$3:$AH$677,3,FALSE),"")</f>
        <v/>
      </c>
      <c r="E338" s="571" t="str">
        <f>IFERROR(VLOOKUP(N338,Import!$AD$3:$AL$677,4,FALSE),"")</f>
        <v/>
      </c>
      <c r="F338" s="575">
        <f>IFERROR(VLOOKUP(N338,Import!$AT$3:$BG$677,8,FALSE),"")</f>
        <v>523</v>
      </c>
      <c r="G338" s="489">
        <f>IFERROR(VLOOKUP($N338,Import!$AT$3:$BG$677,2,FALSE),"")</f>
        <v>118.40000000000003</v>
      </c>
      <c r="H338" s="490">
        <f>IFERROR(VLOOKUP($N338,Import!$AT$3:$BG$677,3,FALSE),"")</f>
        <v>1.3767441860465119</v>
      </c>
      <c r="I338" s="575">
        <f ca="1">IFERROR(VLOOKUP($N338,Import!$AT$3:$BG$677,9,FALSE),"")</f>
        <v>508</v>
      </c>
      <c r="J338" s="574"/>
      <c r="K338" s="571">
        <f>IFERROR(VLOOKUP(N338,Import!$AT$3:$BG$677,12,FALSE),"")</f>
        <v>266</v>
      </c>
      <c r="L338" s="571">
        <f>IFERROR(VLOOKUP(N338,Import!$AT$3:$BG$677,14,FALSE),"")</f>
        <v>265</v>
      </c>
      <c r="M338" s="486"/>
      <c r="N338" s="88" t="str">
        <f>IFERROR(VLOOKUP(A338,Import!$V$3:$X$677,3,FALSE),"")</f>
        <v>James McCann</v>
      </c>
      <c r="O338" s="89"/>
      <c r="P338" s="90"/>
      <c r="Q338" s="91" t="str">
        <f>IFERROR(VLOOKUP($N338,Import!$B$3:$AL$676,2,FALSE),"")</f>
        <v>CHW</v>
      </c>
      <c r="R338" s="341" t="str">
        <f>IFERROR(VLOOKUP($N338,Import!$B$3:$AL$676,3,FALSE),"")</f>
        <v>C</v>
      </c>
      <c r="S338" s="341" t="str">
        <f>IFERROR(VLOOKUP($N338,Import!$B$3:$AL$676,4,FALSE),"")</f>
        <v>C</v>
      </c>
      <c r="T338" s="91">
        <f>IFERROR(VLOOKUP($N338,Import!$B$3:$AL$676,5,FALSE),"")</f>
        <v>-9</v>
      </c>
      <c r="U338" s="431"/>
      <c r="V338" s="91">
        <f>IFERROR(VLOOKUP($N338,Import!$B$3:$AL$676,6,FALSE),"")</f>
        <v>264</v>
      </c>
      <c r="W338" s="91">
        <f>IFERROR(VLOOKUP($N338,Import!$B$3:$AL$676,7,FALSE),"")</f>
        <v>21</v>
      </c>
      <c r="X338" s="91">
        <f>IFERROR(VLOOKUP($N338,Import!$B$3:$AL$676,8,FALSE),"")</f>
        <v>6</v>
      </c>
      <c r="Y338" s="91">
        <f>IFERROR(VLOOKUP($N338,Import!$B$3:$AL$676,9,FALSE),"")</f>
        <v>31</v>
      </c>
      <c r="Z338" s="91">
        <f>IFERROR(VLOOKUP($N338,Import!$B$3:$AL$676,10,FALSE),"")</f>
        <v>0</v>
      </c>
      <c r="AA338" s="92">
        <f>IFERROR(VLOOKUP($N338,Import!$B$3:$AL$676,11,FALSE),"")</f>
        <v>0.23100000000000001</v>
      </c>
      <c r="AB338" s="431"/>
      <c r="AC338" s="498">
        <f t="shared" si="67"/>
        <v>60.984000000000002</v>
      </c>
      <c r="AD338" s="499">
        <f>IF(O338='User Input'!$C$1,1,0)</f>
        <v>0</v>
      </c>
      <c r="AE338" s="499">
        <f t="shared" si="72"/>
        <v>0</v>
      </c>
      <c r="AF338" s="499">
        <f t="shared" si="68"/>
        <v>0</v>
      </c>
      <c r="AG338" s="499" t="str">
        <f t="shared" si="69"/>
        <v>James McCann</v>
      </c>
      <c r="AH338" s="499">
        <f t="shared" si="70"/>
        <v>0</v>
      </c>
      <c r="AI338" s="499">
        <f t="shared" si="71"/>
        <v>-9</v>
      </c>
      <c r="AJ338" s="91" t="str">
        <f>IFERROR(VLOOKUP($N338,Import!$B$3:$AL$676,35,FALSE),"")</f>
        <v/>
      </c>
      <c r="AK338" s="98"/>
      <c r="AL338" s="540"/>
      <c r="AM338" s="540"/>
      <c r="AN338" s="540"/>
      <c r="AO338" s="540"/>
      <c r="AP338" s="540"/>
      <c r="AQ338" s="540"/>
      <c r="AR338" s="542"/>
      <c r="AS338" s="538"/>
      <c r="AT338" s="585" t="str">
        <f>IFERROR(VLOOKUP($AV338,Import!$AW$3:$BG$677,7,FALSE),"")</f>
        <v/>
      </c>
      <c r="AU338" s="538"/>
      <c r="AV338" s="543"/>
      <c r="AW338" s="544"/>
      <c r="AX338" s="550"/>
      <c r="AY338" s="551"/>
      <c r="AZ338" s="552"/>
      <c r="BA338" s="552"/>
      <c r="BB338" s="551"/>
      <c r="BC338" s="553"/>
      <c r="BD338" s="551"/>
      <c r="BE338" s="554"/>
      <c r="BF338" s="554"/>
      <c r="BG338" s="551"/>
      <c r="BH338" s="551"/>
      <c r="BI338" s="551"/>
      <c r="BJ338" s="546"/>
      <c r="BK338" s="539"/>
      <c r="BL338" s="539"/>
      <c r="BM338" s="539"/>
      <c r="BN338" s="539"/>
      <c r="BO338" s="539"/>
      <c r="BP338" s="539"/>
      <c r="BQ338" s="539"/>
      <c r="BR338" s="535"/>
      <c r="BS338" s="536"/>
      <c r="BT338" s="537"/>
      <c r="BU338" s="549"/>
      <c r="BV338" s="426"/>
    </row>
    <row r="339" spans="1:74" ht="15" x14ac:dyDescent="0.25">
      <c r="A339" s="570">
        <v>337</v>
      </c>
      <c r="B339" s="571">
        <f>IFERROR(VLOOKUP(N339,Import!$B$4:$T$677,19,FALSE),"")</f>
        <v>567</v>
      </c>
      <c r="C339" s="572"/>
      <c r="D339" s="571" t="str">
        <f>IFERROR(VLOOKUP(N339,Import!$AD$3:$AH$677,3,FALSE),"")</f>
        <v/>
      </c>
      <c r="E339" s="571" t="str">
        <f>IFERROR(VLOOKUP(N339,Import!$AD$3:$AL$677,4,FALSE),"")</f>
        <v/>
      </c>
      <c r="F339" s="575">
        <f>IFERROR(VLOOKUP(N339,Import!$AT$3:$BG$677,8,FALSE),"")</f>
        <v>548</v>
      </c>
      <c r="G339" s="489">
        <f>IFERROR(VLOOKUP($N339,Import!$AT$3:$BG$677,2,FALSE),"")</f>
        <v>92.149999999999991</v>
      </c>
      <c r="H339" s="490">
        <f>IFERROR(VLOOKUP($N339,Import!$AT$3:$BG$677,3,FALSE),"")</f>
        <v>1.486290322580645</v>
      </c>
      <c r="I339" s="575">
        <f ca="1">IFERROR(VLOOKUP($N339,Import!$AT$3:$BG$677,9,FALSE),"")</f>
        <v>344</v>
      </c>
      <c r="J339" s="574"/>
      <c r="K339" s="571">
        <f>IFERROR(VLOOKUP(N339,Import!$AT$3:$BG$677,12,FALSE),"")</f>
        <v>263</v>
      </c>
      <c r="L339" s="571">
        <f>IFERROR(VLOOKUP(N339,Import!$AT$3:$BG$677,14,FALSE),"")</f>
        <v>263</v>
      </c>
      <c r="M339" s="486"/>
      <c r="N339" s="88" t="str">
        <f>IFERROR(VLOOKUP(A339,Import!$V$3:$X$677,3,FALSE),"")</f>
        <v>Manny Pina</v>
      </c>
      <c r="O339" s="89"/>
      <c r="P339" s="90"/>
      <c r="Q339" s="91" t="str">
        <f>IFERROR(VLOOKUP($N339,Import!$B$3:$AL$676,2,FALSE),"")</f>
        <v>MIL</v>
      </c>
      <c r="R339" s="341" t="str">
        <f>IFERROR(VLOOKUP($N339,Import!$B$3:$AL$676,3,FALSE),"")</f>
        <v>C</v>
      </c>
      <c r="S339" s="341" t="str">
        <f>IFERROR(VLOOKUP($N339,Import!$B$3:$AL$676,4,FALSE),"")</f>
        <v>C</v>
      </c>
      <c r="T339" s="91">
        <f>IFERROR(VLOOKUP($N339,Import!$B$3:$AL$676,5,FALSE),"")</f>
        <v>-9</v>
      </c>
      <c r="U339" s="431"/>
      <c r="V339" s="91">
        <f>IFERROR(VLOOKUP($N339,Import!$B$3:$AL$676,6,FALSE),"")</f>
        <v>208</v>
      </c>
      <c r="W339" s="91">
        <f>IFERROR(VLOOKUP($N339,Import!$B$3:$AL$676,7,FALSE),"")</f>
        <v>26</v>
      </c>
      <c r="X339" s="91">
        <f>IFERROR(VLOOKUP($N339,Import!$B$3:$AL$676,8,FALSE),"")</f>
        <v>7</v>
      </c>
      <c r="Y339" s="91">
        <f>IFERROR(VLOOKUP($N339,Import!$B$3:$AL$676,9,FALSE),"")</f>
        <v>27</v>
      </c>
      <c r="Z339" s="91">
        <f>IFERROR(VLOOKUP($N339,Import!$B$3:$AL$676,10,FALSE),"")</f>
        <v>3</v>
      </c>
      <c r="AA339" s="92">
        <f>IFERROR(VLOOKUP($N339,Import!$B$3:$AL$676,11,FALSE),"")</f>
        <v>0.254</v>
      </c>
      <c r="AB339" s="431"/>
      <c r="AC339" s="498">
        <f t="shared" si="67"/>
        <v>52.832000000000001</v>
      </c>
      <c r="AD339" s="499">
        <f>IF(O339='User Input'!$C$1,1,0)</f>
        <v>0</v>
      </c>
      <c r="AE339" s="499">
        <f t="shared" si="72"/>
        <v>0</v>
      </c>
      <c r="AF339" s="499">
        <f t="shared" si="68"/>
        <v>0</v>
      </c>
      <c r="AG339" s="499" t="str">
        <f t="shared" si="69"/>
        <v>Manny Pina</v>
      </c>
      <c r="AH339" s="499">
        <f t="shared" si="70"/>
        <v>0</v>
      </c>
      <c r="AI339" s="499">
        <f t="shared" si="71"/>
        <v>-9</v>
      </c>
      <c r="AJ339" s="91" t="str">
        <f>IFERROR(VLOOKUP($N339,Import!$B$3:$AL$676,35,FALSE),"")</f>
        <v/>
      </c>
      <c r="AK339" s="98"/>
      <c r="AL339" s="540"/>
      <c r="AM339" s="540"/>
      <c r="AN339" s="540"/>
      <c r="AO339" s="540"/>
      <c r="AP339" s="540"/>
      <c r="AQ339" s="540"/>
      <c r="AR339" s="542"/>
      <c r="AS339" s="538"/>
      <c r="AT339" s="585" t="str">
        <f>IFERROR(VLOOKUP($AV339,Import!$AW$3:$BG$677,7,FALSE),"")</f>
        <v/>
      </c>
      <c r="AU339" s="538"/>
      <c r="AV339" s="543"/>
      <c r="AW339" s="544"/>
      <c r="AX339" s="550"/>
      <c r="AY339" s="551"/>
      <c r="AZ339" s="552"/>
      <c r="BA339" s="552"/>
      <c r="BB339" s="551"/>
      <c r="BC339" s="553"/>
      <c r="BD339" s="551"/>
      <c r="BE339" s="554"/>
      <c r="BF339" s="554"/>
      <c r="BG339" s="551"/>
      <c r="BH339" s="551"/>
      <c r="BI339" s="551"/>
      <c r="BJ339" s="546"/>
      <c r="BK339" s="539"/>
      <c r="BL339" s="539"/>
      <c r="BM339" s="539"/>
      <c r="BN339" s="539"/>
      <c r="BO339" s="539"/>
      <c r="BP339" s="539"/>
      <c r="BQ339" s="539"/>
      <c r="BR339" s="535"/>
      <c r="BS339" s="536"/>
      <c r="BT339" s="537"/>
      <c r="BU339" s="549"/>
      <c r="BV339" s="426"/>
    </row>
    <row r="340" spans="1:74" ht="15" x14ac:dyDescent="0.25">
      <c r="A340" s="570">
        <v>338</v>
      </c>
      <c r="B340" s="571">
        <f>IFERROR(VLOOKUP(N340,Import!$B$4:$T$677,19,FALSE),"")</f>
        <v>568</v>
      </c>
      <c r="C340" s="572"/>
      <c r="D340" s="571" t="str">
        <f>IFERROR(VLOOKUP(N340,Import!$AD$3:$AH$677,3,FALSE),"")</f>
        <v/>
      </c>
      <c r="E340" s="571" t="str">
        <f>IFERROR(VLOOKUP(N340,Import!$AD$3:$AL$677,4,FALSE),"")</f>
        <v/>
      </c>
      <c r="F340" s="575">
        <f>IFERROR(VLOOKUP(N340,Import!$AT$3:$BG$677,8,FALSE),"")</f>
        <v>452</v>
      </c>
      <c r="G340" s="489">
        <f>IFERROR(VLOOKUP($N340,Import!$AT$3:$BG$677,2,FALSE),"")</f>
        <v>155.75</v>
      </c>
      <c r="H340" s="490">
        <f>IFERROR(VLOOKUP($N340,Import!$AT$3:$BG$677,3,FALSE),"")</f>
        <v>1.7115384615384615</v>
      </c>
      <c r="I340" s="575">
        <f ca="1">IFERROR(VLOOKUP($N340,Import!$AT$3:$BG$677,9,FALSE),"")</f>
        <v>465</v>
      </c>
      <c r="J340" s="574"/>
      <c r="K340" s="571">
        <f>IFERROR(VLOOKUP(N340,Import!$AT$3:$BG$677,12,FALSE),"")</f>
        <v>387</v>
      </c>
      <c r="L340" s="571">
        <f>IFERROR(VLOOKUP(N340,Import!$AT$3:$BG$677,14,FALSE),"")</f>
        <v>394</v>
      </c>
      <c r="M340" s="486"/>
      <c r="N340" s="88" t="str">
        <f>IFERROR(VLOOKUP(A340,Import!$V$3:$X$677,3,FALSE),"")</f>
        <v>Jason Castro</v>
      </c>
      <c r="O340" s="89"/>
      <c r="P340" s="90"/>
      <c r="Q340" s="91" t="str">
        <f>IFERROR(VLOOKUP($N340,Import!$B$3:$AL$676,2,FALSE),"")</f>
        <v>MIN</v>
      </c>
      <c r="R340" s="341" t="str">
        <f>IFERROR(VLOOKUP($N340,Import!$B$3:$AL$676,3,FALSE),"")</f>
        <v>DH</v>
      </c>
      <c r="S340" s="341" t="str">
        <f>IFERROR(VLOOKUP($N340,Import!$B$3:$AL$676,4,FALSE),"")</f>
        <v>C</v>
      </c>
      <c r="T340" s="91">
        <f>IFERROR(VLOOKUP($N340,Import!$B$3:$AL$676,5,FALSE),"")</f>
        <v>-9</v>
      </c>
      <c r="U340" s="431"/>
      <c r="V340" s="91">
        <f>IFERROR(VLOOKUP($N340,Import!$B$3:$AL$676,6,FALSE),"")</f>
        <v>381</v>
      </c>
      <c r="W340" s="91">
        <f>IFERROR(VLOOKUP($N340,Import!$B$3:$AL$676,7,FALSE),"")</f>
        <v>38</v>
      </c>
      <c r="X340" s="91">
        <f>IFERROR(VLOOKUP($N340,Import!$B$3:$AL$676,8,FALSE),"")</f>
        <v>7</v>
      </c>
      <c r="Y340" s="91">
        <f>IFERROR(VLOOKUP($N340,Import!$B$3:$AL$676,9,FALSE),"")</f>
        <v>41</v>
      </c>
      <c r="Z340" s="91">
        <f>IFERROR(VLOOKUP($N340,Import!$B$3:$AL$676,10,FALSE),"")</f>
        <v>2</v>
      </c>
      <c r="AA340" s="92">
        <f>IFERROR(VLOOKUP($N340,Import!$B$3:$AL$676,11,FALSE),"")</f>
        <v>0.215</v>
      </c>
      <c r="AB340" s="431"/>
      <c r="AC340" s="498">
        <f t="shared" si="67"/>
        <v>81.914999999999992</v>
      </c>
      <c r="AD340" s="499">
        <f>IF(O340='User Input'!$C$1,1,0)</f>
        <v>0</v>
      </c>
      <c r="AE340" s="499">
        <f t="shared" si="72"/>
        <v>0</v>
      </c>
      <c r="AF340" s="499">
        <f t="shared" si="68"/>
        <v>0</v>
      </c>
      <c r="AG340" s="499" t="str">
        <f t="shared" si="69"/>
        <v>Jason Castro</v>
      </c>
      <c r="AH340" s="499">
        <f t="shared" si="70"/>
        <v>0</v>
      </c>
      <c r="AI340" s="499">
        <f t="shared" si="71"/>
        <v>-9</v>
      </c>
      <c r="AJ340" s="91" t="str">
        <f>IFERROR(VLOOKUP($N340,Import!$B$3:$AL$676,35,FALSE),"")</f>
        <v/>
      </c>
      <c r="AK340" s="98"/>
      <c r="AL340" s="540"/>
      <c r="AM340" s="540"/>
      <c r="AN340" s="540"/>
      <c r="AO340" s="540"/>
      <c r="AP340" s="540"/>
      <c r="AQ340" s="540"/>
      <c r="AR340" s="542"/>
      <c r="AS340" s="538"/>
      <c r="AT340" s="585" t="str">
        <f>IFERROR(VLOOKUP($AV340,Import!$AW$3:$BG$677,7,FALSE),"")</f>
        <v/>
      </c>
      <c r="AU340" s="538"/>
      <c r="AV340" s="543"/>
      <c r="AW340" s="544"/>
      <c r="AX340" s="550"/>
      <c r="AY340" s="551"/>
      <c r="AZ340" s="552"/>
      <c r="BA340" s="552"/>
      <c r="BB340" s="551"/>
      <c r="BC340" s="553"/>
      <c r="BD340" s="551"/>
      <c r="BE340" s="554"/>
      <c r="BF340" s="554"/>
      <c r="BG340" s="551"/>
      <c r="BH340" s="551"/>
      <c r="BI340" s="551"/>
      <c r="BJ340" s="546"/>
      <c r="BK340" s="539"/>
      <c r="BL340" s="539"/>
      <c r="BM340" s="539"/>
      <c r="BN340" s="539"/>
      <c r="BO340" s="539"/>
      <c r="BP340" s="539"/>
      <c r="BQ340" s="539"/>
      <c r="BR340" s="535"/>
      <c r="BS340" s="536"/>
      <c r="BT340" s="537"/>
      <c r="BU340" s="549"/>
      <c r="BV340" s="426"/>
    </row>
    <row r="341" spans="1:74" ht="15" x14ac:dyDescent="0.25">
      <c r="A341" s="570">
        <v>339</v>
      </c>
      <c r="B341" s="571">
        <f>IFERROR(VLOOKUP(N341,Import!$B$4:$T$677,19,FALSE),"")</f>
        <v>569</v>
      </c>
      <c r="C341" s="572"/>
      <c r="D341" s="571" t="str">
        <f>IFERROR(VLOOKUP(N341,Import!$AD$3:$AH$677,3,FALSE),"")</f>
        <v/>
      </c>
      <c r="E341" s="571" t="str">
        <f>IFERROR(VLOOKUP(N341,Import!$AD$3:$AL$677,4,FALSE),"")</f>
        <v/>
      </c>
      <c r="F341" s="575">
        <f>IFERROR(VLOOKUP(N341,Import!$AT$3:$BG$677,8,FALSE),"")</f>
        <v>545</v>
      </c>
      <c r="G341" s="489">
        <f>IFERROR(VLOOKUP($N341,Import!$AT$3:$BG$677,2,FALSE),"")</f>
        <v>95.899999999999991</v>
      </c>
      <c r="H341" s="490">
        <f>IFERROR(VLOOKUP($N341,Import!$AT$3:$BG$677,3,FALSE),"")</f>
        <v>1.3699999999999999</v>
      </c>
      <c r="I341" s="575">
        <f ca="1">IFERROR(VLOOKUP($N341,Import!$AT$3:$BG$677,9,FALSE),"")</f>
        <v>548</v>
      </c>
      <c r="J341" s="574"/>
      <c r="K341" s="571">
        <f>IFERROR(VLOOKUP(N341,Import!$AT$3:$BG$677,12,FALSE),"")</f>
        <v>283</v>
      </c>
      <c r="L341" s="571">
        <f>IFERROR(VLOOKUP(N341,Import!$AT$3:$BG$677,14,FALSE),"")</f>
        <v>287</v>
      </c>
      <c r="M341" s="486"/>
      <c r="N341" s="88" t="str">
        <f>IFERROR(VLOOKUP(A341,Import!$V$3:$X$677,3,FALSE),"")</f>
        <v>Sandy Leon</v>
      </c>
      <c r="O341" s="89"/>
      <c r="P341" s="90"/>
      <c r="Q341" s="91" t="str">
        <f>IFERROR(VLOOKUP($N341,Import!$B$3:$AL$676,2,FALSE),"")</f>
        <v>BOS</v>
      </c>
      <c r="R341" s="341" t="str">
        <f>IFERROR(VLOOKUP($N341,Import!$B$3:$AL$676,3,FALSE),"")</f>
        <v>C</v>
      </c>
      <c r="S341" s="341" t="str">
        <f>IFERROR(VLOOKUP($N341,Import!$B$3:$AL$676,4,FALSE),"")</f>
        <v>C</v>
      </c>
      <c r="T341" s="91">
        <f>IFERROR(VLOOKUP($N341,Import!$B$3:$AL$676,5,FALSE),"")</f>
        <v>-9</v>
      </c>
      <c r="U341" s="431"/>
      <c r="V341" s="91">
        <f>IFERROR(VLOOKUP($N341,Import!$B$3:$AL$676,6,FALSE),"")</f>
        <v>256</v>
      </c>
      <c r="W341" s="91">
        <f>IFERROR(VLOOKUP($N341,Import!$B$3:$AL$676,7,FALSE),"")</f>
        <v>31</v>
      </c>
      <c r="X341" s="91">
        <f>IFERROR(VLOOKUP($N341,Import!$B$3:$AL$676,8,FALSE),"")</f>
        <v>6</v>
      </c>
      <c r="Y341" s="91">
        <f>IFERROR(VLOOKUP($N341,Import!$B$3:$AL$676,9,FALSE),"")</f>
        <v>28</v>
      </c>
      <c r="Z341" s="91">
        <f>IFERROR(VLOOKUP($N341,Import!$B$3:$AL$676,10,FALSE),"")</f>
        <v>1</v>
      </c>
      <c r="AA341" s="92">
        <f>IFERROR(VLOOKUP($N341,Import!$B$3:$AL$676,11,FALSE),"")</f>
        <v>0.217</v>
      </c>
      <c r="AB341" s="431"/>
      <c r="AC341" s="498">
        <f t="shared" si="67"/>
        <v>55.552</v>
      </c>
      <c r="AD341" s="499">
        <f>IF(O341='User Input'!$C$1,1,0)</f>
        <v>0</v>
      </c>
      <c r="AE341" s="499">
        <f t="shared" si="72"/>
        <v>0</v>
      </c>
      <c r="AF341" s="499">
        <f t="shared" si="68"/>
        <v>0</v>
      </c>
      <c r="AG341" s="499" t="str">
        <f t="shared" si="69"/>
        <v>Sandy Leon</v>
      </c>
      <c r="AH341" s="499">
        <f t="shared" si="70"/>
        <v>0</v>
      </c>
      <c r="AI341" s="499">
        <f t="shared" si="71"/>
        <v>-9</v>
      </c>
      <c r="AJ341" s="91" t="str">
        <f>IFERROR(VLOOKUP($N341,Import!$B$3:$AL$676,35,FALSE),"")</f>
        <v/>
      </c>
      <c r="AK341" s="98"/>
      <c r="AL341" s="540"/>
      <c r="AM341" s="540"/>
      <c r="AN341" s="540"/>
      <c r="AO341" s="540"/>
      <c r="AP341" s="540"/>
      <c r="AQ341" s="540"/>
      <c r="AR341" s="542"/>
      <c r="AS341" s="538"/>
      <c r="AT341" s="585" t="str">
        <f>IFERROR(VLOOKUP($AV341,Import!$AW$3:$BG$677,7,FALSE),"")</f>
        <v/>
      </c>
      <c r="AU341" s="538"/>
      <c r="AV341" s="543"/>
      <c r="AW341" s="544"/>
      <c r="AX341" s="550"/>
      <c r="AY341" s="551"/>
      <c r="AZ341" s="552"/>
      <c r="BA341" s="552"/>
      <c r="BB341" s="551"/>
      <c r="BC341" s="553"/>
      <c r="BD341" s="551"/>
      <c r="BE341" s="554"/>
      <c r="BF341" s="554"/>
      <c r="BG341" s="551"/>
      <c r="BH341" s="551"/>
      <c r="BI341" s="551"/>
      <c r="BJ341" s="546"/>
      <c r="BK341" s="539"/>
      <c r="BL341" s="539"/>
      <c r="BM341" s="539"/>
      <c r="BN341" s="539"/>
      <c r="BO341" s="539"/>
      <c r="BP341" s="539"/>
      <c r="BQ341" s="539"/>
      <c r="BR341" s="535"/>
      <c r="BS341" s="536"/>
      <c r="BT341" s="537"/>
      <c r="BU341" s="549"/>
      <c r="BV341" s="426"/>
    </row>
    <row r="342" spans="1:74" ht="15" x14ac:dyDescent="0.25">
      <c r="A342" s="570">
        <v>340</v>
      </c>
      <c r="B342" s="571">
        <f>IFERROR(VLOOKUP(N342,Import!$B$4:$T$677,19,FALSE),"")</f>
        <v>570</v>
      </c>
      <c r="C342" s="572"/>
      <c r="D342" s="571" t="str">
        <f>IFERROR(VLOOKUP(N342,Import!$AD$3:$AH$677,3,FALSE),"")</f>
        <v/>
      </c>
      <c r="E342" s="571" t="str">
        <f>IFERROR(VLOOKUP(N342,Import!$AD$3:$AL$677,4,FALSE),"")</f>
        <v/>
      </c>
      <c r="F342" s="575">
        <f>IFERROR(VLOOKUP(N342,Import!$AT$3:$BG$677,8,FALSE),"")</f>
        <v>472</v>
      </c>
      <c r="G342" s="489">
        <f>IFERROR(VLOOKUP($N342,Import!$AT$3:$BG$677,2,FALSE),"")</f>
        <v>144.30000000000001</v>
      </c>
      <c r="H342" s="490">
        <f>IFERROR(VLOOKUP($N342,Import!$AT$3:$BG$677,3,FALSE),"")</f>
        <v>1.6397727272727274</v>
      </c>
      <c r="I342" s="575">
        <f ca="1">IFERROR(VLOOKUP($N342,Import!$AT$3:$BG$677,9,FALSE),"")</f>
        <v>497</v>
      </c>
      <c r="J342" s="574"/>
      <c r="K342" s="571">
        <f>IFERROR(VLOOKUP(N342,Import!$AT$3:$BG$677,12,FALSE),"")</f>
        <v>228</v>
      </c>
      <c r="L342" s="571">
        <f>IFERROR(VLOOKUP(N342,Import!$AT$3:$BG$677,14,FALSE),"")</f>
        <v>248</v>
      </c>
      <c r="M342" s="486"/>
      <c r="N342" s="88" t="str">
        <f>IFERROR(VLOOKUP(A342,Import!$V$3:$X$677,3,FALSE),"")</f>
        <v>Tony Wolters</v>
      </c>
      <c r="O342" s="89"/>
      <c r="P342" s="90"/>
      <c r="Q342" s="91" t="str">
        <f>IFERROR(VLOOKUP($N342,Import!$B$3:$AL$676,2,FALSE),"")</f>
        <v>COL</v>
      </c>
      <c r="R342" s="341" t="str">
        <f>IFERROR(VLOOKUP($N342,Import!$B$3:$AL$676,3,FALSE),"")</f>
        <v>C</v>
      </c>
      <c r="S342" s="341" t="str">
        <f>IFERROR(VLOOKUP($N342,Import!$B$3:$AL$676,4,FALSE),"")</f>
        <v>C</v>
      </c>
      <c r="T342" s="91">
        <f>IFERROR(VLOOKUP($N342,Import!$B$3:$AL$676,5,FALSE),"")</f>
        <v>-9</v>
      </c>
      <c r="U342" s="431"/>
      <c r="V342" s="91">
        <f>IFERROR(VLOOKUP($N342,Import!$B$3:$AL$676,6,FALSE),"")</f>
        <v>234</v>
      </c>
      <c r="W342" s="91">
        <f>IFERROR(VLOOKUP($N342,Import!$B$3:$AL$676,7,FALSE),"")</f>
        <v>28</v>
      </c>
      <c r="X342" s="91">
        <f>IFERROR(VLOOKUP($N342,Import!$B$3:$AL$676,8,FALSE),"")</f>
        <v>4</v>
      </c>
      <c r="Y342" s="91">
        <f>IFERROR(VLOOKUP($N342,Import!$B$3:$AL$676,9,FALSE),"")</f>
        <v>24</v>
      </c>
      <c r="Z342" s="91">
        <f>IFERROR(VLOOKUP($N342,Import!$B$3:$AL$676,10,FALSE),"")</f>
        <v>2</v>
      </c>
      <c r="AA342" s="92">
        <f>IFERROR(VLOOKUP($N342,Import!$B$3:$AL$676,11,FALSE),"")</f>
        <v>0.23100000000000001</v>
      </c>
      <c r="AB342" s="431"/>
      <c r="AC342" s="498">
        <f t="shared" si="67"/>
        <v>54.054000000000002</v>
      </c>
      <c r="AD342" s="499">
        <f>IF(O342='User Input'!$C$1,1,0)</f>
        <v>0</v>
      </c>
      <c r="AE342" s="499">
        <f t="shared" si="72"/>
        <v>0</v>
      </c>
      <c r="AF342" s="499">
        <f t="shared" si="68"/>
        <v>0</v>
      </c>
      <c r="AG342" s="499" t="str">
        <f t="shared" si="69"/>
        <v>Tony Wolters</v>
      </c>
      <c r="AH342" s="499">
        <f t="shared" si="70"/>
        <v>0</v>
      </c>
      <c r="AI342" s="499">
        <f t="shared" si="71"/>
        <v>-9</v>
      </c>
      <c r="AJ342" s="91" t="str">
        <f>IFERROR(VLOOKUP($N342,Import!$B$3:$AL$676,35,FALSE),"")</f>
        <v/>
      </c>
      <c r="AK342" s="98"/>
      <c r="AL342" s="540"/>
      <c r="AM342" s="540"/>
      <c r="AN342" s="540"/>
      <c r="AO342" s="540"/>
      <c r="AP342" s="540"/>
      <c r="AQ342" s="540"/>
      <c r="AR342" s="542"/>
      <c r="AS342" s="538"/>
      <c r="AT342" s="585" t="str">
        <f>IFERROR(VLOOKUP($AV342,Import!$AW$3:$BG$677,7,FALSE),"")</f>
        <v/>
      </c>
      <c r="AU342" s="538"/>
      <c r="AV342" s="543"/>
      <c r="AW342" s="544"/>
      <c r="AX342" s="550"/>
      <c r="AY342" s="551"/>
      <c r="AZ342" s="552"/>
      <c r="BA342" s="552"/>
      <c r="BB342" s="551"/>
      <c r="BC342" s="553"/>
      <c r="BD342" s="551"/>
      <c r="BE342" s="554"/>
      <c r="BF342" s="554"/>
      <c r="BG342" s="551"/>
      <c r="BH342" s="551"/>
      <c r="BI342" s="551"/>
      <c r="BJ342" s="546"/>
      <c r="BK342" s="539"/>
      <c r="BL342" s="539"/>
      <c r="BM342" s="539"/>
      <c r="BN342" s="539"/>
      <c r="BO342" s="539"/>
      <c r="BP342" s="539"/>
      <c r="BQ342" s="539"/>
      <c r="BR342" s="535"/>
      <c r="BS342" s="536"/>
      <c r="BT342" s="537"/>
      <c r="BU342" s="549"/>
      <c r="BV342" s="426"/>
    </row>
    <row r="343" spans="1:74" ht="15" x14ac:dyDescent="0.25">
      <c r="A343" s="570">
        <v>341</v>
      </c>
      <c r="B343" s="571">
        <f>IFERROR(VLOOKUP(N343,Import!$B$4:$T$677,19,FALSE),"")</f>
        <v>571</v>
      </c>
      <c r="C343" s="572"/>
      <c r="D343" s="571">
        <f>IFERROR(VLOOKUP(N343,Import!$AD$3:$AH$677,3,FALSE),"")</f>
        <v>5</v>
      </c>
      <c r="E343" s="571">
        <f>IFERROR(VLOOKUP(N343,Import!$AD$3:$AL$677,4,FALSE),"")</f>
        <v>5</v>
      </c>
      <c r="F343" s="575">
        <f>IFERROR(VLOOKUP(N343,Import!$AT$3:$BG$677,8,FALSE),"")</f>
        <v>590</v>
      </c>
      <c r="G343" s="489">
        <f>IFERROR(VLOOKUP($N343,Import!$AT$3:$BG$677,2,FALSE),"")</f>
        <v>21.549999999999997</v>
      </c>
      <c r="H343" s="490">
        <f>IFERROR(VLOOKUP($N343,Import!$AT$3:$BG$677,3,FALSE),"")</f>
        <v>1.0261904761904761</v>
      </c>
      <c r="I343" s="575">
        <f ca="1">IFERROR(VLOOKUP($N343,Import!$AT$3:$BG$677,9,FALSE),"")</f>
        <v>613</v>
      </c>
      <c r="J343" s="574"/>
      <c r="K343" s="571">
        <f>IFERROR(VLOOKUP(N343,Import!$AT$3:$BG$677,12,FALSE),"")</f>
        <v>614</v>
      </c>
      <c r="L343" s="571">
        <f>IFERROR(VLOOKUP(N343,Import!$AT$3:$BG$677,14,FALSE),"")</f>
        <v>614</v>
      </c>
      <c r="M343" s="486"/>
      <c r="N343" s="88" t="str">
        <f>IFERROR(VLOOKUP(A343,Import!$V$3:$X$677,3,FALSE),"")</f>
        <v>Wander Franco</v>
      </c>
      <c r="O343" s="89"/>
      <c r="P343" s="90"/>
      <c r="Q343" s="91" t="str">
        <f>IFERROR(VLOOKUP($N343,Import!$B$3:$AL$676,2,FALSE),"")</f>
        <v>TBR</v>
      </c>
      <c r="R343" s="341" t="str">
        <f>IFERROR(VLOOKUP($N343,Import!$B$3:$AL$676,3,FALSE),"")</f>
        <v>SS</v>
      </c>
      <c r="S343" s="341" t="str">
        <f>IFERROR(VLOOKUP($N343,Import!$B$3:$AL$676,4,FALSE),"")</f>
        <v>SS</v>
      </c>
      <c r="T343" s="91">
        <f>IFERROR(VLOOKUP($N343,Import!$B$3:$AL$676,5,FALSE),"")</f>
        <v>0</v>
      </c>
      <c r="U343" s="431"/>
      <c r="V343" s="91">
        <f>IFERROR(VLOOKUP($N343,Import!$B$3:$AL$676,6,FALSE),"")</f>
        <v>0</v>
      </c>
      <c r="W343" s="91">
        <f>IFERROR(VLOOKUP($N343,Import!$B$3:$AL$676,7,FALSE),"")</f>
        <v>0</v>
      </c>
      <c r="X343" s="91">
        <f>IFERROR(VLOOKUP($N343,Import!$B$3:$AL$676,8,FALSE),"")</f>
        <v>0</v>
      </c>
      <c r="Y343" s="91">
        <f>IFERROR(VLOOKUP($N343,Import!$B$3:$AL$676,9,FALSE),"")</f>
        <v>0</v>
      </c>
      <c r="Z343" s="91">
        <f>IFERROR(VLOOKUP($N343,Import!$B$3:$AL$676,10,FALSE),"")</f>
        <v>0</v>
      </c>
      <c r="AA343" s="92">
        <f>IFERROR(VLOOKUP($N343,Import!$B$3:$AL$676,11,FALSE),"")</f>
        <v>0</v>
      </c>
      <c r="AB343" s="431"/>
      <c r="AC343" s="498">
        <f t="shared" si="67"/>
        <v>0</v>
      </c>
      <c r="AD343" s="499">
        <f>IF(O343='User Input'!$C$1,1,0)</f>
        <v>0</v>
      </c>
      <c r="AE343" s="499">
        <f t="shared" si="72"/>
        <v>0</v>
      </c>
      <c r="AF343" s="499">
        <f t="shared" si="68"/>
        <v>0</v>
      </c>
      <c r="AG343" s="499" t="str">
        <f t="shared" si="69"/>
        <v>Wander Franco</v>
      </c>
      <c r="AH343" s="499">
        <f t="shared" si="70"/>
        <v>0</v>
      </c>
      <c r="AI343" s="499">
        <f t="shared" si="71"/>
        <v>0</v>
      </c>
      <c r="AJ343" s="91">
        <f>IFERROR(VLOOKUP($N343,Import!$B$3:$AL$676,35,FALSE),"")</f>
        <v>2022</v>
      </c>
      <c r="AK343" s="98"/>
      <c r="AL343" s="540"/>
      <c r="AM343" s="540"/>
      <c r="AN343" s="540"/>
      <c r="AO343" s="540"/>
      <c r="AP343" s="540"/>
      <c r="AQ343" s="540"/>
      <c r="AR343" s="542"/>
      <c r="AS343" s="538"/>
      <c r="AT343" s="585" t="str">
        <f>IFERROR(VLOOKUP($AV343,Import!$AW$3:$BG$677,7,FALSE),"")</f>
        <v/>
      </c>
      <c r="AU343" s="538"/>
      <c r="AV343" s="543"/>
      <c r="AW343" s="544"/>
      <c r="AX343" s="550"/>
      <c r="AY343" s="551"/>
      <c r="AZ343" s="552"/>
      <c r="BA343" s="552"/>
      <c r="BB343" s="551"/>
      <c r="BC343" s="553"/>
      <c r="BD343" s="551"/>
      <c r="BE343" s="554"/>
      <c r="BF343" s="554"/>
      <c r="BG343" s="551"/>
      <c r="BH343" s="551"/>
      <c r="BI343" s="551"/>
      <c r="BJ343" s="546"/>
      <c r="BK343" s="539"/>
      <c r="BL343" s="539"/>
      <c r="BM343" s="539"/>
      <c r="BN343" s="539"/>
      <c r="BO343" s="539"/>
      <c r="BP343" s="539"/>
      <c r="BQ343" s="539"/>
      <c r="BR343" s="535"/>
      <c r="BS343" s="536"/>
      <c r="BT343" s="537"/>
      <c r="BU343" s="549"/>
      <c r="BV343" s="426"/>
    </row>
    <row r="344" spans="1:74" ht="15" x14ac:dyDescent="0.25">
      <c r="A344" s="570">
        <v>342</v>
      </c>
      <c r="B344" s="571">
        <f>IFERROR(VLOOKUP(N344,Import!$B$4:$T$677,19,FALSE),"")</f>
        <v>572</v>
      </c>
      <c r="C344" s="572"/>
      <c r="D344" s="571">
        <f>IFERROR(VLOOKUP(N344,Import!$AD$3:$AH$677,3,FALSE),"")</f>
        <v>6</v>
      </c>
      <c r="E344" s="571">
        <f>IFERROR(VLOOKUP(N344,Import!$AD$3:$AL$677,4,FALSE),"")</f>
        <v>6</v>
      </c>
      <c r="F344" s="575" t="str">
        <f>IFERROR(VLOOKUP(N344,Import!$AT$3:$BG$677,8,FALSE),"")</f>
        <v/>
      </c>
      <c r="G344" s="489" t="str">
        <f>IFERROR(VLOOKUP($N344,Import!$AT$3:$BG$677,2,FALSE),"")</f>
        <v/>
      </c>
      <c r="H344" s="490" t="str">
        <f>IFERROR(VLOOKUP($N344,Import!$AT$3:$BG$677,3,FALSE),"")</f>
        <v/>
      </c>
      <c r="I344" s="575" t="str">
        <f>IFERROR(VLOOKUP($N344,Import!$AT$3:$BG$677,9,FALSE),"")</f>
        <v/>
      </c>
      <c r="J344" s="574"/>
      <c r="K344" s="571" t="str">
        <f>IFERROR(VLOOKUP(N344,Import!$AT$3:$BG$677,12,FALSE),"")</f>
        <v/>
      </c>
      <c r="L344" s="571" t="str">
        <f>IFERROR(VLOOKUP(N344,Import!$AT$3:$BG$677,14,FALSE),"")</f>
        <v/>
      </c>
      <c r="M344" s="486"/>
      <c r="N344" s="88" t="str">
        <f>IFERROR(VLOOKUP(A344,Import!$V$3:$X$677,3,FALSE),"")</f>
        <v>Royce Lewis</v>
      </c>
      <c r="O344" s="89"/>
      <c r="P344" s="90"/>
      <c r="Q344" s="91" t="str">
        <f>IFERROR(VLOOKUP($N344,Import!$B$3:$AL$676,2,FALSE),"")</f>
        <v>MIN</v>
      </c>
      <c r="R344" s="341" t="str">
        <f>IFERROR(VLOOKUP($N344,Import!$B$3:$AL$676,3,FALSE),"")</f>
        <v>SS</v>
      </c>
      <c r="S344" s="341" t="str">
        <f>IFERROR(VLOOKUP($N344,Import!$B$3:$AL$676,4,FALSE),"")</f>
        <v>SS</v>
      </c>
      <c r="T344" s="91">
        <f>IFERROR(VLOOKUP($N344,Import!$B$3:$AL$676,5,FALSE),"")</f>
        <v>0</v>
      </c>
      <c r="U344" s="431"/>
      <c r="V344" s="91">
        <f>IFERROR(VLOOKUP($N344,Import!$B$3:$AL$676,6,FALSE),"")</f>
        <v>0</v>
      </c>
      <c r="W344" s="91">
        <f>IFERROR(VLOOKUP($N344,Import!$B$3:$AL$676,7,FALSE),"")</f>
        <v>0</v>
      </c>
      <c r="X344" s="91">
        <f>IFERROR(VLOOKUP($N344,Import!$B$3:$AL$676,8,FALSE),"")</f>
        <v>0</v>
      </c>
      <c r="Y344" s="91">
        <f>IFERROR(VLOOKUP($N344,Import!$B$3:$AL$676,9,FALSE),"")</f>
        <v>0</v>
      </c>
      <c r="Z344" s="91">
        <f>IFERROR(VLOOKUP($N344,Import!$B$3:$AL$676,10,FALSE),"")</f>
        <v>0</v>
      </c>
      <c r="AA344" s="92">
        <f>IFERROR(VLOOKUP($N344,Import!$B$3:$AL$676,11,FALSE),"")</f>
        <v>0</v>
      </c>
      <c r="AB344" s="431"/>
      <c r="AC344" s="498">
        <f t="shared" si="67"/>
        <v>0</v>
      </c>
      <c r="AD344" s="499">
        <f>IF(O344='User Input'!$C$1,1,0)</f>
        <v>0</v>
      </c>
      <c r="AE344" s="499">
        <f t="shared" si="72"/>
        <v>0</v>
      </c>
      <c r="AF344" s="499">
        <f t="shared" si="68"/>
        <v>0</v>
      </c>
      <c r="AG344" s="499" t="str">
        <f t="shared" si="69"/>
        <v>Royce Lewis</v>
      </c>
      <c r="AH344" s="499">
        <f t="shared" si="70"/>
        <v>0</v>
      </c>
      <c r="AI344" s="499">
        <f t="shared" si="71"/>
        <v>0</v>
      </c>
      <c r="AJ344" s="91">
        <f>IFERROR(VLOOKUP($N344,Import!$B$3:$AL$676,35,FALSE),"")</f>
        <v>2020</v>
      </c>
      <c r="AK344" s="98"/>
      <c r="AL344" s="540"/>
      <c r="AM344" s="540"/>
      <c r="AN344" s="540"/>
      <c r="AO344" s="540"/>
      <c r="AP344" s="540"/>
      <c r="AQ344" s="540"/>
      <c r="AR344" s="542"/>
      <c r="AS344" s="538"/>
      <c r="AT344" s="585" t="str">
        <f>IFERROR(VLOOKUP($AV344,Import!$AW$3:$BG$677,7,FALSE),"")</f>
        <v/>
      </c>
      <c r="AU344" s="538"/>
      <c r="AV344" s="543"/>
      <c r="AW344" s="544"/>
      <c r="AX344" s="550"/>
      <c r="AY344" s="551"/>
      <c r="AZ344" s="552"/>
      <c r="BA344" s="552"/>
      <c r="BB344" s="551"/>
      <c r="BC344" s="553"/>
      <c r="BD344" s="551"/>
      <c r="BE344" s="554"/>
      <c r="BF344" s="554"/>
      <c r="BG344" s="551"/>
      <c r="BH344" s="551"/>
      <c r="BI344" s="551"/>
      <c r="BJ344" s="546"/>
      <c r="BK344" s="539"/>
      <c r="BL344" s="539"/>
      <c r="BM344" s="539"/>
      <c r="BN344" s="539"/>
      <c r="BO344" s="539"/>
      <c r="BP344" s="539"/>
      <c r="BQ344" s="539"/>
      <c r="BR344" s="535"/>
      <c r="BS344" s="536"/>
      <c r="BT344" s="537"/>
      <c r="BU344" s="549"/>
      <c r="BV344" s="426"/>
    </row>
    <row r="345" spans="1:74" ht="15" x14ac:dyDescent="0.25">
      <c r="A345" s="570">
        <v>343</v>
      </c>
      <c r="B345" s="571">
        <f>IFERROR(VLOOKUP(N345,Import!$B$4:$T$677,19,FALSE),"")</f>
        <v>573</v>
      </c>
      <c r="C345" s="572"/>
      <c r="D345" s="571">
        <f>IFERROR(VLOOKUP(N345,Import!$AD$3:$AH$677,3,FALSE),"")</f>
        <v>11</v>
      </c>
      <c r="E345" s="571">
        <f>IFERROR(VLOOKUP(N345,Import!$AD$3:$AL$677,4,FALSE),"")</f>
        <v>11</v>
      </c>
      <c r="F345" s="575">
        <f>IFERROR(VLOOKUP(N345,Import!$AT$3:$BG$677,8,FALSE),"")</f>
        <v>572</v>
      </c>
      <c r="G345" s="489">
        <f>IFERROR(VLOOKUP($N345,Import!$AT$3:$BG$677,2,FALSE),"")</f>
        <v>43.850000000000016</v>
      </c>
      <c r="H345" s="490">
        <f>IFERROR(VLOOKUP($N345,Import!$AT$3:$BG$677,3,FALSE),"")</f>
        <v>1.5660714285714292</v>
      </c>
      <c r="I345" s="575">
        <f ca="1">IFERROR(VLOOKUP($N345,Import!$AT$3:$BG$677,9,FALSE),"")</f>
        <v>299</v>
      </c>
      <c r="J345" s="574"/>
      <c r="K345" s="571">
        <f>IFERROR(VLOOKUP(N345,Import!$AT$3:$BG$677,12,FALSE),"")</f>
        <v>494</v>
      </c>
      <c r="L345" s="571">
        <f>IFERROR(VLOOKUP(N345,Import!$AT$3:$BG$677,14,FALSE),"")</f>
        <v>494</v>
      </c>
      <c r="M345" s="486"/>
      <c r="N345" s="88" t="str">
        <f>IFERROR(VLOOKUP(A345,Import!$V$3:$X$677,3,FALSE),"")</f>
        <v>Carter Kieboom</v>
      </c>
      <c r="O345" s="89"/>
      <c r="P345" s="90"/>
      <c r="Q345" s="91" t="str">
        <f>IFERROR(VLOOKUP($N345,Import!$B$3:$AL$676,2,FALSE),"")</f>
        <v>WAS</v>
      </c>
      <c r="R345" s="341" t="str">
        <f>IFERROR(VLOOKUP($N345,Import!$B$3:$AL$676,3,FALSE),"")</f>
        <v>SS</v>
      </c>
      <c r="S345" s="341" t="str">
        <f>IFERROR(VLOOKUP($N345,Import!$B$3:$AL$676,4,FALSE),"")</f>
        <v>SS</v>
      </c>
      <c r="T345" s="91">
        <f>IFERROR(VLOOKUP($N345,Import!$B$3:$AL$676,5,FALSE),"")</f>
        <v>0</v>
      </c>
      <c r="U345" s="431"/>
      <c r="V345" s="91">
        <f>IFERROR(VLOOKUP($N345,Import!$B$3:$AL$676,6,FALSE),"")</f>
        <v>0</v>
      </c>
      <c r="W345" s="91">
        <f>IFERROR(VLOOKUP($N345,Import!$B$3:$AL$676,7,FALSE),"")</f>
        <v>0</v>
      </c>
      <c r="X345" s="91">
        <f>IFERROR(VLOOKUP($N345,Import!$B$3:$AL$676,8,FALSE),"")</f>
        <v>0</v>
      </c>
      <c r="Y345" s="91">
        <f>IFERROR(VLOOKUP($N345,Import!$B$3:$AL$676,9,FALSE),"")</f>
        <v>0</v>
      </c>
      <c r="Z345" s="91">
        <f>IFERROR(VLOOKUP($N345,Import!$B$3:$AL$676,10,FALSE),"")</f>
        <v>0</v>
      </c>
      <c r="AA345" s="92">
        <f>IFERROR(VLOOKUP($N345,Import!$B$3:$AL$676,11,FALSE),"")</f>
        <v>0</v>
      </c>
      <c r="AB345" s="431"/>
      <c r="AC345" s="498">
        <f t="shared" si="67"/>
        <v>0</v>
      </c>
      <c r="AD345" s="499">
        <f>IF(O345='User Input'!$C$1,1,0)</f>
        <v>0</v>
      </c>
      <c r="AE345" s="499">
        <f t="shared" si="72"/>
        <v>0</v>
      </c>
      <c r="AF345" s="499">
        <f t="shared" si="68"/>
        <v>0</v>
      </c>
      <c r="AG345" s="499" t="str">
        <f t="shared" si="69"/>
        <v>Carter Kieboom</v>
      </c>
      <c r="AH345" s="499">
        <f t="shared" si="70"/>
        <v>0</v>
      </c>
      <c r="AI345" s="499">
        <f t="shared" si="71"/>
        <v>0</v>
      </c>
      <c r="AJ345" s="91">
        <f>IFERROR(VLOOKUP($N345,Import!$B$3:$AL$676,35,FALSE),"")</f>
        <v>2020</v>
      </c>
      <c r="AK345" s="98"/>
      <c r="AL345" s="540"/>
      <c r="AM345" s="540"/>
      <c r="AN345" s="540"/>
      <c r="AO345" s="540"/>
      <c r="AP345" s="540"/>
      <c r="AQ345" s="540"/>
      <c r="AR345" s="542"/>
      <c r="AS345" s="538"/>
      <c r="AT345" s="585" t="str">
        <f>IFERROR(VLOOKUP($AV345,Import!$AW$3:$BG$677,7,FALSE),"")</f>
        <v/>
      </c>
      <c r="AU345" s="538"/>
      <c r="AV345" s="543"/>
      <c r="AW345" s="544"/>
      <c r="AX345" s="550"/>
      <c r="AY345" s="551"/>
      <c r="AZ345" s="552"/>
      <c r="BA345" s="552"/>
      <c r="BB345" s="551"/>
      <c r="BC345" s="553"/>
      <c r="BD345" s="551"/>
      <c r="BE345" s="554"/>
      <c r="BF345" s="554"/>
      <c r="BG345" s="551"/>
      <c r="BH345" s="551"/>
      <c r="BI345" s="551"/>
      <c r="BJ345" s="546"/>
      <c r="BK345" s="539"/>
      <c r="BL345" s="539"/>
      <c r="BM345" s="539"/>
      <c r="BN345" s="539"/>
      <c r="BO345" s="539"/>
      <c r="BP345" s="539"/>
      <c r="BQ345" s="539"/>
      <c r="BR345" s="535"/>
      <c r="BS345" s="536"/>
      <c r="BT345" s="537"/>
      <c r="BU345" s="549"/>
      <c r="BV345" s="426"/>
    </row>
    <row r="346" spans="1:74" ht="15" x14ac:dyDescent="0.25">
      <c r="A346" s="570">
        <v>344</v>
      </c>
      <c r="B346" s="571">
        <f>IFERROR(VLOOKUP(N346,Import!$B$4:$T$677,19,FALSE),"")</f>
        <v>574</v>
      </c>
      <c r="C346" s="572"/>
      <c r="D346" s="571">
        <f>IFERROR(VLOOKUP(N346,Import!$AD$3:$AH$677,3,FALSE),"")</f>
        <v>14</v>
      </c>
      <c r="E346" s="571">
        <f>IFERROR(VLOOKUP(N346,Import!$AD$3:$AL$677,4,FALSE),"")</f>
        <v>14</v>
      </c>
      <c r="F346" s="575" t="str">
        <f>IFERROR(VLOOKUP(N346,Import!$AT$3:$BG$677,8,FALSE),"")</f>
        <v/>
      </c>
      <c r="G346" s="489" t="str">
        <f>IFERROR(VLOOKUP($N346,Import!$AT$3:$BG$677,2,FALSE),"")</f>
        <v/>
      </c>
      <c r="H346" s="490" t="str">
        <f>IFERROR(VLOOKUP($N346,Import!$AT$3:$BG$677,3,FALSE),"")</f>
        <v/>
      </c>
      <c r="I346" s="575" t="str">
        <f>IFERROR(VLOOKUP($N346,Import!$AT$3:$BG$677,9,FALSE),"")</f>
        <v/>
      </c>
      <c r="J346" s="574"/>
      <c r="K346" s="571" t="str">
        <f>IFERROR(VLOOKUP(N346,Import!$AT$3:$BG$677,12,FALSE),"")</f>
        <v/>
      </c>
      <c r="L346" s="571" t="str">
        <f>IFERROR(VLOOKUP(N346,Import!$AT$3:$BG$677,14,FALSE),"")</f>
        <v/>
      </c>
      <c r="M346" s="486"/>
      <c r="N346" s="88" t="str">
        <f>IFERROR(VLOOKUP(A346,Import!$V$3:$X$677,3,FALSE),"")</f>
        <v>Alex Kirilloff</v>
      </c>
      <c r="O346" s="89"/>
      <c r="P346" s="90"/>
      <c r="Q346" s="91" t="str">
        <f>IFERROR(VLOOKUP($N346,Import!$B$3:$AL$676,2,FALSE),"")</f>
        <v>MIN</v>
      </c>
      <c r="R346" s="341" t="str">
        <f>IFERROR(VLOOKUP($N346,Import!$B$3:$AL$676,3,FALSE),"")</f>
        <v>OF</v>
      </c>
      <c r="S346" s="341" t="str">
        <f>IFERROR(VLOOKUP($N346,Import!$B$3:$AL$676,4,FALSE),"")</f>
        <v>OF</v>
      </c>
      <c r="T346" s="91">
        <f>IFERROR(VLOOKUP($N346,Import!$B$3:$AL$676,5,FALSE),"")</f>
        <v>0</v>
      </c>
      <c r="U346" s="431"/>
      <c r="V346" s="91">
        <f>IFERROR(VLOOKUP($N346,Import!$B$3:$AL$676,6,FALSE),"")</f>
        <v>0</v>
      </c>
      <c r="W346" s="91">
        <f>IFERROR(VLOOKUP($N346,Import!$B$3:$AL$676,7,FALSE),"")</f>
        <v>0</v>
      </c>
      <c r="X346" s="91">
        <f>IFERROR(VLOOKUP($N346,Import!$B$3:$AL$676,8,FALSE),"")</f>
        <v>0</v>
      </c>
      <c r="Y346" s="91">
        <f>IFERROR(VLOOKUP($N346,Import!$B$3:$AL$676,9,FALSE),"")</f>
        <v>0</v>
      </c>
      <c r="Z346" s="91">
        <f>IFERROR(VLOOKUP($N346,Import!$B$3:$AL$676,10,FALSE),"")</f>
        <v>0</v>
      </c>
      <c r="AA346" s="92">
        <f>IFERROR(VLOOKUP($N346,Import!$B$3:$AL$676,11,FALSE),"")</f>
        <v>0</v>
      </c>
      <c r="AB346" s="431"/>
      <c r="AC346" s="498">
        <f t="shared" si="67"/>
        <v>0</v>
      </c>
      <c r="AD346" s="499">
        <f>IF(O346='User Input'!$C$1,1,0)</f>
        <v>0</v>
      </c>
      <c r="AE346" s="499">
        <f t="shared" si="72"/>
        <v>0</v>
      </c>
      <c r="AF346" s="499">
        <f t="shared" si="68"/>
        <v>0</v>
      </c>
      <c r="AG346" s="499" t="str">
        <f t="shared" si="69"/>
        <v>Alex Kirilloff</v>
      </c>
      <c r="AH346" s="499">
        <f t="shared" si="70"/>
        <v>0</v>
      </c>
      <c r="AI346" s="499">
        <f t="shared" si="71"/>
        <v>0</v>
      </c>
      <c r="AJ346" s="91">
        <f>IFERROR(VLOOKUP($N346,Import!$B$3:$AL$676,35,FALSE),"")</f>
        <v>2020</v>
      </c>
      <c r="AK346" s="98"/>
      <c r="AL346" s="540"/>
      <c r="AM346" s="540"/>
      <c r="AN346" s="540"/>
      <c r="AO346" s="540"/>
      <c r="AP346" s="540"/>
      <c r="AQ346" s="540"/>
      <c r="AR346" s="542"/>
      <c r="AS346" s="538"/>
      <c r="AT346" s="585" t="str">
        <f>IFERROR(VLOOKUP($AV346,Import!$AW$3:$BG$677,7,FALSE),"")</f>
        <v/>
      </c>
      <c r="AU346" s="538"/>
      <c r="AV346" s="543"/>
      <c r="AW346" s="544"/>
      <c r="AX346" s="550"/>
      <c r="AY346" s="551"/>
      <c r="AZ346" s="552"/>
      <c r="BA346" s="552"/>
      <c r="BB346" s="551"/>
      <c r="BC346" s="553"/>
      <c r="BD346" s="551"/>
      <c r="BE346" s="554"/>
      <c r="BF346" s="554"/>
      <c r="BG346" s="551"/>
      <c r="BH346" s="551"/>
      <c r="BI346" s="551"/>
      <c r="BJ346" s="546"/>
      <c r="BK346" s="539"/>
      <c r="BL346" s="539"/>
      <c r="BM346" s="539"/>
      <c r="BN346" s="539"/>
      <c r="BO346" s="539"/>
      <c r="BP346" s="539"/>
      <c r="BQ346" s="539"/>
      <c r="BR346" s="535"/>
      <c r="BS346" s="536"/>
      <c r="BT346" s="537"/>
      <c r="BU346" s="549"/>
      <c r="BV346" s="426"/>
    </row>
    <row r="347" spans="1:74" ht="15" x14ac:dyDescent="0.25">
      <c r="A347" s="570">
        <v>345</v>
      </c>
      <c r="B347" s="571">
        <f>IFERROR(VLOOKUP(N347,Import!$B$4:$T$677,19,FALSE),"")</f>
        <v>575</v>
      </c>
      <c r="C347" s="572"/>
      <c r="D347" s="571">
        <f>IFERROR(VLOOKUP(N347,Import!$AD$3:$AH$677,3,FALSE),"")</f>
        <v>15</v>
      </c>
      <c r="E347" s="571">
        <f>IFERROR(VLOOKUP(N347,Import!$AD$3:$AL$677,4,FALSE),"")</f>
        <v>15</v>
      </c>
      <c r="F347" s="575" t="str">
        <f>IFERROR(VLOOKUP(N347,Import!$AT$3:$BG$677,8,FALSE),"")</f>
        <v/>
      </c>
      <c r="G347" s="489" t="str">
        <f>IFERROR(VLOOKUP($N347,Import!$AT$3:$BG$677,2,FALSE),"")</f>
        <v/>
      </c>
      <c r="H347" s="490" t="str">
        <f>IFERROR(VLOOKUP($N347,Import!$AT$3:$BG$677,3,FALSE),"")</f>
        <v/>
      </c>
      <c r="I347" s="575" t="str">
        <f>IFERROR(VLOOKUP($N347,Import!$AT$3:$BG$677,9,FALSE),"")</f>
        <v/>
      </c>
      <c r="J347" s="574"/>
      <c r="K347" s="571" t="str">
        <f>IFERROR(VLOOKUP(N347,Import!$AT$3:$BG$677,12,FALSE),"")</f>
        <v/>
      </c>
      <c r="L347" s="571" t="str">
        <f>IFERROR(VLOOKUP(N347,Import!$AT$3:$BG$677,14,FALSE),"")</f>
        <v/>
      </c>
      <c r="M347" s="486"/>
      <c r="N347" s="88" t="str">
        <f>IFERROR(VLOOKUP(A347,Import!$V$3:$X$677,3,FALSE),"")</f>
        <v>Taylor Trammell</v>
      </c>
      <c r="O347" s="89"/>
      <c r="P347" s="90"/>
      <c r="Q347" s="91" t="str">
        <f>IFERROR(VLOOKUP($N347,Import!$B$3:$AL$676,2,FALSE),"")</f>
        <v>CIN</v>
      </c>
      <c r="R347" s="341" t="str">
        <f>IFERROR(VLOOKUP($N347,Import!$B$3:$AL$676,3,FALSE),"")</f>
        <v>OF</v>
      </c>
      <c r="S347" s="341" t="str">
        <f>IFERROR(VLOOKUP($N347,Import!$B$3:$AL$676,4,FALSE),"")</f>
        <v>OF</v>
      </c>
      <c r="T347" s="91">
        <f>IFERROR(VLOOKUP($N347,Import!$B$3:$AL$676,5,FALSE),"")</f>
        <v>0</v>
      </c>
      <c r="U347" s="431"/>
      <c r="V347" s="91">
        <f>IFERROR(VLOOKUP($N347,Import!$B$3:$AL$676,6,FALSE),"")</f>
        <v>0</v>
      </c>
      <c r="W347" s="91">
        <f>IFERROR(VLOOKUP($N347,Import!$B$3:$AL$676,7,FALSE),"")</f>
        <v>0</v>
      </c>
      <c r="X347" s="91">
        <f>IFERROR(VLOOKUP($N347,Import!$B$3:$AL$676,8,FALSE),"")</f>
        <v>0</v>
      </c>
      <c r="Y347" s="91">
        <f>IFERROR(VLOOKUP($N347,Import!$B$3:$AL$676,9,FALSE),"")</f>
        <v>0</v>
      </c>
      <c r="Z347" s="91">
        <f>IFERROR(VLOOKUP($N347,Import!$B$3:$AL$676,10,FALSE),"")</f>
        <v>0</v>
      </c>
      <c r="AA347" s="92">
        <f>IFERROR(VLOOKUP($N347,Import!$B$3:$AL$676,11,FALSE),"")</f>
        <v>0</v>
      </c>
      <c r="AB347" s="431"/>
      <c r="AC347" s="498">
        <f t="shared" si="67"/>
        <v>0</v>
      </c>
      <c r="AD347" s="499">
        <f>IF(O347='User Input'!$C$1,1,0)</f>
        <v>0</v>
      </c>
      <c r="AE347" s="499">
        <f t="shared" si="72"/>
        <v>0</v>
      </c>
      <c r="AF347" s="499">
        <f t="shared" si="68"/>
        <v>0</v>
      </c>
      <c r="AG347" s="499" t="str">
        <f t="shared" si="69"/>
        <v>Taylor Trammell</v>
      </c>
      <c r="AH347" s="499">
        <f t="shared" si="70"/>
        <v>0</v>
      </c>
      <c r="AI347" s="499">
        <f t="shared" si="71"/>
        <v>0</v>
      </c>
      <c r="AJ347" s="91">
        <f>IFERROR(VLOOKUP($N347,Import!$B$3:$AL$676,35,FALSE),"")</f>
        <v>2021</v>
      </c>
      <c r="AK347" s="98"/>
      <c r="AL347" s="540"/>
      <c r="AM347" s="540"/>
      <c r="AN347" s="540"/>
      <c r="AO347" s="540"/>
      <c r="AP347" s="540"/>
      <c r="AQ347" s="540"/>
      <c r="AR347" s="542"/>
      <c r="AS347" s="538"/>
      <c r="AT347" s="585" t="str">
        <f>IFERROR(VLOOKUP($AV347,Import!$AW$3:$BG$677,7,FALSE),"")</f>
        <v/>
      </c>
      <c r="AU347" s="538"/>
      <c r="AV347" s="543"/>
      <c r="AW347" s="544"/>
      <c r="AX347" s="550"/>
      <c r="AY347" s="551"/>
      <c r="AZ347" s="552"/>
      <c r="BA347" s="552"/>
      <c r="BB347" s="551"/>
      <c r="BC347" s="553"/>
      <c r="BD347" s="551"/>
      <c r="BE347" s="554"/>
      <c r="BF347" s="554"/>
      <c r="BG347" s="551"/>
      <c r="BH347" s="551"/>
      <c r="BI347" s="551"/>
      <c r="BJ347" s="546"/>
      <c r="BK347" s="539"/>
      <c r="BL347" s="539"/>
      <c r="BM347" s="539"/>
      <c r="BN347" s="539"/>
      <c r="BO347" s="539"/>
      <c r="BP347" s="539"/>
      <c r="BQ347" s="539"/>
      <c r="BR347" s="535"/>
      <c r="BS347" s="536"/>
      <c r="BT347" s="537"/>
      <c r="BU347" s="549"/>
      <c r="BV347" s="426"/>
    </row>
    <row r="348" spans="1:74" ht="15" x14ac:dyDescent="0.25">
      <c r="A348" s="570">
        <v>346</v>
      </c>
      <c r="B348" s="571">
        <f>IFERROR(VLOOKUP(N348,Import!$B$4:$T$677,19,FALSE),"")</f>
        <v>576</v>
      </c>
      <c r="C348" s="572"/>
      <c r="D348" s="571">
        <f>IFERROR(VLOOKUP(N348,Import!$AD$3:$AH$677,3,FALSE),"")</f>
        <v>16</v>
      </c>
      <c r="E348" s="571">
        <f>IFERROR(VLOOKUP(N348,Import!$AD$3:$AL$677,4,FALSE),"")</f>
        <v>16</v>
      </c>
      <c r="F348" s="575" t="str">
        <f>IFERROR(VLOOKUP(N348,Import!$AT$3:$BG$677,8,FALSE),"")</f>
        <v/>
      </c>
      <c r="G348" s="489" t="str">
        <f>IFERROR(VLOOKUP($N348,Import!$AT$3:$BG$677,2,FALSE),"")</f>
        <v/>
      </c>
      <c r="H348" s="490" t="str">
        <f>IFERROR(VLOOKUP($N348,Import!$AT$3:$BG$677,3,FALSE),"")</f>
        <v/>
      </c>
      <c r="I348" s="575" t="str">
        <f>IFERROR(VLOOKUP($N348,Import!$AT$3:$BG$677,9,FALSE),"")</f>
        <v/>
      </c>
      <c r="J348" s="574"/>
      <c r="K348" s="571" t="str">
        <f>IFERROR(VLOOKUP(N348,Import!$AT$3:$BG$677,12,FALSE),"")</f>
        <v/>
      </c>
      <c r="L348" s="571" t="str">
        <f>IFERROR(VLOOKUP(N348,Import!$AT$3:$BG$677,14,FALSE),"")</f>
        <v/>
      </c>
      <c r="M348" s="486"/>
      <c r="N348" s="88" t="str">
        <f>IFERROR(VLOOKUP(A348,Import!$V$3:$X$677,3,FALSE),"")</f>
        <v>Christian Pache</v>
      </c>
      <c r="O348" s="89"/>
      <c r="P348" s="90"/>
      <c r="Q348" s="91" t="str">
        <f>IFERROR(VLOOKUP($N348,Import!$B$3:$AL$676,2,FALSE),"")</f>
        <v>ATL</v>
      </c>
      <c r="R348" s="341" t="str">
        <f>IFERROR(VLOOKUP($N348,Import!$B$3:$AL$676,3,FALSE),"")</f>
        <v>OF</v>
      </c>
      <c r="S348" s="341" t="str">
        <f>IFERROR(VLOOKUP($N348,Import!$B$3:$AL$676,4,FALSE),"")</f>
        <v>OF</v>
      </c>
      <c r="T348" s="91">
        <f>IFERROR(VLOOKUP($N348,Import!$B$3:$AL$676,5,FALSE),"")</f>
        <v>0</v>
      </c>
      <c r="U348" s="431"/>
      <c r="V348" s="91">
        <f>IFERROR(VLOOKUP($N348,Import!$B$3:$AL$676,6,FALSE),"")</f>
        <v>0</v>
      </c>
      <c r="W348" s="91">
        <f>IFERROR(VLOOKUP($N348,Import!$B$3:$AL$676,7,FALSE),"")</f>
        <v>0</v>
      </c>
      <c r="X348" s="91">
        <f>IFERROR(VLOOKUP($N348,Import!$B$3:$AL$676,8,FALSE),"")</f>
        <v>0</v>
      </c>
      <c r="Y348" s="91">
        <f>IFERROR(VLOOKUP($N348,Import!$B$3:$AL$676,9,FALSE),"")</f>
        <v>0</v>
      </c>
      <c r="Z348" s="91">
        <f>IFERROR(VLOOKUP($N348,Import!$B$3:$AL$676,10,FALSE),"")</f>
        <v>0</v>
      </c>
      <c r="AA348" s="92">
        <f>IFERROR(VLOOKUP($N348,Import!$B$3:$AL$676,11,FALSE),"")</f>
        <v>0</v>
      </c>
      <c r="AB348" s="431"/>
      <c r="AC348" s="498">
        <f t="shared" si="67"/>
        <v>0</v>
      </c>
      <c r="AD348" s="499">
        <f>IF(O348='User Input'!$C$1,1,0)</f>
        <v>0</v>
      </c>
      <c r="AE348" s="499">
        <f t="shared" si="72"/>
        <v>0</v>
      </c>
      <c r="AF348" s="499">
        <f t="shared" si="68"/>
        <v>0</v>
      </c>
      <c r="AG348" s="499" t="str">
        <f t="shared" si="69"/>
        <v>Christian Pache</v>
      </c>
      <c r="AH348" s="499">
        <f t="shared" si="70"/>
        <v>0</v>
      </c>
      <c r="AI348" s="499">
        <f t="shared" si="71"/>
        <v>0</v>
      </c>
      <c r="AJ348" s="91">
        <f>IFERROR(VLOOKUP($N348,Import!$B$3:$AL$676,35,FALSE),"")</f>
        <v>2020</v>
      </c>
      <c r="AK348" s="98"/>
      <c r="AL348" s="540"/>
      <c r="AM348" s="540"/>
      <c r="AN348" s="540"/>
      <c r="AO348" s="540"/>
      <c r="AP348" s="540"/>
      <c r="AQ348" s="540"/>
      <c r="AR348" s="542"/>
      <c r="AS348" s="538"/>
      <c r="AT348" s="585" t="str">
        <f>IFERROR(VLOOKUP($AV348,Import!$AW$3:$BG$677,7,FALSE),"")</f>
        <v/>
      </c>
      <c r="AU348" s="538"/>
      <c r="AV348" s="543"/>
      <c r="AW348" s="544"/>
      <c r="AX348" s="550"/>
      <c r="AY348" s="551"/>
      <c r="AZ348" s="552"/>
      <c r="BA348" s="552"/>
      <c r="BB348" s="551"/>
      <c r="BC348" s="553"/>
      <c r="BD348" s="551"/>
      <c r="BE348" s="554"/>
      <c r="BF348" s="554"/>
      <c r="BG348" s="551"/>
      <c r="BH348" s="551"/>
      <c r="BI348" s="551"/>
      <c r="BJ348" s="546"/>
      <c r="BK348" s="539"/>
      <c r="BL348" s="539"/>
      <c r="BM348" s="539"/>
      <c r="BN348" s="539"/>
      <c r="BO348" s="539"/>
      <c r="BP348" s="539"/>
      <c r="BQ348" s="539"/>
      <c r="BR348" s="535"/>
      <c r="BS348" s="536"/>
      <c r="BT348" s="537"/>
      <c r="BU348" s="549"/>
      <c r="BV348" s="426"/>
    </row>
    <row r="349" spans="1:74" ht="15" x14ac:dyDescent="0.25">
      <c r="A349" s="570">
        <v>347</v>
      </c>
      <c r="B349" s="571">
        <f>IFERROR(VLOOKUP(N349,Import!$B$4:$T$677,19,FALSE),"")</f>
        <v>577</v>
      </c>
      <c r="C349" s="572"/>
      <c r="D349" s="571">
        <f>IFERROR(VLOOKUP(N349,Import!$AD$3:$AH$677,3,FALSE),"")</f>
        <v>17</v>
      </c>
      <c r="E349" s="571">
        <f>IFERROR(VLOOKUP(N349,Import!$AD$3:$AL$677,4,FALSE),"")</f>
        <v>17</v>
      </c>
      <c r="F349" s="575" t="str">
        <f>IFERROR(VLOOKUP(N349,Import!$AT$3:$BG$677,8,FALSE),"")</f>
        <v/>
      </c>
      <c r="G349" s="489" t="str">
        <f>IFERROR(VLOOKUP($N349,Import!$AT$3:$BG$677,2,FALSE),"")</f>
        <v/>
      </c>
      <c r="H349" s="490" t="str">
        <f>IFERROR(VLOOKUP($N349,Import!$AT$3:$BG$677,3,FALSE),"")</f>
        <v/>
      </c>
      <c r="I349" s="575" t="str">
        <f>IFERROR(VLOOKUP($N349,Import!$AT$3:$BG$677,9,FALSE),"")</f>
        <v/>
      </c>
      <c r="J349" s="574"/>
      <c r="K349" s="571" t="str">
        <f>IFERROR(VLOOKUP(N349,Import!$AT$3:$BG$677,12,FALSE),"")</f>
        <v/>
      </c>
      <c r="L349" s="571" t="str">
        <f>IFERROR(VLOOKUP(N349,Import!$AT$3:$BG$677,14,FALSE),"")</f>
        <v/>
      </c>
      <c r="M349" s="486"/>
      <c r="N349" s="88" t="str">
        <f>IFERROR(VLOOKUP(A349,Import!$V$3:$X$677,3,FALSE),"")</f>
        <v>Jo Adell</v>
      </c>
      <c r="O349" s="89"/>
      <c r="P349" s="90"/>
      <c r="Q349" s="91" t="str">
        <f>IFERROR(VLOOKUP($N349,Import!$B$3:$AL$676,2,FALSE),"")</f>
        <v>LAA</v>
      </c>
      <c r="R349" s="341" t="str">
        <f>IFERROR(VLOOKUP($N349,Import!$B$3:$AL$676,3,FALSE),"")</f>
        <v>OF</v>
      </c>
      <c r="S349" s="341" t="str">
        <f>IFERROR(VLOOKUP($N349,Import!$B$3:$AL$676,4,FALSE),"")</f>
        <v>OF</v>
      </c>
      <c r="T349" s="91">
        <f>IFERROR(VLOOKUP($N349,Import!$B$3:$AL$676,5,FALSE),"")</f>
        <v>0</v>
      </c>
      <c r="U349" s="431"/>
      <c r="V349" s="91">
        <f>IFERROR(VLOOKUP($N349,Import!$B$3:$AL$676,6,FALSE),"")</f>
        <v>0</v>
      </c>
      <c r="W349" s="91">
        <f>IFERROR(VLOOKUP($N349,Import!$B$3:$AL$676,7,FALSE),"")</f>
        <v>0</v>
      </c>
      <c r="X349" s="91">
        <f>IFERROR(VLOOKUP($N349,Import!$B$3:$AL$676,8,FALSE),"")</f>
        <v>0</v>
      </c>
      <c r="Y349" s="91">
        <f>IFERROR(VLOOKUP($N349,Import!$B$3:$AL$676,9,FALSE),"")</f>
        <v>0</v>
      </c>
      <c r="Z349" s="91">
        <f>IFERROR(VLOOKUP($N349,Import!$B$3:$AL$676,10,FALSE),"")</f>
        <v>0</v>
      </c>
      <c r="AA349" s="92">
        <f>IFERROR(VLOOKUP($N349,Import!$B$3:$AL$676,11,FALSE),"")</f>
        <v>0</v>
      </c>
      <c r="AB349" s="431"/>
      <c r="AC349" s="498">
        <f t="shared" si="67"/>
        <v>0</v>
      </c>
      <c r="AD349" s="499">
        <f>IF(O349='User Input'!$C$1,1,0)</f>
        <v>0</v>
      </c>
      <c r="AE349" s="499">
        <f t="shared" si="72"/>
        <v>0</v>
      </c>
      <c r="AF349" s="499">
        <f t="shared" si="68"/>
        <v>0</v>
      </c>
      <c r="AG349" s="499" t="str">
        <f t="shared" si="69"/>
        <v>Jo Adell</v>
      </c>
      <c r="AH349" s="499">
        <f t="shared" si="70"/>
        <v>0</v>
      </c>
      <c r="AI349" s="499">
        <f t="shared" si="71"/>
        <v>0</v>
      </c>
      <c r="AJ349" s="91">
        <f>IFERROR(VLOOKUP($N349,Import!$B$3:$AL$676,35,FALSE),"")</f>
        <v>2021</v>
      </c>
      <c r="AK349" s="98"/>
      <c r="AL349" s="540"/>
      <c r="AM349" s="540"/>
      <c r="AN349" s="540"/>
      <c r="AO349" s="540"/>
      <c r="AP349" s="540"/>
      <c r="AQ349" s="540"/>
      <c r="AR349" s="542"/>
      <c r="AS349" s="538"/>
      <c r="AT349" s="585" t="str">
        <f>IFERROR(VLOOKUP($AV349,Import!$AW$3:$BG$677,7,FALSE),"")</f>
        <v/>
      </c>
      <c r="AU349" s="538"/>
      <c r="AV349" s="543"/>
      <c r="AW349" s="544"/>
      <c r="AX349" s="550"/>
      <c r="AY349" s="551"/>
      <c r="AZ349" s="552"/>
      <c r="BA349" s="552"/>
      <c r="BB349" s="551"/>
      <c r="BC349" s="553"/>
      <c r="BD349" s="551"/>
      <c r="BE349" s="554"/>
      <c r="BF349" s="554"/>
      <c r="BG349" s="551"/>
      <c r="BH349" s="551"/>
      <c r="BI349" s="551"/>
      <c r="BJ349" s="546"/>
      <c r="BK349" s="539"/>
      <c r="BL349" s="539"/>
      <c r="BM349" s="539"/>
      <c r="BN349" s="539"/>
      <c r="BO349" s="539"/>
      <c r="BP349" s="539"/>
      <c r="BQ349" s="539"/>
      <c r="BR349" s="535"/>
      <c r="BS349" s="536"/>
      <c r="BT349" s="537"/>
      <c r="BU349" s="549"/>
      <c r="BV349" s="426"/>
    </row>
    <row r="350" spans="1:74" ht="15" x14ac:dyDescent="0.25">
      <c r="A350" s="570">
        <v>348</v>
      </c>
      <c r="B350" s="571">
        <f>IFERROR(VLOOKUP(N350,Import!$B$4:$T$677,19,FALSE),"")</f>
        <v>579</v>
      </c>
      <c r="C350" s="572"/>
      <c r="D350" s="571">
        <f>IFERROR(VLOOKUP(N350,Import!$AD$3:$AH$677,3,FALSE),"")</f>
        <v>21</v>
      </c>
      <c r="E350" s="571">
        <f>IFERROR(VLOOKUP(N350,Import!$AD$3:$AL$677,4,FALSE),"")</f>
        <v>18</v>
      </c>
      <c r="F350" s="575">
        <f>IFERROR(VLOOKUP(N350,Import!$AT$3:$BG$677,8,FALSE),"")</f>
        <v>589</v>
      </c>
      <c r="G350" s="489">
        <f>IFERROR(VLOOKUP($N350,Import!$AT$3:$BG$677,2,FALSE),"")</f>
        <v>23.4</v>
      </c>
      <c r="H350" s="490">
        <f>IFERROR(VLOOKUP($N350,Import!$AT$3:$BG$677,3,FALSE),"")</f>
        <v>1.3764705882352941</v>
      </c>
      <c r="I350" s="575">
        <f ca="1">IFERROR(VLOOKUP($N350,Import!$AT$3:$BG$677,9,FALSE),"")</f>
        <v>575</v>
      </c>
      <c r="J350" s="574"/>
      <c r="K350" s="571">
        <f>IFERROR(VLOOKUP(N350,Import!$AT$3:$BG$677,12,FALSE),"")</f>
        <v>576</v>
      </c>
      <c r="L350" s="571">
        <f>IFERROR(VLOOKUP(N350,Import!$AT$3:$BG$677,14,FALSE),"")</f>
        <v>574</v>
      </c>
      <c r="M350" s="486"/>
      <c r="N350" s="88" t="str">
        <f>IFERROR(VLOOKUP(A350,Import!$V$3:$X$677,3,FALSE),"")</f>
        <v>Andres Gimenez</v>
      </c>
      <c r="O350" s="89"/>
      <c r="P350" s="90"/>
      <c r="Q350" s="91" t="str">
        <f>IFERROR(VLOOKUP($N350,Import!$B$3:$AL$676,2,FALSE),"")</f>
        <v>NYM</v>
      </c>
      <c r="R350" s="341" t="str">
        <f>IFERROR(VLOOKUP($N350,Import!$B$3:$AL$676,3,FALSE),"")</f>
        <v>SS</v>
      </c>
      <c r="S350" s="341" t="str">
        <f>IFERROR(VLOOKUP($N350,Import!$B$3:$AL$676,4,FALSE),"")</f>
        <v>SS</v>
      </c>
      <c r="T350" s="91">
        <f>IFERROR(VLOOKUP($N350,Import!$B$3:$AL$676,5,FALSE),"")</f>
        <v>0</v>
      </c>
      <c r="U350" s="431"/>
      <c r="V350" s="91">
        <f>IFERROR(VLOOKUP($N350,Import!$B$3:$AL$676,6,FALSE),"")</f>
        <v>0</v>
      </c>
      <c r="W350" s="91">
        <f>IFERROR(VLOOKUP($N350,Import!$B$3:$AL$676,7,FALSE),"")</f>
        <v>0</v>
      </c>
      <c r="X350" s="91">
        <f>IFERROR(VLOOKUP($N350,Import!$B$3:$AL$676,8,FALSE),"")</f>
        <v>0</v>
      </c>
      <c r="Y350" s="91">
        <f>IFERROR(VLOOKUP($N350,Import!$B$3:$AL$676,9,FALSE),"")</f>
        <v>0</v>
      </c>
      <c r="Z350" s="91">
        <f>IFERROR(VLOOKUP($N350,Import!$B$3:$AL$676,10,FALSE),"")</f>
        <v>0</v>
      </c>
      <c r="AA350" s="92">
        <f>IFERROR(VLOOKUP($N350,Import!$B$3:$AL$676,11,FALSE),"")</f>
        <v>0</v>
      </c>
      <c r="AB350" s="431"/>
      <c r="AC350" s="498">
        <f t="shared" si="67"/>
        <v>0</v>
      </c>
      <c r="AD350" s="499">
        <f>IF(O350='User Input'!$C$1,1,0)</f>
        <v>0</v>
      </c>
      <c r="AE350" s="499">
        <f t="shared" si="72"/>
        <v>0</v>
      </c>
      <c r="AF350" s="499">
        <f t="shared" si="68"/>
        <v>0</v>
      </c>
      <c r="AG350" s="499" t="str">
        <f t="shared" si="69"/>
        <v>Andres Gimenez</v>
      </c>
      <c r="AH350" s="499">
        <f t="shared" si="70"/>
        <v>0</v>
      </c>
      <c r="AI350" s="499">
        <f t="shared" si="71"/>
        <v>0</v>
      </c>
      <c r="AJ350" s="91">
        <f>IFERROR(VLOOKUP($N350,Import!$B$3:$AL$676,35,FALSE),"")</f>
        <v>2019</v>
      </c>
      <c r="AK350" s="98"/>
      <c r="AL350" s="540"/>
      <c r="AM350" s="540"/>
      <c r="AN350" s="540"/>
      <c r="AO350" s="540"/>
      <c r="AP350" s="540"/>
      <c r="AQ350" s="540"/>
      <c r="AR350" s="542"/>
      <c r="AS350" s="538"/>
      <c r="AT350" s="585" t="str">
        <f>IFERROR(VLOOKUP($AV350,Import!$AW$3:$BG$677,7,FALSE),"")</f>
        <v/>
      </c>
      <c r="AU350" s="538"/>
      <c r="AV350" s="543"/>
      <c r="AW350" s="544"/>
      <c r="AX350" s="550"/>
      <c r="AY350" s="551"/>
      <c r="AZ350" s="552"/>
      <c r="BA350" s="552"/>
      <c r="BB350" s="551"/>
      <c r="BC350" s="553"/>
      <c r="BD350" s="551"/>
      <c r="BE350" s="554"/>
      <c r="BF350" s="554"/>
      <c r="BG350" s="551"/>
      <c r="BH350" s="551"/>
      <c r="BI350" s="551"/>
      <c r="BJ350" s="546"/>
      <c r="BK350" s="539"/>
      <c r="BL350" s="539"/>
      <c r="BM350" s="539"/>
      <c r="BN350" s="539"/>
      <c r="BO350" s="539"/>
      <c r="BP350" s="539"/>
      <c r="BQ350" s="539"/>
      <c r="BR350" s="535"/>
      <c r="BS350" s="536"/>
      <c r="BT350" s="537"/>
      <c r="BU350" s="549"/>
      <c r="BV350" s="426"/>
    </row>
    <row r="351" spans="1:74" ht="15" x14ac:dyDescent="0.25">
      <c r="A351" s="570">
        <v>349</v>
      </c>
      <c r="B351" s="571">
        <f>IFERROR(VLOOKUP(N351,Import!$B$4:$T$677,19,FALSE),"")</f>
        <v>580</v>
      </c>
      <c r="C351" s="572"/>
      <c r="D351" s="571">
        <f>IFERROR(VLOOKUP(N351,Import!$AD$3:$AH$677,3,FALSE),"")</f>
        <v>24</v>
      </c>
      <c r="E351" s="571">
        <f>IFERROR(VLOOKUP(N351,Import!$AD$3:$AL$677,4,FALSE),"")</f>
        <v>21</v>
      </c>
      <c r="F351" s="575">
        <f>IFERROR(VLOOKUP(N351,Import!$AT$3:$BG$677,8,FALSE),"")</f>
        <v>568</v>
      </c>
      <c r="G351" s="489">
        <f>IFERROR(VLOOKUP($N351,Import!$AT$3:$BG$677,2,FALSE),"")</f>
        <v>54.499999999999986</v>
      </c>
      <c r="H351" s="490">
        <f>IFERROR(VLOOKUP($N351,Import!$AT$3:$BG$677,3,FALSE),"")</f>
        <v>1.5571428571428567</v>
      </c>
      <c r="I351" s="575">
        <f ca="1">IFERROR(VLOOKUP($N351,Import!$AT$3:$BG$677,9,FALSE),"")</f>
        <v>174</v>
      </c>
      <c r="J351" s="574"/>
      <c r="K351" s="571">
        <f>IFERROR(VLOOKUP(N351,Import!$AT$3:$BG$677,12,FALSE),"")</f>
        <v>471</v>
      </c>
      <c r="L351" s="571">
        <f>IFERROR(VLOOKUP(N351,Import!$AT$3:$BG$677,14,FALSE),"")</f>
        <v>460</v>
      </c>
      <c r="M351" s="486"/>
      <c r="N351" s="88" t="str">
        <f>IFERROR(VLOOKUP(A351,Import!$V$3:$X$677,3,FALSE),"")</f>
        <v>Austin Riley</v>
      </c>
      <c r="O351" s="89"/>
      <c r="P351" s="90"/>
      <c r="Q351" s="91" t="str">
        <f>IFERROR(VLOOKUP($N351,Import!$B$3:$AL$676,2,FALSE),"")</f>
        <v>ATL</v>
      </c>
      <c r="R351" s="341" t="str">
        <f>IFERROR(VLOOKUP($N351,Import!$B$3:$AL$676,3,FALSE),"")</f>
        <v>3B</v>
      </c>
      <c r="S351" s="341" t="str">
        <f>IFERROR(VLOOKUP($N351,Import!$B$3:$AL$676,4,FALSE),"")</f>
        <v>3B</v>
      </c>
      <c r="T351" s="91">
        <f>IFERROR(VLOOKUP($N351,Import!$B$3:$AL$676,5,FALSE),"")</f>
        <v>0</v>
      </c>
      <c r="U351" s="431"/>
      <c r="V351" s="91">
        <f>IFERROR(VLOOKUP($N351,Import!$B$3:$AL$676,6,FALSE),"")</f>
        <v>0</v>
      </c>
      <c r="W351" s="91">
        <f>IFERROR(VLOOKUP($N351,Import!$B$3:$AL$676,7,FALSE),"")</f>
        <v>0</v>
      </c>
      <c r="X351" s="91">
        <f>IFERROR(VLOOKUP($N351,Import!$B$3:$AL$676,8,FALSE),"")</f>
        <v>0</v>
      </c>
      <c r="Y351" s="91">
        <f>IFERROR(VLOOKUP($N351,Import!$B$3:$AL$676,9,FALSE),"")</f>
        <v>0</v>
      </c>
      <c r="Z351" s="91">
        <f>IFERROR(VLOOKUP($N351,Import!$B$3:$AL$676,10,FALSE),"")</f>
        <v>0</v>
      </c>
      <c r="AA351" s="92">
        <f>IFERROR(VLOOKUP($N351,Import!$B$3:$AL$676,11,FALSE),"")</f>
        <v>0</v>
      </c>
      <c r="AB351" s="431"/>
      <c r="AC351" s="498">
        <f t="shared" si="67"/>
        <v>0</v>
      </c>
      <c r="AD351" s="499">
        <f>IF(O351='User Input'!$C$1,1,0)</f>
        <v>0</v>
      </c>
      <c r="AE351" s="499">
        <f t="shared" si="72"/>
        <v>0</v>
      </c>
      <c r="AF351" s="499">
        <f t="shared" si="68"/>
        <v>0</v>
      </c>
      <c r="AG351" s="499" t="str">
        <f t="shared" si="69"/>
        <v>Austin Riley</v>
      </c>
      <c r="AH351" s="499">
        <f t="shared" si="70"/>
        <v>0</v>
      </c>
      <c r="AI351" s="499">
        <f t="shared" si="71"/>
        <v>0</v>
      </c>
      <c r="AJ351" s="91">
        <f>IFERROR(VLOOKUP($N351,Import!$B$3:$AL$676,35,FALSE),"")</f>
        <v>2019</v>
      </c>
      <c r="AK351" s="98"/>
      <c r="AL351" s="540"/>
      <c r="AM351" s="540"/>
      <c r="AN351" s="540"/>
      <c r="AO351" s="540"/>
      <c r="AP351" s="540"/>
      <c r="AQ351" s="540"/>
      <c r="AR351" s="542"/>
      <c r="AS351" s="538"/>
      <c r="AT351" s="585" t="str">
        <f>IFERROR(VLOOKUP($AV351,Import!$AW$3:$BG$677,7,FALSE),"")</f>
        <v/>
      </c>
      <c r="AU351" s="538"/>
      <c r="AV351" s="543"/>
      <c r="AW351" s="544"/>
      <c r="AX351" s="550"/>
      <c r="AY351" s="551"/>
      <c r="AZ351" s="552"/>
      <c r="BA351" s="552"/>
      <c r="BB351" s="551"/>
      <c r="BC351" s="553"/>
      <c r="BD351" s="551"/>
      <c r="BE351" s="554"/>
      <c r="BF351" s="554"/>
      <c r="BG351" s="551"/>
      <c r="BH351" s="551"/>
      <c r="BI351" s="551"/>
      <c r="BJ351" s="546"/>
      <c r="BK351" s="539"/>
      <c r="BL351" s="539"/>
      <c r="BM351" s="539"/>
      <c r="BN351" s="539"/>
      <c r="BO351" s="539"/>
      <c r="BP351" s="539"/>
      <c r="BQ351" s="539"/>
      <c r="BR351" s="535"/>
      <c r="BS351" s="536"/>
      <c r="BT351" s="537"/>
      <c r="BU351" s="549"/>
      <c r="BV351" s="426"/>
    </row>
    <row r="352" spans="1:74" ht="15" x14ac:dyDescent="0.25">
      <c r="A352" s="570">
        <v>350</v>
      </c>
      <c r="B352" s="571">
        <f>IFERROR(VLOOKUP(N352,Import!$B$4:$T$677,19,FALSE),"")</f>
        <v>581</v>
      </c>
      <c r="C352" s="572"/>
      <c r="D352" s="571">
        <f>IFERROR(VLOOKUP(N352,Import!$AD$3:$AH$677,3,FALSE),"")</f>
        <v>25</v>
      </c>
      <c r="E352" s="571">
        <f>IFERROR(VLOOKUP(N352,Import!$AD$3:$AL$677,4,FALSE),"")</f>
        <v>22</v>
      </c>
      <c r="F352" s="575" t="str">
        <f>IFERROR(VLOOKUP(N352,Import!$AT$3:$BG$677,8,FALSE),"")</f>
        <v/>
      </c>
      <c r="G352" s="489" t="str">
        <f>IFERROR(VLOOKUP($N352,Import!$AT$3:$BG$677,2,FALSE),"")</f>
        <v/>
      </c>
      <c r="H352" s="490" t="str">
        <f>IFERROR(VLOOKUP($N352,Import!$AT$3:$BG$677,3,FALSE),"")</f>
        <v/>
      </c>
      <c r="I352" s="575" t="str">
        <f>IFERROR(VLOOKUP($N352,Import!$AT$3:$BG$677,9,FALSE),"")</f>
        <v/>
      </c>
      <c r="J352" s="574"/>
      <c r="K352" s="571" t="str">
        <f>IFERROR(VLOOKUP(N352,Import!$AT$3:$BG$677,12,FALSE),"")</f>
        <v/>
      </c>
      <c r="L352" s="571" t="str">
        <f>IFERROR(VLOOKUP(N352,Import!$AT$3:$BG$677,14,FALSE),"")</f>
        <v/>
      </c>
      <c r="M352" s="486"/>
      <c r="N352" s="88" t="str">
        <f>IFERROR(VLOOKUP(A352,Import!$V$3:$X$677,3,FALSE),"")</f>
        <v>Luis Robert</v>
      </c>
      <c r="O352" s="89"/>
      <c r="P352" s="90"/>
      <c r="Q352" s="91" t="str">
        <f>IFERROR(VLOOKUP($N352,Import!$B$3:$AL$676,2,FALSE),"")</f>
        <v>CWS</v>
      </c>
      <c r="R352" s="341" t="str">
        <f>IFERROR(VLOOKUP($N352,Import!$B$3:$AL$676,3,FALSE),"")</f>
        <v>OF</v>
      </c>
      <c r="S352" s="341" t="str">
        <f>IFERROR(VLOOKUP($N352,Import!$B$3:$AL$676,4,FALSE),"")</f>
        <v>OF</v>
      </c>
      <c r="T352" s="91">
        <f>IFERROR(VLOOKUP($N352,Import!$B$3:$AL$676,5,FALSE),"")</f>
        <v>0</v>
      </c>
      <c r="U352" s="431"/>
      <c r="V352" s="91">
        <f>IFERROR(VLOOKUP($N352,Import!$B$3:$AL$676,6,FALSE),"")</f>
        <v>0</v>
      </c>
      <c r="W352" s="91">
        <f>IFERROR(VLOOKUP($N352,Import!$B$3:$AL$676,7,FALSE),"")</f>
        <v>0</v>
      </c>
      <c r="X352" s="91">
        <f>IFERROR(VLOOKUP($N352,Import!$B$3:$AL$676,8,FALSE),"")</f>
        <v>0</v>
      </c>
      <c r="Y352" s="91">
        <f>IFERROR(VLOOKUP($N352,Import!$B$3:$AL$676,9,FALSE),"")</f>
        <v>0</v>
      </c>
      <c r="Z352" s="91">
        <f>IFERROR(VLOOKUP($N352,Import!$B$3:$AL$676,10,FALSE),"")</f>
        <v>0</v>
      </c>
      <c r="AA352" s="92">
        <f>IFERROR(VLOOKUP($N352,Import!$B$3:$AL$676,11,FALSE),"")</f>
        <v>0</v>
      </c>
      <c r="AB352" s="431"/>
      <c r="AC352" s="498">
        <f t="shared" si="67"/>
        <v>0</v>
      </c>
      <c r="AD352" s="499">
        <f>IF(O352='User Input'!$C$1,1,0)</f>
        <v>0</v>
      </c>
      <c r="AE352" s="499">
        <f t="shared" si="72"/>
        <v>0</v>
      </c>
      <c r="AF352" s="499">
        <f t="shared" si="68"/>
        <v>0</v>
      </c>
      <c r="AG352" s="499" t="str">
        <f t="shared" si="69"/>
        <v>Luis Robert</v>
      </c>
      <c r="AH352" s="499">
        <f t="shared" si="70"/>
        <v>0</v>
      </c>
      <c r="AI352" s="499">
        <f t="shared" si="71"/>
        <v>0</v>
      </c>
      <c r="AJ352" s="91">
        <f>IFERROR(VLOOKUP($N352,Import!$B$3:$AL$676,35,FALSE),"")</f>
        <v>2020</v>
      </c>
      <c r="AK352" s="98"/>
      <c r="AL352" s="540"/>
      <c r="AM352" s="540"/>
      <c r="AN352" s="540"/>
      <c r="AO352" s="540"/>
      <c r="AP352" s="540"/>
      <c r="AQ352" s="540"/>
      <c r="AR352" s="542"/>
      <c r="AS352" s="538"/>
      <c r="AT352" s="585" t="str">
        <f>IFERROR(VLOOKUP($AV352,Import!$AW$3:$BG$677,7,FALSE),"")</f>
        <v/>
      </c>
      <c r="AU352" s="538"/>
      <c r="AV352" s="543"/>
      <c r="AW352" s="544"/>
      <c r="AX352" s="550"/>
      <c r="AY352" s="551"/>
      <c r="AZ352" s="552"/>
      <c r="BA352" s="552"/>
      <c r="BB352" s="551"/>
      <c r="BC352" s="553"/>
      <c r="BD352" s="551"/>
      <c r="BE352" s="554"/>
      <c r="BF352" s="554"/>
      <c r="BG352" s="551"/>
      <c r="BH352" s="551"/>
      <c r="BI352" s="551"/>
      <c r="BJ352" s="546"/>
      <c r="BK352" s="539"/>
      <c r="BL352" s="539"/>
      <c r="BM352" s="539"/>
      <c r="BN352" s="539"/>
      <c r="BO352" s="539"/>
      <c r="BP352" s="539"/>
      <c r="BQ352" s="539"/>
      <c r="BR352" s="535"/>
      <c r="BS352" s="536"/>
      <c r="BT352" s="537"/>
      <c r="BU352" s="549"/>
      <c r="BV352" s="426"/>
    </row>
    <row r="353" spans="1:74" ht="15" x14ac:dyDescent="0.25">
      <c r="A353" s="570">
        <v>351</v>
      </c>
      <c r="B353" s="571">
        <f>IFERROR(VLOOKUP(N353,Import!$B$4:$T$677,19,FALSE),"")</f>
        <v>582</v>
      </c>
      <c r="C353" s="572"/>
      <c r="D353" s="571">
        <f>IFERROR(VLOOKUP(N353,Import!$AD$3:$AH$677,3,FALSE),"")</f>
        <v>27</v>
      </c>
      <c r="E353" s="571">
        <f>IFERROR(VLOOKUP(N353,Import!$AD$3:$AL$677,4,FALSE),"")</f>
        <v>24</v>
      </c>
      <c r="F353" s="575">
        <f>IFERROR(VLOOKUP(N353,Import!$AT$3:$BG$677,8,FALSE),"")</f>
        <v>580</v>
      </c>
      <c r="G353" s="489">
        <f>IFERROR(VLOOKUP($N353,Import!$AT$3:$BG$677,2,FALSE),"")</f>
        <v>28.7</v>
      </c>
      <c r="H353" s="490">
        <f>IFERROR(VLOOKUP($N353,Import!$AT$3:$BG$677,3,FALSE),"")</f>
        <v>1.6882352941176471</v>
      </c>
      <c r="I353" s="575">
        <f ca="1">IFERROR(VLOOKUP($N353,Import!$AT$3:$BG$677,9,FALSE),"")</f>
        <v>182</v>
      </c>
      <c r="J353" s="574"/>
      <c r="K353" s="571">
        <f>IFERROR(VLOOKUP(N353,Import!$AT$3:$BG$677,12,FALSE),"")</f>
        <v>520</v>
      </c>
      <c r="L353" s="571">
        <f>IFERROR(VLOOKUP(N353,Import!$AT$3:$BG$677,14,FALSE),"")</f>
        <v>514</v>
      </c>
      <c r="M353" s="486"/>
      <c r="N353" s="88" t="str">
        <f>IFERROR(VLOOKUP(A353,Import!$V$3:$X$677,3,FALSE),"")</f>
        <v>Yordan Alvarez</v>
      </c>
      <c r="O353" s="89"/>
      <c r="P353" s="90"/>
      <c r="Q353" s="91" t="str">
        <f>IFERROR(VLOOKUP($N353,Import!$B$3:$AL$676,2,FALSE),"")</f>
        <v>HOU</v>
      </c>
      <c r="R353" s="341" t="str">
        <f>IFERROR(VLOOKUP($N353,Import!$B$3:$AL$676,3,FALSE),"")</f>
        <v>OF</v>
      </c>
      <c r="S353" s="341" t="str">
        <f>IFERROR(VLOOKUP($N353,Import!$B$3:$AL$676,4,FALSE),"")</f>
        <v>OF</v>
      </c>
      <c r="T353" s="91">
        <f>IFERROR(VLOOKUP($N353,Import!$B$3:$AL$676,5,FALSE),"")</f>
        <v>0</v>
      </c>
      <c r="U353" s="431"/>
      <c r="V353" s="91">
        <f>IFERROR(VLOOKUP($N353,Import!$B$3:$AL$676,6,FALSE),"")</f>
        <v>0</v>
      </c>
      <c r="W353" s="91">
        <f>IFERROR(VLOOKUP($N353,Import!$B$3:$AL$676,7,FALSE),"")</f>
        <v>0</v>
      </c>
      <c r="X353" s="91">
        <f>IFERROR(VLOOKUP($N353,Import!$B$3:$AL$676,8,FALSE),"")</f>
        <v>0</v>
      </c>
      <c r="Y353" s="91">
        <f>IFERROR(VLOOKUP($N353,Import!$B$3:$AL$676,9,FALSE),"")</f>
        <v>0</v>
      </c>
      <c r="Z353" s="91">
        <f>IFERROR(VLOOKUP($N353,Import!$B$3:$AL$676,10,FALSE),"")</f>
        <v>0</v>
      </c>
      <c r="AA353" s="92">
        <f>IFERROR(VLOOKUP($N353,Import!$B$3:$AL$676,11,FALSE),"")</f>
        <v>0</v>
      </c>
      <c r="AB353" s="431"/>
      <c r="AC353" s="498">
        <f t="shared" si="67"/>
        <v>0</v>
      </c>
      <c r="AD353" s="499">
        <f>IF(O353='User Input'!$C$1,1,0)</f>
        <v>0</v>
      </c>
      <c r="AE353" s="499">
        <f t="shared" si="72"/>
        <v>0</v>
      </c>
      <c r="AF353" s="499">
        <f t="shared" si="68"/>
        <v>0</v>
      </c>
      <c r="AG353" s="499" t="str">
        <f t="shared" si="69"/>
        <v>Yordan Alvarez</v>
      </c>
      <c r="AH353" s="499">
        <f t="shared" si="70"/>
        <v>0</v>
      </c>
      <c r="AI353" s="499">
        <f t="shared" si="71"/>
        <v>0</v>
      </c>
      <c r="AJ353" s="91">
        <f>IFERROR(VLOOKUP($N353,Import!$B$3:$AL$676,35,FALSE),"")</f>
        <v>2019</v>
      </c>
      <c r="AK353" s="98"/>
      <c r="AL353" s="540"/>
      <c r="AM353" s="540"/>
      <c r="AN353" s="540"/>
      <c r="AO353" s="540"/>
      <c r="AP353" s="540"/>
      <c r="AQ353" s="540"/>
      <c r="AR353" s="542"/>
      <c r="AS353" s="538"/>
      <c r="AT353" s="585" t="str">
        <f>IFERROR(VLOOKUP($AV353,Import!$AW$3:$BG$677,7,FALSE),"")</f>
        <v/>
      </c>
      <c r="AU353" s="538"/>
      <c r="AV353" s="543"/>
      <c r="AW353" s="544"/>
      <c r="AX353" s="550"/>
      <c r="AY353" s="551"/>
      <c r="AZ353" s="552"/>
      <c r="BA353" s="552"/>
      <c r="BB353" s="551"/>
      <c r="BC353" s="553"/>
      <c r="BD353" s="551"/>
      <c r="BE353" s="554"/>
      <c r="BF353" s="554"/>
      <c r="BG353" s="551"/>
      <c r="BH353" s="551"/>
      <c r="BI353" s="551"/>
      <c r="BJ353" s="546"/>
      <c r="BK353" s="539"/>
      <c r="BL353" s="539"/>
      <c r="BM353" s="539"/>
      <c r="BN353" s="539"/>
      <c r="BO353" s="539"/>
      <c r="BP353" s="539"/>
      <c r="BQ353" s="539"/>
      <c r="BR353" s="535"/>
      <c r="BS353" s="536"/>
      <c r="BT353" s="537"/>
      <c r="BU353" s="549"/>
      <c r="BV353" s="426"/>
    </row>
    <row r="354" spans="1:74" ht="15" x14ac:dyDescent="0.25">
      <c r="A354" s="570">
        <v>352</v>
      </c>
      <c r="B354" s="571">
        <f>IFERROR(VLOOKUP(N354,Import!$B$4:$T$677,19,FALSE),"")</f>
        <v>583</v>
      </c>
      <c r="C354" s="572"/>
      <c r="D354" s="571">
        <f>IFERROR(VLOOKUP(N354,Import!$AD$3:$AH$677,3,FALSE),"")</f>
        <v>28</v>
      </c>
      <c r="E354" s="571">
        <f>IFERROR(VLOOKUP(N354,Import!$AD$3:$AL$677,4,FALSE),"")</f>
        <v>25</v>
      </c>
      <c r="F354" s="575" t="str">
        <f>IFERROR(VLOOKUP(N354,Import!$AT$3:$BG$677,8,FALSE),"")</f>
        <v/>
      </c>
      <c r="G354" s="489" t="str">
        <f>IFERROR(VLOOKUP($N354,Import!$AT$3:$BG$677,2,FALSE),"")</f>
        <v/>
      </c>
      <c r="H354" s="490" t="str">
        <f>IFERROR(VLOOKUP($N354,Import!$AT$3:$BG$677,3,FALSE),"")</f>
        <v/>
      </c>
      <c r="I354" s="575" t="str">
        <f>IFERROR(VLOOKUP($N354,Import!$AT$3:$BG$677,9,FALSE),"")</f>
        <v/>
      </c>
      <c r="J354" s="574"/>
      <c r="K354" s="571" t="str">
        <f>IFERROR(VLOOKUP(N354,Import!$AT$3:$BG$677,12,FALSE),"")</f>
        <v/>
      </c>
      <c r="L354" s="571" t="str">
        <f>IFERROR(VLOOKUP(N354,Import!$AT$3:$BG$677,14,FALSE),"")</f>
        <v/>
      </c>
      <c r="M354" s="486"/>
      <c r="N354" s="88" t="str">
        <f>IFERROR(VLOOKUP(A354,Import!$V$3:$X$677,3,FALSE),"")</f>
        <v>Nolan Gorman</v>
      </c>
      <c r="O354" s="89"/>
      <c r="P354" s="90"/>
      <c r="Q354" s="91" t="str">
        <f>IFERROR(VLOOKUP($N354,Import!$B$3:$AL$676,2,FALSE),"")</f>
        <v>STL</v>
      </c>
      <c r="R354" s="341" t="str">
        <f>IFERROR(VLOOKUP($N354,Import!$B$3:$AL$676,3,FALSE),"")</f>
        <v>3B</v>
      </c>
      <c r="S354" s="341" t="str">
        <f>IFERROR(VLOOKUP($N354,Import!$B$3:$AL$676,4,FALSE),"")</f>
        <v>3B</v>
      </c>
      <c r="T354" s="91">
        <f>IFERROR(VLOOKUP($N354,Import!$B$3:$AL$676,5,FALSE),"")</f>
        <v>0</v>
      </c>
      <c r="U354" s="431"/>
      <c r="V354" s="91">
        <f>IFERROR(VLOOKUP($N354,Import!$B$3:$AL$676,6,FALSE),"")</f>
        <v>0</v>
      </c>
      <c r="W354" s="91">
        <f>IFERROR(VLOOKUP($N354,Import!$B$3:$AL$676,7,FALSE),"")</f>
        <v>0</v>
      </c>
      <c r="X354" s="91">
        <f>IFERROR(VLOOKUP($N354,Import!$B$3:$AL$676,8,FALSE),"")</f>
        <v>0</v>
      </c>
      <c r="Y354" s="91">
        <f>IFERROR(VLOOKUP($N354,Import!$B$3:$AL$676,9,FALSE),"")</f>
        <v>0</v>
      </c>
      <c r="Z354" s="91">
        <f>IFERROR(VLOOKUP($N354,Import!$B$3:$AL$676,10,FALSE),"")</f>
        <v>0</v>
      </c>
      <c r="AA354" s="92">
        <f>IFERROR(VLOOKUP($N354,Import!$B$3:$AL$676,11,FALSE),"")</f>
        <v>0</v>
      </c>
      <c r="AB354" s="431"/>
      <c r="AC354" s="498">
        <f t="shared" si="67"/>
        <v>0</v>
      </c>
      <c r="AD354" s="499">
        <f>IF(O354='User Input'!$C$1,1,0)</f>
        <v>0</v>
      </c>
      <c r="AE354" s="499">
        <f t="shared" si="72"/>
        <v>0</v>
      </c>
      <c r="AF354" s="499">
        <f t="shared" si="68"/>
        <v>0</v>
      </c>
      <c r="AG354" s="499" t="str">
        <f t="shared" si="69"/>
        <v>Nolan Gorman</v>
      </c>
      <c r="AH354" s="499">
        <f t="shared" si="70"/>
        <v>0</v>
      </c>
      <c r="AI354" s="499">
        <f t="shared" si="71"/>
        <v>0</v>
      </c>
      <c r="AJ354" s="91">
        <f>IFERROR(VLOOKUP($N354,Import!$B$3:$AL$676,35,FALSE),"")</f>
        <v>2021</v>
      </c>
      <c r="AK354" s="98"/>
      <c r="AL354" s="540"/>
      <c r="AM354" s="540"/>
      <c r="AN354" s="540"/>
      <c r="AO354" s="540"/>
      <c r="AP354" s="540"/>
      <c r="AQ354" s="540"/>
      <c r="AR354" s="542"/>
      <c r="AS354" s="538"/>
      <c r="AT354" s="585" t="str">
        <f>IFERROR(VLOOKUP($AV354,Import!$AW$3:$BG$677,7,FALSE),"")</f>
        <v/>
      </c>
      <c r="AU354" s="538"/>
      <c r="AV354" s="543"/>
      <c r="AW354" s="544"/>
      <c r="AX354" s="550"/>
      <c r="AY354" s="551"/>
      <c r="AZ354" s="552"/>
      <c r="BA354" s="552"/>
      <c r="BB354" s="551"/>
      <c r="BC354" s="553"/>
      <c r="BD354" s="551"/>
      <c r="BE354" s="554"/>
      <c r="BF354" s="554"/>
      <c r="BG354" s="551"/>
      <c r="BH354" s="551"/>
      <c r="BI354" s="551"/>
      <c r="BJ354" s="546"/>
      <c r="BK354" s="539"/>
      <c r="BL354" s="539"/>
      <c r="BM354" s="539"/>
      <c r="BN354" s="539"/>
      <c r="BO354" s="539"/>
      <c r="BP354" s="539"/>
      <c r="BQ354" s="539"/>
      <c r="BR354" s="535"/>
      <c r="BS354" s="536"/>
      <c r="BT354" s="537"/>
      <c r="BU354" s="549"/>
      <c r="BV354" s="426"/>
    </row>
    <row r="355" spans="1:74" ht="15" x14ac:dyDescent="0.25">
      <c r="A355" s="570">
        <v>353</v>
      </c>
      <c r="B355" s="571">
        <f>IFERROR(VLOOKUP(N355,Import!$B$4:$T$677,19,FALSE),"")</f>
        <v>584</v>
      </c>
      <c r="C355" s="572"/>
      <c r="D355" s="571">
        <f>IFERROR(VLOOKUP(N355,Import!$AD$3:$AH$677,3,FALSE),"")</f>
        <v>29</v>
      </c>
      <c r="E355" s="571">
        <f>IFERROR(VLOOKUP(N355,Import!$AD$3:$AL$677,4,FALSE),"")</f>
        <v>26</v>
      </c>
      <c r="F355" s="575" t="str">
        <f>IFERROR(VLOOKUP(N355,Import!$AT$3:$BG$677,8,FALSE),"")</f>
        <v/>
      </c>
      <c r="G355" s="489" t="str">
        <f>IFERROR(VLOOKUP($N355,Import!$AT$3:$BG$677,2,FALSE),"")</f>
        <v/>
      </c>
      <c r="H355" s="490" t="str">
        <f>IFERROR(VLOOKUP($N355,Import!$AT$3:$BG$677,3,FALSE),"")</f>
        <v/>
      </c>
      <c r="I355" s="575" t="str">
        <f>IFERROR(VLOOKUP($N355,Import!$AT$3:$BG$677,9,FALSE),"")</f>
        <v/>
      </c>
      <c r="J355" s="574"/>
      <c r="K355" s="571" t="str">
        <f>IFERROR(VLOOKUP(N355,Import!$AT$3:$BG$677,12,FALSE),"")</f>
        <v/>
      </c>
      <c r="L355" s="571" t="str">
        <f>IFERROR(VLOOKUP(N355,Import!$AT$3:$BG$677,14,FALSE),"")</f>
        <v/>
      </c>
      <c r="M355" s="486"/>
      <c r="N355" s="88" t="str">
        <f>IFERROR(VLOOKUP(A355,Import!$V$3:$X$677,3,FALSE),"")</f>
        <v>Nick Madrigal</v>
      </c>
      <c r="O355" s="89"/>
      <c r="P355" s="90"/>
      <c r="Q355" s="91" t="str">
        <f>IFERROR(VLOOKUP($N355,Import!$B$3:$AL$676,2,FALSE),"")</f>
        <v>CWS</v>
      </c>
      <c r="R355" s="341" t="str">
        <f>IFERROR(VLOOKUP($N355,Import!$B$3:$AL$676,3,FALSE),"")</f>
        <v>2B</v>
      </c>
      <c r="S355" s="341" t="str">
        <f>IFERROR(VLOOKUP($N355,Import!$B$3:$AL$676,4,FALSE),"")</f>
        <v>2B</v>
      </c>
      <c r="T355" s="91">
        <f>IFERROR(VLOOKUP($N355,Import!$B$3:$AL$676,5,FALSE),"")</f>
        <v>0</v>
      </c>
      <c r="U355" s="431"/>
      <c r="V355" s="91">
        <f>IFERROR(VLOOKUP($N355,Import!$B$3:$AL$676,6,FALSE),"")</f>
        <v>0</v>
      </c>
      <c r="W355" s="91">
        <f>IFERROR(VLOOKUP($N355,Import!$B$3:$AL$676,7,FALSE),"")</f>
        <v>0</v>
      </c>
      <c r="X355" s="91">
        <f>IFERROR(VLOOKUP($N355,Import!$B$3:$AL$676,8,FALSE),"")</f>
        <v>0</v>
      </c>
      <c r="Y355" s="91">
        <f>IFERROR(VLOOKUP($N355,Import!$B$3:$AL$676,9,FALSE),"")</f>
        <v>0</v>
      </c>
      <c r="Z355" s="91">
        <f>IFERROR(VLOOKUP($N355,Import!$B$3:$AL$676,10,FALSE),"")</f>
        <v>0</v>
      </c>
      <c r="AA355" s="92">
        <f>IFERROR(VLOOKUP($N355,Import!$B$3:$AL$676,11,FALSE),"")</f>
        <v>0</v>
      </c>
      <c r="AB355" s="431"/>
      <c r="AC355" s="498">
        <f t="shared" si="67"/>
        <v>0</v>
      </c>
      <c r="AD355" s="499">
        <f>IF(O355='User Input'!$C$1,1,0)</f>
        <v>0</v>
      </c>
      <c r="AE355" s="499">
        <f t="shared" si="72"/>
        <v>0</v>
      </c>
      <c r="AF355" s="499">
        <f t="shared" si="68"/>
        <v>0</v>
      </c>
      <c r="AG355" s="499" t="str">
        <f t="shared" si="69"/>
        <v>Nick Madrigal</v>
      </c>
      <c r="AH355" s="499">
        <f t="shared" si="70"/>
        <v>0</v>
      </c>
      <c r="AI355" s="499">
        <f t="shared" si="71"/>
        <v>0</v>
      </c>
      <c r="AJ355" s="91">
        <f>IFERROR(VLOOKUP($N355,Import!$B$3:$AL$676,35,FALSE),"")</f>
        <v>2020</v>
      </c>
      <c r="AK355" s="98"/>
      <c r="AL355" s="540"/>
      <c r="AM355" s="540"/>
      <c r="AN355" s="540"/>
      <c r="AO355" s="540"/>
      <c r="AP355" s="540"/>
      <c r="AQ355" s="540"/>
      <c r="AR355" s="542"/>
      <c r="AS355" s="538"/>
      <c r="AT355" s="585" t="str">
        <f>IFERROR(VLOOKUP($AV355,Import!$AW$3:$BG$677,7,FALSE),"")</f>
        <v/>
      </c>
      <c r="AU355" s="538"/>
      <c r="AV355" s="543"/>
      <c r="AW355" s="544"/>
      <c r="AX355" s="550"/>
      <c r="AY355" s="551"/>
      <c r="AZ355" s="552"/>
      <c r="BA355" s="552"/>
      <c r="BB355" s="551"/>
      <c r="BC355" s="553"/>
      <c r="BD355" s="551"/>
      <c r="BE355" s="554"/>
      <c r="BF355" s="554"/>
      <c r="BG355" s="551"/>
      <c r="BH355" s="551"/>
      <c r="BI355" s="551"/>
      <c r="BJ355" s="546"/>
      <c r="BK355" s="539"/>
      <c r="BL355" s="539"/>
      <c r="BM355" s="539"/>
      <c r="BN355" s="539"/>
      <c r="BO355" s="539"/>
      <c r="BP355" s="539"/>
      <c r="BQ355" s="539"/>
      <c r="BR355" s="535"/>
      <c r="BS355" s="536"/>
      <c r="BT355" s="537"/>
      <c r="BU355" s="549"/>
      <c r="BV355" s="426"/>
    </row>
    <row r="356" spans="1:74" ht="15" x14ac:dyDescent="0.25">
      <c r="A356" s="570">
        <v>354</v>
      </c>
      <c r="B356" s="571">
        <f>IFERROR(VLOOKUP(N356,Import!$B$4:$T$677,19,FALSE),"")</f>
        <v>585</v>
      </c>
      <c r="C356" s="572"/>
      <c r="D356" s="571">
        <f>IFERROR(VLOOKUP(N356,Import!$AD$3:$AH$677,3,FALSE),"")</f>
        <v>30</v>
      </c>
      <c r="E356" s="571">
        <f>IFERROR(VLOOKUP(N356,Import!$AD$3:$AL$677,4,FALSE),"")</f>
        <v>27</v>
      </c>
      <c r="F356" s="575" t="str">
        <f>IFERROR(VLOOKUP(N356,Import!$AT$3:$BG$677,8,FALSE),"")</f>
        <v/>
      </c>
      <c r="G356" s="489" t="str">
        <f>IFERROR(VLOOKUP($N356,Import!$AT$3:$BG$677,2,FALSE),"")</f>
        <v/>
      </c>
      <c r="H356" s="490" t="str">
        <f>IFERROR(VLOOKUP($N356,Import!$AT$3:$BG$677,3,FALSE),"")</f>
        <v/>
      </c>
      <c r="I356" s="575" t="str">
        <f>IFERROR(VLOOKUP($N356,Import!$AT$3:$BG$677,9,FALSE),"")</f>
        <v/>
      </c>
      <c r="J356" s="574"/>
      <c r="K356" s="571" t="str">
        <f>IFERROR(VLOOKUP(N356,Import!$AT$3:$BG$677,12,FALSE),"")</f>
        <v/>
      </c>
      <c r="L356" s="571" t="str">
        <f>IFERROR(VLOOKUP(N356,Import!$AT$3:$BG$677,14,FALSE),"")</f>
        <v/>
      </c>
      <c r="M356" s="486"/>
      <c r="N356" s="88" t="str">
        <f>IFERROR(VLOOKUP(A356,Import!$V$3:$X$677,3,FALSE),"")</f>
        <v>Vidal Brujan</v>
      </c>
      <c r="O356" s="89"/>
      <c r="P356" s="90"/>
      <c r="Q356" s="91" t="str">
        <f>IFERROR(VLOOKUP($N356,Import!$B$3:$AL$676,2,FALSE),"")</f>
        <v>TBR</v>
      </c>
      <c r="R356" s="341" t="str">
        <f>IFERROR(VLOOKUP($N356,Import!$B$3:$AL$676,3,FALSE),"")</f>
        <v>2B</v>
      </c>
      <c r="S356" s="341" t="str">
        <f>IFERROR(VLOOKUP($N356,Import!$B$3:$AL$676,4,FALSE),"")</f>
        <v>2B</v>
      </c>
      <c r="T356" s="91">
        <f>IFERROR(VLOOKUP($N356,Import!$B$3:$AL$676,5,FALSE),"")</f>
        <v>0</v>
      </c>
      <c r="U356" s="431"/>
      <c r="V356" s="91">
        <f>IFERROR(VLOOKUP($N356,Import!$B$3:$AL$676,6,FALSE),"")</f>
        <v>0</v>
      </c>
      <c r="W356" s="91">
        <f>IFERROR(VLOOKUP($N356,Import!$B$3:$AL$676,7,FALSE),"")</f>
        <v>0</v>
      </c>
      <c r="X356" s="91">
        <f>IFERROR(VLOOKUP($N356,Import!$B$3:$AL$676,8,FALSE),"")</f>
        <v>0</v>
      </c>
      <c r="Y356" s="91">
        <f>IFERROR(VLOOKUP($N356,Import!$B$3:$AL$676,9,FALSE),"")</f>
        <v>0</v>
      </c>
      <c r="Z356" s="91">
        <f>IFERROR(VLOOKUP($N356,Import!$B$3:$AL$676,10,FALSE),"")</f>
        <v>0</v>
      </c>
      <c r="AA356" s="92">
        <f>IFERROR(VLOOKUP($N356,Import!$B$3:$AL$676,11,FALSE),"")</f>
        <v>0</v>
      </c>
      <c r="AB356" s="431"/>
      <c r="AC356" s="498">
        <f t="shared" si="67"/>
        <v>0</v>
      </c>
      <c r="AD356" s="499">
        <f>IF(O356='User Input'!$C$1,1,0)</f>
        <v>0</v>
      </c>
      <c r="AE356" s="499">
        <f t="shared" si="72"/>
        <v>0</v>
      </c>
      <c r="AF356" s="499">
        <f t="shared" si="68"/>
        <v>0</v>
      </c>
      <c r="AG356" s="499" t="str">
        <f t="shared" si="69"/>
        <v>Vidal Brujan</v>
      </c>
      <c r="AH356" s="499">
        <f t="shared" si="70"/>
        <v>0</v>
      </c>
      <c r="AI356" s="499">
        <f t="shared" si="71"/>
        <v>0</v>
      </c>
      <c r="AJ356" s="91">
        <f>IFERROR(VLOOKUP($N356,Import!$B$3:$AL$676,35,FALSE),"")</f>
        <v>2021</v>
      </c>
      <c r="AK356" s="98"/>
      <c r="AL356" s="540"/>
      <c r="AM356" s="540"/>
      <c r="AN356" s="540"/>
      <c r="AO356" s="540"/>
      <c r="AP356" s="540"/>
      <c r="AQ356" s="540"/>
      <c r="AR356" s="542"/>
      <c r="AS356" s="538"/>
      <c r="AT356" s="585" t="str">
        <f>IFERROR(VLOOKUP($AV356,Import!$AW$3:$BG$677,7,FALSE),"")</f>
        <v/>
      </c>
      <c r="AU356" s="538"/>
      <c r="AV356" s="543"/>
      <c r="AW356" s="544"/>
      <c r="AX356" s="550"/>
      <c r="AY356" s="551"/>
      <c r="AZ356" s="552"/>
      <c r="BA356" s="552"/>
      <c r="BB356" s="551"/>
      <c r="BC356" s="553"/>
      <c r="BD356" s="551"/>
      <c r="BE356" s="554"/>
      <c r="BF356" s="554"/>
      <c r="BG356" s="551"/>
      <c r="BH356" s="551"/>
      <c r="BI356" s="551"/>
      <c r="BJ356" s="546"/>
      <c r="BK356" s="539"/>
      <c r="BL356" s="539"/>
      <c r="BM356" s="539"/>
      <c r="BN356" s="539"/>
      <c r="BO356" s="539"/>
      <c r="BP356" s="539"/>
      <c r="BQ356" s="539"/>
      <c r="BR356" s="535"/>
      <c r="BS356" s="536"/>
      <c r="BT356" s="537"/>
      <c r="BU356" s="549"/>
      <c r="BV356" s="426"/>
    </row>
    <row r="357" spans="1:74" ht="15" x14ac:dyDescent="0.25">
      <c r="A357" s="570">
        <v>355</v>
      </c>
      <c r="B357" s="571">
        <f>IFERROR(VLOOKUP(N357,Import!$B$4:$T$677,19,FALSE),"")</f>
        <v>587</v>
      </c>
      <c r="C357" s="572"/>
      <c r="D357" s="571">
        <f>IFERROR(VLOOKUP(N357,Import!$AD$3:$AH$677,3,FALSE),"")</f>
        <v>34</v>
      </c>
      <c r="E357" s="571">
        <f>IFERROR(VLOOKUP(N357,Import!$AD$3:$AL$677,4,FALSE),"")</f>
        <v>28</v>
      </c>
      <c r="F357" s="575" t="str">
        <f>IFERROR(VLOOKUP(N357,Import!$AT$3:$BG$677,8,FALSE),"")</f>
        <v/>
      </c>
      <c r="G357" s="489" t="str">
        <f>IFERROR(VLOOKUP($N357,Import!$AT$3:$BG$677,2,FALSE),"")</f>
        <v/>
      </c>
      <c r="H357" s="490" t="str">
        <f>IFERROR(VLOOKUP($N357,Import!$AT$3:$BG$677,3,FALSE),"")</f>
        <v/>
      </c>
      <c r="I357" s="575" t="str">
        <f>IFERROR(VLOOKUP($N357,Import!$AT$3:$BG$677,9,FALSE),"")</f>
        <v/>
      </c>
      <c r="J357" s="574"/>
      <c r="K357" s="571" t="str">
        <f>IFERROR(VLOOKUP(N357,Import!$AT$3:$BG$677,12,FALSE),"")</f>
        <v/>
      </c>
      <c r="L357" s="571" t="str">
        <f>IFERROR(VLOOKUP(N357,Import!$AT$3:$BG$677,14,FALSE),"")</f>
        <v/>
      </c>
      <c r="M357" s="486"/>
      <c r="N357" s="88" t="str">
        <f>IFERROR(VLOOKUP(A357,Import!$V$3:$X$677,3,FALSE),"")</f>
        <v>Jarred Kelenic</v>
      </c>
      <c r="O357" s="89"/>
      <c r="P357" s="90"/>
      <c r="Q357" s="91" t="str">
        <f>IFERROR(VLOOKUP($N357,Import!$B$3:$AL$676,2,FALSE),"")</f>
        <v>SEA</v>
      </c>
      <c r="R357" s="341" t="str">
        <f>IFERROR(VLOOKUP($N357,Import!$B$3:$AL$676,3,FALSE),"")</f>
        <v>OF</v>
      </c>
      <c r="S357" s="341" t="str">
        <f>IFERROR(VLOOKUP($N357,Import!$B$3:$AL$676,4,FALSE),"")</f>
        <v>OF</v>
      </c>
      <c r="T357" s="91">
        <f>IFERROR(VLOOKUP($N357,Import!$B$3:$AL$676,5,FALSE),"")</f>
        <v>0</v>
      </c>
      <c r="U357" s="431"/>
      <c r="V357" s="91">
        <f>IFERROR(VLOOKUP($N357,Import!$B$3:$AL$676,6,FALSE),"")</f>
        <v>0</v>
      </c>
      <c r="W357" s="91">
        <f>IFERROR(VLOOKUP($N357,Import!$B$3:$AL$676,7,FALSE),"")</f>
        <v>0</v>
      </c>
      <c r="X357" s="91">
        <f>IFERROR(VLOOKUP($N357,Import!$B$3:$AL$676,8,FALSE),"")</f>
        <v>0</v>
      </c>
      <c r="Y357" s="91">
        <f>IFERROR(VLOOKUP($N357,Import!$B$3:$AL$676,9,FALSE),"")</f>
        <v>0</v>
      </c>
      <c r="Z357" s="91">
        <f>IFERROR(VLOOKUP($N357,Import!$B$3:$AL$676,10,FALSE),"")</f>
        <v>0</v>
      </c>
      <c r="AA357" s="92">
        <f>IFERROR(VLOOKUP($N357,Import!$B$3:$AL$676,11,FALSE),"")</f>
        <v>0</v>
      </c>
      <c r="AB357" s="431"/>
      <c r="AC357" s="498">
        <f t="shared" si="67"/>
        <v>0</v>
      </c>
      <c r="AD357" s="499">
        <f>IF(O357='User Input'!$C$1,1,0)</f>
        <v>0</v>
      </c>
      <c r="AE357" s="499">
        <f t="shared" si="72"/>
        <v>0</v>
      </c>
      <c r="AF357" s="499">
        <f t="shared" si="68"/>
        <v>0</v>
      </c>
      <c r="AG357" s="499" t="str">
        <f t="shared" si="69"/>
        <v>Jarred Kelenic</v>
      </c>
      <c r="AH357" s="499">
        <f t="shared" si="70"/>
        <v>0</v>
      </c>
      <c r="AI357" s="499">
        <f t="shared" si="71"/>
        <v>0</v>
      </c>
      <c r="AJ357" s="91">
        <f>IFERROR(VLOOKUP($N357,Import!$B$3:$AL$676,35,FALSE),"")</f>
        <v>2021</v>
      </c>
      <c r="AK357" s="98"/>
      <c r="AL357" s="540"/>
      <c r="AM357" s="540"/>
      <c r="AN357" s="540"/>
      <c r="AO357" s="540"/>
      <c r="AP357" s="540"/>
      <c r="AQ357" s="540"/>
      <c r="AR357" s="542"/>
      <c r="AS357" s="538"/>
      <c r="AT357" s="585" t="str">
        <f>IFERROR(VLOOKUP($AV357,Import!$AW$3:$BG$677,7,FALSE),"")</f>
        <v/>
      </c>
      <c r="AU357" s="538"/>
      <c r="AV357" s="543"/>
      <c r="AW357" s="544"/>
      <c r="AX357" s="550"/>
      <c r="AY357" s="551"/>
      <c r="AZ357" s="552"/>
      <c r="BA357" s="552"/>
      <c r="BB357" s="551"/>
      <c r="BC357" s="553"/>
      <c r="BD357" s="551"/>
      <c r="BE357" s="554"/>
      <c r="BF357" s="554"/>
      <c r="BG357" s="551"/>
      <c r="BH357" s="551"/>
      <c r="BI357" s="551"/>
      <c r="BJ357" s="546"/>
      <c r="BK357" s="539"/>
      <c r="BL357" s="539"/>
      <c r="BM357" s="539"/>
      <c r="BN357" s="539"/>
      <c r="BO357" s="539"/>
      <c r="BP357" s="539"/>
      <c r="BQ357" s="539"/>
      <c r="BR357" s="535"/>
      <c r="BS357" s="536"/>
      <c r="BT357" s="537"/>
      <c r="BU357" s="549"/>
      <c r="BV357" s="426"/>
    </row>
    <row r="358" spans="1:74" ht="15" x14ac:dyDescent="0.25">
      <c r="A358" s="570">
        <v>356</v>
      </c>
      <c r="B358" s="571">
        <f>IFERROR(VLOOKUP(N358,Import!$B$4:$T$677,19,FALSE),"")</f>
        <v>588</v>
      </c>
      <c r="C358" s="572"/>
      <c r="D358" s="571">
        <f>IFERROR(VLOOKUP(N358,Import!$AD$3:$AH$677,3,FALSE),"")</f>
        <v>35</v>
      </c>
      <c r="E358" s="571">
        <f>IFERROR(VLOOKUP(N358,Import!$AD$3:$AL$677,4,FALSE),"")</f>
        <v>29</v>
      </c>
      <c r="F358" s="575" t="str">
        <f>IFERROR(VLOOKUP(N358,Import!$AT$3:$BG$677,8,FALSE),"")</f>
        <v/>
      </c>
      <c r="G358" s="489" t="str">
        <f>IFERROR(VLOOKUP($N358,Import!$AT$3:$BG$677,2,FALSE),"")</f>
        <v/>
      </c>
      <c r="H358" s="490" t="str">
        <f>IFERROR(VLOOKUP($N358,Import!$AT$3:$BG$677,3,FALSE),"")</f>
        <v/>
      </c>
      <c r="I358" s="575" t="str">
        <f>IFERROR(VLOOKUP($N358,Import!$AT$3:$BG$677,9,FALSE),"")</f>
        <v/>
      </c>
      <c r="J358" s="574"/>
      <c r="K358" s="571" t="str">
        <f>IFERROR(VLOOKUP(N358,Import!$AT$3:$BG$677,12,FALSE),"")</f>
        <v/>
      </c>
      <c r="L358" s="571" t="str">
        <f>IFERROR(VLOOKUP(N358,Import!$AT$3:$BG$677,14,FALSE),"")</f>
        <v/>
      </c>
      <c r="M358" s="486"/>
      <c r="N358" s="88" t="str">
        <f>IFERROR(VLOOKUP(A358,Import!$V$3:$X$677,3,FALSE),"")</f>
        <v>Trevor Larnach</v>
      </c>
      <c r="O358" s="89"/>
      <c r="P358" s="90"/>
      <c r="Q358" s="91" t="str">
        <f>IFERROR(VLOOKUP($N358,Import!$B$3:$AL$676,2,FALSE),"")</f>
        <v>MIN</v>
      </c>
      <c r="R358" s="341" t="str">
        <f>IFERROR(VLOOKUP($N358,Import!$B$3:$AL$676,3,FALSE),"")</f>
        <v>OF</v>
      </c>
      <c r="S358" s="341" t="str">
        <f>IFERROR(VLOOKUP($N358,Import!$B$3:$AL$676,4,FALSE),"")</f>
        <v>OF</v>
      </c>
      <c r="T358" s="91">
        <f>IFERROR(VLOOKUP($N358,Import!$B$3:$AL$676,5,FALSE),"")</f>
        <v>0</v>
      </c>
      <c r="U358" s="431"/>
      <c r="V358" s="91">
        <f>IFERROR(VLOOKUP($N358,Import!$B$3:$AL$676,6,FALSE),"")</f>
        <v>0</v>
      </c>
      <c r="W358" s="91">
        <f>IFERROR(VLOOKUP($N358,Import!$B$3:$AL$676,7,FALSE),"")</f>
        <v>0</v>
      </c>
      <c r="X358" s="91">
        <f>IFERROR(VLOOKUP($N358,Import!$B$3:$AL$676,8,FALSE),"")</f>
        <v>0</v>
      </c>
      <c r="Y358" s="91">
        <f>IFERROR(VLOOKUP($N358,Import!$B$3:$AL$676,9,FALSE),"")</f>
        <v>0</v>
      </c>
      <c r="Z358" s="91">
        <f>IFERROR(VLOOKUP($N358,Import!$B$3:$AL$676,10,FALSE),"")</f>
        <v>0</v>
      </c>
      <c r="AA358" s="92">
        <f>IFERROR(VLOOKUP($N358,Import!$B$3:$AL$676,11,FALSE),"")</f>
        <v>0</v>
      </c>
      <c r="AB358" s="431"/>
      <c r="AC358" s="498">
        <f t="shared" si="67"/>
        <v>0</v>
      </c>
      <c r="AD358" s="499">
        <f>IF(O358='User Input'!$C$1,1,0)</f>
        <v>0</v>
      </c>
      <c r="AE358" s="499">
        <f t="shared" si="72"/>
        <v>0</v>
      </c>
      <c r="AF358" s="499">
        <f t="shared" si="68"/>
        <v>0</v>
      </c>
      <c r="AG358" s="499" t="str">
        <f t="shared" si="69"/>
        <v>Trevor Larnach</v>
      </c>
      <c r="AH358" s="499">
        <f t="shared" si="70"/>
        <v>0</v>
      </c>
      <c r="AI358" s="499">
        <f t="shared" si="71"/>
        <v>0</v>
      </c>
      <c r="AJ358" s="91">
        <f>IFERROR(VLOOKUP($N358,Import!$B$3:$AL$676,35,FALSE),"")</f>
        <v>2020</v>
      </c>
      <c r="AK358" s="98"/>
      <c r="AL358" s="540"/>
      <c r="AM358" s="540"/>
      <c r="AN358" s="540"/>
      <c r="AO358" s="540"/>
      <c r="AP358" s="540"/>
      <c r="AQ358" s="540"/>
      <c r="AR358" s="542"/>
      <c r="AS358" s="538"/>
      <c r="AT358" s="585" t="str">
        <f>IFERROR(VLOOKUP($AV358,Import!$AW$3:$BG$677,7,FALSE),"")</f>
        <v/>
      </c>
      <c r="AU358" s="538"/>
      <c r="AV358" s="543"/>
      <c r="AW358" s="544"/>
      <c r="AX358" s="550"/>
      <c r="AY358" s="551"/>
      <c r="AZ358" s="552"/>
      <c r="BA358" s="552"/>
      <c r="BB358" s="551"/>
      <c r="BC358" s="553"/>
      <c r="BD358" s="551"/>
      <c r="BE358" s="554"/>
      <c r="BF358" s="554"/>
      <c r="BG358" s="551"/>
      <c r="BH358" s="551"/>
      <c r="BI358" s="551"/>
      <c r="BJ358" s="546"/>
      <c r="BK358" s="539"/>
      <c r="BL358" s="539"/>
      <c r="BM358" s="539"/>
      <c r="BN358" s="539"/>
      <c r="BO358" s="539"/>
      <c r="BP358" s="539"/>
      <c r="BQ358" s="539"/>
      <c r="BR358" s="535"/>
      <c r="BS358" s="536"/>
      <c r="BT358" s="537"/>
      <c r="BU358" s="549"/>
      <c r="BV358" s="426"/>
    </row>
    <row r="359" spans="1:74" ht="15" x14ac:dyDescent="0.25">
      <c r="A359" s="570">
        <v>357</v>
      </c>
      <c r="B359" s="571">
        <f>IFERROR(VLOOKUP(N359,Import!$B$4:$T$677,19,FALSE),"")</f>
        <v>589</v>
      </c>
      <c r="C359" s="572"/>
      <c r="D359" s="571">
        <f>IFERROR(VLOOKUP(N359,Import!$AD$3:$AH$677,3,FALSE),"")</f>
        <v>37</v>
      </c>
      <c r="E359" s="571">
        <f>IFERROR(VLOOKUP(N359,Import!$AD$3:$AL$677,4,FALSE),"")</f>
        <v>31</v>
      </c>
      <c r="F359" s="575">
        <f>IFERROR(VLOOKUP(N359,Import!$AT$3:$BG$677,8,FALSE),"")</f>
        <v>594</v>
      </c>
      <c r="G359" s="489">
        <f>IFERROR(VLOOKUP($N359,Import!$AT$3:$BG$677,2,FALSE),"")</f>
        <v>16</v>
      </c>
      <c r="H359" s="490">
        <f>IFERROR(VLOOKUP($N359,Import!$AT$3:$BG$677,3,FALSE),"")</f>
        <v>1.4545454545454546</v>
      </c>
      <c r="I359" s="575">
        <f ca="1">IFERROR(VLOOKUP($N359,Import!$AT$3:$BG$677,9,FALSE),"")</f>
        <v>441</v>
      </c>
      <c r="J359" s="574"/>
      <c r="K359" s="571">
        <f>IFERROR(VLOOKUP(N359,Import!$AT$3:$BG$677,12,FALSE),"")</f>
        <v>588</v>
      </c>
      <c r="L359" s="571">
        <f>IFERROR(VLOOKUP(N359,Import!$AT$3:$BG$677,14,FALSE),"")</f>
        <v>589</v>
      </c>
      <c r="M359" s="486"/>
      <c r="N359" s="88" t="str">
        <f>IFERROR(VLOOKUP(A359,Import!$V$3:$X$677,3,FALSE),"")</f>
        <v>Ke’Bryan Hayes</v>
      </c>
      <c r="O359" s="89"/>
      <c r="P359" s="90"/>
      <c r="Q359" s="91" t="str">
        <f>IFERROR(VLOOKUP($N359,Import!$B$3:$AL$676,2,FALSE),"")</f>
        <v>PIT</v>
      </c>
      <c r="R359" s="341" t="str">
        <f>IFERROR(VLOOKUP($N359,Import!$B$3:$AL$676,3,FALSE),"")</f>
        <v>3B</v>
      </c>
      <c r="S359" s="341" t="str">
        <f>IFERROR(VLOOKUP($N359,Import!$B$3:$AL$676,4,FALSE),"")</f>
        <v>3B</v>
      </c>
      <c r="T359" s="91">
        <f>IFERROR(VLOOKUP($N359,Import!$B$3:$AL$676,5,FALSE),"")</f>
        <v>0</v>
      </c>
      <c r="U359" s="431"/>
      <c r="V359" s="91">
        <f>IFERROR(VLOOKUP($N359,Import!$B$3:$AL$676,6,FALSE),"")</f>
        <v>0</v>
      </c>
      <c r="W359" s="91">
        <f>IFERROR(VLOOKUP($N359,Import!$B$3:$AL$676,7,FALSE),"")</f>
        <v>0</v>
      </c>
      <c r="X359" s="91">
        <f>IFERROR(VLOOKUP($N359,Import!$B$3:$AL$676,8,FALSE),"")</f>
        <v>0</v>
      </c>
      <c r="Y359" s="91">
        <f>IFERROR(VLOOKUP($N359,Import!$B$3:$AL$676,9,FALSE),"")</f>
        <v>0</v>
      </c>
      <c r="Z359" s="91">
        <f>IFERROR(VLOOKUP($N359,Import!$B$3:$AL$676,10,FALSE),"")</f>
        <v>0</v>
      </c>
      <c r="AA359" s="92">
        <f>IFERROR(VLOOKUP($N359,Import!$B$3:$AL$676,11,FALSE),"")</f>
        <v>0</v>
      </c>
      <c r="AB359" s="431"/>
      <c r="AC359" s="498">
        <f t="shared" si="67"/>
        <v>0</v>
      </c>
      <c r="AD359" s="499">
        <f>IF(O359='User Input'!$C$1,1,0)</f>
        <v>0</v>
      </c>
      <c r="AE359" s="499">
        <f t="shared" si="72"/>
        <v>0</v>
      </c>
      <c r="AF359" s="499">
        <f t="shared" si="68"/>
        <v>0</v>
      </c>
      <c r="AG359" s="499" t="str">
        <f t="shared" si="69"/>
        <v>Ke’Bryan Hayes</v>
      </c>
      <c r="AH359" s="499">
        <f t="shared" si="70"/>
        <v>0</v>
      </c>
      <c r="AI359" s="499">
        <f t="shared" si="71"/>
        <v>0</v>
      </c>
      <c r="AJ359" s="91">
        <f>IFERROR(VLOOKUP($N359,Import!$B$3:$AL$676,35,FALSE),"")</f>
        <v>2020</v>
      </c>
      <c r="AK359" s="98"/>
      <c r="AL359" s="540"/>
      <c r="AM359" s="540"/>
      <c r="AN359" s="540"/>
      <c r="AO359" s="540"/>
      <c r="AP359" s="540"/>
      <c r="AQ359" s="540"/>
      <c r="AR359" s="542"/>
      <c r="AS359" s="538"/>
      <c r="AT359" s="585" t="str">
        <f>IFERROR(VLOOKUP($AV359,Import!$AW$3:$BG$677,7,FALSE),"")</f>
        <v/>
      </c>
      <c r="AU359" s="538"/>
      <c r="AV359" s="543"/>
      <c r="AW359" s="544"/>
      <c r="AX359" s="550"/>
      <c r="AY359" s="551"/>
      <c r="AZ359" s="552"/>
      <c r="BA359" s="552"/>
      <c r="BB359" s="551"/>
      <c r="BC359" s="553"/>
      <c r="BD359" s="551"/>
      <c r="BE359" s="554"/>
      <c r="BF359" s="554"/>
      <c r="BG359" s="551"/>
      <c r="BH359" s="551"/>
      <c r="BI359" s="551"/>
      <c r="BJ359" s="546"/>
      <c r="BK359" s="539"/>
      <c r="BL359" s="539"/>
      <c r="BM359" s="539"/>
      <c r="BN359" s="539"/>
      <c r="BO359" s="539"/>
      <c r="BP359" s="539"/>
      <c r="BQ359" s="539"/>
      <c r="BR359" s="535"/>
      <c r="BS359" s="536"/>
      <c r="BT359" s="537"/>
      <c r="BU359" s="549"/>
      <c r="BV359" s="426"/>
    </row>
    <row r="360" spans="1:74" ht="15" x14ac:dyDescent="0.25">
      <c r="A360" s="570">
        <v>358</v>
      </c>
      <c r="B360" s="571">
        <f>IFERROR(VLOOKUP(N360,Import!$B$4:$T$677,19,FALSE),"")</f>
        <v>590</v>
      </c>
      <c r="C360" s="572"/>
      <c r="D360" s="571">
        <f>IFERROR(VLOOKUP(N360,Import!$AD$3:$AH$677,3,FALSE),"")</f>
        <v>38</v>
      </c>
      <c r="E360" s="571">
        <f>IFERROR(VLOOKUP(N360,Import!$AD$3:$AL$677,4,FALSE),"")</f>
        <v>32</v>
      </c>
      <c r="F360" s="575" t="str">
        <f>IFERROR(VLOOKUP(N360,Import!$AT$3:$BG$677,8,FALSE),"")</f>
        <v/>
      </c>
      <c r="G360" s="489" t="str">
        <f>IFERROR(VLOOKUP($N360,Import!$AT$3:$BG$677,2,FALSE),"")</f>
        <v/>
      </c>
      <c r="H360" s="490" t="str">
        <f>IFERROR(VLOOKUP($N360,Import!$AT$3:$BG$677,3,FALSE),"")</f>
        <v/>
      </c>
      <c r="I360" s="575" t="str">
        <f>IFERROR(VLOOKUP($N360,Import!$AT$3:$BG$677,9,FALSE),"")</f>
        <v/>
      </c>
      <c r="J360" s="574"/>
      <c r="K360" s="571" t="str">
        <f>IFERROR(VLOOKUP(N360,Import!$AT$3:$BG$677,12,FALSE),"")</f>
        <v/>
      </c>
      <c r="L360" s="571" t="str">
        <f>IFERROR(VLOOKUP(N360,Import!$AT$3:$BG$677,14,FALSE),"")</f>
        <v/>
      </c>
      <c r="M360" s="486"/>
      <c r="N360" s="88" t="str">
        <f>IFERROR(VLOOKUP(A360,Import!$V$3:$X$677,3,FALSE),"")</f>
        <v>Leody Taveras</v>
      </c>
      <c r="O360" s="89"/>
      <c r="P360" s="90"/>
      <c r="Q360" s="91" t="str">
        <f>IFERROR(VLOOKUP($N360,Import!$B$3:$AL$676,2,FALSE),"")</f>
        <v>TEX</v>
      </c>
      <c r="R360" s="341" t="str">
        <f>IFERROR(VLOOKUP($N360,Import!$B$3:$AL$676,3,FALSE),"")</f>
        <v>OF</v>
      </c>
      <c r="S360" s="341" t="str">
        <f>IFERROR(VLOOKUP($N360,Import!$B$3:$AL$676,4,FALSE),"")</f>
        <v>OF</v>
      </c>
      <c r="T360" s="91">
        <f>IFERROR(VLOOKUP($N360,Import!$B$3:$AL$676,5,FALSE),"")</f>
        <v>0</v>
      </c>
      <c r="U360" s="431"/>
      <c r="V360" s="91">
        <f>IFERROR(VLOOKUP($N360,Import!$B$3:$AL$676,6,FALSE),"")</f>
        <v>0</v>
      </c>
      <c r="W360" s="91">
        <f>IFERROR(VLOOKUP($N360,Import!$B$3:$AL$676,7,FALSE),"")</f>
        <v>0</v>
      </c>
      <c r="X360" s="91">
        <f>IFERROR(VLOOKUP($N360,Import!$B$3:$AL$676,8,FALSE),"")</f>
        <v>0</v>
      </c>
      <c r="Y360" s="91">
        <f>IFERROR(VLOOKUP($N360,Import!$B$3:$AL$676,9,FALSE),"")</f>
        <v>0</v>
      </c>
      <c r="Z360" s="91">
        <f>IFERROR(VLOOKUP($N360,Import!$B$3:$AL$676,10,FALSE),"")</f>
        <v>0</v>
      </c>
      <c r="AA360" s="92">
        <f>IFERROR(VLOOKUP($N360,Import!$B$3:$AL$676,11,FALSE),"")</f>
        <v>0</v>
      </c>
      <c r="AB360" s="431"/>
      <c r="AC360" s="498">
        <f t="shared" si="67"/>
        <v>0</v>
      </c>
      <c r="AD360" s="499">
        <f>IF(O360='User Input'!$C$1,1,0)</f>
        <v>0</v>
      </c>
      <c r="AE360" s="499">
        <f t="shared" si="72"/>
        <v>0</v>
      </c>
      <c r="AF360" s="499">
        <f t="shared" si="68"/>
        <v>0</v>
      </c>
      <c r="AG360" s="499" t="str">
        <f t="shared" si="69"/>
        <v>Leody Taveras</v>
      </c>
      <c r="AH360" s="499">
        <f t="shared" si="70"/>
        <v>0</v>
      </c>
      <c r="AI360" s="499">
        <f t="shared" si="71"/>
        <v>0</v>
      </c>
      <c r="AJ360" s="91">
        <f>IFERROR(VLOOKUP($N360,Import!$B$3:$AL$676,35,FALSE),"")</f>
        <v>2020</v>
      </c>
      <c r="AK360" s="98"/>
      <c r="AL360" s="540"/>
      <c r="AM360" s="540"/>
      <c r="AN360" s="540"/>
      <c r="AO360" s="540"/>
      <c r="AP360" s="540"/>
      <c r="AQ360" s="540"/>
      <c r="AR360" s="542"/>
      <c r="AS360" s="538"/>
      <c r="AT360" s="585" t="str">
        <f>IFERROR(VLOOKUP($AV360,Import!$AW$3:$BG$677,7,FALSE),"")</f>
        <v/>
      </c>
      <c r="AU360" s="538"/>
      <c r="AV360" s="543"/>
      <c r="AW360" s="544"/>
      <c r="AX360" s="550"/>
      <c r="AY360" s="551"/>
      <c r="AZ360" s="552"/>
      <c r="BA360" s="552"/>
      <c r="BB360" s="551"/>
      <c r="BC360" s="553"/>
      <c r="BD360" s="551"/>
      <c r="BE360" s="554"/>
      <c r="BF360" s="554"/>
      <c r="BG360" s="551"/>
      <c r="BH360" s="551"/>
      <c r="BI360" s="551"/>
      <c r="BJ360" s="546"/>
      <c r="BK360" s="539"/>
      <c r="BL360" s="539"/>
      <c r="BM360" s="539"/>
      <c r="BN360" s="539"/>
      <c r="BO360" s="539"/>
      <c r="BP360" s="539"/>
      <c r="BQ360" s="539"/>
      <c r="BR360" s="535"/>
      <c r="BS360" s="536"/>
      <c r="BT360" s="537"/>
      <c r="BU360" s="549"/>
      <c r="BV360" s="426"/>
    </row>
    <row r="361" spans="1:74" ht="15" x14ac:dyDescent="0.25">
      <c r="A361" s="570">
        <v>359</v>
      </c>
      <c r="B361" s="571">
        <f>IFERROR(VLOOKUP(N361,Import!$B$4:$T$677,19,FALSE),"")</f>
        <v>591</v>
      </c>
      <c r="C361" s="572"/>
      <c r="D361" s="571">
        <f>IFERROR(VLOOKUP(N361,Import!$AD$3:$AH$677,3,FALSE),"")</f>
        <v>39</v>
      </c>
      <c r="E361" s="571">
        <f>IFERROR(VLOOKUP(N361,Import!$AD$3:$AL$677,4,FALSE),"")</f>
        <v>33</v>
      </c>
      <c r="F361" s="575" t="str">
        <f>IFERROR(VLOOKUP(N361,Import!$AT$3:$BG$677,8,FALSE),"")</f>
        <v/>
      </c>
      <c r="G361" s="489" t="str">
        <f>IFERROR(VLOOKUP($N361,Import!$AT$3:$BG$677,2,FALSE),"")</f>
        <v/>
      </c>
      <c r="H361" s="490" t="str">
        <f>IFERROR(VLOOKUP($N361,Import!$AT$3:$BG$677,3,FALSE),"")</f>
        <v/>
      </c>
      <c r="I361" s="575" t="str">
        <f>IFERROR(VLOOKUP($N361,Import!$AT$3:$BG$677,9,FALSE),"")</f>
        <v/>
      </c>
      <c r="J361" s="574"/>
      <c r="K361" s="571" t="str">
        <f>IFERROR(VLOOKUP(N361,Import!$AT$3:$BG$677,12,FALSE),"")</f>
        <v/>
      </c>
      <c r="L361" s="571" t="str">
        <f>IFERROR(VLOOKUP(N361,Import!$AT$3:$BG$677,14,FALSE),"")</f>
        <v/>
      </c>
      <c r="M361" s="486"/>
      <c r="N361" s="88" t="str">
        <f>IFERROR(VLOOKUP(A361,Import!$V$3:$X$677,3,FALSE),"")</f>
        <v>Estevan Florial</v>
      </c>
      <c r="O361" s="89"/>
      <c r="P361" s="90"/>
      <c r="Q361" s="91" t="str">
        <f>IFERROR(VLOOKUP($N361,Import!$B$3:$AL$676,2,FALSE),"")</f>
        <v>NYY</v>
      </c>
      <c r="R361" s="341" t="str">
        <f>IFERROR(VLOOKUP($N361,Import!$B$3:$AL$676,3,FALSE),"")</f>
        <v>OF</v>
      </c>
      <c r="S361" s="341" t="str">
        <f>IFERROR(VLOOKUP($N361,Import!$B$3:$AL$676,4,FALSE),"")</f>
        <v>OF</v>
      </c>
      <c r="T361" s="91">
        <f>IFERROR(VLOOKUP($N361,Import!$B$3:$AL$676,5,FALSE),"")</f>
        <v>0</v>
      </c>
      <c r="U361" s="431"/>
      <c r="V361" s="91">
        <f>IFERROR(VLOOKUP($N361,Import!$B$3:$AL$676,6,FALSE),"")</f>
        <v>0</v>
      </c>
      <c r="W361" s="91">
        <f>IFERROR(VLOOKUP($N361,Import!$B$3:$AL$676,7,FALSE),"")</f>
        <v>0</v>
      </c>
      <c r="X361" s="91">
        <f>IFERROR(VLOOKUP($N361,Import!$B$3:$AL$676,8,FALSE),"")</f>
        <v>0</v>
      </c>
      <c r="Y361" s="91">
        <f>IFERROR(VLOOKUP($N361,Import!$B$3:$AL$676,9,FALSE),"")</f>
        <v>0</v>
      </c>
      <c r="Z361" s="91">
        <f>IFERROR(VLOOKUP($N361,Import!$B$3:$AL$676,10,FALSE),"")</f>
        <v>0</v>
      </c>
      <c r="AA361" s="92">
        <f>IFERROR(VLOOKUP($N361,Import!$B$3:$AL$676,11,FALSE),"")</f>
        <v>0</v>
      </c>
      <c r="AB361" s="431"/>
      <c r="AC361" s="498">
        <f t="shared" si="67"/>
        <v>0</v>
      </c>
      <c r="AD361" s="499">
        <f>IF(O361='User Input'!$C$1,1,0)</f>
        <v>0</v>
      </c>
      <c r="AE361" s="499">
        <f t="shared" si="72"/>
        <v>0</v>
      </c>
      <c r="AF361" s="499">
        <f t="shared" si="68"/>
        <v>0</v>
      </c>
      <c r="AG361" s="499" t="str">
        <f t="shared" si="69"/>
        <v>Estevan Florial</v>
      </c>
      <c r="AH361" s="499">
        <f t="shared" si="70"/>
        <v>0</v>
      </c>
      <c r="AI361" s="499">
        <f t="shared" si="71"/>
        <v>0</v>
      </c>
      <c r="AJ361" s="91">
        <f>IFERROR(VLOOKUP($N361,Import!$B$3:$AL$676,35,FALSE),"")</f>
        <v>2020</v>
      </c>
      <c r="AK361" s="98"/>
      <c r="AL361" s="540"/>
      <c r="AM361" s="540"/>
      <c r="AN361" s="540"/>
      <c r="AO361" s="540"/>
      <c r="AP361" s="540"/>
      <c r="AQ361" s="540"/>
      <c r="AR361" s="542"/>
      <c r="AS361" s="538"/>
      <c r="AT361" s="585" t="str">
        <f>IFERROR(VLOOKUP($AV361,Import!$AW$3:$BG$677,7,FALSE),"")</f>
        <v/>
      </c>
      <c r="AU361" s="538"/>
      <c r="AV361" s="543"/>
      <c r="AW361" s="544"/>
      <c r="AX361" s="550"/>
      <c r="AY361" s="551"/>
      <c r="AZ361" s="552"/>
      <c r="BA361" s="552"/>
      <c r="BB361" s="551"/>
      <c r="BC361" s="553"/>
      <c r="BD361" s="551"/>
      <c r="BE361" s="554"/>
      <c r="BF361" s="554"/>
      <c r="BG361" s="551"/>
      <c r="BH361" s="551"/>
      <c r="BI361" s="551"/>
      <c r="BJ361" s="546"/>
      <c r="BK361" s="539"/>
      <c r="BL361" s="539"/>
      <c r="BM361" s="539"/>
      <c r="BN361" s="539"/>
      <c r="BO361" s="539"/>
      <c r="BP361" s="539"/>
      <c r="BQ361" s="539"/>
      <c r="BR361" s="535"/>
      <c r="BS361" s="536"/>
      <c r="BT361" s="537"/>
      <c r="BU361" s="549"/>
      <c r="BV361" s="426"/>
    </row>
    <row r="362" spans="1:74" ht="15" x14ac:dyDescent="0.25">
      <c r="A362" s="570">
        <v>360</v>
      </c>
      <c r="B362" s="571">
        <f>IFERROR(VLOOKUP(N362,Import!$B$4:$T$677,19,FALSE),"")</f>
        <v>592</v>
      </c>
      <c r="C362" s="572"/>
      <c r="D362" s="571">
        <f>IFERROR(VLOOKUP(N362,Import!$AD$3:$AH$677,3,FALSE),"")</f>
        <v>40</v>
      </c>
      <c r="E362" s="571">
        <f>IFERROR(VLOOKUP(N362,Import!$AD$3:$AL$677,4,FALSE),"")</f>
        <v>34</v>
      </c>
      <c r="F362" s="575" t="str">
        <f>IFERROR(VLOOKUP(N362,Import!$AT$3:$BG$677,8,FALSE),"")</f>
        <v/>
      </c>
      <c r="G362" s="489" t="str">
        <f>IFERROR(VLOOKUP($N362,Import!$AT$3:$BG$677,2,FALSE),"")</f>
        <v/>
      </c>
      <c r="H362" s="490" t="str">
        <f>IFERROR(VLOOKUP($N362,Import!$AT$3:$BG$677,3,FALSE),"")</f>
        <v/>
      </c>
      <c r="I362" s="575" t="str">
        <f>IFERROR(VLOOKUP($N362,Import!$AT$3:$BG$677,9,FALSE),"")</f>
        <v/>
      </c>
      <c r="J362" s="574"/>
      <c r="K362" s="571" t="str">
        <f>IFERROR(VLOOKUP(N362,Import!$AT$3:$BG$677,12,FALSE),"")</f>
        <v/>
      </c>
      <c r="L362" s="571" t="str">
        <f>IFERROR(VLOOKUP(N362,Import!$AT$3:$BG$677,14,FALSE),"")</f>
        <v/>
      </c>
      <c r="M362" s="486"/>
      <c r="N362" s="88" t="str">
        <f>IFERROR(VLOOKUP(A362,Import!$V$3:$X$677,3,FALSE),"")</f>
        <v>Alec Bohm</v>
      </c>
      <c r="O362" s="89"/>
      <c r="P362" s="90"/>
      <c r="Q362" s="91" t="str">
        <f>IFERROR(VLOOKUP($N362,Import!$B$3:$AL$676,2,FALSE),"")</f>
        <v>PHI</v>
      </c>
      <c r="R362" s="341" t="str">
        <f>IFERROR(VLOOKUP($N362,Import!$B$3:$AL$676,3,FALSE),"")</f>
        <v>3B</v>
      </c>
      <c r="S362" s="341" t="str">
        <f>IFERROR(VLOOKUP($N362,Import!$B$3:$AL$676,4,FALSE),"")</f>
        <v>3B</v>
      </c>
      <c r="T362" s="91">
        <f>IFERROR(VLOOKUP($N362,Import!$B$3:$AL$676,5,FALSE),"")</f>
        <v>0</v>
      </c>
      <c r="U362" s="431"/>
      <c r="V362" s="91">
        <f>IFERROR(VLOOKUP($N362,Import!$B$3:$AL$676,6,FALSE),"")</f>
        <v>0</v>
      </c>
      <c r="W362" s="91">
        <f>IFERROR(VLOOKUP($N362,Import!$B$3:$AL$676,7,FALSE),"")</f>
        <v>0</v>
      </c>
      <c r="X362" s="91">
        <f>IFERROR(VLOOKUP($N362,Import!$B$3:$AL$676,8,FALSE),"")</f>
        <v>0</v>
      </c>
      <c r="Y362" s="91">
        <f>IFERROR(VLOOKUP($N362,Import!$B$3:$AL$676,9,FALSE),"")</f>
        <v>0</v>
      </c>
      <c r="Z362" s="91">
        <f>IFERROR(VLOOKUP($N362,Import!$B$3:$AL$676,10,FALSE),"")</f>
        <v>0</v>
      </c>
      <c r="AA362" s="92">
        <f>IFERROR(VLOOKUP($N362,Import!$B$3:$AL$676,11,FALSE),"")</f>
        <v>0</v>
      </c>
      <c r="AB362" s="431"/>
      <c r="AC362" s="498">
        <f t="shared" si="67"/>
        <v>0</v>
      </c>
      <c r="AD362" s="499">
        <f>IF(O362='User Input'!$C$1,1,0)</f>
        <v>0</v>
      </c>
      <c r="AE362" s="499">
        <f t="shared" si="72"/>
        <v>0</v>
      </c>
      <c r="AF362" s="499">
        <f t="shared" si="68"/>
        <v>0</v>
      </c>
      <c r="AG362" s="499" t="str">
        <f t="shared" si="69"/>
        <v>Alec Bohm</v>
      </c>
      <c r="AH362" s="499">
        <f t="shared" si="70"/>
        <v>0</v>
      </c>
      <c r="AI362" s="499">
        <f t="shared" si="71"/>
        <v>0</v>
      </c>
      <c r="AJ362" s="91">
        <f>IFERROR(VLOOKUP($N362,Import!$B$3:$AL$676,35,FALSE),"")</f>
        <v>2021</v>
      </c>
      <c r="AK362" s="98"/>
      <c r="AL362" s="540"/>
      <c r="AM362" s="540"/>
      <c r="AN362" s="540"/>
      <c r="AO362" s="540"/>
      <c r="AP362" s="540"/>
      <c r="AQ362" s="540"/>
      <c r="AR362" s="542"/>
      <c r="AS362" s="538"/>
      <c r="AT362" s="585" t="str">
        <f>IFERROR(VLOOKUP($AV362,Import!$AW$3:$BG$677,7,FALSE),"")</f>
        <v/>
      </c>
      <c r="AU362" s="538"/>
      <c r="AV362" s="543"/>
      <c r="AW362" s="544"/>
      <c r="AX362" s="550"/>
      <c r="AY362" s="551"/>
      <c r="AZ362" s="552"/>
      <c r="BA362" s="552"/>
      <c r="BB362" s="551"/>
      <c r="BC362" s="553"/>
      <c r="BD362" s="551"/>
      <c r="BE362" s="554"/>
      <c r="BF362" s="554"/>
      <c r="BG362" s="551"/>
      <c r="BH362" s="551"/>
      <c r="BI362" s="551"/>
      <c r="BJ362" s="546"/>
      <c r="BK362" s="539"/>
      <c r="BL362" s="539"/>
      <c r="BM362" s="539"/>
      <c r="BN362" s="539"/>
      <c r="BO362" s="539"/>
      <c r="BP362" s="539"/>
      <c r="BQ362" s="539"/>
      <c r="BR362" s="535"/>
      <c r="BS362" s="536"/>
      <c r="BT362" s="537"/>
      <c r="BU362" s="549"/>
      <c r="BV362" s="426"/>
    </row>
    <row r="363" spans="1:74" ht="15" x14ac:dyDescent="0.25">
      <c r="A363" s="570">
        <v>361</v>
      </c>
      <c r="B363" s="571">
        <f>IFERROR(VLOOKUP(N363,Import!$B$4:$T$677,19,FALSE),"")</f>
        <v>593</v>
      </c>
      <c r="C363" s="572"/>
      <c r="D363" s="571">
        <f>IFERROR(VLOOKUP(N363,Import!$AD$3:$AH$677,3,FALSE),"")</f>
        <v>41</v>
      </c>
      <c r="E363" s="571">
        <f>IFERROR(VLOOKUP(N363,Import!$AD$3:$AL$677,4,FALSE),"")</f>
        <v>35</v>
      </c>
      <c r="F363" s="575" t="str">
        <f>IFERROR(VLOOKUP(N363,Import!$AT$3:$BG$677,8,FALSE),"")</f>
        <v/>
      </c>
      <c r="G363" s="489" t="str">
        <f>IFERROR(VLOOKUP($N363,Import!$AT$3:$BG$677,2,FALSE),"")</f>
        <v/>
      </c>
      <c r="H363" s="490" t="str">
        <f>IFERROR(VLOOKUP($N363,Import!$AT$3:$BG$677,3,FALSE),"")</f>
        <v/>
      </c>
      <c r="I363" s="575" t="str">
        <f>IFERROR(VLOOKUP($N363,Import!$AT$3:$BG$677,9,FALSE),"")</f>
        <v/>
      </c>
      <c r="J363" s="574"/>
      <c r="K363" s="571" t="str">
        <f>IFERROR(VLOOKUP(N363,Import!$AT$3:$BG$677,12,FALSE),"")</f>
        <v/>
      </c>
      <c r="L363" s="571" t="str">
        <f>IFERROR(VLOOKUP(N363,Import!$AT$3:$BG$677,14,FALSE),"")</f>
        <v/>
      </c>
      <c r="M363" s="486"/>
      <c r="N363" s="88" t="str">
        <f>IFERROR(VLOOKUP(A363,Import!$V$3:$X$677,3,FALSE),"")</f>
        <v>Seth Beer</v>
      </c>
      <c r="O363" s="89"/>
      <c r="P363" s="90"/>
      <c r="Q363" s="91" t="str">
        <f>IFERROR(VLOOKUP($N363,Import!$B$3:$AL$676,2,FALSE),"")</f>
        <v>HOU</v>
      </c>
      <c r="R363" s="341" t="str">
        <f>IFERROR(VLOOKUP($N363,Import!$B$3:$AL$676,3,FALSE),"")</f>
        <v>1B</v>
      </c>
      <c r="S363" s="341" t="str">
        <f>IFERROR(VLOOKUP($N363,Import!$B$3:$AL$676,4,FALSE),"")</f>
        <v>1B</v>
      </c>
      <c r="T363" s="91">
        <f>IFERROR(VLOOKUP($N363,Import!$B$3:$AL$676,5,FALSE),"")</f>
        <v>0</v>
      </c>
      <c r="U363" s="431"/>
      <c r="V363" s="91">
        <f>IFERROR(VLOOKUP($N363,Import!$B$3:$AL$676,6,FALSE),"")</f>
        <v>0</v>
      </c>
      <c r="W363" s="91">
        <f>IFERROR(VLOOKUP($N363,Import!$B$3:$AL$676,7,FALSE),"")</f>
        <v>0</v>
      </c>
      <c r="X363" s="91">
        <f>IFERROR(VLOOKUP($N363,Import!$B$3:$AL$676,8,FALSE),"")</f>
        <v>0</v>
      </c>
      <c r="Y363" s="91">
        <f>IFERROR(VLOOKUP($N363,Import!$B$3:$AL$676,9,FALSE),"")</f>
        <v>0</v>
      </c>
      <c r="Z363" s="91">
        <f>IFERROR(VLOOKUP($N363,Import!$B$3:$AL$676,10,FALSE),"")</f>
        <v>0</v>
      </c>
      <c r="AA363" s="92">
        <f>IFERROR(VLOOKUP($N363,Import!$B$3:$AL$676,11,FALSE),"")</f>
        <v>0</v>
      </c>
      <c r="AB363" s="431"/>
      <c r="AC363" s="498">
        <f t="shared" si="67"/>
        <v>0</v>
      </c>
      <c r="AD363" s="499">
        <f>IF(O363='User Input'!$C$1,1,0)</f>
        <v>0</v>
      </c>
      <c r="AE363" s="499">
        <f t="shared" si="72"/>
        <v>0</v>
      </c>
      <c r="AF363" s="499">
        <f t="shared" si="68"/>
        <v>0</v>
      </c>
      <c r="AG363" s="499" t="str">
        <f t="shared" si="69"/>
        <v>Seth Beer</v>
      </c>
      <c r="AH363" s="499">
        <f t="shared" si="70"/>
        <v>0</v>
      </c>
      <c r="AI363" s="499">
        <f t="shared" si="71"/>
        <v>0</v>
      </c>
      <c r="AJ363" s="91">
        <f>IFERROR(VLOOKUP($N363,Import!$B$3:$AL$676,35,FALSE),"")</f>
        <v>2021</v>
      </c>
      <c r="AK363" s="98"/>
      <c r="AL363" s="540"/>
      <c r="AM363" s="540"/>
      <c r="AN363" s="540"/>
      <c r="AO363" s="540"/>
      <c r="AP363" s="540"/>
      <c r="AQ363" s="540"/>
      <c r="AR363" s="542"/>
      <c r="AS363" s="538"/>
      <c r="AT363" s="585" t="str">
        <f>IFERROR(VLOOKUP($AV363,Import!$AW$3:$BG$677,7,FALSE),"")</f>
        <v/>
      </c>
      <c r="AU363" s="538"/>
      <c r="AV363" s="543"/>
      <c r="AW363" s="544"/>
      <c r="AX363" s="550"/>
      <c r="AY363" s="551"/>
      <c r="AZ363" s="552"/>
      <c r="BA363" s="552"/>
      <c r="BB363" s="551"/>
      <c r="BC363" s="553"/>
      <c r="BD363" s="551"/>
      <c r="BE363" s="554"/>
      <c r="BF363" s="554"/>
      <c r="BG363" s="551"/>
      <c r="BH363" s="551"/>
      <c r="BI363" s="551"/>
      <c r="BJ363" s="546"/>
      <c r="BK363" s="539"/>
      <c r="BL363" s="539"/>
      <c r="BM363" s="539"/>
      <c r="BN363" s="539"/>
      <c r="BO363" s="539"/>
      <c r="BP363" s="539"/>
      <c r="BQ363" s="539"/>
      <c r="BR363" s="535"/>
      <c r="BS363" s="536"/>
      <c r="BT363" s="537"/>
      <c r="BU363" s="549"/>
      <c r="BV363" s="426"/>
    </row>
    <row r="364" spans="1:74" ht="15" x14ac:dyDescent="0.25">
      <c r="A364" s="570">
        <v>362</v>
      </c>
      <c r="B364" s="571">
        <f>IFERROR(VLOOKUP(N364,Import!$B$4:$T$677,19,FALSE),"")</f>
        <v>594</v>
      </c>
      <c r="C364" s="572"/>
      <c r="D364" s="571">
        <f>IFERROR(VLOOKUP(N364,Import!$AD$3:$AH$677,3,FALSE),"")</f>
        <v>42</v>
      </c>
      <c r="E364" s="571">
        <f>IFERROR(VLOOKUP(N364,Import!$AD$3:$AL$677,4,FALSE),"")</f>
        <v>36</v>
      </c>
      <c r="F364" s="575" t="str">
        <f>IFERROR(VLOOKUP(N364,Import!$AT$3:$BG$677,8,FALSE),"")</f>
        <v/>
      </c>
      <c r="G364" s="489" t="str">
        <f>IFERROR(VLOOKUP($N364,Import!$AT$3:$BG$677,2,FALSE),"")</f>
        <v/>
      </c>
      <c r="H364" s="490" t="str">
        <f>IFERROR(VLOOKUP($N364,Import!$AT$3:$BG$677,3,FALSE),"")</f>
        <v/>
      </c>
      <c r="I364" s="575" t="str">
        <f>IFERROR(VLOOKUP($N364,Import!$AT$3:$BG$677,9,FALSE),"")</f>
        <v/>
      </c>
      <c r="J364" s="574"/>
      <c r="K364" s="571" t="str">
        <f>IFERROR(VLOOKUP(N364,Import!$AT$3:$BG$677,12,FALSE),"")</f>
        <v/>
      </c>
      <c r="L364" s="571" t="str">
        <f>IFERROR(VLOOKUP(N364,Import!$AT$3:$BG$677,14,FALSE),"")</f>
        <v/>
      </c>
      <c r="M364" s="486"/>
      <c r="N364" s="88" t="str">
        <f>IFERROR(VLOOKUP(A364,Import!$V$3:$X$677,3,FALSE),"")</f>
        <v>Joey Bart</v>
      </c>
      <c r="O364" s="89"/>
      <c r="P364" s="90"/>
      <c r="Q364" s="91" t="str">
        <f>IFERROR(VLOOKUP($N364,Import!$B$3:$AL$676,2,FALSE),"")</f>
        <v>SFG</v>
      </c>
      <c r="R364" s="341" t="str">
        <f>IFERROR(VLOOKUP($N364,Import!$B$3:$AL$676,3,FALSE),"")</f>
        <v>C</v>
      </c>
      <c r="S364" s="341" t="str">
        <f>IFERROR(VLOOKUP($N364,Import!$B$3:$AL$676,4,FALSE),"")</f>
        <v>C</v>
      </c>
      <c r="T364" s="91">
        <f>IFERROR(VLOOKUP($N364,Import!$B$3:$AL$676,5,FALSE),"")</f>
        <v>0</v>
      </c>
      <c r="U364" s="431"/>
      <c r="V364" s="91">
        <f>IFERROR(VLOOKUP($N364,Import!$B$3:$AL$676,6,FALSE),"")</f>
        <v>0</v>
      </c>
      <c r="W364" s="91">
        <f>IFERROR(VLOOKUP($N364,Import!$B$3:$AL$676,7,FALSE),"")</f>
        <v>0</v>
      </c>
      <c r="X364" s="91">
        <f>IFERROR(VLOOKUP($N364,Import!$B$3:$AL$676,8,FALSE),"")</f>
        <v>0</v>
      </c>
      <c r="Y364" s="91">
        <f>IFERROR(VLOOKUP($N364,Import!$B$3:$AL$676,9,FALSE),"")</f>
        <v>0</v>
      </c>
      <c r="Z364" s="91">
        <f>IFERROR(VLOOKUP($N364,Import!$B$3:$AL$676,10,FALSE),"")</f>
        <v>0</v>
      </c>
      <c r="AA364" s="92">
        <f>IFERROR(VLOOKUP($N364,Import!$B$3:$AL$676,11,FALSE),"")</f>
        <v>0</v>
      </c>
      <c r="AB364" s="431"/>
      <c r="AC364" s="498">
        <f t="shared" si="67"/>
        <v>0</v>
      </c>
      <c r="AD364" s="499">
        <f>IF(O364='User Input'!$C$1,1,0)</f>
        <v>0</v>
      </c>
      <c r="AE364" s="499">
        <f t="shared" si="72"/>
        <v>0</v>
      </c>
      <c r="AF364" s="499">
        <f t="shared" si="68"/>
        <v>0</v>
      </c>
      <c r="AG364" s="499" t="str">
        <f t="shared" si="69"/>
        <v>Joey Bart</v>
      </c>
      <c r="AH364" s="499">
        <f t="shared" si="70"/>
        <v>0</v>
      </c>
      <c r="AI364" s="499">
        <f t="shared" si="71"/>
        <v>0</v>
      </c>
      <c r="AJ364" s="91">
        <f>IFERROR(VLOOKUP($N364,Import!$B$3:$AL$676,35,FALSE),"")</f>
        <v>2020</v>
      </c>
      <c r="AK364" s="98"/>
      <c r="AL364" s="540"/>
      <c r="AM364" s="540"/>
      <c r="AN364" s="540"/>
      <c r="AO364" s="540"/>
      <c r="AP364" s="540"/>
      <c r="AQ364" s="540"/>
      <c r="AR364" s="542"/>
      <c r="AS364" s="538"/>
      <c r="AT364" s="585" t="str">
        <f>IFERROR(VLOOKUP($AV364,Import!$AW$3:$BG$677,7,FALSE),"")</f>
        <v/>
      </c>
      <c r="AU364" s="538"/>
      <c r="AV364" s="543"/>
      <c r="AW364" s="544"/>
      <c r="AX364" s="550"/>
      <c r="AY364" s="551"/>
      <c r="AZ364" s="552"/>
      <c r="BA364" s="552"/>
      <c r="BB364" s="551"/>
      <c r="BC364" s="553"/>
      <c r="BD364" s="551"/>
      <c r="BE364" s="554"/>
      <c r="BF364" s="554"/>
      <c r="BG364" s="551"/>
      <c r="BH364" s="551"/>
      <c r="BI364" s="551"/>
      <c r="BJ364" s="546"/>
      <c r="BK364" s="539"/>
      <c r="BL364" s="539"/>
      <c r="BM364" s="539"/>
      <c r="BN364" s="539"/>
      <c r="BO364" s="539"/>
      <c r="BP364" s="539"/>
      <c r="BQ364" s="539"/>
      <c r="BR364" s="535"/>
      <c r="BS364" s="536"/>
      <c r="BT364" s="537"/>
      <c r="BU364" s="549"/>
      <c r="BV364" s="426"/>
    </row>
    <row r="365" spans="1:74" ht="15" x14ac:dyDescent="0.25">
      <c r="A365" s="570">
        <v>363</v>
      </c>
      <c r="B365" s="571">
        <f>IFERROR(VLOOKUP(N365,Import!$B$4:$T$677,19,FALSE),"")</f>
        <v>597</v>
      </c>
      <c r="C365" s="572"/>
      <c r="D365" s="571">
        <f>IFERROR(VLOOKUP(N365,Import!$AD$3:$AH$677,3,FALSE),"")</f>
        <v>47</v>
      </c>
      <c r="E365" s="571">
        <f>IFERROR(VLOOKUP(N365,Import!$AD$3:$AL$677,4,FALSE),"")</f>
        <v>37</v>
      </c>
      <c r="F365" s="575" t="str">
        <f>IFERROR(VLOOKUP(N365,Import!$AT$3:$BG$677,8,FALSE),"")</f>
        <v/>
      </c>
      <c r="G365" s="489" t="str">
        <f>IFERROR(VLOOKUP($N365,Import!$AT$3:$BG$677,2,FALSE),"")</f>
        <v/>
      </c>
      <c r="H365" s="490" t="str">
        <f>IFERROR(VLOOKUP($N365,Import!$AT$3:$BG$677,3,FALSE),"")</f>
        <v/>
      </c>
      <c r="I365" s="575" t="str">
        <f>IFERROR(VLOOKUP($N365,Import!$AT$3:$BG$677,9,FALSE),"")</f>
        <v/>
      </c>
      <c r="J365" s="574"/>
      <c r="K365" s="571" t="str">
        <f>IFERROR(VLOOKUP(N365,Import!$AT$3:$BG$677,12,FALSE),"")</f>
        <v/>
      </c>
      <c r="L365" s="571" t="str">
        <f>IFERROR(VLOOKUP(N365,Import!$AT$3:$BG$677,14,FALSE),"")</f>
        <v/>
      </c>
      <c r="M365" s="486"/>
      <c r="N365" s="88" t="str">
        <f>IFERROR(VLOOKUP(A365,Import!$V$3:$X$677,3,FALSE),"")</f>
        <v>Travis Swaggerty</v>
      </c>
      <c r="O365" s="89"/>
      <c r="P365" s="90"/>
      <c r="Q365" s="91" t="str">
        <f>IFERROR(VLOOKUP($N365,Import!$B$3:$AL$676,2,FALSE),"")</f>
        <v>PIT</v>
      </c>
      <c r="R365" s="341" t="str">
        <f>IFERROR(VLOOKUP($N365,Import!$B$3:$AL$676,3,FALSE),"")</f>
        <v>OF</v>
      </c>
      <c r="S365" s="341" t="str">
        <f>IFERROR(VLOOKUP($N365,Import!$B$3:$AL$676,4,FALSE),"")</f>
        <v>OF</v>
      </c>
      <c r="T365" s="91">
        <f>IFERROR(VLOOKUP($N365,Import!$B$3:$AL$676,5,FALSE),"")</f>
        <v>0</v>
      </c>
      <c r="U365" s="431"/>
      <c r="V365" s="91">
        <f>IFERROR(VLOOKUP($N365,Import!$B$3:$AL$676,6,FALSE),"")</f>
        <v>0</v>
      </c>
      <c r="W365" s="91">
        <f>IFERROR(VLOOKUP($N365,Import!$B$3:$AL$676,7,FALSE),"")</f>
        <v>0</v>
      </c>
      <c r="X365" s="91">
        <f>IFERROR(VLOOKUP($N365,Import!$B$3:$AL$676,8,FALSE),"")</f>
        <v>0</v>
      </c>
      <c r="Y365" s="91">
        <f>IFERROR(VLOOKUP($N365,Import!$B$3:$AL$676,9,FALSE),"")</f>
        <v>0</v>
      </c>
      <c r="Z365" s="91">
        <f>IFERROR(VLOOKUP($N365,Import!$B$3:$AL$676,10,FALSE),"")</f>
        <v>0</v>
      </c>
      <c r="AA365" s="92">
        <f>IFERROR(VLOOKUP($N365,Import!$B$3:$AL$676,11,FALSE),"")</f>
        <v>0</v>
      </c>
      <c r="AB365" s="431"/>
      <c r="AC365" s="498">
        <f t="shared" si="67"/>
        <v>0</v>
      </c>
      <c r="AD365" s="499">
        <f>IF(O365='User Input'!$C$1,1,0)</f>
        <v>0</v>
      </c>
      <c r="AE365" s="499">
        <f t="shared" si="72"/>
        <v>0</v>
      </c>
      <c r="AF365" s="499">
        <f t="shared" si="68"/>
        <v>0</v>
      </c>
      <c r="AG365" s="499" t="str">
        <f t="shared" si="69"/>
        <v>Travis Swaggerty</v>
      </c>
      <c r="AH365" s="499">
        <f t="shared" si="70"/>
        <v>0</v>
      </c>
      <c r="AI365" s="499">
        <f t="shared" si="71"/>
        <v>0</v>
      </c>
      <c r="AJ365" s="91">
        <f>IFERROR(VLOOKUP($N365,Import!$B$3:$AL$676,35,FALSE),"")</f>
        <v>2021</v>
      </c>
      <c r="AK365" s="98"/>
      <c r="AL365" s="540"/>
      <c r="AM365" s="540"/>
      <c r="AN365" s="540"/>
      <c r="AO365" s="540"/>
      <c r="AP365" s="540"/>
      <c r="AQ365" s="540"/>
      <c r="AR365" s="542"/>
      <c r="AS365" s="538"/>
      <c r="AT365" s="585" t="str">
        <f>IFERROR(VLOOKUP($AV365,Import!$AW$3:$BG$677,7,FALSE),"")</f>
        <v/>
      </c>
      <c r="AU365" s="538"/>
      <c r="AV365" s="543"/>
      <c r="AW365" s="544"/>
      <c r="AX365" s="550"/>
      <c r="AY365" s="551"/>
      <c r="AZ365" s="552"/>
      <c r="BA365" s="552"/>
      <c r="BB365" s="551"/>
      <c r="BC365" s="553"/>
      <c r="BD365" s="551"/>
      <c r="BE365" s="554"/>
      <c r="BF365" s="554"/>
      <c r="BG365" s="551"/>
      <c r="BH365" s="551"/>
      <c r="BI365" s="551"/>
      <c r="BJ365" s="546"/>
      <c r="BK365" s="539"/>
      <c r="BL365" s="539"/>
      <c r="BM365" s="539"/>
      <c r="BN365" s="539"/>
      <c r="BO365" s="539"/>
      <c r="BP365" s="539"/>
      <c r="BQ365" s="539"/>
      <c r="BR365" s="535"/>
      <c r="BS365" s="536"/>
      <c r="BT365" s="537"/>
      <c r="BU365" s="549"/>
      <c r="BV365" s="426"/>
    </row>
    <row r="366" spans="1:74" ht="15" x14ac:dyDescent="0.25">
      <c r="A366" s="570">
        <v>364</v>
      </c>
      <c r="B366" s="571">
        <f>IFERROR(VLOOKUP(N366,Import!$B$4:$T$677,19,FALSE),"")</f>
        <v>598</v>
      </c>
      <c r="C366" s="572"/>
      <c r="D366" s="571">
        <f>IFERROR(VLOOKUP(N366,Import!$AD$3:$AH$677,3,FALSE),"")</f>
        <v>48</v>
      </c>
      <c r="E366" s="571">
        <f>IFERROR(VLOOKUP(N366,Import!$AD$3:$AL$677,4,FALSE),"")</f>
        <v>38</v>
      </c>
      <c r="F366" s="575" t="str">
        <f>IFERROR(VLOOKUP(N366,Import!$AT$3:$BG$677,8,FALSE),"")</f>
        <v/>
      </c>
      <c r="G366" s="489" t="str">
        <f>IFERROR(VLOOKUP($N366,Import!$AT$3:$BG$677,2,FALSE),"")</f>
        <v/>
      </c>
      <c r="H366" s="490" t="str">
        <f>IFERROR(VLOOKUP($N366,Import!$AT$3:$BG$677,3,FALSE),"")</f>
        <v/>
      </c>
      <c r="I366" s="575" t="str">
        <f>IFERROR(VLOOKUP($N366,Import!$AT$3:$BG$677,9,FALSE),"")</f>
        <v/>
      </c>
      <c r="J366" s="574"/>
      <c r="K366" s="571" t="str">
        <f>IFERROR(VLOOKUP(N366,Import!$AT$3:$BG$677,12,FALSE),"")</f>
        <v/>
      </c>
      <c r="L366" s="571" t="str">
        <f>IFERROR(VLOOKUP(N366,Import!$AT$3:$BG$677,14,FALSE),"")</f>
        <v/>
      </c>
      <c r="M366" s="486"/>
      <c r="N366" s="88" t="str">
        <f>IFERROR(VLOOKUP(A366,Import!$V$3:$X$677,3,FALSE),"")</f>
        <v>Jonathan India</v>
      </c>
      <c r="O366" s="89"/>
      <c r="P366" s="90"/>
      <c r="Q366" s="91" t="str">
        <f>IFERROR(VLOOKUP($N366,Import!$B$3:$AL$676,2,FALSE),"")</f>
        <v>CIN</v>
      </c>
      <c r="R366" s="341" t="str">
        <f>IFERROR(VLOOKUP($N366,Import!$B$3:$AL$676,3,FALSE),"")</f>
        <v>3B</v>
      </c>
      <c r="S366" s="341" t="str">
        <f>IFERROR(VLOOKUP($N366,Import!$B$3:$AL$676,4,FALSE),"")</f>
        <v>3B</v>
      </c>
      <c r="T366" s="91">
        <f>IFERROR(VLOOKUP($N366,Import!$B$3:$AL$676,5,FALSE),"")</f>
        <v>0</v>
      </c>
      <c r="U366" s="431"/>
      <c r="V366" s="91">
        <f>IFERROR(VLOOKUP($N366,Import!$B$3:$AL$676,6,FALSE),"")</f>
        <v>0</v>
      </c>
      <c r="W366" s="91">
        <f>IFERROR(VLOOKUP($N366,Import!$B$3:$AL$676,7,FALSE),"")</f>
        <v>0</v>
      </c>
      <c r="X366" s="91">
        <f>IFERROR(VLOOKUP($N366,Import!$B$3:$AL$676,8,FALSE),"")</f>
        <v>0</v>
      </c>
      <c r="Y366" s="91">
        <f>IFERROR(VLOOKUP($N366,Import!$B$3:$AL$676,9,FALSE),"")</f>
        <v>0</v>
      </c>
      <c r="Z366" s="91">
        <f>IFERROR(VLOOKUP($N366,Import!$B$3:$AL$676,10,FALSE),"")</f>
        <v>0</v>
      </c>
      <c r="AA366" s="92">
        <f>IFERROR(VLOOKUP($N366,Import!$B$3:$AL$676,11,FALSE),"")</f>
        <v>0</v>
      </c>
      <c r="AB366" s="431"/>
      <c r="AC366" s="498">
        <f t="shared" si="67"/>
        <v>0</v>
      </c>
      <c r="AD366" s="499">
        <f>IF(O366='User Input'!$C$1,1,0)</f>
        <v>0</v>
      </c>
      <c r="AE366" s="499">
        <f t="shared" si="72"/>
        <v>0</v>
      </c>
      <c r="AF366" s="499">
        <f t="shared" si="68"/>
        <v>0</v>
      </c>
      <c r="AG366" s="499" t="str">
        <f t="shared" si="69"/>
        <v>Jonathan India</v>
      </c>
      <c r="AH366" s="499">
        <f t="shared" si="70"/>
        <v>0</v>
      </c>
      <c r="AI366" s="499">
        <f t="shared" si="71"/>
        <v>0</v>
      </c>
      <c r="AJ366" s="91">
        <f>IFERROR(VLOOKUP($N366,Import!$B$3:$AL$676,35,FALSE),"")</f>
        <v>2020</v>
      </c>
      <c r="AK366" s="98"/>
      <c r="AL366" s="540"/>
      <c r="AM366" s="540"/>
      <c r="AN366" s="540"/>
      <c r="AO366" s="540"/>
      <c r="AP366" s="540"/>
      <c r="AQ366" s="540"/>
      <c r="AR366" s="542"/>
      <c r="AS366" s="538"/>
      <c r="AT366" s="585" t="str">
        <f>IFERROR(VLOOKUP($AV366,Import!$AW$3:$BG$677,7,FALSE),"")</f>
        <v/>
      </c>
      <c r="AU366" s="538"/>
      <c r="AV366" s="543"/>
      <c r="AW366" s="544"/>
      <c r="AX366" s="550"/>
      <c r="AY366" s="551"/>
      <c r="AZ366" s="552"/>
      <c r="BA366" s="552"/>
      <c r="BB366" s="551"/>
      <c r="BC366" s="553"/>
      <c r="BD366" s="551"/>
      <c r="BE366" s="554"/>
      <c r="BF366" s="554"/>
      <c r="BG366" s="551"/>
      <c r="BH366" s="551"/>
      <c r="BI366" s="551"/>
      <c r="BJ366" s="546"/>
      <c r="BK366" s="539"/>
      <c r="BL366" s="539"/>
      <c r="BM366" s="539"/>
      <c r="BN366" s="539"/>
      <c r="BO366" s="539"/>
      <c r="BP366" s="539"/>
      <c r="BQ366" s="539"/>
      <c r="BR366" s="535"/>
      <c r="BS366" s="536"/>
      <c r="BT366" s="537"/>
      <c r="BU366" s="549"/>
      <c r="BV366" s="426"/>
    </row>
    <row r="367" spans="1:74" ht="15" x14ac:dyDescent="0.25">
      <c r="A367" s="570">
        <v>365</v>
      </c>
      <c r="B367" s="571">
        <f>IFERROR(VLOOKUP(N367,Import!$B$4:$T$677,19,FALSE),"")</f>
        <v>606</v>
      </c>
      <c r="C367" s="572"/>
      <c r="D367" s="571">
        <f>IFERROR(VLOOKUP(N367,Import!$AD$3:$AH$677,3,FALSE),"")</f>
        <v>58</v>
      </c>
      <c r="E367" s="571">
        <f>IFERROR(VLOOKUP(N367,Import!$AD$3:$AL$677,4,FALSE),"")</f>
        <v>40</v>
      </c>
      <c r="F367" s="575" t="str">
        <f>IFERROR(VLOOKUP(N367,Import!$AT$3:$BG$677,8,FALSE),"")</f>
        <v/>
      </c>
      <c r="G367" s="489" t="str">
        <f>IFERROR(VLOOKUP($N367,Import!$AT$3:$BG$677,2,FALSE),"")</f>
        <v/>
      </c>
      <c r="H367" s="490" t="str">
        <f>IFERROR(VLOOKUP($N367,Import!$AT$3:$BG$677,3,FALSE),"")</f>
        <v/>
      </c>
      <c r="I367" s="575" t="str">
        <f>IFERROR(VLOOKUP($N367,Import!$AT$3:$BG$677,9,FALSE),"")</f>
        <v/>
      </c>
      <c r="J367" s="574"/>
      <c r="K367" s="571" t="str">
        <f>IFERROR(VLOOKUP(N367,Import!$AT$3:$BG$677,12,FALSE),"")</f>
        <v/>
      </c>
      <c r="L367" s="571" t="str">
        <f>IFERROR(VLOOKUP(N367,Import!$AT$3:$BG$677,14,FALSE),"")</f>
        <v/>
      </c>
      <c r="M367" s="486"/>
      <c r="N367" s="88" t="str">
        <f>IFERROR(VLOOKUP(A367,Import!$V$3:$X$677,3,FALSE),"")</f>
        <v>Nico Hoerner</v>
      </c>
      <c r="O367" s="89"/>
      <c r="P367" s="90"/>
      <c r="Q367" s="91" t="str">
        <f>IFERROR(VLOOKUP($N367,Import!$B$3:$AL$676,2,FALSE),"")</f>
        <v>CHC</v>
      </c>
      <c r="R367" s="341" t="str">
        <f>IFERROR(VLOOKUP($N367,Import!$B$3:$AL$676,3,FALSE),"")</f>
        <v>SS</v>
      </c>
      <c r="S367" s="341" t="str">
        <f>IFERROR(VLOOKUP($N367,Import!$B$3:$AL$676,4,FALSE),"")</f>
        <v>SS</v>
      </c>
      <c r="T367" s="91">
        <f>IFERROR(VLOOKUP($N367,Import!$B$3:$AL$676,5,FALSE),"")</f>
        <v>0</v>
      </c>
      <c r="U367" s="431"/>
      <c r="V367" s="91">
        <f>IFERROR(VLOOKUP($N367,Import!$B$3:$AL$676,6,FALSE),"")</f>
        <v>0</v>
      </c>
      <c r="W367" s="91">
        <f>IFERROR(VLOOKUP($N367,Import!$B$3:$AL$676,7,FALSE),"")</f>
        <v>0</v>
      </c>
      <c r="X367" s="91">
        <f>IFERROR(VLOOKUP($N367,Import!$B$3:$AL$676,8,FALSE),"")</f>
        <v>0</v>
      </c>
      <c r="Y367" s="91">
        <f>IFERROR(VLOOKUP($N367,Import!$B$3:$AL$676,9,FALSE),"")</f>
        <v>0</v>
      </c>
      <c r="Z367" s="91">
        <f>IFERROR(VLOOKUP($N367,Import!$B$3:$AL$676,10,FALSE),"")</f>
        <v>0</v>
      </c>
      <c r="AA367" s="92">
        <f>IFERROR(VLOOKUP($N367,Import!$B$3:$AL$676,11,FALSE),"")</f>
        <v>0</v>
      </c>
      <c r="AB367" s="431"/>
      <c r="AC367" s="498">
        <f t="shared" si="67"/>
        <v>0</v>
      </c>
      <c r="AD367" s="499">
        <f>IF(O367='User Input'!$C$1,1,0)</f>
        <v>0</v>
      </c>
      <c r="AE367" s="499">
        <f t="shared" si="72"/>
        <v>0</v>
      </c>
      <c r="AF367" s="499">
        <f t="shared" si="68"/>
        <v>0</v>
      </c>
      <c r="AG367" s="499" t="str">
        <f t="shared" si="69"/>
        <v>Nico Hoerner</v>
      </c>
      <c r="AH367" s="499">
        <f t="shared" si="70"/>
        <v>0</v>
      </c>
      <c r="AI367" s="499">
        <f t="shared" si="71"/>
        <v>0</v>
      </c>
      <c r="AJ367" s="91">
        <f>IFERROR(VLOOKUP($N367,Import!$B$3:$AL$676,35,FALSE),"")</f>
        <v>2020</v>
      </c>
      <c r="AK367" s="98"/>
      <c r="AL367" s="540"/>
      <c r="AM367" s="540"/>
      <c r="AN367" s="540"/>
      <c r="AO367" s="540"/>
      <c r="AP367" s="540"/>
      <c r="AQ367" s="540"/>
      <c r="AR367" s="542"/>
      <c r="AS367" s="538"/>
      <c r="AT367" s="585" t="str">
        <f>IFERROR(VLOOKUP($AV367,Import!$AW$3:$BG$677,7,FALSE),"")</f>
        <v/>
      </c>
      <c r="AU367" s="538"/>
      <c r="AV367" s="543"/>
      <c r="AW367" s="544"/>
      <c r="AX367" s="550"/>
      <c r="AY367" s="551"/>
      <c r="AZ367" s="552"/>
      <c r="BA367" s="552"/>
      <c r="BB367" s="551"/>
      <c r="BC367" s="553"/>
      <c r="BD367" s="551"/>
      <c r="BE367" s="554"/>
      <c r="BF367" s="554"/>
      <c r="BG367" s="551"/>
      <c r="BH367" s="551"/>
      <c r="BI367" s="551"/>
      <c r="BJ367" s="546"/>
      <c r="BK367" s="539"/>
      <c r="BL367" s="539"/>
      <c r="BM367" s="539"/>
      <c r="BN367" s="539"/>
      <c r="BO367" s="539"/>
      <c r="BP367" s="539"/>
      <c r="BQ367" s="539"/>
      <c r="BR367" s="535"/>
      <c r="BS367" s="536"/>
      <c r="BT367" s="537"/>
      <c r="BU367" s="549"/>
      <c r="BV367" s="426"/>
    </row>
    <row r="368" spans="1:74" ht="15" x14ac:dyDescent="0.25">
      <c r="A368" s="570">
        <v>366</v>
      </c>
      <c r="B368" s="571">
        <f>IFERROR(VLOOKUP(N368,Import!$B$4:$T$677,19,FALSE),"")</f>
        <v>607</v>
      </c>
      <c r="C368" s="572"/>
      <c r="D368" s="571">
        <f>IFERROR(VLOOKUP(N368,Import!$AD$3:$AH$677,3,FALSE),"")</f>
        <v>59</v>
      </c>
      <c r="E368" s="571">
        <f>IFERROR(VLOOKUP(N368,Import!$AD$3:$AL$677,4,FALSE),"")</f>
        <v>41</v>
      </c>
      <c r="F368" s="575">
        <f>IFERROR(VLOOKUP(N368,Import!$AT$3:$BG$677,8,FALSE),"")</f>
        <v>591</v>
      </c>
      <c r="G368" s="489">
        <f>IFERROR(VLOOKUP($N368,Import!$AT$3:$BG$677,2,FALSE),"")</f>
        <v>21.45</v>
      </c>
      <c r="H368" s="490">
        <f>IFERROR(VLOOKUP($N368,Import!$AT$3:$BG$677,3,FALSE),"")</f>
        <v>1.1289473684210527</v>
      </c>
      <c r="I368" s="575">
        <f ca="1">IFERROR(VLOOKUP($N368,Import!$AT$3:$BG$677,9,FALSE),"")</f>
        <v>541</v>
      </c>
      <c r="J368" s="574"/>
      <c r="K368" s="571">
        <f>IFERROR(VLOOKUP(N368,Import!$AT$3:$BG$677,12,FALSE),"")</f>
        <v>594</v>
      </c>
      <c r="L368" s="571">
        <f>IFERROR(VLOOKUP(N368,Import!$AT$3:$BG$677,14,FALSE),"")</f>
        <v>585</v>
      </c>
      <c r="M368" s="486"/>
      <c r="N368" s="88" t="str">
        <f>IFERROR(VLOOKUP(A368,Import!$V$3:$X$677,3,FALSE),"")</f>
        <v>Monte Harrison</v>
      </c>
      <c r="O368" s="89"/>
      <c r="P368" s="90"/>
      <c r="Q368" s="91" t="str">
        <f>IFERROR(VLOOKUP($N368,Import!$B$3:$AL$676,2,FALSE),"")</f>
        <v>MIA</v>
      </c>
      <c r="R368" s="341" t="str">
        <f>IFERROR(VLOOKUP($N368,Import!$B$3:$AL$676,3,FALSE),"")</f>
        <v>OF</v>
      </c>
      <c r="S368" s="341" t="str">
        <f>IFERROR(VLOOKUP($N368,Import!$B$3:$AL$676,4,FALSE),"")</f>
        <v>OF</v>
      </c>
      <c r="T368" s="91">
        <f>IFERROR(VLOOKUP($N368,Import!$B$3:$AL$676,5,FALSE),"")</f>
        <v>0</v>
      </c>
      <c r="U368" s="431"/>
      <c r="V368" s="91">
        <f>IFERROR(VLOOKUP($N368,Import!$B$3:$AL$676,6,FALSE),"")</f>
        <v>0</v>
      </c>
      <c r="W368" s="91">
        <f>IFERROR(VLOOKUP($N368,Import!$B$3:$AL$676,7,FALSE),"")</f>
        <v>0</v>
      </c>
      <c r="X368" s="91">
        <f>IFERROR(VLOOKUP($N368,Import!$B$3:$AL$676,8,FALSE),"")</f>
        <v>0</v>
      </c>
      <c r="Y368" s="91">
        <f>IFERROR(VLOOKUP($N368,Import!$B$3:$AL$676,9,FALSE),"")</f>
        <v>0</v>
      </c>
      <c r="Z368" s="91">
        <f>IFERROR(VLOOKUP($N368,Import!$B$3:$AL$676,10,FALSE),"")</f>
        <v>0</v>
      </c>
      <c r="AA368" s="92">
        <f>IFERROR(VLOOKUP($N368,Import!$B$3:$AL$676,11,FALSE),"")</f>
        <v>0</v>
      </c>
      <c r="AB368" s="431"/>
      <c r="AC368" s="498">
        <f t="shared" si="67"/>
        <v>0</v>
      </c>
      <c r="AD368" s="499">
        <f>IF(O368='User Input'!$C$1,1,0)</f>
        <v>0</v>
      </c>
      <c r="AE368" s="499">
        <f t="shared" si="72"/>
        <v>0</v>
      </c>
      <c r="AF368" s="499">
        <f t="shared" si="68"/>
        <v>0</v>
      </c>
      <c r="AG368" s="499" t="str">
        <f t="shared" si="69"/>
        <v>Monte Harrison</v>
      </c>
      <c r="AH368" s="499">
        <f t="shared" si="70"/>
        <v>0</v>
      </c>
      <c r="AI368" s="499">
        <f t="shared" si="71"/>
        <v>0</v>
      </c>
      <c r="AJ368" s="91">
        <f>IFERROR(VLOOKUP($N368,Import!$B$3:$AL$676,35,FALSE),"")</f>
        <v>2020</v>
      </c>
      <c r="AK368" s="98"/>
      <c r="AL368" s="540"/>
      <c r="AM368" s="540"/>
      <c r="AN368" s="540"/>
      <c r="AO368" s="540"/>
      <c r="AP368" s="540"/>
      <c r="AQ368" s="540"/>
      <c r="AR368" s="542"/>
      <c r="AS368" s="538"/>
      <c r="AT368" s="585" t="str">
        <f>IFERROR(VLOOKUP($AV368,Import!$AW$3:$BG$677,7,FALSE),"")</f>
        <v/>
      </c>
      <c r="AU368" s="538"/>
      <c r="AV368" s="543"/>
      <c r="AW368" s="544"/>
      <c r="AX368" s="550"/>
      <c r="AY368" s="551"/>
      <c r="AZ368" s="552"/>
      <c r="BA368" s="552"/>
      <c r="BB368" s="551"/>
      <c r="BC368" s="553"/>
      <c r="BD368" s="551"/>
      <c r="BE368" s="554"/>
      <c r="BF368" s="554"/>
      <c r="BG368" s="551"/>
      <c r="BH368" s="551"/>
      <c r="BI368" s="551"/>
      <c r="BJ368" s="546"/>
      <c r="BK368" s="539"/>
      <c r="BL368" s="539"/>
      <c r="BM368" s="539"/>
      <c r="BN368" s="539"/>
      <c r="BO368" s="539"/>
      <c r="BP368" s="539"/>
      <c r="BQ368" s="539"/>
      <c r="BR368" s="535"/>
      <c r="BS368" s="536"/>
      <c r="BT368" s="537"/>
      <c r="BU368" s="549"/>
      <c r="BV368" s="426"/>
    </row>
    <row r="369" spans="1:74" ht="15" x14ac:dyDescent="0.25">
      <c r="A369" s="570">
        <v>367</v>
      </c>
      <c r="B369" s="571">
        <f>IFERROR(VLOOKUP(N369,Import!$B$4:$T$677,19,FALSE),"")</f>
        <v>608</v>
      </c>
      <c r="C369" s="572"/>
      <c r="D369" s="571">
        <f>IFERROR(VLOOKUP(N369,Import!$AD$3:$AH$677,3,FALSE),"")</f>
        <v>60</v>
      </c>
      <c r="E369" s="571">
        <f>IFERROR(VLOOKUP(N369,Import!$AD$3:$AL$677,4,FALSE),"")</f>
        <v>42</v>
      </c>
      <c r="F369" s="575" t="str">
        <f>IFERROR(VLOOKUP(N369,Import!$AT$3:$BG$677,8,FALSE),"")</f>
        <v/>
      </c>
      <c r="G369" s="489" t="str">
        <f>IFERROR(VLOOKUP($N369,Import!$AT$3:$BG$677,2,FALSE),"")</f>
        <v/>
      </c>
      <c r="H369" s="490" t="str">
        <f>IFERROR(VLOOKUP($N369,Import!$AT$3:$BG$677,3,FALSE),"")</f>
        <v/>
      </c>
      <c r="I369" s="575" t="str">
        <f>IFERROR(VLOOKUP($N369,Import!$AT$3:$BG$677,9,FALSE),"")</f>
        <v/>
      </c>
      <c r="J369" s="574"/>
      <c r="K369" s="571" t="str">
        <f>IFERROR(VLOOKUP(N369,Import!$AT$3:$BG$677,12,FALSE),"")</f>
        <v/>
      </c>
      <c r="L369" s="571" t="str">
        <f>IFERROR(VLOOKUP(N369,Import!$AT$3:$BG$677,14,FALSE),"")</f>
        <v/>
      </c>
      <c r="M369" s="486"/>
      <c r="N369" s="88" t="str">
        <f>IFERROR(VLOOKUP(A369,Import!$V$3:$X$677,3,FALSE),"")</f>
        <v>Drew Waters</v>
      </c>
      <c r="O369" s="89"/>
      <c r="P369" s="90"/>
      <c r="Q369" s="91" t="str">
        <f>IFERROR(VLOOKUP($N369,Import!$B$3:$AL$676,2,FALSE),"")</f>
        <v>ATL</v>
      </c>
      <c r="R369" s="341" t="str">
        <f>IFERROR(VLOOKUP($N369,Import!$B$3:$AL$676,3,FALSE),"")</f>
        <v>OF</v>
      </c>
      <c r="S369" s="341" t="str">
        <f>IFERROR(VLOOKUP($N369,Import!$B$3:$AL$676,4,FALSE),"")</f>
        <v>OF</v>
      </c>
      <c r="T369" s="91">
        <f>IFERROR(VLOOKUP($N369,Import!$B$3:$AL$676,5,FALSE),"")</f>
        <v>0</v>
      </c>
      <c r="U369" s="431"/>
      <c r="V369" s="91">
        <f>IFERROR(VLOOKUP($N369,Import!$B$3:$AL$676,6,FALSE),"")</f>
        <v>0</v>
      </c>
      <c r="W369" s="91">
        <f>IFERROR(VLOOKUP($N369,Import!$B$3:$AL$676,7,FALSE),"")</f>
        <v>0</v>
      </c>
      <c r="X369" s="91">
        <f>IFERROR(VLOOKUP($N369,Import!$B$3:$AL$676,8,FALSE),"")</f>
        <v>0</v>
      </c>
      <c r="Y369" s="91">
        <f>IFERROR(VLOOKUP($N369,Import!$B$3:$AL$676,9,FALSE),"")</f>
        <v>0</v>
      </c>
      <c r="Z369" s="91">
        <f>IFERROR(VLOOKUP($N369,Import!$B$3:$AL$676,10,FALSE),"")</f>
        <v>0</v>
      </c>
      <c r="AA369" s="92">
        <f>IFERROR(VLOOKUP($N369,Import!$B$3:$AL$676,11,FALSE),"")</f>
        <v>0</v>
      </c>
      <c r="AB369" s="431"/>
      <c r="AC369" s="498">
        <f t="shared" si="67"/>
        <v>0</v>
      </c>
      <c r="AD369" s="499">
        <f>IF(O369='User Input'!$C$1,1,0)</f>
        <v>0</v>
      </c>
      <c r="AE369" s="499">
        <f t="shared" si="72"/>
        <v>0</v>
      </c>
      <c r="AF369" s="499">
        <f t="shared" si="68"/>
        <v>0</v>
      </c>
      <c r="AG369" s="499" t="str">
        <f t="shared" si="69"/>
        <v>Drew Waters</v>
      </c>
      <c r="AH369" s="499">
        <f t="shared" si="70"/>
        <v>0</v>
      </c>
      <c r="AI369" s="499">
        <f t="shared" si="71"/>
        <v>0</v>
      </c>
      <c r="AJ369" s="91">
        <f>IFERROR(VLOOKUP($N369,Import!$B$3:$AL$676,35,FALSE),"")</f>
        <v>2021</v>
      </c>
      <c r="AK369" s="98"/>
      <c r="AL369" s="540"/>
      <c r="AM369" s="540"/>
      <c r="AN369" s="540"/>
      <c r="AO369" s="540"/>
      <c r="AP369" s="540"/>
      <c r="AQ369" s="540"/>
      <c r="AR369" s="542"/>
      <c r="AS369" s="538"/>
      <c r="AT369" s="585" t="str">
        <f>IFERROR(VLOOKUP($AV369,Import!$AW$3:$BG$677,7,FALSE),"")</f>
        <v/>
      </c>
      <c r="AU369" s="538"/>
      <c r="AV369" s="543"/>
      <c r="AW369" s="544"/>
      <c r="AX369" s="550"/>
      <c r="AY369" s="551"/>
      <c r="AZ369" s="552"/>
      <c r="BA369" s="552"/>
      <c r="BB369" s="551"/>
      <c r="BC369" s="553"/>
      <c r="BD369" s="551"/>
      <c r="BE369" s="554"/>
      <c r="BF369" s="554"/>
      <c r="BG369" s="551"/>
      <c r="BH369" s="551"/>
      <c r="BI369" s="551"/>
      <c r="BJ369" s="546"/>
      <c r="BK369" s="539"/>
      <c r="BL369" s="539"/>
      <c r="BM369" s="539"/>
      <c r="BN369" s="539"/>
      <c r="BO369" s="539"/>
      <c r="BP369" s="539"/>
      <c r="BQ369" s="539"/>
      <c r="BR369" s="535"/>
      <c r="BS369" s="536"/>
      <c r="BT369" s="537"/>
      <c r="BU369" s="549"/>
      <c r="BV369" s="426"/>
    </row>
    <row r="370" spans="1:74" ht="15" x14ac:dyDescent="0.25">
      <c r="A370" s="570">
        <v>368</v>
      </c>
      <c r="B370" s="571">
        <f>IFERROR(VLOOKUP(N370,Import!$B$4:$T$677,19,FALSE),"")</f>
        <v>609</v>
      </c>
      <c r="C370" s="572"/>
      <c r="D370" s="571">
        <f>IFERROR(VLOOKUP(N370,Import!$AD$3:$AH$677,3,FALSE),"")</f>
        <v>61</v>
      </c>
      <c r="E370" s="571">
        <f>IFERROR(VLOOKUP(N370,Import!$AD$3:$AL$677,4,FALSE),"")</f>
        <v>43</v>
      </c>
      <c r="F370" s="575">
        <f>IFERROR(VLOOKUP(N370,Import!$AT$3:$BG$677,8,FALSE),"")</f>
        <v>587</v>
      </c>
      <c r="G370" s="489">
        <f>IFERROR(VLOOKUP($N370,Import!$AT$3:$BG$677,2,FALSE),"")</f>
        <v>23.900000000000002</v>
      </c>
      <c r="H370" s="490">
        <f>IFERROR(VLOOKUP($N370,Import!$AT$3:$BG$677,3,FALSE),"")</f>
        <v>1.2578947368421054</v>
      </c>
      <c r="I370" s="575">
        <f ca="1">IFERROR(VLOOKUP($N370,Import!$AT$3:$BG$677,9,FALSE),"")</f>
        <v>582</v>
      </c>
      <c r="J370" s="574"/>
      <c r="K370" s="571">
        <f>IFERROR(VLOOKUP(N370,Import!$AT$3:$BG$677,12,FALSE),"")</f>
        <v>582</v>
      </c>
      <c r="L370" s="571">
        <f>IFERROR(VLOOKUP(N370,Import!$AT$3:$BG$677,14,FALSE),"")</f>
        <v>570</v>
      </c>
      <c r="M370" s="486"/>
      <c r="N370" s="88" t="str">
        <f>IFERROR(VLOOKUP(A370,Import!$V$3:$X$677,3,FALSE),"")</f>
        <v>Jorge Mateo</v>
      </c>
      <c r="O370" s="89"/>
      <c r="P370" s="90"/>
      <c r="Q370" s="91" t="str">
        <f>IFERROR(VLOOKUP($N370,Import!$B$3:$AL$676,2,FALSE),"")</f>
        <v>OAK</v>
      </c>
      <c r="R370" s="341" t="str">
        <f>IFERROR(VLOOKUP($N370,Import!$B$3:$AL$676,3,FALSE),"")</f>
        <v>SS</v>
      </c>
      <c r="S370" s="341" t="str">
        <f>IFERROR(VLOOKUP($N370,Import!$B$3:$AL$676,4,FALSE),"")</f>
        <v>SS</v>
      </c>
      <c r="T370" s="91">
        <f>IFERROR(VLOOKUP($N370,Import!$B$3:$AL$676,5,FALSE),"")</f>
        <v>0</v>
      </c>
      <c r="U370" s="431"/>
      <c r="V370" s="91">
        <f>IFERROR(VLOOKUP($N370,Import!$B$3:$AL$676,6,FALSE),"")</f>
        <v>0</v>
      </c>
      <c r="W370" s="91">
        <f>IFERROR(VLOOKUP($N370,Import!$B$3:$AL$676,7,FALSE),"")</f>
        <v>0</v>
      </c>
      <c r="X370" s="91">
        <f>IFERROR(VLOOKUP($N370,Import!$B$3:$AL$676,8,FALSE),"")</f>
        <v>0</v>
      </c>
      <c r="Y370" s="91">
        <f>IFERROR(VLOOKUP($N370,Import!$B$3:$AL$676,9,FALSE),"")</f>
        <v>0</v>
      </c>
      <c r="Z370" s="91">
        <f>IFERROR(VLOOKUP($N370,Import!$B$3:$AL$676,10,FALSE),"")</f>
        <v>0</v>
      </c>
      <c r="AA370" s="92">
        <f>IFERROR(VLOOKUP($N370,Import!$B$3:$AL$676,11,FALSE),"")</f>
        <v>0</v>
      </c>
      <c r="AB370" s="431"/>
      <c r="AC370" s="498">
        <f t="shared" si="67"/>
        <v>0</v>
      </c>
      <c r="AD370" s="499">
        <f>IF(O370='User Input'!$C$1,1,0)</f>
        <v>0</v>
      </c>
      <c r="AE370" s="499">
        <f t="shared" si="72"/>
        <v>0</v>
      </c>
      <c r="AF370" s="499">
        <f t="shared" si="68"/>
        <v>0</v>
      </c>
      <c r="AG370" s="499" t="str">
        <f t="shared" si="69"/>
        <v>Jorge Mateo</v>
      </c>
      <c r="AH370" s="499">
        <f t="shared" si="70"/>
        <v>0</v>
      </c>
      <c r="AI370" s="499">
        <f t="shared" si="71"/>
        <v>0</v>
      </c>
      <c r="AJ370" s="91">
        <f>IFERROR(VLOOKUP($N370,Import!$B$3:$AL$676,35,FALSE),"")</f>
        <v>2019</v>
      </c>
      <c r="AK370" s="98"/>
      <c r="AL370" s="540"/>
      <c r="AM370" s="540"/>
      <c r="AN370" s="540"/>
      <c r="AO370" s="540"/>
      <c r="AP370" s="540"/>
      <c r="AQ370" s="540"/>
      <c r="AR370" s="542"/>
      <c r="AS370" s="538"/>
      <c r="AT370" s="585" t="str">
        <f>IFERROR(VLOOKUP($AV370,Import!$AW$3:$BG$677,7,FALSE),"")</f>
        <v/>
      </c>
      <c r="AU370" s="538"/>
      <c r="AV370" s="543"/>
      <c r="AW370" s="544"/>
      <c r="AX370" s="550"/>
      <c r="AY370" s="551"/>
      <c r="AZ370" s="552"/>
      <c r="BA370" s="552"/>
      <c r="BB370" s="551"/>
      <c r="BC370" s="553"/>
      <c r="BD370" s="551"/>
      <c r="BE370" s="554"/>
      <c r="BF370" s="554"/>
      <c r="BG370" s="551"/>
      <c r="BH370" s="551"/>
      <c r="BI370" s="551"/>
      <c r="BJ370" s="546"/>
      <c r="BK370" s="539"/>
      <c r="BL370" s="539"/>
      <c r="BM370" s="539"/>
      <c r="BN370" s="539"/>
      <c r="BO370" s="539"/>
      <c r="BP370" s="539"/>
      <c r="BQ370" s="539"/>
      <c r="BR370" s="535"/>
      <c r="BS370" s="536"/>
      <c r="BT370" s="537"/>
      <c r="BU370" s="549"/>
      <c r="BV370" s="426"/>
    </row>
    <row r="371" spans="1:74" ht="15" x14ac:dyDescent="0.25">
      <c r="A371" s="570">
        <v>369</v>
      </c>
      <c r="B371" s="571">
        <f>IFERROR(VLOOKUP(N371,Import!$B$4:$T$677,19,FALSE),"")</f>
        <v>610</v>
      </c>
      <c r="C371" s="572"/>
      <c r="D371" s="571">
        <f>IFERROR(VLOOKUP(N371,Import!$AD$3:$AH$677,3,FALSE),"")</f>
        <v>62</v>
      </c>
      <c r="E371" s="571">
        <f>IFERROR(VLOOKUP(N371,Import!$AD$3:$AL$677,4,FALSE),"")</f>
        <v>44</v>
      </c>
      <c r="F371" s="575">
        <f>IFERROR(VLOOKUP(N371,Import!$AT$3:$BG$677,8,FALSE),"")</f>
        <v>586</v>
      </c>
      <c r="G371" s="489">
        <f>IFERROR(VLOOKUP($N371,Import!$AT$3:$BG$677,2,FALSE),"")</f>
        <v>25.2</v>
      </c>
      <c r="H371" s="490">
        <f>IFERROR(VLOOKUP($N371,Import!$AT$3:$BG$677,3,FALSE),"")</f>
        <v>1.3263157894736841</v>
      </c>
      <c r="I371" s="575">
        <f ca="1">IFERROR(VLOOKUP($N371,Import!$AT$3:$BG$677,9,FALSE),"")</f>
        <v>530</v>
      </c>
      <c r="J371" s="574"/>
      <c r="K371" s="571">
        <f>IFERROR(VLOOKUP(N371,Import!$AT$3:$BG$677,12,FALSE),"")</f>
        <v>554</v>
      </c>
      <c r="L371" s="571">
        <f>IFERROR(VLOOKUP(N371,Import!$AT$3:$BG$677,14,FALSE),"")</f>
        <v>559</v>
      </c>
      <c r="M371" s="486"/>
      <c r="N371" s="88" t="str">
        <f>IFERROR(VLOOKUP(A371,Import!$V$3:$X$677,3,FALSE),"")</f>
        <v>Nick Gordon</v>
      </c>
      <c r="O371" s="89"/>
      <c r="P371" s="90"/>
      <c r="Q371" s="91" t="str">
        <f>IFERROR(VLOOKUP($N371,Import!$B$3:$AL$676,2,FALSE),"")</f>
        <v>MIN</v>
      </c>
      <c r="R371" s="341" t="str">
        <f>IFERROR(VLOOKUP($N371,Import!$B$3:$AL$676,3,FALSE),"")</f>
        <v>SS</v>
      </c>
      <c r="S371" s="341" t="str">
        <f>IFERROR(VLOOKUP($N371,Import!$B$3:$AL$676,4,FALSE),"")</f>
        <v>SS</v>
      </c>
      <c r="T371" s="91">
        <f>IFERROR(VLOOKUP($N371,Import!$B$3:$AL$676,5,FALSE),"")</f>
        <v>0</v>
      </c>
      <c r="U371" s="431"/>
      <c r="V371" s="91">
        <f>IFERROR(VLOOKUP($N371,Import!$B$3:$AL$676,6,FALSE),"")</f>
        <v>0</v>
      </c>
      <c r="W371" s="91">
        <f>IFERROR(VLOOKUP($N371,Import!$B$3:$AL$676,7,FALSE),"")</f>
        <v>0</v>
      </c>
      <c r="X371" s="91">
        <f>IFERROR(VLOOKUP($N371,Import!$B$3:$AL$676,8,FALSE),"")</f>
        <v>0</v>
      </c>
      <c r="Y371" s="91">
        <f>IFERROR(VLOOKUP($N371,Import!$B$3:$AL$676,9,FALSE),"")</f>
        <v>0</v>
      </c>
      <c r="Z371" s="91">
        <f>IFERROR(VLOOKUP($N371,Import!$B$3:$AL$676,10,FALSE),"")</f>
        <v>0</v>
      </c>
      <c r="AA371" s="92">
        <f>IFERROR(VLOOKUP($N371,Import!$B$3:$AL$676,11,FALSE),"")</f>
        <v>0</v>
      </c>
      <c r="AB371" s="431"/>
      <c r="AC371" s="498">
        <f t="shared" si="67"/>
        <v>0</v>
      </c>
      <c r="AD371" s="499">
        <f>IF(O371='User Input'!$C$1,1,0)</f>
        <v>0</v>
      </c>
      <c r="AE371" s="499">
        <f t="shared" si="72"/>
        <v>0</v>
      </c>
      <c r="AF371" s="499">
        <f t="shared" si="68"/>
        <v>0</v>
      </c>
      <c r="AG371" s="499" t="str">
        <f t="shared" si="69"/>
        <v>Nick Gordon</v>
      </c>
      <c r="AH371" s="499">
        <f t="shared" si="70"/>
        <v>0</v>
      </c>
      <c r="AI371" s="499">
        <f t="shared" si="71"/>
        <v>0</v>
      </c>
      <c r="AJ371" s="91">
        <f>IFERROR(VLOOKUP($N371,Import!$B$3:$AL$676,35,FALSE),"")</f>
        <v>2019</v>
      </c>
      <c r="AK371" s="98"/>
      <c r="AL371" s="540"/>
      <c r="AM371" s="540"/>
      <c r="AN371" s="540"/>
      <c r="AO371" s="540"/>
      <c r="AP371" s="540"/>
      <c r="AQ371" s="540"/>
      <c r="AR371" s="542"/>
      <c r="AS371" s="538"/>
      <c r="AT371" s="585" t="str">
        <f>IFERROR(VLOOKUP($AV371,Import!$AW$3:$BG$677,7,FALSE),"")</f>
        <v/>
      </c>
      <c r="AU371" s="538"/>
      <c r="AV371" s="543"/>
      <c r="AW371" s="544"/>
      <c r="AX371" s="550"/>
      <c r="AY371" s="551"/>
      <c r="AZ371" s="552"/>
      <c r="BA371" s="552"/>
      <c r="BB371" s="551"/>
      <c r="BC371" s="553"/>
      <c r="BD371" s="551"/>
      <c r="BE371" s="554"/>
      <c r="BF371" s="554"/>
      <c r="BG371" s="551"/>
      <c r="BH371" s="551"/>
      <c r="BI371" s="551"/>
      <c r="BJ371" s="546"/>
      <c r="BK371" s="539"/>
      <c r="BL371" s="539"/>
      <c r="BM371" s="539"/>
      <c r="BN371" s="539"/>
      <c r="BO371" s="539"/>
      <c r="BP371" s="539"/>
      <c r="BQ371" s="539"/>
      <c r="BR371" s="535"/>
      <c r="BS371" s="536"/>
      <c r="BT371" s="537"/>
      <c r="BU371" s="549"/>
      <c r="BV371" s="426"/>
    </row>
    <row r="372" spans="1:74" ht="15" x14ac:dyDescent="0.25">
      <c r="A372" s="570">
        <v>370</v>
      </c>
      <c r="B372" s="571">
        <f>IFERROR(VLOOKUP(N372,Import!$B$4:$T$677,19,FALSE),"")</f>
        <v>611</v>
      </c>
      <c r="C372" s="572"/>
      <c r="D372" s="571">
        <f>IFERROR(VLOOKUP(N372,Import!$AD$3:$AH$677,3,FALSE),"")</f>
        <v>64</v>
      </c>
      <c r="E372" s="571">
        <f>IFERROR(VLOOKUP(N372,Import!$AD$3:$AL$677,4,FALSE),"")</f>
        <v>46</v>
      </c>
      <c r="F372" s="575">
        <f>IFERROR(VLOOKUP(N372,Import!$AT$3:$BG$677,8,FALSE),"")</f>
        <v>439</v>
      </c>
      <c r="G372" s="489">
        <f>IFERROR(VLOOKUP($N372,Import!$AT$3:$BG$677,2,FALSE),"")</f>
        <v>160.55000000000001</v>
      </c>
      <c r="H372" s="490">
        <f>IFERROR(VLOOKUP($N372,Import!$AT$3:$BG$677,3,FALSE),"")</f>
        <v>2.3962686567164182</v>
      </c>
      <c r="I372" s="575">
        <f ca="1">IFERROR(VLOOKUP($N372,Import!$AT$3:$BG$677,9,FALSE),"")</f>
        <v>95</v>
      </c>
      <c r="J372" s="574"/>
      <c r="K372" s="571">
        <f>IFERROR(VLOOKUP(N372,Import!$AT$3:$BG$677,12,FALSE),"")</f>
        <v>304</v>
      </c>
      <c r="L372" s="571">
        <f>IFERROR(VLOOKUP(N372,Import!$AT$3:$BG$677,14,FALSE),"")</f>
        <v>305</v>
      </c>
      <c r="M372" s="486"/>
      <c r="N372" s="88" t="str">
        <f>IFERROR(VLOOKUP(A372,Import!$V$3:$X$677,3,FALSE),"")</f>
        <v>Nathaniel Lowe</v>
      </c>
      <c r="O372" s="89"/>
      <c r="P372" s="90"/>
      <c r="Q372" s="91" t="str">
        <f>IFERROR(VLOOKUP($N372,Import!$B$3:$AL$676,2,FALSE),"")</f>
        <v>TBR</v>
      </c>
      <c r="R372" s="341" t="str">
        <f>IFERROR(VLOOKUP($N372,Import!$B$3:$AL$676,3,FALSE),"")</f>
        <v>1B</v>
      </c>
      <c r="S372" s="341" t="str">
        <f>IFERROR(VLOOKUP($N372,Import!$B$3:$AL$676,4,FALSE),"")</f>
        <v>1B</v>
      </c>
      <c r="T372" s="91">
        <f>IFERROR(VLOOKUP($N372,Import!$B$3:$AL$676,5,FALSE),"")</f>
        <v>0</v>
      </c>
      <c r="U372" s="431"/>
      <c r="V372" s="91">
        <f>IFERROR(VLOOKUP($N372,Import!$B$3:$AL$676,6,FALSE),"")</f>
        <v>0</v>
      </c>
      <c r="W372" s="91">
        <f>IFERROR(VLOOKUP($N372,Import!$B$3:$AL$676,7,FALSE),"")</f>
        <v>0</v>
      </c>
      <c r="X372" s="91">
        <f>IFERROR(VLOOKUP($N372,Import!$B$3:$AL$676,8,FALSE),"")</f>
        <v>0</v>
      </c>
      <c r="Y372" s="91">
        <f>IFERROR(VLOOKUP($N372,Import!$B$3:$AL$676,9,FALSE),"")</f>
        <v>0</v>
      </c>
      <c r="Z372" s="91">
        <f>IFERROR(VLOOKUP($N372,Import!$B$3:$AL$676,10,FALSE),"")</f>
        <v>0</v>
      </c>
      <c r="AA372" s="92">
        <f>IFERROR(VLOOKUP($N372,Import!$B$3:$AL$676,11,FALSE),"")</f>
        <v>0</v>
      </c>
      <c r="AB372" s="431"/>
      <c r="AC372" s="498">
        <f t="shared" si="67"/>
        <v>0</v>
      </c>
      <c r="AD372" s="499">
        <f>IF(O372='User Input'!$C$1,1,0)</f>
        <v>0</v>
      </c>
      <c r="AE372" s="499">
        <f t="shared" si="72"/>
        <v>0</v>
      </c>
      <c r="AF372" s="499">
        <f t="shared" si="68"/>
        <v>0</v>
      </c>
      <c r="AG372" s="499" t="str">
        <f t="shared" si="69"/>
        <v>Nathaniel Lowe</v>
      </c>
      <c r="AH372" s="499">
        <f t="shared" si="70"/>
        <v>0</v>
      </c>
      <c r="AI372" s="499">
        <f t="shared" si="71"/>
        <v>0</v>
      </c>
      <c r="AJ372" s="91">
        <f>IFERROR(VLOOKUP($N372,Import!$B$3:$AL$676,35,FALSE),"")</f>
        <v>2019</v>
      </c>
      <c r="AK372" s="98"/>
      <c r="AL372" s="540"/>
      <c r="AM372" s="540"/>
      <c r="AN372" s="540"/>
      <c r="AO372" s="540"/>
      <c r="AP372" s="540"/>
      <c r="AQ372" s="540"/>
      <c r="AR372" s="542"/>
      <c r="AS372" s="538"/>
      <c r="AT372" s="585" t="str">
        <f>IFERROR(VLOOKUP($AV372,Import!$AW$3:$BG$677,7,FALSE),"")</f>
        <v/>
      </c>
      <c r="AU372" s="538"/>
      <c r="AV372" s="543"/>
      <c r="AW372" s="544"/>
      <c r="AX372" s="550"/>
      <c r="AY372" s="551"/>
      <c r="AZ372" s="552"/>
      <c r="BA372" s="552"/>
      <c r="BB372" s="551"/>
      <c r="BC372" s="553"/>
      <c r="BD372" s="551"/>
      <c r="BE372" s="554"/>
      <c r="BF372" s="554"/>
      <c r="BG372" s="551"/>
      <c r="BH372" s="551"/>
      <c r="BI372" s="551"/>
      <c r="BJ372" s="546"/>
      <c r="BK372" s="539"/>
      <c r="BL372" s="539"/>
      <c r="BM372" s="539"/>
      <c r="BN372" s="539"/>
      <c r="BO372" s="539"/>
      <c r="BP372" s="539"/>
      <c r="BQ372" s="539"/>
      <c r="BR372" s="535"/>
      <c r="BS372" s="536"/>
      <c r="BT372" s="537"/>
      <c r="BU372" s="549"/>
      <c r="BV372" s="426"/>
    </row>
    <row r="373" spans="1:74" ht="15" x14ac:dyDescent="0.25">
      <c r="A373" s="570">
        <v>371</v>
      </c>
      <c r="B373" s="571">
        <f>IFERROR(VLOOKUP(N373,Import!$B$4:$T$677,19,FALSE),"")</f>
        <v>612</v>
      </c>
      <c r="C373" s="572"/>
      <c r="D373" s="571">
        <f>IFERROR(VLOOKUP(N373,Import!$AD$3:$AH$677,3,FALSE),"")</f>
        <v>65</v>
      </c>
      <c r="E373" s="571">
        <f>IFERROR(VLOOKUP(N373,Import!$AD$3:$AL$677,4,FALSE),"")</f>
        <v>47</v>
      </c>
      <c r="F373" s="575" t="str">
        <f>IFERROR(VLOOKUP(N373,Import!$AT$3:$BG$677,8,FALSE),"")</f>
        <v/>
      </c>
      <c r="G373" s="489" t="str">
        <f>IFERROR(VLOOKUP($N373,Import!$AT$3:$BG$677,2,FALSE),"")</f>
        <v/>
      </c>
      <c r="H373" s="490" t="str">
        <f>IFERROR(VLOOKUP($N373,Import!$AT$3:$BG$677,3,FALSE),"")</f>
        <v/>
      </c>
      <c r="I373" s="575" t="str">
        <f>IFERROR(VLOOKUP($N373,Import!$AT$3:$BG$677,9,FALSE),"")</f>
        <v/>
      </c>
      <c r="J373" s="574"/>
      <c r="K373" s="571" t="str">
        <f>IFERROR(VLOOKUP(N373,Import!$AT$3:$BG$677,12,FALSE),"")</f>
        <v/>
      </c>
      <c r="L373" s="571" t="str">
        <f>IFERROR(VLOOKUP(N373,Import!$AT$3:$BG$677,14,FALSE),"")</f>
        <v/>
      </c>
      <c r="M373" s="486"/>
      <c r="N373" s="88" t="str">
        <f>IFERROR(VLOOKUP(A373,Import!$V$3:$X$677,3,FALSE),"")</f>
        <v>Nolan Jones</v>
      </c>
      <c r="O373" s="89"/>
      <c r="P373" s="90"/>
      <c r="Q373" s="91" t="str">
        <f>IFERROR(VLOOKUP($N373,Import!$B$3:$AL$676,2,FALSE),"")</f>
        <v>CLE</v>
      </c>
      <c r="R373" s="341" t="str">
        <f>IFERROR(VLOOKUP($N373,Import!$B$3:$AL$676,3,FALSE),"")</f>
        <v>3B</v>
      </c>
      <c r="S373" s="341" t="str">
        <f>IFERROR(VLOOKUP($N373,Import!$B$3:$AL$676,4,FALSE),"")</f>
        <v>3B</v>
      </c>
      <c r="T373" s="91">
        <f>IFERROR(VLOOKUP($N373,Import!$B$3:$AL$676,5,FALSE),"")</f>
        <v>0</v>
      </c>
      <c r="U373" s="431"/>
      <c r="V373" s="91">
        <f>IFERROR(VLOOKUP($N373,Import!$B$3:$AL$676,6,FALSE),"")</f>
        <v>0</v>
      </c>
      <c r="W373" s="91">
        <f>IFERROR(VLOOKUP($N373,Import!$B$3:$AL$676,7,FALSE),"")</f>
        <v>0</v>
      </c>
      <c r="X373" s="91">
        <f>IFERROR(VLOOKUP($N373,Import!$B$3:$AL$676,8,FALSE),"")</f>
        <v>0</v>
      </c>
      <c r="Y373" s="91">
        <f>IFERROR(VLOOKUP($N373,Import!$B$3:$AL$676,9,FALSE),"")</f>
        <v>0</v>
      </c>
      <c r="Z373" s="91">
        <f>IFERROR(VLOOKUP($N373,Import!$B$3:$AL$676,10,FALSE),"")</f>
        <v>0</v>
      </c>
      <c r="AA373" s="92">
        <f>IFERROR(VLOOKUP($N373,Import!$B$3:$AL$676,11,FALSE),"")</f>
        <v>0</v>
      </c>
      <c r="AB373" s="431"/>
      <c r="AC373" s="498">
        <f t="shared" si="67"/>
        <v>0</v>
      </c>
      <c r="AD373" s="499">
        <f>IF(O373='User Input'!$C$1,1,0)</f>
        <v>0</v>
      </c>
      <c r="AE373" s="499">
        <f t="shared" si="72"/>
        <v>0</v>
      </c>
      <c r="AF373" s="499">
        <f t="shared" si="68"/>
        <v>0</v>
      </c>
      <c r="AG373" s="499" t="str">
        <f t="shared" si="69"/>
        <v>Nolan Jones</v>
      </c>
      <c r="AH373" s="499">
        <f t="shared" si="70"/>
        <v>0</v>
      </c>
      <c r="AI373" s="499">
        <f t="shared" si="71"/>
        <v>0</v>
      </c>
      <c r="AJ373" s="91">
        <f>IFERROR(VLOOKUP($N373,Import!$B$3:$AL$676,35,FALSE),"")</f>
        <v>2021</v>
      </c>
      <c r="AK373" s="98"/>
      <c r="AL373" s="540"/>
      <c r="AM373" s="540"/>
      <c r="AN373" s="540"/>
      <c r="AO373" s="540"/>
      <c r="AP373" s="540"/>
      <c r="AQ373" s="540"/>
      <c r="AR373" s="542"/>
      <c r="AS373" s="538"/>
      <c r="AT373" s="585" t="str">
        <f>IFERROR(VLOOKUP($AV373,Import!$AW$3:$BG$677,7,FALSE),"")</f>
        <v/>
      </c>
      <c r="AU373" s="538"/>
      <c r="AV373" s="543"/>
      <c r="AW373" s="544"/>
      <c r="AX373" s="550"/>
      <c r="AY373" s="551"/>
      <c r="AZ373" s="552"/>
      <c r="BA373" s="552"/>
      <c r="BB373" s="551"/>
      <c r="BC373" s="553"/>
      <c r="BD373" s="551"/>
      <c r="BE373" s="554"/>
      <c r="BF373" s="554"/>
      <c r="BG373" s="551"/>
      <c r="BH373" s="551"/>
      <c r="BI373" s="551"/>
      <c r="BJ373" s="546"/>
      <c r="BK373" s="539"/>
      <c r="BL373" s="539"/>
      <c r="BM373" s="539"/>
      <c r="BN373" s="539"/>
      <c r="BO373" s="539"/>
      <c r="BP373" s="539"/>
      <c r="BQ373" s="539"/>
      <c r="BR373" s="535"/>
      <c r="BS373" s="536"/>
      <c r="BT373" s="537"/>
      <c r="BU373" s="549"/>
      <c r="BV373" s="426"/>
    </row>
    <row r="374" spans="1:74" ht="15" x14ac:dyDescent="0.25">
      <c r="A374" s="570">
        <v>372</v>
      </c>
      <c r="B374" s="571">
        <f>IFERROR(VLOOKUP(N374,Import!$B$4:$T$677,19,FALSE),"")</f>
        <v>613</v>
      </c>
      <c r="C374" s="572"/>
      <c r="D374" s="571">
        <f>IFERROR(VLOOKUP(N374,Import!$AD$3:$AH$677,3,FALSE),"")</f>
        <v>66</v>
      </c>
      <c r="E374" s="571">
        <f>IFERROR(VLOOKUP(N374,Import!$AD$3:$AL$677,4,FALSE),"")</f>
        <v>48</v>
      </c>
      <c r="F374" s="575" t="str">
        <f>IFERROR(VLOOKUP(N374,Import!$AT$3:$BG$677,8,FALSE),"")</f>
        <v/>
      </c>
      <c r="G374" s="489" t="str">
        <f>IFERROR(VLOOKUP($N374,Import!$AT$3:$BG$677,2,FALSE),"")</f>
        <v/>
      </c>
      <c r="H374" s="490" t="str">
        <f>IFERROR(VLOOKUP($N374,Import!$AT$3:$BG$677,3,FALSE),"")</f>
        <v/>
      </c>
      <c r="I374" s="575" t="str">
        <f>IFERROR(VLOOKUP($N374,Import!$AT$3:$BG$677,9,FALSE),"")</f>
        <v/>
      </c>
      <c r="J374" s="574"/>
      <c r="K374" s="571" t="str">
        <f>IFERROR(VLOOKUP(N374,Import!$AT$3:$BG$677,12,FALSE),"")</f>
        <v/>
      </c>
      <c r="L374" s="571" t="str">
        <f>IFERROR(VLOOKUP(N374,Import!$AT$3:$BG$677,14,FALSE),"")</f>
        <v/>
      </c>
      <c r="M374" s="486"/>
      <c r="N374" s="88" t="str">
        <f>IFERROR(VLOOKUP(A374,Import!$V$3:$X$677,3,FALSE),"")</f>
        <v>Tyler Nevin</v>
      </c>
      <c r="O374" s="89"/>
      <c r="P374" s="90"/>
      <c r="Q374" s="91" t="str">
        <f>IFERROR(VLOOKUP($N374,Import!$B$3:$AL$676,2,FALSE),"")</f>
        <v>COL</v>
      </c>
      <c r="R374" s="341" t="str">
        <f>IFERROR(VLOOKUP($N374,Import!$B$3:$AL$676,3,FALSE),"")</f>
        <v>1B</v>
      </c>
      <c r="S374" s="341" t="str">
        <f>IFERROR(VLOOKUP($N374,Import!$B$3:$AL$676,4,FALSE),"")</f>
        <v>1B</v>
      </c>
      <c r="T374" s="91">
        <f>IFERROR(VLOOKUP($N374,Import!$B$3:$AL$676,5,FALSE),"")</f>
        <v>0</v>
      </c>
      <c r="U374" s="431"/>
      <c r="V374" s="91">
        <f>IFERROR(VLOOKUP($N374,Import!$B$3:$AL$676,6,FALSE),"")</f>
        <v>0</v>
      </c>
      <c r="W374" s="91">
        <f>IFERROR(VLOOKUP($N374,Import!$B$3:$AL$676,7,FALSE),"")</f>
        <v>0</v>
      </c>
      <c r="X374" s="91">
        <f>IFERROR(VLOOKUP($N374,Import!$B$3:$AL$676,8,FALSE),"")</f>
        <v>0</v>
      </c>
      <c r="Y374" s="91">
        <f>IFERROR(VLOOKUP($N374,Import!$B$3:$AL$676,9,FALSE),"")</f>
        <v>0</v>
      </c>
      <c r="Z374" s="91">
        <f>IFERROR(VLOOKUP($N374,Import!$B$3:$AL$676,10,FALSE),"")</f>
        <v>0</v>
      </c>
      <c r="AA374" s="92">
        <f>IFERROR(VLOOKUP($N374,Import!$B$3:$AL$676,11,FALSE),"")</f>
        <v>0</v>
      </c>
      <c r="AB374" s="431"/>
      <c r="AC374" s="498">
        <f t="shared" si="67"/>
        <v>0</v>
      </c>
      <c r="AD374" s="499">
        <f>IF(O374='User Input'!$C$1,1,0)</f>
        <v>0</v>
      </c>
      <c r="AE374" s="499">
        <f t="shared" si="72"/>
        <v>0</v>
      </c>
      <c r="AF374" s="499">
        <f t="shared" si="68"/>
        <v>0</v>
      </c>
      <c r="AG374" s="499" t="str">
        <f t="shared" si="69"/>
        <v>Tyler Nevin</v>
      </c>
      <c r="AH374" s="499">
        <f t="shared" si="70"/>
        <v>0</v>
      </c>
      <c r="AI374" s="499">
        <f t="shared" si="71"/>
        <v>0</v>
      </c>
      <c r="AJ374" s="91">
        <f>IFERROR(VLOOKUP($N374,Import!$B$3:$AL$676,35,FALSE),"")</f>
        <v>2020</v>
      </c>
      <c r="AK374" s="98"/>
      <c r="AL374" s="540"/>
      <c r="AM374" s="540"/>
      <c r="AN374" s="540"/>
      <c r="AO374" s="540"/>
      <c r="AP374" s="540"/>
      <c r="AQ374" s="540"/>
      <c r="AR374" s="542"/>
      <c r="AS374" s="538"/>
      <c r="AT374" s="585" t="str">
        <f>IFERROR(VLOOKUP($AV374,Import!$AW$3:$BG$677,7,FALSE),"")</f>
        <v/>
      </c>
      <c r="AU374" s="538"/>
      <c r="AV374" s="543"/>
      <c r="AW374" s="544"/>
      <c r="AX374" s="550"/>
      <c r="AY374" s="551"/>
      <c r="AZ374" s="552"/>
      <c r="BA374" s="552"/>
      <c r="BB374" s="551"/>
      <c r="BC374" s="553"/>
      <c r="BD374" s="551"/>
      <c r="BE374" s="554"/>
      <c r="BF374" s="554"/>
      <c r="BG374" s="551"/>
      <c r="BH374" s="551"/>
      <c r="BI374" s="551"/>
      <c r="BJ374" s="546"/>
      <c r="BK374" s="539"/>
      <c r="BL374" s="539"/>
      <c r="BM374" s="539"/>
      <c r="BN374" s="539"/>
      <c r="BO374" s="539"/>
      <c r="BP374" s="539"/>
      <c r="BQ374" s="539"/>
      <c r="BR374" s="535"/>
      <c r="BS374" s="536"/>
      <c r="BT374" s="537"/>
      <c r="BU374" s="549"/>
      <c r="BV374" s="426"/>
    </row>
    <row r="375" spans="1:74" ht="15" x14ac:dyDescent="0.25">
      <c r="A375" s="570">
        <v>373</v>
      </c>
      <c r="B375" s="571">
        <f>IFERROR(VLOOKUP(N375,Import!$B$4:$T$677,19,FALSE),"")</f>
        <v>614</v>
      </c>
      <c r="C375" s="572"/>
      <c r="D375" s="571">
        <f>IFERROR(VLOOKUP(N375,Import!$AD$3:$AH$677,3,FALSE),"")</f>
        <v>67</v>
      </c>
      <c r="E375" s="571">
        <f>IFERROR(VLOOKUP(N375,Import!$AD$3:$AL$677,4,FALSE),"")</f>
        <v>49</v>
      </c>
      <c r="F375" s="575">
        <f>IFERROR(VLOOKUP(N375,Import!$AT$3:$BG$677,8,FALSE),"")</f>
        <v>577</v>
      </c>
      <c r="G375" s="489">
        <f>IFERROR(VLOOKUP($N375,Import!$AT$3:$BG$677,2,FALSE),"")</f>
        <v>29.4</v>
      </c>
      <c r="H375" s="490">
        <f>IFERROR(VLOOKUP($N375,Import!$AT$3:$BG$677,3,FALSE),"")</f>
        <v>1.5473684210526315</v>
      </c>
      <c r="I375" s="575">
        <f ca="1">IFERROR(VLOOKUP($N375,Import!$AT$3:$BG$677,9,FALSE),"")</f>
        <v>318</v>
      </c>
      <c r="J375" s="574"/>
      <c r="K375" s="571">
        <f>IFERROR(VLOOKUP(N375,Import!$AT$3:$BG$677,12,FALSE),"")</f>
        <v>518</v>
      </c>
      <c r="L375" s="571">
        <f>IFERROR(VLOOKUP(N375,Import!$AT$3:$BG$677,14,FALSE),"")</f>
        <v>516</v>
      </c>
      <c r="M375" s="486"/>
      <c r="N375" s="88" t="str">
        <f>IFERROR(VLOOKUP(A375,Import!$V$3:$X$677,3,FALSE),"")</f>
        <v>Yusniel Diaz</v>
      </c>
      <c r="O375" s="89"/>
      <c r="P375" s="90"/>
      <c r="Q375" s="91" t="str">
        <f>IFERROR(VLOOKUP($N375,Import!$B$3:$AL$676,2,FALSE),"")</f>
        <v>BAL</v>
      </c>
      <c r="R375" s="341" t="str">
        <f>IFERROR(VLOOKUP($N375,Import!$B$3:$AL$676,3,FALSE),"")</f>
        <v>OF</v>
      </c>
      <c r="S375" s="341" t="str">
        <f>IFERROR(VLOOKUP($N375,Import!$B$3:$AL$676,4,FALSE),"")</f>
        <v>OF</v>
      </c>
      <c r="T375" s="91">
        <f>IFERROR(VLOOKUP($N375,Import!$B$3:$AL$676,5,FALSE),"")</f>
        <v>0</v>
      </c>
      <c r="U375" s="431"/>
      <c r="V375" s="91">
        <f>IFERROR(VLOOKUP($N375,Import!$B$3:$AL$676,6,FALSE),"")</f>
        <v>0</v>
      </c>
      <c r="W375" s="91">
        <f>IFERROR(VLOOKUP($N375,Import!$B$3:$AL$676,7,FALSE),"")</f>
        <v>0</v>
      </c>
      <c r="X375" s="91">
        <f>IFERROR(VLOOKUP($N375,Import!$B$3:$AL$676,8,FALSE),"")</f>
        <v>0</v>
      </c>
      <c r="Y375" s="91">
        <f>IFERROR(VLOOKUP($N375,Import!$B$3:$AL$676,9,FALSE),"")</f>
        <v>0</v>
      </c>
      <c r="Z375" s="91">
        <f>IFERROR(VLOOKUP($N375,Import!$B$3:$AL$676,10,FALSE),"")</f>
        <v>0</v>
      </c>
      <c r="AA375" s="92">
        <f>IFERROR(VLOOKUP($N375,Import!$B$3:$AL$676,11,FALSE),"")</f>
        <v>0</v>
      </c>
      <c r="AB375" s="431"/>
      <c r="AC375" s="498">
        <f t="shared" si="67"/>
        <v>0</v>
      </c>
      <c r="AD375" s="499">
        <f>IF(O375='User Input'!$C$1,1,0)</f>
        <v>0</v>
      </c>
      <c r="AE375" s="499">
        <f t="shared" si="72"/>
        <v>0</v>
      </c>
      <c r="AF375" s="499">
        <f t="shared" si="68"/>
        <v>0</v>
      </c>
      <c r="AG375" s="499" t="str">
        <f t="shared" si="69"/>
        <v>Yusniel Diaz</v>
      </c>
      <c r="AH375" s="499">
        <f t="shared" si="70"/>
        <v>0</v>
      </c>
      <c r="AI375" s="499">
        <f t="shared" si="71"/>
        <v>0</v>
      </c>
      <c r="AJ375" s="91">
        <f>IFERROR(VLOOKUP($N375,Import!$B$3:$AL$676,35,FALSE),"")</f>
        <v>2019</v>
      </c>
      <c r="AK375" s="98"/>
      <c r="AL375" s="540"/>
      <c r="AM375" s="540"/>
      <c r="AN375" s="540"/>
      <c r="AO375" s="540"/>
      <c r="AP375" s="540"/>
      <c r="AQ375" s="540"/>
      <c r="AR375" s="542"/>
      <c r="AS375" s="538"/>
      <c r="AT375" s="585" t="str">
        <f>IFERROR(VLOOKUP($AV375,Import!$AW$3:$BG$677,7,FALSE),"")</f>
        <v/>
      </c>
      <c r="AU375" s="538"/>
      <c r="AV375" s="543"/>
      <c r="AW375" s="544"/>
      <c r="AX375" s="550"/>
      <c r="AY375" s="551"/>
      <c r="AZ375" s="552"/>
      <c r="BA375" s="552"/>
      <c r="BB375" s="551"/>
      <c r="BC375" s="553"/>
      <c r="BD375" s="551"/>
      <c r="BE375" s="554"/>
      <c r="BF375" s="554"/>
      <c r="BG375" s="551"/>
      <c r="BH375" s="551"/>
      <c r="BI375" s="551"/>
      <c r="BJ375" s="546"/>
      <c r="BK375" s="539"/>
      <c r="BL375" s="539"/>
      <c r="BM375" s="539"/>
      <c r="BN375" s="539"/>
      <c r="BO375" s="539"/>
      <c r="BP375" s="539"/>
      <c r="BQ375" s="539"/>
      <c r="BR375" s="535"/>
      <c r="BS375" s="536"/>
      <c r="BT375" s="537"/>
      <c r="BU375" s="549"/>
      <c r="BV375" s="426"/>
    </row>
    <row r="376" spans="1:74" ht="15" x14ac:dyDescent="0.25">
      <c r="A376" s="570">
        <v>374</v>
      </c>
      <c r="B376" s="571">
        <f>IFERROR(VLOOKUP(N376,Import!$B$4:$T$677,19,FALSE),"")</f>
        <v>622</v>
      </c>
      <c r="C376" s="572"/>
      <c r="D376" s="571">
        <f>IFERROR(VLOOKUP(N376,Import!$AD$3:$AH$677,3,FALSE),"")</f>
        <v>77</v>
      </c>
      <c r="E376" s="571">
        <f>IFERROR(VLOOKUP(N376,Import!$AD$3:$AL$677,4,FALSE),"")</f>
        <v>50</v>
      </c>
      <c r="F376" s="575" t="str">
        <f>IFERROR(VLOOKUP(N376,Import!$AT$3:$BG$677,8,FALSE),"")</f>
        <v/>
      </c>
      <c r="G376" s="489" t="str">
        <f>IFERROR(VLOOKUP($N376,Import!$AT$3:$BG$677,2,FALSE),"")</f>
        <v/>
      </c>
      <c r="H376" s="490" t="str">
        <f>IFERROR(VLOOKUP($N376,Import!$AT$3:$BG$677,3,FALSE),"")</f>
        <v/>
      </c>
      <c r="I376" s="575" t="str">
        <f>IFERROR(VLOOKUP($N376,Import!$AT$3:$BG$677,9,FALSE),"")</f>
        <v/>
      </c>
      <c r="J376" s="574"/>
      <c r="K376" s="571" t="str">
        <f>IFERROR(VLOOKUP(N376,Import!$AT$3:$BG$677,12,FALSE),"")</f>
        <v/>
      </c>
      <c r="L376" s="571" t="str">
        <f>IFERROR(VLOOKUP(N376,Import!$AT$3:$BG$677,14,FALSE),"")</f>
        <v/>
      </c>
      <c r="M376" s="486"/>
      <c r="N376" s="88" t="str">
        <f>IFERROR(VLOOKUP(A376,Import!$V$3:$X$677,3,FALSE),"")</f>
        <v>Julio Pablo Martinez</v>
      </c>
      <c r="O376" s="89"/>
      <c r="P376" s="90"/>
      <c r="Q376" s="91" t="str">
        <f>IFERROR(VLOOKUP($N376,Import!$B$3:$AL$676,2,FALSE),"")</f>
        <v>TEX</v>
      </c>
      <c r="R376" s="341" t="str">
        <f>IFERROR(VLOOKUP($N376,Import!$B$3:$AL$676,3,FALSE),"")</f>
        <v>OF</v>
      </c>
      <c r="S376" s="341" t="str">
        <f>IFERROR(VLOOKUP($N376,Import!$B$3:$AL$676,4,FALSE),"")</f>
        <v>OF</v>
      </c>
      <c r="T376" s="91">
        <f>IFERROR(VLOOKUP($N376,Import!$B$3:$AL$676,5,FALSE),"")</f>
        <v>0</v>
      </c>
      <c r="U376" s="431"/>
      <c r="V376" s="91">
        <f>IFERROR(VLOOKUP($N376,Import!$B$3:$AL$676,6,FALSE),"")</f>
        <v>0</v>
      </c>
      <c r="W376" s="91">
        <f>IFERROR(VLOOKUP($N376,Import!$B$3:$AL$676,7,FALSE),"")</f>
        <v>0</v>
      </c>
      <c r="X376" s="91">
        <f>IFERROR(VLOOKUP($N376,Import!$B$3:$AL$676,8,FALSE),"")</f>
        <v>0</v>
      </c>
      <c r="Y376" s="91">
        <f>IFERROR(VLOOKUP($N376,Import!$B$3:$AL$676,9,FALSE),"")</f>
        <v>0</v>
      </c>
      <c r="Z376" s="91">
        <f>IFERROR(VLOOKUP($N376,Import!$B$3:$AL$676,10,FALSE),"")</f>
        <v>0</v>
      </c>
      <c r="AA376" s="92">
        <f>IFERROR(VLOOKUP($N376,Import!$B$3:$AL$676,11,FALSE),"")</f>
        <v>0</v>
      </c>
      <c r="AB376" s="431"/>
      <c r="AC376" s="498">
        <f t="shared" si="67"/>
        <v>0</v>
      </c>
      <c r="AD376" s="499">
        <f>IF(O376='User Input'!$C$1,1,0)</f>
        <v>0</v>
      </c>
      <c r="AE376" s="499">
        <f t="shared" si="72"/>
        <v>0</v>
      </c>
      <c r="AF376" s="499">
        <f t="shared" si="68"/>
        <v>0</v>
      </c>
      <c r="AG376" s="499" t="str">
        <f t="shared" si="69"/>
        <v>Julio Pablo Martinez</v>
      </c>
      <c r="AH376" s="499">
        <f t="shared" si="70"/>
        <v>0</v>
      </c>
      <c r="AI376" s="499">
        <f t="shared" si="71"/>
        <v>0</v>
      </c>
      <c r="AJ376" s="91">
        <f>IFERROR(VLOOKUP($N376,Import!$B$3:$AL$676,35,FALSE),"")</f>
        <v>2020</v>
      </c>
      <c r="AK376" s="98"/>
      <c r="AL376" s="540"/>
      <c r="AM376" s="540"/>
      <c r="AN376" s="540"/>
      <c r="AO376" s="540"/>
      <c r="AP376" s="540"/>
      <c r="AQ376" s="540"/>
      <c r="AR376" s="542"/>
      <c r="AS376" s="538"/>
      <c r="AT376" s="585" t="str">
        <f>IFERROR(VLOOKUP($AV376,Import!$AW$3:$BG$677,7,FALSE),"")</f>
        <v/>
      </c>
      <c r="AU376" s="538"/>
      <c r="AV376" s="543"/>
      <c r="AW376" s="544"/>
      <c r="AX376" s="550"/>
      <c r="AY376" s="551"/>
      <c r="AZ376" s="552"/>
      <c r="BA376" s="552"/>
      <c r="BB376" s="551"/>
      <c r="BC376" s="553"/>
      <c r="BD376" s="551"/>
      <c r="BE376" s="554"/>
      <c r="BF376" s="554"/>
      <c r="BG376" s="551"/>
      <c r="BH376" s="551"/>
      <c r="BI376" s="551"/>
      <c r="BJ376" s="546"/>
      <c r="BK376" s="539"/>
      <c r="BL376" s="539"/>
      <c r="BM376" s="539"/>
      <c r="BN376" s="539"/>
      <c r="BO376" s="539"/>
      <c r="BP376" s="539"/>
      <c r="BQ376" s="539"/>
      <c r="BR376" s="535"/>
      <c r="BS376" s="536"/>
      <c r="BT376" s="537"/>
      <c r="BU376" s="549"/>
      <c r="BV376" s="426"/>
    </row>
    <row r="377" spans="1:74" ht="15" x14ac:dyDescent="0.25">
      <c r="A377" s="570">
        <v>375</v>
      </c>
      <c r="B377" s="571">
        <f>IFERROR(VLOOKUP(N377,Import!$B$4:$T$677,19,FALSE),"")</f>
        <v>623</v>
      </c>
      <c r="C377" s="572"/>
      <c r="D377" s="571">
        <f>IFERROR(VLOOKUP(N377,Import!$AD$3:$AH$677,3,FALSE),"")</f>
        <v>78</v>
      </c>
      <c r="E377" s="571">
        <f>IFERROR(VLOOKUP(N377,Import!$AD$3:$AL$677,4,FALSE),"")</f>
        <v>51</v>
      </c>
      <c r="F377" s="575" t="str">
        <f>IFERROR(VLOOKUP(N377,Import!$AT$3:$BG$677,8,FALSE),"")</f>
        <v/>
      </c>
      <c r="G377" s="489" t="str">
        <f>IFERROR(VLOOKUP($N377,Import!$AT$3:$BG$677,2,FALSE),"")</f>
        <v/>
      </c>
      <c r="H377" s="490" t="str">
        <f>IFERROR(VLOOKUP($N377,Import!$AT$3:$BG$677,3,FALSE),"")</f>
        <v/>
      </c>
      <c r="I377" s="575" t="str">
        <f>IFERROR(VLOOKUP($N377,Import!$AT$3:$BG$677,9,FALSE),"")</f>
        <v/>
      </c>
      <c r="J377" s="574"/>
      <c r="K377" s="571" t="str">
        <f>IFERROR(VLOOKUP(N377,Import!$AT$3:$BG$677,12,FALSE),"")</f>
        <v/>
      </c>
      <c r="L377" s="571" t="str">
        <f>IFERROR(VLOOKUP(N377,Import!$AT$3:$BG$677,14,FALSE),"")</f>
        <v/>
      </c>
      <c r="M377" s="486"/>
      <c r="N377" s="88" t="str">
        <f>IFERROR(VLOOKUP(A377,Import!$V$3:$X$677,3,FALSE),"")</f>
        <v>Evan White</v>
      </c>
      <c r="O377" s="89"/>
      <c r="P377" s="90"/>
      <c r="Q377" s="91" t="str">
        <f>IFERROR(VLOOKUP($N377,Import!$B$3:$AL$676,2,FALSE),"")</f>
        <v>SEA</v>
      </c>
      <c r="R377" s="341" t="str">
        <f>IFERROR(VLOOKUP($N377,Import!$B$3:$AL$676,3,FALSE),"")</f>
        <v>1B</v>
      </c>
      <c r="S377" s="341" t="str">
        <f>IFERROR(VLOOKUP($N377,Import!$B$3:$AL$676,4,FALSE),"")</f>
        <v>1B</v>
      </c>
      <c r="T377" s="91">
        <f>IFERROR(VLOOKUP($N377,Import!$B$3:$AL$676,5,FALSE),"")</f>
        <v>0</v>
      </c>
      <c r="U377" s="431"/>
      <c r="V377" s="91">
        <f>IFERROR(VLOOKUP($N377,Import!$B$3:$AL$676,6,FALSE),"")</f>
        <v>0</v>
      </c>
      <c r="W377" s="91">
        <f>IFERROR(VLOOKUP($N377,Import!$B$3:$AL$676,7,FALSE),"")</f>
        <v>0</v>
      </c>
      <c r="X377" s="91">
        <f>IFERROR(VLOOKUP($N377,Import!$B$3:$AL$676,8,FALSE),"")</f>
        <v>0</v>
      </c>
      <c r="Y377" s="91">
        <f>IFERROR(VLOOKUP($N377,Import!$B$3:$AL$676,9,FALSE),"")</f>
        <v>0</v>
      </c>
      <c r="Z377" s="91">
        <f>IFERROR(VLOOKUP($N377,Import!$B$3:$AL$676,10,FALSE),"")</f>
        <v>0</v>
      </c>
      <c r="AA377" s="92">
        <f>IFERROR(VLOOKUP($N377,Import!$B$3:$AL$676,11,FALSE),"")</f>
        <v>0</v>
      </c>
      <c r="AB377" s="431"/>
      <c r="AC377" s="498">
        <f t="shared" si="67"/>
        <v>0</v>
      </c>
      <c r="AD377" s="499">
        <f>IF(O377='User Input'!$C$1,1,0)</f>
        <v>0</v>
      </c>
      <c r="AE377" s="499">
        <f t="shared" si="72"/>
        <v>0</v>
      </c>
      <c r="AF377" s="499">
        <f t="shared" si="68"/>
        <v>0</v>
      </c>
      <c r="AG377" s="499" t="str">
        <f t="shared" si="69"/>
        <v>Evan White</v>
      </c>
      <c r="AH377" s="499">
        <f t="shared" si="70"/>
        <v>0</v>
      </c>
      <c r="AI377" s="499">
        <f t="shared" si="71"/>
        <v>0</v>
      </c>
      <c r="AJ377" s="91">
        <f>IFERROR(VLOOKUP($N377,Import!$B$3:$AL$676,35,FALSE),"")</f>
        <v>2020</v>
      </c>
      <c r="AK377" s="98"/>
      <c r="AL377" s="540"/>
      <c r="AM377" s="540"/>
      <c r="AN377" s="540"/>
      <c r="AO377" s="540"/>
      <c r="AP377" s="540"/>
      <c r="AQ377" s="540"/>
      <c r="AR377" s="542"/>
      <c r="AS377" s="538"/>
      <c r="AT377" s="585" t="str">
        <f>IFERROR(VLOOKUP($AV377,Import!$AW$3:$BG$677,7,FALSE),"")</f>
        <v/>
      </c>
      <c r="AU377" s="538"/>
      <c r="AV377" s="543"/>
      <c r="AW377" s="544"/>
      <c r="AX377" s="550"/>
      <c r="AY377" s="551"/>
      <c r="AZ377" s="552"/>
      <c r="BA377" s="552"/>
      <c r="BB377" s="551"/>
      <c r="BC377" s="553"/>
      <c r="BD377" s="551"/>
      <c r="BE377" s="554"/>
      <c r="BF377" s="554"/>
      <c r="BG377" s="551"/>
      <c r="BH377" s="551"/>
      <c r="BI377" s="551"/>
      <c r="BJ377" s="546"/>
      <c r="BK377" s="539"/>
      <c r="BL377" s="539"/>
      <c r="BM377" s="539"/>
      <c r="BN377" s="539"/>
      <c r="BO377" s="539"/>
      <c r="BP377" s="539"/>
      <c r="BQ377" s="539"/>
      <c r="BR377" s="535"/>
      <c r="BS377" s="536"/>
      <c r="BT377" s="537"/>
      <c r="BU377" s="549"/>
      <c r="BV377" s="426"/>
    </row>
    <row r="378" spans="1:74" ht="15" x14ac:dyDescent="0.25">
      <c r="A378" s="570">
        <v>376</v>
      </c>
      <c r="B378" s="571">
        <f>IFERROR(VLOOKUP(N378,Import!$B$4:$T$677,19,FALSE),"")</f>
        <v>624</v>
      </c>
      <c r="C378" s="572"/>
      <c r="D378" s="571">
        <f>IFERROR(VLOOKUP(N378,Import!$AD$3:$AH$677,3,FALSE),"")</f>
        <v>79</v>
      </c>
      <c r="E378" s="571">
        <f>IFERROR(VLOOKUP(N378,Import!$AD$3:$AL$677,4,FALSE),"")</f>
        <v>52</v>
      </c>
      <c r="F378" s="575" t="str">
        <f>IFERROR(VLOOKUP(N378,Import!$AT$3:$BG$677,8,FALSE),"")</f>
        <v/>
      </c>
      <c r="G378" s="489" t="str">
        <f>IFERROR(VLOOKUP($N378,Import!$AT$3:$BG$677,2,FALSE),"")</f>
        <v/>
      </c>
      <c r="H378" s="490" t="str">
        <f>IFERROR(VLOOKUP($N378,Import!$AT$3:$BG$677,3,FALSE),"")</f>
        <v/>
      </c>
      <c r="I378" s="575" t="str">
        <f>IFERROR(VLOOKUP($N378,Import!$AT$3:$BG$677,9,FALSE),"")</f>
        <v/>
      </c>
      <c r="J378" s="574"/>
      <c r="K378" s="571" t="str">
        <f>IFERROR(VLOOKUP(N378,Import!$AT$3:$BG$677,12,FALSE),"")</f>
        <v/>
      </c>
      <c r="L378" s="571" t="str">
        <f>IFERROR(VLOOKUP(N378,Import!$AT$3:$BG$677,14,FALSE),"")</f>
        <v/>
      </c>
      <c r="M378" s="486"/>
      <c r="N378" s="88" t="str">
        <f>IFERROR(VLOOKUP(A378,Import!$V$3:$X$677,3,FALSE),"")</f>
        <v>Lazaro Armenteros</v>
      </c>
      <c r="O378" s="89"/>
      <c r="P378" s="90"/>
      <c r="Q378" s="91" t="str">
        <f>IFERROR(VLOOKUP($N378,Import!$B$3:$AL$676,2,FALSE),"")</f>
        <v>OAK</v>
      </c>
      <c r="R378" s="341" t="str">
        <f>IFERROR(VLOOKUP($N378,Import!$B$3:$AL$676,3,FALSE),"")</f>
        <v>OF</v>
      </c>
      <c r="S378" s="341" t="str">
        <f>IFERROR(VLOOKUP($N378,Import!$B$3:$AL$676,4,FALSE),"")</f>
        <v>OF</v>
      </c>
      <c r="T378" s="91">
        <f>IFERROR(VLOOKUP($N378,Import!$B$3:$AL$676,5,FALSE),"")</f>
        <v>0</v>
      </c>
      <c r="U378" s="431"/>
      <c r="V378" s="91">
        <f>IFERROR(VLOOKUP($N378,Import!$B$3:$AL$676,6,FALSE),"")</f>
        <v>0</v>
      </c>
      <c r="W378" s="91">
        <f>IFERROR(VLOOKUP($N378,Import!$B$3:$AL$676,7,FALSE),"")</f>
        <v>0</v>
      </c>
      <c r="X378" s="91">
        <f>IFERROR(VLOOKUP($N378,Import!$B$3:$AL$676,8,FALSE),"")</f>
        <v>0</v>
      </c>
      <c r="Y378" s="91">
        <f>IFERROR(VLOOKUP($N378,Import!$B$3:$AL$676,9,FALSE),"")</f>
        <v>0</v>
      </c>
      <c r="Z378" s="91">
        <f>IFERROR(VLOOKUP($N378,Import!$B$3:$AL$676,10,FALSE),"")</f>
        <v>0</v>
      </c>
      <c r="AA378" s="92">
        <f>IFERROR(VLOOKUP($N378,Import!$B$3:$AL$676,11,FALSE),"")</f>
        <v>0</v>
      </c>
      <c r="AB378" s="431"/>
      <c r="AC378" s="498">
        <f t="shared" si="67"/>
        <v>0</v>
      </c>
      <c r="AD378" s="499">
        <f>IF(O378='User Input'!$C$1,1,0)</f>
        <v>0</v>
      </c>
      <c r="AE378" s="499">
        <f t="shared" si="72"/>
        <v>0</v>
      </c>
      <c r="AF378" s="499">
        <f t="shared" si="68"/>
        <v>0</v>
      </c>
      <c r="AG378" s="499" t="str">
        <f t="shared" si="69"/>
        <v>Lazaro Armenteros</v>
      </c>
      <c r="AH378" s="499">
        <f t="shared" si="70"/>
        <v>0</v>
      </c>
      <c r="AI378" s="499">
        <f t="shared" si="71"/>
        <v>0</v>
      </c>
      <c r="AJ378" s="91">
        <f>IFERROR(VLOOKUP($N378,Import!$B$3:$AL$676,35,FALSE),"")</f>
        <v>2021</v>
      </c>
      <c r="AK378" s="98"/>
      <c r="AL378" s="540"/>
      <c r="AM378" s="540"/>
      <c r="AN378" s="540"/>
      <c r="AO378" s="540"/>
      <c r="AP378" s="540"/>
      <c r="AQ378" s="540"/>
      <c r="AR378" s="542"/>
      <c r="AS378" s="538"/>
      <c r="AT378" s="585" t="str">
        <f>IFERROR(VLOOKUP($AV378,Import!$AW$3:$BG$677,7,FALSE),"")</f>
        <v/>
      </c>
      <c r="AU378" s="538"/>
      <c r="AV378" s="543"/>
      <c r="AW378" s="544"/>
      <c r="AX378" s="550"/>
      <c r="AY378" s="551"/>
      <c r="AZ378" s="552"/>
      <c r="BA378" s="552"/>
      <c r="BB378" s="551"/>
      <c r="BC378" s="553"/>
      <c r="BD378" s="551"/>
      <c r="BE378" s="554"/>
      <c r="BF378" s="554"/>
      <c r="BG378" s="551"/>
      <c r="BH378" s="551"/>
      <c r="BI378" s="551"/>
      <c r="BJ378" s="546"/>
      <c r="BK378" s="539"/>
      <c r="BL378" s="539"/>
      <c r="BM378" s="539"/>
      <c r="BN378" s="539"/>
      <c r="BO378" s="539"/>
      <c r="BP378" s="539"/>
      <c r="BQ378" s="539"/>
      <c r="BR378" s="535"/>
      <c r="BS378" s="536"/>
      <c r="BT378" s="537"/>
      <c r="BU378" s="549"/>
      <c r="BV378" s="426"/>
    </row>
    <row r="379" spans="1:74" ht="15" x14ac:dyDescent="0.25">
      <c r="A379" s="570">
        <v>377</v>
      </c>
      <c r="B379" s="571">
        <f>IFERROR(VLOOKUP(N379,Import!$B$4:$T$677,19,FALSE),"")</f>
        <v>625</v>
      </c>
      <c r="C379" s="572"/>
      <c r="D379" s="571">
        <f>IFERROR(VLOOKUP(N379,Import!$AD$3:$AH$677,3,FALSE),"")</f>
        <v>80</v>
      </c>
      <c r="E379" s="571">
        <f>IFERROR(VLOOKUP(N379,Import!$AD$3:$AL$677,4,FALSE),"")</f>
        <v>53</v>
      </c>
      <c r="F379" s="575" t="str">
        <f>IFERROR(VLOOKUP(N379,Import!$AT$3:$BG$677,8,FALSE),"")</f>
        <v/>
      </c>
      <c r="G379" s="489" t="str">
        <f>IFERROR(VLOOKUP($N379,Import!$AT$3:$BG$677,2,FALSE),"")</f>
        <v/>
      </c>
      <c r="H379" s="490" t="str">
        <f>IFERROR(VLOOKUP($N379,Import!$AT$3:$BG$677,3,FALSE),"")</f>
        <v/>
      </c>
      <c r="I379" s="575" t="str">
        <f>IFERROR(VLOOKUP($N379,Import!$AT$3:$BG$677,9,FALSE),"")</f>
        <v/>
      </c>
      <c r="J379" s="574"/>
      <c r="K379" s="571" t="str">
        <f>IFERROR(VLOOKUP(N379,Import!$AT$3:$BG$677,12,FALSE),"")</f>
        <v/>
      </c>
      <c r="L379" s="571" t="str">
        <f>IFERROR(VLOOKUP(N379,Import!$AT$3:$BG$677,14,FALSE),"")</f>
        <v/>
      </c>
      <c r="M379" s="486"/>
      <c r="N379" s="88" t="str">
        <f>IFERROR(VLOOKUP(A379,Import!$V$3:$X$677,3,FALSE),"")</f>
        <v>Kevin Smith</v>
      </c>
      <c r="O379" s="89"/>
      <c r="P379" s="90"/>
      <c r="Q379" s="91" t="str">
        <f>IFERROR(VLOOKUP($N379,Import!$B$3:$AL$676,2,FALSE),"")</f>
        <v>TOR</v>
      </c>
      <c r="R379" s="341" t="str">
        <f>IFERROR(VLOOKUP($N379,Import!$B$3:$AL$676,3,FALSE),"")</f>
        <v>2B</v>
      </c>
      <c r="S379" s="341" t="str">
        <f>IFERROR(VLOOKUP($N379,Import!$B$3:$AL$676,4,FALSE),"")</f>
        <v>2B</v>
      </c>
      <c r="T379" s="91">
        <f>IFERROR(VLOOKUP($N379,Import!$B$3:$AL$676,5,FALSE),"")</f>
        <v>0</v>
      </c>
      <c r="U379" s="431"/>
      <c r="V379" s="91">
        <f>IFERROR(VLOOKUP($N379,Import!$B$3:$AL$676,6,FALSE),"")</f>
        <v>0</v>
      </c>
      <c r="W379" s="91">
        <f>IFERROR(VLOOKUP($N379,Import!$B$3:$AL$676,7,FALSE),"")</f>
        <v>0</v>
      </c>
      <c r="X379" s="91">
        <f>IFERROR(VLOOKUP($N379,Import!$B$3:$AL$676,8,FALSE),"")</f>
        <v>0</v>
      </c>
      <c r="Y379" s="91">
        <f>IFERROR(VLOOKUP($N379,Import!$B$3:$AL$676,9,FALSE),"")</f>
        <v>0</v>
      </c>
      <c r="Z379" s="91">
        <f>IFERROR(VLOOKUP($N379,Import!$B$3:$AL$676,10,FALSE),"")</f>
        <v>0</v>
      </c>
      <c r="AA379" s="92">
        <f>IFERROR(VLOOKUP($N379,Import!$B$3:$AL$676,11,FALSE),"")</f>
        <v>0</v>
      </c>
      <c r="AB379" s="431"/>
      <c r="AC379" s="498">
        <f t="shared" si="67"/>
        <v>0</v>
      </c>
      <c r="AD379" s="499">
        <f>IF(O379='User Input'!$C$1,1,0)</f>
        <v>0</v>
      </c>
      <c r="AE379" s="499">
        <f t="shared" si="72"/>
        <v>0</v>
      </c>
      <c r="AF379" s="499">
        <f t="shared" si="68"/>
        <v>0</v>
      </c>
      <c r="AG379" s="499" t="str">
        <f t="shared" si="69"/>
        <v>Kevin Smith</v>
      </c>
      <c r="AH379" s="499">
        <f t="shared" si="70"/>
        <v>0</v>
      </c>
      <c r="AI379" s="499">
        <f t="shared" si="71"/>
        <v>0</v>
      </c>
      <c r="AJ379" s="91">
        <f>IFERROR(VLOOKUP($N379,Import!$B$3:$AL$676,35,FALSE),"")</f>
        <v>2020</v>
      </c>
      <c r="AK379" s="98"/>
      <c r="AL379" s="540"/>
      <c r="AM379" s="540"/>
      <c r="AN379" s="540"/>
      <c r="AO379" s="540"/>
      <c r="AP379" s="540"/>
      <c r="AQ379" s="540"/>
      <c r="AR379" s="542"/>
      <c r="AS379" s="538"/>
      <c r="AT379" s="585" t="str">
        <f>IFERROR(VLOOKUP($AV379,Import!$AW$3:$BG$677,7,FALSE),"")</f>
        <v/>
      </c>
      <c r="AU379" s="538"/>
      <c r="AV379" s="543"/>
      <c r="AW379" s="544"/>
      <c r="AX379" s="550"/>
      <c r="AY379" s="551"/>
      <c r="AZ379" s="552"/>
      <c r="BA379" s="552"/>
      <c r="BB379" s="551"/>
      <c r="BC379" s="553"/>
      <c r="BD379" s="551"/>
      <c r="BE379" s="554"/>
      <c r="BF379" s="554"/>
      <c r="BG379" s="551"/>
      <c r="BH379" s="551"/>
      <c r="BI379" s="551"/>
      <c r="BJ379" s="546"/>
      <c r="BK379" s="539"/>
      <c r="BL379" s="539"/>
      <c r="BM379" s="539"/>
      <c r="BN379" s="539"/>
      <c r="BO379" s="539"/>
      <c r="BP379" s="539"/>
      <c r="BQ379" s="539"/>
      <c r="BR379" s="535"/>
      <c r="BS379" s="536"/>
      <c r="BT379" s="537"/>
      <c r="BU379" s="549"/>
      <c r="BV379" s="426"/>
    </row>
    <row r="380" spans="1:74" ht="15" x14ac:dyDescent="0.25">
      <c r="A380" s="570">
        <v>378</v>
      </c>
      <c r="B380" s="571">
        <f>IFERROR(VLOOKUP(N380,Import!$B$4:$T$677,19,FALSE),"")</f>
        <v>626</v>
      </c>
      <c r="C380" s="572"/>
      <c r="D380" s="571">
        <f>IFERROR(VLOOKUP(N380,Import!$AD$3:$AH$677,3,FALSE),"")</f>
        <v>81</v>
      </c>
      <c r="E380" s="571">
        <f>IFERROR(VLOOKUP(N380,Import!$AD$3:$AL$677,4,FALSE),"")</f>
        <v>54</v>
      </c>
      <c r="F380" s="575">
        <f>IFERROR(VLOOKUP(N380,Import!$AT$3:$BG$677,8,FALSE),"")</f>
        <v>583</v>
      </c>
      <c r="G380" s="489">
        <f>IFERROR(VLOOKUP($N380,Import!$AT$3:$BG$677,2,FALSE),"")</f>
        <v>26.35</v>
      </c>
      <c r="H380" s="490">
        <f>IFERROR(VLOOKUP($N380,Import!$AT$3:$BG$677,3,FALSE),"")</f>
        <v>1.3868421052631579</v>
      </c>
      <c r="I380" s="575">
        <f ca="1">IFERROR(VLOOKUP($N380,Import!$AT$3:$BG$677,9,FALSE),"")</f>
        <v>582</v>
      </c>
      <c r="J380" s="574"/>
      <c r="K380" s="571">
        <f>IFERROR(VLOOKUP(N380,Import!$AT$3:$BG$677,12,FALSE),"")</f>
        <v>546</v>
      </c>
      <c r="L380" s="571">
        <f>IFERROR(VLOOKUP(N380,Import!$AT$3:$BG$677,14,FALSE),"")</f>
        <v>557</v>
      </c>
      <c r="M380" s="486"/>
      <c r="N380" s="88" t="str">
        <f>IFERROR(VLOOKUP(A380,Import!$V$3:$X$677,3,FALSE),"")</f>
        <v>Cole Tucker</v>
      </c>
      <c r="O380" s="89"/>
      <c r="P380" s="90"/>
      <c r="Q380" s="91" t="str">
        <f>IFERROR(VLOOKUP($N380,Import!$B$3:$AL$676,2,FALSE),"")</f>
        <v>PIT</v>
      </c>
      <c r="R380" s="341" t="str">
        <f>IFERROR(VLOOKUP($N380,Import!$B$3:$AL$676,3,FALSE),"")</f>
        <v>SS</v>
      </c>
      <c r="S380" s="341" t="str">
        <f>IFERROR(VLOOKUP($N380,Import!$B$3:$AL$676,4,FALSE),"")</f>
        <v>SS</v>
      </c>
      <c r="T380" s="91">
        <f>IFERROR(VLOOKUP($N380,Import!$B$3:$AL$676,5,FALSE),"")</f>
        <v>0</v>
      </c>
      <c r="U380" s="431"/>
      <c r="V380" s="91">
        <f>IFERROR(VLOOKUP($N380,Import!$B$3:$AL$676,6,FALSE),"")</f>
        <v>0</v>
      </c>
      <c r="W380" s="91">
        <f>IFERROR(VLOOKUP($N380,Import!$B$3:$AL$676,7,FALSE),"")</f>
        <v>0</v>
      </c>
      <c r="X380" s="91">
        <f>IFERROR(VLOOKUP($N380,Import!$B$3:$AL$676,8,FALSE),"")</f>
        <v>0</v>
      </c>
      <c r="Y380" s="91">
        <f>IFERROR(VLOOKUP($N380,Import!$B$3:$AL$676,9,FALSE),"")</f>
        <v>0</v>
      </c>
      <c r="Z380" s="91">
        <f>IFERROR(VLOOKUP($N380,Import!$B$3:$AL$676,10,FALSE),"")</f>
        <v>0</v>
      </c>
      <c r="AA380" s="92">
        <f>IFERROR(VLOOKUP($N380,Import!$B$3:$AL$676,11,FALSE),"")</f>
        <v>0</v>
      </c>
      <c r="AB380" s="431"/>
      <c r="AC380" s="498">
        <f t="shared" si="67"/>
        <v>0</v>
      </c>
      <c r="AD380" s="499">
        <f>IF(O380='User Input'!$C$1,1,0)</f>
        <v>0</v>
      </c>
      <c r="AE380" s="499">
        <f t="shared" si="72"/>
        <v>0</v>
      </c>
      <c r="AF380" s="499">
        <f t="shared" si="68"/>
        <v>0</v>
      </c>
      <c r="AG380" s="499" t="str">
        <f t="shared" si="69"/>
        <v>Cole Tucker</v>
      </c>
      <c r="AH380" s="499">
        <f t="shared" si="70"/>
        <v>0</v>
      </c>
      <c r="AI380" s="499">
        <f t="shared" si="71"/>
        <v>0</v>
      </c>
      <c r="AJ380" s="91">
        <f>IFERROR(VLOOKUP($N380,Import!$B$3:$AL$676,35,FALSE),"")</f>
        <v>2020</v>
      </c>
      <c r="AK380" s="98"/>
      <c r="AL380" s="540"/>
      <c r="AM380" s="540"/>
      <c r="AN380" s="540"/>
      <c r="AO380" s="540"/>
      <c r="AP380" s="540"/>
      <c r="AQ380" s="540"/>
      <c r="AR380" s="542"/>
      <c r="AS380" s="538"/>
      <c r="AT380" s="585" t="str">
        <f>IFERROR(VLOOKUP($AV380,Import!$AW$3:$BG$677,7,FALSE),"")</f>
        <v/>
      </c>
      <c r="AU380" s="538"/>
      <c r="AV380" s="543"/>
      <c r="AW380" s="544"/>
      <c r="AX380" s="550"/>
      <c r="AY380" s="551"/>
      <c r="AZ380" s="552"/>
      <c r="BA380" s="552"/>
      <c r="BB380" s="551"/>
      <c r="BC380" s="553"/>
      <c r="BD380" s="551"/>
      <c r="BE380" s="554"/>
      <c r="BF380" s="554"/>
      <c r="BG380" s="551"/>
      <c r="BH380" s="551"/>
      <c r="BI380" s="551"/>
      <c r="BJ380" s="546"/>
      <c r="BK380" s="539"/>
      <c r="BL380" s="539"/>
      <c r="BM380" s="539"/>
      <c r="BN380" s="539"/>
      <c r="BO380" s="539"/>
      <c r="BP380" s="539"/>
      <c r="BQ380" s="539"/>
      <c r="BR380" s="535"/>
      <c r="BS380" s="536"/>
      <c r="BT380" s="537"/>
      <c r="BU380" s="549"/>
      <c r="BV380" s="426"/>
    </row>
    <row r="381" spans="1:74" ht="15" x14ac:dyDescent="0.25">
      <c r="A381" s="570">
        <v>379</v>
      </c>
      <c r="B381" s="571">
        <f>IFERROR(VLOOKUP(N381,Import!$B$4:$T$677,19,FALSE),"")</f>
        <v>627</v>
      </c>
      <c r="C381" s="572"/>
      <c r="D381" s="571">
        <f>IFERROR(VLOOKUP(N381,Import!$AD$3:$AH$677,3,FALSE),"")</f>
        <v>82</v>
      </c>
      <c r="E381" s="571">
        <f>IFERROR(VLOOKUP(N381,Import!$AD$3:$AL$677,4,FALSE),"")</f>
        <v>55</v>
      </c>
      <c r="F381" s="575">
        <f>IFERROR(VLOOKUP(N381,Import!$AT$3:$BG$677,8,FALSE),"")</f>
        <v>573</v>
      </c>
      <c r="G381" s="489">
        <f>IFERROR(VLOOKUP($N381,Import!$AT$3:$BG$677,2,FALSE),"")</f>
        <v>31.250000000000004</v>
      </c>
      <c r="H381" s="490">
        <f>IFERROR(VLOOKUP($N381,Import!$AT$3:$BG$677,3,FALSE),"")</f>
        <v>1.6447368421052633</v>
      </c>
      <c r="I381" s="575">
        <f ca="1">IFERROR(VLOOKUP($N381,Import!$AT$3:$BG$677,9,FALSE),"")</f>
        <v>124</v>
      </c>
      <c r="J381" s="574"/>
      <c r="K381" s="571">
        <f>IFERROR(VLOOKUP(N381,Import!$AT$3:$BG$677,12,FALSE),"")</f>
        <v>512</v>
      </c>
      <c r="L381" s="571">
        <f>IFERROR(VLOOKUP(N381,Import!$AT$3:$BG$677,14,FALSE),"")</f>
        <v>503</v>
      </c>
      <c r="M381" s="486"/>
      <c r="N381" s="88" t="str">
        <f>IFERROR(VLOOKUP(A381,Import!$V$3:$X$677,3,FALSE),"")</f>
        <v>Michael Chavis</v>
      </c>
      <c r="O381" s="89"/>
      <c r="P381" s="90"/>
      <c r="Q381" s="91" t="str">
        <f>IFERROR(VLOOKUP($N381,Import!$B$3:$AL$676,2,FALSE),"")</f>
        <v>BOS</v>
      </c>
      <c r="R381" s="341" t="str">
        <f>IFERROR(VLOOKUP($N381,Import!$B$3:$AL$676,3,FALSE),"")</f>
        <v>3B</v>
      </c>
      <c r="S381" s="341" t="str">
        <f>IFERROR(VLOOKUP($N381,Import!$B$3:$AL$676,4,FALSE),"")</f>
        <v>3B</v>
      </c>
      <c r="T381" s="91">
        <f>IFERROR(VLOOKUP($N381,Import!$B$3:$AL$676,5,FALSE),"")</f>
        <v>0</v>
      </c>
      <c r="U381" s="431"/>
      <c r="V381" s="91">
        <f>IFERROR(VLOOKUP($N381,Import!$B$3:$AL$676,6,FALSE),"")</f>
        <v>0</v>
      </c>
      <c r="W381" s="91">
        <f>IFERROR(VLOOKUP($N381,Import!$B$3:$AL$676,7,FALSE),"")</f>
        <v>0</v>
      </c>
      <c r="X381" s="91">
        <f>IFERROR(VLOOKUP($N381,Import!$B$3:$AL$676,8,FALSE),"")</f>
        <v>0</v>
      </c>
      <c r="Y381" s="91">
        <f>IFERROR(VLOOKUP($N381,Import!$B$3:$AL$676,9,FALSE),"")</f>
        <v>0</v>
      </c>
      <c r="Z381" s="91">
        <f>IFERROR(VLOOKUP($N381,Import!$B$3:$AL$676,10,FALSE),"")</f>
        <v>0</v>
      </c>
      <c r="AA381" s="92">
        <f>IFERROR(VLOOKUP($N381,Import!$B$3:$AL$676,11,FALSE),"")</f>
        <v>0</v>
      </c>
      <c r="AB381" s="431"/>
      <c r="AC381" s="498">
        <f t="shared" si="67"/>
        <v>0</v>
      </c>
      <c r="AD381" s="499">
        <f>IF(O381='User Input'!$C$1,1,0)</f>
        <v>0</v>
      </c>
      <c r="AE381" s="499">
        <f t="shared" si="72"/>
        <v>0</v>
      </c>
      <c r="AF381" s="499">
        <f t="shared" si="68"/>
        <v>0</v>
      </c>
      <c r="AG381" s="499" t="str">
        <f t="shared" si="69"/>
        <v>Michael Chavis</v>
      </c>
      <c r="AH381" s="499">
        <f t="shared" si="70"/>
        <v>0</v>
      </c>
      <c r="AI381" s="499">
        <f t="shared" si="71"/>
        <v>0</v>
      </c>
      <c r="AJ381" s="91">
        <f>IFERROR(VLOOKUP($N381,Import!$B$3:$AL$676,35,FALSE),"")</f>
        <v>2019</v>
      </c>
      <c r="AK381" s="98"/>
      <c r="AL381" s="540"/>
      <c r="AM381" s="540"/>
      <c r="AN381" s="540"/>
      <c r="AO381" s="540"/>
      <c r="AP381" s="540"/>
      <c r="AQ381" s="540"/>
      <c r="AR381" s="542"/>
      <c r="AS381" s="538"/>
      <c r="AT381" s="585" t="str">
        <f>IFERROR(VLOOKUP($AV381,Import!$AW$3:$BG$677,7,FALSE),"")</f>
        <v/>
      </c>
      <c r="AU381" s="538"/>
      <c r="AV381" s="543"/>
      <c r="AW381" s="544"/>
      <c r="AX381" s="550"/>
      <c r="AY381" s="551"/>
      <c r="AZ381" s="552"/>
      <c r="BA381" s="552"/>
      <c r="BB381" s="551"/>
      <c r="BC381" s="553"/>
      <c r="BD381" s="551"/>
      <c r="BE381" s="554"/>
      <c r="BF381" s="554"/>
      <c r="BG381" s="551"/>
      <c r="BH381" s="551"/>
      <c r="BI381" s="551"/>
      <c r="BJ381" s="546"/>
      <c r="BK381" s="539"/>
      <c r="BL381" s="539"/>
      <c r="BM381" s="539"/>
      <c r="BN381" s="539"/>
      <c r="BO381" s="539"/>
      <c r="BP381" s="539"/>
      <c r="BQ381" s="539"/>
      <c r="BR381" s="535"/>
      <c r="BS381" s="536"/>
      <c r="BT381" s="537"/>
      <c r="BU381" s="549"/>
      <c r="BV381" s="426"/>
    </row>
    <row r="382" spans="1:74" ht="15" x14ac:dyDescent="0.25">
      <c r="A382" s="570">
        <v>380</v>
      </c>
      <c r="B382" s="571">
        <f>IFERROR(VLOOKUP(N382,Import!$B$4:$T$677,19,FALSE),"")</f>
        <v>628</v>
      </c>
      <c r="C382" s="572"/>
      <c r="D382" s="571">
        <f>IFERROR(VLOOKUP(N382,Import!$AD$3:$AH$677,3,FALSE),"")</f>
        <v>83</v>
      </c>
      <c r="E382" s="571">
        <f>IFERROR(VLOOKUP(N382,Import!$AD$3:$AL$677,4,FALSE),"")</f>
        <v>56</v>
      </c>
      <c r="F382" s="575" t="str">
        <f>IFERROR(VLOOKUP(N382,Import!$AT$3:$BG$677,8,FALSE),"")</f>
        <v/>
      </c>
      <c r="G382" s="489" t="str">
        <f>IFERROR(VLOOKUP($N382,Import!$AT$3:$BG$677,2,FALSE),"")</f>
        <v/>
      </c>
      <c r="H382" s="490" t="str">
        <f>IFERROR(VLOOKUP($N382,Import!$AT$3:$BG$677,3,FALSE),"")</f>
        <v/>
      </c>
      <c r="I382" s="575" t="str">
        <f>IFERROR(VLOOKUP($N382,Import!$AT$3:$BG$677,9,FALSE),"")</f>
        <v/>
      </c>
      <c r="J382" s="574"/>
      <c r="K382" s="571" t="str">
        <f>IFERROR(VLOOKUP(N382,Import!$AT$3:$BG$677,12,FALSE),"")</f>
        <v/>
      </c>
      <c r="L382" s="571" t="str">
        <f>IFERROR(VLOOKUP(N382,Import!$AT$3:$BG$677,14,FALSE),"")</f>
        <v/>
      </c>
      <c r="M382" s="486"/>
      <c r="N382" s="88" t="str">
        <f>IFERROR(VLOOKUP(A382,Import!$V$3:$X$677,3,FALSE),"")</f>
        <v>Sean Murphy</v>
      </c>
      <c r="O382" s="89"/>
      <c r="P382" s="90"/>
      <c r="Q382" s="91" t="str">
        <f>IFERROR(VLOOKUP($N382,Import!$B$3:$AL$676,2,FALSE),"")</f>
        <v>OAK</v>
      </c>
      <c r="R382" s="341" t="str">
        <f>IFERROR(VLOOKUP($N382,Import!$B$3:$AL$676,3,FALSE),"")</f>
        <v>C</v>
      </c>
      <c r="S382" s="341" t="str">
        <f>IFERROR(VLOOKUP($N382,Import!$B$3:$AL$676,4,FALSE),"")</f>
        <v>C</v>
      </c>
      <c r="T382" s="91">
        <f>IFERROR(VLOOKUP($N382,Import!$B$3:$AL$676,5,FALSE),"")</f>
        <v>0</v>
      </c>
      <c r="U382" s="431"/>
      <c r="V382" s="91">
        <f>IFERROR(VLOOKUP($N382,Import!$B$3:$AL$676,6,FALSE),"")</f>
        <v>0</v>
      </c>
      <c r="W382" s="91">
        <f>IFERROR(VLOOKUP($N382,Import!$B$3:$AL$676,7,FALSE),"")</f>
        <v>0</v>
      </c>
      <c r="X382" s="91">
        <f>IFERROR(VLOOKUP($N382,Import!$B$3:$AL$676,8,FALSE),"")</f>
        <v>0</v>
      </c>
      <c r="Y382" s="91">
        <f>IFERROR(VLOOKUP($N382,Import!$B$3:$AL$676,9,FALSE),"")</f>
        <v>0</v>
      </c>
      <c r="Z382" s="91">
        <f>IFERROR(VLOOKUP($N382,Import!$B$3:$AL$676,10,FALSE),"")</f>
        <v>0</v>
      </c>
      <c r="AA382" s="92">
        <f>IFERROR(VLOOKUP($N382,Import!$B$3:$AL$676,11,FALSE),"")</f>
        <v>0</v>
      </c>
      <c r="AB382" s="431"/>
      <c r="AC382" s="498">
        <f t="shared" si="67"/>
        <v>0</v>
      </c>
      <c r="AD382" s="499">
        <f>IF(O382='User Input'!$C$1,1,0)</f>
        <v>0</v>
      </c>
      <c r="AE382" s="499">
        <f t="shared" si="72"/>
        <v>0</v>
      </c>
      <c r="AF382" s="499">
        <f t="shared" si="68"/>
        <v>0</v>
      </c>
      <c r="AG382" s="499" t="str">
        <f t="shared" si="69"/>
        <v>Sean Murphy</v>
      </c>
      <c r="AH382" s="499">
        <f t="shared" si="70"/>
        <v>0</v>
      </c>
      <c r="AI382" s="499">
        <f t="shared" si="71"/>
        <v>0</v>
      </c>
      <c r="AJ382" s="91">
        <f>IFERROR(VLOOKUP($N382,Import!$B$3:$AL$676,35,FALSE),"")</f>
        <v>2019</v>
      </c>
      <c r="AK382" s="98"/>
      <c r="AL382" s="540"/>
      <c r="AM382" s="540"/>
      <c r="AN382" s="540"/>
      <c r="AO382" s="540"/>
      <c r="AP382" s="540"/>
      <c r="AQ382" s="540"/>
      <c r="AR382" s="542"/>
      <c r="AS382" s="538"/>
      <c r="AT382" s="585" t="str">
        <f>IFERROR(VLOOKUP($AV382,Import!$AW$3:$BG$677,7,FALSE),"")</f>
        <v/>
      </c>
      <c r="AU382" s="538"/>
      <c r="AV382" s="543"/>
      <c r="AW382" s="544"/>
      <c r="AX382" s="550"/>
      <c r="AY382" s="551"/>
      <c r="AZ382" s="552"/>
      <c r="BA382" s="552"/>
      <c r="BB382" s="551"/>
      <c r="BC382" s="553"/>
      <c r="BD382" s="551"/>
      <c r="BE382" s="554"/>
      <c r="BF382" s="554"/>
      <c r="BG382" s="551"/>
      <c r="BH382" s="551"/>
      <c r="BI382" s="551"/>
      <c r="BJ382" s="546"/>
      <c r="BK382" s="539"/>
      <c r="BL382" s="539"/>
      <c r="BM382" s="539"/>
      <c r="BN382" s="539"/>
      <c r="BO382" s="539"/>
      <c r="BP382" s="539"/>
      <c r="BQ382" s="539"/>
      <c r="BR382" s="535"/>
      <c r="BS382" s="536"/>
      <c r="BT382" s="537"/>
      <c r="BU382" s="549"/>
      <c r="BV382" s="426"/>
    </row>
    <row r="383" spans="1:74" ht="15" x14ac:dyDescent="0.25">
      <c r="A383" s="570">
        <v>381</v>
      </c>
      <c r="B383" s="571">
        <f>IFERROR(VLOOKUP(N383,Import!$B$4:$T$677,19,FALSE),"")</f>
        <v>629</v>
      </c>
      <c r="C383" s="572"/>
      <c r="D383" s="571">
        <f>IFERROR(VLOOKUP(N383,Import!$AD$3:$AH$677,3,FALSE),"")</f>
        <v>84</v>
      </c>
      <c r="E383" s="571">
        <f>IFERROR(VLOOKUP(N383,Import!$AD$3:$AL$677,4,FALSE),"")</f>
        <v>57</v>
      </c>
      <c r="F383" s="575">
        <f>IFERROR(VLOOKUP(N383,Import!$AT$3:$BG$677,8,FALSE),"")</f>
        <v>581</v>
      </c>
      <c r="G383" s="489">
        <f>IFERROR(VLOOKUP($N383,Import!$AT$3:$BG$677,2,FALSE),"")</f>
        <v>28.349999999999998</v>
      </c>
      <c r="H383" s="490">
        <f>IFERROR(VLOOKUP($N383,Import!$AT$3:$BG$677,3,FALSE),"")</f>
        <v>1.4921052631578946</v>
      </c>
      <c r="I383" s="575">
        <f ca="1">IFERROR(VLOOKUP($N383,Import!$AT$3:$BG$677,9,FALSE),"")</f>
        <v>384</v>
      </c>
      <c r="J383" s="574"/>
      <c r="K383" s="571">
        <f>IFERROR(VLOOKUP(N383,Import!$AT$3:$BG$677,12,FALSE),"")</f>
        <v>321</v>
      </c>
      <c r="L383" s="571">
        <f>IFERROR(VLOOKUP(N383,Import!$AT$3:$BG$677,14,FALSE),"")</f>
        <v>325</v>
      </c>
      <c r="M383" s="486"/>
      <c r="N383" s="88" t="str">
        <f>IFERROR(VLOOKUP(A383,Import!$V$3:$X$677,3,FALSE),"")</f>
        <v>Keibert Ruiz</v>
      </c>
      <c r="O383" s="89"/>
      <c r="P383" s="90"/>
      <c r="Q383" s="91" t="str">
        <f>IFERROR(VLOOKUP($N383,Import!$B$3:$AL$676,2,FALSE),"")</f>
        <v>LAD</v>
      </c>
      <c r="R383" s="341" t="str">
        <f>IFERROR(VLOOKUP($N383,Import!$B$3:$AL$676,3,FALSE),"")</f>
        <v>C</v>
      </c>
      <c r="S383" s="341" t="str">
        <f>IFERROR(VLOOKUP($N383,Import!$B$3:$AL$676,4,FALSE),"")</f>
        <v>C</v>
      </c>
      <c r="T383" s="91">
        <f>IFERROR(VLOOKUP($N383,Import!$B$3:$AL$676,5,FALSE),"")</f>
        <v>0</v>
      </c>
      <c r="U383" s="431"/>
      <c r="V383" s="91">
        <f>IFERROR(VLOOKUP($N383,Import!$B$3:$AL$676,6,FALSE),"")</f>
        <v>0</v>
      </c>
      <c r="W383" s="91">
        <f>IFERROR(VLOOKUP($N383,Import!$B$3:$AL$676,7,FALSE),"")</f>
        <v>0</v>
      </c>
      <c r="X383" s="91">
        <f>IFERROR(VLOOKUP($N383,Import!$B$3:$AL$676,8,FALSE),"")</f>
        <v>0</v>
      </c>
      <c r="Y383" s="91">
        <f>IFERROR(VLOOKUP($N383,Import!$B$3:$AL$676,9,FALSE),"")</f>
        <v>0</v>
      </c>
      <c r="Z383" s="91">
        <f>IFERROR(VLOOKUP($N383,Import!$B$3:$AL$676,10,FALSE),"")</f>
        <v>0</v>
      </c>
      <c r="AA383" s="92">
        <f>IFERROR(VLOOKUP($N383,Import!$B$3:$AL$676,11,FALSE),"")</f>
        <v>0</v>
      </c>
      <c r="AB383" s="431"/>
      <c r="AC383" s="498">
        <f t="shared" si="67"/>
        <v>0</v>
      </c>
      <c r="AD383" s="499">
        <f>IF(O383='User Input'!$C$1,1,0)</f>
        <v>0</v>
      </c>
      <c r="AE383" s="499">
        <f t="shared" si="72"/>
        <v>0</v>
      </c>
      <c r="AF383" s="499">
        <f t="shared" si="68"/>
        <v>0</v>
      </c>
      <c r="AG383" s="499" t="str">
        <f t="shared" si="69"/>
        <v>Keibert Ruiz</v>
      </c>
      <c r="AH383" s="499">
        <f t="shared" si="70"/>
        <v>0</v>
      </c>
      <c r="AI383" s="499">
        <f t="shared" si="71"/>
        <v>0</v>
      </c>
      <c r="AJ383" s="91">
        <f>IFERROR(VLOOKUP($N383,Import!$B$3:$AL$676,35,FALSE),"")</f>
        <v>2020</v>
      </c>
      <c r="AK383" s="98"/>
      <c r="AL383" s="540"/>
      <c r="AM383" s="540"/>
      <c r="AN383" s="540"/>
      <c r="AO383" s="540"/>
      <c r="AP383" s="540"/>
      <c r="AQ383" s="540"/>
      <c r="AR383" s="542"/>
      <c r="AS383" s="538"/>
      <c r="AT383" s="585" t="str">
        <f>IFERROR(VLOOKUP($AV383,Import!$AW$3:$BG$677,7,FALSE),"")</f>
        <v/>
      </c>
      <c r="AU383" s="538"/>
      <c r="AV383" s="543"/>
      <c r="AW383" s="544"/>
      <c r="AX383" s="550"/>
      <c r="AY383" s="551"/>
      <c r="AZ383" s="552"/>
      <c r="BA383" s="552"/>
      <c r="BB383" s="551"/>
      <c r="BC383" s="553"/>
      <c r="BD383" s="551"/>
      <c r="BE383" s="554"/>
      <c r="BF383" s="554"/>
      <c r="BG383" s="551"/>
      <c r="BH383" s="551"/>
      <c r="BI383" s="551"/>
      <c r="BJ383" s="546"/>
      <c r="BK383" s="539"/>
      <c r="BL383" s="539"/>
      <c r="BM383" s="539"/>
      <c r="BN383" s="539"/>
      <c r="BO383" s="539"/>
      <c r="BP383" s="539"/>
      <c r="BQ383" s="539"/>
      <c r="BR383" s="535"/>
      <c r="BS383" s="536"/>
      <c r="BT383" s="537"/>
      <c r="BU383" s="549"/>
      <c r="BV383" s="426"/>
    </row>
    <row r="384" spans="1:74" ht="15" x14ac:dyDescent="0.25">
      <c r="A384" s="570">
        <v>382</v>
      </c>
      <c r="B384" s="571">
        <f>IFERROR(VLOOKUP(N384,Import!$B$4:$T$677,19,FALSE),"")</f>
        <v>291</v>
      </c>
      <c r="C384" s="572"/>
      <c r="D384" s="571">
        <f>IFERROR(VLOOKUP(N384,Import!$AD$3:$AH$677,3,FALSE),"")</f>
        <v>85</v>
      </c>
      <c r="E384" s="571">
        <f>IFERROR(VLOOKUP(N384,Import!$AD$3:$AL$677,4,FALSE),"")</f>
        <v>58</v>
      </c>
      <c r="F384" s="575">
        <f>IFERROR(VLOOKUP(N384,Import!$AT$3:$BG$677,8,FALSE),"")</f>
        <v>340</v>
      </c>
      <c r="G384" s="489">
        <f>IFERROR(VLOOKUP($N384,Import!$AT$3:$BG$677,2,FALSE),"")</f>
        <v>244.05000000000004</v>
      </c>
      <c r="H384" s="490">
        <f>IFERROR(VLOOKUP($N384,Import!$AT$3:$BG$677,3,FALSE),"")</f>
        <v>2.2389908256880737</v>
      </c>
      <c r="I384" s="575">
        <f ca="1">IFERROR(VLOOKUP($N384,Import!$AT$3:$BG$677,9,FALSE),"")</f>
        <v>187</v>
      </c>
      <c r="J384" s="574"/>
      <c r="K384" s="571">
        <f>IFERROR(VLOOKUP(N384,Import!$AT$3:$BG$677,12,FALSE),"")</f>
        <v>117</v>
      </c>
      <c r="L384" s="571">
        <f>IFERROR(VLOOKUP(N384,Import!$AT$3:$BG$677,14,FALSE),"")</f>
        <v>122</v>
      </c>
      <c r="M384" s="486"/>
      <c r="N384" s="88" t="str">
        <f>IFERROR(VLOOKUP(A384,Import!$V$3:$X$677,3,FALSE),"")</f>
        <v>Danny Jansen</v>
      </c>
      <c r="O384" s="89"/>
      <c r="P384" s="90"/>
      <c r="Q384" s="91" t="str">
        <f>IFERROR(VLOOKUP($N384,Import!$B$3:$AL$676,2,FALSE),"")</f>
        <v>TOR</v>
      </c>
      <c r="R384" s="341" t="str">
        <f>IFERROR(VLOOKUP($N384,Import!$B$3:$AL$676,3,FALSE),"")</f>
        <v>C</v>
      </c>
      <c r="S384" s="341" t="str">
        <f>IFERROR(VLOOKUP($N384,Import!$B$3:$AL$676,4,FALSE),"")</f>
        <v>C</v>
      </c>
      <c r="T384" s="91">
        <f>IFERROR(VLOOKUP($N384,Import!$B$3:$AL$676,5,FALSE),"")</f>
        <v>0</v>
      </c>
      <c r="U384" s="431"/>
      <c r="V384" s="91">
        <f>IFERROR(VLOOKUP($N384,Import!$B$3:$AL$676,6,FALSE),"")</f>
        <v>427</v>
      </c>
      <c r="W384" s="91">
        <f>IFERROR(VLOOKUP($N384,Import!$B$3:$AL$676,7,FALSE),"")</f>
        <v>42</v>
      </c>
      <c r="X384" s="91">
        <f>IFERROR(VLOOKUP($N384,Import!$B$3:$AL$676,8,FALSE),"")</f>
        <v>14</v>
      </c>
      <c r="Y384" s="91">
        <f>IFERROR(VLOOKUP($N384,Import!$B$3:$AL$676,9,FALSE),"")</f>
        <v>46</v>
      </c>
      <c r="Z384" s="91">
        <f>IFERROR(VLOOKUP($N384,Import!$B$3:$AL$676,10,FALSE),"")</f>
        <v>2</v>
      </c>
      <c r="AA384" s="92">
        <f>IFERROR(VLOOKUP($N384,Import!$B$3:$AL$676,11,FALSE),"")</f>
        <v>0.26100000000000001</v>
      </c>
      <c r="AB384" s="431"/>
      <c r="AC384" s="498">
        <f t="shared" si="67"/>
        <v>111.447</v>
      </c>
      <c r="AD384" s="499">
        <f>IF(O384='User Input'!$C$1,1,0)</f>
        <v>0</v>
      </c>
      <c r="AE384" s="499">
        <f t="shared" si="72"/>
        <v>0</v>
      </c>
      <c r="AF384" s="499">
        <f t="shared" si="68"/>
        <v>0</v>
      </c>
      <c r="AG384" s="499" t="str">
        <f t="shared" si="69"/>
        <v>Danny Jansen</v>
      </c>
      <c r="AH384" s="499">
        <f t="shared" si="70"/>
        <v>0</v>
      </c>
      <c r="AI384" s="499">
        <f t="shared" si="71"/>
        <v>0</v>
      </c>
      <c r="AJ384" s="91">
        <f>IFERROR(VLOOKUP($N384,Import!$B$3:$AL$676,35,FALSE),"")</f>
        <v>2019</v>
      </c>
      <c r="AK384" s="98"/>
      <c r="AL384" s="540"/>
      <c r="AM384" s="540"/>
      <c r="AN384" s="540"/>
      <c r="AO384" s="540"/>
      <c r="AP384" s="540"/>
      <c r="AQ384" s="540"/>
      <c r="AR384" s="542"/>
      <c r="AS384" s="538"/>
      <c r="AT384" s="585" t="str">
        <f>IFERROR(VLOOKUP($AV384,Import!$AW$3:$BG$677,7,FALSE),"")</f>
        <v/>
      </c>
      <c r="AU384" s="538"/>
      <c r="AV384" s="543"/>
      <c r="AW384" s="544"/>
      <c r="AX384" s="550"/>
      <c r="AY384" s="551"/>
      <c r="AZ384" s="552"/>
      <c r="BA384" s="552"/>
      <c r="BB384" s="551"/>
      <c r="BC384" s="553"/>
      <c r="BD384" s="551"/>
      <c r="BE384" s="554"/>
      <c r="BF384" s="554"/>
      <c r="BG384" s="551"/>
      <c r="BH384" s="551"/>
      <c r="BI384" s="551"/>
      <c r="BJ384" s="546"/>
      <c r="BK384" s="539"/>
      <c r="BL384" s="539"/>
      <c r="BM384" s="539"/>
      <c r="BN384" s="539"/>
      <c r="BO384" s="539"/>
      <c r="BP384" s="539"/>
      <c r="BQ384" s="539"/>
      <c r="BR384" s="535"/>
      <c r="BS384" s="536"/>
      <c r="BT384" s="537"/>
      <c r="BU384" s="549"/>
      <c r="BV384" s="426"/>
    </row>
    <row r="385" spans="1:74" ht="15" x14ac:dyDescent="0.25">
      <c r="A385" s="570">
        <v>383</v>
      </c>
      <c r="B385" s="571">
        <f>IFERROR(VLOOKUP(N385,Import!$B$4:$T$677,19,FALSE),"")</f>
        <v>631</v>
      </c>
      <c r="C385" s="572"/>
      <c r="D385" s="571">
        <f>IFERROR(VLOOKUP(N385,Import!$AD$3:$AH$677,3,FALSE),"")</f>
        <v>86</v>
      </c>
      <c r="E385" s="571">
        <f>IFERROR(VLOOKUP(N385,Import!$AD$3:$AL$677,4,FALSE),"")</f>
        <v>59</v>
      </c>
      <c r="F385" s="575">
        <f>IFERROR(VLOOKUP(N385,Import!$AT$3:$BG$677,8,FALSE),"")</f>
        <v>584</v>
      </c>
      <c r="G385" s="489">
        <f>IFERROR(VLOOKUP($N385,Import!$AT$3:$BG$677,2,FALSE),"")</f>
        <v>25.85</v>
      </c>
      <c r="H385" s="490">
        <f>IFERROR(VLOOKUP($N385,Import!$AT$3:$BG$677,3,FALSE),"")</f>
        <v>1.3605263157894738</v>
      </c>
      <c r="I385" s="575">
        <f ca="1">IFERROR(VLOOKUP($N385,Import!$AT$3:$BG$677,9,FALSE),"")</f>
        <v>310</v>
      </c>
      <c r="J385" s="574"/>
      <c r="K385" s="571">
        <f>IFERROR(VLOOKUP(N385,Import!$AT$3:$BG$677,12,FALSE),"")</f>
        <v>563</v>
      </c>
      <c r="L385" s="571">
        <f>IFERROR(VLOOKUP(N385,Import!$AT$3:$BG$677,14,FALSE),"")</f>
        <v>558</v>
      </c>
      <c r="M385" s="486"/>
      <c r="N385" s="88" t="str">
        <f>IFERROR(VLOOKUP(A385,Import!$V$3:$X$677,3,FALSE),"")</f>
        <v>Ryan Mountcastle</v>
      </c>
      <c r="O385" s="89"/>
      <c r="P385" s="90"/>
      <c r="Q385" s="91" t="str">
        <f>IFERROR(VLOOKUP($N385,Import!$B$3:$AL$676,2,FALSE),"")</f>
        <v>BAL</v>
      </c>
      <c r="R385" s="341" t="str">
        <f>IFERROR(VLOOKUP($N385,Import!$B$3:$AL$676,3,FALSE),"")</f>
        <v>3B</v>
      </c>
      <c r="S385" s="341" t="str">
        <f>IFERROR(VLOOKUP($N385,Import!$B$3:$AL$676,4,FALSE),"")</f>
        <v>3B</v>
      </c>
      <c r="T385" s="91">
        <f>IFERROR(VLOOKUP($N385,Import!$B$3:$AL$676,5,FALSE),"")</f>
        <v>0</v>
      </c>
      <c r="U385" s="431"/>
      <c r="V385" s="91">
        <f>IFERROR(VLOOKUP($N385,Import!$B$3:$AL$676,6,FALSE),"")</f>
        <v>0</v>
      </c>
      <c r="W385" s="91">
        <f>IFERROR(VLOOKUP($N385,Import!$B$3:$AL$676,7,FALSE),"")</f>
        <v>0</v>
      </c>
      <c r="X385" s="91">
        <f>IFERROR(VLOOKUP($N385,Import!$B$3:$AL$676,8,FALSE),"")</f>
        <v>0</v>
      </c>
      <c r="Y385" s="91">
        <f>IFERROR(VLOOKUP($N385,Import!$B$3:$AL$676,9,FALSE),"")</f>
        <v>0</v>
      </c>
      <c r="Z385" s="91">
        <f>IFERROR(VLOOKUP($N385,Import!$B$3:$AL$676,10,FALSE),"")</f>
        <v>0</v>
      </c>
      <c r="AA385" s="92">
        <f>IFERROR(VLOOKUP($N385,Import!$B$3:$AL$676,11,FALSE),"")</f>
        <v>0</v>
      </c>
      <c r="AB385" s="431"/>
      <c r="AC385" s="498">
        <f t="shared" si="67"/>
        <v>0</v>
      </c>
      <c r="AD385" s="499">
        <f>IF(O385='User Input'!$C$1,1,0)</f>
        <v>0</v>
      </c>
      <c r="AE385" s="499">
        <f t="shared" si="72"/>
        <v>0</v>
      </c>
      <c r="AF385" s="499">
        <f t="shared" si="68"/>
        <v>0</v>
      </c>
      <c r="AG385" s="499" t="str">
        <f t="shared" si="69"/>
        <v>Ryan Mountcastle</v>
      </c>
      <c r="AH385" s="499">
        <f t="shared" si="70"/>
        <v>0</v>
      </c>
      <c r="AI385" s="499">
        <f t="shared" si="71"/>
        <v>0</v>
      </c>
      <c r="AJ385" s="91">
        <f>IFERROR(VLOOKUP($N385,Import!$B$3:$AL$676,35,FALSE),"")</f>
        <v>2019</v>
      </c>
      <c r="AK385" s="98"/>
      <c r="AL385" s="540"/>
      <c r="AM385" s="540"/>
      <c r="AN385" s="540"/>
      <c r="AO385" s="540"/>
      <c r="AP385" s="540"/>
      <c r="AQ385" s="540"/>
      <c r="AR385" s="542"/>
      <c r="AS385" s="538"/>
      <c r="AT385" s="585" t="str">
        <f>IFERROR(VLOOKUP($AV385,Import!$AW$3:$BG$677,7,FALSE),"")</f>
        <v/>
      </c>
      <c r="AU385" s="538"/>
      <c r="AV385" s="543"/>
      <c r="AW385" s="544"/>
      <c r="AX385" s="550"/>
      <c r="AY385" s="551"/>
      <c r="AZ385" s="552"/>
      <c r="BA385" s="552"/>
      <c r="BB385" s="551"/>
      <c r="BC385" s="553"/>
      <c r="BD385" s="551"/>
      <c r="BE385" s="554"/>
      <c r="BF385" s="554"/>
      <c r="BG385" s="551"/>
      <c r="BH385" s="551"/>
      <c r="BI385" s="551"/>
      <c r="BJ385" s="546"/>
      <c r="BK385" s="539"/>
      <c r="BL385" s="539"/>
      <c r="BM385" s="539"/>
      <c r="BN385" s="539"/>
      <c r="BO385" s="539"/>
      <c r="BP385" s="539"/>
      <c r="BQ385" s="539"/>
      <c r="BR385" s="535"/>
      <c r="BS385" s="536"/>
      <c r="BT385" s="537"/>
      <c r="BU385" s="549"/>
      <c r="BV385" s="426"/>
    </row>
    <row r="386" spans="1:74" ht="15" x14ac:dyDescent="0.25">
      <c r="A386" s="570">
        <v>384</v>
      </c>
      <c r="B386" s="571">
        <f>IFERROR(VLOOKUP(N386,Import!$B$4:$T$677,19,FALSE),"")</f>
        <v>632</v>
      </c>
      <c r="C386" s="572"/>
      <c r="D386" s="571">
        <f>IFERROR(VLOOKUP(N386,Import!$AD$3:$AH$677,3,FALSE),"")</f>
        <v>87</v>
      </c>
      <c r="E386" s="571">
        <f>IFERROR(VLOOKUP(N386,Import!$AD$3:$AL$677,4,FALSE),"")</f>
        <v>60</v>
      </c>
      <c r="F386" s="575" t="str">
        <f>IFERROR(VLOOKUP(N386,Import!$AT$3:$BG$677,8,FALSE),"")</f>
        <v/>
      </c>
      <c r="G386" s="489" t="str">
        <f>IFERROR(VLOOKUP($N386,Import!$AT$3:$BG$677,2,FALSE),"")</f>
        <v/>
      </c>
      <c r="H386" s="490" t="str">
        <f>IFERROR(VLOOKUP($N386,Import!$AT$3:$BG$677,3,FALSE),"")</f>
        <v/>
      </c>
      <c r="I386" s="575" t="str">
        <f>IFERROR(VLOOKUP($N386,Import!$AT$3:$BG$677,9,FALSE),"")</f>
        <v/>
      </c>
      <c r="J386" s="574"/>
      <c r="K386" s="571" t="str">
        <f>IFERROR(VLOOKUP(N386,Import!$AT$3:$BG$677,12,FALSE),"")</f>
        <v/>
      </c>
      <c r="L386" s="571" t="str">
        <f>IFERROR(VLOOKUP(N386,Import!$AT$3:$BG$677,14,FALSE),"")</f>
        <v/>
      </c>
      <c r="M386" s="486"/>
      <c r="N386" s="88" t="str">
        <f>IFERROR(VLOOKUP(A386,Import!$V$3:$X$677,3,FALSE),"")</f>
        <v>Kevin Maitan</v>
      </c>
      <c r="O386" s="89"/>
      <c r="P386" s="90"/>
      <c r="Q386" s="91" t="str">
        <f>IFERROR(VLOOKUP($N386,Import!$B$3:$AL$676,2,FALSE),"")</f>
        <v>LAA</v>
      </c>
      <c r="R386" s="341" t="str">
        <f>IFERROR(VLOOKUP($N386,Import!$B$3:$AL$676,3,FALSE),"")</f>
        <v>SS</v>
      </c>
      <c r="S386" s="341" t="str">
        <f>IFERROR(VLOOKUP($N386,Import!$B$3:$AL$676,4,FALSE),"")</f>
        <v>SS</v>
      </c>
      <c r="T386" s="91">
        <f>IFERROR(VLOOKUP($N386,Import!$B$3:$AL$676,5,FALSE),"")</f>
        <v>0</v>
      </c>
      <c r="U386" s="431"/>
      <c r="V386" s="91">
        <f>IFERROR(VLOOKUP($N386,Import!$B$3:$AL$676,6,FALSE),"")</f>
        <v>0</v>
      </c>
      <c r="W386" s="91">
        <f>IFERROR(VLOOKUP($N386,Import!$B$3:$AL$676,7,FALSE),"")</f>
        <v>0</v>
      </c>
      <c r="X386" s="91">
        <f>IFERROR(VLOOKUP($N386,Import!$B$3:$AL$676,8,FALSE),"")</f>
        <v>0</v>
      </c>
      <c r="Y386" s="91">
        <f>IFERROR(VLOOKUP($N386,Import!$B$3:$AL$676,9,FALSE),"")</f>
        <v>0</v>
      </c>
      <c r="Z386" s="91">
        <f>IFERROR(VLOOKUP($N386,Import!$B$3:$AL$676,10,FALSE),"")</f>
        <v>0</v>
      </c>
      <c r="AA386" s="92">
        <f>IFERROR(VLOOKUP($N386,Import!$B$3:$AL$676,11,FALSE),"")</f>
        <v>0</v>
      </c>
      <c r="AB386" s="431"/>
      <c r="AC386" s="498">
        <f t="shared" si="67"/>
        <v>0</v>
      </c>
      <c r="AD386" s="499">
        <f>IF(O386='User Input'!$C$1,1,0)</f>
        <v>0</v>
      </c>
      <c r="AE386" s="499">
        <f t="shared" si="72"/>
        <v>0</v>
      </c>
      <c r="AF386" s="499">
        <f t="shared" si="68"/>
        <v>0</v>
      </c>
      <c r="AG386" s="499" t="str">
        <f t="shared" si="69"/>
        <v>Kevin Maitan</v>
      </c>
      <c r="AH386" s="499">
        <f t="shared" si="70"/>
        <v>0</v>
      </c>
      <c r="AI386" s="499">
        <f t="shared" si="71"/>
        <v>0</v>
      </c>
      <c r="AJ386" s="91">
        <f>IFERROR(VLOOKUP($N386,Import!$B$3:$AL$676,35,FALSE),"")</f>
        <v>2021</v>
      </c>
      <c r="AK386" s="98"/>
      <c r="AL386" s="540"/>
      <c r="AM386" s="540"/>
      <c r="AN386" s="540"/>
      <c r="AO386" s="540"/>
      <c r="AP386" s="540"/>
      <c r="AQ386" s="540"/>
      <c r="AR386" s="542"/>
      <c r="AS386" s="538"/>
      <c r="AT386" s="585" t="str">
        <f>IFERROR(VLOOKUP($AV386,Import!$AW$3:$BG$677,7,FALSE),"")</f>
        <v/>
      </c>
      <c r="AU386" s="538"/>
      <c r="AV386" s="543"/>
      <c r="AW386" s="544"/>
      <c r="AX386" s="550"/>
      <c r="AY386" s="551"/>
      <c r="AZ386" s="552"/>
      <c r="BA386" s="552"/>
      <c r="BB386" s="551"/>
      <c r="BC386" s="553"/>
      <c r="BD386" s="551"/>
      <c r="BE386" s="554"/>
      <c r="BF386" s="554"/>
      <c r="BG386" s="551"/>
      <c r="BH386" s="551"/>
      <c r="BI386" s="551"/>
      <c r="BJ386" s="546"/>
      <c r="BK386" s="539"/>
      <c r="BL386" s="539"/>
      <c r="BM386" s="539"/>
      <c r="BN386" s="539"/>
      <c r="BO386" s="539"/>
      <c r="BP386" s="539"/>
      <c r="BQ386" s="539"/>
      <c r="BR386" s="535"/>
      <c r="BS386" s="536"/>
      <c r="BT386" s="537"/>
      <c r="BU386" s="549"/>
      <c r="BV386" s="426"/>
    </row>
    <row r="387" spans="1:74" ht="15" x14ac:dyDescent="0.25">
      <c r="A387" s="570">
        <v>385</v>
      </c>
      <c r="B387" s="571">
        <f>IFERROR(VLOOKUP(N387,Import!$B$4:$T$677,19,FALSE),"")</f>
        <v>633</v>
      </c>
      <c r="C387" s="572"/>
      <c r="D387" s="571">
        <f>IFERROR(VLOOKUP(N387,Import!$AD$3:$AH$677,3,FALSE),"")</f>
        <v>88</v>
      </c>
      <c r="E387" s="571">
        <f>IFERROR(VLOOKUP(N387,Import!$AD$3:$AL$677,4,FALSE),"")</f>
        <v>61</v>
      </c>
      <c r="F387" s="575" t="str">
        <f>IFERROR(VLOOKUP(N387,Import!$AT$3:$BG$677,8,FALSE),"")</f>
        <v/>
      </c>
      <c r="G387" s="489" t="str">
        <f>IFERROR(VLOOKUP($N387,Import!$AT$3:$BG$677,2,FALSE),"")</f>
        <v/>
      </c>
      <c r="H387" s="490" t="str">
        <f>IFERROR(VLOOKUP($N387,Import!$AT$3:$BG$677,3,FALSE),"")</f>
        <v/>
      </c>
      <c r="I387" s="575" t="str">
        <f>IFERROR(VLOOKUP($N387,Import!$AT$3:$BG$677,9,FALSE),"")</f>
        <v/>
      </c>
      <c r="J387" s="574"/>
      <c r="K387" s="571" t="str">
        <f>IFERROR(VLOOKUP(N387,Import!$AT$3:$BG$677,12,FALSE),"")</f>
        <v/>
      </c>
      <c r="L387" s="571" t="str">
        <f>IFERROR(VLOOKUP(N387,Import!$AT$3:$BG$677,14,FALSE),"")</f>
        <v/>
      </c>
      <c r="M387" s="486"/>
      <c r="N387" s="88" t="str">
        <f>IFERROR(VLOOKUP(A387,Import!$V$3:$X$677,3,FALSE),"")</f>
        <v>Bobby Dalbec</v>
      </c>
      <c r="O387" s="89"/>
      <c r="P387" s="90"/>
      <c r="Q387" s="91" t="str">
        <f>IFERROR(VLOOKUP($N387,Import!$B$3:$AL$676,2,FALSE),"")</f>
        <v>BOS</v>
      </c>
      <c r="R387" s="341" t="str">
        <f>IFERROR(VLOOKUP($N387,Import!$B$3:$AL$676,3,FALSE),"")</f>
        <v>3B</v>
      </c>
      <c r="S387" s="341" t="str">
        <f>IFERROR(VLOOKUP($N387,Import!$B$3:$AL$676,4,FALSE),"")</f>
        <v>3B</v>
      </c>
      <c r="T387" s="91">
        <f>IFERROR(VLOOKUP($N387,Import!$B$3:$AL$676,5,FALSE),"")</f>
        <v>0</v>
      </c>
      <c r="U387" s="431"/>
      <c r="V387" s="91">
        <f>IFERROR(VLOOKUP($N387,Import!$B$3:$AL$676,6,FALSE),"")</f>
        <v>0</v>
      </c>
      <c r="W387" s="91">
        <f>IFERROR(VLOOKUP($N387,Import!$B$3:$AL$676,7,FALSE),"")</f>
        <v>0</v>
      </c>
      <c r="X387" s="91">
        <f>IFERROR(VLOOKUP($N387,Import!$B$3:$AL$676,8,FALSE),"")</f>
        <v>0</v>
      </c>
      <c r="Y387" s="91">
        <f>IFERROR(VLOOKUP($N387,Import!$B$3:$AL$676,9,FALSE),"")</f>
        <v>0</v>
      </c>
      <c r="Z387" s="91">
        <f>IFERROR(VLOOKUP($N387,Import!$B$3:$AL$676,10,FALSE),"")</f>
        <v>0</v>
      </c>
      <c r="AA387" s="92">
        <f>IFERROR(VLOOKUP($N387,Import!$B$3:$AL$676,11,FALSE),"")</f>
        <v>0</v>
      </c>
      <c r="AB387" s="431"/>
      <c r="AC387" s="498">
        <f t="shared" ref="AC387:AC395" si="73">AA387*V387</f>
        <v>0</v>
      </c>
      <c r="AD387" s="499">
        <f>IF(O387='User Input'!$C$1,1,0)</f>
        <v>0</v>
      </c>
      <c r="AE387" s="499">
        <f t="shared" si="72"/>
        <v>0</v>
      </c>
      <c r="AF387" s="499">
        <f t="shared" ref="AF387:AF395" si="74">IF(AE387=AE386,0,AE387)</f>
        <v>0</v>
      </c>
      <c r="AG387" s="499" t="str">
        <f t="shared" ref="AG387:AG395" si="75">N387</f>
        <v>Bobby Dalbec</v>
      </c>
      <c r="AH387" s="499">
        <f t="shared" ref="AH387:AH395" si="76">P387</f>
        <v>0</v>
      </c>
      <c r="AI387" s="499">
        <f t="shared" ref="AI387:AI395" si="77">T387</f>
        <v>0</v>
      </c>
      <c r="AJ387" s="91">
        <f>IFERROR(VLOOKUP($N387,Import!$B$3:$AL$676,35,FALSE),"")</f>
        <v>2020</v>
      </c>
      <c r="AK387" s="98"/>
      <c r="AL387" s="540"/>
      <c r="AM387" s="540"/>
      <c r="AN387" s="540"/>
      <c r="AO387" s="540"/>
      <c r="AP387" s="540"/>
      <c r="AQ387" s="540"/>
      <c r="AR387" s="542"/>
      <c r="AS387" s="538"/>
      <c r="AT387" s="538"/>
      <c r="AU387" s="538"/>
      <c r="AV387" s="543"/>
      <c r="AW387" s="544"/>
      <c r="AX387" s="550"/>
      <c r="AY387" s="551"/>
      <c r="AZ387" s="552"/>
      <c r="BA387" s="552"/>
      <c r="BB387" s="551"/>
      <c r="BC387" s="553"/>
      <c r="BD387" s="551"/>
      <c r="BE387" s="554"/>
      <c r="BF387" s="554"/>
      <c r="BG387" s="551"/>
      <c r="BH387" s="551"/>
      <c r="BI387" s="551"/>
      <c r="BJ387" s="546"/>
      <c r="BK387" s="539"/>
      <c r="BL387" s="539"/>
      <c r="BM387" s="539"/>
      <c r="BN387" s="539"/>
      <c r="BO387" s="539"/>
      <c r="BP387" s="539"/>
      <c r="BQ387" s="539"/>
      <c r="BR387" s="535"/>
      <c r="BS387" s="536"/>
      <c r="BT387" s="537"/>
      <c r="BU387" s="549"/>
      <c r="BV387" s="426"/>
    </row>
    <row r="388" spans="1:74" ht="15" x14ac:dyDescent="0.25">
      <c r="A388" s="570">
        <v>386</v>
      </c>
      <c r="B388" s="571">
        <f>IFERROR(VLOOKUP(N388,Import!$B$4:$T$677,19,FALSE),"")</f>
        <v>634</v>
      </c>
      <c r="C388" s="572"/>
      <c r="D388" s="571">
        <f>IFERROR(VLOOKUP(N388,Import!$AD$3:$AH$677,3,FALSE),"")</f>
        <v>89</v>
      </c>
      <c r="E388" s="571">
        <f>IFERROR(VLOOKUP(N388,Import!$AD$3:$AL$677,4,FALSE),"")</f>
        <v>62</v>
      </c>
      <c r="F388" s="575" t="str">
        <f>IFERROR(VLOOKUP(N388,Import!$AT$3:$BG$677,8,FALSE),"")</f>
        <v/>
      </c>
      <c r="G388" s="489" t="str">
        <f>IFERROR(VLOOKUP($N388,Import!$AT$3:$BG$677,2,FALSE),"")</f>
        <v/>
      </c>
      <c r="H388" s="490" t="str">
        <f>IFERROR(VLOOKUP($N388,Import!$AT$3:$BG$677,3,FALSE),"")</f>
        <v/>
      </c>
      <c r="I388" s="575" t="str">
        <f>IFERROR(VLOOKUP($N388,Import!$AT$3:$BG$677,9,FALSE),"")</f>
        <v/>
      </c>
      <c r="J388" s="574"/>
      <c r="K388" s="571" t="str">
        <f>IFERROR(VLOOKUP(N388,Import!$AT$3:$BG$677,12,FALSE),"")</f>
        <v/>
      </c>
      <c r="L388" s="571" t="str">
        <f>IFERROR(VLOOKUP(N388,Import!$AT$3:$BG$677,14,FALSE),"")</f>
        <v/>
      </c>
      <c r="M388" s="486"/>
      <c r="N388" s="88" t="str">
        <f>IFERROR(VLOOKUP(A388,Import!$V$3:$X$677,3,FALSE),"")</f>
        <v>Bubba Thompson</v>
      </c>
      <c r="O388" s="89"/>
      <c r="P388" s="90"/>
      <c r="Q388" s="91" t="str">
        <f>IFERROR(VLOOKUP($N388,Import!$B$3:$AL$676,2,FALSE),"")</f>
        <v>TEX</v>
      </c>
      <c r="R388" s="341" t="str">
        <f>IFERROR(VLOOKUP($N388,Import!$B$3:$AL$676,3,FALSE),"")</f>
        <v>OF</v>
      </c>
      <c r="S388" s="341" t="str">
        <f>IFERROR(VLOOKUP($N388,Import!$B$3:$AL$676,4,FALSE),"")</f>
        <v>OF</v>
      </c>
      <c r="T388" s="91">
        <f>IFERROR(VLOOKUP($N388,Import!$B$3:$AL$676,5,FALSE),"")</f>
        <v>0</v>
      </c>
      <c r="U388" s="431"/>
      <c r="V388" s="91">
        <f>IFERROR(VLOOKUP($N388,Import!$B$3:$AL$676,6,FALSE),"")</f>
        <v>0</v>
      </c>
      <c r="W388" s="91">
        <f>IFERROR(VLOOKUP($N388,Import!$B$3:$AL$676,7,FALSE),"")</f>
        <v>0</v>
      </c>
      <c r="X388" s="91">
        <f>IFERROR(VLOOKUP($N388,Import!$B$3:$AL$676,8,FALSE),"")</f>
        <v>0</v>
      </c>
      <c r="Y388" s="91">
        <f>IFERROR(VLOOKUP($N388,Import!$B$3:$AL$676,9,FALSE),"")</f>
        <v>0</v>
      </c>
      <c r="Z388" s="91">
        <f>IFERROR(VLOOKUP($N388,Import!$B$3:$AL$676,10,FALSE),"")</f>
        <v>0</v>
      </c>
      <c r="AA388" s="92">
        <f>IFERROR(VLOOKUP($N388,Import!$B$3:$AL$676,11,FALSE),"")</f>
        <v>0</v>
      </c>
      <c r="AB388" s="431"/>
      <c r="AC388" s="498">
        <f t="shared" si="73"/>
        <v>0</v>
      </c>
      <c r="AD388" s="499">
        <f>IF(O388='User Input'!$C$1,1,0)</f>
        <v>0</v>
      </c>
      <c r="AE388" s="499">
        <f t="shared" ref="AE388:AE395" si="78">AD388+AE387</f>
        <v>0</v>
      </c>
      <c r="AF388" s="499">
        <f t="shared" si="74"/>
        <v>0</v>
      </c>
      <c r="AG388" s="499" t="str">
        <f t="shared" si="75"/>
        <v>Bubba Thompson</v>
      </c>
      <c r="AH388" s="499">
        <f t="shared" si="76"/>
        <v>0</v>
      </c>
      <c r="AI388" s="499">
        <f t="shared" si="77"/>
        <v>0</v>
      </c>
      <c r="AJ388" s="91">
        <f>IFERROR(VLOOKUP($N388,Import!$B$3:$AL$676,35,FALSE),"")</f>
        <v>2021</v>
      </c>
      <c r="AK388" s="98"/>
      <c r="AL388" s="540"/>
      <c r="AM388" s="540"/>
      <c r="AN388" s="540"/>
      <c r="AO388" s="540"/>
      <c r="AP388" s="540"/>
      <c r="AQ388" s="540"/>
      <c r="AR388" s="542"/>
      <c r="AS388" s="538"/>
      <c r="AT388" s="538"/>
      <c r="AU388" s="538"/>
      <c r="AV388" s="543"/>
      <c r="AW388" s="544"/>
      <c r="AX388" s="550"/>
      <c r="AY388" s="551"/>
      <c r="AZ388" s="552"/>
      <c r="BA388" s="552"/>
      <c r="BB388" s="551"/>
      <c r="BC388" s="553"/>
      <c r="BD388" s="551"/>
      <c r="BE388" s="554"/>
      <c r="BF388" s="554"/>
      <c r="BG388" s="551"/>
      <c r="BH388" s="551"/>
      <c r="BI388" s="551"/>
      <c r="BJ388" s="546"/>
      <c r="BK388" s="539"/>
      <c r="BL388" s="539"/>
      <c r="BM388" s="539"/>
      <c r="BN388" s="539"/>
      <c r="BO388" s="539"/>
      <c r="BP388" s="539"/>
      <c r="BQ388" s="539"/>
      <c r="BR388" s="535"/>
      <c r="BS388" s="536"/>
      <c r="BT388" s="537"/>
      <c r="BU388" s="549"/>
      <c r="BV388" s="426"/>
    </row>
    <row r="389" spans="1:74" ht="15" x14ac:dyDescent="0.25">
      <c r="A389" s="570">
        <v>387</v>
      </c>
      <c r="B389" s="571">
        <f>IFERROR(VLOOKUP(N389,Import!$B$4:$T$677,19,FALSE),"")</f>
        <v>635</v>
      </c>
      <c r="C389" s="572"/>
      <c r="D389" s="571">
        <f>IFERROR(VLOOKUP(N389,Import!$AD$3:$AH$677,3,FALSE),"")</f>
        <v>90</v>
      </c>
      <c r="E389" s="571">
        <f>IFERROR(VLOOKUP(N389,Import!$AD$3:$AL$677,4,FALSE),"")</f>
        <v>63</v>
      </c>
      <c r="F389" s="575">
        <f>IFERROR(VLOOKUP(N389,Import!$AT$3:$BG$677,8,FALSE),"")</f>
        <v>576</v>
      </c>
      <c r="G389" s="489">
        <f>IFERROR(VLOOKUP($N389,Import!$AT$3:$BG$677,2,FALSE),"")</f>
        <v>29.65</v>
      </c>
      <c r="H389" s="490">
        <f>IFERROR(VLOOKUP($N389,Import!$AT$3:$BG$677,3,FALSE),"")</f>
        <v>1.5605263157894735</v>
      </c>
      <c r="I389" s="575">
        <f ca="1">IFERROR(VLOOKUP($N389,Import!$AT$3:$BG$677,9,FALSE),"")</f>
        <v>152</v>
      </c>
      <c r="J389" s="574"/>
      <c r="K389" s="571">
        <f>IFERROR(VLOOKUP(N389,Import!$AT$3:$BG$677,12,FALSE),"")</f>
        <v>537</v>
      </c>
      <c r="L389" s="571">
        <f>IFERROR(VLOOKUP(N389,Import!$AT$3:$BG$677,14,FALSE),"")</f>
        <v>519</v>
      </c>
      <c r="M389" s="486"/>
      <c r="N389" s="88" t="str">
        <f>IFERROR(VLOOKUP(A389,Import!$V$3:$X$677,3,FALSE),"")</f>
        <v>Bobby Bradley</v>
      </c>
      <c r="O389" s="89"/>
      <c r="P389" s="90"/>
      <c r="Q389" s="91" t="str">
        <f>IFERROR(VLOOKUP($N389,Import!$B$3:$AL$676,2,FALSE),"")</f>
        <v>CLE</v>
      </c>
      <c r="R389" s="341" t="str">
        <f>IFERROR(VLOOKUP($N389,Import!$B$3:$AL$676,3,FALSE),"")</f>
        <v>1B</v>
      </c>
      <c r="S389" s="341" t="str">
        <f>IFERROR(VLOOKUP($N389,Import!$B$3:$AL$676,4,FALSE),"")</f>
        <v>1B</v>
      </c>
      <c r="T389" s="91">
        <f>IFERROR(VLOOKUP($N389,Import!$B$3:$AL$676,5,FALSE),"")</f>
        <v>0</v>
      </c>
      <c r="U389" s="431"/>
      <c r="V389" s="91">
        <f>IFERROR(VLOOKUP($N389,Import!$B$3:$AL$676,6,FALSE),"")</f>
        <v>0</v>
      </c>
      <c r="W389" s="91">
        <f>IFERROR(VLOOKUP($N389,Import!$B$3:$AL$676,7,FALSE),"")</f>
        <v>0</v>
      </c>
      <c r="X389" s="91">
        <f>IFERROR(VLOOKUP($N389,Import!$B$3:$AL$676,8,FALSE),"")</f>
        <v>0</v>
      </c>
      <c r="Y389" s="91">
        <f>IFERROR(VLOOKUP($N389,Import!$B$3:$AL$676,9,FALSE),"")</f>
        <v>0</v>
      </c>
      <c r="Z389" s="91">
        <f>IFERROR(VLOOKUP($N389,Import!$B$3:$AL$676,10,FALSE),"")</f>
        <v>0</v>
      </c>
      <c r="AA389" s="92">
        <f>IFERROR(VLOOKUP($N389,Import!$B$3:$AL$676,11,FALSE),"")</f>
        <v>0</v>
      </c>
      <c r="AB389" s="431"/>
      <c r="AC389" s="498">
        <f t="shared" si="73"/>
        <v>0</v>
      </c>
      <c r="AD389" s="499">
        <f>IF(O389='User Input'!$C$1,1,0)</f>
        <v>0</v>
      </c>
      <c r="AE389" s="499">
        <f t="shared" si="78"/>
        <v>0</v>
      </c>
      <c r="AF389" s="499">
        <f t="shared" si="74"/>
        <v>0</v>
      </c>
      <c r="AG389" s="499" t="str">
        <f t="shared" si="75"/>
        <v>Bobby Bradley</v>
      </c>
      <c r="AH389" s="499">
        <f t="shared" si="76"/>
        <v>0</v>
      </c>
      <c r="AI389" s="499">
        <f t="shared" si="77"/>
        <v>0</v>
      </c>
      <c r="AJ389" s="91">
        <f>IFERROR(VLOOKUP($N389,Import!$B$3:$AL$676,35,FALSE),"")</f>
        <v>2019</v>
      </c>
      <c r="AK389" s="98"/>
      <c r="AL389" s="540"/>
      <c r="AM389" s="540"/>
      <c r="AN389" s="540"/>
      <c r="AO389" s="540"/>
      <c r="AP389" s="540"/>
      <c r="AQ389" s="540"/>
      <c r="AR389" s="542"/>
      <c r="AS389" s="538"/>
      <c r="AT389" s="538"/>
      <c r="AU389" s="538"/>
      <c r="AV389" s="543"/>
      <c r="AW389" s="544"/>
      <c r="AX389" s="550"/>
      <c r="AY389" s="551"/>
      <c r="AZ389" s="552"/>
      <c r="BA389" s="552"/>
      <c r="BB389" s="551"/>
      <c r="BC389" s="553"/>
      <c r="BD389" s="551"/>
      <c r="BE389" s="554"/>
      <c r="BF389" s="554"/>
      <c r="BG389" s="551"/>
      <c r="BH389" s="551"/>
      <c r="BI389" s="551"/>
      <c r="BJ389" s="546"/>
      <c r="BK389" s="539"/>
      <c r="BL389" s="539"/>
      <c r="BM389" s="539"/>
      <c r="BN389" s="539"/>
      <c r="BO389" s="539"/>
      <c r="BP389" s="539"/>
      <c r="BQ389" s="539"/>
      <c r="BR389" s="535"/>
      <c r="BS389" s="536"/>
      <c r="BT389" s="537"/>
      <c r="BU389" s="549"/>
      <c r="BV389" s="426"/>
    </row>
    <row r="390" spans="1:74" ht="15" x14ac:dyDescent="0.25">
      <c r="A390" s="570">
        <v>388</v>
      </c>
      <c r="B390" s="571">
        <f>IFERROR(VLOOKUP(N390,Import!$B$4:$T$677,19,FALSE),"")</f>
        <v>636</v>
      </c>
      <c r="C390" s="572"/>
      <c r="D390" s="571">
        <f>IFERROR(VLOOKUP(N390,Import!$AD$3:$AH$677,3,FALSE),"")</f>
        <v>91</v>
      </c>
      <c r="E390" s="571">
        <f>IFERROR(VLOOKUP(N390,Import!$AD$3:$AL$677,4,FALSE),"")</f>
        <v>64</v>
      </c>
      <c r="F390" s="575" t="str">
        <f>IFERROR(VLOOKUP(N390,Import!$AT$3:$BG$677,8,FALSE),"")</f>
        <v/>
      </c>
      <c r="G390" s="489" t="str">
        <f>IFERROR(VLOOKUP($N390,Import!$AT$3:$BG$677,2,FALSE),"")</f>
        <v/>
      </c>
      <c r="H390" s="490" t="str">
        <f>IFERROR(VLOOKUP($N390,Import!$AT$3:$BG$677,3,FALSE),"")</f>
        <v/>
      </c>
      <c r="I390" s="575" t="str">
        <f>IFERROR(VLOOKUP($N390,Import!$AT$3:$BG$677,9,FALSE),"")</f>
        <v/>
      </c>
      <c r="J390" s="574"/>
      <c r="K390" s="571" t="str">
        <f>IFERROR(VLOOKUP(N390,Import!$AT$3:$BG$677,12,FALSE),"")</f>
        <v/>
      </c>
      <c r="L390" s="571" t="str">
        <f>IFERROR(VLOOKUP(N390,Import!$AT$3:$BG$677,14,FALSE),"")</f>
        <v/>
      </c>
      <c r="M390" s="486"/>
      <c r="N390" s="88" t="str">
        <f>IFERROR(VLOOKUP(A390,Import!$V$3:$X$677,3,FALSE),"")</f>
        <v>Jahmai Jones</v>
      </c>
      <c r="O390" s="89"/>
      <c r="P390" s="90"/>
      <c r="Q390" s="91" t="str">
        <f>IFERROR(VLOOKUP($N390,Import!$B$3:$AL$676,2,FALSE),"")</f>
        <v>LAA</v>
      </c>
      <c r="R390" s="341" t="str">
        <f>IFERROR(VLOOKUP($N390,Import!$B$3:$AL$676,3,FALSE),"")</f>
        <v>2B/OF</v>
      </c>
      <c r="S390" s="341" t="str">
        <f>IFERROR(VLOOKUP($N390,Import!$B$3:$AL$676,4,FALSE),"")</f>
        <v>2B/OF</v>
      </c>
      <c r="T390" s="91">
        <f>IFERROR(VLOOKUP($N390,Import!$B$3:$AL$676,5,FALSE),"")</f>
        <v>0</v>
      </c>
      <c r="U390" s="431"/>
      <c r="V390" s="91">
        <f>IFERROR(VLOOKUP($N390,Import!$B$3:$AL$676,6,FALSE),"")</f>
        <v>0</v>
      </c>
      <c r="W390" s="91">
        <f>IFERROR(VLOOKUP($N390,Import!$B$3:$AL$676,7,FALSE),"")</f>
        <v>0</v>
      </c>
      <c r="X390" s="91">
        <f>IFERROR(VLOOKUP($N390,Import!$B$3:$AL$676,8,FALSE),"")</f>
        <v>0</v>
      </c>
      <c r="Y390" s="91">
        <f>IFERROR(VLOOKUP($N390,Import!$B$3:$AL$676,9,FALSE),"")</f>
        <v>0</v>
      </c>
      <c r="Z390" s="91">
        <f>IFERROR(VLOOKUP($N390,Import!$B$3:$AL$676,10,FALSE),"")</f>
        <v>0</v>
      </c>
      <c r="AA390" s="92">
        <f>IFERROR(VLOOKUP($N390,Import!$B$3:$AL$676,11,FALSE),"")</f>
        <v>0</v>
      </c>
      <c r="AB390" s="431"/>
      <c r="AC390" s="498">
        <f t="shared" si="73"/>
        <v>0</v>
      </c>
      <c r="AD390" s="499">
        <f>IF(O390='User Input'!$C$1,1,0)</f>
        <v>0</v>
      </c>
      <c r="AE390" s="499">
        <f t="shared" si="78"/>
        <v>0</v>
      </c>
      <c r="AF390" s="499">
        <f t="shared" si="74"/>
        <v>0</v>
      </c>
      <c r="AG390" s="499" t="str">
        <f t="shared" si="75"/>
        <v>Jahmai Jones</v>
      </c>
      <c r="AH390" s="499">
        <f t="shared" si="76"/>
        <v>0</v>
      </c>
      <c r="AI390" s="499">
        <f t="shared" si="77"/>
        <v>0</v>
      </c>
      <c r="AJ390" s="91">
        <f>IFERROR(VLOOKUP($N390,Import!$B$3:$AL$676,35,FALSE),"")</f>
        <v>2019</v>
      </c>
      <c r="AK390" s="98"/>
      <c r="AL390" s="540"/>
      <c r="AM390" s="540"/>
      <c r="AN390" s="540"/>
      <c r="AO390" s="540"/>
      <c r="AP390" s="540"/>
      <c r="AQ390" s="540"/>
      <c r="AR390" s="542"/>
      <c r="AS390" s="538"/>
      <c r="AT390" s="538"/>
      <c r="AU390" s="538"/>
      <c r="AV390" s="543"/>
      <c r="AW390" s="544"/>
      <c r="AX390" s="550"/>
      <c r="AY390" s="551"/>
      <c r="AZ390" s="552"/>
      <c r="BA390" s="552"/>
      <c r="BB390" s="551"/>
      <c r="BC390" s="553"/>
      <c r="BD390" s="551"/>
      <c r="BE390" s="554"/>
      <c r="BF390" s="554"/>
      <c r="BG390" s="551"/>
      <c r="BH390" s="551"/>
      <c r="BI390" s="551"/>
      <c r="BJ390" s="546"/>
      <c r="BK390" s="539"/>
      <c r="BL390" s="539"/>
      <c r="BM390" s="539"/>
      <c r="BN390" s="539"/>
      <c r="BO390" s="539"/>
      <c r="BP390" s="539"/>
      <c r="BQ390" s="539"/>
      <c r="BR390" s="535"/>
      <c r="BS390" s="536"/>
      <c r="BT390" s="537"/>
      <c r="BU390" s="549"/>
      <c r="BV390" s="426"/>
    </row>
    <row r="391" spans="1:74" ht="15" x14ac:dyDescent="0.25">
      <c r="A391" s="570">
        <f>A390+1</f>
        <v>389</v>
      </c>
      <c r="B391" s="571">
        <f>IFERROR(VLOOKUP(N391,Import!$B$4:$T$677,19,FALSE),"")</f>
        <v>637</v>
      </c>
      <c r="C391" s="572"/>
      <c r="D391" s="571">
        <f>IFERROR(VLOOKUP(N391,Import!$AD$3:$AH$677,3,FALSE),"")</f>
        <v>92</v>
      </c>
      <c r="E391" s="571">
        <f>IFERROR(VLOOKUP(N391,Import!$AD$3:$AL$677,4,FALSE),"")</f>
        <v>65</v>
      </c>
      <c r="F391" s="575" t="str">
        <f>IFERROR(VLOOKUP(N391,Import!$AT$3:$BG$677,8,FALSE),"")</f>
        <v/>
      </c>
      <c r="G391" s="489" t="str">
        <f>IFERROR(VLOOKUP($N391,Import!$AT$3:$BG$677,2,FALSE),"")</f>
        <v/>
      </c>
      <c r="H391" s="490" t="str">
        <f>IFERROR(VLOOKUP($N391,Import!$AT$3:$BG$677,3,FALSE),"")</f>
        <v/>
      </c>
      <c r="I391" s="575" t="str">
        <f>IFERROR(VLOOKUP($N391,Import!$AT$3:$BG$677,9,FALSE),"")</f>
        <v/>
      </c>
      <c r="J391" s="574"/>
      <c r="K391" s="571" t="str">
        <f>IFERROR(VLOOKUP(N391,Import!$AT$3:$BG$677,12,FALSE),"")</f>
        <v/>
      </c>
      <c r="L391" s="571" t="str">
        <f>IFERROR(VLOOKUP(N391,Import!$AT$3:$BG$677,14,FALSE),"")</f>
        <v/>
      </c>
      <c r="M391" s="486"/>
      <c r="N391" s="88" t="str">
        <f>IFERROR(VLOOKUP(A391,Import!$V$3:$X$677,3,FALSE),"")</f>
        <v>Cavan Biggio</v>
      </c>
      <c r="O391" s="89"/>
      <c r="P391" s="90"/>
      <c r="Q391" s="91" t="str">
        <f>IFERROR(VLOOKUP($N391,Import!$B$3:$AL$676,2,FALSE),"")</f>
        <v>TOR</v>
      </c>
      <c r="R391" s="341" t="str">
        <f>IFERROR(VLOOKUP($N391,Import!$B$3:$AL$676,3,FALSE),"")</f>
        <v>2B</v>
      </c>
      <c r="S391" s="341" t="str">
        <f>IFERROR(VLOOKUP($N391,Import!$B$3:$AL$676,4,FALSE),"")</f>
        <v>2B</v>
      </c>
      <c r="T391" s="91">
        <f>IFERROR(VLOOKUP($N391,Import!$B$3:$AL$676,5,FALSE),"")</f>
        <v>0</v>
      </c>
      <c r="U391" s="431"/>
      <c r="V391" s="91">
        <f>IFERROR(VLOOKUP($N391,Import!$B$3:$AL$676,6,FALSE),"")</f>
        <v>0</v>
      </c>
      <c r="W391" s="91">
        <f>IFERROR(VLOOKUP($N391,Import!$B$3:$AL$676,7,FALSE),"")</f>
        <v>0</v>
      </c>
      <c r="X391" s="91">
        <f>IFERROR(VLOOKUP($N391,Import!$B$3:$AL$676,8,FALSE),"")</f>
        <v>0</v>
      </c>
      <c r="Y391" s="91">
        <f>IFERROR(VLOOKUP($N391,Import!$B$3:$AL$676,9,FALSE),"")</f>
        <v>0</v>
      </c>
      <c r="Z391" s="91">
        <f>IFERROR(VLOOKUP($N391,Import!$B$3:$AL$676,10,FALSE),"")</f>
        <v>0</v>
      </c>
      <c r="AA391" s="92">
        <f>IFERROR(VLOOKUP($N391,Import!$B$3:$AL$676,11,FALSE),"")</f>
        <v>0</v>
      </c>
      <c r="AB391" s="431"/>
      <c r="AC391" s="498">
        <f t="shared" si="73"/>
        <v>0</v>
      </c>
      <c r="AD391" s="499">
        <f>IF(O391='User Input'!$C$1,1,0)</f>
        <v>0</v>
      </c>
      <c r="AE391" s="499">
        <f t="shared" si="78"/>
        <v>0</v>
      </c>
      <c r="AF391" s="499">
        <f t="shared" si="74"/>
        <v>0</v>
      </c>
      <c r="AG391" s="499" t="str">
        <f t="shared" si="75"/>
        <v>Cavan Biggio</v>
      </c>
      <c r="AH391" s="499">
        <f t="shared" si="76"/>
        <v>0</v>
      </c>
      <c r="AI391" s="499">
        <f t="shared" si="77"/>
        <v>0</v>
      </c>
      <c r="AJ391" s="91">
        <f>IFERROR(VLOOKUP($N391,Import!$B$3:$AL$676,35,FALSE),"")</f>
        <v>2019</v>
      </c>
      <c r="AK391" s="98"/>
      <c r="AL391" s="540"/>
      <c r="AM391" s="540"/>
      <c r="AN391" s="540"/>
      <c r="AO391" s="540"/>
      <c r="AP391" s="540"/>
      <c r="AQ391" s="540"/>
      <c r="AR391" s="542"/>
      <c r="AS391" s="538"/>
      <c r="AT391" s="538"/>
      <c r="AU391" s="538"/>
      <c r="AV391" s="543"/>
      <c r="AW391" s="544"/>
      <c r="AX391" s="550"/>
      <c r="AY391" s="551"/>
      <c r="AZ391" s="552"/>
      <c r="BA391" s="552"/>
      <c r="BB391" s="551"/>
      <c r="BC391" s="553"/>
      <c r="BD391" s="551"/>
      <c r="BE391" s="554"/>
      <c r="BF391" s="554"/>
      <c r="BG391" s="551"/>
      <c r="BH391" s="551"/>
      <c r="BI391" s="551"/>
      <c r="BJ391" s="546"/>
      <c r="BK391" s="539"/>
      <c r="BL391" s="539"/>
      <c r="BM391" s="539"/>
      <c r="BN391" s="539"/>
      <c r="BO391" s="539"/>
      <c r="BP391" s="539"/>
      <c r="BQ391" s="539"/>
      <c r="BR391" s="535"/>
      <c r="BS391" s="536"/>
      <c r="BT391" s="537"/>
      <c r="BU391" s="549"/>
      <c r="BV391" s="426"/>
    </row>
    <row r="392" spans="1:74" ht="15" x14ac:dyDescent="0.25">
      <c r="A392" s="570">
        <v>390</v>
      </c>
      <c r="B392" s="571">
        <f>IFERROR(VLOOKUP(N392,Import!$B$4:$T$677,19,FALSE),"")</f>
        <v>638</v>
      </c>
      <c r="C392" s="572"/>
      <c r="D392" s="571">
        <f>IFERROR(VLOOKUP(N392,Import!$AD$3:$AH$677,3,FALSE),"")</f>
        <v>93</v>
      </c>
      <c r="E392" s="571">
        <f>IFERROR(VLOOKUP(N392,Import!$AD$3:$AL$677,4,FALSE),"")</f>
        <v>66</v>
      </c>
      <c r="F392" s="575" t="str">
        <f>IFERROR(VLOOKUP(N392,Import!$AT$3:$BG$677,8,FALSE),"")</f>
        <v/>
      </c>
      <c r="G392" s="489" t="str">
        <f>IFERROR(VLOOKUP($N392,Import!$AT$3:$BG$677,2,FALSE),"")</f>
        <v/>
      </c>
      <c r="H392" s="490" t="str">
        <f>IFERROR(VLOOKUP($N392,Import!$AT$3:$BG$677,3,FALSE),"")</f>
        <v/>
      </c>
      <c r="I392" s="575" t="str">
        <f>IFERROR(VLOOKUP($N392,Import!$AT$3:$BG$677,9,FALSE),"")</f>
        <v/>
      </c>
      <c r="J392" s="574"/>
      <c r="K392" s="571" t="str">
        <f>IFERROR(VLOOKUP(N392,Import!$AT$3:$BG$677,12,FALSE),"")</f>
        <v/>
      </c>
      <c r="L392" s="571" t="str">
        <f>IFERROR(VLOOKUP(N392,Import!$AT$3:$BG$677,14,FALSE),"")</f>
        <v/>
      </c>
      <c r="M392" s="486"/>
      <c r="N392" s="88" t="str">
        <f>IFERROR(VLOOKUP(A392,Import!$V$3:$X$677,3,FALSE),"")</f>
        <v>Yu Chang</v>
      </c>
      <c r="O392" s="89"/>
      <c r="P392" s="90"/>
      <c r="Q392" s="91" t="str">
        <f>IFERROR(VLOOKUP($N392,Import!$B$3:$AL$676,2,FALSE),"")</f>
        <v>CLE</v>
      </c>
      <c r="R392" s="341" t="str">
        <f>IFERROR(VLOOKUP($N392,Import!$B$3:$AL$676,3,FALSE),"")</f>
        <v>3B</v>
      </c>
      <c r="S392" s="341" t="str">
        <f>IFERROR(VLOOKUP($N392,Import!$B$3:$AL$676,4,FALSE),"")</f>
        <v>3B</v>
      </c>
      <c r="T392" s="91">
        <f>IFERROR(VLOOKUP($N392,Import!$B$3:$AL$676,5,FALSE),"")</f>
        <v>0</v>
      </c>
      <c r="U392" s="431"/>
      <c r="V392" s="91">
        <f>IFERROR(VLOOKUP($N392,Import!$B$3:$AL$676,6,FALSE),"")</f>
        <v>0</v>
      </c>
      <c r="W392" s="91">
        <f>IFERROR(VLOOKUP($N392,Import!$B$3:$AL$676,7,FALSE),"")</f>
        <v>0</v>
      </c>
      <c r="X392" s="91">
        <f>IFERROR(VLOOKUP($N392,Import!$B$3:$AL$676,8,FALSE),"")</f>
        <v>0</v>
      </c>
      <c r="Y392" s="91">
        <f>IFERROR(VLOOKUP($N392,Import!$B$3:$AL$676,9,FALSE),"")</f>
        <v>0</v>
      </c>
      <c r="Z392" s="91">
        <f>IFERROR(VLOOKUP($N392,Import!$B$3:$AL$676,10,FALSE),"")</f>
        <v>0</v>
      </c>
      <c r="AA392" s="92">
        <f>IFERROR(VLOOKUP($N392,Import!$B$3:$AL$676,11,FALSE),"")</f>
        <v>0</v>
      </c>
      <c r="AB392" s="431"/>
      <c r="AC392" s="498">
        <f t="shared" si="73"/>
        <v>0</v>
      </c>
      <c r="AD392" s="499">
        <f>IF(O392='User Input'!$C$1,1,0)</f>
        <v>0</v>
      </c>
      <c r="AE392" s="499">
        <f t="shared" si="78"/>
        <v>0</v>
      </c>
      <c r="AF392" s="499">
        <f t="shared" si="74"/>
        <v>0</v>
      </c>
      <c r="AG392" s="499" t="str">
        <f t="shared" si="75"/>
        <v>Yu Chang</v>
      </c>
      <c r="AH392" s="499">
        <f t="shared" si="76"/>
        <v>0</v>
      </c>
      <c r="AI392" s="499">
        <f t="shared" si="77"/>
        <v>0</v>
      </c>
      <c r="AJ392" s="91">
        <f>IFERROR(VLOOKUP($N392,Import!$B$3:$AL$676,35,FALSE),"")</f>
        <v>2019</v>
      </c>
      <c r="AK392" s="98"/>
      <c r="AL392" s="540"/>
      <c r="AM392" s="540"/>
      <c r="AN392" s="540"/>
      <c r="AO392" s="540"/>
      <c r="AP392" s="540"/>
      <c r="AQ392" s="540"/>
      <c r="AR392" s="542"/>
      <c r="AS392" s="538"/>
      <c r="AT392" s="538"/>
      <c r="AU392" s="538"/>
      <c r="AV392" s="543"/>
      <c r="AW392" s="544"/>
      <c r="AX392" s="550"/>
      <c r="AY392" s="551"/>
      <c r="AZ392" s="552"/>
      <c r="BA392" s="552"/>
      <c r="BB392" s="551"/>
      <c r="BC392" s="553"/>
      <c r="BD392" s="551"/>
      <c r="BE392" s="554"/>
      <c r="BF392" s="554"/>
      <c r="BG392" s="551"/>
      <c r="BH392" s="551"/>
      <c r="BI392" s="551"/>
      <c r="BJ392" s="546"/>
      <c r="BK392" s="539"/>
      <c r="BL392" s="539"/>
      <c r="BM392" s="539"/>
      <c r="BN392" s="539"/>
      <c r="BO392" s="539"/>
      <c r="BP392" s="539"/>
      <c r="BQ392" s="539"/>
      <c r="BR392" s="535"/>
      <c r="BS392" s="536"/>
      <c r="BT392" s="537"/>
      <c r="BU392" s="549"/>
      <c r="BV392" s="426"/>
    </row>
    <row r="393" spans="1:74" ht="15" x14ac:dyDescent="0.25">
      <c r="A393" s="570">
        <v>391</v>
      </c>
      <c r="B393" s="571">
        <f>IFERROR(VLOOKUP(N393,Import!$B$4:$T$677,19,FALSE),"")</f>
        <v>639</v>
      </c>
      <c r="C393" s="572"/>
      <c r="D393" s="571">
        <f>IFERROR(VLOOKUP(N393,Import!$AD$3:$AH$677,3,FALSE),"")</f>
        <v>94</v>
      </c>
      <c r="E393" s="571">
        <f>IFERROR(VLOOKUP(N393,Import!$AD$3:$AL$677,4,FALSE),"")</f>
        <v>67</v>
      </c>
      <c r="F393" s="575" t="str">
        <f>IFERROR(VLOOKUP(N393,Import!$AT$3:$BG$677,8,FALSE),"")</f>
        <v/>
      </c>
      <c r="G393" s="489" t="str">
        <f>IFERROR(VLOOKUP($N393,Import!$AT$3:$BG$677,2,FALSE),"")</f>
        <v/>
      </c>
      <c r="H393" s="490" t="str">
        <f>IFERROR(VLOOKUP($N393,Import!$AT$3:$BG$677,3,FALSE),"")</f>
        <v/>
      </c>
      <c r="I393" s="575" t="str">
        <f>IFERROR(VLOOKUP($N393,Import!$AT$3:$BG$677,9,FALSE),"")</f>
        <v/>
      </c>
      <c r="J393" s="574"/>
      <c r="K393" s="571" t="str">
        <f>IFERROR(VLOOKUP(N393,Import!$AT$3:$BG$677,12,FALSE),"")</f>
        <v/>
      </c>
      <c r="L393" s="571" t="str">
        <f>IFERROR(VLOOKUP(N393,Import!$AT$3:$BG$677,14,FALSE),"")</f>
        <v/>
      </c>
      <c r="M393" s="486"/>
      <c r="N393" s="88" t="str">
        <f>IFERROR(VLOOKUP(A393,Import!$V$3:$X$677,3,FALSE),"")</f>
        <v>Brandon Marsh</v>
      </c>
      <c r="O393" s="89"/>
      <c r="P393" s="90"/>
      <c r="Q393" s="91" t="str">
        <f>IFERROR(VLOOKUP($N393,Import!$B$3:$AL$676,2,FALSE),"")</f>
        <v>LAA</v>
      </c>
      <c r="R393" s="341" t="str">
        <f>IFERROR(VLOOKUP($N393,Import!$B$3:$AL$676,3,FALSE),"")</f>
        <v>OF</v>
      </c>
      <c r="S393" s="341" t="str">
        <f>IFERROR(VLOOKUP($N393,Import!$B$3:$AL$676,4,FALSE),"")</f>
        <v>OF</v>
      </c>
      <c r="T393" s="91">
        <f>IFERROR(VLOOKUP($N393,Import!$B$3:$AL$676,5,FALSE),"")</f>
        <v>0</v>
      </c>
      <c r="U393" s="431"/>
      <c r="V393" s="91">
        <f>IFERROR(VLOOKUP($N393,Import!$B$3:$AL$676,6,FALSE),"")</f>
        <v>0</v>
      </c>
      <c r="W393" s="91">
        <f>IFERROR(VLOOKUP($N393,Import!$B$3:$AL$676,7,FALSE),"")</f>
        <v>0</v>
      </c>
      <c r="X393" s="91">
        <f>IFERROR(VLOOKUP($N393,Import!$B$3:$AL$676,8,FALSE),"")</f>
        <v>0</v>
      </c>
      <c r="Y393" s="91">
        <f>IFERROR(VLOOKUP($N393,Import!$B$3:$AL$676,9,FALSE),"")</f>
        <v>0</v>
      </c>
      <c r="Z393" s="91">
        <f>IFERROR(VLOOKUP($N393,Import!$B$3:$AL$676,10,FALSE),"")</f>
        <v>0</v>
      </c>
      <c r="AA393" s="92">
        <f>IFERROR(VLOOKUP($N393,Import!$B$3:$AL$676,11,FALSE),"")</f>
        <v>0</v>
      </c>
      <c r="AB393" s="431"/>
      <c r="AC393" s="498">
        <f t="shared" si="73"/>
        <v>0</v>
      </c>
      <c r="AD393" s="499">
        <f>IF(O393='User Input'!$C$1,1,0)</f>
        <v>0</v>
      </c>
      <c r="AE393" s="499">
        <f t="shared" si="78"/>
        <v>0</v>
      </c>
      <c r="AF393" s="499">
        <f t="shared" si="74"/>
        <v>0</v>
      </c>
      <c r="AG393" s="499" t="str">
        <f t="shared" si="75"/>
        <v>Brandon Marsh</v>
      </c>
      <c r="AH393" s="499">
        <f t="shared" si="76"/>
        <v>0</v>
      </c>
      <c r="AI393" s="499">
        <f t="shared" si="77"/>
        <v>0</v>
      </c>
      <c r="AJ393" s="91">
        <f>IFERROR(VLOOKUP($N393,Import!$B$3:$AL$676,35,FALSE),"")</f>
        <v>2020</v>
      </c>
      <c r="AK393" s="98"/>
      <c r="AL393" s="540"/>
      <c r="AM393" s="540"/>
      <c r="AN393" s="540"/>
      <c r="AO393" s="540"/>
      <c r="AP393" s="540"/>
      <c r="AQ393" s="540"/>
      <c r="AR393" s="542"/>
      <c r="AS393" s="538"/>
      <c r="AT393" s="538"/>
      <c r="AU393" s="538"/>
      <c r="AV393" s="543"/>
      <c r="AW393" s="544"/>
      <c r="AX393" s="550"/>
      <c r="AY393" s="551"/>
      <c r="AZ393" s="552"/>
      <c r="BA393" s="552"/>
      <c r="BB393" s="551"/>
      <c r="BC393" s="553"/>
      <c r="BD393" s="551"/>
      <c r="BE393" s="554"/>
      <c r="BF393" s="554"/>
      <c r="BG393" s="551"/>
      <c r="BH393" s="551"/>
      <c r="BI393" s="551"/>
      <c r="BJ393" s="546"/>
      <c r="BK393" s="539"/>
      <c r="BL393" s="539"/>
      <c r="BM393" s="539"/>
      <c r="BN393" s="539"/>
      <c r="BO393" s="539"/>
      <c r="BP393" s="539"/>
      <c r="BQ393" s="539"/>
      <c r="BR393" s="535"/>
      <c r="BS393" s="536"/>
      <c r="BT393" s="537"/>
      <c r="BU393" s="549"/>
      <c r="BV393" s="426"/>
    </row>
    <row r="394" spans="1:74" ht="15" x14ac:dyDescent="0.25">
      <c r="A394" s="570">
        <v>392</v>
      </c>
      <c r="B394" s="571">
        <f>IFERROR(VLOOKUP(N394,Import!$B$4:$T$677,19,FALSE),"")</f>
        <v>640</v>
      </c>
      <c r="C394" s="572"/>
      <c r="D394" s="571">
        <f>IFERROR(VLOOKUP(N394,Import!$AD$3:$AH$677,3,FALSE),"")</f>
        <v>95</v>
      </c>
      <c r="E394" s="571">
        <f>IFERROR(VLOOKUP(N394,Import!$AD$3:$AL$677,4,FALSE),"")</f>
        <v>68</v>
      </c>
      <c r="F394" s="575" t="str">
        <f>IFERROR(VLOOKUP(N394,Import!$AT$3:$BG$677,8,FALSE),"")</f>
        <v/>
      </c>
      <c r="G394" s="489" t="str">
        <f>IFERROR(VLOOKUP($N394,Import!$AT$3:$BG$677,2,FALSE),"")</f>
        <v/>
      </c>
      <c r="H394" s="490" t="str">
        <f>IFERROR(VLOOKUP($N394,Import!$AT$3:$BG$677,3,FALSE),"")</f>
        <v/>
      </c>
      <c r="I394" s="575" t="str">
        <f>IFERROR(VLOOKUP($N394,Import!$AT$3:$BG$677,9,FALSE),"")</f>
        <v/>
      </c>
      <c r="J394" s="574"/>
      <c r="K394" s="571" t="str">
        <f>IFERROR(VLOOKUP(N394,Import!$AT$3:$BG$677,12,FALSE),"")</f>
        <v/>
      </c>
      <c r="L394" s="571" t="str">
        <f>IFERROR(VLOOKUP(N394,Import!$AT$3:$BG$677,14,FALSE),"")</f>
        <v/>
      </c>
      <c r="M394" s="486"/>
      <c r="N394" s="88" t="str">
        <f>IFERROR(VLOOKUP(A394,Import!$V$3:$X$677,3,FALSE),"")</f>
        <v>Xavier Edwards</v>
      </c>
      <c r="O394" s="89"/>
      <c r="P394" s="90"/>
      <c r="Q394" s="91" t="str">
        <f>IFERROR(VLOOKUP($N394,Import!$B$3:$AL$676,2,FALSE),"")</f>
        <v>SDP</v>
      </c>
      <c r="R394" s="341" t="str">
        <f>IFERROR(VLOOKUP($N394,Import!$B$3:$AL$676,3,FALSE),"")</f>
        <v>2B</v>
      </c>
      <c r="S394" s="341" t="str">
        <f>IFERROR(VLOOKUP($N394,Import!$B$3:$AL$676,4,FALSE),"")</f>
        <v>2B</v>
      </c>
      <c r="T394" s="91">
        <f>IFERROR(VLOOKUP($N394,Import!$B$3:$AL$676,5,FALSE),"")</f>
        <v>0</v>
      </c>
      <c r="U394" s="431"/>
      <c r="V394" s="91">
        <f>IFERROR(VLOOKUP($N394,Import!$B$3:$AL$676,6,FALSE),"")</f>
        <v>0</v>
      </c>
      <c r="W394" s="91">
        <f>IFERROR(VLOOKUP($N394,Import!$B$3:$AL$676,7,FALSE),"")</f>
        <v>0</v>
      </c>
      <c r="X394" s="91">
        <f>IFERROR(VLOOKUP($N394,Import!$B$3:$AL$676,8,FALSE),"")</f>
        <v>0</v>
      </c>
      <c r="Y394" s="91">
        <f>IFERROR(VLOOKUP($N394,Import!$B$3:$AL$676,9,FALSE),"")</f>
        <v>0</v>
      </c>
      <c r="Z394" s="91">
        <f>IFERROR(VLOOKUP($N394,Import!$B$3:$AL$676,10,FALSE),"")</f>
        <v>0</v>
      </c>
      <c r="AA394" s="92">
        <f>IFERROR(VLOOKUP($N394,Import!$B$3:$AL$676,11,FALSE),"")</f>
        <v>0</v>
      </c>
      <c r="AB394" s="431"/>
      <c r="AC394" s="498">
        <f t="shared" si="73"/>
        <v>0</v>
      </c>
      <c r="AD394" s="499">
        <f>IF(O394='User Input'!$C$1,1,0)</f>
        <v>0</v>
      </c>
      <c r="AE394" s="499">
        <f t="shared" si="78"/>
        <v>0</v>
      </c>
      <c r="AF394" s="499">
        <f t="shared" si="74"/>
        <v>0</v>
      </c>
      <c r="AG394" s="499" t="str">
        <f t="shared" si="75"/>
        <v>Xavier Edwards</v>
      </c>
      <c r="AH394" s="499">
        <f t="shared" si="76"/>
        <v>0</v>
      </c>
      <c r="AI394" s="499">
        <f t="shared" si="77"/>
        <v>0</v>
      </c>
      <c r="AJ394" s="91">
        <f>IFERROR(VLOOKUP($N394,Import!$B$3:$AL$676,35,FALSE),"")</f>
        <v>2022</v>
      </c>
      <c r="AK394" s="98"/>
      <c r="AL394" s="540"/>
      <c r="AM394" s="540"/>
      <c r="AN394" s="540"/>
      <c r="AO394" s="540"/>
      <c r="AP394" s="540"/>
      <c r="AQ394" s="540"/>
      <c r="AR394" s="542"/>
      <c r="AS394" s="538"/>
      <c r="AT394" s="538"/>
      <c r="AU394" s="538"/>
      <c r="AV394" s="543"/>
      <c r="AW394" s="544"/>
      <c r="AX394" s="550"/>
      <c r="AY394" s="551"/>
      <c r="AZ394" s="552"/>
      <c r="BA394" s="552"/>
      <c r="BB394" s="551"/>
      <c r="BC394" s="553"/>
      <c r="BD394" s="551"/>
      <c r="BE394" s="554"/>
      <c r="BF394" s="554"/>
      <c r="BG394" s="551"/>
      <c r="BH394" s="551"/>
      <c r="BI394" s="551"/>
      <c r="BJ394" s="546"/>
      <c r="BK394" s="539"/>
      <c r="BL394" s="539"/>
      <c r="BM394" s="539"/>
      <c r="BN394" s="539"/>
      <c r="BO394" s="539"/>
      <c r="BP394" s="539"/>
      <c r="BQ394" s="539"/>
      <c r="BR394" s="535"/>
      <c r="BS394" s="536"/>
      <c r="BT394" s="537"/>
      <c r="BU394" s="549"/>
      <c r="BV394" s="426"/>
    </row>
    <row r="395" spans="1:74" ht="15" x14ac:dyDescent="0.25">
      <c r="A395" s="570">
        <v>393</v>
      </c>
      <c r="B395" s="571">
        <f>IFERROR(VLOOKUP(N395,Import!$B$4:$T$677,19,FALSE),"")</f>
        <v>641</v>
      </c>
      <c r="C395" s="572"/>
      <c r="D395" s="571">
        <f>IFERROR(VLOOKUP(N395,Import!$AD$3:$AH$677,3,FALSE),"")</f>
        <v>96</v>
      </c>
      <c r="E395" s="571">
        <f>IFERROR(VLOOKUP(N395,Import!$AD$3:$AL$677,4,FALSE),"")</f>
        <v>69</v>
      </c>
      <c r="F395" s="575" t="str">
        <f>IFERROR(VLOOKUP(N395,Import!$AT$3:$BG$677,8,FALSE),"")</f>
        <v/>
      </c>
      <c r="G395" s="489" t="str">
        <f>IFERROR(VLOOKUP($N395,Import!$AT$3:$BG$677,2,FALSE),"")</f>
        <v/>
      </c>
      <c r="H395" s="490" t="str">
        <f>IFERROR(VLOOKUP($N395,Import!$AT$3:$BG$677,3,FALSE),"")</f>
        <v/>
      </c>
      <c r="I395" s="575" t="str">
        <f>IFERROR(VLOOKUP($N395,Import!$AT$3:$BG$677,9,FALSE),"")</f>
        <v/>
      </c>
      <c r="J395" s="574"/>
      <c r="K395" s="571" t="str">
        <f>IFERROR(VLOOKUP(N395,Import!$AT$3:$BG$677,12,FALSE),"")</f>
        <v/>
      </c>
      <c r="L395" s="571" t="str">
        <f>IFERROR(VLOOKUP(N395,Import!$AT$3:$BG$677,14,FALSE),"")</f>
        <v/>
      </c>
      <c r="M395" s="486"/>
      <c r="N395" s="88" t="str">
        <f>IFERROR(VLOOKUP(A395,Import!$V$3:$X$677,3,FALSE),"")</f>
        <v>Tristen Lutz</v>
      </c>
      <c r="O395" s="89"/>
      <c r="P395" s="90"/>
      <c r="Q395" s="91" t="str">
        <f>IFERROR(VLOOKUP($N395,Import!$B$3:$AL$676,2,FALSE),"")</f>
        <v>MIL</v>
      </c>
      <c r="R395" s="341" t="str">
        <f>IFERROR(VLOOKUP($N395,Import!$B$3:$AL$676,3,FALSE),"")</f>
        <v>OF</v>
      </c>
      <c r="S395" s="341" t="str">
        <f>IFERROR(VLOOKUP($N395,Import!$B$3:$AL$676,4,FALSE),"")</f>
        <v>OF</v>
      </c>
      <c r="T395" s="91">
        <f>IFERROR(VLOOKUP($N395,Import!$B$3:$AL$676,5,FALSE),"")</f>
        <v>0</v>
      </c>
      <c r="U395" s="431"/>
      <c r="V395" s="91">
        <f>IFERROR(VLOOKUP($N395,Import!$B$3:$AL$676,6,FALSE),"")</f>
        <v>0</v>
      </c>
      <c r="W395" s="91">
        <f>IFERROR(VLOOKUP($N395,Import!$B$3:$AL$676,7,FALSE),"")</f>
        <v>0</v>
      </c>
      <c r="X395" s="91">
        <f>IFERROR(VLOOKUP($N395,Import!$B$3:$AL$676,8,FALSE),"")</f>
        <v>0</v>
      </c>
      <c r="Y395" s="91">
        <f>IFERROR(VLOOKUP($N395,Import!$B$3:$AL$676,9,FALSE),"")</f>
        <v>0</v>
      </c>
      <c r="Z395" s="91">
        <f>IFERROR(VLOOKUP($N395,Import!$B$3:$AL$676,10,FALSE),"")</f>
        <v>0</v>
      </c>
      <c r="AA395" s="92">
        <f>IFERROR(VLOOKUP($N395,Import!$B$3:$AL$676,11,FALSE),"")</f>
        <v>0</v>
      </c>
      <c r="AB395" s="431"/>
      <c r="AC395" s="498">
        <f t="shared" si="73"/>
        <v>0</v>
      </c>
      <c r="AD395" s="499">
        <f>IF(O395='User Input'!$C$1,1,0)</f>
        <v>0</v>
      </c>
      <c r="AE395" s="499">
        <f t="shared" si="78"/>
        <v>0</v>
      </c>
      <c r="AF395" s="499">
        <f t="shared" si="74"/>
        <v>0</v>
      </c>
      <c r="AG395" s="499" t="str">
        <f t="shared" si="75"/>
        <v>Tristen Lutz</v>
      </c>
      <c r="AH395" s="499">
        <f t="shared" si="76"/>
        <v>0</v>
      </c>
      <c r="AI395" s="499">
        <f t="shared" si="77"/>
        <v>0</v>
      </c>
      <c r="AJ395" s="91">
        <f>IFERROR(VLOOKUP($N395,Import!$B$3:$AL$676,35,FALSE),"")</f>
        <v>2021</v>
      </c>
      <c r="AK395" s="98"/>
      <c r="AL395" s="540"/>
      <c r="AM395" s="540"/>
      <c r="AN395" s="540"/>
      <c r="AO395" s="540"/>
      <c r="AP395" s="540"/>
      <c r="AQ395" s="540"/>
      <c r="AR395" s="542"/>
      <c r="AS395" s="538"/>
      <c r="AT395" s="538"/>
      <c r="AU395" s="538"/>
      <c r="AV395" s="543"/>
      <c r="AW395" s="544"/>
      <c r="AX395" s="550"/>
      <c r="AY395" s="551"/>
      <c r="AZ395" s="552"/>
      <c r="BA395" s="552"/>
      <c r="BB395" s="551"/>
      <c r="BC395" s="553"/>
      <c r="BD395" s="551"/>
      <c r="BE395" s="554"/>
      <c r="BF395" s="554"/>
      <c r="BG395" s="551"/>
      <c r="BH395" s="551"/>
      <c r="BI395" s="551"/>
      <c r="BJ395" s="546"/>
      <c r="BK395" s="539"/>
      <c r="BL395" s="539"/>
      <c r="BM395" s="539"/>
      <c r="BN395" s="539"/>
      <c r="BO395" s="539"/>
      <c r="BP395" s="539"/>
      <c r="BQ395" s="539"/>
      <c r="BR395" s="535"/>
      <c r="BS395" s="536"/>
      <c r="BT395" s="537"/>
      <c r="BU395" s="549"/>
      <c r="BV395" s="426"/>
    </row>
    <row r="396" spans="1:74" ht="15" x14ac:dyDescent="0.25">
      <c r="A396" s="570">
        <v>394</v>
      </c>
      <c r="B396" s="629"/>
      <c r="C396" s="629"/>
      <c r="D396" s="629"/>
      <c r="E396" s="629"/>
      <c r="F396" s="630"/>
      <c r="G396" s="631"/>
      <c r="H396" s="632"/>
      <c r="I396" s="630"/>
      <c r="J396" s="633"/>
      <c r="K396" s="629"/>
      <c r="L396" s="629"/>
      <c r="M396" s="634"/>
      <c r="N396" s="481" t="s">
        <v>2974</v>
      </c>
      <c r="O396" s="89"/>
      <c r="P396" s="90"/>
      <c r="Q396" s="91"/>
      <c r="R396" s="341"/>
      <c r="S396" s="341"/>
      <c r="T396" s="91"/>
      <c r="U396" s="431"/>
      <c r="V396" s="91"/>
      <c r="W396" s="91"/>
      <c r="X396" s="91"/>
      <c r="Y396" s="91"/>
      <c r="Z396" s="91"/>
      <c r="AA396" s="92"/>
      <c r="AB396" s="431"/>
      <c r="AC396" s="498"/>
      <c r="AD396" s="499"/>
      <c r="AE396" s="499"/>
      <c r="AF396" s="499"/>
      <c r="AG396" s="499"/>
      <c r="AH396" s="499"/>
      <c r="AI396" s="499"/>
      <c r="AJ396" s="91"/>
      <c r="AK396" s="98"/>
      <c r="AL396" s="540"/>
      <c r="AM396" s="540"/>
      <c r="AN396" s="540"/>
      <c r="AO396" s="540"/>
      <c r="AP396" s="540"/>
      <c r="AQ396" s="540"/>
      <c r="AR396" s="542"/>
      <c r="AS396" s="538"/>
      <c r="AT396" s="538"/>
      <c r="AU396" s="538"/>
      <c r="AV396" s="543"/>
      <c r="AW396" s="544"/>
      <c r="AX396" s="550"/>
      <c r="AY396" s="551"/>
      <c r="AZ396" s="552"/>
      <c r="BA396" s="552"/>
      <c r="BB396" s="551"/>
      <c r="BC396" s="553"/>
      <c r="BD396" s="551"/>
      <c r="BE396" s="554"/>
      <c r="BF396" s="554"/>
      <c r="BG396" s="551"/>
      <c r="BH396" s="551"/>
      <c r="BI396" s="551"/>
      <c r="BJ396" s="546"/>
      <c r="BK396" s="539"/>
      <c r="BL396" s="539"/>
      <c r="BM396" s="539"/>
      <c r="BN396" s="539"/>
      <c r="BO396" s="539"/>
      <c r="BP396" s="539"/>
      <c r="BQ396" s="539"/>
      <c r="BR396" s="535"/>
      <c r="BS396" s="536"/>
      <c r="BT396" s="537"/>
      <c r="BU396" s="549"/>
      <c r="BV396" s="426"/>
    </row>
    <row r="397" spans="1:74" ht="15" x14ac:dyDescent="0.25">
      <c r="A397" s="570">
        <v>395</v>
      </c>
      <c r="B397" s="629"/>
      <c r="C397" s="629"/>
      <c r="D397" s="629"/>
      <c r="E397" s="629"/>
      <c r="F397" s="630"/>
      <c r="G397" s="631"/>
      <c r="H397" s="632"/>
      <c r="I397" s="630"/>
      <c r="J397" s="633"/>
      <c r="K397" s="629"/>
      <c r="L397" s="629"/>
      <c r="M397" s="634"/>
      <c r="N397" s="481" t="s">
        <v>2974</v>
      </c>
      <c r="O397" s="89"/>
      <c r="P397" s="90"/>
      <c r="Q397" s="91"/>
      <c r="R397" s="341"/>
      <c r="S397" s="341"/>
      <c r="T397" s="91"/>
      <c r="U397" s="431"/>
      <c r="V397" s="91"/>
      <c r="W397" s="91"/>
      <c r="X397" s="91"/>
      <c r="Y397" s="91"/>
      <c r="Z397" s="91"/>
      <c r="AA397" s="92"/>
      <c r="AB397" s="431"/>
      <c r="AC397" s="498"/>
      <c r="AD397" s="499"/>
      <c r="AE397" s="499"/>
      <c r="AF397" s="499"/>
      <c r="AG397" s="499"/>
      <c r="AH397" s="499"/>
      <c r="AI397" s="499"/>
      <c r="AJ397" s="91"/>
      <c r="AK397" s="98"/>
      <c r="AL397" s="540"/>
      <c r="AM397" s="540"/>
      <c r="AN397" s="540"/>
      <c r="AO397" s="540"/>
      <c r="AP397" s="540"/>
      <c r="AQ397" s="540"/>
      <c r="AR397" s="542"/>
      <c r="AS397" s="538"/>
      <c r="AT397" s="538"/>
      <c r="AU397" s="538"/>
      <c r="AV397" s="543"/>
      <c r="AW397" s="544"/>
      <c r="AX397" s="550"/>
      <c r="AY397" s="551"/>
      <c r="AZ397" s="552"/>
      <c r="BA397" s="552"/>
      <c r="BB397" s="551"/>
      <c r="BC397" s="553"/>
      <c r="BD397" s="551"/>
      <c r="BE397" s="554"/>
      <c r="BF397" s="554"/>
      <c r="BG397" s="551"/>
      <c r="BH397" s="551"/>
      <c r="BI397" s="551"/>
      <c r="BJ397" s="546"/>
      <c r="BK397" s="539"/>
      <c r="BL397" s="539"/>
      <c r="BM397" s="539"/>
      <c r="BN397" s="539"/>
      <c r="BO397" s="539"/>
      <c r="BP397" s="539"/>
      <c r="BQ397" s="539"/>
      <c r="BR397" s="535"/>
      <c r="BS397" s="536"/>
      <c r="BT397" s="537"/>
      <c r="BU397" s="549"/>
      <c r="BV397" s="426"/>
    </row>
    <row r="398" spans="1:74" ht="15" x14ac:dyDescent="0.25">
      <c r="A398" s="570">
        <v>396</v>
      </c>
      <c r="B398" s="629"/>
      <c r="C398" s="629"/>
      <c r="D398" s="629"/>
      <c r="E398" s="629"/>
      <c r="F398" s="630"/>
      <c r="G398" s="631"/>
      <c r="H398" s="632"/>
      <c r="I398" s="630"/>
      <c r="J398" s="633"/>
      <c r="K398" s="629"/>
      <c r="L398" s="629"/>
      <c r="M398" s="634"/>
      <c r="N398" s="481" t="s">
        <v>2974</v>
      </c>
      <c r="O398" s="89"/>
      <c r="P398" s="90"/>
      <c r="Q398" s="91"/>
      <c r="R398" s="341"/>
      <c r="S398" s="341"/>
      <c r="T398" s="91"/>
      <c r="U398" s="431"/>
      <c r="V398" s="91"/>
      <c r="W398" s="91"/>
      <c r="X398" s="91"/>
      <c r="Y398" s="91"/>
      <c r="Z398" s="91"/>
      <c r="AA398" s="92"/>
      <c r="AB398" s="431"/>
      <c r="AC398" s="498"/>
      <c r="AD398" s="499"/>
      <c r="AE398" s="499"/>
      <c r="AF398" s="499"/>
      <c r="AG398" s="499"/>
      <c r="AH398" s="499"/>
      <c r="AI398" s="499"/>
      <c r="AJ398" s="91"/>
      <c r="AK398" s="98"/>
      <c r="AL398" s="540"/>
      <c r="AM398" s="540"/>
      <c r="AN398" s="540"/>
      <c r="AO398" s="540"/>
      <c r="AP398" s="540"/>
      <c r="AQ398" s="540"/>
      <c r="AR398" s="542"/>
      <c r="AS398" s="538"/>
      <c r="AT398" s="538"/>
      <c r="AU398" s="538"/>
      <c r="AV398" s="543"/>
      <c r="AW398" s="544"/>
      <c r="AX398" s="550"/>
      <c r="AY398" s="551"/>
      <c r="AZ398" s="552"/>
      <c r="BA398" s="552"/>
      <c r="BB398" s="551"/>
      <c r="BC398" s="553"/>
      <c r="BD398" s="551"/>
      <c r="BE398" s="554"/>
      <c r="BF398" s="554"/>
      <c r="BG398" s="551"/>
      <c r="BH398" s="551"/>
      <c r="BI398" s="551"/>
      <c r="BJ398" s="546"/>
      <c r="BK398" s="539"/>
      <c r="BL398" s="539"/>
      <c r="BM398" s="539"/>
      <c r="BN398" s="539"/>
      <c r="BO398" s="539"/>
      <c r="BP398" s="539"/>
      <c r="BQ398" s="539"/>
      <c r="BR398" s="535"/>
      <c r="BS398" s="536"/>
      <c r="BT398" s="537"/>
      <c r="BU398" s="549"/>
      <c r="BV398" s="426"/>
    </row>
    <row r="399" spans="1:74" ht="15" x14ac:dyDescent="0.25">
      <c r="A399" s="570">
        <v>397</v>
      </c>
      <c r="B399" s="572"/>
      <c r="C399" s="572"/>
      <c r="D399" s="572"/>
      <c r="E399" s="572"/>
      <c r="F399" s="626"/>
      <c r="G399" s="627"/>
      <c r="H399" s="628"/>
      <c r="I399" s="626"/>
      <c r="J399" s="574"/>
      <c r="K399" s="572"/>
      <c r="L399" s="572"/>
      <c r="M399" s="486"/>
      <c r="N399" s="481" t="s">
        <v>2974</v>
      </c>
      <c r="O399" s="89"/>
      <c r="P399" s="90"/>
      <c r="Q399" s="91"/>
      <c r="R399" s="341"/>
      <c r="S399" s="341"/>
      <c r="T399" s="91"/>
      <c r="U399" s="431"/>
      <c r="V399" s="91"/>
      <c r="W399" s="91"/>
      <c r="X399" s="91"/>
      <c r="Y399" s="91"/>
      <c r="Z399" s="91"/>
      <c r="AA399" s="92"/>
      <c r="AB399" s="431"/>
      <c r="AC399" s="498"/>
      <c r="AD399" s="499"/>
      <c r="AE399" s="499"/>
      <c r="AF399" s="499"/>
      <c r="AG399" s="499"/>
      <c r="AH399" s="499"/>
      <c r="AI399" s="499"/>
      <c r="AJ399" s="91"/>
      <c r="AK399" s="98"/>
      <c r="AL399" s="540"/>
      <c r="AM399" s="540"/>
      <c r="AN399" s="540"/>
      <c r="AO399" s="540"/>
      <c r="AP399" s="540"/>
      <c r="AQ399" s="540"/>
      <c r="AR399" s="542"/>
      <c r="AS399" s="538"/>
      <c r="AT399" s="538"/>
      <c r="AU399" s="538"/>
      <c r="AV399" s="543"/>
      <c r="AW399" s="544"/>
      <c r="AX399" s="550"/>
      <c r="AY399" s="551"/>
      <c r="AZ399" s="552"/>
      <c r="BA399" s="552"/>
      <c r="BB399" s="551"/>
      <c r="BC399" s="553"/>
      <c r="BD399" s="551"/>
      <c r="BE399" s="554"/>
      <c r="BF399" s="554"/>
      <c r="BG399" s="551"/>
      <c r="BH399" s="551"/>
      <c r="BI399" s="551"/>
      <c r="BJ399" s="546"/>
      <c r="BK399" s="539"/>
      <c r="BL399" s="539"/>
      <c r="BM399" s="539"/>
      <c r="BN399" s="539"/>
      <c r="BO399" s="539"/>
      <c r="BP399" s="539"/>
      <c r="BQ399" s="539"/>
      <c r="BR399" s="535"/>
      <c r="BS399" s="536"/>
      <c r="BT399" s="537"/>
      <c r="BU399" s="549"/>
      <c r="BV399" s="426"/>
    </row>
    <row r="400" spans="1:74" ht="15" x14ac:dyDescent="0.25">
      <c r="A400" s="570">
        <v>398</v>
      </c>
      <c r="B400" s="572"/>
      <c r="C400" s="572"/>
      <c r="D400" s="572"/>
      <c r="E400" s="572"/>
      <c r="F400" s="626"/>
      <c r="G400" s="627"/>
      <c r="H400" s="628"/>
      <c r="I400" s="626"/>
      <c r="J400" s="574"/>
      <c r="K400" s="572"/>
      <c r="L400" s="572"/>
      <c r="M400" s="486"/>
      <c r="N400" s="481" t="s">
        <v>2974</v>
      </c>
      <c r="O400" s="89"/>
      <c r="P400" s="90"/>
      <c r="Q400" s="91"/>
      <c r="R400" s="341"/>
      <c r="S400" s="341"/>
      <c r="T400" s="91"/>
      <c r="U400" s="431"/>
      <c r="V400" s="91"/>
      <c r="W400" s="91"/>
      <c r="X400" s="91"/>
      <c r="Y400" s="91"/>
      <c r="Z400" s="91"/>
      <c r="AA400" s="92"/>
      <c r="AB400" s="431"/>
      <c r="AC400" s="498"/>
      <c r="AD400" s="499"/>
      <c r="AE400" s="499"/>
      <c r="AF400" s="499"/>
      <c r="AG400" s="499"/>
      <c r="AH400" s="499"/>
      <c r="AI400" s="499"/>
      <c r="AJ400" s="91"/>
      <c r="AK400" s="98"/>
      <c r="AL400" s="540"/>
      <c r="AM400" s="540"/>
      <c r="AN400" s="540"/>
      <c r="AO400" s="540"/>
      <c r="AP400" s="540"/>
      <c r="AQ400" s="540"/>
      <c r="AR400" s="542"/>
      <c r="AS400" s="538"/>
      <c r="AT400" s="538"/>
      <c r="AU400" s="538"/>
      <c r="AV400" s="543"/>
      <c r="AW400" s="544"/>
      <c r="AX400" s="550"/>
      <c r="AY400" s="551"/>
      <c r="AZ400" s="552"/>
      <c r="BA400" s="552"/>
      <c r="BB400" s="551"/>
      <c r="BC400" s="553"/>
      <c r="BD400" s="551"/>
      <c r="BE400" s="554"/>
      <c r="BF400" s="554"/>
      <c r="BG400" s="551"/>
      <c r="BH400" s="551"/>
      <c r="BI400" s="551"/>
      <c r="BJ400" s="546"/>
      <c r="BK400" s="539"/>
      <c r="BL400" s="539"/>
      <c r="BM400" s="539"/>
      <c r="BN400" s="539"/>
      <c r="BO400" s="539"/>
      <c r="BP400" s="539"/>
      <c r="BQ400" s="539"/>
      <c r="BR400" s="535"/>
      <c r="BS400" s="536"/>
      <c r="BT400" s="537"/>
      <c r="BU400" s="549"/>
      <c r="BV400" s="426"/>
    </row>
    <row r="401" spans="1:74" ht="15" x14ac:dyDescent="0.25">
      <c r="A401" s="570">
        <v>399</v>
      </c>
      <c r="B401" s="572"/>
      <c r="C401" s="572"/>
      <c r="D401" s="572"/>
      <c r="E401" s="572"/>
      <c r="F401" s="626"/>
      <c r="G401" s="627"/>
      <c r="H401" s="628"/>
      <c r="I401" s="626"/>
      <c r="J401" s="574"/>
      <c r="K401" s="572"/>
      <c r="L401" s="572"/>
      <c r="M401" s="486"/>
      <c r="N401" s="481" t="s">
        <v>2974</v>
      </c>
      <c r="O401" s="89"/>
      <c r="P401" s="90"/>
      <c r="Q401" s="91"/>
      <c r="R401" s="341"/>
      <c r="S401" s="341"/>
      <c r="T401" s="91"/>
      <c r="U401" s="431"/>
      <c r="V401" s="91"/>
      <c r="W401" s="91"/>
      <c r="X401" s="91"/>
      <c r="Y401" s="91"/>
      <c r="Z401" s="91"/>
      <c r="AA401" s="92"/>
      <c r="AB401" s="431"/>
      <c r="AC401" s="498"/>
      <c r="AD401" s="499"/>
      <c r="AE401" s="499"/>
      <c r="AF401" s="499"/>
      <c r="AG401" s="499"/>
      <c r="AH401" s="499"/>
      <c r="AI401" s="499"/>
      <c r="AJ401" s="91"/>
      <c r="AK401" s="98"/>
      <c r="AL401" s="540"/>
      <c r="AM401" s="540"/>
      <c r="AN401" s="540"/>
      <c r="AO401" s="540"/>
      <c r="AP401" s="540"/>
      <c r="AQ401" s="540"/>
      <c r="AR401" s="542"/>
      <c r="AS401" s="538"/>
      <c r="AT401" s="538"/>
      <c r="AU401" s="538"/>
      <c r="AV401" s="543"/>
      <c r="AW401" s="544"/>
      <c r="AX401" s="550"/>
      <c r="AY401" s="551"/>
      <c r="AZ401" s="552"/>
      <c r="BA401" s="552"/>
      <c r="BB401" s="551"/>
      <c r="BC401" s="553"/>
      <c r="BD401" s="551"/>
      <c r="BE401" s="554"/>
      <c r="BF401" s="554"/>
      <c r="BG401" s="551"/>
      <c r="BH401" s="551"/>
      <c r="BI401" s="551"/>
      <c r="BJ401" s="546"/>
      <c r="BK401" s="539"/>
      <c r="BL401" s="539"/>
      <c r="BM401" s="539"/>
      <c r="BN401" s="539"/>
      <c r="BO401" s="539"/>
      <c r="BP401" s="539"/>
      <c r="BQ401" s="539"/>
      <c r="BR401" s="535"/>
      <c r="BS401" s="536"/>
      <c r="BT401" s="537"/>
      <c r="BU401" s="549"/>
      <c r="BV401" s="426"/>
    </row>
    <row r="402" spans="1:74" ht="15" x14ac:dyDescent="0.25">
      <c r="A402" s="570">
        <v>400</v>
      </c>
      <c r="B402" s="572"/>
      <c r="C402" s="572"/>
      <c r="D402" s="572"/>
      <c r="E402" s="572"/>
      <c r="F402" s="626"/>
      <c r="G402" s="627"/>
      <c r="H402" s="628"/>
      <c r="I402" s="626"/>
      <c r="J402" s="574"/>
      <c r="K402" s="572"/>
      <c r="L402" s="572"/>
      <c r="M402" s="486"/>
      <c r="N402" s="481" t="s">
        <v>2974</v>
      </c>
      <c r="O402" s="89"/>
      <c r="P402" s="90"/>
      <c r="Q402" s="91"/>
      <c r="R402" s="341"/>
      <c r="S402" s="341"/>
      <c r="T402" s="91"/>
      <c r="U402" s="431"/>
      <c r="V402" s="91"/>
      <c r="W402" s="91"/>
      <c r="X402" s="91"/>
      <c r="Y402" s="91"/>
      <c r="Z402" s="91"/>
      <c r="AA402" s="92"/>
      <c r="AB402" s="431"/>
      <c r="AC402" s="498"/>
      <c r="AD402" s="499"/>
      <c r="AE402" s="499"/>
      <c r="AF402" s="499"/>
      <c r="AG402" s="499"/>
      <c r="AH402" s="499"/>
      <c r="AI402" s="499"/>
      <c r="AJ402" s="91"/>
      <c r="AK402" s="98"/>
      <c r="AL402" s="540"/>
      <c r="AM402" s="540"/>
      <c r="AN402" s="540"/>
      <c r="AO402" s="540"/>
      <c r="AP402" s="540"/>
      <c r="AQ402" s="540"/>
      <c r="AR402" s="542"/>
      <c r="AS402" s="538"/>
      <c r="AT402" s="538"/>
      <c r="AU402" s="538"/>
      <c r="AV402" s="543"/>
      <c r="AW402" s="544"/>
      <c r="AX402" s="550"/>
      <c r="AY402" s="551"/>
      <c r="AZ402" s="552"/>
      <c r="BA402" s="552"/>
      <c r="BB402" s="551"/>
      <c r="BC402" s="553"/>
      <c r="BD402" s="551"/>
      <c r="BE402" s="554"/>
      <c r="BF402" s="554"/>
      <c r="BG402" s="551"/>
      <c r="BH402" s="551"/>
      <c r="BI402" s="551"/>
      <c r="BJ402" s="546"/>
      <c r="BK402" s="539"/>
      <c r="BL402" s="539"/>
      <c r="BM402" s="539"/>
      <c r="BN402" s="539"/>
      <c r="BO402" s="539"/>
      <c r="BP402" s="539"/>
      <c r="BQ402" s="539"/>
      <c r="BR402" s="535"/>
      <c r="BS402" s="536"/>
      <c r="BT402" s="537"/>
      <c r="BU402" s="549"/>
      <c r="BV402" s="426"/>
    </row>
    <row r="403" spans="1:74" ht="15" x14ac:dyDescent="0.25">
      <c r="A403" s="570">
        <v>401</v>
      </c>
      <c r="B403" s="572"/>
      <c r="C403" s="572"/>
      <c r="D403" s="572"/>
      <c r="E403" s="572"/>
      <c r="F403" s="626"/>
      <c r="G403" s="627"/>
      <c r="H403" s="628"/>
      <c r="I403" s="626"/>
      <c r="J403" s="574"/>
      <c r="K403" s="572"/>
      <c r="L403" s="572"/>
      <c r="M403" s="486"/>
      <c r="N403" s="481" t="s">
        <v>2974</v>
      </c>
      <c r="O403" s="89"/>
      <c r="P403" s="90"/>
      <c r="Q403" s="91"/>
      <c r="R403" s="341"/>
      <c r="S403" s="341"/>
      <c r="T403" s="91"/>
      <c r="U403" s="431"/>
      <c r="V403" s="91"/>
      <c r="W403" s="91"/>
      <c r="X403" s="91"/>
      <c r="Y403" s="91"/>
      <c r="Z403" s="91"/>
      <c r="AA403" s="92"/>
      <c r="AB403" s="431"/>
      <c r="AC403" s="498"/>
      <c r="AD403" s="499"/>
      <c r="AE403" s="499"/>
      <c r="AF403" s="499"/>
      <c r="AG403" s="499"/>
      <c r="AH403" s="499"/>
      <c r="AI403" s="499"/>
      <c r="AJ403" s="91"/>
      <c r="AK403" s="98"/>
      <c r="AL403" s="540"/>
      <c r="AM403" s="540"/>
      <c r="AN403" s="540"/>
      <c r="AO403" s="540"/>
      <c r="AP403" s="540"/>
      <c r="AQ403" s="540"/>
      <c r="AR403" s="542"/>
      <c r="AS403" s="538"/>
      <c r="AT403" s="538"/>
      <c r="AU403" s="538"/>
      <c r="AV403" s="543"/>
      <c r="AW403" s="544"/>
      <c r="AX403" s="550"/>
      <c r="AY403" s="551"/>
      <c r="AZ403" s="552"/>
      <c r="BA403" s="552"/>
      <c r="BB403" s="551"/>
      <c r="BC403" s="553"/>
      <c r="BD403" s="551"/>
      <c r="BE403" s="554"/>
      <c r="BF403" s="554"/>
      <c r="BG403" s="551"/>
      <c r="BH403" s="551"/>
      <c r="BI403" s="551"/>
      <c r="BJ403" s="546"/>
      <c r="BK403" s="539"/>
      <c r="BL403" s="539"/>
      <c r="BM403" s="539"/>
      <c r="BN403" s="539"/>
      <c r="BO403" s="539"/>
      <c r="BP403" s="539"/>
      <c r="BQ403" s="539"/>
      <c r="BR403" s="535"/>
      <c r="BS403" s="536"/>
      <c r="BT403" s="537"/>
      <c r="BU403" s="549"/>
      <c r="BV403" s="426"/>
    </row>
    <row r="404" spans="1:74" ht="15" x14ac:dyDescent="0.25">
      <c r="A404" s="570">
        <v>402</v>
      </c>
      <c r="B404" s="572"/>
      <c r="C404" s="572"/>
      <c r="D404" s="572"/>
      <c r="E404" s="572"/>
      <c r="F404" s="626"/>
      <c r="G404" s="627"/>
      <c r="H404" s="628"/>
      <c r="I404" s="626"/>
      <c r="J404" s="574"/>
      <c r="K404" s="572"/>
      <c r="L404" s="572"/>
      <c r="M404" s="486"/>
      <c r="N404" s="481" t="s">
        <v>2974</v>
      </c>
      <c r="O404" s="89"/>
      <c r="P404" s="90"/>
      <c r="Q404" s="91"/>
      <c r="R404" s="341"/>
      <c r="S404" s="341"/>
      <c r="T404" s="91"/>
      <c r="U404" s="431"/>
      <c r="V404" s="91"/>
      <c r="W404" s="91"/>
      <c r="X404" s="91"/>
      <c r="Y404" s="91"/>
      <c r="Z404" s="91"/>
      <c r="AA404" s="92"/>
      <c r="AB404" s="431"/>
      <c r="AC404" s="498"/>
      <c r="AD404" s="499"/>
      <c r="AE404" s="499"/>
      <c r="AF404" s="499"/>
      <c r="AG404" s="499"/>
      <c r="AH404" s="499"/>
      <c r="AI404" s="499"/>
      <c r="AJ404" s="91"/>
      <c r="AK404" s="98"/>
      <c r="AL404" s="540"/>
      <c r="AM404" s="540"/>
      <c r="AN404" s="540"/>
      <c r="AO404" s="540"/>
      <c r="AP404" s="540"/>
      <c r="AQ404" s="540"/>
      <c r="AR404" s="542"/>
      <c r="AS404" s="538"/>
      <c r="AT404" s="538"/>
      <c r="AU404" s="538"/>
      <c r="AV404" s="543"/>
      <c r="AW404" s="544"/>
      <c r="AX404" s="550"/>
      <c r="AY404" s="551"/>
      <c r="AZ404" s="552"/>
      <c r="BA404" s="552"/>
      <c r="BB404" s="551"/>
      <c r="BC404" s="553"/>
      <c r="BD404" s="551"/>
      <c r="BE404" s="554"/>
      <c r="BF404" s="554"/>
      <c r="BG404" s="551"/>
      <c r="BH404" s="551"/>
      <c r="BI404" s="551"/>
      <c r="BJ404" s="546"/>
      <c r="BK404" s="539"/>
      <c r="BL404" s="539"/>
      <c r="BM404" s="539"/>
      <c r="BN404" s="539"/>
      <c r="BO404" s="539"/>
      <c r="BP404" s="539"/>
      <c r="BQ404" s="539"/>
      <c r="BR404" s="535"/>
      <c r="BS404" s="536"/>
      <c r="BT404" s="537"/>
      <c r="BU404" s="549"/>
      <c r="BV404" s="426"/>
    </row>
    <row r="405" spans="1:74" ht="15" x14ac:dyDescent="0.25">
      <c r="A405" s="570">
        <v>403</v>
      </c>
      <c r="B405" s="572"/>
      <c r="C405" s="572"/>
      <c r="D405" s="572"/>
      <c r="E405" s="572"/>
      <c r="F405" s="626"/>
      <c r="G405" s="627"/>
      <c r="H405" s="628"/>
      <c r="I405" s="626"/>
      <c r="J405" s="574"/>
      <c r="K405" s="572"/>
      <c r="L405" s="572"/>
      <c r="M405" s="486"/>
      <c r="N405" s="481" t="s">
        <v>2974</v>
      </c>
      <c r="O405" s="89"/>
      <c r="P405" s="90"/>
      <c r="Q405" s="91"/>
      <c r="R405" s="341"/>
      <c r="S405" s="341"/>
      <c r="T405" s="91"/>
      <c r="U405" s="431"/>
      <c r="V405" s="91"/>
      <c r="W405" s="91"/>
      <c r="X405" s="91"/>
      <c r="Y405" s="91"/>
      <c r="Z405" s="91"/>
      <c r="AA405" s="92"/>
      <c r="AB405" s="431"/>
      <c r="AC405" s="498"/>
      <c r="AD405" s="499"/>
      <c r="AE405" s="499"/>
      <c r="AF405" s="499"/>
      <c r="AG405" s="499"/>
      <c r="AH405" s="499"/>
      <c r="AI405" s="499"/>
      <c r="AJ405" s="91"/>
      <c r="AK405" s="98"/>
      <c r="AL405" s="540"/>
      <c r="AM405" s="540"/>
      <c r="AN405" s="540"/>
      <c r="AO405" s="540"/>
      <c r="AP405" s="540"/>
      <c r="AQ405" s="540"/>
      <c r="AR405" s="542"/>
      <c r="AS405" s="538"/>
      <c r="AT405" s="538"/>
      <c r="AU405" s="538"/>
      <c r="AV405" s="543"/>
      <c r="AW405" s="544"/>
      <c r="AX405" s="550"/>
      <c r="AY405" s="551"/>
      <c r="AZ405" s="552"/>
      <c r="BA405" s="552"/>
      <c r="BB405" s="551"/>
      <c r="BC405" s="553"/>
      <c r="BD405" s="551"/>
      <c r="BE405" s="554"/>
      <c r="BF405" s="554"/>
      <c r="BG405" s="551"/>
      <c r="BH405" s="551"/>
      <c r="BI405" s="551"/>
      <c r="BJ405" s="546"/>
      <c r="BK405" s="539"/>
      <c r="BL405" s="539"/>
      <c r="BM405" s="539"/>
      <c r="BN405" s="539"/>
      <c r="BO405" s="539"/>
      <c r="BP405" s="539"/>
      <c r="BQ405" s="539"/>
      <c r="BR405" s="535"/>
      <c r="BS405" s="536"/>
      <c r="BT405" s="537"/>
      <c r="BU405" s="549"/>
      <c r="BV405" s="426"/>
    </row>
    <row r="406" spans="1:74" ht="15" x14ac:dyDescent="0.25">
      <c r="A406" s="570">
        <v>404</v>
      </c>
      <c r="B406" s="572"/>
      <c r="C406" s="572"/>
      <c r="D406" s="572"/>
      <c r="E406" s="572"/>
      <c r="F406" s="626"/>
      <c r="G406" s="627"/>
      <c r="H406" s="628"/>
      <c r="I406" s="626"/>
      <c r="J406" s="574"/>
      <c r="K406" s="572"/>
      <c r="L406" s="572"/>
      <c r="M406" s="486"/>
      <c r="N406" s="481" t="s">
        <v>2974</v>
      </c>
      <c r="O406" s="89"/>
      <c r="P406" s="90"/>
      <c r="Q406" s="91"/>
      <c r="R406" s="341"/>
      <c r="S406" s="341"/>
      <c r="T406" s="91"/>
      <c r="U406" s="431"/>
      <c r="V406" s="91"/>
      <c r="W406" s="91"/>
      <c r="X406" s="91"/>
      <c r="Y406" s="91"/>
      <c r="Z406" s="91"/>
      <c r="AA406" s="92"/>
      <c r="AB406" s="431"/>
      <c r="AC406" s="498"/>
      <c r="AD406" s="499"/>
      <c r="AE406" s="499"/>
      <c r="AF406" s="499"/>
      <c r="AG406" s="499"/>
      <c r="AH406" s="499"/>
      <c r="AI406" s="499"/>
      <c r="AJ406" s="91"/>
      <c r="AK406" s="98"/>
      <c r="AL406" s="540"/>
      <c r="AM406" s="540"/>
      <c r="AN406" s="540"/>
      <c r="AO406" s="540"/>
      <c r="AP406" s="540"/>
      <c r="AQ406" s="540"/>
      <c r="AR406" s="542"/>
      <c r="AS406" s="538"/>
      <c r="AT406" s="538"/>
      <c r="AU406" s="538"/>
      <c r="AV406" s="543"/>
      <c r="AW406" s="544"/>
      <c r="AX406" s="550"/>
      <c r="AY406" s="551"/>
      <c r="AZ406" s="552"/>
      <c r="BA406" s="552"/>
      <c r="BB406" s="551"/>
      <c r="BC406" s="553"/>
      <c r="BD406" s="551"/>
      <c r="BE406" s="554"/>
      <c r="BF406" s="554"/>
      <c r="BG406" s="551"/>
      <c r="BH406" s="551"/>
      <c r="BI406" s="551"/>
      <c r="BJ406" s="546"/>
      <c r="BK406" s="539"/>
      <c r="BL406" s="539"/>
      <c r="BM406" s="539"/>
      <c r="BN406" s="539"/>
      <c r="BO406" s="539"/>
      <c r="BP406" s="539"/>
      <c r="BQ406" s="539"/>
      <c r="BR406" s="535"/>
      <c r="BS406" s="536"/>
      <c r="BT406" s="537"/>
      <c r="BU406" s="549"/>
      <c r="BV406" s="426"/>
    </row>
    <row r="407" spans="1:74" ht="15" x14ac:dyDescent="0.25">
      <c r="A407" s="570">
        <v>405</v>
      </c>
      <c r="B407" s="572"/>
      <c r="C407" s="572"/>
      <c r="D407" s="572"/>
      <c r="E407" s="572"/>
      <c r="F407" s="626"/>
      <c r="G407" s="627"/>
      <c r="H407" s="628"/>
      <c r="I407" s="626"/>
      <c r="J407" s="574"/>
      <c r="K407" s="572"/>
      <c r="L407" s="572"/>
      <c r="M407" s="486"/>
      <c r="N407" s="481" t="s">
        <v>2974</v>
      </c>
      <c r="O407" s="89"/>
      <c r="P407" s="90"/>
      <c r="Q407" s="91"/>
      <c r="R407" s="341"/>
      <c r="S407" s="341"/>
      <c r="T407" s="91"/>
      <c r="U407" s="431"/>
      <c r="V407" s="91"/>
      <c r="W407" s="91"/>
      <c r="X407" s="91"/>
      <c r="Y407" s="91"/>
      <c r="Z407" s="91"/>
      <c r="AA407" s="92"/>
      <c r="AB407" s="431"/>
      <c r="AC407" s="498"/>
      <c r="AD407" s="499"/>
      <c r="AE407" s="499"/>
      <c r="AF407" s="499"/>
      <c r="AG407" s="499"/>
      <c r="AH407" s="499"/>
      <c r="AI407" s="499"/>
      <c r="AJ407" s="91"/>
      <c r="AK407" s="98"/>
      <c r="AL407" s="540"/>
      <c r="AM407" s="540"/>
      <c r="AN407" s="540"/>
      <c r="AO407" s="540"/>
      <c r="AP407" s="540"/>
      <c r="AQ407" s="540"/>
      <c r="AR407" s="542"/>
      <c r="AS407" s="538"/>
      <c r="AT407" s="538"/>
      <c r="AU407" s="538"/>
      <c r="AV407" s="543"/>
      <c r="AW407" s="544"/>
      <c r="AX407" s="550"/>
      <c r="AY407" s="551"/>
      <c r="AZ407" s="552"/>
      <c r="BA407" s="552"/>
      <c r="BB407" s="551"/>
      <c r="BC407" s="553"/>
      <c r="BD407" s="551"/>
      <c r="BE407" s="554"/>
      <c r="BF407" s="554"/>
      <c r="BG407" s="551"/>
      <c r="BH407" s="551"/>
      <c r="BI407" s="551"/>
      <c r="BJ407" s="546"/>
      <c r="BK407" s="539"/>
      <c r="BL407" s="539"/>
      <c r="BM407" s="539"/>
      <c r="BN407" s="539"/>
      <c r="BO407" s="539"/>
      <c r="BP407" s="539"/>
      <c r="BQ407" s="539"/>
      <c r="BR407" s="535"/>
      <c r="BS407" s="536"/>
      <c r="BT407" s="537"/>
      <c r="BU407" s="549"/>
      <c r="BV407" s="426"/>
    </row>
    <row r="408" spans="1:74" ht="15" x14ac:dyDescent="0.25">
      <c r="A408" s="570">
        <v>406</v>
      </c>
      <c r="B408" s="572"/>
      <c r="C408" s="572"/>
      <c r="D408" s="572"/>
      <c r="E408" s="572"/>
      <c r="F408" s="626"/>
      <c r="G408" s="627"/>
      <c r="H408" s="628"/>
      <c r="I408" s="626"/>
      <c r="J408" s="574"/>
      <c r="K408" s="572"/>
      <c r="L408" s="572"/>
      <c r="M408" s="486"/>
      <c r="N408" s="481" t="s">
        <v>2974</v>
      </c>
      <c r="O408" s="89"/>
      <c r="P408" s="90"/>
      <c r="Q408" s="91"/>
      <c r="R408" s="341"/>
      <c r="S408" s="341"/>
      <c r="T408" s="91"/>
      <c r="U408" s="431"/>
      <c r="V408" s="91"/>
      <c r="W408" s="91"/>
      <c r="X408" s="91"/>
      <c r="Y408" s="91"/>
      <c r="Z408" s="91"/>
      <c r="AA408" s="92"/>
      <c r="AB408" s="431"/>
      <c r="AC408" s="498"/>
      <c r="AD408" s="499"/>
      <c r="AE408" s="499"/>
      <c r="AF408" s="499"/>
      <c r="AG408" s="499"/>
      <c r="AH408" s="499"/>
      <c r="AI408" s="499"/>
      <c r="AJ408" s="91"/>
      <c r="AK408" s="98"/>
      <c r="AL408" s="540"/>
      <c r="AM408" s="540"/>
      <c r="AN408" s="540"/>
      <c r="AO408" s="540"/>
      <c r="AP408" s="540"/>
      <c r="AQ408" s="540"/>
      <c r="AR408" s="542"/>
      <c r="AS408" s="538"/>
      <c r="AT408" s="538"/>
      <c r="AU408" s="538"/>
      <c r="AV408" s="543"/>
      <c r="AW408" s="544"/>
      <c r="AX408" s="550"/>
      <c r="AY408" s="551"/>
      <c r="AZ408" s="552"/>
      <c r="BA408" s="552"/>
      <c r="BB408" s="551"/>
      <c r="BC408" s="553"/>
      <c r="BD408" s="551"/>
      <c r="BE408" s="554"/>
      <c r="BF408" s="554"/>
      <c r="BG408" s="551"/>
      <c r="BH408" s="551"/>
      <c r="BI408" s="551"/>
      <c r="BJ408" s="546"/>
      <c r="BK408" s="539"/>
      <c r="BL408" s="539"/>
      <c r="BM408" s="539"/>
      <c r="BN408" s="539"/>
      <c r="BO408" s="539"/>
      <c r="BP408" s="539"/>
      <c r="BQ408" s="539"/>
      <c r="BR408" s="535"/>
      <c r="BS408" s="536"/>
      <c r="BT408" s="537"/>
      <c r="BU408" s="549"/>
      <c r="BV408" s="426"/>
    </row>
    <row r="409" spans="1:74" ht="15" x14ac:dyDescent="0.25">
      <c r="A409" s="570">
        <v>407</v>
      </c>
      <c r="B409" s="572"/>
      <c r="C409" s="572"/>
      <c r="D409" s="572"/>
      <c r="E409" s="572"/>
      <c r="F409" s="626"/>
      <c r="G409" s="627"/>
      <c r="H409" s="628"/>
      <c r="I409" s="626"/>
      <c r="J409" s="574"/>
      <c r="K409" s="572"/>
      <c r="L409" s="572"/>
      <c r="M409" s="486"/>
      <c r="N409" s="481" t="s">
        <v>2974</v>
      </c>
      <c r="O409" s="89"/>
      <c r="P409" s="90"/>
      <c r="Q409" s="91"/>
      <c r="R409" s="341"/>
      <c r="S409" s="341"/>
      <c r="T409" s="91"/>
      <c r="U409" s="431"/>
      <c r="V409" s="91"/>
      <c r="W409" s="91"/>
      <c r="X409" s="91"/>
      <c r="Y409" s="91"/>
      <c r="Z409" s="91"/>
      <c r="AA409" s="92"/>
      <c r="AB409" s="431"/>
      <c r="AC409" s="498"/>
      <c r="AD409" s="499"/>
      <c r="AE409" s="499"/>
      <c r="AF409" s="499"/>
      <c r="AG409" s="499"/>
      <c r="AH409" s="499"/>
      <c r="AI409" s="499"/>
      <c r="AJ409" s="91"/>
      <c r="AK409" s="98"/>
      <c r="AL409" s="540"/>
      <c r="AM409" s="540"/>
      <c r="AN409" s="540"/>
      <c r="AO409" s="540"/>
      <c r="AP409" s="540"/>
      <c r="AQ409" s="540"/>
      <c r="AR409" s="542"/>
      <c r="AS409" s="538"/>
      <c r="AT409" s="538"/>
      <c r="AU409" s="538"/>
      <c r="AV409" s="543"/>
      <c r="AW409" s="544"/>
      <c r="AX409" s="550"/>
      <c r="AY409" s="551"/>
      <c r="AZ409" s="552"/>
      <c r="BA409" s="552"/>
      <c r="BB409" s="551"/>
      <c r="BC409" s="553"/>
      <c r="BD409" s="551"/>
      <c r="BE409" s="554"/>
      <c r="BF409" s="554"/>
      <c r="BG409" s="551"/>
      <c r="BH409" s="551"/>
      <c r="BI409" s="551"/>
      <c r="BJ409" s="546"/>
      <c r="BK409" s="539"/>
      <c r="BL409" s="539"/>
      <c r="BM409" s="539"/>
      <c r="BN409" s="539"/>
      <c r="BO409" s="539"/>
      <c r="BP409" s="539"/>
      <c r="BQ409" s="539"/>
      <c r="BR409" s="535"/>
      <c r="BS409" s="536"/>
      <c r="BT409" s="537"/>
      <c r="BU409" s="549"/>
      <c r="BV409" s="426"/>
    </row>
    <row r="410" spans="1:74" ht="15" x14ac:dyDescent="0.25">
      <c r="A410" s="570">
        <v>408</v>
      </c>
      <c r="B410" s="572"/>
      <c r="C410" s="572"/>
      <c r="D410" s="572"/>
      <c r="E410" s="572"/>
      <c r="F410" s="626"/>
      <c r="G410" s="627"/>
      <c r="H410" s="628"/>
      <c r="I410" s="626"/>
      <c r="J410" s="574"/>
      <c r="K410" s="572"/>
      <c r="L410" s="572"/>
      <c r="M410" s="486"/>
      <c r="N410" s="481" t="s">
        <v>2974</v>
      </c>
      <c r="O410" s="89"/>
      <c r="P410" s="90"/>
      <c r="Q410" s="91"/>
      <c r="R410" s="341"/>
      <c r="S410" s="341"/>
      <c r="T410" s="91"/>
      <c r="U410" s="431"/>
      <c r="V410" s="91"/>
      <c r="W410" s="91"/>
      <c r="X410" s="91"/>
      <c r="Y410" s="91"/>
      <c r="Z410" s="91"/>
      <c r="AA410" s="92"/>
      <c r="AB410" s="431"/>
      <c r="AC410" s="498"/>
      <c r="AD410" s="499"/>
      <c r="AE410" s="499"/>
      <c r="AF410" s="499"/>
      <c r="AG410" s="499"/>
      <c r="AH410" s="499"/>
      <c r="AI410" s="499"/>
      <c r="AJ410" s="91"/>
      <c r="AK410" s="98"/>
      <c r="AL410" s="540"/>
      <c r="AM410" s="540"/>
      <c r="AN410" s="540"/>
      <c r="AO410" s="540"/>
      <c r="AP410" s="540"/>
      <c r="AQ410" s="540"/>
      <c r="AR410" s="542"/>
      <c r="AS410" s="538"/>
      <c r="AT410" s="538"/>
      <c r="AU410" s="538"/>
      <c r="AV410" s="543"/>
      <c r="AW410" s="544"/>
      <c r="AX410" s="550"/>
      <c r="AY410" s="551"/>
      <c r="AZ410" s="552"/>
      <c r="BA410" s="552"/>
      <c r="BB410" s="551"/>
      <c r="BC410" s="553"/>
      <c r="BD410" s="551"/>
      <c r="BE410" s="554"/>
      <c r="BF410" s="554"/>
      <c r="BG410" s="551"/>
      <c r="BH410" s="551"/>
      <c r="BI410" s="551"/>
      <c r="BJ410" s="546"/>
      <c r="BK410" s="539"/>
      <c r="BL410" s="539"/>
      <c r="BM410" s="539"/>
      <c r="BN410" s="539"/>
      <c r="BO410" s="539"/>
      <c r="BP410" s="539"/>
      <c r="BQ410" s="539"/>
      <c r="BR410" s="535"/>
      <c r="BS410" s="536"/>
      <c r="BT410" s="537"/>
      <c r="BU410" s="549"/>
      <c r="BV410" s="426"/>
    </row>
    <row r="411" spans="1:74" ht="15" hidden="1" x14ac:dyDescent="0.25">
      <c r="N411" s="82"/>
      <c r="O411" s="77"/>
      <c r="P411" s="436"/>
      <c r="Q411" s="437"/>
      <c r="R411" s="58"/>
      <c r="S411" s="58"/>
      <c r="T411" s="437"/>
      <c r="U411" s="438"/>
      <c r="V411" s="54"/>
      <c r="W411" s="54"/>
      <c r="X411" s="54"/>
      <c r="Y411" s="54"/>
      <c r="Z411" s="54"/>
      <c r="AA411" s="55"/>
      <c r="AB411" s="438"/>
      <c r="AI411" s="439"/>
      <c r="AJ411" s="54"/>
      <c r="AK411" s="439"/>
      <c r="AU411" s="440"/>
      <c r="AV411" s="82"/>
      <c r="AW411" s="77"/>
      <c r="AX411" s="436"/>
      <c r="AY411" s="437"/>
      <c r="AZ411" s="437"/>
      <c r="BA411" s="437"/>
      <c r="BB411" s="437"/>
      <c r="BC411" s="441"/>
      <c r="BD411" s="54"/>
      <c r="BE411" s="56"/>
      <c r="BF411" s="56"/>
      <c r="BG411" s="54"/>
      <c r="BH411" s="54"/>
      <c r="BI411" s="54"/>
      <c r="BJ411" s="54"/>
      <c r="BR411" s="439"/>
      <c r="BS411" s="439"/>
      <c r="BT411" s="439"/>
    </row>
    <row r="412" spans="1:74" ht="15" hidden="1" x14ac:dyDescent="0.25">
      <c r="N412" s="82"/>
      <c r="O412" s="77"/>
      <c r="P412" s="436"/>
      <c r="Q412" s="437"/>
      <c r="R412" s="58"/>
      <c r="S412" s="58"/>
      <c r="T412" s="437"/>
      <c r="U412" s="438"/>
      <c r="V412" s="54"/>
      <c r="W412" s="54"/>
      <c r="X412" s="54"/>
      <c r="Y412" s="54"/>
      <c r="Z412" s="54"/>
      <c r="AA412" s="55"/>
      <c r="AB412" s="438"/>
      <c r="AI412" s="439"/>
      <c r="AJ412" s="54"/>
      <c r="AK412" s="439"/>
      <c r="AU412" s="440"/>
      <c r="AV412" s="82"/>
      <c r="AW412" s="77"/>
      <c r="AX412" s="436"/>
      <c r="AY412" s="437"/>
      <c r="AZ412" s="437"/>
      <c r="BA412" s="437"/>
      <c r="BB412" s="437"/>
      <c r="BC412" s="441"/>
      <c r="BD412" s="54"/>
      <c r="BE412" s="56"/>
      <c r="BF412" s="56"/>
      <c r="BG412" s="54"/>
      <c r="BH412" s="54"/>
      <c r="BI412" s="54"/>
      <c r="BJ412" s="54"/>
      <c r="BR412" s="439"/>
      <c r="BS412" s="439"/>
      <c r="BT412" s="439"/>
    </row>
    <row r="413" spans="1:74" ht="15" hidden="1" x14ac:dyDescent="0.25">
      <c r="N413" s="82"/>
      <c r="O413" s="77"/>
      <c r="P413" s="436"/>
      <c r="Q413" s="437"/>
      <c r="R413" s="58"/>
      <c r="S413" s="58"/>
      <c r="T413" s="437"/>
      <c r="U413" s="438"/>
      <c r="V413" s="54"/>
      <c r="W413" s="54"/>
      <c r="X413" s="54"/>
      <c r="Y413" s="54"/>
      <c r="Z413" s="54"/>
      <c r="AA413" s="55"/>
      <c r="AB413" s="438"/>
      <c r="AI413" s="439"/>
      <c r="AJ413" s="54"/>
      <c r="AK413" s="439"/>
      <c r="AU413" s="440"/>
      <c r="AV413" s="82"/>
      <c r="AW413" s="77"/>
      <c r="AX413" s="436"/>
      <c r="AY413" s="437"/>
      <c r="AZ413" s="437"/>
      <c r="BA413" s="437"/>
      <c r="BB413" s="437"/>
      <c r="BC413" s="441"/>
      <c r="BD413" s="54"/>
      <c r="BE413" s="56"/>
      <c r="BF413" s="56"/>
      <c r="BG413" s="54"/>
      <c r="BH413" s="54"/>
      <c r="BI413" s="54"/>
      <c r="BJ413" s="54"/>
      <c r="BR413" s="439"/>
      <c r="BS413" s="439"/>
      <c r="BT413" s="439"/>
    </row>
    <row r="414" spans="1:74" ht="15" hidden="1" x14ac:dyDescent="0.25">
      <c r="N414" s="82"/>
      <c r="O414" s="77"/>
      <c r="P414" s="436"/>
      <c r="Q414" s="437"/>
      <c r="R414" s="58"/>
      <c r="S414" s="58"/>
      <c r="T414" s="437"/>
      <c r="U414" s="438"/>
      <c r="V414" s="54"/>
      <c r="W414" s="54"/>
      <c r="X414" s="54"/>
      <c r="Y414" s="54"/>
      <c r="Z414" s="54"/>
      <c r="AA414" s="55"/>
      <c r="AB414" s="438"/>
      <c r="AI414" s="439"/>
      <c r="AJ414" s="54"/>
      <c r="AK414" s="439"/>
      <c r="AU414" s="440"/>
      <c r="AV414" s="82"/>
      <c r="AW414" s="77"/>
      <c r="AX414" s="436"/>
      <c r="AY414" s="437"/>
      <c r="AZ414" s="437"/>
      <c r="BA414" s="437"/>
      <c r="BB414" s="437"/>
      <c r="BC414" s="441"/>
      <c r="BD414" s="54"/>
      <c r="BE414" s="56"/>
      <c r="BF414" s="56"/>
      <c r="BG414" s="54"/>
      <c r="BH414" s="54"/>
      <c r="BI414" s="54"/>
      <c r="BJ414" s="54"/>
      <c r="BR414" s="439"/>
      <c r="BS414" s="439"/>
      <c r="BT414" s="439"/>
    </row>
    <row r="415" spans="1:74" ht="15" hidden="1" x14ac:dyDescent="0.25">
      <c r="N415" s="82"/>
      <c r="O415" s="77"/>
      <c r="P415" s="436"/>
      <c r="Q415" s="437"/>
      <c r="R415" s="58"/>
      <c r="S415" s="58"/>
      <c r="T415" s="437"/>
      <c r="U415" s="438"/>
      <c r="V415" s="54"/>
      <c r="W415" s="54"/>
      <c r="X415" s="54"/>
      <c r="Y415" s="54"/>
      <c r="Z415" s="54"/>
      <c r="AA415" s="55"/>
      <c r="AB415" s="438"/>
      <c r="AI415" s="439"/>
      <c r="AJ415" s="54"/>
      <c r="AK415" s="439"/>
      <c r="AU415" s="440"/>
      <c r="AV415" s="82"/>
      <c r="AW415" s="77"/>
      <c r="AX415" s="436"/>
      <c r="AY415" s="437"/>
      <c r="AZ415" s="437"/>
      <c r="BA415" s="437"/>
      <c r="BB415" s="437"/>
      <c r="BC415" s="441"/>
      <c r="BD415" s="54"/>
      <c r="BE415" s="56"/>
      <c r="BF415" s="56"/>
      <c r="BG415" s="54"/>
      <c r="BH415" s="54"/>
      <c r="BI415" s="54"/>
      <c r="BJ415" s="54"/>
      <c r="BR415" s="439"/>
      <c r="BS415" s="439"/>
      <c r="BT415" s="439"/>
    </row>
    <row r="416" spans="1:74" ht="15" hidden="1" x14ac:dyDescent="0.25">
      <c r="N416" s="82"/>
      <c r="O416" s="77"/>
      <c r="P416" s="436"/>
      <c r="Q416" s="437"/>
      <c r="R416" s="58"/>
      <c r="S416" s="58"/>
      <c r="T416" s="437"/>
      <c r="U416" s="438"/>
      <c r="V416" s="54"/>
      <c r="W416" s="54"/>
      <c r="X416" s="54"/>
      <c r="Y416" s="54"/>
      <c r="Z416" s="54"/>
      <c r="AA416" s="55"/>
      <c r="AB416" s="438"/>
      <c r="AI416" s="439"/>
      <c r="AJ416" s="54"/>
      <c r="AK416" s="439"/>
      <c r="AU416" s="440"/>
      <c r="AV416" s="82"/>
      <c r="AW416" s="77"/>
      <c r="AX416" s="436"/>
      <c r="AY416" s="437"/>
      <c r="AZ416" s="437"/>
      <c r="BA416" s="437"/>
      <c r="BB416" s="437"/>
      <c r="BC416" s="441"/>
      <c r="BD416" s="54"/>
      <c r="BE416" s="56"/>
      <c r="BF416" s="56"/>
      <c r="BG416" s="54"/>
      <c r="BH416" s="54"/>
      <c r="BI416" s="54"/>
      <c r="BJ416" s="54"/>
      <c r="BR416" s="439"/>
      <c r="BS416" s="439"/>
      <c r="BT416" s="439"/>
    </row>
    <row r="417" spans="14:72" ht="15" hidden="1" x14ac:dyDescent="0.25">
      <c r="N417" s="82"/>
      <c r="O417" s="77"/>
      <c r="P417" s="436"/>
      <c r="Q417" s="437"/>
      <c r="R417" s="58"/>
      <c r="S417" s="58"/>
      <c r="T417" s="437"/>
      <c r="U417" s="438"/>
      <c r="V417" s="54"/>
      <c r="W417" s="54"/>
      <c r="X417" s="54"/>
      <c r="Y417" s="54"/>
      <c r="Z417" s="54"/>
      <c r="AA417" s="55"/>
      <c r="AB417" s="438"/>
      <c r="AI417" s="439"/>
      <c r="AJ417" s="54"/>
      <c r="AK417" s="439"/>
      <c r="AU417" s="440"/>
      <c r="AV417" s="82"/>
      <c r="AW417" s="77"/>
      <c r="AX417" s="436"/>
      <c r="AY417" s="437"/>
      <c r="AZ417" s="437"/>
      <c r="BA417" s="437"/>
      <c r="BB417" s="437"/>
      <c r="BC417" s="441"/>
      <c r="BD417" s="54"/>
      <c r="BE417" s="56"/>
      <c r="BF417" s="56"/>
      <c r="BG417" s="54"/>
      <c r="BH417" s="54"/>
      <c r="BI417" s="54"/>
      <c r="BJ417" s="54"/>
      <c r="BR417" s="439"/>
      <c r="BS417" s="439"/>
      <c r="BT417" s="439"/>
    </row>
    <row r="418" spans="14:72" ht="15" hidden="1" x14ac:dyDescent="0.25">
      <c r="N418" s="82"/>
      <c r="O418" s="77"/>
      <c r="P418" s="436"/>
      <c r="Q418" s="437"/>
      <c r="R418" s="58"/>
      <c r="S418" s="58"/>
      <c r="T418" s="437"/>
      <c r="U418" s="438"/>
      <c r="V418" s="54"/>
      <c r="W418" s="54"/>
      <c r="X418" s="54"/>
      <c r="Y418" s="54"/>
      <c r="Z418" s="54"/>
      <c r="AA418" s="55"/>
      <c r="AB418" s="438"/>
      <c r="AI418" s="439"/>
      <c r="AJ418" s="54"/>
      <c r="AK418" s="439"/>
      <c r="AU418" s="440"/>
      <c r="AV418" s="82"/>
      <c r="AW418" s="77"/>
      <c r="AX418" s="436"/>
      <c r="AY418" s="437"/>
      <c r="AZ418" s="437"/>
      <c r="BA418" s="437"/>
      <c r="BB418" s="437"/>
      <c r="BC418" s="441"/>
      <c r="BD418" s="54"/>
      <c r="BE418" s="56"/>
      <c r="BF418" s="56"/>
      <c r="BG418" s="54"/>
      <c r="BH418" s="54"/>
      <c r="BI418" s="54"/>
      <c r="BJ418" s="54"/>
      <c r="BR418" s="439"/>
      <c r="BS418" s="439"/>
      <c r="BT418" s="439"/>
    </row>
    <row r="419" spans="14:72" ht="15" hidden="1" x14ac:dyDescent="0.25">
      <c r="N419" s="82"/>
      <c r="O419" s="77"/>
      <c r="P419" s="436"/>
      <c r="Q419" s="437"/>
      <c r="R419" s="58"/>
      <c r="S419" s="58"/>
      <c r="T419" s="437"/>
      <c r="U419" s="438"/>
      <c r="V419" s="54"/>
      <c r="W419" s="54"/>
      <c r="X419" s="54"/>
      <c r="Y419" s="54"/>
      <c r="Z419" s="54"/>
      <c r="AA419" s="55"/>
      <c r="AB419" s="438"/>
      <c r="AI419" s="439"/>
      <c r="AJ419" s="54"/>
      <c r="AK419" s="439"/>
      <c r="AU419" s="440"/>
      <c r="AV419" s="82"/>
      <c r="AW419" s="77"/>
      <c r="AX419" s="436"/>
      <c r="AY419" s="437"/>
      <c r="AZ419" s="437"/>
      <c r="BA419" s="437"/>
      <c r="BB419" s="437"/>
      <c r="BC419" s="441"/>
      <c r="BD419" s="54"/>
      <c r="BE419" s="56"/>
      <c r="BF419" s="56"/>
      <c r="BG419" s="54"/>
      <c r="BH419" s="54"/>
      <c r="BI419" s="54"/>
      <c r="BJ419" s="54"/>
      <c r="BR419" s="439"/>
      <c r="BS419" s="439"/>
      <c r="BT419" s="439"/>
    </row>
    <row r="420" spans="14:72" ht="15" hidden="1" x14ac:dyDescent="0.25">
      <c r="N420" s="82"/>
      <c r="O420" s="77"/>
      <c r="P420" s="436"/>
      <c r="Q420" s="437"/>
      <c r="R420" s="58"/>
      <c r="S420" s="58"/>
      <c r="T420" s="437"/>
      <c r="U420" s="438"/>
      <c r="V420" s="54"/>
      <c r="W420" s="54"/>
      <c r="X420" s="54"/>
      <c r="Y420" s="54"/>
      <c r="Z420" s="54"/>
      <c r="AA420" s="55"/>
      <c r="AB420" s="438"/>
      <c r="AI420" s="439"/>
      <c r="AJ420" s="54"/>
      <c r="AK420" s="439"/>
      <c r="AU420" s="440"/>
      <c r="AV420" s="82"/>
      <c r="AW420" s="77"/>
      <c r="AX420" s="436"/>
      <c r="AY420" s="437"/>
      <c r="AZ420" s="437"/>
      <c r="BA420" s="437"/>
      <c r="BB420" s="437"/>
      <c r="BC420" s="441"/>
      <c r="BD420" s="54"/>
      <c r="BE420" s="56"/>
      <c r="BF420" s="56"/>
      <c r="BG420" s="54"/>
      <c r="BH420" s="54"/>
      <c r="BI420" s="54"/>
      <c r="BJ420" s="54"/>
      <c r="BR420" s="439"/>
      <c r="BS420" s="439"/>
      <c r="BT420" s="439"/>
    </row>
    <row r="421" spans="14:72" ht="15" hidden="1" x14ac:dyDescent="0.25">
      <c r="N421" s="82"/>
      <c r="O421" s="77"/>
      <c r="P421" s="436"/>
      <c r="Q421" s="437"/>
      <c r="R421" s="58"/>
      <c r="S421" s="58"/>
      <c r="T421" s="437"/>
      <c r="U421" s="438"/>
      <c r="V421" s="54"/>
      <c r="W421" s="54"/>
      <c r="X421" s="54"/>
      <c r="Y421" s="54"/>
      <c r="Z421" s="54"/>
      <c r="AA421" s="55"/>
      <c r="AB421" s="438"/>
      <c r="AI421" s="439"/>
      <c r="AJ421" s="54"/>
      <c r="AK421" s="439"/>
      <c r="AU421" s="440"/>
      <c r="AV421" s="82"/>
      <c r="AW421" s="77"/>
      <c r="AX421" s="436"/>
      <c r="AY421" s="437"/>
      <c r="AZ421" s="437"/>
      <c r="BA421" s="437"/>
      <c r="BB421" s="437"/>
      <c r="BC421" s="441"/>
      <c r="BD421" s="54"/>
      <c r="BE421" s="56"/>
      <c r="BF421" s="56"/>
      <c r="BG421" s="54"/>
      <c r="BH421" s="54"/>
      <c r="BI421" s="54"/>
      <c r="BJ421" s="54"/>
      <c r="BR421" s="439"/>
      <c r="BS421" s="439"/>
      <c r="BT421" s="439"/>
    </row>
    <row r="422" spans="14:72" ht="15" hidden="1" x14ac:dyDescent="0.25">
      <c r="N422" s="82"/>
      <c r="O422" s="77"/>
      <c r="P422" s="436"/>
      <c r="Q422" s="437"/>
      <c r="R422" s="58"/>
      <c r="S422" s="58"/>
      <c r="T422" s="437"/>
      <c r="U422" s="438"/>
      <c r="V422" s="54"/>
      <c r="W422" s="54"/>
      <c r="X422" s="54"/>
      <c r="Y422" s="54"/>
      <c r="Z422" s="54"/>
      <c r="AA422" s="55"/>
      <c r="AB422" s="438"/>
      <c r="AI422" s="439"/>
      <c r="AJ422" s="54"/>
      <c r="AK422" s="439"/>
      <c r="AU422" s="440"/>
      <c r="AV422" s="82"/>
      <c r="AW422" s="77"/>
      <c r="AX422" s="436"/>
      <c r="AY422" s="437"/>
      <c r="AZ422" s="437"/>
      <c r="BA422" s="437"/>
      <c r="BB422" s="437"/>
      <c r="BC422" s="441"/>
      <c r="BD422" s="54"/>
      <c r="BE422" s="56"/>
      <c r="BF422" s="56"/>
      <c r="BG422" s="54"/>
      <c r="BH422" s="54"/>
      <c r="BI422" s="54"/>
      <c r="BJ422" s="54"/>
      <c r="BR422" s="439"/>
      <c r="BS422" s="439"/>
      <c r="BT422" s="439"/>
    </row>
    <row r="423" spans="14:72" ht="15" hidden="1" x14ac:dyDescent="0.25">
      <c r="N423" s="82"/>
      <c r="O423" s="77"/>
      <c r="P423" s="436"/>
      <c r="Q423" s="437"/>
      <c r="R423" s="58"/>
      <c r="S423" s="58"/>
      <c r="T423" s="437"/>
      <c r="U423" s="438"/>
      <c r="V423" s="54"/>
      <c r="W423" s="54"/>
      <c r="X423" s="54"/>
      <c r="Y423" s="54"/>
      <c r="Z423" s="54"/>
      <c r="AA423" s="55"/>
      <c r="AB423" s="438"/>
      <c r="AI423" s="439"/>
      <c r="AJ423" s="54"/>
      <c r="AK423" s="439"/>
      <c r="AU423" s="440"/>
      <c r="AV423" s="82"/>
      <c r="AW423" s="77"/>
      <c r="AX423" s="436"/>
      <c r="AY423" s="437"/>
      <c r="AZ423" s="437"/>
      <c r="BA423" s="437"/>
      <c r="BB423" s="437"/>
      <c r="BC423" s="441"/>
      <c r="BD423" s="54"/>
      <c r="BE423" s="56"/>
      <c r="BF423" s="56"/>
      <c r="BG423" s="54"/>
      <c r="BH423" s="54"/>
      <c r="BI423" s="54"/>
      <c r="BJ423" s="54"/>
      <c r="BR423" s="439"/>
      <c r="BS423" s="439"/>
      <c r="BT423" s="439"/>
    </row>
    <row r="424" spans="14:72" ht="15" hidden="1" x14ac:dyDescent="0.25">
      <c r="N424" s="82"/>
      <c r="O424" s="77"/>
      <c r="P424" s="436"/>
      <c r="Q424" s="437"/>
      <c r="R424" s="58"/>
      <c r="S424" s="58"/>
      <c r="T424" s="437"/>
      <c r="U424" s="438"/>
      <c r="V424" s="54"/>
      <c r="W424" s="54"/>
      <c r="X424" s="54"/>
      <c r="Y424" s="54"/>
      <c r="Z424" s="54"/>
      <c r="AA424" s="55"/>
      <c r="AB424" s="438"/>
      <c r="AI424" s="439"/>
      <c r="AJ424" s="54"/>
      <c r="AK424" s="439"/>
      <c r="AU424" s="440"/>
      <c r="AV424" s="82"/>
      <c r="AW424" s="77"/>
      <c r="AX424" s="436"/>
      <c r="AY424" s="437"/>
      <c r="AZ424" s="437"/>
      <c r="BA424" s="437"/>
      <c r="BB424" s="437"/>
      <c r="BC424" s="441"/>
      <c r="BD424" s="54"/>
      <c r="BE424" s="56"/>
      <c r="BF424" s="56"/>
      <c r="BG424" s="54"/>
      <c r="BH424" s="54"/>
      <c r="BI424" s="54"/>
      <c r="BJ424" s="54"/>
      <c r="BR424" s="439"/>
      <c r="BS424" s="439"/>
      <c r="BT424" s="439"/>
    </row>
    <row r="425" spans="14:72" ht="15" hidden="1" x14ac:dyDescent="0.25">
      <c r="N425" s="82"/>
      <c r="O425" s="77"/>
      <c r="P425" s="436"/>
      <c r="Q425" s="437"/>
      <c r="R425" s="58"/>
      <c r="S425" s="58"/>
      <c r="T425" s="437"/>
      <c r="U425" s="438"/>
      <c r="V425" s="54"/>
      <c r="W425" s="54"/>
      <c r="X425" s="54"/>
      <c r="Y425" s="54"/>
      <c r="Z425" s="54"/>
      <c r="AA425" s="55"/>
      <c r="AB425" s="438"/>
      <c r="AI425" s="439"/>
      <c r="AJ425" s="54"/>
      <c r="AK425" s="439"/>
      <c r="AU425" s="440"/>
      <c r="AV425" s="82"/>
      <c r="AW425" s="77"/>
      <c r="AX425" s="436"/>
      <c r="AY425" s="437"/>
      <c r="AZ425" s="437"/>
      <c r="BA425" s="437"/>
      <c r="BB425" s="437"/>
      <c r="BC425" s="441"/>
      <c r="BD425" s="54"/>
      <c r="BE425" s="56"/>
      <c r="BF425" s="56"/>
      <c r="BG425" s="54"/>
      <c r="BH425" s="54"/>
      <c r="BI425" s="54"/>
      <c r="BJ425" s="54"/>
      <c r="BR425" s="439"/>
      <c r="BS425" s="439"/>
      <c r="BT425" s="439"/>
    </row>
    <row r="426" spans="14:72" ht="15" hidden="1" x14ac:dyDescent="0.25">
      <c r="N426" s="82"/>
      <c r="O426" s="77"/>
      <c r="P426" s="436"/>
      <c r="Q426" s="437"/>
      <c r="R426" s="58"/>
      <c r="S426" s="58"/>
      <c r="T426" s="437"/>
      <c r="U426" s="438"/>
      <c r="V426" s="54"/>
      <c r="W426" s="54"/>
      <c r="X426" s="54"/>
      <c r="Y426" s="54"/>
      <c r="Z426" s="54"/>
      <c r="AA426" s="55"/>
      <c r="AB426" s="438"/>
      <c r="AI426" s="439"/>
      <c r="AJ426" s="54"/>
      <c r="AK426" s="439"/>
      <c r="AU426" s="440"/>
      <c r="AV426" s="82"/>
      <c r="AW426" s="77"/>
      <c r="AX426" s="436"/>
      <c r="AY426" s="437"/>
      <c r="AZ426" s="437"/>
      <c r="BA426" s="437"/>
      <c r="BB426" s="437"/>
      <c r="BC426" s="441"/>
      <c r="BD426" s="54"/>
      <c r="BE426" s="56"/>
      <c r="BF426" s="56"/>
      <c r="BG426" s="54"/>
      <c r="BH426" s="54"/>
      <c r="BI426" s="54"/>
      <c r="BJ426" s="54"/>
      <c r="BR426" s="439"/>
      <c r="BS426" s="439"/>
      <c r="BT426" s="439"/>
    </row>
    <row r="427" spans="14:72" ht="15" hidden="1" x14ac:dyDescent="0.25">
      <c r="N427" s="82"/>
      <c r="O427" s="77"/>
      <c r="P427" s="436"/>
      <c r="Q427" s="437"/>
      <c r="R427" s="58"/>
      <c r="S427" s="58"/>
      <c r="T427" s="437"/>
      <c r="U427" s="438"/>
      <c r="V427" s="54"/>
      <c r="W427" s="54"/>
      <c r="X427" s="54"/>
      <c r="Y427" s="54"/>
      <c r="Z427" s="54"/>
      <c r="AA427" s="55"/>
      <c r="AB427" s="438"/>
      <c r="AI427" s="439"/>
      <c r="AJ427" s="54"/>
      <c r="AK427" s="439"/>
      <c r="AU427" s="440"/>
      <c r="AV427" s="82"/>
      <c r="AW427" s="77"/>
      <c r="AX427" s="436"/>
      <c r="AY427" s="437"/>
      <c r="AZ427" s="437"/>
      <c r="BA427" s="437"/>
      <c r="BB427" s="437"/>
      <c r="BC427" s="441"/>
      <c r="BD427" s="54"/>
      <c r="BE427" s="56"/>
      <c r="BF427" s="56"/>
      <c r="BG427" s="54"/>
      <c r="BH427" s="54"/>
      <c r="BI427" s="54"/>
      <c r="BJ427" s="54"/>
      <c r="BR427" s="439"/>
      <c r="BS427" s="439"/>
      <c r="BT427" s="439"/>
    </row>
    <row r="428" spans="14:72" ht="15" hidden="1" x14ac:dyDescent="0.25">
      <c r="N428" s="82"/>
      <c r="O428" s="77"/>
      <c r="P428" s="436"/>
      <c r="Q428" s="437"/>
      <c r="R428" s="58"/>
      <c r="S428" s="58"/>
      <c r="T428" s="437"/>
      <c r="U428" s="438"/>
      <c r="V428" s="54"/>
      <c r="W428" s="54"/>
      <c r="X428" s="54"/>
      <c r="Y428" s="54"/>
      <c r="Z428" s="54"/>
      <c r="AA428" s="55"/>
      <c r="AB428" s="438"/>
      <c r="AI428" s="439"/>
      <c r="AJ428" s="54"/>
      <c r="AK428" s="439"/>
      <c r="AU428" s="440"/>
      <c r="AV428" s="82"/>
      <c r="AW428" s="77"/>
      <c r="AX428" s="436"/>
      <c r="AY428" s="437"/>
      <c r="AZ428" s="437"/>
      <c r="BA428" s="437"/>
      <c r="BB428" s="437"/>
      <c r="BC428" s="441"/>
      <c r="BD428" s="54"/>
      <c r="BE428" s="56"/>
      <c r="BF428" s="56"/>
      <c r="BG428" s="54"/>
      <c r="BH428" s="54"/>
      <c r="BI428" s="54"/>
      <c r="BJ428" s="54"/>
      <c r="BR428" s="439"/>
      <c r="BS428" s="439"/>
      <c r="BT428" s="439"/>
    </row>
    <row r="429" spans="14:72" ht="15" hidden="1" x14ac:dyDescent="0.25">
      <c r="N429" s="82"/>
      <c r="O429" s="77"/>
      <c r="P429" s="436"/>
      <c r="Q429" s="437"/>
      <c r="R429" s="58"/>
      <c r="S429" s="58"/>
      <c r="T429" s="437"/>
      <c r="U429" s="438"/>
      <c r="V429" s="54"/>
      <c r="W429" s="54"/>
      <c r="X429" s="54"/>
      <c r="Y429" s="54"/>
      <c r="Z429" s="54"/>
      <c r="AA429" s="55"/>
      <c r="AB429" s="438"/>
      <c r="AI429" s="439"/>
      <c r="AJ429" s="54"/>
      <c r="AK429" s="439"/>
      <c r="AU429" s="440"/>
      <c r="AV429" s="82"/>
      <c r="AW429" s="77"/>
      <c r="AX429" s="436"/>
      <c r="AY429" s="437"/>
      <c r="AZ429" s="437"/>
      <c r="BA429" s="437"/>
      <c r="BB429" s="437"/>
      <c r="BC429" s="441"/>
      <c r="BD429" s="54"/>
      <c r="BE429" s="56"/>
      <c r="BF429" s="56"/>
      <c r="BG429" s="54"/>
      <c r="BH429" s="54"/>
      <c r="BI429" s="54"/>
      <c r="BJ429" s="54"/>
      <c r="BR429" s="439"/>
      <c r="BS429" s="439"/>
      <c r="BT429" s="439"/>
    </row>
    <row r="430" spans="14:72" ht="15" hidden="1" x14ac:dyDescent="0.25">
      <c r="N430" s="82"/>
      <c r="O430" s="77"/>
      <c r="P430" s="436"/>
      <c r="Q430" s="437"/>
      <c r="R430" s="58"/>
      <c r="S430" s="58"/>
      <c r="T430" s="437"/>
      <c r="U430" s="438"/>
      <c r="V430" s="54"/>
      <c r="W430" s="54"/>
      <c r="X430" s="54"/>
      <c r="Y430" s="54"/>
      <c r="Z430" s="54"/>
      <c r="AA430" s="55"/>
      <c r="AB430" s="438"/>
      <c r="AI430" s="439"/>
      <c r="AJ430" s="54"/>
      <c r="AK430" s="439"/>
      <c r="AU430" s="440"/>
      <c r="AV430" s="82"/>
      <c r="AW430" s="77"/>
      <c r="AX430" s="436"/>
      <c r="AY430" s="437"/>
      <c r="AZ430" s="437"/>
      <c r="BA430" s="437"/>
      <c r="BB430" s="437"/>
      <c r="BC430" s="441"/>
      <c r="BD430" s="54"/>
      <c r="BE430" s="56"/>
      <c r="BF430" s="56"/>
      <c r="BG430" s="54"/>
      <c r="BH430" s="54"/>
      <c r="BI430" s="54"/>
      <c r="BJ430" s="54"/>
      <c r="BR430" s="439"/>
      <c r="BS430" s="439"/>
      <c r="BT430" s="439"/>
    </row>
    <row r="431" spans="14:72" ht="15" hidden="1" x14ac:dyDescent="0.25">
      <c r="N431" s="82"/>
      <c r="O431" s="77"/>
      <c r="P431" s="436"/>
      <c r="Q431" s="437"/>
      <c r="R431" s="58"/>
      <c r="S431" s="58"/>
      <c r="T431" s="437"/>
      <c r="U431" s="438"/>
      <c r="V431" s="54"/>
      <c r="W431" s="54"/>
      <c r="X431" s="54"/>
      <c r="Y431" s="54"/>
      <c r="Z431" s="54"/>
      <c r="AA431" s="55"/>
      <c r="AB431" s="438"/>
      <c r="AI431" s="439"/>
      <c r="AJ431" s="54"/>
      <c r="AK431" s="439"/>
      <c r="AU431" s="440"/>
      <c r="AV431" s="82"/>
      <c r="AW431" s="77"/>
      <c r="AX431" s="436"/>
      <c r="AY431" s="437"/>
      <c r="AZ431" s="437"/>
      <c r="BA431" s="437"/>
      <c r="BB431" s="437"/>
      <c r="BC431" s="441"/>
      <c r="BD431" s="54"/>
      <c r="BE431" s="56"/>
      <c r="BF431" s="56"/>
      <c r="BG431" s="54"/>
      <c r="BH431" s="54"/>
      <c r="BI431" s="54"/>
      <c r="BJ431" s="54"/>
      <c r="BR431" s="439"/>
      <c r="BS431" s="439"/>
      <c r="BT431" s="439"/>
    </row>
    <row r="432" spans="14:72" ht="15" hidden="1" x14ac:dyDescent="0.25">
      <c r="N432" s="82"/>
      <c r="O432" s="77"/>
      <c r="P432" s="436"/>
      <c r="Q432" s="437"/>
      <c r="R432" s="58"/>
      <c r="S432" s="58"/>
      <c r="T432" s="437"/>
      <c r="U432" s="438"/>
      <c r="V432" s="54"/>
      <c r="W432" s="54"/>
      <c r="X432" s="54"/>
      <c r="Y432" s="54"/>
      <c r="Z432" s="54"/>
      <c r="AA432" s="55"/>
      <c r="AB432" s="438"/>
      <c r="AI432" s="439"/>
      <c r="AJ432" s="54"/>
      <c r="AK432" s="439"/>
      <c r="AU432" s="440"/>
      <c r="AV432" s="82"/>
      <c r="AW432" s="77"/>
      <c r="AX432" s="436"/>
      <c r="AY432" s="437"/>
      <c r="AZ432" s="437"/>
      <c r="BA432" s="437"/>
      <c r="BB432" s="437"/>
      <c r="BC432" s="441"/>
      <c r="BD432" s="54"/>
      <c r="BE432" s="56"/>
      <c r="BF432" s="56"/>
      <c r="BG432" s="54"/>
      <c r="BH432" s="54"/>
      <c r="BI432" s="54"/>
      <c r="BJ432" s="54"/>
      <c r="BR432" s="439"/>
      <c r="BS432" s="439"/>
      <c r="BT432" s="439"/>
    </row>
    <row r="433" spans="14:72" ht="15" hidden="1" x14ac:dyDescent="0.25">
      <c r="N433" s="82"/>
      <c r="O433" s="77"/>
      <c r="P433" s="436"/>
      <c r="Q433" s="437"/>
      <c r="R433" s="58"/>
      <c r="S433" s="58"/>
      <c r="T433" s="437"/>
      <c r="U433" s="438"/>
      <c r="V433" s="54"/>
      <c r="W433" s="54"/>
      <c r="X433" s="54"/>
      <c r="Y433" s="54"/>
      <c r="Z433" s="54"/>
      <c r="AA433" s="55"/>
      <c r="AB433" s="438"/>
      <c r="AI433" s="439"/>
      <c r="AJ433" s="54"/>
      <c r="AK433" s="439"/>
      <c r="AU433" s="440"/>
      <c r="AV433" s="82"/>
      <c r="AW433" s="77"/>
      <c r="AX433" s="436"/>
      <c r="AY433" s="437"/>
      <c r="AZ433" s="437"/>
      <c r="BA433" s="437"/>
      <c r="BB433" s="437"/>
      <c r="BC433" s="441"/>
      <c r="BD433" s="54"/>
      <c r="BE433" s="56"/>
      <c r="BF433" s="56"/>
      <c r="BG433" s="54"/>
      <c r="BH433" s="54"/>
      <c r="BI433" s="54"/>
      <c r="BJ433" s="54"/>
      <c r="BR433" s="439"/>
      <c r="BS433" s="439"/>
      <c r="BT433" s="439"/>
    </row>
    <row r="434" spans="14:72" ht="15" hidden="1" x14ac:dyDescent="0.25">
      <c r="N434" s="82"/>
      <c r="O434" s="77"/>
      <c r="P434" s="436"/>
      <c r="Q434" s="437"/>
      <c r="R434" s="58"/>
      <c r="S434" s="58"/>
      <c r="T434" s="437"/>
      <c r="U434" s="438"/>
      <c r="V434" s="54"/>
      <c r="W434" s="54"/>
      <c r="X434" s="54"/>
      <c r="Y434" s="54"/>
      <c r="Z434" s="54"/>
      <c r="AA434" s="55"/>
      <c r="AB434" s="438"/>
      <c r="AI434" s="439"/>
      <c r="AJ434" s="54"/>
      <c r="AK434" s="439"/>
      <c r="AU434" s="440"/>
      <c r="AV434" s="82"/>
      <c r="AW434" s="77"/>
      <c r="AX434" s="436"/>
      <c r="AY434" s="437"/>
      <c r="AZ434" s="437"/>
      <c r="BA434" s="437"/>
      <c r="BB434" s="437"/>
      <c r="BC434" s="441"/>
      <c r="BD434" s="54"/>
      <c r="BE434" s="56"/>
      <c r="BF434" s="56"/>
      <c r="BG434" s="54"/>
      <c r="BH434" s="54"/>
      <c r="BI434" s="54"/>
      <c r="BJ434" s="54"/>
      <c r="BR434" s="439"/>
      <c r="BS434" s="439"/>
      <c r="BT434" s="439"/>
    </row>
    <row r="435" spans="14:72" ht="15" hidden="1" x14ac:dyDescent="0.25">
      <c r="N435" s="82"/>
      <c r="O435" s="77"/>
      <c r="P435" s="436"/>
      <c r="Q435" s="437"/>
      <c r="R435" s="58"/>
      <c r="S435" s="58"/>
      <c r="T435" s="437"/>
      <c r="U435" s="438"/>
      <c r="V435" s="54"/>
      <c r="W435" s="54"/>
      <c r="X435" s="54"/>
      <c r="Y435" s="54"/>
      <c r="Z435" s="54"/>
      <c r="AA435" s="55"/>
      <c r="AB435" s="438"/>
      <c r="AI435" s="439"/>
      <c r="AJ435" s="54"/>
      <c r="AK435" s="439"/>
      <c r="AU435" s="440"/>
      <c r="AV435" s="82"/>
      <c r="AW435" s="77"/>
      <c r="AX435" s="436"/>
      <c r="AY435" s="437"/>
      <c r="AZ435" s="437"/>
      <c r="BA435" s="437"/>
      <c r="BB435" s="437"/>
      <c r="BC435" s="441"/>
      <c r="BD435" s="54"/>
      <c r="BE435" s="56"/>
      <c r="BF435" s="56"/>
      <c r="BG435" s="54"/>
      <c r="BH435" s="54"/>
      <c r="BI435" s="54"/>
      <c r="BJ435" s="54"/>
      <c r="BR435" s="439"/>
      <c r="BS435" s="439"/>
      <c r="BT435" s="439"/>
    </row>
    <row r="436" spans="14:72" ht="15" hidden="1" x14ac:dyDescent="0.25">
      <c r="N436" s="82"/>
      <c r="O436" s="77"/>
      <c r="P436" s="436"/>
      <c r="Q436" s="437"/>
      <c r="R436" s="58"/>
      <c r="S436" s="58"/>
      <c r="T436" s="437"/>
      <c r="U436" s="438"/>
      <c r="V436" s="54"/>
      <c r="W436" s="54"/>
      <c r="X436" s="54"/>
      <c r="Y436" s="54"/>
      <c r="Z436" s="54"/>
      <c r="AA436" s="55"/>
      <c r="AB436" s="438"/>
      <c r="AI436" s="439"/>
      <c r="AJ436" s="54"/>
      <c r="AK436" s="439"/>
      <c r="AU436" s="440"/>
      <c r="AV436" s="82"/>
      <c r="AW436" s="77"/>
      <c r="AX436" s="436"/>
      <c r="AY436" s="437"/>
      <c r="AZ436" s="437"/>
      <c r="BA436" s="437"/>
      <c r="BB436" s="437"/>
      <c r="BC436" s="441"/>
      <c r="BD436" s="54"/>
      <c r="BE436" s="56"/>
      <c r="BF436" s="56"/>
      <c r="BG436" s="54"/>
      <c r="BH436" s="54"/>
      <c r="BI436" s="54"/>
      <c r="BJ436" s="54"/>
      <c r="BR436" s="439"/>
      <c r="BS436" s="439"/>
      <c r="BT436" s="439"/>
    </row>
    <row r="437" spans="14:72" ht="15" hidden="1" x14ac:dyDescent="0.25">
      <c r="N437" s="82"/>
      <c r="O437" s="77"/>
      <c r="P437" s="436"/>
      <c r="Q437" s="437"/>
      <c r="R437" s="58"/>
      <c r="S437" s="58"/>
      <c r="T437" s="437"/>
      <c r="U437" s="438"/>
      <c r="V437" s="54"/>
      <c r="W437" s="54"/>
      <c r="X437" s="54"/>
      <c r="Y437" s="54"/>
      <c r="Z437" s="54"/>
      <c r="AA437" s="55"/>
      <c r="AB437" s="438"/>
      <c r="AI437" s="439"/>
      <c r="AJ437" s="54"/>
      <c r="AK437" s="439"/>
      <c r="AU437" s="440"/>
      <c r="AV437" s="82"/>
      <c r="AW437" s="77"/>
      <c r="AX437" s="436"/>
      <c r="AY437" s="437"/>
      <c r="AZ437" s="437"/>
      <c r="BA437" s="437"/>
      <c r="BB437" s="437"/>
      <c r="BC437" s="441"/>
      <c r="BD437" s="54"/>
      <c r="BE437" s="56"/>
      <c r="BF437" s="56"/>
      <c r="BG437" s="54"/>
      <c r="BH437" s="54"/>
      <c r="BI437" s="54"/>
      <c r="BJ437" s="54"/>
      <c r="BR437" s="439"/>
      <c r="BS437" s="439"/>
      <c r="BT437" s="439"/>
    </row>
    <row r="438" spans="14:72" ht="15" hidden="1" x14ac:dyDescent="0.25">
      <c r="N438" s="82"/>
      <c r="O438" s="77"/>
      <c r="P438" s="436"/>
      <c r="Q438" s="437"/>
      <c r="R438" s="58"/>
      <c r="S438" s="58"/>
      <c r="T438" s="437"/>
      <c r="U438" s="438"/>
      <c r="V438" s="54"/>
      <c r="W438" s="54"/>
      <c r="X438" s="54"/>
      <c r="Y438" s="54"/>
      <c r="Z438" s="54"/>
      <c r="AA438" s="55"/>
      <c r="AB438" s="438"/>
      <c r="AI438" s="439"/>
      <c r="AJ438" s="54"/>
      <c r="AK438" s="439"/>
      <c r="AU438" s="440"/>
      <c r="AV438" s="82"/>
      <c r="AW438" s="77"/>
      <c r="AX438" s="436"/>
      <c r="AY438" s="437"/>
      <c r="AZ438" s="437"/>
      <c r="BA438" s="437"/>
      <c r="BB438" s="437"/>
      <c r="BC438" s="441"/>
      <c r="BD438" s="54"/>
      <c r="BE438" s="56"/>
      <c r="BF438" s="56"/>
      <c r="BG438" s="54"/>
      <c r="BH438" s="54"/>
      <c r="BI438" s="54"/>
      <c r="BJ438" s="54"/>
      <c r="BR438" s="439"/>
      <c r="BS438" s="439"/>
      <c r="BT438" s="439"/>
    </row>
    <row r="439" spans="14:72" ht="15" hidden="1" x14ac:dyDescent="0.25">
      <c r="N439" s="82"/>
      <c r="O439" s="77"/>
      <c r="P439" s="436"/>
      <c r="Q439" s="437"/>
      <c r="R439" s="58"/>
      <c r="S439" s="58"/>
      <c r="T439" s="437"/>
      <c r="U439" s="438"/>
      <c r="V439" s="54"/>
      <c r="W439" s="54"/>
      <c r="X439" s="54"/>
      <c r="Y439" s="54"/>
      <c r="Z439" s="54"/>
      <c r="AA439" s="55"/>
      <c r="AB439" s="438"/>
      <c r="AI439" s="439"/>
      <c r="AJ439" s="54"/>
      <c r="AK439" s="439"/>
      <c r="AU439" s="440"/>
      <c r="AV439" s="82"/>
      <c r="AW439" s="77"/>
      <c r="AX439" s="436"/>
      <c r="AY439" s="437"/>
      <c r="AZ439" s="437"/>
      <c r="BA439" s="437"/>
      <c r="BB439" s="437"/>
      <c r="BC439" s="441"/>
      <c r="BD439" s="54"/>
      <c r="BE439" s="56"/>
      <c r="BF439" s="56"/>
      <c r="BG439" s="54"/>
      <c r="BH439" s="54"/>
      <c r="BI439" s="54"/>
      <c r="BJ439" s="54"/>
      <c r="BR439" s="439"/>
      <c r="BS439" s="439"/>
      <c r="BT439" s="439"/>
    </row>
    <row r="440" spans="14:72" ht="15" hidden="1" x14ac:dyDescent="0.25">
      <c r="N440" s="82"/>
      <c r="O440" s="77"/>
      <c r="P440" s="436"/>
      <c r="Q440" s="437"/>
      <c r="R440" s="58"/>
      <c r="S440" s="58"/>
      <c r="T440" s="437"/>
      <c r="U440" s="438"/>
      <c r="V440" s="54"/>
      <c r="W440" s="54"/>
      <c r="X440" s="54"/>
      <c r="Y440" s="54"/>
      <c r="Z440" s="54"/>
      <c r="AA440" s="55"/>
      <c r="AB440" s="438"/>
      <c r="AI440" s="439"/>
      <c r="AJ440" s="54"/>
      <c r="AK440" s="439"/>
      <c r="AU440" s="440"/>
      <c r="AV440" s="82"/>
      <c r="AW440" s="77"/>
      <c r="AX440" s="436"/>
      <c r="AY440" s="437"/>
      <c r="AZ440" s="437"/>
      <c r="BA440" s="437"/>
      <c r="BB440" s="437"/>
      <c r="BC440" s="441"/>
      <c r="BD440" s="54"/>
      <c r="BE440" s="56"/>
      <c r="BF440" s="56"/>
      <c r="BG440" s="54"/>
      <c r="BH440" s="54"/>
      <c r="BI440" s="54"/>
      <c r="BJ440" s="54"/>
      <c r="BR440" s="439"/>
      <c r="BS440" s="439"/>
      <c r="BT440" s="439"/>
    </row>
    <row r="441" spans="14:72" ht="15" hidden="1" x14ac:dyDescent="0.25">
      <c r="N441" s="82"/>
      <c r="O441" s="77"/>
      <c r="P441" s="436"/>
      <c r="Q441" s="437"/>
      <c r="R441" s="58"/>
      <c r="S441" s="58"/>
      <c r="T441" s="437"/>
      <c r="U441" s="438"/>
      <c r="V441" s="54"/>
      <c r="W441" s="54"/>
      <c r="X441" s="54"/>
      <c r="Y441" s="54"/>
      <c r="Z441" s="54"/>
      <c r="AA441" s="55"/>
      <c r="AB441" s="438"/>
      <c r="AI441" s="439"/>
      <c r="AJ441" s="54"/>
      <c r="AK441" s="439"/>
      <c r="AU441" s="440"/>
      <c r="AV441" s="82"/>
      <c r="AW441" s="77"/>
      <c r="AX441" s="436"/>
      <c r="AY441" s="437"/>
      <c r="AZ441" s="437"/>
      <c r="BA441" s="437"/>
      <c r="BB441" s="437"/>
      <c r="BC441" s="441"/>
      <c r="BD441" s="54"/>
      <c r="BE441" s="56"/>
      <c r="BF441" s="56"/>
      <c r="BG441" s="54"/>
      <c r="BH441" s="54"/>
      <c r="BI441" s="54"/>
      <c r="BJ441" s="54"/>
      <c r="BR441" s="439"/>
      <c r="BS441" s="439"/>
      <c r="BT441" s="439"/>
    </row>
    <row r="442" spans="14:72" ht="15" hidden="1" x14ac:dyDescent="0.25">
      <c r="N442" s="82"/>
      <c r="O442" s="77"/>
      <c r="P442" s="436"/>
      <c r="Q442" s="437"/>
      <c r="R442" s="58"/>
      <c r="S442" s="58"/>
      <c r="T442" s="437"/>
      <c r="U442" s="438"/>
      <c r="V442" s="54"/>
      <c r="W442" s="54"/>
      <c r="X442" s="54"/>
      <c r="Y442" s="54"/>
      <c r="Z442" s="54"/>
      <c r="AA442" s="55"/>
      <c r="AB442" s="438"/>
      <c r="AI442" s="439"/>
      <c r="AJ442" s="54"/>
      <c r="AK442" s="439"/>
      <c r="AU442" s="440"/>
      <c r="AV442" s="82"/>
      <c r="AW442" s="77"/>
      <c r="AX442" s="436"/>
      <c r="AY442" s="437"/>
      <c r="AZ442" s="437"/>
      <c r="BA442" s="437"/>
      <c r="BB442" s="437"/>
      <c r="BC442" s="441"/>
      <c r="BD442" s="54"/>
      <c r="BE442" s="56"/>
      <c r="BF442" s="56"/>
      <c r="BG442" s="54"/>
      <c r="BH442" s="54"/>
      <c r="BI442" s="54"/>
      <c r="BJ442" s="54"/>
      <c r="BR442" s="439"/>
      <c r="BS442" s="439"/>
      <c r="BT442" s="439"/>
    </row>
    <row r="443" spans="14:72" ht="15" hidden="1" x14ac:dyDescent="0.25">
      <c r="N443" s="82"/>
      <c r="O443" s="77"/>
      <c r="P443" s="436"/>
      <c r="Q443" s="437"/>
      <c r="R443" s="58"/>
      <c r="S443" s="58"/>
      <c r="T443" s="437"/>
      <c r="U443" s="438"/>
      <c r="V443" s="54"/>
      <c r="W443" s="54"/>
      <c r="X443" s="54"/>
      <c r="Y443" s="54"/>
      <c r="Z443" s="54"/>
      <c r="AA443" s="55"/>
      <c r="AB443" s="438"/>
      <c r="AI443" s="439"/>
      <c r="AJ443" s="54"/>
      <c r="AK443" s="439"/>
      <c r="AU443" s="440"/>
      <c r="AV443" s="82"/>
      <c r="AW443" s="77"/>
      <c r="AX443" s="436"/>
      <c r="AY443" s="437"/>
      <c r="AZ443" s="437"/>
      <c r="BA443" s="437"/>
      <c r="BB443" s="437"/>
      <c r="BC443" s="441"/>
      <c r="BD443" s="54"/>
      <c r="BE443" s="56"/>
      <c r="BF443" s="56"/>
      <c r="BG443" s="54"/>
      <c r="BH443" s="54"/>
      <c r="BI443" s="54"/>
      <c r="BJ443" s="54"/>
      <c r="BR443" s="439"/>
      <c r="BS443" s="439"/>
      <c r="BT443" s="439"/>
    </row>
    <row r="444" spans="14:72" ht="15" hidden="1" x14ac:dyDescent="0.25">
      <c r="N444" s="82"/>
      <c r="O444" s="77"/>
      <c r="P444" s="436"/>
      <c r="Q444" s="437"/>
      <c r="R444" s="58"/>
      <c r="S444" s="58"/>
      <c r="T444" s="437"/>
      <c r="U444" s="438"/>
      <c r="V444" s="54"/>
      <c r="W444" s="54"/>
      <c r="X444" s="54"/>
      <c r="Y444" s="54"/>
      <c r="Z444" s="54"/>
      <c r="AA444" s="55"/>
      <c r="AB444" s="438"/>
      <c r="AI444" s="439"/>
      <c r="AJ444" s="54"/>
      <c r="AK444" s="439"/>
      <c r="AU444" s="440"/>
      <c r="AV444" s="82"/>
      <c r="AW444" s="77"/>
      <c r="AX444" s="436"/>
      <c r="AY444" s="437"/>
      <c r="AZ444" s="437"/>
      <c r="BA444" s="437"/>
      <c r="BB444" s="437"/>
      <c r="BC444" s="441"/>
      <c r="BD444" s="54"/>
      <c r="BE444" s="56"/>
      <c r="BF444" s="56"/>
      <c r="BG444" s="54"/>
      <c r="BH444" s="54"/>
      <c r="BI444" s="54"/>
      <c r="BJ444" s="54"/>
      <c r="BR444" s="439"/>
      <c r="BS444" s="439"/>
      <c r="BT444" s="439"/>
    </row>
    <row r="445" spans="14:72" ht="15" hidden="1" x14ac:dyDescent="0.25">
      <c r="N445" s="82"/>
      <c r="O445" s="77"/>
      <c r="P445" s="436"/>
      <c r="Q445" s="437"/>
      <c r="R445" s="58"/>
      <c r="S445" s="58"/>
      <c r="T445" s="437"/>
      <c r="U445" s="438"/>
      <c r="V445" s="54"/>
      <c r="W445" s="54"/>
      <c r="X445" s="54"/>
      <c r="Y445" s="54"/>
      <c r="Z445" s="54"/>
      <c r="AA445" s="55"/>
      <c r="AB445" s="438"/>
      <c r="AI445" s="439"/>
      <c r="AJ445" s="54"/>
      <c r="AK445" s="439"/>
      <c r="AU445" s="440"/>
      <c r="AV445" s="82"/>
      <c r="AW445" s="77"/>
      <c r="AX445" s="436"/>
      <c r="AY445" s="437"/>
      <c r="AZ445" s="437"/>
      <c r="BA445" s="437"/>
      <c r="BB445" s="437"/>
      <c r="BC445" s="441"/>
      <c r="BD445" s="54"/>
      <c r="BE445" s="56"/>
      <c r="BF445" s="56"/>
      <c r="BG445" s="54"/>
      <c r="BH445" s="54"/>
      <c r="BI445" s="54"/>
      <c r="BJ445" s="54"/>
      <c r="BR445" s="439"/>
      <c r="BS445" s="439"/>
      <c r="BT445" s="439"/>
    </row>
    <row r="446" spans="14:72" ht="15" hidden="1" x14ac:dyDescent="0.25">
      <c r="N446" s="82"/>
      <c r="O446" s="77"/>
      <c r="P446" s="436"/>
      <c r="Q446" s="437"/>
      <c r="R446" s="58"/>
      <c r="S446" s="58"/>
      <c r="T446" s="437"/>
      <c r="U446" s="438"/>
      <c r="V446" s="54"/>
      <c r="W446" s="54"/>
      <c r="X446" s="54"/>
      <c r="Y446" s="54"/>
      <c r="Z446" s="54"/>
      <c r="AA446" s="55"/>
      <c r="AB446" s="438"/>
      <c r="AI446" s="439"/>
      <c r="AJ446" s="54"/>
      <c r="AK446" s="439"/>
      <c r="AU446" s="440"/>
      <c r="AV446" s="82"/>
      <c r="AW446" s="77"/>
      <c r="AX446" s="436"/>
      <c r="AY446" s="437"/>
      <c r="AZ446" s="437"/>
      <c r="BA446" s="437"/>
      <c r="BB446" s="437"/>
      <c r="BC446" s="441"/>
      <c r="BD446" s="54"/>
      <c r="BE446" s="56"/>
      <c r="BF446" s="56"/>
      <c r="BG446" s="54"/>
      <c r="BH446" s="54"/>
      <c r="BI446" s="54"/>
      <c r="BJ446" s="54"/>
      <c r="BR446" s="439"/>
      <c r="BS446" s="439"/>
      <c r="BT446" s="439"/>
    </row>
    <row r="447" spans="14:72" ht="15" hidden="1" x14ac:dyDescent="0.25">
      <c r="N447" s="82"/>
      <c r="O447" s="77"/>
      <c r="P447" s="436"/>
      <c r="Q447" s="437"/>
      <c r="R447" s="58"/>
      <c r="S447" s="58"/>
      <c r="T447" s="437"/>
      <c r="U447" s="438"/>
      <c r="V447" s="54"/>
      <c r="W447" s="54"/>
      <c r="X447" s="54"/>
      <c r="Y447" s="54"/>
      <c r="Z447" s="54"/>
      <c r="AA447" s="55"/>
      <c r="AB447" s="438"/>
      <c r="AI447" s="439"/>
      <c r="AJ447" s="54"/>
      <c r="AK447" s="439"/>
      <c r="AU447" s="440"/>
      <c r="AV447" s="82"/>
      <c r="AW447" s="77"/>
      <c r="AX447" s="436"/>
      <c r="AY447" s="437"/>
      <c r="AZ447" s="437"/>
      <c r="BA447" s="437"/>
      <c r="BB447" s="437"/>
      <c r="BC447" s="441"/>
      <c r="BD447" s="54"/>
      <c r="BE447" s="56"/>
      <c r="BF447" s="56"/>
      <c r="BG447" s="54"/>
      <c r="BH447" s="54"/>
      <c r="BI447" s="54"/>
      <c r="BJ447" s="54"/>
      <c r="BR447" s="439"/>
      <c r="BS447" s="439"/>
      <c r="BT447" s="439"/>
    </row>
    <row r="448" spans="14:72" ht="15" hidden="1" x14ac:dyDescent="0.25">
      <c r="N448" s="82"/>
      <c r="O448" s="77"/>
      <c r="P448" s="436"/>
      <c r="Q448" s="437"/>
      <c r="R448" s="58"/>
      <c r="S448" s="58"/>
      <c r="T448" s="437"/>
      <c r="U448" s="438"/>
      <c r="V448" s="54"/>
      <c r="W448" s="54"/>
      <c r="X448" s="54"/>
      <c r="Y448" s="54"/>
      <c r="Z448" s="54"/>
      <c r="AA448" s="55"/>
      <c r="AB448" s="438"/>
      <c r="AI448" s="439"/>
      <c r="AJ448" s="54"/>
      <c r="AK448" s="439"/>
      <c r="AU448" s="440"/>
      <c r="AV448" s="82"/>
      <c r="AW448" s="77"/>
      <c r="AX448" s="436"/>
      <c r="AY448" s="437"/>
      <c r="AZ448" s="437"/>
      <c r="BA448" s="437"/>
      <c r="BB448" s="437"/>
      <c r="BC448" s="441"/>
      <c r="BD448" s="54"/>
      <c r="BE448" s="56"/>
      <c r="BF448" s="56"/>
      <c r="BG448" s="54"/>
      <c r="BH448" s="54"/>
      <c r="BI448" s="54"/>
      <c r="BJ448" s="54"/>
      <c r="BR448" s="439"/>
      <c r="BS448" s="439"/>
      <c r="BT448" s="439"/>
    </row>
    <row r="449" spans="14:72" ht="15" hidden="1" x14ac:dyDescent="0.25">
      <c r="N449" s="82"/>
      <c r="O449" s="77"/>
      <c r="P449" s="436"/>
      <c r="Q449" s="437"/>
      <c r="R449" s="58"/>
      <c r="S449" s="58"/>
      <c r="T449" s="437"/>
      <c r="U449" s="438"/>
      <c r="V449" s="54"/>
      <c r="W449" s="54"/>
      <c r="X449" s="54"/>
      <c r="Y449" s="54"/>
      <c r="Z449" s="54"/>
      <c r="AA449" s="55"/>
      <c r="AB449" s="438"/>
      <c r="AI449" s="439"/>
      <c r="AJ449" s="54"/>
      <c r="AK449" s="439"/>
      <c r="AU449" s="440"/>
      <c r="AV449" s="82"/>
      <c r="AW449" s="77"/>
      <c r="AX449" s="436"/>
      <c r="AY449" s="437"/>
      <c r="AZ449" s="437"/>
      <c r="BA449" s="437"/>
      <c r="BB449" s="437"/>
      <c r="BC449" s="441"/>
      <c r="BD449" s="54"/>
      <c r="BE449" s="56"/>
      <c r="BF449" s="56"/>
      <c r="BG449" s="54"/>
      <c r="BH449" s="54"/>
      <c r="BI449" s="54"/>
      <c r="BJ449" s="54"/>
      <c r="BR449" s="439"/>
      <c r="BS449" s="439"/>
      <c r="BT449" s="439"/>
    </row>
    <row r="450" spans="14:72" ht="15" hidden="1" x14ac:dyDescent="0.25">
      <c r="N450" s="82"/>
      <c r="O450" s="77"/>
      <c r="P450" s="436"/>
      <c r="Q450" s="437"/>
      <c r="R450" s="58"/>
      <c r="S450" s="58"/>
      <c r="T450" s="437"/>
      <c r="U450" s="438"/>
      <c r="V450" s="54"/>
      <c r="W450" s="54"/>
      <c r="X450" s="54"/>
      <c r="Y450" s="54"/>
      <c r="Z450" s="54"/>
      <c r="AA450" s="55"/>
      <c r="AB450" s="438"/>
      <c r="AI450" s="439"/>
      <c r="AJ450" s="54"/>
      <c r="AK450" s="439"/>
      <c r="AU450" s="440"/>
      <c r="AV450" s="82"/>
      <c r="AW450" s="77"/>
      <c r="AX450" s="436"/>
      <c r="AY450" s="437"/>
      <c r="AZ450" s="437"/>
      <c r="BA450" s="437"/>
      <c r="BB450" s="437"/>
      <c r="BC450" s="441"/>
      <c r="BD450" s="54"/>
      <c r="BE450" s="56"/>
      <c r="BF450" s="56"/>
      <c r="BG450" s="54"/>
      <c r="BH450" s="54"/>
      <c r="BI450" s="54"/>
      <c r="BJ450" s="54"/>
      <c r="BR450" s="439"/>
      <c r="BS450" s="439"/>
      <c r="BT450" s="439"/>
    </row>
    <row r="451" spans="14:72" ht="15" hidden="1" x14ac:dyDescent="0.25">
      <c r="N451" s="82"/>
      <c r="O451" s="77"/>
      <c r="P451" s="436"/>
      <c r="Q451" s="437"/>
      <c r="R451" s="58"/>
      <c r="S451" s="58"/>
      <c r="T451" s="437"/>
      <c r="U451" s="438"/>
      <c r="V451" s="54"/>
      <c r="W451" s="54"/>
      <c r="X451" s="54"/>
      <c r="Y451" s="54"/>
      <c r="Z451" s="54"/>
      <c r="AA451" s="55"/>
      <c r="AB451" s="438"/>
      <c r="AI451" s="439"/>
      <c r="AJ451" s="54"/>
      <c r="AK451" s="439"/>
      <c r="AU451" s="440"/>
      <c r="AV451" s="82"/>
      <c r="AW451" s="77"/>
      <c r="AX451" s="436"/>
      <c r="AY451" s="437"/>
      <c r="AZ451" s="437"/>
      <c r="BA451" s="437"/>
      <c r="BB451" s="437"/>
      <c r="BC451" s="441"/>
      <c r="BD451" s="54"/>
      <c r="BE451" s="56"/>
      <c r="BF451" s="56"/>
      <c r="BG451" s="54"/>
      <c r="BH451" s="54"/>
      <c r="BI451" s="54"/>
      <c r="BJ451" s="54"/>
      <c r="BR451" s="439"/>
      <c r="BS451" s="439"/>
      <c r="BT451" s="439"/>
    </row>
    <row r="452" spans="14:72" ht="15" hidden="1" x14ac:dyDescent="0.25">
      <c r="N452" s="82"/>
      <c r="O452" s="77"/>
      <c r="P452" s="436"/>
      <c r="Q452" s="437"/>
      <c r="R452" s="58"/>
      <c r="S452" s="58"/>
      <c r="T452" s="437"/>
      <c r="U452" s="438"/>
      <c r="V452" s="54"/>
      <c r="W452" s="54"/>
      <c r="X452" s="54"/>
      <c r="Y452" s="54"/>
      <c r="Z452" s="54"/>
      <c r="AA452" s="55"/>
      <c r="AB452" s="438"/>
      <c r="AI452" s="439"/>
      <c r="AJ452" s="54"/>
      <c r="AK452" s="439"/>
      <c r="AU452" s="440"/>
      <c r="AV452" s="82"/>
      <c r="AW452" s="77"/>
      <c r="AX452" s="436"/>
      <c r="AY452" s="437"/>
      <c r="AZ452" s="437"/>
      <c r="BA452" s="437"/>
      <c r="BB452" s="437"/>
      <c r="BC452" s="441"/>
      <c r="BD452" s="54"/>
      <c r="BE452" s="56"/>
      <c r="BF452" s="56"/>
      <c r="BG452" s="54"/>
      <c r="BH452" s="54"/>
      <c r="BI452" s="54"/>
      <c r="BJ452" s="54"/>
      <c r="BR452" s="439"/>
      <c r="BS452" s="439"/>
      <c r="BT452" s="439"/>
    </row>
    <row r="453" spans="14:72" ht="15" hidden="1" x14ac:dyDescent="0.25">
      <c r="N453" s="82"/>
      <c r="O453" s="77"/>
      <c r="P453" s="436"/>
      <c r="Q453" s="437"/>
      <c r="R453" s="58"/>
      <c r="S453" s="58"/>
      <c r="T453" s="437"/>
      <c r="U453" s="438"/>
      <c r="V453" s="54"/>
      <c r="W453" s="54"/>
      <c r="X453" s="54"/>
      <c r="Y453" s="54"/>
      <c r="Z453" s="54"/>
      <c r="AA453" s="55"/>
      <c r="AB453" s="438"/>
      <c r="AI453" s="439"/>
      <c r="AJ453" s="54"/>
      <c r="AK453" s="439"/>
      <c r="AU453" s="440"/>
      <c r="AV453" s="82"/>
      <c r="AW453" s="77"/>
      <c r="AX453" s="436"/>
      <c r="AY453" s="437"/>
      <c r="AZ453" s="437"/>
      <c r="BA453" s="437"/>
      <c r="BB453" s="437"/>
      <c r="BC453" s="441"/>
      <c r="BD453" s="54"/>
      <c r="BE453" s="56"/>
      <c r="BF453" s="56"/>
      <c r="BG453" s="54"/>
      <c r="BH453" s="54"/>
      <c r="BI453" s="54"/>
      <c r="BJ453" s="54"/>
      <c r="BR453" s="439"/>
      <c r="BS453" s="439"/>
      <c r="BT453" s="439"/>
    </row>
    <row r="454" spans="14:72" ht="15" hidden="1" x14ac:dyDescent="0.25">
      <c r="N454" s="82"/>
      <c r="O454" s="77"/>
      <c r="P454" s="436"/>
      <c r="Q454" s="437"/>
      <c r="R454" s="58"/>
      <c r="S454" s="58"/>
      <c r="T454" s="437"/>
      <c r="U454" s="438"/>
      <c r="V454" s="54"/>
      <c r="W454" s="54"/>
      <c r="X454" s="54"/>
      <c r="Y454" s="54"/>
      <c r="Z454" s="54"/>
      <c r="AA454" s="55"/>
      <c r="AB454" s="438"/>
      <c r="AI454" s="439"/>
      <c r="AJ454" s="54"/>
      <c r="AK454" s="439"/>
      <c r="AU454" s="440"/>
      <c r="AV454" s="82"/>
      <c r="AW454" s="77"/>
      <c r="AX454" s="436"/>
      <c r="AY454" s="437"/>
      <c r="AZ454" s="437"/>
      <c r="BA454" s="437"/>
      <c r="BB454" s="437"/>
      <c r="BC454" s="441"/>
      <c r="BD454" s="54"/>
      <c r="BE454" s="56"/>
      <c r="BF454" s="56"/>
      <c r="BG454" s="54"/>
      <c r="BH454" s="54"/>
      <c r="BI454" s="54"/>
      <c r="BJ454" s="54"/>
      <c r="BR454" s="439"/>
      <c r="BS454" s="439"/>
      <c r="BT454" s="439"/>
    </row>
    <row r="455" spans="14:72" ht="15" hidden="1" x14ac:dyDescent="0.25">
      <c r="N455" s="82"/>
      <c r="O455" s="77"/>
      <c r="P455" s="436"/>
      <c r="Q455" s="437"/>
      <c r="R455" s="58"/>
      <c r="S455" s="58"/>
      <c r="T455" s="437"/>
      <c r="U455" s="438"/>
      <c r="V455" s="54"/>
      <c r="W455" s="54"/>
      <c r="X455" s="54"/>
      <c r="Y455" s="54"/>
      <c r="Z455" s="54"/>
      <c r="AA455" s="55"/>
      <c r="AB455" s="438"/>
      <c r="AI455" s="439"/>
      <c r="AJ455" s="54"/>
      <c r="AK455" s="439"/>
      <c r="AU455" s="440"/>
      <c r="AV455" s="82"/>
      <c r="AW455" s="77"/>
      <c r="AX455" s="436"/>
      <c r="AY455" s="437"/>
      <c r="AZ455" s="437"/>
      <c r="BA455" s="437"/>
      <c r="BB455" s="437"/>
      <c r="BC455" s="441"/>
      <c r="BD455" s="54"/>
      <c r="BE455" s="56"/>
      <c r="BF455" s="56"/>
      <c r="BG455" s="54"/>
      <c r="BH455" s="54"/>
      <c r="BI455" s="54"/>
      <c r="BJ455" s="54"/>
      <c r="BR455" s="439"/>
      <c r="BS455" s="439"/>
      <c r="BT455" s="439"/>
    </row>
    <row r="456" spans="14:72" ht="15" hidden="1" x14ac:dyDescent="0.25">
      <c r="N456" s="82"/>
      <c r="O456" s="77"/>
      <c r="P456" s="436"/>
      <c r="Q456" s="437"/>
      <c r="R456" s="58"/>
      <c r="S456" s="58"/>
      <c r="T456" s="437"/>
      <c r="U456" s="438"/>
      <c r="V456" s="54"/>
      <c r="W456" s="54"/>
      <c r="X456" s="54"/>
      <c r="Y456" s="54"/>
      <c r="Z456" s="54"/>
      <c r="AA456" s="55"/>
      <c r="AB456" s="438"/>
      <c r="AI456" s="439"/>
      <c r="AJ456" s="54"/>
      <c r="AK456" s="439"/>
      <c r="AU456" s="440"/>
      <c r="AV456" s="82"/>
      <c r="AW456" s="77"/>
      <c r="AX456" s="436"/>
      <c r="AY456" s="437"/>
      <c r="AZ456" s="437"/>
      <c r="BA456" s="437"/>
      <c r="BB456" s="437"/>
      <c r="BC456" s="441"/>
      <c r="BD456" s="54"/>
      <c r="BE456" s="56"/>
      <c r="BF456" s="56"/>
      <c r="BG456" s="54"/>
      <c r="BH456" s="54"/>
      <c r="BI456" s="54"/>
      <c r="BJ456" s="54"/>
      <c r="BR456" s="439"/>
      <c r="BS456" s="439"/>
      <c r="BT456" s="439"/>
    </row>
    <row r="457" spans="14:72" ht="15" hidden="1" x14ac:dyDescent="0.25">
      <c r="N457" s="82"/>
      <c r="O457" s="77"/>
      <c r="P457" s="436"/>
      <c r="Q457" s="437"/>
      <c r="R457" s="58"/>
      <c r="S457" s="58"/>
      <c r="T457" s="437"/>
      <c r="U457" s="438"/>
      <c r="V457" s="54"/>
      <c r="W457" s="54"/>
      <c r="X457" s="54"/>
      <c r="Y457" s="54"/>
      <c r="Z457" s="54"/>
      <c r="AA457" s="55"/>
      <c r="AB457" s="438"/>
      <c r="AI457" s="439"/>
      <c r="AJ457" s="54"/>
      <c r="AK457" s="439"/>
      <c r="AU457" s="440"/>
      <c r="AV457" s="82"/>
      <c r="AW457" s="77"/>
      <c r="AX457" s="436"/>
      <c r="AY457" s="437"/>
      <c r="AZ457" s="437"/>
      <c r="BA457" s="437"/>
      <c r="BB457" s="437"/>
      <c r="BC457" s="441"/>
      <c r="BD457" s="54"/>
      <c r="BE457" s="56"/>
      <c r="BF457" s="56"/>
      <c r="BG457" s="54"/>
      <c r="BH457" s="54"/>
      <c r="BI457" s="54"/>
      <c r="BJ457" s="54"/>
      <c r="BR457" s="439"/>
      <c r="BS457" s="439"/>
      <c r="BT457" s="439"/>
    </row>
    <row r="458" spans="14:72" ht="15" hidden="1" x14ac:dyDescent="0.25">
      <c r="N458" s="82"/>
      <c r="O458" s="77"/>
      <c r="P458" s="436"/>
      <c r="Q458" s="437"/>
      <c r="R458" s="58"/>
      <c r="S458" s="58"/>
      <c r="T458" s="437"/>
      <c r="U458" s="438"/>
      <c r="V458" s="54"/>
      <c r="W458" s="54"/>
      <c r="X458" s="54"/>
      <c r="Y458" s="54"/>
      <c r="Z458" s="54"/>
      <c r="AA458" s="55"/>
      <c r="AB458" s="438"/>
      <c r="AI458" s="439"/>
      <c r="AJ458" s="54"/>
      <c r="AK458" s="439"/>
      <c r="AU458" s="440"/>
      <c r="AV458" s="82"/>
      <c r="AW458" s="77"/>
      <c r="AX458" s="436"/>
      <c r="AY458" s="437"/>
      <c r="AZ458" s="437"/>
      <c r="BA458" s="437"/>
      <c r="BB458" s="437"/>
      <c r="BC458" s="441"/>
      <c r="BD458" s="54"/>
      <c r="BE458" s="56"/>
      <c r="BF458" s="56"/>
      <c r="BG458" s="54"/>
      <c r="BH458" s="54"/>
      <c r="BI458" s="54"/>
      <c r="BJ458" s="54"/>
      <c r="BR458" s="439"/>
      <c r="BS458" s="439"/>
      <c r="BT458" s="439"/>
    </row>
    <row r="459" spans="14:72" ht="15" hidden="1" x14ac:dyDescent="0.25">
      <c r="N459" s="82"/>
      <c r="O459" s="77"/>
      <c r="P459" s="436"/>
      <c r="Q459" s="437"/>
      <c r="R459" s="58"/>
      <c r="S459" s="58"/>
      <c r="T459" s="437"/>
      <c r="U459" s="438"/>
      <c r="V459" s="54"/>
      <c r="W459" s="54"/>
      <c r="X459" s="54"/>
      <c r="Y459" s="54"/>
      <c r="Z459" s="54"/>
      <c r="AA459" s="55"/>
      <c r="AB459" s="438"/>
      <c r="AI459" s="439"/>
      <c r="AJ459" s="54"/>
      <c r="AK459" s="439"/>
      <c r="AU459" s="440"/>
      <c r="AV459" s="82"/>
      <c r="AW459" s="77"/>
      <c r="AX459" s="436"/>
      <c r="AY459" s="437"/>
      <c r="AZ459" s="437"/>
      <c r="BA459" s="437"/>
      <c r="BB459" s="437"/>
      <c r="BC459" s="441"/>
      <c r="BD459" s="54"/>
      <c r="BE459" s="56"/>
      <c r="BF459" s="56"/>
      <c r="BG459" s="54"/>
      <c r="BH459" s="54"/>
      <c r="BI459" s="54"/>
      <c r="BJ459" s="54"/>
      <c r="BR459" s="439"/>
      <c r="BS459" s="439"/>
      <c r="BT459" s="439"/>
    </row>
    <row r="460" spans="14:72" ht="15" hidden="1" x14ac:dyDescent="0.25">
      <c r="N460" s="82"/>
      <c r="O460" s="77"/>
      <c r="P460" s="436"/>
      <c r="Q460" s="437"/>
      <c r="R460" s="58"/>
      <c r="S460" s="58"/>
      <c r="T460" s="437"/>
      <c r="U460" s="438"/>
      <c r="V460" s="54"/>
      <c r="W460" s="54"/>
      <c r="X460" s="54"/>
      <c r="Y460" s="54"/>
      <c r="Z460" s="54"/>
      <c r="AA460" s="55"/>
      <c r="AB460" s="438"/>
      <c r="AI460" s="439"/>
      <c r="AJ460" s="54"/>
      <c r="AK460" s="439"/>
      <c r="AU460" s="440"/>
      <c r="AV460" s="82"/>
      <c r="AW460" s="77"/>
      <c r="AX460" s="436"/>
      <c r="AY460" s="437"/>
      <c r="AZ460" s="437"/>
      <c r="BA460" s="437"/>
      <c r="BB460" s="437"/>
      <c r="BC460" s="441"/>
      <c r="BD460" s="54"/>
      <c r="BE460" s="56"/>
      <c r="BF460" s="56"/>
      <c r="BG460" s="54"/>
      <c r="BH460" s="54"/>
      <c r="BI460" s="54"/>
      <c r="BJ460" s="54"/>
      <c r="BR460" s="439"/>
      <c r="BS460" s="439"/>
      <c r="BT460" s="439"/>
    </row>
    <row r="461" spans="14:72" ht="15" hidden="1" x14ac:dyDescent="0.25">
      <c r="N461" s="82"/>
      <c r="O461" s="77"/>
      <c r="P461" s="436"/>
      <c r="Q461" s="437"/>
      <c r="R461" s="58"/>
      <c r="S461" s="58"/>
      <c r="T461" s="437"/>
      <c r="U461" s="438"/>
      <c r="V461" s="54"/>
      <c r="W461" s="54"/>
      <c r="X461" s="54"/>
      <c r="Y461" s="54"/>
      <c r="Z461" s="54"/>
      <c r="AA461" s="55"/>
      <c r="AB461" s="438"/>
      <c r="AI461" s="439"/>
      <c r="AJ461" s="54"/>
      <c r="AK461" s="439"/>
      <c r="AU461" s="440"/>
      <c r="AV461" s="82"/>
      <c r="AW461" s="77"/>
      <c r="AX461" s="436"/>
      <c r="AY461" s="437"/>
      <c r="AZ461" s="437"/>
      <c r="BA461" s="437"/>
      <c r="BB461" s="437"/>
      <c r="BC461" s="441"/>
      <c r="BD461" s="54"/>
      <c r="BE461" s="56"/>
      <c r="BF461" s="56"/>
      <c r="BG461" s="54"/>
      <c r="BH461" s="54"/>
      <c r="BI461" s="54"/>
      <c r="BJ461" s="54"/>
      <c r="BR461" s="439"/>
      <c r="BS461" s="439"/>
      <c r="BT461" s="439"/>
    </row>
    <row r="462" spans="14:72" ht="15" hidden="1" x14ac:dyDescent="0.25">
      <c r="N462" s="82"/>
      <c r="O462" s="77"/>
      <c r="P462" s="436"/>
      <c r="Q462" s="437"/>
      <c r="R462" s="58"/>
      <c r="S462" s="58"/>
      <c r="T462" s="437"/>
      <c r="U462" s="438"/>
      <c r="V462" s="54"/>
      <c r="W462" s="54"/>
      <c r="X462" s="54"/>
      <c r="Y462" s="54"/>
      <c r="Z462" s="54"/>
      <c r="AA462" s="55"/>
      <c r="AB462" s="438"/>
      <c r="AI462" s="439"/>
      <c r="AJ462" s="54"/>
      <c r="AK462" s="439"/>
      <c r="AU462" s="440"/>
      <c r="AV462" s="82"/>
      <c r="AW462" s="77"/>
      <c r="AX462" s="436"/>
      <c r="AY462" s="437"/>
      <c r="AZ462" s="437"/>
      <c r="BA462" s="437"/>
      <c r="BB462" s="437"/>
      <c r="BC462" s="441"/>
      <c r="BD462" s="54"/>
      <c r="BE462" s="56"/>
      <c r="BF462" s="56"/>
      <c r="BG462" s="54"/>
      <c r="BH462" s="54"/>
      <c r="BI462" s="54"/>
      <c r="BJ462" s="54"/>
      <c r="BR462" s="439"/>
      <c r="BS462" s="439"/>
      <c r="BT462" s="439"/>
    </row>
    <row r="463" spans="14:72" ht="15" hidden="1" x14ac:dyDescent="0.25">
      <c r="N463" s="82"/>
      <c r="O463" s="77"/>
      <c r="P463" s="436"/>
      <c r="Q463" s="437"/>
      <c r="R463" s="58"/>
      <c r="S463" s="58"/>
      <c r="T463" s="437"/>
      <c r="U463" s="438"/>
      <c r="V463" s="54"/>
      <c r="W463" s="54"/>
      <c r="X463" s="54"/>
      <c r="Y463" s="54"/>
      <c r="Z463" s="54"/>
      <c r="AA463" s="55"/>
      <c r="AB463" s="438"/>
      <c r="AI463" s="439"/>
      <c r="AJ463" s="54"/>
      <c r="AK463" s="439"/>
      <c r="AU463" s="440"/>
      <c r="AV463" s="82"/>
      <c r="AW463" s="77"/>
      <c r="AX463" s="436"/>
      <c r="AY463" s="437"/>
      <c r="AZ463" s="437"/>
      <c r="BA463" s="437"/>
      <c r="BB463" s="437"/>
      <c r="BC463" s="441"/>
      <c r="BD463" s="54"/>
      <c r="BE463" s="56"/>
      <c r="BF463" s="56"/>
      <c r="BG463" s="54"/>
      <c r="BH463" s="54"/>
      <c r="BI463" s="54"/>
      <c r="BJ463" s="54"/>
      <c r="BR463" s="439"/>
      <c r="BS463" s="439"/>
      <c r="BT463" s="439"/>
    </row>
    <row r="464" spans="14:72" ht="15" hidden="1" x14ac:dyDescent="0.25">
      <c r="N464" s="82"/>
      <c r="O464" s="77"/>
      <c r="P464" s="436"/>
      <c r="Q464" s="437"/>
      <c r="R464" s="58"/>
      <c r="S464" s="58"/>
      <c r="T464" s="437"/>
      <c r="U464" s="438"/>
      <c r="V464" s="54"/>
      <c r="W464" s="54"/>
      <c r="X464" s="54"/>
      <c r="Y464" s="54"/>
      <c r="Z464" s="54"/>
      <c r="AA464" s="55"/>
      <c r="AB464" s="438"/>
      <c r="AI464" s="439"/>
      <c r="AJ464" s="54"/>
      <c r="AK464" s="439"/>
      <c r="AU464" s="440"/>
      <c r="AV464" s="82"/>
      <c r="AW464" s="77"/>
      <c r="AX464" s="436"/>
      <c r="AY464" s="437"/>
      <c r="AZ464" s="437"/>
      <c r="BA464" s="437"/>
      <c r="BB464" s="437"/>
      <c r="BC464" s="441"/>
      <c r="BD464" s="54"/>
      <c r="BE464" s="56"/>
      <c r="BF464" s="56"/>
      <c r="BG464" s="54"/>
      <c r="BH464" s="54"/>
      <c r="BI464" s="54"/>
      <c r="BJ464" s="54"/>
      <c r="BR464" s="439"/>
      <c r="BS464" s="439"/>
      <c r="BT464" s="439"/>
    </row>
    <row r="465" spans="14:72" ht="15" hidden="1" x14ac:dyDescent="0.25">
      <c r="N465" s="82"/>
      <c r="O465" s="77"/>
      <c r="P465" s="436"/>
      <c r="Q465" s="437"/>
      <c r="R465" s="58"/>
      <c r="S465" s="58"/>
      <c r="T465" s="437"/>
      <c r="U465" s="438"/>
      <c r="V465" s="54"/>
      <c r="W465" s="54"/>
      <c r="X465" s="54"/>
      <c r="Y465" s="54"/>
      <c r="Z465" s="54"/>
      <c r="AA465" s="55"/>
      <c r="AB465" s="438"/>
      <c r="AI465" s="439"/>
      <c r="AJ465" s="54"/>
      <c r="AK465" s="439"/>
      <c r="AU465" s="440"/>
      <c r="AV465" s="82"/>
      <c r="AW465" s="77"/>
      <c r="AX465" s="436"/>
      <c r="AY465" s="437"/>
      <c r="AZ465" s="437"/>
      <c r="BA465" s="437"/>
      <c r="BB465" s="437"/>
      <c r="BC465" s="441"/>
      <c r="BD465" s="54"/>
      <c r="BE465" s="56"/>
      <c r="BF465" s="56"/>
      <c r="BG465" s="54"/>
      <c r="BH465" s="54"/>
      <c r="BI465" s="54"/>
      <c r="BJ465" s="54"/>
      <c r="BR465" s="439"/>
      <c r="BS465" s="439"/>
      <c r="BT465" s="439"/>
    </row>
    <row r="466" spans="14:72" ht="15" hidden="1" x14ac:dyDescent="0.25">
      <c r="N466" s="82"/>
      <c r="O466" s="77"/>
      <c r="P466" s="436"/>
      <c r="Q466" s="437"/>
      <c r="R466" s="58"/>
      <c r="S466" s="58"/>
      <c r="T466" s="437"/>
      <c r="U466" s="438"/>
      <c r="V466" s="54"/>
      <c r="W466" s="54"/>
      <c r="X466" s="54"/>
      <c r="Y466" s="54"/>
      <c r="Z466" s="54"/>
      <c r="AA466" s="55"/>
      <c r="AB466" s="438"/>
      <c r="AI466" s="439"/>
      <c r="AJ466" s="54"/>
      <c r="AK466" s="439"/>
      <c r="AU466" s="440"/>
      <c r="AV466" s="82"/>
      <c r="AW466" s="77"/>
      <c r="AX466" s="436"/>
      <c r="AY466" s="437"/>
      <c r="AZ466" s="437"/>
      <c r="BA466" s="437"/>
      <c r="BB466" s="437"/>
      <c r="BC466" s="441"/>
      <c r="BD466" s="54"/>
      <c r="BE466" s="56"/>
      <c r="BF466" s="56"/>
      <c r="BG466" s="54"/>
      <c r="BH466" s="54"/>
      <c r="BI466" s="54"/>
      <c r="BJ466" s="54"/>
      <c r="BR466" s="439"/>
      <c r="BS466" s="439"/>
      <c r="BT466" s="439"/>
    </row>
    <row r="467" spans="14:72" ht="15" hidden="1" x14ac:dyDescent="0.25">
      <c r="N467" s="82"/>
      <c r="O467" s="77"/>
      <c r="P467" s="436"/>
      <c r="Q467" s="437"/>
      <c r="R467" s="58"/>
      <c r="S467" s="58"/>
      <c r="T467" s="437"/>
      <c r="U467" s="438"/>
      <c r="V467" s="54"/>
      <c r="W467" s="54"/>
      <c r="X467" s="54"/>
      <c r="Y467" s="54"/>
      <c r="Z467" s="54"/>
      <c r="AA467" s="55"/>
      <c r="AB467" s="438"/>
      <c r="AI467" s="439"/>
      <c r="AJ467" s="54"/>
      <c r="AK467" s="439"/>
      <c r="AU467" s="440"/>
      <c r="AV467" s="82"/>
      <c r="AW467" s="77"/>
      <c r="AX467" s="436"/>
      <c r="AY467" s="437"/>
      <c r="AZ467" s="437"/>
      <c r="BA467" s="437"/>
      <c r="BB467" s="437"/>
      <c r="BC467" s="441"/>
      <c r="BD467" s="54"/>
      <c r="BE467" s="56"/>
      <c r="BF467" s="56"/>
      <c r="BG467" s="54"/>
      <c r="BH467" s="54"/>
      <c r="BI467" s="54"/>
      <c r="BJ467" s="54"/>
      <c r="BR467" s="439"/>
      <c r="BS467" s="439"/>
      <c r="BT467" s="439"/>
    </row>
    <row r="468" spans="14:72" ht="15" hidden="1" x14ac:dyDescent="0.25">
      <c r="N468" s="82"/>
      <c r="O468" s="77"/>
      <c r="P468" s="436"/>
      <c r="Q468" s="437"/>
      <c r="R468" s="58"/>
      <c r="S468" s="58"/>
      <c r="T468" s="437"/>
      <c r="U468" s="438"/>
      <c r="V468" s="54"/>
      <c r="W468" s="54"/>
      <c r="X468" s="54"/>
      <c r="Y468" s="54"/>
      <c r="Z468" s="54"/>
      <c r="AA468" s="55"/>
      <c r="AB468" s="438"/>
      <c r="AI468" s="439"/>
      <c r="AJ468" s="54"/>
      <c r="AK468" s="439"/>
      <c r="AU468" s="440"/>
      <c r="AV468" s="82"/>
      <c r="AW468" s="77"/>
      <c r="AX468" s="436"/>
      <c r="AY468" s="437"/>
      <c r="AZ468" s="437"/>
      <c r="BA468" s="437"/>
      <c r="BB468" s="437"/>
      <c r="BC468" s="441"/>
      <c r="BD468" s="54"/>
      <c r="BE468" s="56"/>
      <c r="BF468" s="56"/>
      <c r="BG468" s="54"/>
      <c r="BH468" s="54"/>
      <c r="BI468" s="54"/>
      <c r="BJ468" s="54"/>
      <c r="BR468" s="439"/>
      <c r="BS468" s="439"/>
      <c r="BT468" s="439"/>
    </row>
    <row r="469" spans="14:72" ht="15" hidden="1" x14ac:dyDescent="0.25">
      <c r="N469" s="82"/>
      <c r="O469" s="77"/>
      <c r="P469" s="436"/>
      <c r="Q469" s="437"/>
      <c r="R469" s="58"/>
      <c r="S469" s="58"/>
      <c r="T469" s="437"/>
      <c r="U469" s="438"/>
      <c r="V469" s="54"/>
      <c r="W469" s="54"/>
      <c r="X469" s="54"/>
      <c r="Y469" s="54"/>
      <c r="Z469" s="54"/>
      <c r="AA469" s="55"/>
      <c r="AB469" s="438"/>
      <c r="AI469" s="439"/>
      <c r="AJ469" s="54"/>
      <c r="AK469" s="439"/>
      <c r="AU469" s="440"/>
      <c r="AV469" s="82"/>
      <c r="AW469" s="77"/>
      <c r="AX469" s="436"/>
      <c r="AY469" s="437"/>
      <c r="AZ469" s="437"/>
      <c r="BA469" s="437"/>
      <c r="BB469" s="437"/>
      <c r="BC469" s="441"/>
      <c r="BD469" s="54"/>
      <c r="BE469" s="56"/>
      <c r="BF469" s="56"/>
      <c r="BG469" s="54"/>
      <c r="BH469" s="54"/>
      <c r="BI469" s="54"/>
      <c r="BJ469" s="54"/>
      <c r="BR469" s="439"/>
      <c r="BS469" s="439"/>
      <c r="BT469" s="439"/>
    </row>
    <row r="470" spans="14:72" ht="15" hidden="1" x14ac:dyDescent="0.25">
      <c r="N470" s="82"/>
      <c r="O470" s="77"/>
      <c r="P470" s="436"/>
      <c r="Q470" s="437"/>
      <c r="R470" s="58"/>
      <c r="S470" s="58"/>
      <c r="T470" s="437"/>
      <c r="U470" s="438"/>
      <c r="V470" s="54"/>
      <c r="W470" s="54"/>
      <c r="X470" s="54"/>
      <c r="Y470" s="54"/>
      <c r="Z470" s="54"/>
      <c r="AA470" s="55"/>
      <c r="AB470" s="438"/>
      <c r="AI470" s="439"/>
      <c r="AJ470" s="54"/>
      <c r="AK470" s="439"/>
      <c r="AU470" s="440"/>
      <c r="AV470" s="82"/>
      <c r="AW470" s="77"/>
      <c r="AX470" s="436"/>
      <c r="AY470" s="437"/>
      <c r="AZ470" s="437"/>
      <c r="BA470" s="437"/>
      <c r="BB470" s="437"/>
      <c r="BC470" s="441"/>
      <c r="BD470" s="54"/>
      <c r="BE470" s="56"/>
      <c r="BF470" s="56"/>
      <c r="BG470" s="54"/>
      <c r="BH470" s="54"/>
      <c r="BI470" s="54"/>
      <c r="BJ470" s="54"/>
      <c r="BR470" s="439"/>
      <c r="BS470" s="439"/>
      <c r="BT470" s="439"/>
    </row>
    <row r="471" spans="14:72" ht="15" hidden="1" x14ac:dyDescent="0.25">
      <c r="N471" s="82"/>
      <c r="O471" s="77"/>
      <c r="P471" s="436"/>
      <c r="Q471" s="437"/>
      <c r="R471" s="58"/>
      <c r="S471" s="58"/>
      <c r="T471" s="437"/>
      <c r="U471" s="438"/>
      <c r="V471" s="54"/>
      <c r="W471" s="54"/>
      <c r="X471" s="54"/>
      <c r="Y471" s="54"/>
      <c r="Z471" s="54"/>
      <c r="AA471" s="55"/>
      <c r="AB471" s="438"/>
      <c r="AI471" s="439"/>
      <c r="AJ471" s="54"/>
      <c r="AK471" s="439"/>
      <c r="AU471" s="440"/>
      <c r="AV471" s="82"/>
      <c r="AW471" s="77"/>
      <c r="AX471" s="436"/>
      <c r="AY471" s="437"/>
      <c r="AZ471" s="437"/>
      <c r="BA471" s="437"/>
      <c r="BB471" s="437"/>
      <c r="BC471" s="441"/>
      <c r="BD471" s="54"/>
      <c r="BE471" s="56"/>
      <c r="BF471" s="56"/>
      <c r="BG471" s="54"/>
      <c r="BH471" s="54"/>
      <c r="BI471" s="54"/>
      <c r="BJ471" s="54"/>
      <c r="BR471" s="439"/>
      <c r="BS471" s="439"/>
      <c r="BT471" s="439"/>
    </row>
    <row r="472" spans="14:72" ht="15" hidden="1" x14ac:dyDescent="0.25">
      <c r="N472" s="82"/>
      <c r="O472" s="77"/>
      <c r="P472" s="436"/>
      <c r="Q472" s="437"/>
      <c r="R472" s="58"/>
      <c r="S472" s="58"/>
      <c r="T472" s="437"/>
      <c r="U472" s="438"/>
      <c r="V472" s="54"/>
      <c r="W472" s="54"/>
      <c r="X472" s="54"/>
      <c r="Y472" s="54"/>
      <c r="Z472" s="54"/>
      <c r="AA472" s="55"/>
      <c r="AB472" s="438"/>
      <c r="AI472" s="439"/>
      <c r="AJ472" s="54"/>
      <c r="AK472" s="439"/>
      <c r="AU472" s="440"/>
      <c r="AV472" s="82"/>
      <c r="AW472" s="77"/>
      <c r="AX472" s="436"/>
      <c r="AY472" s="437"/>
      <c r="AZ472" s="437"/>
      <c r="BA472" s="437"/>
      <c r="BB472" s="437"/>
      <c r="BC472" s="441"/>
      <c r="BD472" s="54"/>
      <c r="BE472" s="56"/>
      <c r="BF472" s="56"/>
      <c r="BG472" s="54"/>
      <c r="BH472" s="54"/>
      <c r="BI472" s="54"/>
      <c r="BJ472" s="54"/>
      <c r="BR472" s="439"/>
      <c r="BS472" s="439"/>
      <c r="BT472" s="439"/>
    </row>
    <row r="473" spans="14:72" ht="15" hidden="1" x14ac:dyDescent="0.25">
      <c r="N473" s="82"/>
      <c r="O473" s="77"/>
      <c r="P473" s="436"/>
      <c r="Q473" s="437"/>
      <c r="R473" s="58"/>
      <c r="S473" s="58"/>
      <c r="T473" s="437"/>
      <c r="U473" s="438"/>
      <c r="V473" s="54"/>
      <c r="W473" s="54"/>
      <c r="X473" s="54"/>
      <c r="Y473" s="54"/>
      <c r="Z473" s="54"/>
      <c r="AA473" s="55"/>
      <c r="AB473" s="438"/>
      <c r="AI473" s="439"/>
      <c r="AJ473" s="54"/>
      <c r="AK473" s="439"/>
      <c r="AU473" s="440"/>
      <c r="AV473" s="82"/>
      <c r="AW473" s="77"/>
      <c r="AX473" s="436"/>
      <c r="AY473" s="437"/>
      <c r="AZ473" s="437"/>
      <c r="BA473" s="437"/>
      <c r="BB473" s="437"/>
      <c r="BC473" s="441"/>
      <c r="BD473" s="54"/>
      <c r="BE473" s="56"/>
      <c r="BF473" s="56"/>
      <c r="BG473" s="54"/>
      <c r="BH473" s="54"/>
      <c r="BI473" s="54"/>
      <c r="BJ473" s="54"/>
      <c r="BR473" s="439"/>
      <c r="BS473" s="439"/>
      <c r="BT473" s="439"/>
    </row>
    <row r="474" spans="14:72" ht="15" hidden="1" x14ac:dyDescent="0.25">
      <c r="N474" s="82"/>
      <c r="O474" s="77"/>
      <c r="P474" s="436"/>
      <c r="Q474" s="437"/>
      <c r="R474" s="58"/>
      <c r="S474" s="58"/>
      <c r="T474" s="437"/>
      <c r="U474" s="438"/>
      <c r="V474" s="54"/>
      <c r="W474" s="54"/>
      <c r="X474" s="54"/>
      <c r="Y474" s="54"/>
      <c r="Z474" s="54"/>
      <c r="AA474" s="55"/>
      <c r="AB474" s="438"/>
      <c r="AI474" s="439"/>
      <c r="AJ474" s="54"/>
      <c r="AK474" s="439"/>
      <c r="AU474" s="440"/>
      <c r="AV474" s="82"/>
      <c r="AW474" s="77"/>
      <c r="AX474" s="436"/>
      <c r="AY474" s="437"/>
      <c r="AZ474" s="437"/>
      <c r="BA474" s="437"/>
      <c r="BB474" s="437"/>
      <c r="BC474" s="441"/>
      <c r="BD474" s="54"/>
      <c r="BE474" s="56"/>
      <c r="BF474" s="56"/>
      <c r="BG474" s="54"/>
      <c r="BH474" s="54"/>
      <c r="BI474" s="54"/>
      <c r="BJ474" s="54"/>
      <c r="BR474" s="439"/>
      <c r="BS474" s="439"/>
      <c r="BT474" s="439"/>
    </row>
    <row r="475" spans="14:72" ht="15" hidden="1" x14ac:dyDescent="0.25">
      <c r="N475" s="82"/>
      <c r="O475" s="77"/>
      <c r="P475" s="436"/>
      <c r="Q475" s="437"/>
      <c r="R475" s="58"/>
      <c r="S475" s="58"/>
      <c r="T475" s="437"/>
      <c r="U475" s="438"/>
      <c r="V475" s="54"/>
      <c r="W475" s="54"/>
      <c r="X475" s="54"/>
      <c r="Y475" s="54"/>
      <c r="Z475" s="54"/>
      <c r="AA475" s="55"/>
      <c r="AB475" s="438"/>
      <c r="AI475" s="439"/>
      <c r="AJ475" s="54"/>
      <c r="AK475" s="439"/>
      <c r="AU475" s="440"/>
      <c r="AV475" s="82"/>
      <c r="AW475" s="77"/>
      <c r="AX475" s="436"/>
      <c r="AY475" s="437"/>
      <c r="AZ475" s="437"/>
      <c r="BA475" s="437"/>
      <c r="BB475" s="437"/>
      <c r="BC475" s="441"/>
      <c r="BD475" s="54"/>
      <c r="BE475" s="56"/>
      <c r="BF475" s="56"/>
      <c r="BG475" s="54"/>
      <c r="BH475" s="54"/>
      <c r="BI475" s="54"/>
      <c r="BJ475" s="54"/>
      <c r="BR475" s="439"/>
      <c r="BS475" s="439"/>
      <c r="BT475" s="439"/>
    </row>
    <row r="476" spans="14:72" ht="15" hidden="1" x14ac:dyDescent="0.25">
      <c r="N476" s="82"/>
      <c r="O476" s="77"/>
      <c r="P476" s="436"/>
      <c r="Q476" s="437"/>
      <c r="R476" s="58"/>
      <c r="S476" s="58"/>
      <c r="T476" s="437"/>
      <c r="U476" s="438"/>
      <c r="V476" s="54"/>
      <c r="W476" s="54"/>
      <c r="X476" s="54"/>
      <c r="Y476" s="54"/>
      <c r="Z476" s="54"/>
      <c r="AA476" s="55"/>
      <c r="AB476" s="438"/>
      <c r="AI476" s="439"/>
      <c r="AJ476" s="54"/>
      <c r="AK476" s="439"/>
      <c r="AU476" s="440"/>
      <c r="AV476" s="82"/>
      <c r="AW476" s="77"/>
      <c r="AX476" s="436"/>
      <c r="AY476" s="437"/>
      <c r="AZ476" s="437"/>
      <c r="BA476" s="437"/>
      <c r="BB476" s="437"/>
      <c r="BC476" s="441"/>
      <c r="BD476" s="54"/>
      <c r="BE476" s="56"/>
      <c r="BF476" s="56"/>
      <c r="BG476" s="54"/>
      <c r="BH476" s="54"/>
      <c r="BI476" s="54"/>
      <c r="BJ476" s="54"/>
      <c r="BR476" s="439"/>
      <c r="BS476" s="439"/>
      <c r="BT476" s="439"/>
    </row>
    <row r="477" spans="14:72" ht="15" hidden="1" x14ac:dyDescent="0.25">
      <c r="N477" s="82"/>
      <c r="O477" s="77"/>
      <c r="P477" s="436"/>
      <c r="Q477" s="437"/>
      <c r="R477" s="58"/>
      <c r="S477" s="58"/>
      <c r="T477" s="437"/>
      <c r="U477" s="438"/>
      <c r="V477" s="54"/>
      <c r="W477" s="54"/>
      <c r="X477" s="54"/>
      <c r="Y477" s="54"/>
      <c r="Z477" s="54"/>
      <c r="AA477" s="55"/>
      <c r="AB477" s="438"/>
      <c r="AI477" s="439"/>
      <c r="AJ477" s="54"/>
      <c r="AK477" s="439"/>
      <c r="AU477" s="440"/>
      <c r="AV477" s="82"/>
      <c r="AW477" s="77"/>
      <c r="AX477" s="436"/>
      <c r="AY477" s="437"/>
      <c r="AZ477" s="437"/>
      <c r="BA477" s="437"/>
      <c r="BB477" s="437"/>
      <c r="BC477" s="441"/>
      <c r="BD477" s="54"/>
      <c r="BE477" s="56"/>
      <c r="BF477" s="56"/>
      <c r="BG477" s="54"/>
      <c r="BH477" s="54"/>
      <c r="BI477" s="54"/>
      <c r="BJ477" s="54"/>
      <c r="BR477" s="439"/>
      <c r="BS477" s="439"/>
      <c r="BT477" s="439"/>
    </row>
    <row r="478" spans="14:72" ht="15" hidden="1" x14ac:dyDescent="0.25">
      <c r="N478" s="82"/>
      <c r="O478" s="77"/>
      <c r="P478" s="436"/>
      <c r="Q478" s="437"/>
      <c r="R478" s="58"/>
      <c r="S478" s="58"/>
      <c r="T478" s="437"/>
      <c r="U478" s="438"/>
      <c r="V478" s="54"/>
      <c r="W478" s="54"/>
      <c r="X478" s="54"/>
      <c r="Y478" s="54"/>
      <c r="Z478" s="54"/>
      <c r="AA478" s="55"/>
      <c r="AB478" s="438"/>
      <c r="AI478" s="439"/>
      <c r="AJ478" s="54"/>
      <c r="AK478" s="439"/>
      <c r="AU478" s="440"/>
      <c r="AV478" s="82"/>
      <c r="AW478" s="77"/>
      <c r="AX478" s="436"/>
      <c r="AY478" s="437"/>
      <c r="AZ478" s="437"/>
      <c r="BA478" s="437"/>
      <c r="BB478" s="437"/>
      <c r="BC478" s="441"/>
      <c r="BD478" s="54"/>
      <c r="BE478" s="56"/>
      <c r="BF478" s="56"/>
      <c r="BG478" s="54"/>
      <c r="BH478" s="54"/>
      <c r="BI478" s="54"/>
      <c r="BJ478" s="54"/>
      <c r="BR478" s="439"/>
      <c r="BS478" s="439"/>
      <c r="BT478" s="439"/>
    </row>
    <row r="479" spans="14:72" ht="15" hidden="1" x14ac:dyDescent="0.25">
      <c r="N479" s="82"/>
      <c r="O479" s="77"/>
      <c r="P479" s="436"/>
      <c r="Q479" s="437"/>
      <c r="R479" s="58"/>
      <c r="S479" s="58"/>
      <c r="T479" s="437"/>
      <c r="U479" s="438"/>
      <c r="V479" s="54"/>
      <c r="W479" s="54"/>
      <c r="X479" s="54"/>
      <c r="Y479" s="54"/>
      <c r="Z479" s="54"/>
      <c r="AA479" s="55"/>
      <c r="AB479" s="438"/>
      <c r="AI479" s="439"/>
      <c r="AJ479" s="54"/>
      <c r="AK479" s="439"/>
      <c r="AU479" s="440"/>
      <c r="AV479" s="82"/>
      <c r="AW479" s="77"/>
      <c r="AX479" s="436"/>
      <c r="AY479" s="437"/>
      <c r="AZ479" s="437"/>
      <c r="BA479" s="437"/>
      <c r="BB479" s="437"/>
      <c r="BC479" s="441"/>
      <c r="BD479" s="54"/>
      <c r="BE479" s="56"/>
      <c r="BF479" s="56"/>
      <c r="BG479" s="54"/>
      <c r="BH479" s="54"/>
      <c r="BI479" s="54"/>
      <c r="BJ479" s="54"/>
      <c r="BR479" s="439"/>
      <c r="BS479" s="439"/>
      <c r="BT479" s="439"/>
    </row>
    <row r="480" spans="14:72" ht="15" hidden="1" x14ac:dyDescent="0.25">
      <c r="N480" s="82"/>
      <c r="O480" s="77"/>
      <c r="P480" s="436"/>
      <c r="Q480" s="437"/>
      <c r="R480" s="58"/>
      <c r="S480" s="58"/>
      <c r="T480" s="437"/>
      <c r="U480" s="438"/>
      <c r="V480" s="54"/>
      <c r="W480" s="54"/>
      <c r="X480" s="54"/>
      <c r="Y480" s="54"/>
      <c r="Z480" s="54"/>
      <c r="AA480" s="55"/>
      <c r="AB480" s="438"/>
      <c r="AI480" s="439"/>
      <c r="AJ480" s="54"/>
      <c r="AK480" s="439"/>
      <c r="AU480" s="440"/>
      <c r="AV480" s="82"/>
      <c r="AW480" s="77"/>
      <c r="AX480" s="436"/>
      <c r="AY480" s="437"/>
      <c r="AZ480" s="437"/>
      <c r="BA480" s="437"/>
      <c r="BB480" s="437"/>
      <c r="BC480" s="441"/>
      <c r="BD480" s="54"/>
      <c r="BE480" s="56"/>
      <c r="BF480" s="56"/>
      <c r="BG480" s="54"/>
      <c r="BH480" s="54"/>
      <c r="BI480" s="54"/>
      <c r="BJ480" s="54"/>
      <c r="BR480" s="439"/>
      <c r="BS480" s="439"/>
      <c r="BT480" s="439"/>
    </row>
    <row r="481" spans="14:72" ht="15" hidden="1" x14ac:dyDescent="0.25">
      <c r="N481" s="82"/>
      <c r="O481" s="77"/>
      <c r="P481" s="436"/>
      <c r="Q481" s="437"/>
      <c r="R481" s="58"/>
      <c r="S481" s="58"/>
      <c r="T481" s="437"/>
      <c r="U481" s="438"/>
      <c r="V481" s="54"/>
      <c r="W481" s="54"/>
      <c r="X481" s="54"/>
      <c r="Y481" s="54"/>
      <c r="Z481" s="54"/>
      <c r="AA481" s="55"/>
      <c r="AB481" s="438"/>
      <c r="AI481" s="439"/>
      <c r="AJ481" s="54"/>
      <c r="AK481" s="439"/>
      <c r="AU481" s="440"/>
      <c r="AV481" s="82"/>
      <c r="AW481" s="77"/>
      <c r="AX481" s="436"/>
      <c r="AY481" s="437"/>
      <c r="AZ481" s="437"/>
      <c r="BA481" s="437"/>
      <c r="BB481" s="437"/>
      <c r="BC481" s="441"/>
      <c r="BD481" s="54"/>
      <c r="BE481" s="56"/>
      <c r="BF481" s="56"/>
      <c r="BG481" s="54"/>
      <c r="BH481" s="54"/>
      <c r="BI481" s="54"/>
      <c r="BJ481" s="54"/>
      <c r="BR481" s="439"/>
      <c r="BS481" s="439"/>
      <c r="BT481" s="439"/>
    </row>
    <row r="482" spans="14:72" ht="15" hidden="1" x14ac:dyDescent="0.25">
      <c r="N482" s="82"/>
      <c r="O482" s="77"/>
      <c r="P482" s="436"/>
      <c r="Q482" s="437"/>
      <c r="R482" s="58"/>
      <c r="S482" s="58"/>
      <c r="T482" s="437"/>
      <c r="U482" s="438"/>
      <c r="V482" s="54"/>
      <c r="W482" s="54"/>
      <c r="X482" s="54"/>
      <c r="Y482" s="54"/>
      <c r="Z482" s="54"/>
      <c r="AA482" s="55"/>
      <c r="AB482" s="438"/>
      <c r="AI482" s="439"/>
      <c r="AJ482" s="54"/>
      <c r="AK482" s="439"/>
      <c r="AU482" s="440"/>
      <c r="AV482" s="82"/>
      <c r="AW482" s="77"/>
      <c r="AX482" s="436"/>
      <c r="AY482" s="437"/>
      <c r="AZ482" s="437"/>
      <c r="BA482" s="437"/>
      <c r="BB482" s="437"/>
      <c r="BC482" s="441"/>
      <c r="BD482" s="54"/>
      <c r="BE482" s="56"/>
      <c r="BF482" s="56"/>
      <c r="BG482" s="54"/>
      <c r="BH482" s="54"/>
      <c r="BI482" s="54"/>
      <c r="BJ482" s="54"/>
      <c r="BR482" s="439"/>
      <c r="BS482" s="439"/>
      <c r="BT482" s="439"/>
    </row>
    <row r="483" spans="14:72" ht="15" hidden="1" x14ac:dyDescent="0.25">
      <c r="N483" s="82"/>
      <c r="O483" s="77"/>
      <c r="P483" s="436"/>
      <c r="Q483" s="437"/>
      <c r="R483" s="58"/>
      <c r="S483" s="58"/>
      <c r="T483" s="437"/>
      <c r="U483" s="438"/>
      <c r="V483" s="54"/>
      <c r="W483" s="54"/>
      <c r="X483" s="54"/>
      <c r="Y483" s="54"/>
      <c r="Z483" s="54"/>
      <c r="AA483" s="55"/>
      <c r="AB483" s="438"/>
      <c r="AI483" s="439"/>
      <c r="AJ483" s="54"/>
      <c r="AK483" s="439"/>
      <c r="AU483" s="440"/>
      <c r="AV483" s="82"/>
      <c r="AW483" s="77"/>
      <c r="AX483" s="436"/>
      <c r="AY483" s="437"/>
      <c r="AZ483" s="437"/>
      <c r="BA483" s="437"/>
      <c r="BB483" s="437"/>
      <c r="BC483" s="441"/>
      <c r="BD483" s="54"/>
      <c r="BE483" s="56"/>
      <c r="BF483" s="56"/>
      <c r="BG483" s="54"/>
      <c r="BH483" s="54"/>
      <c r="BI483" s="54"/>
      <c r="BJ483" s="54"/>
      <c r="BR483" s="439"/>
      <c r="BS483" s="439"/>
      <c r="BT483" s="439"/>
    </row>
    <row r="484" spans="14:72" ht="15" hidden="1" x14ac:dyDescent="0.25">
      <c r="N484" s="82"/>
      <c r="O484" s="77"/>
      <c r="P484" s="436"/>
      <c r="Q484" s="437"/>
      <c r="R484" s="58"/>
      <c r="S484" s="58"/>
      <c r="T484" s="437"/>
      <c r="U484" s="438"/>
      <c r="V484" s="54"/>
      <c r="W484" s="54"/>
      <c r="X484" s="54"/>
      <c r="Y484" s="54"/>
      <c r="Z484" s="54"/>
      <c r="AA484" s="55"/>
      <c r="AB484" s="438"/>
      <c r="AI484" s="439"/>
      <c r="AJ484" s="54"/>
      <c r="AK484" s="439"/>
      <c r="AU484" s="440"/>
      <c r="AV484" s="82"/>
      <c r="AW484" s="77"/>
      <c r="AX484" s="436"/>
      <c r="AY484" s="437"/>
      <c r="AZ484" s="437"/>
      <c r="BA484" s="437"/>
      <c r="BB484" s="437"/>
      <c r="BC484" s="441"/>
      <c r="BD484" s="54"/>
      <c r="BE484" s="56"/>
      <c r="BF484" s="56"/>
      <c r="BG484" s="54"/>
      <c r="BH484" s="54"/>
      <c r="BI484" s="54"/>
      <c r="BJ484" s="54"/>
      <c r="BR484" s="439"/>
      <c r="BS484" s="439"/>
      <c r="BT484" s="439"/>
    </row>
    <row r="485" spans="14:72" ht="15" hidden="1" x14ac:dyDescent="0.25">
      <c r="N485" s="82"/>
      <c r="O485" s="77"/>
      <c r="P485" s="436"/>
      <c r="Q485" s="437"/>
      <c r="R485" s="58"/>
      <c r="S485" s="58"/>
      <c r="T485" s="437"/>
      <c r="U485" s="438"/>
      <c r="V485" s="54"/>
      <c r="W485" s="54"/>
      <c r="X485" s="54"/>
      <c r="Y485" s="54"/>
      <c r="Z485" s="54"/>
      <c r="AA485" s="55"/>
      <c r="AB485" s="438"/>
      <c r="AI485" s="439"/>
      <c r="AJ485" s="54"/>
      <c r="AK485" s="439"/>
      <c r="AU485" s="440"/>
      <c r="AV485" s="82"/>
      <c r="AW485" s="77"/>
      <c r="AX485" s="436"/>
      <c r="AY485" s="437"/>
      <c r="AZ485" s="437"/>
      <c r="BA485" s="437"/>
      <c r="BB485" s="437"/>
      <c r="BC485" s="441"/>
      <c r="BD485" s="54"/>
      <c r="BE485" s="56"/>
      <c r="BF485" s="56"/>
      <c r="BG485" s="54"/>
      <c r="BH485" s="54"/>
      <c r="BI485" s="54"/>
      <c r="BJ485" s="54"/>
      <c r="BR485" s="439"/>
      <c r="BS485" s="439"/>
      <c r="BT485" s="439"/>
    </row>
    <row r="486" spans="14:72" ht="15" hidden="1" x14ac:dyDescent="0.25">
      <c r="N486" s="82"/>
      <c r="O486" s="77"/>
      <c r="P486" s="436"/>
      <c r="Q486" s="437"/>
      <c r="R486" s="58"/>
      <c r="S486" s="58"/>
      <c r="T486" s="437"/>
      <c r="U486" s="438"/>
      <c r="V486" s="54"/>
      <c r="W486" s="54"/>
      <c r="X486" s="54"/>
      <c r="Y486" s="54"/>
      <c r="Z486" s="54"/>
      <c r="AA486" s="55"/>
      <c r="AB486" s="438"/>
      <c r="AI486" s="439"/>
      <c r="AJ486" s="54"/>
      <c r="AK486" s="439"/>
      <c r="AU486" s="440"/>
      <c r="AV486" s="82"/>
      <c r="AW486" s="77"/>
      <c r="AX486" s="436"/>
      <c r="AY486" s="437"/>
      <c r="AZ486" s="437"/>
      <c r="BA486" s="437"/>
      <c r="BB486" s="437"/>
      <c r="BC486" s="441"/>
      <c r="BD486" s="54"/>
      <c r="BE486" s="56"/>
      <c r="BF486" s="56"/>
      <c r="BG486" s="54"/>
      <c r="BH486" s="54"/>
      <c r="BI486" s="54"/>
      <c r="BJ486" s="54"/>
      <c r="BR486" s="439"/>
      <c r="BS486" s="439"/>
      <c r="BT486" s="439"/>
    </row>
    <row r="487" spans="14:72" ht="15" hidden="1" x14ac:dyDescent="0.25">
      <c r="N487" s="82"/>
      <c r="O487" s="77"/>
      <c r="P487" s="436"/>
      <c r="Q487" s="437"/>
      <c r="R487" s="58"/>
      <c r="S487" s="58"/>
      <c r="T487" s="437"/>
      <c r="U487" s="438"/>
      <c r="V487" s="54"/>
      <c r="W487" s="54"/>
      <c r="X487" s="54"/>
      <c r="Y487" s="54"/>
      <c r="Z487" s="54"/>
      <c r="AA487" s="55"/>
      <c r="AB487" s="438"/>
      <c r="AI487" s="439"/>
      <c r="AJ487" s="54"/>
      <c r="AK487" s="439"/>
      <c r="AU487" s="440"/>
      <c r="AV487" s="82"/>
      <c r="AW487" s="77"/>
      <c r="AX487" s="436"/>
      <c r="AY487" s="437"/>
      <c r="AZ487" s="437"/>
      <c r="BA487" s="437"/>
      <c r="BB487" s="437"/>
      <c r="BC487" s="441"/>
      <c r="BD487" s="54"/>
      <c r="BE487" s="56"/>
      <c r="BF487" s="56"/>
      <c r="BG487" s="54"/>
      <c r="BH487" s="54"/>
      <c r="BI487" s="54"/>
      <c r="BJ487" s="54"/>
      <c r="BR487" s="439"/>
      <c r="BS487" s="439"/>
      <c r="BT487" s="439"/>
    </row>
    <row r="488" spans="14:72" ht="15" hidden="1" x14ac:dyDescent="0.25">
      <c r="N488" s="82"/>
      <c r="O488" s="77"/>
      <c r="P488" s="436"/>
      <c r="Q488" s="437"/>
      <c r="R488" s="58"/>
      <c r="S488" s="58"/>
      <c r="T488" s="437"/>
      <c r="U488" s="438"/>
      <c r="V488" s="54"/>
      <c r="W488" s="54"/>
      <c r="X488" s="54"/>
      <c r="Y488" s="54"/>
      <c r="Z488" s="54"/>
      <c r="AA488" s="55"/>
      <c r="AB488" s="438"/>
      <c r="AI488" s="439"/>
      <c r="AJ488" s="54"/>
      <c r="AK488" s="439"/>
      <c r="AU488" s="440"/>
      <c r="AV488" s="82"/>
      <c r="AW488" s="77"/>
      <c r="AX488" s="436"/>
      <c r="AY488" s="437"/>
      <c r="AZ488" s="437"/>
      <c r="BA488" s="437"/>
      <c r="BB488" s="437"/>
      <c r="BC488" s="441"/>
      <c r="BD488" s="54"/>
      <c r="BE488" s="56"/>
      <c r="BF488" s="56"/>
      <c r="BG488" s="54"/>
      <c r="BH488" s="54"/>
      <c r="BI488" s="54"/>
      <c r="BJ488" s="54"/>
      <c r="BR488" s="439"/>
      <c r="BS488" s="439"/>
      <c r="BT488" s="439"/>
    </row>
    <row r="489" spans="14:72" ht="15" hidden="1" x14ac:dyDescent="0.25">
      <c r="N489" s="82"/>
      <c r="O489" s="77"/>
      <c r="P489" s="436"/>
      <c r="Q489" s="437"/>
      <c r="R489" s="58"/>
      <c r="S489" s="58"/>
      <c r="T489" s="437"/>
      <c r="U489" s="438"/>
      <c r="V489" s="54"/>
      <c r="W489" s="54"/>
      <c r="X489" s="54"/>
      <c r="Y489" s="54"/>
      <c r="Z489" s="54"/>
      <c r="AA489" s="55"/>
      <c r="AB489" s="438"/>
      <c r="AI489" s="439"/>
      <c r="AJ489" s="54"/>
      <c r="AK489" s="439"/>
      <c r="AU489" s="440"/>
      <c r="AV489" s="82"/>
      <c r="AW489" s="77"/>
      <c r="AX489" s="436"/>
      <c r="AY489" s="437"/>
      <c r="AZ489" s="437"/>
      <c r="BA489" s="437"/>
      <c r="BB489" s="437"/>
      <c r="BC489" s="441"/>
      <c r="BD489" s="54"/>
      <c r="BE489" s="56"/>
      <c r="BF489" s="56"/>
      <c r="BG489" s="54"/>
      <c r="BH489" s="54"/>
      <c r="BI489" s="54"/>
      <c r="BJ489" s="54"/>
      <c r="BR489" s="439"/>
      <c r="BS489" s="439"/>
      <c r="BT489" s="439"/>
    </row>
    <row r="490" spans="14:72" ht="15" hidden="1" x14ac:dyDescent="0.25">
      <c r="N490" s="82"/>
      <c r="O490" s="77"/>
      <c r="P490" s="436"/>
      <c r="Q490" s="437"/>
      <c r="R490" s="58"/>
      <c r="S490" s="58"/>
      <c r="T490" s="437"/>
      <c r="U490" s="438"/>
      <c r="V490" s="54"/>
      <c r="W490" s="54"/>
      <c r="X490" s="54"/>
      <c r="Y490" s="54"/>
      <c r="Z490" s="54"/>
      <c r="AA490" s="55"/>
      <c r="AB490" s="438"/>
      <c r="AI490" s="439"/>
      <c r="AJ490" s="54"/>
      <c r="AK490" s="439"/>
      <c r="AU490" s="440"/>
      <c r="AV490" s="82"/>
      <c r="AW490" s="77"/>
      <c r="AX490" s="436"/>
      <c r="AY490" s="437"/>
      <c r="AZ490" s="437"/>
      <c r="BA490" s="437"/>
      <c r="BB490" s="437"/>
      <c r="BC490" s="441"/>
      <c r="BD490" s="54"/>
      <c r="BE490" s="56"/>
      <c r="BF490" s="56"/>
      <c r="BG490" s="54"/>
      <c r="BH490" s="54"/>
      <c r="BI490" s="54"/>
      <c r="BJ490" s="54"/>
      <c r="BR490" s="439"/>
      <c r="BS490" s="439"/>
      <c r="BT490" s="439"/>
    </row>
    <row r="491" spans="14:72" ht="15" hidden="1" x14ac:dyDescent="0.25">
      <c r="N491" s="82"/>
      <c r="O491" s="77"/>
      <c r="P491" s="436"/>
      <c r="Q491" s="437"/>
      <c r="R491" s="58"/>
      <c r="S491" s="58"/>
      <c r="T491" s="437"/>
      <c r="U491" s="438"/>
      <c r="V491" s="54"/>
      <c r="W491" s="54"/>
      <c r="X491" s="54"/>
      <c r="Y491" s="54"/>
      <c r="Z491" s="54"/>
      <c r="AA491" s="55"/>
      <c r="AB491" s="438"/>
      <c r="AI491" s="439"/>
      <c r="AJ491" s="54"/>
      <c r="AK491" s="439"/>
      <c r="AU491" s="440"/>
      <c r="AV491" s="82"/>
      <c r="AW491" s="77"/>
      <c r="AX491" s="436"/>
      <c r="AY491" s="437"/>
      <c r="AZ491" s="437"/>
      <c r="BA491" s="437"/>
      <c r="BB491" s="437"/>
      <c r="BC491" s="441"/>
      <c r="BD491" s="54"/>
      <c r="BE491" s="56"/>
      <c r="BF491" s="56"/>
      <c r="BG491" s="54"/>
      <c r="BH491" s="54"/>
      <c r="BI491" s="54"/>
      <c r="BJ491" s="54"/>
      <c r="BR491" s="439"/>
      <c r="BS491" s="439"/>
      <c r="BT491" s="439"/>
    </row>
    <row r="492" spans="14:72" ht="15" hidden="1" x14ac:dyDescent="0.25">
      <c r="N492" s="82"/>
      <c r="O492" s="77"/>
      <c r="P492" s="436"/>
      <c r="Q492" s="437"/>
      <c r="R492" s="58"/>
      <c r="S492" s="58"/>
      <c r="T492" s="437"/>
      <c r="U492" s="438"/>
      <c r="V492" s="54"/>
      <c r="W492" s="54"/>
      <c r="X492" s="54"/>
      <c r="Y492" s="54"/>
      <c r="Z492" s="54"/>
      <c r="AA492" s="55"/>
      <c r="AB492" s="438"/>
      <c r="AI492" s="439"/>
      <c r="AJ492" s="54"/>
      <c r="AK492" s="439"/>
      <c r="AU492" s="440"/>
      <c r="AV492" s="82"/>
      <c r="AW492" s="77"/>
      <c r="AX492" s="436"/>
      <c r="AY492" s="437"/>
      <c r="AZ492" s="437"/>
      <c r="BA492" s="437"/>
      <c r="BB492" s="437"/>
      <c r="BC492" s="441"/>
      <c r="BD492" s="54"/>
      <c r="BE492" s="56"/>
      <c r="BF492" s="56"/>
      <c r="BG492" s="54"/>
      <c r="BH492" s="54"/>
      <c r="BI492" s="54"/>
      <c r="BJ492" s="54"/>
      <c r="BR492" s="439"/>
      <c r="BS492" s="439"/>
      <c r="BT492" s="439"/>
    </row>
    <row r="493" spans="14:72" ht="15" hidden="1" x14ac:dyDescent="0.25">
      <c r="N493" s="82"/>
      <c r="O493" s="77"/>
      <c r="P493" s="436"/>
      <c r="Q493" s="437"/>
      <c r="R493" s="58"/>
      <c r="S493" s="58"/>
      <c r="T493" s="437"/>
      <c r="U493" s="438"/>
      <c r="V493" s="54"/>
      <c r="W493" s="54"/>
      <c r="X493" s="54"/>
      <c r="Y493" s="54"/>
      <c r="Z493" s="54"/>
      <c r="AA493" s="55"/>
      <c r="AB493" s="438"/>
      <c r="AI493" s="439"/>
      <c r="AJ493" s="54"/>
      <c r="AK493" s="439"/>
      <c r="AU493" s="440"/>
      <c r="AV493" s="82"/>
      <c r="AW493" s="77"/>
      <c r="AX493" s="436"/>
      <c r="AY493" s="437"/>
      <c r="AZ493" s="437"/>
      <c r="BA493" s="437"/>
      <c r="BB493" s="437"/>
      <c r="BC493" s="441"/>
      <c r="BD493" s="54"/>
      <c r="BE493" s="56"/>
      <c r="BF493" s="56"/>
      <c r="BG493" s="54"/>
      <c r="BH493" s="54"/>
      <c r="BI493" s="54"/>
      <c r="BJ493" s="54"/>
      <c r="BR493" s="439"/>
      <c r="BS493" s="439"/>
      <c r="BT493" s="439"/>
    </row>
    <row r="494" spans="14:72" ht="15" hidden="1" x14ac:dyDescent="0.25">
      <c r="N494" s="82"/>
      <c r="O494" s="77"/>
      <c r="P494" s="436"/>
      <c r="Q494" s="437"/>
      <c r="R494" s="58"/>
      <c r="S494" s="58"/>
      <c r="T494" s="437"/>
      <c r="U494" s="438"/>
      <c r="V494" s="54"/>
      <c r="W494" s="54"/>
      <c r="X494" s="54"/>
      <c r="Y494" s="54"/>
      <c r="Z494" s="54"/>
      <c r="AA494" s="55"/>
      <c r="AB494" s="438"/>
      <c r="AI494" s="439"/>
      <c r="AJ494" s="54"/>
      <c r="AK494" s="439"/>
      <c r="AU494" s="440"/>
      <c r="AV494" s="82"/>
      <c r="AW494" s="77"/>
      <c r="AX494" s="436"/>
      <c r="AY494" s="437"/>
      <c r="AZ494" s="437"/>
      <c r="BA494" s="437"/>
      <c r="BB494" s="437"/>
      <c r="BC494" s="441"/>
      <c r="BD494" s="54"/>
      <c r="BE494" s="56"/>
      <c r="BF494" s="56"/>
      <c r="BG494" s="54"/>
      <c r="BH494" s="54"/>
      <c r="BI494" s="54"/>
      <c r="BJ494" s="54"/>
      <c r="BR494" s="439"/>
      <c r="BS494" s="439"/>
      <c r="BT494" s="439"/>
    </row>
    <row r="495" spans="14:72" ht="15" hidden="1" x14ac:dyDescent="0.25">
      <c r="N495" s="82"/>
      <c r="O495" s="77"/>
      <c r="P495" s="436"/>
      <c r="Q495" s="437"/>
      <c r="R495" s="58"/>
      <c r="S495" s="58"/>
      <c r="T495" s="437"/>
      <c r="U495" s="438"/>
      <c r="V495" s="54"/>
      <c r="W495" s="54"/>
      <c r="X495" s="54"/>
      <c r="Y495" s="54"/>
      <c r="Z495" s="54"/>
      <c r="AA495" s="55"/>
      <c r="AB495" s="438"/>
      <c r="AI495" s="439"/>
      <c r="AJ495" s="54"/>
      <c r="AK495" s="439"/>
      <c r="AU495" s="440"/>
      <c r="AV495" s="82"/>
      <c r="AW495" s="77"/>
      <c r="AX495" s="436"/>
      <c r="AY495" s="437"/>
      <c r="AZ495" s="437"/>
      <c r="BA495" s="437"/>
      <c r="BB495" s="437"/>
      <c r="BC495" s="441"/>
      <c r="BD495" s="54"/>
      <c r="BE495" s="56"/>
      <c r="BF495" s="56"/>
      <c r="BG495" s="54"/>
      <c r="BH495" s="54"/>
      <c r="BI495" s="54"/>
      <c r="BJ495" s="54"/>
      <c r="BR495" s="439"/>
      <c r="BS495" s="439"/>
      <c r="BT495" s="439"/>
    </row>
    <row r="496" spans="14:72" ht="15" hidden="1" x14ac:dyDescent="0.25">
      <c r="N496" s="82"/>
      <c r="O496" s="77"/>
      <c r="P496" s="436"/>
      <c r="Q496" s="437"/>
      <c r="R496" s="58"/>
      <c r="S496" s="58"/>
      <c r="T496" s="437"/>
      <c r="U496" s="438"/>
      <c r="V496" s="54"/>
      <c r="W496" s="54"/>
      <c r="X496" s="54"/>
      <c r="Y496" s="54"/>
      <c r="Z496" s="54"/>
      <c r="AA496" s="55"/>
      <c r="AB496" s="438"/>
      <c r="AI496" s="439"/>
      <c r="AJ496" s="54"/>
      <c r="AK496" s="439"/>
      <c r="AU496" s="440"/>
      <c r="AV496" s="82"/>
      <c r="AW496" s="77"/>
      <c r="AX496" s="436"/>
      <c r="AY496" s="437"/>
      <c r="AZ496" s="437"/>
      <c r="BA496" s="437"/>
      <c r="BB496" s="437"/>
      <c r="BC496" s="441"/>
      <c r="BD496" s="54"/>
      <c r="BE496" s="56"/>
      <c r="BF496" s="56"/>
      <c r="BG496" s="54"/>
      <c r="BH496" s="54"/>
      <c r="BI496" s="54"/>
      <c r="BJ496" s="54"/>
      <c r="BR496" s="439"/>
      <c r="BS496" s="439"/>
      <c r="BT496" s="439"/>
    </row>
    <row r="497" spans="14:72" ht="15" hidden="1" x14ac:dyDescent="0.25">
      <c r="N497" s="82"/>
      <c r="O497" s="77"/>
      <c r="P497" s="436"/>
      <c r="Q497" s="437"/>
      <c r="R497" s="58"/>
      <c r="S497" s="58"/>
      <c r="T497" s="437"/>
      <c r="U497" s="438"/>
      <c r="V497" s="54"/>
      <c r="W497" s="54"/>
      <c r="X497" s="54"/>
      <c r="Y497" s="54"/>
      <c r="Z497" s="54"/>
      <c r="AA497" s="55"/>
      <c r="AB497" s="438"/>
      <c r="AI497" s="439"/>
      <c r="AJ497" s="54"/>
      <c r="AK497" s="439"/>
      <c r="AU497" s="440"/>
      <c r="AV497" s="82"/>
      <c r="AW497" s="77"/>
      <c r="AX497" s="436"/>
      <c r="AY497" s="437"/>
      <c r="AZ497" s="437"/>
      <c r="BA497" s="437"/>
      <c r="BB497" s="437"/>
      <c r="BC497" s="441"/>
      <c r="BD497" s="54"/>
      <c r="BE497" s="56"/>
      <c r="BF497" s="56"/>
      <c r="BG497" s="54"/>
      <c r="BH497" s="54"/>
      <c r="BI497" s="54"/>
      <c r="BJ497" s="54"/>
      <c r="BR497" s="439"/>
      <c r="BS497" s="439"/>
      <c r="BT497" s="439"/>
    </row>
    <row r="498" spans="14:72" ht="15" hidden="1" x14ac:dyDescent="0.25">
      <c r="N498" s="82"/>
      <c r="O498" s="77"/>
      <c r="P498" s="436"/>
      <c r="Q498" s="437"/>
      <c r="R498" s="58"/>
      <c r="S498" s="58"/>
      <c r="T498" s="437"/>
      <c r="U498" s="438"/>
      <c r="V498" s="54"/>
      <c r="W498" s="54"/>
      <c r="X498" s="54"/>
      <c r="Y498" s="54"/>
      <c r="Z498" s="54"/>
      <c r="AA498" s="55"/>
      <c r="AB498" s="438"/>
      <c r="AI498" s="439"/>
      <c r="AJ498" s="54"/>
      <c r="AK498" s="439"/>
      <c r="AU498" s="440"/>
      <c r="AV498" s="82"/>
      <c r="AW498" s="77"/>
      <c r="AX498" s="436"/>
      <c r="AY498" s="437"/>
      <c r="AZ498" s="437"/>
      <c r="BA498" s="437"/>
      <c r="BB498" s="437"/>
      <c r="BC498" s="441"/>
      <c r="BD498" s="54"/>
      <c r="BE498" s="56"/>
      <c r="BF498" s="56"/>
      <c r="BG498" s="54"/>
      <c r="BH498" s="54"/>
      <c r="BI498" s="54"/>
      <c r="BJ498" s="54"/>
      <c r="BR498" s="439"/>
      <c r="BS498" s="439"/>
      <c r="BT498" s="439"/>
    </row>
    <row r="499" spans="14:72" ht="15" hidden="1" x14ac:dyDescent="0.25">
      <c r="N499" s="82"/>
      <c r="O499" s="77"/>
      <c r="P499" s="436"/>
      <c r="Q499" s="437"/>
      <c r="R499" s="58"/>
      <c r="S499" s="58"/>
      <c r="T499" s="437"/>
      <c r="U499" s="438"/>
      <c r="V499" s="54"/>
      <c r="W499" s="54"/>
      <c r="X499" s="54"/>
      <c r="Y499" s="54"/>
      <c r="Z499" s="54"/>
      <c r="AA499" s="55"/>
      <c r="AB499" s="438"/>
      <c r="AI499" s="439"/>
      <c r="AJ499" s="54"/>
      <c r="AK499" s="439"/>
      <c r="AU499" s="440"/>
      <c r="AV499" s="82"/>
      <c r="AW499" s="77"/>
      <c r="AX499" s="436"/>
      <c r="AY499" s="437"/>
      <c r="AZ499" s="437"/>
      <c r="BA499" s="437"/>
      <c r="BB499" s="437"/>
      <c r="BC499" s="441"/>
      <c r="BD499" s="54"/>
      <c r="BE499" s="56"/>
      <c r="BF499" s="56"/>
      <c r="BG499" s="54"/>
      <c r="BH499" s="54"/>
      <c r="BI499" s="54"/>
      <c r="BJ499" s="54"/>
      <c r="BR499" s="439"/>
      <c r="BS499" s="439"/>
      <c r="BT499" s="439"/>
    </row>
    <row r="500" spans="14:72" ht="15" hidden="1" x14ac:dyDescent="0.25">
      <c r="N500" s="82"/>
      <c r="O500" s="77"/>
      <c r="P500" s="436"/>
      <c r="Q500" s="437"/>
      <c r="R500" s="58"/>
      <c r="S500" s="58"/>
      <c r="T500" s="437"/>
      <c r="U500" s="438"/>
      <c r="V500" s="54"/>
      <c r="W500" s="54"/>
      <c r="X500" s="54"/>
      <c r="Y500" s="54"/>
      <c r="Z500" s="54"/>
      <c r="AA500" s="55"/>
      <c r="AB500" s="438"/>
      <c r="AI500" s="439"/>
      <c r="AJ500" s="54"/>
      <c r="AK500" s="439"/>
      <c r="AU500" s="440"/>
      <c r="AV500" s="82"/>
      <c r="AW500" s="77"/>
      <c r="AX500" s="436"/>
      <c r="AY500" s="437"/>
      <c r="AZ500" s="437"/>
      <c r="BA500" s="437"/>
      <c r="BB500" s="437"/>
      <c r="BC500" s="441"/>
      <c r="BD500" s="54"/>
      <c r="BE500" s="56"/>
      <c r="BF500" s="56"/>
      <c r="BG500" s="54"/>
      <c r="BH500" s="54"/>
      <c r="BI500" s="54"/>
      <c r="BJ500" s="54"/>
      <c r="BR500" s="439"/>
      <c r="BS500" s="439"/>
      <c r="BT500" s="439"/>
    </row>
    <row r="501" spans="14:72" ht="15" hidden="1" x14ac:dyDescent="0.25">
      <c r="N501" s="82"/>
      <c r="O501" s="77"/>
      <c r="P501" s="436"/>
      <c r="Q501" s="437"/>
      <c r="R501" s="58"/>
      <c r="S501" s="58"/>
      <c r="T501" s="437"/>
      <c r="U501" s="438"/>
      <c r="V501" s="54"/>
      <c r="W501" s="54"/>
      <c r="X501" s="54"/>
      <c r="Y501" s="54"/>
      <c r="Z501" s="54"/>
      <c r="AA501" s="55"/>
      <c r="AB501" s="438"/>
      <c r="AI501" s="439"/>
      <c r="AJ501" s="54"/>
      <c r="AK501" s="439"/>
      <c r="AU501" s="440"/>
      <c r="AV501" s="82"/>
      <c r="AW501" s="77"/>
      <c r="AX501" s="436"/>
      <c r="AY501" s="437"/>
      <c r="AZ501" s="437"/>
      <c r="BA501" s="437"/>
      <c r="BB501" s="437"/>
      <c r="BC501" s="441"/>
      <c r="BD501" s="54"/>
      <c r="BE501" s="56"/>
      <c r="BF501" s="56"/>
      <c r="BG501" s="54"/>
      <c r="BH501" s="54"/>
      <c r="BI501" s="54"/>
      <c r="BJ501" s="54"/>
      <c r="BR501" s="439"/>
      <c r="BS501" s="439"/>
      <c r="BT501" s="439"/>
    </row>
    <row r="502" spans="14:72" ht="15" hidden="1" x14ac:dyDescent="0.25">
      <c r="N502" s="82"/>
      <c r="O502" s="77"/>
      <c r="P502" s="436"/>
      <c r="Q502" s="437"/>
      <c r="R502" s="58"/>
      <c r="S502" s="58"/>
      <c r="T502" s="437"/>
      <c r="U502" s="438"/>
      <c r="V502" s="54"/>
      <c r="W502" s="54"/>
      <c r="X502" s="54"/>
      <c r="Y502" s="54"/>
      <c r="Z502" s="54"/>
      <c r="AA502" s="55"/>
      <c r="AB502" s="438"/>
      <c r="AI502" s="439"/>
      <c r="AJ502" s="54"/>
      <c r="AK502" s="439"/>
      <c r="AU502" s="440"/>
      <c r="AV502" s="82"/>
      <c r="AW502" s="77"/>
      <c r="AX502" s="436"/>
      <c r="AY502" s="437"/>
      <c r="AZ502" s="437"/>
      <c r="BA502" s="437"/>
      <c r="BB502" s="437"/>
      <c r="BC502" s="441"/>
      <c r="BD502" s="54"/>
      <c r="BE502" s="56"/>
      <c r="BF502" s="56"/>
      <c r="BG502" s="54"/>
      <c r="BH502" s="54"/>
      <c r="BI502" s="54"/>
      <c r="BJ502" s="54"/>
      <c r="BR502" s="439"/>
      <c r="BS502" s="439"/>
      <c r="BT502" s="439"/>
    </row>
    <row r="503" spans="14:72" ht="15" hidden="1" x14ac:dyDescent="0.25">
      <c r="N503" s="82"/>
      <c r="O503" s="77"/>
      <c r="P503" s="436"/>
      <c r="Q503" s="437"/>
      <c r="R503" s="58"/>
      <c r="S503" s="58"/>
      <c r="T503" s="437"/>
      <c r="U503" s="438"/>
      <c r="V503" s="54"/>
      <c r="W503" s="54"/>
      <c r="X503" s="54"/>
      <c r="Y503" s="54"/>
      <c r="Z503" s="54"/>
      <c r="AA503" s="55"/>
      <c r="AB503" s="438"/>
      <c r="AI503" s="439"/>
      <c r="AJ503" s="54"/>
      <c r="AK503" s="439"/>
      <c r="AU503" s="440"/>
      <c r="AV503" s="82"/>
      <c r="AW503" s="77"/>
      <c r="AX503" s="436"/>
      <c r="AY503" s="437"/>
      <c r="AZ503" s="437"/>
      <c r="BA503" s="437"/>
      <c r="BB503" s="437"/>
      <c r="BC503" s="441"/>
      <c r="BD503" s="54"/>
      <c r="BE503" s="56"/>
      <c r="BF503" s="56"/>
      <c r="BG503" s="54"/>
      <c r="BH503" s="54"/>
      <c r="BI503" s="54"/>
      <c r="BJ503" s="54"/>
      <c r="BR503" s="439"/>
      <c r="BS503" s="439"/>
      <c r="BT503" s="439"/>
    </row>
    <row r="504" spans="14:72" ht="15" hidden="1" x14ac:dyDescent="0.25">
      <c r="N504" s="82"/>
      <c r="O504" s="77"/>
      <c r="P504" s="436"/>
      <c r="Q504" s="437"/>
      <c r="R504" s="58"/>
      <c r="S504" s="58"/>
      <c r="T504" s="437"/>
      <c r="U504" s="438"/>
      <c r="V504" s="54"/>
      <c r="W504" s="54"/>
      <c r="X504" s="54"/>
      <c r="Y504" s="54"/>
      <c r="Z504" s="54"/>
      <c r="AA504" s="55"/>
      <c r="AB504" s="438"/>
      <c r="AI504" s="439"/>
      <c r="AJ504" s="54"/>
      <c r="AK504" s="439"/>
      <c r="AU504" s="440"/>
      <c r="AV504" s="82"/>
      <c r="AW504" s="77"/>
      <c r="AX504" s="436"/>
      <c r="AY504" s="437"/>
      <c r="AZ504" s="437"/>
      <c r="BA504" s="437"/>
      <c r="BB504" s="437"/>
      <c r="BC504" s="441"/>
      <c r="BD504" s="54"/>
      <c r="BE504" s="56"/>
      <c r="BF504" s="56"/>
      <c r="BG504" s="54"/>
      <c r="BH504" s="54"/>
      <c r="BI504" s="54"/>
      <c r="BJ504" s="54"/>
      <c r="BR504" s="439"/>
      <c r="BS504" s="439"/>
      <c r="BT504" s="439"/>
    </row>
    <row r="505" spans="14:72" ht="15" hidden="1" x14ac:dyDescent="0.25">
      <c r="N505" s="82"/>
      <c r="O505" s="77"/>
      <c r="P505" s="436"/>
      <c r="Q505" s="437"/>
      <c r="R505" s="58"/>
      <c r="S505" s="58"/>
      <c r="T505" s="437"/>
      <c r="U505" s="438"/>
      <c r="V505" s="54"/>
      <c r="W505" s="54"/>
      <c r="X505" s="54"/>
      <c r="Y505" s="54"/>
      <c r="Z505" s="54"/>
      <c r="AA505" s="55"/>
      <c r="AB505" s="438"/>
      <c r="AI505" s="439"/>
      <c r="AJ505" s="54"/>
      <c r="AK505" s="439"/>
      <c r="AU505" s="440"/>
      <c r="AV505" s="82"/>
      <c r="AW505" s="77"/>
      <c r="AX505" s="436"/>
      <c r="AY505" s="437"/>
      <c r="AZ505" s="437"/>
      <c r="BA505" s="437"/>
      <c r="BB505" s="437"/>
      <c r="BC505" s="441"/>
      <c r="BD505" s="54"/>
      <c r="BE505" s="56"/>
      <c r="BF505" s="56"/>
      <c r="BG505" s="54"/>
      <c r="BH505" s="54"/>
      <c r="BI505" s="54"/>
      <c r="BJ505" s="54"/>
      <c r="BR505" s="439"/>
      <c r="BS505" s="439"/>
      <c r="BT505" s="439"/>
    </row>
    <row r="506" spans="14:72" ht="15" hidden="1" x14ac:dyDescent="0.25">
      <c r="N506" s="82"/>
      <c r="O506" s="77"/>
      <c r="P506" s="436"/>
      <c r="Q506" s="437"/>
      <c r="R506" s="58"/>
      <c r="S506" s="58"/>
      <c r="T506" s="437"/>
      <c r="U506" s="438"/>
      <c r="V506" s="54"/>
      <c r="W506" s="54"/>
      <c r="X506" s="54"/>
      <c r="Y506" s="54"/>
      <c r="Z506" s="54"/>
      <c r="AA506" s="55"/>
      <c r="AB506" s="438"/>
      <c r="AI506" s="439"/>
      <c r="AJ506" s="54"/>
      <c r="AK506" s="439"/>
      <c r="AU506" s="440"/>
      <c r="AV506" s="82"/>
      <c r="AW506" s="77"/>
      <c r="AX506" s="436"/>
      <c r="AY506" s="437"/>
      <c r="AZ506" s="437"/>
      <c r="BA506" s="437"/>
      <c r="BB506" s="437"/>
      <c r="BC506" s="441"/>
      <c r="BD506" s="54"/>
      <c r="BE506" s="56"/>
      <c r="BF506" s="56"/>
      <c r="BG506" s="54"/>
      <c r="BH506" s="54"/>
      <c r="BI506" s="54"/>
      <c r="BJ506" s="54"/>
      <c r="BR506" s="439"/>
      <c r="BS506" s="439"/>
      <c r="BT506" s="439"/>
    </row>
    <row r="507" spans="14:72" ht="15" hidden="1" x14ac:dyDescent="0.25">
      <c r="N507" s="82"/>
      <c r="O507" s="77"/>
      <c r="P507" s="436"/>
      <c r="Q507" s="437"/>
      <c r="R507" s="58"/>
      <c r="S507" s="58"/>
      <c r="T507" s="437"/>
      <c r="U507" s="438"/>
      <c r="V507" s="54"/>
      <c r="W507" s="54"/>
      <c r="X507" s="54"/>
      <c r="Y507" s="54"/>
      <c r="Z507" s="54"/>
      <c r="AA507" s="55"/>
      <c r="AB507" s="438"/>
      <c r="AI507" s="439"/>
      <c r="AJ507" s="54"/>
      <c r="AK507" s="439"/>
      <c r="AU507" s="440"/>
      <c r="AV507" s="82"/>
      <c r="AW507" s="77"/>
      <c r="AX507" s="436"/>
      <c r="AY507" s="437"/>
      <c r="AZ507" s="437"/>
      <c r="BA507" s="437"/>
      <c r="BB507" s="437"/>
      <c r="BC507" s="441"/>
      <c r="BD507" s="54"/>
      <c r="BE507" s="56"/>
      <c r="BF507" s="56"/>
      <c r="BG507" s="54"/>
      <c r="BH507" s="54"/>
      <c r="BI507" s="54"/>
      <c r="BJ507" s="54"/>
      <c r="BR507" s="439"/>
      <c r="BS507" s="439"/>
      <c r="BT507" s="439"/>
    </row>
    <row r="508" spans="14:72" ht="15" hidden="1" x14ac:dyDescent="0.25">
      <c r="N508" s="82"/>
      <c r="O508" s="77"/>
      <c r="P508" s="436"/>
      <c r="Q508" s="437"/>
      <c r="R508" s="58"/>
      <c r="S508" s="58"/>
      <c r="T508" s="437"/>
      <c r="U508" s="438"/>
      <c r="V508" s="54"/>
      <c r="W508" s="54"/>
      <c r="X508" s="54"/>
      <c r="Y508" s="54"/>
      <c r="Z508" s="54"/>
      <c r="AA508" s="55"/>
      <c r="AB508" s="438"/>
      <c r="AI508" s="439"/>
      <c r="AJ508" s="54"/>
      <c r="AK508" s="439"/>
      <c r="AU508" s="440"/>
      <c r="AV508" s="82"/>
      <c r="AW508" s="77"/>
      <c r="AX508" s="436"/>
      <c r="AY508" s="437"/>
      <c r="AZ508" s="437"/>
      <c r="BA508" s="437"/>
      <c r="BB508" s="437"/>
      <c r="BC508" s="441"/>
      <c r="BD508" s="54"/>
      <c r="BE508" s="56"/>
      <c r="BF508" s="56"/>
      <c r="BG508" s="54"/>
      <c r="BH508" s="54"/>
      <c r="BI508" s="54"/>
      <c r="BJ508" s="54"/>
      <c r="BR508" s="439"/>
      <c r="BS508" s="439"/>
      <c r="BT508" s="439"/>
    </row>
    <row r="509" spans="14:72" ht="15" hidden="1" x14ac:dyDescent="0.25">
      <c r="N509" s="82"/>
      <c r="O509" s="77"/>
      <c r="P509" s="436"/>
      <c r="Q509" s="437"/>
      <c r="R509" s="58"/>
      <c r="S509" s="58"/>
      <c r="T509" s="437"/>
      <c r="U509" s="438"/>
      <c r="V509" s="54"/>
      <c r="W509" s="54"/>
      <c r="X509" s="54"/>
      <c r="Y509" s="54"/>
      <c r="Z509" s="54"/>
      <c r="AA509" s="55"/>
      <c r="AB509" s="438"/>
      <c r="AI509" s="439"/>
      <c r="AJ509" s="54"/>
      <c r="AK509" s="439"/>
      <c r="AU509" s="440"/>
      <c r="AV509" s="82"/>
      <c r="AW509" s="77"/>
      <c r="AX509" s="436"/>
      <c r="AY509" s="437"/>
      <c r="AZ509" s="437"/>
      <c r="BA509" s="437"/>
      <c r="BB509" s="437"/>
      <c r="BC509" s="441"/>
      <c r="BD509" s="54"/>
      <c r="BE509" s="56"/>
      <c r="BF509" s="56"/>
      <c r="BG509" s="54"/>
      <c r="BH509" s="54"/>
      <c r="BI509" s="54"/>
      <c r="BJ509" s="54"/>
      <c r="BR509" s="439"/>
      <c r="BS509" s="439"/>
      <c r="BT509" s="439"/>
    </row>
    <row r="510" spans="14:72" ht="15" hidden="1" x14ac:dyDescent="0.25">
      <c r="N510" s="82"/>
      <c r="O510" s="77"/>
      <c r="P510" s="436"/>
      <c r="Q510" s="437"/>
      <c r="R510" s="58"/>
      <c r="S510" s="58"/>
      <c r="T510" s="437"/>
      <c r="U510" s="438"/>
      <c r="V510" s="54"/>
      <c r="W510" s="54"/>
      <c r="X510" s="54"/>
      <c r="Y510" s="54"/>
      <c r="Z510" s="54"/>
      <c r="AA510" s="55"/>
      <c r="AB510" s="438"/>
      <c r="AI510" s="439"/>
      <c r="AJ510" s="54"/>
      <c r="AK510" s="439"/>
      <c r="AU510" s="440"/>
      <c r="AV510" s="82"/>
      <c r="AW510" s="77"/>
      <c r="AX510" s="436"/>
      <c r="AY510" s="437"/>
      <c r="AZ510" s="437"/>
      <c r="BA510" s="437"/>
      <c r="BB510" s="437"/>
      <c r="BC510" s="441"/>
      <c r="BD510" s="54"/>
      <c r="BE510" s="56"/>
      <c r="BF510" s="56"/>
      <c r="BG510" s="54"/>
      <c r="BH510" s="54"/>
      <c r="BI510" s="54"/>
      <c r="BJ510" s="54"/>
      <c r="BR510" s="439"/>
      <c r="BS510" s="439"/>
      <c r="BT510" s="439"/>
    </row>
    <row r="511" spans="14:72" ht="15" hidden="1" x14ac:dyDescent="0.25">
      <c r="N511" s="82"/>
      <c r="O511" s="77"/>
      <c r="P511" s="436"/>
      <c r="Q511" s="437"/>
      <c r="R511" s="58"/>
      <c r="S511" s="58"/>
      <c r="T511" s="437"/>
      <c r="U511" s="438"/>
      <c r="V511" s="54"/>
      <c r="W511" s="54"/>
      <c r="X511" s="54"/>
      <c r="Y511" s="54"/>
      <c r="Z511" s="54"/>
      <c r="AA511" s="55"/>
      <c r="AB511" s="438"/>
      <c r="AI511" s="439"/>
      <c r="AJ511" s="54"/>
      <c r="AK511" s="439"/>
      <c r="AU511" s="440"/>
      <c r="AV511" s="82"/>
      <c r="AW511" s="77"/>
      <c r="AX511" s="436"/>
      <c r="AY511" s="437"/>
      <c r="AZ511" s="437"/>
      <c r="BA511" s="437"/>
      <c r="BB511" s="437"/>
      <c r="BC511" s="441"/>
      <c r="BD511" s="54"/>
      <c r="BE511" s="56"/>
      <c r="BF511" s="56"/>
      <c r="BG511" s="54"/>
      <c r="BH511" s="54"/>
      <c r="BI511" s="54"/>
      <c r="BJ511" s="54"/>
      <c r="BR511" s="439"/>
      <c r="BS511" s="439"/>
      <c r="BT511" s="439"/>
    </row>
    <row r="512" spans="14:72" ht="15" hidden="1" x14ac:dyDescent="0.25">
      <c r="N512" s="82"/>
      <c r="O512" s="77"/>
      <c r="P512" s="436"/>
      <c r="Q512" s="437"/>
      <c r="R512" s="58"/>
      <c r="S512" s="58"/>
      <c r="T512" s="437"/>
      <c r="U512" s="438"/>
      <c r="V512" s="54"/>
      <c r="W512" s="54"/>
      <c r="X512" s="54"/>
      <c r="Y512" s="54"/>
      <c r="Z512" s="54"/>
      <c r="AA512" s="55"/>
      <c r="AB512" s="438"/>
      <c r="AI512" s="439"/>
      <c r="AJ512" s="54"/>
      <c r="AK512" s="439"/>
      <c r="AU512" s="440"/>
      <c r="AV512" s="82"/>
      <c r="AW512" s="77"/>
      <c r="AX512" s="436"/>
      <c r="AY512" s="437"/>
      <c r="AZ512" s="437"/>
      <c r="BA512" s="437"/>
      <c r="BB512" s="437"/>
      <c r="BC512" s="441"/>
      <c r="BD512" s="54"/>
      <c r="BE512" s="56"/>
      <c r="BF512" s="56"/>
      <c r="BG512" s="54"/>
      <c r="BH512" s="54"/>
      <c r="BI512" s="54"/>
      <c r="BJ512" s="54"/>
      <c r="BR512" s="439"/>
      <c r="BS512" s="439"/>
      <c r="BT512" s="439"/>
    </row>
    <row r="513" spans="14:72" ht="15" hidden="1" x14ac:dyDescent="0.25">
      <c r="N513" s="82"/>
      <c r="O513" s="77"/>
      <c r="P513" s="436"/>
      <c r="Q513" s="437"/>
      <c r="R513" s="58"/>
      <c r="S513" s="58"/>
      <c r="T513" s="437"/>
      <c r="U513" s="438"/>
      <c r="V513" s="54"/>
      <c r="W513" s="54"/>
      <c r="X513" s="54"/>
      <c r="Y513" s="54"/>
      <c r="Z513" s="54"/>
      <c r="AA513" s="55"/>
      <c r="AB513" s="438"/>
      <c r="AI513" s="439"/>
      <c r="AJ513" s="54"/>
      <c r="AK513" s="439"/>
      <c r="AU513" s="440"/>
      <c r="AV513" s="82"/>
      <c r="AW513" s="77"/>
      <c r="AX513" s="436"/>
      <c r="AY513" s="437"/>
      <c r="AZ513" s="437"/>
      <c r="BA513" s="437"/>
      <c r="BB513" s="437"/>
      <c r="BC513" s="441"/>
      <c r="BD513" s="54"/>
      <c r="BE513" s="56"/>
      <c r="BF513" s="56"/>
      <c r="BG513" s="54"/>
      <c r="BH513" s="54"/>
      <c r="BI513" s="54"/>
      <c r="BJ513" s="54"/>
      <c r="BR513" s="439"/>
      <c r="BS513" s="439"/>
      <c r="BT513" s="439"/>
    </row>
    <row r="514" spans="14:72" ht="15" hidden="1" x14ac:dyDescent="0.25">
      <c r="N514" s="82"/>
      <c r="O514" s="77"/>
      <c r="P514" s="436"/>
      <c r="Q514" s="437"/>
      <c r="R514" s="58"/>
      <c r="S514" s="58"/>
      <c r="T514" s="437"/>
      <c r="U514" s="438"/>
      <c r="V514" s="54"/>
      <c r="W514" s="54"/>
      <c r="X514" s="54"/>
      <c r="Y514" s="54"/>
      <c r="Z514" s="54"/>
      <c r="AA514" s="55"/>
      <c r="AB514" s="438"/>
      <c r="AI514" s="439"/>
      <c r="AJ514" s="54"/>
      <c r="AK514" s="439"/>
      <c r="AU514" s="440"/>
      <c r="AV514" s="82"/>
      <c r="AW514" s="77"/>
      <c r="AX514" s="436"/>
      <c r="AY514" s="437"/>
      <c r="AZ514" s="437"/>
      <c r="BA514" s="437"/>
      <c r="BB514" s="437"/>
      <c r="BC514" s="441"/>
      <c r="BD514" s="54"/>
      <c r="BE514" s="56"/>
      <c r="BF514" s="56"/>
      <c r="BG514" s="54"/>
      <c r="BH514" s="54"/>
      <c r="BI514" s="54"/>
      <c r="BJ514" s="54"/>
      <c r="BR514" s="439"/>
      <c r="BS514" s="439"/>
      <c r="BT514" s="439"/>
    </row>
    <row r="515" spans="14:72" ht="15" hidden="1" x14ac:dyDescent="0.25">
      <c r="N515" s="82"/>
      <c r="O515" s="77"/>
      <c r="P515" s="436"/>
      <c r="Q515" s="437"/>
      <c r="R515" s="58"/>
      <c r="S515" s="58"/>
      <c r="T515" s="437"/>
      <c r="U515" s="438"/>
      <c r="V515" s="54"/>
      <c r="W515" s="54"/>
      <c r="X515" s="54"/>
      <c r="Y515" s="54"/>
      <c r="Z515" s="54"/>
      <c r="AA515" s="55"/>
      <c r="AB515" s="438"/>
      <c r="AI515" s="439"/>
      <c r="AJ515" s="54"/>
      <c r="AK515" s="439"/>
      <c r="AU515" s="440"/>
      <c r="AV515" s="82"/>
      <c r="AW515" s="77"/>
      <c r="AX515" s="436"/>
      <c r="AY515" s="437"/>
      <c r="AZ515" s="437"/>
      <c r="BA515" s="437"/>
      <c r="BB515" s="437"/>
      <c r="BC515" s="441"/>
      <c r="BD515" s="54"/>
      <c r="BE515" s="56"/>
      <c r="BF515" s="56"/>
      <c r="BG515" s="54"/>
      <c r="BH515" s="54"/>
      <c r="BI515" s="54"/>
      <c r="BJ515" s="54"/>
      <c r="BR515" s="439"/>
      <c r="BS515" s="439"/>
      <c r="BT515" s="439"/>
    </row>
    <row r="516" spans="14:72" ht="15" hidden="1" x14ac:dyDescent="0.25">
      <c r="N516" s="82"/>
      <c r="O516" s="77"/>
      <c r="P516" s="436"/>
      <c r="Q516" s="437"/>
      <c r="R516" s="58"/>
      <c r="S516" s="58"/>
      <c r="T516" s="437"/>
      <c r="U516" s="438"/>
      <c r="V516" s="54"/>
      <c r="W516" s="54"/>
      <c r="X516" s="54"/>
      <c r="Y516" s="54"/>
      <c r="Z516" s="54"/>
      <c r="AA516" s="55"/>
      <c r="AB516" s="438"/>
      <c r="AI516" s="439"/>
      <c r="AJ516" s="54"/>
      <c r="AK516" s="439"/>
      <c r="AU516" s="440"/>
      <c r="AV516" s="82"/>
      <c r="AW516" s="77"/>
      <c r="AX516" s="436"/>
      <c r="AY516" s="437"/>
      <c r="AZ516" s="437"/>
      <c r="BA516" s="437"/>
      <c r="BB516" s="437"/>
      <c r="BC516" s="441"/>
      <c r="BD516" s="54"/>
      <c r="BE516" s="56"/>
      <c r="BF516" s="56"/>
      <c r="BG516" s="54"/>
      <c r="BH516" s="54"/>
      <c r="BI516" s="54"/>
      <c r="BJ516" s="54"/>
      <c r="BR516" s="439"/>
      <c r="BS516" s="439"/>
      <c r="BT516" s="439"/>
    </row>
    <row r="517" spans="14:72" ht="15" hidden="1" x14ac:dyDescent="0.25">
      <c r="N517" s="82"/>
      <c r="O517" s="77"/>
      <c r="P517" s="436"/>
      <c r="Q517" s="437"/>
      <c r="R517" s="58"/>
      <c r="S517" s="58"/>
      <c r="T517" s="437"/>
      <c r="U517" s="438"/>
      <c r="V517" s="54"/>
      <c r="W517" s="54"/>
      <c r="X517" s="54"/>
      <c r="Y517" s="54"/>
      <c r="Z517" s="54"/>
      <c r="AA517" s="55"/>
      <c r="AB517" s="438"/>
      <c r="AI517" s="439"/>
      <c r="AJ517" s="54"/>
      <c r="AK517" s="439"/>
      <c r="AU517" s="440"/>
      <c r="AV517" s="82"/>
      <c r="AW517" s="77"/>
      <c r="AX517" s="436"/>
      <c r="AY517" s="437"/>
      <c r="AZ517" s="437"/>
      <c r="BA517" s="437"/>
      <c r="BB517" s="437"/>
      <c r="BC517" s="441"/>
      <c r="BD517" s="54"/>
      <c r="BE517" s="56"/>
      <c r="BF517" s="56"/>
      <c r="BG517" s="54"/>
      <c r="BH517" s="54"/>
      <c r="BI517" s="54"/>
      <c r="BJ517" s="54"/>
      <c r="BR517" s="439"/>
      <c r="BS517" s="439"/>
      <c r="BT517" s="439"/>
    </row>
    <row r="518" spans="14:72" ht="15" hidden="1" x14ac:dyDescent="0.25">
      <c r="N518" s="82"/>
      <c r="O518" s="77"/>
      <c r="P518" s="436"/>
      <c r="Q518" s="437"/>
      <c r="R518" s="58"/>
      <c r="S518" s="58"/>
      <c r="T518" s="437"/>
      <c r="U518" s="438"/>
      <c r="V518" s="54"/>
      <c r="W518" s="54"/>
      <c r="X518" s="54"/>
      <c r="Y518" s="54"/>
      <c r="Z518" s="54"/>
      <c r="AA518" s="55"/>
      <c r="AB518" s="438"/>
      <c r="AI518" s="439"/>
      <c r="AJ518" s="54"/>
      <c r="AK518" s="439"/>
      <c r="AU518" s="440"/>
      <c r="AV518" s="82"/>
      <c r="AW518" s="77"/>
      <c r="AX518" s="436"/>
      <c r="AY518" s="437"/>
      <c r="AZ518" s="437"/>
      <c r="BA518" s="437"/>
      <c r="BB518" s="437"/>
      <c r="BC518" s="441"/>
      <c r="BD518" s="54"/>
      <c r="BE518" s="56"/>
      <c r="BF518" s="56"/>
      <c r="BG518" s="54"/>
      <c r="BH518" s="54"/>
      <c r="BI518" s="54"/>
      <c r="BJ518" s="54"/>
      <c r="BR518" s="439"/>
      <c r="BS518" s="439"/>
      <c r="BT518" s="439"/>
    </row>
    <row r="519" spans="14:72" ht="15" hidden="1" x14ac:dyDescent="0.25">
      <c r="N519" s="82"/>
      <c r="O519" s="77"/>
      <c r="P519" s="436"/>
      <c r="Q519" s="437"/>
      <c r="R519" s="58"/>
      <c r="S519" s="58"/>
      <c r="T519" s="437"/>
      <c r="U519" s="438"/>
      <c r="V519" s="54"/>
      <c r="W519" s="54"/>
      <c r="X519" s="54"/>
      <c r="Y519" s="54"/>
      <c r="Z519" s="54"/>
      <c r="AA519" s="55"/>
      <c r="AB519" s="438"/>
      <c r="AI519" s="439"/>
      <c r="AJ519" s="54"/>
      <c r="AK519" s="439"/>
      <c r="AU519" s="440"/>
      <c r="AV519" s="82"/>
      <c r="AW519" s="77"/>
      <c r="AX519" s="436"/>
      <c r="AY519" s="437"/>
      <c r="AZ519" s="437"/>
      <c r="BA519" s="437"/>
      <c r="BB519" s="437"/>
      <c r="BC519" s="441"/>
      <c r="BD519" s="54"/>
      <c r="BE519" s="56"/>
      <c r="BF519" s="56"/>
      <c r="BG519" s="54"/>
      <c r="BH519" s="54"/>
      <c r="BI519" s="54"/>
      <c r="BJ519" s="54"/>
      <c r="BR519" s="439"/>
      <c r="BS519" s="439"/>
      <c r="BT519" s="439"/>
    </row>
    <row r="520" spans="14:72" ht="15" hidden="1" x14ac:dyDescent="0.25">
      <c r="N520" s="82"/>
      <c r="O520" s="77"/>
      <c r="P520" s="436"/>
      <c r="Q520" s="437"/>
      <c r="R520" s="58"/>
      <c r="S520" s="58"/>
      <c r="T520" s="437"/>
      <c r="U520" s="438"/>
      <c r="V520" s="54"/>
      <c r="W520" s="54"/>
      <c r="X520" s="54"/>
      <c r="Y520" s="54"/>
      <c r="Z520" s="54"/>
      <c r="AA520" s="55"/>
      <c r="AB520" s="438"/>
      <c r="AI520" s="439"/>
      <c r="AJ520" s="54"/>
      <c r="AK520" s="439"/>
      <c r="AU520" s="440"/>
      <c r="AV520" s="82"/>
      <c r="AW520" s="77"/>
      <c r="AX520" s="436"/>
      <c r="AY520" s="437"/>
      <c r="AZ520" s="437"/>
      <c r="BA520" s="437"/>
      <c r="BB520" s="437"/>
      <c r="BC520" s="441"/>
      <c r="BD520" s="54"/>
      <c r="BE520" s="56"/>
      <c r="BF520" s="56"/>
      <c r="BG520" s="54"/>
      <c r="BH520" s="54"/>
      <c r="BI520" s="54"/>
      <c r="BJ520" s="54"/>
      <c r="BR520" s="439"/>
      <c r="BS520" s="439"/>
      <c r="BT520" s="439"/>
    </row>
    <row r="521" spans="14:72" ht="15" hidden="1" x14ac:dyDescent="0.25">
      <c r="N521" s="82"/>
      <c r="O521" s="77"/>
      <c r="P521" s="436"/>
      <c r="Q521" s="437"/>
      <c r="R521" s="58"/>
      <c r="S521" s="58"/>
      <c r="T521" s="437"/>
      <c r="U521" s="438"/>
      <c r="V521" s="54"/>
      <c r="W521" s="54"/>
      <c r="X521" s="54"/>
      <c r="Y521" s="54"/>
      <c r="Z521" s="54"/>
      <c r="AA521" s="55"/>
      <c r="AB521" s="438"/>
      <c r="AI521" s="439"/>
      <c r="AJ521" s="54"/>
      <c r="AK521" s="439"/>
      <c r="AU521" s="440"/>
      <c r="AV521" s="82"/>
      <c r="AW521" s="77"/>
      <c r="AX521" s="436"/>
      <c r="AY521" s="437"/>
      <c r="AZ521" s="437"/>
      <c r="BA521" s="437"/>
      <c r="BB521" s="437"/>
      <c r="BC521" s="441"/>
      <c r="BD521" s="54"/>
      <c r="BE521" s="56"/>
      <c r="BF521" s="56"/>
      <c r="BG521" s="54"/>
      <c r="BH521" s="54"/>
      <c r="BI521" s="54"/>
      <c r="BJ521" s="54"/>
      <c r="BR521" s="439"/>
      <c r="BS521" s="439"/>
      <c r="BT521" s="439"/>
    </row>
    <row r="522" spans="14:72" ht="15" hidden="1" x14ac:dyDescent="0.25">
      <c r="N522" s="82"/>
      <c r="O522" s="77"/>
      <c r="P522" s="436"/>
      <c r="Q522" s="437"/>
      <c r="R522" s="58"/>
      <c r="S522" s="58"/>
      <c r="T522" s="437"/>
      <c r="U522" s="438"/>
      <c r="V522" s="54"/>
      <c r="W522" s="54"/>
      <c r="X522" s="54"/>
      <c r="Y522" s="54"/>
      <c r="Z522" s="54"/>
      <c r="AA522" s="55"/>
      <c r="AB522" s="438"/>
      <c r="AI522" s="439"/>
      <c r="AJ522" s="54"/>
      <c r="AK522" s="439"/>
      <c r="AU522" s="440"/>
      <c r="AV522" s="82"/>
      <c r="AW522" s="77"/>
      <c r="AX522" s="436"/>
      <c r="AY522" s="437"/>
      <c r="AZ522" s="437"/>
      <c r="BA522" s="437"/>
      <c r="BB522" s="437"/>
      <c r="BC522" s="441"/>
      <c r="BD522" s="54"/>
      <c r="BE522" s="56"/>
      <c r="BF522" s="56"/>
      <c r="BG522" s="54"/>
      <c r="BH522" s="54"/>
      <c r="BI522" s="54"/>
      <c r="BJ522" s="54"/>
      <c r="BR522" s="439"/>
      <c r="BS522" s="439"/>
      <c r="BT522" s="439"/>
    </row>
    <row r="523" spans="14:72" ht="15" hidden="1" x14ac:dyDescent="0.25">
      <c r="N523" s="82"/>
      <c r="O523" s="77"/>
      <c r="P523" s="436"/>
      <c r="Q523" s="437"/>
      <c r="R523" s="58"/>
      <c r="S523" s="58"/>
      <c r="T523" s="437"/>
      <c r="U523" s="438"/>
      <c r="V523" s="54"/>
      <c r="W523" s="54"/>
      <c r="X523" s="54"/>
      <c r="Y523" s="54"/>
      <c r="Z523" s="54"/>
      <c r="AA523" s="55"/>
      <c r="AB523" s="438"/>
      <c r="AI523" s="439"/>
      <c r="AJ523" s="54"/>
      <c r="AK523" s="439"/>
      <c r="AU523" s="440"/>
      <c r="AV523" s="82"/>
      <c r="AW523" s="77"/>
      <c r="AX523" s="436"/>
      <c r="AY523" s="437"/>
      <c r="AZ523" s="437"/>
      <c r="BA523" s="437"/>
      <c r="BB523" s="437"/>
      <c r="BC523" s="441"/>
      <c r="BD523" s="54"/>
      <c r="BE523" s="56"/>
      <c r="BF523" s="56"/>
      <c r="BG523" s="54"/>
      <c r="BH523" s="54"/>
      <c r="BI523" s="54"/>
      <c r="BJ523" s="54"/>
      <c r="BR523" s="439"/>
      <c r="BS523" s="439"/>
      <c r="BT523" s="439"/>
    </row>
    <row r="524" spans="14:72" ht="15" hidden="1" x14ac:dyDescent="0.25">
      <c r="N524" s="82"/>
      <c r="O524" s="77"/>
      <c r="P524" s="436"/>
      <c r="Q524" s="437"/>
      <c r="R524" s="58"/>
      <c r="S524" s="58"/>
      <c r="T524" s="437"/>
      <c r="U524" s="438"/>
      <c r="V524" s="54"/>
      <c r="W524" s="54"/>
      <c r="X524" s="54"/>
      <c r="Y524" s="54"/>
      <c r="Z524" s="54"/>
      <c r="AA524" s="55"/>
      <c r="AB524" s="438"/>
      <c r="AI524" s="439"/>
      <c r="AJ524" s="54"/>
      <c r="AK524" s="439"/>
      <c r="AU524" s="440"/>
      <c r="AV524" s="82"/>
      <c r="AW524" s="77"/>
      <c r="AX524" s="436"/>
      <c r="AY524" s="437"/>
      <c r="AZ524" s="437"/>
      <c r="BA524" s="437"/>
      <c r="BB524" s="437"/>
      <c r="BC524" s="441"/>
      <c r="BD524" s="54"/>
      <c r="BE524" s="56"/>
      <c r="BF524" s="56"/>
      <c r="BG524" s="54"/>
      <c r="BH524" s="54"/>
      <c r="BI524" s="54"/>
      <c r="BJ524" s="54"/>
      <c r="BR524" s="439"/>
      <c r="BS524" s="439"/>
      <c r="BT524" s="439"/>
    </row>
    <row r="525" spans="14:72" ht="15" hidden="1" x14ac:dyDescent="0.25">
      <c r="N525" s="82"/>
      <c r="O525" s="77"/>
      <c r="P525" s="436"/>
      <c r="Q525" s="437"/>
      <c r="R525" s="58"/>
      <c r="S525" s="58"/>
      <c r="T525" s="437"/>
      <c r="U525" s="438"/>
      <c r="V525" s="54"/>
      <c r="W525" s="54"/>
      <c r="X525" s="54"/>
      <c r="Y525" s="54"/>
      <c r="Z525" s="54"/>
      <c r="AA525" s="55"/>
      <c r="AB525" s="438"/>
      <c r="AI525" s="439"/>
      <c r="AJ525" s="54"/>
      <c r="AK525" s="439"/>
      <c r="AU525" s="440"/>
      <c r="AV525" s="82"/>
      <c r="AW525" s="77"/>
      <c r="AX525" s="436"/>
      <c r="AY525" s="437"/>
      <c r="AZ525" s="437"/>
      <c r="BA525" s="437"/>
      <c r="BB525" s="437"/>
      <c r="BC525" s="441"/>
      <c r="BD525" s="54"/>
      <c r="BE525" s="56"/>
      <c r="BF525" s="56"/>
      <c r="BG525" s="54"/>
      <c r="BH525" s="54"/>
      <c r="BI525" s="54"/>
      <c r="BJ525" s="54"/>
      <c r="BR525" s="439"/>
      <c r="BS525" s="439"/>
      <c r="BT525" s="439"/>
    </row>
    <row r="526" spans="14:72" ht="15" hidden="1" x14ac:dyDescent="0.25">
      <c r="N526" s="82"/>
      <c r="O526" s="77"/>
      <c r="P526" s="436"/>
      <c r="Q526" s="437"/>
      <c r="R526" s="58"/>
      <c r="S526" s="58"/>
      <c r="T526" s="437"/>
      <c r="U526" s="438"/>
      <c r="V526" s="54"/>
      <c r="W526" s="54"/>
      <c r="X526" s="54"/>
      <c r="Y526" s="54"/>
      <c r="Z526" s="54"/>
      <c r="AA526" s="55"/>
      <c r="AB526" s="438"/>
      <c r="AI526" s="439"/>
      <c r="AJ526" s="54"/>
      <c r="AK526" s="439"/>
      <c r="AU526" s="440"/>
      <c r="AV526" s="82"/>
      <c r="AW526" s="77"/>
      <c r="AX526" s="436"/>
      <c r="AY526" s="437"/>
      <c r="AZ526" s="437"/>
      <c r="BA526" s="437"/>
      <c r="BB526" s="437"/>
      <c r="BC526" s="441"/>
      <c r="BD526" s="54"/>
      <c r="BE526" s="56"/>
      <c r="BF526" s="56"/>
      <c r="BG526" s="54"/>
      <c r="BH526" s="54"/>
      <c r="BI526" s="54"/>
      <c r="BJ526" s="54"/>
      <c r="BR526" s="439"/>
      <c r="BS526" s="439"/>
      <c r="BT526" s="439"/>
    </row>
    <row r="527" spans="14:72" ht="15" hidden="1" x14ac:dyDescent="0.25">
      <c r="N527" s="82"/>
      <c r="O527" s="77"/>
      <c r="P527" s="436"/>
      <c r="Q527" s="437"/>
      <c r="R527" s="58"/>
      <c r="S527" s="58"/>
      <c r="T527" s="437"/>
      <c r="U527" s="438"/>
      <c r="V527" s="54"/>
      <c r="W527" s="54"/>
      <c r="X527" s="54"/>
      <c r="Y527" s="54"/>
      <c r="Z527" s="54"/>
      <c r="AA527" s="55"/>
      <c r="AB527" s="438"/>
      <c r="AI527" s="439"/>
      <c r="AJ527" s="54"/>
      <c r="AK527" s="439"/>
      <c r="AU527" s="440"/>
      <c r="AV527" s="82"/>
      <c r="AW527" s="77"/>
      <c r="AX527" s="436"/>
      <c r="AY527" s="437"/>
      <c r="AZ527" s="437"/>
      <c r="BA527" s="437"/>
      <c r="BB527" s="437"/>
      <c r="BC527" s="441"/>
      <c r="BD527" s="54"/>
      <c r="BE527" s="56"/>
      <c r="BF527" s="56"/>
      <c r="BG527" s="54"/>
      <c r="BH527" s="54"/>
      <c r="BI527" s="54"/>
      <c r="BJ527" s="54"/>
      <c r="BR527" s="439"/>
      <c r="BS527" s="439"/>
      <c r="BT527" s="439"/>
    </row>
    <row r="528" spans="14:72" ht="15" hidden="1" x14ac:dyDescent="0.25">
      <c r="N528" s="82"/>
      <c r="O528" s="77"/>
      <c r="P528" s="436"/>
      <c r="Q528" s="437"/>
      <c r="R528" s="58"/>
      <c r="S528" s="58"/>
      <c r="T528" s="437"/>
      <c r="U528" s="438"/>
      <c r="V528" s="54"/>
      <c r="W528" s="54"/>
      <c r="X528" s="54"/>
      <c r="Y528" s="54"/>
      <c r="Z528" s="54"/>
      <c r="AA528" s="55"/>
      <c r="AB528" s="438"/>
      <c r="AI528" s="439"/>
      <c r="AJ528" s="54"/>
      <c r="AK528" s="439"/>
      <c r="AU528" s="440"/>
      <c r="AV528" s="82"/>
      <c r="AW528" s="77"/>
      <c r="AX528" s="436"/>
      <c r="AY528" s="437"/>
      <c r="AZ528" s="437"/>
      <c r="BA528" s="437"/>
      <c r="BB528" s="437"/>
      <c r="BC528" s="441"/>
      <c r="BD528" s="54"/>
      <c r="BE528" s="56"/>
      <c r="BF528" s="56"/>
      <c r="BG528" s="54"/>
      <c r="BH528" s="54"/>
      <c r="BI528" s="54"/>
      <c r="BJ528" s="54"/>
      <c r="BR528" s="439"/>
      <c r="BS528" s="439"/>
      <c r="BT528" s="439"/>
    </row>
    <row r="529" spans="14:72" ht="15" hidden="1" x14ac:dyDescent="0.25">
      <c r="N529" s="82"/>
      <c r="O529" s="77"/>
      <c r="P529" s="436"/>
      <c r="Q529" s="437"/>
      <c r="R529" s="58"/>
      <c r="S529" s="58"/>
      <c r="T529" s="437"/>
      <c r="U529" s="438"/>
      <c r="V529" s="54"/>
      <c r="W529" s="54"/>
      <c r="X529" s="54"/>
      <c r="Y529" s="54"/>
      <c r="Z529" s="54"/>
      <c r="AA529" s="55"/>
      <c r="AB529" s="438"/>
      <c r="AI529" s="439"/>
      <c r="AJ529" s="54"/>
      <c r="AK529" s="439"/>
      <c r="AU529" s="440"/>
      <c r="AV529" s="82"/>
      <c r="AW529" s="77"/>
      <c r="AX529" s="436"/>
      <c r="AY529" s="437"/>
      <c r="AZ529" s="437"/>
      <c r="BA529" s="437"/>
      <c r="BB529" s="437"/>
      <c r="BC529" s="441"/>
      <c r="BD529" s="54"/>
      <c r="BE529" s="56"/>
      <c r="BF529" s="56"/>
      <c r="BG529" s="54"/>
      <c r="BH529" s="54"/>
      <c r="BI529" s="54"/>
      <c r="BJ529" s="54"/>
      <c r="BR529" s="439"/>
      <c r="BS529" s="439"/>
      <c r="BT529" s="439"/>
    </row>
    <row r="530" spans="14:72" ht="15" hidden="1" x14ac:dyDescent="0.25">
      <c r="N530" s="82"/>
      <c r="O530" s="77"/>
      <c r="P530" s="436"/>
      <c r="Q530" s="437"/>
      <c r="R530" s="58"/>
      <c r="S530" s="58"/>
      <c r="T530" s="437"/>
      <c r="U530" s="438"/>
      <c r="V530" s="54"/>
      <c r="W530" s="54"/>
      <c r="X530" s="54"/>
      <c r="Y530" s="54"/>
      <c r="Z530" s="54"/>
      <c r="AA530" s="55"/>
      <c r="AB530" s="438"/>
      <c r="AI530" s="439"/>
      <c r="AJ530" s="54"/>
      <c r="AK530" s="439"/>
      <c r="AU530" s="440"/>
      <c r="AV530" s="82"/>
      <c r="AW530" s="77"/>
      <c r="AX530" s="436"/>
      <c r="AY530" s="437"/>
      <c r="AZ530" s="437"/>
      <c r="BA530" s="437"/>
      <c r="BB530" s="437"/>
      <c r="BC530" s="441"/>
      <c r="BD530" s="54"/>
      <c r="BE530" s="56"/>
      <c r="BF530" s="56"/>
      <c r="BG530" s="54"/>
      <c r="BH530" s="54"/>
      <c r="BI530" s="54"/>
      <c r="BJ530" s="54"/>
      <c r="BR530" s="439"/>
      <c r="BS530" s="439"/>
      <c r="BT530" s="439"/>
    </row>
    <row r="531" spans="14:72" ht="15" hidden="1" x14ac:dyDescent="0.25">
      <c r="N531" s="82"/>
      <c r="O531" s="77"/>
      <c r="P531" s="436"/>
      <c r="Q531" s="437"/>
      <c r="R531" s="58"/>
      <c r="S531" s="58"/>
      <c r="T531" s="437"/>
      <c r="U531" s="438"/>
      <c r="V531" s="54"/>
      <c r="W531" s="54"/>
      <c r="X531" s="54"/>
      <c r="Y531" s="54"/>
      <c r="Z531" s="54"/>
      <c r="AA531" s="55"/>
      <c r="AB531" s="438"/>
      <c r="AI531" s="439"/>
      <c r="AJ531" s="54"/>
      <c r="AK531" s="439"/>
      <c r="AU531" s="440"/>
      <c r="AV531" s="82"/>
      <c r="AW531" s="77"/>
      <c r="AX531" s="436"/>
      <c r="AY531" s="437"/>
      <c r="AZ531" s="437"/>
      <c r="BA531" s="437"/>
      <c r="BB531" s="437"/>
      <c r="BC531" s="441"/>
      <c r="BD531" s="54"/>
      <c r="BE531" s="56"/>
      <c r="BF531" s="56"/>
      <c r="BG531" s="54"/>
      <c r="BH531" s="54"/>
      <c r="BI531" s="54"/>
      <c r="BJ531" s="54"/>
      <c r="BR531" s="439"/>
      <c r="BS531" s="439"/>
      <c r="BT531" s="439"/>
    </row>
    <row r="532" spans="14:72" ht="15" hidden="1" x14ac:dyDescent="0.25">
      <c r="N532" s="82"/>
      <c r="O532" s="77"/>
      <c r="P532" s="436"/>
      <c r="Q532" s="437"/>
      <c r="R532" s="58"/>
      <c r="S532" s="58"/>
      <c r="T532" s="437"/>
      <c r="U532" s="438"/>
      <c r="V532" s="54"/>
      <c r="W532" s="54"/>
      <c r="X532" s="54"/>
      <c r="Y532" s="54"/>
      <c r="Z532" s="54"/>
      <c r="AA532" s="55"/>
      <c r="AB532" s="438"/>
      <c r="AI532" s="439"/>
      <c r="AJ532" s="54"/>
      <c r="AK532" s="439"/>
      <c r="AU532" s="440"/>
      <c r="AV532" s="82"/>
      <c r="AW532" s="77"/>
      <c r="AX532" s="436"/>
      <c r="AY532" s="437"/>
      <c r="AZ532" s="437"/>
      <c r="BA532" s="437"/>
      <c r="BB532" s="437"/>
      <c r="BC532" s="441"/>
      <c r="BD532" s="54"/>
      <c r="BE532" s="56"/>
      <c r="BF532" s="56"/>
      <c r="BG532" s="54"/>
      <c r="BH532" s="54"/>
      <c r="BI532" s="54"/>
      <c r="BJ532" s="54"/>
      <c r="BR532" s="439"/>
      <c r="BS532" s="439"/>
      <c r="BT532" s="439"/>
    </row>
    <row r="533" spans="14:72" ht="15" hidden="1" x14ac:dyDescent="0.25">
      <c r="N533" s="82"/>
      <c r="O533" s="77"/>
      <c r="P533" s="436"/>
      <c r="Q533" s="437"/>
      <c r="R533" s="58"/>
      <c r="S533" s="58"/>
      <c r="T533" s="437"/>
      <c r="U533" s="438"/>
      <c r="V533" s="54"/>
      <c r="W533" s="54"/>
      <c r="X533" s="54"/>
      <c r="Y533" s="54"/>
      <c r="Z533" s="54"/>
      <c r="AA533" s="55"/>
      <c r="AB533" s="438"/>
      <c r="AI533" s="439"/>
      <c r="AJ533" s="54"/>
      <c r="AK533" s="439"/>
      <c r="AU533" s="440"/>
      <c r="AV533" s="82"/>
      <c r="AW533" s="77"/>
      <c r="AX533" s="436"/>
      <c r="AY533" s="437"/>
      <c r="AZ533" s="437"/>
      <c r="BA533" s="437"/>
      <c r="BB533" s="437"/>
      <c r="BC533" s="441"/>
      <c r="BD533" s="54"/>
      <c r="BE533" s="56"/>
      <c r="BF533" s="56"/>
      <c r="BG533" s="54"/>
      <c r="BH533" s="54"/>
      <c r="BI533" s="54"/>
      <c r="BJ533" s="54"/>
      <c r="BR533" s="439"/>
      <c r="BS533" s="439"/>
      <c r="BT533" s="439"/>
    </row>
    <row r="534" spans="14:72" ht="15" hidden="1" x14ac:dyDescent="0.25">
      <c r="N534" s="82"/>
      <c r="O534" s="77"/>
      <c r="P534" s="436"/>
      <c r="Q534" s="437"/>
      <c r="R534" s="58"/>
      <c r="S534" s="58"/>
      <c r="T534" s="437"/>
      <c r="U534" s="438"/>
      <c r="V534" s="54"/>
      <c r="W534" s="54"/>
      <c r="X534" s="54"/>
      <c r="Y534" s="54"/>
      <c r="Z534" s="54"/>
      <c r="AA534" s="55"/>
      <c r="AB534" s="438"/>
      <c r="AI534" s="439"/>
      <c r="AJ534" s="54"/>
      <c r="AK534" s="439"/>
      <c r="AU534" s="440"/>
      <c r="AV534" s="82"/>
      <c r="AW534" s="77"/>
      <c r="AX534" s="436"/>
      <c r="AY534" s="437"/>
      <c r="AZ534" s="437"/>
      <c r="BA534" s="437"/>
      <c r="BB534" s="437"/>
      <c r="BC534" s="441"/>
      <c r="BD534" s="54"/>
      <c r="BE534" s="56"/>
      <c r="BF534" s="56"/>
      <c r="BG534" s="54"/>
      <c r="BH534" s="54"/>
      <c r="BI534" s="54"/>
      <c r="BJ534" s="54"/>
      <c r="BR534" s="439"/>
      <c r="BS534" s="439"/>
      <c r="BT534" s="439"/>
    </row>
    <row r="535" spans="14:72" ht="15" hidden="1" x14ac:dyDescent="0.25">
      <c r="N535" s="82"/>
      <c r="O535" s="77"/>
      <c r="P535" s="436"/>
      <c r="Q535" s="437"/>
      <c r="R535" s="58"/>
      <c r="S535" s="58"/>
      <c r="T535" s="437"/>
      <c r="U535" s="438"/>
      <c r="V535" s="54"/>
      <c r="W535" s="54"/>
      <c r="X535" s="54"/>
      <c r="Y535" s="54"/>
      <c r="Z535" s="54"/>
      <c r="AA535" s="55"/>
      <c r="AB535" s="438"/>
      <c r="AI535" s="439"/>
      <c r="AJ535" s="54"/>
      <c r="AK535" s="439"/>
      <c r="AU535" s="440"/>
      <c r="AV535" s="82"/>
      <c r="AW535" s="77"/>
      <c r="AX535" s="436"/>
      <c r="AY535" s="437"/>
      <c r="AZ535" s="437"/>
      <c r="BA535" s="437"/>
      <c r="BB535" s="437"/>
      <c r="BC535" s="441"/>
      <c r="BD535" s="54"/>
      <c r="BE535" s="56"/>
      <c r="BF535" s="56"/>
      <c r="BG535" s="54"/>
      <c r="BH535" s="54"/>
      <c r="BI535" s="54"/>
      <c r="BJ535" s="54"/>
      <c r="BR535" s="439"/>
      <c r="BS535" s="439"/>
      <c r="BT535" s="439"/>
    </row>
    <row r="536" spans="14:72" ht="15" hidden="1" x14ac:dyDescent="0.25">
      <c r="N536" s="82"/>
      <c r="O536" s="77"/>
      <c r="P536" s="436"/>
      <c r="Q536" s="437"/>
      <c r="R536" s="58"/>
      <c r="S536" s="58"/>
      <c r="T536" s="437"/>
      <c r="U536" s="438"/>
      <c r="V536" s="54"/>
      <c r="W536" s="54"/>
      <c r="X536" s="54"/>
      <c r="Y536" s="54"/>
      <c r="Z536" s="54"/>
      <c r="AA536" s="55"/>
      <c r="AB536" s="438"/>
      <c r="AI536" s="439"/>
      <c r="AJ536" s="54"/>
      <c r="AK536" s="439"/>
      <c r="AU536" s="440"/>
      <c r="AV536" s="82"/>
      <c r="AW536" s="77"/>
      <c r="AX536" s="436"/>
      <c r="AY536" s="437"/>
      <c r="AZ536" s="437"/>
      <c r="BA536" s="437"/>
      <c r="BB536" s="437"/>
      <c r="BC536" s="441"/>
      <c r="BD536" s="54"/>
      <c r="BE536" s="56"/>
      <c r="BF536" s="56"/>
      <c r="BG536" s="54"/>
      <c r="BH536" s="54"/>
      <c r="BI536" s="54"/>
      <c r="BJ536" s="54"/>
      <c r="BR536" s="439"/>
      <c r="BS536" s="439"/>
      <c r="BT536" s="439"/>
    </row>
    <row r="537" spans="14:72" ht="15" hidden="1" x14ac:dyDescent="0.25">
      <c r="N537" s="82"/>
      <c r="O537" s="77"/>
      <c r="P537" s="436"/>
      <c r="Q537" s="437"/>
      <c r="R537" s="58"/>
      <c r="S537" s="58"/>
      <c r="T537" s="437"/>
      <c r="U537" s="438"/>
      <c r="V537" s="54"/>
      <c r="W537" s="54"/>
      <c r="X537" s="54"/>
      <c r="Y537" s="54"/>
      <c r="Z537" s="54"/>
      <c r="AA537" s="55"/>
      <c r="AB537" s="438"/>
      <c r="AI537" s="439"/>
      <c r="AJ537" s="54"/>
      <c r="AK537" s="439"/>
      <c r="AU537" s="440"/>
      <c r="AV537" s="82"/>
      <c r="AW537" s="77"/>
      <c r="AX537" s="436"/>
      <c r="AY537" s="437"/>
      <c r="AZ537" s="437"/>
      <c r="BA537" s="437"/>
      <c r="BB537" s="437"/>
      <c r="BC537" s="441"/>
      <c r="BD537" s="54"/>
      <c r="BE537" s="56"/>
      <c r="BF537" s="56"/>
      <c r="BG537" s="54"/>
      <c r="BH537" s="54"/>
      <c r="BI537" s="54"/>
      <c r="BJ537" s="54"/>
      <c r="BR537" s="439"/>
      <c r="BS537" s="439"/>
      <c r="BT537" s="439"/>
    </row>
    <row r="538" spans="14:72" ht="15" hidden="1" x14ac:dyDescent="0.25">
      <c r="N538" s="82"/>
      <c r="O538" s="77"/>
      <c r="P538" s="436"/>
      <c r="Q538" s="437"/>
      <c r="R538" s="58"/>
      <c r="S538" s="58"/>
      <c r="T538" s="437"/>
      <c r="U538" s="438"/>
      <c r="V538" s="54"/>
      <c r="W538" s="54"/>
      <c r="X538" s="54"/>
      <c r="Y538" s="54"/>
      <c r="Z538" s="54"/>
      <c r="AA538" s="55"/>
      <c r="AB538" s="438"/>
      <c r="AI538" s="439"/>
      <c r="AJ538" s="54"/>
      <c r="AK538" s="439"/>
      <c r="AU538" s="440"/>
      <c r="AV538" s="82"/>
      <c r="AW538" s="77"/>
      <c r="AX538" s="436"/>
      <c r="AY538" s="437"/>
      <c r="AZ538" s="437"/>
      <c r="BA538" s="437"/>
      <c r="BB538" s="437"/>
      <c r="BC538" s="441"/>
      <c r="BD538" s="54"/>
      <c r="BE538" s="56"/>
      <c r="BF538" s="56"/>
      <c r="BG538" s="54"/>
      <c r="BH538" s="54"/>
      <c r="BI538" s="54"/>
      <c r="BJ538" s="54"/>
      <c r="BR538" s="439"/>
      <c r="BS538" s="439"/>
      <c r="BT538" s="439"/>
    </row>
    <row r="539" spans="14:72" ht="15" hidden="1" x14ac:dyDescent="0.25">
      <c r="N539" s="82"/>
      <c r="O539" s="77"/>
      <c r="P539" s="436"/>
      <c r="Q539" s="437"/>
      <c r="R539" s="58"/>
      <c r="S539" s="58"/>
      <c r="T539" s="437"/>
      <c r="U539" s="438"/>
      <c r="V539" s="54"/>
      <c r="W539" s="54"/>
      <c r="X539" s="54"/>
      <c r="Y539" s="54"/>
      <c r="Z539" s="54"/>
      <c r="AA539" s="55"/>
      <c r="AB539" s="438"/>
      <c r="AI539" s="439"/>
      <c r="AJ539" s="54"/>
      <c r="AK539" s="439"/>
      <c r="AU539" s="440"/>
      <c r="AV539" s="82"/>
      <c r="AW539" s="77"/>
      <c r="AX539" s="436"/>
      <c r="AY539" s="437"/>
      <c r="AZ539" s="437"/>
      <c r="BA539" s="437"/>
      <c r="BB539" s="437"/>
      <c r="BC539" s="441"/>
      <c r="BD539" s="54"/>
      <c r="BE539" s="56"/>
      <c r="BF539" s="56"/>
      <c r="BG539" s="54"/>
      <c r="BH539" s="54"/>
      <c r="BI539" s="54"/>
      <c r="BJ539" s="54"/>
      <c r="BR539" s="439"/>
      <c r="BS539" s="439"/>
      <c r="BT539" s="439"/>
    </row>
    <row r="540" spans="14:72" ht="15" hidden="1" x14ac:dyDescent="0.25">
      <c r="N540" s="82"/>
      <c r="O540" s="77"/>
      <c r="P540" s="436"/>
      <c r="Q540" s="437"/>
      <c r="R540" s="58"/>
      <c r="S540" s="58"/>
      <c r="T540" s="437"/>
      <c r="U540" s="438"/>
      <c r="V540" s="54"/>
      <c r="W540" s="54"/>
      <c r="X540" s="54"/>
      <c r="Y540" s="54"/>
      <c r="Z540" s="54"/>
      <c r="AA540" s="55"/>
      <c r="AB540" s="438"/>
      <c r="AI540" s="439"/>
      <c r="AJ540" s="54"/>
      <c r="AK540" s="439"/>
      <c r="AU540" s="440"/>
      <c r="AV540" s="82"/>
      <c r="AW540" s="77"/>
      <c r="AX540" s="436"/>
      <c r="AY540" s="437"/>
      <c r="AZ540" s="437"/>
      <c r="BA540" s="437"/>
      <c r="BB540" s="437"/>
      <c r="BC540" s="441"/>
      <c r="BD540" s="54"/>
      <c r="BE540" s="56"/>
      <c r="BF540" s="56"/>
      <c r="BG540" s="54"/>
      <c r="BH540" s="54"/>
      <c r="BI540" s="54"/>
      <c r="BJ540" s="54"/>
      <c r="BR540" s="439"/>
      <c r="BS540" s="439"/>
      <c r="BT540" s="439"/>
    </row>
    <row r="541" spans="14:72" ht="15" hidden="1" x14ac:dyDescent="0.25">
      <c r="N541" s="82"/>
      <c r="O541" s="77"/>
      <c r="P541" s="436"/>
      <c r="Q541" s="437"/>
      <c r="R541" s="58"/>
      <c r="S541" s="58"/>
      <c r="T541" s="437"/>
      <c r="U541" s="438"/>
      <c r="V541" s="54"/>
      <c r="W541" s="54"/>
      <c r="X541" s="54"/>
      <c r="Y541" s="54"/>
      <c r="Z541" s="54"/>
      <c r="AA541" s="55"/>
      <c r="AB541" s="438"/>
      <c r="AI541" s="439"/>
      <c r="AJ541" s="54"/>
      <c r="AK541" s="439"/>
      <c r="AU541" s="440"/>
      <c r="AV541" s="82"/>
      <c r="AW541" s="77"/>
      <c r="AX541" s="436"/>
      <c r="AY541" s="437"/>
      <c r="AZ541" s="437"/>
      <c r="BA541" s="437"/>
      <c r="BB541" s="437"/>
      <c r="BC541" s="441"/>
      <c r="BD541" s="54"/>
      <c r="BE541" s="56"/>
      <c r="BF541" s="56"/>
      <c r="BG541" s="54"/>
      <c r="BH541" s="54"/>
      <c r="BI541" s="54"/>
      <c r="BJ541" s="54"/>
      <c r="BR541" s="439"/>
      <c r="BS541" s="439"/>
      <c r="BT541" s="439"/>
    </row>
    <row r="542" spans="14:72" ht="15" hidden="1" x14ac:dyDescent="0.25">
      <c r="N542" s="82"/>
      <c r="O542" s="77"/>
      <c r="P542" s="436"/>
      <c r="Q542" s="437"/>
      <c r="R542" s="58"/>
      <c r="S542" s="58"/>
      <c r="T542" s="437"/>
      <c r="U542" s="438"/>
      <c r="V542" s="54"/>
      <c r="W542" s="54"/>
      <c r="X542" s="54"/>
      <c r="Y542" s="54"/>
      <c r="Z542" s="54"/>
      <c r="AA542" s="55"/>
      <c r="AB542" s="438"/>
      <c r="AI542" s="439"/>
      <c r="AJ542" s="54"/>
      <c r="AK542" s="439"/>
      <c r="AU542" s="440"/>
      <c r="AV542" s="82"/>
      <c r="AW542" s="77"/>
      <c r="AX542" s="436"/>
      <c r="AY542" s="437"/>
      <c r="AZ542" s="437"/>
      <c r="BA542" s="437"/>
      <c r="BB542" s="437"/>
      <c r="BC542" s="441"/>
      <c r="BD542" s="54"/>
      <c r="BE542" s="56"/>
      <c r="BF542" s="56"/>
      <c r="BG542" s="54"/>
      <c r="BH542" s="54"/>
      <c r="BI542" s="54"/>
      <c r="BJ542" s="54"/>
      <c r="BR542" s="439"/>
      <c r="BS542" s="439"/>
      <c r="BT542" s="439"/>
    </row>
    <row r="543" spans="14:72" ht="15" hidden="1" x14ac:dyDescent="0.25">
      <c r="N543" s="82"/>
      <c r="O543" s="77"/>
      <c r="P543" s="436"/>
      <c r="Q543" s="437"/>
      <c r="R543" s="58"/>
      <c r="S543" s="58"/>
      <c r="T543" s="437"/>
      <c r="U543" s="438"/>
      <c r="V543" s="54"/>
      <c r="W543" s="54"/>
      <c r="X543" s="54"/>
      <c r="Y543" s="54"/>
      <c r="Z543" s="54"/>
      <c r="AA543" s="55"/>
      <c r="AB543" s="438"/>
      <c r="AI543" s="439"/>
      <c r="AJ543" s="54"/>
      <c r="AK543" s="439"/>
      <c r="AU543" s="440"/>
      <c r="AV543" s="82"/>
      <c r="AW543" s="77"/>
      <c r="AX543" s="436"/>
      <c r="AY543" s="437"/>
      <c r="AZ543" s="437"/>
      <c r="BA543" s="437"/>
      <c r="BB543" s="437"/>
      <c r="BC543" s="441"/>
      <c r="BD543" s="54"/>
      <c r="BE543" s="56"/>
      <c r="BF543" s="56"/>
      <c r="BG543" s="54"/>
      <c r="BH543" s="54"/>
      <c r="BI543" s="54"/>
      <c r="BJ543" s="54"/>
      <c r="BR543" s="439"/>
      <c r="BS543" s="439"/>
      <c r="BT543" s="439"/>
    </row>
    <row r="544" spans="14:72" ht="15" hidden="1" x14ac:dyDescent="0.25">
      <c r="N544" s="82"/>
      <c r="O544" s="77"/>
      <c r="P544" s="436"/>
      <c r="Q544" s="437"/>
      <c r="R544" s="58"/>
      <c r="S544" s="58"/>
      <c r="T544" s="437"/>
      <c r="U544" s="438"/>
      <c r="V544" s="54"/>
      <c r="W544" s="54"/>
      <c r="X544" s="54"/>
      <c r="Y544" s="54"/>
      <c r="Z544" s="54"/>
      <c r="AA544" s="55"/>
      <c r="AB544" s="438"/>
      <c r="AI544" s="439"/>
      <c r="AJ544" s="54"/>
      <c r="AK544" s="439"/>
      <c r="AU544" s="440"/>
      <c r="AV544" s="82"/>
      <c r="AW544" s="77"/>
      <c r="AX544" s="436"/>
      <c r="AY544" s="437"/>
      <c r="AZ544" s="437"/>
      <c r="BA544" s="437"/>
      <c r="BB544" s="437"/>
      <c r="BC544" s="441"/>
      <c r="BD544" s="54"/>
      <c r="BE544" s="56"/>
      <c r="BF544" s="56"/>
      <c r="BG544" s="54"/>
      <c r="BH544" s="54"/>
      <c r="BI544" s="54"/>
      <c r="BJ544" s="54"/>
      <c r="BR544" s="439"/>
      <c r="BS544" s="439"/>
      <c r="BT544" s="439"/>
    </row>
    <row r="545" spans="14:72" ht="15" hidden="1" x14ac:dyDescent="0.25">
      <c r="N545" s="82"/>
      <c r="O545" s="77"/>
      <c r="P545" s="436"/>
      <c r="Q545" s="437"/>
      <c r="R545" s="58"/>
      <c r="S545" s="58"/>
      <c r="T545" s="437"/>
      <c r="U545" s="438"/>
      <c r="V545" s="54"/>
      <c r="W545" s="54"/>
      <c r="X545" s="54"/>
      <c r="Y545" s="54"/>
      <c r="Z545" s="54"/>
      <c r="AA545" s="55"/>
      <c r="AB545" s="438"/>
      <c r="AI545" s="439"/>
      <c r="AJ545" s="54"/>
      <c r="AK545" s="439"/>
      <c r="AU545" s="440"/>
      <c r="AV545" s="82"/>
      <c r="AW545" s="77"/>
      <c r="AX545" s="436"/>
      <c r="AY545" s="437"/>
      <c r="AZ545" s="437"/>
      <c r="BA545" s="437"/>
      <c r="BB545" s="437"/>
      <c r="BC545" s="441"/>
      <c r="BD545" s="54"/>
      <c r="BE545" s="56"/>
      <c r="BF545" s="56"/>
      <c r="BG545" s="54"/>
      <c r="BH545" s="54"/>
      <c r="BI545" s="54"/>
      <c r="BJ545" s="54"/>
      <c r="BR545" s="439"/>
      <c r="BS545" s="439"/>
      <c r="BT545" s="439"/>
    </row>
    <row r="546" spans="14:72" ht="15" hidden="1" x14ac:dyDescent="0.25">
      <c r="N546" s="82"/>
      <c r="O546" s="77"/>
      <c r="P546" s="436"/>
      <c r="Q546" s="437"/>
      <c r="R546" s="58"/>
      <c r="S546" s="58"/>
      <c r="T546" s="437"/>
      <c r="U546" s="438"/>
      <c r="V546" s="54"/>
      <c r="W546" s="54"/>
      <c r="X546" s="54"/>
      <c r="Y546" s="54"/>
      <c r="Z546" s="54"/>
      <c r="AA546" s="55"/>
      <c r="AB546" s="438"/>
      <c r="AI546" s="439"/>
      <c r="AJ546" s="54"/>
      <c r="AK546" s="439"/>
      <c r="AU546" s="440"/>
      <c r="AV546" s="82"/>
      <c r="AW546" s="77"/>
      <c r="AX546" s="436"/>
      <c r="AY546" s="437"/>
      <c r="AZ546" s="437"/>
      <c r="BA546" s="437"/>
      <c r="BB546" s="437"/>
      <c r="BC546" s="441"/>
      <c r="BD546" s="54"/>
      <c r="BE546" s="56"/>
      <c r="BF546" s="56"/>
      <c r="BG546" s="54"/>
      <c r="BH546" s="54"/>
      <c r="BI546" s="54"/>
      <c r="BJ546" s="54"/>
      <c r="BR546" s="439"/>
      <c r="BS546" s="439"/>
      <c r="BT546" s="439"/>
    </row>
    <row r="547" spans="14:72" ht="15" hidden="1" x14ac:dyDescent="0.25">
      <c r="N547" s="82"/>
      <c r="O547" s="77"/>
      <c r="P547" s="436"/>
      <c r="Q547" s="437"/>
      <c r="R547" s="58"/>
      <c r="S547" s="58"/>
      <c r="T547" s="437"/>
      <c r="U547" s="438"/>
      <c r="V547" s="54"/>
      <c r="W547" s="54"/>
      <c r="X547" s="54"/>
      <c r="Y547" s="54"/>
      <c r="Z547" s="54"/>
      <c r="AA547" s="55"/>
      <c r="AB547" s="438"/>
      <c r="AI547" s="439"/>
      <c r="AJ547" s="54"/>
      <c r="AK547" s="439"/>
      <c r="AU547" s="440"/>
      <c r="AV547" s="82"/>
      <c r="AW547" s="77"/>
      <c r="AX547" s="436"/>
      <c r="AY547" s="437"/>
      <c r="AZ547" s="437"/>
      <c r="BA547" s="437"/>
      <c r="BB547" s="437"/>
      <c r="BC547" s="441"/>
      <c r="BD547" s="54"/>
      <c r="BE547" s="56"/>
      <c r="BF547" s="56"/>
      <c r="BG547" s="54"/>
      <c r="BH547" s="54"/>
      <c r="BI547" s="54"/>
      <c r="BJ547" s="54"/>
      <c r="BR547" s="439"/>
      <c r="BS547" s="439"/>
      <c r="BT547" s="439"/>
    </row>
    <row r="548" spans="14:72" ht="15" hidden="1" x14ac:dyDescent="0.25">
      <c r="N548" s="82"/>
      <c r="O548" s="77"/>
      <c r="P548" s="436"/>
      <c r="Q548" s="437"/>
      <c r="R548" s="58"/>
      <c r="S548" s="58"/>
      <c r="T548" s="437"/>
      <c r="U548" s="438"/>
      <c r="V548" s="54"/>
      <c r="W548" s="54"/>
      <c r="X548" s="54"/>
      <c r="Y548" s="54"/>
      <c r="Z548" s="54"/>
      <c r="AA548" s="55"/>
      <c r="AB548" s="438"/>
      <c r="AI548" s="439"/>
      <c r="AJ548" s="54"/>
      <c r="AK548" s="439"/>
      <c r="AU548" s="440"/>
      <c r="AV548" s="82"/>
      <c r="AW548" s="77"/>
      <c r="AX548" s="436"/>
      <c r="AY548" s="437"/>
      <c r="AZ548" s="437"/>
      <c r="BA548" s="437"/>
      <c r="BB548" s="437"/>
      <c r="BC548" s="441"/>
      <c r="BD548" s="54"/>
      <c r="BE548" s="56"/>
      <c r="BF548" s="56"/>
      <c r="BG548" s="54"/>
      <c r="BH548" s="54"/>
      <c r="BI548" s="54"/>
      <c r="BJ548" s="54"/>
      <c r="BR548" s="439"/>
      <c r="BS548" s="439"/>
      <c r="BT548" s="439"/>
    </row>
    <row r="549" spans="14:72" ht="15" hidden="1" x14ac:dyDescent="0.25">
      <c r="N549" s="82"/>
      <c r="O549" s="77"/>
      <c r="P549" s="436"/>
      <c r="Q549" s="437"/>
      <c r="R549" s="58"/>
      <c r="S549" s="58"/>
      <c r="T549" s="437"/>
      <c r="U549" s="438"/>
      <c r="V549" s="54"/>
      <c r="W549" s="54"/>
      <c r="X549" s="54"/>
      <c r="Y549" s="54"/>
      <c r="Z549" s="54"/>
      <c r="AA549" s="55"/>
      <c r="AB549" s="438"/>
      <c r="AI549" s="439"/>
      <c r="AJ549" s="54"/>
      <c r="AK549" s="439"/>
      <c r="AU549" s="440"/>
      <c r="AV549" s="82"/>
      <c r="AW549" s="77"/>
      <c r="AX549" s="436"/>
      <c r="AY549" s="437"/>
      <c r="AZ549" s="437"/>
      <c r="BA549" s="437"/>
      <c r="BB549" s="437"/>
      <c r="BC549" s="441"/>
      <c r="BD549" s="54"/>
      <c r="BE549" s="56"/>
      <c r="BF549" s="56"/>
      <c r="BG549" s="54"/>
      <c r="BH549" s="54"/>
      <c r="BI549" s="54"/>
      <c r="BJ549" s="54"/>
      <c r="BR549" s="439"/>
      <c r="BS549" s="439"/>
      <c r="BT549" s="439"/>
    </row>
    <row r="550" spans="14:72" ht="15" hidden="1" x14ac:dyDescent="0.25">
      <c r="N550" s="82"/>
      <c r="O550" s="77"/>
      <c r="P550" s="436"/>
      <c r="Q550" s="437"/>
      <c r="R550" s="58"/>
      <c r="S550" s="58"/>
      <c r="T550" s="437"/>
      <c r="U550" s="438"/>
      <c r="V550" s="54"/>
      <c r="W550" s="54"/>
      <c r="X550" s="54"/>
      <c r="Y550" s="54"/>
      <c r="Z550" s="54"/>
      <c r="AA550" s="55"/>
      <c r="AB550" s="438"/>
      <c r="AI550" s="439"/>
      <c r="AJ550" s="54"/>
      <c r="AK550" s="439"/>
      <c r="AU550" s="440"/>
      <c r="AV550" s="82"/>
      <c r="AW550" s="77"/>
      <c r="AX550" s="436"/>
      <c r="AY550" s="437"/>
      <c r="AZ550" s="437"/>
      <c r="BA550" s="437"/>
      <c r="BB550" s="437"/>
      <c r="BC550" s="441"/>
      <c r="BD550" s="54"/>
      <c r="BE550" s="56"/>
      <c r="BF550" s="56"/>
      <c r="BG550" s="54"/>
      <c r="BH550" s="54"/>
      <c r="BI550" s="54"/>
      <c r="BJ550" s="54"/>
      <c r="BR550" s="439"/>
      <c r="BS550" s="439"/>
      <c r="BT550" s="439"/>
    </row>
    <row r="551" spans="14:72" ht="15" hidden="1" x14ac:dyDescent="0.25">
      <c r="N551" s="82"/>
      <c r="O551" s="77"/>
      <c r="P551" s="436"/>
      <c r="Q551" s="437"/>
      <c r="R551" s="58"/>
      <c r="S551" s="58"/>
      <c r="T551" s="437"/>
      <c r="U551" s="438"/>
      <c r="V551" s="54"/>
      <c r="W551" s="54"/>
      <c r="X551" s="54"/>
      <c r="Y551" s="54"/>
      <c r="Z551" s="54"/>
      <c r="AA551" s="55"/>
      <c r="AB551" s="438"/>
      <c r="AI551" s="439"/>
      <c r="AJ551" s="54"/>
      <c r="AK551" s="439"/>
      <c r="AU551" s="440"/>
      <c r="AV551" s="82"/>
      <c r="AW551" s="77"/>
      <c r="AX551" s="436"/>
      <c r="AY551" s="437"/>
      <c r="AZ551" s="437"/>
      <c r="BA551" s="437"/>
      <c r="BB551" s="437"/>
      <c r="BC551" s="441"/>
      <c r="BD551" s="54"/>
      <c r="BE551" s="56"/>
      <c r="BF551" s="56"/>
      <c r="BG551" s="54"/>
      <c r="BH551" s="54"/>
      <c r="BI551" s="54"/>
      <c r="BJ551" s="54"/>
      <c r="BR551" s="439"/>
      <c r="BS551" s="439"/>
      <c r="BT551" s="439"/>
    </row>
    <row r="552" spans="14:72" ht="15" hidden="1" x14ac:dyDescent="0.25">
      <c r="N552" s="82"/>
      <c r="O552" s="77"/>
      <c r="P552" s="436"/>
      <c r="Q552" s="437"/>
      <c r="R552" s="58"/>
      <c r="S552" s="58"/>
      <c r="T552" s="437"/>
      <c r="U552" s="438"/>
      <c r="V552" s="54"/>
      <c r="W552" s="54"/>
      <c r="X552" s="54"/>
      <c r="Y552" s="54"/>
      <c r="Z552" s="54"/>
      <c r="AA552" s="55"/>
      <c r="AB552" s="438"/>
      <c r="AI552" s="439"/>
      <c r="AJ552" s="54"/>
      <c r="AK552" s="439"/>
      <c r="AU552" s="440"/>
      <c r="AV552" s="82"/>
      <c r="AW552" s="77"/>
      <c r="AX552" s="436"/>
      <c r="AY552" s="437"/>
      <c r="AZ552" s="437"/>
      <c r="BA552" s="437"/>
      <c r="BB552" s="437"/>
      <c r="BC552" s="441"/>
      <c r="BD552" s="54"/>
      <c r="BE552" s="56"/>
      <c r="BF552" s="56"/>
      <c r="BG552" s="54"/>
      <c r="BH552" s="54"/>
      <c r="BI552" s="54"/>
      <c r="BJ552" s="54"/>
      <c r="BR552" s="439"/>
      <c r="BS552" s="439"/>
      <c r="BT552" s="439"/>
    </row>
    <row r="553" spans="14:72" ht="15" hidden="1" x14ac:dyDescent="0.25">
      <c r="N553" s="82"/>
      <c r="O553" s="77"/>
      <c r="P553" s="436"/>
      <c r="Q553" s="437"/>
      <c r="R553" s="58"/>
      <c r="S553" s="58"/>
      <c r="T553" s="437"/>
      <c r="U553" s="438"/>
      <c r="V553" s="54"/>
      <c r="W553" s="54"/>
      <c r="X553" s="54"/>
      <c r="Y553" s="54"/>
      <c r="Z553" s="54"/>
      <c r="AA553" s="55"/>
      <c r="AB553" s="438"/>
      <c r="AI553" s="439"/>
      <c r="AJ553" s="54"/>
      <c r="AK553" s="439"/>
      <c r="AU553" s="440"/>
      <c r="AV553" s="82"/>
      <c r="AW553" s="77"/>
      <c r="AX553" s="436"/>
      <c r="AY553" s="437"/>
      <c r="AZ553" s="437"/>
      <c r="BA553" s="437"/>
      <c r="BB553" s="437"/>
      <c r="BC553" s="441"/>
      <c r="BD553" s="54"/>
      <c r="BE553" s="56"/>
      <c r="BF553" s="56"/>
      <c r="BG553" s="54"/>
      <c r="BH553" s="54"/>
      <c r="BI553" s="54"/>
      <c r="BJ553" s="54"/>
      <c r="BR553" s="439"/>
      <c r="BS553" s="439"/>
      <c r="BT553" s="439"/>
    </row>
    <row r="554" spans="14:72" ht="15" hidden="1" x14ac:dyDescent="0.25">
      <c r="N554" s="82"/>
      <c r="O554" s="77"/>
      <c r="P554" s="436"/>
      <c r="Q554" s="437"/>
      <c r="R554" s="58"/>
      <c r="S554" s="58"/>
      <c r="T554" s="437"/>
      <c r="U554" s="438"/>
      <c r="V554" s="54"/>
      <c r="W554" s="54"/>
      <c r="X554" s="54"/>
      <c r="Y554" s="54"/>
      <c r="Z554" s="54"/>
      <c r="AA554" s="55"/>
      <c r="AB554" s="438"/>
      <c r="AI554" s="439"/>
      <c r="AJ554" s="54"/>
      <c r="AK554" s="439"/>
      <c r="AU554" s="440"/>
      <c r="AV554" s="82"/>
      <c r="AW554" s="77"/>
      <c r="AX554" s="436"/>
      <c r="AY554" s="437"/>
      <c r="AZ554" s="437"/>
      <c r="BA554" s="437"/>
      <c r="BB554" s="437"/>
      <c r="BC554" s="441"/>
      <c r="BD554" s="54"/>
      <c r="BE554" s="56"/>
      <c r="BF554" s="56"/>
      <c r="BG554" s="54"/>
      <c r="BH554" s="54"/>
      <c r="BI554" s="54"/>
      <c r="BJ554" s="54"/>
      <c r="BR554" s="439"/>
      <c r="BS554" s="439"/>
      <c r="BT554" s="439"/>
    </row>
    <row r="555" spans="14:72" ht="15" hidden="1" x14ac:dyDescent="0.25">
      <c r="N555" s="82"/>
      <c r="O555" s="77"/>
      <c r="P555" s="436"/>
      <c r="Q555" s="437"/>
      <c r="R555" s="58"/>
      <c r="S555" s="58"/>
      <c r="T555" s="437"/>
      <c r="U555" s="438"/>
      <c r="V555" s="54"/>
      <c r="W555" s="54"/>
      <c r="X555" s="54"/>
      <c r="Y555" s="54"/>
      <c r="Z555" s="54"/>
      <c r="AA555" s="55"/>
      <c r="AB555" s="438"/>
      <c r="AI555" s="439"/>
      <c r="AJ555" s="54"/>
      <c r="AK555" s="439"/>
      <c r="AU555" s="440"/>
      <c r="AV555" s="82"/>
      <c r="AW555" s="77"/>
      <c r="AX555" s="436"/>
      <c r="AY555" s="437"/>
      <c r="AZ555" s="437"/>
      <c r="BA555" s="437"/>
      <c r="BB555" s="437"/>
      <c r="BC555" s="441"/>
      <c r="BD555" s="54"/>
      <c r="BE555" s="56"/>
      <c r="BF555" s="56"/>
      <c r="BG555" s="54"/>
      <c r="BH555" s="54"/>
      <c r="BI555" s="54"/>
      <c r="BJ555" s="54"/>
      <c r="BR555" s="439"/>
      <c r="BS555" s="439"/>
      <c r="BT555" s="439"/>
    </row>
    <row r="556" spans="14:72" ht="15" hidden="1" x14ac:dyDescent="0.25">
      <c r="N556" s="82"/>
      <c r="O556" s="77"/>
      <c r="P556" s="436"/>
      <c r="Q556" s="437"/>
      <c r="R556" s="58"/>
      <c r="S556" s="58"/>
      <c r="T556" s="437"/>
      <c r="U556" s="438"/>
      <c r="V556" s="54"/>
      <c r="W556" s="54"/>
      <c r="X556" s="54"/>
      <c r="Y556" s="54"/>
      <c r="Z556" s="54"/>
      <c r="AA556" s="55"/>
      <c r="AB556" s="438"/>
      <c r="AI556" s="439"/>
      <c r="AJ556" s="54"/>
      <c r="AK556" s="439"/>
      <c r="AU556" s="440"/>
      <c r="AV556" s="82"/>
      <c r="AW556" s="77"/>
      <c r="AX556" s="436"/>
      <c r="AY556" s="437"/>
      <c r="AZ556" s="437"/>
      <c r="BA556" s="437"/>
      <c r="BB556" s="437"/>
      <c r="BC556" s="441"/>
      <c r="BD556" s="54"/>
      <c r="BE556" s="56"/>
      <c r="BF556" s="56"/>
      <c r="BG556" s="54"/>
      <c r="BH556" s="54"/>
      <c r="BI556" s="54"/>
      <c r="BJ556" s="54"/>
      <c r="BR556" s="439"/>
      <c r="BS556" s="439"/>
      <c r="BT556" s="439"/>
    </row>
    <row r="557" spans="14:72" ht="15" hidden="1" x14ac:dyDescent="0.25">
      <c r="N557" s="82"/>
      <c r="O557" s="77"/>
      <c r="P557" s="436"/>
      <c r="Q557" s="437"/>
      <c r="R557" s="58"/>
      <c r="S557" s="58"/>
      <c r="T557" s="437"/>
      <c r="U557" s="438"/>
      <c r="V557" s="54"/>
      <c r="W557" s="54"/>
      <c r="X557" s="54"/>
      <c r="Y557" s="54"/>
      <c r="Z557" s="54"/>
      <c r="AA557" s="55"/>
      <c r="AB557" s="438"/>
      <c r="AI557" s="439"/>
      <c r="AJ557" s="54"/>
      <c r="AK557" s="439"/>
      <c r="AU557" s="440"/>
      <c r="AV557" s="82"/>
      <c r="AW557" s="77"/>
      <c r="AX557" s="436"/>
      <c r="AY557" s="437"/>
      <c r="AZ557" s="437"/>
      <c r="BA557" s="437"/>
      <c r="BB557" s="437"/>
      <c r="BC557" s="441"/>
      <c r="BD557" s="54"/>
      <c r="BE557" s="56"/>
      <c r="BF557" s="56"/>
      <c r="BG557" s="54"/>
      <c r="BH557" s="54"/>
      <c r="BI557" s="54"/>
      <c r="BJ557" s="54"/>
      <c r="BR557" s="439"/>
      <c r="BS557" s="439"/>
      <c r="BT557" s="439"/>
    </row>
    <row r="558" spans="14:72" ht="15" hidden="1" x14ac:dyDescent="0.25">
      <c r="N558" s="82"/>
      <c r="O558" s="77"/>
      <c r="P558" s="436"/>
      <c r="Q558" s="437"/>
      <c r="R558" s="58"/>
      <c r="S558" s="58"/>
      <c r="T558" s="437"/>
      <c r="U558" s="438"/>
      <c r="V558" s="54"/>
      <c r="W558" s="54"/>
      <c r="X558" s="54"/>
      <c r="Y558" s="54"/>
      <c r="Z558" s="54"/>
      <c r="AA558" s="55"/>
      <c r="AB558" s="438"/>
      <c r="AI558" s="439"/>
      <c r="AJ558" s="54"/>
      <c r="AK558" s="439"/>
      <c r="AU558" s="440"/>
      <c r="AV558" s="82"/>
      <c r="AW558" s="77"/>
      <c r="AX558" s="436"/>
      <c r="AY558" s="437"/>
      <c r="AZ558" s="437"/>
      <c r="BA558" s="437"/>
      <c r="BB558" s="437"/>
      <c r="BC558" s="441"/>
      <c r="BD558" s="54"/>
      <c r="BE558" s="56"/>
      <c r="BF558" s="56"/>
      <c r="BG558" s="54"/>
      <c r="BH558" s="54"/>
      <c r="BI558" s="54"/>
      <c r="BJ558" s="54"/>
      <c r="BR558" s="439"/>
      <c r="BS558" s="439"/>
      <c r="BT558" s="439"/>
    </row>
    <row r="559" spans="14:72" ht="15" hidden="1" x14ac:dyDescent="0.25">
      <c r="N559" s="82"/>
      <c r="O559" s="77"/>
      <c r="P559" s="436"/>
      <c r="Q559" s="437"/>
      <c r="R559" s="58"/>
      <c r="S559" s="58"/>
      <c r="T559" s="437"/>
      <c r="U559" s="438"/>
      <c r="V559" s="54"/>
      <c r="W559" s="54"/>
      <c r="X559" s="54"/>
      <c r="Y559" s="54"/>
      <c r="Z559" s="54"/>
      <c r="AA559" s="55"/>
      <c r="AB559" s="438"/>
      <c r="AI559" s="439"/>
      <c r="AJ559" s="54"/>
      <c r="AK559" s="439"/>
      <c r="AU559" s="440"/>
      <c r="AV559" s="82"/>
      <c r="AW559" s="77"/>
      <c r="AX559" s="436"/>
      <c r="AY559" s="437"/>
      <c r="AZ559" s="437"/>
      <c r="BA559" s="437"/>
      <c r="BB559" s="437"/>
      <c r="BC559" s="441"/>
      <c r="BD559" s="54"/>
      <c r="BE559" s="56"/>
      <c r="BF559" s="56"/>
      <c r="BG559" s="54"/>
      <c r="BH559" s="54"/>
      <c r="BI559" s="54"/>
      <c r="BJ559" s="54"/>
      <c r="BR559" s="439"/>
      <c r="BS559" s="439"/>
      <c r="BT559" s="439"/>
    </row>
    <row r="560" spans="14:72" ht="15" hidden="1" x14ac:dyDescent="0.25">
      <c r="N560" s="82"/>
      <c r="O560" s="77"/>
      <c r="P560" s="436"/>
      <c r="Q560" s="437"/>
      <c r="R560" s="58"/>
      <c r="S560" s="58"/>
      <c r="T560" s="437"/>
      <c r="U560" s="438"/>
      <c r="V560" s="54"/>
      <c r="W560" s="54"/>
      <c r="X560" s="54"/>
      <c r="Y560" s="54"/>
      <c r="Z560" s="54"/>
      <c r="AA560" s="55"/>
      <c r="AB560" s="438"/>
      <c r="AI560" s="439"/>
      <c r="AJ560" s="54"/>
      <c r="AK560" s="439"/>
      <c r="AU560" s="440"/>
      <c r="AV560" s="82"/>
      <c r="AW560" s="77"/>
      <c r="AX560" s="436"/>
      <c r="AY560" s="437"/>
      <c r="AZ560" s="437"/>
      <c r="BA560" s="437"/>
      <c r="BB560" s="437"/>
      <c r="BC560" s="441"/>
      <c r="BD560" s="54"/>
      <c r="BE560" s="56"/>
      <c r="BF560" s="56"/>
      <c r="BG560" s="54"/>
      <c r="BH560" s="54"/>
      <c r="BI560" s="54"/>
      <c r="BJ560" s="54"/>
      <c r="BR560" s="439"/>
      <c r="BS560" s="439"/>
      <c r="BT560" s="439"/>
    </row>
    <row r="561" spans="14:72" ht="15" hidden="1" x14ac:dyDescent="0.25">
      <c r="N561" s="82"/>
      <c r="O561" s="77"/>
      <c r="P561" s="436"/>
      <c r="Q561" s="437"/>
      <c r="R561" s="58"/>
      <c r="S561" s="58"/>
      <c r="T561" s="437"/>
      <c r="U561" s="438"/>
      <c r="V561" s="54"/>
      <c r="W561" s="54"/>
      <c r="X561" s="54"/>
      <c r="Y561" s="54"/>
      <c r="Z561" s="54"/>
      <c r="AA561" s="55"/>
      <c r="AB561" s="438"/>
      <c r="AI561" s="439"/>
      <c r="AJ561" s="54"/>
      <c r="AK561" s="439"/>
      <c r="AU561" s="440"/>
      <c r="AV561" s="82"/>
      <c r="AW561" s="77"/>
      <c r="AX561" s="436"/>
      <c r="AY561" s="437"/>
      <c r="AZ561" s="437"/>
      <c r="BA561" s="437"/>
      <c r="BB561" s="437"/>
      <c r="BC561" s="441"/>
      <c r="BD561" s="54"/>
      <c r="BE561" s="56"/>
      <c r="BF561" s="56"/>
      <c r="BG561" s="54"/>
      <c r="BH561" s="54"/>
      <c r="BI561" s="54"/>
      <c r="BJ561" s="54"/>
      <c r="BR561" s="439"/>
      <c r="BS561" s="439"/>
      <c r="BT561" s="439"/>
    </row>
    <row r="562" spans="14:72" ht="15" hidden="1" x14ac:dyDescent="0.25">
      <c r="N562" s="82"/>
      <c r="O562" s="77"/>
      <c r="P562" s="436"/>
      <c r="Q562" s="437"/>
      <c r="R562" s="58"/>
      <c r="S562" s="58"/>
      <c r="T562" s="437"/>
      <c r="U562" s="438"/>
      <c r="V562" s="54"/>
      <c r="W562" s="54"/>
      <c r="X562" s="54"/>
      <c r="Y562" s="54"/>
      <c r="Z562" s="54"/>
      <c r="AA562" s="55"/>
      <c r="AB562" s="438"/>
      <c r="AI562" s="439"/>
      <c r="AJ562" s="54"/>
      <c r="AK562" s="439"/>
      <c r="AU562" s="440"/>
      <c r="AV562" s="82"/>
      <c r="AW562" s="77"/>
      <c r="AX562" s="436"/>
      <c r="AY562" s="437"/>
      <c r="AZ562" s="437"/>
      <c r="BA562" s="437"/>
      <c r="BB562" s="437"/>
      <c r="BC562" s="441"/>
      <c r="BD562" s="54"/>
      <c r="BE562" s="56"/>
      <c r="BF562" s="56"/>
      <c r="BG562" s="54"/>
      <c r="BH562" s="54"/>
      <c r="BI562" s="54"/>
      <c r="BJ562" s="54"/>
      <c r="BR562" s="439"/>
      <c r="BS562" s="439"/>
      <c r="BT562" s="439"/>
    </row>
    <row r="563" spans="14:72" ht="15" hidden="1" x14ac:dyDescent="0.25">
      <c r="N563" s="82"/>
      <c r="O563" s="77"/>
      <c r="P563" s="436"/>
      <c r="Q563" s="437"/>
      <c r="R563" s="58"/>
      <c r="S563" s="58"/>
      <c r="T563" s="437"/>
      <c r="U563" s="438"/>
      <c r="V563" s="54"/>
      <c r="W563" s="54"/>
      <c r="X563" s="54"/>
      <c r="Y563" s="54"/>
      <c r="Z563" s="54"/>
      <c r="AA563" s="55"/>
      <c r="AB563" s="438"/>
      <c r="AI563" s="439"/>
      <c r="AJ563" s="54"/>
      <c r="AK563" s="439"/>
      <c r="AU563" s="440"/>
      <c r="AV563" s="82"/>
      <c r="AW563" s="77"/>
      <c r="AX563" s="436"/>
      <c r="AY563" s="437"/>
      <c r="AZ563" s="437"/>
      <c r="BA563" s="437"/>
      <c r="BB563" s="437"/>
      <c r="BC563" s="441"/>
      <c r="BD563" s="54"/>
      <c r="BE563" s="56"/>
      <c r="BF563" s="56"/>
      <c r="BG563" s="54"/>
      <c r="BH563" s="54"/>
      <c r="BI563" s="54"/>
      <c r="BJ563" s="54"/>
      <c r="BR563" s="439"/>
      <c r="BS563" s="439"/>
      <c r="BT563" s="439"/>
    </row>
    <row r="564" spans="14:72" ht="15" hidden="1" x14ac:dyDescent="0.25">
      <c r="N564" s="82"/>
      <c r="O564" s="77"/>
      <c r="P564" s="436"/>
      <c r="Q564" s="437"/>
      <c r="R564" s="58"/>
      <c r="S564" s="58"/>
      <c r="T564" s="437"/>
      <c r="U564" s="438"/>
      <c r="V564" s="54"/>
      <c r="W564" s="54"/>
      <c r="X564" s="54"/>
      <c r="Y564" s="54"/>
      <c r="Z564" s="54"/>
      <c r="AA564" s="55"/>
      <c r="AB564" s="438"/>
      <c r="AI564" s="439"/>
      <c r="AJ564" s="54"/>
      <c r="AK564" s="439"/>
      <c r="AU564" s="440"/>
      <c r="AV564" s="82"/>
      <c r="AW564" s="77"/>
      <c r="AX564" s="436"/>
      <c r="AY564" s="437"/>
      <c r="AZ564" s="437"/>
      <c r="BA564" s="437"/>
      <c r="BB564" s="437"/>
      <c r="BC564" s="441"/>
      <c r="BD564" s="54"/>
      <c r="BE564" s="56"/>
      <c r="BF564" s="56"/>
      <c r="BG564" s="54"/>
      <c r="BH564" s="54"/>
      <c r="BI564" s="54"/>
      <c r="BJ564" s="54"/>
      <c r="BR564" s="439"/>
      <c r="BS564" s="439"/>
      <c r="BT564" s="439"/>
    </row>
    <row r="565" spans="14:72" ht="15" hidden="1" x14ac:dyDescent="0.25">
      <c r="N565" s="82"/>
      <c r="O565" s="77"/>
      <c r="P565" s="436"/>
      <c r="Q565" s="437"/>
      <c r="R565" s="58"/>
      <c r="S565" s="58"/>
      <c r="T565" s="437"/>
      <c r="U565" s="438"/>
      <c r="V565" s="54"/>
      <c r="W565" s="54"/>
      <c r="X565" s="54"/>
      <c r="Y565" s="54"/>
      <c r="Z565" s="54"/>
      <c r="AA565" s="55"/>
      <c r="AB565" s="438"/>
      <c r="AI565" s="439"/>
      <c r="AJ565" s="54"/>
      <c r="AK565" s="439"/>
      <c r="AU565" s="440"/>
      <c r="AV565" s="82"/>
      <c r="AW565" s="77"/>
      <c r="AX565" s="436"/>
      <c r="AY565" s="437"/>
      <c r="AZ565" s="437"/>
      <c r="BA565" s="437"/>
      <c r="BB565" s="437"/>
      <c r="BC565" s="441"/>
      <c r="BD565" s="54"/>
      <c r="BE565" s="56"/>
      <c r="BF565" s="56"/>
      <c r="BG565" s="54"/>
      <c r="BH565" s="54"/>
      <c r="BI565" s="54"/>
      <c r="BJ565" s="54"/>
      <c r="BR565" s="439"/>
      <c r="BS565" s="439"/>
      <c r="BT565" s="439"/>
    </row>
    <row r="566" spans="14:72" ht="15" hidden="1" x14ac:dyDescent="0.25">
      <c r="N566" s="82"/>
      <c r="O566" s="77"/>
      <c r="P566" s="436"/>
      <c r="Q566" s="437"/>
      <c r="R566" s="58"/>
      <c r="S566" s="58"/>
      <c r="T566" s="437"/>
      <c r="U566" s="438"/>
      <c r="V566" s="54"/>
      <c r="W566" s="54"/>
      <c r="X566" s="54"/>
      <c r="Y566" s="54"/>
      <c r="Z566" s="54"/>
      <c r="AA566" s="55"/>
      <c r="AB566" s="438"/>
      <c r="AI566" s="439"/>
      <c r="AJ566" s="54"/>
      <c r="AK566" s="439"/>
      <c r="AU566" s="440"/>
      <c r="AV566" s="82"/>
      <c r="AW566" s="77"/>
      <c r="AX566" s="436"/>
      <c r="AY566" s="437"/>
      <c r="AZ566" s="437"/>
      <c r="BA566" s="437"/>
      <c r="BB566" s="437"/>
      <c r="BC566" s="441"/>
      <c r="BD566" s="54"/>
      <c r="BE566" s="56"/>
      <c r="BF566" s="56"/>
      <c r="BG566" s="54"/>
      <c r="BH566" s="54"/>
      <c r="BI566" s="54"/>
      <c r="BJ566" s="54"/>
      <c r="BR566" s="439"/>
      <c r="BS566" s="439"/>
      <c r="BT566" s="439"/>
    </row>
    <row r="567" spans="14:72" ht="15" hidden="1" x14ac:dyDescent="0.25">
      <c r="N567" s="82"/>
      <c r="O567" s="77"/>
      <c r="P567" s="436"/>
      <c r="Q567" s="437"/>
      <c r="R567" s="58"/>
      <c r="S567" s="58"/>
      <c r="T567" s="437"/>
      <c r="U567" s="438"/>
      <c r="V567" s="54"/>
      <c r="W567" s="54"/>
      <c r="X567" s="54"/>
      <c r="Y567" s="54"/>
      <c r="Z567" s="54"/>
      <c r="AA567" s="55"/>
      <c r="AB567" s="438"/>
      <c r="AI567" s="439"/>
      <c r="AJ567" s="54"/>
      <c r="AK567" s="439"/>
      <c r="AU567" s="440"/>
      <c r="AV567" s="82"/>
      <c r="AW567" s="77"/>
      <c r="AX567" s="436"/>
      <c r="AY567" s="437"/>
      <c r="AZ567" s="437"/>
      <c r="BA567" s="437"/>
      <c r="BB567" s="437"/>
      <c r="BC567" s="441"/>
      <c r="BD567" s="54"/>
      <c r="BE567" s="56"/>
      <c r="BF567" s="56"/>
      <c r="BG567" s="54"/>
      <c r="BH567" s="54"/>
      <c r="BI567" s="54"/>
      <c r="BJ567" s="54"/>
      <c r="BR567" s="439"/>
      <c r="BS567" s="439"/>
      <c r="BT567" s="439"/>
    </row>
    <row r="568" spans="14:72" ht="15" hidden="1" x14ac:dyDescent="0.25">
      <c r="N568" s="82"/>
      <c r="O568" s="77"/>
      <c r="P568" s="436"/>
      <c r="Q568" s="437"/>
      <c r="R568" s="58"/>
      <c r="S568" s="58"/>
      <c r="T568" s="437"/>
      <c r="U568" s="438"/>
      <c r="V568" s="54"/>
      <c r="W568" s="54"/>
      <c r="X568" s="54"/>
      <c r="Y568" s="54"/>
      <c r="Z568" s="54"/>
      <c r="AA568" s="55"/>
      <c r="AB568" s="438"/>
      <c r="AI568" s="439"/>
      <c r="AJ568" s="54"/>
      <c r="AK568" s="439"/>
      <c r="AU568" s="440"/>
      <c r="AV568" s="82"/>
      <c r="AW568" s="77"/>
      <c r="AX568" s="436"/>
      <c r="AY568" s="437"/>
      <c r="AZ568" s="437"/>
      <c r="BA568" s="437"/>
      <c r="BB568" s="437"/>
      <c r="BC568" s="441"/>
      <c r="BD568" s="54"/>
      <c r="BE568" s="56"/>
      <c r="BF568" s="56"/>
      <c r="BG568" s="54"/>
      <c r="BH568" s="54"/>
      <c r="BI568" s="54"/>
      <c r="BJ568" s="54"/>
      <c r="BR568" s="439"/>
      <c r="BS568" s="439"/>
      <c r="BT568" s="439"/>
    </row>
    <row r="569" spans="14:72" ht="15" hidden="1" x14ac:dyDescent="0.25">
      <c r="N569" s="82"/>
      <c r="O569" s="77"/>
      <c r="P569" s="436"/>
      <c r="Q569" s="437"/>
      <c r="R569" s="58"/>
      <c r="S569" s="58"/>
      <c r="T569" s="437"/>
      <c r="U569" s="438"/>
      <c r="V569" s="54"/>
      <c r="W569" s="54"/>
      <c r="X569" s="54"/>
      <c r="Y569" s="54"/>
      <c r="Z569" s="54"/>
      <c r="AA569" s="55"/>
      <c r="AB569" s="438"/>
      <c r="AI569" s="439"/>
      <c r="AJ569" s="54"/>
      <c r="AK569" s="439"/>
      <c r="AU569" s="440"/>
      <c r="AV569" s="82"/>
      <c r="AW569" s="77"/>
      <c r="AX569" s="436"/>
      <c r="AY569" s="437"/>
      <c r="AZ569" s="437"/>
      <c r="BA569" s="437"/>
      <c r="BB569" s="437"/>
      <c r="BC569" s="441"/>
      <c r="BD569" s="54"/>
      <c r="BE569" s="56"/>
      <c r="BF569" s="56"/>
      <c r="BG569" s="54"/>
      <c r="BH569" s="54"/>
      <c r="BI569" s="54"/>
      <c r="BJ569" s="54"/>
      <c r="BR569" s="439"/>
      <c r="BS569" s="439"/>
      <c r="BT569" s="439"/>
    </row>
    <row r="570" spans="14:72" ht="15" hidden="1" x14ac:dyDescent="0.25">
      <c r="N570" s="82"/>
      <c r="O570" s="77"/>
      <c r="P570" s="436"/>
      <c r="Q570" s="437"/>
      <c r="R570" s="58"/>
      <c r="S570" s="58"/>
      <c r="T570" s="437"/>
      <c r="U570" s="438"/>
      <c r="V570" s="54"/>
      <c r="W570" s="54"/>
      <c r="X570" s="54"/>
      <c r="Y570" s="54"/>
      <c r="Z570" s="54"/>
      <c r="AA570" s="55"/>
      <c r="AB570" s="438"/>
      <c r="AI570" s="439"/>
      <c r="AJ570" s="54"/>
      <c r="AK570" s="439"/>
      <c r="AU570" s="440"/>
      <c r="AV570" s="82"/>
      <c r="AW570" s="77"/>
      <c r="AX570" s="436"/>
      <c r="AY570" s="437"/>
      <c r="AZ570" s="437"/>
      <c r="BA570" s="437"/>
      <c r="BB570" s="437"/>
      <c r="BC570" s="441"/>
      <c r="BD570" s="54"/>
      <c r="BE570" s="56"/>
      <c r="BF570" s="56"/>
      <c r="BG570" s="54"/>
      <c r="BH570" s="54"/>
      <c r="BI570" s="54"/>
      <c r="BJ570" s="54"/>
      <c r="BR570" s="439"/>
      <c r="BS570" s="439"/>
      <c r="BT570" s="439"/>
    </row>
    <row r="571" spans="14:72" ht="15" hidden="1" x14ac:dyDescent="0.25">
      <c r="N571" s="82"/>
      <c r="O571" s="77"/>
      <c r="P571" s="436"/>
      <c r="Q571" s="437"/>
      <c r="R571" s="58"/>
      <c r="S571" s="58"/>
      <c r="T571" s="437"/>
      <c r="U571" s="438"/>
      <c r="V571" s="54"/>
      <c r="W571" s="54"/>
      <c r="X571" s="54"/>
      <c r="Y571" s="54"/>
      <c r="Z571" s="54"/>
      <c r="AA571" s="55"/>
      <c r="AB571" s="438"/>
      <c r="AI571" s="439"/>
      <c r="AJ571" s="54"/>
      <c r="AK571" s="439"/>
      <c r="AU571" s="440"/>
      <c r="AV571" s="82"/>
      <c r="AW571" s="77"/>
      <c r="AX571" s="436"/>
      <c r="AY571" s="437"/>
      <c r="AZ571" s="437"/>
      <c r="BA571" s="437"/>
      <c r="BB571" s="437"/>
      <c r="BC571" s="441"/>
      <c r="BD571" s="54"/>
      <c r="BE571" s="56"/>
      <c r="BF571" s="56"/>
      <c r="BG571" s="54"/>
      <c r="BH571" s="54"/>
      <c r="BI571" s="54"/>
      <c r="BJ571" s="54"/>
      <c r="BR571" s="439"/>
      <c r="BS571" s="439"/>
      <c r="BT571" s="439"/>
    </row>
    <row r="572" spans="14:72" ht="15" hidden="1" x14ac:dyDescent="0.25">
      <c r="N572" s="82"/>
      <c r="O572" s="77"/>
      <c r="P572" s="436"/>
      <c r="Q572" s="437"/>
      <c r="R572" s="58"/>
      <c r="S572" s="58"/>
      <c r="T572" s="437"/>
      <c r="U572" s="438"/>
      <c r="V572" s="54"/>
      <c r="W572" s="54"/>
      <c r="X572" s="54"/>
      <c r="Y572" s="54"/>
      <c r="Z572" s="54"/>
      <c r="AA572" s="55"/>
      <c r="AB572" s="438"/>
      <c r="AI572" s="439"/>
      <c r="AJ572" s="54"/>
      <c r="AK572" s="439"/>
      <c r="AU572" s="440"/>
      <c r="AV572" s="82"/>
      <c r="AW572" s="77"/>
      <c r="AX572" s="436"/>
      <c r="AY572" s="437"/>
      <c r="AZ572" s="437"/>
      <c r="BA572" s="437"/>
      <c r="BB572" s="437"/>
      <c r="BC572" s="441"/>
      <c r="BD572" s="54"/>
      <c r="BE572" s="56"/>
      <c r="BF572" s="56"/>
      <c r="BG572" s="54"/>
      <c r="BH572" s="54"/>
      <c r="BI572" s="54"/>
      <c r="BJ572" s="54"/>
      <c r="BR572" s="439"/>
      <c r="BS572" s="439"/>
      <c r="BT572" s="439"/>
    </row>
    <row r="573" spans="14:72" ht="15" hidden="1" x14ac:dyDescent="0.25">
      <c r="N573" s="82"/>
      <c r="O573" s="77"/>
      <c r="P573" s="436"/>
      <c r="Q573" s="437"/>
      <c r="R573" s="58"/>
      <c r="S573" s="58"/>
      <c r="T573" s="437"/>
      <c r="U573" s="438"/>
      <c r="V573" s="54"/>
      <c r="W573" s="54"/>
      <c r="X573" s="54"/>
      <c r="Y573" s="54"/>
      <c r="Z573" s="54"/>
      <c r="AA573" s="55"/>
      <c r="AB573" s="438"/>
      <c r="AI573" s="439"/>
      <c r="AJ573" s="54"/>
      <c r="AK573" s="439"/>
      <c r="AU573" s="440"/>
      <c r="AV573" s="82"/>
      <c r="AW573" s="77"/>
      <c r="AX573" s="436"/>
      <c r="AY573" s="437"/>
      <c r="AZ573" s="437"/>
      <c r="BA573" s="437"/>
      <c r="BB573" s="437"/>
      <c r="BC573" s="441"/>
      <c r="BD573" s="54"/>
      <c r="BE573" s="56"/>
      <c r="BF573" s="56"/>
      <c r="BG573" s="54"/>
      <c r="BH573" s="54"/>
      <c r="BI573" s="54"/>
      <c r="BJ573" s="54"/>
      <c r="BR573" s="439"/>
      <c r="BS573" s="439"/>
      <c r="BT573" s="439"/>
    </row>
    <row r="574" spans="14:72" ht="15" hidden="1" x14ac:dyDescent="0.25">
      <c r="N574" s="82"/>
      <c r="O574" s="77"/>
      <c r="P574" s="436"/>
      <c r="Q574" s="437"/>
      <c r="R574" s="58"/>
      <c r="S574" s="58"/>
      <c r="T574" s="437"/>
      <c r="U574" s="438"/>
      <c r="V574" s="54"/>
      <c r="W574" s="54"/>
      <c r="X574" s="54"/>
      <c r="Y574" s="54"/>
      <c r="Z574" s="54"/>
      <c r="AA574" s="55"/>
      <c r="AB574" s="438"/>
      <c r="AI574" s="439"/>
      <c r="AJ574" s="54"/>
      <c r="AK574" s="439"/>
      <c r="AU574" s="440"/>
      <c r="AV574" s="82"/>
      <c r="AW574" s="77"/>
      <c r="AX574" s="436"/>
      <c r="AY574" s="437"/>
      <c r="AZ574" s="437"/>
      <c r="BA574" s="437"/>
      <c r="BB574" s="437"/>
      <c r="BC574" s="441"/>
      <c r="BD574" s="54"/>
      <c r="BE574" s="56"/>
      <c r="BF574" s="56"/>
      <c r="BG574" s="54"/>
      <c r="BH574" s="54"/>
      <c r="BI574" s="54"/>
      <c r="BJ574" s="54"/>
      <c r="BR574" s="439"/>
      <c r="BS574" s="439"/>
      <c r="BT574" s="439"/>
    </row>
    <row r="575" spans="14:72" ht="15" hidden="1" x14ac:dyDescent="0.25">
      <c r="N575" s="82"/>
      <c r="O575" s="77"/>
      <c r="P575" s="436"/>
      <c r="Q575" s="437"/>
      <c r="R575" s="58"/>
      <c r="S575" s="58"/>
      <c r="T575" s="437"/>
      <c r="U575" s="438"/>
      <c r="V575" s="54"/>
      <c r="W575" s="54"/>
      <c r="X575" s="54"/>
      <c r="Y575" s="54"/>
      <c r="Z575" s="54"/>
      <c r="AA575" s="55"/>
      <c r="AB575" s="438"/>
      <c r="AI575" s="439"/>
      <c r="AJ575" s="54"/>
      <c r="AK575" s="439"/>
      <c r="AU575" s="440"/>
      <c r="AV575" s="82"/>
      <c r="AW575" s="77"/>
      <c r="AX575" s="436"/>
      <c r="AY575" s="437"/>
      <c r="AZ575" s="437"/>
      <c r="BA575" s="437"/>
      <c r="BB575" s="437"/>
      <c r="BC575" s="441"/>
      <c r="BD575" s="54"/>
      <c r="BE575" s="56"/>
      <c r="BF575" s="56"/>
      <c r="BG575" s="54"/>
      <c r="BH575" s="54"/>
      <c r="BI575" s="54"/>
      <c r="BJ575" s="54"/>
      <c r="BR575" s="439"/>
      <c r="BS575" s="439"/>
      <c r="BT575" s="439"/>
    </row>
    <row r="576" spans="14:72" ht="15" hidden="1" x14ac:dyDescent="0.25">
      <c r="N576" s="82"/>
      <c r="O576" s="77"/>
      <c r="P576" s="436"/>
      <c r="Q576" s="437"/>
      <c r="R576" s="58"/>
      <c r="S576" s="58"/>
      <c r="T576" s="437"/>
      <c r="U576" s="438"/>
      <c r="V576" s="54"/>
      <c r="W576" s="54"/>
      <c r="X576" s="54"/>
      <c r="Y576" s="54"/>
      <c r="Z576" s="54"/>
      <c r="AA576" s="55"/>
      <c r="AB576" s="438"/>
      <c r="AI576" s="439"/>
      <c r="AJ576" s="54"/>
      <c r="AK576" s="439"/>
      <c r="AU576" s="440"/>
      <c r="AV576" s="82"/>
      <c r="AW576" s="77"/>
      <c r="AX576" s="436"/>
      <c r="AY576" s="437"/>
      <c r="AZ576" s="437"/>
      <c r="BA576" s="437"/>
      <c r="BB576" s="437"/>
      <c r="BC576" s="441"/>
      <c r="BD576" s="54"/>
      <c r="BE576" s="56"/>
      <c r="BF576" s="56"/>
      <c r="BG576" s="54"/>
      <c r="BH576" s="54"/>
      <c r="BI576" s="54"/>
      <c r="BJ576" s="54"/>
      <c r="BR576" s="439"/>
      <c r="BS576" s="439"/>
      <c r="BT576" s="439"/>
    </row>
    <row r="577" spans="14:72" ht="15" hidden="1" x14ac:dyDescent="0.25">
      <c r="N577" s="82"/>
      <c r="O577" s="77"/>
      <c r="P577" s="436"/>
      <c r="Q577" s="437"/>
      <c r="R577" s="58"/>
      <c r="S577" s="58"/>
      <c r="T577" s="437"/>
      <c r="U577" s="438"/>
      <c r="V577" s="54"/>
      <c r="W577" s="54"/>
      <c r="X577" s="54"/>
      <c r="Y577" s="54"/>
      <c r="Z577" s="54"/>
      <c r="AA577" s="55"/>
      <c r="AB577" s="438"/>
      <c r="AI577" s="439"/>
      <c r="AJ577" s="54"/>
      <c r="AK577" s="439"/>
      <c r="AU577" s="440"/>
      <c r="AV577" s="82"/>
      <c r="AW577" s="77"/>
      <c r="AX577" s="436"/>
      <c r="AY577" s="437"/>
      <c r="AZ577" s="437"/>
      <c r="BA577" s="437"/>
      <c r="BB577" s="437"/>
      <c r="BC577" s="441"/>
      <c r="BD577" s="54"/>
      <c r="BE577" s="56"/>
      <c r="BF577" s="56"/>
      <c r="BG577" s="54"/>
      <c r="BH577" s="54"/>
      <c r="BI577" s="54"/>
      <c r="BJ577" s="54"/>
      <c r="BR577" s="439"/>
      <c r="BS577" s="439"/>
      <c r="BT577" s="439"/>
    </row>
    <row r="578" spans="14:72" ht="15" hidden="1" x14ac:dyDescent="0.25">
      <c r="N578" s="82"/>
      <c r="O578" s="77"/>
      <c r="P578" s="436"/>
      <c r="Q578" s="437"/>
      <c r="R578" s="58"/>
      <c r="S578" s="58"/>
      <c r="T578" s="437"/>
      <c r="U578" s="438"/>
      <c r="V578" s="54"/>
      <c r="W578" s="54"/>
      <c r="X578" s="54"/>
      <c r="Y578" s="54"/>
      <c r="Z578" s="54"/>
      <c r="AA578" s="55"/>
      <c r="AB578" s="438"/>
      <c r="AI578" s="439"/>
      <c r="AJ578" s="54"/>
      <c r="AK578" s="439"/>
      <c r="AU578" s="440"/>
      <c r="AV578" s="82"/>
      <c r="AW578" s="77"/>
      <c r="AX578" s="436"/>
      <c r="AY578" s="437"/>
      <c r="AZ578" s="437"/>
      <c r="BA578" s="437"/>
      <c r="BB578" s="437"/>
      <c r="BC578" s="441"/>
      <c r="BD578" s="54"/>
      <c r="BE578" s="56"/>
      <c r="BF578" s="56"/>
      <c r="BG578" s="54"/>
      <c r="BH578" s="54"/>
      <c r="BI578" s="54"/>
      <c r="BJ578" s="54"/>
      <c r="BR578" s="439"/>
      <c r="BS578" s="439"/>
      <c r="BT578" s="439"/>
    </row>
    <row r="579" spans="14:72" ht="15" hidden="1" x14ac:dyDescent="0.25">
      <c r="N579" s="82"/>
      <c r="O579" s="77"/>
      <c r="P579" s="436"/>
      <c r="Q579" s="437"/>
      <c r="R579" s="58"/>
      <c r="S579" s="58"/>
      <c r="T579" s="437"/>
      <c r="U579" s="438"/>
      <c r="V579" s="54"/>
      <c r="W579" s="54"/>
      <c r="X579" s="54"/>
      <c r="Y579" s="54"/>
      <c r="Z579" s="54"/>
      <c r="AA579" s="55"/>
      <c r="AB579" s="438"/>
      <c r="AI579" s="439"/>
      <c r="AJ579" s="54"/>
      <c r="AK579" s="439"/>
      <c r="AU579" s="440"/>
      <c r="AV579" s="82"/>
      <c r="AW579" s="77"/>
      <c r="AX579" s="436"/>
      <c r="AY579" s="437"/>
      <c r="AZ579" s="437"/>
      <c r="BA579" s="437"/>
      <c r="BB579" s="437"/>
      <c r="BC579" s="441"/>
      <c r="BD579" s="54"/>
      <c r="BE579" s="56"/>
      <c r="BF579" s="56"/>
      <c r="BG579" s="54"/>
      <c r="BH579" s="54"/>
      <c r="BI579" s="54"/>
      <c r="BJ579" s="54"/>
      <c r="BR579" s="439"/>
      <c r="BS579" s="439"/>
      <c r="BT579" s="439"/>
    </row>
    <row r="580" spans="14:72" ht="15" hidden="1" x14ac:dyDescent="0.25">
      <c r="N580" s="82"/>
      <c r="O580" s="77"/>
      <c r="P580" s="436"/>
      <c r="Q580" s="437"/>
      <c r="R580" s="58"/>
      <c r="S580" s="58"/>
      <c r="T580" s="437"/>
      <c r="U580" s="438"/>
      <c r="V580" s="54"/>
      <c r="W580" s="54"/>
      <c r="X580" s="54"/>
      <c r="Y580" s="54"/>
      <c r="Z580" s="54"/>
      <c r="AA580" s="55"/>
      <c r="AB580" s="438"/>
      <c r="AI580" s="439"/>
      <c r="AJ580" s="54"/>
      <c r="AK580" s="439"/>
      <c r="AU580" s="440"/>
      <c r="AV580" s="82"/>
      <c r="AW580" s="77"/>
      <c r="AX580" s="436"/>
      <c r="AY580" s="437"/>
      <c r="AZ580" s="437"/>
      <c r="BA580" s="437"/>
      <c r="BB580" s="437"/>
      <c r="BC580" s="441"/>
      <c r="BD580" s="54"/>
      <c r="BE580" s="56"/>
      <c r="BF580" s="56"/>
      <c r="BG580" s="54"/>
      <c r="BH580" s="54"/>
      <c r="BI580" s="54"/>
      <c r="BJ580" s="54"/>
      <c r="BR580" s="439"/>
      <c r="BS580" s="439"/>
      <c r="BT580" s="439"/>
    </row>
    <row r="581" spans="14:72" ht="15" hidden="1" x14ac:dyDescent="0.25">
      <c r="N581" s="82"/>
      <c r="O581" s="77"/>
      <c r="P581" s="436"/>
      <c r="Q581" s="437"/>
      <c r="R581" s="58"/>
      <c r="S581" s="58"/>
      <c r="T581" s="437"/>
      <c r="U581" s="438"/>
      <c r="V581" s="54"/>
      <c r="W581" s="54"/>
      <c r="X581" s="54"/>
      <c r="Y581" s="54"/>
      <c r="Z581" s="54"/>
      <c r="AA581" s="55"/>
      <c r="AB581" s="438"/>
      <c r="AI581" s="439"/>
      <c r="AJ581" s="54"/>
      <c r="AK581" s="439"/>
      <c r="AU581" s="440"/>
      <c r="AV581" s="82"/>
      <c r="AW581" s="77"/>
      <c r="AX581" s="436"/>
      <c r="AY581" s="437"/>
      <c r="AZ581" s="437"/>
      <c r="BA581" s="437"/>
      <c r="BB581" s="437"/>
      <c r="BC581" s="441"/>
      <c r="BD581" s="54"/>
      <c r="BE581" s="56"/>
      <c r="BF581" s="56"/>
      <c r="BG581" s="54"/>
      <c r="BH581" s="54"/>
      <c r="BI581" s="54"/>
      <c r="BJ581" s="54"/>
      <c r="BR581" s="439"/>
      <c r="BS581" s="439"/>
      <c r="BT581" s="439"/>
    </row>
    <row r="582" spans="14:72" ht="15" hidden="1" x14ac:dyDescent="0.25">
      <c r="N582" s="82"/>
      <c r="O582" s="77"/>
      <c r="P582" s="436"/>
      <c r="Q582" s="437"/>
      <c r="R582" s="58"/>
      <c r="S582" s="58"/>
      <c r="T582" s="437"/>
      <c r="U582" s="438"/>
      <c r="V582" s="54"/>
      <c r="W582" s="54"/>
      <c r="X582" s="54"/>
      <c r="Y582" s="54"/>
      <c r="Z582" s="54"/>
      <c r="AA582" s="55"/>
      <c r="AB582" s="438"/>
      <c r="AI582" s="439"/>
      <c r="AJ582" s="54"/>
      <c r="AK582" s="439"/>
      <c r="AU582" s="440"/>
      <c r="AV582" s="82"/>
      <c r="AW582" s="77"/>
      <c r="AX582" s="436"/>
      <c r="AY582" s="437"/>
      <c r="AZ582" s="437"/>
      <c r="BA582" s="437"/>
      <c r="BB582" s="437"/>
      <c r="BC582" s="441"/>
      <c r="BD582" s="54"/>
      <c r="BE582" s="56"/>
      <c r="BF582" s="56"/>
      <c r="BG582" s="54"/>
      <c r="BH582" s="54"/>
      <c r="BI582" s="54"/>
      <c r="BJ582" s="54"/>
      <c r="BR582" s="439"/>
      <c r="BS582" s="439"/>
      <c r="BT582" s="439"/>
    </row>
    <row r="583" spans="14:72" ht="15" hidden="1" x14ac:dyDescent="0.25">
      <c r="N583" s="82"/>
      <c r="O583" s="77"/>
      <c r="P583" s="436"/>
      <c r="Q583" s="437"/>
      <c r="R583" s="58"/>
      <c r="S583" s="58"/>
      <c r="T583" s="437"/>
      <c r="U583" s="438"/>
      <c r="V583" s="54"/>
      <c r="W583" s="54"/>
      <c r="X583" s="54"/>
      <c r="Y583" s="54"/>
      <c r="Z583" s="54"/>
      <c r="AA583" s="55"/>
      <c r="AB583" s="438"/>
      <c r="AI583" s="439"/>
      <c r="AJ583" s="54"/>
      <c r="AK583" s="439"/>
      <c r="AU583" s="440"/>
      <c r="AV583" s="82"/>
      <c r="AW583" s="77"/>
      <c r="AX583" s="436"/>
      <c r="AY583" s="437"/>
      <c r="AZ583" s="437"/>
      <c r="BA583" s="437"/>
      <c r="BB583" s="437"/>
      <c r="BC583" s="441"/>
      <c r="BD583" s="54"/>
      <c r="BE583" s="56"/>
      <c r="BF583" s="56"/>
      <c r="BG583" s="54"/>
      <c r="BH583" s="54"/>
      <c r="BI583" s="54"/>
      <c r="BJ583" s="54"/>
      <c r="BR583" s="439"/>
      <c r="BS583" s="439"/>
      <c r="BT583" s="439"/>
    </row>
    <row r="584" spans="14:72" ht="15" hidden="1" x14ac:dyDescent="0.25">
      <c r="N584" s="82"/>
      <c r="O584" s="77"/>
      <c r="P584" s="436"/>
      <c r="Q584" s="437"/>
      <c r="R584" s="58"/>
      <c r="S584" s="58"/>
      <c r="T584" s="437"/>
      <c r="U584" s="438"/>
      <c r="V584" s="54"/>
      <c r="W584" s="54"/>
      <c r="X584" s="54"/>
      <c r="Y584" s="54"/>
      <c r="Z584" s="54"/>
      <c r="AA584" s="55"/>
      <c r="AB584" s="438"/>
      <c r="AI584" s="439"/>
      <c r="AJ584" s="54"/>
      <c r="AK584" s="439"/>
      <c r="AU584" s="440"/>
      <c r="AV584" s="82"/>
      <c r="AW584" s="77"/>
      <c r="AX584" s="436"/>
      <c r="AY584" s="437"/>
      <c r="AZ584" s="437"/>
      <c r="BA584" s="437"/>
      <c r="BB584" s="437"/>
      <c r="BC584" s="441"/>
      <c r="BD584" s="54"/>
      <c r="BE584" s="56"/>
      <c r="BF584" s="56"/>
      <c r="BG584" s="54"/>
      <c r="BH584" s="54"/>
      <c r="BI584" s="54"/>
      <c r="BJ584" s="54"/>
      <c r="BR584" s="439"/>
      <c r="BS584" s="439"/>
      <c r="BT584" s="439"/>
    </row>
    <row r="585" spans="14:72" ht="15" hidden="1" x14ac:dyDescent="0.25">
      <c r="N585" s="82"/>
      <c r="O585" s="77"/>
      <c r="P585" s="436"/>
      <c r="Q585" s="437"/>
      <c r="R585" s="58"/>
      <c r="S585" s="58"/>
      <c r="T585" s="437"/>
      <c r="U585" s="438"/>
      <c r="V585" s="54"/>
      <c r="W585" s="54"/>
      <c r="X585" s="54"/>
      <c r="Y585" s="54"/>
      <c r="Z585" s="54"/>
      <c r="AA585" s="55"/>
      <c r="AB585" s="438"/>
      <c r="AI585" s="439"/>
      <c r="AJ585" s="54"/>
      <c r="AK585" s="439"/>
      <c r="AU585" s="440"/>
      <c r="AV585" s="82"/>
      <c r="AW585" s="77"/>
      <c r="AX585" s="436"/>
      <c r="AY585" s="437"/>
      <c r="AZ585" s="437"/>
      <c r="BA585" s="437"/>
      <c r="BB585" s="437"/>
      <c r="BC585" s="441"/>
      <c r="BD585" s="54"/>
      <c r="BE585" s="56"/>
      <c r="BF585" s="56"/>
      <c r="BG585" s="54"/>
      <c r="BH585" s="54"/>
      <c r="BI585" s="54"/>
      <c r="BJ585" s="54"/>
      <c r="BR585" s="439"/>
      <c r="BS585" s="439"/>
      <c r="BT585" s="439"/>
    </row>
    <row r="586" spans="14:72" ht="15" hidden="1" x14ac:dyDescent="0.25">
      <c r="N586" s="82"/>
      <c r="O586" s="77"/>
      <c r="P586" s="436"/>
      <c r="Q586" s="437"/>
      <c r="R586" s="58"/>
      <c r="S586" s="58"/>
      <c r="T586" s="437"/>
      <c r="U586" s="438"/>
      <c r="V586" s="54"/>
      <c r="W586" s="54"/>
      <c r="X586" s="54"/>
      <c r="Y586" s="54"/>
      <c r="Z586" s="54"/>
      <c r="AA586" s="55"/>
      <c r="AB586" s="438"/>
      <c r="AI586" s="439"/>
      <c r="AJ586" s="54"/>
      <c r="AK586" s="439"/>
      <c r="AU586" s="440"/>
      <c r="AV586" s="82"/>
      <c r="AW586" s="77"/>
      <c r="AX586" s="436"/>
      <c r="AY586" s="437"/>
      <c r="AZ586" s="437"/>
      <c r="BA586" s="437"/>
      <c r="BB586" s="437"/>
      <c r="BC586" s="441"/>
      <c r="BD586" s="54"/>
      <c r="BE586" s="56"/>
      <c r="BF586" s="56"/>
      <c r="BG586" s="54"/>
      <c r="BH586" s="54"/>
      <c r="BI586" s="54"/>
      <c r="BJ586" s="54"/>
      <c r="BR586" s="439"/>
      <c r="BS586" s="439"/>
      <c r="BT586" s="439"/>
    </row>
    <row r="587" spans="14:72" ht="15" hidden="1" x14ac:dyDescent="0.25">
      <c r="N587" s="82"/>
      <c r="O587" s="77"/>
      <c r="P587" s="436"/>
      <c r="Q587" s="437"/>
      <c r="R587" s="58"/>
      <c r="S587" s="58"/>
      <c r="T587" s="437"/>
      <c r="U587" s="438"/>
      <c r="V587" s="54"/>
      <c r="W587" s="54"/>
      <c r="X587" s="54"/>
      <c r="Y587" s="54"/>
      <c r="Z587" s="54"/>
      <c r="AA587" s="55"/>
      <c r="AB587" s="438"/>
      <c r="AI587" s="439"/>
      <c r="AJ587" s="54"/>
      <c r="AK587" s="439"/>
      <c r="AU587" s="440"/>
      <c r="AV587" s="82"/>
      <c r="AW587" s="77"/>
      <c r="AX587" s="436"/>
      <c r="AY587" s="437"/>
      <c r="AZ587" s="437"/>
      <c r="BA587" s="437"/>
      <c r="BB587" s="437"/>
      <c r="BC587" s="441"/>
      <c r="BD587" s="54"/>
      <c r="BE587" s="56"/>
      <c r="BF587" s="56"/>
      <c r="BG587" s="54"/>
      <c r="BH587" s="54"/>
      <c r="BI587" s="54"/>
      <c r="BJ587" s="54"/>
      <c r="BR587" s="439"/>
      <c r="BS587" s="439"/>
      <c r="BT587" s="439"/>
    </row>
    <row r="588" spans="14:72" ht="15" hidden="1" x14ac:dyDescent="0.25">
      <c r="N588" s="82"/>
      <c r="O588" s="77"/>
      <c r="P588" s="436"/>
      <c r="Q588" s="437"/>
      <c r="R588" s="58"/>
      <c r="S588" s="58"/>
      <c r="T588" s="437"/>
      <c r="U588" s="438"/>
      <c r="V588" s="54"/>
      <c r="W588" s="54"/>
      <c r="X588" s="54"/>
      <c r="Y588" s="54"/>
      <c r="Z588" s="54"/>
      <c r="AA588" s="55"/>
      <c r="AB588" s="438"/>
      <c r="AI588" s="439"/>
      <c r="AJ588" s="54"/>
      <c r="AK588" s="439"/>
      <c r="AU588" s="440"/>
      <c r="AV588" s="82"/>
      <c r="AW588" s="77"/>
      <c r="AX588" s="436"/>
      <c r="AY588" s="437"/>
      <c r="AZ588" s="437"/>
      <c r="BA588" s="437"/>
      <c r="BB588" s="437"/>
      <c r="BC588" s="441"/>
      <c r="BD588" s="54"/>
      <c r="BE588" s="56"/>
      <c r="BF588" s="56"/>
      <c r="BG588" s="54"/>
      <c r="BH588" s="54"/>
      <c r="BI588" s="54"/>
      <c r="BJ588" s="54"/>
      <c r="BR588" s="439"/>
      <c r="BS588" s="439"/>
      <c r="BT588" s="439"/>
    </row>
    <row r="589" spans="14:72" ht="15" hidden="1" x14ac:dyDescent="0.25">
      <c r="N589" s="82"/>
      <c r="O589" s="77"/>
      <c r="P589" s="436"/>
      <c r="Q589" s="437"/>
      <c r="R589" s="58"/>
      <c r="S589" s="58"/>
      <c r="T589" s="437"/>
      <c r="U589" s="438"/>
      <c r="V589" s="54"/>
      <c r="W589" s="54"/>
      <c r="X589" s="54"/>
      <c r="Y589" s="54"/>
      <c r="Z589" s="54"/>
      <c r="AA589" s="55"/>
      <c r="AB589" s="438"/>
      <c r="AI589" s="439"/>
      <c r="AJ589" s="54"/>
      <c r="AK589" s="439"/>
      <c r="AU589" s="440"/>
      <c r="AV589" s="82"/>
      <c r="AW589" s="77"/>
      <c r="AX589" s="436"/>
      <c r="AY589" s="437"/>
      <c r="AZ589" s="437"/>
      <c r="BA589" s="437"/>
      <c r="BB589" s="437"/>
      <c r="BC589" s="441"/>
      <c r="BD589" s="54"/>
      <c r="BE589" s="56"/>
      <c r="BF589" s="56"/>
      <c r="BG589" s="54"/>
      <c r="BH589" s="54"/>
      <c r="BI589" s="54"/>
      <c r="BJ589" s="54"/>
      <c r="BR589" s="439"/>
      <c r="BS589" s="439"/>
      <c r="BT589" s="439"/>
    </row>
    <row r="590" spans="14:72" ht="15" hidden="1" x14ac:dyDescent="0.25">
      <c r="N590" s="82"/>
      <c r="O590" s="77"/>
      <c r="P590" s="436"/>
      <c r="Q590" s="437"/>
      <c r="R590" s="58"/>
      <c r="S590" s="58"/>
      <c r="T590" s="437"/>
      <c r="U590" s="438"/>
      <c r="V590" s="54"/>
      <c r="W590" s="54"/>
      <c r="X590" s="54"/>
      <c r="Y590" s="54"/>
      <c r="Z590" s="54"/>
      <c r="AA590" s="55"/>
      <c r="AB590" s="438"/>
      <c r="AI590" s="439"/>
      <c r="AJ590" s="54"/>
      <c r="AK590" s="439"/>
      <c r="AU590" s="440"/>
      <c r="AV590" s="82"/>
      <c r="AW590" s="77"/>
      <c r="AX590" s="436"/>
      <c r="AY590" s="437"/>
      <c r="AZ590" s="437"/>
      <c r="BA590" s="437"/>
      <c r="BB590" s="437"/>
      <c r="BC590" s="441"/>
      <c r="BD590" s="54"/>
      <c r="BE590" s="56"/>
      <c r="BF590" s="56"/>
      <c r="BG590" s="54"/>
      <c r="BH590" s="54"/>
      <c r="BI590" s="54"/>
      <c r="BJ590" s="54"/>
      <c r="BR590" s="439"/>
      <c r="BS590" s="439"/>
      <c r="BT590" s="439"/>
    </row>
    <row r="591" spans="14:72" ht="15" hidden="1" x14ac:dyDescent="0.25">
      <c r="N591" s="82"/>
      <c r="O591" s="77"/>
      <c r="P591" s="436"/>
      <c r="Q591" s="437"/>
      <c r="R591" s="58"/>
      <c r="S591" s="58"/>
      <c r="T591" s="437"/>
      <c r="U591" s="438"/>
      <c r="V591" s="54"/>
      <c r="W591" s="54"/>
      <c r="X591" s="54"/>
      <c r="Y591" s="54"/>
      <c r="Z591" s="54"/>
      <c r="AA591" s="55"/>
      <c r="AB591" s="438"/>
      <c r="AI591" s="439"/>
      <c r="AJ591" s="54"/>
      <c r="AK591" s="439"/>
      <c r="AU591" s="440"/>
      <c r="AV591" s="82"/>
      <c r="AW591" s="77"/>
      <c r="AX591" s="436"/>
      <c r="AY591" s="437"/>
      <c r="AZ591" s="437"/>
      <c r="BA591" s="437"/>
      <c r="BB591" s="437"/>
      <c r="BC591" s="441"/>
      <c r="BD591" s="54"/>
      <c r="BE591" s="56"/>
      <c r="BF591" s="56"/>
      <c r="BG591" s="54"/>
      <c r="BH591" s="54"/>
      <c r="BI591" s="54"/>
      <c r="BJ591" s="54"/>
      <c r="BR591" s="439"/>
      <c r="BS591" s="439"/>
      <c r="BT591" s="439"/>
    </row>
    <row r="592" spans="14:72" ht="15" hidden="1" x14ac:dyDescent="0.25">
      <c r="N592" s="82"/>
      <c r="O592" s="77"/>
      <c r="P592" s="436"/>
      <c r="Q592" s="437"/>
      <c r="R592" s="58"/>
      <c r="S592" s="58"/>
      <c r="T592" s="437"/>
      <c r="U592" s="438"/>
      <c r="V592" s="54"/>
      <c r="W592" s="54"/>
      <c r="X592" s="54"/>
      <c r="Y592" s="54"/>
      <c r="Z592" s="54"/>
      <c r="AA592" s="55"/>
      <c r="AB592" s="438"/>
      <c r="AI592" s="439"/>
      <c r="AJ592" s="54"/>
      <c r="AK592" s="439"/>
      <c r="AU592" s="440"/>
      <c r="AV592" s="82"/>
      <c r="AW592" s="77"/>
      <c r="AX592" s="436"/>
      <c r="AY592" s="437"/>
      <c r="AZ592" s="437"/>
      <c r="BA592" s="437"/>
      <c r="BB592" s="437"/>
      <c r="BC592" s="441"/>
      <c r="BD592" s="54"/>
      <c r="BE592" s="56"/>
      <c r="BF592" s="56"/>
      <c r="BG592" s="54"/>
      <c r="BH592" s="54"/>
      <c r="BI592" s="54"/>
      <c r="BJ592" s="54"/>
      <c r="BR592" s="439"/>
      <c r="BS592" s="439"/>
      <c r="BT592" s="439"/>
    </row>
    <row r="593" spans="14:72" ht="15" hidden="1" x14ac:dyDescent="0.25">
      <c r="N593" s="82"/>
      <c r="O593" s="77"/>
      <c r="P593" s="436"/>
      <c r="Q593" s="437"/>
      <c r="R593" s="58"/>
      <c r="S593" s="58"/>
      <c r="T593" s="437"/>
      <c r="U593" s="438"/>
      <c r="V593" s="54"/>
      <c r="W593" s="54"/>
      <c r="X593" s="54"/>
      <c r="Y593" s="54"/>
      <c r="Z593" s="54"/>
      <c r="AA593" s="55"/>
      <c r="AB593" s="438"/>
      <c r="AI593" s="439"/>
      <c r="AJ593" s="54"/>
      <c r="AK593" s="439"/>
      <c r="AU593" s="440"/>
      <c r="AV593" s="82"/>
      <c r="AW593" s="77"/>
      <c r="AX593" s="436"/>
      <c r="AY593" s="437"/>
      <c r="AZ593" s="437"/>
      <c r="BA593" s="437"/>
      <c r="BB593" s="437"/>
      <c r="BC593" s="441"/>
      <c r="BD593" s="54"/>
      <c r="BE593" s="56"/>
      <c r="BF593" s="56"/>
      <c r="BG593" s="54"/>
      <c r="BH593" s="54"/>
      <c r="BI593" s="54"/>
      <c r="BJ593" s="54"/>
      <c r="BR593" s="439"/>
      <c r="BS593" s="439"/>
      <c r="BT593" s="439"/>
    </row>
    <row r="594" spans="14:72" ht="15" hidden="1" x14ac:dyDescent="0.25">
      <c r="N594" s="82"/>
      <c r="O594" s="77"/>
      <c r="P594" s="436"/>
      <c r="Q594" s="437"/>
      <c r="R594" s="58"/>
      <c r="S594" s="58"/>
      <c r="T594" s="437"/>
      <c r="U594" s="438"/>
      <c r="V594" s="54"/>
      <c r="W594" s="54"/>
      <c r="X594" s="54"/>
      <c r="Y594" s="54"/>
      <c r="Z594" s="54"/>
      <c r="AA594" s="55"/>
      <c r="AB594" s="438"/>
      <c r="AI594" s="439"/>
      <c r="AJ594" s="54"/>
      <c r="AK594" s="439"/>
      <c r="AU594" s="440"/>
      <c r="AV594" s="82"/>
      <c r="AW594" s="77"/>
      <c r="AX594" s="436"/>
      <c r="AY594" s="437"/>
      <c r="AZ594" s="437"/>
      <c r="BA594" s="437"/>
      <c r="BB594" s="437"/>
      <c r="BC594" s="441"/>
      <c r="BD594" s="54"/>
      <c r="BE594" s="56"/>
      <c r="BF594" s="56"/>
      <c r="BG594" s="54"/>
      <c r="BH594" s="54"/>
      <c r="BI594" s="54"/>
      <c r="BJ594" s="54"/>
      <c r="BR594" s="439"/>
      <c r="BS594" s="439"/>
      <c r="BT594" s="439"/>
    </row>
    <row r="595" spans="14:72" ht="15" hidden="1" x14ac:dyDescent="0.25">
      <c r="N595" s="82"/>
      <c r="O595" s="77"/>
      <c r="P595" s="436"/>
      <c r="Q595" s="437"/>
      <c r="R595" s="58"/>
      <c r="S595" s="58"/>
      <c r="T595" s="437"/>
      <c r="U595" s="438"/>
      <c r="V595" s="54"/>
      <c r="W595" s="54"/>
      <c r="X595" s="54"/>
      <c r="Y595" s="54"/>
      <c r="Z595" s="54"/>
      <c r="AA595" s="55"/>
      <c r="AB595" s="438"/>
      <c r="AI595" s="439"/>
      <c r="AJ595" s="54"/>
      <c r="AK595" s="439"/>
      <c r="AU595" s="440"/>
      <c r="AV595" s="82"/>
      <c r="AW595" s="77"/>
      <c r="AX595" s="436"/>
      <c r="AY595" s="437"/>
      <c r="AZ595" s="437"/>
      <c r="BA595" s="437"/>
      <c r="BB595" s="437"/>
      <c r="BC595" s="441"/>
      <c r="BD595" s="54"/>
      <c r="BE595" s="56"/>
      <c r="BF595" s="56"/>
      <c r="BG595" s="54"/>
      <c r="BH595" s="54"/>
      <c r="BI595" s="54"/>
      <c r="BJ595" s="54"/>
      <c r="BR595" s="439"/>
      <c r="BS595" s="439"/>
      <c r="BT595" s="439"/>
    </row>
    <row r="596" spans="14:72" ht="15" hidden="1" x14ac:dyDescent="0.25">
      <c r="N596" s="82"/>
      <c r="O596" s="77"/>
      <c r="P596" s="436"/>
      <c r="Q596" s="437"/>
      <c r="R596" s="58"/>
      <c r="S596" s="58"/>
      <c r="T596" s="437"/>
      <c r="U596" s="438"/>
      <c r="V596" s="54"/>
      <c r="W596" s="54"/>
      <c r="X596" s="54"/>
      <c r="Y596" s="54"/>
      <c r="Z596" s="54"/>
      <c r="AA596" s="55"/>
      <c r="AB596" s="438"/>
      <c r="AI596" s="439"/>
      <c r="AJ596" s="54"/>
      <c r="AK596" s="439"/>
      <c r="AU596" s="440"/>
      <c r="AV596" s="82"/>
      <c r="AW596" s="77"/>
      <c r="AX596" s="436"/>
      <c r="AY596" s="437"/>
      <c r="AZ596" s="437"/>
      <c r="BA596" s="437"/>
      <c r="BB596" s="437"/>
      <c r="BC596" s="441"/>
      <c r="BD596" s="54"/>
      <c r="BE596" s="56"/>
      <c r="BF596" s="56"/>
      <c r="BG596" s="54"/>
      <c r="BH596" s="54"/>
      <c r="BI596" s="54"/>
      <c r="BJ596" s="54"/>
      <c r="BR596" s="439"/>
      <c r="BS596" s="439"/>
      <c r="BT596" s="439"/>
    </row>
    <row r="597" spans="14:72" ht="15" hidden="1" x14ac:dyDescent="0.25">
      <c r="N597" s="82"/>
      <c r="O597" s="77"/>
      <c r="P597" s="436"/>
      <c r="Q597" s="437"/>
      <c r="R597" s="58"/>
      <c r="S597" s="58"/>
      <c r="T597" s="437"/>
      <c r="U597" s="438"/>
      <c r="V597" s="54"/>
      <c r="W597" s="54"/>
      <c r="X597" s="54"/>
      <c r="Y597" s="54"/>
      <c r="Z597" s="54"/>
      <c r="AA597" s="55"/>
      <c r="AB597" s="438"/>
      <c r="AI597" s="439"/>
      <c r="AJ597" s="54"/>
      <c r="AK597" s="439"/>
      <c r="AU597" s="440"/>
      <c r="AV597" s="82"/>
      <c r="AW597" s="77"/>
      <c r="AX597" s="436"/>
      <c r="AY597" s="437"/>
      <c r="AZ597" s="437"/>
      <c r="BA597" s="437"/>
      <c r="BB597" s="437"/>
      <c r="BC597" s="441"/>
      <c r="BD597" s="54"/>
      <c r="BE597" s="56"/>
      <c r="BF597" s="56"/>
      <c r="BG597" s="54"/>
      <c r="BH597" s="54"/>
      <c r="BI597" s="54"/>
      <c r="BJ597" s="54"/>
      <c r="BR597" s="439"/>
      <c r="BS597" s="439"/>
      <c r="BT597" s="439"/>
    </row>
    <row r="598" spans="14:72" ht="15" hidden="1" x14ac:dyDescent="0.25">
      <c r="N598" s="82"/>
      <c r="O598" s="77"/>
      <c r="P598" s="436"/>
      <c r="Q598" s="437"/>
      <c r="R598" s="58"/>
      <c r="S598" s="58"/>
      <c r="T598" s="437"/>
      <c r="U598" s="438"/>
      <c r="V598" s="54"/>
      <c r="W598" s="54"/>
      <c r="X598" s="54"/>
      <c r="Y598" s="54"/>
      <c r="Z598" s="54"/>
      <c r="AA598" s="55"/>
      <c r="AB598" s="438"/>
      <c r="AI598" s="439"/>
      <c r="AJ598" s="54"/>
      <c r="AK598" s="439"/>
      <c r="AU598" s="440"/>
      <c r="AV598" s="82"/>
      <c r="AW598" s="77"/>
      <c r="AX598" s="436"/>
      <c r="AY598" s="437"/>
      <c r="AZ598" s="437"/>
      <c r="BA598" s="437"/>
      <c r="BB598" s="437"/>
      <c r="BC598" s="441"/>
      <c r="BD598" s="54"/>
      <c r="BE598" s="56"/>
      <c r="BF598" s="56"/>
      <c r="BG598" s="54"/>
      <c r="BH598" s="54"/>
      <c r="BI598" s="54"/>
      <c r="BJ598" s="54"/>
      <c r="BR598" s="439"/>
      <c r="BS598" s="439"/>
      <c r="BT598" s="439"/>
    </row>
    <row r="599" spans="14:72" ht="15" hidden="1" x14ac:dyDescent="0.25">
      <c r="N599" s="82"/>
      <c r="O599" s="77"/>
      <c r="P599" s="436"/>
      <c r="Q599" s="437"/>
      <c r="R599" s="58"/>
      <c r="S599" s="58"/>
      <c r="T599" s="437"/>
      <c r="U599" s="438"/>
      <c r="V599" s="54"/>
      <c r="W599" s="54"/>
      <c r="X599" s="54"/>
      <c r="Y599" s="54"/>
      <c r="Z599" s="54"/>
      <c r="AA599" s="55"/>
      <c r="AB599" s="438"/>
      <c r="AI599" s="439"/>
      <c r="AJ599" s="54"/>
      <c r="AK599" s="439"/>
      <c r="AU599" s="440"/>
      <c r="AV599" s="82"/>
      <c r="AW599" s="77"/>
      <c r="AX599" s="436"/>
      <c r="AY599" s="437"/>
      <c r="AZ599" s="437"/>
      <c r="BA599" s="437"/>
      <c r="BB599" s="437"/>
      <c r="BC599" s="441"/>
      <c r="BD599" s="54"/>
      <c r="BE599" s="56"/>
      <c r="BF599" s="56"/>
      <c r="BG599" s="54"/>
      <c r="BH599" s="54"/>
      <c r="BI599" s="54"/>
      <c r="BJ599" s="54"/>
      <c r="BR599" s="439"/>
      <c r="BS599" s="439"/>
      <c r="BT599" s="439"/>
    </row>
    <row r="600" spans="14:72" ht="15" hidden="1" x14ac:dyDescent="0.25">
      <c r="N600" s="82"/>
      <c r="O600" s="77"/>
      <c r="P600" s="436"/>
      <c r="Q600" s="437"/>
      <c r="R600" s="58"/>
      <c r="S600" s="58"/>
      <c r="T600" s="437"/>
      <c r="U600" s="438"/>
      <c r="V600" s="54"/>
      <c r="W600" s="54"/>
      <c r="X600" s="54"/>
      <c r="Y600" s="54"/>
      <c r="Z600" s="54"/>
      <c r="AA600" s="55"/>
      <c r="AB600" s="438"/>
      <c r="AI600" s="439"/>
      <c r="AJ600" s="54"/>
      <c r="AK600" s="439"/>
      <c r="AU600" s="440"/>
      <c r="AV600" s="82"/>
      <c r="AW600" s="77"/>
      <c r="AX600" s="436"/>
      <c r="AY600" s="437"/>
      <c r="AZ600" s="437"/>
      <c r="BA600" s="437"/>
      <c r="BB600" s="437"/>
      <c r="BC600" s="441"/>
      <c r="BD600" s="54"/>
      <c r="BE600" s="56"/>
      <c r="BF600" s="56"/>
      <c r="BG600" s="54"/>
      <c r="BH600" s="54"/>
      <c r="BI600" s="54"/>
      <c r="BJ600" s="54"/>
      <c r="BR600" s="439"/>
      <c r="BS600" s="439"/>
      <c r="BT600" s="439"/>
    </row>
    <row r="601" spans="14:72" ht="15" hidden="1" x14ac:dyDescent="0.25">
      <c r="N601" s="82"/>
      <c r="O601" s="77"/>
      <c r="P601" s="436"/>
      <c r="Q601" s="437"/>
      <c r="R601" s="58"/>
      <c r="S601" s="58"/>
      <c r="T601" s="437"/>
      <c r="U601" s="438"/>
      <c r="V601" s="54"/>
      <c r="W601" s="54"/>
      <c r="X601" s="54"/>
      <c r="Y601" s="54"/>
      <c r="Z601" s="54"/>
      <c r="AA601" s="55"/>
      <c r="AB601" s="438"/>
      <c r="AI601" s="439"/>
      <c r="AJ601" s="54"/>
      <c r="AK601" s="439"/>
      <c r="AU601" s="440"/>
      <c r="AV601" s="82"/>
      <c r="AW601" s="77"/>
      <c r="AX601" s="436"/>
      <c r="AY601" s="437"/>
      <c r="AZ601" s="437"/>
      <c r="BA601" s="437"/>
      <c r="BB601" s="437"/>
      <c r="BC601" s="441"/>
      <c r="BD601" s="54"/>
      <c r="BE601" s="56"/>
      <c r="BF601" s="56"/>
      <c r="BG601" s="54"/>
      <c r="BH601" s="54"/>
      <c r="BI601" s="54"/>
      <c r="BJ601" s="54"/>
      <c r="BR601" s="439"/>
      <c r="BS601" s="439"/>
      <c r="BT601" s="439"/>
    </row>
    <row r="602" spans="14:72" ht="15" hidden="1" x14ac:dyDescent="0.25">
      <c r="N602" s="82"/>
      <c r="O602" s="77"/>
      <c r="P602" s="436"/>
      <c r="Q602" s="437"/>
      <c r="R602" s="58"/>
      <c r="S602" s="58"/>
      <c r="T602" s="437"/>
      <c r="U602" s="438"/>
      <c r="V602" s="54"/>
      <c r="W602" s="54"/>
      <c r="X602" s="54"/>
      <c r="Y602" s="54"/>
      <c r="Z602" s="54"/>
      <c r="AA602" s="55"/>
      <c r="AB602" s="438"/>
      <c r="AI602" s="439"/>
      <c r="AJ602" s="54"/>
      <c r="AK602" s="439"/>
      <c r="AU602" s="440"/>
      <c r="AV602" s="82"/>
      <c r="AW602" s="77"/>
      <c r="AX602" s="436"/>
      <c r="AY602" s="437"/>
      <c r="AZ602" s="437"/>
      <c r="BA602" s="437"/>
      <c r="BB602" s="437"/>
      <c r="BC602" s="441"/>
      <c r="BD602" s="54"/>
      <c r="BE602" s="56"/>
      <c r="BF602" s="56"/>
      <c r="BG602" s="54"/>
      <c r="BH602" s="54"/>
      <c r="BI602" s="54"/>
      <c r="BJ602" s="54"/>
      <c r="BR602" s="439"/>
      <c r="BS602" s="439"/>
      <c r="BT602" s="439"/>
    </row>
    <row r="603" spans="14:72" ht="15" hidden="1" x14ac:dyDescent="0.25">
      <c r="N603" s="82"/>
      <c r="O603" s="77"/>
      <c r="P603" s="436"/>
      <c r="Q603" s="437"/>
      <c r="R603" s="58"/>
      <c r="S603" s="58"/>
      <c r="T603" s="437"/>
      <c r="U603" s="438"/>
      <c r="V603" s="54"/>
      <c r="W603" s="54"/>
      <c r="X603" s="54"/>
      <c r="Y603" s="54"/>
      <c r="Z603" s="54"/>
      <c r="AA603" s="55"/>
      <c r="AB603" s="438"/>
      <c r="AI603" s="439"/>
      <c r="AJ603" s="54"/>
      <c r="AK603" s="439"/>
      <c r="AU603" s="440"/>
      <c r="AV603" s="82"/>
      <c r="AW603" s="77"/>
      <c r="AX603" s="436"/>
      <c r="AY603" s="437"/>
      <c r="AZ603" s="437"/>
      <c r="BA603" s="437"/>
      <c r="BB603" s="437"/>
      <c r="BC603" s="441"/>
      <c r="BD603" s="54"/>
      <c r="BE603" s="56"/>
      <c r="BF603" s="56"/>
      <c r="BG603" s="54"/>
      <c r="BH603" s="54"/>
      <c r="BI603" s="54"/>
      <c r="BJ603" s="54"/>
      <c r="BR603" s="439"/>
      <c r="BS603" s="439"/>
      <c r="BT603" s="439"/>
    </row>
    <row r="604" spans="14:72" ht="15" hidden="1" x14ac:dyDescent="0.25">
      <c r="N604" s="82"/>
      <c r="O604" s="77"/>
      <c r="P604" s="436"/>
      <c r="Q604" s="437"/>
      <c r="R604" s="58"/>
      <c r="S604" s="58"/>
      <c r="T604" s="437"/>
      <c r="U604" s="438"/>
      <c r="V604" s="54"/>
      <c r="W604" s="54"/>
      <c r="X604" s="54"/>
      <c r="Y604" s="54"/>
      <c r="Z604" s="54"/>
      <c r="AA604" s="55"/>
      <c r="AB604" s="438"/>
      <c r="AI604" s="439"/>
      <c r="AJ604" s="54"/>
      <c r="AK604" s="439"/>
      <c r="AU604" s="440"/>
      <c r="AV604" s="82"/>
      <c r="AW604" s="77"/>
      <c r="AX604" s="436"/>
      <c r="AY604" s="437"/>
      <c r="AZ604" s="437"/>
      <c r="BA604" s="437"/>
      <c r="BB604" s="437"/>
      <c r="BC604" s="441"/>
      <c r="BD604" s="54"/>
      <c r="BE604" s="56"/>
      <c r="BF604" s="56"/>
      <c r="BG604" s="54"/>
      <c r="BH604" s="54"/>
      <c r="BI604" s="54"/>
      <c r="BJ604" s="54"/>
      <c r="BR604" s="439"/>
      <c r="BS604" s="439"/>
      <c r="BT604" s="439"/>
    </row>
    <row r="605" spans="14:72" ht="15" hidden="1" x14ac:dyDescent="0.25">
      <c r="N605" s="82"/>
      <c r="O605" s="77"/>
      <c r="P605" s="436"/>
      <c r="Q605" s="437"/>
      <c r="R605" s="58"/>
      <c r="S605" s="58"/>
      <c r="T605" s="437"/>
      <c r="U605" s="438"/>
      <c r="V605" s="54"/>
      <c r="W605" s="54"/>
      <c r="X605" s="54"/>
      <c r="Y605" s="54"/>
      <c r="Z605" s="54"/>
      <c r="AA605" s="55"/>
      <c r="AB605" s="438"/>
      <c r="AI605" s="439"/>
      <c r="AJ605" s="54"/>
      <c r="AK605" s="439"/>
      <c r="AU605" s="440"/>
      <c r="AV605" s="82"/>
      <c r="AW605" s="77"/>
      <c r="AX605" s="436"/>
      <c r="AY605" s="437"/>
      <c r="AZ605" s="437"/>
      <c r="BA605" s="437"/>
      <c r="BB605" s="437"/>
      <c r="BC605" s="441"/>
      <c r="BD605" s="54"/>
      <c r="BE605" s="56"/>
      <c r="BF605" s="56"/>
      <c r="BG605" s="54"/>
      <c r="BH605" s="54"/>
      <c r="BI605" s="54"/>
      <c r="BJ605" s="54"/>
      <c r="BR605" s="439"/>
      <c r="BS605" s="439"/>
      <c r="BT605" s="439"/>
    </row>
    <row r="606" spans="14:72" ht="15" hidden="1" x14ac:dyDescent="0.25">
      <c r="N606" s="82"/>
      <c r="O606" s="77"/>
      <c r="P606" s="436"/>
      <c r="Q606" s="437"/>
      <c r="R606" s="58"/>
      <c r="S606" s="58"/>
      <c r="T606" s="437"/>
      <c r="U606" s="438"/>
      <c r="V606" s="54"/>
      <c r="W606" s="54"/>
      <c r="X606" s="54"/>
      <c r="Y606" s="54"/>
      <c r="Z606" s="54"/>
      <c r="AA606" s="55"/>
      <c r="AB606" s="438"/>
      <c r="AI606" s="439"/>
      <c r="AJ606" s="54"/>
      <c r="AK606" s="439"/>
      <c r="AU606" s="440"/>
      <c r="AV606" s="82"/>
      <c r="AW606" s="77"/>
      <c r="AX606" s="436"/>
      <c r="AY606" s="437"/>
      <c r="AZ606" s="437"/>
      <c r="BA606" s="437"/>
      <c r="BB606" s="437"/>
      <c r="BC606" s="441"/>
      <c r="BD606" s="54"/>
      <c r="BE606" s="56"/>
      <c r="BF606" s="56"/>
      <c r="BG606" s="54"/>
      <c r="BH606" s="54"/>
      <c r="BI606" s="54"/>
      <c r="BJ606" s="54"/>
      <c r="BR606" s="439"/>
      <c r="BS606" s="439"/>
      <c r="BT606" s="439"/>
    </row>
    <row r="607" spans="14:72" ht="15" hidden="1" x14ac:dyDescent="0.25">
      <c r="N607" s="82"/>
      <c r="O607" s="77"/>
      <c r="P607" s="436"/>
      <c r="Q607" s="437"/>
      <c r="R607" s="58"/>
      <c r="S607" s="58"/>
      <c r="T607" s="437"/>
      <c r="U607" s="438"/>
      <c r="V607" s="54"/>
      <c r="W607" s="54"/>
      <c r="X607" s="54"/>
      <c r="Y607" s="54"/>
      <c r="Z607" s="54"/>
      <c r="AA607" s="55"/>
      <c r="AB607" s="438"/>
      <c r="AI607" s="439"/>
      <c r="AJ607" s="54"/>
      <c r="AK607" s="439"/>
      <c r="AU607" s="440"/>
      <c r="AV607" s="82"/>
      <c r="AW607" s="77"/>
      <c r="AX607" s="436"/>
      <c r="AY607" s="437"/>
      <c r="AZ607" s="437"/>
      <c r="BA607" s="437"/>
      <c r="BB607" s="437"/>
      <c r="BC607" s="441"/>
      <c r="BD607" s="54"/>
      <c r="BE607" s="56"/>
      <c r="BF607" s="56"/>
      <c r="BG607" s="54"/>
      <c r="BH607" s="54"/>
      <c r="BI607" s="54"/>
      <c r="BJ607" s="54"/>
      <c r="BR607" s="439"/>
      <c r="BS607" s="439"/>
      <c r="BT607" s="439"/>
    </row>
    <row r="608" spans="14:72" ht="15" hidden="1" x14ac:dyDescent="0.25">
      <c r="N608" s="82"/>
      <c r="O608" s="77"/>
      <c r="P608" s="436"/>
      <c r="Q608" s="437"/>
      <c r="R608" s="58"/>
      <c r="S608" s="58"/>
      <c r="T608" s="437"/>
      <c r="U608" s="438"/>
      <c r="V608" s="54"/>
      <c r="W608" s="54"/>
      <c r="X608" s="54"/>
      <c r="Y608" s="54"/>
      <c r="Z608" s="54"/>
      <c r="AA608" s="55"/>
      <c r="AB608" s="438"/>
      <c r="AI608" s="439"/>
      <c r="AJ608" s="54"/>
      <c r="AK608" s="439"/>
      <c r="AU608" s="440"/>
      <c r="AV608" s="82"/>
      <c r="AW608" s="77"/>
      <c r="AX608" s="436"/>
      <c r="AY608" s="437"/>
      <c r="AZ608" s="437"/>
      <c r="BA608" s="437"/>
      <c r="BB608" s="437"/>
      <c r="BC608" s="441"/>
      <c r="BD608" s="54"/>
      <c r="BE608" s="56"/>
      <c r="BF608" s="56"/>
      <c r="BG608" s="54"/>
      <c r="BH608" s="54"/>
      <c r="BI608" s="54"/>
      <c r="BJ608" s="54"/>
      <c r="BR608" s="439"/>
      <c r="BS608" s="439"/>
      <c r="BT608" s="439"/>
    </row>
    <row r="609" spans="14:72" ht="15" hidden="1" x14ac:dyDescent="0.25">
      <c r="N609" s="82"/>
      <c r="O609" s="77"/>
      <c r="P609" s="436"/>
      <c r="Q609" s="437"/>
      <c r="R609" s="58"/>
      <c r="S609" s="58"/>
      <c r="T609" s="437"/>
      <c r="U609" s="438"/>
      <c r="V609" s="54"/>
      <c r="W609" s="54"/>
      <c r="X609" s="54"/>
      <c r="Y609" s="54"/>
      <c r="Z609" s="54"/>
      <c r="AA609" s="55"/>
      <c r="AB609" s="438"/>
      <c r="AI609" s="439"/>
      <c r="AJ609" s="54"/>
      <c r="AK609" s="439"/>
      <c r="AU609" s="440"/>
      <c r="AV609" s="82"/>
      <c r="AW609" s="77"/>
      <c r="AX609" s="436"/>
      <c r="AY609" s="437"/>
      <c r="AZ609" s="437"/>
      <c r="BA609" s="437"/>
      <c r="BB609" s="437"/>
      <c r="BC609" s="441"/>
      <c r="BD609" s="54"/>
      <c r="BE609" s="56"/>
      <c r="BF609" s="56"/>
      <c r="BG609" s="54"/>
      <c r="BH609" s="54"/>
      <c r="BI609" s="54"/>
      <c r="BJ609" s="54"/>
      <c r="BR609" s="439"/>
      <c r="BS609" s="439"/>
      <c r="BT609" s="439"/>
    </row>
    <row r="610" spans="14:72" ht="15" hidden="1" x14ac:dyDescent="0.25">
      <c r="N610" s="82"/>
      <c r="O610" s="77"/>
      <c r="P610" s="436"/>
      <c r="Q610" s="437"/>
      <c r="R610" s="58"/>
      <c r="S610" s="58"/>
      <c r="T610" s="437"/>
      <c r="U610" s="438"/>
      <c r="V610" s="54"/>
      <c r="W610" s="54"/>
      <c r="X610" s="54"/>
      <c r="Y610" s="54"/>
      <c r="Z610" s="54"/>
      <c r="AA610" s="55"/>
      <c r="AB610" s="438"/>
      <c r="AI610" s="439"/>
      <c r="AJ610" s="54"/>
      <c r="AK610" s="439"/>
      <c r="AU610" s="440"/>
      <c r="AV610" s="82"/>
      <c r="AW610" s="77"/>
      <c r="AX610" s="436"/>
      <c r="AY610" s="437"/>
      <c r="AZ610" s="437"/>
      <c r="BA610" s="437"/>
      <c r="BB610" s="437"/>
      <c r="BC610" s="441"/>
      <c r="BD610" s="54"/>
      <c r="BE610" s="56"/>
      <c r="BF610" s="56"/>
      <c r="BG610" s="54"/>
      <c r="BH610" s="54"/>
      <c r="BI610" s="54"/>
      <c r="BJ610" s="54"/>
      <c r="BR610" s="439"/>
      <c r="BS610" s="439"/>
      <c r="BT610" s="439"/>
    </row>
    <row r="611" spans="14:72" ht="15" hidden="1" x14ac:dyDescent="0.25">
      <c r="N611" s="82"/>
      <c r="O611" s="77"/>
      <c r="P611" s="436"/>
      <c r="Q611" s="437"/>
      <c r="R611" s="58"/>
      <c r="S611" s="58"/>
      <c r="T611" s="437"/>
      <c r="U611" s="438"/>
      <c r="V611" s="54"/>
      <c r="W611" s="54"/>
      <c r="X611" s="54"/>
      <c r="Y611" s="54"/>
      <c r="Z611" s="54"/>
      <c r="AA611" s="55"/>
      <c r="AB611" s="438"/>
      <c r="AI611" s="439"/>
      <c r="AJ611" s="54"/>
      <c r="AK611" s="439"/>
      <c r="AU611" s="440"/>
      <c r="AV611" s="82"/>
      <c r="AW611" s="77"/>
      <c r="AX611" s="436"/>
      <c r="AY611" s="437"/>
      <c r="AZ611" s="437"/>
      <c r="BA611" s="437"/>
      <c r="BB611" s="437"/>
      <c r="BC611" s="441"/>
      <c r="BD611" s="54"/>
      <c r="BE611" s="56"/>
      <c r="BF611" s="56"/>
      <c r="BG611" s="54"/>
      <c r="BH611" s="54"/>
      <c r="BI611" s="54"/>
      <c r="BJ611" s="54"/>
      <c r="BR611" s="439"/>
      <c r="BS611" s="439"/>
      <c r="BT611" s="439"/>
    </row>
    <row r="612" spans="14:72" ht="15" hidden="1" x14ac:dyDescent="0.25">
      <c r="N612" s="82"/>
      <c r="O612" s="77"/>
      <c r="P612" s="436"/>
      <c r="Q612" s="437"/>
      <c r="R612" s="58"/>
      <c r="S612" s="58"/>
      <c r="T612" s="437"/>
      <c r="U612" s="438"/>
      <c r="V612" s="54"/>
      <c r="W612" s="54"/>
      <c r="X612" s="54"/>
      <c r="Y612" s="54"/>
      <c r="Z612" s="54"/>
      <c r="AA612" s="55"/>
      <c r="AB612" s="438"/>
      <c r="AI612" s="439"/>
      <c r="AJ612" s="54"/>
      <c r="AK612" s="439"/>
      <c r="AU612" s="440"/>
      <c r="AV612" s="82"/>
      <c r="AW612" s="77"/>
      <c r="AX612" s="436"/>
      <c r="AY612" s="437"/>
      <c r="AZ612" s="437"/>
      <c r="BA612" s="437"/>
      <c r="BB612" s="437"/>
      <c r="BC612" s="441"/>
      <c r="BD612" s="54"/>
      <c r="BE612" s="56"/>
      <c r="BF612" s="56"/>
      <c r="BG612" s="54"/>
      <c r="BH612" s="54"/>
      <c r="BI612" s="54"/>
      <c r="BJ612" s="54"/>
      <c r="BR612" s="439"/>
      <c r="BS612" s="439"/>
      <c r="BT612" s="439"/>
    </row>
    <row r="613" spans="14:72" ht="15" hidden="1" x14ac:dyDescent="0.25">
      <c r="N613" s="82"/>
      <c r="O613" s="77"/>
      <c r="P613" s="436"/>
      <c r="Q613" s="437"/>
      <c r="R613" s="58"/>
      <c r="S613" s="58"/>
      <c r="T613" s="437"/>
      <c r="U613" s="438"/>
      <c r="V613" s="54"/>
      <c r="W613" s="54"/>
      <c r="X613" s="54"/>
      <c r="Y613" s="54"/>
      <c r="Z613" s="54"/>
      <c r="AA613" s="55"/>
      <c r="AB613" s="438"/>
      <c r="AI613" s="439"/>
      <c r="AJ613" s="54"/>
      <c r="AK613" s="439"/>
      <c r="AU613" s="440"/>
      <c r="AV613" s="82"/>
      <c r="AW613" s="77"/>
      <c r="AX613" s="436"/>
      <c r="AY613" s="437"/>
      <c r="AZ613" s="437"/>
      <c r="BA613" s="437"/>
      <c r="BB613" s="437"/>
      <c r="BC613" s="441"/>
      <c r="BD613" s="54"/>
      <c r="BE613" s="56"/>
      <c r="BF613" s="56"/>
      <c r="BG613" s="54"/>
      <c r="BH613" s="54"/>
      <c r="BI613" s="54"/>
      <c r="BJ613" s="54"/>
      <c r="BR613" s="439"/>
      <c r="BS613" s="439"/>
      <c r="BT613" s="439"/>
    </row>
    <row r="614" spans="14:72" ht="15" hidden="1" x14ac:dyDescent="0.25">
      <c r="N614" s="82"/>
      <c r="O614" s="77"/>
      <c r="P614" s="436"/>
      <c r="Q614" s="437"/>
      <c r="R614" s="58"/>
      <c r="S614" s="58"/>
      <c r="T614" s="437"/>
      <c r="U614" s="438"/>
      <c r="V614" s="54"/>
      <c r="W614" s="54"/>
      <c r="X614" s="54"/>
      <c r="Y614" s="54"/>
      <c r="Z614" s="54"/>
      <c r="AA614" s="55"/>
      <c r="AB614" s="438"/>
      <c r="AI614" s="439"/>
      <c r="AJ614" s="54"/>
      <c r="AK614" s="439"/>
      <c r="AU614" s="440"/>
      <c r="AV614" s="82"/>
      <c r="AW614" s="77"/>
      <c r="AX614" s="436"/>
      <c r="AY614" s="437"/>
      <c r="AZ614" s="437"/>
      <c r="BA614" s="437"/>
      <c r="BB614" s="437"/>
      <c r="BC614" s="441"/>
      <c r="BD614" s="54"/>
      <c r="BE614" s="56"/>
      <c r="BF614" s="56"/>
      <c r="BG614" s="54"/>
      <c r="BH614" s="54"/>
      <c r="BI614" s="54"/>
      <c r="BJ614" s="54"/>
      <c r="BR614" s="439"/>
      <c r="BS614" s="439"/>
      <c r="BT614" s="439"/>
    </row>
    <row r="615" spans="14:72" ht="15" hidden="1" x14ac:dyDescent="0.25">
      <c r="N615" s="82"/>
      <c r="O615" s="77"/>
      <c r="P615" s="436"/>
      <c r="Q615" s="437"/>
      <c r="R615" s="58"/>
      <c r="S615" s="58"/>
      <c r="T615" s="437"/>
      <c r="U615" s="438"/>
      <c r="V615" s="54"/>
      <c r="W615" s="54"/>
      <c r="X615" s="54"/>
      <c r="Y615" s="54"/>
      <c r="Z615" s="54"/>
      <c r="AA615" s="55"/>
      <c r="AB615" s="438"/>
      <c r="AI615" s="439"/>
      <c r="AJ615" s="54"/>
      <c r="AK615" s="439"/>
      <c r="AU615" s="440"/>
      <c r="AV615" s="82"/>
      <c r="AW615" s="77"/>
      <c r="AX615" s="436"/>
      <c r="AY615" s="437"/>
      <c r="AZ615" s="437"/>
      <c r="BA615" s="437"/>
      <c r="BB615" s="437"/>
      <c r="BC615" s="441"/>
      <c r="BD615" s="54"/>
      <c r="BE615" s="56"/>
      <c r="BF615" s="56"/>
      <c r="BG615" s="54"/>
      <c r="BH615" s="54"/>
      <c r="BI615" s="54"/>
      <c r="BJ615" s="54"/>
      <c r="BR615" s="439"/>
      <c r="BS615" s="439"/>
      <c r="BT615" s="439"/>
    </row>
    <row r="616" spans="14:72" ht="15" hidden="1" x14ac:dyDescent="0.25">
      <c r="N616" s="82"/>
      <c r="O616" s="77"/>
      <c r="P616" s="436"/>
      <c r="Q616" s="437"/>
      <c r="R616" s="58"/>
      <c r="S616" s="58"/>
      <c r="T616" s="437"/>
      <c r="U616" s="438"/>
      <c r="V616" s="54"/>
      <c r="W616" s="54"/>
      <c r="X616" s="54"/>
      <c r="Y616" s="54"/>
      <c r="Z616" s="54"/>
      <c r="AA616" s="55"/>
      <c r="AB616" s="438"/>
      <c r="AI616" s="439"/>
      <c r="AJ616" s="54"/>
      <c r="AK616" s="439"/>
      <c r="AU616" s="440"/>
      <c r="AV616" s="82"/>
      <c r="AW616" s="77"/>
      <c r="AX616" s="436"/>
      <c r="AY616" s="437"/>
      <c r="AZ616" s="437"/>
      <c r="BA616" s="437"/>
      <c r="BB616" s="437"/>
      <c r="BC616" s="441"/>
      <c r="BD616" s="54"/>
      <c r="BE616" s="56"/>
      <c r="BF616" s="56"/>
      <c r="BG616" s="54"/>
      <c r="BH616" s="54"/>
      <c r="BI616" s="54"/>
      <c r="BJ616" s="54"/>
      <c r="BR616" s="439"/>
      <c r="BS616" s="439"/>
      <c r="BT616" s="439"/>
    </row>
    <row r="617" spans="14:72" ht="15" hidden="1" x14ac:dyDescent="0.25">
      <c r="N617" s="82"/>
      <c r="O617" s="77"/>
      <c r="P617" s="436"/>
      <c r="Q617" s="437"/>
      <c r="R617" s="58"/>
      <c r="S617" s="58"/>
      <c r="T617" s="437"/>
      <c r="U617" s="438"/>
      <c r="V617" s="54"/>
      <c r="W617" s="54"/>
      <c r="X617" s="54"/>
      <c r="Y617" s="54"/>
      <c r="Z617" s="54"/>
      <c r="AA617" s="55"/>
      <c r="AB617" s="438"/>
      <c r="AI617" s="439"/>
      <c r="AJ617" s="54"/>
      <c r="AK617" s="439"/>
      <c r="AU617" s="440"/>
      <c r="AV617" s="82"/>
      <c r="AW617" s="77"/>
      <c r="AX617" s="436"/>
      <c r="AY617" s="437"/>
      <c r="AZ617" s="437"/>
      <c r="BA617" s="437"/>
      <c r="BB617" s="437"/>
      <c r="BC617" s="441"/>
      <c r="BD617" s="54"/>
      <c r="BE617" s="56"/>
      <c r="BF617" s="56"/>
      <c r="BG617" s="54"/>
      <c r="BH617" s="54"/>
      <c r="BI617" s="54"/>
      <c r="BJ617" s="54"/>
      <c r="BR617" s="439"/>
      <c r="BS617" s="439"/>
      <c r="BT617" s="439"/>
    </row>
    <row r="618" spans="14:72" ht="15" hidden="1" x14ac:dyDescent="0.25">
      <c r="N618" s="82"/>
      <c r="O618" s="77"/>
      <c r="P618" s="436"/>
      <c r="Q618" s="437"/>
      <c r="R618" s="58"/>
      <c r="S618" s="58"/>
      <c r="T618" s="437"/>
      <c r="U618" s="438"/>
      <c r="V618" s="54"/>
      <c r="W618" s="54"/>
      <c r="X618" s="54"/>
      <c r="Y618" s="54"/>
      <c r="Z618" s="54"/>
      <c r="AA618" s="55"/>
      <c r="AB618" s="438"/>
      <c r="AI618" s="439"/>
      <c r="AJ618" s="54"/>
      <c r="AK618" s="439"/>
      <c r="AU618" s="440"/>
      <c r="AV618" s="82"/>
      <c r="AW618" s="77"/>
      <c r="AX618" s="436"/>
      <c r="AY618" s="437"/>
      <c r="AZ618" s="437"/>
      <c r="BA618" s="437"/>
      <c r="BB618" s="437"/>
      <c r="BC618" s="441"/>
      <c r="BD618" s="54"/>
      <c r="BE618" s="56"/>
      <c r="BF618" s="56"/>
      <c r="BG618" s="54"/>
      <c r="BH618" s="54"/>
      <c r="BI618" s="54"/>
      <c r="BJ618" s="54"/>
      <c r="BR618" s="439"/>
      <c r="BS618" s="439"/>
      <c r="BT618" s="439"/>
    </row>
    <row r="619" spans="14:72" ht="15" hidden="1" x14ac:dyDescent="0.25">
      <c r="N619" s="82"/>
      <c r="O619" s="77"/>
      <c r="P619" s="436"/>
      <c r="Q619" s="437"/>
      <c r="R619" s="58"/>
      <c r="S619" s="58"/>
      <c r="T619" s="437"/>
      <c r="U619" s="438"/>
      <c r="V619" s="54"/>
      <c r="W619" s="54"/>
      <c r="X619" s="54"/>
      <c r="Y619" s="54"/>
      <c r="Z619" s="54"/>
      <c r="AA619" s="55"/>
      <c r="AB619" s="438"/>
      <c r="AI619" s="439"/>
      <c r="AJ619" s="54"/>
      <c r="AK619" s="439"/>
      <c r="AU619" s="440"/>
      <c r="AV619" s="82"/>
      <c r="AW619" s="77"/>
      <c r="AX619" s="436"/>
      <c r="AY619" s="437"/>
      <c r="AZ619" s="437"/>
      <c r="BA619" s="437"/>
      <c r="BB619" s="437"/>
      <c r="BC619" s="441"/>
      <c r="BD619" s="54"/>
      <c r="BE619" s="56"/>
      <c r="BF619" s="56"/>
      <c r="BG619" s="54"/>
      <c r="BH619" s="54"/>
      <c r="BI619" s="54"/>
      <c r="BJ619" s="54"/>
      <c r="BR619" s="439"/>
      <c r="BS619" s="439"/>
      <c r="BT619" s="439"/>
    </row>
    <row r="620" spans="14:72" ht="15" hidden="1" x14ac:dyDescent="0.25">
      <c r="N620" s="82"/>
      <c r="O620" s="77"/>
      <c r="P620" s="436"/>
      <c r="Q620" s="437"/>
      <c r="R620" s="58"/>
      <c r="S620" s="58"/>
      <c r="T620" s="437"/>
      <c r="U620" s="438"/>
      <c r="V620" s="54"/>
      <c r="W620" s="54"/>
      <c r="X620" s="54"/>
      <c r="Y620" s="54"/>
      <c r="Z620" s="54"/>
      <c r="AA620" s="55"/>
      <c r="AB620" s="438"/>
      <c r="AI620" s="439"/>
      <c r="AJ620" s="54"/>
      <c r="AK620" s="439"/>
      <c r="AU620" s="440"/>
      <c r="AV620" s="82"/>
      <c r="AW620" s="77"/>
      <c r="AX620" s="436"/>
      <c r="AY620" s="437"/>
      <c r="AZ620" s="437"/>
      <c r="BA620" s="437"/>
      <c r="BB620" s="437"/>
      <c r="BC620" s="441"/>
      <c r="BD620" s="54"/>
      <c r="BE620" s="56"/>
      <c r="BF620" s="56"/>
      <c r="BG620" s="54"/>
      <c r="BH620" s="54"/>
      <c r="BI620" s="54"/>
      <c r="BJ620" s="54"/>
      <c r="BR620" s="439"/>
      <c r="BS620" s="439"/>
      <c r="BT620" s="439"/>
    </row>
    <row r="621" spans="14:72" ht="15" hidden="1" x14ac:dyDescent="0.25">
      <c r="N621" s="82"/>
      <c r="O621" s="77"/>
      <c r="P621" s="436"/>
      <c r="Q621" s="437"/>
      <c r="R621" s="58"/>
      <c r="S621" s="58"/>
      <c r="T621" s="437"/>
      <c r="U621" s="438"/>
      <c r="V621" s="54"/>
      <c r="W621" s="54"/>
      <c r="X621" s="54"/>
      <c r="Y621" s="54"/>
      <c r="Z621" s="54"/>
      <c r="AA621" s="55"/>
      <c r="AB621" s="438"/>
      <c r="AI621" s="439"/>
      <c r="AJ621" s="54"/>
      <c r="AK621" s="439"/>
      <c r="AU621" s="440"/>
      <c r="AV621" s="82"/>
      <c r="AW621" s="77"/>
      <c r="AX621" s="436"/>
      <c r="AY621" s="437"/>
      <c r="AZ621" s="437"/>
      <c r="BA621" s="437"/>
      <c r="BB621" s="437"/>
      <c r="BC621" s="441"/>
      <c r="BD621" s="54"/>
      <c r="BE621" s="56"/>
      <c r="BF621" s="56"/>
      <c r="BG621" s="54"/>
      <c r="BH621" s="54"/>
      <c r="BI621" s="54"/>
      <c r="BJ621" s="54"/>
      <c r="BR621" s="439"/>
      <c r="BS621" s="439"/>
      <c r="BT621" s="439"/>
    </row>
    <row r="622" spans="14:72" ht="15" hidden="1" x14ac:dyDescent="0.25">
      <c r="N622" s="82"/>
      <c r="O622" s="77"/>
      <c r="P622" s="436"/>
      <c r="Q622" s="437"/>
      <c r="R622" s="58"/>
      <c r="S622" s="58"/>
      <c r="T622" s="437"/>
      <c r="U622" s="438"/>
      <c r="V622" s="54"/>
      <c r="W622" s="54"/>
      <c r="X622" s="54"/>
      <c r="Y622" s="54"/>
      <c r="Z622" s="54"/>
      <c r="AA622" s="55"/>
      <c r="AB622" s="438"/>
      <c r="AI622" s="439"/>
      <c r="AJ622" s="54"/>
      <c r="AK622" s="439"/>
      <c r="AU622" s="440"/>
      <c r="AV622" s="82"/>
      <c r="AW622" s="77"/>
      <c r="AX622" s="436"/>
      <c r="AY622" s="437"/>
      <c r="AZ622" s="437"/>
      <c r="BA622" s="437"/>
      <c r="BB622" s="437"/>
      <c r="BC622" s="441"/>
      <c r="BD622" s="54"/>
      <c r="BE622" s="56"/>
      <c r="BF622" s="56"/>
      <c r="BG622" s="54"/>
      <c r="BH622" s="54"/>
      <c r="BI622" s="54"/>
      <c r="BJ622" s="54"/>
      <c r="BR622" s="439"/>
      <c r="BS622" s="439"/>
      <c r="BT622" s="439"/>
    </row>
    <row r="623" spans="14:72" ht="15" hidden="1" x14ac:dyDescent="0.25">
      <c r="N623" s="82"/>
      <c r="O623" s="77"/>
      <c r="P623" s="436"/>
      <c r="Q623" s="437"/>
      <c r="R623" s="58"/>
      <c r="S623" s="58"/>
      <c r="T623" s="437"/>
      <c r="U623" s="438"/>
      <c r="V623" s="54"/>
      <c r="W623" s="54"/>
      <c r="X623" s="54"/>
      <c r="Y623" s="54"/>
      <c r="Z623" s="54"/>
      <c r="AA623" s="55"/>
      <c r="AB623" s="438"/>
      <c r="AI623" s="439"/>
      <c r="AJ623" s="54"/>
      <c r="AK623" s="439"/>
      <c r="AU623" s="440"/>
      <c r="AV623" s="442"/>
      <c r="AW623" s="77"/>
      <c r="AX623" s="436"/>
      <c r="AY623" s="437"/>
      <c r="AZ623" s="437"/>
      <c r="BA623" s="437"/>
      <c r="BB623" s="437"/>
      <c r="BC623" s="441"/>
      <c r="BD623" s="54"/>
      <c r="BE623" s="56"/>
      <c r="BF623" s="56"/>
      <c r="BG623" s="54"/>
      <c r="BH623" s="54"/>
      <c r="BI623" s="54"/>
      <c r="BJ623" s="54"/>
      <c r="BR623" s="439"/>
      <c r="BS623" s="439"/>
      <c r="BT623" s="439"/>
    </row>
    <row r="624" spans="14:72" ht="15" hidden="1" x14ac:dyDescent="0.25">
      <c r="N624" s="82"/>
      <c r="O624" s="77"/>
      <c r="P624" s="436"/>
      <c r="Q624" s="437"/>
      <c r="R624" s="58"/>
      <c r="S624" s="58"/>
      <c r="T624" s="437"/>
      <c r="U624" s="438"/>
      <c r="V624" s="54"/>
      <c r="W624" s="54"/>
      <c r="X624" s="54"/>
      <c r="Y624" s="54"/>
      <c r="Z624" s="54"/>
      <c r="AA624" s="55"/>
      <c r="AB624" s="438"/>
      <c r="AI624" s="439"/>
      <c r="AJ624" s="54"/>
      <c r="AK624" s="439"/>
      <c r="AU624" s="440"/>
      <c r="AV624" s="442"/>
      <c r="AW624" s="77"/>
      <c r="AX624" s="436"/>
      <c r="AY624" s="437"/>
      <c r="AZ624" s="437"/>
      <c r="BA624" s="437"/>
      <c r="BB624" s="437"/>
      <c r="BC624" s="441"/>
      <c r="BD624" s="54"/>
      <c r="BE624" s="56"/>
      <c r="BF624" s="56"/>
      <c r="BG624" s="54"/>
      <c r="BH624" s="54"/>
      <c r="BI624" s="54"/>
      <c r="BJ624" s="54"/>
      <c r="BR624" s="439"/>
      <c r="BS624" s="439"/>
      <c r="BT624" s="439"/>
    </row>
    <row r="625" spans="14:72" ht="15" hidden="1" x14ac:dyDescent="0.25">
      <c r="N625" s="82"/>
      <c r="O625" s="77"/>
      <c r="P625" s="436"/>
      <c r="Q625" s="437"/>
      <c r="R625" s="58"/>
      <c r="S625" s="58"/>
      <c r="T625" s="437"/>
      <c r="U625" s="438"/>
      <c r="V625" s="54"/>
      <c r="W625" s="54"/>
      <c r="X625" s="54"/>
      <c r="Y625" s="54"/>
      <c r="Z625" s="54"/>
      <c r="AA625" s="55"/>
      <c r="AB625" s="438"/>
      <c r="AI625" s="439"/>
      <c r="AJ625" s="54"/>
      <c r="AK625" s="439"/>
      <c r="AU625" s="440"/>
      <c r="AV625" s="442"/>
      <c r="AW625" s="77"/>
      <c r="AX625" s="436"/>
      <c r="AY625" s="437"/>
      <c r="AZ625" s="437"/>
      <c r="BA625" s="437"/>
      <c r="BB625" s="437"/>
      <c r="BC625" s="441"/>
      <c r="BD625" s="54"/>
      <c r="BE625" s="56"/>
      <c r="BF625" s="56"/>
      <c r="BG625" s="54"/>
      <c r="BH625" s="54"/>
      <c r="BI625" s="54"/>
      <c r="BJ625" s="54"/>
      <c r="BR625" s="439"/>
      <c r="BS625" s="439"/>
      <c r="BT625" s="439"/>
    </row>
    <row r="626" spans="14:72" ht="15" hidden="1" x14ac:dyDescent="0.25">
      <c r="N626" s="82"/>
      <c r="O626" s="77"/>
      <c r="P626" s="436"/>
      <c r="Q626" s="437"/>
      <c r="R626" s="58"/>
      <c r="S626" s="58"/>
      <c r="T626" s="437"/>
      <c r="U626" s="438"/>
      <c r="V626" s="54"/>
      <c r="W626" s="54"/>
      <c r="X626" s="54"/>
      <c r="Y626" s="54"/>
      <c r="Z626" s="54"/>
      <c r="AA626" s="55"/>
      <c r="AB626" s="438"/>
      <c r="AI626" s="439"/>
      <c r="AJ626" s="54"/>
      <c r="AK626" s="439"/>
      <c r="AU626" s="440"/>
      <c r="AV626" s="84"/>
      <c r="AW626" s="77"/>
      <c r="AX626" s="436"/>
      <c r="AY626" s="437"/>
      <c r="AZ626" s="437"/>
      <c r="BA626" s="437"/>
      <c r="BB626" s="437"/>
      <c r="BC626" s="441"/>
      <c r="BD626" s="54"/>
      <c r="BE626" s="56"/>
      <c r="BF626" s="56"/>
      <c r="BG626" s="54"/>
      <c r="BH626" s="54"/>
      <c r="BI626" s="54"/>
      <c r="BJ626" s="54"/>
      <c r="BR626" s="439"/>
      <c r="BS626" s="439"/>
      <c r="BT626" s="439"/>
    </row>
    <row r="627" spans="14:72" ht="15" hidden="1" x14ac:dyDescent="0.25">
      <c r="N627" s="82"/>
      <c r="O627" s="77"/>
      <c r="P627" s="436"/>
      <c r="Q627" s="437"/>
      <c r="R627" s="58"/>
      <c r="S627" s="58"/>
      <c r="T627" s="437"/>
      <c r="U627" s="438"/>
      <c r="V627" s="54"/>
      <c r="W627" s="54"/>
      <c r="X627" s="54"/>
      <c r="Y627" s="54"/>
      <c r="Z627" s="54"/>
      <c r="AA627" s="55"/>
      <c r="AB627" s="438"/>
      <c r="AI627" s="439"/>
      <c r="AJ627" s="54"/>
      <c r="AK627" s="439"/>
      <c r="AU627" s="440"/>
      <c r="AV627" s="442"/>
      <c r="AW627" s="77"/>
      <c r="AX627" s="436"/>
      <c r="AY627" s="437"/>
      <c r="AZ627" s="437"/>
      <c r="BA627" s="437"/>
      <c r="BB627" s="437"/>
      <c r="BC627" s="441"/>
      <c r="BD627" s="54"/>
      <c r="BE627" s="56"/>
      <c r="BF627" s="56"/>
      <c r="BG627" s="54"/>
      <c r="BH627" s="54"/>
      <c r="BI627" s="54"/>
      <c r="BJ627" s="54"/>
      <c r="BR627" s="439"/>
      <c r="BS627" s="439"/>
      <c r="BT627" s="439"/>
    </row>
    <row r="628" spans="14:72" ht="15" hidden="1" x14ac:dyDescent="0.25">
      <c r="N628" s="82"/>
      <c r="O628" s="77"/>
      <c r="P628" s="436"/>
      <c r="Q628" s="437"/>
      <c r="R628" s="58"/>
      <c r="S628" s="58"/>
      <c r="T628" s="437"/>
      <c r="U628" s="438"/>
      <c r="V628" s="54"/>
      <c r="W628" s="54"/>
      <c r="X628" s="54"/>
      <c r="Y628" s="54"/>
      <c r="Z628" s="54"/>
      <c r="AA628" s="55"/>
      <c r="AB628" s="438"/>
      <c r="AI628" s="439"/>
      <c r="AJ628" s="54"/>
      <c r="AK628" s="439"/>
      <c r="AU628" s="440"/>
      <c r="AV628" s="442"/>
      <c r="AW628" s="77"/>
      <c r="AX628" s="436"/>
      <c r="AY628" s="437"/>
      <c r="AZ628" s="437"/>
      <c r="BA628" s="437"/>
      <c r="BB628" s="437"/>
      <c r="BC628" s="441"/>
      <c r="BD628" s="54"/>
      <c r="BE628" s="56"/>
      <c r="BF628" s="56"/>
      <c r="BG628" s="54"/>
      <c r="BH628" s="54"/>
      <c r="BI628" s="54"/>
      <c r="BJ628" s="54"/>
      <c r="BR628" s="439"/>
      <c r="BS628" s="439"/>
      <c r="BT628" s="439"/>
    </row>
    <row r="629" spans="14:72" ht="15" hidden="1" x14ac:dyDescent="0.25">
      <c r="N629" s="82"/>
      <c r="O629" s="77"/>
      <c r="P629" s="436"/>
      <c r="Q629" s="437"/>
      <c r="R629" s="58"/>
      <c r="S629" s="58"/>
      <c r="T629" s="437"/>
      <c r="U629" s="438"/>
      <c r="V629" s="54"/>
      <c r="W629" s="54"/>
      <c r="X629" s="54"/>
      <c r="Y629" s="54"/>
      <c r="Z629" s="54"/>
      <c r="AA629" s="55"/>
      <c r="AB629" s="438"/>
      <c r="AI629" s="439"/>
      <c r="AJ629" s="54"/>
      <c r="AK629" s="439"/>
      <c r="AU629" s="440"/>
      <c r="AV629" s="84"/>
      <c r="AW629" s="77"/>
      <c r="AX629" s="436"/>
      <c r="AY629" s="437"/>
      <c r="AZ629" s="437"/>
      <c r="BA629" s="437"/>
      <c r="BB629" s="437"/>
      <c r="BC629" s="441"/>
      <c r="BD629" s="54"/>
      <c r="BE629" s="56"/>
      <c r="BF629" s="56"/>
      <c r="BG629" s="54"/>
      <c r="BH629" s="54"/>
      <c r="BI629" s="54"/>
      <c r="BJ629" s="54"/>
      <c r="BR629" s="439"/>
      <c r="BS629" s="439"/>
      <c r="BT629" s="439"/>
    </row>
    <row r="630" spans="14:72" ht="15" hidden="1" x14ac:dyDescent="0.25">
      <c r="N630" s="82"/>
      <c r="O630" s="77"/>
      <c r="P630" s="436"/>
      <c r="Q630" s="437"/>
      <c r="R630" s="58"/>
      <c r="S630" s="58"/>
      <c r="T630" s="437"/>
      <c r="U630" s="438"/>
      <c r="V630" s="54"/>
      <c r="W630" s="54"/>
      <c r="X630" s="54"/>
      <c r="Y630" s="54"/>
      <c r="Z630" s="54"/>
      <c r="AA630" s="55"/>
      <c r="AB630" s="438"/>
      <c r="AI630" s="439"/>
      <c r="AJ630" s="54"/>
      <c r="AK630" s="439"/>
      <c r="AU630" s="440"/>
      <c r="AV630" s="442"/>
      <c r="AW630" s="77"/>
      <c r="AX630" s="436"/>
      <c r="AY630" s="437"/>
      <c r="AZ630" s="437"/>
      <c r="BA630" s="437"/>
      <c r="BB630" s="437"/>
      <c r="BC630" s="441"/>
      <c r="BD630" s="54"/>
      <c r="BE630" s="56"/>
      <c r="BF630" s="56"/>
      <c r="BG630" s="54"/>
      <c r="BH630" s="54"/>
      <c r="BI630" s="54"/>
      <c r="BJ630" s="54"/>
      <c r="BR630" s="439"/>
      <c r="BS630" s="439"/>
      <c r="BT630" s="439"/>
    </row>
    <row r="631" spans="14:72" ht="15" hidden="1" x14ac:dyDescent="0.25">
      <c r="N631" s="82"/>
      <c r="O631" s="77"/>
      <c r="P631" s="436"/>
      <c r="Q631" s="437"/>
      <c r="R631" s="58"/>
      <c r="S631" s="58"/>
      <c r="T631" s="437"/>
      <c r="U631" s="438"/>
      <c r="V631" s="54"/>
      <c r="W631" s="54"/>
      <c r="X631" s="54"/>
      <c r="Y631" s="54"/>
      <c r="Z631" s="54"/>
      <c r="AA631" s="55"/>
      <c r="AB631" s="438"/>
      <c r="AI631" s="439"/>
      <c r="AJ631" s="54"/>
      <c r="AK631" s="439"/>
      <c r="AU631" s="440"/>
      <c r="AV631" s="84"/>
      <c r="AW631" s="77"/>
      <c r="AX631" s="436"/>
      <c r="AY631" s="437"/>
      <c r="AZ631" s="437"/>
      <c r="BA631" s="437"/>
      <c r="BB631" s="437"/>
      <c r="BC631" s="441"/>
      <c r="BD631" s="54"/>
      <c r="BE631" s="56"/>
      <c r="BF631" s="56"/>
      <c r="BG631" s="54"/>
      <c r="BH631" s="54"/>
      <c r="BI631" s="54"/>
      <c r="BJ631" s="54"/>
      <c r="BR631" s="439"/>
      <c r="BS631" s="439"/>
      <c r="BT631" s="439"/>
    </row>
    <row r="632" spans="14:72" ht="15" hidden="1" x14ac:dyDescent="0.25">
      <c r="N632" s="442"/>
      <c r="O632" s="77"/>
      <c r="P632" s="436"/>
      <c r="Q632" s="437"/>
      <c r="R632" s="58"/>
      <c r="S632" s="58"/>
      <c r="T632" s="437"/>
      <c r="U632" s="438"/>
      <c r="V632" s="54"/>
      <c r="W632" s="54"/>
      <c r="X632" s="54"/>
      <c r="Y632" s="54"/>
      <c r="Z632" s="54"/>
      <c r="AA632" s="55"/>
      <c r="AB632" s="438"/>
      <c r="AI632" s="439"/>
      <c r="AJ632" s="54"/>
      <c r="AK632" s="439"/>
      <c r="AU632" s="440"/>
      <c r="AV632" s="84"/>
      <c r="AW632" s="77"/>
      <c r="AX632" s="436"/>
      <c r="AY632" s="437"/>
      <c r="AZ632" s="437"/>
      <c r="BA632" s="437"/>
      <c r="BB632" s="437"/>
      <c r="BC632" s="441"/>
      <c r="BD632" s="54"/>
      <c r="BE632" s="56"/>
      <c r="BF632" s="56"/>
      <c r="BG632" s="54"/>
      <c r="BH632" s="54"/>
      <c r="BI632" s="54"/>
      <c r="BJ632" s="54"/>
      <c r="BR632" s="439"/>
      <c r="BS632" s="439"/>
      <c r="BT632" s="439"/>
    </row>
    <row r="633" spans="14:72" ht="15" hidden="1" x14ac:dyDescent="0.25">
      <c r="N633" s="442"/>
      <c r="O633" s="77"/>
      <c r="P633" s="436"/>
      <c r="Q633" s="437"/>
      <c r="R633" s="58"/>
      <c r="S633" s="58"/>
      <c r="T633" s="437"/>
      <c r="U633" s="438"/>
      <c r="V633" s="54"/>
      <c r="W633" s="54"/>
      <c r="X633" s="54"/>
      <c r="Y633" s="54"/>
      <c r="Z633" s="54"/>
      <c r="AA633" s="55"/>
      <c r="AB633" s="438"/>
      <c r="AI633" s="439"/>
      <c r="AJ633" s="54"/>
      <c r="AK633" s="439"/>
      <c r="AU633" s="440"/>
      <c r="AV633" s="84"/>
      <c r="AW633" s="77"/>
      <c r="AX633" s="436"/>
      <c r="AY633" s="437"/>
      <c r="AZ633" s="437"/>
      <c r="BA633" s="437"/>
      <c r="BB633" s="437"/>
      <c r="BC633" s="441"/>
      <c r="BD633" s="54"/>
      <c r="BE633" s="56"/>
      <c r="BF633" s="56"/>
      <c r="BG633" s="54"/>
      <c r="BH633" s="54"/>
      <c r="BI633" s="54"/>
      <c r="BJ633" s="54"/>
      <c r="BR633" s="439"/>
      <c r="BS633" s="439"/>
      <c r="BT633" s="439"/>
    </row>
    <row r="634" spans="14:72" ht="15" hidden="1" x14ac:dyDescent="0.25">
      <c r="N634" s="442"/>
      <c r="O634" s="77"/>
      <c r="P634" s="436"/>
      <c r="Q634" s="437"/>
      <c r="R634" s="58"/>
      <c r="S634" s="58"/>
      <c r="T634" s="437"/>
      <c r="U634" s="438"/>
      <c r="V634" s="54"/>
      <c r="W634" s="54"/>
      <c r="X634" s="54"/>
      <c r="Y634" s="54"/>
      <c r="Z634" s="54"/>
      <c r="AA634" s="55"/>
      <c r="AB634" s="438"/>
      <c r="AI634" s="439"/>
      <c r="AJ634" s="54"/>
      <c r="AK634" s="439"/>
      <c r="AU634" s="440"/>
      <c r="AV634" s="84"/>
      <c r="AW634" s="77"/>
      <c r="AX634" s="436"/>
      <c r="AY634" s="437"/>
      <c r="AZ634" s="437"/>
      <c r="BA634" s="437"/>
      <c r="BB634" s="437"/>
      <c r="BC634" s="441"/>
      <c r="BD634" s="54"/>
      <c r="BE634" s="56"/>
      <c r="BF634" s="56"/>
      <c r="BG634" s="54"/>
      <c r="BH634" s="54"/>
      <c r="BI634" s="54"/>
      <c r="BJ634" s="54"/>
      <c r="BR634" s="439"/>
      <c r="BS634" s="439"/>
      <c r="BT634" s="439"/>
    </row>
    <row r="635" spans="14:72" ht="15" hidden="1" x14ac:dyDescent="0.25">
      <c r="N635" s="442"/>
      <c r="O635" s="77"/>
      <c r="P635" s="436"/>
      <c r="Q635" s="437"/>
      <c r="R635" s="58"/>
      <c r="S635" s="58"/>
      <c r="T635" s="437"/>
      <c r="U635" s="438"/>
      <c r="V635" s="54"/>
      <c r="W635" s="54"/>
      <c r="X635" s="54"/>
      <c r="Y635" s="54"/>
      <c r="Z635" s="54"/>
      <c r="AA635" s="55"/>
      <c r="AB635" s="438"/>
      <c r="AI635" s="439"/>
      <c r="AJ635" s="54"/>
      <c r="AK635" s="439"/>
      <c r="AU635" s="440"/>
      <c r="AV635" s="84"/>
      <c r="AW635" s="77"/>
      <c r="AX635" s="436"/>
      <c r="AY635" s="437"/>
      <c r="AZ635" s="437"/>
      <c r="BA635" s="437"/>
      <c r="BB635" s="437"/>
      <c r="BC635" s="441"/>
      <c r="BD635" s="54"/>
      <c r="BE635" s="56"/>
      <c r="BF635" s="56"/>
      <c r="BG635" s="54"/>
      <c r="BH635" s="54"/>
      <c r="BI635" s="54"/>
      <c r="BJ635" s="54"/>
      <c r="BR635" s="439"/>
      <c r="BS635" s="439"/>
      <c r="BT635" s="439"/>
    </row>
    <row r="636" spans="14:72" ht="15" hidden="1" x14ac:dyDescent="0.25">
      <c r="N636" s="442"/>
      <c r="O636" s="77"/>
      <c r="P636" s="436"/>
      <c r="Q636" s="437"/>
      <c r="R636" s="58"/>
      <c r="S636" s="58"/>
      <c r="T636" s="437"/>
      <c r="U636" s="438"/>
      <c r="V636" s="54"/>
      <c r="W636" s="54"/>
      <c r="X636" s="54"/>
      <c r="Y636" s="54"/>
      <c r="Z636" s="54"/>
      <c r="AA636" s="55"/>
      <c r="AB636" s="438"/>
      <c r="AI636" s="439"/>
      <c r="AJ636" s="54"/>
      <c r="AK636" s="439"/>
      <c r="AU636" s="440"/>
      <c r="AV636" s="84"/>
      <c r="AW636" s="77"/>
      <c r="AX636" s="436"/>
      <c r="AY636" s="437"/>
      <c r="AZ636" s="437"/>
      <c r="BA636" s="437"/>
      <c r="BB636" s="437"/>
      <c r="BC636" s="441"/>
      <c r="BD636" s="54"/>
      <c r="BE636" s="56"/>
      <c r="BF636" s="56"/>
      <c r="BG636" s="54"/>
      <c r="BH636" s="54"/>
      <c r="BI636" s="54"/>
      <c r="BJ636" s="54"/>
      <c r="BR636" s="439"/>
      <c r="BS636" s="439"/>
      <c r="BT636" s="439"/>
    </row>
    <row r="637" spans="14:72" ht="15" hidden="1" x14ac:dyDescent="0.25">
      <c r="N637" s="442"/>
      <c r="O637" s="77"/>
      <c r="P637" s="436"/>
      <c r="Q637" s="437"/>
      <c r="R637" s="58"/>
      <c r="S637" s="58"/>
      <c r="T637" s="437"/>
      <c r="U637" s="438"/>
      <c r="V637" s="54"/>
      <c r="W637" s="54"/>
      <c r="X637" s="54"/>
      <c r="Y637" s="54"/>
      <c r="Z637" s="54"/>
      <c r="AA637" s="55"/>
      <c r="AB637" s="438"/>
      <c r="AI637" s="439"/>
      <c r="AJ637" s="54"/>
      <c r="AK637" s="439"/>
      <c r="AU637" s="440"/>
      <c r="AV637" s="442"/>
      <c r="AW637" s="77"/>
      <c r="AX637" s="436"/>
      <c r="AY637" s="437"/>
      <c r="AZ637" s="437"/>
      <c r="BA637" s="437"/>
      <c r="BB637" s="437"/>
      <c r="BC637" s="441"/>
      <c r="BD637" s="54"/>
      <c r="BE637" s="56"/>
      <c r="BF637" s="56"/>
      <c r="BG637" s="54"/>
      <c r="BH637" s="54"/>
      <c r="BI637" s="54"/>
      <c r="BJ637" s="54"/>
      <c r="BR637" s="439"/>
      <c r="BS637" s="439"/>
      <c r="BT637" s="439"/>
    </row>
    <row r="638" spans="14:72" ht="15" hidden="1" x14ac:dyDescent="0.25">
      <c r="N638" s="442"/>
      <c r="O638" s="77"/>
      <c r="P638" s="436"/>
      <c r="Q638" s="437"/>
      <c r="R638" s="58"/>
      <c r="S638" s="58"/>
      <c r="T638" s="437"/>
      <c r="U638" s="438"/>
      <c r="V638" s="54"/>
      <c r="W638" s="54"/>
      <c r="X638" s="54"/>
      <c r="Y638" s="54"/>
      <c r="Z638" s="54"/>
      <c r="AA638" s="55"/>
      <c r="AB638" s="438"/>
      <c r="AI638" s="439"/>
      <c r="AJ638" s="54"/>
      <c r="AK638" s="439"/>
      <c r="AU638" s="440"/>
      <c r="AV638" s="84"/>
      <c r="AW638" s="77"/>
      <c r="AX638" s="436"/>
      <c r="AY638" s="437"/>
      <c r="AZ638" s="437"/>
      <c r="BA638" s="437"/>
      <c r="BB638" s="437"/>
      <c r="BC638" s="441"/>
      <c r="BD638" s="54"/>
      <c r="BE638" s="56"/>
      <c r="BF638" s="56"/>
      <c r="BG638" s="54"/>
      <c r="BH638" s="54"/>
      <c r="BI638" s="54"/>
      <c r="BJ638" s="54"/>
      <c r="BR638" s="439"/>
      <c r="BS638" s="439"/>
      <c r="BT638" s="439"/>
    </row>
    <row r="639" spans="14:72" ht="15" hidden="1" x14ac:dyDescent="0.25">
      <c r="N639" s="442"/>
      <c r="O639" s="77"/>
      <c r="P639" s="436"/>
      <c r="Q639" s="437"/>
      <c r="R639" s="58"/>
      <c r="S639" s="58"/>
      <c r="T639" s="437"/>
      <c r="U639" s="438"/>
      <c r="V639" s="54"/>
      <c r="W639" s="54"/>
      <c r="X639" s="54"/>
      <c r="Y639" s="54"/>
      <c r="Z639" s="54"/>
      <c r="AA639" s="55"/>
      <c r="AB639" s="438"/>
      <c r="AI639" s="439"/>
      <c r="AJ639" s="54"/>
      <c r="AK639" s="439"/>
      <c r="AU639" s="440"/>
      <c r="AV639" s="442"/>
      <c r="AW639" s="77"/>
      <c r="AX639" s="436"/>
      <c r="AY639" s="437"/>
      <c r="AZ639" s="437"/>
      <c r="BA639" s="437"/>
      <c r="BB639" s="437"/>
      <c r="BC639" s="441"/>
      <c r="BD639" s="54"/>
      <c r="BE639" s="56"/>
      <c r="BF639" s="56"/>
      <c r="BG639" s="54"/>
      <c r="BH639" s="54"/>
      <c r="BI639" s="54"/>
      <c r="BJ639" s="54"/>
      <c r="BR639" s="439"/>
      <c r="BS639" s="439"/>
      <c r="BT639" s="439"/>
    </row>
    <row r="640" spans="14:72" ht="15" hidden="1" x14ac:dyDescent="0.25">
      <c r="N640" s="442"/>
      <c r="O640" s="77"/>
      <c r="P640" s="436"/>
      <c r="Q640" s="437"/>
      <c r="R640" s="58"/>
      <c r="S640" s="58"/>
      <c r="T640" s="437"/>
      <c r="U640" s="438"/>
      <c r="V640" s="54"/>
      <c r="W640" s="54"/>
      <c r="X640" s="54"/>
      <c r="Y640" s="54"/>
      <c r="Z640" s="54"/>
      <c r="AA640" s="55"/>
      <c r="AB640" s="438"/>
      <c r="AI640" s="439"/>
      <c r="AJ640" s="54"/>
      <c r="AK640" s="439"/>
      <c r="AU640" s="440"/>
      <c r="AV640" s="442"/>
      <c r="AW640" s="77"/>
      <c r="AX640" s="436"/>
      <c r="AY640" s="437"/>
      <c r="AZ640" s="437"/>
      <c r="BA640" s="437"/>
      <c r="BB640" s="437"/>
      <c r="BC640" s="441"/>
      <c r="BD640" s="54"/>
      <c r="BE640" s="56"/>
      <c r="BF640" s="56"/>
      <c r="BG640" s="54"/>
      <c r="BH640" s="54"/>
      <c r="BI640" s="54"/>
      <c r="BJ640" s="54"/>
      <c r="BR640" s="439"/>
      <c r="BS640" s="439"/>
      <c r="BT640" s="439"/>
    </row>
    <row r="641" spans="14:72" ht="15" hidden="1" x14ac:dyDescent="0.25">
      <c r="N641" s="442"/>
      <c r="O641" s="77"/>
      <c r="P641" s="436"/>
      <c r="Q641" s="437"/>
      <c r="R641" s="58"/>
      <c r="S641" s="58"/>
      <c r="T641" s="437"/>
      <c r="U641" s="438"/>
      <c r="V641" s="54"/>
      <c r="W641" s="54"/>
      <c r="X641" s="54"/>
      <c r="Y641" s="54"/>
      <c r="Z641" s="54"/>
      <c r="AA641" s="55"/>
      <c r="AB641" s="438"/>
      <c r="AI641" s="439"/>
      <c r="AJ641" s="54"/>
      <c r="AK641" s="439"/>
      <c r="AU641" s="440"/>
      <c r="AV641" s="442"/>
      <c r="AW641" s="77"/>
      <c r="AX641" s="436"/>
      <c r="AY641" s="437"/>
      <c r="AZ641" s="437"/>
      <c r="BA641" s="437"/>
      <c r="BB641" s="437"/>
      <c r="BC641" s="441"/>
      <c r="BD641" s="54"/>
      <c r="BE641" s="56"/>
      <c r="BF641" s="56"/>
      <c r="BG641" s="54"/>
      <c r="BH641" s="54"/>
      <c r="BI641" s="54"/>
      <c r="BJ641" s="54"/>
      <c r="BR641" s="439"/>
      <c r="BS641" s="439"/>
      <c r="BT641" s="439"/>
    </row>
    <row r="642" spans="14:72" ht="15" hidden="1" x14ac:dyDescent="0.25">
      <c r="N642" s="442"/>
      <c r="O642" s="77"/>
      <c r="P642" s="436"/>
      <c r="Q642" s="437"/>
      <c r="R642" s="58"/>
      <c r="S642" s="58"/>
      <c r="T642" s="437"/>
      <c r="U642" s="438"/>
      <c r="V642" s="54"/>
      <c r="W642" s="54"/>
      <c r="X642" s="54"/>
      <c r="Y642" s="54"/>
      <c r="Z642" s="54"/>
      <c r="AA642" s="55"/>
      <c r="AB642" s="438"/>
      <c r="AI642" s="439"/>
      <c r="AJ642" s="54"/>
      <c r="AK642" s="439"/>
      <c r="AU642" s="440"/>
      <c r="AV642" s="84"/>
      <c r="AW642" s="77"/>
      <c r="AX642" s="436"/>
      <c r="AY642" s="437"/>
      <c r="AZ642" s="437"/>
      <c r="BA642" s="437"/>
      <c r="BB642" s="437"/>
      <c r="BC642" s="441"/>
      <c r="BD642" s="54"/>
      <c r="BE642" s="56"/>
      <c r="BF642" s="56"/>
      <c r="BG642" s="54"/>
      <c r="BH642" s="54"/>
      <c r="BI642" s="54"/>
      <c r="BJ642" s="54"/>
      <c r="BR642" s="439"/>
      <c r="BS642" s="439"/>
      <c r="BT642" s="439"/>
    </row>
    <row r="643" spans="14:72" ht="15" hidden="1" x14ac:dyDescent="0.25">
      <c r="N643" s="442"/>
      <c r="O643" s="77"/>
      <c r="P643" s="436"/>
      <c r="Q643" s="437"/>
      <c r="R643" s="58"/>
      <c r="S643" s="58"/>
      <c r="T643" s="437"/>
      <c r="U643" s="438"/>
      <c r="V643" s="54"/>
      <c r="W643" s="54"/>
      <c r="X643" s="54"/>
      <c r="Y643" s="54"/>
      <c r="Z643" s="54"/>
      <c r="AA643" s="55"/>
      <c r="AB643" s="438"/>
      <c r="AI643" s="439"/>
      <c r="AJ643" s="54"/>
      <c r="AK643" s="439"/>
      <c r="AU643" s="440"/>
      <c r="AV643" s="442"/>
      <c r="AW643" s="77"/>
      <c r="AX643" s="436"/>
      <c r="AY643" s="437"/>
      <c r="AZ643" s="437"/>
      <c r="BA643" s="437"/>
      <c r="BB643" s="437"/>
      <c r="BC643" s="441"/>
      <c r="BD643" s="54"/>
      <c r="BE643" s="56"/>
      <c r="BF643" s="56"/>
      <c r="BG643" s="54"/>
      <c r="BH643" s="54"/>
      <c r="BI643" s="54"/>
      <c r="BJ643" s="54"/>
      <c r="BR643" s="439"/>
      <c r="BS643" s="439"/>
      <c r="BT643" s="439"/>
    </row>
    <row r="644" spans="14:72" ht="15" hidden="1" x14ac:dyDescent="0.25">
      <c r="N644" s="442"/>
      <c r="O644" s="77"/>
      <c r="P644" s="436"/>
      <c r="Q644" s="437"/>
      <c r="R644" s="58"/>
      <c r="S644" s="58"/>
      <c r="T644" s="437"/>
      <c r="U644" s="438"/>
      <c r="V644" s="54"/>
      <c r="W644" s="54"/>
      <c r="X644" s="54"/>
      <c r="Y644" s="54"/>
      <c r="Z644" s="54"/>
      <c r="AA644" s="55"/>
      <c r="AB644" s="438"/>
      <c r="AI644" s="439"/>
      <c r="AJ644" s="54"/>
      <c r="AK644" s="439"/>
      <c r="AU644" s="440"/>
      <c r="AV644" s="84"/>
      <c r="AW644" s="77"/>
      <c r="AX644" s="436"/>
      <c r="AY644" s="437"/>
      <c r="AZ644" s="437"/>
      <c r="BA644" s="437"/>
      <c r="BB644" s="437"/>
      <c r="BC644" s="441"/>
      <c r="BD644" s="54"/>
      <c r="BE644" s="56"/>
      <c r="BF644" s="56"/>
      <c r="BG644" s="54"/>
      <c r="BH644" s="54"/>
      <c r="BI644" s="54"/>
      <c r="BJ644" s="54"/>
      <c r="BR644" s="439"/>
      <c r="BS644" s="439"/>
      <c r="BT644" s="439"/>
    </row>
    <row r="645" spans="14:72" ht="15" hidden="1" x14ac:dyDescent="0.25">
      <c r="N645" s="442"/>
      <c r="O645" s="77"/>
      <c r="P645" s="436"/>
      <c r="Q645" s="437"/>
      <c r="R645" s="58"/>
      <c r="S645" s="58"/>
      <c r="T645" s="437"/>
      <c r="U645" s="438"/>
      <c r="V645" s="54"/>
      <c r="W645" s="54"/>
      <c r="X645" s="54"/>
      <c r="Y645" s="54"/>
      <c r="Z645" s="54"/>
      <c r="AA645" s="55"/>
      <c r="AB645" s="438"/>
      <c r="AI645" s="439"/>
      <c r="AJ645" s="54"/>
      <c r="AK645" s="439"/>
      <c r="AU645" s="440"/>
      <c r="AV645" s="442"/>
      <c r="AW645" s="77"/>
      <c r="AX645" s="436"/>
      <c r="AY645" s="437"/>
      <c r="AZ645" s="437"/>
      <c r="BA645" s="437"/>
      <c r="BB645" s="437"/>
      <c r="BC645" s="441"/>
      <c r="BD645" s="54"/>
      <c r="BE645" s="56"/>
      <c r="BF645" s="56"/>
      <c r="BG645" s="54"/>
      <c r="BH645" s="54"/>
      <c r="BI645" s="54"/>
      <c r="BJ645" s="54"/>
      <c r="BR645" s="439"/>
      <c r="BS645" s="439"/>
      <c r="BT645" s="439"/>
    </row>
    <row r="646" spans="14:72" ht="15" hidden="1" x14ac:dyDescent="0.25">
      <c r="N646" s="442"/>
      <c r="O646" s="77"/>
      <c r="P646" s="436"/>
      <c r="Q646" s="437"/>
      <c r="R646" s="58"/>
      <c r="S646" s="58"/>
      <c r="T646" s="437"/>
      <c r="U646" s="438"/>
      <c r="V646" s="54"/>
      <c r="W646" s="54"/>
      <c r="X646" s="54"/>
      <c r="Y646" s="54"/>
      <c r="Z646" s="54"/>
      <c r="AA646" s="55"/>
      <c r="AB646" s="438"/>
      <c r="AI646" s="439"/>
      <c r="AJ646" s="54"/>
      <c r="AK646" s="439"/>
      <c r="AU646" s="440"/>
      <c r="AV646" s="442"/>
      <c r="AW646" s="77"/>
      <c r="AX646" s="436"/>
      <c r="AY646" s="437"/>
      <c r="AZ646" s="437"/>
      <c r="BA646" s="437"/>
      <c r="BB646" s="437"/>
      <c r="BC646" s="441"/>
      <c r="BD646" s="54"/>
      <c r="BE646" s="56"/>
      <c r="BF646" s="56"/>
      <c r="BG646" s="54"/>
      <c r="BH646" s="54"/>
      <c r="BI646" s="54"/>
      <c r="BJ646" s="54"/>
      <c r="BR646" s="439"/>
      <c r="BS646" s="439"/>
      <c r="BT646" s="439"/>
    </row>
    <row r="647" spans="14:72" ht="15" hidden="1" x14ac:dyDescent="0.25">
      <c r="N647" s="442"/>
      <c r="O647" s="77"/>
      <c r="P647" s="436"/>
      <c r="Q647" s="437"/>
      <c r="R647" s="58"/>
      <c r="S647" s="58"/>
      <c r="T647" s="437"/>
      <c r="U647" s="438"/>
      <c r="V647" s="54"/>
      <c r="W647" s="54"/>
      <c r="X647" s="54"/>
      <c r="Y647" s="54"/>
      <c r="Z647" s="54"/>
      <c r="AA647" s="55"/>
      <c r="AB647" s="438"/>
      <c r="AI647" s="439"/>
      <c r="AJ647" s="54"/>
      <c r="AK647" s="439"/>
      <c r="AU647" s="440"/>
      <c r="AV647" s="442"/>
      <c r="AW647" s="77"/>
      <c r="AX647" s="436"/>
      <c r="AY647" s="437"/>
      <c r="AZ647" s="437"/>
      <c r="BA647" s="437"/>
      <c r="BB647" s="437"/>
      <c r="BC647" s="441"/>
      <c r="BD647" s="54"/>
      <c r="BE647" s="56"/>
      <c r="BF647" s="56"/>
      <c r="BG647" s="54"/>
      <c r="BH647" s="54"/>
      <c r="BI647" s="54"/>
      <c r="BJ647" s="54"/>
      <c r="BR647" s="439"/>
      <c r="BS647" s="439"/>
      <c r="BT647" s="439"/>
    </row>
    <row r="648" spans="14:72" ht="15" hidden="1" x14ac:dyDescent="0.25">
      <c r="N648" s="442"/>
      <c r="O648" s="77"/>
      <c r="P648" s="436"/>
      <c r="Q648" s="437"/>
      <c r="R648" s="58"/>
      <c r="S648" s="58"/>
      <c r="T648" s="437"/>
      <c r="U648" s="438"/>
      <c r="V648" s="54"/>
      <c r="W648" s="54"/>
      <c r="X648" s="54"/>
      <c r="Y648" s="54"/>
      <c r="Z648" s="54"/>
      <c r="AA648" s="55"/>
      <c r="AB648" s="438"/>
      <c r="AI648" s="439"/>
      <c r="AJ648" s="54"/>
      <c r="AK648" s="439"/>
      <c r="AU648" s="440"/>
      <c r="AV648" s="442"/>
      <c r="AW648" s="77"/>
      <c r="AX648" s="436"/>
      <c r="AY648" s="437"/>
      <c r="AZ648" s="437"/>
      <c r="BA648" s="437"/>
      <c r="BB648" s="437"/>
      <c r="BC648" s="441"/>
      <c r="BD648" s="54"/>
      <c r="BE648" s="56"/>
      <c r="BF648" s="56"/>
      <c r="BG648" s="54"/>
      <c r="BH648" s="54"/>
      <c r="BI648" s="54"/>
      <c r="BJ648" s="54"/>
      <c r="BR648" s="439"/>
      <c r="BS648" s="439"/>
      <c r="BT648" s="439"/>
    </row>
    <row r="649" spans="14:72" ht="15" hidden="1" x14ac:dyDescent="0.25">
      <c r="N649" s="442"/>
      <c r="O649" s="77"/>
      <c r="P649" s="436"/>
      <c r="Q649" s="437"/>
      <c r="R649" s="58"/>
      <c r="S649" s="58"/>
      <c r="T649" s="437"/>
      <c r="U649" s="438"/>
      <c r="V649" s="54"/>
      <c r="W649" s="54"/>
      <c r="X649" s="54"/>
      <c r="Y649" s="54"/>
      <c r="Z649" s="54"/>
      <c r="AA649" s="55"/>
      <c r="AB649" s="438"/>
      <c r="AI649" s="439"/>
      <c r="AJ649" s="54"/>
      <c r="AK649" s="439"/>
      <c r="AU649" s="440"/>
      <c r="AV649" s="84"/>
      <c r="AW649" s="77"/>
      <c r="AX649" s="436"/>
      <c r="AY649" s="437"/>
      <c r="AZ649" s="437"/>
      <c r="BA649" s="437"/>
      <c r="BB649" s="437"/>
      <c r="BC649" s="441"/>
      <c r="BD649" s="54"/>
      <c r="BE649" s="56"/>
      <c r="BF649" s="56"/>
      <c r="BG649" s="54"/>
      <c r="BH649" s="54"/>
      <c r="BI649" s="54"/>
      <c r="BJ649" s="54"/>
      <c r="BR649" s="439"/>
      <c r="BS649" s="439"/>
      <c r="BT649" s="439"/>
    </row>
    <row r="650" spans="14:72" ht="15" hidden="1" x14ac:dyDescent="0.25">
      <c r="N650" s="442"/>
      <c r="O650" s="77"/>
      <c r="P650" s="436"/>
      <c r="Q650" s="437"/>
      <c r="R650" s="58"/>
      <c r="S650" s="58"/>
      <c r="T650" s="437"/>
      <c r="U650" s="438"/>
      <c r="V650" s="54"/>
      <c r="W650" s="54"/>
      <c r="X650" s="54"/>
      <c r="Y650" s="54"/>
      <c r="Z650" s="54"/>
      <c r="AA650" s="55"/>
      <c r="AB650" s="438"/>
      <c r="AI650" s="439"/>
      <c r="AJ650" s="54"/>
      <c r="AK650" s="439"/>
      <c r="AU650" s="440"/>
      <c r="AV650" s="442"/>
      <c r="AW650" s="77"/>
      <c r="AX650" s="436"/>
      <c r="AY650" s="437"/>
      <c r="AZ650" s="437"/>
      <c r="BA650" s="437"/>
      <c r="BB650" s="437"/>
      <c r="BC650" s="441"/>
      <c r="BD650" s="54"/>
      <c r="BE650" s="56"/>
      <c r="BF650" s="56"/>
      <c r="BG650" s="54"/>
      <c r="BH650" s="54"/>
      <c r="BI650" s="54"/>
      <c r="BJ650" s="54"/>
      <c r="BR650" s="439"/>
      <c r="BS650" s="439"/>
      <c r="BT650" s="439"/>
    </row>
    <row r="651" spans="14:72" ht="15" hidden="1" x14ac:dyDescent="0.25">
      <c r="N651" s="442"/>
      <c r="O651" s="77"/>
      <c r="P651" s="436"/>
      <c r="Q651" s="437"/>
      <c r="R651" s="58"/>
      <c r="S651" s="58"/>
      <c r="T651" s="437"/>
      <c r="U651" s="438"/>
      <c r="V651" s="54"/>
      <c r="W651" s="54"/>
      <c r="X651" s="54"/>
      <c r="Y651" s="54"/>
      <c r="Z651" s="54"/>
      <c r="AA651" s="55"/>
      <c r="AB651" s="438"/>
      <c r="AI651" s="439"/>
      <c r="AJ651" s="54"/>
      <c r="AK651" s="439"/>
      <c r="AU651" s="440"/>
      <c r="AV651" s="442"/>
      <c r="AW651" s="77"/>
      <c r="AX651" s="436"/>
      <c r="AY651" s="437"/>
      <c r="AZ651" s="437"/>
      <c r="BA651" s="437"/>
      <c r="BB651" s="437"/>
      <c r="BC651" s="441"/>
      <c r="BD651" s="54"/>
      <c r="BE651" s="56"/>
      <c r="BF651" s="56"/>
      <c r="BG651" s="54"/>
      <c r="BH651" s="54"/>
      <c r="BI651" s="54"/>
      <c r="BJ651" s="54"/>
      <c r="BR651" s="439"/>
      <c r="BS651" s="439"/>
      <c r="BT651" s="439"/>
    </row>
    <row r="652" spans="14:72" ht="15" hidden="1" x14ac:dyDescent="0.25">
      <c r="N652" s="442"/>
      <c r="O652" s="77"/>
      <c r="P652" s="436"/>
      <c r="Q652" s="437"/>
      <c r="R652" s="58"/>
      <c r="S652" s="58"/>
      <c r="T652" s="437"/>
      <c r="U652" s="438"/>
      <c r="V652" s="54"/>
      <c r="W652" s="54"/>
      <c r="X652" s="54"/>
      <c r="Y652" s="54"/>
      <c r="Z652" s="54"/>
      <c r="AA652" s="55"/>
      <c r="AB652" s="438"/>
      <c r="AI652" s="439"/>
      <c r="AJ652" s="54"/>
      <c r="AK652" s="439"/>
      <c r="AU652" s="440"/>
      <c r="AV652" s="84"/>
      <c r="AW652" s="77"/>
      <c r="AX652" s="436"/>
      <c r="AY652" s="437"/>
      <c r="AZ652" s="437"/>
      <c r="BA652" s="437"/>
      <c r="BB652" s="437"/>
      <c r="BC652" s="441"/>
      <c r="BD652" s="54"/>
      <c r="BE652" s="56"/>
      <c r="BF652" s="56"/>
      <c r="BG652" s="54"/>
      <c r="BH652" s="54"/>
      <c r="BI652" s="54"/>
      <c r="BJ652" s="54"/>
      <c r="BR652" s="439"/>
      <c r="BS652" s="439"/>
      <c r="BT652" s="439"/>
    </row>
    <row r="653" spans="14:72" ht="15" hidden="1" x14ac:dyDescent="0.25">
      <c r="N653" s="442"/>
      <c r="O653" s="77"/>
      <c r="P653" s="436"/>
      <c r="Q653" s="437"/>
      <c r="R653" s="58"/>
      <c r="S653" s="58"/>
      <c r="T653" s="437"/>
      <c r="U653" s="438"/>
      <c r="V653" s="54"/>
      <c r="W653" s="54"/>
      <c r="X653" s="54"/>
      <c r="Y653" s="54"/>
      <c r="Z653" s="54"/>
      <c r="AA653" s="55"/>
      <c r="AB653" s="438"/>
      <c r="AI653" s="439"/>
      <c r="AJ653" s="54"/>
      <c r="AK653" s="439"/>
      <c r="AU653" s="440"/>
      <c r="AV653" s="84"/>
      <c r="AW653" s="77"/>
      <c r="AX653" s="436"/>
      <c r="AY653" s="437"/>
      <c r="AZ653" s="437"/>
      <c r="BA653" s="437"/>
      <c r="BB653" s="437"/>
      <c r="BC653" s="441"/>
      <c r="BD653" s="54"/>
      <c r="BE653" s="56"/>
      <c r="BF653" s="56"/>
      <c r="BG653" s="54"/>
      <c r="BH653" s="54"/>
      <c r="BI653" s="54"/>
      <c r="BJ653" s="54"/>
      <c r="BR653" s="439"/>
      <c r="BS653" s="439"/>
      <c r="BT653" s="439"/>
    </row>
    <row r="654" spans="14:72" ht="15" hidden="1" x14ac:dyDescent="0.25">
      <c r="N654" s="442"/>
      <c r="O654" s="77"/>
      <c r="P654" s="436"/>
      <c r="Q654" s="437"/>
      <c r="R654" s="58"/>
      <c r="S654" s="58"/>
      <c r="T654" s="437"/>
      <c r="U654" s="438"/>
      <c r="V654" s="54"/>
      <c r="W654" s="54"/>
      <c r="X654" s="54"/>
      <c r="Y654" s="54"/>
      <c r="Z654" s="54"/>
      <c r="AA654" s="55"/>
      <c r="AB654" s="438"/>
      <c r="AI654" s="439"/>
      <c r="AJ654" s="54"/>
      <c r="AK654" s="439"/>
      <c r="AU654" s="440"/>
      <c r="AV654" s="84"/>
      <c r="AW654" s="77"/>
      <c r="AX654" s="436"/>
      <c r="AY654" s="437"/>
      <c r="AZ654" s="437"/>
      <c r="BA654" s="437"/>
      <c r="BB654" s="437"/>
      <c r="BC654" s="441"/>
      <c r="BD654" s="54"/>
      <c r="BE654" s="56"/>
      <c r="BF654" s="56"/>
      <c r="BG654" s="54"/>
      <c r="BH654" s="54"/>
      <c r="BI654" s="54"/>
      <c r="BJ654" s="54"/>
      <c r="BR654" s="439"/>
      <c r="BS654" s="439"/>
      <c r="BT654" s="439"/>
    </row>
    <row r="655" spans="14:72" ht="15" hidden="1" x14ac:dyDescent="0.25">
      <c r="N655" s="442"/>
      <c r="O655" s="77"/>
      <c r="P655" s="436"/>
      <c r="Q655" s="437"/>
      <c r="R655" s="58"/>
      <c r="S655" s="58"/>
      <c r="T655" s="437"/>
      <c r="U655" s="438"/>
      <c r="V655" s="54"/>
      <c r="W655" s="54"/>
      <c r="X655" s="54"/>
      <c r="Y655" s="54"/>
      <c r="Z655" s="54"/>
      <c r="AA655" s="55"/>
      <c r="AB655" s="438"/>
      <c r="AI655" s="439"/>
      <c r="AJ655" s="54"/>
      <c r="AK655" s="439"/>
      <c r="AU655" s="440"/>
      <c r="AV655" s="84"/>
      <c r="AW655" s="77"/>
      <c r="AX655" s="436"/>
      <c r="AY655" s="437"/>
      <c r="AZ655" s="437"/>
      <c r="BA655" s="437"/>
      <c r="BB655" s="437"/>
      <c r="BC655" s="441"/>
      <c r="BD655" s="54"/>
      <c r="BE655" s="56"/>
      <c r="BF655" s="56"/>
      <c r="BG655" s="54"/>
      <c r="BH655" s="54"/>
      <c r="BI655" s="54"/>
      <c r="BJ655" s="54"/>
      <c r="BR655" s="439"/>
      <c r="BS655" s="439"/>
      <c r="BT655" s="439"/>
    </row>
    <row r="656" spans="14:72" ht="15" hidden="1" x14ac:dyDescent="0.25">
      <c r="N656" s="442"/>
      <c r="O656" s="77"/>
      <c r="P656" s="436"/>
      <c r="Q656" s="437"/>
      <c r="R656" s="58"/>
      <c r="S656" s="58"/>
      <c r="T656" s="437"/>
      <c r="U656" s="438"/>
      <c r="V656" s="54"/>
      <c r="W656" s="54"/>
      <c r="X656" s="54"/>
      <c r="Y656" s="54"/>
      <c r="Z656" s="54"/>
      <c r="AA656" s="55"/>
      <c r="AB656" s="438"/>
      <c r="AI656" s="439"/>
      <c r="AJ656" s="54"/>
      <c r="AK656" s="439"/>
      <c r="AU656" s="440"/>
      <c r="AV656" s="84"/>
      <c r="AW656" s="77"/>
      <c r="AX656" s="436"/>
      <c r="AY656" s="437"/>
      <c r="AZ656" s="437"/>
      <c r="BA656" s="437"/>
      <c r="BB656" s="437"/>
      <c r="BC656" s="441"/>
      <c r="BD656" s="54"/>
      <c r="BE656" s="56"/>
      <c r="BF656" s="56"/>
      <c r="BG656" s="54"/>
      <c r="BH656" s="54"/>
      <c r="BI656" s="54"/>
      <c r="BJ656" s="54"/>
      <c r="BR656" s="439"/>
      <c r="BS656" s="439"/>
      <c r="BT656" s="439"/>
    </row>
    <row r="657" spans="14:72" ht="15" hidden="1" x14ac:dyDescent="0.25">
      <c r="N657" s="442"/>
      <c r="O657" s="77"/>
      <c r="P657" s="436"/>
      <c r="Q657" s="437"/>
      <c r="R657" s="58"/>
      <c r="S657" s="58"/>
      <c r="T657" s="437"/>
      <c r="U657" s="438"/>
      <c r="V657" s="54"/>
      <c r="W657" s="54"/>
      <c r="X657" s="54"/>
      <c r="Y657" s="54"/>
      <c r="Z657" s="54"/>
      <c r="AA657" s="55"/>
      <c r="AB657" s="438"/>
      <c r="AI657" s="439"/>
      <c r="AJ657" s="54"/>
      <c r="AK657" s="439"/>
      <c r="AU657" s="440"/>
      <c r="AV657" s="84"/>
      <c r="AW657" s="77"/>
      <c r="AX657" s="436"/>
      <c r="AY657" s="437"/>
      <c r="AZ657" s="437"/>
      <c r="BA657" s="437"/>
      <c r="BB657" s="437"/>
      <c r="BC657" s="441"/>
      <c r="BD657" s="54"/>
      <c r="BE657" s="56"/>
      <c r="BF657" s="56"/>
      <c r="BG657" s="54"/>
      <c r="BH657" s="54"/>
      <c r="BI657" s="54"/>
      <c r="BJ657" s="54"/>
      <c r="BR657" s="439"/>
      <c r="BS657" s="439"/>
      <c r="BT657" s="439"/>
    </row>
    <row r="658" spans="14:72" ht="15" hidden="1" x14ac:dyDescent="0.25">
      <c r="N658" s="442"/>
      <c r="O658" s="77"/>
      <c r="P658" s="436"/>
      <c r="Q658" s="437"/>
      <c r="R658" s="58"/>
      <c r="S658" s="58"/>
      <c r="T658" s="437"/>
      <c r="U658" s="438"/>
      <c r="V658" s="54"/>
      <c r="W658" s="54"/>
      <c r="X658" s="54"/>
      <c r="Y658" s="54"/>
      <c r="Z658" s="54"/>
      <c r="AA658" s="55"/>
      <c r="AB658" s="438"/>
      <c r="AI658" s="439"/>
      <c r="AJ658" s="54"/>
      <c r="AK658" s="439"/>
      <c r="AU658" s="440"/>
      <c r="AV658" s="84"/>
      <c r="AW658" s="77"/>
      <c r="AX658" s="436"/>
      <c r="AY658" s="437"/>
      <c r="AZ658" s="437"/>
      <c r="BA658" s="437"/>
      <c r="BB658" s="437"/>
      <c r="BC658" s="441"/>
      <c r="BD658" s="54"/>
      <c r="BE658" s="56"/>
      <c r="BF658" s="56"/>
      <c r="BG658" s="54"/>
      <c r="BH658" s="54"/>
      <c r="BI658" s="54"/>
      <c r="BJ658" s="54"/>
      <c r="BR658" s="439"/>
      <c r="BS658" s="439"/>
      <c r="BT658" s="439"/>
    </row>
    <row r="659" spans="14:72" ht="15" hidden="1" x14ac:dyDescent="0.25">
      <c r="N659" s="442"/>
      <c r="O659" s="77"/>
      <c r="P659" s="436"/>
      <c r="Q659" s="437"/>
      <c r="R659" s="58"/>
      <c r="S659" s="58"/>
      <c r="T659" s="437"/>
      <c r="U659" s="438"/>
      <c r="V659" s="54"/>
      <c r="W659" s="54"/>
      <c r="X659" s="54"/>
      <c r="Y659" s="54"/>
      <c r="Z659" s="54"/>
      <c r="AA659" s="55"/>
      <c r="AB659" s="438"/>
      <c r="AI659" s="439"/>
      <c r="AJ659" s="54"/>
      <c r="AK659" s="439"/>
      <c r="AU659" s="440"/>
      <c r="AV659" s="84"/>
      <c r="AW659" s="77"/>
      <c r="AX659" s="436"/>
      <c r="AY659" s="437"/>
      <c r="AZ659" s="437"/>
      <c r="BA659" s="437"/>
      <c r="BB659" s="437"/>
      <c r="BC659" s="441"/>
      <c r="BD659" s="54"/>
      <c r="BE659" s="56"/>
      <c r="BF659" s="56"/>
      <c r="BG659" s="54"/>
      <c r="BH659" s="54"/>
      <c r="BI659" s="54"/>
      <c r="BJ659" s="54"/>
      <c r="BR659" s="439"/>
      <c r="BS659" s="439"/>
      <c r="BT659" s="439"/>
    </row>
    <row r="660" spans="14:72" ht="15" hidden="1" x14ac:dyDescent="0.25">
      <c r="N660" s="442"/>
      <c r="O660" s="77"/>
      <c r="P660" s="436"/>
      <c r="Q660" s="437"/>
      <c r="R660" s="58"/>
      <c r="S660" s="58"/>
      <c r="T660" s="437"/>
      <c r="U660" s="438"/>
      <c r="V660" s="54"/>
      <c r="W660" s="54"/>
      <c r="X660" s="54"/>
      <c r="Y660" s="54"/>
      <c r="Z660" s="54"/>
      <c r="AA660" s="55"/>
      <c r="AB660" s="438"/>
      <c r="AI660" s="439"/>
      <c r="AJ660" s="54"/>
      <c r="AK660" s="439"/>
      <c r="AU660" s="440"/>
      <c r="AV660" s="442"/>
      <c r="AW660" s="77"/>
      <c r="AX660" s="436"/>
      <c r="AY660" s="437"/>
      <c r="AZ660" s="437"/>
      <c r="BA660" s="437"/>
      <c r="BB660" s="437"/>
      <c r="BC660" s="441"/>
      <c r="BD660" s="54"/>
      <c r="BE660" s="56"/>
      <c r="BF660" s="56"/>
      <c r="BG660" s="54"/>
      <c r="BH660" s="54"/>
      <c r="BI660" s="54"/>
      <c r="BJ660" s="54"/>
      <c r="BR660" s="439"/>
      <c r="BS660" s="439"/>
      <c r="BT660" s="439"/>
    </row>
    <row r="661" spans="14:72" ht="15" hidden="1" x14ac:dyDescent="0.25">
      <c r="N661" s="442"/>
      <c r="O661" s="77"/>
      <c r="P661" s="436"/>
      <c r="Q661" s="437"/>
      <c r="R661" s="58"/>
      <c r="S661" s="58"/>
      <c r="T661" s="437"/>
      <c r="U661" s="438"/>
      <c r="V661" s="54"/>
      <c r="W661" s="54"/>
      <c r="X661" s="54"/>
      <c r="Y661" s="54"/>
      <c r="Z661" s="54"/>
      <c r="AA661" s="55"/>
      <c r="AB661" s="438"/>
      <c r="AI661" s="439"/>
      <c r="AJ661" s="54"/>
      <c r="AK661" s="439"/>
      <c r="AU661" s="440"/>
      <c r="AV661" s="84"/>
      <c r="AW661" s="77"/>
      <c r="AX661" s="436"/>
      <c r="AY661" s="437"/>
      <c r="AZ661" s="437"/>
      <c r="BA661" s="437"/>
      <c r="BB661" s="437"/>
      <c r="BC661" s="441"/>
      <c r="BD661" s="54"/>
      <c r="BE661" s="56"/>
      <c r="BF661" s="56"/>
      <c r="BG661" s="54"/>
      <c r="BH661" s="54"/>
      <c r="BI661" s="54"/>
      <c r="BJ661" s="54"/>
      <c r="BR661" s="439"/>
      <c r="BS661" s="439"/>
      <c r="BT661" s="439"/>
    </row>
    <row r="662" spans="14:72" ht="15" hidden="1" x14ac:dyDescent="0.25">
      <c r="N662" s="442"/>
      <c r="O662" s="77"/>
      <c r="P662" s="436"/>
      <c r="Q662" s="437"/>
      <c r="R662" s="58"/>
      <c r="S662" s="58"/>
      <c r="T662" s="437"/>
      <c r="U662" s="438"/>
      <c r="V662" s="54"/>
      <c r="W662" s="54"/>
      <c r="X662" s="54"/>
      <c r="Y662" s="54"/>
      <c r="Z662" s="54"/>
      <c r="AA662" s="55"/>
      <c r="AB662" s="438"/>
      <c r="AI662" s="439"/>
      <c r="AJ662" s="54"/>
      <c r="AK662" s="439"/>
      <c r="AU662" s="440"/>
      <c r="AV662" s="84"/>
      <c r="AW662" s="77"/>
      <c r="AX662" s="436"/>
      <c r="AY662" s="437"/>
      <c r="AZ662" s="437"/>
      <c r="BA662" s="437"/>
      <c r="BB662" s="437"/>
      <c r="BC662" s="441"/>
      <c r="BD662" s="54"/>
      <c r="BE662" s="56"/>
      <c r="BF662" s="56"/>
      <c r="BG662" s="54"/>
      <c r="BH662" s="54"/>
      <c r="BI662" s="54"/>
      <c r="BJ662" s="54"/>
      <c r="BR662" s="439"/>
      <c r="BS662" s="439"/>
      <c r="BT662" s="439"/>
    </row>
    <row r="663" spans="14:72" ht="15" hidden="1" x14ac:dyDescent="0.25">
      <c r="N663" s="442"/>
      <c r="O663" s="77"/>
      <c r="P663" s="436"/>
      <c r="Q663" s="437"/>
      <c r="R663" s="58"/>
      <c r="S663" s="58"/>
      <c r="T663" s="437"/>
      <c r="U663" s="438"/>
      <c r="V663" s="54"/>
      <c r="W663" s="54"/>
      <c r="X663" s="54"/>
      <c r="Y663" s="54"/>
      <c r="Z663" s="54"/>
      <c r="AA663" s="55"/>
      <c r="AB663" s="438"/>
      <c r="AI663" s="439"/>
      <c r="AJ663" s="54"/>
      <c r="AK663" s="439"/>
      <c r="AU663" s="440"/>
      <c r="AV663" s="442"/>
      <c r="AW663" s="77"/>
      <c r="AX663" s="436"/>
      <c r="AY663" s="437"/>
      <c r="AZ663" s="437"/>
      <c r="BA663" s="437"/>
      <c r="BB663" s="437"/>
      <c r="BC663" s="441"/>
      <c r="BD663" s="54"/>
      <c r="BE663" s="56"/>
      <c r="BF663" s="56"/>
      <c r="BG663" s="54"/>
      <c r="BH663" s="54"/>
      <c r="BI663" s="54"/>
      <c r="BJ663" s="54"/>
      <c r="BR663" s="439"/>
      <c r="BS663" s="439"/>
      <c r="BT663" s="439"/>
    </row>
    <row r="664" spans="14:72" ht="15" hidden="1" x14ac:dyDescent="0.25">
      <c r="N664" s="442"/>
      <c r="O664" s="77"/>
      <c r="P664" s="436"/>
      <c r="Q664" s="437"/>
      <c r="R664" s="58"/>
      <c r="S664" s="58"/>
      <c r="T664" s="437"/>
      <c r="U664" s="438"/>
      <c r="V664" s="54"/>
      <c r="W664" s="54"/>
      <c r="X664" s="54"/>
      <c r="Y664" s="54"/>
      <c r="Z664" s="54"/>
      <c r="AA664" s="55"/>
      <c r="AB664" s="438"/>
      <c r="AI664" s="439"/>
      <c r="AJ664" s="54"/>
      <c r="AK664" s="439"/>
      <c r="AU664" s="440"/>
      <c r="AV664" s="84"/>
      <c r="AW664" s="77"/>
      <c r="AX664" s="436"/>
      <c r="AY664" s="437"/>
      <c r="AZ664" s="437"/>
      <c r="BA664" s="437"/>
      <c r="BB664" s="437"/>
      <c r="BC664" s="441"/>
      <c r="BD664" s="54"/>
      <c r="BE664" s="56"/>
      <c r="BF664" s="56"/>
      <c r="BG664" s="54"/>
      <c r="BH664" s="54"/>
      <c r="BI664" s="54"/>
      <c r="BJ664" s="54"/>
      <c r="BR664" s="439"/>
      <c r="BS664" s="439"/>
      <c r="BT664" s="439"/>
    </row>
    <row r="665" spans="14:72" ht="15" hidden="1" x14ac:dyDescent="0.25">
      <c r="N665" s="442"/>
      <c r="O665" s="77"/>
      <c r="P665" s="436"/>
      <c r="Q665" s="437"/>
      <c r="R665" s="58"/>
      <c r="S665" s="58"/>
      <c r="T665" s="437"/>
      <c r="U665" s="438"/>
      <c r="V665" s="54"/>
      <c r="W665" s="54"/>
      <c r="X665" s="54"/>
      <c r="Y665" s="54"/>
      <c r="Z665" s="54"/>
      <c r="AA665" s="55"/>
      <c r="AB665" s="438"/>
      <c r="AI665" s="439"/>
      <c r="AJ665" s="54"/>
      <c r="AK665" s="439"/>
      <c r="AU665" s="440"/>
      <c r="AV665" s="442"/>
      <c r="AW665" s="77"/>
      <c r="AX665" s="436"/>
      <c r="AY665" s="437"/>
      <c r="AZ665" s="437"/>
      <c r="BA665" s="437"/>
      <c r="BB665" s="437"/>
      <c r="BC665" s="441"/>
      <c r="BD665" s="54"/>
      <c r="BE665" s="56"/>
      <c r="BF665" s="56"/>
      <c r="BG665" s="54"/>
      <c r="BH665" s="54"/>
      <c r="BI665" s="54"/>
      <c r="BJ665" s="54"/>
      <c r="BR665" s="439"/>
      <c r="BS665" s="439"/>
      <c r="BT665" s="439"/>
    </row>
    <row r="666" spans="14:72" ht="15" hidden="1" x14ac:dyDescent="0.25">
      <c r="N666" s="442"/>
      <c r="O666" s="77"/>
      <c r="P666" s="436"/>
      <c r="Q666" s="437"/>
      <c r="R666" s="58"/>
      <c r="S666" s="58"/>
      <c r="T666" s="437"/>
      <c r="U666" s="438"/>
      <c r="V666" s="54"/>
      <c r="W666" s="54"/>
      <c r="X666" s="54"/>
      <c r="Y666" s="54"/>
      <c r="Z666" s="54"/>
      <c r="AA666" s="55"/>
      <c r="AB666" s="438"/>
      <c r="AI666" s="439"/>
      <c r="AJ666" s="54"/>
      <c r="AK666" s="439"/>
      <c r="AU666" s="440"/>
      <c r="AV666" s="84"/>
      <c r="AW666" s="77"/>
      <c r="AX666" s="436"/>
      <c r="AY666" s="437"/>
      <c r="AZ666" s="437"/>
      <c r="BA666" s="437"/>
      <c r="BB666" s="437"/>
      <c r="BC666" s="441"/>
      <c r="BD666" s="54"/>
      <c r="BE666" s="56"/>
      <c r="BF666" s="56"/>
      <c r="BG666" s="54"/>
      <c r="BH666" s="54"/>
      <c r="BI666" s="54"/>
      <c r="BJ666" s="54"/>
      <c r="BR666" s="439"/>
      <c r="BS666" s="439"/>
      <c r="BT666" s="439"/>
    </row>
    <row r="667" spans="14:72" ht="15" hidden="1" x14ac:dyDescent="0.25">
      <c r="N667" s="442"/>
      <c r="O667" s="77"/>
      <c r="P667" s="436"/>
      <c r="Q667" s="437"/>
      <c r="R667" s="58"/>
      <c r="S667" s="58"/>
      <c r="T667" s="437"/>
      <c r="U667" s="438"/>
      <c r="V667" s="54"/>
      <c r="W667" s="54"/>
      <c r="X667" s="54"/>
      <c r="Y667" s="54"/>
      <c r="Z667" s="54"/>
      <c r="AA667" s="55"/>
      <c r="AB667" s="438"/>
      <c r="AI667" s="439"/>
      <c r="AJ667" s="54"/>
      <c r="AK667" s="439"/>
      <c r="AU667" s="440"/>
      <c r="AV667" s="442"/>
      <c r="AW667" s="77"/>
      <c r="AX667" s="436"/>
      <c r="AY667" s="437"/>
      <c r="AZ667" s="437"/>
      <c r="BA667" s="437"/>
      <c r="BB667" s="437"/>
      <c r="BC667" s="441"/>
      <c r="BD667" s="54"/>
      <c r="BE667" s="56"/>
      <c r="BF667" s="56"/>
      <c r="BG667" s="54"/>
      <c r="BH667" s="54"/>
      <c r="BI667" s="54"/>
      <c r="BJ667" s="54"/>
      <c r="BR667" s="439"/>
      <c r="BS667" s="439"/>
      <c r="BT667" s="439"/>
    </row>
    <row r="668" spans="14:72" ht="15" hidden="1" x14ac:dyDescent="0.25">
      <c r="N668" s="442"/>
      <c r="O668" s="77"/>
      <c r="P668" s="436"/>
      <c r="Q668" s="437"/>
      <c r="R668" s="58"/>
      <c r="S668" s="58"/>
      <c r="T668" s="437"/>
      <c r="U668" s="438"/>
      <c r="V668" s="54"/>
      <c r="W668" s="54"/>
      <c r="X668" s="54"/>
      <c r="Y668" s="54"/>
      <c r="Z668" s="54"/>
      <c r="AA668" s="55"/>
      <c r="AB668" s="438"/>
      <c r="AI668" s="439"/>
      <c r="AJ668" s="54"/>
      <c r="AK668" s="439"/>
      <c r="AU668" s="440"/>
      <c r="AV668" s="442"/>
      <c r="AW668" s="77"/>
      <c r="AX668" s="436"/>
      <c r="AY668" s="437"/>
      <c r="AZ668" s="437"/>
      <c r="BA668" s="437"/>
      <c r="BB668" s="437"/>
      <c r="BC668" s="441"/>
      <c r="BD668" s="54"/>
      <c r="BE668" s="56"/>
      <c r="BF668" s="56"/>
      <c r="BG668" s="54"/>
      <c r="BH668" s="54"/>
      <c r="BI668" s="54"/>
      <c r="BJ668" s="54"/>
      <c r="BR668" s="439"/>
      <c r="BS668" s="439"/>
      <c r="BT668" s="439"/>
    </row>
    <row r="669" spans="14:72" ht="15" hidden="1" x14ac:dyDescent="0.25">
      <c r="N669" s="442"/>
      <c r="O669" s="77"/>
      <c r="P669" s="436"/>
      <c r="Q669" s="437"/>
      <c r="R669" s="58"/>
      <c r="S669" s="58"/>
      <c r="T669" s="437"/>
      <c r="U669" s="438"/>
      <c r="V669" s="54"/>
      <c r="W669" s="54"/>
      <c r="X669" s="54"/>
      <c r="Y669" s="54"/>
      <c r="Z669" s="54"/>
      <c r="AA669" s="55"/>
      <c r="AB669" s="438"/>
      <c r="AI669" s="439"/>
      <c r="AJ669" s="54"/>
      <c r="AK669" s="439"/>
      <c r="AU669" s="440"/>
      <c r="AV669" s="84"/>
      <c r="AW669" s="77"/>
      <c r="AX669" s="436"/>
      <c r="AY669" s="437"/>
      <c r="AZ669" s="437"/>
      <c r="BA669" s="437"/>
      <c r="BB669" s="437"/>
      <c r="BC669" s="441"/>
      <c r="BD669" s="54"/>
      <c r="BE669" s="56"/>
      <c r="BF669" s="56"/>
      <c r="BG669" s="54"/>
      <c r="BH669" s="54"/>
      <c r="BI669" s="54"/>
      <c r="BJ669" s="54"/>
      <c r="BR669" s="439"/>
      <c r="BS669" s="439"/>
      <c r="BT669" s="439"/>
    </row>
    <row r="670" spans="14:72" ht="15" hidden="1" x14ac:dyDescent="0.25">
      <c r="N670" s="442"/>
      <c r="O670" s="77"/>
      <c r="P670" s="436"/>
      <c r="Q670" s="437"/>
      <c r="R670" s="58"/>
      <c r="S670" s="58"/>
      <c r="T670" s="437"/>
      <c r="U670" s="438"/>
      <c r="V670" s="54"/>
      <c r="W670" s="54"/>
      <c r="X670" s="54"/>
      <c r="Y670" s="54"/>
      <c r="Z670" s="54"/>
      <c r="AA670" s="55"/>
      <c r="AB670" s="438"/>
      <c r="AI670" s="439"/>
      <c r="AJ670" s="54"/>
      <c r="AK670" s="439"/>
      <c r="AU670" s="440"/>
      <c r="AV670" s="84"/>
      <c r="AW670" s="77"/>
      <c r="AX670" s="436"/>
      <c r="AY670" s="437"/>
      <c r="AZ670" s="437"/>
      <c r="BA670" s="437"/>
      <c r="BB670" s="437"/>
      <c r="BC670" s="441"/>
      <c r="BD670" s="54"/>
      <c r="BE670" s="56"/>
      <c r="BF670" s="56"/>
      <c r="BG670" s="54"/>
      <c r="BH670" s="54"/>
      <c r="BI670" s="54"/>
      <c r="BJ670" s="54"/>
      <c r="BR670" s="439"/>
      <c r="BS670" s="439"/>
      <c r="BT670" s="439"/>
    </row>
    <row r="671" spans="14:72" ht="15" hidden="1" x14ac:dyDescent="0.25">
      <c r="N671" s="442"/>
      <c r="O671" s="77"/>
      <c r="P671" s="436"/>
      <c r="Q671" s="437"/>
      <c r="R671" s="58"/>
      <c r="S671" s="58"/>
      <c r="T671" s="437"/>
      <c r="U671" s="438"/>
      <c r="V671" s="54"/>
      <c r="W671" s="54"/>
      <c r="X671" s="54"/>
      <c r="Y671" s="54"/>
      <c r="Z671" s="54"/>
      <c r="AA671" s="55"/>
      <c r="AB671" s="438"/>
      <c r="AI671" s="439"/>
      <c r="AJ671" s="54"/>
      <c r="AK671" s="439"/>
      <c r="AU671" s="440"/>
      <c r="AV671" s="84"/>
      <c r="AW671" s="77"/>
      <c r="AX671" s="436"/>
      <c r="AY671" s="437"/>
      <c r="AZ671" s="437"/>
      <c r="BA671" s="437"/>
      <c r="BB671" s="437"/>
      <c r="BC671" s="441"/>
      <c r="BD671" s="54"/>
      <c r="BE671" s="56"/>
      <c r="BF671" s="56"/>
      <c r="BG671" s="54"/>
      <c r="BH671" s="54"/>
      <c r="BI671" s="54"/>
      <c r="BJ671" s="54"/>
      <c r="BR671" s="439"/>
      <c r="BS671" s="439"/>
      <c r="BT671" s="439"/>
    </row>
    <row r="672" spans="14:72" ht="15" hidden="1" x14ac:dyDescent="0.25">
      <c r="N672" s="442"/>
      <c r="O672" s="77"/>
      <c r="P672" s="436"/>
      <c r="Q672" s="437"/>
      <c r="R672" s="58"/>
      <c r="S672" s="58"/>
      <c r="T672" s="437"/>
      <c r="U672" s="438"/>
      <c r="V672" s="54"/>
      <c r="W672" s="54"/>
      <c r="X672" s="54"/>
      <c r="Y672" s="54"/>
      <c r="Z672" s="54"/>
      <c r="AA672" s="55"/>
      <c r="AB672" s="438"/>
      <c r="AI672" s="439"/>
      <c r="AJ672" s="54"/>
      <c r="AK672" s="439"/>
      <c r="AU672" s="440"/>
      <c r="AV672" s="442"/>
      <c r="AW672" s="77"/>
      <c r="AX672" s="436"/>
      <c r="AY672" s="437"/>
      <c r="AZ672" s="437"/>
      <c r="BA672" s="437"/>
      <c r="BB672" s="437"/>
      <c r="BC672" s="441"/>
      <c r="BD672" s="54"/>
      <c r="BE672" s="56"/>
      <c r="BF672" s="56"/>
      <c r="BG672" s="54"/>
      <c r="BH672" s="54"/>
      <c r="BI672" s="54"/>
      <c r="BJ672" s="54"/>
      <c r="BR672" s="439"/>
      <c r="BS672" s="439"/>
      <c r="BT672" s="439"/>
    </row>
    <row r="673" spans="14:72" ht="15" hidden="1" x14ac:dyDescent="0.25">
      <c r="N673" s="442"/>
      <c r="O673" s="77"/>
      <c r="P673" s="436"/>
      <c r="Q673" s="437"/>
      <c r="R673" s="58"/>
      <c r="S673" s="58"/>
      <c r="T673" s="437"/>
      <c r="U673" s="438"/>
      <c r="V673" s="54"/>
      <c r="W673" s="54"/>
      <c r="X673" s="54"/>
      <c r="Y673" s="54"/>
      <c r="Z673" s="54"/>
      <c r="AA673" s="55"/>
      <c r="AB673" s="438"/>
      <c r="AI673" s="439"/>
      <c r="AJ673" s="54"/>
      <c r="AK673" s="439"/>
      <c r="AU673" s="440"/>
      <c r="AV673" s="84"/>
      <c r="AW673" s="77"/>
      <c r="AX673" s="436"/>
      <c r="AY673" s="437"/>
      <c r="AZ673" s="437"/>
      <c r="BA673" s="437"/>
      <c r="BB673" s="437"/>
      <c r="BC673" s="441"/>
      <c r="BD673" s="54"/>
      <c r="BE673" s="56"/>
      <c r="BF673" s="56"/>
      <c r="BG673" s="54"/>
      <c r="BH673" s="54"/>
      <c r="BI673" s="54"/>
      <c r="BJ673" s="54"/>
      <c r="BR673" s="439"/>
      <c r="BS673" s="439"/>
      <c r="BT673" s="439"/>
    </row>
    <row r="674" spans="14:72" ht="15" hidden="1" x14ac:dyDescent="0.25">
      <c r="N674" s="442"/>
      <c r="O674" s="77"/>
      <c r="P674" s="436"/>
      <c r="Q674" s="437"/>
      <c r="R674" s="58"/>
      <c r="S674" s="58"/>
      <c r="T674" s="437"/>
      <c r="U674" s="438"/>
      <c r="V674" s="54"/>
      <c r="W674" s="54"/>
      <c r="X674" s="54"/>
      <c r="Y674" s="54"/>
      <c r="Z674" s="54"/>
      <c r="AA674" s="55"/>
      <c r="AB674" s="438"/>
      <c r="AI674" s="439"/>
      <c r="AJ674" s="54"/>
      <c r="AK674" s="439"/>
      <c r="AU674" s="440"/>
      <c r="AV674" s="84"/>
      <c r="AW674" s="77"/>
      <c r="AX674" s="436"/>
      <c r="AY674" s="437"/>
      <c r="AZ674" s="437"/>
      <c r="BA674" s="437"/>
      <c r="BB674" s="437"/>
      <c r="BC674" s="441"/>
      <c r="BD674" s="54"/>
      <c r="BE674" s="56"/>
      <c r="BF674" s="56"/>
      <c r="BG674" s="54"/>
      <c r="BH674" s="54"/>
      <c r="BI674" s="54"/>
      <c r="BJ674" s="54"/>
      <c r="BR674" s="439"/>
      <c r="BS674" s="439"/>
      <c r="BT674" s="439"/>
    </row>
    <row r="675" spans="14:72" ht="15" hidden="1" x14ac:dyDescent="0.25">
      <c r="N675" s="442"/>
      <c r="O675" s="77"/>
      <c r="P675" s="436"/>
      <c r="Q675" s="437"/>
      <c r="R675" s="58"/>
      <c r="S675" s="58"/>
      <c r="T675" s="437"/>
      <c r="U675" s="438"/>
      <c r="V675" s="54"/>
      <c r="W675" s="54"/>
      <c r="X675" s="54"/>
      <c r="Y675" s="54"/>
      <c r="Z675" s="54"/>
      <c r="AA675" s="55"/>
      <c r="AB675" s="438"/>
      <c r="AI675" s="439"/>
      <c r="AJ675" s="54"/>
      <c r="AK675" s="439"/>
      <c r="AU675" s="440"/>
      <c r="AV675" s="84"/>
      <c r="AW675" s="77"/>
      <c r="AX675" s="436"/>
      <c r="AY675" s="437"/>
      <c r="AZ675" s="437"/>
      <c r="BA675" s="437"/>
      <c r="BB675" s="437"/>
      <c r="BC675" s="441"/>
      <c r="BD675" s="54"/>
      <c r="BE675" s="56"/>
      <c r="BF675" s="56"/>
      <c r="BG675" s="54"/>
      <c r="BH675" s="54"/>
      <c r="BI675" s="54"/>
      <c r="BJ675" s="54"/>
      <c r="BR675" s="439"/>
      <c r="BS675" s="439"/>
      <c r="BT675" s="439"/>
    </row>
    <row r="676" spans="14:72" ht="15" hidden="1" x14ac:dyDescent="0.25">
      <c r="N676" s="442"/>
      <c r="O676" s="77"/>
      <c r="P676" s="436"/>
      <c r="Q676" s="437"/>
      <c r="R676" s="58"/>
      <c r="S676" s="58"/>
      <c r="T676" s="437"/>
      <c r="U676" s="438"/>
      <c r="V676" s="54"/>
      <c r="W676" s="54"/>
      <c r="X676" s="54"/>
      <c r="Y676" s="54"/>
      <c r="Z676" s="54"/>
      <c r="AA676" s="55"/>
      <c r="AB676" s="438"/>
      <c r="AI676" s="439"/>
      <c r="AJ676" s="54"/>
      <c r="AK676" s="439"/>
      <c r="AU676" s="440"/>
      <c r="AV676" s="84"/>
      <c r="AW676" s="77"/>
      <c r="AX676" s="436"/>
      <c r="AY676" s="437"/>
      <c r="AZ676" s="437"/>
      <c r="BA676" s="437"/>
      <c r="BB676" s="437"/>
      <c r="BC676" s="441"/>
      <c r="BD676" s="54"/>
      <c r="BE676" s="56"/>
      <c r="BF676" s="56"/>
      <c r="BG676" s="54"/>
      <c r="BH676" s="54"/>
      <c r="BI676" s="54"/>
      <c r="BJ676" s="54"/>
      <c r="BR676" s="439"/>
      <c r="BS676" s="439"/>
      <c r="BT676" s="439"/>
    </row>
    <row r="677" spans="14:72" ht="15" hidden="1" x14ac:dyDescent="0.25">
      <c r="N677" s="442"/>
      <c r="O677" s="77"/>
      <c r="P677" s="436"/>
      <c r="Q677" s="437"/>
      <c r="R677" s="58"/>
      <c r="S677" s="58"/>
      <c r="T677" s="437"/>
      <c r="U677" s="438"/>
      <c r="V677" s="54"/>
      <c r="W677" s="54"/>
      <c r="X677" s="54"/>
      <c r="Y677" s="54"/>
      <c r="Z677" s="54"/>
      <c r="AA677" s="55"/>
      <c r="AB677" s="438"/>
      <c r="AI677" s="439"/>
      <c r="AJ677" s="54"/>
      <c r="AK677" s="439"/>
      <c r="AU677" s="440"/>
      <c r="AV677" s="84"/>
      <c r="AW677" s="77"/>
      <c r="AX677" s="436"/>
      <c r="AY677" s="437"/>
      <c r="AZ677" s="437"/>
      <c r="BA677" s="437"/>
      <c r="BB677" s="437"/>
      <c r="BC677" s="441"/>
      <c r="BD677" s="54"/>
      <c r="BE677" s="56"/>
      <c r="BF677" s="56"/>
      <c r="BG677" s="54"/>
      <c r="BH677" s="54"/>
      <c r="BI677" s="54"/>
      <c r="BJ677" s="54"/>
      <c r="BR677" s="439"/>
      <c r="BS677" s="439"/>
      <c r="BT677" s="439"/>
    </row>
    <row r="678" spans="14:72" ht="15" hidden="1" x14ac:dyDescent="0.25">
      <c r="N678" s="442"/>
      <c r="O678" s="77"/>
      <c r="P678" s="436"/>
      <c r="Q678" s="437"/>
      <c r="R678" s="58"/>
      <c r="S678" s="58"/>
      <c r="T678" s="437"/>
      <c r="U678" s="438"/>
      <c r="V678" s="54"/>
      <c r="W678" s="54"/>
      <c r="X678" s="54"/>
      <c r="Y678" s="54"/>
      <c r="Z678" s="54"/>
      <c r="AA678" s="55"/>
      <c r="AB678" s="438"/>
      <c r="AI678" s="439"/>
      <c r="AJ678" s="54"/>
      <c r="AK678" s="439"/>
      <c r="AU678" s="440"/>
      <c r="AV678" s="442"/>
      <c r="AW678" s="77"/>
      <c r="AX678" s="436"/>
      <c r="AY678" s="437"/>
      <c r="AZ678" s="437"/>
      <c r="BA678" s="437"/>
      <c r="BB678" s="437"/>
      <c r="BC678" s="441"/>
      <c r="BD678" s="54"/>
      <c r="BE678" s="56"/>
      <c r="BF678" s="56"/>
      <c r="BG678" s="54"/>
      <c r="BH678" s="54"/>
      <c r="BI678" s="54"/>
      <c r="BJ678" s="54"/>
      <c r="BR678" s="439"/>
      <c r="BS678" s="439"/>
      <c r="BT678" s="439"/>
    </row>
    <row r="679" spans="14:72" ht="15" hidden="1" x14ac:dyDescent="0.25">
      <c r="N679" s="442"/>
      <c r="O679" s="77"/>
      <c r="P679" s="436"/>
      <c r="Q679" s="437"/>
      <c r="R679" s="58"/>
      <c r="S679" s="58"/>
      <c r="T679" s="437"/>
      <c r="U679" s="438"/>
      <c r="V679" s="54"/>
      <c r="W679" s="54"/>
      <c r="X679" s="54"/>
      <c r="Y679" s="54"/>
      <c r="Z679" s="54"/>
      <c r="AA679" s="55"/>
      <c r="AB679" s="438"/>
      <c r="AI679" s="439"/>
      <c r="AJ679" s="54"/>
      <c r="AK679" s="439"/>
      <c r="AU679" s="440"/>
      <c r="AV679" s="84"/>
      <c r="AW679" s="77"/>
      <c r="AX679" s="436"/>
      <c r="AY679" s="437"/>
      <c r="AZ679" s="437"/>
      <c r="BA679" s="437"/>
      <c r="BB679" s="437"/>
      <c r="BC679" s="441"/>
      <c r="BD679" s="54"/>
      <c r="BE679" s="56"/>
      <c r="BF679" s="56"/>
      <c r="BG679" s="54"/>
      <c r="BH679" s="54"/>
      <c r="BI679" s="54"/>
      <c r="BJ679" s="54"/>
      <c r="BR679" s="439"/>
      <c r="BS679" s="439"/>
      <c r="BT679" s="439"/>
    </row>
    <row r="680" spans="14:72" ht="15" hidden="1" x14ac:dyDescent="0.25">
      <c r="N680" s="442"/>
      <c r="O680" s="77"/>
      <c r="P680" s="436"/>
      <c r="Q680" s="437"/>
      <c r="R680" s="58"/>
      <c r="S680" s="58"/>
      <c r="T680" s="437"/>
      <c r="U680" s="438"/>
      <c r="V680" s="54"/>
      <c r="W680" s="54"/>
      <c r="X680" s="54"/>
      <c r="Y680" s="54"/>
      <c r="Z680" s="54"/>
      <c r="AA680" s="55"/>
      <c r="AB680" s="438"/>
      <c r="AI680" s="439"/>
      <c r="AJ680" s="54"/>
      <c r="AK680" s="439"/>
      <c r="AU680" s="440"/>
      <c r="AV680" s="442"/>
      <c r="AW680" s="77"/>
      <c r="AX680" s="436"/>
      <c r="AY680" s="437"/>
      <c r="AZ680" s="437"/>
      <c r="BA680" s="437"/>
      <c r="BB680" s="437"/>
      <c r="BC680" s="441"/>
      <c r="BD680" s="54"/>
      <c r="BE680" s="56"/>
      <c r="BF680" s="56"/>
      <c r="BG680" s="54"/>
      <c r="BH680" s="54"/>
      <c r="BI680" s="54"/>
      <c r="BJ680" s="54"/>
      <c r="BR680" s="439"/>
      <c r="BS680" s="439"/>
      <c r="BT680" s="439"/>
    </row>
    <row r="681" spans="14:72" ht="15" hidden="1" x14ac:dyDescent="0.25">
      <c r="N681" s="442"/>
      <c r="O681" s="77"/>
      <c r="P681" s="436"/>
      <c r="Q681" s="437"/>
      <c r="R681" s="58"/>
      <c r="S681" s="58"/>
      <c r="T681" s="437"/>
      <c r="U681" s="438"/>
      <c r="V681" s="54"/>
      <c r="W681" s="54"/>
      <c r="X681" s="54"/>
      <c r="Y681" s="54"/>
      <c r="Z681" s="54"/>
      <c r="AA681" s="55"/>
      <c r="AB681" s="438"/>
      <c r="AI681" s="439"/>
      <c r="AJ681" s="54"/>
      <c r="AK681" s="439"/>
      <c r="AU681" s="440"/>
      <c r="AV681" s="84"/>
      <c r="AW681" s="77"/>
      <c r="AX681" s="436"/>
      <c r="AY681" s="437"/>
      <c r="AZ681" s="437"/>
      <c r="BA681" s="437"/>
      <c r="BB681" s="437"/>
      <c r="BC681" s="441"/>
      <c r="BD681" s="54"/>
      <c r="BE681" s="56"/>
      <c r="BF681" s="56"/>
      <c r="BG681" s="54"/>
      <c r="BH681" s="54"/>
      <c r="BI681" s="54"/>
      <c r="BJ681" s="54"/>
      <c r="BR681" s="439"/>
      <c r="BS681" s="439"/>
      <c r="BT681" s="439"/>
    </row>
    <row r="682" spans="14:72" ht="15" hidden="1" x14ac:dyDescent="0.25">
      <c r="N682" s="442"/>
      <c r="O682" s="77"/>
      <c r="P682" s="436"/>
      <c r="Q682" s="437"/>
      <c r="R682" s="58"/>
      <c r="S682" s="58"/>
      <c r="T682" s="437"/>
      <c r="U682" s="438"/>
      <c r="V682" s="54"/>
      <c r="W682" s="54"/>
      <c r="X682" s="54"/>
      <c r="Y682" s="54"/>
      <c r="Z682" s="54"/>
      <c r="AA682" s="55"/>
      <c r="AB682" s="438"/>
      <c r="AI682" s="439"/>
      <c r="AJ682" s="54"/>
      <c r="AK682" s="439"/>
      <c r="AU682" s="440"/>
      <c r="AV682" s="84"/>
      <c r="AW682" s="77"/>
      <c r="AX682" s="436"/>
      <c r="AY682" s="437"/>
      <c r="AZ682" s="437"/>
      <c r="BA682" s="437"/>
      <c r="BB682" s="437"/>
      <c r="BC682" s="441"/>
      <c r="BD682" s="54"/>
      <c r="BE682" s="56"/>
      <c r="BF682" s="56"/>
      <c r="BG682" s="54"/>
      <c r="BH682" s="54"/>
      <c r="BI682" s="54"/>
      <c r="BJ682" s="54"/>
      <c r="BR682" s="439"/>
      <c r="BS682" s="439"/>
      <c r="BT682" s="439"/>
    </row>
    <row r="683" spans="14:72" ht="15" hidden="1" x14ac:dyDescent="0.25">
      <c r="N683" s="442"/>
      <c r="O683" s="77"/>
      <c r="P683" s="436"/>
      <c r="Q683" s="437"/>
      <c r="R683" s="58"/>
      <c r="S683" s="58"/>
      <c r="T683" s="437"/>
      <c r="U683" s="438"/>
      <c r="V683" s="54"/>
      <c r="W683" s="54"/>
      <c r="X683" s="54"/>
      <c r="Y683" s="54"/>
      <c r="Z683" s="54"/>
      <c r="AA683" s="55"/>
      <c r="AB683" s="438"/>
      <c r="AI683" s="439"/>
      <c r="AJ683" s="54"/>
      <c r="AK683" s="439"/>
      <c r="AU683" s="440"/>
      <c r="AV683" s="84"/>
      <c r="AW683" s="77"/>
      <c r="AX683" s="436"/>
      <c r="AY683" s="437"/>
      <c r="AZ683" s="437"/>
      <c r="BA683" s="437"/>
      <c r="BB683" s="437"/>
      <c r="BC683" s="441"/>
      <c r="BD683" s="54"/>
      <c r="BE683" s="56"/>
      <c r="BF683" s="56"/>
      <c r="BG683" s="54"/>
      <c r="BH683" s="54"/>
      <c r="BI683" s="54"/>
      <c r="BJ683" s="54"/>
      <c r="BR683" s="439"/>
      <c r="BS683" s="439"/>
      <c r="BT683" s="439"/>
    </row>
    <row r="684" spans="14:72" ht="15" hidden="1" x14ac:dyDescent="0.25">
      <c r="N684" s="442"/>
      <c r="O684" s="77"/>
      <c r="P684" s="436"/>
      <c r="Q684" s="437"/>
      <c r="R684" s="58"/>
      <c r="S684" s="58"/>
      <c r="T684" s="437"/>
      <c r="U684" s="438"/>
      <c r="V684" s="54"/>
      <c r="W684" s="54"/>
      <c r="X684" s="54"/>
      <c r="Y684" s="54"/>
      <c r="Z684" s="54"/>
      <c r="AA684" s="55"/>
      <c r="AB684" s="438"/>
      <c r="AI684" s="439"/>
      <c r="AJ684" s="54"/>
      <c r="AK684" s="439"/>
      <c r="AU684" s="440"/>
      <c r="AV684" s="84"/>
      <c r="AW684" s="77"/>
      <c r="AX684" s="436"/>
      <c r="AY684" s="437"/>
      <c r="AZ684" s="437"/>
      <c r="BA684" s="437"/>
      <c r="BB684" s="437"/>
      <c r="BC684" s="441"/>
      <c r="BD684" s="54"/>
      <c r="BE684" s="56"/>
      <c r="BF684" s="56"/>
      <c r="BG684" s="54"/>
      <c r="BH684" s="54"/>
      <c r="BI684" s="54"/>
      <c r="BJ684" s="54"/>
      <c r="BR684" s="439"/>
      <c r="BS684" s="439"/>
      <c r="BT684" s="439"/>
    </row>
    <row r="685" spans="14:72" ht="15" hidden="1" x14ac:dyDescent="0.25">
      <c r="N685" s="442"/>
      <c r="O685" s="77"/>
      <c r="P685" s="436"/>
      <c r="Q685" s="437"/>
      <c r="R685" s="58"/>
      <c r="S685" s="58"/>
      <c r="T685" s="437"/>
      <c r="U685" s="438"/>
      <c r="V685" s="54"/>
      <c r="W685" s="54"/>
      <c r="X685" s="54"/>
      <c r="Y685" s="54"/>
      <c r="Z685" s="54"/>
      <c r="AA685" s="55"/>
      <c r="AB685" s="438"/>
      <c r="AI685" s="439"/>
      <c r="AJ685" s="54"/>
      <c r="AK685" s="439"/>
      <c r="AU685" s="440"/>
      <c r="AV685" s="442"/>
      <c r="AW685" s="77"/>
      <c r="AX685" s="436"/>
      <c r="AY685" s="437"/>
      <c r="AZ685" s="437"/>
      <c r="BA685" s="437"/>
      <c r="BB685" s="437"/>
      <c r="BC685" s="441"/>
      <c r="BD685" s="54"/>
      <c r="BE685" s="56"/>
      <c r="BF685" s="56"/>
      <c r="BG685" s="54"/>
      <c r="BH685" s="54"/>
      <c r="BI685" s="54"/>
      <c r="BJ685" s="54"/>
      <c r="BR685" s="439"/>
      <c r="BS685" s="439"/>
      <c r="BT685" s="439"/>
    </row>
    <row r="686" spans="14:72" ht="15" hidden="1" x14ac:dyDescent="0.25">
      <c r="N686" s="442"/>
      <c r="O686" s="77"/>
      <c r="P686" s="436"/>
      <c r="Q686" s="437"/>
      <c r="R686" s="58"/>
      <c r="S686" s="58"/>
      <c r="T686" s="437"/>
      <c r="U686" s="438"/>
      <c r="V686" s="54"/>
      <c r="W686" s="54"/>
      <c r="X686" s="54"/>
      <c r="Y686" s="54"/>
      <c r="Z686" s="54"/>
      <c r="AA686" s="55"/>
      <c r="AB686" s="438"/>
      <c r="AI686" s="439"/>
      <c r="AJ686" s="54"/>
      <c r="AK686" s="439"/>
      <c r="AU686" s="440"/>
      <c r="AV686" s="442"/>
      <c r="AW686" s="77"/>
      <c r="AX686" s="436"/>
      <c r="AY686" s="437"/>
      <c r="AZ686" s="437"/>
      <c r="BA686" s="437"/>
      <c r="BB686" s="437"/>
      <c r="BC686" s="441"/>
      <c r="BD686" s="54"/>
      <c r="BE686" s="56"/>
      <c r="BF686" s="56"/>
      <c r="BG686" s="54"/>
      <c r="BH686" s="54"/>
      <c r="BI686" s="54"/>
      <c r="BJ686" s="54"/>
      <c r="BR686" s="439"/>
      <c r="BS686" s="439"/>
      <c r="BT686" s="439"/>
    </row>
    <row r="687" spans="14:72" ht="15" hidden="1" x14ac:dyDescent="0.25">
      <c r="N687" s="442"/>
      <c r="O687" s="77"/>
      <c r="P687" s="436"/>
      <c r="Q687" s="437"/>
      <c r="R687" s="58"/>
      <c r="S687" s="58"/>
      <c r="T687" s="437"/>
      <c r="U687" s="438"/>
      <c r="V687" s="54"/>
      <c r="W687" s="54"/>
      <c r="X687" s="54"/>
      <c r="Y687" s="54"/>
      <c r="Z687" s="54"/>
      <c r="AA687" s="55"/>
      <c r="AB687" s="438"/>
      <c r="AI687" s="439"/>
      <c r="AJ687" s="54"/>
      <c r="AK687" s="439"/>
      <c r="AU687" s="440"/>
      <c r="AV687" s="84"/>
      <c r="AW687" s="77"/>
      <c r="AX687" s="436"/>
      <c r="AY687" s="437"/>
      <c r="AZ687" s="437"/>
      <c r="BA687" s="437"/>
      <c r="BB687" s="437"/>
      <c r="BC687" s="441"/>
      <c r="BD687" s="54"/>
      <c r="BE687" s="56"/>
      <c r="BF687" s="56"/>
      <c r="BG687" s="54"/>
      <c r="BH687" s="54"/>
      <c r="BI687" s="54"/>
      <c r="BJ687" s="54"/>
      <c r="BR687" s="439"/>
      <c r="BS687" s="439"/>
      <c r="BT687" s="439"/>
    </row>
    <row r="688" spans="14:72" ht="15" hidden="1" x14ac:dyDescent="0.25">
      <c r="N688" s="442"/>
      <c r="O688" s="77"/>
      <c r="P688" s="436"/>
      <c r="Q688" s="437"/>
      <c r="R688" s="58"/>
      <c r="S688" s="58"/>
      <c r="T688" s="437"/>
      <c r="U688" s="438"/>
      <c r="V688" s="54"/>
      <c r="W688" s="54"/>
      <c r="X688" s="54"/>
      <c r="Y688" s="54"/>
      <c r="Z688" s="54"/>
      <c r="AA688" s="55"/>
      <c r="AB688" s="438"/>
      <c r="AI688" s="439"/>
      <c r="AJ688" s="54"/>
      <c r="AK688" s="439"/>
      <c r="AU688" s="440"/>
      <c r="AV688" s="442"/>
      <c r="AW688" s="77"/>
      <c r="AX688" s="436"/>
      <c r="AY688" s="437"/>
      <c r="AZ688" s="437"/>
      <c r="BA688" s="437"/>
      <c r="BB688" s="437"/>
      <c r="BC688" s="441"/>
      <c r="BD688" s="54"/>
      <c r="BE688" s="56"/>
      <c r="BF688" s="56"/>
      <c r="BG688" s="54"/>
      <c r="BH688" s="54"/>
      <c r="BI688" s="54"/>
      <c r="BJ688" s="54"/>
      <c r="BR688" s="439"/>
      <c r="BS688" s="439"/>
      <c r="BT688" s="439"/>
    </row>
    <row r="689" spans="14:72" ht="15" hidden="1" x14ac:dyDescent="0.25">
      <c r="N689" s="442"/>
      <c r="O689" s="77"/>
      <c r="P689" s="436"/>
      <c r="Q689" s="437"/>
      <c r="R689" s="58"/>
      <c r="S689" s="58"/>
      <c r="T689" s="437"/>
      <c r="U689" s="438"/>
      <c r="V689" s="54"/>
      <c r="W689" s="54"/>
      <c r="X689" s="54"/>
      <c r="Y689" s="54"/>
      <c r="Z689" s="54"/>
      <c r="AA689" s="55"/>
      <c r="AB689" s="438"/>
      <c r="AI689" s="439"/>
      <c r="AJ689" s="54"/>
      <c r="AK689" s="439"/>
      <c r="AU689" s="440"/>
      <c r="AV689" s="442"/>
      <c r="AW689" s="77"/>
      <c r="AX689" s="436"/>
      <c r="AY689" s="437"/>
      <c r="AZ689" s="437"/>
      <c r="BA689" s="437"/>
      <c r="BB689" s="437"/>
      <c r="BC689" s="441"/>
      <c r="BD689" s="54"/>
      <c r="BE689" s="56"/>
      <c r="BF689" s="56"/>
      <c r="BG689" s="54"/>
      <c r="BH689" s="54"/>
      <c r="BI689" s="54"/>
      <c r="BJ689" s="54"/>
      <c r="BR689" s="439"/>
      <c r="BS689" s="439"/>
      <c r="BT689" s="439"/>
    </row>
    <row r="690" spans="14:72" ht="15" hidden="1" x14ac:dyDescent="0.25">
      <c r="N690" s="442"/>
      <c r="O690" s="77"/>
      <c r="P690" s="436"/>
      <c r="Q690" s="437"/>
      <c r="R690" s="58"/>
      <c r="S690" s="58"/>
      <c r="T690" s="437"/>
      <c r="U690" s="438"/>
      <c r="V690" s="54"/>
      <c r="W690" s="54"/>
      <c r="X690" s="54"/>
      <c r="Y690" s="54"/>
      <c r="Z690" s="54"/>
      <c r="AA690" s="55"/>
      <c r="AB690" s="438"/>
      <c r="AI690" s="439"/>
      <c r="AJ690" s="54"/>
      <c r="AK690" s="439"/>
      <c r="AU690" s="440"/>
      <c r="AV690" s="84"/>
      <c r="AW690" s="77"/>
      <c r="AX690" s="436"/>
      <c r="AY690" s="437"/>
      <c r="AZ690" s="437"/>
      <c r="BA690" s="437"/>
      <c r="BB690" s="437"/>
      <c r="BC690" s="441"/>
      <c r="BD690" s="54"/>
      <c r="BE690" s="56"/>
      <c r="BF690" s="56"/>
      <c r="BG690" s="54"/>
      <c r="BH690" s="54"/>
      <c r="BI690" s="54"/>
      <c r="BJ690" s="54"/>
      <c r="BR690" s="439"/>
      <c r="BS690" s="439"/>
      <c r="BT690" s="439"/>
    </row>
    <row r="691" spans="14:72" ht="15" hidden="1" x14ac:dyDescent="0.25">
      <c r="N691" s="442"/>
      <c r="O691" s="77"/>
      <c r="P691" s="436"/>
      <c r="Q691" s="437"/>
      <c r="R691" s="58"/>
      <c r="S691" s="58"/>
      <c r="T691" s="437"/>
      <c r="U691" s="438"/>
      <c r="V691" s="54"/>
      <c r="W691" s="54"/>
      <c r="X691" s="54"/>
      <c r="Y691" s="54"/>
      <c r="Z691" s="54"/>
      <c r="AA691" s="55"/>
      <c r="AB691" s="438"/>
      <c r="AI691" s="439"/>
      <c r="AJ691" s="54"/>
      <c r="AK691" s="439"/>
      <c r="AU691" s="440"/>
      <c r="AV691" s="442"/>
      <c r="AW691" s="77"/>
      <c r="AX691" s="436"/>
      <c r="AY691" s="437"/>
      <c r="AZ691" s="437"/>
      <c r="BA691" s="437"/>
      <c r="BB691" s="437"/>
      <c r="BC691" s="441"/>
      <c r="BD691" s="54"/>
      <c r="BE691" s="56"/>
      <c r="BF691" s="56"/>
      <c r="BG691" s="54"/>
      <c r="BH691" s="54"/>
      <c r="BI691" s="54"/>
      <c r="BJ691" s="54"/>
      <c r="BR691" s="439"/>
      <c r="BS691" s="439"/>
      <c r="BT691" s="439"/>
    </row>
    <row r="692" spans="14:72" ht="15" hidden="1" x14ac:dyDescent="0.25">
      <c r="N692" s="442"/>
      <c r="O692" s="77"/>
      <c r="P692" s="436"/>
      <c r="Q692" s="437"/>
      <c r="R692" s="58"/>
      <c r="S692" s="58"/>
      <c r="T692" s="437"/>
      <c r="U692" s="438"/>
      <c r="V692" s="54"/>
      <c r="W692" s="54"/>
      <c r="X692" s="54"/>
      <c r="Y692" s="54"/>
      <c r="Z692" s="54"/>
      <c r="AA692" s="55"/>
      <c r="AB692" s="438"/>
      <c r="AI692" s="439"/>
      <c r="AJ692" s="54"/>
      <c r="AK692" s="439"/>
      <c r="AU692" s="440"/>
      <c r="AV692" s="442"/>
      <c r="AW692" s="77"/>
      <c r="AX692" s="436"/>
      <c r="AY692" s="437"/>
      <c r="AZ692" s="437"/>
      <c r="BA692" s="437"/>
      <c r="BB692" s="437"/>
      <c r="BC692" s="441"/>
      <c r="BD692" s="54"/>
      <c r="BE692" s="56"/>
      <c r="BF692" s="56"/>
      <c r="BG692" s="54"/>
      <c r="BH692" s="54"/>
      <c r="BI692" s="54"/>
      <c r="BJ692" s="54"/>
      <c r="BR692" s="439"/>
      <c r="BS692" s="439"/>
      <c r="BT692" s="439"/>
    </row>
    <row r="693" spans="14:72" ht="15" hidden="1" x14ac:dyDescent="0.25">
      <c r="N693" s="442"/>
      <c r="O693" s="77"/>
      <c r="P693" s="436"/>
      <c r="Q693" s="437"/>
      <c r="R693" s="58"/>
      <c r="S693" s="58"/>
      <c r="T693" s="437"/>
      <c r="U693" s="438"/>
      <c r="V693" s="54"/>
      <c r="W693" s="54"/>
      <c r="X693" s="54"/>
      <c r="Y693" s="54"/>
      <c r="Z693" s="54"/>
      <c r="AA693" s="55"/>
      <c r="AB693" s="438"/>
      <c r="AI693" s="439"/>
      <c r="AJ693" s="54"/>
      <c r="AK693" s="439"/>
      <c r="AU693" s="440"/>
      <c r="AV693" s="84"/>
      <c r="AW693" s="77"/>
      <c r="AX693" s="436"/>
      <c r="AY693" s="437"/>
      <c r="AZ693" s="437"/>
      <c r="BA693" s="437"/>
      <c r="BB693" s="437"/>
      <c r="BC693" s="441"/>
      <c r="BD693" s="54"/>
      <c r="BE693" s="56"/>
      <c r="BF693" s="56"/>
      <c r="BG693" s="54"/>
      <c r="BH693" s="54"/>
      <c r="BI693" s="54"/>
      <c r="BJ693" s="54"/>
      <c r="BR693" s="439"/>
      <c r="BS693" s="439"/>
      <c r="BT693" s="439"/>
    </row>
    <row r="694" spans="14:72" ht="15" hidden="1" x14ac:dyDescent="0.25">
      <c r="N694" s="442"/>
      <c r="O694" s="77"/>
      <c r="P694" s="436"/>
      <c r="Q694" s="437"/>
      <c r="R694" s="58"/>
      <c r="S694" s="58"/>
      <c r="T694" s="437"/>
      <c r="U694" s="438"/>
      <c r="V694" s="54"/>
      <c r="W694" s="54"/>
      <c r="X694" s="54"/>
      <c r="Y694" s="54"/>
      <c r="Z694" s="54"/>
      <c r="AA694" s="55"/>
      <c r="AB694" s="438"/>
      <c r="AI694" s="439"/>
      <c r="AJ694" s="54"/>
      <c r="AK694" s="439"/>
      <c r="AU694" s="440"/>
      <c r="AV694" s="84"/>
      <c r="AW694" s="77"/>
      <c r="AX694" s="436"/>
      <c r="AY694" s="437"/>
      <c r="AZ694" s="437"/>
      <c r="BA694" s="437"/>
      <c r="BB694" s="437"/>
      <c r="BC694" s="441"/>
      <c r="BD694" s="54"/>
      <c r="BE694" s="56"/>
      <c r="BF694" s="56"/>
      <c r="BG694" s="54"/>
      <c r="BH694" s="54"/>
      <c r="BI694" s="54"/>
      <c r="BJ694" s="54"/>
      <c r="BR694" s="439"/>
      <c r="BS694" s="439"/>
      <c r="BT694" s="439"/>
    </row>
    <row r="695" spans="14:72" ht="15" hidden="1" x14ac:dyDescent="0.25">
      <c r="N695" s="442"/>
      <c r="O695" s="77"/>
      <c r="P695" s="436"/>
      <c r="Q695" s="437"/>
      <c r="R695" s="58"/>
      <c r="S695" s="58"/>
      <c r="T695" s="437"/>
      <c r="U695" s="438"/>
      <c r="V695" s="54"/>
      <c r="W695" s="54"/>
      <c r="X695" s="54"/>
      <c r="Y695" s="54"/>
      <c r="Z695" s="54"/>
      <c r="AA695" s="55"/>
      <c r="AB695" s="438"/>
      <c r="AI695" s="439"/>
      <c r="AJ695" s="54"/>
      <c r="AK695" s="439"/>
      <c r="AU695" s="440"/>
      <c r="AV695" s="84"/>
      <c r="AW695" s="77"/>
      <c r="AX695" s="436"/>
      <c r="AY695" s="437"/>
      <c r="AZ695" s="437"/>
      <c r="BA695" s="437"/>
      <c r="BB695" s="437"/>
      <c r="BC695" s="441"/>
      <c r="BD695" s="54"/>
      <c r="BE695" s="56"/>
      <c r="BF695" s="56"/>
      <c r="BG695" s="54"/>
      <c r="BH695" s="54"/>
      <c r="BI695" s="54"/>
      <c r="BJ695" s="54"/>
      <c r="BR695" s="439"/>
      <c r="BS695" s="439"/>
      <c r="BT695" s="439"/>
    </row>
    <row r="696" spans="14:72" ht="15" hidden="1" x14ac:dyDescent="0.25">
      <c r="N696" s="442"/>
      <c r="O696" s="77"/>
      <c r="P696" s="436"/>
      <c r="Q696" s="437"/>
      <c r="R696" s="58"/>
      <c r="S696" s="58"/>
      <c r="T696" s="437"/>
      <c r="U696" s="438"/>
      <c r="V696" s="54"/>
      <c r="W696" s="54"/>
      <c r="X696" s="54"/>
      <c r="Y696" s="54"/>
      <c r="Z696" s="54"/>
      <c r="AA696" s="55"/>
      <c r="AB696" s="438"/>
      <c r="AI696" s="439"/>
      <c r="AJ696" s="54"/>
      <c r="AK696" s="439"/>
      <c r="AU696" s="440"/>
      <c r="AV696" s="84"/>
      <c r="AW696" s="77"/>
      <c r="AX696" s="436"/>
      <c r="AY696" s="437"/>
      <c r="AZ696" s="437"/>
      <c r="BA696" s="437"/>
      <c r="BB696" s="437"/>
      <c r="BC696" s="441"/>
      <c r="BD696" s="54"/>
      <c r="BE696" s="56"/>
      <c r="BF696" s="56"/>
      <c r="BG696" s="54"/>
      <c r="BH696" s="54"/>
      <c r="BI696" s="54"/>
      <c r="BJ696" s="54"/>
      <c r="BR696" s="439"/>
      <c r="BS696" s="439"/>
      <c r="BT696" s="439"/>
    </row>
    <row r="697" spans="14:72" ht="15" hidden="1" x14ac:dyDescent="0.25">
      <c r="N697" s="442"/>
      <c r="O697" s="77"/>
      <c r="P697" s="436"/>
      <c r="Q697" s="437"/>
      <c r="R697" s="58"/>
      <c r="S697" s="58"/>
      <c r="T697" s="437"/>
      <c r="U697" s="438"/>
      <c r="V697" s="54"/>
      <c r="W697" s="54"/>
      <c r="X697" s="54"/>
      <c r="Y697" s="54"/>
      <c r="Z697" s="54"/>
      <c r="AA697" s="55"/>
      <c r="AB697" s="438"/>
      <c r="AI697" s="439"/>
      <c r="AJ697" s="54"/>
      <c r="AK697" s="439"/>
      <c r="AU697" s="440"/>
      <c r="AV697" s="84"/>
      <c r="AW697" s="77"/>
      <c r="AX697" s="436"/>
      <c r="AY697" s="437"/>
      <c r="AZ697" s="437"/>
      <c r="BA697" s="437"/>
      <c r="BB697" s="437"/>
      <c r="BC697" s="441"/>
      <c r="BD697" s="54"/>
      <c r="BE697" s="56"/>
      <c r="BF697" s="56"/>
      <c r="BG697" s="54"/>
      <c r="BH697" s="54"/>
      <c r="BI697" s="54"/>
      <c r="BJ697" s="54"/>
      <c r="BR697" s="439"/>
      <c r="BS697" s="439"/>
      <c r="BT697" s="439"/>
    </row>
    <row r="698" spans="14:72" ht="15" hidden="1" x14ac:dyDescent="0.25">
      <c r="N698" s="442"/>
      <c r="O698" s="77"/>
      <c r="P698" s="436"/>
      <c r="Q698" s="437"/>
      <c r="R698" s="58"/>
      <c r="S698" s="58"/>
      <c r="T698" s="437"/>
      <c r="U698" s="438"/>
      <c r="V698" s="54"/>
      <c r="W698" s="54"/>
      <c r="X698" s="54"/>
      <c r="Y698" s="54"/>
      <c r="Z698" s="54"/>
      <c r="AA698" s="55"/>
      <c r="AB698" s="438"/>
      <c r="AI698" s="439"/>
      <c r="AJ698" s="54"/>
      <c r="AK698" s="439"/>
      <c r="AU698" s="440"/>
      <c r="AV698" s="84"/>
      <c r="AW698" s="77"/>
      <c r="AX698" s="436"/>
      <c r="AY698" s="437"/>
      <c r="AZ698" s="437"/>
      <c r="BA698" s="437"/>
      <c r="BB698" s="437"/>
      <c r="BC698" s="441"/>
      <c r="BD698" s="54"/>
      <c r="BE698" s="56"/>
      <c r="BF698" s="56"/>
      <c r="BG698" s="54"/>
      <c r="BH698" s="54"/>
      <c r="BI698" s="54"/>
      <c r="BJ698" s="54"/>
      <c r="BR698" s="439"/>
      <c r="BS698" s="439"/>
      <c r="BT698" s="439"/>
    </row>
    <row r="699" spans="14:72" ht="15" hidden="1" x14ac:dyDescent="0.25">
      <c r="N699" s="442"/>
      <c r="O699" s="77"/>
      <c r="P699" s="436"/>
      <c r="Q699" s="437"/>
      <c r="R699" s="58"/>
      <c r="S699" s="58"/>
      <c r="T699" s="437"/>
      <c r="U699" s="438"/>
      <c r="V699" s="54"/>
      <c r="W699" s="54"/>
      <c r="X699" s="54"/>
      <c r="Y699" s="54"/>
      <c r="Z699" s="54"/>
      <c r="AA699" s="55"/>
      <c r="AB699" s="438"/>
      <c r="AI699" s="439"/>
      <c r="AJ699" s="54"/>
      <c r="AK699" s="439"/>
      <c r="AU699" s="440"/>
      <c r="AV699" s="442"/>
      <c r="AW699" s="77"/>
      <c r="AX699" s="436"/>
      <c r="AY699" s="437"/>
      <c r="AZ699" s="437"/>
      <c r="BA699" s="437"/>
      <c r="BB699" s="437"/>
      <c r="BC699" s="441"/>
      <c r="BD699" s="54"/>
      <c r="BE699" s="56"/>
      <c r="BF699" s="56"/>
      <c r="BG699" s="54"/>
      <c r="BH699" s="54"/>
      <c r="BI699" s="54"/>
      <c r="BJ699" s="54"/>
      <c r="BR699" s="439"/>
      <c r="BS699" s="439"/>
      <c r="BT699" s="439"/>
    </row>
    <row r="700" spans="14:72" ht="15" hidden="1" x14ac:dyDescent="0.25">
      <c r="N700" s="442"/>
      <c r="O700" s="77"/>
      <c r="P700" s="436"/>
      <c r="Q700" s="437"/>
      <c r="R700" s="58"/>
      <c r="S700" s="58"/>
      <c r="T700" s="437"/>
      <c r="U700" s="438"/>
      <c r="V700" s="54"/>
      <c r="W700" s="54"/>
      <c r="X700" s="54"/>
      <c r="Y700" s="54"/>
      <c r="Z700" s="54"/>
      <c r="AA700" s="55"/>
      <c r="AB700" s="438"/>
      <c r="AI700" s="439"/>
      <c r="AJ700" s="54"/>
      <c r="AK700" s="439"/>
      <c r="AU700" s="440"/>
      <c r="AV700" s="442"/>
      <c r="AW700" s="77"/>
      <c r="AX700" s="436"/>
      <c r="AY700" s="437"/>
      <c r="AZ700" s="437"/>
      <c r="BA700" s="437"/>
      <c r="BB700" s="437"/>
      <c r="BC700" s="441"/>
      <c r="BD700" s="54"/>
      <c r="BE700" s="56"/>
      <c r="BF700" s="56"/>
      <c r="BG700" s="54"/>
      <c r="BH700" s="54"/>
      <c r="BI700" s="54"/>
      <c r="BJ700" s="54"/>
      <c r="BR700" s="439"/>
      <c r="BS700" s="439"/>
      <c r="BT700" s="439"/>
    </row>
    <row r="701" spans="14:72" ht="15" hidden="1" x14ac:dyDescent="0.25">
      <c r="N701" s="442"/>
      <c r="O701" s="77"/>
      <c r="P701" s="436"/>
      <c r="Q701" s="437"/>
      <c r="R701" s="58"/>
      <c r="S701" s="58"/>
      <c r="T701" s="437"/>
      <c r="U701" s="438"/>
      <c r="V701" s="54"/>
      <c r="W701" s="54"/>
      <c r="X701" s="54"/>
      <c r="Y701" s="54"/>
      <c r="Z701" s="54"/>
      <c r="AA701" s="55"/>
      <c r="AB701" s="438"/>
      <c r="AI701" s="439"/>
      <c r="AJ701" s="54"/>
      <c r="AK701" s="439"/>
      <c r="AU701" s="440"/>
      <c r="AV701" s="84"/>
      <c r="AW701" s="77"/>
      <c r="AX701" s="436"/>
      <c r="AY701" s="437"/>
      <c r="AZ701" s="437"/>
      <c r="BA701" s="437"/>
      <c r="BB701" s="437"/>
      <c r="BC701" s="441"/>
      <c r="BD701" s="54"/>
      <c r="BE701" s="56"/>
      <c r="BF701" s="56"/>
      <c r="BG701" s="54"/>
      <c r="BH701" s="54"/>
      <c r="BI701" s="54"/>
      <c r="BJ701" s="54"/>
      <c r="BR701" s="439"/>
      <c r="BS701" s="439"/>
      <c r="BT701" s="439"/>
    </row>
    <row r="702" spans="14:72" ht="15" hidden="1" x14ac:dyDescent="0.25">
      <c r="N702" s="442"/>
      <c r="O702" s="77"/>
      <c r="P702" s="436"/>
      <c r="Q702" s="437"/>
      <c r="R702" s="58"/>
      <c r="S702" s="58"/>
      <c r="T702" s="437"/>
      <c r="U702" s="438"/>
      <c r="V702" s="54"/>
      <c r="W702" s="54"/>
      <c r="X702" s="54"/>
      <c r="Y702" s="54"/>
      <c r="Z702" s="54"/>
      <c r="AA702" s="55"/>
      <c r="AB702" s="438"/>
      <c r="AI702" s="439"/>
      <c r="AJ702" s="54"/>
      <c r="AK702" s="439"/>
      <c r="AU702" s="440"/>
      <c r="AV702" s="442"/>
      <c r="AW702" s="77"/>
      <c r="AX702" s="436"/>
      <c r="AY702" s="437"/>
      <c r="AZ702" s="437"/>
      <c r="BA702" s="437"/>
      <c r="BB702" s="437"/>
      <c r="BC702" s="441"/>
      <c r="BD702" s="54"/>
      <c r="BE702" s="56"/>
      <c r="BF702" s="56"/>
      <c r="BG702" s="54"/>
      <c r="BH702" s="54"/>
      <c r="BI702" s="54"/>
      <c r="BJ702" s="54"/>
      <c r="BR702" s="439"/>
      <c r="BS702" s="439"/>
      <c r="BT702" s="439"/>
    </row>
    <row r="703" spans="14:72" ht="15" hidden="1" x14ac:dyDescent="0.25">
      <c r="N703" s="442"/>
      <c r="O703" s="77"/>
      <c r="P703" s="436"/>
      <c r="Q703" s="437"/>
      <c r="R703" s="58"/>
      <c r="S703" s="58"/>
      <c r="T703" s="437"/>
      <c r="U703" s="438"/>
      <c r="V703" s="54"/>
      <c r="W703" s="54"/>
      <c r="X703" s="54"/>
      <c r="Y703" s="54"/>
      <c r="Z703" s="54"/>
      <c r="AA703" s="55"/>
      <c r="AB703" s="438"/>
      <c r="AI703" s="439"/>
      <c r="AJ703" s="54"/>
      <c r="AK703" s="439"/>
      <c r="AU703" s="440"/>
      <c r="AV703" s="84"/>
      <c r="AW703" s="77"/>
      <c r="AX703" s="436"/>
      <c r="AY703" s="437"/>
      <c r="AZ703" s="437"/>
      <c r="BA703" s="437"/>
      <c r="BB703" s="437"/>
      <c r="BC703" s="441"/>
      <c r="BD703" s="79"/>
      <c r="BE703" s="78"/>
      <c r="BF703" s="78"/>
      <c r="BG703" s="79"/>
      <c r="BH703" s="79"/>
      <c r="BI703" s="79"/>
      <c r="BJ703" s="79"/>
      <c r="BR703" s="439"/>
      <c r="BS703" s="439"/>
      <c r="BT703" s="439"/>
    </row>
    <row r="704" spans="14:72" ht="15" hidden="1" x14ac:dyDescent="0.25">
      <c r="N704" s="442"/>
      <c r="O704" s="77"/>
      <c r="P704" s="436"/>
      <c r="Q704" s="437"/>
      <c r="R704" s="58"/>
      <c r="S704" s="58"/>
      <c r="T704" s="437"/>
      <c r="U704" s="438"/>
      <c r="V704" s="54"/>
      <c r="W704" s="54"/>
      <c r="X704" s="54"/>
      <c r="Y704" s="54"/>
      <c r="Z704" s="54"/>
      <c r="AA704" s="55"/>
      <c r="AB704" s="438"/>
      <c r="AI704" s="439"/>
      <c r="AJ704" s="54"/>
      <c r="AK704" s="439"/>
      <c r="AU704" s="440"/>
      <c r="AV704" s="84"/>
      <c r="AW704" s="77"/>
      <c r="AX704" s="436"/>
      <c r="AY704" s="437"/>
      <c r="AZ704" s="437"/>
      <c r="BA704" s="437"/>
      <c r="BB704" s="437"/>
      <c r="BC704" s="441"/>
      <c r="BD704" s="54"/>
      <c r="BE704" s="56"/>
      <c r="BF704" s="56"/>
      <c r="BG704" s="54"/>
      <c r="BH704" s="54"/>
      <c r="BI704" s="54"/>
      <c r="BJ704" s="54"/>
      <c r="BR704" s="439"/>
      <c r="BS704" s="439"/>
      <c r="BT704" s="439"/>
    </row>
    <row r="705" spans="14:72" ht="15" hidden="1" x14ac:dyDescent="0.25">
      <c r="N705" s="442"/>
      <c r="O705" s="77"/>
      <c r="P705" s="436"/>
      <c r="Q705" s="437"/>
      <c r="R705" s="58"/>
      <c r="S705" s="58"/>
      <c r="T705" s="437"/>
      <c r="U705" s="438"/>
      <c r="V705" s="54"/>
      <c r="W705" s="54"/>
      <c r="X705" s="54"/>
      <c r="Y705" s="54"/>
      <c r="Z705" s="54"/>
      <c r="AA705" s="55"/>
      <c r="AB705" s="438"/>
      <c r="AI705" s="439"/>
      <c r="AJ705" s="54"/>
      <c r="AK705" s="439"/>
      <c r="AU705" s="440"/>
      <c r="AV705" s="84"/>
      <c r="AW705" s="77"/>
      <c r="AX705" s="436"/>
      <c r="AY705" s="437"/>
      <c r="AZ705" s="437"/>
      <c r="BA705" s="437"/>
      <c r="BB705" s="437"/>
      <c r="BC705" s="441"/>
      <c r="BD705" s="54"/>
      <c r="BE705" s="56"/>
      <c r="BF705" s="56"/>
      <c r="BG705" s="54"/>
      <c r="BH705" s="54"/>
      <c r="BI705" s="54"/>
      <c r="BJ705" s="54"/>
      <c r="BR705" s="439"/>
      <c r="BS705" s="439"/>
      <c r="BT705" s="439"/>
    </row>
    <row r="706" spans="14:72" ht="15" hidden="1" x14ac:dyDescent="0.25">
      <c r="N706" s="442"/>
      <c r="O706" s="77"/>
      <c r="P706" s="436"/>
      <c r="Q706" s="437"/>
      <c r="R706" s="58"/>
      <c r="S706" s="58"/>
      <c r="T706" s="437"/>
      <c r="U706" s="438"/>
      <c r="V706" s="54"/>
      <c r="W706" s="54"/>
      <c r="X706" s="54"/>
      <c r="Y706" s="54"/>
      <c r="Z706" s="54"/>
      <c r="AA706" s="55"/>
      <c r="AB706" s="438"/>
      <c r="AI706" s="439"/>
      <c r="AJ706" s="54"/>
      <c r="AK706" s="439"/>
      <c r="AU706" s="440"/>
      <c r="AV706" s="84"/>
      <c r="AW706" s="77"/>
      <c r="AX706" s="436"/>
      <c r="AY706" s="437"/>
      <c r="AZ706" s="437"/>
      <c r="BA706" s="437"/>
      <c r="BB706" s="437"/>
      <c r="BC706" s="441"/>
      <c r="BD706" s="54"/>
      <c r="BE706" s="56"/>
      <c r="BF706" s="56"/>
      <c r="BG706" s="54"/>
      <c r="BH706" s="54"/>
      <c r="BI706" s="54"/>
      <c r="BJ706" s="54"/>
      <c r="BR706" s="439"/>
      <c r="BS706" s="439"/>
      <c r="BT706" s="439"/>
    </row>
    <row r="707" spans="14:72" ht="15" hidden="1" x14ac:dyDescent="0.25">
      <c r="N707" s="442"/>
      <c r="O707" s="77"/>
      <c r="P707" s="436"/>
      <c r="Q707" s="437"/>
      <c r="R707" s="58"/>
      <c r="S707" s="58"/>
      <c r="T707" s="437"/>
      <c r="U707" s="438"/>
      <c r="V707" s="54"/>
      <c r="W707" s="54"/>
      <c r="X707" s="54"/>
      <c r="Y707" s="54"/>
      <c r="Z707" s="54"/>
      <c r="AA707" s="55"/>
      <c r="AB707" s="438"/>
      <c r="AI707" s="439"/>
      <c r="AJ707" s="54"/>
      <c r="AK707" s="439"/>
      <c r="AU707" s="440"/>
      <c r="AV707" s="442"/>
      <c r="AW707" s="77"/>
      <c r="AX707" s="436"/>
      <c r="AY707" s="437"/>
      <c r="AZ707" s="437"/>
      <c r="BA707" s="437"/>
      <c r="BB707" s="437"/>
      <c r="BC707" s="441"/>
      <c r="BD707" s="54"/>
      <c r="BE707" s="56"/>
      <c r="BF707" s="56"/>
      <c r="BG707" s="54"/>
      <c r="BH707" s="54"/>
      <c r="BI707" s="54"/>
      <c r="BJ707" s="54"/>
      <c r="BR707" s="439"/>
      <c r="BS707" s="439"/>
      <c r="BT707" s="439"/>
    </row>
    <row r="708" spans="14:72" ht="15" hidden="1" x14ac:dyDescent="0.25">
      <c r="N708" s="442"/>
      <c r="O708" s="77"/>
      <c r="P708" s="436"/>
      <c r="Q708" s="437"/>
      <c r="R708" s="58"/>
      <c r="S708" s="58"/>
      <c r="T708" s="437"/>
      <c r="U708" s="438"/>
      <c r="V708" s="54"/>
      <c r="W708" s="54"/>
      <c r="X708" s="54"/>
      <c r="Y708" s="54"/>
      <c r="Z708" s="54"/>
      <c r="AA708" s="55"/>
      <c r="AB708" s="438"/>
      <c r="AI708" s="439"/>
      <c r="AJ708" s="54"/>
      <c r="AK708" s="439"/>
      <c r="AU708" s="440"/>
      <c r="AV708" s="84"/>
      <c r="AW708" s="77"/>
      <c r="AX708" s="436"/>
      <c r="AY708" s="437"/>
      <c r="AZ708" s="437"/>
      <c r="BA708" s="437"/>
      <c r="BB708" s="437"/>
      <c r="BC708" s="441"/>
      <c r="BD708" s="54"/>
      <c r="BE708" s="56"/>
      <c r="BF708" s="56"/>
      <c r="BG708" s="54"/>
      <c r="BH708" s="54"/>
      <c r="BI708" s="54"/>
      <c r="BJ708" s="54"/>
      <c r="BR708" s="439"/>
      <c r="BS708" s="439"/>
      <c r="BT708" s="439"/>
    </row>
    <row r="709" spans="14:72" ht="15" hidden="1" x14ac:dyDescent="0.25">
      <c r="N709" s="442"/>
      <c r="O709" s="77"/>
      <c r="P709" s="436"/>
      <c r="Q709" s="437"/>
      <c r="R709" s="58"/>
      <c r="S709" s="58"/>
      <c r="T709" s="437"/>
      <c r="U709" s="438"/>
      <c r="V709" s="54"/>
      <c r="W709" s="54"/>
      <c r="X709" s="54"/>
      <c r="Y709" s="54"/>
      <c r="Z709" s="54"/>
      <c r="AA709" s="55"/>
      <c r="AB709" s="438"/>
      <c r="AI709" s="439"/>
      <c r="AJ709" s="54"/>
      <c r="AK709" s="439"/>
      <c r="AU709" s="440"/>
      <c r="AV709" s="84"/>
      <c r="AW709" s="77"/>
      <c r="AX709" s="436"/>
      <c r="AY709" s="437"/>
      <c r="AZ709" s="437"/>
      <c r="BA709" s="437"/>
      <c r="BB709" s="437"/>
      <c r="BC709" s="441"/>
      <c r="BD709" s="54"/>
      <c r="BE709" s="56"/>
      <c r="BF709" s="56"/>
      <c r="BG709" s="54"/>
      <c r="BH709" s="54"/>
      <c r="BI709" s="54"/>
      <c r="BJ709" s="54"/>
      <c r="BR709" s="439"/>
      <c r="BS709" s="439"/>
      <c r="BT709" s="439"/>
    </row>
    <row r="710" spans="14:72" ht="15" hidden="1" x14ac:dyDescent="0.25">
      <c r="N710" s="442"/>
      <c r="O710" s="77"/>
      <c r="P710" s="436"/>
      <c r="Q710" s="437"/>
      <c r="R710" s="58"/>
      <c r="S710" s="58"/>
      <c r="T710" s="437"/>
      <c r="U710" s="438"/>
      <c r="V710" s="54"/>
      <c r="W710" s="54"/>
      <c r="X710" s="54"/>
      <c r="Y710" s="54"/>
      <c r="Z710" s="54"/>
      <c r="AA710" s="55"/>
      <c r="AB710" s="438"/>
      <c r="AI710" s="439"/>
      <c r="AJ710" s="54"/>
      <c r="AK710" s="439"/>
      <c r="AU710" s="440"/>
      <c r="AV710" s="442"/>
      <c r="AW710" s="77"/>
      <c r="AX710" s="436"/>
      <c r="AY710" s="437"/>
      <c r="AZ710" s="437"/>
      <c r="BA710" s="437"/>
      <c r="BB710" s="437"/>
      <c r="BC710" s="441"/>
      <c r="BD710" s="54"/>
      <c r="BE710" s="56"/>
      <c r="BF710" s="56"/>
      <c r="BG710" s="54"/>
      <c r="BH710" s="54"/>
      <c r="BI710" s="54"/>
      <c r="BJ710" s="54"/>
      <c r="BR710" s="439"/>
      <c r="BS710" s="439"/>
      <c r="BT710" s="439"/>
    </row>
    <row r="711" spans="14:72" ht="15" hidden="1" x14ac:dyDescent="0.25">
      <c r="N711" s="442"/>
      <c r="O711" s="77"/>
      <c r="P711" s="436"/>
      <c r="Q711" s="437"/>
      <c r="R711" s="58"/>
      <c r="S711" s="58"/>
      <c r="T711" s="437"/>
      <c r="U711" s="438"/>
      <c r="V711" s="54"/>
      <c r="W711" s="54"/>
      <c r="X711" s="54"/>
      <c r="Y711" s="54"/>
      <c r="Z711" s="54"/>
      <c r="AA711" s="55"/>
      <c r="AB711" s="438"/>
      <c r="AI711" s="439"/>
      <c r="AJ711" s="54"/>
      <c r="AK711" s="439"/>
      <c r="AU711" s="440"/>
      <c r="AV711" s="442"/>
      <c r="AW711" s="77"/>
      <c r="AX711" s="436"/>
      <c r="AY711" s="437"/>
      <c r="AZ711" s="437"/>
      <c r="BA711" s="437"/>
      <c r="BB711" s="437"/>
      <c r="BC711" s="441"/>
      <c r="BD711" s="54"/>
      <c r="BE711" s="56"/>
      <c r="BF711" s="56"/>
      <c r="BG711" s="54"/>
      <c r="BH711" s="54"/>
      <c r="BI711" s="54"/>
      <c r="BJ711" s="54"/>
      <c r="BR711" s="439"/>
      <c r="BS711" s="439"/>
      <c r="BT711" s="439"/>
    </row>
    <row r="712" spans="14:72" ht="15" hidden="1" x14ac:dyDescent="0.25">
      <c r="N712" s="442"/>
      <c r="O712" s="77"/>
      <c r="P712" s="436"/>
      <c r="Q712" s="437"/>
      <c r="R712" s="58"/>
      <c r="S712" s="58"/>
      <c r="T712" s="437"/>
      <c r="U712" s="438"/>
      <c r="V712" s="54"/>
      <c r="W712" s="54"/>
      <c r="X712" s="54"/>
      <c r="Y712" s="54"/>
      <c r="Z712" s="54"/>
      <c r="AA712" s="55"/>
      <c r="AB712" s="438"/>
      <c r="AI712" s="439"/>
      <c r="AJ712" s="54"/>
      <c r="AK712" s="439"/>
      <c r="AU712" s="440"/>
      <c r="AV712" s="84"/>
      <c r="AW712" s="77"/>
      <c r="AX712" s="436"/>
      <c r="AY712" s="437"/>
      <c r="AZ712" s="437"/>
      <c r="BA712" s="437"/>
      <c r="BB712" s="437"/>
      <c r="BC712" s="441"/>
      <c r="BD712" s="54"/>
      <c r="BE712" s="56"/>
      <c r="BF712" s="56"/>
      <c r="BG712" s="54"/>
      <c r="BH712" s="54"/>
      <c r="BI712" s="54"/>
      <c r="BJ712" s="54"/>
      <c r="BR712" s="439"/>
      <c r="BS712" s="439"/>
      <c r="BT712" s="439"/>
    </row>
    <row r="713" spans="14:72" ht="15" hidden="1" x14ac:dyDescent="0.25">
      <c r="N713" s="442"/>
      <c r="O713" s="77"/>
      <c r="P713" s="436"/>
      <c r="Q713" s="437"/>
      <c r="R713" s="58"/>
      <c r="S713" s="58"/>
      <c r="T713" s="437"/>
      <c r="U713" s="438"/>
      <c r="V713" s="54"/>
      <c r="W713" s="54"/>
      <c r="X713" s="54"/>
      <c r="Y713" s="54"/>
      <c r="Z713" s="54"/>
      <c r="AA713" s="55"/>
      <c r="AB713" s="438"/>
      <c r="AI713" s="439"/>
      <c r="AJ713" s="54"/>
      <c r="AK713" s="439"/>
      <c r="AU713" s="440"/>
      <c r="AV713" s="84"/>
      <c r="AW713" s="77"/>
      <c r="AX713" s="436"/>
      <c r="AY713" s="437"/>
      <c r="AZ713" s="437"/>
      <c r="BA713" s="437"/>
      <c r="BB713" s="437"/>
      <c r="BC713" s="441"/>
      <c r="BD713" s="54"/>
      <c r="BE713" s="56"/>
      <c r="BF713" s="56"/>
      <c r="BG713" s="54"/>
      <c r="BH713" s="54"/>
      <c r="BI713" s="54"/>
      <c r="BJ713" s="54"/>
      <c r="BR713" s="439"/>
      <c r="BS713" s="439"/>
      <c r="BT713" s="439"/>
    </row>
    <row r="714" spans="14:72" ht="15" hidden="1" x14ac:dyDescent="0.25">
      <c r="N714" s="442"/>
      <c r="O714" s="77"/>
      <c r="P714" s="436"/>
      <c r="Q714" s="437"/>
      <c r="R714" s="58"/>
      <c r="S714" s="58"/>
      <c r="T714" s="437"/>
      <c r="U714" s="438"/>
      <c r="V714" s="54"/>
      <c r="W714" s="54"/>
      <c r="X714" s="54"/>
      <c r="Y714" s="54"/>
      <c r="Z714" s="54"/>
      <c r="AA714" s="55"/>
      <c r="AB714" s="438"/>
      <c r="AI714" s="439"/>
      <c r="AJ714" s="54"/>
      <c r="AK714" s="439"/>
      <c r="AU714" s="440"/>
      <c r="AV714" s="442"/>
      <c r="AW714" s="77"/>
      <c r="AX714" s="436"/>
      <c r="AY714" s="437"/>
      <c r="AZ714" s="437"/>
      <c r="BA714" s="437"/>
      <c r="BB714" s="437"/>
      <c r="BC714" s="441"/>
      <c r="BD714" s="54"/>
      <c r="BE714" s="56"/>
      <c r="BF714" s="56"/>
      <c r="BG714" s="54"/>
      <c r="BH714" s="54"/>
      <c r="BI714" s="54"/>
      <c r="BJ714" s="54"/>
      <c r="BR714" s="439"/>
      <c r="BS714" s="439"/>
      <c r="BT714" s="439"/>
    </row>
    <row r="715" spans="14:72" ht="15" hidden="1" x14ac:dyDescent="0.25">
      <c r="N715" s="442"/>
      <c r="O715" s="77"/>
      <c r="P715" s="436"/>
      <c r="Q715" s="437"/>
      <c r="R715" s="58"/>
      <c r="S715" s="58"/>
      <c r="T715" s="437"/>
      <c r="U715" s="438"/>
      <c r="V715" s="54"/>
      <c r="W715" s="54"/>
      <c r="X715" s="54"/>
      <c r="Y715" s="54"/>
      <c r="Z715" s="54"/>
      <c r="AA715" s="55"/>
      <c r="AB715" s="438"/>
      <c r="AI715" s="439"/>
      <c r="AJ715" s="54"/>
      <c r="AK715" s="439"/>
      <c r="AU715" s="440"/>
      <c r="AV715" s="84"/>
      <c r="AW715" s="77"/>
      <c r="AX715" s="436"/>
      <c r="AY715" s="437"/>
      <c r="AZ715" s="437"/>
      <c r="BA715" s="437"/>
      <c r="BB715" s="437"/>
      <c r="BC715" s="441"/>
      <c r="BD715" s="54"/>
      <c r="BE715" s="56"/>
      <c r="BF715" s="56"/>
      <c r="BG715" s="54"/>
      <c r="BH715" s="54"/>
      <c r="BI715" s="54"/>
      <c r="BJ715" s="54"/>
      <c r="BR715" s="439"/>
      <c r="BS715" s="439"/>
      <c r="BT715" s="439"/>
    </row>
    <row r="716" spans="14:72" ht="15" hidden="1" x14ac:dyDescent="0.25">
      <c r="N716" s="442"/>
      <c r="O716" s="77"/>
      <c r="P716" s="436"/>
      <c r="Q716" s="437"/>
      <c r="R716" s="58"/>
      <c r="S716" s="58"/>
      <c r="T716" s="437"/>
      <c r="U716" s="438"/>
      <c r="V716" s="54"/>
      <c r="W716" s="54"/>
      <c r="X716" s="54"/>
      <c r="Y716" s="54"/>
      <c r="Z716" s="54"/>
      <c r="AA716" s="55"/>
      <c r="AB716" s="438"/>
      <c r="AI716" s="439"/>
      <c r="AJ716" s="54"/>
      <c r="AK716" s="439"/>
      <c r="AU716" s="440"/>
      <c r="AV716" s="84"/>
      <c r="AW716" s="77"/>
      <c r="AX716" s="436"/>
      <c r="AY716" s="437"/>
      <c r="AZ716" s="437"/>
      <c r="BA716" s="437"/>
      <c r="BB716" s="437"/>
      <c r="BC716" s="441"/>
      <c r="BD716" s="54"/>
      <c r="BE716" s="56"/>
      <c r="BF716" s="56"/>
      <c r="BG716" s="54"/>
      <c r="BH716" s="54"/>
      <c r="BI716" s="54"/>
      <c r="BJ716" s="54"/>
      <c r="BR716" s="439"/>
      <c r="BS716" s="439"/>
      <c r="BT716" s="439"/>
    </row>
    <row r="717" spans="14:72" ht="15" hidden="1" x14ac:dyDescent="0.25">
      <c r="N717" s="442"/>
      <c r="O717" s="77"/>
      <c r="P717" s="436"/>
      <c r="Q717" s="437"/>
      <c r="R717" s="58"/>
      <c r="S717" s="58"/>
      <c r="T717" s="437"/>
      <c r="U717" s="438"/>
      <c r="V717" s="54"/>
      <c r="W717" s="54"/>
      <c r="X717" s="54"/>
      <c r="Y717" s="54"/>
      <c r="Z717" s="54"/>
      <c r="AA717" s="55"/>
      <c r="AB717" s="438"/>
      <c r="AI717" s="439"/>
      <c r="AJ717" s="54"/>
      <c r="AK717" s="439"/>
      <c r="AU717" s="440"/>
      <c r="AV717" s="442"/>
      <c r="AW717" s="77"/>
      <c r="AX717" s="436"/>
      <c r="AY717" s="437"/>
      <c r="AZ717" s="437"/>
      <c r="BA717" s="437"/>
      <c r="BB717" s="437"/>
      <c r="BC717" s="441"/>
      <c r="BD717" s="54"/>
      <c r="BE717" s="56"/>
      <c r="BF717" s="56"/>
      <c r="BG717" s="54"/>
      <c r="BH717" s="54"/>
      <c r="BI717" s="54"/>
      <c r="BJ717" s="54"/>
      <c r="BR717" s="439"/>
      <c r="BS717" s="439"/>
      <c r="BT717" s="439"/>
    </row>
    <row r="718" spans="14:72" ht="15" hidden="1" x14ac:dyDescent="0.25">
      <c r="N718" s="442"/>
      <c r="O718" s="77"/>
      <c r="P718" s="436"/>
      <c r="Q718" s="437"/>
      <c r="R718" s="58"/>
      <c r="S718" s="58"/>
      <c r="T718" s="437"/>
      <c r="U718" s="438"/>
      <c r="V718" s="54"/>
      <c r="W718" s="54"/>
      <c r="X718" s="54"/>
      <c r="Y718" s="54"/>
      <c r="Z718" s="54"/>
      <c r="AA718" s="55"/>
      <c r="AB718" s="438"/>
      <c r="AI718" s="439"/>
      <c r="AJ718" s="54"/>
      <c r="AK718" s="439"/>
      <c r="AU718" s="440"/>
      <c r="AV718" s="84"/>
      <c r="AW718" s="77"/>
      <c r="AX718" s="436"/>
      <c r="AY718" s="437"/>
      <c r="AZ718" s="437"/>
      <c r="BA718" s="437"/>
      <c r="BB718" s="437"/>
      <c r="BC718" s="441"/>
      <c r="BD718" s="54"/>
      <c r="BE718" s="56"/>
      <c r="BF718" s="56"/>
      <c r="BG718" s="54"/>
      <c r="BH718" s="54"/>
      <c r="BI718" s="54"/>
      <c r="BJ718" s="54"/>
      <c r="BR718" s="439"/>
      <c r="BS718" s="439"/>
      <c r="BT718" s="439"/>
    </row>
    <row r="719" spans="14:72" ht="15" hidden="1" x14ac:dyDescent="0.25">
      <c r="N719" s="442"/>
      <c r="O719" s="77"/>
      <c r="P719" s="436"/>
      <c r="Q719" s="437"/>
      <c r="R719" s="58"/>
      <c r="S719" s="58"/>
      <c r="T719" s="437"/>
      <c r="U719" s="438"/>
      <c r="V719" s="54"/>
      <c r="W719" s="54"/>
      <c r="X719" s="54"/>
      <c r="Y719" s="54"/>
      <c r="Z719" s="54"/>
      <c r="AA719" s="55"/>
      <c r="AB719" s="438"/>
      <c r="AI719" s="439"/>
      <c r="AJ719" s="54"/>
      <c r="AK719" s="439"/>
      <c r="AU719" s="440"/>
      <c r="AV719" s="442"/>
      <c r="AW719" s="77"/>
      <c r="AX719" s="436"/>
      <c r="AY719" s="437"/>
      <c r="AZ719" s="437"/>
      <c r="BA719" s="437"/>
      <c r="BB719" s="437"/>
      <c r="BC719" s="441"/>
      <c r="BD719" s="54"/>
      <c r="BE719" s="56"/>
      <c r="BF719" s="56"/>
      <c r="BG719" s="54"/>
      <c r="BH719" s="54"/>
      <c r="BI719" s="54"/>
      <c r="BJ719" s="54"/>
      <c r="BR719" s="439"/>
      <c r="BS719" s="439"/>
      <c r="BT719" s="439"/>
    </row>
    <row r="720" spans="14:72" ht="15" hidden="1" x14ac:dyDescent="0.25">
      <c r="N720" s="442"/>
      <c r="O720" s="77"/>
      <c r="P720" s="436"/>
      <c r="Q720" s="437"/>
      <c r="R720" s="58"/>
      <c r="S720" s="58"/>
      <c r="T720" s="437"/>
      <c r="U720" s="438"/>
      <c r="V720" s="54"/>
      <c r="W720" s="54"/>
      <c r="X720" s="54"/>
      <c r="Y720" s="54"/>
      <c r="Z720" s="54"/>
      <c r="AA720" s="55"/>
      <c r="AB720" s="438"/>
      <c r="AI720" s="439"/>
      <c r="AJ720" s="54"/>
      <c r="AK720" s="439"/>
      <c r="AU720" s="440"/>
      <c r="AV720" s="84"/>
      <c r="AW720" s="77"/>
      <c r="AX720" s="436"/>
      <c r="AY720" s="437"/>
      <c r="AZ720" s="437"/>
      <c r="BA720" s="437"/>
      <c r="BB720" s="437"/>
      <c r="BC720" s="441"/>
      <c r="BD720" s="54"/>
      <c r="BE720" s="56"/>
      <c r="BF720" s="56"/>
      <c r="BG720" s="54"/>
      <c r="BH720" s="54"/>
      <c r="BI720" s="54"/>
      <c r="BJ720" s="54"/>
      <c r="BR720" s="439"/>
      <c r="BS720" s="439"/>
      <c r="BT720" s="439"/>
    </row>
    <row r="721" spans="14:72" ht="15" hidden="1" x14ac:dyDescent="0.25">
      <c r="N721" s="442"/>
      <c r="O721" s="77"/>
      <c r="P721" s="436"/>
      <c r="Q721" s="437"/>
      <c r="R721" s="58"/>
      <c r="S721" s="58"/>
      <c r="T721" s="437"/>
      <c r="U721" s="438"/>
      <c r="V721" s="54"/>
      <c r="W721" s="54"/>
      <c r="X721" s="54"/>
      <c r="Y721" s="54"/>
      <c r="Z721" s="54"/>
      <c r="AA721" s="55"/>
      <c r="AB721" s="438"/>
      <c r="AI721" s="439"/>
      <c r="AJ721" s="54"/>
      <c r="AK721" s="439"/>
      <c r="AU721" s="440"/>
      <c r="AV721" s="84"/>
      <c r="AW721" s="77"/>
      <c r="AX721" s="436"/>
      <c r="AY721" s="437"/>
      <c r="AZ721" s="437"/>
      <c r="BA721" s="437"/>
      <c r="BB721" s="437"/>
      <c r="BC721" s="441"/>
      <c r="BD721" s="54"/>
      <c r="BE721" s="56"/>
      <c r="BF721" s="56"/>
      <c r="BG721" s="54"/>
      <c r="BH721" s="54"/>
      <c r="BI721" s="54"/>
      <c r="BJ721" s="54"/>
      <c r="BR721" s="439"/>
      <c r="BS721" s="439"/>
      <c r="BT721" s="439"/>
    </row>
    <row r="722" spans="14:72" ht="15" hidden="1" x14ac:dyDescent="0.25">
      <c r="N722" s="442"/>
      <c r="O722" s="77"/>
      <c r="P722" s="436"/>
      <c r="Q722" s="437"/>
      <c r="R722" s="58"/>
      <c r="S722" s="58"/>
      <c r="T722" s="437"/>
      <c r="U722" s="438"/>
      <c r="V722" s="54"/>
      <c r="W722" s="54"/>
      <c r="X722" s="54"/>
      <c r="Y722" s="54"/>
      <c r="Z722" s="54"/>
      <c r="AA722" s="55"/>
      <c r="AB722" s="438"/>
      <c r="AI722" s="439"/>
      <c r="AJ722" s="54"/>
      <c r="AK722" s="439"/>
      <c r="AU722" s="440"/>
      <c r="AV722" s="84"/>
      <c r="AW722" s="77"/>
      <c r="AX722" s="436"/>
      <c r="AY722" s="437"/>
      <c r="AZ722" s="437"/>
      <c r="BA722" s="437"/>
      <c r="BB722" s="437"/>
      <c r="BC722" s="441"/>
      <c r="BD722" s="54"/>
      <c r="BE722" s="56"/>
      <c r="BF722" s="56"/>
      <c r="BG722" s="54"/>
      <c r="BH722" s="54"/>
      <c r="BI722" s="54"/>
      <c r="BJ722" s="54"/>
      <c r="BR722" s="439"/>
      <c r="BS722" s="439"/>
      <c r="BT722" s="439"/>
    </row>
    <row r="723" spans="14:72" ht="15" hidden="1" x14ac:dyDescent="0.25">
      <c r="N723" s="442"/>
      <c r="O723" s="77"/>
      <c r="P723" s="436"/>
      <c r="Q723" s="437"/>
      <c r="R723" s="58"/>
      <c r="S723" s="58"/>
      <c r="T723" s="437"/>
      <c r="U723" s="438"/>
      <c r="V723" s="54"/>
      <c r="W723" s="54"/>
      <c r="X723" s="54"/>
      <c r="Y723" s="54"/>
      <c r="Z723" s="54"/>
      <c r="AA723" s="55"/>
      <c r="AB723" s="438"/>
      <c r="AI723" s="439"/>
      <c r="AJ723" s="54"/>
      <c r="AK723" s="439"/>
      <c r="AU723" s="440"/>
      <c r="AV723" s="84"/>
      <c r="AW723" s="77"/>
      <c r="AX723" s="436"/>
      <c r="AY723" s="437"/>
      <c r="AZ723" s="437"/>
      <c r="BA723" s="437"/>
      <c r="BB723" s="437"/>
      <c r="BC723" s="441"/>
      <c r="BD723" s="54"/>
      <c r="BE723" s="56"/>
      <c r="BF723" s="56"/>
      <c r="BG723" s="54"/>
      <c r="BH723" s="54"/>
      <c r="BI723" s="54"/>
      <c r="BJ723" s="54"/>
      <c r="BR723" s="439"/>
      <c r="BS723" s="439"/>
      <c r="BT723" s="439"/>
    </row>
    <row r="724" spans="14:72" ht="15" hidden="1" x14ac:dyDescent="0.25">
      <c r="N724" s="442"/>
      <c r="O724" s="77"/>
      <c r="P724" s="436"/>
      <c r="Q724" s="437"/>
      <c r="R724" s="58"/>
      <c r="S724" s="58"/>
      <c r="T724" s="437"/>
      <c r="U724" s="438"/>
      <c r="V724" s="54"/>
      <c r="W724" s="54"/>
      <c r="X724" s="54"/>
      <c r="Y724" s="54"/>
      <c r="Z724" s="54"/>
      <c r="AA724" s="55"/>
      <c r="AB724" s="438"/>
      <c r="AI724" s="439"/>
      <c r="AJ724" s="54"/>
      <c r="AK724" s="439"/>
      <c r="AU724" s="440"/>
      <c r="AV724" s="442"/>
      <c r="AW724" s="77"/>
      <c r="AX724" s="436"/>
      <c r="AY724" s="437"/>
      <c r="AZ724" s="437"/>
      <c r="BA724" s="437"/>
      <c r="BB724" s="437"/>
      <c r="BC724" s="441"/>
      <c r="BD724" s="54"/>
      <c r="BE724" s="56"/>
      <c r="BF724" s="56"/>
      <c r="BG724" s="54"/>
      <c r="BH724" s="54"/>
      <c r="BI724" s="54"/>
      <c r="BJ724" s="54"/>
      <c r="BR724" s="439"/>
      <c r="BS724" s="439"/>
      <c r="BT724" s="439"/>
    </row>
    <row r="725" spans="14:72" ht="15" hidden="1" x14ac:dyDescent="0.25">
      <c r="N725" s="442"/>
      <c r="O725" s="77"/>
      <c r="P725" s="436"/>
      <c r="Q725" s="437"/>
      <c r="R725" s="58"/>
      <c r="S725" s="58"/>
      <c r="T725" s="437"/>
      <c r="U725" s="438"/>
      <c r="V725" s="54"/>
      <c r="W725" s="54"/>
      <c r="X725" s="54"/>
      <c r="Y725" s="54"/>
      <c r="Z725" s="54"/>
      <c r="AA725" s="55"/>
      <c r="AB725" s="438"/>
      <c r="AI725" s="439"/>
      <c r="AJ725" s="54"/>
      <c r="AK725" s="439"/>
      <c r="AU725" s="440"/>
      <c r="AV725" s="442"/>
      <c r="AW725" s="77"/>
      <c r="AX725" s="436"/>
      <c r="AY725" s="437"/>
      <c r="AZ725" s="437"/>
      <c r="BA725" s="437"/>
      <c r="BB725" s="437"/>
      <c r="BC725" s="441"/>
      <c r="BD725" s="54"/>
      <c r="BE725" s="56"/>
      <c r="BF725" s="56"/>
      <c r="BG725" s="54"/>
      <c r="BH725" s="54"/>
      <c r="BI725" s="54"/>
      <c r="BJ725" s="54"/>
      <c r="BR725" s="439"/>
      <c r="BS725" s="439"/>
      <c r="BT725" s="439"/>
    </row>
    <row r="726" spans="14:72" ht="15" hidden="1" x14ac:dyDescent="0.25">
      <c r="N726" s="442"/>
      <c r="O726" s="77"/>
      <c r="P726" s="436"/>
      <c r="Q726" s="437"/>
      <c r="R726" s="58"/>
      <c r="S726" s="58"/>
      <c r="T726" s="437"/>
      <c r="U726" s="438"/>
      <c r="V726" s="54"/>
      <c r="W726" s="54"/>
      <c r="X726" s="54"/>
      <c r="Y726" s="54"/>
      <c r="Z726" s="54"/>
      <c r="AA726" s="55"/>
      <c r="AB726" s="438"/>
      <c r="AI726" s="439"/>
      <c r="AJ726" s="54"/>
      <c r="AK726" s="439"/>
      <c r="AU726" s="440"/>
      <c r="AV726" s="442"/>
      <c r="AW726" s="77"/>
      <c r="AX726" s="436"/>
      <c r="AY726" s="437"/>
      <c r="AZ726" s="437"/>
      <c r="BA726" s="437"/>
      <c r="BB726" s="437"/>
      <c r="BC726" s="441"/>
      <c r="BD726" s="54"/>
      <c r="BE726" s="56"/>
      <c r="BF726" s="56"/>
      <c r="BG726" s="54"/>
      <c r="BH726" s="54"/>
      <c r="BI726" s="54"/>
      <c r="BJ726" s="54"/>
      <c r="BR726" s="439"/>
      <c r="BS726" s="439"/>
      <c r="BT726" s="439"/>
    </row>
    <row r="727" spans="14:72" ht="15" hidden="1" x14ac:dyDescent="0.25">
      <c r="N727" s="442"/>
      <c r="O727" s="77"/>
      <c r="P727" s="436"/>
      <c r="Q727" s="437"/>
      <c r="R727" s="58"/>
      <c r="S727" s="58"/>
      <c r="T727" s="437"/>
      <c r="U727" s="438"/>
      <c r="V727" s="54"/>
      <c r="W727" s="54"/>
      <c r="X727" s="54"/>
      <c r="Y727" s="54"/>
      <c r="Z727" s="54"/>
      <c r="AA727" s="55"/>
      <c r="AB727" s="438"/>
      <c r="AI727" s="439"/>
      <c r="AJ727" s="54"/>
      <c r="AK727" s="439"/>
      <c r="AU727" s="440"/>
      <c r="AV727" s="442"/>
      <c r="AW727" s="77"/>
      <c r="AX727" s="436"/>
      <c r="AY727" s="437"/>
      <c r="AZ727" s="437"/>
      <c r="BA727" s="437"/>
      <c r="BB727" s="437"/>
      <c r="BC727" s="441"/>
      <c r="BD727" s="54"/>
      <c r="BE727" s="56"/>
      <c r="BF727" s="56"/>
      <c r="BG727" s="54"/>
      <c r="BH727" s="54"/>
      <c r="BI727" s="54"/>
      <c r="BJ727" s="54"/>
      <c r="BR727" s="439"/>
      <c r="BS727" s="439"/>
      <c r="BT727" s="439"/>
    </row>
    <row r="728" spans="14:72" ht="15" hidden="1" x14ac:dyDescent="0.25">
      <c r="N728" s="442"/>
      <c r="O728" s="77"/>
      <c r="P728" s="436"/>
      <c r="Q728" s="437"/>
      <c r="R728" s="58"/>
      <c r="S728" s="58"/>
      <c r="T728" s="437"/>
      <c r="U728" s="438"/>
      <c r="V728" s="54"/>
      <c r="W728" s="54"/>
      <c r="X728" s="54"/>
      <c r="Y728" s="54"/>
      <c r="Z728" s="54"/>
      <c r="AA728" s="55"/>
      <c r="AB728" s="438"/>
      <c r="AI728" s="439"/>
      <c r="AJ728" s="54"/>
      <c r="AK728" s="439"/>
      <c r="AU728" s="440"/>
      <c r="AV728" s="84"/>
      <c r="AW728" s="77"/>
      <c r="AX728" s="436"/>
      <c r="AY728" s="437"/>
      <c r="AZ728" s="437"/>
      <c r="BA728" s="437"/>
      <c r="BB728" s="437"/>
      <c r="BC728" s="441"/>
      <c r="BD728" s="54"/>
      <c r="BE728" s="56"/>
      <c r="BF728" s="56"/>
      <c r="BG728" s="54"/>
      <c r="BH728" s="54"/>
      <c r="BI728" s="54"/>
      <c r="BJ728" s="54"/>
      <c r="BR728" s="439"/>
      <c r="BS728" s="439"/>
      <c r="BT728" s="439"/>
    </row>
    <row r="729" spans="14:72" ht="15" hidden="1" x14ac:dyDescent="0.25">
      <c r="N729" s="442"/>
      <c r="O729" s="77"/>
      <c r="P729" s="436"/>
      <c r="Q729" s="437"/>
      <c r="R729" s="58"/>
      <c r="S729" s="58"/>
      <c r="T729" s="437"/>
      <c r="U729" s="438"/>
      <c r="V729" s="54"/>
      <c r="W729" s="54"/>
      <c r="X729" s="54"/>
      <c r="Y729" s="54"/>
      <c r="Z729" s="54"/>
      <c r="AA729" s="55"/>
      <c r="AB729" s="438"/>
      <c r="AI729" s="439"/>
      <c r="AJ729" s="54"/>
      <c r="AK729" s="439"/>
      <c r="AU729" s="440"/>
      <c r="AV729" s="84"/>
      <c r="AW729" s="77"/>
      <c r="AX729" s="436"/>
      <c r="AY729" s="437"/>
      <c r="AZ729" s="437"/>
      <c r="BA729" s="437"/>
      <c r="BB729" s="437"/>
      <c r="BC729" s="441"/>
      <c r="BD729" s="54"/>
      <c r="BE729" s="56"/>
      <c r="BF729" s="56"/>
      <c r="BG729" s="54"/>
      <c r="BH729" s="54"/>
      <c r="BI729" s="54"/>
      <c r="BJ729" s="54"/>
      <c r="BR729" s="439"/>
      <c r="BS729" s="439"/>
      <c r="BT729" s="439"/>
    </row>
    <row r="730" spans="14:72" ht="15" hidden="1" x14ac:dyDescent="0.25">
      <c r="N730" s="442"/>
      <c r="O730" s="77"/>
      <c r="P730" s="436"/>
      <c r="Q730" s="437"/>
      <c r="R730" s="58"/>
      <c r="S730" s="58"/>
      <c r="T730" s="437"/>
      <c r="U730" s="438"/>
      <c r="V730" s="54"/>
      <c r="W730" s="54"/>
      <c r="X730" s="54"/>
      <c r="Y730" s="54"/>
      <c r="Z730" s="54"/>
      <c r="AA730" s="55"/>
      <c r="AB730" s="438"/>
      <c r="AI730" s="439"/>
      <c r="AJ730" s="54"/>
      <c r="AK730" s="439"/>
      <c r="AU730" s="440"/>
      <c r="AV730" s="84"/>
      <c r="AW730" s="77"/>
      <c r="AX730" s="436"/>
      <c r="AY730" s="437"/>
      <c r="AZ730" s="437"/>
      <c r="BA730" s="437"/>
      <c r="BB730" s="437"/>
      <c r="BC730" s="441"/>
      <c r="BD730" s="54"/>
      <c r="BE730" s="56"/>
      <c r="BF730" s="56"/>
      <c r="BG730" s="54"/>
      <c r="BH730" s="54"/>
      <c r="BI730" s="54"/>
      <c r="BJ730" s="54"/>
      <c r="BR730" s="439"/>
      <c r="BS730" s="439"/>
      <c r="BT730" s="439"/>
    </row>
    <row r="731" spans="14:72" ht="15" hidden="1" x14ac:dyDescent="0.25">
      <c r="N731" s="442"/>
      <c r="O731" s="77"/>
      <c r="P731" s="436"/>
      <c r="Q731" s="437"/>
      <c r="R731" s="58"/>
      <c r="S731" s="58"/>
      <c r="T731" s="437"/>
      <c r="U731" s="438"/>
      <c r="V731" s="54"/>
      <c r="W731" s="54"/>
      <c r="X731" s="54"/>
      <c r="Y731" s="54"/>
      <c r="Z731" s="54"/>
      <c r="AA731" s="55"/>
      <c r="AB731" s="438"/>
      <c r="AI731" s="439"/>
      <c r="AJ731" s="54"/>
      <c r="AK731" s="439"/>
      <c r="AU731" s="440"/>
      <c r="AV731" s="442"/>
      <c r="AW731" s="77"/>
      <c r="AX731" s="436"/>
      <c r="AY731" s="437"/>
      <c r="AZ731" s="437"/>
      <c r="BA731" s="437"/>
      <c r="BB731" s="437"/>
      <c r="BC731" s="441"/>
      <c r="BD731" s="54"/>
      <c r="BE731" s="56"/>
      <c r="BF731" s="56"/>
      <c r="BG731" s="54"/>
      <c r="BH731" s="54"/>
      <c r="BI731" s="54"/>
      <c r="BJ731" s="54"/>
      <c r="BR731" s="439"/>
      <c r="BS731" s="439"/>
      <c r="BT731" s="439"/>
    </row>
    <row r="732" spans="14:72" ht="15" hidden="1" x14ac:dyDescent="0.25">
      <c r="N732" s="442"/>
      <c r="O732" s="77"/>
      <c r="P732" s="436"/>
      <c r="Q732" s="437"/>
      <c r="R732" s="58"/>
      <c r="S732" s="58"/>
      <c r="T732" s="437"/>
      <c r="U732" s="438"/>
      <c r="V732" s="54"/>
      <c r="W732" s="54"/>
      <c r="X732" s="54"/>
      <c r="Y732" s="54"/>
      <c r="Z732" s="54"/>
      <c r="AA732" s="55"/>
      <c r="AB732" s="438"/>
      <c r="AI732" s="439"/>
      <c r="AJ732" s="54"/>
      <c r="AK732" s="439"/>
      <c r="AU732" s="440"/>
      <c r="AV732" s="442"/>
      <c r="AW732" s="77"/>
      <c r="AX732" s="436"/>
      <c r="AY732" s="437"/>
      <c r="AZ732" s="437"/>
      <c r="BA732" s="437"/>
      <c r="BB732" s="437"/>
      <c r="BC732" s="441"/>
      <c r="BD732" s="54"/>
      <c r="BE732" s="56"/>
      <c r="BF732" s="56"/>
      <c r="BG732" s="54"/>
      <c r="BH732" s="54"/>
      <c r="BI732" s="54"/>
      <c r="BJ732" s="54"/>
      <c r="BR732" s="439"/>
      <c r="BS732" s="439"/>
      <c r="BT732" s="439"/>
    </row>
    <row r="733" spans="14:72" ht="15" hidden="1" x14ac:dyDescent="0.25">
      <c r="N733" s="442"/>
      <c r="O733" s="77"/>
      <c r="P733" s="436"/>
      <c r="Q733" s="437"/>
      <c r="R733" s="58"/>
      <c r="S733" s="58"/>
      <c r="T733" s="437"/>
      <c r="U733" s="438"/>
      <c r="V733" s="54"/>
      <c r="W733" s="54"/>
      <c r="X733" s="54"/>
      <c r="Y733" s="54"/>
      <c r="Z733" s="54"/>
      <c r="AA733" s="55"/>
      <c r="AB733" s="438"/>
      <c r="AI733" s="439"/>
      <c r="AJ733" s="54"/>
      <c r="AK733" s="439"/>
      <c r="AU733" s="440"/>
      <c r="AV733" s="84"/>
      <c r="AW733" s="77"/>
      <c r="AX733" s="436"/>
      <c r="AY733" s="437"/>
      <c r="AZ733" s="437"/>
      <c r="BA733" s="437"/>
      <c r="BB733" s="437"/>
      <c r="BC733" s="441"/>
      <c r="BD733" s="54"/>
      <c r="BE733" s="56"/>
      <c r="BF733" s="56"/>
      <c r="BG733" s="54"/>
      <c r="BH733" s="54"/>
      <c r="BI733" s="54"/>
      <c r="BJ733" s="54"/>
      <c r="BR733" s="439"/>
      <c r="BS733" s="439"/>
      <c r="BT733" s="439"/>
    </row>
    <row r="734" spans="14:72" ht="15" hidden="1" x14ac:dyDescent="0.25">
      <c r="N734" s="442"/>
      <c r="O734" s="77"/>
      <c r="P734" s="436"/>
      <c r="Q734" s="437"/>
      <c r="R734" s="58"/>
      <c r="S734" s="58"/>
      <c r="T734" s="437"/>
      <c r="U734" s="438"/>
      <c r="V734" s="54"/>
      <c r="W734" s="54"/>
      <c r="X734" s="54"/>
      <c r="Y734" s="54"/>
      <c r="Z734" s="54"/>
      <c r="AA734" s="55"/>
      <c r="AB734" s="438"/>
      <c r="AI734" s="439"/>
      <c r="AJ734" s="54"/>
      <c r="AK734" s="439"/>
      <c r="AU734" s="440"/>
      <c r="AV734" s="84"/>
      <c r="AW734" s="77"/>
      <c r="AX734" s="436"/>
      <c r="AY734" s="437"/>
      <c r="AZ734" s="437"/>
      <c r="BA734" s="437"/>
      <c r="BB734" s="437"/>
      <c r="BC734" s="441"/>
      <c r="BD734" s="54"/>
      <c r="BE734" s="56"/>
      <c r="BF734" s="56"/>
      <c r="BG734" s="54"/>
      <c r="BH734" s="54"/>
      <c r="BI734" s="54"/>
      <c r="BJ734" s="54"/>
      <c r="BR734" s="439"/>
      <c r="BS734" s="439"/>
      <c r="BT734" s="439"/>
    </row>
    <row r="735" spans="14:72" ht="15" hidden="1" x14ac:dyDescent="0.25">
      <c r="N735" s="442"/>
      <c r="O735" s="77"/>
      <c r="P735" s="436"/>
      <c r="Q735" s="437"/>
      <c r="R735" s="58"/>
      <c r="S735" s="58"/>
      <c r="T735" s="437"/>
      <c r="U735" s="438"/>
      <c r="V735" s="54"/>
      <c r="W735" s="54"/>
      <c r="X735" s="54"/>
      <c r="Y735" s="54"/>
      <c r="Z735" s="54"/>
      <c r="AA735" s="55"/>
      <c r="AB735" s="438"/>
      <c r="AI735" s="439"/>
      <c r="AJ735" s="54"/>
      <c r="AK735" s="439"/>
      <c r="AU735" s="440"/>
      <c r="AV735" s="84"/>
      <c r="AW735" s="77"/>
      <c r="AX735" s="436"/>
      <c r="AY735" s="437"/>
      <c r="AZ735" s="437"/>
      <c r="BA735" s="437"/>
      <c r="BB735" s="437"/>
      <c r="BC735" s="441"/>
      <c r="BD735" s="54"/>
      <c r="BE735" s="56"/>
      <c r="BF735" s="56"/>
      <c r="BG735" s="54"/>
      <c r="BH735" s="54"/>
      <c r="BI735" s="54"/>
      <c r="BJ735" s="54"/>
      <c r="BR735" s="439"/>
      <c r="BS735" s="439"/>
      <c r="BT735" s="439"/>
    </row>
    <row r="736" spans="14:72" ht="15" hidden="1" x14ac:dyDescent="0.25">
      <c r="N736" s="442"/>
      <c r="O736" s="77"/>
      <c r="P736" s="436"/>
      <c r="Q736" s="437"/>
      <c r="R736" s="58"/>
      <c r="S736" s="58"/>
      <c r="T736" s="437"/>
      <c r="U736" s="438"/>
      <c r="V736" s="54"/>
      <c r="W736" s="54"/>
      <c r="X736" s="54"/>
      <c r="Y736" s="54"/>
      <c r="Z736" s="54"/>
      <c r="AA736" s="55"/>
      <c r="AB736" s="438"/>
      <c r="AI736" s="439"/>
      <c r="AJ736" s="54"/>
      <c r="AK736" s="439"/>
      <c r="AU736" s="440"/>
      <c r="AV736" s="84"/>
      <c r="AW736" s="77"/>
      <c r="AX736" s="436"/>
      <c r="AY736" s="437"/>
      <c r="AZ736" s="437"/>
      <c r="BA736" s="437"/>
      <c r="BB736" s="437"/>
      <c r="BC736" s="441"/>
      <c r="BD736" s="54"/>
      <c r="BE736" s="56"/>
      <c r="BF736" s="56"/>
      <c r="BG736" s="54"/>
      <c r="BH736" s="54"/>
      <c r="BI736" s="54"/>
      <c r="BJ736" s="54"/>
      <c r="BR736" s="439"/>
      <c r="BS736" s="439"/>
      <c r="BT736" s="439"/>
    </row>
    <row r="737" spans="14:72" ht="15" hidden="1" x14ac:dyDescent="0.25">
      <c r="N737" s="442"/>
      <c r="O737" s="77"/>
      <c r="P737" s="436"/>
      <c r="Q737" s="437"/>
      <c r="R737" s="58"/>
      <c r="S737" s="58"/>
      <c r="T737" s="437"/>
      <c r="U737" s="438"/>
      <c r="V737" s="54"/>
      <c r="W737" s="54"/>
      <c r="X737" s="54"/>
      <c r="Y737" s="54"/>
      <c r="Z737" s="54"/>
      <c r="AA737" s="55"/>
      <c r="AB737" s="438"/>
      <c r="AI737" s="439"/>
      <c r="AJ737" s="54"/>
      <c r="AK737" s="439"/>
      <c r="AU737" s="440"/>
      <c r="AV737" s="84"/>
      <c r="AW737" s="77"/>
      <c r="AX737" s="436"/>
      <c r="AY737" s="437"/>
      <c r="AZ737" s="437"/>
      <c r="BA737" s="437"/>
      <c r="BB737" s="437"/>
      <c r="BC737" s="441"/>
      <c r="BD737" s="54"/>
      <c r="BE737" s="56"/>
      <c r="BF737" s="56"/>
      <c r="BG737" s="54"/>
      <c r="BH737" s="54"/>
      <c r="BI737" s="54"/>
      <c r="BJ737" s="54"/>
      <c r="BR737" s="439"/>
      <c r="BS737" s="439"/>
      <c r="BT737" s="439"/>
    </row>
    <row r="738" spans="14:72" ht="15" hidden="1" x14ac:dyDescent="0.25">
      <c r="N738" s="442"/>
      <c r="O738" s="77"/>
      <c r="P738" s="436"/>
      <c r="Q738" s="437"/>
      <c r="R738" s="58"/>
      <c r="S738" s="58"/>
      <c r="T738" s="437"/>
      <c r="U738" s="438"/>
      <c r="V738" s="54"/>
      <c r="W738" s="54"/>
      <c r="X738" s="54"/>
      <c r="Y738" s="54"/>
      <c r="Z738" s="54"/>
      <c r="AA738" s="55"/>
      <c r="AB738" s="438"/>
      <c r="AI738" s="439"/>
      <c r="AJ738" s="54"/>
      <c r="AK738" s="439"/>
      <c r="AU738" s="440"/>
      <c r="AV738" s="442"/>
      <c r="AW738" s="77"/>
      <c r="AX738" s="436"/>
      <c r="AY738" s="437"/>
      <c r="AZ738" s="437"/>
      <c r="BA738" s="437"/>
      <c r="BB738" s="437"/>
      <c r="BC738" s="441"/>
      <c r="BD738" s="54"/>
      <c r="BE738" s="56"/>
      <c r="BF738" s="56"/>
      <c r="BG738" s="54"/>
      <c r="BH738" s="54"/>
      <c r="BI738" s="54"/>
      <c r="BJ738" s="54"/>
      <c r="BR738" s="439"/>
      <c r="BS738" s="439"/>
      <c r="BT738" s="439"/>
    </row>
    <row r="739" spans="14:72" ht="15" hidden="1" x14ac:dyDescent="0.25">
      <c r="N739" s="442"/>
      <c r="O739" s="77"/>
      <c r="P739" s="436"/>
      <c r="Q739" s="437"/>
      <c r="R739" s="58"/>
      <c r="S739" s="58"/>
      <c r="T739" s="437"/>
      <c r="U739" s="438"/>
      <c r="V739" s="54"/>
      <c r="W739" s="54"/>
      <c r="X739" s="54"/>
      <c r="Y739" s="54"/>
      <c r="Z739" s="54"/>
      <c r="AA739" s="55"/>
      <c r="AB739" s="438"/>
      <c r="AI739" s="439"/>
      <c r="AJ739" s="54"/>
      <c r="AK739" s="439"/>
      <c r="AU739" s="440"/>
      <c r="AV739" s="84"/>
      <c r="AW739" s="77"/>
      <c r="AX739" s="436"/>
      <c r="AY739" s="437"/>
      <c r="AZ739" s="437"/>
      <c r="BA739" s="437"/>
      <c r="BB739" s="437"/>
      <c r="BC739" s="441"/>
      <c r="BD739" s="54"/>
      <c r="BE739" s="56"/>
      <c r="BF739" s="56"/>
      <c r="BG739" s="54"/>
      <c r="BH739" s="54"/>
      <c r="BI739" s="54"/>
      <c r="BJ739" s="54"/>
      <c r="BR739" s="439"/>
      <c r="BS739" s="439"/>
      <c r="BT739" s="439"/>
    </row>
    <row r="740" spans="14:72" ht="15" hidden="1" x14ac:dyDescent="0.25">
      <c r="N740" s="442"/>
      <c r="O740" s="77"/>
      <c r="P740" s="436"/>
      <c r="Q740" s="437"/>
      <c r="R740" s="58"/>
      <c r="S740" s="58"/>
      <c r="T740" s="437"/>
      <c r="U740" s="438"/>
      <c r="V740" s="54"/>
      <c r="W740" s="54"/>
      <c r="X740" s="54"/>
      <c r="Y740" s="54"/>
      <c r="Z740" s="54"/>
      <c r="AA740" s="55"/>
      <c r="AB740" s="438"/>
      <c r="AI740" s="439"/>
      <c r="AJ740" s="54"/>
      <c r="AK740" s="439"/>
      <c r="AU740" s="440"/>
      <c r="AV740" s="84"/>
      <c r="AW740" s="77"/>
      <c r="AX740" s="436"/>
      <c r="AY740" s="437"/>
      <c r="AZ740" s="437"/>
      <c r="BA740" s="437"/>
      <c r="BB740" s="437"/>
      <c r="BC740" s="441"/>
      <c r="BD740" s="54"/>
      <c r="BE740" s="56"/>
      <c r="BF740" s="56"/>
      <c r="BG740" s="54"/>
      <c r="BH740" s="54"/>
      <c r="BI740" s="54"/>
      <c r="BJ740" s="54"/>
      <c r="BR740" s="439"/>
      <c r="BS740" s="439"/>
      <c r="BT740" s="439"/>
    </row>
    <row r="741" spans="14:72" ht="15" hidden="1" x14ac:dyDescent="0.25">
      <c r="N741" s="442"/>
      <c r="O741" s="77"/>
      <c r="P741" s="436"/>
      <c r="Q741" s="437"/>
      <c r="R741" s="58"/>
      <c r="S741" s="58"/>
      <c r="T741" s="437"/>
      <c r="U741" s="438"/>
      <c r="V741" s="54"/>
      <c r="W741" s="54"/>
      <c r="X741" s="54"/>
      <c r="Y741" s="54"/>
      <c r="Z741" s="54"/>
      <c r="AA741" s="55"/>
      <c r="AB741" s="438"/>
      <c r="AI741" s="439"/>
      <c r="AJ741" s="54"/>
      <c r="AK741" s="439"/>
      <c r="AU741" s="440"/>
      <c r="AV741" s="442"/>
      <c r="AW741" s="77"/>
      <c r="AX741" s="436"/>
      <c r="AY741" s="437"/>
      <c r="AZ741" s="437"/>
      <c r="BA741" s="437"/>
      <c r="BB741" s="437"/>
      <c r="BC741" s="441"/>
      <c r="BD741" s="54"/>
      <c r="BE741" s="56"/>
      <c r="BF741" s="56"/>
      <c r="BG741" s="54"/>
      <c r="BH741" s="54"/>
      <c r="BI741" s="54"/>
      <c r="BJ741" s="54"/>
      <c r="BR741" s="439"/>
      <c r="BS741" s="439"/>
      <c r="BT741" s="439"/>
    </row>
    <row r="742" spans="14:72" ht="15" hidden="1" x14ac:dyDescent="0.25">
      <c r="N742" s="442"/>
      <c r="O742" s="77"/>
      <c r="P742" s="436"/>
      <c r="Q742" s="437"/>
      <c r="R742" s="58"/>
      <c r="S742" s="58"/>
      <c r="T742" s="437"/>
      <c r="U742" s="438"/>
      <c r="V742" s="54"/>
      <c r="W742" s="54"/>
      <c r="X742" s="54"/>
      <c r="Y742" s="54"/>
      <c r="Z742" s="54"/>
      <c r="AA742" s="55"/>
      <c r="AB742" s="438"/>
      <c r="AI742" s="439"/>
      <c r="AJ742" s="54"/>
      <c r="AK742" s="439"/>
      <c r="AU742" s="440"/>
      <c r="AV742" s="442"/>
      <c r="AW742" s="77"/>
      <c r="AX742" s="436"/>
      <c r="AY742" s="437"/>
      <c r="AZ742" s="437"/>
      <c r="BA742" s="437"/>
      <c r="BB742" s="437"/>
      <c r="BC742" s="441"/>
      <c r="BD742" s="54"/>
      <c r="BE742" s="56"/>
      <c r="BF742" s="56"/>
      <c r="BG742" s="54"/>
      <c r="BH742" s="54"/>
      <c r="BI742" s="54"/>
      <c r="BJ742" s="54"/>
      <c r="BR742" s="439"/>
      <c r="BS742" s="439"/>
      <c r="BT742" s="439"/>
    </row>
    <row r="743" spans="14:72" ht="15" hidden="1" x14ac:dyDescent="0.25">
      <c r="N743" s="442"/>
      <c r="O743" s="77"/>
      <c r="P743" s="436"/>
      <c r="Q743" s="437"/>
      <c r="R743" s="58"/>
      <c r="S743" s="58"/>
      <c r="T743" s="437"/>
      <c r="U743" s="438"/>
      <c r="V743" s="54"/>
      <c r="W743" s="54"/>
      <c r="X743" s="54"/>
      <c r="Y743" s="54"/>
      <c r="Z743" s="54"/>
      <c r="AA743" s="55"/>
      <c r="AB743" s="438"/>
      <c r="AI743" s="439"/>
      <c r="AJ743" s="54"/>
      <c r="AK743" s="439"/>
      <c r="AU743" s="440"/>
      <c r="AV743" s="84"/>
      <c r="AW743" s="77"/>
      <c r="AX743" s="436"/>
      <c r="AY743" s="437"/>
      <c r="AZ743" s="437"/>
      <c r="BA743" s="437"/>
      <c r="BB743" s="437"/>
      <c r="BC743" s="441"/>
      <c r="BD743" s="54"/>
      <c r="BE743" s="56"/>
      <c r="BF743" s="56"/>
      <c r="BG743" s="54"/>
      <c r="BH743" s="54"/>
      <c r="BI743" s="54"/>
      <c r="BJ743" s="54"/>
      <c r="BR743" s="439"/>
      <c r="BS743" s="439"/>
      <c r="BT743" s="439"/>
    </row>
    <row r="744" spans="14:72" ht="15" hidden="1" x14ac:dyDescent="0.25">
      <c r="N744" s="442"/>
      <c r="O744" s="77"/>
      <c r="P744" s="436"/>
      <c r="Q744" s="437"/>
      <c r="R744" s="58"/>
      <c r="S744" s="58"/>
      <c r="T744" s="437"/>
      <c r="U744" s="438"/>
      <c r="V744" s="54"/>
      <c r="W744" s="54"/>
      <c r="X744" s="54"/>
      <c r="Y744" s="54"/>
      <c r="Z744" s="54"/>
      <c r="AA744" s="55"/>
      <c r="AB744" s="438"/>
      <c r="AI744" s="439"/>
      <c r="AJ744" s="54"/>
      <c r="AK744" s="439"/>
      <c r="AU744" s="440"/>
      <c r="AV744" s="84"/>
      <c r="AW744" s="77"/>
      <c r="AX744" s="436"/>
      <c r="AY744" s="437"/>
      <c r="AZ744" s="437"/>
      <c r="BA744" s="437"/>
      <c r="BB744" s="437"/>
      <c r="BC744" s="441"/>
      <c r="BD744" s="54"/>
      <c r="BE744" s="56"/>
      <c r="BF744" s="56"/>
      <c r="BG744" s="54"/>
      <c r="BH744" s="54"/>
      <c r="BI744" s="54"/>
      <c r="BJ744" s="54"/>
      <c r="BR744" s="439"/>
      <c r="BS744" s="439"/>
      <c r="BT744" s="439"/>
    </row>
    <row r="745" spans="14:72" ht="15" hidden="1" x14ac:dyDescent="0.25">
      <c r="N745" s="442"/>
      <c r="O745" s="77"/>
      <c r="P745" s="436"/>
      <c r="Q745" s="437"/>
      <c r="R745" s="58"/>
      <c r="S745" s="58"/>
      <c r="T745" s="437"/>
      <c r="U745" s="438"/>
      <c r="V745" s="54"/>
      <c r="W745" s="54"/>
      <c r="X745" s="54"/>
      <c r="Y745" s="54"/>
      <c r="Z745" s="54"/>
      <c r="AA745" s="55"/>
      <c r="AB745" s="438"/>
      <c r="AI745" s="439"/>
      <c r="AJ745" s="54"/>
      <c r="AK745" s="439"/>
      <c r="AU745" s="440"/>
      <c r="AV745" s="84"/>
      <c r="AW745" s="77"/>
      <c r="AX745" s="436"/>
      <c r="AY745" s="437"/>
      <c r="AZ745" s="437"/>
      <c r="BA745" s="437"/>
      <c r="BB745" s="437"/>
      <c r="BC745" s="441"/>
      <c r="BD745" s="54"/>
      <c r="BE745" s="56"/>
      <c r="BF745" s="56"/>
      <c r="BG745" s="54"/>
      <c r="BH745" s="54"/>
      <c r="BI745" s="54"/>
      <c r="BJ745" s="54"/>
      <c r="BR745" s="439"/>
      <c r="BS745" s="439"/>
      <c r="BT745" s="439"/>
    </row>
    <row r="746" spans="14:72" ht="15" hidden="1" x14ac:dyDescent="0.25">
      <c r="N746" s="442"/>
      <c r="O746" s="77"/>
      <c r="P746" s="436"/>
      <c r="Q746" s="437"/>
      <c r="R746" s="58"/>
      <c r="S746" s="58"/>
      <c r="T746" s="437"/>
      <c r="U746" s="438"/>
      <c r="V746" s="54"/>
      <c r="W746" s="54"/>
      <c r="X746" s="54"/>
      <c r="Y746" s="54"/>
      <c r="Z746" s="54"/>
      <c r="AA746" s="55"/>
      <c r="AB746" s="438"/>
      <c r="AI746" s="439"/>
      <c r="AJ746" s="54"/>
      <c r="AK746" s="439"/>
      <c r="AU746" s="440"/>
      <c r="AV746" s="84"/>
      <c r="AW746" s="77"/>
      <c r="AX746" s="436"/>
      <c r="AY746" s="437"/>
      <c r="AZ746" s="437"/>
      <c r="BA746" s="437"/>
      <c r="BB746" s="437"/>
      <c r="BC746" s="441"/>
      <c r="BD746" s="54"/>
      <c r="BE746" s="56"/>
      <c r="BF746" s="56"/>
      <c r="BG746" s="54"/>
      <c r="BH746" s="54"/>
      <c r="BI746" s="54"/>
      <c r="BJ746" s="54"/>
      <c r="BR746" s="439"/>
      <c r="BS746" s="439"/>
      <c r="BT746" s="439"/>
    </row>
    <row r="747" spans="14:72" ht="15" hidden="1" x14ac:dyDescent="0.25">
      <c r="N747" s="442"/>
      <c r="O747" s="77"/>
      <c r="P747" s="436"/>
      <c r="Q747" s="437"/>
      <c r="R747" s="58"/>
      <c r="S747" s="58"/>
      <c r="T747" s="437"/>
      <c r="U747" s="438"/>
      <c r="V747" s="54"/>
      <c r="W747" s="54"/>
      <c r="X747" s="54"/>
      <c r="Y747" s="54"/>
      <c r="Z747" s="54"/>
      <c r="AA747" s="55"/>
      <c r="AB747" s="438"/>
      <c r="AI747" s="439"/>
      <c r="AJ747" s="54"/>
      <c r="AK747" s="439"/>
      <c r="AU747" s="440"/>
      <c r="AV747" s="84"/>
      <c r="AW747" s="77"/>
      <c r="AX747" s="436"/>
      <c r="AY747" s="437"/>
      <c r="AZ747" s="437"/>
      <c r="BA747" s="437"/>
      <c r="BB747" s="437"/>
      <c r="BC747" s="441"/>
      <c r="BD747" s="54"/>
      <c r="BE747" s="56"/>
      <c r="BF747" s="56"/>
      <c r="BG747" s="54"/>
      <c r="BH747" s="54"/>
      <c r="BI747" s="54"/>
      <c r="BJ747" s="54"/>
      <c r="BR747" s="439"/>
      <c r="BS747" s="439"/>
      <c r="BT747" s="439"/>
    </row>
    <row r="748" spans="14:72" ht="15" hidden="1" x14ac:dyDescent="0.25">
      <c r="N748" s="442"/>
      <c r="O748" s="77"/>
      <c r="P748" s="436"/>
      <c r="Q748" s="437"/>
      <c r="R748" s="58"/>
      <c r="S748" s="58"/>
      <c r="T748" s="437"/>
      <c r="U748" s="438"/>
      <c r="V748" s="54"/>
      <c r="W748" s="54"/>
      <c r="X748" s="54"/>
      <c r="Y748" s="54"/>
      <c r="Z748" s="54"/>
      <c r="AA748" s="55"/>
      <c r="AB748" s="438"/>
      <c r="AI748" s="439"/>
      <c r="AJ748" s="54"/>
      <c r="AK748" s="439"/>
      <c r="AU748" s="440"/>
      <c r="AV748" s="84"/>
      <c r="AW748" s="77"/>
      <c r="AX748" s="436"/>
      <c r="AY748" s="437"/>
      <c r="AZ748" s="437"/>
      <c r="BA748" s="437"/>
      <c r="BB748" s="437"/>
      <c r="BC748" s="441"/>
      <c r="BD748" s="54"/>
      <c r="BE748" s="56"/>
      <c r="BF748" s="56"/>
      <c r="BG748" s="54"/>
      <c r="BH748" s="54"/>
      <c r="BI748" s="54"/>
      <c r="BJ748" s="54"/>
      <c r="BR748" s="439"/>
      <c r="BS748" s="439"/>
      <c r="BT748" s="439"/>
    </row>
    <row r="749" spans="14:72" ht="15" hidden="1" x14ac:dyDescent="0.25">
      <c r="N749" s="442"/>
      <c r="O749" s="77"/>
      <c r="P749" s="436"/>
      <c r="Q749" s="437"/>
      <c r="R749" s="58"/>
      <c r="S749" s="58"/>
      <c r="T749" s="437"/>
      <c r="U749" s="438"/>
      <c r="V749" s="54"/>
      <c r="W749" s="54"/>
      <c r="X749" s="54"/>
      <c r="Y749" s="54"/>
      <c r="Z749" s="54"/>
      <c r="AA749" s="55"/>
      <c r="AB749" s="438"/>
      <c r="AI749" s="439"/>
      <c r="AJ749" s="54"/>
      <c r="AK749" s="439"/>
      <c r="AU749" s="440"/>
      <c r="AV749" s="84"/>
      <c r="AW749" s="77"/>
      <c r="AX749" s="436"/>
      <c r="AY749" s="437"/>
      <c r="AZ749" s="437"/>
      <c r="BA749" s="437"/>
      <c r="BB749" s="437"/>
      <c r="BC749" s="441"/>
      <c r="BD749" s="54"/>
      <c r="BE749" s="56"/>
      <c r="BF749" s="56"/>
      <c r="BG749" s="54"/>
      <c r="BH749" s="54"/>
      <c r="BI749" s="54"/>
      <c r="BJ749" s="54"/>
      <c r="BR749" s="439"/>
      <c r="BS749" s="439"/>
      <c r="BT749" s="439"/>
    </row>
    <row r="750" spans="14:72" ht="15" hidden="1" x14ac:dyDescent="0.25">
      <c r="N750" s="442"/>
      <c r="O750" s="77"/>
      <c r="P750" s="436"/>
      <c r="Q750" s="437"/>
      <c r="R750" s="58"/>
      <c r="S750" s="58"/>
      <c r="T750" s="437"/>
      <c r="U750" s="438"/>
      <c r="V750" s="54"/>
      <c r="W750" s="54"/>
      <c r="X750" s="54"/>
      <c r="Y750" s="54"/>
      <c r="Z750" s="54"/>
      <c r="AA750" s="55"/>
      <c r="AB750" s="438"/>
      <c r="AI750" s="439"/>
      <c r="AJ750" s="54"/>
      <c r="AK750" s="439"/>
      <c r="AU750" s="440"/>
      <c r="AV750" s="84"/>
      <c r="AW750" s="77"/>
      <c r="AX750" s="436"/>
      <c r="AY750" s="437"/>
      <c r="AZ750" s="437"/>
      <c r="BA750" s="437"/>
      <c r="BB750" s="437"/>
      <c r="BC750" s="441"/>
      <c r="BD750" s="54"/>
      <c r="BE750" s="56"/>
      <c r="BF750" s="56"/>
      <c r="BG750" s="54"/>
      <c r="BH750" s="54"/>
      <c r="BI750" s="54"/>
      <c r="BJ750" s="54"/>
      <c r="BR750" s="439"/>
      <c r="BS750" s="439"/>
      <c r="BT750" s="439"/>
    </row>
    <row r="751" spans="14:72" ht="15" hidden="1" x14ac:dyDescent="0.25">
      <c r="N751" s="442"/>
      <c r="O751" s="77"/>
      <c r="P751" s="436"/>
      <c r="Q751" s="437"/>
      <c r="R751" s="58"/>
      <c r="S751" s="58"/>
      <c r="T751" s="437"/>
      <c r="U751" s="438"/>
      <c r="V751" s="54"/>
      <c r="W751" s="54"/>
      <c r="X751" s="54"/>
      <c r="Y751" s="54"/>
      <c r="Z751" s="54"/>
      <c r="AA751" s="55"/>
      <c r="AB751" s="438"/>
      <c r="AI751" s="439"/>
      <c r="AJ751" s="54"/>
      <c r="AK751" s="439"/>
      <c r="AU751" s="440"/>
      <c r="AV751" s="442"/>
      <c r="AW751" s="77"/>
      <c r="AX751" s="436"/>
      <c r="AY751" s="437"/>
      <c r="AZ751" s="437"/>
      <c r="BA751" s="437"/>
      <c r="BB751" s="437"/>
      <c r="BC751" s="441"/>
      <c r="BD751" s="54"/>
      <c r="BE751" s="56"/>
      <c r="BF751" s="56"/>
      <c r="BG751" s="54"/>
      <c r="BH751" s="54"/>
      <c r="BI751" s="54"/>
      <c r="BJ751" s="54"/>
      <c r="BR751" s="439"/>
      <c r="BS751" s="439"/>
      <c r="BT751" s="439"/>
    </row>
    <row r="752" spans="14:72" ht="15" hidden="1" x14ac:dyDescent="0.25">
      <c r="N752" s="442"/>
      <c r="O752" s="77"/>
      <c r="P752" s="436"/>
      <c r="Q752" s="437"/>
      <c r="R752" s="58"/>
      <c r="S752" s="58"/>
      <c r="T752" s="437"/>
      <c r="U752" s="438"/>
      <c r="V752" s="54"/>
      <c r="W752" s="54"/>
      <c r="X752" s="54"/>
      <c r="Y752" s="54"/>
      <c r="Z752" s="54"/>
      <c r="AA752" s="55"/>
      <c r="AB752" s="438"/>
      <c r="AI752" s="439"/>
      <c r="AJ752" s="54"/>
      <c r="AK752" s="439"/>
      <c r="AU752" s="440"/>
      <c r="AV752" s="442"/>
      <c r="AW752" s="77"/>
      <c r="AX752" s="436"/>
      <c r="AY752" s="437"/>
      <c r="AZ752" s="437"/>
      <c r="BA752" s="437"/>
      <c r="BB752" s="437"/>
      <c r="BC752" s="441"/>
      <c r="BD752" s="54"/>
      <c r="BE752" s="56"/>
      <c r="BF752" s="56"/>
      <c r="BG752" s="54"/>
      <c r="BH752" s="54"/>
      <c r="BI752" s="54"/>
      <c r="BJ752" s="54"/>
      <c r="BR752" s="439"/>
      <c r="BS752" s="439"/>
      <c r="BT752" s="439"/>
    </row>
    <row r="753" spans="14:72" ht="15" hidden="1" x14ac:dyDescent="0.25">
      <c r="N753" s="442"/>
      <c r="O753" s="77"/>
      <c r="P753" s="436"/>
      <c r="Q753" s="437"/>
      <c r="R753" s="58"/>
      <c r="S753" s="58"/>
      <c r="T753" s="437"/>
      <c r="U753" s="438"/>
      <c r="V753" s="54"/>
      <c r="W753" s="54"/>
      <c r="X753" s="54"/>
      <c r="Y753" s="54"/>
      <c r="Z753" s="54"/>
      <c r="AA753" s="55"/>
      <c r="AB753" s="438"/>
      <c r="AI753" s="439"/>
      <c r="AJ753" s="54"/>
      <c r="AK753" s="439"/>
      <c r="AU753" s="440"/>
      <c r="AV753" s="442"/>
      <c r="AW753" s="77"/>
      <c r="AX753" s="436"/>
      <c r="AY753" s="437"/>
      <c r="AZ753" s="437"/>
      <c r="BA753" s="437"/>
      <c r="BB753" s="437"/>
      <c r="BC753" s="441"/>
      <c r="BD753" s="54"/>
      <c r="BE753" s="56"/>
      <c r="BF753" s="56"/>
      <c r="BG753" s="54"/>
      <c r="BH753" s="54"/>
      <c r="BI753" s="54"/>
      <c r="BJ753" s="54"/>
      <c r="BR753" s="439"/>
      <c r="BS753" s="439"/>
      <c r="BT753" s="439"/>
    </row>
    <row r="754" spans="14:72" ht="15" hidden="1" x14ac:dyDescent="0.25">
      <c r="N754" s="442"/>
      <c r="O754" s="77"/>
      <c r="P754" s="436"/>
      <c r="Q754" s="437"/>
      <c r="R754" s="58"/>
      <c r="S754" s="58"/>
      <c r="T754" s="437"/>
      <c r="U754" s="438"/>
      <c r="V754" s="54"/>
      <c r="W754" s="54"/>
      <c r="X754" s="54"/>
      <c r="Y754" s="54"/>
      <c r="Z754" s="54"/>
      <c r="AA754" s="55"/>
      <c r="AB754" s="438"/>
      <c r="AI754" s="439"/>
      <c r="AJ754" s="54"/>
      <c r="AK754" s="439"/>
      <c r="AU754" s="440"/>
      <c r="AV754" s="442"/>
      <c r="AW754" s="77"/>
      <c r="AX754" s="436"/>
      <c r="AY754" s="437"/>
      <c r="AZ754" s="437"/>
      <c r="BA754" s="437"/>
      <c r="BB754" s="437"/>
      <c r="BC754" s="441"/>
      <c r="BD754" s="54"/>
      <c r="BE754" s="56"/>
      <c r="BF754" s="56"/>
      <c r="BG754" s="54"/>
      <c r="BH754" s="54"/>
      <c r="BI754" s="54"/>
      <c r="BJ754" s="54"/>
      <c r="BR754" s="439"/>
      <c r="BS754" s="439"/>
      <c r="BT754" s="439"/>
    </row>
    <row r="755" spans="14:72" ht="15" hidden="1" x14ac:dyDescent="0.25">
      <c r="N755" s="442"/>
      <c r="O755" s="77"/>
      <c r="P755" s="436"/>
      <c r="Q755" s="437"/>
      <c r="R755" s="58"/>
      <c r="S755" s="58"/>
      <c r="T755" s="437"/>
      <c r="U755" s="438"/>
      <c r="V755" s="54"/>
      <c r="W755" s="54"/>
      <c r="X755" s="54"/>
      <c r="Y755" s="54"/>
      <c r="Z755" s="54"/>
      <c r="AA755" s="55"/>
      <c r="AB755" s="438"/>
      <c r="AI755" s="439"/>
      <c r="AJ755" s="54"/>
      <c r="AK755" s="439"/>
      <c r="AU755" s="440"/>
      <c r="AV755" s="84"/>
      <c r="AW755" s="77"/>
      <c r="AX755" s="436"/>
      <c r="AY755" s="437"/>
      <c r="AZ755" s="437"/>
      <c r="BA755" s="437"/>
      <c r="BB755" s="437"/>
      <c r="BC755" s="441"/>
      <c r="BD755" s="54"/>
      <c r="BE755" s="56"/>
      <c r="BF755" s="56"/>
      <c r="BG755" s="54"/>
      <c r="BH755" s="54"/>
      <c r="BI755" s="54"/>
      <c r="BJ755" s="54"/>
      <c r="BR755" s="439"/>
      <c r="BS755" s="439"/>
      <c r="BT755" s="439"/>
    </row>
    <row r="756" spans="14:72" ht="15" hidden="1" x14ac:dyDescent="0.25">
      <c r="N756" s="442"/>
      <c r="O756" s="77"/>
      <c r="P756" s="436"/>
      <c r="Q756" s="437"/>
      <c r="R756" s="58"/>
      <c r="S756" s="58"/>
      <c r="T756" s="437"/>
      <c r="U756" s="438"/>
      <c r="V756" s="54"/>
      <c r="W756" s="54"/>
      <c r="X756" s="54"/>
      <c r="Y756" s="54"/>
      <c r="Z756" s="54"/>
      <c r="AA756" s="55"/>
      <c r="AB756" s="438"/>
      <c r="AI756" s="439"/>
      <c r="AJ756" s="54"/>
      <c r="AK756" s="439"/>
      <c r="AU756" s="440"/>
      <c r="AV756" s="442"/>
      <c r="AW756" s="77"/>
      <c r="AX756" s="436"/>
      <c r="AY756" s="437"/>
      <c r="AZ756" s="437"/>
      <c r="BA756" s="437"/>
      <c r="BB756" s="437"/>
      <c r="BC756" s="441"/>
      <c r="BD756" s="54"/>
      <c r="BE756" s="56"/>
      <c r="BF756" s="56"/>
      <c r="BG756" s="54"/>
      <c r="BH756" s="54"/>
      <c r="BI756" s="54"/>
      <c r="BJ756" s="54"/>
      <c r="BR756" s="439"/>
      <c r="BS756" s="439"/>
      <c r="BT756" s="439"/>
    </row>
    <row r="757" spans="14:72" ht="15" hidden="1" x14ac:dyDescent="0.25">
      <c r="N757" s="442"/>
      <c r="O757" s="77"/>
      <c r="P757" s="436"/>
      <c r="Q757" s="437"/>
      <c r="R757" s="58"/>
      <c r="S757" s="58"/>
      <c r="T757" s="437"/>
      <c r="U757" s="438"/>
      <c r="V757" s="54"/>
      <c r="W757" s="54"/>
      <c r="X757" s="54"/>
      <c r="Y757" s="54"/>
      <c r="Z757" s="54"/>
      <c r="AA757" s="55"/>
      <c r="AB757" s="438"/>
      <c r="AI757" s="439"/>
      <c r="AJ757" s="54"/>
      <c r="AK757" s="439"/>
      <c r="AU757" s="440"/>
      <c r="AV757" s="84"/>
      <c r="AW757" s="77"/>
      <c r="AX757" s="436"/>
      <c r="AY757" s="437"/>
      <c r="AZ757" s="437"/>
      <c r="BA757" s="437"/>
      <c r="BB757" s="437"/>
      <c r="BC757" s="441"/>
      <c r="BD757" s="54"/>
      <c r="BE757" s="56"/>
      <c r="BF757" s="56"/>
      <c r="BG757" s="54"/>
      <c r="BH757" s="54"/>
      <c r="BI757" s="54"/>
      <c r="BJ757" s="54"/>
      <c r="BR757" s="439"/>
      <c r="BS757" s="439"/>
      <c r="BT757" s="439"/>
    </row>
    <row r="758" spans="14:72" ht="15" hidden="1" x14ac:dyDescent="0.25">
      <c r="N758" s="442"/>
      <c r="O758" s="77"/>
      <c r="P758" s="436"/>
      <c r="Q758" s="437"/>
      <c r="R758" s="58"/>
      <c r="S758" s="58"/>
      <c r="T758" s="437"/>
      <c r="U758" s="438"/>
      <c r="V758" s="54"/>
      <c r="W758" s="54"/>
      <c r="X758" s="54"/>
      <c r="Y758" s="54"/>
      <c r="Z758" s="54"/>
      <c r="AA758" s="55"/>
      <c r="AB758" s="438"/>
      <c r="AI758" s="439"/>
      <c r="AJ758" s="54"/>
      <c r="AK758" s="439"/>
      <c r="AU758" s="440"/>
      <c r="AV758" s="84"/>
      <c r="AW758" s="77"/>
      <c r="AX758" s="436"/>
      <c r="AY758" s="437"/>
      <c r="AZ758" s="437"/>
      <c r="BA758" s="437"/>
      <c r="BB758" s="437"/>
      <c r="BC758" s="441"/>
      <c r="BD758" s="54"/>
      <c r="BE758" s="56"/>
      <c r="BF758" s="56"/>
      <c r="BG758" s="54"/>
      <c r="BH758" s="54"/>
      <c r="BI758" s="54"/>
      <c r="BJ758" s="54"/>
      <c r="BR758" s="439"/>
      <c r="BS758" s="439"/>
      <c r="BT758" s="439"/>
    </row>
    <row r="759" spans="14:72" ht="15" hidden="1" x14ac:dyDescent="0.25">
      <c r="N759" s="442"/>
      <c r="O759" s="77"/>
      <c r="P759" s="436"/>
      <c r="Q759" s="437"/>
      <c r="R759" s="58"/>
      <c r="S759" s="58"/>
      <c r="T759" s="437"/>
      <c r="U759" s="438"/>
      <c r="V759" s="54"/>
      <c r="W759" s="54"/>
      <c r="X759" s="54"/>
      <c r="Y759" s="54"/>
      <c r="Z759" s="54"/>
      <c r="AA759" s="55"/>
      <c r="AB759" s="438"/>
      <c r="AI759" s="439"/>
      <c r="AJ759" s="54"/>
      <c r="AK759" s="439"/>
      <c r="AU759" s="440"/>
      <c r="AV759" s="442"/>
      <c r="AW759" s="77"/>
      <c r="AX759" s="436"/>
      <c r="AY759" s="437"/>
      <c r="AZ759" s="437"/>
      <c r="BA759" s="437"/>
      <c r="BB759" s="437"/>
      <c r="BC759" s="441"/>
      <c r="BD759" s="54"/>
      <c r="BE759" s="56"/>
      <c r="BF759" s="56"/>
      <c r="BG759" s="54"/>
      <c r="BH759" s="54"/>
      <c r="BI759" s="54"/>
      <c r="BJ759" s="54"/>
      <c r="BR759" s="439"/>
      <c r="BS759" s="439"/>
      <c r="BT759" s="439"/>
    </row>
    <row r="760" spans="14:72" ht="15" hidden="1" x14ac:dyDescent="0.25">
      <c r="N760" s="442"/>
      <c r="O760" s="77"/>
      <c r="P760" s="436"/>
      <c r="Q760" s="437"/>
      <c r="R760" s="58"/>
      <c r="S760" s="58"/>
      <c r="T760" s="437"/>
      <c r="U760" s="438"/>
      <c r="V760" s="54"/>
      <c r="W760" s="54"/>
      <c r="X760" s="54"/>
      <c r="Y760" s="54"/>
      <c r="Z760" s="54"/>
      <c r="AA760" s="55"/>
      <c r="AB760" s="438"/>
      <c r="AI760" s="439"/>
      <c r="AJ760" s="54"/>
      <c r="AK760" s="439"/>
      <c r="AU760" s="440"/>
      <c r="AV760" s="442"/>
      <c r="AW760" s="77"/>
      <c r="AX760" s="436"/>
      <c r="AY760" s="437"/>
      <c r="AZ760" s="437"/>
      <c r="BA760" s="437"/>
      <c r="BB760" s="437"/>
      <c r="BC760" s="441"/>
      <c r="BD760" s="54"/>
      <c r="BE760" s="56"/>
      <c r="BF760" s="56"/>
      <c r="BG760" s="54"/>
      <c r="BH760" s="54"/>
      <c r="BI760" s="54"/>
      <c r="BJ760" s="54"/>
      <c r="BR760" s="439"/>
      <c r="BS760" s="439"/>
      <c r="BT760" s="439"/>
    </row>
    <row r="761" spans="14:72" ht="15" hidden="1" x14ac:dyDescent="0.25">
      <c r="N761" s="442"/>
      <c r="O761" s="77"/>
      <c r="P761" s="436"/>
      <c r="Q761" s="437"/>
      <c r="R761" s="58"/>
      <c r="S761" s="58"/>
      <c r="T761" s="437"/>
      <c r="U761" s="438"/>
      <c r="V761" s="54"/>
      <c r="W761" s="54"/>
      <c r="X761" s="54"/>
      <c r="Y761" s="54"/>
      <c r="Z761" s="54"/>
      <c r="AA761" s="55"/>
      <c r="AB761" s="438"/>
      <c r="AI761" s="439"/>
      <c r="AJ761" s="54"/>
      <c r="AK761" s="439"/>
      <c r="AU761" s="440"/>
      <c r="AV761" s="442"/>
      <c r="AW761" s="77"/>
      <c r="AX761" s="436"/>
      <c r="AY761" s="437"/>
      <c r="AZ761" s="437"/>
      <c r="BA761" s="437"/>
      <c r="BB761" s="437"/>
      <c r="BC761" s="441"/>
      <c r="BD761" s="54"/>
      <c r="BE761" s="56"/>
      <c r="BF761" s="56"/>
      <c r="BG761" s="54"/>
      <c r="BH761" s="54"/>
      <c r="BI761" s="54"/>
      <c r="BJ761" s="54"/>
      <c r="BR761" s="439"/>
      <c r="BS761" s="439"/>
      <c r="BT761" s="439"/>
    </row>
    <row r="762" spans="14:72" ht="15" hidden="1" x14ac:dyDescent="0.25">
      <c r="N762" s="442"/>
      <c r="O762" s="77"/>
      <c r="P762" s="436"/>
      <c r="Q762" s="437"/>
      <c r="R762" s="58"/>
      <c r="S762" s="58"/>
      <c r="T762" s="437"/>
      <c r="U762" s="438"/>
      <c r="V762" s="54"/>
      <c r="W762" s="54"/>
      <c r="X762" s="54"/>
      <c r="Y762" s="54"/>
      <c r="Z762" s="54"/>
      <c r="AA762" s="55"/>
      <c r="AB762" s="438"/>
      <c r="AI762" s="439"/>
      <c r="AJ762" s="54"/>
      <c r="AK762" s="439"/>
      <c r="AU762" s="440"/>
      <c r="AV762" s="442"/>
      <c r="AW762" s="77"/>
      <c r="AX762" s="436"/>
      <c r="AY762" s="437"/>
      <c r="AZ762" s="437"/>
      <c r="BA762" s="437"/>
      <c r="BB762" s="437"/>
      <c r="BC762" s="441"/>
      <c r="BD762" s="54"/>
      <c r="BE762" s="56"/>
      <c r="BF762" s="56"/>
      <c r="BG762" s="54"/>
      <c r="BH762" s="54"/>
      <c r="BI762" s="54"/>
      <c r="BJ762" s="54"/>
      <c r="BR762" s="439"/>
      <c r="BS762" s="439"/>
      <c r="BT762" s="439"/>
    </row>
    <row r="763" spans="14:72" ht="15" hidden="1" x14ac:dyDescent="0.25">
      <c r="N763" s="442"/>
      <c r="O763" s="77"/>
      <c r="P763" s="436"/>
      <c r="Q763" s="437"/>
      <c r="R763" s="58"/>
      <c r="S763" s="58"/>
      <c r="T763" s="437"/>
      <c r="U763" s="438"/>
      <c r="V763" s="54"/>
      <c r="W763" s="54"/>
      <c r="X763" s="54"/>
      <c r="Y763" s="54"/>
      <c r="Z763" s="54"/>
      <c r="AA763" s="55"/>
      <c r="AB763" s="438"/>
      <c r="AI763" s="439"/>
      <c r="AJ763" s="54"/>
      <c r="AK763" s="439"/>
      <c r="AU763" s="440"/>
      <c r="AV763" s="442"/>
      <c r="AW763" s="77"/>
      <c r="AX763" s="436"/>
      <c r="AY763" s="437"/>
      <c r="AZ763" s="437"/>
      <c r="BA763" s="437"/>
      <c r="BB763" s="437"/>
      <c r="BC763" s="441"/>
      <c r="BD763" s="54"/>
      <c r="BE763" s="56"/>
      <c r="BF763" s="56"/>
      <c r="BG763" s="54"/>
      <c r="BH763" s="54"/>
      <c r="BI763" s="54"/>
      <c r="BJ763" s="54"/>
      <c r="BR763" s="439"/>
      <c r="BS763" s="439"/>
      <c r="BT763" s="439"/>
    </row>
    <row r="764" spans="14:72" ht="15" hidden="1" x14ac:dyDescent="0.25">
      <c r="N764" s="442"/>
      <c r="O764" s="77"/>
      <c r="P764" s="436"/>
      <c r="Q764" s="437"/>
      <c r="R764" s="58"/>
      <c r="S764" s="58"/>
      <c r="T764" s="437"/>
      <c r="U764" s="438"/>
      <c r="V764" s="54"/>
      <c r="W764" s="54"/>
      <c r="X764" s="54"/>
      <c r="Y764" s="54"/>
      <c r="Z764" s="54"/>
      <c r="AA764" s="55"/>
      <c r="AB764" s="438"/>
      <c r="AI764" s="439"/>
      <c r="AJ764" s="54"/>
      <c r="AK764" s="439"/>
      <c r="AU764" s="440"/>
      <c r="AV764" s="84"/>
      <c r="AW764" s="77"/>
      <c r="AX764" s="436"/>
      <c r="AY764" s="437"/>
      <c r="AZ764" s="437"/>
      <c r="BA764" s="437"/>
      <c r="BB764" s="437"/>
      <c r="BC764" s="441"/>
      <c r="BD764" s="54"/>
      <c r="BE764" s="56"/>
      <c r="BF764" s="56"/>
      <c r="BG764" s="54"/>
      <c r="BH764" s="54"/>
      <c r="BI764" s="54"/>
      <c r="BJ764" s="54"/>
      <c r="BR764" s="439"/>
      <c r="BS764" s="439"/>
      <c r="BT764" s="439"/>
    </row>
    <row r="765" spans="14:72" ht="15" hidden="1" x14ac:dyDescent="0.25">
      <c r="N765" s="442"/>
      <c r="O765" s="77"/>
      <c r="P765" s="436"/>
      <c r="Q765" s="437"/>
      <c r="R765" s="58"/>
      <c r="S765" s="58"/>
      <c r="T765" s="437"/>
      <c r="U765" s="438"/>
      <c r="V765" s="54"/>
      <c r="W765" s="54"/>
      <c r="X765" s="54"/>
      <c r="Y765" s="54"/>
      <c r="Z765" s="54"/>
      <c r="AA765" s="55"/>
      <c r="AB765" s="438"/>
      <c r="AI765" s="439"/>
      <c r="AJ765" s="54"/>
      <c r="AK765" s="439"/>
      <c r="AU765" s="440"/>
      <c r="AV765" s="442"/>
      <c r="AW765" s="77"/>
      <c r="AX765" s="436"/>
      <c r="AY765" s="437"/>
      <c r="AZ765" s="437"/>
      <c r="BA765" s="437"/>
      <c r="BB765" s="437"/>
      <c r="BC765" s="441"/>
      <c r="BD765" s="54"/>
      <c r="BE765" s="56"/>
      <c r="BF765" s="56"/>
      <c r="BG765" s="54"/>
      <c r="BH765" s="54"/>
      <c r="BI765" s="54"/>
      <c r="BJ765" s="54"/>
      <c r="BR765" s="439"/>
      <c r="BS765" s="439"/>
      <c r="BT765" s="439"/>
    </row>
    <row r="766" spans="14:72" ht="15" hidden="1" x14ac:dyDescent="0.25">
      <c r="N766" s="443"/>
      <c r="O766" s="444"/>
      <c r="P766" s="436"/>
      <c r="Q766" s="437"/>
      <c r="R766" s="58"/>
      <c r="S766" s="58"/>
      <c r="T766" s="437"/>
      <c r="U766" s="438"/>
      <c r="V766" s="54"/>
      <c r="W766" s="54"/>
      <c r="X766" s="54"/>
      <c r="Y766" s="54"/>
      <c r="Z766" s="54"/>
      <c r="AA766" s="55"/>
      <c r="AB766" s="438"/>
      <c r="AI766" s="439"/>
      <c r="AJ766" s="54"/>
      <c r="AK766" s="439"/>
      <c r="AU766" s="440"/>
      <c r="AV766" s="84"/>
      <c r="AW766" s="77"/>
      <c r="AX766" s="436"/>
      <c r="AY766" s="437"/>
      <c r="AZ766" s="437"/>
      <c r="BA766" s="437"/>
      <c r="BB766" s="437"/>
      <c r="BC766" s="441"/>
      <c r="BD766" s="54"/>
      <c r="BE766" s="56"/>
      <c r="BF766" s="56"/>
      <c r="BG766" s="54"/>
      <c r="BH766" s="54"/>
      <c r="BI766" s="54"/>
      <c r="BJ766" s="54"/>
      <c r="BR766" s="439"/>
      <c r="BS766" s="439"/>
      <c r="BT766" s="439"/>
    </row>
    <row r="767" spans="14:72" ht="15" hidden="1" x14ac:dyDescent="0.25">
      <c r="N767" s="443"/>
      <c r="O767" s="444"/>
      <c r="P767" s="436"/>
      <c r="Q767" s="437"/>
      <c r="R767" s="58"/>
      <c r="S767" s="58"/>
      <c r="T767" s="437"/>
      <c r="U767" s="438"/>
      <c r="V767" s="54"/>
      <c r="W767" s="54"/>
      <c r="X767" s="54"/>
      <c r="Y767" s="54"/>
      <c r="Z767" s="54"/>
      <c r="AA767" s="55"/>
      <c r="AB767" s="438"/>
      <c r="AI767" s="439"/>
      <c r="AJ767" s="54"/>
      <c r="AK767" s="439"/>
      <c r="AU767" s="440"/>
      <c r="AV767" s="84"/>
      <c r="AW767" s="77"/>
      <c r="AX767" s="436"/>
      <c r="AY767" s="437"/>
      <c r="AZ767" s="437"/>
      <c r="BA767" s="437"/>
      <c r="BB767" s="437"/>
      <c r="BC767" s="441"/>
      <c r="BD767" s="54"/>
      <c r="BE767" s="56"/>
      <c r="BF767" s="56"/>
      <c r="BG767" s="54"/>
      <c r="BH767" s="54"/>
      <c r="BI767" s="54"/>
      <c r="BJ767" s="54"/>
      <c r="BR767" s="439"/>
      <c r="BS767" s="439"/>
      <c r="BT767" s="439"/>
    </row>
    <row r="768" spans="14:72" ht="15" hidden="1" x14ac:dyDescent="0.25">
      <c r="N768" s="443"/>
      <c r="O768" s="444"/>
      <c r="P768" s="436"/>
      <c r="Q768" s="437"/>
      <c r="R768" s="58"/>
      <c r="S768" s="58"/>
      <c r="T768" s="437"/>
      <c r="U768" s="438"/>
      <c r="V768" s="54"/>
      <c r="W768" s="54"/>
      <c r="X768" s="54"/>
      <c r="Y768" s="54"/>
      <c r="Z768" s="54"/>
      <c r="AA768" s="55"/>
      <c r="AB768" s="438"/>
      <c r="AI768" s="439"/>
      <c r="AJ768" s="54"/>
      <c r="AK768" s="439"/>
      <c r="AU768" s="440"/>
      <c r="AV768" s="442"/>
      <c r="AW768" s="77"/>
      <c r="AX768" s="436"/>
      <c r="AY768" s="437"/>
      <c r="AZ768" s="437"/>
      <c r="BA768" s="437"/>
      <c r="BB768" s="437"/>
      <c r="BC768" s="441"/>
      <c r="BD768" s="54"/>
      <c r="BE768" s="56"/>
      <c r="BF768" s="56"/>
      <c r="BG768" s="54"/>
      <c r="BH768" s="54"/>
      <c r="BI768" s="54"/>
      <c r="BJ768" s="54"/>
      <c r="BR768" s="439"/>
      <c r="BS768" s="439"/>
      <c r="BT768" s="439"/>
    </row>
    <row r="769" spans="14:72" ht="15" hidden="1" x14ac:dyDescent="0.25">
      <c r="N769" s="443"/>
      <c r="O769" s="444"/>
      <c r="P769" s="436"/>
      <c r="Q769" s="437"/>
      <c r="R769" s="58"/>
      <c r="S769" s="58"/>
      <c r="T769" s="437"/>
      <c r="U769" s="438"/>
      <c r="V769" s="54"/>
      <c r="W769" s="54"/>
      <c r="X769" s="54"/>
      <c r="Y769" s="54"/>
      <c r="Z769" s="54"/>
      <c r="AA769" s="55"/>
      <c r="AB769" s="438"/>
      <c r="AI769" s="439"/>
      <c r="AJ769" s="54"/>
      <c r="AK769" s="439"/>
      <c r="AU769" s="440"/>
      <c r="AV769" s="84"/>
      <c r="AW769" s="77"/>
      <c r="AX769" s="436"/>
      <c r="AY769" s="437"/>
      <c r="AZ769" s="437"/>
      <c r="BA769" s="437"/>
      <c r="BB769" s="437"/>
      <c r="BC769" s="441"/>
      <c r="BD769" s="54"/>
      <c r="BE769" s="56"/>
      <c r="BF769" s="56"/>
      <c r="BG769" s="54"/>
      <c r="BH769" s="54"/>
      <c r="BI769" s="54"/>
      <c r="BJ769" s="54"/>
      <c r="BR769" s="439"/>
      <c r="BS769" s="439"/>
      <c r="BT769" s="439"/>
    </row>
    <row r="770" spans="14:72" ht="15" hidden="1" x14ac:dyDescent="0.25">
      <c r="N770" s="443"/>
      <c r="O770" s="444"/>
      <c r="P770" s="436"/>
      <c r="Q770" s="437"/>
      <c r="R770" s="58"/>
      <c r="S770" s="58"/>
      <c r="T770" s="437"/>
      <c r="U770" s="438"/>
      <c r="V770" s="54"/>
      <c r="W770" s="54"/>
      <c r="X770" s="54"/>
      <c r="Y770" s="54"/>
      <c r="Z770" s="54"/>
      <c r="AA770" s="55"/>
      <c r="AB770" s="438"/>
      <c r="AI770" s="439"/>
      <c r="AJ770" s="54"/>
      <c r="AK770" s="439"/>
      <c r="AU770" s="440"/>
      <c r="AV770" s="84"/>
      <c r="AW770" s="77"/>
      <c r="AX770" s="436"/>
      <c r="AY770" s="437"/>
      <c r="AZ770" s="437"/>
      <c r="BA770" s="437"/>
      <c r="BB770" s="437"/>
      <c r="BC770" s="441"/>
      <c r="BD770" s="54"/>
      <c r="BE770" s="56"/>
      <c r="BF770" s="56"/>
      <c r="BG770" s="54"/>
      <c r="BH770" s="54"/>
      <c r="BI770" s="54"/>
      <c r="BJ770" s="54"/>
      <c r="BR770" s="439"/>
      <c r="BS770" s="439"/>
      <c r="BT770" s="439"/>
    </row>
    <row r="771" spans="14:72" ht="15" hidden="1" x14ac:dyDescent="0.25">
      <c r="N771" s="443"/>
      <c r="O771" s="444"/>
      <c r="P771" s="436"/>
      <c r="Q771" s="437"/>
      <c r="R771" s="58"/>
      <c r="S771" s="58"/>
      <c r="T771" s="437"/>
      <c r="U771" s="438"/>
      <c r="V771" s="54"/>
      <c r="W771" s="54"/>
      <c r="X771" s="54"/>
      <c r="Y771" s="54"/>
      <c r="Z771" s="54"/>
      <c r="AA771" s="55"/>
      <c r="AB771" s="438"/>
      <c r="AI771" s="439"/>
      <c r="AJ771" s="54"/>
      <c r="AK771" s="439"/>
      <c r="AU771" s="440"/>
      <c r="AV771" s="84"/>
      <c r="AW771" s="77"/>
      <c r="AX771" s="436"/>
      <c r="AY771" s="437"/>
      <c r="AZ771" s="437"/>
      <c r="BA771" s="437"/>
      <c r="BB771" s="437"/>
      <c r="BC771" s="441"/>
      <c r="BD771" s="54"/>
      <c r="BE771" s="56"/>
      <c r="BF771" s="56"/>
      <c r="BG771" s="54"/>
      <c r="BH771" s="54"/>
      <c r="BI771" s="54"/>
      <c r="BJ771" s="54"/>
      <c r="BR771" s="439"/>
      <c r="BS771" s="439"/>
      <c r="BT771" s="439"/>
    </row>
    <row r="772" spans="14:72" ht="15" hidden="1" x14ac:dyDescent="0.25">
      <c r="N772" s="443"/>
      <c r="O772" s="444"/>
      <c r="P772" s="436"/>
      <c r="Q772" s="437"/>
      <c r="R772" s="58"/>
      <c r="S772" s="58"/>
      <c r="T772" s="437"/>
      <c r="U772" s="438"/>
      <c r="V772" s="54"/>
      <c r="W772" s="54"/>
      <c r="X772" s="54"/>
      <c r="Y772" s="54"/>
      <c r="Z772" s="54"/>
      <c r="AA772" s="55"/>
      <c r="AB772" s="438"/>
      <c r="AI772" s="439"/>
      <c r="AJ772" s="54"/>
      <c r="AK772" s="439"/>
      <c r="AU772" s="440"/>
      <c r="AV772" s="84"/>
      <c r="AW772" s="77"/>
      <c r="AX772" s="436"/>
      <c r="AY772" s="437"/>
      <c r="AZ772" s="437"/>
      <c r="BA772" s="437"/>
      <c r="BB772" s="437"/>
      <c r="BC772" s="441"/>
      <c r="BD772" s="54"/>
      <c r="BE772" s="56"/>
      <c r="BF772" s="56"/>
      <c r="BG772" s="54"/>
      <c r="BH772" s="54"/>
      <c r="BI772" s="54"/>
      <c r="BJ772" s="54"/>
      <c r="BR772" s="439"/>
      <c r="BS772" s="439"/>
      <c r="BT772" s="439"/>
    </row>
    <row r="773" spans="14:72" ht="15" hidden="1" x14ac:dyDescent="0.25">
      <c r="N773" s="443"/>
      <c r="O773" s="444"/>
      <c r="P773" s="436"/>
      <c r="Q773" s="437"/>
      <c r="R773" s="58"/>
      <c r="S773" s="58"/>
      <c r="T773" s="437"/>
      <c r="U773" s="438"/>
      <c r="V773" s="54"/>
      <c r="W773" s="54"/>
      <c r="X773" s="54"/>
      <c r="Y773" s="54"/>
      <c r="Z773" s="54"/>
      <c r="AA773" s="55"/>
      <c r="AB773" s="438"/>
      <c r="AI773" s="439"/>
      <c r="AJ773" s="54"/>
      <c r="AK773" s="439"/>
      <c r="AU773" s="440"/>
      <c r="AV773" s="84"/>
      <c r="AW773" s="77"/>
      <c r="AX773" s="436"/>
      <c r="AY773" s="437"/>
      <c r="AZ773" s="437"/>
      <c r="BA773" s="437"/>
      <c r="BB773" s="437"/>
      <c r="BC773" s="441"/>
      <c r="BD773" s="54"/>
      <c r="BE773" s="56"/>
      <c r="BF773" s="56"/>
      <c r="BG773" s="54"/>
      <c r="BH773" s="54"/>
      <c r="BI773" s="54"/>
      <c r="BJ773" s="54"/>
      <c r="BR773" s="439"/>
      <c r="BS773" s="439"/>
      <c r="BT773" s="439"/>
    </row>
    <row r="774" spans="14:72" ht="15" hidden="1" x14ac:dyDescent="0.25">
      <c r="N774" s="443"/>
      <c r="O774" s="444"/>
      <c r="P774" s="436"/>
      <c r="Q774" s="437"/>
      <c r="R774" s="58"/>
      <c r="S774" s="58"/>
      <c r="T774" s="437"/>
      <c r="U774" s="438"/>
      <c r="V774" s="54"/>
      <c r="W774" s="54"/>
      <c r="X774" s="54"/>
      <c r="Y774" s="54"/>
      <c r="Z774" s="54"/>
      <c r="AA774" s="55"/>
      <c r="AB774" s="438"/>
      <c r="AI774" s="439"/>
      <c r="AJ774" s="54"/>
      <c r="AK774" s="439"/>
      <c r="AU774" s="440"/>
      <c r="AV774" s="84"/>
      <c r="AW774" s="77"/>
      <c r="AX774" s="436"/>
      <c r="AY774" s="437"/>
      <c r="AZ774" s="437"/>
      <c r="BA774" s="437"/>
      <c r="BB774" s="437"/>
      <c r="BC774" s="441"/>
      <c r="BD774" s="54"/>
      <c r="BE774" s="56"/>
      <c r="BF774" s="56"/>
      <c r="BG774" s="54"/>
      <c r="BH774" s="54"/>
      <c r="BI774" s="54"/>
      <c r="BJ774" s="54"/>
      <c r="BR774" s="439"/>
      <c r="BS774" s="439"/>
      <c r="BT774" s="439"/>
    </row>
    <row r="775" spans="14:72" ht="15" hidden="1" x14ac:dyDescent="0.25">
      <c r="N775" s="443"/>
      <c r="O775" s="444"/>
      <c r="P775" s="436"/>
      <c r="Q775" s="437"/>
      <c r="R775" s="58"/>
      <c r="S775" s="58"/>
      <c r="T775" s="437"/>
      <c r="U775" s="438"/>
      <c r="V775" s="54"/>
      <c r="W775" s="54"/>
      <c r="X775" s="54"/>
      <c r="Y775" s="54"/>
      <c r="Z775" s="54"/>
      <c r="AA775" s="55"/>
      <c r="AB775" s="438"/>
      <c r="AI775" s="439"/>
      <c r="AJ775" s="54"/>
      <c r="AK775" s="439"/>
      <c r="AU775" s="440"/>
      <c r="AV775" s="84"/>
      <c r="AW775" s="77"/>
      <c r="AX775" s="436"/>
      <c r="AY775" s="437"/>
      <c r="AZ775" s="437"/>
      <c r="BA775" s="437"/>
      <c r="BB775" s="437"/>
      <c r="BC775" s="441"/>
      <c r="BD775" s="54"/>
      <c r="BE775" s="56"/>
      <c r="BF775" s="56"/>
      <c r="BG775" s="54"/>
      <c r="BH775" s="54"/>
      <c r="BI775" s="54"/>
      <c r="BJ775" s="54"/>
      <c r="BR775" s="439"/>
      <c r="BS775" s="439"/>
      <c r="BT775" s="439"/>
    </row>
    <row r="776" spans="14:72" ht="15" hidden="1" x14ac:dyDescent="0.25">
      <c r="N776" s="443"/>
      <c r="O776" s="444"/>
      <c r="P776" s="436"/>
      <c r="Q776" s="437"/>
      <c r="R776" s="58"/>
      <c r="S776" s="58"/>
      <c r="T776" s="437"/>
      <c r="U776" s="438"/>
      <c r="V776" s="54"/>
      <c r="W776" s="54"/>
      <c r="X776" s="54"/>
      <c r="Y776" s="54"/>
      <c r="Z776" s="54"/>
      <c r="AA776" s="55"/>
      <c r="AB776" s="438"/>
      <c r="AI776" s="439"/>
      <c r="AJ776" s="54"/>
      <c r="AK776" s="439"/>
      <c r="AU776" s="440"/>
      <c r="AV776" s="84"/>
      <c r="AW776" s="77"/>
      <c r="AX776" s="436"/>
      <c r="AY776" s="437"/>
      <c r="AZ776" s="437"/>
      <c r="BA776" s="437"/>
      <c r="BB776" s="437"/>
      <c r="BC776" s="441"/>
      <c r="BD776" s="54"/>
      <c r="BE776" s="56"/>
      <c r="BF776" s="56"/>
      <c r="BG776" s="54"/>
      <c r="BH776" s="54"/>
      <c r="BI776" s="54"/>
      <c r="BJ776" s="54"/>
      <c r="BR776" s="439"/>
      <c r="BS776" s="439"/>
      <c r="BT776" s="439"/>
    </row>
    <row r="777" spans="14:72" ht="15" hidden="1" x14ac:dyDescent="0.25">
      <c r="N777" s="443"/>
      <c r="O777" s="444"/>
      <c r="P777" s="436"/>
      <c r="Q777" s="437"/>
      <c r="R777" s="58"/>
      <c r="S777" s="58"/>
      <c r="T777" s="437"/>
      <c r="U777" s="438"/>
      <c r="V777" s="54"/>
      <c r="W777" s="54"/>
      <c r="X777" s="54"/>
      <c r="Y777" s="54"/>
      <c r="Z777" s="54"/>
      <c r="AA777" s="55"/>
      <c r="AB777" s="438"/>
      <c r="AI777" s="439"/>
      <c r="AJ777" s="54"/>
      <c r="AK777" s="439"/>
      <c r="AU777" s="440"/>
      <c r="AV777" s="442"/>
      <c r="AW777" s="77"/>
      <c r="AX777" s="436"/>
      <c r="AY777" s="437"/>
      <c r="AZ777" s="437"/>
      <c r="BA777" s="437"/>
      <c r="BB777" s="437"/>
      <c r="BC777" s="441"/>
      <c r="BD777" s="54"/>
      <c r="BE777" s="56"/>
      <c r="BF777" s="56"/>
      <c r="BG777" s="54"/>
      <c r="BH777" s="54"/>
      <c r="BI777" s="54"/>
      <c r="BJ777" s="54"/>
      <c r="BR777" s="439"/>
      <c r="BS777" s="439"/>
      <c r="BT777" s="439"/>
    </row>
    <row r="778" spans="14:72" ht="15" hidden="1" x14ac:dyDescent="0.25">
      <c r="N778" s="443"/>
      <c r="O778" s="444"/>
      <c r="P778" s="436"/>
      <c r="Q778" s="437"/>
      <c r="R778" s="58"/>
      <c r="S778" s="58"/>
      <c r="T778" s="437"/>
      <c r="U778" s="438"/>
      <c r="V778" s="54"/>
      <c r="W778" s="54"/>
      <c r="X778" s="54"/>
      <c r="Y778" s="54"/>
      <c r="Z778" s="54"/>
      <c r="AA778" s="55"/>
      <c r="AB778" s="438"/>
      <c r="AI778" s="439"/>
      <c r="AJ778" s="54"/>
      <c r="AK778" s="439"/>
      <c r="AU778" s="440"/>
      <c r="AV778" s="442"/>
      <c r="AW778" s="77"/>
      <c r="AX778" s="436"/>
      <c r="AY778" s="437"/>
      <c r="AZ778" s="437"/>
      <c r="BA778" s="437"/>
      <c r="BB778" s="437"/>
      <c r="BC778" s="441"/>
      <c r="BD778" s="54"/>
      <c r="BE778" s="56"/>
      <c r="BF778" s="56"/>
      <c r="BG778" s="54"/>
      <c r="BH778" s="54"/>
      <c r="BI778" s="54"/>
      <c r="BJ778" s="54"/>
      <c r="BR778" s="439"/>
      <c r="BS778" s="439"/>
      <c r="BT778" s="439"/>
    </row>
    <row r="779" spans="14:72" ht="15" hidden="1" x14ac:dyDescent="0.25">
      <c r="N779" s="443"/>
      <c r="O779" s="444"/>
      <c r="P779" s="436"/>
      <c r="Q779" s="437"/>
      <c r="R779" s="58"/>
      <c r="S779" s="58"/>
      <c r="T779" s="437"/>
      <c r="U779" s="438"/>
      <c r="V779" s="54"/>
      <c r="W779" s="54"/>
      <c r="X779" s="54"/>
      <c r="Y779" s="54"/>
      <c r="Z779" s="54"/>
      <c r="AA779" s="55"/>
      <c r="AB779" s="438"/>
      <c r="AI779" s="439"/>
      <c r="AJ779" s="54"/>
      <c r="AK779" s="439"/>
      <c r="AU779" s="440"/>
      <c r="AV779" s="442"/>
      <c r="AW779" s="77"/>
      <c r="AX779" s="436"/>
      <c r="AY779" s="437"/>
      <c r="AZ779" s="437"/>
      <c r="BA779" s="437"/>
      <c r="BB779" s="437"/>
      <c r="BC779" s="441"/>
      <c r="BD779" s="54"/>
      <c r="BE779" s="56"/>
      <c r="BF779" s="56"/>
      <c r="BG779" s="54"/>
      <c r="BH779" s="54"/>
      <c r="BI779" s="54"/>
      <c r="BJ779" s="54"/>
      <c r="BR779" s="439"/>
      <c r="BS779" s="439"/>
      <c r="BT779" s="439"/>
    </row>
    <row r="780" spans="14:72" ht="15" hidden="1" x14ac:dyDescent="0.25">
      <c r="N780" s="443"/>
      <c r="O780" s="444"/>
      <c r="P780" s="436"/>
      <c r="Q780" s="437"/>
      <c r="R780" s="58"/>
      <c r="S780" s="58"/>
      <c r="T780" s="437"/>
      <c r="U780" s="438"/>
      <c r="V780" s="54"/>
      <c r="W780" s="54"/>
      <c r="X780" s="54"/>
      <c r="Y780" s="54"/>
      <c r="Z780" s="54"/>
      <c r="AA780" s="55"/>
      <c r="AB780" s="438"/>
      <c r="AI780" s="439"/>
      <c r="AJ780" s="54"/>
      <c r="AK780" s="439"/>
      <c r="AU780" s="440"/>
      <c r="AV780" s="442"/>
      <c r="AW780" s="77"/>
      <c r="AX780" s="436"/>
      <c r="AY780" s="437"/>
      <c r="AZ780" s="437"/>
      <c r="BA780" s="437"/>
      <c r="BB780" s="437"/>
      <c r="BC780" s="441"/>
      <c r="BD780" s="54"/>
      <c r="BE780" s="56"/>
      <c r="BF780" s="56"/>
      <c r="BG780" s="54"/>
      <c r="BH780" s="54"/>
      <c r="BI780" s="54"/>
      <c r="BJ780" s="54"/>
      <c r="BR780" s="439"/>
      <c r="BS780" s="439"/>
      <c r="BT780" s="439"/>
    </row>
    <row r="781" spans="14:72" ht="15" hidden="1" x14ac:dyDescent="0.25">
      <c r="N781" s="443"/>
      <c r="O781" s="444"/>
      <c r="P781" s="436"/>
      <c r="Q781" s="437"/>
      <c r="R781" s="58"/>
      <c r="S781" s="58"/>
      <c r="T781" s="437"/>
      <c r="U781" s="438"/>
      <c r="V781" s="54"/>
      <c r="W781" s="54"/>
      <c r="X781" s="54"/>
      <c r="Y781" s="54"/>
      <c r="Z781" s="54"/>
      <c r="AA781" s="55"/>
      <c r="AB781" s="438"/>
      <c r="AI781" s="439"/>
      <c r="AJ781" s="54"/>
      <c r="AK781" s="439"/>
      <c r="AU781" s="440"/>
      <c r="AV781" s="84"/>
      <c r="AW781" s="77"/>
      <c r="AX781" s="436"/>
      <c r="AY781" s="437"/>
      <c r="AZ781" s="437"/>
      <c r="BA781" s="437"/>
      <c r="BB781" s="437"/>
      <c r="BC781" s="441"/>
      <c r="BD781" s="54"/>
      <c r="BE781" s="56"/>
      <c r="BF781" s="56"/>
      <c r="BG781" s="54"/>
      <c r="BH781" s="54"/>
      <c r="BI781" s="54"/>
      <c r="BJ781" s="54"/>
      <c r="BR781" s="439"/>
      <c r="BS781" s="439"/>
      <c r="BT781" s="439"/>
    </row>
    <row r="782" spans="14:72" ht="15" hidden="1" x14ac:dyDescent="0.25">
      <c r="N782" s="443"/>
      <c r="O782" s="444"/>
      <c r="P782" s="436"/>
      <c r="Q782" s="437"/>
      <c r="R782" s="58"/>
      <c r="S782" s="58"/>
      <c r="T782" s="437"/>
      <c r="U782" s="438"/>
      <c r="V782" s="54"/>
      <c r="W782" s="54"/>
      <c r="X782" s="54"/>
      <c r="Y782" s="54"/>
      <c r="Z782" s="54"/>
      <c r="AA782" s="55"/>
      <c r="AB782" s="438"/>
      <c r="AI782" s="439"/>
      <c r="AJ782" s="54"/>
      <c r="AK782" s="439"/>
      <c r="AU782" s="440"/>
      <c r="AV782" s="84"/>
      <c r="AW782" s="77"/>
      <c r="AX782" s="436"/>
      <c r="AY782" s="437"/>
      <c r="AZ782" s="437"/>
      <c r="BA782" s="437"/>
      <c r="BB782" s="437"/>
      <c r="BC782" s="441"/>
      <c r="BD782" s="54"/>
      <c r="BE782" s="56"/>
      <c r="BF782" s="56"/>
      <c r="BG782" s="54"/>
      <c r="BH782" s="54"/>
      <c r="BI782" s="54"/>
      <c r="BJ782" s="54"/>
      <c r="BR782" s="439"/>
      <c r="BS782" s="439"/>
      <c r="BT782" s="439"/>
    </row>
    <row r="783" spans="14:72" ht="15" hidden="1" x14ac:dyDescent="0.25">
      <c r="N783" s="443"/>
      <c r="O783" s="444"/>
      <c r="P783" s="436"/>
      <c r="Q783" s="437"/>
      <c r="R783" s="58"/>
      <c r="S783" s="58"/>
      <c r="T783" s="437"/>
      <c r="U783" s="438"/>
      <c r="V783" s="54"/>
      <c r="W783" s="54"/>
      <c r="X783" s="54"/>
      <c r="Y783" s="54"/>
      <c r="Z783" s="54"/>
      <c r="AA783" s="55"/>
      <c r="AB783" s="438"/>
      <c r="AI783" s="439"/>
      <c r="AJ783" s="54"/>
      <c r="AK783" s="439"/>
      <c r="AU783" s="440"/>
      <c r="AV783" s="84"/>
      <c r="AW783" s="77"/>
      <c r="AX783" s="436"/>
      <c r="AY783" s="437"/>
      <c r="AZ783" s="437"/>
      <c r="BA783" s="437"/>
      <c r="BB783" s="437"/>
      <c r="BC783" s="441"/>
      <c r="BD783" s="54"/>
      <c r="BE783" s="56"/>
      <c r="BF783" s="56"/>
      <c r="BG783" s="54"/>
      <c r="BH783" s="54"/>
      <c r="BI783" s="54"/>
      <c r="BJ783" s="54"/>
      <c r="BR783" s="439"/>
      <c r="BS783" s="439"/>
      <c r="BT783" s="439"/>
    </row>
    <row r="784" spans="14:72" ht="15" hidden="1" x14ac:dyDescent="0.25">
      <c r="N784" s="443"/>
      <c r="O784" s="444"/>
      <c r="P784" s="436"/>
      <c r="Q784" s="437"/>
      <c r="R784" s="58"/>
      <c r="S784" s="58"/>
      <c r="T784" s="437"/>
      <c r="U784" s="438"/>
      <c r="V784" s="54"/>
      <c r="W784" s="54"/>
      <c r="X784" s="54"/>
      <c r="Y784" s="54"/>
      <c r="Z784" s="54"/>
      <c r="AA784" s="55"/>
      <c r="AB784" s="438"/>
      <c r="AI784" s="439"/>
      <c r="AJ784" s="54"/>
      <c r="AK784" s="439"/>
      <c r="AU784" s="440"/>
      <c r="AV784" s="84"/>
      <c r="AW784" s="77"/>
      <c r="AX784" s="436"/>
      <c r="AY784" s="437"/>
      <c r="AZ784" s="437"/>
      <c r="BA784" s="437"/>
      <c r="BB784" s="437"/>
      <c r="BC784" s="441"/>
      <c r="BD784" s="54"/>
      <c r="BE784" s="56"/>
      <c r="BF784" s="56"/>
      <c r="BG784" s="54"/>
      <c r="BH784" s="54"/>
      <c r="BI784" s="54"/>
      <c r="BJ784" s="54"/>
      <c r="BR784" s="439"/>
      <c r="BS784" s="439"/>
      <c r="BT784" s="439"/>
    </row>
    <row r="785" spans="14:72" ht="15" hidden="1" x14ac:dyDescent="0.25">
      <c r="N785" s="443"/>
      <c r="O785" s="444"/>
      <c r="P785" s="436"/>
      <c r="Q785" s="437"/>
      <c r="R785" s="58"/>
      <c r="S785" s="58"/>
      <c r="T785" s="437"/>
      <c r="U785" s="438"/>
      <c r="V785" s="54"/>
      <c r="W785" s="54"/>
      <c r="X785" s="54"/>
      <c r="Y785" s="54"/>
      <c r="Z785" s="54"/>
      <c r="AA785" s="55"/>
      <c r="AB785" s="438"/>
      <c r="AI785" s="439"/>
      <c r="AJ785" s="54"/>
      <c r="AK785" s="439"/>
      <c r="AU785" s="440"/>
      <c r="AV785" s="442"/>
      <c r="AW785" s="77"/>
      <c r="AX785" s="436"/>
      <c r="AY785" s="437"/>
      <c r="AZ785" s="437"/>
      <c r="BA785" s="437"/>
      <c r="BB785" s="437"/>
      <c r="BC785" s="441"/>
      <c r="BD785" s="54"/>
      <c r="BE785" s="56"/>
      <c r="BF785" s="56"/>
      <c r="BG785" s="54"/>
      <c r="BH785" s="54"/>
      <c r="BI785" s="54"/>
      <c r="BJ785" s="54"/>
      <c r="BR785" s="439"/>
      <c r="BS785" s="439"/>
      <c r="BT785" s="439"/>
    </row>
    <row r="786" spans="14:72" ht="15" hidden="1" x14ac:dyDescent="0.25">
      <c r="N786" s="443"/>
      <c r="O786" s="444"/>
      <c r="P786" s="436"/>
      <c r="Q786" s="437"/>
      <c r="R786" s="58"/>
      <c r="S786" s="58"/>
      <c r="T786" s="437"/>
      <c r="U786" s="438"/>
      <c r="V786" s="54"/>
      <c r="W786" s="54"/>
      <c r="X786" s="54"/>
      <c r="Y786" s="54"/>
      <c r="Z786" s="54"/>
      <c r="AA786" s="55"/>
      <c r="AB786" s="438"/>
      <c r="AI786" s="439"/>
      <c r="AJ786" s="54"/>
      <c r="AK786" s="439"/>
      <c r="AU786" s="440"/>
      <c r="AV786" s="84"/>
      <c r="AW786" s="77"/>
      <c r="AX786" s="436"/>
      <c r="AY786" s="437"/>
      <c r="AZ786" s="437"/>
      <c r="BA786" s="437"/>
      <c r="BB786" s="437"/>
      <c r="BC786" s="441"/>
      <c r="BD786" s="54"/>
      <c r="BE786" s="56"/>
      <c r="BF786" s="56"/>
      <c r="BG786" s="54"/>
      <c r="BH786" s="54"/>
      <c r="BI786" s="54"/>
      <c r="BJ786" s="54"/>
      <c r="BR786" s="439"/>
      <c r="BS786" s="439"/>
      <c r="BT786" s="439"/>
    </row>
    <row r="787" spans="14:72" ht="15" hidden="1" x14ac:dyDescent="0.25">
      <c r="N787" s="443"/>
      <c r="O787" s="444"/>
      <c r="P787" s="436"/>
      <c r="Q787" s="437"/>
      <c r="R787" s="58"/>
      <c r="S787" s="58"/>
      <c r="T787" s="437"/>
      <c r="U787" s="438"/>
      <c r="V787" s="54"/>
      <c r="W787" s="54"/>
      <c r="X787" s="54"/>
      <c r="Y787" s="54"/>
      <c r="Z787" s="54"/>
      <c r="AA787" s="55"/>
      <c r="AB787" s="438"/>
      <c r="AI787" s="439"/>
      <c r="AJ787" s="54"/>
      <c r="AK787" s="439"/>
      <c r="AU787" s="440"/>
      <c r="AV787" s="84"/>
      <c r="AW787" s="77"/>
      <c r="AX787" s="436"/>
      <c r="AY787" s="437"/>
      <c r="AZ787" s="437"/>
      <c r="BA787" s="437"/>
      <c r="BB787" s="437"/>
      <c r="BC787" s="441"/>
      <c r="BD787" s="54"/>
      <c r="BE787" s="56"/>
      <c r="BF787" s="56"/>
      <c r="BG787" s="54"/>
      <c r="BH787" s="54"/>
      <c r="BI787" s="54"/>
      <c r="BJ787" s="54"/>
      <c r="BR787" s="439"/>
      <c r="BS787" s="439"/>
      <c r="BT787" s="439"/>
    </row>
    <row r="788" spans="14:72" ht="15" hidden="1" x14ac:dyDescent="0.25">
      <c r="N788" s="443"/>
      <c r="O788" s="444"/>
      <c r="P788" s="436"/>
      <c r="Q788" s="437"/>
      <c r="R788" s="58"/>
      <c r="S788" s="58"/>
      <c r="T788" s="437"/>
      <c r="U788" s="438"/>
      <c r="V788" s="54"/>
      <c r="W788" s="54"/>
      <c r="X788" s="54"/>
      <c r="Y788" s="54"/>
      <c r="Z788" s="54"/>
      <c r="AA788" s="55"/>
      <c r="AB788" s="438"/>
      <c r="AI788" s="439"/>
      <c r="AJ788" s="54"/>
      <c r="AK788" s="439"/>
      <c r="AU788" s="440"/>
      <c r="AV788" s="84"/>
      <c r="AW788" s="77"/>
      <c r="AX788" s="436"/>
      <c r="AY788" s="437"/>
      <c r="AZ788" s="437"/>
      <c r="BA788" s="437"/>
      <c r="BB788" s="437"/>
      <c r="BC788" s="441"/>
      <c r="BD788" s="54"/>
      <c r="BE788" s="56"/>
      <c r="BF788" s="56"/>
      <c r="BG788" s="54"/>
      <c r="BH788" s="54"/>
      <c r="BI788" s="54"/>
      <c r="BJ788" s="54"/>
      <c r="BR788" s="439"/>
      <c r="BS788" s="439"/>
      <c r="BT788" s="439"/>
    </row>
    <row r="789" spans="14:72" ht="15" hidden="1" x14ac:dyDescent="0.25">
      <c r="N789" s="443"/>
      <c r="O789" s="444"/>
      <c r="P789" s="436"/>
      <c r="Q789" s="437"/>
      <c r="R789" s="58"/>
      <c r="S789" s="58"/>
      <c r="T789" s="437"/>
      <c r="U789" s="438"/>
      <c r="V789" s="54"/>
      <c r="W789" s="54"/>
      <c r="X789" s="54"/>
      <c r="Y789" s="54"/>
      <c r="Z789" s="54"/>
      <c r="AA789" s="55"/>
      <c r="AB789" s="438"/>
      <c r="AI789" s="439"/>
      <c r="AJ789" s="54"/>
      <c r="AK789" s="439"/>
      <c r="AU789" s="440"/>
      <c r="AV789" s="84"/>
      <c r="AW789" s="77"/>
      <c r="AX789" s="436"/>
      <c r="AY789" s="437"/>
      <c r="AZ789" s="437"/>
      <c r="BA789" s="437"/>
      <c r="BB789" s="437"/>
      <c r="BC789" s="441"/>
      <c r="BD789" s="54"/>
      <c r="BE789" s="56"/>
      <c r="BF789" s="56"/>
      <c r="BG789" s="54"/>
      <c r="BH789" s="54"/>
      <c r="BI789" s="54"/>
      <c r="BJ789" s="54"/>
      <c r="BR789" s="439"/>
      <c r="BS789" s="439"/>
      <c r="BT789" s="439"/>
    </row>
    <row r="790" spans="14:72" ht="15" hidden="1" x14ac:dyDescent="0.25">
      <c r="N790" s="443"/>
      <c r="O790" s="444"/>
      <c r="P790" s="436"/>
      <c r="Q790" s="437"/>
      <c r="R790" s="58"/>
      <c r="S790" s="58"/>
      <c r="T790" s="437"/>
      <c r="U790" s="438"/>
      <c r="V790" s="54"/>
      <c r="W790" s="54"/>
      <c r="X790" s="54"/>
      <c r="Y790" s="54"/>
      <c r="Z790" s="54"/>
      <c r="AA790" s="55"/>
      <c r="AB790" s="438"/>
      <c r="AI790" s="439"/>
      <c r="AJ790" s="54"/>
      <c r="AK790" s="439"/>
      <c r="AU790" s="440"/>
      <c r="AV790" s="84"/>
      <c r="AW790" s="77"/>
      <c r="AX790" s="436"/>
      <c r="AY790" s="437"/>
      <c r="AZ790" s="437"/>
      <c r="BA790" s="437"/>
      <c r="BB790" s="437"/>
      <c r="BC790" s="441"/>
      <c r="BD790" s="54"/>
      <c r="BE790" s="56"/>
      <c r="BF790" s="56"/>
      <c r="BG790" s="54"/>
      <c r="BH790" s="54"/>
      <c r="BI790" s="54"/>
      <c r="BJ790" s="54"/>
      <c r="BR790" s="439"/>
      <c r="BS790" s="439"/>
      <c r="BT790" s="439"/>
    </row>
    <row r="791" spans="14:72" ht="15" hidden="1" x14ac:dyDescent="0.25">
      <c r="N791" s="443"/>
      <c r="O791" s="444"/>
      <c r="P791" s="436"/>
      <c r="Q791" s="437"/>
      <c r="R791" s="58"/>
      <c r="S791" s="58"/>
      <c r="T791" s="437"/>
      <c r="U791" s="438"/>
      <c r="V791" s="54"/>
      <c r="W791" s="54"/>
      <c r="X791" s="54"/>
      <c r="Y791" s="54"/>
      <c r="Z791" s="54"/>
      <c r="AA791" s="55"/>
      <c r="AB791" s="438"/>
      <c r="AI791" s="439"/>
      <c r="AJ791" s="54"/>
      <c r="AK791" s="439"/>
      <c r="AU791" s="440"/>
      <c r="AV791" s="84"/>
      <c r="AW791" s="77"/>
      <c r="AX791" s="436"/>
      <c r="AY791" s="437"/>
      <c r="AZ791" s="437"/>
      <c r="BA791" s="437"/>
      <c r="BB791" s="437"/>
      <c r="BC791" s="441"/>
      <c r="BD791" s="54"/>
      <c r="BE791" s="56"/>
      <c r="BF791" s="56"/>
      <c r="BG791" s="54"/>
      <c r="BH791" s="54"/>
      <c r="BI791" s="54"/>
      <c r="BJ791" s="54"/>
      <c r="BR791" s="439"/>
      <c r="BS791" s="439"/>
      <c r="BT791" s="439"/>
    </row>
    <row r="792" spans="14:72" ht="15" hidden="1" x14ac:dyDescent="0.25">
      <c r="N792" s="443"/>
      <c r="O792" s="444"/>
      <c r="P792" s="436"/>
      <c r="Q792" s="437"/>
      <c r="R792" s="58"/>
      <c r="S792" s="58"/>
      <c r="T792" s="437"/>
      <c r="U792" s="438"/>
      <c r="V792" s="54"/>
      <c r="W792" s="54"/>
      <c r="X792" s="54"/>
      <c r="Y792" s="54"/>
      <c r="Z792" s="54"/>
      <c r="AA792" s="55"/>
      <c r="AB792" s="438"/>
      <c r="AI792" s="439"/>
      <c r="AJ792" s="54"/>
      <c r="AK792" s="439"/>
      <c r="AU792" s="440"/>
      <c r="AV792" s="442"/>
      <c r="AW792" s="77"/>
      <c r="AX792" s="436"/>
      <c r="AY792" s="437"/>
      <c r="AZ792" s="437"/>
      <c r="BA792" s="437"/>
      <c r="BB792" s="437"/>
      <c r="BC792" s="441"/>
      <c r="BD792" s="54"/>
      <c r="BE792" s="56"/>
      <c r="BF792" s="56"/>
      <c r="BG792" s="54"/>
      <c r="BH792" s="54"/>
      <c r="BI792" s="54"/>
      <c r="BJ792" s="54"/>
      <c r="BR792" s="439"/>
      <c r="BS792" s="439"/>
      <c r="BT792" s="439"/>
    </row>
    <row r="793" spans="14:72" ht="15" hidden="1" x14ac:dyDescent="0.25">
      <c r="N793" s="443"/>
      <c r="O793" s="444"/>
      <c r="P793" s="436"/>
      <c r="Q793" s="437"/>
      <c r="R793" s="58"/>
      <c r="S793" s="58"/>
      <c r="T793" s="437"/>
      <c r="U793" s="438"/>
      <c r="V793" s="54"/>
      <c r="W793" s="54"/>
      <c r="X793" s="54"/>
      <c r="Y793" s="54"/>
      <c r="Z793" s="54"/>
      <c r="AA793" s="55"/>
      <c r="AB793" s="438"/>
      <c r="AI793" s="439"/>
      <c r="AJ793" s="54"/>
      <c r="AK793" s="439"/>
      <c r="AU793" s="440"/>
      <c r="AV793" s="442"/>
      <c r="AW793" s="77"/>
      <c r="AX793" s="436"/>
      <c r="AY793" s="437"/>
      <c r="AZ793" s="437"/>
      <c r="BA793" s="437"/>
      <c r="BB793" s="437"/>
      <c r="BC793" s="441"/>
      <c r="BD793" s="54"/>
      <c r="BE793" s="56"/>
      <c r="BF793" s="56"/>
      <c r="BG793" s="54"/>
      <c r="BH793" s="54"/>
      <c r="BI793" s="54"/>
      <c r="BJ793" s="54"/>
      <c r="BR793" s="439"/>
      <c r="BS793" s="439"/>
      <c r="BT793" s="439"/>
    </row>
    <row r="794" spans="14:72" ht="15" hidden="1" x14ac:dyDescent="0.25">
      <c r="N794" s="443"/>
      <c r="O794" s="444"/>
      <c r="P794" s="436"/>
      <c r="Q794" s="437"/>
      <c r="R794" s="58"/>
      <c r="S794" s="58"/>
      <c r="T794" s="437"/>
      <c r="U794" s="438"/>
      <c r="V794" s="54"/>
      <c r="W794" s="54"/>
      <c r="X794" s="54"/>
      <c r="Y794" s="54"/>
      <c r="Z794" s="54"/>
      <c r="AA794" s="55"/>
      <c r="AB794" s="438"/>
      <c r="AI794" s="439"/>
      <c r="AJ794" s="54"/>
      <c r="AK794" s="439"/>
      <c r="AU794" s="440"/>
      <c r="AV794" s="442"/>
      <c r="AW794" s="77"/>
      <c r="AX794" s="436"/>
      <c r="AY794" s="437"/>
      <c r="AZ794" s="437"/>
      <c r="BA794" s="437"/>
      <c r="BB794" s="437"/>
      <c r="BC794" s="441"/>
      <c r="BD794" s="54"/>
      <c r="BE794" s="56"/>
      <c r="BF794" s="56"/>
      <c r="BG794" s="54"/>
      <c r="BH794" s="54"/>
      <c r="BI794" s="54"/>
      <c r="BJ794" s="54"/>
      <c r="BR794" s="439"/>
      <c r="BS794" s="439"/>
      <c r="BT794" s="439"/>
    </row>
    <row r="795" spans="14:72" ht="15" hidden="1" x14ac:dyDescent="0.25">
      <c r="N795" s="443"/>
      <c r="O795" s="444"/>
      <c r="P795" s="436"/>
      <c r="Q795" s="437"/>
      <c r="R795" s="58"/>
      <c r="S795" s="58"/>
      <c r="T795" s="437"/>
      <c r="U795" s="438"/>
      <c r="V795" s="54"/>
      <c r="W795" s="54"/>
      <c r="X795" s="54"/>
      <c r="Y795" s="54"/>
      <c r="Z795" s="54"/>
      <c r="AA795" s="55"/>
      <c r="AB795" s="438"/>
      <c r="AI795" s="439"/>
      <c r="AJ795" s="54"/>
      <c r="AK795" s="439"/>
      <c r="AU795" s="440"/>
      <c r="AV795" s="442"/>
      <c r="AW795" s="77"/>
      <c r="AX795" s="436"/>
      <c r="AY795" s="437"/>
      <c r="AZ795" s="437"/>
      <c r="BA795" s="437"/>
      <c r="BB795" s="437"/>
      <c r="BC795" s="441"/>
      <c r="BD795" s="54"/>
      <c r="BE795" s="56"/>
      <c r="BF795" s="56"/>
      <c r="BG795" s="54"/>
      <c r="BH795" s="54"/>
      <c r="BI795" s="54"/>
      <c r="BJ795" s="54"/>
      <c r="BR795" s="439"/>
      <c r="BS795" s="439"/>
      <c r="BT795" s="439"/>
    </row>
    <row r="796" spans="14:72" ht="15" hidden="1" x14ac:dyDescent="0.25">
      <c r="N796" s="443"/>
      <c r="O796" s="444"/>
      <c r="P796" s="436"/>
      <c r="Q796" s="437"/>
      <c r="R796" s="58"/>
      <c r="S796" s="58"/>
      <c r="T796" s="437"/>
      <c r="U796" s="438"/>
      <c r="V796" s="54"/>
      <c r="W796" s="54"/>
      <c r="X796" s="54"/>
      <c r="Y796" s="54"/>
      <c r="Z796" s="54"/>
      <c r="AA796" s="55"/>
      <c r="AB796" s="438"/>
      <c r="AI796" s="439"/>
      <c r="AJ796" s="54"/>
      <c r="AK796" s="439"/>
      <c r="AU796" s="440"/>
      <c r="AV796" s="442"/>
      <c r="AW796" s="77"/>
      <c r="AX796" s="436"/>
      <c r="AY796" s="437"/>
      <c r="AZ796" s="437"/>
      <c r="BA796" s="437"/>
      <c r="BB796" s="437"/>
      <c r="BC796" s="441"/>
      <c r="BD796" s="54"/>
      <c r="BE796" s="56"/>
      <c r="BF796" s="56"/>
      <c r="BG796" s="54"/>
      <c r="BH796" s="54"/>
      <c r="BI796" s="54"/>
      <c r="BJ796" s="54"/>
      <c r="BR796" s="439"/>
      <c r="BS796" s="439"/>
      <c r="BT796" s="439"/>
    </row>
    <row r="797" spans="14:72" ht="15" hidden="1" x14ac:dyDescent="0.25">
      <c r="N797" s="443"/>
      <c r="O797" s="444"/>
      <c r="P797" s="436"/>
      <c r="Q797" s="437"/>
      <c r="R797" s="58"/>
      <c r="S797" s="58"/>
      <c r="T797" s="437"/>
      <c r="U797" s="438"/>
      <c r="V797" s="54"/>
      <c r="W797" s="54"/>
      <c r="X797" s="54"/>
      <c r="Y797" s="54"/>
      <c r="Z797" s="54"/>
      <c r="AA797" s="55"/>
      <c r="AB797" s="438"/>
      <c r="AI797" s="439"/>
      <c r="AJ797" s="54"/>
      <c r="AK797" s="439"/>
      <c r="AU797" s="440"/>
      <c r="AV797" s="84"/>
      <c r="AW797" s="77"/>
      <c r="AX797" s="436"/>
      <c r="AY797" s="437"/>
      <c r="AZ797" s="437"/>
      <c r="BA797" s="437"/>
      <c r="BB797" s="437"/>
      <c r="BC797" s="441"/>
      <c r="BD797" s="54"/>
      <c r="BE797" s="56"/>
      <c r="BF797" s="56"/>
      <c r="BG797" s="54"/>
      <c r="BH797" s="54"/>
      <c r="BI797" s="54"/>
      <c r="BJ797" s="54"/>
      <c r="BR797" s="439"/>
      <c r="BS797" s="439"/>
      <c r="BT797" s="439"/>
    </row>
    <row r="798" spans="14:72" ht="15" hidden="1" x14ac:dyDescent="0.25">
      <c r="N798" s="443"/>
      <c r="O798" s="444"/>
      <c r="P798" s="436"/>
      <c r="Q798" s="437"/>
      <c r="R798" s="58"/>
      <c r="S798" s="58"/>
      <c r="T798" s="437"/>
      <c r="U798" s="438"/>
      <c r="V798" s="54"/>
      <c r="W798" s="54"/>
      <c r="X798" s="54"/>
      <c r="Y798" s="54"/>
      <c r="Z798" s="54"/>
      <c r="AA798" s="55"/>
      <c r="AB798" s="438"/>
      <c r="AI798" s="439"/>
      <c r="AJ798" s="54"/>
      <c r="AK798" s="439"/>
      <c r="AU798" s="440"/>
      <c r="AV798" s="84"/>
      <c r="AW798" s="77"/>
      <c r="AX798" s="436"/>
      <c r="AY798" s="437"/>
      <c r="AZ798" s="437"/>
      <c r="BA798" s="437"/>
      <c r="BB798" s="437"/>
      <c r="BC798" s="441"/>
      <c r="BD798" s="54"/>
      <c r="BE798" s="56"/>
      <c r="BF798" s="56"/>
      <c r="BG798" s="54"/>
      <c r="BH798" s="54"/>
      <c r="BI798" s="54"/>
      <c r="BJ798" s="54"/>
      <c r="BR798" s="439"/>
      <c r="BS798" s="439"/>
      <c r="BT798" s="439"/>
    </row>
    <row r="799" spans="14:72" ht="15" hidden="1" x14ac:dyDescent="0.25">
      <c r="N799" s="443"/>
      <c r="O799" s="444"/>
      <c r="P799" s="436"/>
      <c r="Q799" s="437"/>
      <c r="R799" s="58"/>
      <c r="S799" s="58"/>
      <c r="T799" s="437"/>
      <c r="U799" s="438"/>
      <c r="V799" s="54"/>
      <c r="W799" s="54"/>
      <c r="X799" s="54"/>
      <c r="Y799" s="54"/>
      <c r="Z799" s="54"/>
      <c r="AA799" s="55"/>
      <c r="AB799" s="438"/>
      <c r="AI799" s="439"/>
      <c r="AJ799" s="54"/>
      <c r="AK799" s="439"/>
      <c r="AU799" s="440"/>
      <c r="AV799" s="442"/>
      <c r="AW799" s="77"/>
      <c r="AX799" s="436"/>
      <c r="AY799" s="437"/>
      <c r="AZ799" s="437"/>
      <c r="BA799" s="437"/>
      <c r="BB799" s="437"/>
      <c r="BC799" s="441"/>
      <c r="BD799" s="54"/>
      <c r="BE799" s="56"/>
      <c r="BF799" s="56"/>
      <c r="BG799" s="54"/>
      <c r="BH799" s="54"/>
      <c r="BI799" s="54"/>
      <c r="BJ799" s="54"/>
      <c r="BR799" s="439"/>
      <c r="BS799" s="439"/>
      <c r="BT799" s="439"/>
    </row>
    <row r="800" spans="14:72" ht="15" hidden="1" x14ac:dyDescent="0.25">
      <c r="N800" s="443"/>
      <c r="O800" s="444"/>
      <c r="P800" s="436"/>
      <c r="Q800" s="437"/>
      <c r="R800" s="58"/>
      <c r="S800" s="58"/>
      <c r="T800" s="437"/>
      <c r="U800" s="438"/>
      <c r="V800" s="54"/>
      <c r="W800" s="54"/>
      <c r="X800" s="54"/>
      <c r="Y800" s="54"/>
      <c r="Z800" s="54"/>
      <c r="AA800" s="55"/>
      <c r="AB800" s="438"/>
      <c r="AI800" s="439"/>
      <c r="AJ800" s="54"/>
      <c r="AK800" s="439"/>
      <c r="AU800" s="440"/>
      <c r="AV800" s="84"/>
      <c r="AW800" s="77"/>
      <c r="AX800" s="436"/>
      <c r="AY800" s="437"/>
      <c r="AZ800" s="437"/>
      <c r="BA800" s="437"/>
      <c r="BB800" s="437"/>
      <c r="BC800" s="441"/>
      <c r="BD800" s="54"/>
      <c r="BE800" s="56"/>
      <c r="BF800" s="56"/>
      <c r="BG800" s="54"/>
      <c r="BH800" s="54"/>
      <c r="BI800" s="54"/>
      <c r="BJ800" s="54"/>
      <c r="BR800" s="439"/>
      <c r="BS800" s="439"/>
      <c r="BT800" s="439"/>
    </row>
    <row r="801" spans="14:72" ht="15" hidden="1" x14ac:dyDescent="0.25">
      <c r="N801" s="443"/>
      <c r="O801" s="444"/>
      <c r="P801" s="436"/>
      <c r="Q801" s="437"/>
      <c r="R801" s="58"/>
      <c r="S801" s="58"/>
      <c r="T801" s="437"/>
      <c r="U801" s="438"/>
      <c r="V801" s="54"/>
      <c r="W801" s="54"/>
      <c r="X801" s="54"/>
      <c r="Y801" s="54"/>
      <c r="Z801" s="54"/>
      <c r="AA801" s="55"/>
      <c r="AB801" s="438"/>
      <c r="AI801" s="439"/>
      <c r="AJ801" s="54"/>
      <c r="AK801" s="439"/>
      <c r="AU801" s="440"/>
      <c r="AV801" s="442"/>
      <c r="AW801" s="77"/>
      <c r="AX801" s="436"/>
      <c r="AY801" s="437"/>
      <c r="AZ801" s="437"/>
      <c r="BA801" s="437"/>
      <c r="BB801" s="437"/>
      <c r="BC801" s="441"/>
      <c r="BD801" s="54"/>
      <c r="BE801" s="56"/>
      <c r="BF801" s="56"/>
      <c r="BG801" s="54"/>
      <c r="BH801" s="54"/>
      <c r="BI801" s="54"/>
      <c r="BJ801" s="54"/>
      <c r="BR801" s="439"/>
      <c r="BS801" s="439"/>
      <c r="BT801" s="439"/>
    </row>
    <row r="802" spans="14:72" ht="15" hidden="1" x14ac:dyDescent="0.25">
      <c r="N802" s="443"/>
      <c r="O802" s="444"/>
      <c r="P802" s="436"/>
      <c r="Q802" s="437"/>
      <c r="R802" s="58"/>
      <c r="S802" s="58"/>
      <c r="T802" s="437"/>
      <c r="U802" s="438"/>
      <c r="V802" s="54"/>
      <c r="W802" s="54"/>
      <c r="X802" s="54"/>
      <c r="Y802" s="54"/>
      <c r="Z802" s="54"/>
      <c r="AA802" s="55"/>
      <c r="AB802" s="438"/>
      <c r="AI802" s="439"/>
      <c r="AJ802" s="54"/>
      <c r="AK802" s="439"/>
      <c r="AU802" s="440"/>
      <c r="AV802" s="84"/>
      <c r="AW802" s="77"/>
      <c r="AX802" s="436"/>
      <c r="AY802" s="437"/>
      <c r="AZ802" s="437"/>
      <c r="BA802" s="437"/>
      <c r="BB802" s="437"/>
      <c r="BC802" s="441"/>
      <c r="BD802" s="54"/>
      <c r="BE802" s="56"/>
      <c r="BF802" s="56"/>
      <c r="BG802" s="54"/>
      <c r="BH802" s="54"/>
      <c r="BI802" s="54"/>
      <c r="BJ802" s="54"/>
      <c r="BR802" s="439"/>
      <c r="BS802" s="439"/>
      <c r="BT802" s="439"/>
    </row>
    <row r="803" spans="14:72" ht="15" hidden="1" x14ac:dyDescent="0.25">
      <c r="N803" s="443"/>
      <c r="O803" s="444"/>
      <c r="P803" s="436"/>
      <c r="Q803" s="437"/>
      <c r="R803" s="58"/>
      <c r="S803" s="58"/>
      <c r="T803" s="437"/>
      <c r="U803" s="438"/>
      <c r="V803" s="54"/>
      <c r="W803" s="54"/>
      <c r="X803" s="54"/>
      <c r="Y803" s="54"/>
      <c r="Z803" s="54"/>
      <c r="AA803" s="55"/>
      <c r="AB803" s="438"/>
      <c r="AI803" s="439"/>
      <c r="AJ803" s="54"/>
      <c r="AK803" s="439"/>
      <c r="AU803" s="440"/>
      <c r="AV803" s="84"/>
      <c r="AW803" s="77"/>
      <c r="AX803" s="436"/>
      <c r="AY803" s="437"/>
      <c r="AZ803" s="437"/>
      <c r="BA803" s="437"/>
      <c r="BB803" s="437"/>
      <c r="BC803" s="441"/>
      <c r="BD803" s="54"/>
      <c r="BE803" s="56"/>
      <c r="BF803" s="56"/>
      <c r="BG803" s="54"/>
      <c r="BH803" s="54"/>
      <c r="BI803" s="54"/>
      <c r="BJ803" s="54"/>
      <c r="BR803" s="439"/>
      <c r="BS803" s="439"/>
      <c r="BT803" s="439"/>
    </row>
    <row r="804" spans="14:72" ht="15" hidden="1" x14ac:dyDescent="0.25">
      <c r="N804" s="443"/>
      <c r="O804" s="444"/>
      <c r="P804" s="436"/>
      <c r="Q804" s="437"/>
      <c r="R804" s="58"/>
      <c r="S804" s="58"/>
      <c r="T804" s="437"/>
      <c r="U804" s="438"/>
      <c r="V804" s="54"/>
      <c r="W804" s="54"/>
      <c r="X804" s="54"/>
      <c r="Y804" s="54"/>
      <c r="Z804" s="54"/>
      <c r="AA804" s="55"/>
      <c r="AB804" s="438"/>
      <c r="AI804" s="439"/>
      <c r="AJ804" s="54"/>
      <c r="AK804" s="439"/>
      <c r="AU804" s="440"/>
      <c r="AV804" s="442"/>
      <c r="AW804" s="77"/>
      <c r="AX804" s="436"/>
      <c r="AY804" s="437"/>
      <c r="AZ804" s="437"/>
      <c r="BA804" s="437"/>
      <c r="BB804" s="437"/>
      <c r="BC804" s="441"/>
      <c r="BD804" s="54"/>
      <c r="BE804" s="56"/>
      <c r="BF804" s="56"/>
      <c r="BG804" s="54"/>
      <c r="BH804" s="54"/>
      <c r="BI804" s="54"/>
      <c r="BJ804" s="54"/>
      <c r="BR804" s="439"/>
      <c r="BS804" s="439"/>
      <c r="BT804" s="439"/>
    </row>
    <row r="805" spans="14:72" ht="15" hidden="1" x14ac:dyDescent="0.25">
      <c r="N805" s="443"/>
      <c r="O805" s="444"/>
      <c r="P805" s="436"/>
      <c r="Q805" s="437"/>
      <c r="R805" s="58"/>
      <c r="S805" s="58"/>
      <c r="T805" s="437"/>
      <c r="U805" s="438"/>
      <c r="V805" s="54"/>
      <c r="W805" s="54"/>
      <c r="X805" s="54"/>
      <c r="Y805" s="54"/>
      <c r="Z805" s="54"/>
      <c r="AA805" s="55"/>
      <c r="AB805" s="438"/>
      <c r="AI805" s="439"/>
      <c r="AJ805" s="54"/>
      <c r="AK805" s="439"/>
      <c r="AU805" s="440"/>
      <c r="AV805" s="84"/>
      <c r="AW805" s="77"/>
      <c r="AX805" s="436"/>
      <c r="AY805" s="437"/>
      <c r="AZ805" s="437"/>
      <c r="BA805" s="437"/>
      <c r="BB805" s="437"/>
      <c r="BC805" s="441"/>
      <c r="BD805" s="54"/>
      <c r="BE805" s="56"/>
      <c r="BF805" s="56"/>
      <c r="BG805" s="54"/>
      <c r="BH805" s="54"/>
      <c r="BI805" s="54"/>
      <c r="BJ805" s="54"/>
      <c r="BR805" s="439"/>
      <c r="BS805" s="439"/>
      <c r="BT805" s="439"/>
    </row>
    <row r="806" spans="14:72" ht="15" hidden="1" x14ac:dyDescent="0.25">
      <c r="N806" s="443"/>
      <c r="O806" s="444"/>
      <c r="P806" s="436"/>
      <c r="Q806" s="437"/>
      <c r="R806" s="58"/>
      <c r="S806" s="58"/>
      <c r="T806" s="437"/>
      <c r="U806" s="438"/>
      <c r="V806" s="54"/>
      <c r="W806" s="54"/>
      <c r="X806" s="54"/>
      <c r="Y806" s="54"/>
      <c r="Z806" s="54"/>
      <c r="AA806" s="55"/>
      <c r="AB806" s="438"/>
      <c r="AI806" s="439"/>
      <c r="AJ806" s="54"/>
      <c r="AK806" s="439"/>
      <c r="AU806" s="440"/>
      <c r="AV806" s="442"/>
      <c r="AW806" s="77"/>
      <c r="AX806" s="436"/>
      <c r="AY806" s="437"/>
      <c r="AZ806" s="437"/>
      <c r="BA806" s="437"/>
      <c r="BB806" s="437"/>
      <c r="BC806" s="441"/>
      <c r="BD806" s="54"/>
      <c r="BE806" s="56"/>
      <c r="BF806" s="56"/>
      <c r="BG806" s="54"/>
      <c r="BH806" s="54"/>
      <c r="BI806" s="54"/>
      <c r="BJ806" s="54"/>
      <c r="BR806" s="439"/>
      <c r="BS806" s="439"/>
      <c r="BT806" s="439"/>
    </row>
    <row r="807" spans="14:72" ht="15" hidden="1" x14ac:dyDescent="0.25">
      <c r="N807" s="443"/>
      <c r="O807" s="444"/>
      <c r="P807" s="436"/>
      <c r="Q807" s="437"/>
      <c r="R807" s="58"/>
      <c r="S807" s="58"/>
      <c r="T807" s="437"/>
      <c r="U807" s="438"/>
      <c r="V807" s="54"/>
      <c r="W807" s="54"/>
      <c r="X807" s="54"/>
      <c r="Y807" s="54"/>
      <c r="Z807" s="54"/>
      <c r="AA807" s="55"/>
      <c r="AB807" s="438"/>
      <c r="AI807" s="439"/>
      <c r="AJ807" s="54"/>
      <c r="AK807" s="439"/>
      <c r="AU807" s="440"/>
      <c r="AV807" s="84"/>
      <c r="AW807" s="77"/>
      <c r="AX807" s="436"/>
      <c r="AY807" s="437"/>
      <c r="AZ807" s="437"/>
      <c r="BA807" s="437"/>
      <c r="BB807" s="437"/>
      <c r="BC807" s="441"/>
      <c r="BD807" s="54"/>
      <c r="BE807" s="56"/>
      <c r="BF807" s="56"/>
      <c r="BG807" s="54"/>
      <c r="BH807" s="54"/>
      <c r="BI807" s="54"/>
      <c r="BJ807" s="54"/>
      <c r="BR807" s="439"/>
      <c r="BS807" s="439"/>
      <c r="BT807" s="439"/>
    </row>
    <row r="808" spans="14:72" ht="15" hidden="1" x14ac:dyDescent="0.25">
      <c r="N808" s="443"/>
      <c r="O808" s="444"/>
      <c r="P808" s="436"/>
      <c r="Q808" s="437"/>
      <c r="R808" s="58"/>
      <c r="S808" s="58"/>
      <c r="T808" s="437"/>
      <c r="U808" s="438"/>
      <c r="V808" s="54"/>
      <c r="W808" s="54"/>
      <c r="X808" s="54"/>
      <c r="Y808" s="54"/>
      <c r="Z808" s="54"/>
      <c r="AA808" s="55"/>
      <c r="AB808" s="438"/>
      <c r="AI808" s="439"/>
      <c r="AJ808" s="54"/>
      <c r="AK808" s="439"/>
      <c r="AU808" s="440"/>
      <c r="AV808" s="442"/>
      <c r="AW808" s="77"/>
      <c r="AX808" s="436"/>
      <c r="AY808" s="437"/>
      <c r="AZ808" s="437"/>
      <c r="BA808" s="437"/>
      <c r="BB808" s="437"/>
      <c r="BC808" s="441"/>
      <c r="BD808" s="54"/>
      <c r="BE808" s="56"/>
      <c r="BF808" s="56"/>
      <c r="BG808" s="54"/>
      <c r="BH808" s="54"/>
      <c r="BI808" s="54"/>
      <c r="BJ808" s="54"/>
      <c r="BR808" s="439"/>
      <c r="BS808" s="439"/>
      <c r="BT808" s="439"/>
    </row>
    <row r="809" spans="14:72" ht="15" hidden="1" x14ac:dyDescent="0.25">
      <c r="N809" s="443"/>
      <c r="O809" s="444"/>
      <c r="P809" s="436"/>
      <c r="Q809" s="437"/>
      <c r="R809" s="58"/>
      <c r="S809" s="58"/>
      <c r="T809" s="437"/>
      <c r="U809" s="438"/>
      <c r="V809" s="54"/>
      <c r="W809" s="54"/>
      <c r="X809" s="54"/>
      <c r="Y809" s="54"/>
      <c r="Z809" s="54"/>
      <c r="AA809" s="55"/>
      <c r="AB809" s="438"/>
      <c r="AI809" s="439"/>
      <c r="AJ809" s="54"/>
      <c r="AK809" s="439"/>
      <c r="AU809" s="440"/>
      <c r="AV809" s="442"/>
      <c r="AW809" s="77"/>
      <c r="AX809" s="436"/>
      <c r="AY809" s="437"/>
      <c r="AZ809" s="437"/>
      <c r="BA809" s="437"/>
      <c r="BB809" s="437"/>
      <c r="BC809" s="441"/>
      <c r="BD809" s="54"/>
      <c r="BE809" s="56"/>
      <c r="BF809" s="56"/>
      <c r="BG809" s="54"/>
      <c r="BH809" s="54"/>
      <c r="BI809" s="54"/>
      <c r="BJ809" s="54"/>
      <c r="BR809" s="439"/>
      <c r="BS809" s="439"/>
      <c r="BT809" s="439"/>
    </row>
    <row r="810" spans="14:72" ht="15" hidden="1" x14ac:dyDescent="0.25">
      <c r="N810" s="443"/>
      <c r="O810" s="444"/>
      <c r="P810" s="436"/>
      <c r="Q810" s="437"/>
      <c r="R810" s="58"/>
      <c r="S810" s="58"/>
      <c r="T810" s="437"/>
      <c r="U810" s="438"/>
      <c r="V810" s="54"/>
      <c r="W810" s="54"/>
      <c r="X810" s="54"/>
      <c r="Y810" s="54"/>
      <c r="Z810" s="54"/>
      <c r="AA810" s="55"/>
      <c r="AB810" s="438"/>
      <c r="AI810" s="439"/>
      <c r="AJ810" s="54"/>
      <c r="AK810" s="439"/>
      <c r="AU810" s="440"/>
      <c r="AV810" s="442"/>
      <c r="AW810" s="77"/>
      <c r="AX810" s="436"/>
      <c r="AY810" s="437"/>
      <c r="AZ810" s="437"/>
      <c r="BA810" s="437"/>
      <c r="BB810" s="437"/>
      <c r="BC810" s="441"/>
      <c r="BD810" s="54"/>
      <c r="BE810" s="56"/>
      <c r="BF810" s="56"/>
      <c r="BG810" s="54"/>
      <c r="BH810" s="54"/>
      <c r="BI810" s="54"/>
      <c r="BJ810" s="54"/>
      <c r="BR810" s="439"/>
      <c r="BS810" s="439"/>
      <c r="BT810" s="439"/>
    </row>
    <row r="811" spans="14:72" ht="15" hidden="1" x14ac:dyDescent="0.25">
      <c r="N811" s="443"/>
      <c r="O811" s="444"/>
      <c r="P811" s="436"/>
      <c r="Q811" s="437"/>
      <c r="R811" s="58"/>
      <c r="S811" s="58"/>
      <c r="T811" s="437"/>
      <c r="U811" s="438"/>
      <c r="V811" s="54"/>
      <c r="W811" s="54"/>
      <c r="X811" s="54"/>
      <c r="Y811" s="54"/>
      <c r="Z811" s="54"/>
      <c r="AA811" s="55"/>
      <c r="AB811" s="438"/>
      <c r="AI811" s="439"/>
      <c r="AJ811" s="54"/>
      <c r="AK811" s="439"/>
      <c r="AU811" s="440"/>
      <c r="AV811" s="84"/>
      <c r="AW811" s="77"/>
      <c r="AX811" s="436"/>
      <c r="AY811" s="437"/>
      <c r="AZ811" s="437"/>
      <c r="BA811" s="437"/>
      <c r="BB811" s="437"/>
      <c r="BC811" s="441"/>
      <c r="BD811" s="54"/>
      <c r="BE811" s="56"/>
      <c r="BF811" s="56"/>
      <c r="BG811" s="54"/>
      <c r="BH811" s="54"/>
      <c r="BI811" s="54"/>
      <c r="BJ811" s="54"/>
      <c r="BR811" s="439"/>
      <c r="BS811" s="439"/>
      <c r="BT811" s="439"/>
    </row>
    <row r="812" spans="14:72" ht="15" hidden="1" x14ac:dyDescent="0.25">
      <c r="N812" s="443"/>
      <c r="O812" s="444"/>
      <c r="P812" s="436"/>
      <c r="Q812" s="437"/>
      <c r="R812" s="58"/>
      <c r="S812" s="58"/>
      <c r="T812" s="437"/>
      <c r="U812" s="438"/>
      <c r="V812" s="54"/>
      <c r="W812" s="54"/>
      <c r="X812" s="54"/>
      <c r="Y812" s="54"/>
      <c r="Z812" s="54"/>
      <c r="AA812" s="55"/>
      <c r="AB812" s="438"/>
      <c r="AI812" s="439"/>
      <c r="AJ812" s="54"/>
      <c r="AK812" s="439"/>
      <c r="AU812" s="440"/>
      <c r="AV812" s="84"/>
      <c r="AW812" s="77"/>
      <c r="AX812" s="436"/>
      <c r="AY812" s="437"/>
      <c r="AZ812" s="437"/>
      <c r="BA812" s="437"/>
      <c r="BB812" s="437"/>
      <c r="BC812" s="441"/>
      <c r="BD812" s="54"/>
      <c r="BE812" s="56"/>
      <c r="BF812" s="56"/>
      <c r="BG812" s="54"/>
      <c r="BH812" s="54"/>
      <c r="BI812" s="54"/>
      <c r="BJ812" s="54"/>
      <c r="BR812" s="439"/>
      <c r="BS812" s="439"/>
      <c r="BT812" s="439"/>
    </row>
    <row r="813" spans="14:72" ht="15" hidden="1" x14ac:dyDescent="0.25">
      <c r="N813" s="443"/>
      <c r="O813" s="444"/>
      <c r="P813" s="436"/>
      <c r="Q813" s="437"/>
      <c r="R813" s="58"/>
      <c r="S813" s="58"/>
      <c r="T813" s="437"/>
      <c r="U813" s="438"/>
      <c r="V813" s="54"/>
      <c r="W813" s="54"/>
      <c r="X813" s="54"/>
      <c r="Y813" s="54"/>
      <c r="Z813" s="54"/>
      <c r="AA813" s="55"/>
      <c r="AB813" s="438"/>
      <c r="AI813" s="439"/>
      <c r="AJ813" s="54"/>
      <c r="AK813" s="439"/>
      <c r="AU813" s="440"/>
      <c r="AV813" s="84"/>
      <c r="AW813" s="77"/>
      <c r="AX813" s="436"/>
      <c r="AY813" s="437"/>
      <c r="AZ813" s="437"/>
      <c r="BA813" s="437"/>
      <c r="BB813" s="437"/>
      <c r="BC813" s="441"/>
      <c r="BD813" s="54"/>
      <c r="BE813" s="56"/>
      <c r="BF813" s="56"/>
      <c r="BG813" s="54"/>
      <c r="BH813" s="54"/>
      <c r="BI813" s="54"/>
      <c r="BJ813" s="54"/>
      <c r="BR813" s="439"/>
      <c r="BS813" s="439"/>
      <c r="BT813" s="439"/>
    </row>
    <row r="814" spans="14:72" ht="15" hidden="1" x14ac:dyDescent="0.25">
      <c r="N814" s="443"/>
      <c r="O814" s="444"/>
      <c r="P814" s="436"/>
      <c r="Q814" s="437"/>
      <c r="R814" s="58"/>
      <c r="S814" s="58"/>
      <c r="T814" s="437"/>
      <c r="U814" s="438"/>
      <c r="V814" s="54"/>
      <c r="W814" s="54"/>
      <c r="X814" s="54"/>
      <c r="Y814" s="54"/>
      <c r="Z814" s="54"/>
      <c r="AA814" s="55"/>
      <c r="AB814" s="438"/>
      <c r="AI814" s="439"/>
      <c r="AJ814" s="54"/>
      <c r="AK814" s="439"/>
      <c r="AU814" s="440"/>
      <c r="AV814" s="84"/>
      <c r="AW814" s="77"/>
      <c r="AX814" s="436"/>
      <c r="AY814" s="437"/>
      <c r="AZ814" s="437"/>
      <c r="BA814" s="437"/>
      <c r="BB814" s="437"/>
      <c r="BC814" s="441"/>
      <c r="BD814" s="54"/>
      <c r="BE814" s="56"/>
      <c r="BF814" s="56"/>
      <c r="BG814" s="54"/>
      <c r="BH814" s="54"/>
      <c r="BI814" s="54"/>
      <c r="BJ814" s="54"/>
      <c r="BR814" s="439"/>
      <c r="BS814" s="439"/>
      <c r="BT814" s="439"/>
    </row>
    <row r="815" spans="14:72" ht="15" hidden="1" x14ac:dyDescent="0.25">
      <c r="N815" s="443"/>
      <c r="O815" s="444"/>
      <c r="P815" s="436"/>
      <c r="Q815" s="437"/>
      <c r="R815" s="58"/>
      <c r="S815" s="58"/>
      <c r="T815" s="437"/>
      <c r="U815" s="438"/>
      <c r="V815" s="54"/>
      <c r="W815" s="54"/>
      <c r="X815" s="54"/>
      <c r="Y815" s="54"/>
      <c r="Z815" s="54"/>
      <c r="AA815" s="55"/>
      <c r="AB815" s="438"/>
      <c r="AI815" s="439"/>
      <c r="AJ815" s="54"/>
      <c r="AK815" s="439"/>
      <c r="AU815" s="440"/>
      <c r="AV815" s="442"/>
      <c r="AW815" s="77"/>
      <c r="AX815" s="436"/>
      <c r="AY815" s="437"/>
      <c r="AZ815" s="437"/>
      <c r="BA815" s="437"/>
      <c r="BB815" s="437"/>
      <c r="BC815" s="441"/>
      <c r="BD815" s="54"/>
      <c r="BE815" s="56"/>
      <c r="BF815" s="56"/>
      <c r="BG815" s="54"/>
      <c r="BH815" s="54"/>
      <c r="BI815" s="54"/>
      <c r="BJ815" s="54"/>
      <c r="BR815" s="439"/>
      <c r="BS815" s="439"/>
      <c r="BT815" s="439"/>
    </row>
    <row r="816" spans="14:72" ht="15" hidden="1" x14ac:dyDescent="0.25">
      <c r="N816" s="443"/>
      <c r="O816" s="444"/>
      <c r="P816" s="436"/>
      <c r="Q816" s="437"/>
      <c r="R816" s="58"/>
      <c r="S816" s="58"/>
      <c r="T816" s="437"/>
      <c r="U816" s="438"/>
      <c r="V816" s="54"/>
      <c r="W816" s="54"/>
      <c r="X816" s="54"/>
      <c r="Y816" s="54"/>
      <c r="Z816" s="54"/>
      <c r="AA816" s="55"/>
      <c r="AB816" s="438"/>
      <c r="AI816" s="439"/>
      <c r="AJ816" s="54"/>
      <c r="AK816" s="439"/>
      <c r="AU816" s="440"/>
      <c r="AV816" s="442"/>
      <c r="AW816" s="77"/>
      <c r="AX816" s="436"/>
      <c r="AY816" s="437"/>
      <c r="AZ816" s="437"/>
      <c r="BA816" s="437"/>
      <c r="BB816" s="437"/>
      <c r="BC816" s="441"/>
      <c r="BD816" s="54"/>
      <c r="BE816" s="56"/>
      <c r="BF816" s="56"/>
      <c r="BG816" s="54"/>
      <c r="BH816" s="54"/>
      <c r="BI816" s="54"/>
      <c r="BJ816" s="54"/>
      <c r="BR816" s="439"/>
      <c r="BS816" s="439"/>
      <c r="BT816" s="439"/>
    </row>
    <row r="817" spans="14:72" ht="15" hidden="1" x14ac:dyDescent="0.25">
      <c r="N817" s="443"/>
      <c r="O817" s="444"/>
      <c r="P817" s="436"/>
      <c r="Q817" s="437"/>
      <c r="R817" s="58"/>
      <c r="S817" s="58"/>
      <c r="T817" s="437"/>
      <c r="U817" s="438"/>
      <c r="V817" s="54"/>
      <c r="W817" s="54"/>
      <c r="X817" s="54"/>
      <c r="Y817" s="54"/>
      <c r="Z817" s="54"/>
      <c r="AA817" s="55"/>
      <c r="AB817" s="438"/>
      <c r="AI817" s="439"/>
      <c r="AJ817" s="54"/>
      <c r="AK817" s="439"/>
      <c r="AU817" s="440"/>
      <c r="AV817" s="84"/>
      <c r="AW817" s="77"/>
      <c r="AX817" s="436"/>
      <c r="AY817" s="437"/>
      <c r="AZ817" s="437"/>
      <c r="BA817" s="437"/>
      <c r="BB817" s="437"/>
      <c r="BC817" s="441"/>
      <c r="BD817" s="54"/>
      <c r="BE817" s="56"/>
      <c r="BF817" s="56"/>
      <c r="BG817" s="54"/>
      <c r="BH817" s="54"/>
      <c r="BI817" s="54"/>
      <c r="BJ817" s="54"/>
      <c r="BR817" s="439"/>
      <c r="BS817" s="439"/>
      <c r="BT817" s="439"/>
    </row>
    <row r="818" spans="14:72" ht="15" hidden="1" x14ac:dyDescent="0.25">
      <c r="N818" s="443"/>
      <c r="O818" s="444"/>
      <c r="P818" s="436"/>
      <c r="Q818" s="437"/>
      <c r="R818" s="58"/>
      <c r="S818" s="58"/>
      <c r="T818" s="437"/>
      <c r="U818" s="438"/>
      <c r="V818" s="54"/>
      <c r="W818" s="54"/>
      <c r="X818" s="54"/>
      <c r="Y818" s="54"/>
      <c r="Z818" s="54"/>
      <c r="AA818" s="55"/>
      <c r="AB818" s="438"/>
      <c r="AI818" s="439"/>
      <c r="AJ818" s="54"/>
      <c r="AK818" s="439"/>
      <c r="AU818" s="440"/>
      <c r="AV818" s="84"/>
      <c r="AW818" s="77"/>
      <c r="AX818" s="436"/>
      <c r="AY818" s="437"/>
      <c r="AZ818" s="437"/>
      <c r="BA818" s="437"/>
      <c r="BB818" s="437"/>
      <c r="BC818" s="441"/>
      <c r="BD818" s="54"/>
      <c r="BE818" s="56"/>
      <c r="BF818" s="56"/>
      <c r="BG818" s="54"/>
      <c r="BH818" s="54"/>
      <c r="BI818" s="54"/>
      <c r="BJ818" s="54"/>
      <c r="BR818" s="439"/>
      <c r="BS818" s="439"/>
      <c r="BT818" s="439"/>
    </row>
    <row r="819" spans="14:72" ht="15" hidden="1" x14ac:dyDescent="0.25">
      <c r="N819" s="443"/>
      <c r="O819" s="444"/>
      <c r="P819" s="436"/>
      <c r="Q819" s="437"/>
      <c r="R819" s="58"/>
      <c r="S819" s="58"/>
      <c r="T819" s="437"/>
      <c r="U819" s="438"/>
      <c r="V819" s="54"/>
      <c r="W819" s="54"/>
      <c r="X819" s="54"/>
      <c r="Y819" s="54"/>
      <c r="Z819" s="54"/>
      <c r="AA819" s="55"/>
      <c r="AB819" s="438"/>
      <c r="AI819" s="439"/>
      <c r="AJ819" s="54"/>
      <c r="AK819" s="439"/>
      <c r="AU819" s="440"/>
      <c r="AV819" s="442"/>
      <c r="AW819" s="77"/>
      <c r="AX819" s="436"/>
      <c r="AY819" s="437"/>
      <c r="AZ819" s="437"/>
      <c r="BA819" s="437"/>
      <c r="BB819" s="437"/>
      <c r="BC819" s="441"/>
      <c r="BD819" s="54"/>
      <c r="BE819" s="56"/>
      <c r="BF819" s="56"/>
      <c r="BG819" s="54"/>
      <c r="BH819" s="54"/>
      <c r="BI819" s="54"/>
      <c r="BJ819" s="54"/>
      <c r="BR819" s="439"/>
      <c r="BS819" s="439"/>
      <c r="BT819" s="439"/>
    </row>
    <row r="820" spans="14:72" ht="15" hidden="1" x14ac:dyDescent="0.25">
      <c r="N820" s="443"/>
      <c r="O820" s="444"/>
      <c r="P820" s="436"/>
      <c r="Q820" s="437"/>
      <c r="R820" s="58"/>
      <c r="S820" s="58"/>
      <c r="T820" s="437"/>
      <c r="U820" s="438"/>
      <c r="V820" s="54"/>
      <c r="W820" s="54"/>
      <c r="X820" s="54"/>
      <c r="Y820" s="54"/>
      <c r="Z820" s="54"/>
      <c r="AA820" s="55"/>
      <c r="AB820" s="438"/>
      <c r="AI820" s="439"/>
      <c r="AJ820" s="54"/>
      <c r="AK820" s="439"/>
      <c r="AU820" s="440"/>
      <c r="AV820" s="442"/>
      <c r="AW820" s="77"/>
      <c r="AX820" s="436"/>
      <c r="AY820" s="437"/>
      <c r="AZ820" s="437"/>
      <c r="BA820" s="437"/>
      <c r="BB820" s="437"/>
      <c r="BC820" s="441"/>
      <c r="BD820" s="54"/>
      <c r="BE820" s="56"/>
      <c r="BF820" s="56"/>
      <c r="BG820" s="54"/>
      <c r="BH820" s="54"/>
      <c r="BI820" s="54"/>
      <c r="BJ820" s="54"/>
      <c r="BR820" s="439"/>
      <c r="BS820" s="439"/>
      <c r="BT820" s="439"/>
    </row>
    <row r="821" spans="14:72" ht="15" hidden="1" x14ac:dyDescent="0.25">
      <c r="N821" s="443"/>
      <c r="O821" s="444"/>
      <c r="P821" s="436"/>
      <c r="Q821" s="437"/>
      <c r="R821" s="58"/>
      <c r="S821" s="58"/>
      <c r="T821" s="437"/>
      <c r="U821" s="438"/>
      <c r="V821" s="54"/>
      <c r="W821" s="54"/>
      <c r="X821" s="54"/>
      <c r="Y821" s="54"/>
      <c r="Z821" s="54"/>
      <c r="AA821" s="55"/>
      <c r="AB821" s="438"/>
      <c r="AI821" s="439"/>
      <c r="AJ821" s="54"/>
      <c r="AK821" s="439"/>
      <c r="AU821" s="440"/>
      <c r="AV821" s="84"/>
      <c r="AW821" s="77"/>
      <c r="AX821" s="436"/>
      <c r="AY821" s="437"/>
      <c r="AZ821" s="437"/>
      <c r="BA821" s="437"/>
      <c r="BB821" s="437"/>
      <c r="BC821" s="441"/>
      <c r="BD821" s="54"/>
      <c r="BE821" s="56"/>
      <c r="BF821" s="56"/>
      <c r="BG821" s="54"/>
      <c r="BH821" s="54"/>
      <c r="BI821" s="54"/>
      <c r="BJ821" s="54"/>
      <c r="BR821" s="439"/>
      <c r="BS821" s="439"/>
      <c r="BT821" s="439"/>
    </row>
    <row r="822" spans="14:72" ht="15" hidden="1" x14ac:dyDescent="0.25">
      <c r="N822" s="443"/>
      <c r="O822" s="444"/>
      <c r="P822" s="436"/>
      <c r="Q822" s="437"/>
      <c r="R822" s="58"/>
      <c r="S822" s="58"/>
      <c r="T822" s="437"/>
      <c r="U822" s="438"/>
      <c r="V822" s="54"/>
      <c r="W822" s="54"/>
      <c r="X822" s="54"/>
      <c r="Y822" s="54"/>
      <c r="Z822" s="54"/>
      <c r="AA822" s="55"/>
      <c r="AB822" s="438"/>
      <c r="AI822" s="439"/>
      <c r="AJ822" s="54"/>
      <c r="AK822" s="439"/>
      <c r="AU822" s="440"/>
      <c r="AV822" s="442"/>
      <c r="AW822" s="77"/>
      <c r="AX822" s="436"/>
      <c r="AY822" s="437"/>
      <c r="AZ822" s="437"/>
      <c r="BA822" s="437"/>
      <c r="BB822" s="437"/>
      <c r="BC822" s="441"/>
      <c r="BD822" s="54"/>
      <c r="BE822" s="56"/>
      <c r="BF822" s="56"/>
      <c r="BG822" s="54"/>
      <c r="BH822" s="54"/>
      <c r="BI822" s="54"/>
      <c r="BJ822" s="54"/>
      <c r="BR822" s="439"/>
      <c r="BS822" s="439"/>
      <c r="BT822" s="439"/>
    </row>
    <row r="823" spans="14:72" ht="15" hidden="1" x14ac:dyDescent="0.25">
      <c r="N823" s="443"/>
      <c r="O823" s="444"/>
      <c r="P823" s="436"/>
      <c r="Q823" s="437"/>
      <c r="R823" s="58"/>
      <c r="S823" s="58"/>
      <c r="T823" s="437"/>
      <c r="U823" s="438"/>
      <c r="V823" s="54"/>
      <c r="W823" s="54"/>
      <c r="X823" s="54"/>
      <c r="Y823" s="54"/>
      <c r="Z823" s="54"/>
      <c r="AA823" s="55"/>
      <c r="AB823" s="438"/>
      <c r="AI823" s="439"/>
      <c r="AJ823" s="54"/>
      <c r="AK823" s="439"/>
      <c r="AU823" s="440"/>
      <c r="AV823" s="84"/>
      <c r="AW823" s="77"/>
      <c r="AX823" s="436"/>
      <c r="AY823" s="437"/>
      <c r="AZ823" s="437"/>
      <c r="BA823" s="437"/>
      <c r="BB823" s="437"/>
      <c r="BC823" s="441"/>
      <c r="BD823" s="54"/>
      <c r="BE823" s="56"/>
      <c r="BF823" s="56"/>
      <c r="BG823" s="54"/>
      <c r="BH823" s="54"/>
      <c r="BI823" s="54"/>
      <c r="BJ823" s="54"/>
      <c r="BR823" s="439"/>
      <c r="BS823" s="439"/>
      <c r="BT823" s="439"/>
    </row>
    <row r="824" spans="14:72" ht="15" hidden="1" x14ac:dyDescent="0.25">
      <c r="N824" s="443"/>
      <c r="O824" s="444"/>
      <c r="P824" s="436"/>
      <c r="Q824" s="437"/>
      <c r="R824" s="58"/>
      <c r="S824" s="58"/>
      <c r="T824" s="437"/>
      <c r="U824" s="438"/>
      <c r="V824" s="54"/>
      <c r="W824" s="54"/>
      <c r="X824" s="54"/>
      <c r="Y824" s="54"/>
      <c r="Z824" s="54"/>
      <c r="AA824" s="55"/>
      <c r="AB824" s="438"/>
      <c r="AI824" s="439"/>
      <c r="AJ824" s="54"/>
      <c r="AK824" s="439"/>
      <c r="AU824" s="440"/>
      <c r="AV824" s="442"/>
      <c r="AW824" s="77"/>
      <c r="AX824" s="436"/>
      <c r="AY824" s="437"/>
      <c r="AZ824" s="437"/>
      <c r="BA824" s="437"/>
      <c r="BB824" s="437"/>
      <c r="BC824" s="441"/>
      <c r="BD824" s="54"/>
      <c r="BE824" s="56"/>
      <c r="BF824" s="56"/>
      <c r="BG824" s="54"/>
      <c r="BH824" s="54"/>
      <c r="BI824" s="54"/>
      <c r="BJ824" s="54"/>
      <c r="BR824" s="439"/>
      <c r="BS824" s="439"/>
      <c r="BT824" s="439"/>
    </row>
    <row r="825" spans="14:72" ht="15" hidden="1" x14ac:dyDescent="0.25">
      <c r="N825" s="443"/>
      <c r="O825" s="444"/>
      <c r="P825" s="436"/>
      <c r="Q825" s="437"/>
      <c r="R825" s="58"/>
      <c r="S825" s="58"/>
      <c r="T825" s="437"/>
      <c r="U825" s="438"/>
      <c r="V825" s="54"/>
      <c r="W825" s="54"/>
      <c r="X825" s="54"/>
      <c r="Y825" s="54"/>
      <c r="Z825" s="54"/>
      <c r="AA825" s="55"/>
      <c r="AB825" s="438"/>
      <c r="AI825" s="439"/>
      <c r="AJ825" s="54"/>
      <c r="AK825" s="439"/>
      <c r="AU825" s="440"/>
      <c r="AV825" s="84"/>
      <c r="AW825" s="77"/>
      <c r="AX825" s="436"/>
      <c r="AY825" s="437"/>
      <c r="AZ825" s="437"/>
      <c r="BA825" s="437"/>
      <c r="BB825" s="437"/>
      <c r="BC825" s="441"/>
      <c r="BD825" s="54"/>
      <c r="BE825" s="56"/>
      <c r="BF825" s="56"/>
      <c r="BG825" s="54"/>
      <c r="BH825" s="54"/>
      <c r="BI825" s="54"/>
      <c r="BJ825" s="54"/>
      <c r="BR825" s="439"/>
      <c r="BS825" s="439"/>
      <c r="BT825" s="439"/>
    </row>
    <row r="826" spans="14:72" ht="15" hidden="1" x14ac:dyDescent="0.25">
      <c r="N826" s="443"/>
      <c r="O826" s="444"/>
      <c r="P826" s="436"/>
      <c r="Q826" s="437"/>
      <c r="R826" s="58"/>
      <c r="S826" s="58"/>
      <c r="T826" s="437"/>
      <c r="U826" s="438"/>
      <c r="V826" s="54"/>
      <c r="W826" s="54"/>
      <c r="X826" s="54"/>
      <c r="Y826" s="54"/>
      <c r="Z826" s="54"/>
      <c r="AA826" s="55"/>
      <c r="AB826" s="438"/>
      <c r="AI826" s="439"/>
      <c r="AJ826" s="54"/>
      <c r="AK826" s="439"/>
      <c r="AU826" s="440"/>
      <c r="AV826" s="84"/>
      <c r="AW826" s="77"/>
      <c r="AX826" s="436"/>
      <c r="AY826" s="437"/>
      <c r="AZ826" s="437"/>
      <c r="BA826" s="437"/>
      <c r="BB826" s="437"/>
      <c r="BC826" s="441"/>
      <c r="BD826" s="54"/>
      <c r="BE826" s="56"/>
      <c r="BF826" s="56"/>
      <c r="BG826" s="54"/>
      <c r="BH826" s="54"/>
      <c r="BI826" s="54"/>
      <c r="BJ826" s="54"/>
      <c r="BR826" s="439"/>
      <c r="BS826" s="439"/>
      <c r="BT826" s="439"/>
    </row>
    <row r="827" spans="14:72" ht="15" hidden="1" x14ac:dyDescent="0.25">
      <c r="N827" s="443"/>
      <c r="O827" s="444"/>
      <c r="P827" s="436"/>
      <c r="Q827" s="437"/>
      <c r="R827" s="58"/>
      <c r="S827" s="58"/>
      <c r="T827" s="437"/>
      <c r="U827" s="438"/>
      <c r="V827" s="54"/>
      <c r="W827" s="54"/>
      <c r="X827" s="54"/>
      <c r="Y827" s="54"/>
      <c r="Z827" s="54"/>
      <c r="AA827" s="55"/>
      <c r="AB827" s="438"/>
      <c r="AI827" s="439"/>
      <c r="AJ827" s="54"/>
      <c r="AK827" s="439"/>
      <c r="AU827" s="440"/>
      <c r="AV827" s="84"/>
      <c r="AW827" s="77"/>
      <c r="AX827" s="436"/>
      <c r="AY827" s="437"/>
      <c r="AZ827" s="437"/>
      <c r="BA827" s="437"/>
      <c r="BB827" s="437"/>
      <c r="BC827" s="441"/>
      <c r="BD827" s="54"/>
      <c r="BE827" s="56"/>
      <c r="BF827" s="56"/>
      <c r="BG827" s="54"/>
      <c r="BH827" s="54"/>
      <c r="BI827" s="54"/>
      <c r="BJ827" s="54"/>
      <c r="BR827" s="439"/>
      <c r="BS827" s="439"/>
      <c r="BT827" s="439"/>
    </row>
    <row r="828" spans="14:72" ht="15" hidden="1" x14ac:dyDescent="0.25">
      <c r="N828" s="443"/>
      <c r="O828" s="444"/>
      <c r="P828" s="436"/>
      <c r="Q828" s="437"/>
      <c r="R828" s="58"/>
      <c r="S828" s="58"/>
      <c r="T828" s="437"/>
      <c r="U828" s="438"/>
      <c r="V828" s="54"/>
      <c r="W828" s="54"/>
      <c r="X828" s="54"/>
      <c r="Y828" s="54"/>
      <c r="Z828" s="54"/>
      <c r="AA828" s="55"/>
      <c r="AB828" s="438"/>
      <c r="AI828" s="439"/>
      <c r="AJ828" s="54"/>
      <c r="AK828" s="439"/>
      <c r="AU828" s="440"/>
      <c r="AV828" s="84"/>
      <c r="AW828" s="77"/>
      <c r="AX828" s="436"/>
      <c r="AY828" s="437"/>
      <c r="AZ828" s="437"/>
      <c r="BA828" s="437"/>
      <c r="BB828" s="437"/>
      <c r="BC828" s="441"/>
      <c r="BD828" s="54"/>
      <c r="BE828" s="56"/>
      <c r="BF828" s="56"/>
      <c r="BG828" s="54"/>
      <c r="BH828" s="54"/>
      <c r="BI828" s="54"/>
      <c r="BJ828" s="54"/>
      <c r="BR828" s="439"/>
      <c r="BS828" s="439"/>
      <c r="BT828" s="439"/>
    </row>
    <row r="829" spans="14:72" ht="15" hidden="1" x14ac:dyDescent="0.25">
      <c r="N829" s="443"/>
      <c r="O829" s="444"/>
      <c r="P829" s="436"/>
      <c r="Q829" s="437"/>
      <c r="R829" s="58"/>
      <c r="S829" s="58"/>
      <c r="T829" s="437"/>
      <c r="U829" s="438"/>
      <c r="V829" s="54"/>
      <c r="W829" s="54"/>
      <c r="X829" s="54"/>
      <c r="Y829" s="54"/>
      <c r="Z829" s="54"/>
      <c r="AA829" s="55"/>
      <c r="AB829" s="438"/>
      <c r="AI829" s="439"/>
      <c r="AJ829" s="54"/>
      <c r="AK829" s="439"/>
      <c r="AU829" s="440"/>
      <c r="AV829" s="442"/>
      <c r="AW829" s="77"/>
      <c r="AX829" s="436"/>
      <c r="AY829" s="437"/>
      <c r="AZ829" s="437"/>
      <c r="BA829" s="437"/>
      <c r="BB829" s="437"/>
      <c r="BC829" s="441"/>
      <c r="BD829" s="54"/>
      <c r="BE829" s="56"/>
      <c r="BF829" s="56"/>
      <c r="BG829" s="54"/>
      <c r="BH829" s="54"/>
      <c r="BI829" s="54"/>
      <c r="BJ829" s="54"/>
      <c r="BR829" s="439"/>
      <c r="BS829" s="439"/>
      <c r="BT829" s="439"/>
    </row>
    <row r="830" spans="14:72" ht="15" hidden="1" x14ac:dyDescent="0.25">
      <c r="N830" s="443"/>
      <c r="O830" s="444"/>
      <c r="P830" s="436"/>
      <c r="Q830" s="437"/>
      <c r="R830" s="58"/>
      <c r="S830" s="58"/>
      <c r="T830" s="437"/>
      <c r="U830" s="438"/>
      <c r="V830" s="54"/>
      <c r="W830" s="54"/>
      <c r="X830" s="54"/>
      <c r="Y830" s="54"/>
      <c r="Z830" s="54"/>
      <c r="AA830" s="55"/>
      <c r="AB830" s="438"/>
      <c r="AI830" s="439"/>
      <c r="AJ830" s="54"/>
      <c r="AK830" s="439"/>
      <c r="AU830" s="440"/>
      <c r="AV830" s="442"/>
      <c r="AW830" s="77"/>
      <c r="AX830" s="436"/>
      <c r="AY830" s="437"/>
      <c r="AZ830" s="437"/>
      <c r="BA830" s="437"/>
      <c r="BB830" s="437"/>
      <c r="BC830" s="441"/>
      <c r="BD830" s="54"/>
      <c r="BE830" s="56"/>
      <c r="BF830" s="56"/>
      <c r="BG830" s="54"/>
      <c r="BH830" s="54"/>
      <c r="BI830" s="54"/>
      <c r="BJ830" s="54"/>
      <c r="BR830" s="439"/>
      <c r="BS830" s="439"/>
      <c r="BT830" s="439"/>
    </row>
    <row r="831" spans="14:72" ht="15" hidden="1" x14ac:dyDescent="0.25">
      <c r="N831" s="443"/>
      <c r="O831" s="444"/>
      <c r="P831" s="436"/>
      <c r="Q831" s="437"/>
      <c r="R831" s="58"/>
      <c r="S831" s="58"/>
      <c r="T831" s="437"/>
      <c r="U831" s="438"/>
      <c r="V831" s="54"/>
      <c r="W831" s="54"/>
      <c r="X831" s="54"/>
      <c r="Y831" s="54"/>
      <c r="Z831" s="54"/>
      <c r="AA831" s="55"/>
      <c r="AB831" s="438"/>
      <c r="AI831" s="439"/>
      <c r="AJ831" s="54"/>
      <c r="AK831" s="439"/>
      <c r="AU831" s="440"/>
      <c r="AV831" s="84"/>
      <c r="AW831" s="77"/>
      <c r="AX831" s="436"/>
      <c r="AY831" s="437"/>
      <c r="AZ831" s="437"/>
      <c r="BA831" s="437"/>
      <c r="BB831" s="437"/>
      <c r="BC831" s="441"/>
      <c r="BD831" s="54"/>
      <c r="BE831" s="56"/>
      <c r="BF831" s="56"/>
      <c r="BG831" s="54"/>
      <c r="BH831" s="54"/>
      <c r="BI831" s="54"/>
      <c r="BJ831" s="54"/>
      <c r="BR831" s="439"/>
      <c r="BS831" s="439"/>
      <c r="BT831" s="439"/>
    </row>
    <row r="832" spans="14:72" ht="15" hidden="1" x14ac:dyDescent="0.25">
      <c r="N832" s="443"/>
      <c r="O832" s="444"/>
      <c r="P832" s="436"/>
      <c r="Q832" s="437"/>
      <c r="R832" s="58"/>
      <c r="S832" s="58"/>
      <c r="T832" s="437"/>
      <c r="U832" s="438"/>
      <c r="V832" s="54"/>
      <c r="W832" s="54"/>
      <c r="X832" s="54"/>
      <c r="Y832" s="54"/>
      <c r="Z832" s="54"/>
      <c r="AA832" s="55"/>
      <c r="AB832" s="438"/>
      <c r="AI832" s="439"/>
      <c r="AJ832" s="54"/>
      <c r="AK832" s="439"/>
      <c r="AU832" s="440"/>
      <c r="AV832" s="84"/>
      <c r="AW832" s="77"/>
      <c r="AX832" s="436"/>
      <c r="AY832" s="437"/>
      <c r="AZ832" s="437"/>
      <c r="BA832" s="437"/>
      <c r="BB832" s="437"/>
      <c r="BC832" s="441"/>
      <c r="BD832" s="54"/>
      <c r="BE832" s="56"/>
      <c r="BF832" s="56"/>
      <c r="BG832" s="54"/>
      <c r="BH832" s="54"/>
      <c r="BI832" s="54"/>
      <c r="BJ832" s="54"/>
      <c r="BR832" s="439"/>
      <c r="BS832" s="439"/>
      <c r="BT832" s="439"/>
    </row>
    <row r="833" spans="14:72" ht="15" hidden="1" x14ac:dyDescent="0.25">
      <c r="N833" s="443"/>
      <c r="O833" s="444"/>
      <c r="P833" s="436"/>
      <c r="Q833" s="437"/>
      <c r="R833" s="58"/>
      <c r="S833" s="58"/>
      <c r="T833" s="437"/>
      <c r="U833" s="438"/>
      <c r="V833" s="54"/>
      <c r="W833" s="54"/>
      <c r="X833" s="54"/>
      <c r="Y833" s="54"/>
      <c r="Z833" s="54"/>
      <c r="AA833" s="55"/>
      <c r="AB833" s="438"/>
      <c r="AI833" s="439"/>
      <c r="AJ833" s="54"/>
      <c r="AK833" s="439"/>
      <c r="AU833" s="440"/>
      <c r="AV833" s="84"/>
      <c r="AW833" s="77"/>
      <c r="AX833" s="436"/>
      <c r="AY833" s="437"/>
      <c r="AZ833" s="437"/>
      <c r="BA833" s="437"/>
      <c r="BB833" s="437"/>
      <c r="BC833" s="441"/>
      <c r="BD833" s="54"/>
      <c r="BE833" s="56"/>
      <c r="BF833" s="56"/>
      <c r="BG833" s="54"/>
      <c r="BH833" s="54"/>
      <c r="BI833" s="54"/>
      <c r="BJ833" s="54"/>
      <c r="BR833" s="439"/>
      <c r="BS833" s="439"/>
      <c r="BT833" s="439"/>
    </row>
    <row r="834" spans="14:72" ht="15" hidden="1" x14ac:dyDescent="0.25">
      <c r="N834" s="443"/>
      <c r="O834" s="444"/>
      <c r="P834" s="436"/>
      <c r="Q834" s="437"/>
      <c r="R834" s="58"/>
      <c r="S834" s="58"/>
      <c r="T834" s="437"/>
      <c r="U834" s="438"/>
      <c r="V834" s="54"/>
      <c r="W834" s="54"/>
      <c r="X834" s="54"/>
      <c r="Y834" s="54"/>
      <c r="Z834" s="54"/>
      <c r="AA834" s="55"/>
      <c r="AB834" s="438"/>
      <c r="AI834" s="439"/>
      <c r="AJ834" s="54"/>
      <c r="AK834" s="439"/>
      <c r="AU834" s="440"/>
      <c r="AV834" s="442"/>
      <c r="AW834" s="77"/>
      <c r="AX834" s="436"/>
      <c r="AY834" s="437"/>
      <c r="AZ834" s="437"/>
      <c r="BA834" s="437"/>
      <c r="BB834" s="437"/>
      <c r="BC834" s="441"/>
      <c r="BD834" s="54"/>
      <c r="BE834" s="56"/>
      <c r="BF834" s="56"/>
      <c r="BG834" s="54"/>
      <c r="BH834" s="54"/>
      <c r="BI834" s="54"/>
      <c r="BJ834" s="54"/>
      <c r="BR834" s="439"/>
      <c r="BS834" s="439"/>
      <c r="BT834" s="439"/>
    </row>
    <row r="835" spans="14:72" ht="15" hidden="1" x14ac:dyDescent="0.25">
      <c r="N835" s="443"/>
      <c r="O835" s="444"/>
      <c r="P835" s="436"/>
      <c r="Q835" s="437"/>
      <c r="R835" s="58"/>
      <c r="S835" s="58"/>
      <c r="T835" s="437"/>
      <c r="U835" s="438"/>
      <c r="V835" s="54"/>
      <c r="W835" s="54"/>
      <c r="X835" s="54"/>
      <c r="Y835" s="54"/>
      <c r="Z835" s="54"/>
      <c r="AA835" s="55"/>
      <c r="AB835" s="438"/>
      <c r="AI835" s="439"/>
      <c r="AJ835" s="54"/>
      <c r="AK835" s="439"/>
      <c r="AU835" s="440"/>
      <c r="AV835" s="84"/>
      <c r="AW835" s="77"/>
      <c r="AX835" s="436"/>
      <c r="AY835" s="437"/>
      <c r="AZ835" s="437"/>
      <c r="BA835" s="437"/>
      <c r="BB835" s="437"/>
      <c r="BC835" s="441"/>
      <c r="BD835" s="54"/>
      <c r="BE835" s="56"/>
      <c r="BF835" s="56"/>
      <c r="BG835" s="54"/>
      <c r="BH835" s="54"/>
      <c r="BI835" s="54"/>
      <c r="BJ835" s="54"/>
      <c r="BR835" s="439"/>
      <c r="BS835" s="439"/>
      <c r="BT835" s="439"/>
    </row>
    <row r="836" spans="14:72" ht="15" hidden="1" x14ac:dyDescent="0.25">
      <c r="N836" s="443"/>
      <c r="O836" s="444"/>
      <c r="P836" s="436"/>
      <c r="Q836" s="437"/>
      <c r="R836" s="58"/>
      <c r="S836" s="58"/>
      <c r="T836" s="437"/>
      <c r="U836" s="438"/>
      <c r="V836" s="54"/>
      <c r="W836" s="54"/>
      <c r="X836" s="54"/>
      <c r="Y836" s="54"/>
      <c r="Z836" s="54"/>
      <c r="AA836" s="55"/>
      <c r="AB836" s="438"/>
      <c r="AI836" s="439"/>
      <c r="AJ836" s="54"/>
      <c r="AK836" s="439"/>
      <c r="AU836" s="440"/>
      <c r="AV836" s="84"/>
      <c r="AW836" s="77"/>
      <c r="AX836" s="436"/>
      <c r="AY836" s="437"/>
      <c r="AZ836" s="437"/>
      <c r="BA836" s="437"/>
      <c r="BB836" s="437"/>
      <c r="BC836" s="441"/>
      <c r="BD836" s="54"/>
      <c r="BE836" s="56"/>
      <c r="BF836" s="56"/>
      <c r="BG836" s="54"/>
      <c r="BH836" s="54"/>
      <c r="BI836" s="54"/>
      <c r="BJ836" s="54"/>
      <c r="BR836" s="439"/>
      <c r="BS836" s="439"/>
      <c r="BT836" s="439"/>
    </row>
    <row r="837" spans="14:72" ht="15" hidden="1" x14ac:dyDescent="0.25">
      <c r="N837" s="443"/>
      <c r="O837" s="444"/>
      <c r="P837" s="436"/>
      <c r="Q837" s="437"/>
      <c r="R837" s="58"/>
      <c r="S837" s="58"/>
      <c r="T837" s="437"/>
      <c r="U837" s="438"/>
      <c r="V837" s="54"/>
      <c r="W837" s="54"/>
      <c r="X837" s="54"/>
      <c r="Y837" s="54"/>
      <c r="Z837" s="54"/>
      <c r="AA837" s="55"/>
      <c r="AB837" s="438"/>
      <c r="AI837" s="439"/>
      <c r="AJ837" s="54"/>
      <c r="AK837" s="439"/>
      <c r="AU837" s="440"/>
      <c r="AV837" s="84"/>
      <c r="AW837" s="77"/>
      <c r="AX837" s="436"/>
      <c r="AY837" s="437"/>
      <c r="AZ837" s="437"/>
      <c r="BA837" s="437"/>
      <c r="BB837" s="437"/>
      <c r="BC837" s="441"/>
      <c r="BD837" s="54"/>
      <c r="BE837" s="56"/>
      <c r="BF837" s="56"/>
      <c r="BG837" s="54"/>
      <c r="BH837" s="54"/>
      <c r="BI837" s="54"/>
      <c r="BJ837" s="54"/>
      <c r="BR837" s="439"/>
      <c r="BS837" s="439"/>
      <c r="BT837" s="439"/>
    </row>
    <row r="838" spans="14:72" ht="15" hidden="1" x14ac:dyDescent="0.25">
      <c r="N838" s="443"/>
      <c r="O838" s="444"/>
      <c r="P838" s="436"/>
      <c r="Q838" s="437"/>
      <c r="R838" s="58"/>
      <c r="S838" s="58"/>
      <c r="T838" s="437"/>
      <c r="U838" s="438"/>
      <c r="V838" s="54"/>
      <c r="W838" s="54"/>
      <c r="X838" s="54"/>
      <c r="Y838" s="54"/>
      <c r="Z838" s="54"/>
      <c r="AA838" s="55"/>
      <c r="AB838" s="438"/>
      <c r="AI838" s="439"/>
      <c r="AJ838" s="54"/>
      <c r="AK838" s="439"/>
      <c r="AU838" s="440"/>
      <c r="AV838" s="442"/>
      <c r="AW838" s="77"/>
      <c r="AX838" s="436"/>
      <c r="AY838" s="437"/>
      <c r="AZ838" s="437"/>
      <c r="BA838" s="437"/>
      <c r="BB838" s="437"/>
      <c r="BC838" s="441"/>
      <c r="BD838" s="54"/>
      <c r="BE838" s="56"/>
      <c r="BF838" s="56"/>
      <c r="BG838" s="54"/>
      <c r="BH838" s="54"/>
      <c r="BI838" s="54"/>
      <c r="BJ838" s="54"/>
      <c r="BR838" s="439"/>
      <c r="BS838" s="439"/>
      <c r="BT838" s="439"/>
    </row>
    <row r="839" spans="14:72" ht="15" hidden="1" x14ac:dyDescent="0.25">
      <c r="N839" s="443"/>
      <c r="O839" s="444"/>
      <c r="P839" s="436"/>
      <c r="Q839" s="437"/>
      <c r="R839" s="58"/>
      <c r="S839" s="58"/>
      <c r="T839" s="437"/>
      <c r="U839" s="438"/>
      <c r="V839" s="54"/>
      <c r="W839" s="54"/>
      <c r="X839" s="54"/>
      <c r="Y839" s="54"/>
      <c r="Z839" s="54"/>
      <c r="AA839" s="55"/>
      <c r="AB839" s="438"/>
      <c r="AI839" s="439"/>
      <c r="AJ839" s="54"/>
      <c r="AK839" s="439"/>
      <c r="AU839" s="440"/>
      <c r="AV839" s="84"/>
      <c r="AW839" s="77"/>
      <c r="AX839" s="436"/>
      <c r="AY839" s="437"/>
      <c r="AZ839" s="437"/>
      <c r="BA839" s="437"/>
      <c r="BB839" s="437"/>
      <c r="BC839" s="441"/>
      <c r="BD839" s="54"/>
      <c r="BE839" s="56"/>
      <c r="BF839" s="56"/>
      <c r="BG839" s="54"/>
      <c r="BH839" s="54"/>
      <c r="BI839" s="54"/>
      <c r="BJ839" s="54"/>
      <c r="BR839" s="439"/>
      <c r="BS839" s="439"/>
      <c r="BT839" s="439"/>
    </row>
    <row r="840" spans="14:72" ht="15" hidden="1" x14ac:dyDescent="0.25">
      <c r="N840" s="443"/>
      <c r="O840" s="444"/>
      <c r="P840" s="436"/>
      <c r="Q840" s="437"/>
      <c r="R840" s="58"/>
      <c r="S840" s="58"/>
      <c r="T840" s="437"/>
      <c r="U840" s="438"/>
      <c r="V840" s="54"/>
      <c r="W840" s="54"/>
      <c r="X840" s="54"/>
      <c r="Y840" s="54"/>
      <c r="Z840" s="54"/>
      <c r="AA840" s="55"/>
      <c r="AB840" s="438"/>
      <c r="AI840" s="439"/>
      <c r="AJ840" s="54"/>
      <c r="AK840" s="439"/>
      <c r="AU840" s="440"/>
      <c r="AV840" s="84"/>
      <c r="AW840" s="77"/>
      <c r="AX840" s="436"/>
      <c r="AY840" s="437"/>
      <c r="AZ840" s="437"/>
      <c r="BA840" s="437"/>
      <c r="BB840" s="437"/>
      <c r="BC840" s="441"/>
      <c r="BD840" s="54"/>
      <c r="BE840" s="56"/>
      <c r="BF840" s="56"/>
      <c r="BG840" s="54"/>
      <c r="BH840" s="54"/>
      <c r="BI840" s="54"/>
      <c r="BJ840" s="54"/>
      <c r="BR840" s="439"/>
      <c r="BS840" s="439"/>
      <c r="BT840" s="439"/>
    </row>
    <row r="841" spans="14:72" ht="15" hidden="1" x14ac:dyDescent="0.25">
      <c r="N841" s="443"/>
      <c r="O841" s="444"/>
      <c r="P841" s="436"/>
      <c r="Q841" s="437"/>
      <c r="R841" s="58"/>
      <c r="S841" s="58"/>
      <c r="T841" s="437"/>
      <c r="U841" s="438"/>
      <c r="V841" s="54"/>
      <c r="W841" s="54"/>
      <c r="X841" s="54"/>
      <c r="Y841" s="54"/>
      <c r="Z841" s="54"/>
      <c r="AA841" s="55"/>
      <c r="AB841" s="438"/>
      <c r="AI841" s="439"/>
      <c r="AJ841" s="54"/>
      <c r="AK841" s="439"/>
      <c r="AU841" s="440"/>
      <c r="AV841" s="442"/>
      <c r="AW841" s="77"/>
      <c r="AX841" s="436"/>
      <c r="AY841" s="437"/>
      <c r="AZ841" s="437"/>
      <c r="BA841" s="437"/>
      <c r="BB841" s="437"/>
      <c r="BC841" s="441"/>
      <c r="BD841" s="54"/>
      <c r="BE841" s="56"/>
      <c r="BF841" s="56"/>
      <c r="BG841" s="54"/>
      <c r="BH841" s="54"/>
      <c r="BI841" s="54"/>
      <c r="BJ841" s="54"/>
      <c r="BR841" s="439"/>
      <c r="BS841" s="439"/>
      <c r="BT841" s="439"/>
    </row>
    <row r="842" spans="14:72" ht="15" hidden="1" x14ac:dyDescent="0.25">
      <c r="N842" s="443"/>
      <c r="O842" s="444"/>
      <c r="P842" s="436"/>
      <c r="Q842" s="437"/>
      <c r="R842" s="58"/>
      <c r="S842" s="58"/>
      <c r="T842" s="437"/>
      <c r="U842" s="438"/>
      <c r="V842" s="54"/>
      <c r="W842" s="54"/>
      <c r="X842" s="54"/>
      <c r="Y842" s="54"/>
      <c r="Z842" s="54"/>
      <c r="AA842" s="55"/>
      <c r="AB842" s="438"/>
      <c r="AI842" s="439"/>
      <c r="AJ842" s="54"/>
      <c r="AK842" s="439"/>
      <c r="AU842" s="440"/>
      <c r="AV842" s="84"/>
      <c r="AW842" s="77"/>
      <c r="AX842" s="436"/>
      <c r="AY842" s="437"/>
      <c r="AZ842" s="437"/>
      <c r="BA842" s="437"/>
      <c r="BB842" s="437"/>
      <c r="BC842" s="441"/>
      <c r="BD842" s="54"/>
      <c r="BE842" s="56"/>
      <c r="BF842" s="56"/>
      <c r="BG842" s="54"/>
      <c r="BH842" s="54"/>
      <c r="BI842" s="54"/>
      <c r="BJ842" s="54"/>
      <c r="BR842" s="439"/>
      <c r="BS842" s="439"/>
      <c r="BT842" s="439"/>
    </row>
    <row r="843" spans="14:72" ht="15" hidden="1" x14ac:dyDescent="0.25">
      <c r="N843" s="443"/>
      <c r="O843" s="444"/>
      <c r="P843" s="436"/>
      <c r="Q843" s="437"/>
      <c r="R843" s="58"/>
      <c r="S843" s="58"/>
      <c r="T843" s="437"/>
      <c r="U843" s="438"/>
      <c r="V843" s="54"/>
      <c r="W843" s="54"/>
      <c r="X843" s="54"/>
      <c r="Y843" s="54"/>
      <c r="Z843" s="54"/>
      <c r="AA843" s="55"/>
      <c r="AB843" s="438"/>
      <c r="AI843" s="439"/>
      <c r="AJ843" s="54"/>
      <c r="AK843" s="439"/>
      <c r="AU843" s="440"/>
      <c r="AV843" s="84"/>
      <c r="AW843" s="77"/>
      <c r="AX843" s="436"/>
      <c r="AY843" s="437"/>
      <c r="AZ843" s="437"/>
      <c r="BA843" s="437"/>
      <c r="BB843" s="437"/>
      <c r="BC843" s="441"/>
      <c r="BD843" s="54"/>
      <c r="BE843" s="56"/>
      <c r="BF843" s="56"/>
      <c r="BG843" s="54"/>
      <c r="BH843" s="54"/>
      <c r="BI843" s="54"/>
      <c r="BJ843" s="54"/>
      <c r="BR843" s="439"/>
      <c r="BS843" s="439"/>
      <c r="BT843" s="439"/>
    </row>
    <row r="844" spans="14:72" ht="15" hidden="1" x14ac:dyDescent="0.25">
      <c r="N844" s="443"/>
      <c r="O844" s="444"/>
      <c r="P844" s="436"/>
      <c r="Q844" s="437"/>
      <c r="R844" s="58"/>
      <c r="S844" s="58"/>
      <c r="T844" s="437"/>
      <c r="U844" s="438"/>
      <c r="V844" s="54"/>
      <c r="W844" s="54"/>
      <c r="X844" s="54"/>
      <c r="Y844" s="54"/>
      <c r="Z844" s="54"/>
      <c r="AA844" s="55"/>
      <c r="AB844" s="438"/>
      <c r="AI844" s="439"/>
      <c r="AJ844" s="54"/>
      <c r="AK844" s="439"/>
      <c r="AU844" s="440"/>
      <c r="AV844" s="84"/>
      <c r="AW844" s="77"/>
      <c r="AX844" s="436"/>
      <c r="AY844" s="437"/>
      <c r="AZ844" s="437"/>
      <c r="BA844" s="437"/>
      <c r="BB844" s="437"/>
      <c r="BC844" s="441"/>
      <c r="BD844" s="54"/>
      <c r="BE844" s="56"/>
      <c r="BF844" s="56"/>
      <c r="BG844" s="54"/>
      <c r="BH844" s="54"/>
      <c r="BI844" s="54"/>
      <c r="BJ844" s="54"/>
      <c r="BR844" s="439"/>
      <c r="BS844" s="439"/>
      <c r="BT844" s="439"/>
    </row>
    <row r="845" spans="14:72" ht="15" hidden="1" x14ac:dyDescent="0.25">
      <c r="N845" s="443"/>
      <c r="O845" s="444"/>
      <c r="P845" s="436"/>
      <c r="Q845" s="437"/>
      <c r="R845" s="58"/>
      <c r="S845" s="58"/>
      <c r="T845" s="437"/>
      <c r="U845" s="438"/>
      <c r="V845" s="54"/>
      <c r="W845" s="54"/>
      <c r="X845" s="54"/>
      <c r="Y845" s="54"/>
      <c r="Z845" s="54"/>
      <c r="AA845" s="55"/>
      <c r="AB845" s="438"/>
      <c r="AI845" s="439"/>
      <c r="AJ845" s="54"/>
      <c r="AK845" s="439"/>
      <c r="AU845" s="440"/>
      <c r="AV845" s="84"/>
      <c r="AW845" s="77"/>
      <c r="AX845" s="436"/>
      <c r="AY845" s="437"/>
      <c r="AZ845" s="437"/>
      <c r="BA845" s="437"/>
      <c r="BB845" s="437"/>
      <c r="BC845" s="441"/>
      <c r="BD845" s="54"/>
      <c r="BE845" s="56"/>
      <c r="BF845" s="56"/>
      <c r="BG845" s="54"/>
      <c r="BH845" s="54"/>
      <c r="BI845" s="54"/>
      <c r="BJ845" s="54"/>
      <c r="BR845" s="439"/>
      <c r="BS845" s="439"/>
      <c r="BT845" s="439"/>
    </row>
    <row r="846" spans="14:72" ht="15" hidden="1" x14ac:dyDescent="0.25">
      <c r="N846" s="443"/>
      <c r="O846" s="444"/>
      <c r="P846" s="436"/>
      <c r="Q846" s="437"/>
      <c r="R846" s="58"/>
      <c r="S846" s="58"/>
      <c r="T846" s="437"/>
      <c r="U846" s="438"/>
      <c r="V846" s="54"/>
      <c r="W846" s="54"/>
      <c r="X846" s="54"/>
      <c r="Y846" s="54"/>
      <c r="Z846" s="54"/>
      <c r="AA846" s="55"/>
      <c r="AB846" s="438"/>
      <c r="AI846" s="439"/>
      <c r="AJ846" s="54"/>
      <c r="AK846" s="439"/>
      <c r="AU846" s="440"/>
      <c r="AV846" s="84"/>
      <c r="AW846" s="77"/>
      <c r="AX846" s="436"/>
      <c r="AY846" s="437"/>
      <c r="AZ846" s="437"/>
      <c r="BA846" s="437"/>
      <c r="BB846" s="437"/>
      <c r="BC846" s="441"/>
      <c r="BD846" s="54"/>
      <c r="BE846" s="56"/>
      <c r="BF846" s="56"/>
      <c r="BG846" s="54"/>
      <c r="BH846" s="54"/>
      <c r="BI846" s="54"/>
      <c r="BJ846" s="54"/>
      <c r="BR846" s="439"/>
      <c r="BS846" s="439"/>
      <c r="BT846" s="439"/>
    </row>
    <row r="847" spans="14:72" ht="15" hidden="1" x14ac:dyDescent="0.25">
      <c r="N847" s="443"/>
      <c r="O847" s="444"/>
      <c r="P847" s="436"/>
      <c r="Q847" s="437"/>
      <c r="R847" s="58"/>
      <c r="S847" s="58"/>
      <c r="T847" s="437"/>
      <c r="U847" s="438"/>
      <c r="V847" s="54"/>
      <c r="W847" s="54"/>
      <c r="X847" s="54"/>
      <c r="Y847" s="54"/>
      <c r="Z847" s="54"/>
      <c r="AA847" s="55"/>
      <c r="AB847" s="438"/>
      <c r="AI847" s="439"/>
      <c r="AJ847" s="54"/>
      <c r="AK847" s="439"/>
      <c r="AU847" s="440"/>
      <c r="AV847" s="84"/>
      <c r="AW847" s="77"/>
      <c r="AX847" s="436"/>
      <c r="AY847" s="437"/>
      <c r="AZ847" s="437"/>
      <c r="BA847" s="437"/>
      <c r="BB847" s="437"/>
      <c r="BC847" s="441"/>
      <c r="BD847" s="54"/>
      <c r="BE847" s="56"/>
      <c r="BF847" s="56"/>
      <c r="BG847" s="54"/>
      <c r="BH847" s="54"/>
      <c r="BI847" s="54"/>
      <c r="BJ847" s="54"/>
      <c r="BR847" s="439"/>
      <c r="BS847" s="439"/>
      <c r="BT847" s="439"/>
    </row>
    <row r="848" spans="14:72" ht="15" hidden="1" x14ac:dyDescent="0.25">
      <c r="N848" s="443"/>
      <c r="O848" s="444"/>
      <c r="P848" s="436"/>
      <c r="Q848" s="437"/>
      <c r="R848" s="58"/>
      <c r="S848" s="58"/>
      <c r="T848" s="437"/>
      <c r="U848" s="438"/>
      <c r="V848" s="54"/>
      <c r="W848" s="54"/>
      <c r="X848" s="54"/>
      <c r="Y848" s="54"/>
      <c r="Z848" s="54"/>
      <c r="AA848" s="55"/>
      <c r="AB848" s="438"/>
      <c r="AI848" s="439"/>
      <c r="AJ848" s="54"/>
      <c r="AK848" s="439"/>
      <c r="AU848" s="440"/>
      <c r="AV848" s="442"/>
      <c r="AW848" s="77"/>
      <c r="AX848" s="436"/>
      <c r="AY848" s="437"/>
      <c r="AZ848" s="437"/>
      <c r="BA848" s="437"/>
      <c r="BB848" s="437"/>
      <c r="BC848" s="441"/>
      <c r="BD848" s="54"/>
      <c r="BE848" s="56"/>
      <c r="BF848" s="56"/>
      <c r="BG848" s="54"/>
      <c r="BH848" s="54"/>
      <c r="BI848" s="54"/>
      <c r="BJ848" s="54"/>
      <c r="BR848" s="439"/>
      <c r="BS848" s="439"/>
      <c r="BT848" s="439"/>
    </row>
    <row r="849" spans="14:72" ht="15" hidden="1" x14ac:dyDescent="0.25">
      <c r="N849" s="443"/>
      <c r="O849" s="444"/>
      <c r="P849" s="436"/>
      <c r="Q849" s="437"/>
      <c r="R849" s="58"/>
      <c r="S849" s="58"/>
      <c r="T849" s="437"/>
      <c r="U849" s="438"/>
      <c r="V849" s="54"/>
      <c r="W849" s="54"/>
      <c r="X849" s="54"/>
      <c r="Y849" s="54"/>
      <c r="Z849" s="54"/>
      <c r="AA849" s="55"/>
      <c r="AB849" s="438"/>
      <c r="AI849" s="439"/>
      <c r="AJ849" s="54"/>
      <c r="AK849" s="439"/>
      <c r="AU849" s="440"/>
      <c r="AV849" s="84"/>
      <c r="AW849" s="77"/>
      <c r="AX849" s="436"/>
      <c r="AY849" s="437"/>
      <c r="AZ849" s="437"/>
      <c r="BA849" s="437"/>
      <c r="BB849" s="437"/>
      <c r="BC849" s="441"/>
      <c r="BD849" s="54"/>
      <c r="BE849" s="56"/>
      <c r="BF849" s="56"/>
      <c r="BG849" s="54"/>
      <c r="BH849" s="54"/>
      <c r="BI849" s="54"/>
      <c r="BJ849" s="54"/>
      <c r="BR849" s="439"/>
      <c r="BS849" s="439"/>
      <c r="BT849" s="439"/>
    </row>
    <row r="850" spans="14:72" ht="15" hidden="1" x14ac:dyDescent="0.25">
      <c r="N850" s="443"/>
      <c r="O850" s="444"/>
      <c r="P850" s="436"/>
      <c r="Q850" s="437"/>
      <c r="R850" s="58"/>
      <c r="S850" s="58"/>
      <c r="T850" s="437"/>
      <c r="U850" s="438"/>
      <c r="V850" s="54"/>
      <c r="W850" s="54"/>
      <c r="X850" s="54"/>
      <c r="Y850" s="54"/>
      <c r="Z850" s="54"/>
      <c r="AA850" s="55"/>
      <c r="AB850" s="438"/>
      <c r="AI850" s="439"/>
      <c r="AJ850" s="54"/>
      <c r="AK850" s="439"/>
      <c r="AU850" s="440"/>
      <c r="AV850" s="84"/>
      <c r="AW850" s="77"/>
      <c r="AX850" s="436"/>
      <c r="AY850" s="437"/>
      <c r="AZ850" s="437"/>
      <c r="BA850" s="437"/>
      <c r="BB850" s="437"/>
      <c r="BC850" s="441"/>
      <c r="BD850" s="54"/>
      <c r="BE850" s="56"/>
      <c r="BF850" s="56"/>
      <c r="BG850" s="54"/>
      <c r="BH850" s="54"/>
      <c r="BI850" s="54"/>
      <c r="BJ850" s="54"/>
      <c r="BR850" s="439"/>
      <c r="BS850" s="439"/>
      <c r="BT850" s="439"/>
    </row>
    <row r="851" spans="14:72" ht="15" hidden="1" x14ac:dyDescent="0.25">
      <c r="N851" s="443"/>
      <c r="O851" s="444"/>
      <c r="P851" s="436"/>
      <c r="Q851" s="437"/>
      <c r="R851" s="58"/>
      <c r="S851" s="58"/>
      <c r="T851" s="437"/>
      <c r="U851" s="438"/>
      <c r="V851" s="54"/>
      <c r="W851" s="54"/>
      <c r="X851" s="54"/>
      <c r="Y851" s="54"/>
      <c r="Z851" s="54"/>
      <c r="AA851" s="55"/>
      <c r="AB851" s="438"/>
      <c r="AI851" s="439"/>
      <c r="AJ851" s="54"/>
      <c r="AK851" s="439"/>
      <c r="AU851" s="440"/>
      <c r="AV851" s="84"/>
      <c r="AW851" s="77"/>
      <c r="AX851" s="436"/>
      <c r="AY851" s="437"/>
      <c r="AZ851" s="437"/>
      <c r="BA851" s="437"/>
      <c r="BB851" s="437"/>
      <c r="BC851" s="441"/>
      <c r="BD851" s="54"/>
      <c r="BE851" s="56"/>
      <c r="BF851" s="56"/>
      <c r="BG851" s="54"/>
      <c r="BH851" s="54"/>
      <c r="BI851" s="54"/>
      <c r="BJ851" s="54"/>
      <c r="BR851" s="439"/>
      <c r="BS851" s="439"/>
      <c r="BT851" s="439"/>
    </row>
    <row r="852" spans="14:72" ht="15" hidden="1" x14ac:dyDescent="0.25">
      <c r="N852" s="443"/>
      <c r="O852" s="444"/>
      <c r="P852" s="436"/>
      <c r="Q852" s="437"/>
      <c r="R852" s="58"/>
      <c r="S852" s="58"/>
      <c r="T852" s="437"/>
      <c r="U852" s="438"/>
      <c r="V852" s="54"/>
      <c r="W852" s="54"/>
      <c r="X852" s="54"/>
      <c r="Y852" s="54"/>
      <c r="Z852" s="54"/>
      <c r="AA852" s="55"/>
      <c r="AB852" s="438"/>
      <c r="AI852" s="439"/>
      <c r="AJ852" s="54"/>
      <c r="AK852" s="439"/>
      <c r="AU852" s="440"/>
      <c r="AV852" s="442"/>
      <c r="AW852" s="77"/>
      <c r="AX852" s="436"/>
      <c r="AY852" s="437"/>
      <c r="AZ852" s="437"/>
      <c r="BA852" s="437"/>
      <c r="BB852" s="437"/>
      <c r="BC852" s="441"/>
      <c r="BD852" s="54"/>
      <c r="BE852" s="56"/>
      <c r="BF852" s="56"/>
      <c r="BG852" s="54"/>
      <c r="BH852" s="54"/>
      <c r="BI852" s="54"/>
      <c r="BJ852" s="54"/>
      <c r="BR852" s="439"/>
      <c r="BS852" s="439"/>
      <c r="BT852" s="439"/>
    </row>
    <row r="853" spans="14:72" ht="15" hidden="1" x14ac:dyDescent="0.25">
      <c r="N853" s="443"/>
      <c r="O853" s="444"/>
      <c r="P853" s="436"/>
      <c r="Q853" s="437"/>
      <c r="R853" s="58"/>
      <c r="S853" s="58"/>
      <c r="T853" s="437"/>
      <c r="U853" s="438"/>
      <c r="V853" s="54"/>
      <c r="W853" s="54"/>
      <c r="X853" s="54"/>
      <c r="Y853" s="54"/>
      <c r="Z853" s="54"/>
      <c r="AA853" s="55"/>
      <c r="AB853" s="438"/>
      <c r="AI853" s="439"/>
      <c r="AJ853" s="54"/>
      <c r="AK853" s="439"/>
      <c r="AU853" s="440"/>
      <c r="AV853" s="84"/>
      <c r="AW853" s="77"/>
      <c r="AX853" s="436"/>
      <c r="AY853" s="437"/>
      <c r="AZ853" s="437"/>
      <c r="BA853" s="437"/>
      <c r="BB853" s="437"/>
      <c r="BC853" s="441"/>
      <c r="BD853" s="54"/>
      <c r="BE853" s="56"/>
      <c r="BF853" s="56"/>
      <c r="BG853" s="54"/>
      <c r="BH853" s="54"/>
      <c r="BI853" s="54"/>
      <c r="BJ853" s="54"/>
      <c r="BR853" s="439"/>
      <c r="BS853" s="439"/>
      <c r="BT853" s="439"/>
    </row>
    <row r="854" spans="14:72" ht="15" hidden="1" x14ac:dyDescent="0.25">
      <c r="N854" s="443"/>
      <c r="O854" s="444"/>
      <c r="P854" s="436"/>
      <c r="Q854" s="437"/>
      <c r="R854" s="58"/>
      <c r="S854" s="58"/>
      <c r="T854" s="437"/>
      <c r="U854" s="438"/>
      <c r="V854" s="54"/>
      <c r="W854" s="54"/>
      <c r="X854" s="54"/>
      <c r="Y854" s="54"/>
      <c r="Z854" s="54"/>
      <c r="AA854" s="55"/>
      <c r="AB854" s="438"/>
      <c r="AI854" s="439"/>
      <c r="AJ854" s="54"/>
      <c r="AK854" s="439"/>
      <c r="AU854" s="440"/>
      <c r="AV854" s="84"/>
      <c r="AW854" s="77"/>
      <c r="AX854" s="436"/>
      <c r="AY854" s="437"/>
      <c r="AZ854" s="437"/>
      <c r="BA854" s="437"/>
      <c r="BB854" s="437"/>
      <c r="BC854" s="441"/>
      <c r="BD854" s="54"/>
      <c r="BE854" s="56"/>
      <c r="BF854" s="56"/>
      <c r="BG854" s="54"/>
      <c r="BH854" s="54"/>
      <c r="BI854" s="54"/>
      <c r="BJ854" s="54"/>
      <c r="BR854" s="439"/>
      <c r="BS854" s="439"/>
      <c r="BT854" s="439"/>
    </row>
    <row r="855" spans="14:72" ht="15" hidden="1" x14ac:dyDescent="0.25">
      <c r="N855" s="443"/>
      <c r="O855" s="444"/>
      <c r="P855" s="436"/>
      <c r="Q855" s="437"/>
      <c r="R855" s="58"/>
      <c r="S855" s="58"/>
      <c r="T855" s="437"/>
      <c r="U855" s="438"/>
      <c r="V855" s="54"/>
      <c r="W855" s="54"/>
      <c r="X855" s="54"/>
      <c r="Y855" s="54"/>
      <c r="Z855" s="54"/>
      <c r="AA855" s="55"/>
      <c r="AB855" s="438"/>
      <c r="AI855" s="439"/>
      <c r="AJ855" s="54"/>
      <c r="AK855" s="439"/>
      <c r="AU855" s="440"/>
      <c r="AV855" s="442"/>
      <c r="AW855" s="77"/>
      <c r="AX855" s="436"/>
      <c r="AY855" s="437"/>
      <c r="AZ855" s="437"/>
      <c r="BA855" s="437"/>
      <c r="BB855" s="437"/>
      <c r="BC855" s="441"/>
      <c r="BD855" s="54"/>
      <c r="BE855" s="56"/>
      <c r="BF855" s="56"/>
      <c r="BG855" s="54"/>
      <c r="BH855" s="54"/>
      <c r="BI855" s="54"/>
      <c r="BJ855" s="54"/>
      <c r="BR855" s="439"/>
      <c r="BS855" s="439"/>
      <c r="BT855" s="439"/>
    </row>
    <row r="856" spans="14:72" ht="15" hidden="1" x14ac:dyDescent="0.25">
      <c r="N856" s="443"/>
      <c r="O856" s="444"/>
      <c r="P856" s="436"/>
      <c r="Q856" s="437"/>
      <c r="R856" s="58"/>
      <c r="S856" s="58"/>
      <c r="T856" s="437"/>
      <c r="U856" s="438"/>
      <c r="V856" s="54"/>
      <c r="W856" s="54"/>
      <c r="X856" s="54"/>
      <c r="Y856" s="54"/>
      <c r="Z856" s="54"/>
      <c r="AA856" s="55"/>
      <c r="AB856" s="438"/>
      <c r="AI856" s="439"/>
      <c r="AJ856" s="54"/>
      <c r="AK856" s="439"/>
      <c r="AU856" s="440"/>
      <c r="AV856" s="84"/>
      <c r="AW856" s="77"/>
      <c r="AX856" s="436"/>
      <c r="AY856" s="437"/>
      <c r="AZ856" s="437"/>
      <c r="BA856" s="437"/>
      <c r="BB856" s="437"/>
      <c r="BC856" s="441"/>
      <c r="BD856" s="54"/>
      <c r="BE856" s="56"/>
      <c r="BF856" s="56"/>
      <c r="BG856" s="54"/>
      <c r="BH856" s="54"/>
      <c r="BI856" s="54"/>
      <c r="BJ856" s="54"/>
      <c r="BR856" s="439"/>
      <c r="BS856" s="439"/>
      <c r="BT856" s="439"/>
    </row>
    <row r="857" spans="14:72" ht="15" hidden="1" x14ac:dyDescent="0.25">
      <c r="N857" s="443"/>
      <c r="O857" s="444"/>
      <c r="P857" s="436"/>
      <c r="Q857" s="437"/>
      <c r="R857" s="58"/>
      <c r="S857" s="58"/>
      <c r="T857" s="437"/>
      <c r="U857" s="438"/>
      <c r="V857" s="54"/>
      <c r="W857" s="54"/>
      <c r="X857" s="54"/>
      <c r="Y857" s="54"/>
      <c r="Z857" s="54"/>
      <c r="AA857" s="55"/>
      <c r="AB857" s="438"/>
      <c r="AI857" s="439"/>
      <c r="AJ857" s="54"/>
      <c r="AK857" s="439"/>
      <c r="AU857" s="440"/>
      <c r="AV857" s="442"/>
      <c r="AW857" s="77"/>
      <c r="AX857" s="436"/>
      <c r="AY857" s="437"/>
      <c r="AZ857" s="437"/>
      <c r="BA857" s="437"/>
      <c r="BB857" s="437"/>
      <c r="BC857" s="441"/>
      <c r="BD857" s="54"/>
      <c r="BE857" s="56"/>
      <c r="BF857" s="56"/>
      <c r="BG857" s="54"/>
      <c r="BH857" s="54"/>
      <c r="BI857" s="54"/>
      <c r="BJ857" s="54"/>
      <c r="BR857" s="439"/>
      <c r="BS857" s="439"/>
      <c r="BT857" s="439"/>
    </row>
    <row r="858" spans="14:72" ht="15" hidden="1" x14ac:dyDescent="0.25">
      <c r="N858" s="443"/>
      <c r="O858" s="444"/>
      <c r="P858" s="436"/>
      <c r="Q858" s="437"/>
      <c r="R858" s="58"/>
      <c r="S858" s="58"/>
      <c r="T858" s="437"/>
      <c r="U858" s="438"/>
      <c r="V858" s="54"/>
      <c r="W858" s="54"/>
      <c r="X858" s="54"/>
      <c r="Y858" s="54"/>
      <c r="Z858" s="54"/>
      <c r="AA858" s="55"/>
      <c r="AB858" s="438"/>
      <c r="AI858" s="439"/>
      <c r="AJ858" s="54"/>
      <c r="AK858" s="439"/>
      <c r="AU858" s="440"/>
      <c r="AV858" s="442"/>
      <c r="AW858" s="77"/>
      <c r="AX858" s="436"/>
      <c r="AY858" s="437"/>
      <c r="AZ858" s="437"/>
      <c r="BA858" s="437"/>
      <c r="BB858" s="437"/>
      <c r="BC858" s="441"/>
      <c r="BD858" s="54"/>
      <c r="BE858" s="56"/>
      <c r="BF858" s="56"/>
      <c r="BG858" s="54"/>
      <c r="BH858" s="54"/>
      <c r="BI858" s="54"/>
      <c r="BJ858" s="54"/>
      <c r="BR858" s="439"/>
      <c r="BS858" s="439"/>
      <c r="BT858" s="439"/>
    </row>
    <row r="859" spans="14:72" ht="15" hidden="1" x14ac:dyDescent="0.25">
      <c r="N859" s="443"/>
      <c r="O859" s="444"/>
      <c r="P859" s="436"/>
      <c r="Q859" s="437"/>
      <c r="R859" s="58"/>
      <c r="S859" s="58"/>
      <c r="T859" s="437"/>
      <c r="U859" s="438"/>
      <c r="V859" s="54"/>
      <c r="W859" s="54"/>
      <c r="X859" s="54"/>
      <c r="Y859" s="54"/>
      <c r="Z859" s="54"/>
      <c r="AA859" s="55"/>
      <c r="AB859" s="438"/>
      <c r="AI859" s="439"/>
      <c r="AJ859" s="54"/>
      <c r="AK859" s="439"/>
      <c r="AU859" s="440"/>
      <c r="AV859" s="442"/>
      <c r="AW859" s="77"/>
      <c r="AX859" s="436"/>
      <c r="AY859" s="437"/>
      <c r="AZ859" s="437"/>
      <c r="BA859" s="437"/>
      <c r="BB859" s="437"/>
      <c r="BC859" s="441"/>
      <c r="BD859" s="54"/>
      <c r="BE859" s="56"/>
      <c r="BF859" s="56"/>
      <c r="BG859" s="54"/>
      <c r="BH859" s="54"/>
      <c r="BI859" s="54"/>
      <c r="BJ859" s="54"/>
      <c r="BR859" s="439"/>
      <c r="BS859" s="439"/>
      <c r="BT859" s="439"/>
    </row>
    <row r="860" spans="14:72" ht="15" hidden="1" x14ac:dyDescent="0.25">
      <c r="N860" s="443"/>
      <c r="O860" s="444"/>
      <c r="P860" s="436"/>
      <c r="Q860" s="437"/>
      <c r="R860" s="58"/>
      <c r="S860" s="58"/>
      <c r="T860" s="437"/>
      <c r="U860" s="438"/>
      <c r="V860" s="54"/>
      <c r="W860" s="54"/>
      <c r="X860" s="54"/>
      <c r="Y860" s="54"/>
      <c r="Z860" s="54"/>
      <c r="AA860" s="55"/>
      <c r="AB860" s="438"/>
      <c r="AI860" s="439"/>
      <c r="AJ860" s="54"/>
      <c r="AK860" s="439"/>
      <c r="AU860" s="440"/>
      <c r="AV860" s="84"/>
      <c r="AW860" s="77"/>
      <c r="AX860" s="436"/>
      <c r="AY860" s="437"/>
      <c r="AZ860" s="437"/>
      <c r="BA860" s="437"/>
      <c r="BB860" s="437"/>
      <c r="BC860" s="441"/>
      <c r="BD860" s="54"/>
      <c r="BE860" s="56"/>
      <c r="BF860" s="56"/>
      <c r="BG860" s="54"/>
      <c r="BH860" s="54"/>
      <c r="BI860" s="54"/>
      <c r="BJ860" s="54"/>
      <c r="BR860" s="439"/>
      <c r="BS860" s="439"/>
      <c r="BT860" s="439"/>
    </row>
    <row r="861" spans="14:72" ht="15" hidden="1" x14ac:dyDescent="0.25">
      <c r="N861" s="443"/>
      <c r="O861" s="444"/>
      <c r="P861" s="436"/>
      <c r="Q861" s="437"/>
      <c r="R861" s="58"/>
      <c r="S861" s="58"/>
      <c r="T861" s="437"/>
      <c r="U861" s="438"/>
      <c r="V861" s="54"/>
      <c r="W861" s="54"/>
      <c r="X861" s="54"/>
      <c r="Y861" s="54"/>
      <c r="Z861" s="54"/>
      <c r="AA861" s="55"/>
      <c r="AB861" s="438"/>
      <c r="AI861" s="439"/>
      <c r="AJ861" s="54"/>
      <c r="AK861" s="439"/>
      <c r="AU861" s="440"/>
      <c r="AV861" s="442"/>
      <c r="AW861" s="77"/>
      <c r="AX861" s="436"/>
      <c r="AY861" s="437"/>
      <c r="AZ861" s="437"/>
      <c r="BA861" s="437"/>
      <c r="BB861" s="437"/>
      <c r="BC861" s="441"/>
      <c r="BD861" s="54"/>
      <c r="BE861" s="56"/>
      <c r="BF861" s="56"/>
      <c r="BG861" s="54"/>
      <c r="BH861" s="54"/>
      <c r="BI861" s="54"/>
      <c r="BJ861" s="54"/>
      <c r="BR861" s="439"/>
      <c r="BS861" s="439"/>
      <c r="BT861" s="439"/>
    </row>
    <row r="862" spans="14:72" ht="15" hidden="1" x14ac:dyDescent="0.25">
      <c r="N862" s="443"/>
      <c r="O862" s="444"/>
      <c r="P862" s="436"/>
      <c r="Q862" s="437"/>
      <c r="R862" s="58"/>
      <c r="S862" s="58"/>
      <c r="T862" s="437"/>
      <c r="U862" s="438"/>
      <c r="V862" s="54"/>
      <c r="W862" s="54"/>
      <c r="X862" s="54"/>
      <c r="Y862" s="54"/>
      <c r="Z862" s="54"/>
      <c r="AA862" s="55"/>
      <c r="AB862" s="438"/>
      <c r="AI862" s="439"/>
      <c r="AJ862" s="54"/>
      <c r="AK862" s="439"/>
      <c r="AU862" s="440"/>
      <c r="AV862" s="442"/>
      <c r="AW862" s="77"/>
      <c r="AX862" s="436"/>
      <c r="AY862" s="437"/>
      <c r="AZ862" s="437"/>
      <c r="BA862" s="437"/>
      <c r="BB862" s="437"/>
      <c r="BC862" s="441"/>
      <c r="BD862" s="54"/>
      <c r="BE862" s="56"/>
      <c r="BF862" s="56"/>
      <c r="BG862" s="54"/>
      <c r="BH862" s="54"/>
      <c r="BI862" s="54"/>
      <c r="BJ862" s="54"/>
      <c r="BR862" s="439"/>
      <c r="BS862" s="439"/>
      <c r="BT862" s="439"/>
    </row>
    <row r="863" spans="14:72" ht="15" hidden="1" x14ac:dyDescent="0.25">
      <c r="N863" s="443"/>
      <c r="O863" s="444"/>
      <c r="P863" s="436"/>
      <c r="Q863" s="437"/>
      <c r="R863" s="58"/>
      <c r="S863" s="58"/>
      <c r="T863" s="437"/>
      <c r="U863" s="438"/>
      <c r="V863" s="54"/>
      <c r="W863" s="54"/>
      <c r="X863" s="54"/>
      <c r="Y863" s="54"/>
      <c r="Z863" s="54"/>
      <c r="AA863" s="55"/>
      <c r="AB863" s="438"/>
      <c r="AI863" s="439"/>
      <c r="AJ863" s="54"/>
      <c r="AK863" s="439"/>
      <c r="AU863" s="440"/>
      <c r="AV863" s="442"/>
      <c r="AW863" s="77"/>
      <c r="AX863" s="436"/>
      <c r="AY863" s="437"/>
      <c r="AZ863" s="437"/>
      <c r="BA863" s="437"/>
      <c r="BB863" s="437"/>
      <c r="BC863" s="441"/>
      <c r="BD863" s="54"/>
      <c r="BE863" s="56"/>
      <c r="BF863" s="56"/>
      <c r="BG863" s="54"/>
      <c r="BH863" s="54"/>
      <c r="BI863" s="54"/>
      <c r="BJ863" s="54"/>
      <c r="BR863" s="439"/>
      <c r="BS863" s="439"/>
      <c r="BT863" s="439"/>
    </row>
    <row r="864" spans="14:72" ht="15" hidden="1" x14ac:dyDescent="0.25">
      <c r="N864" s="443"/>
      <c r="O864" s="444"/>
      <c r="P864" s="436"/>
      <c r="Q864" s="437"/>
      <c r="R864" s="58"/>
      <c r="S864" s="58"/>
      <c r="T864" s="437"/>
      <c r="U864" s="438"/>
      <c r="V864" s="54"/>
      <c r="W864" s="54"/>
      <c r="X864" s="54"/>
      <c r="Y864" s="54"/>
      <c r="Z864" s="54"/>
      <c r="AA864" s="55"/>
      <c r="AB864" s="438"/>
      <c r="AI864" s="439"/>
      <c r="AJ864" s="54"/>
      <c r="AK864" s="439"/>
      <c r="AU864" s="440"/>
      <c r="AV864" s="84"/>
      <c r="AW864" s="77"/>
      <c r="AX864" s="436"/>
      <c r="AY864" s="437"/>
      <c r="AZ864" s="437"/>
      <c r="BA864" s="437"/>
      <c r="BB864" s="437"/>
      <c r="BC864" s="441"/>
      <c r="BD864" s="54"/>
      <c r="BE864" s="56"/>
      <c r="BF864" s="56"/>
      <c r="BG864" s="54"/>
      <c r="BH864" s="54"/>
      <c r="BI864" s="54"/>
      <c r="BJ864" s="54"/>
      <c r="BR864" s="439"/>
      <c r="BS864" s="439"/>
      <c r="BT864" s="439"/>
    </row>
    <row r="865" spans="14:72" ht="15" hidden="1" x14ac:dyDescent="0.25">
      <c r="N865" s="443"/>
      <c r="O865" s="444"/>
      <c r="P865" s="436"/>
      <c r="Q865" s="437"/>
      <c r="R865" s="58"/>
      <c r="S865" s="58"/>
      <c r="T865" s="437"/>
      <c r="U865" s="438"/>
      <c r="V865" s="54"/>
      <c r="W865" s="54"/>
      <c r="X865" s="54"/>
      <c r="Y865" s="54"/>
      <c r="Z865" s="54"/>
      <c r="AA865" s="55"/>
      <c r="AB865" s="438"/>
      <c r="AI865" s="439"/>
      <c r="AJ865" s="54"/>
      <c r="AK865" s="439"/>
      <c r="AU865" s="440"/>
      <c r="AV865" s="84"/>
      <c r="AW865" s="77"/>
      <c r="AX865" s="436"/>
      <c r="AY865" s="437"/>
      <c r="AZ865" s="437"/>
      <c r="BA865" s="437"/>
      <c r="BB865" s="437"/>
      <c r="BC865" s="441"/>
      <c r="BD865" s="54"/>
      <c r="BE865" s="56"/>
      <c r="BF865" s="56"/>
      <c r="BG865" s="54"/>
      <c r="BH865" s="54"/>
      <c r="BI865" s="54"/>
      <c r="BJ865" s="54"/>
      <c r="BR865" s="439"/>
      <c r="BS865" s="439"/>
      <c r="BT865" s="439"/>
    </row>
    <row r="866" spans="14:72" ht="15" hidden="1" x14ac:dyDescent="0.25">
      <c r="N866" s="443"/>
      <c r="O866" s="444"/>
      <c r="P866" s="436"/>
      <c r="Q866" s="437"/>
      <c r="R866" s="58"/>
      <c r="S866" s="58"/>
      <c r="T866" s="437"/>
      <c r="U866" s="438"/>
      <c r="V866" s="54"/>
      <c r="W866" s="54"/>
      <c r="X866" s="54"/>
      <c r="Y866" s="54"/>
      <c r="Z866" s="54"/>
      <c r="AA866" s="55"/>
      <c r="AB866" s="438"/>
      <c r="AI866" s="439"/>
      <c r="AJ866" s="54"/>
      <c r="AK866" s="439"/>
      <c r="AU866" s="440"/>
      <c r="AV866" s="442"/>
      <c r="AW866" s="77"/>
      <c r="AX866" s="436"/>
      <c r="AY866" s="437"/>
      <c r="AZ866" s="437"/>
      <c r="BA866" s="437"/>
      <c r="BB866" s="437"/>
      <c r="BC866" s="441"/>
      <c r="BD866" s="54"/>
      <c r="BE866" s="56"/>
      <c r="BF866" s="56"/>
      <c r="BG866" s="54"/>
      <c r="BH866" s="54"/>
      <c r="BI866" s="54"/>
      <c r="BJ866" s="54"/>
      <c r="BR866" s="439"/>
      <c r="BS866" s="439"/>
      <c r="BT866" s="439"/>
    </row>
    <row r="867" spans="14:72" ht="15" hidden="1" x14ac:dyDescent="0.25">
      <c r="N867" s="443"/>
      <c r="O867" s="444"/>
      <c r="P867" s="436"/>
      <c r="Q867" s="437"/>
      <c r="R867" s="58"/>
      <c r="S867" s="58"/>
      <c r="T867" s="437"/>
      <c r="U867" s="438"/>
      <c r="V867" s="54"/>
      <c r="W867" s="54"/>
      <c r="X867" s="54"/>
      <c r="Y867" s="54"/>
      <c r="Z867" s="54"/>
      <c r="AA867" s="55"/>
      <c r="AB867" s="438"/>
      <c r="AI867" s="439"/>
      <c r="AJ867" s="54"/>
      <c r="AK867" s="439"/>
      <c r="AU867" s="440"/>
      <c r="AV867" s="442"/>
      <c r="AW867" s="77"/>
      <c r="AX867" s="436"/>
      <c r="AY867" s="437"/>
      <c r="AZ867" s="437"/>
      <c r="BA867" s="437"/>
      <c r="BB867" s="437"/>
      <c r="BC867" s="441"/>
      <c r="BD867" s="54"/>
      <c r="BE867" s="56"/>
      <c r="BF867" s="56"/>
      <c r="BG867" s="54"/>
      <c r="BH867" s="54"/>
      <c r="BI867" s="54"/>
      <c r="BJ867" s="54"/>
      <c r="BR867" s="439"/>
      <c r="BS867" s="439"/>
      <c r="BT867" s="439"/>
    </row>
    <row r="868" spans="14:72" ht="15" hidden="1" x14ac:dyDescent="0.25">
      <c r="N868" s="443"/>
      <c r="O868" s="444"/>
      <c r="P868" s="436"/>
      <c r="Q868" s="437"/>
      <c r="R868" s="58"/>
      <c r="S868" s="58"/>
      <c r="T868" s="437"/>
      <c r="U868" s="438"/>
      <c r="V868" s="54"/>
      <c r="W868" s="54"/>
      <c r="X868" s="54"/>
      <c r="Y868" s="54"/>
      <c r="Z868" s="54"/>
      <c r="AA868" s="55"/>
      <c r="AB868" s="438"/>
      <c r="AI868" s="439"/>
      <c r="AJ868" s="54"/>
      <c r="AK868" s="439"/>
      <c r="AU868" s="440"/>
      <c r="AV868" s="84"/>
      <c r="AW868" s="77"/>
      <c r="AX868" s="436"/>
      <c r="AY868" s="437"/>
      <c r="AZ868" s="437"/>
      <c r="BA868" s="437"/>
      <c r="BB868" s="437"/>
      <c r="BC868" s="441"/>
      <c r="BD868" s="54"/>
      <c r="BE868" s="56"/>
      <c r="BF868" s="56"/>
      <c r="BG868" s="54"/>
      <c r="BH868" s="54"/>
      <c r="BI868" s="54"/>
      <c r="BJ868" s="54"/>
      <c r="BR868" s="439"/>
      <c r="BS868" s="439"/>
      <c r="BT868" s="439"/>
    </row>
    <row r="869" spans="14:72" ht="15" hidden="1" x14ac:dyDescent="0.25">
      <c r="N869" s="443"/>
      <c r="O869" s="444"/>
      <c r="P869" s="436"/>
      <c r="Q869" s="437"/>
      <c r="R869" s="58"/>
      <c r="S869" s="58"/>
      <c r="T869" s="437"/>
      <c r="U869" s="438"/>
      <c r="V869" s="54"/>
      <c r="W869" s="54"/>
      <c r="X869" s="54"/>
      <c r="Y869" s="54"/>
      <c r="Z869" s="54"/>
      <c r="AA869" s="55"/>
      <c r="AB869" s="438"/>
      <c r="AI869" s="439"/>
      <c r="AJ869" s="54"/>
      <c r="AK869" s="439"/>
      <c r="AU869" s="440"/>
      <c r="AV869" s="84"/>
      <c r="AW869" s="77"/>
      <c r="AX869" s="436"/>
      <c r="AY869" s="437"/>
      <c r="AZ869" s="437"/>
      <c r="BA869" s="437"/>
      <c r="BB869" s="437"/>
      <c r="BC869" s="441"/>
      <c r="BD869" s="54"/>
      <c r="BE869" s="56"/>
      <c r="BF869" s="56"/>
      <c r="BG869" s="54"/>
      <c r="BH869" s="54"/>
      <c r="BI869" s="54"/>
      <c r="BJ869" s="54"/>
      <c r="BR869" s="439"/>
      <c r="BS869" s="439"/>
      <c r="BT869" s="439"/>
    </row>
    <row r="870" spans="14:72" ht="15" hidden="1" x14ac:dyDescent="0.25">
      <c r="N870" s="443"/>
      <c r="O870" s="444"/>
      <c r="P870" s="436"/>
      <c r="Q870" s="437"/>
      <c r="R870" s="58"/>
      <c r="S870" s="58"/>
      <c r="T870" s="437"/>
      <c r="U870" s="438"/>
      <c r="V870" s="54"/>
      <c r="W870" s="54"/>
      <c r="X870" s="54"/>
      <c r="Y870" s="54"/>
      <c r="Z870" s="54"/>
      <c r="AA870" s="55"/>
      <c r="AB870" s="438"/>
      <c r="AI870" s="439"/>
      <c r="AJ870" s="54"/>
      <c r="AK870" s="439"/>
      <c r="AU870" s="440"/>
      <c r="AV870" s="84"/>
      <c r="AW870" s="77"/>
      <c r="AX870" s="436"/>
      <c r="AY870" s="437"/>
      <c r="AZ870" s="437"/>
      <c r="BA870" s="437"/>
      <c r="BB870" s="437"/>
      <c r="BC870" s="441"/>
      <c r="BD870" s="54"/>
      <c r="BE870" s="56"/>
      <c r="BF870" s="56"/>
      <c r="BG870" s="54"/>
      <c r="BH870" s="54"/>
      <c r="BI870" s="54"/>
      <c r="BJ870" s="54"/>
      <c r="BR870" s="439"/>
      <c r="BS870" s="439"/>
      <c r="BT870" s="439"/>
    </row>
    <row r="871" spans="14:72" ht="15" hidden="1" x14ac:dyDescent="0.25">
      <c r="N871" s="443"/>
      <c r="O871" s="444"/>
      <c r="P871" s="436"/>
      <c r="Q871" s="437"/>
      <c r="R871" s="58"/>
      <c r="S871" s="58"/>
      <c r="T871" s="437"/>
      <c r="U871" s="438"/>
      <c r="V871" s="54"/>
      <c r="W871" s="54"/>
      <c r="X871" s="54"/>
      <c r="Y871" s="54"/>
      <c r="Z871" s="54"/>
      <c r="AA871" s="55"/>
      <c r="AB871" s="438"/>
      <c r="AI871" s="439"/>
      <c r="AJ871" s="54"/>
      <c r="AK871" s="439"/>
      <c r="AU871" s="440"/>
      <c r="AV871" s="84"/>
      <c r="AW871" s="77"/>
      <c r="AX871" s="436"/>
      <c r="AY871" s="437"/>
      <c r="AZ871" s="437"/>
      <c r="BA871" s="437"/>
      <c r="BB871" s="437"/>
      <c r="BC871" s="441"/>
      <c r="BD871" s="54"/>
      <c r="BE871" s="56"/>
      <c r="BF871" s="56"/>
      <c r="BG871" s="54"/>
      <c r="BH871" s="54"/>
      <c r="BI871" s="54"/>
      <c r="BJ871" s="54"/>
      <c r="BR871" s="439"/>
      <c r="BS871" s="439"/>
      <c r="BT871" s="439"/>
    </row>
    <row r="872" spans="14:72" hidden="1" x14ac:dyDescent="0.2">
      <c r="N872" s="443"/>
      <c r="O872" s="444"/>
      <c r="P872" s="436"/>
      <c r="Q872" s="437"/>
      <c r="R872" s="58"/>
      <c r="S872" s="58"/>
      <c r="T872" s="437"/>
      <c r="U872" s="438"/>
      <c r="V872" s="54"/>
      <c r="W872" s="54"/>
      <c r="X872" s="54"/>
      <c r="Y872" s="54"/>
      <c r="Z872" s="54"/>
      <c r="AA872" s="55"/>
      <c r="AB872" s="438"/>
      <c r="AI872" s="439"/>
      <c r="AJ872" s="54"/>
      <c r="AK872" s="439"/>
      <c r="AU872" s="440"/>
      <c r="AV872" s="443"/>
      <c r="AW872" s="77"/>
      <c r="AX872" s="436"/>
      <c r="AY872" s="437"/>
      <c r="AZ872" s="437"/>
      <c r="BA872" s="437"/>
      <c r="BB872" s="437"/>
      <c r="BC872" s="441"/>
      <c r="BD872" s="54"/>
      <c r="BE872" s="56"/>
      <c r="BF872" s="56"/>
      <c r="BG872" s="54"/>
      <c r="BH872" s="54"/>
      <c r="BI872" s="54"/>
      <c r="BJ872" s="54"/>
      <c r="BR872" s="439"/>
      <c r="BS872" s="439"/>
      <c r="BT872" s="439"/>
    </row>
    <row r="873" spans="14:72" hidden="1" x14ac:dyDescent="0.2">
      <c r="N873" s="443"/>
      <c r="O873" s="444"/>
      <c r="P873" s="436"/>
      <c r="Q873" s="437"/>
      <c r="R873" s="58"/>
      <c r="S873" s="58"/>
      <c r="T873" s="437"/>
      <c r="U873" s="438"/>
      <c r="V873" s="54"/>
      <c r="W873" s="54"/>
      <c r="X873" s="54"/>
      <c r="Y873" s="54"/>
      <c r="Z873" s="54"/>
      <c r="AA873" s="55"/>
      <c r="AB873" s="438"/>
      <c r="AI873" s="439"/>
      <c r="AJ873" s="54"/>
      <c r="AK873" s="439"/>
      <c r="AU873" s="440"/>
      <c r="AV873" s="443"/>
      <c r="AW873" s="77"/>
      <c r="AX873" s="436"/>
      <c r="AY873" s="437"/>
      <c r="AZ873" s="437"/>
      <c r="BA873" s="437"/>
      <c r="BB873" s="437"/>
      <c r="BC873" s="441"/>
      <c r="BD873" s="54"/>
      <c r="BE873" s="56"/>
      <c r="BF873" s="56"/>
      <c r="BG873" s="54"/>
      <c r="BH873" s="54"/>
      <c r="BI873" s="54"/>
      <c r="BJ873" s="54"/>
      <c r="BR873" s="439"/>
      <c r="BS873" s="439"/>
      <c r="BT873" s="439"/>
    </row>
    <row r="874" spans="14:72" hidden="1" x14ac:dyDescent="0.2">
      <c r="N874" s="443"/>
      <c r="O874" s="444"/>
      <c r="P874" s="436"/>
      <c r="Q874" s="437"/>
      <c r="R874" s="58"/>
      <c r="S874" s="58"/>
      <c r="T874" s="437"/>
      <c r="U874" s="438"/>
      <c r="V874" s="54"/>
      <c r="W874" s="54"/>
      <c r="X874" s="54"/>
      <c r="Y874" s="54"/>
      <c r="Z874" s="54"/>
      <c r="AA874" s="55"/>
      <c r="AB874" s="438"/>
      <c r="AI874" s="439"/>
      <c r="AJ874" s="54"/>
      <c r="AK874" s="439"/>
      <c r="AU874" s="440"/>
      <c r="AV874" s="443"/>
      <c r="AW874" s="77"/>
      <c r="AX874" s="436"/>
      <c r="AY874" s="437"/>
      <c r="AZ874" s="437"/>
      <c r="BA874" s="437"/>
      <c r="BB874" s="437"/>
      <c r="BC874" s="441"/>
      <c r="BD874" s="54"/>
      <c r="BE874" s="56"/>
      <c r="BF874" s="56"/>
      <c r="BG874" s="54"/>
      <c r="BH874" s="54"/>
      <c r="BI874" s="54"/>
      <c r="BJ874" s="54"/>
      <c r="BR874" s="439"/>
      <c r="BS874" s="439"/>
      <c r="BT874" s="439"/>
    </row>
    <row r="875" spans="14:72" hidden="1" x14ac:dyDescent="0.2">
      <c r="N875" s="443"/>
      <c r="O875" s="444"/>
      <c r="P875" s="436"/>
      <c r="Q875" s="437"/>
      <c r="R875" s="58"/>
      <c r="S875" s="58"/>
      <c r="T875" s="437"/>
      <c r="U875" s="438"/>
      <c r="V875" s="54"/>
      <c r="W875" s="54"/>
      <c r="X875" s="54"/>
      <c r="Y875" s="54"/>
      <c r="Z875" s="54"/>
      <c r="AA875" s="55"/>
      <c r="AB875" s="438"/>
      <c r="AI875" s="439"/>
      <c r="AJ875" s="54"/>
      <c r="AK875" s="439"/>
      <c r="AU875" s="440"/>
      <c r="AV875" s="443"/>
      <c r="AW875" s="77"/>
      <c r="AX875" s="436"/>
      <c r="AY875" s="437"/>
      <c r="AZ875" s="437"/>
      <c r="BA875" s="437"/>
      <c r="BB875" s="437"/>
      <c r="BC875" s="441"/>
      <c r="BD875" s="54"/>
      <c r="BE875" s="56"/>
      <c r="BF875" s="56"/>
      <c r="BG875" s="54"/>
      <c r="BH875" s="54"/>
      <c r="BI875" s="54"/>
      <c r="BJ875" s="54"/>
      <c r="BR875" s="439"/>
      <c r="BS875" s="439"/>
      <c r="BT875" s="439"/>
    </row>
    <row r="876" spans="14:72" hidden="1" x14ac:dyDescent="0.2">
      <c r="N876" s="443"/>
      <c r="O876" s="444"/>
      <c r="P876" s="436"/>
      <c r="Q876" s="437"/>
      <c r="R876" s="58"/>
      <c r="S876" s="58"/>
      <c r="T876" s="437"/>
      <c r="U876" s="438"/>
      <c r="V876" s="54"/>
      <c r="W876" s="54"/>
      <c r="X876" s="54"/>
      <c r="Y876" s="54"/>
      <c r="Z876" s="54"/>
      <c r="AA876" s="55"/>
      <c r="AB876" s="438"/>
      <c r="AI876" s="439"/>
      <c r="AJ876" s="54"/>
      <c r="AK876" s="439"/>
      <c r="AU876" s="440"/>
      <c r="AV876" s="443"/>
      <c r="AW876" s="77"/>
      <c r="AX876" s="436"/>
      <c r="AY876" s="437"/>
      <c r="AZ876" s="437"/>
      <c r="BA876" s="437"/>
      <c r="BB876" s="437"/>
      <c r="BC876" s="441"/>
      <c r="BD876" s="54"/>
      <c r="BE876" s="56"/>
      <c r="BF876" s="56"/>
      <c r="BG876" s="54"/>
      <c r="BH876" s="54"/>
      <c r="BI876" s="54"/>
      <c r="BJ876" s="54"/>
      <c r="BR876" s="439"/>
      <c r="BS876" s="439"/>
      <c r="BT876" s="439"/>
    </row>
    <row r="877" spans="14:72" hidden="1" x14ac:dyDescent="0.2">
      <c r="N877" s="443"/>
      <c r="O877" s="444"/>
      <c r="P877" s="436"/>
      <c r="Q877" s="437"/>
      <c r="R877" s="58"/>
      <c r="S877" s="58"/>
      <c r="T877" s="437"/>
      <c r="U877" s="438"/>
      <c r="V877" s="54"/>
      <c r="W877" s="54"/>
      <c r="X877" s="54"/>
      <c r="Y877" s="54"/>
      <c r="Z877" s="54"/>
      <c r="AA877" s="55"/>
      <c r="AB877" s="438"/>
      <c r="AI877" s="439"/>
      <c r="AJ877" s="54"/>
      <c r="AK877" s="439"/>
      <c r="AU877" s="440"/>
      <c r="AV877" s="85"/>
      <c r="AW877" s="445"/>
      <c r="AX877" s="436"/>
      <c r="AY877" s="437"/>
      <c r="AZ877" s="437"/>
      <c r="BA877" s="437"/>
      <c r="BB877" s="437"/>
      <c r="BC877" s="441"/>
      <c r="BD877" s="54"/>
      <c r="BE877" s="56"/>
      <c r="BF877" s="56"/>
      <c r="BG877" s="54"/>
      <c r="BH877" s="54"/>
      <c r="BI877" s="54"/>
      <c r="BJ877" s="54"/>
      <c r="BR877" s="439"/>
      <c r="BS877" s="439"/>
      <c r="BT877" s="439"/>
    </row>
    <row r="878" spans="14:72" hidden="1" x14ac:dyDescent="0.2">
      <c r="N878" s="443"/>
      <c r="O878" s="444"/>
      <c r="P878" s="436"/>
      <c r="Q878" s="437"/>
      <c r="R878" s="58"/>
      <c r="S878" s="58"/>
      <c r="T878" s="437"/>
      <c r="U878" s="438"/>
      <c r="V878" s="54"/>
      <c r="W878" s="54"/>
      <c r="X878" s="54"/>
      <c r="Y878" s="54"/>
      <c r="Z878" s="54"/>
      <c r="AA878" s="55"/>
      <c r="AB878" s="438"/>
      <c r="AI878" s="439"/>
      <c r="AJ878" s="54"/>
      <c r="AK878" s="439"/>
      <c r="AU878" s="440"/>
      <c r="AV878" s="85"/>
      <c r="AW878" s="445"/>
      <c r="AX878" s="436"/>
      <c r="AY878" s="437"/>
      <c r="AZ878" s="437"/>
      <c r="BA878" s="437"/>
      <c r="BB878" s="437"/>
      <c r="BC878" s="441"/>
      <c r="BD878" s="54"/>
      <c r="BE878" s="56"/>
      <c r="BF878" s="56"/>
      <c r="BG878" s="54"/>
      <c r="BH878" s="54"/>
      <c r="BI878" s="54"/>
      <c r="BJ878" s="54"/>
      <c r="BR878" s="439"/>
      <c r="BS878" s="439"/>
      <c r="BT878" s="439"/>
    </row>
    <row r="879" spans="14:72" hidden="1" x14ac:dyDescent="0.2">
      <c r="N879" s="443"/>
      <c r="O879" s="444"/>
      <c r="P879" s="436"/>
      <c r="Q879" s="437"/>
      <c r="R879" s="58"/>
      <c r="S879" s="58"/>
      <c r="T879" s="437"/>
      <c r="U879" s="438"/>
      <c r="V879" s="54"/>
      <c r="W879" s="54"/>
      <c r="X879" s="54"/>
      <c r="Y879" s="54"/>
      <c r="Z879" s="54"/>
      <c r="AA879" s="55"/>
      <c r="AB879" s="438"/>
      <c r="AI879" s="439"/>
      <c r="AJ879" s="54"/>
      <c r="AK879" s="439"/>
      <c r="AU879" s="440"/>
      <c r="AV879" s="85"/>
      <c r="AW879" s="445"/>
      <c r="AX879" s="436"/>
      <c r="AY879" s="437"/>
      <c r="AZ879" s="437"/>
      <c r="BA879" s="437"/>
      <c r="BB879" s="437"/>
      <c r="BC879" s="441"/>
      <c r="BD879" s="54"/>
      <c r="BE879" s="56"/>
      <c r="BF879" s="56"/>
      <c r="BG879" s="54"/>
      <c r="BH879" s="54"/>
      <c r="BI879" s="54"/>
      <c r="BJ879" s="54"/>
      <c r="BR879" s="439"/>
      <c r="BS879" s="439"/>
      <c r="BT879" s="439"/>
    </row>
    <row r="880" spans="14:72" hidden="1" x14ac:dyDescent="0.2">
      <c r="N880" s="443"/>
      <c r="O880" s="444"/>
      <c r="P880" s="436"/>
      <c r="Q880" s="437"/>
      <c r="R880" s="58"/>
      <c r="S880" s="58"/>
      <c r="T880" s="437"/>
      <c r="U880" s="438"/>
      <c r="V880" s="54"/>
      <c r="W880" s="54"/>
      <c r="X880" s="54"/>
      <c r="Y880" s="54"/>
      <c r="Z880" s="54"/>
      <c r="AA880" s="55"/>
      <c r="AB880" s="438"/>
      <c r="AI880" s="439"/>
      <c r="AJ880" s="54"/>
      <c r="AK880" s="439"/>
      <c r="AU880" s="440"/>
      <c r="AV880" s="85"/>
      <c r="AW880" s="445"/>
      <c r="AX880" s="436"/>
      <c r="AY880" s="437"/>
      <c r="AZ880" s="437"/>
      <c r="BA880" s="437"/>
      <c r="BB880" s="437"/>
      <c r="BC880" s="441"/>
      <c r="BD880" s="54"/>
      <c r="BE880" s="56"/>
      <c r="BF880" s="56"/>
      <c r="BG880" s="54"/>
      <c r="BH880" s="54"/>
      <c r="BI880" s="54"/>
      <c r="BJ880" s="54"/>
      <c r="BR880" s="439"/>
      <c r="BS880" s="439"/>
      <c r="BT880" s="439"/>
    </row>
    <row r="881" spans="14:72" hidden="1" x14ac:dyDescent="0.2">
      <c r="N881" s="443"/>
      <c r="O881" s="444"/>
      <c r="P881" s="436"/>
      <c r="Q881" s="437"/>
      <c r="R881" s="58"/>
      <c r="S881" s="58"/>
      <c r="T881" s="437"/>
      <c r="U881" s="438"/>
      <c r="V881" s="54"/>
      <c r="W881" s="54"/>
      <c r="X881" s="54"/>
      <c r="Y881" s="54"/>
      <c r="Z881" s="54"/>
      <c r="AA881" s="55"/>
      <c r="AB881" s="438"/>
      <c r="AI881" s="439"/>
      <c r="AJ881" s="54"/>
      <c r="AK881" s="439"/>
      <c r="AU881" s="440"/>
      <c r="AV881" s="85"/>
      <c r="AW881" s="445"/>
      <c r="AX881" s="436"/>
      <c r="AY881" s="437"/>
      <c r="AZ881" s="437"/>
      <c r="BA881" s="437"/>
      <c r="BB881" s="437"/>
      <c r="BC881" s="441"/>
      <c r="BD881" s="54"/>
      <c r="BE881" s="56"/>
      <c r="BF881" s="56"/>
      <c r="BG881" s="54"/>
      <c r="BH881" s="54"/>
      <c r="BI881" s="54"/>
      <c r="BJ881" s="54"/>
      <c r="BR881" s="439"/>
      <c r="BS881" s="439"/>
      <c r="BT881" s="439"/>
    </row>
    <row r="882" spans="14:72" hidden="1" x14ac:dyDescent="0.2">
      <c r="N882" s="443"/>
      <c r="O882" s="444"/>
      <c r="P882" s="436"/>
      <c r="Q882" s="437"/>
      <c r="R882" s="58"/>
      <c r="S882" s="58"/>
      <c r="T882" s="437"/>
      <c r="U882" s="438"/>
      <c r="V882" s="54"/>
      <c r="W882" s="54"/>
      <c r="X882" s="54"/>
      <c r="Y882" s="54"/>
      <c r="Z882" s="54"/>
      <c r="AA882" s="55"/>
      <c r="AB882" s="438"/>
      <c r="AI882" s="439"/>
      <c r="AJ882" s="54"/>
      <c r="AK882" s="439"/>
      <c r="AU882" s="440"/>
      <c r="AV882" s="85"/>
      <c r="AW882" s="445"/>
      <c r="AX882" s="436"/>
      <c r="AY882" s="437"/>
      <c r="AZ882" s="437"/>
      <c r="BA882" s="437"/>
      <c r="BB882" s="437"/>
      <c r="BC882" s="441"/>
      <c r="BD882" s="54"/>
      <c r="BE882" s="56"/>
      <c r="BF882" s="56"/>
      <c r="BG882" s="54"/>
      <c r="BH882" s="54"/>
      <c r="BI882" s="54"/>
      <c r="BJ882" s="54"/>
      <c r="BR882" s="439"/>
      <c r="BS882" s="439"/>
      <c r="BT882" s="439"/>
    </row>
    <row r="883" spans="14:72" hidden="1" x14ac:dyDescent="0.2">
      <c r="N883" s="443"/>
      <c r="O883" s="444"/>
      <c r="P883" s="436"/>
      <c r="Q883" s="437"/>
      <c r="R883" s="58"/>
      <c r="S883" s="58"/>
      <c r="T883" s="437"/>
      <c r="U883" s="438"/>
      <c r="V883" s="54"/>
      <c r="W883" s="54"/>
      <c r="X883" s="54"/>
      <c r="Y883" s="54"/>
      <c r="Z883" s="54"/>
      <c r="AA883" s="55"/>
      <c r="AB883" s="438"/>
      <c r="AI883" s="439"/>
      <c r="AJ883" s="54"/>
      <c r="AK883" s="439"/>
      <c r="AU883" s="440"/>
      <c r="AV883" s="85"/>
      <c r="AW883" s="445"/>
      <c r="AX883" s="436"/>
      <c r="AY883" s="437"/>
      <c r="AZ883" s="437"/>
      <c r="BA883" s="437"/>
      <c r="BB883" s="437"/>
      <c r="BC883" s="441"/>
      <c r="BD883" s="54"/>
      <c r="BE883" s="56"/>
      <c r="BF883" s="56"/>
      <c r="BG883" s="54"/>
      <c r="BH883" s="54"/>
      <c r="BI883" s="54"/>
      <c r="BJ883" s="54"/>
      <c r="BR883" s="439"/>
      <c r="BS883" s="439"/>
      <c r="BT883" s="439"/>
    </row>
    <row r="884" spans="14:72" hidden="1" x14ac:dyDescent="0.2">
      <c r="N884" s="443"/>
      <c r="O884" s="444"/>
      <c r="P884" s="436"/>
      <c r="Q884" s="437"/>
      <c r="R884" s="58"/>
      <c r="S884" s="58"/>
      <c r="T884" s="437"/>
      <c r="U884" s="438"/>
      <c r="V884" s="54"/>
      <c r="W884" s="54"/>
      <c r="X884" s="54"/>
      <c r="Y884" s="54"/>
      <c r="Z884" s="54"/>
      <c r="AA884" s="55"/>
      <c r="AB884" s="438"/>
      <c r="AI884" s="439"/>
      <c r="AJ884" s="54"/>
      <c r="AK884" s="439"/>
      <c r="AU884" s="440"/>
      <c r="AV884" s="85"/>
      <c r="AW884" s="445"/>
      <c r="AX884" s="436"/>
      <c r="AY884" s="437"/>
      <c r="AZ884" s="437"/>
      <c r="BA884" s="437"/>
      <c r="BB884" s="437"/>
      <c r="BC884" s="441"/>
      <c r="BD884" s="54"/>
      <c r="BE884" s="56"/>
      <c r="BF884" s="56"/>
      <c r="BG884" s="54"/>
      <c r="BH884" s="54"/>
      <c r="BI884" s="54"/>
      <c r="BJ884" s="54"/>
      <c r="BR884" s="439"/>
      <c r="BS884" s="439"/>
      <c r="BT884" s="439"/>
    </row>
    <row r="885" spans="14:72" hidden="1" x14ac:dyDescent="0.2">
      <c r="N885" s="443"/>
      <c r="O885" s="444"/>
      <c r="P885" s="436"/>
      <c r="Q885" s="437"/>
      <c r="R885" s="58"/>
      <c r="S885" s="58"/>
      <c r="T885" s="437"/>
      <c r="U885" s="438"/>
      <c r="V885" s="54"/>
      <c r="W885" s="54"/>
      <c r="X885" s="54"/>
      <c r="Y885" s="54"/>
      <c r="Z885" s="54"/>
      <c r="AA885" s="55"/>
      <c r="AB885" s="438"/>
      <c r="AI885" s="439"/>
      <c r="AJ885" s="54"/>
      <c r="AK885" s="439"/>
      <c r="AU885" s="440"/>
      <c r="AV885" s="85"/>
      <c r="AW885" s="445"/>
      <c r="AX885" s="436"/>
      <c r="AY885" s="437"/>
      <c r="AZ885" s="437"/>
      <c r="BA885" s="437"/>
      <c r="BB885" s="437"/>
      <c r="BC885" s="441"/>
      <c r="BD885" s="54"/>
      <c r="BE885" s="56"/>
      <c r="BF885" s="56"/>
      <c r="BG885" s="54"/>
      <c r="BH885" s="54"/>
      <c r="BI885" s="54"/>
      <c r="BJ885" s="54"/>
      <c r="BR885" s="439"/>
      <c r="BS885" s="439"/>
      <c r="BT885" s="439"/>
    </row>
    <row r="886" spans="14:72" hidden="1" x14ac:dyDescent="0.2">
      <c r="N886" s="443"/>
      <c r="O886" s="444"/>
      <c r="P886" s="436"/>
      <c r="Q886" s="437"/>
      <c r="R886" s="58"/>
      <c r="S886" s="58"/>
      <c r="T886" s="437"/>
      <c r="U886" s="438"/>
      <c r="V886" s="54"/>
      <c r="W886" s="54"/>
      <c r="X886" s="54"/>
      <c r="Y886" s="54"/>
      <c r="Z886" s="54"/>
      <c r="AA886" s="55"/>
      <c r="AB886" s="438"/>
      <c r="AI886" s="439"/>
      <c r="AJ886" s="54"/>
      <c r="AK886" s="439"/>
      <c r="AU886" s="440"/>
      <c r="AV886" s="85"/>
      <c r="AW886" s="445"/>
      <c r="AX886" s="436"/>
      <c r="AY886" s="437"/>
      <c r="AZ886" s="437"/>
      <c r="BA886" s="437"/>
      <c r="BB886" s="437"/>
      <c r="BC886" s="441"/>
      <c r="BD886" s="54"/>
      <c r="BE886" s="56"/>
      <c r="BF886" s="56"/>
      <c r="BG886" s="54"/>
      <c r="BH886" s="54"/>
      <c r="BI886" s="54"/>
      <c r="BJ886" s="54"/>
      <c r="BR886" s="439"/>
      <c r="BS886" s="439"/>
      <c r="BT886" s="439"/>
    </row>
    <row r="887" spans="14:72" hidden="1" x14ac:dyDescent="0.2">
      <c r="N887" s="443"/>
      <c r="O887" s="444"/>
      <c r="P887" s="436"/>
      <c r="Q887" s="437"/>
      <c r="R887" s="58"/>
      <c r="S887" s="58"/>
      <c r="T887" s="437"/>
      <c r="U887" s="438"/>
      <c r="V887" s="54"/>
      <c r="W887" s="54"/>
      <c r="X887" s="54"/>
      <c r="Y887" s="54"/>
      <c r="Z887" s="54"/>
      <c r="AA887" s="55"/>
      <c r="AB887" s="438"/>
      <c r="AI887" s="439"/>
      <c r="AJ887" s="54"/>
      <c r="AK887" s="439"/>
      <c r="AU887" s="440"/>
      <c r="AV887" s="85"/>
      <c r="AW887" s="445"/>
      <c r="AX887" s="436"/>
      <c r="AY887" s="437"/>
      <c r="AZ887" s="437"/>
      <c r="BA887" s="437"/>
      <c r="BB887" s="437"/>
      <c r="BC887" s="441"/>
      <c r="BD887" s="54"/>
      <c r="BE887" s="56"/>
      <c r="BF887" s="56"/>
      <c r="BG887" s="54"/>
      <c r="BH887" s="54"/>
      <c r="BI887" s="54"/>
      <c r="BJ887" s="54"/>
      <c r="BR887" s="439"/>
      <c r="BS887" s="439"/>
      <c r="BT887" s="439"/>
    </row>
    <row r="888" spans="14:72" hidden="1" x14ac:dyDescent="0.2">
      <c r="N888" s="443"/>
      <c r="O888" s="444"/>
      <c r="P888" s="436"/>
      <c r="Q888" s="437"/>
      <c r="R888" s="58"/>
      <c r="S888" s="58"/>
      <c r="T888" s="437"/>
      <c r="U888" s="438"/>
      <c r="V888" s="54"/>
      <c r="W888" s="54"/>
      <c r="X888" s="54"/>
      <c r="Y888" s="54"/>
      <c r="Z888" s="54"/>
      <c r="AA888" s="55"/>
      <c r="AB888" s="438"/>
      <c r="AI888" s="439"/>
      <c r="AJ888" s="54"/>
      <c r="AK888" s="439"/>
      <c r="AU888" s="440"/>
      <c r="AV888" s="85"/>
      <c r="AW888" s="445"/>
      <c r="AX888" s="436"/>
      <c r="AY888" s="437"/>
      <c r="AZ888" s="437"/>
      <c r="BA888" s="437"/>
      <c r="BB888" s="437"/>
      <c r="BC888" s="441"/>
      <c r="BD888" s="54"/>
      <c r="BE888" s="56"/>
      <c r="BF888" s="56"/>
      <c r="BG888" s="54"/>
      <c r="BH888" s="54"/>
      <c r="BI888" s="54"/>
      <c r="BJ888" s="54"/>
      <c r="BR888" s="439"/>
      <c r="BS888" s="439"/>
      <c r="BT888" s="439"/>
    </row>
    <row r="889" spans="14:72" hidden="1" x14ac:dyDescent="0.2">
      <c r="N889" s="443"/>
      <c r="O889" s="444"/>
      <c r="P889" s="436"/>
      <c r="Q889" s="437"/>
      <c r="R889" s="58"/>
      <c r="S889" s="58"/>
      <c r="T889" s="437"/>
      <c r="U889" s="438"/>
      <c r="V889" s="54"/>
      <c r="W889" s="54"/>
      <c r="X889" s="54"/>
      <c r="Y889" s="54"/>
      <c r="Z889" s="54"/>
      <c r="AA889" s="55"/>
      <c r="AB889" s="438"/>
      <c r="AI889" s="439"/>
      <c r="AJ889" s="54"/>
      <c r="AK889" s="439"/>
      <c r="AU889" s="440"/>
      <c r="AV889" s="85"/>
      <c r="AW889" s="445"/>
      <c r="AX889" s="436"/>
      <c r="AY889" s="437"/>
      <c r="AZ889" s="437"/>
      <c r="BA889" s="437"/>
      <c r="BB889" s="437"/>
      <c r="BC889" s="441"/>
      <c r="BD889" s="54"/>
      <c r="BE889" s="56"/>
      <c r="BF889" s="56"/>
      <c r="BG889" s="54"/>
      <c r="BH889" s="54"/>
      <c r="BI889" s="54"/>
      <c r="BJ889" s="54"/>
      <c r="BR889" s="439"/>
      <c r="BS889" s="439"/>
      <c r="BT889" s="439"/>
    </row>
    <row r="890" spans="14:72" hidden="1" x14ac:dyDescent="0.2">
      <c r="N890" s="443"/>
      <c r="O890" s="444"/>
      <c r="P890" s="436"/>
      <c r="Q890" s="437"/>
      <c r="R890" s="58"/>
      <c r="S890" s="58"/>
      <c r="T890" s="437"/>
      <c r="U890" s="438"/>
      <c r="V890" s="54"/>
      <c r="W890" s="54"/>
      <c r="X890" s="54"/>
      <c r="Y890" s="54"/>
      <c r="Z890" s="54"/>
      <c r="AA890" s="55"/>
      <c r="AB890" s="438"/>
      <c r="AI890" s="439"/>
      <c r="AJ890" s="54"/>
      <c r="AK890" s="439"/>
      <c r="AU890" s="440"/>
      <c r="AV890" s="85"/>
      <c r="AW890" s="445"/>
      <c r="AX890" s="436"/>
      <c r="AY890" s="437"/>
      <c r="AZ890" s="437"/>
      <c r="BA890" s="437"/>
      <c r="BB890" s="437"/>
      <c r="BC890" s="441"/>
      <c r="BD890" s="54"/>
      <c r="BE890" s="56"/>
      <c r="BF890" s="56"/>
      <c r="BG890" s="54"/>
      <c r="BH890" s="54"/>
      <c r="BI890" s="54"/>
      <c r="BJ890" s="54"/>
      <c r="BR890" s="439"/>
      <c r="BS890" s="439"/>
      <c r="BT890" s="439"/>
    </row>
    <row r="891" spans="14:72" hidden="1" x14ac:dyDescent="0.2">
      <c r="N891" s="443"/>
      <c r="O891" s="444"/>
      <c r="P891" s="436"/>
      <c r="Q891" s="437"/>
      <c r="R891" s="58"/>
      <c r="S891" s="58"/>
      <c r="T891" s="437"/>
      <c r="U891" s="438"/>
      <c r="V891" s="54"/>
      <c r="W891" s="54"/>
      <c r="X891" s="54"/>
      <c r="Y891" s="54"/>
      <c r="Z891" s="54"/>
      <c r="AA891" s="55"/>
      <c r="AB891" s="438"/>
      <c r="AI891" s="439"/>
      <c r="AJ891" s="54"/>
      <c r="AK891" s="439"/>
      <c r="AU891" s="440"/>
      <c r="AV891" s="85"/>
      <c r="AW891" s="445"/>
      <c r="AX891" s="436"/>
      <c r="AY891" s="437"/>
      <c r="AZ891" s="437"/>
      <c r="BA891" s="437"/>
      <c r="BB891" s="437"/>
      <c r="BC891" s="441"/>
      <c r="BD891" s="54"/>
      <c r="BE891" s="56"/>
      <c r="BF891" s="56"/>
      <c r="BG891" s="54"/>
      <c r="BH891" s="54"/>
      <c r="BI891" s="54"/>
      <c r="BJ891" s="54"/>
      <c r="BR891" s="439"/>
      <c r="BS891" s="439"/>
      <c r="BT891" s="439"/>
    </row>
    <row r="892" spans="14:72" hidden="1" x14ac:dyDescent="0.2">
      <c r="N892" s="443"/>
      <c r="O892" s="444"/>
      <c r="P892" s="436"/>
      <c r="Q892" s="437"/>
      <c r="R892" s="58"/>
      <c r="S892" s="58"/>
      <c r="T892" s="437"/>
      <c r="U892" s="438"/>
      <c r="V892" s="54"/>
      <c r="W892" s="54"/>
      <c r="X892" s="54"/>
      <c r="Y892" s="54"/>
      <c r="Z892" s="54"/>
      <c r="AA892" s="55"/>
      <c r="AB892" s="438"/>
      <c r="AI892" s="439"/>
      <c r="AJ892" s="54"/>
      <c r="AK892" s="439"/>
      <c r="AU892" s="440"/>
      <c r="AV892" s="85"/>
      <c r="AW892" s="445"/>
      <c r="AX892" s="436"/>
      <c r="AY892" s="437"/>
      <c r="AZ892" s="437"/>
      <c r="BA892" s="437"/>
      <c r="BB892" s="437"/>
      <c r="BC892" s="441"/>
      <c r="BD892" s="54"/>
      <c r="BE892" s="56"/>
      <c r="BF892" s="56"/>
      <c r="BG892" s="54"/>
      <c r="BH892" s="54"/>
      <c r="BI892" s="54"/>
      <c r="BJ892" s="54"/>
      <c r="BR892" s="439"/>
      <c r="BS892" s="439"/>
      <c r="BT892" s="439"/>
    </row>
    <row r="893" spans="14:72" hidden="1" x14ac:dyDescent="0.2">
      <c r="N893" s="443"/>
      <c r="O893" s="444"/>
      <c r="P893" s="436"/>
      <c r="Q893" s="437"/>
      <c r="R893" s="58"/>
      <c r="S893" s="58"/>
      <c r="T893" s="437"/>
      <c r="U893" s="438"/>
      <c r="V893" s="54"/>
      <c r="W893" s="54"/>
      <c r="X893" s="54"/>
      <c r="Y893" s="54"/>
      <c r="Z893" s="54"/>
      <c r="AA893" s="55"/>
      <c r="AB893" s="438"/>
      <c r="AI893" s="439"/>
      <c r="AJ893" s="54"/>
      <c r="AK893" s="439"/>
      <c r="AU893" s="440"/>
      <c r="AV893" s="85"/>
      <c r="AW893" s="445"/>
      <c r="AX893" s="436"/>
      <c r="AY893" s="437"/>
      <c r="AZ893" s="437"/>
      <c r="BA893" s="437"/>
      <c r="BB893" s="437"/>
      <c r="BC893" s="441"/>
      <c r="BD893" s="54"/>
      <c r="BE893" s="56"/>
      <c r="BF893" s="56"/>
      <c r="BG893" s="54"/>
      <c r="BH893" s="54"/>
      <c r="BI893" s="54"/>
      <c r="BJ893" s="54"/>
      <c r="BR893" s="439"/>
      <c r="BS893" s="439"/>
      <c r="BT893" s="439"/>
    </row>
    <row r="894" spans="14:72" hidden="1" x14ac:dyDescent="0.2">
      <c r="N894" s="443"/>
      <c r="O894" s="444"/>
      <c r="P894" s="436"/>
      <c r="Q894" s="437"/>
      <c r="R894" s="58"/>
      <c r="S894" s="58"/>
      <c r="T894" s="437"/>
      <c r="U894" s="438"/>
      <c r="V894" s="54"/>
      <c r="W894" s="54"/>
      <c r="X894" s="54"/>
      <c r="Y894" s="54"/>
      <c r="Z894" s="54"/>
      <c r="AA894" s="55"/>
      <c r="AB894" s="438"/>
      <c r="AI894" s="439"/>
      <c r="AJ894" s="54"/>
      <c r="AK894" s="439"/>
      <c r="AU894" s="440"/>
      <c r="AV894" s="85"/>
      <c r="AW894" s="445"/>
      <c r="AX894" s="436"/>
      <c r="AY894" s="437"/>
      <c r="AZ894" s="437"/>
      <c r="BA894" s="437"/>
      <c r="BB894" s="437"/>
      <c r="BC894" s="441"/>
      <c r="BD894" s="54"/>
      <c r="BE894" s="56"/>
      <c r="BF894" s="56"/>
      <c r="BG894" s="54"/>
      <c r="BH894" s="54"/>
      <c r="BI894" s="54"/>
      <c r="BJ894" s="54"/>
      <c r="BR894" s="439"/>
      <c r="BS894" s="439"/>
      <c r="BT894" s="439"/>
    </row>
    <row r="895" spans="14:72" hidden="1" x14ac:dyDescent="0.2">
      <c r="N895" s="443"/>
      <c r="O895" s="444"/>
      <c r="P895" s="436"/>
      <c r="Q895" s="437"/>
      <c r="R895" s="58"/>
      <c r="S895" s="58"/>
      <c r="T895" s="437"/>
      <c r="U895" s="438"/>
      <c r="V895" s="54"/>
      <c r="W895" s="54"/>
      <c r="X895" s="54"/>
      <c r="Y895" s="54"/>
      <c r="Z895" s="54"/>
      <c r="AA895" s="55"/>
      <c r="AB895" s="438"/>
      <c r="AI895" s="439"/>
      <c r="AJ895" s="54"/>
      <c r="AK895" s="439"/>
      <c r="AU895" s="440"/>
      <c r="AV895" s="85"/>
      <c r="AW895" s="445"/>
      <c r="AX895" s="436"/>
      <c r="AY895" s="437"/>
      <c r="AZ895" s="437"/>
      <c r="BA895" s="437"/>
      <c r="BB895" s="437"/>
      <c r="BC895" s="441"/>
      <c r="BD895" s="54"/>
      <c r="BE895" s="56"/>
      <c r="BF895" s="56"/>
      <c r="BG895" s="54"/>
      <c r="BH895" s="54"/>
      <c r="BI895" s="54"/>
      <c r="BJ895" s="54"/>
      <c r="BR895" s="439"/>
      <c r="BS895" s="439"/>
      <c r="BT895" s="439"/>
    </row>
    <row r="896" spans="14:72" hidden="1" x14ac:dyDescent="0.2">
      <c r="N896" s="443"/>
      <c r="O896" s="444"/>
      <c r="P896" s="436"/>
      <c r="Q896" s="437"/>
      <c r="R896" s="58"/>
      <c r="S896" s="58"/>
      <c r="T896" s="437"/>
      <c r="U896" s="438"/>
      <c r="V896" s="54"/>
      <c r="W896" s="54"/>
      <c r="X896" s="54"/>
      <c r="Y896" s="54"/>
      <c r="Z896" s="54"/>
      <c r="AA896" s="55"/>
      <c r="AB896" s="438"/>
      <c r="AI896" s="439"/>
      <c r="AJ896" s="54"/>
      <c r="AK896" s="439"/>
      <c r="AU896" s="440"/>
      <c r="AV896" s="85"/>
      <c r="AW896" s="445"/>
      <c r="AX896" s="436"/>
      <c r="AY896" s="437"/>
      <c r="AZ896" s="437"/>
      <c r="BA896" s="437"/>
      <c r="BB896" s="437"/>
      <c r="BC896" s="441"/>
      <c r="BD896" s="54"/>
      <c r="BE896" s="56"/>
      <c r="BF896" s="56"/>
      <c r="BG896" s="54"/>
      <c r="BH896" s="54"/>
      <c r="BI896" s="54"/>
      <c r="BJ896" s="54"/>
      <c r="BR896" s="439"/>
      <c r="BS896" s="439"/>
      <c r="BT896" s="439"/>
    </row>
    <row r="897" spans="14:72" hidden="1" x14ac:dyDescent="0.2">
      <c r="N897" s="443"/>
      <c r="O897" s="444"/>
      <c r="P897" s="436"/>
      <c r="Q897" s="437"/>
      <c r="R897" s="58"/>
      <c r="S897" s="58"/>
      <c r="T897" s="437"/>
      <c r="U897" s="438"/>
      <c r="V897" s="54"/>
      <c r="W897" s="54"/>
      <c r="X897" s="54"/>
      <c r="Y897" s="54"/>
      <c r="Z897" s="54"/>
      <c r="AA897" s="55"/>
      <c r="AB897" s="438"/>
      <c r="AI897" s="439"/>
      <c r="AJ897" s="54"/>
      <c r="AK897" s="439"/>
      <c r="AU897" s="440"/>
      <c r="AV897" s="85"/>
      <c r="AW897" s="445"/>
      <c r="AX897" s="436"/>
      <c r="AY897" s="437"/>
      <c r="AZ897" s="437"/>
      <c r="BA897" s="437"/>
      <c r="BB897" s="437"/>
      <c r="BC897" s="441"/>
      <c r="BD897" s="54"/>
      <c r="BE897" s="56"/>
      <c r="BF897" s="56"/>
      <c r="BG897" s="54"/>
      <c r="BH897" s="54"/>
      <c r="BI897" s="54"/>
      <c r="BJ897" s="54"/>
      <c r="BR897" s="439"/>
      <c r="BS897" s="439"/>
      <c r="BT897" s="439"/>
    </row>
    <row r="898" spans="14:72" hidden="1" x14ac:dyDescent="0.2">
      <c r="N898" s="443"/>
      <c r="O898" s="444"/>
      <c r="P898" s="436"/>
      <c r="Q898" s="437"/>
      <c r="R898" s="58"/>
      <c r="S898" s="58"/>
      <c r="T898" s="437"/>
      <c r="U898" s="438"/>
      <c r="V898" s="54"/>
      <c r="W898" s="54"/>
      <c r="X898" s="54"/>
      <c r="Y898" s="54"/>
      <c r="Z898" s="54"/>
      <c r="AA898" s="55"/>
      <c r="AB898" s="438"/>
      <c r="AI898" s="439"/>
      <c r="AJ898" s="54"/>
      <c r="AK898" s="439"/>
      <c r="AU898" s="440"/>
      <c r="AV898" s="85"/>
      <c r="AW898" s="445"/>
      <c r="AX898" s="436"/>
      <c r="AY898" s="437"/>
      <c r="AZ898" s="437"/>
      <c r="BA898" s="437"/>
      <c r="BB898" s="437"/>
      <c r="BC898" s="441"/>
      <c r="BD898" s="54"/>
      <c r="BE898" s="56"/>
      <c r="BF898" s="56"/>
      <c r="BG898" s="54"/>
      <c r="BH898" s="54"/>
      <c r="BI898" s="54"/>
      <c r="BJ898" s="54"/>
      <c r="BR898" s="439"/>
      <c r="BS898" s="439"/>
      <c r="BT898" s="439"/>
    </row>
    <row r="899" spans="14:72" hidden="1" x14ac:dyDescent="0.2">
      <c r="N899" s="443"/>
      <c r="O899" s="444"/>
      <c r="P899" s="436"/>
      <c r="Q899" s="437"/>
      <c r="R899" s="58"/>
      <c r="S899" s="58"/>
      <c r="T899" s="437"/>
      <c r="U899" s="438"/>
      <c r="V899" s="54"/>
      <c r="W899" s="54"/>
      <c r="X899" s="54"/>
      <c r="Y899" s="54"/>
      <c r="Z899" s="54"/>
      <c r="AA899" s="55"/>
      <c r="AB899" s="438"/>
      <c r="AI899" s="439"/>
      <c r="AJ899" s="54"/>
      <c r="AK899" s="439"/>
      <c r="AU899" s="440"/>
      <c r="AV899" s="85"/>
      <c r="AW899" s="445"/>
      <c r="AX899" s="436"/>
      <c r="AY899" s="437"/>
      <c r="AZ899" s="437"/>
      <c r="BA899" s="437"/>
      <c r="BB899" s="437"/>
      <c r="BC899" s="441"/>
      <c r="BD899" s="54"/>
      <c r="BE899" s="56"/>
      <c r="BF899" s="56"/>
      <c r="BG899" s="54"/>
      <c r="BH899" s="54"/>
      <c r="BI899" s="54"/>
      <c r="BJ899" s="54"/>
      <c r="BR899" s="439"/>
      <c r="BS899" s="439"/>
      <c r="BT899" s="439"/>
    </row>
    <row r="900" spans="14:72" hidden="1" x14ac:dyDescent="0.2">
      <c r="N900" s="443"/>
      <c r="O900" s="444"/>
      <c r="P900" s="436"/>
      <c r="Q900" s="437"/>
      <c r="R900" s="58"/>
      <c r="S900" s="58"/>
      <c r="T900" s="437"/>
      <c r="U900" s="438"/>
      <c r="V900" s="54"/>
      <c r="W900" s="54"/>
      <c r="X900" s="54"/>
      <c r="Y900" s="54"/>
      <c r="Z900" s="54"/>
      <c r="AA900" s="55"/>
      <c r="AB900" s="438"/>
      <c r="AI900" s="439"/>
      <c r="AJ900" s="54"/>
      <c r="AK900" s="439"/>
      <c r="AU900" s="440"/>
      <c r="AV900" s="85"/>
      <c r="AW900" s="445"/>
      <c r="AX900" s="436"/>
      <c r="AY900" s="437"/>
      <c r="AZ900" s="437"/>
      <c r="BA900" s="437"/>
      <c r="BB900" s="437"/>
      <c r="BC900" s="441"/>
      <c r="BD900" s="54"/>
      <c r="BE900" s="56"/>
      <c r="BF900" s="56"/>
      <c r="BG900" s="54"/>
      <c r="BH900" s="54"/>
      <c r="BI900" s="54"/>
      <c r="BJ900" s="54"/>
      <c r="BR900" s="439"/>
      <c r="BS900" s="439"/>
      <c r="BT900" s="439"/>
    </row>
    <row r="901" spans="14:72" hidden="1" x14ac:dyDescent="0.2">
      <c r="N901" s="443"/>
      <c r="O901" s="444"/>
      <c r="P901" s="436"/>
      <c r="Q901" s="437"/>
      <c r="R901" s="58"/>
      <c r="S901" s="58"/>
      <c r="T901" s="437"/>
      <c r="U901" s="438"/>
      <c r="V901" s="54"/>
      <c r="W901" s="54"/>
      <c r="X901" s="54"/>
      <c r="Y901" s="54"/>
      <c r="Z901" s="54"/>
      <c r="AA901" s="55"/>
      <c r="AB901" s="438"/>
      <c r="AI901" s="439"/>
      <c r="AJ901" s="54"/>
      <c r="AK901" s="439"/>
      <c r="AU901" s="440"/>
      <c r="AV901" s="85"/>
      <c r="AW901" s="445"/>
      <c r="AX901" s="436"/>
      <c r="AY901" s="437"/>
      <c r="AZ901" s="437"/>
      <c r="BA901" s="437"/>
      <c r="BB901" s="437"/>
      <c r="BC901" s="441"/>
      <c r="BD901" s="54"/>
      <c r="BE901" s="56"/>
      <c r="BF901" s="56"/>
      <c r="BG901" s="54"/>
      <c r="BH901" s="54"/>
      <c r="BI901" s="54"/>
      <c r="BJ901" s="54"/>
      <c r="BR901" s="439"/>
      <c r="BS901" s="439"/>
      <c r="BT901" s="439"/>
    </row>
    <row r="902" spans="14:72" hidden="1" x14ac:dyDescent="0.2">
      <c r="N902" s="443"/>
      <c r="O902" s="444"/>
      <c r="P902" s="436"/>
      <c r="Q902" s="437"/>
      <c r="R902" s="58"/>
      <c r="S902" s="58"/>
      <c r="T902" s="437"/>
      <c r="U902" s="438"/>
      <c r="V902" s="54"/>
      <c r="W902" s="54"/>
      <c r="X902" s="54"/>
      <c r="Y902" s="54"/>
      <c r="Z902" s="54"/>
      <c r="AA902" s="55"/>
      <c r="AB902" s="438"/>
      <c r="AI902" s="439"/>
      <c r="AJ902" s="54"/>
      <c r="AK902" s="439"/>
      <c r="AU902" s="440"/>
      <c r="AV902" s="85"/>
      <c r="AW902" s="445"/>
      <c r="AX902" s="436"/>
      <c r="AY902" s="437"/>
      <c r="AZ902" s="437"/>
      <c r="BA902" s="437"/>
      <c r="BB902" s="437"/>
      <c r="BC902" s="441"/>
      <c r="BD902" s="54"/>
      <c r="BE902" s="56"/>
      <c r="BF902" s="56"/>
      <c r="BG902" s="54"/>
      <c r="BH902" s="54"/>
      <c r="BI902" s="54"/>
      <c r="BJ902" s="54"/>
      <c r="BR902" s="439"/>
      <c r="BS902" s="439"/>
      <c r="BT902" s="439"/>
    </row>
    <row r="903" spans="14:72" hidden="1" x14ac:dyDescent="0.2">
      <c r="N903" s="443"/>
      <c r="O903" s="444"/>
      <c r="P903" s="436"/>
      <c r="Q903" s="437"/>
      <c r="R903" s="58"/>
      <c r="S903" s="58"/>
      <c r="T903" s="437"/>
      <c r="U903" s="438"/>
      <c r="V903" s="54"/>
      <c r="W903" s="54"/>
      <c r="X903" s="54"/>
      <c r="Y903" s="54"/>
      <c r="Z903" s="54"/>
      <c r="AA903" s="55"/>
      <c r="AB903" s="438"/>
      <c r="AI903" s="439"/>
      <c r="AJ903" s="54"/>
      <c r="AK903" s="439"/>
      <c r="AU903" s="440"/>
      <c r="AV903" s="85"/>
      <c r="AW903" s="445"/>
      <c r="AX903" s="436"/>
      <c r="AY903" s="437"/>
      <c r="AZ903" s="437"/>
      <c r="BA903" s="437"/>
      <c r="BB903" s="437"/>
      <c r="BC903" s="441"/>
      <c r="BD903" s="54"/>
      <c r="BE903" s="56"/>
      <c r="BF903" s="56"/>
      <c r="BG903" s="54"/>
      <c r="BH903" s="54"/>
      <c r="BI903" s="54"/>
      <c r="BJ903" s="54"/>
      <c r="BR903" s="439"/>
      <c r="BS903" s="439"/>
      <c r="BT903" s="439"/>
    </row>
    <row r="904" spans="14:72" hidden="1" x14ac:dyDescent="0.2">
      <c r="N904" s="443"/>
      <c r="O904" s="444"/>
      <c r="P904" s="436"/>
      <c r="Q904" s="437"/>
      <c r="R904" s="58"/>
      <c r="S904" s="58"/>
      <c r="T904" s="437"/>
      <c r="U904" s="438"/>
      <c r="V904" s="54"/>
      <c r="W904" s="54"/>
      <c r="X904" s="54"/>
      <c r="Y904" s="54"/>
      <c r="Z904" s="54"/>
      <c r="AA904" s="55"/>
      <c r="AB904" s="438"/>
      <c r="AI904" s="439"/>
      <c r="AJ904" s="54"/>
      <c r="AK904" s="439"/>
      <c r="AU904" s="440"/>
      <c r="AV904" s="85"/>
      <c r="AW904" s="445"/>
      <c r="AX904" s="436"/>
      <c r="AY904" s="437"/>
      <c r="AZ904" s="437"/>
      <c r="BA904" s="437"/>
      <c r="BB904" s="437"/>
      <c r="BC904" s="441"/>
      <c r="BD904" s="54"/>
      <c r="BE904" s="56"/>
      <c r="BF904" s="56"/>
      <c r="BG904" s="54"/>
      <c r="BH904" s="54"/>
      <c r="BI904" s="54"/>
      <c r="BJ904" s="54"/>
      <c r="BR904" s="439"/>
      <c r="BS904" s="439"/>
      <c r="BT904" s="439"/>
    </row>
    <row r="905" spans="14:72" hidden="1" x14ac:dyDescent="0.2">
      <c r="N905" s="443"/>
      <c r="O905" s="444"/>
      <c r="P905" s="436"/>
      <c r="Q905" s="437"/>
      <c r="R905" s="58"/>
      <c r="S905" s="58"/>
      <c r="T905" s="437"/>
      <c r="U905" s="438"/>
      <c r="V905" s="54"/>
      <c r="W905" s="54"/>
      <c r="X905" s="54"/>
      <c r="Y905" s="54"/>
      <c r="Z905" s="54"/>
      <c r="AA905" s="55"/>
      <c r="AB905" s="438"/>
      <c r="AI905" s="439"/>
      <c r="AJ905" s="54"/>
      <c r="AK905" s="439"/>
      <c r="AU905" s="440"/>
      <c r="AV905" s="85"/>
      <c r="AW905" s="445"/>
      <c r="AX905" s="436"/>
      <c r="AY905" s="437"/>
      <c r="AZ905" s="437"/>
      <c r="BA905" s="437"/>
      <c r="BB905" s="437"/>
      <c r="BC905" s="441"/>
      <c r="BD905" s="54"/>
      <c r="BE905" s="56"/>
      <c r="BF905" s="56"/>
      <c r="BG905" s="54"/>
      <c r="BH905" s="54"/>
      <c r="BI905" s="54"/>
      <c r="BJ905" s="54"/>
      <c r="BR905" s="439"/>
      <c r="BS905" s="439"/>
      <c r="BT905" s="439"/>
    </row>
    <row r="906" spans="14:72" hidden="1" x14ac:dyDescent="0.2">
      <c r="N906" s="443"/>
      <c r="O906" s="444"/>
      <c r="P906" s="436"/>
      <c r="Q906" s="437"/>
      <c r="R906" s="58"/>
      <c r="S906" s="58"/>
      <c r="T906" s="437"/>
      <c r="U906" s="438"/>
      <c r="V906" s="54"/>
      <c r="W906" s="54"/>
      <c r="X906" s="54"/>
      <c r="Y906" s="54"/>
      <c r="Z906" s="54"/>
      <c r="AA906" s="55"/>
      <c r="AB906" s="438"/>
      <c r="AI906" s="439"/>
      <c r="AJ906" s="54"/>
      <c r="AK906" s="439"/>
      <c r="AU906" s="440"/>
      <c r="AV906" s="85"/>
      <c r="AW906" s="445"/>
      <c r="AX906" s="436"/>
      <c r="AY906" s="437"/>
      <c r="AZ906" s="437"/>
      <c r="BA906" s="437"/>
      <c r="BB906" s="437"/>
      <c r="BC906" s="441"/>
      <c r="BD906" s="54"/>
      <c r="BE906" s="56"/>
      <c r="BF906" s="56"/>
      <c r="BG906" s="54"/>
      <c r="BH906" s="54"/>
      <c r="BI906" s="54"/>
      <c r="BJ906" s="54"/>
      <c r="BR906" s="439"/>
      <c r="BS906" s="439"/>
      <c r="BT906" s="439"/>
    </row>
    <row r="907" spans="14:72" hidden="1" x14ac:dyDescent="0.2">
      <c r="N907" s="443"/>
      <c r="O907" s="444"/>
      <c r="P907" s="436"/>
      <c r="Q907" s="437"/>
      <c r="R907" s="58"/>
      <c r="S907" s="58"/>
      <c r="T907" s="437"/>
      <c r="U907" s="438"/>
      <c r="V907" s="54"/>
      <c r="W907" s="54"/>
      <c r="X907" s="54"/>
      <c r="Y907" s="54"/>
      <c r="Z907" s="54"/>
      <c r="AA907" s="55"/>
      <c r="AB907" s="438"/>
      <c r="AI907" s="439"/>
      <c r="AJ907" s="54"/>
      <c r="AK907" s="439"/>
      <c r="AU907" s="440"/>
      <c r="AV907" s="85"/>
      <c r="AW907" s="445"/>
      <c r="AX907" s="436"/>
      <c r="AY907" s="437"/>
      <c r="AZ907" s="437"/>
      <c r="BA907" s="437"/>
      <c r="BB907" s="437"/>
      <c r="BC907" s="441"/>
      <c r="BD907" s="54"/>
      <c r="BE907" s="56"/>
      <c r="BF907" s="56"/>
      <c r="BG907" s="54"/>
      <c r="BH907" s="54"/>
      <c r="BI907" s="54"/>
      <c r="BJ907" s="54"/>
      <c r="BR907" s="439"/>
      <c r="BS907" s="439"/>
      <c r="BT907" s="439"/>
    </row>
    <row r="908" spans="14:72" hidden="1" x14ac:dyDescent="0.2">
      <c r="N908" s="443"/>
      <c r="O908" s="444"/>
      <c r="P908" s="436"/>
      <c r="Q908" s="437"/>
      <c r="R908" s="58"/>
      <c r="S908" s="58"/>
      <c r="T908" s="437"/>
      <c r="U908" s="438"/>
      <c r="V908" s="54"/>
      <c r="W908" s="54"/>
      <c r="X908" s="54"/>
      <c r="Y908" s="54"/>
      <c r="Z908" s="54"/>
      <c r="AA908" s="55"/>
      <c r="AB908" s="438"/>
      <c r="AI908" s="439"/>
      <c r="AJ908" s="54"/>
      <c r="AK908" s="439"/>
      <c r="AU908" s="440"/>
      <c r="AV908" s="85"/>
      <c r="AW908" s="445"/>
      <c r="AX908" s="436"/>
      <c r="AY908" s="437"/>
      <c r="AZ908" s="437"/>
      <c r="BA908" s="437"/>
      <c r="BB908" s="437"/>
      <c r="BC908" s="441"/>
      <c r="BD908" s="54"/>
      <c r="BE908" s="56"/>
      <c r="BF908" s="56"/>
      <c r="BG908" s="54"/>
      <c r="BH908" s="54"/>
      <c r="BI908" s="54"/>
      <c r="BJ908" s="54"/>
      <c r="BR908" s="439"/>
      <c r="BS908" s="439"/>
      <c r="BT908" s="439"/>
    </row>
    <row r="909" spans="14:72" hidden="1" x14ac:dyDescent="0.2">
      <c r="N909" s="443"/>
      <c r="O909" s="444"/>
      <c r="P909" s="436"/>
      <c r="Q909" s="437"/>
      <c r="R909" s="58"/>
      <c r="S909" s="58"/>
      <c r="T909" s="437"/>
      <c r="U909" s="438"/>
      <c r="V909" s="54"/>
      <c r="W909" s="54"/>
      <c r="X909" s="54"/>
      <c r="Y909" s="54"/>
      <c r="Z909" s="54"/>
      <c r="AA909" s="55"/>
      <c r="AB909" s="438"/>
      <c r="AI909" s="439"/>
      <c r="AJ909" s="54"/>
      <c r="AK909" s="439"/>
      <c r="AU909" s="440"/>
      <c r="AV909" s="85"/>
      <c r="AW909" s="445"/>
      <c r="AX909" s="436"/>
      <c r="AY909" s="437"/>
      <c r="AZ909" s="437"/>
      <c r="BA909" s="437"/>
      <c r="BB909" s="437"/>
      <c r="BC909" s="441"/>
      <c r="BD909" s="54"/>
      <c r="BE909" s="56"/>
      <c r="BF909" s="56"/>
      <c r="BG909" s="54"/>
      <c r="BH909" s="54"/>
      <c r="BI909" s="54"/>
      <c r="BJ909" s="54"/>
      <c r="BR909" s="439"/>
      <c r="BS909" s="439"/>
      <c r="BT909" s="439"/>
    </row>
    <row r="910" spans="14:72" hidden="1" x14ac:dyDescent="0.2">
      <c r="N910" s="443"/>
      <c r="O910" s="444"/>
      <c r="P910" s="436"/>
      <c r="Q910" s="437"/>
      <c r="R910" s="58"/>
      <c r="S910" s="58"/>
      <c r="T910" s="437"/>
      <c r="U910" s="438"/>
      <c r="V910" s="54"/>
      <c r="W910" s="54"/>
      <c r="X910" s="54"/>
      <c r="Y910" s="54"/>
      <c r="Z910" s="54"/>
      <c r="AA910" s="55"/>
      <c r="AB910" s="438"/>
      <c r="AI910" s="439"/>
      <c r="AJ910" s="54"/>
      <c r="AK910" s="439"/>
      <c r="AU910" s="440"/>
      <c r="AV910" s="85"/>
      <c r="AW910" s="445"/>
      <c r="AX910" s="436"/>
      <c r="AY910" s="437"/>
      <c r="AZ910" s="437"/>
      <c r="BA910" s="437"/>
      <c r="BB910" s="437"/>
      <c r="BC910" s="441"/>
      <c r="BD910" s="54"/>
      <c r="BE910" s="56"/>
      <c r="BF910" s="56"/>
      <c r="BG910" s="54"/>
      <c r="BH910" s="54"/>
      <c r="BI910" s="54"/>
      <c r="BJ910" s="54"/>
      <c r="BR910" s="439"/>
      <c r="BS910" s="439"/>
      <c r="BT910" s="439"/>
    </row>
    <row r="911" spans="14:72" hidden="1" x14ac:dyDescent="0.2">
      <c r="N911" s="443"/>
      <c r="O911" s="444"/>
      <c r="P911" s="436"/>
      <c r="Q911" s="437"/>
      <c r="R911" s="58"/>
      <c r="S911" s="58"/>
      <c r="T911" s="437"/>
      <c r="U911" s="438"/>
      <c r="V911" s="54"/>
      <c r="W911" s="54"/>
      <c r="X911" s="54"/>
      <c r="Y911" s="54"/>
      <c r="Z911" s="54"/>
      <c r="AA911" s="55"/>
      <c r="AB911" s="438"/>
      <c r="AI911" s="439"/>
      <c r="AJ911" s="54"/>
      <c r="AK911" s="439"/>
      <c r="AU911" s="440"/>
      <c r="AV911" s="85"/>
      <c r="AW911" s="445"/>
      <c r="AX911" s="436"/>
      <c r="AY911" s="437"/>
      <c r="AZ911" s="437"/>
      <c r="BA911" s="437"/>
      <c r="BB911" s="437"/>
      <c r="BC911" s="441"/>
      <c r="BD911" s="54"/>
      <c r="BE911" s="56"/>
      <c r="BF911" s="56"/>
      <c r="BG911" s="54"/>
      <c r="BH911" s="54"/>
      <c r="BI911" s="54"/>
      <c r="BJ911" s="54"/>
      <c r="BR911" s="439"/>
      <c r="BS911" s="439"/>
      <c r="BT911" s="439"/>
    </row>
    <row r="912" spans="14:72" hidden="1" x14ac:dyDescent="0.2">
      <c r="N912" s="443"/>
      <c r="O912" s="444"/>
      <c r="P912" s="436"/>
      <c r="Q912" s="437"/>
      <c r="R912" s="58"/>
      <c r="S912" s="58"/>
      <c r="T912" s="437"/>
      <c r="U912" s="438"/>
      <c r="V912" s="54"/>
      <c r="W912" s="54"/>
      <c r="X912" s="54"/>
      <c r="Y912" s="54"/>
      <c r="Z912" s="54"/>
      <c r="AA912" s="55"/>
      <c r="AB912" s="438"/>
      <c r="AI912" s="439"/>
      <c r="AJ912" s="54"/>
      <c r="AK912" s="439"/>
      <c r="AU912" s="440"/>
      <c r="AV912" s="85"/>
      <c r="AW912" s="445"/>
      <c r="AX912" s="436"/>
      <c r="AY912" s="437"/>
      <c r="AZ912" s="437"/>
      <c r="BA912" s="437"/>
      <c r="BB912" s="437"/>
      <c r="BC912" s="441"/>
      <c r="BD912" s="54"/>
      <c r="BE912" s="56"/>
      <c r="BF912" s="56"/>
      <c r="BG912" s="54"/>
      <c r="BH912" s="54"/>
      <c r="BI912" s="54"/>
      <c r="BJ912" s="54"/>
      <c r="BR912" s="439"/>
      <c r="BS912" s="439"/>
      <c r="BT912" s="439"/>
    </row>
    <row r="913" spans="14:72" hidden="1" x14ac:dyDescent="0.2">
      <c r="N913" s="443"/>
      <c r="O913" s="444"/>
      <c r="P913" s="436"/>
      <c r="Q913" s="437"/>
      <c r="R913" s="58"/>
      <c r="S913" s="58"/>
      <c r="T913" s="437"/>
      <c r="U913" s="438"/>
      <c r="V913" s="54"/>
      <c r="W913" s="54"/>
      <c r="X913" s="54"/>
      <c r="Y913" s="54"/>
      <c r="Z913" s="54"/>
      <c r="AA913" s="55"/>
      <c r="AB913" s="438"/>
      <c r="AI913" s="439"/>
      <c r="AJ913" s="54"/>
      <c r="AK913" s="439"/>
      <c r="AU913" s="440"/>
      <c r="AV913" s="85"/>
      <c r="AW913" s="445"/>
      <c r="AX913" s="436"/>
      <c r="AY913" s="437"/>
      <c r="AZ913" s="437"/>
      <c r="BA913" s="437"/>
      <c r="BB913" s="437"/>
      <c r="BC913" s="441"/>
      <c r="BD913" s="54"/>
      <c r="BE913" s="56"/>
      <c r="BF913" s="56"/>
      <c r="BG913" s="54"/>
      <c r="BH913" s="54"/>
      <c r="BI913" s="54"/>
      <c r="BJ913" s="54"/>
      <c r="BR913" s="439"/>
      <c r="BS913" s="439"/>
      <c r="BT913" s="439"/>
    </row>
    <row r="914" spans="14:72" hidden="1" x14ac:dyDescent="0.2">
      <c r="N914" s="443"/>
      <c r="O914" s="444"/>
      <c r="P914" s="436"/>
      <c r="Q914" s="437"/>
      <c r="R914" s="58"/>
      <c r="S914" s="58"/>
      <c r="T914" s="437"/>
      <c r="U914" s="438"/>
      <c r="V914" s="54"/>
      <c r="W914" s="54"/>
      <c r="X914" s="54"/>
      <c r="Y914" s="54"/>
      <c r="Z914" s="54"/>
      <c r="AA914" s="55"/>
      <c r="AB914" s="438"/>
      <c r="AI914" s="439"/>
      <c r="AJ914" s="54"/>
      <c r="AK914" s="439"/>
      <c r="AU914" s="440"/>
      <c r="AV914" s="85"/>
      <c r="AW914" s="445"/>
      <c r="AX914" s="436"/>
      <c r="AY914" s="437"/>
      <c r="AZ914" s="437"/>
      <c r="BA914" s="437"/>
      <c r="BB914" s="437"/>
      <c r="BC914" s="441"/>
      <c r="BD914" s="54"/>
      <c r="BE914" s="56"/>
      <c r="BF914" s="56"/>
      <c r="BG914" s="54"/>
      <c r="BH914" s="54"/>
      <c r="BI914" s="54"/>
      <c r="BJ914" s="54"/>
      <c r="BR914" s="439"/>
      <c r="BS914" s="439"/>
      <c r="BT914" s="439"/>
    </row>
    <row r="915" spans="14:72" hidden="1" x14ac:dyDescent="0.2">
      <c r="N915" s="443"/>
      <c r="O915" s="444"/>
      <c r="P915" s="436"/>
      <c r="Q915" s="437"/>
      <c r="R915" s="58"/>
      <c r="S915" s="58"/>
      <c r="T915" s="437"/>
      <c r="U915" s="438"/>
      <c r="V915" s="54"/>
      <c r="W915" s="54"/>
      <c r="X915" s="54"/>
      <c r="Y915" s="54"/>
      <c r="Z915" s="54"/>
      <c r="AA915" s="55"/>
      <c r="AB915" s="438"/>
      <c r="AI915" s="439"/>
      <c r="AJ915" s="54"/>
      <c r="AK915" s="439"/>
      <c r="AU915" s="440"/>
      <c r="AV915" s="85"/>
      <c r="AW915" s="445"/>
      <c r="AX915" s="436"/>
      <c r="AY915" s="437"/>
      <c r="AZ915" s="437"/>
      <c r="BA915" s="437"/>
      <c r="BB915" s="437"/>
      <c r="BC915" s="441"/>
      <c r="BD915" s="54"/>
      <c r="BE915" s="56"/>
      <c r="BF915" s="56"/>
      <c r="BG915" s="54"/>
      <c r="BH915" s="54"/>
      <c r="BI915" s="54"/>
      <c r="BJ915" s="54"/>
      <c r="BR915" s="439"/>
      <c r="BS915" s="439"/>
      <c r="BT915" s="439"/>
    </row>
    <row r="916" spans="14:72" hidden="1" x14ac:dyDescent="0.2">
      <c r="N916" s="443"/>
      <c r="O916" s="444"/>
      <c r="P916" s="436"/>
      <c r="Q916" s="437"/>
      <c r="R916" s="58"/>
      <c r="S916" s="58"/>
      <c r="T916" s="437"/>
      <c r="U916" s="438"/>
      <c r="V916" s="54"/>
      <c r="W916" s="54"/>
      <c r="X916" s="54"/>
      <c r="Y916" s="54"/>
      <c r="Z916" s="54"/>
      <c r="AA916" s="55"/>
      <c r="AB916" s="438"/>
      <c r="AI916" s="439"/>
      <c r="AJ916" s="54"/>
      <c r="AK916" s="439"/>
      <c r="AU916" s="440"/>
      <c r="AV916" s="85"/>
      <c r="AW916" s="445"/>
      <c r="AX916" s="436"/>
      <c r="AY916" s="437"/>
      <c r="AZ916" s="437"/>
      <c r="BA916" s="437"/>
      <c r="BB916" s="437"/>
      <c r="BC916" s="441"/>
      <c r="BD916" s="54"/>
      <c r="BE916" s="56"/>
      <c r="BF916" s="56"/>
      <c r="BG916" s="54"/>
      <c r="BH916" s="54"/>
      <c r="BI916" s="54"/>
      <c r="BJ916" s="54"/>
      <c r="BR916" s="439"/>
      <c r="BS916" s="439"/>
      <c r="BT916" s="439"/>
    </row>
    <row r="917" spans="14:72" hidden="1" x14ac:dyDescent="0.2">
      <c r="N917" s="443"/>
      <c r="O917" s="444"/>
      <c r="P917" s="436"/>
      <c r="Q917" s="437"/>
      <c r="R917" s="58"/>
      <c r="S917" s="58"/>
      <c r="T917" s="437"/>
      <c r="U917" s="438"/>
      <c r="V917" s="54"/>
      <c r="W917" s="54"/>
      <c r="X917" s="54"/>
      <c r="Y917" s="54"/>
      <c r="Z917" s="54"/>
      <c r="AA917" s="55"/>
      <c r="AB917" s="438"/>
      <c r="AI917" s="439"/>
      <c r="AJ917" s="54"/>
      <c r="AK917" s="439"/>
      <c r="AU917" s="440"/>
      <c r="AV917" s="85"/>
      <c r="AW917" s="445"/>
      <c r="AX917" s="436"/>
      <c r="AY917" s="437"/>
      <c r="AZ917" s="437"/>
      <c r="BA917" s="437"/>
      <c r="BB917" s="437"/>
      <c r="BC917" s="441"/>
      <c r="BD917" s="54"/>
      <c r="BE917" s="56"/>
      <c r="BF917" s="56"/>
      <c r="BG917" s="54"/>
      <c r="BH917" s="54"/>
      <c r="BI917" s="54"/>
      <c r="BJ917" s="54"/>
      <c r="BR917" s="439"/>
      <c r="BS917" s="439"/>
      <c r="BT917" s="439"/>
    </row>
    <row r="918" spans="14:72" hidden="1" x14ac:dyDescent="0.2">
      <c r="N918" s="443"/>
      <c r="O918" s="444"/>
      <c r="P918" s="436"/>
      <c r="Q918" s="437"/>
      <c r="R918" s="58"/>
      <c r="S918" s="58"/>
      <c r="T918" s="437"/>
      <c r="U918" s="438"/>
      <c r="V918" s="54"/>
      <c r="W918" s="54"/>
      <c r="X918" s="54"/>
      <c r="Y918" s="54"/>
      <c r="Z918" s="54"/>
      <c r="AA918" s="55"/>
      <c r="AB918" s="438"/>
      <c r="AI918" s="439"/>
      <c r="AJ918" s="54"/>
      <c r="AK918" s="439"/>
      <c r="AU918" s="440"/>
      <c r="AV918" s="85"/>
      <c r="AW918" s="445"/>
      <c r="AX918" s="436"/>
      <c r="AY918" s="437"/>
      <c r="AZ918" s="437"/>
      <c r="BA918" s="437"/>
      <c r="BB918" s="437"/>
      <c r="BC918" s="441"/>
      <c r="BD918" s="54"/>
      <c r="BE918" s="56"/>
      <c r="BF918" s="56"/>
      <c r="BG918" s="54"/>
      <c r="BH918" s="54"/>
      <c r="BI918" s="54"/>
      <c r="BJ918" s="54"/>
      <c r="BR918" s="439"/>
      <c r="BS918" s="439"/>
      <c r="BT918" s="439"/>
    </row>
    <row r="919" spans="14:72" hidden="1" x14ac:dyDescent="0.2">
      <c r="N919" s="443"/>
      <c r="O919" s="444"/>
      <c r="P919" s="436"/>
      <c r="Q919" s="437"/>
      <c r="R919" s="58"/>
      <c r="S919" s="58"/>
      <c r="T919" s="437"/>
      <c r="U919" s="438"/>
      <c r="V919" s="54"/>
      <c r="W919" s="54"/>
      <c r="X919" s="54"/>
      <c r="Y919" s="54"/>
      <c r="Z919" s="54"/>
      <c r="AA919" s="55"/>
      <c r="AB919" s="438"/>
      <c r="AI919" s="439"/>
      <c r="AJ919" s="54"/>
      <c r="AK919" s="439"/>
      <c r="AU919" s="440"/>
      <c r="AV919" s="85"/>
      <c r="AW919" s="445"/>
      <c r="AX919" s="436"/>
      <c r="AY919" s="437"/>
      <c r="AZ919" s="437"/>
      <c r="BA919" s="437"/>
      <c r="BB919" s="437"/>
      <c r="BC919" s="441"/>
      <c r="BD919" s="54"/>
      <c r="BE919" s="56"/>
      <c r="BF919" s="56"/>
      <c r="BG919" s="54"/>
      <c r="BH919" s="54"/>
      <c r="BI919" s="54"/>
      <c r="BJ919" s="54"/>
      <c r="BR919" s="439"/>
      <c r="BS919" s="439"/>
      <c r="BT919" s="439"/>
    </row>
    <row r="920" spans="14:72" hidden="1" x14ac:dyDescent="0.2">
      <c r="N920" s="443"/>
      <c r="O920" s="444"/>
      <c r="P920" s="436"/>
      <c r="Q920" s="437"/>
      <c r="R920" s="58"/>
      <c r="S920" s="58"/>
      <c r="T920" s="437"/>
      <c r="U920" s="438"/>
      <c r="V920" s="54"/>
      <c r="W920" s="54"/>
      <c r="X920" s="54"/>
      <c r="Y920" s="54"/>
      <c r="Z920" s="54"/>
      <c r="AA920" s="55"/>
      <c r="AB920" s="438"/>
      <c r="AI920" s="439"/>
      <c r="AJ920" s="54"/>
      <c r="AK920" s="439"/>
      <c r="AU920" s="440"/>
      <c r="AV920" s="85"/>
      <c r="AW920" s="445"/>
      <c r="AX920" s="436"/>
      <c r="AY920" s="437"/>
      <c r="AZ920" s="437"/>
      <c r="BA920" s="437"/>
      <c r="BB920" s="437"/>
      <c r="BC920" s="441"/>
      <c r="BD920" s="54"/>
      <c r="BE920" s="56"/>
      <c r="BF920" s="56"/>
      <c r="BG920" s="54"/>
      <c r="BH920" s="54"/>
      <c r="BI920" s="54"/>
      <c r="BJ920" s="54"/>
      <c r="BR920" s="439"/>
      <c r="BS920" s="439"/>
      <c r="BT920" s="439"/>
    </row>
    <row r="921" spans="14:72" hidden="1" x14ac:dyDescent="0.2">
      <c r="N921" s="443"/>
      <c r="O921" s="444"/>
      <c r="P921" s="436"/>
      <c r="Q921" s="437"/>
      <c r="R921" s="58"/>
      <c r="S921" s="58"/>
      <c r="T921" s="437"/>
      <c r="U921" s="438"/>
      <c r="V921" s="54"/>
      <c r="W921" s="54"/>
      <c r="X921" s="54"/>
      <c r="Y921" s="54"/>
      <c r="Z921" s="54"/>
      <c r="AA921" s="55"/>
      <c r="AB921" s="438"/>
      <c r="AI921" s="439"/>
      <c r="AJ921" s="54"/>
      <c r="AK921" s="439"/>
      <c r="AU921" s="440"/>
      <c r="AV921" s="85"/>
      <c r="AW921" s="445"/>
      <c r="AX921" s="436"/>
      <c r="AY921" s="437"/>
      <c r="AZ921" s="437"/>
      <c r="BA921" s="437"/>
      <c r="BB921" s="437"/>
      <c r="BC921" s="441"/>
      <c r="BD921" s="54"/>
      <c r="BE921" s="56"/>
      <c r="BF921" s="56"/>
      <c r="BG921" s="54"/>
      <c r="BH921" s="54"/>
      <c r="BI921" s="54"/>
      <c r="BJ921" s="54"/>
      <c r="BR921" s="439"/>
      <c r="BS921" s="439"/>
      <c r="BT921" s="439"/>
    </row>
    <row r="922" spans="14:72" hidden="1" x14ac:dyDescent="0.2">
      <c r="N922" s="443"/>
      <c r="O922" s="444"/>
      <c r="P922" s="436"/>
      <c r="Q922" s="437"/>
      <c r="R922" s="58"/>
      <c r="S922" s="58"/>
      <c r="T922" s="437"/>
      <c r="U922" s="438"/>
      <c r="V922" s="54"/>
      <c r="W922" s="54"/>
      <c r="X922" s="54"/>
      <c r="Y922" s="54"/>
      <c r="Z922" s="54"/>
      <c r="AA922" s="55"/>
      <c r="AB922" s="438"/>
      <c r="AI922" s="439"/>
      <c r="AJ922" s="54"/>
      <c r="AK922" s="439"/>
      <c r="AU922" s="440"/>
      <c r="AV922" s="85"/>
      <c r="AW922" s="445"/>
      <c r="AX922" s="436"/>
      <c r="AY922" s="437"/>
      <c r="AZ922" s="437"/>
      <c r="BA922" s="437"/>
      <c r="BB922" s="437"/>
      <c r="BC922" s="441"/>
      <c r="BD922" s="54"/>
      <c r="BE922" s="56"/>
      <c r="BF922" s="56"/>
      <c r="BG922" s="54"/>
      <c r="BH922" s="54"/>
      <c r="BI922" s="54"/>
      <c r="BJ922" s="54"/>
      <c r="BR922" s="439"/>
      <c r="BS922" s="439"/>
      <c r="BT922" s="439"/>
    </row>
    <row r="923" spans="14:72" hidden="1" x14ac:dyDescent="0.2">
      <c r="N923" s="443"/>
      <c r="O923" s="444"/>
      <c r="P923" s="436"/>
      <c r="Q923" s="437"/>
      <c r="R923" s="58"/>
      <c r="S923" s="58"/>
      <c r="T923" s="437"/>
      <c r="U923" s="438"/>
      <c r="V923" s="54"/>
      <c r="W923" s="54"/>
      <c r="X923" s="54"/>
      <c r="Y923" s="54"/>
      <c r="Z923" s="54"/>
      <c r="AA923" s="55"/>
      <c r="AB923" s="438"/>
      <c r="AI923" s="439"/>
      <c r="AJ923" s="54"/>
      <c r="AK923" s="439"/>
      <c r="AU923" s="440"/>
      <c r="AV923" s="85"/>
      <c r="AW923" s="445"/>
      <c r="AX923" s="436"/>
      <c r="AY923" s="437"/>
      <c r="AZ923" s="437"/>
      <c r="BA923" s="437"/>
      <c r="BB923" s="437"/>
      <c r="BC923" s="441"/>
      <c r="BD923" s="54"/>
      <c r="BE923" s="56"/>
      <c r="BF923" s="56"/>
      <c r="BG923" s="54"/>
      <c r="BH923" s="54"/>
      <c r="BI923" s="54"/>
      <c r="BJ923" s="54"/>
      <c r="BR923" s="439"/>
      <c r="BS923" s="439"/>
      <c r="BT923" s="439"/>
    </row>
    <row r="924" spans="14:72" hidden="1" x14ac:dyDescent="0.2">
      <c r="N924" s="443"/>
      <c r="O924" s="444"/>
      <c r="P924" s="436"/>
      <c r="Q924" s="437"/>
      <c r="R924" s="58"/>
      <c r="S924" s="58"/>
      <c r="T924" s="437"/>
      <c r="U924" s="438"/>
      <c r="V924" s="54"/>
      <c r="W924" s="54"/>
      <c r="X924" s="54"/>
      <c r="Y924" s="54"/>
      <c r="Z924" s="54"/>
      <c r="AA924" s="55"/>
      <c r="AB924" s="438"/>
      <c r="AI924" s="439"/>
      <c r="AJ924" s="54"/>
      <c r="AK924" s="439"/>
      <c r="AU924" s="440"/>
      <c r="AV924" s="85"/>
      <c r="AW924" s="445"/>
      <c r="AX924" s="436"/>
      <c r="AY924" s="437"/>
      <c r="AZ924" s="437"/>
      <c r="BA924" s="437"/>
      <c r="BB924" s="437"/>
      <c r="BC924" s="441"/>
      <c r="BD924" s="54"/>
      <c r="BE924" s="56"/>
      <c r="BF924" s="56"/>
      <c r="BG924" s="54"/>
      <c r="BH924" s="54"/>
      <c r="BI924" s="54"/>
      <c r="BJ924" s="54"/>
      <c r="BR924" s="439"/>
      <c r="BS924" s="439"/>
      <c r="BT924" s="439"/>
    </row>
    <row r="925" spans="14:72" hidden="1" x14ac:dyDescent="0.2">
      <c r="N925" s="443"/>
      <c r="O925" s="444"/>
      <c r="P925" s="436"/>
      <c r="Q925" s="437"/>
      <c r="R925" s="58"/>
      <c r="S925" s="58"/>
      <c r="T925" s="437"/>
      <c r="U925" s="438"/>
      <c r="V925" s="54"/>
      <c r="W925" s="54"/>
      <c r="X925" s="54"/>
      <c r="Y925" s="54"/>
      <c r="Z925" s="54"/>
      <c r="AA925" s="55"/>
      <c r="AB925" s="438"/>
      <c r="AI925" s="439"/>
      <c r="AJ925" s="54"/>
      <c r="AK925" s="439"/>
      <c r="AU925" s="440"/>
      <c r="AV925" s="85"/>
      <c r="AW925" s="445"/>
      <c r="AX925" s="436"/>
      <c r="AY925" s="437"/>
      <c r="AZ925" s="437"/>
      <c r="BA925" s="437"/>
      <c r="BB925" s="437"/>
      <c r="BC925" s="441"/>
      <c r="BD925" s="54"/>
      <c r="BE925" s="56"/>
      <c r="BF925" s="56"/>
      <c r="BG925" s="54"/>
      <c r="BH925" s="54"/>
      <c r="BI925" s="54"/>
      <c r="BJ925" s="54"/>
      <c r="BR925" s="439"/>
      <c r="BS925" s="439"/>
      <c r="BT925" s="439"/>
    </row>
    <row r="926" spans="14:72" hidden="1" x14ac:dyDescent="0.2">
      <c r="N926" s="443"/>
      <c r="O926" s="444"/>
      <c r="P926" s="436"/>
      <c r="Q926" s="437"/>
      <c r="R926" s="58"/>
      <c r="S926" s="58"/>
      <c r="T926" s="437"/>
      <c r="U926" s="438"/>
      <c r="V926" s="54"/>
      <c r="W926" s="54"/>
      <c r="X926" s="54"/>
      <c r="Y926" s="54"/>
      <c r="Z926" s="54"/>
      <c r="AA926" s="55"/>
      <c r="AB926" s="438"/>
      <c r="AI926" s="439"/>
      <c r="AJ926" s="54"/>
      <c r="AK926" s="439"/>
      <c r="AU926" s="440"/>
      <c r="AV926" s="85"/>
      <c r="AW926" s="445"/>
      <c r="AX926" s="436"/>
      <c r="AY926" s="437"/>
      <c r="AZ926" s="437"/>
      <c r="BA926" s="437"/>
      <c r="BB926" s="437"/>
      <c r="BC926" s="441"/>
      <c r="BD926" s="54"/>
      <c r="BE926" s="56"/>
      <c r="BF926" s="56"/>
      <c r="BG926" s="54"/>
      <c r="BH926" s="54"/>
      <c r="BI926" s="54"/>
      <c r="BJ926" s="54"/>
      <c r="BR926" s="439"/>
      <c r="BS926" s="439"/>
      <c r="BT926" s="439"/>
    </row>
    <row r="927" spans="14:72" hidden="1" x14ac:dyDescent="0.2">
      <c r="N927" s="443"/>
      <c r="O927" s="444"/>
      <c r="P927" s="436"/>
      <c r="Q927" s="437"/>
      <c r="R927" s="58"/>
      <c r="S927" s="58"/>
      <c r="T927" s="437"/>
      <c r="U927" s="438"/>
      <c r="V927" s="54"/>
      <c r="W927" s="54"/>
      <c r="X927" s="54"/>
      <c r="Y927" s="54"/>
      <c r="Z927" s="54"/>
      <c r="AA927" s="55"/>
      <c r="AB927" s="438"/>
      <c r="AI927" s="439"/>
      <c r="AJ927" s="54"/>
      <c r="AK927" s="439"/>
      <c r="AU927" s="440"/>
      <c r="AV927" s="85"/>
      <c r="AW927" s="445"/>
      <c r="AX927" s="436"/>
      <c r="AY927" s="437"/>
      <c r="AZ927" s="437"/>
      <c r="BA927" s="437"/>
      <c r="BB927" s="437"/>
      <c r="BC927" s="441"/>
      <c r="BD927" s="54"/>
      <c r="BE927" s="56"/>
      <c r="BF927" s="56"/>
      <c r="BG927" s="54"/>
      <c r="BH927" s="54"/>
      <c r="BI927" s="54"/>
      <c r="BJ927" s="54"/>
      <c r="BR927" s="439"/>
      <c r="BS927" s="439"/>
      <c r="BT927" s="439"/>
    </row>
    <row r="928" spans="14:72" hidden="1" x14ac:dyDescent="0.2">
      <c r="N928" s="443"/>
      <c r="O928" s="444"/>
      <c r="P928" s="436"/>
      <c r="Q928" s="437"/>
      <c r="R928" s="58"/>
      <c r="S928" s="58"/>
      <c r="T928" s="437"/>
      <c r="U928" s="438"/>
      <c r="V928" s="54"/>
      <c r="W928" s="54"/>
      <c r="X928" s="54"/>
      <c r="Y928" s="54"/>
      <c r="Z928" s="54"/>
      <c r="AA928" s="55"/>
      <c r="AB928" s="438"/>
      <c r="AI928" s="439"/>
      <c r="AJ928" s="54"/>
      <c r="AK928" s="439"/>
      <c r="AU928" s="440"/>
      <c r="AV928" s="85"/>
      <c r="AW928" s="445"/>
      <c r="AX928" s="436"/>
      <c r="AY928" s="437"/>
      <c r="AZ928" s="437"/>
      <c r="BA928" s="437"/>
      <c r="BB928" s="437"/>
      <c r="BC928" s="441"/>
      <c r="BD928" s="54"/>
      <c r="BE928" s="56"/>
      <c r="BF928" s="56"/>
      <c r="BG928" s="54"/>
      <c r="BH928" s="54"/>
      <c r="BI928" s="54"/>
      <c r="BJ928" s="54"/>
      <c r="BR928" s="439"/>
      <c r="BS928" s="439"/>
      <c r="BT928" s="439"/>
    </row>
    <row r="929" spans="14:72" hidden="1" x14ac:dyDescent="0.2">
      <c r="N929" s="443"/>
      <c r="O929" s="444"/>
      <c r="P929" s="436"/>
      <c r="Q929" s="437"/>
      <c r="R929" s="58"/>
      <c r="S929" s="58"/>
      <c r="T929" s="437"/>
      <c r="U929" s="438"/>
      <c r="V929" s="54"/>
      <c r="W929" s="54"/>
      <c r="X929" s="54"/>
      <c r="Y929" s="54"/>
      <c r="Z929" s="54"/>
      <c r="AA929" s="55"/>
      <c r="AB929" s="438"/>
      <c r="AI929" s="439"/>
      <c r="AJ929" s="54"/>
      <c r="AK929" s="439"/>
      <c r="AU929" s="440"/>
      <c r="AV929" s="85"/>
      <c r="AW929" s="445"/>
      <c r="AX929" s="436"/>
      <c r="AY929" s="437"/>
      <c r="AZ929" s="437"/>
      <c r="BA929" s="437"/>
      <c r="BB929" s="437"/>
      <c r="BC929" s="441"/>
      <c r="BD929" s="54"/>
      <c r="BE929" s="56"/>
      <c r="BF929" s="56"/>
      <c r="BG929" s="54"/>
      <c r="BH929" s="54"/>
      <c r="BI929" s="54"/>
      <c r="BJ929" s="54"/>
      <c r="BR929" s="439"/>
      <c r="BS929" s="439"/>
      <c r="BT929" s="439"/>
    </row>
    <row r="930" spans="14:72" hidden="1" x14ac:dyDescent="0.2">
      <c r="N930" s="443"/>
      <c r="O930" s="444"/>
      <c r="P930" s="436"/>
      <c r="Q930" s="437"/>
      <c r="R930" s="58"/>
      <c r="S930" s="58"/>
      <c r="T930" s="437"/>
      <c r="U930" s="438"/>
      <c r="V930" s="54"/>
      <c r="W930" s="54"/>
      <c r="X930" s="54"/>
      <c r="Y930" s="54"/>
      <c r="Z930" s="54"/>
      <c r="AA930" s="55"/>
      <c r="AB930" s="438"/>
      <c r="AI930" s="439"/>
      <c r="AJ930" s="54"/>
      <c r="AK930" s="439"/>
      <c r="AU930" s="440"/>
      <c r="AV930" s="85"/>
      <c r="AW930" s="445"/>
      <c r="AX930" s="436"/>
      <c r="AY930" s="437"/>
      <c r="AZ930" s="437"/>
      <c r="BA930" s="437"/>
      <c r="BB930" s="437"/>
      <c r="BC930" s="441"/>
      <c r="BD930" s="54"/>
      <c r="BE930" s="56"/>
      <c r="BF930" s="56"/>
      <c r="BG930" s="54"/>
      <c r="BH930" s="54"/>
      <c r="BI930" s="54"/>
      <c r="BJ930" s="54"/>
      <c r="BR930" s="439"/>
      <c r="BS930" s="439"/>
      <c r="BT930" s="439"/>
    </row>
    <row r="931" spans="14:72" hidden="1" x14ac:dyDescent="0.2">
      <c r="N931" s="443"/>
      <c r="O931" s="444"/>
      <c r="P931" s="436"/>
      <c r="Q931" s="437"/>
      <c r="R931" s="58"/>
      <c r="S931" s="58"/>
      <c r="T931" s="437"/>
      <c r="U931" s="438"/>
      <c r="V931" s="54"/>
      <c r="W931" s="54"/>
      <c r="X931" s="54"/>
      <c r="Y931" s="54"/>
      <c r="Z931" s="54"/>
      <c r="AA931" s="55"/>
      <c r="AB931" s="438"/>
      <c r="AI931" s="439"/>
      <c r="AJ931" s="54"/>
      <c r="AK931" s="439"/>
      <c r="AU931" s="440"/>
      <c r="AV931" s="85"/>
      <c r="AW931" s="445"/>
      <c r="AX931" s="436"/>
      <c r="AY931" s="437"/>
      <c r="AZ931" s="437"/>
      <c r="BA931" s="437"/>
      <c r="BB931" s="437"/>
      <c r="BC931" s="441"/>
      <c r="BD931" s="54"/>
      <c r="BE931" s="56"/>
      <c r="BF931" s="56"/>
      <c r="BG931" s="54"/>
      <c r="BH931" s="54"/>
      <c r="BI931" s="54"/>
      <c r="BJ931" s="54"/>
      <c r="BR931" s="439"/>
      <c r="BS931" s="439"/>
      <c r="BT931" s="439"/>
    </row>
    <row r="932" spans="14:72" hidden="1" x14ac:dyDescent="0.2">
      <c r="N932" s="443"/>
      <c r="O932" s="444"/>
      <c r="P932" s="436"/>
      <c r="Q932" s="437"/>
      <c r="R932" s="58"/>
      <c r="S932" s="58"/>
      <c r="T932" s="437"/>
      <c r="U932" s="438"/>
      <c r="V932" s="54"/>
      <c r="W932" s="54"/>
      <c r="X932" s="54"/>
      <c r="Y932" s="54"/>
      <c r="Z932" s="54"/>
      <c r="AA932" s="55"/>
      <c r="AB932" s="438"/>
      <c r="AI932" s="439"/>
      <c r="AJ932" s="54"/>
      <c r="AK932" s="439"/>
      <c r="AU932" s="440"/>
      <c r="AV932" s="85"/>
      <c r="AW932" s="445"/>
      <c r="AX932" s="436"/>
      <c r="AY932" s="437"/>
      <c r="AZ932" s="437"/>
      <c r="BA932" s="437"/>
      <c r="BB932" s="437"/>
      <c r="BC932" s="441"/>
      <c r="BD932" s="54"/>
      <c r="BE932" s="56"/>
      <c r="BF932" s="56"/>
      <c r="BG932" s="54"/>
      <c r="BH932" s="54"/>
      <c r="BI932" s="54"/>
      <c r="BJ932" s="54"/>
      <c r="BR932" s="439"/>
      <c r="BS932" s="439"/>
      <c r="BT932" s="439"/>
    </row>
    <row r="933" spans="14:72" hidden="1" x14ac:dyDescent="0.2">
      <c r="N933" s="443"/>
      <c r="O933" s="444"/>
      <c r="P933" s="436"/>
      <c r="Q933" s="437"/>
      <c r="R933" s="58"/>
      <c r="S933" s="58"/>
      <c r="T933" s="437"/>
      <c r="U933" s="438"/>
      <c r="V933" s="54"/>
      <c r="W933" s="54"/>
      <c r="X933" s="54"/>
      <c r="Y933" s="54"/>
      <c r="Z933" s="54"/>
      <c r="AA933" s="55"/>
      <c r="AB933" s="438"/>
      <c r="AI933" s="439"/>
      <c r="AJ933" s="54"/>
      <c r="AK933" s="439"/>
      <c r="AU933" s="440"/>
      <c r="AV933" s="85"/>
      <c r="AW933" s="445"/>
      <c r="AX933" s="436"/>
      <c r="AY933" s="437"/>
      <c r="AZ933" s="437"/>
      <c r="BA933" s="437"/>
      <c r="BB933" s="437"/>
      <c r="BC933" s="441"/>
      <c r="BD933" s="54"/>
      <c r="BE933" s="56"/>
      <c r="BF933" s="56"/>
      <c r="BG933" s="54"/>
      <c r="BH933" s="54"/>
      <c r="BI933" s="54"/>
      <c r="BJ933" s="54"/>
      <c r="BR933" s="439"/>
      <c r="BS933" s="439"/>
      <c r="BT933" s="439"/>
    </row>
    <row r="934" spans="14:72" hidden="1" x14ac:dyDescent="0.2">
      <c r="N934" s="443"/>
      <c r="O934" s="444"/>
      <c r="P934" s="436"/>
      <c r="Q934" s="437"/>
      <c r="R934" s="58"/>
      <c r="S934" s="58"/>
      <c r="T934" s="437"/>
      <c r="U934" s="438"/>
      <c r="V934" s="54"/>
      <c r="W934" s="54"/>
      <c r="X934" s="54"/>
      <c r="Y934" s="54"/>
      <c r="Z934" s="54"/>
      <c r="AA934" s="55"/>
      <c r="AB934" s="438"/>
      <c r="AI934" s="439"/>
      <c r="AJ934" s="54"/>
      <c r="AK934" s="439"/>
      <c r="AU934" s="440"/>
      <c r="AV934" s="85"/>
      <c r="AW934" s="445"/>
      <c r="AX934" s="436"/>
      <c r="AY934" s="437"/>
      <c r="AZ934" s="437"/>
      <c r="BA934" s="437"/>
      <c r="BB934" s="437"/>
      <c r="BC934" s="441"/>
      <c r="BD934" s="54"/>
      <c r="BE934" s="56"/>
      <c r="BF934" s="56"/>
      <c r="BG934" s="54"/>
      <c r="BH934" s="54"/>
      <c r="BI934" s="54"/>
      <c r="BJ934" s="54"/>
      <c r="BR934" s="439"/>
      <c r="BS934" s="439"/>
      <c r="BT934" s="439"/>
    </row>
    <row r="935" spans="14:72" hidden="1" x14ac:dyDescent="0.2">
      <c r="N935" s="443"/>
      <c r="O935" s="444"/>
      <c r="P935" s="436"/>
      <c r="Q935" s="437"/>
      <c r="R935" s="58"/>
      <c r="S935" s="58"/>
      <c r="T935" s="437"/>
      <c r="U935" s="438"/>
      <c r="V935" s="54"/>
      <c r="W935" s="54"/>
      <c r="X935" s="54"/>
      <c r="Y935" s="54"/>
      <c r="Z935" s="54"/>
      <c r="AA935" s="55"/>
      <c r="AB935" s="438"/>
      <c r="AI935" s="439"/>
      <c r="AJ935" s="54"/>
      <c r="AK935" s="439"/>
      <c r="AU935" s="440"/>
      <c r="AV935" s="85"/>
      <c r="AW935" s="445"/>
      <c r="AX935" s="436"/>
      <c r="AY935" s="437"/>
      <c r="AZ935" s="437"/>
      <c r="BA935" s="437"/>
      <c r="BB935" s="437"/>
      <c r="BC935" s="441"/>
      <c r="BD935" s="54"/>
      <c r="BE935" s="56"/>
      <c r="BF935" s="56"/>
      <c r="BG935" s="54"/>
      <c r="BH935" s="54"/>
      <c r="BI935" s="54"/>
      <c r="BJ935" s="54"/>
      <c r="BR935" s="439"/>
      <c r="BS935" s="439"/>
      <c r="BT935" s="439"/>
    </row>
    <row r="936" spans="14:72" hidden="1" x14ac:dyDescent="0.2">
      <c r="N936" s="443"/>
      <c r="O936" s="444"/>
      <c r="P936" s="436"/>
      <c r="Q936" s="437"/>
      <c r="R936" s="58"/>
      <c r="S936" s="58"/>
      <c r="T936" s="437"/>
      <c r="U936" s="438"/>
      <c r="V936" s="54"/>
      <c r="W936" s="54"/>
      <c r="X936" s="54"/>
      <c r="Y936" s="54"/>
      <c r="Z936" s="54"/>
      <c r="AA936" s="55"/>
      <c r="AB936" s="438"/>
      <c r="AI936" s="439"/>
      <c r="AJ936" s="54"/>
      <c r="AK936" s="439"/>
      <c r="AU936" s="440"/>
      <c r="AV936" s="85"/>
      <c r="AW936" s="445"/>
      <c r="AX936" s="436"/>
      <c r="AY936" s="437"/>
      <c r="AZ936" s="437"/>
      <c r="BA936" s="437"/>
      <c r="BB936" s="437"/>
      <c r="BC936" s="441"/>
      <c r="BD936" s="54"/>
      <c r="BE936" s="56"/>
      <c r="BF936" s="56"/>
      <c r="BG936" s="54"/>
      <c r="BH936" s="54"/>
      <c r="BI936" s="54"/>
      <c r="BJ936" s="54"/>
      <c r="BR936" s="439"/>
      <c r="BS936" s="439"/>
      <c r="BT936" s="439"/>
    </row>
    <row r="937" spans="14:72" ht="15" hidden="1" x14ac:dyDescent="0.25">
      <c r="N937" s="443"/>
      <c r="O937" s="444"/>
      <c r="P937" s="436"/>
      <c r="Q937" s="437"/>
      <c r="R937" s="58"/>
      <c r="S937" s="58"/>
      <c r="T937" s="437"/>
      <c r="U937" s="438"/>
      <c r="V937" s="54"/>
      <c r="W937" s="54"/>
      <c r="X937" s="54"/>
      <c r="Y937" s="54"/>
      <c r="Z937" s="54"/>
      <c r="AA937" s="55"/>
      <c r="AB937" s="438"/>
      <c r="AI937" s="439"/>
      <c r="AJ937" s="54"/>
      <c r="AK937" s="439"/>
      <c r="AU937" s="440"/>
      <c r="AV937" s="84"/>
      <c r="AW937" s="445"/>
      <c r="AX937" s="446"/>
      <c r="AY937" s="58"/>
      <c r="AZ937" s="58"/>
      <c r="BA937" s="58"/>
      <c r="BB937" s="58"/>
      <c r="BC937" s="447"/>
      <c r="BD937" s="79"/>
      <c r="BE937" s="78"/>
      <c r="BF937" s="78"/>
      <c r="BG937" s="79"/>
      <c r="BH937" s="79"/>
      <c r="BI937" s="79"/>
      <c r="BJ937" s="79"/>
      <c r="BR937" s="439"/>
      <c r="BS937" s="439"/>
      <c r="BT937" s="439"/>
    </row>
    <row r="938" spans="14:72" hidden="1" x14ac:dyDescent="0.2">
      <c r="N938" s="443"/>
      <c r="O938" s="444"/>
      <c r="P938" s="436"/>
      <c r="Q938" s="437"/>
      <c r="R938" s="58"/>
      <c r="S938" s="58"/>
      <c r="T938" s="437"/>
      <c r="U938" s="438"/>
      <c r="V938" s="54"/>
      <c r="W938" s="54"/>
      <c r="X938" s="54"/>
      <c r="Y938" s="54"/>
      <c r="Z938" s="54"/>
      <c r="AA938" s="55"/>
      <c r="AB938" s="438"/>
      <c r="AI938" s="439"/>
      <c r="AJ938" s="54"/>
      <c r="AK938" s="439"/>
      <c r="AU938" s="440"/>
      <c r="AV938" s="85"/>
      <c r="AW938" s="444"/>
      <c r="AX938" s="436"/>
      <c r="AY938" s="437"/>
      <c r="AZ938" s="437"/>
      <c r="BA938" s="437"/>
      <c r="BB938" s="437"/>
      <c r="BC938" s="441"/>
      <c r="BD938" s="54"/>
      <c r="BE938" s="56"/>
      <c r="BF938" s="56"/>
      <c r="BG938" s="54"/>
      <c r="BH938" s="54"/>
      <c r="BI938" s="54"/>
      <c r="BJ938" s="54"/>
      <c r="BR938" s="439"/>
      <c r="BS938" s="439"/>
      <c r="BT938" s="439"/>
    </row>
    <row r="939" spans="14:72" hidden="1" x14ac:dyDescent="0.2">
      <c r="N939" s="443"/>
      <c r="O939" s="444"/>
      <c r="P939" s="436"/>
      <c r="Q939" s="437"/>
      <c r="R939" s="58"/>
      <c r="S939" s="58"/>
      <c r="T939" s="437"/>
      <c r="U939" s="438"/>
      <c r="V939" s="54"/>
      <c r="W939" s="54"/>
      <c r="X939" s="54"/>
      <c r="Y939" s="54"/>
      <c r="Z939" s="54"/>
      <c r="AA939" s="55"/>
      <c r="AB939" s="438"/>
      <c r="AI939" s="439"/>
      <c r="AJ939" s="54"/>
      <c r="AK939" s="439"/>
      <c r="AU939" s="440"/>
      <c r="AV939" s="85"/>
      <c r="AW939" s="444"/>
      <c r="AX939" s="436"/>
      <c r="AY939" s="437"/>
      <c r="AZ939" s="437"/>
      <c r="BA939" s="437"/>
      <c r="BB939" s="437"/>
      <c r="BC939" s="441"/>
      <c r="BD939" s="54"/>
      <c r="BE939" s="56"/>
      <c r="BF939" s="56"/>
      <c r="BG939" s="54"/>
      <c r="BH939" s="54"/>
      <c r="BI939" s="54"/>
      <c r="BJ939" s="54"/>
      <c r="BR939" s="439"/>
      <c r="BS939" s="439"/>
      <c r="BT939" s="439"/>
    </row>
    <row r="940" spans="14:72" hidden="1" x14ac:dyDescent="0.2">
      <c r="N940" s="443"/>
      <c r="O940" s="444"/>
      <c r="P940" s="436"/>
      <c r="Q940" s="437"/>
      <c r="R940" s="58"/>
      <c r="S940" s="58"/>
      <c r="T940" s="437"/>
      <c r="U940" s="438"/>
      <c r="V940" s="54"/>
      <c r="W940" s="54"/>
      <c r="X940" s="54"/>
      <c r="Y940" s="54"/>
      <c r="Z940" s="54"/>
      <c r="AA940" s="55"/>
      <c r="AB940" s="438"/>
      <c r="AI940" s="439"/>
      <c r="AJ940" s="54"/>
      <c r="AK940" s="439"/>
      <c r="AU940" s="440"/>
      <c r="AV940" s="85"/>
      <c r="AW940" s="444"/>
      <c r="AX940" s="436"/>
      <c r="AY940" s="437"/>
      <c r="AZ940" s="437"/>
      <c r="BA940" s="437"/>
      <c r="BB940" s="437"/>
      <c r="BC940" s="441"/>
      <c r="BD940" s="54"/>
      <c r="BE940" s="56"/>
      <c r="BF940" s="56"/>
      <c r="BG940" s="54"/>
      <c r="BH940" s="54"/>
      <c r="BI940" s="54"/>
      <c r="BJ940" s="54"/>
      <c r="BR940" s="439"/>
      <c r="BS940" s="439"/>
      <c r="BT940" s="439"/>
    </row>
    <row r="941" spans="14:72" hidden="1" x14ac:dyDescent="0.2">
      <c r="N941" s="443"/>
      <c r="O941" s="444"/>
      <c r="P941" s="436"/>
      <c r="Q941" s="437"/>
      <c r="R941" s="58"/>
      <c r="S941" s="58"/>
      <c r="T941" s="437"/>
      <c r="U941" s="438"/>
      <c r="V941" s="54"/>
      <c r="W941" s="54"/>
      <c r="X941" s="54"/>
      <c r="Y941" s="54"/>
      <c r="Z941" s="54"/>
      <c r="AA941" s="55"/>
      <c r="AB941" s="438"/>
      <c r="AI941" s="439"/>
      <c r="AJ941" s="54"/>
      <c r="AK941" s="439"/>
      <c r="AU941" s="440"/>
      <c r="AV941" s="85"/>
      <c r="AW941" s="444"/>
      <c r="AX941" s="436"/>
      <c r="AY941" s="437"/>
      <c r="AZ941" s="437"/>
      <c r="BA941" s="437"/>
      <c r="BB941" s="437"/>
      <c r="BC941" s="441"/>
      <c r="BD941" s="54"/>
      <c r="BE941" s="56"/>
      <c r="BF941" s="56"/>
      <c r="BG941" s="54"/>
      <c r="BH941" s="54"/>
      <c r="BI941" s="54"/>
      <c r="BJ941" s="54"/>
      <c r="BR941" s="439"/>
      <c r="BS941" s="439"/>
      <c r="BT941" s="439"/>
    </row>
    <row r="942" spans="14:72" hidden="1" x14ac:dyDescent="0.2">
      <c r="N942" s="443"/>
      <c r="O942" s="444"/>
      <c r="P942" s="436"/>
      <c r="Q942" s="437"/>
      <c r="R942" s="58"/>
      <c r="S942" s="58"/>
      <c r="T942" s="437"/>
      <c r="U942" s="438"/>
      <c r="V942" s="54"/>
      <c r="W942" s="54"/>
      <c r="X942" s="54"/>
      <c r="Y942" s="54"/>
      <c r="Z942" s="54"/>
      <c r="AA942" s="55"/>
      <c r="AB942" s="438"/>
      <c r="AI942" s="439"/>
      <c r="AJ942" s="54"/>
      <c r="AK942" s="439"/>
      <c r="AU942" s="440"/>
      <c r="AV942" s="85"/>
      <c r="AW942" s="444"/>
      <c r="AX942" s="436"/>
      <c r="AY942" s="437"/>
      <c r="AZ942" s="437"/>
      <c r="BA942" s="437"/>
      <c r="BB942" s="437"/>
      <c r="BC942" s="441"/>
      <c r="BD942" s="54"/>
      <c r="BE942" s="56"/>
      <c r="BF942" s="56"/>
      <c r="BG942" s="54"/>
      <c r="BH942" s="54"/>
      <c r="BI942" s="54"/>
      <c r="BJ942" s="54"/>
      <c r="BR942" s="439"/>
      <c r="BS942" s="439"/>
      <c r="BT942" s="439"/>
    </row>
    <row r="943" spans="14:72" hidden="1" x14ac:dyDescent="0.2">
      <c r="N943" s="443"/>
      <c r="O943" s="444"/>
      <c r="P943" s="436"/>
      <c r="Q943" s="437"/>
      <c r="R943" s="58"/>
      <c r="S943" s="58"/>
      <c r="T943" s="437"/>
      <c r="U943" s="438"/>
      <c r="V943" s="54"/>
      <c r="W943" s="54"/>
      <c r="X943" s="54"/>
      <c r="Y943" s="54"/>
      <c r="Z943" s="54"/>
      <c r="AA943" s="55"/>
      <c r="AB943" s="438"/>
      <c r="AI943" s="439"/>
      <c r="AJ943" s="54"/>
      <c r="AK943" s="439"/>
      <c r="AU943" s="440"/>
      <c r="AV943" s="85"/>
      <c r="AW943" s="444"/>
      <c r="AX943" s="436"/>
      <c r="AY943" s="437"/>
      <c r="AZ943" s="437"/>
      <c r="BA943" s="437"/>
      <c r="BB943" s="437"/>
      <c r="BC943" s="441"/>
      <c r="BD943" s="54"/>
      <c r="BE943" s="56"/>
      <c r="BF943" s="56"/>
      <c r="BG943" s="54"/>
      <c r="BH943" s="54"/>
      <c r="BI943" s="54"/>
      <c r="BJ943" s="54"/>
      <c r="BR943" s="439"/>
      <c r="BS943" s="439"/>
      <c r="BT943" s="439"/>
    </row>
    <row r="944" spans="14:72" hidden="1" x14ac:dyDescent="0.2">
      <c r="N944" s="443"/>
      <c r="O944" s="444"/>
      <c r="P944" s="436"/>
      <c r="Q944" s="437"/>
      <c r="R944" s="58"/>
      <c r="S944" s="58"/>
      <c r="T944" s="437"/>
      <c r="U944" s="438"/>
      <c r="V944" s="54"/>
      <c r="W944" s="54"/>
      <c r="X944" s="54"/>
      <c r="Y944" s="54"/>
      <c r="Z944" s="54"/>
      <c r="AA944" s="55"/>
      <c r="AB944" s="438"/>
      <c r="AI944" s="439"/>
      <c r="AJ944" s="54"/>
      <c r="AK944" s="439"/>
      <c r="AU944" s="440"/>
      <c r="AV944" s="85"/>
      <c r="AW944" s="444"/>
      <c r="AX944" s="436"/>
      <c r="AY944" s="437"/>
      <c r="AZ944" s="437"/>
      <c r="BA944" s="437"/>
      <c r="BB944" s="437"/>
      <c r="BC944" s="441"/>
      <c r="BD944" s="54"/>
      <c r="BE944" s="56"/>
      <c r="BF944" s="56"/>
      <c r="BG944" s="54"/>
      <c r="BH944" s="54"/>
      <c r="BI944" s="54"/>
      <c r="BJ944" s="54"/>
      <c r="BR944" s="439"/>
      <c r="BS944" s="439"/>
      <c r="BT944" s="439"/>
    </row>
    <row r="945" spans="14:72" hidden="1" x14ac:dyDescent="0.2">
      <c r="N945" s="443"/>
      <c r="O945" s="444"/>
      <c r="P945" s="436"/>
      <c r="Q945" s="437"/>
      <c r="R945" s="58"/>
      <c r="S945" s="58"/>
      <c r="T945" s="437"/>
      <c r="U945" s="438"/>
      <c r="V945" s="54"/>
      <c r="W945" s="54"/>
      <c r="X945" s="54"/>
      <c r="Y945" s="54"/>
      <c r="Z945" s="54"/>
      <c r="AA945" s="55"/>
      <c r="AB945" s="438"/>
      <c r="AI945" s="439"/>
      <c r="AJ945" s="54"/>
      <c r="AK945" s="439"/>
      <c r="AU945" s="440"/>
      <c r="AV945" s="85"/>
      <c r="AW945" s="444"/>
      <c r="AX945" s="436"/>
      <c r="AY945" s="437"/>
      <c r="AZ945" s="437"/>
      <c r="BA945" s="437"/>
      <c r="BB945" s="437"/>
      <c r="BC945" s="441"/>
      <c r="BD945" s="54"/>
      <c r="BE945" s="56"/>
      <c r="BF945" s="56"/>
      <c r="BG945" s="54"/>
      <c r="BH945" s="54"/>
      <c r="BI945" s="54"/>
      <c r="BJ945" s="54"/>
      <c r="BR945" s="439"/>
      <c r="BS945" s="439"/>
      <c r="BT945" s="439"/>
    </row>
    <row r="946" spans="14:72" hidden="1" x14ac:dyDescent="0.2">
      <c r="N946" s="443"/>
      <c r="O946" s="444"/>
      <c r="P946" s="436"/>
      <c r="Q946" s="437"/>
      <c r="R946" s="58"/>
      <c r="S946" s="58"/>
      <c r="T946" s="437"/>
      <c r="U946" s="438"/>
      <c r="V946" s="54"/>
      <c r="W946" s="54"/>
      <c r="X946" s="54"/>
      <c r="Y946" s="54"/>
      <c r="Z946" s="54"/>
      <c r="AA946" s="55"/>
      <c r="AB946" s="438"/>
      <c r="AI946" s="439"/>
      <c r="AJ946" s="54"/>
      <c r="AK946" s="439"/>
      <c r="AU946" s="440"/>
      <c r="AV946" s="85"/>
      <c r="AW946" s="444"/>
      <c r="AX946" s="436"/>
      <c r="AY946" s="437"/>
      <c r="AZ946" s="437"/>
      <c r="BA946" s="437"/>
      <c r="BB946" s="437"/>
      <c r="BC946" s="441"/>
      <c r="BD946" s="54"/>
      <c r="BE946" s="56"/>
      <c r="BF946" s="56"/>
      <c r="BG946" s="54"/>
      <c r="BH946" s="54"/>
      <c r="BI946" s="54"/>
      <c r="BJ946" s="54"/>
      <c r="BR946" s="439"/>
      <c r="BS946" s="439"/>
      <c r="BT946" s="439"/>
    </row>
    <row r="947" spans="14:72" hidden="1" x14ac:dyDescent="0.2">
      <c r="N947" s="443"/>
      <c r="O947" s="444"/>
      <c r="P947" s="436"/>
      <c r="Q947" s="437"/>
      <c r="R947" s="58"/>
      <c r="S947" s="58"/>
      <c r="T947" s="437"/>
      <c r="U947" s="438"/>
      <c r="V947" s="54"/>
      <c r="W947" s="54"/>
      <c r="X947" s="54"/>
      <c r="Y947" s="54"/>
      <c r="Z947" s="54"/>
      <c r="AA947" s="55"/>
      <c r="AB947" s="438"/>
      <c r="AI947" s="439"/>
      <c r="AJ947" s="54"/>
      <c r="AK947" s="439"/>
      <c r="AU947" s="440"/>
      <c r="AV947" s="85"/>
      <c r="AW947" s="444"/>
      <c r="AX947" s="436"/>
      <c r="AY947" s="437"/>
      <c r="AZ947" s="437"/>
      <c r="BA947" s="437"/>
      <c r="BB947" s="437"/>
      <c r="BC947" s="441"/>
      <c r="BD947" s="54"/>
      <c r="BE947" s="56"/>
      <c r="BF947" s="56"/>
      <c r="BG947" s="54"/>
      <c r="BH947" s="54"/>
      <c r="BI947" s="54"/>
      <c r="BJ947" s="54"/>
      <c r="BR947" s="439"/>
      <c r="BS947" s="439"/>
      <c r="BT947" s="439"/>
    </row>
    <row r="948" spans="14:72" hidden="1" x14ac:dyDescent="0.2">
      <c r="N948" s="443"/>
      <c r="O948" s="444"/>
      <c r="P948" s="436"/>
      <c r="Q948" s="437"/>
      <c r="R948" s="58"/>
      <c r="S948" s="58"/>
      <c r="T948" s="437"/>
      <c r="U948" s="438"/>
      <c r="V948" s="54"/>
      <c r="W948" s="54"/>
      <c r="X948" s="54"/>
      <c r="Y948" s="54"/>
      <c r="Z948" s="54"/>
      <c r="AA948" s="55"/>
      <c r="AB948" s="438"/>
      <c r="AI948" s="439"/>
      <c r="AJ948" s="54"/>
      <c r="AK948" s="439"/>
      <c r="AU948" s="440"/>
      <c r="AV948" s="85"/>
      <c r="AW948" s="444"/>
      <c r="AX948" s="436"/>
      <c r="AY948" s="437"/>
      <c r="AZ948" s="437"/>
      <c r="BA948" s="437"/>
      <c r="BB948" s="437"/>
      <c r="BC948" s="441"/>
      <c r="BD948" s="54"/>
      <c r="BE948" s="56"/>
      <c r="BF948" s="56"/>
      <c r="BG948" s="54"/>
      <c r="BH948" s="54"/>
      <c r="BI948" s="54"/>
      <c r="BJ948" s="54"/>
      <c r="BR948" s="439"/>
      <c r="BS948" s="439"/>
      <c r="BT948" s="439"/>
    </row>
    <row r="949" spans="14:72" hidden="1" x14ac:dyDescent="0.2">
      <c r="N949" s="443"/>
      <c r="O949" s="444"/>
      <c r="P949" s="436"/>
      <c r="Q949" s="437"/>
      <c r="R949" s="58"/>
      <c r="S949" s="58"/>
      <c r="T949" s="437"/>
      <c r="U949" s="438"/>
      <c r="V949" s="54"/>
      <c r="W949" s="54"/>
      <c r="X949" s="54"/>
      <c r="Y949" s="54"/>
      <c r="Z949" s="54"/>
      <c r="AA949" s="55"/>
      <c r="AB949" s="438"/>
      <c r="AI949" s="439"/>
      <c r="AJ949" s="54"/>
      <c r="AK949" s="439"/>
      <c r="AU949" s="440"/>
      <c r="AV949" s="85"/>
      <c r="AW949" s="444"/>
      <c r="AX949" s="436"/>
      <c r="AY949" s="437"/>
      <c r="AZ949" s="437"/>
      <c r="BA949" s="437"/>
      <c r="BB949" s="437"/>
      <c r="BC949" s="441"/>
      <c r="BD949" s="54"/>
      <c r="BE949" s="56"/>
      <c r="BF949" s="56"/>
      <c r="BG949" s="54"/>
      <c r="BH949" s="54"/>
      <c r="BI949" s="54"/>
      <c r="BJ949" s="54"/>
      <c r="BR949" s="439"/>
      <c r="BS949" s="439"/>
      <c r="BT949" s="439"/>
    </row>
    <row r="950" spans="14:72" hidden="1" x14ac:dyDescent="0.2">
      <c r="N950" s="443"/>
      <c r="O950" s="444"/>
      <c r="P950" s="436"/>
      <c r="Q950" s="437"/>
      <c r="R950" s="58"/>
      <c r="S950" s="58"/>
      <c r="T950" s="437"/>
      <c r="U950" s="438"/>
      <c r="V950" s="54"/>
      <c r="W950" s="54"/>
      <c r="X950" s="54"/>
      <c r="Y950" s="54"/>
      <c r="Z950" s="54"/>
      <c r="AA950" s="55"/>
      <c r="AB950" s="438"/>
      <c r="AI950" s="439"/>
      <c r="AJ950" s="54"/>
      <c r="AK950" s="439"/>
      <c r="AU950" s="440"/>
      <c r="AV950" s="85"/>
      <c r="AW950" s="444"/>
      <c r="AX950" s="436"/>
      <c r="AY950" s="437"/>
      <c r="AZ950" s="437"/>
      <c r="BA950" s="437"/>
      <c r="BB950" s="437"/>
      <c r="BC950" s="441"/>
      <c r="BD950" s="54"/>
      <c r="BE950" s="56"/>
      <c r="BF950" s="56"/>
      <c r="BG950" s="54"/>
      <c r="BH950" s="54"/>
      <c r="BI950" s="54"/>
      <c r="BJ950" s="54"/>
      <c r="BR950" s="439"/>
      <c r="BS950" s="439"/>
      <c r="BT950" s="439"/>
    </row>
    <row r="951" spans="14:72" hidden="1" x14ac:dyDescent="0.2">
      <c r="N951" s="443"/>
      <c r="O951" s="444"/>
      <c r="P951" s="436"/>
      <c r="Q951" s="437"/>
      <c r="R951" s="58"/>
      <c r="S951" s="58"/>
      <c r="T951" s="437"/>
      <c r="U951" s="438"/>
      <c r="V951" s="54"/>
      <c r="W951" s="54"/>
      <c r="X951" s="54"/>
      <c r="Y951" s="54"/>
      <c r="Z951" s="54"/>
      <c r="AA951" s="55"/>
      <c r="AB951" s="438"/>
      <c r="AI951" s="439"/>
      <c r="AJ951" s="54"/>
      <c r="AK951" s="439"/>
      <c r="AU951" s="440"/>
      <c r="AV951" s="85"/>
      <c r="AW951" s="444"/>
      <c r="AX951" s="436"/>
      <c r="AY951" s="437"/>
      <c r="AZ951" s="437"/>
      <c r="BA951" s="437"/>
      <c r="BB951" s="437"/>
      <c r="BC951" s="441"/>
      <c r="BD951" s="54"/>
      <c r="BE951" s="56"/>
      <c r="BF951" s="56"/>
      <c r="BG951" s="54"/>
      <c r="BH951" s="54"/>
      <c r="BI951" s="54"/>
      <c r="BJ951" s="54"/>
      <c r="BR951" s="439"/>
      <c r="BS951" s="439"/>
      <c r="BT951" s="439"/>
    </row>
    <row r="952" spans="14:72" hidden="1" x14ac:dyDescent="0.2">
      <c r="N952" s="443"/>
      <c r="O952" s="444"/>
      <c r="P952" s="436"/>
      <c r="Q952" s="437"/>
      <c r="R952" s="58"/>
      <c r="S952" s="58"/>
      <c r="T952" s="437"/>
      <c r="U952" s="438"/>
      <c r="V952" s="54"/>
      <c r="W952" s="54"/>
      <c r="X952" s="54"/>
      <c r="Y952" s="54"/>
      <c r="Z952" s="54"/>
      <c r="AA952" s="55"/>
      <c r="AB952" s="438"/>
      <c r="AI952" s="439"/>
      <c r="AJ952" s="54"/>
      <c r="AK952" s="439"/>
      <c r="AU952" s="440"/>
      <c r="AV952" s="85"/>
      <c r="AW952" s="444"/>
      <c r="AX952" s="436"/>
      <c r="AY952" s="437"/>
      <c r="AZ952" s="437"/>
      <c r="BA952" s="437"/>
      <c r="BB952" s="437"/>
      <c r="BC952" s="441"/>
      <c r="BD952" s="54"/>
      <c r="BE952" s="56"/>
      <c r="BF952" s="56"/>
      <c r="BG952" s="54"/>
      <c r="BH952" s="54"/>
      <c r="BI952" s="54"/>
      <c r="BJ952" s="54"/>
      <c r="BR952" s="439"/>
      <c r="BS952" s="439"/>
      <c r="BT952" s="439"/>
    </row>
    <row r="953" spans="14:72" hidden="1" x14ac:dyDescent="0.2">
      <c r="N953" s="443"/>
      <c r="O953" s="444"/>
      <c r="P953" s="436"/>
      <c r="Q953" s="437"/>
      <c r="R953" s="58"/>
      <c r="S953" s="58"/>
      <c r="T953" s="437"/>
      <c r="U953" s="438"/>
      <c r="V953" s="54"/>
      <c r="W953" s="54"/>
      <c r="X953" s="54"/>
      <c r="Y953" s="54"/>
      <c r="Z953" s="54"/>
      <c r="AA953" s="55"/>
      <c r="AB953" s="438"/>
      <c r="AI953" s="439"/>
      <c r="AJ953" s="54"/>
      <c r="AK953" s="439"/>
      <c r="AU953" s="440"/>
      <c r="AV953" s="85"/>
      <c r="AW953" s="444"/>
      <c r="AX953" s="436"/>
      <c r="AY953" s="437"/>
      <c r="AZ953" s="437"/>
      <c r="BA953" s="437"/>
      <c r="BB953" s="437"/>
      <c r="BC953" s="441"/>
      <c r="BD953" s="54"/>
      <c r="BE953" s="56"/>
      <c r="BF953" s="56"/>
      <c r="BG953" s="54"/>
      <c r="BH953" s="54"/>
      <c r="BI953" s="54"/>
      <c r="BJ953" s="54"/>
      <c r="BR953" s="439"/>
      <c r="BS953" s="439"/>
      <c r="BT953" s="439"/>
    </row>
    <row r="954" spans="14:72" hidden="1" x14ac:dyDescent="0.2">
      <c r="N954" s="443"/>
      <c r="O954" s="444"/>
      <c r="P954" s="436"/>
      <c r="Q954" s="437"/>
      <c r="R954" s="58"/>
      <c r="S954" s="58"/>
      <c r="T954" s="437"/>
      <c r="U954" s="438"/>
      <c r="V954" s="54"/>
      <c r="W954" s="54"/>
      <c r="X954" s="54"/>
      <c r="Y954" s="54"/>
      <c r="Z954" s="54"/>
      <c r="AA954" s="55"/>
      <c r="AB954" s="438"/>
      <c r="AI954" s="439"/>
      <c r="AJ954" s="54"/>
      <c r="AK954" s="439"/>
      <c r="AU954" s="440"/>
      <c r="AV954" s="85"/>
      <c r="AW954" s="444"/>
      <c r="AX954" s="436"/>
      <c r="AY954" s="437"/>
      <c r="AZ954" s="437"/>
      <c r="BA954" s="437"/>
      <c r="BB954" s="437"/>
      <c r="BC954" s="441"/>
      <c r="BD954" s="54"/>
      <c r="BE954" s="56"/>
      <c r="BF954" s="56"/>
      <c r="BG954" s="54"/>
      <c r="BH954" s="54"/>
      <c r="BI954" s="54"/>
      <c r="BJ954" s="54"/>
      <c r="BR954" s="439"/>
      <c r="BS954" s="439"/>
      <c r="BT954" s="439"/>
    </row>
    <row r="955" spans="14:72" hidden="1" x14ac:dyDescent="0.2">
      <c r="N955" s="443"/>
      <c r="O955" s="444"/>
      <c r="P955" s="436"/>
      <c r="Q955" s="437"/>
      <c r="R955" s="58"/>
      <c r="S955" s="58"/>
      <c r="T955" s="437"/>
      <c r="U955" s="438"/>
      <c r="V955" s="54"/>
      <c r="W955" s="54"/>
      <c r="X955" s="54"/>
      <c r="Y955" s="54"/>
      <c r="Z955" s="54"/>
      <c r="AA955" s="55"/>
      <c r="AB955" s="438"/>
      <c r="AI955" s="439"/>
      <c r="AJ955" s="54"/>
      <c r="AK955" s="439"/>
      <c r="AU955" s="440"/>
      <c r="AV955" s="85"/>
      <c r="AW955" s="444"/>
      <c r="AX955" s="436"/>
      <c r="AY955" s="437"/>
      <c r="AZ955" s="437"/>
      <c r="BA955" s="437"/>
      <c r="BB955" s="437"/>
      <c r="BC955" s="441"/>
      <c r="BD955" s="54"/>
      <c r="BE955" s="56"/>
      <c r="BF955" s="56"/>
      <c r="BG955" s="54"/>
      <c r="BH955" s="54"/>
      <c r="BI955" s="54"/>
      <c r="BJ955" s="54"/>
      <c r="BR955" s="439"/>
      <c r="BS955" s="439"/>
      <c r="BT955" s="439"/>
    </row>
    <row r="956" spans="14:72" hidden="1" x14ac:dyDescent="0.2">
      <c r="N956" s="443"/>
      <c r="O956" s="444"/>
      <c r="P956" s="436"/>
      <c r="Q956" s="437"/>
      <c r="R956" s="58"/>
      <c r="S956" s="58"/>
      <c r="T956" s="437"/>
      <c r="U956" s="438"/>
      <c r="V956" s="54"/>
      <c r="W956" s="54"/>
      <c r="X956" s="54"/>
      <c r="Y956" s="54"/>
      <c r="Z956" s="54"/>
      <c r="AA956" s="55"/>
      <c r="AB956" s="438"/>
      <c r="AI956" s="439"/>
      <c r="AJ956" s="54"/>
      <c r="AK956" s="439"/>
      <c r="AU956" s="440"/>
      <c r="AV956" s="85"/>
      <c r="AW956" s="444"/>
      <c r="AX956" s="436"/>
      <c r="AY956" s="437"/>
      <c r="AZ956" s="437"/>
      <c r="BA956" s="437"/>
      <c r="BB956" s="437"/>
      <c r="BC956" s="441"/>
      <c r="BD956" s="54"/>
      <c r="BE956" s="56"/>
      <c r="BF956" s="56"/>
      <c r="BG956" s="54"/>
      <c r="BH956" s="54"/>
      <c r="BI956" s="54"/>
      <c r="BJ956" s="54"/>
      <c r="BR956" s="439"/>
      <c r="BS956" s="439"/>
      <c r="BT956" s="439"/>
    </row>
    <row r="957" spans="14:72" hidden="1" x14ac:dyDescent="0.2">
      <c r="N957" s="443"/>
      <c r="O957" s="444"/>
      <c r="P957" s="436"/>
      <c r="Q957" s="437"/>
      <c r="R957" s="58"/>
      <c r="S957" s="58"/>
      <c r="T957" s="437"/>
      <c r="U957" s="438"/>
      <c r="V957" s="54"/>
      <c r="W957" s="54"/>
      <c r="X957" s="54"/>
      <c r="Y957" s="54"/>
      <c r="Z957" s="54"/>
      <c r="AA957" s="55"/>
      <c r="AB957" s="438"/>
      <c r="AI957" s="439"/>
      <c r="AJ957" s="54"/>
      <c r="AK957" s="439"/>
      <c r="AU957" s="440"/>
      <c r="AV957" s="85"/>
      <c r="AW957" s="444"/>
      <c r="AX957" s="436"/>
      <c r="AY957" s="437"/>
      <c r="AZ957" s="437"/>
      <c r="BA957" s="437"/>
      <c r="BB957" s="437"/>
      <c r="BC957" s="441"/>
      <c r="BD957" s="54"/>
      <c r="BE957" s="56"/>
      <c r="BF957" s="56"/>
      <c r="BG957" s="54"/>
      <c r="BH957" s="54"/>
      <c r="BI957" s="54"/>
      <c r="BJ957" s="54"/>
      <c r="BR957" s="439"/>
      <c r="BS957" s="439"/>
      <c r="BT957" s="439"/>
    </row>
    <row r="958" spans="14:72" hidden="1" x14ac:dyDescent="0.2">
      <c r="N958" s="443"/>
      <c r="O958" s="444"/>
      <c r="P958" s="436"/>
      <c r="Q958" s="437"/>
      <c r="R958" s="58"/>
      <c r="S958" s="58"/>
      <c r="T958" s="437"/>
      <c r="U958" s="438"/>
      <c r="V958" s="54"/>
      <c r="W958" s="54"/>
      <c r="X958" s="54"/>
      <c r="Y958" s="54"/>
      <c r="Z958" s="54"/>
      <c r="AA958" s="55"/>
      <c r="AB958" s="438"/>
      <c r="AI958" s="439"/>
      <c r="AJ958" s="54"/>
      <c r="AK958" s="439"/>
      <c r="AU958" s="440"/>
      <c r="AV958" s="85"/>
      <c r="AW958" s="444"/>
      <c r="AX958" s="436"/>
      <c r="AY958" s="437"/>
      <c r="AZ958" s="437"/>
      <c r="BA958" s="437"/>
      <c r="BB958" s="437"/>
      <c r="BC958" s="441"/>
      <c r="BD958" s="54"/>
      <c r="BE958" s="56"/>
      <c r="BF958" s="56"/>
      <c r="BG958" s="54"/>
      <c r="BH958" s="54"/>
      <c r="BI958" s="54"/>
      <c r="BJ958" s="54"/>
      <c r="BR958" s="439"/>
      <c r="BS958" s="439"/>
      <c r="BT958" s="439"/>
    </row>
    <row r="959" spans="14:72" hidden="1" x14ac:dyDescent="0.2">
      <c r="N959" s="443"/>
      <c r="O959" s="444"/>
      <c r="P959" s="436"/>
      <c r="Q959" s="437"/>
      <c r="R959" s="58"/>
      <c r="S959" s="58"/>
      <c r="T959" s="437"/>
      <c r="U959" s="438"/>
      <c r="V959" s="54"/>
      <c r="W959" s="54"/>
      <c r="X959" s="54"/>
      <c r="Y959" s="54"/>
      <c r="Z959" s="54"/>
      <c r="AA959" s="55"/>
      <c r="AB959" s="438"/>
      <c r="AI959" s="439"/>
      <c r="AJ959" s="54"/>
      <c r="AK959" s="439"/>
      <c r="AU959" s="440"/>
      <c r="AV959" s="85"/>
      <c r="AW959" s="444"/>
      <c r="AX959" s="436"/>
      <c r="AY959" s="437"/>
      <c r="AZ959" s="437"/>
      <c r="BA959" s="437"/>
      <c r="BB959" s="437"/>
      <c r="BC959" s="441"/>
      <c r="BD959" s="54"/>
      <c r="BE959" s="56"/>
      <c r="BF959" s="56"/>
      <c r="BG959" s="54"/>
      <c r="BH959" s="54"/>
      <c r="BI959" s="54"/>
      <c r="BJ959" s="54"/>
      <c r="BR959" s="439"/>
      <c r="BS959" s="439"/>
      <c r="BT959" s="439"/>
    </row>
    <row r="960" spans="14:72" hidden="1" x14ac:dyDescent="0.2">
      <c r="N960" s="443"/>
      <c r="O960" s="444"/>
      <c r="P960" s="436"/>
      <c r="Q960" s="437"/>
      <c r="R960" s="58"/>
      <c r="S960" s="58"/>
      <c r="T960" s="437"/>
      <c r="U960" s="438"/>
      <c r="V960" s="54"/>
      <c r="W960" s="54"/>
      <c r="X960" s="54"/>
      <c r="Y960" s="54"/>
      <c r="Z960" s="54"/>
      <c r="AA960" s="55"/>
      <c r="AB960" s="438"/>
      <c r="AI960" s="439"/>
      <c r="AJ960" s="54"/>
      <c r="AK960" s="439"/>
      <c r="AU960" s="440"/>
      <c r="AV960" s="85"/>
      <c r="AW960" s="444"/>
      <c r="AX960" s="436"/>
      <c r="AY960" s="437"/>
      <c r="AZ960" s="437"/>
      <c r="BA960" s="437"/>
      <c r="BB960" s="437"/>
      <c r="BC960" s="441"/>
      <c r="BD960" s="54"/>
      <c r="BE960" s="56"/>
      <c r="BF960" s="56"/>
      <c r="BG960" s="54"/>
      <c r="BH960" s="54"/>
      <c r="BI960" s="54"/>
      <c r="BJ960" s="54"/>
      <c r="BR960" s="439"/>
      <c r="BS960" s="439"/>
      <c r="BT960" s="439"/>
    </row>
    <row r="961" spans="14:72" hidden="1" x14ac:dyDescent="0.2">
      <c r="N961" s="443"/>
      <c r="O961" s="444"/>
      <c r="P961" s="436"/>
      <c r="Q961" s="437"/>
      <c r="R961" s="58"/>
      <c r="S961" s="58"/>
      <c r="T961" s="437"/>
      <c r="U961" s="438"/>
      <c r="V961" s="54"/>
      <c r="W961" s="54"/>
      <c r="X961" s="54"/>
      <c r="Y961" s="54"/>
      <c r="Z961" s="54"/>
      <c r="AA961" s="55"/>
      <c r="AB961" s="438"/>
      <c r="AI961" s="439"/>
      <c r="AJ961" s="54"/>
      <c r="AK961" s="439"/>
      <c r="AU961" s="440"/>
      <c r="AV961" s="85"/>
      <c r="AW961" s="444"/>
      <c r="AX961" s="436"/>
      <c r="AY961" s="437"/>
      <c r="AZ961" s="437"/>
      <c r="BA961" s="437"/>
      <c r="BB961" s="437"/>
      <c r="BC961" s="441"/>
      <c r="BD961" s="54"/>
      <c r="BE961" s="56"/>
      <c r="BF961" s="56"/>
      <c r="BG961" s="54"/>
      <c r="BH961" s="54"/>
      <c r="BI961" s="54"/>
      <c r="BJ961" s="54"/>
      <c r="BR961" s="439"/>
      <c r="BS961" s="439"/>
      <c r="BT961" s="439"/>
    </row>
    <row r="962" spans="14:72" hidden="1" x14ac:dyDescent="0.2">
      <c r="N962" s="443"/>
      <c r="O962" s="444"/>
      <c r="P962" s="436"/>
      <c r="Q962" s="437"/>
      <c r="R962" s="58"/>
      <c r="S962" s="58"/>
      <c r="T962" s="437"/>
      <c r="U962" s="438"/>
      <c r="V962" s="54"/>
      <c r="W962" s="54"/>
      <c r="X962" s="54"/>
      <c r="Y962" s="54"/>
      <c r="Z962" s="54"/>
      <c r="AA962" s="55"/>
      <c r="AB962" s="438"/>
      <c r="AI962" s="439"/>
      <c r="AJ962" s="54"/>
      <c r="AK962" s="439"/>
      <c r="AU962" s="440"/>
      <c r="AV962" s="85"/>
      <c r="AW962" s="444"/>
      <c r="AX962" s="436"/>
      <c r="AY962" s="437"/>
      <c r="AZ962" s="437"/>
      <c r="BA962" s="437"/>
      <c r="BB962" s="437"/>
      <c r="BC962" s="441"/>
      <c r="BD962" s="54"/>
      <c r="BE962" s="56"/>
      <c r="BF962" s="56"/>
      <c r="BG962" s="54"/>
      <c r="BH962" s="54"/>
      <c r="BI962" s="54"/>
      <c r="BJ962" s="54"/>
      <c r="BR962" s="439"/>
      <c r="BS962" s="439"/>
      <c r="BT962" s="439"/>
    </row>
    <row r="963" spans="14:72" hidden="1" x14ac:dyDescent="0.2">
      <c r="N963" s="443"/>
      <c r="O963" s="444"/>
      <c r="P963" s="436"/>
      <c r="Q963" s="437"/>
      <c r="R963" s="58"/>
      <c r="S963" s="58"/>
      <c r="T963" s="437"/>
      <c r="U963" s="438"/>
      <c r="V963" s="54"/>
      <c r="W963" s="54"/>
      <c r="X963" s="54"/>
      <c r="Y963" s="54"/>
      <c r="Z963" s="54"/>
      <c r="AA963" s="55"/>
      <c r="AB963" s="438"/>
      <c r="AI963" s="439"/>
      <c r="AJ963" s="54"/>
      <c r="AK963" s="439"/>
      <c r="AU963" s="440"/>
      <c r="AV963" s="85"/>
      <c r="AW963" s="444"/>
      <c r="AX963" s="436"/>
      <c r="AY963" s="437"/>
      <c r="AZ963" s="437"/>
      <c r="BA963" s="437"/>
      <c r="BB963" s="437"/>
      <c r="BC963" s="441"/>
      <c r="BD963" s="54"/>
      <c r="BE963" s="56"/>
      <c r="BF963" s="56"/>
      <c r="BG963" s="54"/>
      <c r="BH963" s="54"/>
      <c r="BI963" s="54"/>
      <c r="BJ963" s="54"/>
      <c r="BR963" s="439"/>
      <c r="BS963" s="439"/>
      <c r="BT963" s="439"/>
    </row>
    <row r="964" spans="14:72" hidden="1" x14ac:dyDescent="0.2">
      <c r="N964" s="443"/>
      <c r="O964" s="444"/>
      <c r="P964" s="436"/>
      <c r="Q964" s="437"/>
      <c r="R964" s="58"/>
      <c r="S964" s="58"/>
      <c r="T964" s="437"/>
      <c r="U964" s="438"/>
      <c r="V964" s="54"/>
      <c r="W964" s="54"/>
      <c r="X964" s="54"/>
      <c r="Y964" s="54"/>
      <c r="Z964" s="54"/>
      <c r="AA964" s="55"/>
      <c r="AB964" s="438"/>
      <c r="AI964" s="439"/>
      <c r="AJ964" s="54"/>
      <c r="AK964" s="439"/>
      <c r="AU964" s="440"/>
      <c r="AV964" s="85"/>
      <c r="AW964" s="444"/>
      <c r="AX964" s="436"/>
      <c r="AY964" s="437"/>
      <c r="AZ964" s="437"/>
      <c r="BA964" s="437"/>
      <c r="BB964" s="437"/>
      <c r="BC964" s="441"/>
      <c r="BD964" s="54"/>
      <c r="BE964" s="56"/>
      <c r="BF964" s="56"/>
      <c r="BG964" s="54"/>
      <c r="BH964" s="54"/>
      <c r="BI964" s="54"/>
      <c r="BJ964" s="54"/>
      <c r="BR964" s="439"/>
      <c r="BS964" s="439"/>
      <c r="BT964" s="439"/>
    </row>
    <row r="965" spans="14:72" hidden="1" x14ac:dyDescent="0.2">
      <c r="N965" s="443"/>
      <c r="O965" s="444"/>
      <c r="P965" s="436"/>
      <c r="Q965" s="437"/>
      <c r="R965" s="58"/>
      <c r="S965" s="58"/>
      <c r="T965" s="437"/>
      <c r="U965" s="438"/>
      <c r="V965" s="54"/>
      <c r="W965" s="54"/>
      <c r="X965" s="54"/>
      <c r="Y965" s="54"/>
      <c r="Z965" s="54"/>
      <c r="AA965" s="55"/>
      <c r="AB965" s="438"/>
      <c r="AI965" s="439"/>
      <c r="AJ965" s="54"/>
      <c r="AK965" s="439"/>
      <c r="AU965" s="440"/>
      <c r="AV965" s="85"/>
      <c r="AW965" s="444"/>
      <c r="AX965" s="436"/>
      <c r="AY965" s="437"/>
      <c r="AZ965" s="437"/>
      <c r="BA965" s="437"/>
      <c r="BB965" s="437"/>
      <c r="BC965" s="441"/>
      <c r="BD965" s="54"/>
      <c r="BE965" s="56"/>
      <c r="BF965" s="56"/>
      <c r="BG965" s="54"/>
      <c r="BH965" s="54"/>
      <c r="BI965" s="54"/>
      <c r="BJ965" s="54"/>
      <c r="BR965" s="439"/>
      <c r="BS965" s="439"/>
      <c r="BT965" s="439"/>
    </row>
    <row r="966" spans="14:72" hidden="1" x14ac:dyDescent="0.2">
      <c r="N966" s="443"/>
      <c r="O966" s="444"/>
      <c r="P966" s="436"/>
      <c r="Q966" s="437"/>
      <c r="R966" s="58"/>
      <c r="S966" s="58"/>
      <c r="T966" s="437"/>
      <c r="U966" s="438"/>
      <c r="V966" s="54"/>
      <c r="W966" s="54"/>
      <c r="X966" s="54"/>
      <c r="Y966" s="54"/>
      <c r="Z966" s="54"/>
      <c r="AA966" s="55"/>
      <c r="AB966" s="438"/>
      <c r="AI966" s="439"/>
      <c r="AJ966" s="54"/>
      <c r="AK966" s="439"/>
      <c r="AU966" s="440"/>
      <c r="AV966" s="85"/>
      <c r="AW966" s="444"/>
      <c r="AX966" s="436"/>
      <c r="AY966" s="437"/>
      <c r="AZ966" s="437"/>
      <c r="BA966" s="437"/>
      <c r="BB966" s="437"/>
      <c r="BC966" s="441"/>
      <c r="BD966" s="54"/>
      <c r="BE966" s="56"/>
      <c r="BF966" s="56"/>
      <c r="BG966" s="54"/>
      <c r="BH966" s="54"/>
      <c r="BI966" s="54"/>
      <c r="BJ966" s="54"/>
      <c r="BR966" s="439"/>
      <c r="BS966" s="439"/>
      <c r="BT966" s="439"/>
    </row>
    <row r="967" spans="14:72" hidden="1" x14ac:dyDescent="0.2">
      <c r="N967" s="443"/>
      <c r="O967" s="444"/>
      <c r="P967" s="436"/>
      <c r="Q967" s="437"/>
      <c r="R967" s="58"/>
      <c r="S967" s="58"/>
      <c r="T967" s="437"/>
      <c r="U967" s="438"/>
      <c r="V967" s="54"/>
      <c r="W967" s="54"/>
      <c r="X967" s="54"/>
      <c r="Y967" s="54"/>
      <c r="Z967" s="54"/>
      <c r="AA967" s="55"/>
      <c r="AB967" s="438"/>
      <c r="AI967" s="439"/>
      <c r="AJ967" s="54"/>
      <c r="AK967" s="439"/>
      <c r="AU967" s="440"/>
      <c r="AV967" s="85"/>
      <c r="AW967" s="444"/>
      <c r="AX967" s="436"/>
      <c r="AY967" s="437"/>
      <c r="AZ967" s="437"/>
      <c r="BA967" s="437"/>
      <c r="BB967" s="437"/>
      <c r="BC967" s="441"/>
      <c r="BD967" s="54"/>
      <c r="BE967" s="56"/>
      <c r="BF967" s="56"/>
      <c r="BG967" s="54"/>
      <c r="BH967" s="54"/>
      <c r="BI967" s="54"/>
      <c r="BJ967" s="54"/>
      <c r="BR967" s="439"/>
      <c r="BS967" s="439"/>
      <c r="BT967" s="439"/>
    </row>
    <row r="968" spans="14:72" hidden="1" x14ac:dyDescent="0.2">
      <c r="N968" s="443"/>
      <c r="O968" s="444"/>
      <c r="P968" s="436"/>
      <c r="Q968" s="437"/>
      <c r="R968" s="58"/>
      <c r="S968" s="58"/>
      <c r="T968" s="437"/>
      <c r="U968" s="438"/>
      <c r="V968" s="54"/>
      <c r="W968" s="54"/>
      <c r="X968" s="54"/>
      <c r="Y968" s="54"/>
      <c r="Z968" s="54"/>
      <c r="AA968" s="55"/>
      <c r="AB968" s="438"/>
      <c r="AI968" s="439"/>
      <c r="AJ968" s="54"/>
      <c r="AK968" s="439"/>
      <c r="AU968" s="440"/>
      <c r="AV968" s="85"/>
      <c r="AW968" s="444"/>
      <c r="AX968" s="436"/>
      <c r="AY968" s="437"/>
      <c r="AZ968" s="437"/>
      <c r="BA968" s="437"/>
      <c r="BB968" s="437"/>
      <c r="BC968" s="441"/>
      <c r="BD968" s="54"/>
      <c r="BE968" s="56"/>
      <c r="BF968" s="56"/>
      <c r="BG968" s="54"/>
      <c r="BH968" s="54"/>
      <c r="BI968" s="54"/>
      <c r="BJ968" s="54"/>
      <c r="BR968" s="439"/>
      <c r="BS968" s="439"/>
      <c r="BT968" s="439"/>
    </row>
    <row r="969" spans="14:72" hidden="1" x14ac:dyDescent="0.2">
      <c r="N969" s="443"/>
      <c r="O969" s="444"/>
      <c r="P969" s="436"/>
      <c r="Q969" s="437"/>
      <c r="R969" s="58"/>
      <c r="S969" s="58"/>
      <c r="T969" s="437"/>
      <c r="U969" s="438"/>
      <c r="V969" s="54"/>
      <c r="W969" s="54"/>
      <c r="X969" s="54"/>
      <c r="Y969" s="54"/>
      <c r="Z969" s="54"/>
      <c r="AA969" s="55"/>
      <c r="AB969" s="438"/>
      <c r="AI969" s="439"/>
      <c r="AJ969" s="54"/>
      <c r="AK969" s="439"/>
      <c r="AU969" s="440"/>
      <c r="AV969" s="85"/>
      <c r="AW969" s="444"/>
      <c r="AX969" s="436"/>
      <c r="AY969" s="437"/>
      <c r="AZ969" s="437"/>
      <c r="BA969" s="437"/>
      <c r="BB969" s="437"/>
      <c r="BC969" s="441"/>
      <c r="BD969" s="54"/>
      <c r="BE969" s="56"/>
      <c r="BF969" s="56"/>
      <c r="BG969" s="54"/>
      <c r="BH969" s="54"/>
      <c r="BI969" s="54"/>
      <c r="BJ969" s="54"/>
      <c r="BR969" s="439"/>
      <c r="BS969" s="439"/>
      <c r="BT969" s="439"/>
    </row>
    <row r="970" spans="14:72" hidden="1" x14ac:dyDescent="0.2">
      <c r="N970" s="443"/>
      <c r="O970" s="444"/>
      <c r="P970" s="436"/>
      <c r="Q970" s="437"/>
      <c r="R970" s="58"/>
      <c r="S970" s="58"/>
      <c r="T970" s="437"/>
      <c r="U970" s="438"/>
      <c r="V970" s="54"/>
      <c r="W970" s="54"/>
      <c r="X970" s="54"/>
      <c r="Y970" s="54"/>
      <c r="Z970" s="54"/>
      <c r="AA970" s="55"/>
      <c r="AB970" s="438"/>
      <c r="AI970" s="439"/>
      <c r="AJ970" s="54"/>
      <c r="AK970" s="439"/>
      <c r="AU970" s="440"/>
      <c r="AV970" s="85"/>
      <c r="AW970" s="444"/>
      <c r="AX970" s="436"/>
      <c r="AY970" s="437"/>
      <c r="AZ970" s="437"/>
      <c r="BA970" s="437"/>
      <c r="BB970" s="437"/>
      <c r="BC970" s="441"/>
      <c r="BD970" s="54"/>
      <c r="BE970" s="56"/>
      <c r="BF970" s="56"/>
      <c r="BG970" s="54"/>
      <c r="BH970" s="54"/>
      <c r="BI970" s="54"/>
      <c r="BJ970" s="54"/>
      <c r="BR970" s="439"/>
      <c r="BS970" s="439"/>
      <c r="BT970" s="439"/>
    </row>
    <row r="971" spans="14:72" hidden="1" x14ac:dyDescent="0.2">
      <c r="N971" s="443"/>
      <c r="O971" s="444"/>
      <c r="P971" s="436"/>
      <c r="Q971" s="437"/>
      <c r="R971" s="58"/>
      <c r="S971" s="58"/>
      <c r="T971" s="437"/>
      <c r="U971" s="438"/>
      <c r="V971" s="54"/>
      <c r="W971" s="54"/>
      <c r="X971" s="54"/>
      <c r="Y971" s="54"/>
      <c r="Z971" s="54"/>
      <c r="AA971" s="55"/>
      <c r="AB971" s="438"/>
      <c r="AI971" s="439"/>
      <c r="AJ971" s="54"/>
      <c r="AK971" s="439"/>
      <c r="AU971" s="440"/>
      <c r="AV971" s="85"/>
      <c r="AW971" s="444"/>
      <c r="AX971" s="436"/>
      <c r="AY971" s="437"/>
      <c r="AZ971" s="437"/>
      <c r="BA971" s="437"/>
      <c r="BB971" s="437"/>
      <c r="BC971" s="441"/>
      <c r="BD971" s="54"/>
      <c r="BE971" s="56"/>
      <c r="BF971" s="56"/>
      <c r="BG971" s="54"/>
      <c r="BH971" s="54"/>
      <c r="BI971" s="54"/>
      <c r="BJ971" s="54"/>
      <c r="BR971" s="439"/>
      <c r="BS971" s="439"/>
      <c r="BT971" s="439"/>
    </row>
    <row r="972" spans="14:72" hidden="1" x14ac:dyDescent="0.2">
      <c r="N972" s="443"/>
      <c r="O972" s="444"/>
      <c r="P972" s="436"/>
      <c r="Q972" s="437"/>
      <c r="R972" s="58"/>
      <c r="S972" s="58"/>
      <c r="T972" s="437"/>
      <c r="U972" s="438"/>
      <c r="V972" s="54"/>
      <c r="W972" s="54"/>
      <c r="X972" s="54"/>
      <c r="Y972" s="54"/>
      <c r="Z972" s="54"/>
      <c r="AA972" s="55"/>
      <c r="AB972" s="438"/>
      <c r="AI972" s="439"/>
      <c r="AJ972" s="54"/>
      <c r="AK972" s="439"/>
      <c r="AU972" s="440"/>
      <c r="AV972" s="85"/>
      <c r="AW972" s="444"/>
      <c r="AX972" s="436"/>
      <c r="AY972" s="437"/>
      <c r="AZ972" s="437"/>
      <c r="BA972" s="437"/>
      <c r="BB972" s="437"/>
      <c r="BC972" s="441"/>
      <c r="BD972" s="54"/>
      <c r="BE972" s="56"/>
      <c r="BF972" s="56"/>
      <c r="BG972" s="54"/>
      <c r="BH972" s="54"/>
      <c r="BI972" s="54"/>
      <c r="BJ972" s="54"/>
      <c r="BR972" s="439"/>
      <c r="BS972" s="439"/>
      <c r="BT972" s="439"/>
    </row>
    <row r="973" spans="14:72" hidden="1" x14ac:dyDescent="0.2">
      <c r="N973" s="443"/>
      <c r="O973" s="444"/>
      <c r="P973" s="436"/>
      <c r="Q973" s="437"/>
      <c r="R973" s="58"/>
      <c r="S973" s="58"/>
      <c r="T973" s="437"/>
      <c r="U973" s="438"/>
      <c r="V973" s="54"/>
      <c r="W973" s="54"/>
      <c r="X973" s="54"/>
      <c r="Y973" s="54"/>
      <c r="Z973" s="54"/>
      <c r="AA973" s="55"/>
      <c r="AB973" s="438"/>
      <c r="AI973" s="439"/>
      <c r="AJ973" s="54"/>
      <c r="AK973" s="439"/>
      <c r="AU973" s="440"/>
      <c r="AV973" s="85"/>
      <c r="AW973" s="444"/>
      <c r="AX973" s="436"/>
      <c r="AY973" s="437"/>
      <c r="AZ973" s="437"/>
      <c r="BA973" s="437"/>
      <c r="BB973" s="437"/>
      <c r="BC973" s="441"/>
      <c r="BD973" s="54"/>
      <c r="BE973" s="56"/>
      <c r="BF973" s="56"/>
      <c r="BG973" s="54"/>
      <c r="BH973" s="54"/>
      <c r="BI973" s="54"/>
      <c r="BJ973" s="54"/>
      <c r="BR973" s="439"/>
      <c r="BS973" s="439"/>
      <c r="BT973" s="439"/>
    </row>
    <row r="974" spans="14:72" hidden="1" x14ac:dyDescent="0.2">
      <c r="N974" s="443"/>
      <c r="O974" s="444"/>
      <c r="P974" s="436"/>
      <c r="Q974" s="437"/>
      <c r="R974" s="58"/>
      <c r="S974" s="58"/>
      <c r="T974" s="437"/>
      <c r="U974" s="438"/>
      <c r="V974" s="54"/>
      <c r="W974" s="54"/>
      <c r="X974" s="54"/>
      <c r="Y974" s="54"/>
      <c r="Z974" s="54"/>
      <c r="AA974" s="55"/>
      <c r="AB974" s="438"/>
      <c r="AI974" s="439"/>
      <c r="AJ974" s="54"/>
      <c r="AK974" s="439"/>
      <c r="AU974" s="440"/>
      <c r="AV974" s="85"/>
      <c r="AW974" s="444"/>
      <c r="AX974" s="436"/>
      <c r="AY974" s="437"/>
      <c r="AZ974" s="437"/>
      <c r="BA974" s="437"/>
      <c r="BB974" s="437"/>
      <c r="BC974" s="441"/>
      <c r="BD974" s="54"/>
      <c r="BE974" s="56"/>
      <c r="BF974" s="56"/>
      <c r="BG974" s="54"/>
      <c r="BH974" s="54"/>
      <c r="BI974" s="54"/>
      <c r="BJ974" s="54"/>
      <c r="BR974" s="439"/>
      <c r="BS974" s="439"/>
      <c r="BT974" s="439"/>
    </row>
    <row r="975" spans="14:72" hidden="1" x14ac:dyDescent="0.2">
      <c r="N975" s="443"/>
      <c r="O975" s="444"/>
      <c r="P975" s="436"/>
      <c r="Q975" s="437"/>
      <c r="R975" s="58"/>
      <c r="S975" s="58"/>
      <c r="T975" s="437"/>
      <c r="U975" s="438"/>
      <c r="V975" s="54"/>
      <c r="W975" s="54"/>
      <c r="X975" s="54"/>
      <c r="Y975" s="54"/>
      <c r="Z975" s="54"/>
      <c r="AA975" s="55"/>
      <c r="AB975" s="438"/>
      <c r="AI975" s="439"/>
      <c r="AJ975" s="54"/>
      <c r="AK975" s="439"/>
      <c r="AU975" s="440"/>
      <c r="AV975" s="85"/>
      <c r="AW975" s="444"/>
      <c r="AX975" s="436"/>
      <c r="AY975" s="437"/>
      <c r="AZ975" s="437"/>
      <c r="BA975" s="437"/>
      <c r="BB975" s="437"/>
      <c r="BC975" s="441"/>
      <c r="BD975" s="54"/>
      <c r="BE975" s="56"/>
      <c r="BF975" s="56"/>
      <c r="BG975" s="54"/>
      <c r="BH975" s="54"/>
      <c r="BI975" s="54"/>
      <c r="BJ975" s="54"/>
      <c r="BR975" s="439"/>
      <c r="BS975" s="439"/>
      <c r="BT975" s="439"/>
    </row>
    <row r="976" spans="14:72" hidden="1" x14ac:dyDescent="0.2">
      <c r="N976" s="443"/>
      <c r="O976" s="444"/>
      <c r="P976" s="436"/>
      <c r="Q976" s="437"/>
      <c r="R976" s="58"/>
      <c r="S976" s="58"/>
      <c r="T976" s="437"/>
      <c r="U976" s="438"/>
      <c r="V976" s="54"/>
      <c r="W976" s="54"/>
      <c r="X976" s="54"/>
      <c r="Y976" s="54"/>
      <c r="Z976" s="54"/>
      <c r="AA976" s="55"/>
      <c r="AB976" s="438"/>
      <c r="AI976" s="439"/>
      <c r="AJ976" s="54"/>
      <c r="AK976" s="439"/>
      <c r="AU976" s="440"/>
      <c r="AV976" s="85"/>
      <c r="AW976" s="444"/>
      <c r="AX976" s="436"/>
      <c r="AY976" s="437"/>
      <c r="AZ976" s="437"/>
      <c r="BA976" s="437"/>
      <c r="BB976" s="437"/>
      <c r="BC976" s="441"/>
      <c r="BD976" s="54"/>
      <c r="BE976" s="56"/>
      <c r="BF976" s="56"/>
      <c r="BG976" s="54"/>
      <c r="BH976" s="54"/>
      <c r="BI976" s="54"/>
      <c r="BJ976" s="54"/>
      <c r="BR976" s="439"/>
      <c r="BS976" s="439"/>
      <c r="BT976" s="439"/>
    </row>
    <row r="977" spans="14:72" hidden="1" x14ac:dyDescent="0.2">
      <c r="N977" s="443"/>
      <c r="O977" s="444"/>
      <c r="P977" s="436"/>
      <c r="Q977" s="437"/>
      <c r="R977" s="58"/>
      <c r="S977" s="58"/>
      <c r="T977" s="437"/>
      <c r="U977" s="438"/>
      <c r="V977" s="54"/>
      <c r="W977" s="54"/>
      <c r="X977" s="54"/>
      <c r="Y977" s="54"/>
      <c r="Z977" s="54"/>
      <c r="AA977" s="55"/>
      <c r="AB977" s="438"/>
      <c r="AI977" s="439"/>
      <c r="AJ977" s="54"/>
      <c r="AK977" s="439"/>
      <c r="AU977" s="440"/>
      <c r="AV977" s="85"/>
      <c r="AW977" s="444"/>
      <c r="AX977" s="436"/>
      <c r="AY977" s="437"/>
      <c r="AZ977" s="437"/>
      <c r="BA977" s="437"/>
      <c r="BB977" s="437"/>
      <c r="BC977" s="441"/>
      <c r="BD977" s="54"/>
      <c r="BE977" s="56"/>
      <c r="BF977" s="56"/>
      <c r="BG977" s="54"/>
      <c r="BH977" s="54"/>
      <c r="BI977" s="54"/>
      <c r="BJ977" s="54"/>
      <c r="BR977" s="439"/>
      <c r="BS977" s="439"/>
      <c r="BT977" s="439"/>
    </row>
    <row r="978" spans="14:72" hidden="1" x14ac:dyDescent="0.2">
      <c r="N978" s="443"/>
      <c r="O978" s="444"/>
      <c r="P978" s="436"/>
      <c r="Q978" s="437"/>
      <c r="R978" s="58"/>
      <c r="S978" s="58"/>
      <c r="T978" s="437"/>
      <c r="U978" s="438"/>
      <c r="V978" s="54"/>
      <c r="W978" s="54"/>
      <c r="X978" s="54"/>
      <c r="Y978" s="54"/>
      <c r="Z978" s="54"/>
      <c r="AA978" s="55"/>
      <c r="AB978" s="438"/>
      <c r="AI978" s="439"/>
      <c r="AJ978" s="54"/>
      <c r="AK978" s="439"/>
      <c r="AU978" s="440"/>
      <c r="AV978" s="85"/>
      <c r="AW978" s="444"/>
      <c r="AX978" s="436"/>
      <c r="AY978" s="437"/>
      <c r="AZ978" s="437"/>
      <c r="BA978" s="437"/>
      <c r="BB978" s="437"/>
      <c r="BC978" s="441"/>
      <c r="BD978" s="54"/>
      <c r="BE978" s="56"/>
      <c r="BF978" s="56"/>
      <c r="BG978" s="54"/>
      <c r="BH978" s="54"/>
      <c r="BI978" s="54"/>
      <c r="BJ978" s="54"/>
      <c r="BR978" s="439"/>
      <c r="BS978" s="439"/>
      <c r="BT978" s="439"/>
    </row>
    <row r="979" spans="14:72" hidden="1" x14ac:dyDescent="0.2">
      <c r="N979" s="443"/>
      <c r="O979" s="444"/>
      <c r="P979" s="436"/>
      <c r="Q979" s="437"/>
      <c r="R979" s="58"/>
      <c r="S979" s="58"/>
      <c r="T979" s="437"/>
      <c r="U979" s="438"/>
      <c r="V979" s="54"/>
      <c r="W979" s="54"/>
      <c r="X979" s="54"/>
      <c r="Y979" s="54"/>
      <c r="Z979" s="54"/>
      <c r="AA979" s="55"/>
      <c r="AB979" s="438"/>
      <c r="AI979" s="439"/>
      <c r="AJ979" s="54"/>
      <c r="AK979" s="439"/>
      <c r="AU979" s="440"/>
      <c r="AV979" s="85"/>
      <c r="AW979" s="444"/>
      <c r="AX979" s="436"/>
      <c r="AY979" s="437"/>
      <c r="AZ979" s="437"/>
      <c r="BA979" s="437"/>
      <c r="BB979" s="437"/>
      <c r="BC979" s="441"/>
      <c r="BD979" s="54"/>
      <c r="BE979" s="56"/>
      <c r="BF979" s="56"/>
      <c r="BG979" s="54"/>
      <c r="BH979" s="54"/>
      <c r="BI979" s="54"/>
      <c r="BJ979" s="54"/>
      <c r="BR979" s="439"/>
      <c r="BS979" s="439"/>
      <c r="BT979" s="439"/>
    </row>
    <row r="980" spans="14:72" hidden="1" x14ac:dyDescent="0.2">
      <c r="N980" s="443"/>
      <c r="O980" s="444"/>
      <c r="P980" s="436"/>
      <c r="Q980" s="437"/>
      <c r="R980" s="58"/>
      <c r="S980" s="58"/>
      <c r="T980" s="437"/>
      <c r="U980" s="438"/>
      <c r="V980" s="54"/>
      <c r="W980" s="54"/>
      <c r="X980" s="54"/>
      <c r="Y980" s="54"/>
      <c r="Z980" s="54"/>
      <c r="AA980" s="55"/>
      <c r="AB980" s="438"/>
      <c r="AI980" s="439"/>
      <c r="AJ980" s="54"/>
      <c r="AK980" s="439"/>
      <c r="AU980" s="440"/>
      <c r="AV980" s="85"/>
      <c r="AW980" s="444"/>
      <c r="AX980" s="436"/>
      <c r="AY980" s="437"/>
      <c r="AZ980" s="437"/>
      <c r="BA980" s="437"/>
      <c r="BB980" s="437"/>
      <c r="BC980" s="441"/>
      <c r="BD980" s="54"/>
      <c r="BE980" s="56"/>
      <c r="BF980" s="56"/>
      <c r="BG980" s="54"/>
      <c r="BH980" s="54"/>
      <c r="BI980" s="54"/>
      <c r="BJ980" s="54"/>
      <c r="BR980" s="439"/>
      <c r="BS980" s="439"/>
      <c r="BT980" s="439"/>
    </row>
    <row r="981" spans="14:72" hidden="1" x14ac:dyDescent="0.2">
      <c r="N981" s="443"/>
      <c r="O981" s="444"/>
      <c r="P981" s="436"/>
      <c r="Q981" s="437"/>
      <c r="R981" s="58"/>
      <c r="S981" s="58"/>
      <c r="T981" s="437"/>
      <c r="U981" s="438"/>
      <c r="V981" s="54"/>
      <c r="W981" s="54"/>
      <c r="X981" s="54"/>
      <c r="Y981" s="54"/>
      <c r="Z981" s="54"/>
      <c r="AA981" s="55"/>
      <c r="AB981" s="438"/>
      <c r="AI981" s="439"/>
      <c r="AJ981" s="54"/>
      <c r="AK981" s="439"/>
      <c r="AU981" s="440"/>
      <c r="AV981" s="85"/>
      <c r="AW981" s="444"/>
      <c r="AX981" s="436"/>
      <c r="AY981" s="437"/>
      <c r="AZ981" s="437"/>
      <c r="BA981" s="437"/>
      <c r="BB981" s="437"/>
      <c r="BC981" s="441"/>
      <c r="BD981" s="54"/>
      <c r="BE981" s="56"/>
      <c r="BF981" s="56"/>
      <c r="BG981" s="54"/>
      <c r="BH981" s="54"/>
      <c r="BI981" s="54"/>
      <c r="BJ981" s="54"/>
      <c r="BR981" s="439"/>
      <c r="BS981" s="439"/>
      <c r="BT981" s="439"/>
    </row>
    <row r="982" spans="14:72" hidden="1" x14ac:dyDescent="0.2">
      <c r="N982" s="443"/>
      <c r="O982" s="444"/>
      <c r="P982" s="436"/>
      <c r="Q982" s="437"/>
      <c r="R982" s="58"/>
      <c r="S982" s="58"/>
      <c r="T982" s="437"/>
      <c r="U982" s="438"/>
      <c r="V982" s="54"/>
      <c r="W982" s="54"/>
      <c r="X982" s="54"/>
      <c r="Y982" s="54"/>
      <c r="Z982" s="54"/>
      <c r="AA982" s="55"/>
      <c r="AB982" s="438"/>
      <c r="AI982" s="439"/>
      <c r="AJ982" s="54"/>
      <c r="AK982" s="439"/>
      <c r="AU982" s="440"/>
      <c r="AV982" s="85"/>
      <c r="AW982" s="444"/>
      <c r="AX982" s="436"/>
      <c r="AY982" s="437"/>
      <c r="AZ982" s="437"/>
      <c r="BA982" s="437"/>
      <c r="BB982" s="437"/>
      <c r="BC982" s="441"/>
      <c r="BD982" s="54"/>
      <c r="BE982" s="56"/>
      <c r="BF982" s="56"/>
      <c r="BG982" s="54"/>
      <c r="BH982" s="54"/>
      <c r="BI982" s="54"/>
      <c r="BJ982" s="54"/>
      <c r="BR982" s="439"/>
      <c r="BS982" s="439"/>
      <c r="BT982" s="439"/>
    </row>
    <row r="983" spans="14:72" hidden="1" x14ac:dyDescent="0.2">
      <c r="N983" s="443"/>
      <c r="O983" s="444"/>
      <c r="P983" s="436"/>
      <c r="Q983" s="437"/>
      <c r="R983" s="58"/>
      <c r="S983" s="58"/>
      <c r="T983" s="437"/>
      <c r="U983" s="438"/>
      <c r="V983" s="54"/>
      <c r="W983" s="54"/>
      <c r="X983" s="54"/>
      <c r="Y983" s="54"/>
      <c r="Z983" s="54"/>
      <c r="AA983" s="55"/>
      <c r="AB983" s="438"/>
      <c r="AI983" s="439"/>
      <c r="AJ983" s="54"/>
      <c r="AK983" s="439"/>
      <c r="AU983" s="440"/>
      <c r="AV983" s="85"/>
      <c r="AW983" s="444"/>
      <c r="AX983" s="436"/>
      <c r="AY983" s="437"/>
      <c r="AZ983" s="437"/>
      <c r="BA983" s="437"/>
      <c r="BB983" s="437"/>
      <c r="BC983" s="441"/>
      <c r="BD983" s="54"/>
      <c r="BE983" s="56"/>
      <c r="BF983" s="56"/>
      <c r="BG983" s="54"/>
      <c r="BH983" s="54"/>
      <c r="BI983" s="54"/>
      <c r="BJ983" s="54"/>
      <c r="BR983" s="439"/>
      <c r="BS983" s="439"/>
      <c r="BT983" s="439"/>
    </row>
    <row r="984" spans="14:72" hidden="1" x14ac:dyDescent="0.2">
      <c r="N984" s="443"/>
      <c r="O984" s="444"/>
      <c r="P984" s="436"/>
      <c r="Q984" s="437"/>
      <c r="R984" s="58"/>
      <c r="S984" s="58"/>
      <c r="T984" s="437"/>
      <c r="U984" s="438"/>
      <c r="V984" s="54"/>
      <c r="W984" s="54"/>
      <c r="X984" s="54"/>
      <c r="Y984" s="54"/>
      <c r="Z984" s="54"/>
      <c r="AA984" s="55"/>
      <c r="AB984" s="438"/>
      <c r="AI984" s="439"/>
      <c r="AJ984" s="54"/>
      <c r="AK984" s="439"/>
      <c r="AU984" s="440"/>
      <c r="AV984" s="85"/>
      <c r="AW984" s="444"/>
      <c r="AX984" s="436"/>
      <c r="AY984" s="437"/>
      <c r="AZ984" s="437"/>
      <c r="BA984" s="437"/>
      <c r="BB984" s="437"/>
      <c r="BC984" s="441"/>
      <c r="BD984" s="54"/>
      <c r="BE984" s="56"/>
      <c r="BF984" s="56"/>
      <c r="BG984" s="54"/>
      <c r="BH984" s="54"/>
      <c r="BI984" s="54"/>
      <c r="BJ984" s="54"/>
      <c r="BR984" s="439"/>
      <c r="BS984" s="439"/>
      <c r="BT984" s="439"/>
    </row>
    <row r="985" spans="14:72" hidden="1" x14ac:dyDescent="0.2">
      <c r="N985" s="443"/>
      <c r="O985" s="444"/>
      <c r="P985" s="436"/>
      <c r="Q985" s="437"/>
      <c r="R985" s="58"/>
      <c r="S985" s="58"/>
      <c r="T985" s="437"/>
      <c r="U985" s="438"/>
      <c r="V985" s="54"/>
      <c r="W985" s="54"/>
      <c r="X985" s="54"/>
      <c r="Y985" s="54"/>
      <c r="Z985" s="54"/>
      <c r="AA985" s="55"/>
      <c r="AB985" s="438"/>
      <c r="AI985" s="439"/>
      <c r="AJ985" s="54"/>
      <c r="AK985" s="439"/>
      <c r="AU985" s="440"/>
      <c r="AV985" s="85"/>
      <c r="AW985" s="444"/>
      <c r="AX985" s="436"/>
      <c r="AY985" s="437"/>
      <c r="AZ985" s="437"/>
      <c r="BA985" s="437"/>
      <c r="BB985" s="437"/>
      <c r="BC985" s="441"/>
      <c r="BD985" s="54"/>
      <c r="BE985" s="56"/>
      <c r="BF985" s="56"/>
      <c r="BG985" s="54"/>
      <c r="BH985" s="54"/>
      <c r="BI985" s="54"/>
      <c r="BJ985" s="54"/>
      <c r="BR985" s="439"/>
      <c r="BS985" s="439"/>
      <c r="BT985" s="439"/>
    </row>
    <row r="986" spans="14:72" hidden="1" x14ac:dyDescent="0.2">
      <c r="N986" s="443"/>
      <c r="O986" s="444"/>
      <c r="P986" s="436"/>
      <c r="Q986" s="437"/>
      <c r="R986" s="58"/>
      <c r="S986" s="58"/>
      <c r="T986" s="437"/>
      <c r="U986" s="438"/>
      <c r="V986" s="54"/>
      <c r="W986" s="54"/>
      <c r="X986" s="54"/>
      <c r="Y986" s="54"/>
      <c r="Z986" s="54"/>
      <c r="AA986" s="55"/>
      <c r="AB986" s="438"/>
      <c r="AI986" s="439"/>
      <c r="AJ986" s="54"/>
      <c r="AK986" s="439"/>
      <c r="AU986" s="440"/>
      <c r="AV986" s="85"/>
      <c r="AW986" s="444"/>
      <c r="AX986" s="436"/>
      <c r="AY986" s="437"/>
      <c r="AZ986" s="437"/>
      <c r="BA986" s="437"/>
      <c r="BB986" s="437"/>
      <c r="BC986" s="441"/>
      <c r="BD986" s="54"/>
      <c r="BE986" s="56"/>
      <c r="BF986" s="56"/>
      <c r="BG986" s="54"/>
      <c r="BH986" s="54"/>
      <c r="BI986" s="54"/>
      <c r="BJ986" s="54"/>
      <c r="BR986" s="439"/>
      <c r="BS986" s="439"/>
      <c r="BT986" s="439"/>
    </row>
    <row r="987" spans="14:72" hidden="1" x14ac:dyDescent="0.2">
      <c r="N987" s="443"/>
      <c r="O987" s="444"/>
      <c r="P987" s="436"/>
      <c r="Q987" s="437"/>
      <c r="R987" s="58"/>
      <c r="S987" s="58"/>
      <c r="T987" s="437"/>
      <c r="U987" s="438"/>
      <c r="V987" s="54"/>
      <c r="W987" s="54"/>
      <c r="X987" s="54"/>
      <c r="Y987" s="54"/>
      <c r="Z987" s="54"/>
      <c r="AA987" s="55"/>
      <c r="AB987" s="438"/>
      <c r="AI987" s="439"/>
      <c r="AJ987" s="54"/>
      <c r="AK987" s="439"/>
      <c r="AU987" s="440"/>
      <c r="AV987" s="85"/>
      <c r="AW987" s="444"/>
      <c r="AX987" s="436"/>
      <c r="AY987" s="437"/>
      <c r="AZ987" s="437"/>
      <c r="BA987" s="437"/>
      <c r="BB987" s="437"/>
      <c r="BC987" s="441"/>
      <c r="BD987" s="54"/>
      <c r="BE987" s="56"/>
      <c r="BF987" s="56"/>
      <c r="BG987" s="54"/>
      <c r="BH987" s="54"/>
      <c r="BI987" s="54"/>
      <c r="BJ987" s="54"/>
      <c r="BR987" s="439"/>
      <c r="BS987" s="439"/>
      <c r="BT987" s="439"/>
    </row>
    <row r="988" spans="14:72" hidden="1" x14ac:dyDescent="0.2">
      <c r="N988" s="443"/>
      <c r="O988" s="444"/>
      <c r="P988" s="436"/>
      <c r="Q988" s="437"/>
      <c r="R988" s="58"/>
      <c r="S988" s="58"/>
      <c r="T988" s="437"/>
      <c r="U988" s="438"/>
      <c r="V988" s="54"/>
      <c r="W988" s="54"/>
      <c r="X988" s="54"/>
      <c r="Y988" s="54"/>
      <c r="Z988" s="54"/>
      <c r="AA988" s="55"/>
      <c r="AB988" s="438"/>
      <c r="AI988" s="439"/>
      <c r="AJ988" s="54"/>
      <c r="AK988" s="439"/>
      <c r="AU988" s="440"/>
      <c r="AV988" s="85"/>
      <c r="AW988" s="444"/>
      <c r="AX988" s="436"/>
      <c r="AY988" s="437"/>
      <c r="AZ988" s="437"/>
      <c r="BA988" s="437"/>
      <c r="BB988" s="437"/>
      <c r="BC988" s="441"/>
      <c r="BD988" s="54"/>
      <c r="BE988" s="56"/>
      <c r="BF988" s="56"/>
      <c r="BG988" s="54"/>
      <c r="BH988" s="54"/>
      <c r="BI988" s="54"/>
      <c r="BJ988" s="54"/>
      <c r="BR988" s="439"/>
      <c r="BS988" s="439"/>
      <c r="BT988" s="439"/>
    </row>
    <row r="989" spans="14:72" hidden="1" x14ac:dyDescent="0.2">
      <c r="N989" s="443"/>
      <c r="O989" s="444"/>
      <c r="P989" s="436"/>
      <c r="Q989" s="437"/>
      <c r="R989" s="58"/>
      <c r="S989" s="58"/>
      <c r="T989" s="437"/>
      <c r="U989" s="438"/>
      <c r="V989" s="54"/>
      <c r="W989" s="54"/>
      <c r="X989" s="54"/>
      <c r="Y989" s="54"/>
      <c r="Z989" s="54"/>
      <c r="AA989" s="55"/>
      <c r="AB989" s="438"/>
      <c r="AI989" s="439"/>
      <c r="AJ989" s="54"/>
      <c r="AK989" s="439"/>
      <c r="AU989" s="440"/>
      <c r="AV989" s="85"/>
      <c r="AW989" s="444"/>
      <c r="AX989" s="436"/>
      <c r="AY989" s="437"/>
      <c r="AZ989" s="437"/>
      <c r="BA989" s="437"/>
      <c r="BB989" s="437"/>
      <c r="BC989" s="441"/>
      <c r="BD989" s="54"/>
      <c r="BE989" s="56"/>
      <c r="BF989" s="56"/>
      <c r="BG989" s="54"/>
      <c r="BH989" s="54"/>
      <c r="BI989" s="54"/>
      <c r="BJ989" s="54"/>
      <c r="BR989" s="439"/>
      <c r="BS989" s="439"/>
      <c r="BT989" s="439"/>
    </row>
    <row r="990" spans="14:72" hidden="1" x14ac:dyDescent="0.2">
      <c r="N990" s="443"/>
      <c r="O990" s="444"/>
      <c r="P990" s="436"/>
      <c r="Q990" s="437"/>
      <c r="R990" s="58"/>
      <c r="S990" s="58"/>
      <c r="T990" s="437"/>
      <c r="U990" s="438"/>
      <c r="V990" s="54"/>
      <c r="W990" s="54"/>
      <c r="X990" s="54"/>
      <c r="Y990" s="54"/>
      <c r="Z990" s="54"/>
      <c r="AA990" s="55"/>
      <c r="AB990" s="438"/>
      <c r="AI990" s="439"/>
      <c r="AJ990" s="54"/>
      <c r="AK990" s="439"/>
      <c r="AU990" s="440"/>
      <c r="AV990" s="85"/>
      <c r="AW990" s="444"/>
      <c r="AX990" s="436"/>
      <c r="AY990" s="437"/>
      <c r="AZ990" s="437"/>
      <c r="BA990" s="437"/>
      <c r="BB990" s="437"/>
      <c r="BC990" s="441"/>
      <c r="BD990" s="54"/>
      <c r="BE990" s="56"/>
      <c r="BF990" s="56"/>
      <c r="BG990" s="54"/>
      <c r="BH990" s="54"/>
      <c r="BI990" s="54"/>
      <c r="BJ990" s="54"/>
      <c r="BR990" s="439"/>
      <c r="BS990" s="439"/>
      <c r="BT990" s="439"/>
    </row>
    <row r="991" spans="14:72" hidden="1" x14ac:dyDescent="0.2">
      <c r="N991" s="443"/>
      <c r="O991" s="444"/>
      <c r="P991" s="436"/>
      <c r="Q991" s="437"/>
      <c r="R991" s="58"/>
      <c r="S991" s="58"/>
      <c r="T991" s="437"/>
      <c r="U991" s="438"/>
      <c r="V991" s="54"/>
      <c r="W991" s="54"/>
      <c r="X991" s="54"/>
      <c r="Y991" s="54"/>
      <c r="Z991" s="54"/>
      <c r="AA991" s="55"/>
      <c r="AB991" s="438"/>
      <c r="AI991" s="439"/>
      <c r="AJ991" s="54"/>
      <c r="AK991" s="439"/>
      <c r="AU991" s="440"/>
      <c r="AV991" s="85"/>
      <c r="AW991" s="444"/>
      <c r="AX991" s="436"/>
      <c r="AY991" s="437"/>
      <c r="AZ991" s="437"/>
      <c r="BA991" s="437"/>
      <c r="BB991" s="437"/>
      <c r="BC991" s="441"/>
      <c r="BD991" s="54"/>
      <c r="BE991" s="56"/>
      <c r="BF991" s="56"/>
      <c r="BG991" s="54"/>
      <c r="BH991" s="54"/>
      <c r="BI991" s="54"/>
      <c r="BJ991" s="54"/>
      <c r="BR991" s="439"/>
      <c r="BS991" s="439"/>
      <c r="BT991" s="439"/>
    </row>
    <row r="992" spans="14:72" hidden="1" x14ac:dyDescent="0.2">
      <c r="N992" s="443"/>
      <c r="O992" s="444"/>
      <c r="P992" s="436"/>
      <c r="Q992" s="437"/>
      <c r="R992" s="58"/>
      <c r="S992" s="58"/>
      <c r="T992" s="437"/>
      <c r="U992" s="438"/>
      <c r="V992" s="54"/>
      <c r="W992" s="54"/>
      <c r="X992" s="54"/>
      <c r="Y992" s="54"/>
      <c r="Z992" s="54"/>
      <c r="AA992" s="55"/>
      <c r="AB992" s="438"/>
      <c r="AI992" s="439"/>
      <c r="AJ992" s="54"/>
      <c r="AK992" s="439"/>
      <c r="AU992" s="440"/>
      <c r="AV992" s="85"/>
      <c r="AW992" s="444"/>
      <c r="AX992" s="436"/>
      <c r="AY992" s="437"/>
      <c r="AZ992" s="437"/>
      <c r="BA992" s="437"/>
      <c r="BB992" s="437"/>
      <c r="BC992" s="441"/>
      <c r="BD992" s="54"/>
      <c r="BE992" s="56"/>
      <c r="BF992" s="56"/>
      <c r="BG992" s="54"/>
      <c r="BH992" s="54"/>
      <c r="BI992" s="54"/>
      <c r="BJ992" s="54"/>
      <c r="BR992" s="439"/>
      <c r="BS992" s="439"/>
      <c r="BT992" s="439"/>
    </row>
    <row r="993" spans="14:72" hidden="1" x14ac:dyDescent="0.2">
      <c r="N993" s="443"/>
      <c r="O993" s="444"/>
      <c r="P993" s="436"/>
      <c r="Q993" s="437"/>
      <c r="R993" s="58"/>
      <c r="S993" s="58"/>
      <c r="T993" s="437"/>
      <c r="U993" s="438"/>
      <c r="V993" s="54"/>
      <c r="W993" s="54"/>
      <c r="X993" s="54"/>
      <c r="Y993" s="54"/>
      <c r="Z993" s="54"/>
      <c r="AA993" s="55"/>
      <c r="AB993" s="438"/>
      <c r="AI993" s="439"/>
      <c r="AJ993" s="54"/>
      <c r="AK993" s="439"/>
      <c r="AU993" s="440"/>
      <c r="AV993" s="85"/>
      <c r="AW993" s="444"/>
      <c r="AX993" s="436"/>
      <c r="AY993" s="437"/>
      <c r="AZ993" s="437"/>
      <c r="BA993" s="437"/>
      <c r="BB993" s="437"/>
      <c r="BC993" s="441"/>
      <c r="BD993" s="54"/>
      <c r="BE993" s="56"/>
      <c r="BF993" s="56"/>
      <c r="BG993" s="54"/>
      <c r="BH993" s="54"/>
      <c r="BI993" s="54"/>
      <c r="BJ993" s="54"/>
      <c r="BR993" s="439"/>
      <c r="BS993" s="439"/>
      <c r="BT993" s="439"/>
    </row>
    <row r="994" spans="14:72" hidden="1" x14ac:dyDescent="0.2">
      <c r="N994" s="443"/>
      <c r="O994" s="444"/>
      <c r="P994" s="436"/>
      <c r="Q994" s="437"/>
      <c r="R994" s="58"/>
      <c r="S994" s="58"/>
      <c r="T994" s="437"/>
      <c r="U994" s="438"/>
      <c r="V994" s="54"/>
      <c r="W994" s="54"/>
      <c r="X994" s="54"/>
      <c r="Y994" s="54"/>
      <c r="Z994" s="54"/>
      <c r="AA994" s="55"/>
      <c r="AB994" s="438"/>
      <c r="AI994" s="439"/>
      <c r="AJ994" s="54"/>
      <c r="AK994" s="439"/>
      <c r="AU994" s="440"/>
      <c r="AV994" s="85"/>
      <c r="AW994" s="444"/>
      <c r="AX994" s="436"/>
      <c r="AY994" s="437"/>
      <c r="AZ994" s="437"/>
      <c r="BA994" s="437"/>
      <c r="BB994" s="437"/>
      <c r="BC994" s="441"/>
      <c r="BD994" s="54"/>
      <c r="BE994" s="56"/>
      <c r="BF994" s="56"/>
      <c r="BG994" s="54"/>
      <c r="BH994" s="54"/>
      <c r="BI994" s="54"/>
      <c r="BJ994" s="54"/>
      <c r="BR994" s="439"/>
      <c r="BS994" s="439"/>
      <c r="BT994" s="439"/>
    </row>
    <row r="995" spans="14:72" hidden="1" x14ac:dyDescent="0.2">
      <c r="N995" s="443"/>
      <c r="O995" s="444"/>
      <c r="P995" s="436"/>
      <c r="Q995" s="437"/>
      <c r="R995" s="58"/>
      <c r="S995" s="58"/>
      <c r="T995" s="437"/>
      <c r="U995" s="438"/>
      <c r="V995" s="54"/>
      <c r="W995" s="54"/>
      <c r="X995" s="54"/>
      <c r="Y995" s="54"/>
      <c r="Z995" s="54"/>
      <c r="AA995" s="55"/>
      <c r="AB995" s="438"/>
      <c r="AI995" s="439"/>
      <c r="AJ995" s="54"/>
      <c r="AK995" s="439"/>
      <c r="AU995" s="440"/>
      <c r="AV995" s="85"/>
      <c r="AW995" s="444"/>
      <c r="AX995" s="436"/>
      <c r="AY995" s="437"/>
      <c r="AZ995" s="437"/>
      <c r="BA995" s="437"/>
      <c r="BB995" s="437"/>
      <c r="BC995" s="441"/>
      <c r="BD995" s="54"/>
      <c r="BE995" s="56"/>
      <c r="BF995" s="56"/>
      <c r="BG995" s="54"/>
      <c r="BH995" s="54"/>
      <c r="BI995" s="54"/>
      <c r="BJ995" s="54"/>
      <c r="BR995" s="439"/>
      <c r="BS995" s="439"/>
      <c r="BT995" s="439"/>
    </row>
    <row r="996" spans="14:72" hidden="1" x14ac:dyDescent="0.2">
      <c r="N996" s="443"/>
      <c r="O996" s="444"/>
      <c r="P996" s="436"/>
      <c r="Q996" s="437"/>
      <c r="R996" s="58"/>
      <c r="S996" s="58"/>
      <c r="T996" s="437"/>
      <c r="U996" s="438"/>
      <c r="V996" s="54"/>
      <c r="W996" s="54"/>
      <c r="X996" s="54"/>
      <c r="Y996" s="54"/>
      <c r="Z996" s="54"/>
      <c r="AA996" s="55"/>
      <c r="AB996" s="438"/>
      <c r="AI996" s="439"/>
      <c r="AJ996" s="54"/>
      <c r="AK996" s="439"/>
      <c r="AU996" s="440"/>
      <c r="AV996" s="85"/>
      <c r="AW996" s="444"/>
      <c r="AX996" s="436"/>
      <c r="AY996" s="437"/>
      <c r="AZ996" s="437"/>
      <c r="BA996" s="437"/>
      <c r="BB996" s="437"/>
      <c r="BC996" s="441"/>
      <c r="BD996" s="54"/>
      <c r="BE996" s="56"/>
      <c r="BF996" s="56"/>
      <c r="BG996" s="54"/>
      <c r="BH996" s="54"/>
      <c r="BI996" s="54"/>
      <c r="BJ996" s="54"/>
      <c r="BR996" s="439"/>
      <c r="BS996" s="439"/>
      <c r="BT996" s="439"/>
    </row>
    <row r="997" spans="14:72" hidden="1" x14ac:dyDescent="0.2">
      <c r="N997" s="443"/>
      <c r="O997" s="444"/>
      <c r="P997" s="436"/>
      <c r="Q997" s="437"/>
      <c r="R997" s="58"/>
      <c r="S997" s="58"/>
      <c r="T997" s="437"/>
      <c r="U997" s="438"/>
      <c r="V997" s="54"/>
      <c r="W997" s="54"/>
      <c r="X997" s="54"/>
      <c r="Y997" s="54"/>
      <c r="Z997" s="54"/>
      <c r="AA997" s="55"/>
      <c r="AB997" s="438"/>
      <c r="AI997" s="439"/>
      <c r="AJ997" s="54"/>
      <c r="AK997" s="439"/>
      <c r="AU997" s="440"/>
      <c r="AV997" s="85"/>
      <c r="AW997" s="444"/>
      <c r="AX997" s="436"/>
      <c r="AY997" s="437"/>
      <c r="AZ997" s="437"/>
      <c r="BA997" s="437"/>
      <c r="BB997" s="437"/>
      <c r="BC997" s="441"/>
      <c r="BD997" s="54"/>
      <c r="BE997" s="56"/>
      <c r="BF997" s="56"/>
      <c r="BG997" s="54"/>
      <c r="BH997" s="54"/>
      <c r="BI997" s="54"/>
      <c r="BJ997" s="54"/>
      <c r="BR997" s="439"/>
      <c r="BS997" s="439"/>
      <c r="BT997" s="439"/>
    </row>
    <row r="998" spans="14:72" hidden="1" x14ac:dyDescent="0.2">
      <c r="N998" s="443"/>
      <c r="O998" s="444"/>
      <c r="P998" s="436"/>
      <c r="Q998" s="437"/>
      <c r="R998" s="58"/>
      <c r="S998" s="58"/>
      <c r="T998" s="437"/>
      <c r="U998" s="438"/>
      <c r="V998" s="54"/>
      <c r="W998" s="54"/>
      <c r="X998" s="54"/>
      <c r="Y998" s="54"/>
      <c r="Z998" s="54"/>
      <c r="AA998" s="55"/>
      <c r="AB998" s="438"/>
      <c r="AI998" s="439"/>
      <c r="AJ998" s="54"/>
      <c r="AK998" s="439"/>
      <c r="AU998" s="440"/>
      <c r="AV998" s="85"/>
      <c r="AW998" s="444"/>
      <c r="AX998" s="436"/>
      <c r="AY998" s="437"/>
      <c r="AZ998" s="437"/>
      <c r="BA998" s="437"/>
      <c r="BB998" s="437"/>
      <c r="BC998" s="441"/>
      <c r="BD998" s="54"/>
      <c r="BE998" s="56"/>
      <c r="BF998" s="56"/>
      <c r="BG998" s="54"/>
      <c r="BH998" s="54"/>
      <c r="BI998" s="54"/>
      <c r="BJ998" s="54"/>
      <c r="BR998" s="439"/>
      <c r="BS998" s="439"/>
      <c r="BT998" s="439"/>
    </row>
    <row r="999" spans="14:72" hidden="1" x14ac:dyDescent="0.2">
      <c r="N999" s="443"/>
      <c r="O999" s="444"/>
      <c r="P999" s="436"/>
      <c r="Q999" s="437"/>
      <c r="R999" s="58"/>
      <c r="S999" s="58"/>
      <c r="T999" s="437"/>
      <c r="U999" s="438"/>
      <c r="V999" s="54"/>
      <c r="W999" s="54"/>
      <c r="X999" s="54"/>
      <c r="Y999" s="54"/>
      <c r="Z999" s="54"/>
      <c r="AA999" s="55"/>
      <c r="AB999" s="438"/>
      <c r="AI999" s="439"/>
      <c r="AJ999" s="54"/>
      <c r="AK999" s="439"/>
      <c r="AU999" s="440"/>
      <c r="AV999" s="85"/>
      <c r="AW999" s="444"/>
      <c r="AX999" s="436"/>
      <c r="AY999" s="437"/>
      <c r="AZ999" s="437"/>
      <c r="BA999" s="437"/>
      <c r="BB999" s="437"/>
      <c r="BC999" s="441"/>
      <c r="BD999" s="54"/>
      <c r="BE999" s="56"/>
      <c r="BF999" s="56"/>
      <c r="BG999" s="54"/>
      <c r="BH999" s="54"/>
      <c r="BI999" s="54"/>
      <c r="BJ999" s="54"/>
      <c r="BR999" s="439"/>
      <c r="BS999" s="439"/>
      <c r="BT999" s="439"/>
    </row>
    <row r="1000" spans="14:72" hidden="1" x14ac:dyDescent="0.2">
      <c r="N1000" s="443"/>
      <c r="O1000" s="444"/>
      <c r="P1000" s="436"/>
      <c r="Q1000" s="437"/>
      <c r="R1000" s="58"/>
      <c r="S1000" s="58"/>
      <c r="T1000" s="437"/>
      <c r="U1000" s="438"/>
      <c r="V1000" s="54"/>
      <c r="W1000" s="54"/>
      <c r="X1000" s="54"/>
      <c r="Y1000" s="54"/>
      <c r="Z1000" s="54"/>
      <c r="AA1000" s="55"/>
      <c r="AB1000" s="438"/>
      <c r="AI1000" s="439"/>
      <c r="AJ1000" s="54"/>
      <c r="AK1000" s="439"/>
      <c r="AU1000" s="440"/>
      <c r="AV1000" s="85"/>
      <c r="AW1000" s="444"/>
      <c r="AX1000" s="436"/>
      <c r="AY1000" s="437"/>
      <c r="AZ1000" s="437"/>
      <c r="BA1000" s="437"/>
      <c r="BB1000" s="437"/>
      <c r="BC1000" s="441"/>
      <c r="BD1000" s="54"/>
      <c r="BE1000" s="56"/>
      <c r="BF1000" s="56"/>
      <c r="BG1000" s="54"/>
      <c r="BH1000" s="54"/>
      <c r="BI1000" s="54"/>
      <c r="BJ1000" s="54"/>
      <c r="BR1000" s="439"/>
      <c r="BS1000" s="439"/>
      <c r="BT1000" s="439"/>
    </row>
    <row r="1001" spans="14:72" hidden="1" x14ac:dyDescent="0.2">
      <c r="N1001" s="443"/>
      <c r="O1001" s="444"/>
      <c r="P1001" s="436"/>
      <c r="Q1001" s="437"/>
      <c r="R1001" s="58"/>
      <c r="S1001" s="58"/>
      <c r="T1001" s="437"/>
      <c r="U1001" s="438"/>
      <c r="V1001" s="54"/>
      <c r="W1001" s="54"/>
      <c r="X1001" s="54"/>
      <c r="Y1001" s="54"/>
      <c r="Z1001" s="54"/>
      <c r="AA1001" s="55"/>
      <c r="AB1001" s="438"/>
      <c r="AI1001" s="439"/>
      <c r="AJ1001" s="54"/>
      <c r="AK1001" s="439"/>
      <c r="AU1001" s="440"/>
      <c r="AV1001" s="85"/>
      <c r="AW1001" s="444"/>
      <c r="AX1001" s="436"/>
      <c r="AY1001" s="437"/>
      <c r="AZ1001" s="437"/>
      <c r="BA1001" s="437"/>
      <c r="BB1001" s="437"/>
      <c r="BC1001" s="441"/>
      <c r="BD1001" s="54"/>
      <c r="BE1001" s="56"/>
      <c r="BF1001" s="56"/>
      <c r="BG1001" s="54"/>
      <c r="BH1001" s="54"/>
      <c r="BI1001" s="54"/>
      <c r="BJ1001" s="54"/>
      <c r="BR1001" s="439"/>
      <c r="BS1001" s="439"/>
      <c r="BT1001" s="439"/>
    </row>
    <row r="1002" spans="14:72" hidden="1" x14ac:dyDescent="0.2">
      <c r="N1002" s="443"/>
      <c r="O1002" s="444"/>
      <c r="P1002" s="436"/>
      <c r="Q1002" s="437"/>
      <c r="R1002" s="58"/>
      <c r="S1002" s="58"/>
      <c r="T1002" s="437"/>
      <c r="U1002" s="438"/>
      <c r="V1002" s="54"/>
      <c r="W1002" s="54"/>
      <c r="X1002" s="54"/>
      <c r="Y1002" s="54"/>
      <c r="Z1002" s="54"/>
      <c r="AA1002" s="55"/>
      <c r="AB1002" s="438"/>
      <c r="AI1002" s="439"/>
      <c r="AJ1002" s="54"/>
      <c r="AK1002" s="439"/>
      <c r="AU1002" s="440"/>
      <c r="AV1002" s="85"/>
      <c r="AW1002" s="444"/>
      <c r="AX1002" s="436"/>
      <c r="AY1002" s="437"/>
      <c r="AZ1002" s="437"/>
      <c r="BA1002" s="437"/>
      <c r="BB1002" s="437"/>
      <c r="BC1002" s="441"/>
      <c r="BD1002" s="54"/>
      <c r="BE1002" s="56"/>
      <c r="BF1002" s="56"/>
      <c r="BG1002" s="54"/>
      <c r="BH1002" s="54"/>
      <c r="BI1002" s="54"/>
      <c r="BJ1002" s="54"/>
      <c r="BR1002" s="439"/>
      <c r="BS1002" s="439"/>
      <c r="BT1002" s="439"/>
    </row>
    <row r="1003" spans="14:72" hidden="1" x14ac:dyDescent="0.2">
      <c r="N1003" s="443"/>
      <c r="O1003" s="444"/>
      <c r="P1003" s="436"/>
      <c r="Q1003" s="437"/>
      <c r="R1003" s="58"/>
      <c r="S1003" s="58"/>
      <c r="T1003" s="437"/>
      <c r="U1003" s="438"/>
      <c r="V1003" s="54"/>
      <c r="W1003" s="54"/>
      <c r="X1003" s="54"/>
      <c r="Y1003" s="54"/>
      <c r="Z1003" s="54"/>
      <c r="AA1003" s="55"/>
      <c r="AB1003" s="438"/>
      <c r="AI1003" s="439"/>
      <c r="AJ1003" s="54"/>
      <c r="AK1003" s="439"/>
      <c r="AU1003" s="440"/>
      <c r="AV1003" s="85"/>
      <c r="AW1003" s="444"/>
      <c r="AX1003" s="436"/>
      <c r="AY1003" s="437"/>
      <c r="AZ1003" s="437"/>
      <c r="BA1003" s="437"/>
      <c r="BB1003" s="437"/>
      <c r="BC1003" s="441"/>
      <c r="BD1003" s="54"/>
      <c r="BE1003" s="56"/>
      <c r="BF1003" s="56"/>
      <c r="BG1003" s="54"/>
      <c r="BH1003" s="54"/>
      <c r="BI1003" s="54"/>
      <c r="BJ1003" s="54"/>
      <c r="BR1003" s="439"/>
      <c r="BS1003" s="439"/>
      <c r="BT1003" s="439"/>
    </row>
    <row r="1004" spans="14:72" hidden="1" x14ac:dyDescent="0.2">
      <c r="N1004" s="443"/>
      <c r="O1004" s="444"/>
      <c r="P1004" s="436"/>
      <c r="Q1004" s="437"/>
      <c r="R1004" s="58"/>
      <c r="S1004" s="58"/>
      <c r="T1004" s="437"/>
      <c r="U1004" s="438"/>
      <c r="V1004" s="54"/>
      <c r="W1004" s="54"/>
      <c r="X1004" s="54"/>
      <c r="Y1004" s="54"/>
      <c r="Z1004" s="54"/>
      <c r="AA1004" s="55"/>
      <c r="AB1004" s="438"/>
      <c r="AI1004" s="439"/>
      <c r="AJ1004" s="54"/>
      <c r="AK1004" s="439"/>
      <c r="AU1004" s="440"/>
      <c r="AV1004" s="85"/>
      <c r="AW1004" s="444"/>
      <c r="AX1004" s="436"/>
      <c r="AY1004" s="437"/>
      <c r="AZ1004" s="437"/>
      <c r="BA1004" s="437"/>
      <c r="BB1004" s="437"/>
      <c r="BC1004" s="441"/>
      <c r="BD1004" s="54"/>
      <c r="BE1004" s="56"/>
      <c r="BF1004" s="56"/>
      <c r="BG1004" s="54"/>
      <c r="BH1004" s="54"/>
      <c r="BI1004" s="54"/>
      <c r="BJ1004" s="54"/>
      <c r="BR1004" s="439"/>
      <c r="BS1004" s="439"/>
      <c r="BT1004" s="439"/>
    </row>
    <row r="1005" spans="14:72" hidden="1" x14ac:dyDescent="0.2">
      <c r="N1005" s="443"/>
      <c r="O1005" s="444"/>
      <c r="P1005" s="436"/>
      <c r="Q1005" s="437"/>
      <c r="R1005" s="58"/>
      <c r="S1005" s="58"/>
      <c r="T1005" s="437"/>
      <c r="U1005" s="438"/>
      <c r="V1005" s="54"/>
      <c r="W1005" s="54"/>
      <c r="X1005" s="54"/>
      <c r="Y1005" s="54"/>
      <c r="Z1005" s="54"/>
      <c r="AA1005" s="55"/>
      <c r="AB1005" s="438"/>
      <c r="AI1005" s="439"/>
      <c r="AJ1005" s="54"/>
      <c r="AK1005" s="439"/>
      <c r="AU1005" s="440"/>
      <c r="AV1005" s="85"/>
      <c r="AW1005" s="444"/>
      <c r="AX1005" s="436"/>
      <c r="AY1005" s="437"/>
      <c r="AZ1005" s="437"/>
      <c r="BA1005" s="437"/>
      <c r="BB1005" s="437"/>
      <c r="BC1005" s="441"/>
      <c r="BD1005" s="54"/>
      <c r="BE1005" s="56"/>
      <c r="BF1005" s="56"/>
      <c r="BG1005" s="54"/>
      <c r="BH1005" s="54"/>
      <c r="BI1005" s="54"/>
      <c r="BJ1005" s="54"/>
      <c r="BR1005" s="439"/>
      <c r="BS1005" s="439"/>
      <c r="BT1005" s="439"/>
    </row>
    <row r="1006" spans="14:72" hidden="1" x14ac:dyDescent="0.2">
      <c r="N1006" s="443"/>
      <c r="O1006" s="444"/>
      <c r="P1006" s="436"/>
      <c r="Q1006" s="437"/>
      <c r="R1006" s="58"/>
      <c r="S1006" s="58"/>
      <c r="T1006" s="437"/>
      <c r="U1006" s="438"/>
      <c r="V1006" s="54"/>
      <c r="W1006" s="54"/>
      <c r="X1006" s="54"/>
      <c r="Y1006" s="54"/>
      <c r="Z1006" s="54"/>
      <c r="AA1006" s="55"/>
      <c r="AB1006" s="438"/>
      <c r="AI1006" s="439"/>
      <c r="AJ1006" s="54"/>
      <c r="AK1006" s="439"/>
      <c r="AU1006" s="440"/>
      <c r="AV1006" s="85"/>
      <c r="AW1006" s="444"/>
      <c r="AX1006" s="436"/>
      <c r="AY1006" s="437"/>
      <c r="AZ1006" s="437"/>
      <c r="BA1006" s="437"/>
      <c r="BB1006" s="437"/>
      <c r="BC1006" s="441"/>
      <c r="BD1006" s="54"/>
      <c r="BE1006" s="56"/>
      <c r="BF1006" s="56"/>
      <c r="BG1006" s="54"/>
      <c r="BH1006" s="54"/>
      <c r="BI1006" s="54"/>
      <c r="BJ1006" s="54"/>
      <c r="BR1006" s="439"/>
      <c r="BS1006" s="439"/>
      <c r="BT1006" s="439"/>
    </row>
    <row r="1007" spans="14:72" hidden="1" x14ac:dyDescent="0.2">
      <c r="N1007" s="443"/>
      <c r="O1007" s="444"/>
      <c r="P1007" s="436"/>
      <c r="Q1007" s="437"/>
      <c r="R1007" s="58"/>
      <c r="S1007" s="58"/>
      <c r="T1007" s="437"/>
      <c r="U1007" s="438"/>
      <c r="V1007" s="54"/>
      <c r="W1007" s="54"/>
      <c r="X1007" s="54"/>
      <c r="Y1007" s="54"/>
      <c r="Z1007" s="54"/>
      <c r="AA1007" s="55"/>
      <c r="AB1007" s="438"/>
      <c r="AI1007" s="439"/>
      <c r="AJ1007" s="54"/>
      <c r="AK1007" s="439"/>
      <c r="AU1007" s="440"/>
      <c r="AV1007" s="85"/>
      <c r="AW1007" s="444"/>
      <c r="AX1007" s="436"/>
      <c r="AY1007" s="437"/>
      <c r="AZ1007" s="437"/>
      <c r="BA1007" s="437"/>
      <c r="BB1007" s="437"/>
      <c r="BC1007" s="441"/>
      <c r="BD1007" s="54"/>
      <c r="BE1007" s="56"/>
      <c r="BF1007" s="56"/>
      <c r="BG1007" s="54"/>
      <c r="BH1007" s="54"/>
      <c r="BI1007" s="54"/>
      <c r="BJ1007" s="54"/>
      <c r="BR1007" s="439"/>
      <c r="BS1007" s="439"/>
      <c r="BT1007" s="439"/>
    </row>
    <row r="1008" spans="14:72" hidden="1" x14ac:dyDescent="0.2">
      <c r="N1008" s="443"/>
      <c r="O1008" s="444"/>
      <c r="P1008" s="436"/>
      <c r="Q1008" s="437"/>
      <c r="R1008" s="58"/>
      <c r="S1008" s="58"/>
      <c r="T1008" s="437"/>
      <c r="U1008" s="438"/>
      <c r="V1008" s="54"/>
      <c r="W1008" s="54"/>
      <c r="X1008" s="54"/>
      <c r="Y1008" s="54"/>
      <c r="Z1008" s="54"/>
      <c r="AA1008" s="55"/>
      <c r="AB1008" s="438"/>
      <c r="AI1008" s="439"/>
      <c r="AJ1008" s="54"/>
      <c r="AK1008" s="439"/>
      <c r="AU1008" s="440"/>
      <c r="AV1008" s="85"/>
      <c r="AW1008" s="444"/>
      <c r="AX1008" s="436"/>
      <c r="AY1008" s="437"/>
      <c r="AZ1008" s="437"/>
      <c r="BA1008" s="437"/>
      <c r="BB1008" s="437"/>
      <c r="BC1008" s="441"/>
      <c r="BD1008" s="54"/>
      <c r="BE1008" s="56"/>
      <c r="BF1008" s="56"/>
      <c r="BG1008" s="54"/>
      <c r="BH1008" s="54"/>
      <c r="BI1008" s="54"/>
      <c r="BJ1008" s="54"/>
      <c r="BR1008" s="439"/>
      <c r="BS1008" s="439"/>
      <c r="BT1008" s="439"/>
    </row>
    <row r="1009" spans="14:72" hidden="1" x14ac:dyDescent="0.2">
      <c r="N1009" s="443"/>
      <c r="O1009" s="444"/>
      <c r="P1009" s="436"/>
      <c r="Q1009" s="437"/>
      <c r="R1009" s="58"/>
      <c r="S1009" s="58"/>
      <c r="T1009" s="437"/>
      <c r="U1009" s="438"/>
      <c r="V1009" s="54"/>
      <c r="W1009" s="54"/>
      <c r="X1009" s="54"/>
      <c r="Y1009" s="54"/>
      <c r="Z1009" s="54"/>
      <c r="AA1009" s="55"/>
      <c r="AB1009" s="438"/>
      <c r="AI1009" s="439"/>
      <c r="AJ1009" s="54"/>
      <c r="AK1009" s="439"/>
      <c r="AU1009" s="440"/>
      <c r="AV1009" s="85"/>
      <c r="AW1009" s="444"/>
      <c r="AX1009" s="436"/>
      <c r="AY1009" s="437"/>
      <c r="AZ1009" s="437"/>
      <c r="BA1009" s="437"/>
      <c r="BB1009" s="437"/>
      <c r="BC1009" s="441"/>
      <c r="BD1009" s="54"/>
      <c r="BE1009" s="56"/>
      <c r="BF1009" s="56"/>
      <c r="BG1009" s="54"/>
      <c r="BH1009" s="54"/>
      <c r="BI1009" s="54"/>
      <c r="BJ1009" s="54"/>
      <c r="BR1009" s="439"/>
      <c r="BS1009" s="439"/>
      <c r="BT1009" s="439"/>
    </row>
    <row r="1010" spans="14:72" hidden="1" x14ac:dyDescent="0.2">
      <c r="N1010" s="443"/>
      <c r="O1010" s="444"/>
      <c r="P1010" s="436"/>
      <c r="Q1010" s="437"/>
      <c r="R1010" s="58"/>
      <c r="S1010" s="58"/>
      <c r="T1010" s="437"/>
      <c r="U1010" s="438"/>
      <c r="V1010" s="54"/>
      <c r="W1010" s="54"/>
      <c r="X1010" s="54"/>
      <c r="Y1010" s="54"/>
      <c r="Z1010" s="54"/>
      <c r="AA1010" s="55"/>
      <c r="AB1010" s="438"/>
      <c r="AI1010" s="439"/>
      <c r="AJ1010" s="54"/>
      <c r="AK1010" s="439"/>
      <c r="AU1010" s="440"/>
      <c r="AV1010" s="85"/>
      <c r="AW1010" s="444"/>
      <c r="AX1010" s="436"/>
      <c r="AY1010" s="437"/>
      <c r="AZ1010" s="437"/>
      <c r="BA1010" s="437"/>
      <c r="BB1010" s="437"/>
      <c r="BC1010" s="441"/>
      <c r="BD1010" s="54"/>
      <c r="BE1010" s="56"/>
      <c r="BF1010" s="56"/>
      <c r="BG1010" s="54"/>
      <c r="BH1010" s="54"/>
      <c r="BI1010" s="54"/>
      <c r="BJ1010" s="54"/>
      <c r="BR1010" s="439"/>
      <c r="BS1010" s="439"/>
      <c r="BT1010" s="439"/>
    </row>
    <row r="1011" spans="14:72" hidden="1" x14ac:dyDescent="0.2">
      <c r="N1011" s="443"/>
      <c r="O1011" s="444"/>
      <c r="P1011" s="436"/>
      <c r="Q1011" s="437"/>
      <c r="R1011" s="58"/>
      <c r="S1011" s="58"/>
      <c r="T1011" s="437"/>
      <c r="U1011" s="438"/>
      <c r="V1011" s="54"/>
      <c r="W1011" s="54"/>
      <c r="X1011" s="54"/>
      <c r="Y1011" s="54"/>
      <c r="Z1011" s="54"/>
      <c r="AA1011" s="55"/>
      <c r="AB1011" s="438"/>
      <c r="AI1011" s="439"/>
      <c r="AJ1011" s="54"/>
      <c r="AK1011" s="439"/>
      <c r="AU1011" s="440"/>
      <c r="AV1011" s="85"/>
      <c r="AW1011" s="444"/>
      <c r="AX1011" s="436"/>
      <c r="AY1011" s="437"/>
      <c r="AZ1011" s="437"/>
      <c r="BA1011" s="437"/>
      <c r="BB1011" s="437"/>
      <c r="BC1011" s="441"/>
      <c r="BD1011" s="54"/>
      <c r="BE1011" s="56"/>
      <c r="BF1011" s="56"/>
      <c r="BG1011" s="54"/>
      <c r="BH1011" s="54"/>
      <c r="BI1011" s="54"/>
      <c r="BJ1011" s="54"/>
      <c r="BR1011" s="439"/>
      <c r="BS1011" s="439"/>
      <c r="BT1011" s="439"/>
    </row>
    <row r="1012" spans="14:72" hidden="1" x14ac:dyDescent="0.2">
      <c r="N1012" s="443"/>
      <c r="O1012" s="444"/>
      <c r="P1012" s="436"/>
      <c r="Q1012" s="437"/>
      <c r="R1012" s="58"/>
      <c r="S1012" s="58"/>
      <c r="T1012" s="437"/>
      <c r="U1012" s="438"/>
      <c r="V1012" s="54"/>
      <c r="W1012" s="54"/>
      <c r="X1012" s="54"/>
      <c r="Y1012" s="54"/>
      <c r="Z1012" s="54"/>
      <c r="AA1012" s="55"/>
      <c r="AB1012" s="438"/>
      <c r="AI1012" s="439"/>
      <c r="AJ1012" s="54"/>
      <c r="AK1012" s="439"/>
      <c r="AU1012" s="440"/>
      <c r="AV1012" s="85"/>
      <c r="AW1012" s="444"/>
      <c r="AX1012" s="436"/>
      <c r="AY1012" s="437"/>
      <c r="AZ1012" s="437"/>
      <c r="BA1012" s="437"/>
      <c r="BB1012" s="437"/>
      <c r="BC1012" s="441"/>
      <c r="BD1012" s="54"/>
      <c r="BE1012" s="56"/>
      <c r="BF1012" s="56"/>
      <c r="BG1012" s="54"/>
      <c r="BH1012" s="54"/>
      <c r="BI1012" s="54"/>
      <c r="BJ1012" s="54"/>
      <c r="BR1012" s="439"/>
      <c r="BS1012" s="439"/>
      <c r="BT1012" s="439"/>
    </row>
    <row r="1013" spans="14:72" hidden="1" x14ac:dyDescent="0.2">
      <c r="N1013" s="443"/>
      <c r="O1013" s="444"/>
      <c r="P1013" s="436"/>
      <c r="Q1013" s="437"/>
      <c r="R1013" s="58"/>
      <c r="S1013" s="58"/>
      <c r="T1013" s="437"/>
      <c r="U1013" s="438"/>
      <c r="V1013" s="54"/>
      <c r="W1013" s="54"/>
      <c r="X1013" s="54"/>
      <c r="Y1013" s="54"/>
      <c r="Z1013" s="54"/>
      <c r="AA1013" s="55"/>
      <c r="AB1013" s="438"/>
      <c r="AI1013" s="439"/>
      <c r="AJ1013" s="54"/>
      <c r="AK1013" s="439"/>
      <c r="AU1013" s="440"/>
      <c r="AV1013" s="85"/>
      <c r="AW1013" s="444"/>
      <c r="AX1013" s="436"/>
      <c r="AY1013" s="437"/>
      <c r="AZ1013" s="437"/>
      <c r="BA1013" s="437"/>
      <c r="BB1013" s="437"/>
      <c r="BC1013" s="441"/>
      <c r="BD1013" s="54"/>
      <c r="BE1013" s="56"/>
      <c r="BF1013" s="56"/>
      <c r="BG1013" s="54"/>
      <c r="BH1013" s="54"/>
      <c r="BI1013" s="54"/>
      <c r="BJ1013" s="54"/>
      <c r="BR1013" s="439"/>
      <c r="BS1013" s="439"/>
      <c r="BT1013" s="439"/>
    </row>
    <row r="1014" spans="14:72" hidden="1" x14ac:dyDescent="0.2">
      <c r="N1014" s="443"/>
      <c r="O1014" s="444"/>
      <c r="P1014" s="436"/>
      <c r="Q1014" s="437"/>
      <c r="R1014" s="58"/>
      <c r="S1014" s="58"/>
      <c r="T1014" s="437"/>
      <c r="U1014" s="438"/>
      <c r="V1014" s="54"/>
      <c r="W1014" s="54"/>
      <c r="X1014" s="54"/>
      <c r="Y1014" s="54"/>
      <c r="Z1014" s="54"/>
      <c r="AA1014" s="55"/>
      <c r="AB1014" s="438"/>
      <c r="AI1014" s="439"/>
      <c r="AJ1014" s="54"/>
      <c r="AK1014" s="439"/>
      <c r="AU1014" s="440"/>
      <c r="AV1014" s="85"/>
      <c r="AW1014" s="444"/>
      <c r="AX1014" s="436"/>
      <c r="AY1014" s="437"/>
      <c r="AZ1014" s="437"/>
      <c r="BA1014" s="437"/>
      <c r="BB1014" s="437"/>
      <c r="BC1014" s="441"/>
      <c r="BD1014" s="54"/>
      <c r="BE1014" s="56"/>
      <c r="BF1014" s="56"/>
      <c r="BG1014" s="54"/>
      <c r="BH1014" s="54"/>
      <c r="BI1014" s="54"/>
      <c r="BJ1014" s="54"/>
      <c r="BR1014" s="439"/>
      <c r="BS1014" s="439"/>
      <c r="BT1014" s="439"/>
    </row>
    <row r="1015" spans="14:72" hidden="1" x14ac:dyDescent="0.2">
      <c r="N1015" s="443"/>
      <c r="O1015" s="444"/>
      <c r="P1015" s="436"/>
      <c r="Q1015" s="437"/>
      <c r="R1015" s="58"/>
      <c r="S1015" s="58"/>
      <c r="T1015" s="437"/>
      <c r="U1015" s="438"/>
      <c r="V1015" s="54"/>
      <c r="W1015" s="54"/>
      <c r="X1015" s="54"/>
      <c r="Y1015" s="54"/>
      <c r="Z1015" s="54"/>
      <c r="AA1015" s="55"/>
      <c r="AB1015" s="438"/>
      <c r="AI1015" s="439"/>
      <c r="AJ1015" s="54"/>
      <c r="AK1015" s="439"/>
      <c r="AU1015" s="440"/>
      <c r="AV1015" s="85"/>
      <c r="AW1015" s="444"/>
      <c r="AX1015" s="436"/>
      <c r="AY1015" s="437"/>
      <c r="AZ1015" s="437"/>
      <c r="BA1015" s="437"/>
      <c r="BB1015" s="437"/>
      <c r="BC1015" s="441"/>
      <c r="BD1015" s="54"/>
      <c r="BE1015" s="56"/>
      <c r="BF1015" s="56"/>
      <c r="BG1015" s="54"/>
      <c r="BH1015" s="54"/>
      <c r="BI1015" s="54"/>
      <c r="BJ1015" s="54"/>
      <c r="BR1015" s="439"/>
      <c r="BS1015" s="439"/>
      <c r="BT1015" s="439"/>
    </row>
    <row r="1016" spans="14:72" hidden="1" x14ac:dyDescent="0.2">
      <c r="N1016" s="443"/>
      <c r="O1016" s="444"/>
      <c r="P1016" s="436"/>
      <c r="Q1016" s="437"/>
      <c r="R1016" s="58"/>
      <c r="S1016" s="58"/>
      <c r="T1016" s="437"/>
      <c r="U1016" s="438"/>
      <c r="V1016" s="54"/>
      <c r="W1016" s="54"/>
      <c r="X1016" s="54"/>
      <c r="Y1016" s="54"/>
      <c r="Z1016" s="54"/>
      <c r="AA1016" s="55"/>
      <c r="AB1016" s="438"/>
      <c r="AI1016" s="439"/>
      <c r="AJ1016" s="54"/>
      <c r="AK1016" s="439"/>
      <c r="AU1016" s="440"/>
      <c r="AV1016" s="85"/>
      <c r="AW1016" s="444"/>
      <c r="AX1016" s="436"/>
      <c r="AY1016" s="437"/>
      <c r="AZ1016" s="437"/>
      <c r="BA1016" s="437"/>
      <c r="BB1016" s="437"/>
      <c r="BC1016" s="441"/>
      <c r="BD1016" s="54"/>
      <c r="BE1016" s="56"/>
      <c r="BF1016" s="56"/>
      <c r="BG1016" s="54"/>
      <c r="BH1016" s="54"/>
      <c r="BI1016" s="54"/>
      <c r="BJ1016" s="54"/>
      <c r="BR1016" s="439"/>
      <c r="BS1016" s="439"/>
      <c r="BT1016" s="439"/>
    </row>
    <row r="1017" spans="14:72" hidden="1" x14ac:dyDescent="0.2">
      <c r="N1017" s="443"/>
      <c r="O1017" s="444"/>
      <c r="P1017" s="436"/>
      <c r="Q1017" s="437"/>
      <c r="R1017" s="58"/>
      <c r="S1017" s="58"/>
      <c r="T1017" s="437"/>
      <c r="U1017" s="438"/>
      <c r="V1017" s="54"/>
      <c r="W1017" s="54"/>
      <c r="X1017" s="54"/>
      <c r="Y1017" s="54"/>
      <c r="Z1017" s="54"/>
      <c r="AA1017" s="55"/>
      <c r="AB1017" s="438"/>
      <c r="AI1017" s="439"/>
      <c r="AJ1017" s="54"/>
      <c r="AK1017" s="439"/>
      <c r="AU1017" s="440"/>
      <c r="AV1017" s="85"/>
      <c r="AW1017" s="444"/>
      <c r="AX1017" s="436"/>
      <c r="AY1017" s="437"/>
      <c r="AZ1017" s="437"/>
      <c r="BA1017" s="437"/>
      <c r="BB1017" s="437"/>
      <c r="BC1017" s="441"/>
      <c r="BD1017" s="54"/>
      <c r="BE1017" s="56"/>
      <c r="BF1017" s="56"/>
      <c r="BG1017" s="54"/>
      <c r="BH1017" s="54"/>
      <c r="BI1017" s="54"/>
      <c r="BJ1017" s="54"/>
      <c r="BR1017" s="439"/>
      <c r="BS1017" s="439"/>
      <c r="BT1017" s="439"/>
    </row>
    <row r="1018" spans="14:72" hidden="1" x14ac:dyDescent="0.2">
      <c r="N1018" s="443"/>
      <c r="O1018" s="444"/>
      <c r="P1018" s="436"/>
      <c r="Q1018" s="437"/>
      <c r="R1018" s="58"/>
      <c r="S1018" s="58"/>
      <c r="T1018" s="437"/>
      <c r="U1018" s="438"/>
      <c r="V1018" s="54"/>
      <c r="W1018" s="54"/>
      <c r="X1018" s="54"/>
      <c r="Y1018" s="54"/>
      <c r="Z1018" s="54"/>
      <c r="AA1018" s="55"/>
      <c r="AB1018" s="438"/>
      <c r="AI1018" s="439"/>
      <c r="AJ1018" s="54"/>
      <c r="AK1018" s="439"/>
      <c r="AU1018" s="440"/>
      <c r="AV1018" s="85"/>
      <c r="AW1018" s="444"/>
      <c r="AX1018" s="436"/>
      <c r="AY1018" s="437"/>
      <c r="AZ1018" s="437"/>
      <c r="BA1018" s="437"/>
      <c r="BB1018" s="437"/>
      <c r="BC1018" s="441"/>
      <c r="BD1018" s="54"/>
      <c r="BE1018" s="56"/>
      <c r="BF1018" s="56"/>
      <c r="BG1018" s="54"/>
      <c r="BH1018" s="54"/>
      <c r="BI1018" s="54"/>
      <c r="BJ1018" s="54"/>
      <c r="BR1018" s="439"/>
      <c r="BS1018" s="439"/>
      <c r="BT1018" s="439"/>
    </row>
    <row r="1019" spans="14:72" hidden="1" x14ac:dyDescent="0.2">
      <c r="N1019" s="443"/>
      <c r="O1019" s="444"/>
      <c r="P1019" s="436"/>
      <c r="Q1019" s="437"/>
      <c r="R1019" s="58"/>
      <c r="S1019" s="58"/>
      <c r="T1019" s="437"/>
      <c r="U1019" s="438"/>
      <c r="V1019" s="54"/>
      <c r="W1019" s="54"/>
      <c r="X1019" s="54"/>
      <c r="Y1019" s="54"/>
      <c r="Z1019" s="54"/>
      <c r="AA1019" s="55"/>
      <c r="AB1019" s="438"/>
      <c r="AI1019" s="439"/>
      <c r="AJ1019" s="54"/>
      <c r="AK1019" s="439"/>
      <c r="AU1019" s="440"/>
      <c r="AV1019" s="85"/>
      <c r="AW1019" s="444"/>
      <c r="AX1019" s="436"/>
      <c r="AY1019" s="437"/>
      <c r="AZ1019" s="437"/>
      <c r="BA1019" s="437"/>
      <c r="BB1019" s="437"/>
      <c r="BC1019" s="441"/>
      <c r="BD1019" s="54"/>
      <c r="BE1019" s="56"/>
      <c r="BF1019" s="56"/>
      <c r="BG1019" s="54"/>
      <c r="BH1019" s="54"/>
      <c r="BI1019" s="54"/>
      <c r="BJ1019" s="54"/>
      <c r="BR1019" s="439"/>
      <c r="BS1019" s="439"/>
      <c r="BT1019" s="439"/>
    </row>
    <row r="1020" spans="14:72" hidden="1" x14ac:dyDescent="0.2">
      <c r="N1020" s="443"/>
      <c r="O1020" s="444"/>
      <c r="P1020" s="436"/>
      <c r="Q1020" s="437"/>
      <c r="R1020" s="58"/>
      <c r="S1020" s="58"/>
      <c r="T1020" s="437"/>
      <c r="U1020" s="438"/>
      <c r="V1020" s="54"/>
      <c r="W1020" s="54"/>
      <c r="X1020" s="54"/>
      <c r="Y1020" s="54"/>
      <c r="Z1020" s="54"/>
      <c r="AA1020" s="55"/>
      <c r="AB1020" s="438"/>
      <c r="AI1020" s="439"/>
      <c r="AJ1020" s="54"/>
      <c r="AK1020" s="439"/>
      <c r="AU1020" s="440"/>
      <c r="AV1020" s="85"/>
      <c r="AW1020" s="444"/>
      <c r="AX1020" s="436"/>
      <c r="AY1020" s="437"/>
      <c r="AZ1020" s="437"/>
      <c r="BA1020" s="437"/>
      <c r="BB1020" s="437"/>
      <c r="BC1020" s="441"/>
      <c r="BD1020" s="54"/>
      <c r="BE1020" s="56"/>
      <c r="BF1020" s="56"/>
      <c r="BG1020" s="54"/>
      <c r="BH1020" s="54"/>
      <c r="BI1020" s="54"/>
      <c r="BJ1020" s="54"/>
      <c r="BR1020" s="439"/>
      <c r="BS1020" s="439"/>
      <c r="BT1020" s="439"/>
    </row>
    <row r="1021" spans="14:72" hidden="1" x14ac:dyDescent="0.2">
      <c r="N1021" s="443"/>
      <c r="O1021" s="444"/>
      <c r="P1021" s="436"/>
      <c r="Q1021" s="437"/>
      <c r="R1021" s="58"/>
      <c r="S1021" s="58"/>
      <c r="T1021" s="437"/>
      <c r="U1021" s="438"/>
      <c r="V1021" s="54"/>
      <c r="W1021" s="54"/>
      <c r="X1021" s="54"/>
      <c r="Y1021" s="54"/>
      <c r="Z1021" s="54"/>
      <c r="AA1021" s="55"/>
      <c r="AB1021" s="438"/>
      <c r="AI1021" s="439"/>
      <c r="AJ1021" s="54"/>
      <c r="AK1021" s="439"/>
      <c r="AU1021" s="440"/>
      <c r="AV1021" s="85"/>
      <c r="AW1021" s="444"/>
      <c r="AX1021" s="436"/>
      <c r="AY1021" s="437"/>
      <c r="AZ1021" s="437"/>
      <c r="BA1021" s="437"/>
      <c r="BB1021" s="437"/>
      <c r="BC1021" s="441"/>
      <c r="BD1021" s="54"/>
      <c r="BE1021" s="56"/>
      <c r="BF1021" s="56"/>
      <c r="BG1021" s="54"/>
      <c r="BH1021" s="54"/>
      <c r="BI1021" s="54"/>
      <c r="BJ1021" s="54"/>
      <c r="BR1021" s="439"/>
      <c r="BS1021" s="439"/>
      <c r="BT1021" s="439"/>
    </row>
    <row r="1022" spans="14:72" hidden="1" x14ac:dyDescent="0.2">
      <c r="N1022" s="443"/>
      <c r="O1022" s="444"/>
      <c r="P1022" s="436"/>
      <c r="Q1022" s="437"/>
      <c r="R1022" s="58"/>
      <c r="S1022" s="58"/>
      <c r="T1022" s="437"/>
      <c r="U1022" s="438"/>
      <c r="V1022" s="54"/>
      <c r="W1022" s="54"/>
      <c r="X1022" s="54"/>
      <c r="Y1022" s="54"/>
      <c r="Z1022" s="54"/>
      <c r="AA1022" s="55"/>
      <c r="AB1022" s="438"/>
      <c r="AI1022" s="439"/>
      <c r="AJ1022" s="54"/>
      <c r="AK1022" s="439"/>
      <c r="AU1022" s="440"/>
      <c r="AV1022" s="85"/>
      <c r="AW1022" s="444"/>
      <c r="AX1022" s="436"/>
      <c r="AY1022" s="437"/>
      <c r="AZ1022" s="437"/>
      <c r="BA1022" s="437"/>
      <c r="BB1022" s="437"/>
      <c r="BC1022" s="441"/>
      <c r="BD1022" s="54"/>
      <c r="BE1022" s="56"/>
      <c r="BF1022" s="56"/>
      <c r="BG1022" s="54"/>
      <c r="BH1022" s="54"/>
      <c r="BI1022" s="54"/>
      <c r="BJ1022" s="54"/>
      <c r="BR1022" s="439"/>
      <c r="BS1022" s="439"/>
      <c r="BT1022" s="439"/>
    </row>
    <row r="1023" spans="14:72" hidden="1" x14ac:dyDescent="0.2">
      <c r="N1023" s="443"/>
      <c r="O1023" s="444"/>
      <c r="P1023" s="436"/>
      <c r="Q1023" s="437"/>
      <c r="R1023" s="58"/>
      <c r="S1023" s="58"/>
      <c r="T1023" s="437"/>
      <c r="U1023" s="438"/>
      <c r="V1023" s="54"/>
      <c r="W1023" s="54"/>
      <c r="X1023" s="54"/>
      <c r="Y1023" s="54"/>
      <c r="Z1023" s="54"/>
      <c r="AA1023" s="55"/>
      <c r="AB1023" s="438"/>
      <c r="AI1023" s="439"/>
      <c r="AJ1023" s="54"/>
      <c r="AK1023" s="439"/>
      <c r="AU1023" s="440"/>
      <c r="AV1023" s="85"/>
      <c r="AW1023" s="444"/>
      <c r="AX1023" s="436"/>
      <c r="AY1023" s="437"/>
      <c r="AZ1023" s="437"/>
      <c r="BA1023" s="437"/>
      <c r="BB1023" s="437"/>
      <c r="BC1023" s="441"/>
      <c r="BD1023" s="54"/>
      <c r="BE1023" s="56"/>
      <c r="BF1023" s="56"/>
      <c r="BG1023" s="54"/>
      <c r="BH1023" s="54"/>
      <c r="BI1023" s="54"/>
      <c r="BJ1023" s="54"/>
      <c r="BR1023" s="439"/>
      <c r="BS1023" s="439"/>
      <c r="BT1023" s="439"/>
    </row>
    <row r="1024" spans="14:72" hidden="1" x14ac:dyDescent="0.2">
      <c r="N1024" s="443"/>
      <c r="O1024" s="444"/>
      <c r="P1024" s="436"/>
      <c r="Q1024" s="437"/>
      <c r="R1024" s="58"/>
      <c r="S1024" s="58"/>
      <c r="T1024" s="437"/>
      <c r="U1024" s="438"/>
      <c r="V1024" s="54"/>
      <c r="W1024" s="54"/>
      <c r="X1024" s="54"/>
      <c r="Y1024" s="54"/>
      <c r="Z1024" s="54"/>
      <c r="AA1024" s="55"/>
      <c r="AB1024" s="438"/>
      <c r="AI1024" s="439"/>
      <c r="AJ1024" s="54"/>
      <c r="AK1024" s="439"/>
      <c r="AU1024" s="440"/>
      <c r="AV1024" s="85"/>
      <c r="AW1024" s="444"/>
      <c r="AX1024" s="436"/>
      <c r="AY1024" s="437"/>
      <c r="AZ1024" s="437"/>
      <c r="BA1024" s="437"/>
      <c r="BB1024" s="437"/>
      <c r="BC1024" s="441"/>
      <c r="BD1024" s="54"/>
      <c r="BE1024" s="56"/>
      <c r="BF1024" s="56"/>
      <c r="BG1024" s="54"/>
      <c r="BH1024" s="54"/>
      <c r="BI1024" s="54"/>
      <c r="BJ1024" s="54"/>
      <c r="BR1024" s="439"/>
      <c r="BS1024" s="439"/>
      <c r="BT1024" s="439"/>
    </row>
    <row r="1025" spans="14:72" hidden="1" x14ac:dyDescent="0.2">
      <c r="N1025" s="443"/>
      <c r="O1025" s="444"/>
      <c r="P1025" s="436"/>
      <c r="Q1025" s="437"/>
      <c r="R1025" s="58"/>
      <c r="S1025" s="58"/>
      <c r="T1025" s="437"/>
      <c r="U1025" s="438"/>
      <c r="V1025" s="54"/>
      <c r="W1025" s="54"/>
      <c r="X1025" s="54"/>
      <c r="Y1025" s="54"/>
      <c r="Z1025" s="54"/>
      <c r="AA1025" s="55"/>
      <c r="AB1025" s="438"/>
      <c r="AI1025" s="439"/>
      <c r="AJ1025" s="54"/>
      <c r="AK1025" s="439"/>
      <c r="AU1025" s="440"/>
      <c r="AV1025" s="85"/>
      <c r="AW1025" s="444"/>
      <c r="AX1025" s="436"/>
      <c r="AY1025" s="437"/>
      <c r="AZ1025" s="437"/>
      <c r="BA1025" s="437"/>
      <c r="BB1025" s="437"/>
      <c r="BC1025" s="441"/>
      <c r="BD1025" s="54"/>
      <c r="BE1025" s="56"/>
      <c r="BF1025" s="56"/>
      <c r="BG1025" s="54"/>
      <c r="BH1025" s="54"/>
      <c r="BI1025" s="54"/>
      <c r="BJ1025" s="54"/>
      <c r="BR1025" s="439"/>
      <c r="BS1025" s="439"/>
      <c r="BT1025" s="439"/>
    </row>
    <row r="1026" spans="14:72" hidden="1" x14ac:dyDescent="0.2">
      <c r="N1026" s="443"/>
      <c r="O1026" s="444"/>
      <c r="P1026" s="436"/>
      <c r="Q1026" s="437"/>
      <c r="R1026" s="58"/>
      <c r="S1026" s="58"/>
      <c r="T1026" s="437"/>
      <c r="U1026" s="438"/>
      <c r="V1026" s="54"/>
      <c r="W1026" s="54"/>
      <c r="X1026" s="54"/>
      <c r="Y1026" s="54"/>
      <c r="Z1026" s="54"/>
      <c r="AA1026" s="55"/>
      <c r="AB1026" s="438"/>
      <c r="AI1026" s="439"/>
      <c r="AJ1026" s="54"/>
      <c r="AK1026" s="439"/>
      <c r="AU1026" s="440"/>
      <c r="AV1026" s="85"/>
      <c r="AW1026" s="444"/>
      <c r="AX1026" s="436"/>
      <c r="AY1026" s="437"/>
      <c r="AZ1026" s="437"/>
      <c r="BA1026" s="437"/>
      <c r="BB1026" s="437"/>
      <c r="BC1026" s="441"/>
      <c r="BD1026" s="54"/>
      <c r="BE1026" s="56"/>
      <c r="BF1026" s="56"/>
      <c r="BG1026" s="54"/>
      <c r="BH1026" s="54"/>
      <c r="BI1026" s="54"/>
      <c r="BJ1026" s="54"/>
      <c r="BR1026" s="439"/>
      <c r="BS1026" s="439"/>
      <c r="BT1026" s="439"/>
    </row>
    <row r="1027" spans="14:72" hidden="1" x14ac:dyDescent="0.2">
      <c r="N1027" s="443"/>
      <c r="O1027" s="444"/>
      <c r="P1027" s="436"/>
      <c r="Q1027" s="437"/>
      <c r="R1027" s="58"/>
      <c r="S1027" s="58"/>
      <c r="T1027" s="437"/>
      <c r="U1027" s="438"/>
      <c r="V1027" s="54"/>
      <c r="W1027" s="54"/>
      <c r="X1027" s="54"/>
      <c r="Y1027" s="54"/>
      <c r="Z1027" s="54"/>
      <c r="AA1027" s="55"/>
      <c r="AB1027" s="438"/>
      <c r="AI1027" s="439"/>
      <c r="AJ1027" s="54"/>
      <c r="AK1027" s="439"/>
      <c r="AU1027" s="440"/>
      <c r="AV1027" s="85"/>
      <c r="AW1027" s="444"/>
      <c r="AX1027" s="436"/>
      <c r="AY1027" s="437"/>
      <c r="AZ1027" s="437"/>
      <c r="BA1027" s="437"/>
      <c r="BB1027" s="437"/>
      <c r="BC1027" s="441"/>
      <c r="BD1027" s="54"/>
      <c r="BE1027" s="56"/>
      <c r="BF1027" s="56"/>
      <c r="BG1027" s="54"/>
      <c r="BH1027" s="54"/>
      <c r="BI1027" s="54"/>
      <c r="BJ1027" s="54"/>
      <c r="BR1027" s="439"/>
      <c r="BS1027" s="439"/>
      <c r="BT1027" s="439"/>
    </row>
    <row r="1028" spans="14:72" hidden="1" x14ac:dyDescent="0.2">
      <c r="N1028" s="443"/>
      <c r="O1028" s="444"/>
      <c r="P1028" s="436"/>
      <c r="Q1028" s="437"/>
      <c r="R1028" s="58"/>
      <c r="S1028" s="58"/>
      <c r="T1028" s="437"/>
      <c r="U1028" s="438"/>
      <c r="V1028" s="54"/>
      <c r="W1028" s="54"/>
      <c r="X1028" s="54"/>
      <c r="Y1028" s="54"/>
      <c r="Z1028" s="54"/>
      <c r="AA1028" s="55"/>
      <c r="AB1028" s="438"/>
      <c r="AI1028" s="439"/>
      <c r="AJ1028" s="54"/>
      <c r="AK1028" s="439"/>
      <c r="AU1028" s="440"/>
      <c r="AV1028" s="85"/>
      <c r="AW1028" s="444"/>
      <c r="AX1028" s="436"/>
      <c r="AY1028" s="437"/>
      <c r="AZ1028" s="437"/>
      <c r="BA1028" s="437"/>
      <c r="BB1028" s="437"/>
      <c r="BC1028" s="441"/>
      <c r="BD1028" s="54"/>
      <c r="BE1028" s="56"/>
      <c r="BF1028" s="56"/>
      <c r="BG1028" s="54"/>
      <c r="BH1028" s="54"/>
      <c r="BI1028" s="54"/>
      <c r="BJ1028" s="54"/>
      <c r="BR1028" s="439"/>
      <c r="BS1028" s="439"/>
      <c r="BT1028" s="439"/>
    </row>
    <row r="1029" spans="14:72" hidden="1" x14ac:dyDescent="0.2">
      <c r="N1029" s="443"/>
      <c r="O1029" s="444"/>
      <c r="P1029" s="436"/>
      <c r="Q1029" s="437"/>
      <c r="R1029" s="58"/>
      <c r="S1029" s="58"/>
      <c r="T1029" s="437"/>
      <c r="U1029" s="438"/>
      <c r="V1029" s="54"/>
      <c r="W1029" s="54"/>
      <c r="X1029" s="54"/>
      <c r="Y1029" s="54"/>
      <c r="Z1029" s="54"/>
      <c r="AA1029" s="55"/>
      <c r="AB1029" s="438"/>
      <c r="AI1029" s="439"/>
      <c r="AJ1029" s="54"/>
      <c r="AK1029" s="439"/>
      <c r="AU1029" s="440"/>
      <c r="AV1029" s="85"/>
      <c r="AW1029" s="444"/>
      <c r="AX1029" s="436"/>
      <c r="AY1029" s="437"/>
      <c r="AZ1029" s="437"/>
      <c r="BA1029" s="437"/>
      <c r="BB1029" s="437"/>
      <c r="BC1029" s="441"/>
      <c r="BD1029" s="54"/>
      <c r="BE1029" s="56"/>
      <c r="BF1029" s="56"/>
      <c r="BG1029" s="54"/>
      <c r="BH1029" s="54"/>
      <c r="BI1029" s="54"/>
      <c r="BJ1029" s="54"/>
      <c r="BR1029" s="439"/>
      <c r="BS1029" s="439"/>
      <c r="BT1029" s="439"/>
    </row>
    <row r="1030" spans="14:72" hidden="1" x14ac:dyDescent="0.2">
      <c r="N1030" s="443"/>
      <c r="O1030" s="444"/>
      <c r="P1030" s="436"/>
      <c r="Q1030" s="437"/>
      <c r="R1030" s="58"/>
      <c r="S1030" s="58"/>
      <c r="T1030" s="437"/>
      <c r="U1030" s="438"/>
      <c r="V1030" s="54"/>
      <c r="W1030" s="54"/>
      <c r="X1030" s="54"/>
      <c r="Y1030" s="54"/>
      <c r="Z1030" s="54"/>
      <c r="AA1030" s="55"/>
      <c r="AB1030" s="438"/>
      <c r="AI1030" s="439"/>
      <c r="AJ1030" s="54"/>
      <c r="AK1030" s="439"/>
      <c r="AU1030" s="440"/>
      <c r="AV1030" s="85"/>
      <c r="AW1030" s="444"/>
      <c r="AX1030" s="436"/>
      <c r="AY1030" s="437"/>
      <c r="AZ1030" s="437"/>
      <c r="BA1030" s="437"/>
      <c r="BB1030" s="437"/>
      <c r="BC1030" s="441"/>
      <c r="BD1030" s="54"/>
      <c r="BE1030" s="56"/>
      <c r="BF1030" s="56"/>
      <c r="BG1030" s="54"/>
      <c r="BH1030" s="54"/>
      <c r="BI1030" s="54"/>
      <c r="BJ1030" s="54"/>
      <c r="BR1030" s="439"/>
      <c r="BS1030" s="439"/>
      <c r="BT1030" s="439"/>
    </row>
    <row r="1031" spans="14:72" hidden="1" x14ac:dyDescent="0.2">
      <c r="N1031" s="443"/>
      <c r="O1031" s="444"/>
      <c r="P1031" s="436"/>
      <c r="Q1031" s="437"/>
      <c r="R1031" s="58"/>
      <c r="S1031" s="58"/>
      <c r="T1031" s="437"/>
      <c r="U1031" s="438"/>
      <c r="V1031" s="54"/>
      <c r="W1031" s="54"/>
      <c r="X1031" s="54"/>
      <c r="Y1031" s="54"/>
      <c r="Z1031" s="54"/>
      <c r="AA1031" s="55"/>
      <c r="AB1031" s="438"/>
      <c r="AI1031" s="439"/>
      <c r="AJ1031" s="54"/>
      <c r="AK1031" s="439"/>
      <c r="AU1031" s="440"/>
      <c r="AV1031" s="85"/>
      <c r="AW1031" s="444"/>
      <c r="AX1031" s="436"/>
      <c r="AY1031" s="437"/>
      <c r="AZ1031" s="437"/>
      <c r="BA1031" s="437"/>
      <c r="BB1031" s="437"/>
      <c r="BC1031" s="441"/>
      <c r="BD1031" s="54"/>
      <c r="BE1031" s="56"/>
      <c r="BF1031" s="56"/>
      <c r="BG1031" s="54"/>
      <c r="BH1031" s="54"/>
      <c r="BI1031" s="54"/>
      <c r="BJ1031" s="54"/>
      <c r="BR1031" s="439"/>
      <c r="BS1031" s="439"/>
      <c r="BT1031" s="439"/>
    </row>
    <row r="1032" spans="14:72" hidden="1" x14ac:dyDescent="0.2">
      <c r="N1032" s="443"/>
      <c r="O1032" s="444"/>
      <c r="P1032" s="436"/>
      <c r="Q1032" s="437"/>
      <c r="R1032" s="58"/>
      <c r="S1032" s="58"/>
      <c r="T1032" s="437"/>
      <c r="U1032" s="438"/>
      <c r="V1032" s="54"/>
      <c r="W1032" s="54"/>
      <c r="X1032" s="54"/>
      <c r="Y1032" s="54"/>
      <c r="Z1032" s="54"/>
      <c r="AA1032" s="55"/>
      <c r="AB1032" s="438"/>
      <c r="AI1032" s="439"/>
      <c r="AJ1032" s="54"/>
      <c r="AK1032" s="439"/>
      <c r="AU1032" s="440"/>
      <c r="AV1032" s="85"/>
      <c r="AW1032" s="444"/>
      <c r="AX1032" s="436"/>
      <c r="AY1032" s="437"/>
      <c r="AZ1032" s="437"/>
      <c r="BA1032" s="437"/>
      <c r="BB1032" s="437"/>
      <c r="BC1032" s="441"/>
      <c r="BD1032" s="54"/>
      <c r="BE1032" s="56"/>
      <c r="BF1032" s="56"/>
      <c r="BG1032" s="54"/>
      <c r="BH1032" s="54"/>
      <c r="BI1032" s="54"/>
      <c r="BJ1032" s="54"/>
      <c r="BR1032" s="439"/>
      <c r="BS1032" s="439"/>
      <c r="BT1032" s="439"/>
    </row>
    <row r="1033" spans="14:72" hidden="1" x14ac:dyDescent="0.2">
      <c r="N1033" s="443"/>
      <c r="O1033" s="444"/>
      <c r="P1033" s="436"/>
      <c r="Q1033" s="437"/>
      <c r="R1033" s="58"/>
      <c r="S1033" s="58"/>
      <c r="T1033" s="437"/>
      <c r="U1033" s="438"/>
      <c r="V1033" s="54"/>
      <c r="W1033" s="54"/>
      <c r="X1033" s="54"/>
      <c r="Y1033" s="54"/>
      <c r="Z1033" s="54"/>
      <c r="AA1033" s="55"/>
      <c r="AB1033" s="438"/>
      <c r="AI1033" s="439"/>
      <c r="AJ1033" s="54"/>
      <c r="AK1033" s="439"/>
      <c r="AU1033" s="440"/>
      <c r="AV1033" s="85"/>
      <c r="AW1033" s="444"/>
      <c r="AX1033" s="436"/>
      <c r="AY1033" s="437"/>
      <c r="AZ1033" s="437"/>
      <c r="BA1033" s="437"/>
      <c r="BB1033" s="437"/>
      <c r="BC1033" s="441"/>
      <c r="BD1033" s="54"/>
      <c r="BE1033" s="56"/>
      <c r="BF1033" s="56"/>
      <c r="BG1033" s="54"/>
      <c r="BH1033" s="54"/>
      <c r="BI1033" s="54"/>
      <c r="BJ1033" s="54"/>
      <c r="BR1033" s="439"/>
      <c r="BS1033" s="439"/>
      <c r="BT1033" s="439"/>
    </row>
    <row r="1034" spans="14:72" hidden="1" x14ac:dyDescent="0.2">
      <c r="N1034" s="443"/>
      <c r="O1034" s="444"/>
      <c r="P1034" s="436"/>
      <c r="Q1034" s="437"/>
      <c r="R1034" s="58"/>
      <c r="S1034" s="58"/>
      <c r="T1034" s="437"/>
      <c r="U1034" s="438"/>
      <c r="V1034" s="54"/>
      <c r="W1034" s="54"/>
      <c r="X1034" s="54"/>
      <c r="Y1034" s="54"/>
      <c r="Z1034" s="54"/>
      <c r="AA1034" s="55"/>
      <c r="AB1034" s="438"/>
      <c r="AI1034" s="439"/>
      <c r="AJ1034" s="54"/>
      <c r="AK1034" s="439"/>
      <c r="AU1034" s="440"/>
      <c r="AV1034" s="85"/>
      <c r="AW1034" s="444"/>
      <c r="AX1034" s="436"/>
      <c r="AY1034" s="437"/>
      <c r="AZ1034" s="437"/>
      <c r="BA1034" s="437"/>
      <c r="BB1034" s="437"/>
      <c r="BC1034" s="441"/>
      <c r="BD1034" s="54"/>
      <c r="BE1034" s="56"/>
      <c r="BF1034" s="56"/>
      <c r="BG1034" s="54"/>
      <c r="BH1034" s="54"/>
      <c r="BI1034" s="54"/>
      <c r="BJ1034" s="54"/>
      <c r="BR1034" s="439"/>
      <c r="BS1034" s="439"/>
      <c r="BT1034" s="439"/>
    </row>
    <row r="1035" spans="14:72" hidden="1" x14ac:dyDescent="0.2">
      <c r="N1035" s="443"/>
      <c r="O1035" s="444"/>
      <c r="P1035" s="436"/>
      <c r="Q1035" s="437"/>
      <c r="R1035" s="58"/>
      <c r="S1035" s="58"/>
      <c r="T1035" s="437"/>
      <c r="U1035" s="438"/>
      <c r="V1035" s="54"/>
      <c r="W1035" s="54"/>
      <c r="X1035" s="54"/>
      <c r="Y1035" s="54"/>
      <c r="Z1035" s="54"/>
      <c r="AA1035" s="55"/>
      <c r="AB1035" s="438"/>
      <c r="AI1035" s="439"/>
      <c r="AJ1035" s="54"/>
      <c r="AK1035" s="439"/>
      <c r="AU1035" s="440"/>
      <c r="AV1035" s="85"/>
      <c r="AW1035" s="444"/>
      <c r="AX1035" s="436"/>
      <c r="AY1035" s="437"/>
      <c r="AZ1035" s="437"/>
      <c r="BA1035" s="437"/>
      <c r="BB1035" s="437"/>
      <c r="BC1035" s="441"/>
      <c r="BD1035" s="54"/>
      <c r="BE1035" s="56"/>
      <c r="BF1035" s="56"/>
      <c r="BG1035" s="54"/>
      <c r="BH1035" s="54"/>
      <c r="BI1035" s="54"/>
      <c r="BJ1035" s="54"/>
      <c r="BR1035" s="439"/>
      <c r="BS1035" s="439"/>
      <c r="BT1035" s="439"/>
    </row>
    <row r="1036" spans="14:72" hidden="1" x14ac:dyDescent="0.2">
      <c r="N1036" s="443"/>
      <c r="O1036" s="444"/>
      <c r="P1036" s="436"/>
      <c r="Q1036" s="437"/>
      <c r="R1036" s="58"/>
      <c r="S1036" s="58"/>
      <c r="T1036" s="437"/>
      <c r="U1036" s="438"/>
      <c r="V1036" s="54"/>
      <c r="W1036" s="54"/>
      <c r="X1036" s="54"/>
      <c r="Y1036" s="54"/>
      <c r="Z1036" s="54"/>
      <c r="AA1036" s="55"/>
      <c r="AB1036" s="438"/>
      <c r="AI1036" s="439"/>
      <c r="AJ1036" s="54"/>
      <c r="AK1036" s="439"/>
      <c r="AU1036" s="440"/>
      <c r="AV1036" s="85"/>
      <c r="AW1036" s="444"/>
      <c r="AX1036" s="436"/>
      <c r="AY1036" s="437"/>
      <c r="AZ1036" s="437"/>
      <c r="BA1036" s="437"/>
      <c r="BB1036" s="437"/>
      <c r="BC1036" s="441"/>
      <c r="BD1036" s="54"/>
      <c r="BE1036" s="56"/>
      <c r="BF1036" s="56"/>
      <c r="BG1036" s="54"/>
      <c r="BH1036" s="54"/>
      <c r="BI1036" s="54"/>
      <c r="BJ1036" s="54"/>
      <c r="BR1036" s="439"/>
      <c r="BS1036" s="439"/>
      <c r="BT1036" s="439"/>
    </row>
    <row r="1037" spans="14:72" hidden="1" x14ac:dyDescent="0.2">
      <c r="N1037" s="443"/>
      <c r="O1037" s="444"/>
      <c r="P1037" s="436"/>
      <c r="Q1037" s="437"/>
      <c r="R1037" s="58"/>
      <c r="S1037" s="58"/>
      <c r="T1037" s="437"/>
      <c r="U1037" s="438"/>
      <c r="V1037" s="54"/>
      <c r="W1037" s="54"/>
      <c r="X1037" s="54"/>
      <c r="Y1037" s="54"/>
      <c r="Z1037" s="54"/>
      <c r="AA1037" s="55"/>
      <c r="AB1037" s="438"/>
      <c r="AI1037" s="439"/>
      <c r="AJ1037" s="54"/>
      <c r="AK1037" s="439"/>
      <c r="AU1037" s="440"/>
      <c r="AV1037" s="85"/>
      <c r="AW1037" s="444"/>
      <c r="AX1037" s="436"/>
      <c r="AY1037" s="437"/>
      <c r="AZ1037" s="437"/>
      <c r="BA1037" s="437"/>
      <c r="BB1037" s="437"/>
      <c r="BC1037" s="441"/>
      <c r="BD1037" s="54"/>
      <c r="BE1037" s="56"/>
      <c r="BF1037" s="56"/>
      <c r="BG1037" s="54"/>
      <c r="BH1037" s="54"/>
      <c r="BI1037" s="54"/>
      <c r="BJ1037" s="54"/>
      <c r="BR1037" s="439"/>
      <c r="BS1037" s="439"/>
      <c r="BT1037" s="439"/>
    </row>
    <row r="1038" spans="14:72" hidden="1" x14ac:dyDescent="0.2">
      <c r="N1038" s="443"/>
      <c r="O1038" s="444"/>
      <c r="P1038" s="436"/>
      <c r="Q1038" s="437"/>
      <c r="R1038" s="58"/>
      <c r="S1038" s="58"/>
      <c r="T1038" s="437"/>
      <c r="U1038" s="438"/>
      <c r="V1038" s="54"/>
      <c r="W1038" s="54"/>
      <c r="X1038" s="54"/>
      <c r="Y1038" s="54"/>
      <c r="Z1038" s="54"/>
      <c r="AA1038" s="55"/>
      <c r="AB1038" s="438"/>
      <c r="AI1038" s="439"/>
      <c r="AJ1038" s="54"/>
      <c r="AK1038" s="439"/>
      <c r="AU1038" s="440"/>
      <c r="AV1038" s="85"/>
      <c r="AW1038" s="444"/>
      <c r="AX1038" s="436"/>
      <c r="AY1038" s="437"/>
      <c r="AZ1038" s="437"/>
      <c r="BA1038" s="437"/>
      <c r="BB1038" s="437"/>
      <c r="BC1038" s="441"/>
      <c r="BD1038" s="54"/>
      <c r="BE1038" s="56"/>
      <c r="BF1038" s="56"/>
      <c r="BG1038" s="54"/>
      <c r="BH1038" s="54"/>
      <c r="BI1038" s="54"/>
      <c r="BJ1038" s="54"/>
      <c r="BR1038" s="439"/>
      <c r="BS1038" s="439"/>
      <c r="BT1038" s="439"/>
    </row>
    <row r="1039" spans="14:72" hidden="1" x14ac:dyDescent="0.2">
      <c r="N1039" s="443"/>
      <c r="O1039" s="444"/>
      <c r="P1039" s="436"/>
      <c r="Q1039" s="437"/>
      <c r="R1039" s="58"/>
      <c r="S1039" s="58"/>
      <c r="T1039" s="437"/>
      <c r="U1039" s="438"/>
      <c r="V1039" s="54"/>
      <c r="W1039" s="54"/>
      <c r="X1039" s="54"/>
      <c r="Y1039" s="54"/>
      <c r="Z1039" s="54"/>
      <c r="AA1039" s="55"/>
      <c r="AB1039" s="438"/>
      <c r="AI1039" s="439"/>
      <c r="AJ1039" s="54"/>
      <c r="AK1039" s="439"/>
      <c r="AU1039" s="440"/>
      <c r="AV1039" s="85"/>
      <c r="AW1039" s="444"/>
      <c r="AX1039" s="436"/>
      <c r="AY1039" s="437"/>
      <c r="AZ1039" s="437"/>
      <c r="BA1039" s="437"/>
      <c r="BB1039" s="437"/>
      <c r="BC1039" s="441"/>
      <c r="BD1039" s="54"/>
      <c r="BE1039" s="56"/>
      <c r="BF1039" s="56"/>
      <c r="BG1039" s="54"/>
      <c r="BH1039" s="54"/>
      <c r="BI1039" s="54"/>
      <c r="BJ1039" s="54"/>
      <c r="BR1039" s="439"/>
      <c r="BS1039" s="439"/>
      <c r="BT1039" s="439"/>
    </row>
    <row r="1040" spans="14:72" hidden="1" x14ac:dyDescent="0.2">
      <c r="N1040" s="443"/>
      <c r="O1040" s="444"/>
      <c r="P1040" s="436"/>
      <c r="Q1040" s="437"/>
      <c r="R1040" s="58"/>
      <c r="S1040" s="58"/>
      <c r="T1040" s="437"/>
      <c r="U1040" s="438"/>
      <c r="V1040" s="54"/>
      <c r="W1040" s="54"/>
      <c r="X1040" s="54"/>
      <c r="Y1040" s="54"/>
      <c r="Z1040" s="54"/>
      <c r="AA1040" s="55"/>
      <c r="AB1040" s="438"/>
      <c r="AI1040" s="439"/>
      <c r="AJ1040" s="54"/>
      <c r="AK1040" s="439"/>
      <c r="AU1040" s="440"/>
      <c r="AV1040" s="85"/>
      <c r="AW1040" s="444"/>
      <c r="AX1040" s="436"/>
      <c r="AY1040" s="437"/>
      <c r="AZ1040" s="437"/>
      <c r="BA1040" s="437"/>
      <c r="BB1040" s="437"/>
      <c r="BC1040" s="441"/>
      <c r="BD1040" s="54"/>
      <c r="BE1040" s="56"/>
      <c r="BF1040" s="56"/>
      <c r="BG1040" s="54"/>
      <c r="BH1040" s="54"/>
      <c r="BI1040" s="54"/>
      <c r="BJ1040" s="54"/>
      <c r="BR1040" s="439"/>
      <c r="BS1040" s="439"/>
      <c r="BT1040" s="439"/>
    </row>
    <row r="1041" spans="14:72" hidden="1" x14ac:dyDescent="0.2">
      <c r="N1041" s="443"/>
      <c r="O1041" s="444"/>
      <c r="P1041" s="436"/>
      <c r="Q1041" s="437"/>
      <c r="R1041" s="58"/>
      <c r="S1041" s="58"/>
      <c r="T1041" s="437"/>
      <c r="U1041" s="438"/>
      <c r="V1041" s="54"/>
      <c r="W1041" s="54"/>
      <c r="X1041" s="54"/>
      <c r="Y1041" s="54"/>
      <c r="Z1041" s="54"/>
      <c r="AA1041" s="55"/>
      <c r="AB1041" s="438"/>
      <c r="AI1041" s="439"/>
      <c r="AJ1041" s="54"/>
      <c r="AK1041" s="439"/>
      <c r="AU1041" s="440"/>
      <c r="AV1041" s="85"/>
      <c r="AW1041" s="444"/>
      <c r="AX1041" s="436"/>
      <c r="AY1041" s="437"/>
      <c r="AZ1041" s="437"/>
      <c r="BA1041" s="437"/>
      <c r="BB1041" s="437"/>
      <c r="BC1041" s="441"/>
      <c r="BD1041" s="54"/>
      <c r="BE1041" s="56"/>
      <c r="BF1041" s="56"/>
      <c r="BG1041" s="54"/>
      <c r="BH1041" s="54"/>
      <c r="BI1041" s="54"/>
      <c r="BJ1041" s="54"/>
      <c r="BR1041" s="439"/>
      <c r="BS1041" s="439"/>
      <c r="BT1041" s="439"/>
    </row>
    <row r="1042" spans="14:72" hidden="1" x14ac:dyDescent="0.2">
      <c r="N1042" s="443"/>
      <c r="O1042" s="444"/>
      <c r="P1042" s="436"/>
      <c r="Q1042" s="437"/>
      <c r="R1042" s="58"/>
      <c r="S1042" s="58"/>
      <c r="T1042" s="437"/>
      <c r="U1042" s="438"/>
      <c r="V1042" s="54"/>
      <c r="W1042" s="54"/>
      <c r="X1042" s="54"/>
      <c r="Y1042" s="54"/>
      <c r="Z1042" s="54"/>
      <c r="AA1042" s="55"/>
      <c r="AB1042" s="438"/>
      <c r="AI1042" s="439"/>
      <c r="AJ1042" s="54"/>
      <c r="AK1042" s="439"/>
      <c r="AU1042" s="440"/>
      <c r="AV1042" s="85"/>
      <c r="AW1042" s="444"/>
      <c r="AX1042" s="436"/>
      <c r="AY1042" s="437"/>
      <c r="AZ1042" s="437"/>
      <c r="BA1042" s="437"/>
      <c r="BB1042" s="437"/>
      <c r="BC1042" s="441"/>
      <c r="BD1042" s="54"/>
      <c r="BE1042" s="56"/>
      <c r="BF1042" s="56"/>
      <c r="BG1042" s="54"/>
      <c r="BH1042" s="54"/>
      <c r="BI1042" s="54"/>
      <c r="BJ1042" s="54"/>
      <c r="BR1042" s="439"/>
      <c r="BS1042" s="439"/>
      <c r="BT1042" s="439"/>
    </row>
    <row r="1043" spans="14:72" hidden="1" x14ac:dyDescent="0.2">
      <c r="N1043" s="443"/>
      <c r="O1043" s="444"/>
      <c r="P1043" s="436"/>
      <c r="Q1043" s="437"/>
      <c r="R1043" s="58"/>
      <c r="S1043" s="58"/>
      <c r="T1043" s="437"/>
      <c r="U1043" s="438"/>
      <c r="V1043" s="54"/>
      <c r="W1043" s="54"/>
      <c r="X1043" s="54"/>
      <c r="Y1043" s="54"/>
      <c r="Z1043" s="54"/>
      <c r="AA1043" s="55"/>
      <c r="AB1043" s="438"/>
      <c r="AI1043" s="439"/>
      <c r="AJ1043" s="54"/>
      <c r="AK1043" s="439"/>
      <c r="AU1043" s="440"/>
      <c r="AV1043" s="85"/>
      <c r="AW1043" s="444"/>
      <c r="AX1043" s="436"/>
      <c r="AY1043" s="437"/>
      <c r="AZ1043" s="437"/>
      <c r="BA1043" s="437"/>
      <c r="BB1043" s="437"/>
      <c r="BC1043" s="441"/>
      <c r="BD1043" s="54"/>
      <c r="BE1043" s="56"/>
      <c r="BF1043" s="56"/>
      <c r="BG1043" s="54"/>
      <c r="BH1043" s="54"/>
      <c r="BI1043" s="54"/>
      <c r="BJ1043" s="54"/>
      <c r="BR1043" s="439"/>
      <c r="BS1043" s="439"/>
      <c r="BT1043" s="439"/>
    </row>
    <row r="1044" spans="14:72" hidden="1" x14ac:dyDescent="0.2">
      <c r="N1044" s="443"/>
      <c r="O1044" s="444"/>
      <c r="P1044" s="436"/>
      <c r="Q1044" s="437"/>
      <c r="R1044" s="58"/>
      <c r="S1044" s="58"/>
      <c r="T1044" s="437"/>
      <c r="U1044" s="438"/>
      <c r="V1044" s="54"/>
      <c r="W1044" s="54"/>
      <c r="X1044" s="54"/>
      <c r="Y1044" s="54"/>
      <c r="Z1044" s="54"/>
      <c r="AA1044" s="55"/>
      <c r="AB1044" s="438"/>
      <c r="AI1044" s="439"/>
      <c r="AJ1044" s="54"/>
      <c r="AK1044" s="439"/>
      <c r="AU1044" s="440"/>
      <c r="AV1044" s="85"/>
      <c r="AW1044" s="444"/>
      <c r="AX1044" s="436"/>
      <c r="AY1044" s="437"/>
      <c r="AZ1044" s="437"/>
      <c r="BA1044" s="437"/>
      <c r="BB1044" s="437"/>
      <c r="BC1044" s="441"/>
      <c r="BD1044" s="54"/>
      <c r="BE1044" s="56"/>
      <c r="BF1044" s="56"/>
      <c r="BG1044" s="54"/>
      <c r="BH1044" s="54"/>
      <c r="BI1044" s="54"/>
      <c r="BJ1044" s="54"/>
      <c r="BR1044" s="439"/>
      <c r="BS1044" s="439"/>
      <c r="BT1044" s="439"/>
    </row>
    <row r="1045" spans="14:72" hidden="1" x14ac:dyDescent="0.2">
      <c r="N1045" s="443"/>
      <c r="O1045" s="444"/>
      <c r="P1045" s="436"/>
      <c r="Q1045" s="437"/>
      <c r="R1045" s="58"/>
      <c r="S1045" s="58"/>
      <c r="T1045" s="437"/>
      <c r="U1045" s="438"/>
      <c r="V1045" s="54"/>
      <c r="W1045" s="54"/>
      <c r="X1045" s="54"/>
      <c r="Y1045" s="54"/>
      <c r="Z1045" s="54"/>
      <c r="AA1045" s="55"/>
      <c r="AB1045" s="438"/>
      <c r="AI1045" s="439"/>
      <c r="AJ1045" s="54"/>
      <c r="AK1045" s="439"/>
      <c r="AU1045" s="440"/>
      <c r="AV1045" s="85"/>
      <c r="AW1045" s="444"/>
      <c r="AX1045" s="436"/>
      <c r="AY1045" s="437"/>
      <c r="AZ1045" s="437"/>
      <c r="BA1045" s="437"/>
      <c r="BB1045" s="437"/>
      <c r="BC1045" s="441"/>
      <c r="BD1045" s="54"/>
      <c r="BE1045" s="56"/>
      <c r="BF1045" s="56"/>
      <c r="BG1045" s="54"/>
      <c r="BH1045" s="54"/>
      <c r="BI1045" s="54"/>
      <c r="BJ1045" s="54"/>
      <c r="BR1045" s="439"/>
      <c r="BS1045" s="439"/>
      <c r="BT1045" s="439"/>
    </row>
    <row r="1046" spans="14:72" hidden="1" x14ac:dyDescent="0.2">
      <c r="N1046" s="443"/>
      <c r="O1046" s="444"/>
      <c r="P1046" s="436"/>
      <c r="Q1046" s="437"/>
      <c r="R1046" s="58"/>
      <c r="S1046" s="58"/>
      <c r="T1046" s="437"/>
      <c r="U1046" s="438"/>
      <c r="V1046" s="54"/>
      <c r="W1046" s="54"/>
      <c r="X1046" s="54"/>
      <c r="Y1046" s="54"/>
      <c r="Z1046" s="54"/>
      <c r="AA1046" s="55"/>
      <c r="AB1046" s="438"/>
      <c r="AI1046" s="439"/>
      <c r="AJ1046" s="54"/>
      <c r="AK1046" s="439"/>
      <c r="AU1046" s="440"/>
      <c r="AV1046" s="85"/>
      <c r="AW1046" s="444"/>
      <c r="AX1046" s="436"/>
      <c r="AY1046" s="437"/>
      <c r="AZ1046" s="437"/>
      <c r="BA1046" s="437"/>
      <c r="BB1046" s="437"/>
      <c r="BC1046" s="441"/>
      <c r="BD1046" s="54"/>
      <c r="BE1046" s="56"/>
      <c r="BF1046" s="56"/>
      <c r="BG1046" s="54"/>
      <c r="BH1046" s="54"/>
      <c r="BI1046" s="54"/>
      <c r="BJ1046" s="54"/>
      <c r="BR1046" s="439"/>
      <c r="BS1046" s="439"/>
      <c r="BT1046" s="439"/>
    </row>
    <row r="1047" spans="14:72" hidden="1" x14ac:dyDescent="0.2">
      <c r="N1047" s="443"/>
      <c r="O1047" s="444"/>
      <c r="P1047" s="436"/>
      <c r="Q1047" s="437"/>
      <c r="R1047" s="58"/>
      <c r="S1047" s="58"/>
      <c r="T1047" s="437"/>
      <c r="U1047" s="438"/>
      <c r="V1047" s="54"/>
      <c r="W1047" s="54"/>
      <c r="X1047" s="54"/>
      <c r="Y1047" s="54"/>
      <c r="Z1047" s="54"/>
      <c r="AA1047" s="55"/>
      <c r="AB1047" s="438"/>
      <c r="AI1047" s="439"/>
      <c r="AJ1047" s="54"/>
      <c r="AK1047" s="439"/>
      <c r="AU1047" s="440"/>
      <c r="AV1047" s="85"/>
      <c r="AW1047" s="444"/>
      <c r="AX1047" s="436"/>
      <c r="AY1047" s="437"/>
      <c r="AZ1047" s="437"/>
      <c r="BA1047" s="437"/>
      <c r="BB1047" s="437"/>
      <c r="BC1047" s="441"/>
      <c r="BD1047" s="54"/>
      <c r="BE1047" s="56"/>
      <c r="BF1047" s="56"/>
      <c r="BG1047" s="54"/>
      <c r="BH1047" s="54"/>
      <c r="BI1047" s="54"/>
      <c r="BJ1047" s="54"/>
      <c r="BR1047" s="439"/>
      <c r="BS1047" s="439"/>
      <c r="BT1047" s="439"/>
    </row>
    <row r="1048" spans="14:72" hidden="1" x14ac:dyDescent="0.2">
      <c r="N1048" s="443"/>
      <c r="O1048" s="444"/>
      <c r="P1048" s="436"/>
      <c r="Q1048" s="437"/>
      <c r="R1048" s="58"/>
      <c r="S1048" s="58"/>
      <c r="T1048" s="437"/>
      <c r="U1048" s="438"/>
      <c r="V1048" s="54"/>
      <c r="W1048" s="54"/>
      <c r="X1048" s="54"/>
      <c r="Y1048" s="54"/>
      <c r="Z1048" s="54"/>
      <c r="AA1048" s="55"/>
      <c r="AB1048" s="438"/>
      <c r="AI1048" s="439"/>
      <c r="AJ1048" s="54"/>
      <c r="AK1048" s="439"/>
      <c r="AU1048" s="440"/>
      <c r="AV1048" s="85"/>
      <c r="AW1048" s="444"/>
      <c r="AX1048" s="436"/>
      <c r="AY1048" s="437"/>
      <c r="AZ1048" s="437"/>
      <c r="BA1048" s="437"/>
      <c r="BB1048" s="437"/>
      <c r="BC1048" s="441"/>
      <c r="BD1048" s="54"/>
      <c r="BE1048" s="56"/>
      <c r="BF1048" s="56"/>
      <c r="BG1048" s="54"/>
      <c r="BH1048" s="54"/>
      <c r="BI1048" s="54"/>
      <c r="BJ1048" s="54"/>
      <c r="BR1048" s="439"/>
      <c r="BS1048" s="439"/>
      <c r="BT1048" s="439"/>
    </row>
    <row r="1049" spans="14:72" hidden="1" x14ac:dyDescent="0.2">
      <c r="N1049" s="443"/>
      <c r="O1049" s="444"/>
      <c r="P1049" s="436"/>
      <c r="Q1049" s="437"/>
      <c r="R1049" s="58"/>
      <c r="S1049" s="58"/>
      <c r="T1049" s="437"/>
      <c r="U1049" s="438"/>
      <c r="V1049" s="54"/>
      <c r="W1049" s="54"/>
      <c r="X1049" s="54"/>
      <c r="Y1049" s="54"/>
      <c r="Z1049" s="54"/>
      <c r="AA1049" s="55"/>
      <c r="AB1049" s="438"/>
      <c r="AI1049" s="439"/>
      <c r="AJ1049" s="54"/>
      <c r="AK1049" s="439"/>
      <c r="AU1049" s="440"/>
      <c r="AV1049" s="85"/>
      <c r="AW1049" s="444"/>
      <c r="AX1049" s="436"/>
      <c r="AY1049" s="437"/>
      <c r="AZ1049" s="437"/>
      <c r="BA1049" s="437"/>
      <c r="BB1049" s="437"/>
      <c r="BC1049" s="441"/>
      <c r="BD1049" s="54"/>
      <c r="BE1049" s="56"/>
      <c r="BF1049" s="56"/>
      <c r="BG1049" s="54"/>
      <c r="BH1049" s="54"/>
      <c r="BI1049" s="54"/>
      <c r="BJ1049" s="54"/>
      <c r="BR1049" s="439"/>
      <c r="BS1049" s="439"/>
      <c r="BT1049" s="439"/>
    </row>
    <row r="1050" spans="14:72" hidden="1" x14ac:dyDescent="0.2">
      <c r="N1050" s="443"/>
      <c r="O1050" s="444"/>
      <c r="P1050" s="436"/>
      <c r="Q1050" s="437"/>
      <c r="R1050" s="58"/>
      <c r="S1050" s="58"/>
      <c r="T1050" s="437"/>
      <c r="U1050" s="438"/>
      <c r="V1050" s="54"/>
      <c r="W1050" s="54"/>
      <c r="X1050" s="54"/>
      <c r="Y1050" s="54"/>
      <c r="Z1050" s="54"/>
      <c r="AA1050" s="55"/>
      <c r="AB1050" s="438"/>
      <c r="AI1050" s="439"/>
      <c r="AJ1050" s="54"/>
      <c r="AK1050" s="439"/>
      <c r="AU1050" s="440"/>
      <c r="AV1050" s="85"/>
      <c r="AW1050" s="444"/>
      <c r="AX1050" s="436"/>
      <c r="AY1050" s="437"/>
      <c r="AZ1050" s="437"/>
      <c r="BA1050" s="437"/>
      <c r="BB1050" s="437"/>
      <c r="BC1050" s="441"/>
      <c r="BD1050" s="54"/>
      <c r="BE1050" s="56"/>
      <c r="BF1050" s="56"/>
      <c r="BG1050" s="54"/>
      <c r="BH1050" s="54"/>
      <c r="BI1050" s="54"/>
      <c r="BJ1050" s="54"/>
      <c r="BR1050" s="439"/>
      <c r="BS1050" s="439"/>
      <c r="BT1050" s="439"/>
    </row>
    <row r="1051" spans="14:72" hidden="1" x14ac:dyDescent="0.2">
      <c r="N1051" s="443"/>
      <c r="O1051" s="444"/>
      <c r="P1051" s="436"/>
      <c r="Q1051" s="437"/>
      <c r="R1051" s="58"/>
      <c r="S1051" s="58"/>
      <c r="T1051" s="437"/>
      <c r="U1051" s="438"/>
      <c r="V1051" s="54"/>
      <c r="W1051" s="54"/>
      <c r="X1051" s="54"/>
      <c r="Y1051" s="54"/>
      <c r="Z1051" s="54"/>
      <c r="AA1051" s="55"/>
      <c r="AB1051" s="438"/>
      <c r="AI1051" s="439"/>
      <c r="AJ1051" s="54"/>
      <c r="AK1051" s="439"/>
      <c r="AU1051" s="440"/>
      <c r="AV1051" s="85"/>
      <c r="AW1051" s="444"/>
      <c r="AX1051" s="436"/>
      <c r="AY1051" s="437"/>
      <c r="AZ1051" s="437"/>
      <c r="BA1051" s="437"/>
      <c r="BB1051" s="437"/>
      <c r="BC1051" s="441"/>
      <c r="BD1051" s="54"/>
      <c r="BE1051" s="56"/>
      <c r="BF1051" s="56"/>
      <c r="BG1051" s="54"/>
      <c r="BH1051" s="54"/>
      <c r="BI1051" s="54"/>
      <c r="BJ1051" s="54"/>
      <c r="BR1051" s="439"/>
      <c r="BS1051" s="439"/>
      <c r="BT1051" s="439"/>
    </row>
    <row r="1052" spans="14:72" hidden="1" x14ac:dyDescent="0.2">
      <c r="N1052" s="443"/>
      <c r="O1052" s="444"/>
      <c r="P1052" s="436"/>
      <c r="Q1052" s="437"/>
      <c r="R1052" s="58"/>
      <c r="S1052" s="58"/>
      <c r="T1052" s="437"/>
      <c r="U1052" s="438"/>
      <c r="V1052" s="54"/>
      <c r="W1052" s="54"/>
      <c r="X1052" s="54"/>
      <c r="Y1052" s="54"/>
      <c r="Z1052" s="54"/>
      <c r="AA1052" s="55"/>
      <c r="AB1052" s="438"/>
      <c r="AI1052" s="439"/>
      <c r="AJ1052" s="54"/>
      <c r="AK1052" s="439"/>
      <c r="AU1052" s="440"/>
      <c r="AV1052" s="85"/>
      <c r="AW1052" s="444"/>
      <c r="AX1052" s="436"/>
      <c r="AY1052" s="437"/>
      <c r="AZ1052" s="437"/>
      <c r="BA1052" s="437"/>
      <c r="BB1052" s="437"/>
      <c r="BC1052" s="441"/>
      <c r="BD1052" s="54"/>
      <c r="BE1052" s="56"/>
      <c r="BF1052" s="56"/>
      <c r="BG1052" s="54"/>
      <c r="BH1052" s="54"/>
      <c r="BI1052" s="54"/>
      <c r="BJ1052" s="54"/>
      <c r="BR1052" s="439"/>
      <c r="BS1052" s="439"/>
      <c r="BT1052" s="439"/>
    </row>
    <row r="1053" spans="14:72" hidden="1" x14ac:dyDescent="0.2">
      <c r="N1053" s="443"/>
      <c r="O1053" s="444"/>
      <c r="P1053" s="436"/>
      <c r="Q1053" s="437"/>
      <c r="R1053" s="58"/>
      <c r="S1053" s="58"/>
      <c r="T1053" s="437"/>
      <c r="U1053" s="438"/>
      <c r="V1053" s="54"/>
      <c r="W1053" s="54"/>
      <c r="X1053" s="54"/>
      <c r="Y1053" s="54"/>
      <c r="Z1053" s="54"/>
      <c r="AA1053" s="55"/>
      <c r="AB1053" s="438"/>
      <c r="AI1053" s="439"/>
      <c r="AJ1053" s="54"/>
      <c r="AK1053" s="439"/>
      <c r="AU1053" s="440"/>
      <c r="AV1053" s="85"/>
      <c r="AW1053" s="444"/>
      <c r="AX1053" s="436"/>
      <c r="AY1053" s="437"/>
      <c r="AZ1053" s="437"/>
      <c r="BA1053" s="437"/>
      <c r="BB1053" s="437"/>
      <c r="BC1053" s="441"/>
      <c r="BD1053" s="54"/>
      <c r="BE1053" s="56"/>
      <c r="BF1053" s="56"/>
      <c r="BG1053" s="54"/>
      <c r="BH1053" s="54"/>
      <c r="BI1053" s="54"/>
      <c r="BJ1053" s="54"/>
      <c r="BR1053" s="439"/>
      <c r="BS1053" s="439"/>
      <c r="BT1053" s="439"/>
    </row>
    <row r="1054" spans="14:72" hidden="1" x14ac:dyDescent="0.2">
      <c r="N1054" s="443"/>
      <c r="O1054" s="444"/>
      <c r="P1054" s="436"/>
      <c r="Q1054" s="437"/>
      <c r="R1054" s="58"/>
      <c r="S1054" s="58"/>
      <c r="T1054" s="437"/>
      <c r="U1054" s="438"/>
      <c r="V1054" s="54"/>
      <c r="W1054" s="54"/>
      <c r="X1054" s="54"/>
      <c r="Y1054" s="54"/>
      <c r="Z1054" s="54"/>
      <c r="AA1054" s="55"/>
      <c r="AB1054" s="438"/>
      <c r="AI1054" s="439"/>
      <c r="AJ1054" s="54"/>
      <c r="AK1054" s="439"/>
      <c r="AU1054" s="440"/>
      <c r="AV1054" s="85"/>
      <c r="AW1054" s="444"/>
      <c r="AX1054" s="436"/>
      <c r="AY1054" s="437"/>
      <c r="AZ1054" s="437"/>
      <c r="BA1054" s="437"/>
      <c r="BB1054" s="437"/>
      <c r="BC1054" s="441"/>
      <c r="BD1054" s="54"/>
      <c r="BE1054" s="56"/>
      <c r="BF1054" s="56"/>
      <c r="BG1054" s="54"/>
      <c r="BH1054" s="54"/>
      <c r="BI1054" s="54"/>
      <c r="BJ1054" s="54"/>
      <c r="BR1054" s="439"/>
      <c r="BS1054" s="439"/>
      <c r="BT1054" s="439"/>
    </row>
    <row r="1055" spans="14:72" hidden="1" x14ac:dyDescent="0.2">
      <c r="N1055" s="443"/>
      <c r="O1055" s="444"/>
      <c r="P1055" s="436"/>
      <c r="Q1055" s="437"/>
      <c r="R1055" s="58"/>
      <c r="S1055" s="58"/>
      <c r="T1055" s="437"/>
      <c r="U1055" s="438"/>
      <c r="V1055" s="54"/>
      <c r="W1055" s="54"/>
      <c r="X1055" s="54"/>
      <c r="Y1055" s="54"/>
      <c r="Z1055" s="54"/>
      <c r="AA1055" s="55"/>
      <c r="AB1055" s="438"/>
      <c r="AI1055" s="439"/>
      <c r="AJ1055" s="54"/>
      <c r="AK1055" s="439"/>
      <c r="AU1055" s="440"/>
      <c r="AV1055" s="85"/>
      <c r="AW1055" s="444"/>
      <c r="AX1055" s="436"/>
      <c r="AY1055" s="437"/>
      <c r="AZ1055" s="437"/>
      <c r="BA1055" s="437"/>
      <c r="BB1055" s="437"/>
      <c r="BC1055" s="441"/>
      <c r="BD1055" s="54"/>
      <c r="BE1055" s="56"/>
      <c r="BF1055" s="56"/>
      <c r="BG1055" s="54"/>
      <c r="BH1055" s="54"/>
      <c r="BI1055" s="54"/>
      <c r="BJ1055" s="54"/>
      <c r="BR1055" s="439"/>
      <c r="BS1055" s="439"/>
      <c r="BT1055" s="439"/>
    </row>
    <row r="1056" spans="14:72" hidden="1" x14ac:dyDescent="0.2">
      <c r="N1056" s="443"/>
      <c r="O1056" s="444"/>
      <c r="P1056" s="436"/>
      <c r="Q1056" s="437"/>
      <c r="R1056" s="58"/>
      <c r="S1056" s="58"/>
      <c r="T1056" s="437"/>
      <c r="U1056" s="438"/>
      <c r="V1056" s="54"/>
      <c r="W1056" s="54"/>
      <c r="X1056" s="54"/>
      <c r="Y1056" s="54"/>
      <c r="Z1056" s="54"/>
      <c r="AA1056" s="55"/>
      <c r="AB1056" s="438"/>
      <c r="AI1056" s="439"/>
      <c r="AJ1056" s="54"/>
      <c r="AK1056" s="439"/>
      <c r="AU1056" s="440"/>
      <c r="AV1056" s="85"/>
      <c r="AW1056" s="444"/>
      <c r="AX1056" s="436"/>
      <c r="AY1056" s="437"/>
      <c r="AZ1056" s="437"/>
      <c r="BA1056" s="437"/>
      <c r="BB1056" s="437"/>
      <c r="BC1056" s="441"/>
      <c r="BD1056" s="54"/>
      <c r="BE1056" s="56"/>
      <c r="BF1056" s="56"/>
      <c r="BG1056" s="54"/>
      <c r="BH1056" s="54"/>
      <c r="BI1056" s="54"/>
      <c r="BJ1056" s="54"/>
      <c r="BR1056" s="439"/>
      <c r="BS1056" s="439"/>
      <c r="BT1056" s="439"/>
    </row>
    <row r="1057" spans="14:72" hidden="1" x14ac:dyDescent="0.2">
      <c r="N1057" s="443"/>
      <c r="O1057" s="444"/>
      <c r="P1057" s="436"/>
      <c r="Q1057" s="437"/>
      <c r="R1057" s="58"/>
      <c r="S1057" s="58"/>
      <c r="T1057" s="437"/>
      <c r="U1057" s="438"/>
      <c r="V1057" s="54"/>
      <c r="W1057" s="54"/>
      <c r="X1057" s="54"/>
      <c r="Y1057" s="54"/>
      <c r="Z1057" s="54"/>
      <c r="AA1057" s="55"/>
      <c r="AB1057" s="438"/>
      <c r="AI1057" s="439"/>
      <c r="AJ1057" s="54"/>
      <c r="AK1057" s="439"/>
      <c r="AU1057" s="440"/>
      <c r="AV1057" s="85"/>
      <c r="AW1057" s="444"/>
      <c r="AX1057" s="436"/>
      <c r="AY1057" s="437"/>
      <c r="AZ1057" s="437"/>
      <c r="BA1057" s="437"/>
      <c r="BB1057" s="437"/>
      <c r="BC1057" s="441"/>
      <c r="BD1057" s="54"/>
      <c r="BE1057" s="56"/>
      <c r="BF1057" s="56"/>
      <c r="BG1057" s="54"/>
      <c r="BH1057" s="54"/>
      <c r="BI1057" s="54"/>
      <c r="BJ1057" s="54"/>
      <c r="BR1057" s="439"/>
      <c r="BS1057" s="439"/>
      <c r="BT1057" s="439"/>
    </row>
    <row r="1058" spans="14:72" hidden="1" x14ac:dyDescent="0.2">
      <c r="N1058" s="443"/>
      <c r="O1058" s="444"/>
      <c r="P1058" s="436"/>
      <c r="Q1058" s="437"/>
      <c r="R1058" s="58"/>
      <c r="S1058" s="58"/>
      <c r="T1058" s="437"/>
      <c r="U1058" s="438"/>
      <c r="V1058" s="54"/>
      <c r="W1058" s="54"/>
      <c r="X1058" s="54"/>
      <c r="Y1058" s="54"/>
      <c r="Z1058" s="54"/>
      <c r="AA1058" s="55"/>
      <c r="AB1058" s="438"/>
      <c r="AI1058" s="439"/>
      <c r="AJ1058" s="54"/>
      <c r="AK1058" s="439"/>
      <c r="AU1058" s="440"/>
      <c r="AV1058" s="85"/>
      <c r="AW1058" s="444"/>
      <c r="AX1058" s="436"/>
      <c r="AY1058" s="437"/>
      <c r="AZ1058" s="437"/>
      <c r="BA1058" s="437"/>
      <c r="BB1058" s="437"/>
      <c r="BC1058" s="441"/>
      <c r="BD1058" s="54"/>
      <c r="BE1058" s="56"/>
      <c r="BF1058" s="56"/>
      <c r="BG1058" s="54"/>
      <c r="BH1058" s="54"/>
      <c r="BI1058" s="54"/>
      <c r="BJ1058" s="54"/>
      <c r="BR1058" s="439"/>
      <c r="BS1058" s="439"/>
      <c r="BT1058" s="439"/>
    </row>
    <row r="1059" spans="14:72" hidden="1" x14ac:dyDescent="0.2">
      <c r="N1059" s="443"/>
      <c r="O1059" s="444"/>
      <c r="P1059" s="436"/>
      <c r="Q1059" s="437"/>
      <c r="R1059" s="58"/>
      <c r="S1059" s="58"/>
      <c r="T1059" s="437"/>
      <c r="U1059" s="438"/>
      <c r="V1059" s="54"/>
      <c r="W1059" s="54"/>
      <c r="X1059" s="54"/>
      <c r="Y1059" s="54"/>
      <c r="Z1059" s="54"/>
      <c r="AA1059" s="55"/>
      <c r="AB1059" s="438"/>
      <c r="AI1059" s="439"/>
      <c r="AJ1059" s="54"/>
      <c r="AK1059" s="439"/>
      <c r="AU1059" s="440"/>
      <c r="AV1059" s="85"/>
      <c r="AW1059" s="444"/>
      <c r="AX1059" s="436"/>
      <c r="AY1059" s="437"/>
      <c r="AZ1059" s="437"/>
      <c r="BA1059" s="437"/>
      <c r="BB1059" s="437"/>
      <c r="BC1059" s="441"/>
      <c r="BD1059" s="54"/>
      <c r="BE1059" s="56"/>
      <c r="BF1059" s="56"/>
      <c r="BG1059" s="54"/>
      <c r="BH1059" s="54"/>
      <c r="BI1059" s="54"/>
      <c r="BJ1059" s="54"/>
      <c r="BR1059" s="439"/>
      <c r="BS1059" s="439"/>
      <c r="BT1059" s="439"/>
    </row>
    <row r="1060" spans="14:72" hidden="1" x14ac:dyDescent="0.2">
      <c r="N1060" s="443"/>
      <c r="O1060" s="444"/>
      <c r="P1060" s="436"/>
      <c r="Q1060" s="437"/>
      <c r="R1060" s="58"/>
      <c r="S1060" s="58"/>
      <c r="T1060" s="437"/>
      <c r="U1060" s="438"/>
      <c r="V1060" s="54"/>
      <c r="W1060" s="54"/>
      <c r="X1060" s="54"/>
      <c r="Y1060" s="54"/>
      <c r="Z1060" s="54"/>
      <c r="AA1060" s="55"/>
      <c r="AB1060" s="438"/>
      <c r="AI1060" s="439"/>
      <c r="AJ1060" s="54"/>
      <c r="AK1060" s="439"/>
      <c r="AU1060" s="440"/>
      <c r="AV1060" s="85"/>
      <c r="AW1060" s="444"/>
      <c r="AX1060" s="436"/>
      <c r="AY1060" s="437"/>
      <c r="AZ1060" s="437"/>
      <c r="BA1060" s="437"/>
      <c r="BB1060" s="437"/>
      <c r="BC1060" s="441"/>
      <c r="BD1060" s="54"/>
      <c r="BE1060" s="56"/>
      <c r="BF1060" s="56"/>
      <c r="BG1060" s="54"/>
      <c r="BH1060" s="54"/>
      <c r="BI1060" s="54"/>
      <c r="BJ1060" s="54"/>
      <c r="BR1060" s="439"/>
      <c r="BS1060" s="439"/>
      <c r="BT1060" s="439"/>
    </row>
    <row r="1061" spans="14:72" hidden="1" x14ac:dyDescent="0.2">
      <c r="N1061" s="443"/>
      <c r="O1061" s="444"/>
      <c r="P1061" s="436"/>
      <c r="Q1061" s="437"/>
      <c r="R1061" s="58"/>
      <c r="S1061" s="58"/>
      <c r="T1061" s="437"/>
      <c r="U1061" s="438"/>
      <c r="V1061" s="54"/>
      <c r="W1061" s="54"/>
      <c r="X1061" s="54"/>
      <c r="Y1061" s="54"/>
      <c r="Z1061" s="54"/>
      <c r="AA1061" s="55"/>
      <c r="AB1061" s="438"/>
      <c r="AI1061" s="439"/>
      <c r="AJ1061" s="54"/>
      <c r="AK1061" s="439"/>
      <c r="AU1061" s="440"/>
      <c r="AV1061" s="85"/>
      <c r="AW1061" s="444"/>
      <c r="AX1061" s="436"/>
      <c r="AY1061" s="437"/>
      <c r="AZ1061" s="437"/>
      <c r="BA1061" s="437"/>
      <c r="BB1061" s="437"/>
      <c r="BC1061" s="441"/>
      <c r="BD1061" s="54"/>
      <c r="BE1061" s="56"/>
      <c r="BF1061" s="56"/>
      <c r="BG1061" s="54"/>
      <c r="BH1061" s="54"/>
      <c r="BI1061" s="54"/>
      <c r="BJ1061" s="54"/>
      <c r="BR1061" s="439"/>
      <c r="BS1061" s="439"/>
      <c r="BT1061" s="439"/>
    </row>
    <row r="1062" spans="14:72" hidden="1" x14ac:dyDescent="0.2">
      <c r="N1062" s="443"/>
      <c r="O1062" s="444"/>
      <c r="P1062" s="436"/>
      <c r="Q1062" s="437"/>
      <c r="R1062" s="58"/>
      <c r="S1062" s="58"/>
      <c r="T1062" s="437"/>
      <c r="U1062" s="438"/>
      <c r="V1062" s="54"/>
      <c r="W1062" s="54"/>
      <c r="X1062" s="54"/>
      <c r="Y1062" s="54"/>
      <c r="Z1062" s="54"/>
      <c r="AA1062" s="55"/>
      <c r="AB1062" s="438"/>
      <c r="AI1062" s="439"/>
      <c r="AJ1062" s="54"/>
      <c r="AK1062" s="439"/>
      <c r="AU1062" s="440"/>
      <c r="AV1062" s="85"/>
      <c r="AW1062" s="444"/>
      <c r="AX1062" s="436"/>
      <c r="AY1062" s="437"/>
      <c r="AZ1062" s="437"/>
      <c r="BA1062" s="437"/>
      <c r="BB1062" s="437"/>
      <c r="BC1062" s="441"/>
      <c r="BD1062" s="54"/>
      <c r="BE1062" s="56"/>
      <c r="BF1062" s="56"/>
      <c r="BG1062" s="54"/>
      <c r="BH1062" s="54"/>
      <c r="BI1062" s="54"/>
      <c r="BJ1062" s="54"/>
      <c r="BR1062" s="439"/>
      <c r="BS1062" s="439"/>
      <c r="BT1062" s="439"/>
    </row>
    <row r="1063" spans="14:72" hidden="1" x14ac:dyDescent="0.2">
      <c r="N1063" s="443"/>
      <c r="O1063" s="444"/>
      <c r="P1063" s="436"/>
      <c r="Q1063" s="437"/>
      <c r="R1063" s="58"/>
      <c r="S1063" s="58"/>
      <c r="T1063" s="437"/>
      <c r="U1063" s="438"/>
      <c r="V1063" s="54"/>
      <c r="W1063" s="54"/>
      <c r="X1063" s="54"/>
      <c r="Y1063" s="54"/>
      <c r="Z1063" s="54"/>
      <c r="AA1063" s="55"/>
      <c r="AB1063" s="438"/>
      <c r="AI1063" s="439"/>
      <c r="AJ1063" s="54"/>
      <c r="AK1063" s="439"/>
      <c r="AU1063" s="440"/>
      <c r="AV1063" s="85"/>
      <c r="AW1063" s="444"/>
      <c r="AX1063" s="436"/>
      <c r="AY1063" s="437"/>
      <c r="AZ1063" s="437"/>
      <c r="BA1063" s="437"/>
      <c r="BB1063" s="437"/>
      <c r="BC1063" s="441"/>
      <c r="BD1063" s="54"/>
      <c r="BE1063" s="56"/>
      <c r="BF1063" s="56"/>
      <c r="BG1063" s="54"/>
      <c r="BH1063" s="54"/>
      <c r="BI1063" s="54"/>
      <c r="BJ1063" s="54"/>
      <c r="BR1063" s="439"/>
      <c r="BS1063" s="439"/>
      <c r="BT1063" s="439"/>
    </row>
    <row r="1064" spans="14:72" hidden="1" x14ac:dyDescent="0.2">
      <c r="N1064" s="443"/>
      <c r="O1064" s="444"/>
      <c r="P1064" s="436"/>
      <c r="Q1064" s="437"/>
      <c r="R1064" s="58"/>
      <c r="S1064" s="58"/>
      <c r="T1064" s="437"/>
      <c r="U1064" s="438"/>
      <c r="V1064" s="54"/>
      <c r="W1064" s="54"/>
      <c r="X1064" s="54"/>
      <c r="Y1064" s="54"/>
      <c r="Z1064" s="54"/>
      <c r="AA1064" s="55"/>
      <c r="AB1064" s="438"/>
      <c r="AI1064" s="439"/>
      <c r="AJ1064" s="54"/>
      <c r="AK1064" s="439"/>
      <c r="AU1064" s="440"/>
      <c r="AV1064" s="85"/>
      <c r="AW1064" s="444"/>
      <c r="AX1064" s="436"/>
      <c r="AY1064" s="437"/>
      <c r="AZ1064" s="437"/>
      <c r="BA1064" s="437"/>
      <c r="BB1064" s="437"/>
      <c r="BC1064" s="441"/>
      <c r="BD1064" s="54"/>
      <c r="BE1064" s="56"/>
      <c r="BF1064" s="56"/>
      <c r="BG1064" s="54"/>
      <c r="BH1064" s="54"/>
      <c r="BI1064" s="54"/>
      <c r="BJ1064" s="54"/>
      <c r="BR1064" s="439"/>
      <c r="BS1064" s="439"/>
      <c r="BT1064" s="439"/>
    </row>
    <row r="1065" spans="14:72" hidden="1" x14ac:dyDescent="0.2">
      <c r="N1065" s="443"/>
      <c r="O1065" s="444"/>
      <c r="P1065" s="436"/>
      <c r="Q1065" s="437"/>
      <c r="R1065" s="58"/>
      <c r="S1065" s="58"/>
      <c r="T1065" s="437"/>
      <c r="U1065" s="438"/>
      <c r="V1065" s="54"/>
      <c r="W1065" s="54"/>
      <c r="X1065" s="54"/>
      <c r="Y1065" s="54"/>
      <c r="Z1065" s="54"/>
      <c r="AA1065" s="55"/>
      <c r="AB1065" s="438"/>
      <c r="AI1065" s="439"/>
      <c r="AJ1065" s="54"/>
      <c r="AK1065" s="439"/>
      <c r="AU1065" s="440"/>
      <c r="AV1065" s="85"/>
      <c r="AW1065" s="444"/>
      <c r="AX1065" s="436"/>
      <c r="AY1065" s="437"/>
      <c r="AZ1065" s="437"/>
      <c r="BA1065" s="437"/>
      <c r="BB1065" s="437"/>
      <c r="BC1065" s="441"/>
      <c r="BD1065" s="54"/>
      <c r="BE1065" s="56"/>
      <c r="BF1065" s="56"/>
      <c r="BG1065" s="54"/>
      <c r="BH1065" s="54"/>
      <c r="BI1065" s="54"/>
      <c r="BJ1065" s="54"/>
      <c r="BR1065" s="439"/>
      <c r="BS1065" s="439"/>
      <c r="BT1065" s="439"/>
    </row>
    <row r="1066" spans="14:72" hidden="1" x14ac:dyDescent="0.2">
      <c r="N1066" s="443"/>
      <c r="O1066" s="444"/>
      <c r="P1066" s="436"/>
      <c r="Q1066" s="437"/>
      <c r="R1066" s="58"/>
      <c r="S1066" s="58"/>
      <c r="T1066" s="437"/>
      <c r="U1066" s="438"/>
      <c r="V1066" s="54"/>
      <c r="W1066" s="54"/>
      <c r="X1066" s="54"/>
      <c r="Y1066" s="54"/>
      <c r="Z1066" s="54"/>
      <c r="AA1066" s="55"/>
      <c r="AB1066" s="438"/>
      <c r="AI1066" s="439"/>
      <c r="AJ1066" s="54"/>
      <c r="AK1066" s="439"/>
      <c r="AU1066" s="440"/>
      <c r="AV1066" s="85"/>
      <c r="AW1066" s="444"/>
      <c r="AX1066" s="436"/>
      <c r="AY1066" s="437"/>
      <c r="AZ1066" s="437"/>
      <c r="BA1066" s="437"/>
      <c r="BB1066" s="437"/>
      <c r="BC1066" s="441"/>
      <c r="BD1066" s="54"/>
      <c r="BE1066" s="56"/>
      <c r="BF1066" s="56"/>
      <c r="BG1066" s="54"/>
      <c r="BH1066" s="54"/>
      <c r="BI1066" s="54"/>
      <c r="BJ1066" s="54"/>
      <c r="BR1066" s="439"/>
      <c r="BS1066" s="439"/>
      <c r="BT1066" s="439"/>
    </row>
    <row r="1067" spans="14:72" hidden="1" x14ac:dyDescent="0.2">
      <c r="N1067" s="443"/>
      <c r="O1067" s="444"/>
      <c r="P1067" s="436"/>
      <c r="Q1067" s="437"/>
      <c r="R1067" s="58"/>
      <c r="S1067" s="58"/>
      <c r="T1067" s="437"/>
      <c r="U1067" s="438"/>
      <c r="V1067" s="54"/>
      <c r="W1067" s="54"/>
      <c r="X1067" s="54"/>
      <c r="Y1067" s="54"/>
      <c r="Z1067" s="54"/>
      <c r="AA1067" s="55"/>
      <c r="AB1067" s="438"/>
      <c r="AI1067" s="439"/>
      <c r="AJ1067" s="54"/>
      <c r="AK1067" s="439"/>
      <c r="AU1067" s="440"/>
      <c r="AV1067" s="85"/>
      <c r="AW1067" s="444"/>
      <c r="AX1067" s="436"/>
      <c r="AY1067" s="437"/>
      <c r="AZ1067" s="437"/>
      <c r="BA1067" s="437"/>
      <c r="BB1067" s="437"/>
      <c r="BC1067" s="441"/>
      <c r="BD1067" s="54"/>
      <c r="BE1067" s="56"/>
      <c r="BF1067" s="56"/>
      <c r="BG1067" s="54"/>
      <c r="BH1067" s="54"/>
      <c r="BI1067" s="54"/>
      <c r="BJ1067" s="54"/>
      <c r="BR1067" s="439"/>
      <c r="BS1067" s="439"/>
      <c r="BT1067" s="439"/>
    </row>
    <row r="1068" spans="14:72" hidden="1" x14ac:dyDescent="0.2">
      <c r="N1068" s="443"/>
      <c r="O1068" s="444"/>
      <c r="P1068" s="436"/>
      <c r="Q1068" s="437"/>
      <c r="R1068" s="58"/>
      <c r="S1068" s="58"/>
      <c r="T1068" s="437"/>
      <c r="U1068" s="438"/>
      <c r="V1068" s="54"/>
      <c r="W1068" s="54"/>
      <c r="X1068" s="54"/>
      <c r="Y1068" s="54"/>
      <c r="Z1068" s="54"/>
      <c r="AA1068" s="55"/>
      <c r="AB1068" s="438"/>
      <c r="AI1068" s="439"/>
      <c r="AJ1068" s="54"/>
      <c r="AK1068" s="439"/>
      <c r="AU1068" s="440"/>
      <c r="AV1068" s="85"/>
      <c r="AW1068" s="444"/>
      <c r="AX1068" s="436"/>
      <c r="AY1068" s="437"/>
      <c r="AZ1068" s="437"/>
      <c r="BA1068" s="437"/>
      <c r="BB1068" s="437"/>
      <c r="BC1068" s="441"/>
      <c r="BD1068" s="54"/>
      <c r="BE1068" s="56"/>
      <c r="BF1068" s="56"/>
      <c r="BG1068" s="54"/>
      <c r="BH1068" s="54"/>
      <c r="BI1068" s="54"/>
      <c r="BJ1068" s="54"/>
      <c r="BR1068" s="439"/>
      <c r="BS1068" s="439"/>
      <c r="BT1068" s="439"/>
    </row>
    <row r="1069" spans="14:72" hidden="1" x14ac:dyDescent="0.2">
      <c r="N1069" s="443"/>
      <c r="O1069" s="444"/>
      <c r="P1069" s="436"/>
      <c r="Q1069" s="437"/>
      <c r="R1069" s="58"/>
      <c r="S1069" s="58"/>
      <c r="T1069" s="437"/>
      <c r="U1069" s="438"/>
      <c r="V1069" s="54"/>
      <c r="W1069" s="54"/>
      <c r="X1069" s="54"/>
      <c r="Y1069" s="54"/>
      <c r="Z1069" s="54"/>
      <c r="AA1069" s="55"/>
      <c r="AB1069" s="438"/>
      <c r="AI1069" s="439"/>
      <c r="AJ1069" s="54"/>
      <c r="AK1069" s="439"/>
      <c r="AU1069" s="440"/>
      <c r="AV1069" s="85"/>
      <c r="AW1069" s="444"/>
      <c r="AX1069" s="436"/>
      <c r="AY1069" s="437"/>
      <c r="AZ1069" s="437"/>
      <c r="BA1069" s="437"/>
      <c r="BB1069" s="437"/>
      <c r="BC1069" s="441"/>
      <c r="BD1069" s="54"/>
      <c r="BE1069" s="56"/>
      <c r="BF1069" s="56"/>
      <c r="BG1069" s="54"/>
      <c r="BH1069" s="54"/>
      <c r="BI1069" s="54"/>
      <c r="BJ1069" s="54"/>
      <c r="BR1069" s="439"/>
      <c r="BS1069" s="439"/>
      <c r="BT1069" s="439"/>
    </row>
    <row r="1070" spans="14:72" hidden="1" x14ac:dyDescent="0.2">
      <c r="N1070" s="443"/>
      <c r="O1070" s="444"/>
      <c r="P1070" s="436"/>
      <c r="Q1070" s="437"/>
      <c r="R1070" s="58"/>
      <c r="S1070" s="58"/>
      <c r="T1070" s="437"/>
      <c r="U1070" s="438"/>
      <c r="V1070" s="54"/>
      <c r="W1070" s="54"/>
      <c r="X1070" s="54"/>
      <c r="Y1070" s="54"/>
      <c r="Z1070" s="54"/>
      <c r="AA1070" s="55"/>
      <c r="AB1070" s="438"/>
      <c r="AI1070" s="439"/>
      <c r="AJ1070" s="54"/>
      <c r="AK1070" s="439"/>
      <c r="AU1070" s="440"/>
      <c r="AV1070" s="85"/>
      <c r="AW1070" s="444"/>
      <c r="AX1070" s="436"/>
      <c r="AY1070" s="437"/>
      <c r="AZ1070" s="437"/>
      <c r="BA1070" s="437"/>
      <c r="BB1070" s="437"/>
      <c r="BC1070" s="441"/>
      <c r="BD1070" s="54"/>
      <c r="BE1070" s="56"/>
      <c r="BF1070" s="56"/>
      <c r="BG1070" s="54"/>
      <c r="BH1070" s="54"/>
      <c r="BI1070" s="54"/>
      <c r="BJ1070" s="54"/>
      <c r="BR1070" s="439"/>
      <c r="BS1070" s="439"/>
      <c r="BT1070" s="439"/>
    </row>
    <row r="1071" spans="14:72" hidden="1" x14ac:dyDescent="0.2">
      <c r="N1071" s="443"/>
      <c r="O1071" s="444"/>
      <c r="P1071" s="436"/>
      <c r="Q1071" s="437"/>
      <c r="R1071" s="58"/>
      <c r="S1071" s="58"/>
      <c r="T1071" s="437"/>
      <c r="U1071" s="438"/>
      <c r="V1071" s="54"/>
      <c r="W1071" s="54"/>
      <c r="X1071" s="54"/>
      <c r="Y1071" s="54"/>
      <c r="Z1071" s="54"/>
      <c r="AA1071" s="55"/>
      <c r="AB1071" s="438"/>
      <c r="AI1071" s="439"/>
      <c r="AJ1071" s="54"/>
      <c r="AK1071" s="439"/>
      <c r="AU1071" s="440"/>
      <c r="AV1071" s="85"/>
      <c r="AW1071" s="444"/>
      <c r="AX1071" s="436"/>
      <c r="AY1071" s="437"/>
      <c r="AZ1071" s="437"/>
      <c r="BA1071" s="437"/>
      <c r="BB1071" s="437"/>
      <c r="BC1071" s="441"/>
      <c r="BD1071" s="54"/>
      <c r="BE1071" s="56"/>
      <c r="BF1071" s="56"/>
      <c r="BG1071" s="54"/>
      <c r="BH1071" s="54"/>
      <c r="BI1071" s="54"/>
      <c r="BJ1071" s="54"/>
      <c r="BR1071" s="439"/>
      <c r="BS1071" s="439"/>
      <c r="BT1071" s="439"/>
    </row>
    <row r="1072" spans="14:72" hidden="1" x14ac:dyDescent="0.2">
      <c r="N1072" s="443"/>
      <c r="O1072" s="444"/>
      <c r="P1072" s="436"/>
      <c r="Q1072" s="437"/>
      <c r="R1072" s="58"/>
      <c r="S1072" s="58"/>
      <c r="T1072" s="437"/>
      <c r="U1072" s="438"/>
      <c r="V1072" s="54"/>
      <c r="W1072" s="54"/>
      <c r="X1072" s="54"/>
      <c r="Y1072" s="54"/>
      <c r="Z1072" s="54"/>
      <c r="AA1072" s="55"/>
      <c r="AB1072" s="438"/>
      <c r="AI1072" s="439"/>
      <c r="AJ1072" s="54"/>
      <c r="AK1072" s="439"/>
      <c r="AU1072" s="440"/>
      <c r="AV1072" s="85"/>
      <c r="AW1072" s="444"/>
      <c r="AX1072" s="436"/>
      <c r="AY1072" s="437"/>
      <c r="AZ1072" s="437"/>
      <c r="BA1072" s="437"/>
      <c r="BB1072" s="437"/>
      <c r="BC1072" s="441"/>
      <c r="BD1072" s="54"/>
      <c r="BE1072" s="56"/>
      <c r="BF1072" s="56"/>
      <c r="BG1072" s="54"/>
      <c r="BH1072" s="54"/>
      <c r="BI1072" s="54"/>
      <c r="BJ1072" s="54"/>
      <c r="BR1072" s="439"/>
      <c r="BS1072" s="439"/>
      <c r="BT1072" s="439"/>
    </row>
    <row r="1073" spans="14:72" hidden="1" x14ac:dyDescent="0.2">
      <c r="N1073" s="443"/>
      <c r="O1073" s="444"/>
      <c r="P1073" s="436"/>
      <c r="Q1073" s="437"/>
      <c r="R1073" s="58"/>
      <c r="S1073" s="58"/>
      <c r="T1073" s="437"/>
      <c r="U1073" s="438"/>
      <c r="V1073" s="54"/>
      <c r="W1073" s="54"/>
      <c r="X1073" s="54"/>
      <c r="Y1073" s="54"/>
      <c r="Z1073" s="54"/>
      <c r="AA1073" s="55"/>
      <c r="AB1073" s="438"/>
      <c r="AI1073" s="439"/>
      <c r="AJ1073" s="54"/>
      <c r="AK1073" s="439"/>
      <c r="AU1073" s="440"/>
      <c r="AV1073" s="85"/>
      <c r="AW1073" s="444"/>
      <c r="AX1073" s="436"/>
      <c r="AY1073" s="437"/>
      <c r="AZ1073" s="437"/>
      <c r="BA1073" s="437"/>
      <c r="BB1073" s="437"/>
      <c r="BC1073" s="441"/>
      <c r="BD1073" s="54"/>
      <c r="BE1073" s="56"/>
      <c r="BF1073" s="56"/>
      <c r="BG1073" s="54"/>
      <c r="BH1073" s="54"/>
      <c r="BI1073" s="54"/>
      <c r="BJ1073" s="54"/>
      <c r="BR1073" s="439"/>
      <c r="BS1073" s="439"/>
      <c r="BT1073" s="439"/>
    </row>
    <row r="1074" spans="14:72" hidden="1" x14ac:dyDescent="0.2">
      <c r="N1074" s="443"/>
      <c r="O1074" s="444"/>
      <c r="P1074" s="436"/>
      <c r="Q1074" s="437"/>
      <c r="R1074" s="58"/>
      <c r="S1074" s="58"/>
      <c r="T1074" s="437"/>
      <c r="U1074" s="438"/>
      <c r="V1074" s="54"/>
      <c r="W1074" s="54"/>
      <c r="X1074" s="54"/>
      <c r="Y1074" s="54"/>
      <c r="Z1074" s="54"/>
      <c r="AA1074" s="55"/>
      <c r="AB1074" s="438"/>
      <c r="AI1074" s="439"/>
      <c r="AJ1074" s="54"/>
      <c r="AK1074" s="439"/>
      <c r="AU1074" s="440"/>
      <c r="AV1074" s="85"/>
      <c r="AW1074" s="444"/>
      <c r="AX1074" s="436"/>
      <c r="AY1074" s="437"/>
      <c r="AZ1074" s="437"/>
      <c r="BA1074" s="437"/>
      <c r="BB1074" s="437"/>
      <c r="BC1074" s="441"/>
      <c r="BD1074" s="54"/>
      <c r="BE1074" s="56"/>
      <c r="BF1074" s="56"/>
      <c r="BG1074" s="54"/>
      <c r="BH1074" s="54"/>
      <c r="BI1074" s="54"/>
      <c r="BJ1074" s="54"/>
      <c r="BR1074" s="439"/>
      <c r="BS1074" s="439"/>
      <c r="BT1074" s="439"/>
    </row>
    <row r="1075" spans="14:72" hidden="1" x14ac:dyDescent="0.2">
      <c r="N1075" s="443"/>
      <c r="O1075" s="444"/>
      <c r="P1075" s="436"/>
      <c r="Q1075" s="437"/>
      <c r="R1075" s="58"/>
      <c r="S1075" s="58"/>
      <c r="T1075" s="437"/>
      <c r="U1075" s="438"/>
      <c r="V1075" s="54"/>
      <c r="W1075" s="54"/>
      <c r="X1075" s="54"/>
      <c r="Y1075" s="54"/>
      <c r="Z1075" s="54"/>
      <c r="AA1075" s="55"/>
      <c r="AB1075" s="438"/>
      <c r="AI1075" s="439"/>
      <c r="AJ1075" s="54"/>
      <c r="AK1075" s="439"/>
      <c r="AU1075" s="440"/>
      <c r="AV1075" s="85"/>
      <c r="AW1075" s="444"/>
      <c r="AX1075" s="436"/>
      <c r="AY1075" s="437"/>
      <c r="AZ1075" s="437"/>
      <c r="BA1075" s="437"/>
      <c r="BB1075" s="437"/>
      <c r="BC1075" s="441"/>
      <c r="BD1075" s="54"/>
      <c r="BE1075" s="56"/>
      <c r="BF1075" s="56"/>
      <c r="BG1075" s="54"/>
      <c r="BH1075" s="54"/>
      <c r="BI1075" s="54"/>
      <c r="BJ1075" s="54"/>
      <c r="BR1075" s="439"/>
      <c r="BS1075" s="439"/>
      <c r="BT1075" s="439"/>
    </row>
    <row r="1076" spans="14:72" hidden="1" x14ac:dyDescent="0.2">
      <c r="N1076" s="443"/>
      <c r="O1076" s="444"/>
      <c r="P1076" s="436"/>
      <c r="Q1076" s="437"/>
      <c r="R1076" s="58"/>
      <c r="S1076" s="58"/>
      <c r="T1076" s="437"/>
      <c r="U1076" s="438"/>
      <c r="V1076" s="54"/>
      <c r="W1076" s="54"/>
      <c r="X1076" s="54"/>
      <c r="Y1076" s="54"/>
      <c r="Z1076" s="54"/>
      <c r="AA1076" s="55"/>
      <c r="AB1076" s="438"/>
      <c r="AI1076" s="439"/>
      <c r="AJ1076" s="54"/>
      <c r="AK1076" s="439"/>
      <c r="AU1076" s="440"/>
      <c r="AV1076" s="85"/>
      <c r="AW1076" s="444"/>
      <c r="AX1076" s="436"/>
      <c r="AY1076" s="437"/>
      <c r="AZ1076" s="437"/>
      <c r="BA1076" s="437"/>
      <c r="BB1076" s="437"/>
      <c r="BC1076" s="441"/>
      <c r="BD1076" s="54"/>
      <c r="BE1076" s="56"/>
      <c r="BF1076" s="56"/>
      <c r="BG1076" s="54"/>
      <c r="BH1076" s="54"/>
      <c r="BI1076" s="54"/>
      <c r="BJ1076" s="54"/>
      <c r="BR1076" s="439"/>
      <c r="BS1076" s="439"/>
      <c r="BT1076" s="439"/>
    </row>
    <row r="1077" spans="14:72" hidden="1" x14ac:dyDescent="0.2">
      <c r="N1077" s="443"/>
      <c r="O1077" s="444"/>
      <c r="P1077" s="436"/>
      <c r="Q1077" s="437"/>
      <c r="R1077" s="58"/>
      <c r="S1077" s="58"/>
      <c r="T1077" s="437"/>
      <c r="U1077" s="438"/>
      <c r="V1077" s="54"/>
      <c r="W1077" s="54"/>
      <c r="X1077" s="54"/>
      <c r="Y1077" s="54"/>
      <c r="Z1077" s="54"/>
      <c r="AA1077" s="55"/>
      <c r="AB1077" s="438"/>
      <c r="AI1077" s="439"/>
      <c r="AJ1077" s="54"/>
      <c r="AK1077" s="439"/>
      <c r="AU1077" s="440"/>
      <c r="AV1077" s="85"/>
      <c r="AW1077" s="444"/>
      <c r="AX1077" s="436"/>
      <c r="AY1077" s="437"/>
      <c r="AZ1077" s="437"/>
      <c r="BA1077" s="437"/>
      <c r="BB1077" s="437"/>
      <c r="BC1077" s="441"/>
      <c r="BD1077" s="54"/>
      <c r="BE1077" s="56"/>
      <c r="BF1077" s="56"/>
      <c r="BG1077" s="54"/>
      <c r="BH1077" s="54"/>
      <c r="BI1077" s="54"/>
      <c r="BJ1077" s="54"/>
      <c r="BR1077" s="439"/>
      <c r="BS1077" s="439"/>
      <c r="BT1077" s="439"/>
    </row>
    <row r="1078" spans="14:72" hidden="1" x14ac:dyDescent="0.2">
      <c r="N1078" s="443"/>
      <c r="O1078" s="444"/>
      <c r="P1078" s="436"/>
      <c r="Q1078" s="437"/>
      <c r="R1078" s="58"/>
      <c r="S1078" s="58"/>
      <c r="T1078" s="437"/>
      <c r="U1078" s="438"/>
      <c r="V1078" s="54"/>
      <c r="W1078" s="54"/>
      <c r="X1078" s="54"/>
      <c r="Y1078" s="54"/>
      <c r="Z1078" s="54"/>
      <c r="AA1078" s="55"/>
      <c r="AB1078" s="438"/>
      <c r="AI1078" s="439"/>
      <c r="AJ1078" s="54"/>
      <c r="AK1078" s="439"/>
      <c r="AU1078" s="440"/>
      <c r="AV1078" s="85"/>
      <c r="AW1078" s="444"/>
      <c r="AX1078" s="436"/>
      <c r="AY1078" s="437"/>
      <c r="AZ1078" s="437"/>
      <c r="BA1078" s="437"/>
      <c r="BB1078" s="437"/>
      <c r="BC1078" s="441"/>
      <c r="BD1078" s="54"/>
      <c r="BE1078" s="56"/>
      <c r="BF1078" s="56"/>
      <c r="BG1078" s="54"/>
      <c r="BH1078" s="54"/>
      <c r="BI1078" s="54"/>
      <c r="BJ1078" s="54"/>
      <c r="BR1078" s="439"/>
      <c r="BS1078" s="439"/>
      <c r="BT1078" s="439"/>
    </row>
    <row r="1079" spans="14:72" hidden="1" x14ac:dyDescent="0.2">
      <c r="N1079" s="443"/>
      <c r="O1079" s="444"/>
      <c r="P1079" s="436"/>
      <c r="Q1079" s="437"/>
      <c r="R1079" s="58"/>
      <c r="S1079" s="58"/>
      <c r="T1079" s="437"/>
      <c r="U1079" s="438"/>
      <c r="V1079" s="54"/>
      <c r="W1079" s="54"/>
      <c r="X1079" s="54"/>
      <c r="Y1079" s="54"/>
      <c r="Z1079" s="54"/>
      <c r="AA1079" s="55"/>
      <c r="AB1079" s="438"/>
      <c r="AI1079" s="439"/>
      <c r="AJ1079" s="54"/>
      <c r="AK1079" s="439"/>
      <c r="AU1079" s="440"/>
      <c r="AV1079" s="85"/>
      <c r="AW1079" s="444"/>
      <c r="AX1079" s="436"/>
      <c r="AY1079" s="437"/>
      <c r="AZ1079" s="437"/>
      <c r="BA1079" s="437"/>
      <c r="BB1079" s="437"/>
      <c r="BC1079" s="441"/>
      <c r="BD1079" s="54"/>
      <c r="BE1079" s="56"/>
      <c r="BF1079" s="56"/>
      <c r="BG1079" s="54"/>
      <c r="BH1079" s="54"/>
      <c r="BI1079" s="54"/>
      <c r="BJ1079" s="54"/>
      <c r="BR1079" s="439"/>
      <c r="BS1079" s="439"/>
      <c r="BT1079" s="439"/>
    </row>
    <row r="1080" spans="14:72" hidden="1" x14ac:dyDescent="0.2">
      <c r="N1080" s="443"/>
      <c r="O1080" s="444"/>
      <c r="P1080" s="436"/>
      <c r="Q1080" s="437"/>
      <c r="R1080" s="58"/>
      <c r="S1080" s="58"/>
      <c r="T1080" s="437"/>
      <c r="U1080" s="438"/>
      <c r="V1080" s="54"/>
      <c r="W1080" s="54"/>
      <c r="X1080" s="54"/>
      <c r="Y1080" s="54"/>
      <c r="Z1080" s="54"/>
      <c r="AA1080" s="55"/>
      <c r="AB1080" s="438"/>
      <c r="AI1080" s="439"/>
      <c r="AJ1080" s="54"/>
      <c r="AK1080" s="439"/>
      <c r="AU1080" s="440"/>
      <c r="AV1080" s="85"/>
      <c r="AW1080" s="444"/>
      <c r="AX1080" s="436"/>
      <c r="AY1080" s="437"/>
      <c r="AZ1080" s="437"/>
      <c r="BA1080" s="437"/>
      <c r="BB1080" s="437"/>
      <c r="BC1080" s="441"/>
      <c r="BD1080" s="54"/>
      <c r="BE1080" s="56"/>
      <c r="BF1080" s="56"/>
      <c r="BG1080" s="54"/>
      <c r="BH1080" s="54"/>
      <c r="BI1080" s="54"/>
      <c r="BJ1080" s="54"/>
      <c r="BR1080" s="439"/>
      <c r="BS1080" s="439"/>
      <c r="BT1080" s="439"/>
    </row>
    <row r="1081" spans="14:72" hidden="1" x14ac:dyDescent="0.2">
      <c r="N1081" s="443"/>
      <c r="O1081" s="444"/>
      <c r="P1081" s="436"/>
      <c r="Q1081" s="437"/>
      <c r="R1081" s="58"/>
      <c r="S1081" s="58"/>
      <c r="T1081" s="437"/>
      <c r="U1081" s="438"/>
      <c r="V1081" s="54"/>
      <c r="W1081" s="54"/>
      <c r="X1081" s="54"/>
      <c r="Y1081" s="54"/>
      <c r="Z1081" s="54"/>
      <c r="AA1081" s="55"/>
      <c r="AB1081" s="438"/>
      <c r="AI1081" s="439"/>
      <c r="AJ1081" s="54"/>
      <c r="AK1081" s="439"/>
      <c r="AU1081" s="440"/>
      <c r="AV1081" s="85"/>
      <c r="AW1081" s="444"/>
      <c r="AX1081" s="436"/>
      <c r="AY1081" s="437"/>
      <c r="AZ1081" s="437"/>
      <c r="BA1081" s="437"/>
      <c r="BB1081" s="437"/>
      <c r="BC1081" s="441"/>
      <c r="BD1081" s="54"/>
      <c r="BE1081" s="56"/>
      <c r="BF1081" s="56"/>
      <c r="BG1081" s="54"/>
      <c r="BH1081" s="54"/>
      <c r="BI1081" s="54"/>
      <c r="BJ1081" s="54"/>
      <c r="BR1081" s="439"/>
      <c r="BS1081" s="439"/>
      <c r="BT1081" s="439"/>
    </row>
    <row r="1082" spans="14:72" hidden="1" x14ac:dyDescent="0.2">
      <c r="N1082" s="443"/>
      <c r="O1082" s="444"/>
      <c r="P1082" s="436"/>
      <c r="Q1082" s="437"/>
      <c r="R1082" s="58"/>
      <c r="S1082" s="58"/>
      <c r="T1082" s="437"/>
      <c r="U1082" s="438"/>
      <c r="V1082" s="54"/>
      <c r="W1082" s="54"/>
      <c r="X1082" s="54"/>
      <c r="Y1082" s="54"/>
      <c r="Z1082" s="54"/>
      <c r="AA1082" s="55"/>
      <c r="AB1082" s="438"/>
      <c r="AI1082" s="439"/>
      <c r="AJ1082" s="54"/>
      <c r="AK1082" s="439"/>
      <c r="AU1082" s="440"/>
      <c r="AV1082" s="85"/>
      <c r="AW1082" s="444"/>
      <c r="AX1082" s="436"/>
      <c r="AY1082" s="437"/>
      <c r="AZ1082" s="437"/>
      <c r="BA1082" s="437"/>
      <c r="BB1082" s="437"/>
      <c r="BC1082" s="441"/>
      <c r="BD1082" s="54"/>
      <c r="BE1082" s="56"/>
      <c r="BF1082" s="56"/>
      <c r="BG1082" s="54"/>
      <c r="BH1082" s="54"/>
      <c r="BI1082" s="54"/>
      <c r="BJ1082" s="54"/>
      <c r="BR1082" s="439"/>
      <c r="BS1082" s="439"/>
      <c r="BT1082" s="439"/>
    </row>
    <row r="1083" spans="14:72" hidden="1" x14ac:dyDescent="0.2">
      <c r="N1083" s="443"/>
      <c r="O1083" s="444"/>
      <c r="P1083" s="436"/>
      <c r="Q1083" s="437"/>
      <c r="R1083" s="58"/>
      <c r="S1083" s="58"/>
      <c r="T1083" s="437"/>
      <c r="U1083" s="438"/>
      <c r="V1083" s="54"/>
      <c r="W1083" s="54"/>
      <c r="X1083" s="54"/>
      <c r="Y1083" s="54"/>
      <c r="Z1083" s="54"/>
      <c r="AA1083" s="55"/>
      <c r="AB1083" s="438"/>
      <c r="AI1083" s="439"/>
      <c r="AJ1083" s="54"/>
      <c r="AK1083" s="439"/>
      <c r="AU1083" s="440"/>
      <c r="AV1083" s="85"/>
      <c r="AW1083" s="444"/>
      <c r="AX1083" s="436"/>
      <c r="AY1083" s="437"/>
      <c r="AZ1083" s="437"/>
      <c r="BA1083" s="437"/>
      <c r="BB1083" s="437"/>
      <c r="BC1083" s="441"/>
      <c r="BD1083" s="54"/>
      <c r="BE1083" s="56"/>
      <c r="BF1083" s="56"/>
      <c r="BG1083" s="54"/>
      <c r="BH1083" s="54"/>
      <c r="BI1083" s="54"/>
      <c r="BJ1083" s="54"/>
      <c r="BR1083" s="439"/>
      <c r="BS1083" s="439"/>
      <c r="BT1083" s="439"/>
    </row>
    <row r="1084" spans="14:72" hidden="1" x14ac:dyDescent="0.2">
      <c r="N1084" s="443"/>
      <c r="O1084" s="444"/>
      <c r="P1084" s="436"/>
      <c r="Q1084" s="437"/>
      <c r="R1084" s="58"/>
      <c r="S1084" s="58"/>
      <c r="T1084" s="437"/>
      <c r="U1084" s="438"/>
      <c r="V1084" s="54"/>
      <c r="W1084" s="54"/>
      <c r="X1084" s="54"/>
      <c r="Y1084" s="54"/>
      <c r="Z1084" s="54"/>
      <c r="AA1084" s="55"/>
      <c r="AB1084" s="438"/>
      <c r="AI1084" s="439"/>
      <c r="AJ1084" s="54"/>
      <c r="AK1084" s="439"/>
      <c r="AU1084" s="440"/>
      <c r="AV1084" s="85"/>
      <c r="AW1084" s="444"/>
      <c r="AX1084" s="436"/>
      <c r="AY1084" s="437"/>
      <c r="AZ1084" s="437"/>
      <c r="BA1084" s="437"/>
      <c r="BB1084" s="437"/>
      <c r="BC1084" s="441"/>
      <c r="BD1084" s="54"/>
      <c r="BE1084" s="56"/>
      <c r="BF1084" s="56"/>
      <c r="BG1084" s="54"/>
      <c r="BH1084" s="54"/>
      <c r="BI1084" s="54"/>
      <c r="BJ1084" s="54"/>
      <c r="BR1084" s="439"/>
      <c r="BS1084" s="439"/>
      <c r="BT1084" s="439"/>
    </row>
    <row r="1085" spans="14:72" hidden="1" x14ac:dyDescent="0.2">
      <c r="N1085" s="443"/>
      <c r="O1085" s="444"/>
      <c r="P1085" s="436"/>
      <c r="Q1085" s="437"/>
      <c r="R1085" s="58"/>
      <c r="S1085" s="58"/>
      <c r="T1085" s="437"/>
      <c r="U1085" s="438"/>
      <c r="V1085" s="54"/>
      <c r="W1085" s="54"/>
      <c r="X1085" s="54"/>
      <c r="Y1085" s="54"/>
      <c r="Z1085" s="54"/>
      <c r="AA1085" s="55"/>
      <c r="AB1085" s="438"/>
      <c r="AI1085" s="439"/>
      <c r="AJ1085" s="54"/>
      <c r="AK1085" s="439"/>
      <c r="AU1085" s="440"/>
      <c r="AV1085" s="85"/>
      <c r="AW1085" s="444"/>
      <c r="AX1085" s="436"/>
      <c r="AY1085" s="437"/>
      <c r="AZ1085" s="437"/>
      <c r="BA1085" s="437"/>
      <c r="BB1085" s="437"/>
      <c r="BC1085" s="441"/>
      <c r="BD1085" s="54"/>
      <c r="BE1085" s="56"/>
      <c r="BF1085" s="56"/>
      <c r="BG1085" s="54"/>
      <c r="BH1085" s="54"/>
      <c r="BI1085" s="54"/>
      <c r="BJ1085" s="54"/>
      <c r="BR1085" s="439"/>
      <c r="BS1085" s="439"/>
      <c r="BT1085" s="439"/>
    </row>
    <row r="1086" spans="14:72" hidden="1" x14ac:dyDescent="0.2">
      <c r="N1086" s="443"/>
      <c r="O1086" s="444"/>
      <c r="P1086" s="436"/>
      <c r="Q1086" s="437"/>
      <c r="R1086" s="58"/>
      <c r="S1086" s="58"/>
      <c r="T1086" s="437"/>
      <c r="U1086" s="438"/>
      <c r="V1086" s="54"/>
      <c r="W1086" s="54"/>
      <c r="X1086" s="54"/>
      <c r="Y1086" s="54"/>
      <c r="Z1086" s="54"/>
      <c r="AA1086" s="55"/>
      <c r="AB1086" s="438"/>
      <c r="AI1086" s="439"/>
      <c r="AJ1086" s="54"/>
      <c r="AK1086" s="439"/>
      <c r="AU1086" s="440"/>
      <c r="AV1086" s="85"/>
      <c r="AW1086" s="444"/>
      <c r="AX1086" s="436"/>
      <c r="AY1086" s="437"/>
      <c r="AZ1086" s="437"/>
      <c r="BA1086" s="437"/>
      <c r="BB1086" s="437"/>
      <c r="BC1086" s="441"/>
      <c r="BD1086" s="54"/>
      <c r="BE1086" s="56"/>
      <c r="BF1086" s="56"/>
      <c r="BG1086" s="54"/>
      <c r="BH1086" s="54"/>
      <c r="BI1086" s="54"/>
      <c r="BJ1086" s="54"/>
      <c r="BR1086" s="439"/>
      <c r="BS1086" s="439"/>
      <c r="BT1086" s="439"/>
    </row>
    <row r="1087" spans="14:72" hidden="1" x14ac:dyDescent="0.2">
      <c r="N1087" s="443"/>
      <c r="O1087" s="444"/>
      <c r="P1087" s="436"/>
      <c r="Q1087" s="437"/>
      <c r="R1087" s="58"/>
      <c r="S1087" s="58"/>
      <c r="T1087" s="437"/>
      <c r="U1087" s="438"/>
      <c r="V1087" s="54"/>
      <c r="W1087" s="54"/>
      <c r="X1087" s="54"/>
      <c r="Y1087" s="54"/>
      <c r="Z1087" s="54"/>
      <c r="AA1087" s="55"/>
      <c r="AB1087" s="438"/>
      <c r="AI1087" s="439"/>
      <c r="AJ1087" s="54"/>
      <c r="AK1087" s="439"/>
      <c r="AU1087" s="440"/>
      <c r="AV1087" s="85"/>
      <c r="AW1087" s="444"/>
      <c r="AX1087" s="436"/>
      <c r="AY1087" s="437"/>
      <c r="AZ1087" s="437"/>
      <c r="BA1087" s="437"/>
      <c r="BB1087" s="437"/>
      <c r="BC1087" s="441"/>
      <c r="BD1087" s="54"/>
      <c r="BE1087" s="56"/>
      <c r="BF1087" s="56"/>
      <c r="BG1087" s="54"/>
      <c r="BH1087" s="54"/>
      <c r="BI1087" s="54"/>
      <c r="BJ1087" s="54"/>
      <c r="BR1087" s="439"/>
      <c r="BS1087" s="439"/>
      <c r="BT1087" s="439"/>
    </row>
    <row r="1088" spans="14:72" hidden="1" x14ac:dyDescent="0.2">
      <c r="N1088" s="443"/>
      <c r="O1088" s="444"/>
      <c r="P1088" s="436"/>
      <c r="Q1088" s="437"/>
      <c r="R1088" s="58"/>
      <c r="S1088" s="58"/>
      <c r="T1088" s="437"/>
      <c r="U1088" s="438"/>
      <c r="V1088" s="54"/>
      <c r="W1088" s="54"/>
      <c r="X1088" s="54"/>
      <c r="Y1088" s="54"/>
      <c r="Z1088" s="54"/>
      <c r="AA1088" s="55"/>
      <c r="AB1088" s="438"/>
      <c r="AI1088" s="439"/>
      <c r="AJ1088" s="54"/>
      <c r="AK1088" s="439"/>
      <c r="AU1088" s="440"/>
      <c r="AV1088" s="85"/>
      <c r="AW1088" s="444"/>
      <c r="AX1088" s="436"/>
      <c r="AY1088" s="437"/>
      <c r="AZ1088" s="437"/>
      <c r="BA1088" s="437"/>
      <c r="BB1088" s="437"/>
      <c r="BC1088" s="441"/>
      <c r="BD1088" s="54"/>
      <c r="BE1088" s="56"/>
      <c r="BF1088" s="56"/>
      <c r="BG1088" s="54"/>
      <c r="BH1088" s="54"/>
      <c r="BI1088" s="54"/>
      <c r="BJ1088" s="54"/>
      <c r="BR1088" s="439"/>
      <c r="BS1088" s="439"/>
      <c r="BT1088" s="439"/>
    </row>
    <row r="1089" spans="14:72" hidden="1" x14ac:dyDescent="0.2">
      <c r="N1089" s="443"/>
      <c r="O1089" s="444"/>
      <c r="P1089" s="436"/>
      <c r="Q1089" s="437"/>
      <c r="R1089" s="58"/>
      <c r="S1089" s="58"/>
      <c r="T1089" s="437"/>
      <c r="U1089" s="438"/>
      <c r="V1089" s="54"/>
      <c r="W1089" s="54"/>
      <c r="X1089" s="54"/>
      <c r="Y1089" s="54"/>
      <c r="Z1089" s="54"/>
      <c r="AA1089" s="55"/>
      <c r="AB1089" s="438"/>
      <c r="AI1089" s="439"/>
      <c r="AJ1089" s="54"/>
      <c r="AK1089" s="439"/>
      <c r="AU1089" s="440"/>
      <c r="AV1089" s="85"/>
      <c r="AW1089" s="444"/>
      <c r="AX1089" s="436"/>
      <c r="AY1089" s="437"/>
      <c r="AZ1089" s="437"/>
      <c r="BA1089" s="437"/>
      <c r="BB1089" s="437"/>
      <c r="BC1089" s="441"/>
      <c r="BD1089" s="54"/>
      <c r="BE1089" s="56"/>
      <c r="BF1089" s="56"/>
      <c r="BG1089" s="54"/>
      <c r="BH1089" s="54"/>
      <c r="BI1089" s="54"/>
      <c r="BJ1089" s="54"/>
      <c r="BR1089" s="439"/>
      <c r="BS1089" s="439"/>
      <c r="BT1089" s="439"/>
    </row>
    <row r="1090" spans="14:72" hidden="1" x14ac:dyDescent="0.2">
      <c r="N1090" s="443"/>
      <c r="O1090" s="444"/>
      <c r="P1090" s="436"/>
      <c r="Q1090" s="437"/>
      <c r="R1090" s="58"/>
      <c r="S1090" s="58"/>
      <c r="T1090" s="437"/>
      <c r="U1090" s="438"/>
      <c r="V1090" s="54"/>
      <c r="W1090" s="54"/>
      <c r="X1090" s="54"/>
      <c r="Y1090" s="54"/>
      <c r="Z1090" s="54"/>
      <c r="AA1090" s="55"/>
      <c r="AB1090" s="438"/>
      <c r="AI1090" s="439"/>
      <c r="AJ1090" s="54"/>
      <c r="AK1090" s="439"/>
      <c r="AU1090" s="440"/>
      <c r="AV1090" s="85"/>
      <c r="AW1090" s="444"/>
      <c r="AX1090" s="436"/>
      <c r="AY1090" s="437"/>
      <c r="AZ1090" s="437"/>
      <c r="BA1090" s="437"/>
      <c r="BB1090" s="437"/>
      <c r="BC1090" s="441"/>
      <c r="BD1090" s="54"/>
      <c r="BE1090" s="56"/>
      <c r="BF1090" s="56"/>
      <c r="BG1090" s="54"/>
      <c r="BH1090" s="54"/>
      <c r="BI1090" s="54"/>
      <c r="BJ1090" s="54"/>
      <c r="BR1090" s="439"/>
      <c r="BS1090" s="439"/>
      <c r="BT1090" s="439"/>
    </row>
    <row r="1091" spans="14:72" hidden="1" x14ac:dyDescent="0.2">
      <c r="N1091" s="443"/>
      <c r="O1091" s="444"/>
      <c r="P1091" s="436"/>
      <c r="Q1091" s="437"/>
      <c r="R1091" s="58"/>
      <c r="S1091" s="58"/>
      <c r="T1091" s="437"/>
      <c r="U1091" s="438"/>
      <c r="V1091" s="54"/>
      <c r="W1091" s="54"/>
      <c r="X1091" s="54"/>
      <c r="Y1091" s="54"/>
      <c r="Z1091" s="54"/>
      <c r="AA1091" s="55"/>
      <c r="AB1091" s="438"/>
      <c r="AI1091" s="439"/>
      <c r="AJ1091" s="54"/>
      <c r="AK1091" s="439"/>
      <c r="AU1091" s="440"/>
      <c r="AV1091" s="85"/>
      <c r="AW1091" s="444"/>
      <c r="AX1091" s="436"/>
      <c r="AY1091" s="437"/>
      <c r="AZ1091" s="437"/>
      <c r="BA1091" s="437"/>
      <c r="BB1091" s="437"/>
      <c r="BC1091" s="441"/>
      <c r="BD1091" s="54"/>
      <c r="BE1091" s="56"/>
      <c r="BF1091" s="56"/>
      <c r="BG1091" s="54"/>
      <c r="BH1091" s="54"/>
      <c r="BI1091" s="54"/>
      <c r="BJ1091" s="54"/>
      <c r="BR1091" s="439"/>
      <c r="BS1091" s="439"/>
      <c r="BT1091" s="439"/>
    </row>
    <row r="1092" spans="14:72" hidden="1" x14ac:dyDescent="0.2">
      <c r="N1092" s="443"/>
      <c r="O1092" s="444"/>
      <c r="P1092" s="436"/>
      <c r="Q1092" s="437"/>
      <c r="R1092" s="58"/>
      <c r="S1092" s="58"/>
      <c r="T1092" s="437"/>
      <c r="U1092" s="438"/>
      <c r="V1092" s="54"/>
      <c r="W1092" s="54"/>
      <c r="X1092" s="54"/>
      <c r="Y1092" s="54"/>
      <c r="Z1092" s="54"/>
      <c r="AA1092" s="55"/>
      <c r="AB1092" s="438"/>
      <c r="AI1092" s="439"/>
      <c r="AJ1092" s="54"/>
      <c r="AK1092" s="439"/>
      <c r="AU1092" s="440"/>
      <c r="AV1092" s="85"/>
      <c r="AW1092" s="444"/>
      <c r="AX1092" s="436"/>
      <c r="AY1092" s="437"/>
      <c r="AZ1092" s="437"/>
      <c r="BA1092" s="437"/>
      <c r="BB1092" s="437"/>
      <c r="BC1092" s="441"/>
      <c r="BD1092" s="54"/>
      <c r="BE1092" s="56"/>
      <c r="BF1092" s="56"/>
      <c r="BG1092" s="54"/>
      <c r="BH1092" s="54"/>
      <c r="BI1092" s="54"/>
      <c r="BJ1092" s="54"/>
      <c r="BR1092" s="439"/>
      <c r="BS1092" s="439"/>
      <c r="BT1092" s="439"/>
    </row>
    <row r="1093" spans="14:72" hidden="1" x14ac:dyDescent="0.2">
      <c r="N1093" s="443"/>
      <c r="O1093" s="444"/>
      <c r="P1093" s="436"/>
      <c r="Q1093" s="437"/>
      <c r="R1093" s="58"/>
      <c r="S1093" s="58"/>
      <c r="T1093" s="437"/>
      <c r="U1093" s="438"/>
      <c r="V1093" s="54"/>
      <c r="W1093" s="54"/>
      <c r="X1093" s="54"/>
      <c r="Y1093" s="54"/>
      <c r="Z1093" s="54"/>
      <c r="AA1093" s="55"/>
      <c r="AB1093" s="438"/>
      <c r="AI1093" s="439"/>
      <c r="AJ1093" s="54"/>
      <c r="AK1093" s="439"/>
      <c r="AU1093" s="440"/>
      <c r="AV1093" s="85"/>
      <c r="AW1093" s="444"/>
      <c r="AX1093" s="436"/>
      <c r="AY1093" s="437"/>
      <c r="AZ1093" s="437"/>
      <c r="BA1093" s="437"/>
      <c r="BB1093" s="437"/>
      <c r="BC1093" s="441"/>
      <c r="BD1093" s="54"/>
      <c r="BE1093" s="56"/>
      <c r="BF1093" s="56"/>
      <c r="BG1093" s="54"/>
      <c r="BH1093" s="54"/>
      <c r="BI1093" s="54"/>
      <c r="BJ1093" s="54"/>
      <c r="BR1093" s="439"/>
      <c r="BS1093" s="439"/>
      <c r="BT1093" s="439"/>
    </row>
    <row r="1094" spans="14:72" hidden="1" x14ac:dyDescent="0.2">
      <c r="N1094" s="443"/>
      <c r="O1094" s="444"/>
      <c r="P1094" s="436"/>
      <c r="Q1094" s="437"/>
      <c r="R1094" s="58"/>
      <c r="S1094" s="58"/>
      <c r="T1094" s="437"/>
      <c r="U1094" s="438"/>
      <c r="V1094" s="54"/>
      <c r="W1094" s="54"/>
      <c r="X1094" s="54"/>
      <c r="Y1094" s="54"/>
      <c r="Z1094" s="54"/>
      <c r="AA1094" s="55"/>
      <c r="AB1094" s="438"/>
      <c r="AI1094" s="439"/>
      <c r="AJ1094" s="54"/>
      <c r="AK1094" s="439"/>
      <c r="AU1094" s="440"/>
      <c r="AV1094" s="85"/>
      <c r="AW1094" s="444"/>
      <c r="AX1094" s="436"/>
      <c r="AY1094" s="437"/>
      <c r="AZ1094" s="437"/>
      <c r="BA1094" s="437"/>
      <c r="BB1094" s="437"/>
      <c r="BC1094" s="441"/>
      <c r="BD1094" s="54"/>
      <c r="BE1094" s="56"/>
      <c r="BF1094" s="56"/>
      <c r="BG1094" s="54"/>
      <c r="BH1094" s="54"/>
      <c r="BI1094" s="54"/>
      <c r="BJ1094" s="54"/>
      <c r="BR1094" s="439"/>
      <c r="BS1094" s="439"/>
      <c r="BT1094" s="439"/>
    </row>
    <row r="1095" spans="14:72" hidden="1" x14ac:dyDescent="0.2">
      <c r="N1095" s="443"/>
      <c r="O1095" s="444"/>
      <c r="P1095" s="436"/>
      <c r="Q1095" s="437"/>
      <c r="R1095" s="58"/>
      <c r="S1095" s="58"/>
      <c r="T1095" s="437"/>
      <c r="U1095" s="438"/>
      <c r="V1095" s="54"/>
      <c r="W1095" s="54"/>
      <c r="X1095" s="54"/>
      <c r="Y1095" s="54"/>
      <c r="Z1095" s="54"/>
      <c r="AA1095" s="55"/>
      <c r="AB1095" s="438"/>
      <c r="AI1095" s="439"/>
      <c r="AJ1095" s="54"/>
      <c r="AK1095" s="439"/>
      <c r="AU1095" s="440"/>
      <c r="AV1095" s="85"/>
      <c r="AW1095" s="444"/>
      <c r="AX1095" s="436"/>
      <c r="AY1095" s="437"/>
      <c r="AZ1095" s="437"/>
      <c r="BA1095" s="437"/>
      <c r="BB1095" s="437"/>
      <c r="BC1095" s="441"/>
      <c r="BD1095" s="54"/>
      <c r="BE1095" s="56"/>
      <c r="BF1095" s="56"/>
      <c r="BG1095" s="54"/>
      <c r="BH1095" s="54"/>
      <c r="BI1095" s="54"/>
      <c r="BJ1095" s="54"/>
      <c r="BR1095" s="439"/>
      <c r="BS1095" s="439"/>
      <c r="BT1095" s="439"/>
    </row>
    <row r="1096" spans="14:72" hidden="1" x14ac:dyDescent="0.2">
      <c r="N1096" s="443"/>
      <c r="O1096" s="444"/>
      <c r="P1096" s="436"/>
      <c r="Q1096" s="437"/>
      <c r="R1096" s="58"/>
      <c r="S1096" s="58"/>
      <c r="T1096" s="437"/>
      <c r="U1096" s="438"/>
      <c r="V1096" s="54"/>
      <c r="W1096" s="54"/>
      <c r="X1096" s="54"/>
      <c r="Y1096" s="54"/>
      <c r="Z1096" s="54"/>
      <c r="AA1096" s="55"/>
      <c r="AB1096" s="438"/>
      <c r="AI1096" s="439"/>
      <c r="AJ1096" s="54"/>
      <c r="AK1096" s="439"/>
      <c r="AU1096" s="440"/>
      <c r="AV1096" s="85"/>
      <c r="AW1096" s="444"/>
      <c r="AX1096" s="436"/>
      <c r="AY1096" s="437"/>
      <c r="AZ1096" s="437"/>
      <c r="BA1096" s="437"/>
      <c r="BB1096" s="437"/>
      <c r="BC1096" s="441"/>
      <c r="BD1096" s="54"/>
      <c r="BE1096" s="56"/>
      <c r="BF1096" s="56"/>
      <c r="BG1096" s="54"/>
      <c r="BH1096" s="54"/>
      <c r="BI1096" s="54"/>
      <c r="BJ1096" s="54"/>
      <c r="BR1096" s="439"/>
      <c r="BS1096" s="439"/>
      <c r="BT1096" s="439"/>
    </row>
    <row r="1097" spans="14:72" hidden="1" x14ac:dyDescent="0.2">
      <c r="N1097" s="443"/>
      <c r="O1097" s="444"/>
      <c r="P1097" s="436"/>
      <c r="Q1097" s="437"/>
      <c r="R1097" s="58"/>
      <c r="S1097" s="58"/>
      <c r="T1097" s="437"/>
      <c r="U1097" s="438"/>
      <c r="V1097" s="54"/>
      <c r="W1097" s="54"/>
      <c r="X1097" s="54"/>
      <c r="Y1097" s="54"/>
      <c r="Z1097" s="54"/>
      <c r="AA1097" s="55"/>
      <c r="AB1097" s="438"/>
      <c r="AI1097" s="439"/>
      <c r="AJ1097" s="54"/>
      <c r="AK1097" s="439"/>
      <c r="AU1097" s="440"/>
      <c r="AV1097" s="85"/>
      <c r="AW1097" s="444"/>
      <c r="AX1097" s="436"/>
      <c r="AY1097" s="437"/>
      <c r="AZ1097" s="437"/>
      <c r="BA1097" s="437"/>
      <c r="BB1097" s="437"/>
      <c r="BC1097" s="441"/>
      <c r="BD1097" s="54"/>
      <c r="BE1097" s="56"/>
      <c r="BF1097" s="56"/>
      <c r="BG1097" s="54"/>
      <c r="BH1097" s="54"/>
      <c r="BI1097" s="54"/>
      <c r="BJ1097" s="54"/>
      <c r="BR1097" s="439"/>
      <c r="BS1097" s="439"/>
      <c r="BT1097" s="439"/>
    </row>
    <row r="1098" spans="14:72" hidden="1" x14ac:dyDescent="0.2">
      <c r="N1098" s="443"/>
      <c r="O1098" s="444"/>
      <c r="P1098" s="436"/>
      <c r="Q1098" s="437"/>
      <c r="R1098" s="58"/>
      <c r="S1098" s="58"/>
      <c r="T1098" s="437"/>
      <c r="U1098" s="438"/>
      <c r="V1098" s="54"/>
      <c r="W1098" s="54"/>
      <c r="X1098" s="54"/>
      <c r="Y1098" s="54"/>
      <c r="Z1098" s="54"/>
      <c r="AA1098" s="55"/>
      <c r="AB1098" s="438"/>
      <c r="AI1098" s="439"/>
      <c r="AJ1098" s="54"/>
      <c r="AK1098" s="439"/>
      <c r="AU1098" s="440"/>
      <c r="AV1098" s="85"/>
      <c r="AW1098" s="444"/>
      <c r="AX1098" s="436"/>
      <c r="AY1098" s="437"/>
      <c r="AZ1098" s="437"/>
      <c r="BA1098" s="437"/>
      <c r="BB1098" s="437"/>
      <c r="BC1098" s="441"/>
      <c r="BD1098" s="54"/>
      <c r="BE1098" s="56"/>
      <c r="BF1098" s="56"/>
      <c r="BG1098" s="54"/>
      <c r="BH1098" s="54"/>
      <c r="BI1098" s="54"/>
      <c r="BJ1098" s="54"/>
      <c r="BR1098" s="439"/>
      <c r="BS1098" s="439"/>
      <c r="BT1098" s="439"/>
    </row>
    <row r="1099" spans="14:72" hidden="1" x14ac:dyDescent="0.2">
      <c r="N1099" s="443"/>
      <c r="O1099" s="444"/>
      <c r="P1099" s="436"/>
      <c r="Q1099" s="437"/>
      <c r="R1099" s="58"/>
      <c r="S1099" s="58"/>
      <c r="T1099" s="437"/>
      <c r="U1099" s="438"/>
      <c r="V1099" s="54"/>
      <c r="W1099" s="54"/>
      <c r="X1099" s="54"/>
      <c r="Y1099" s="54"/>
      <c r="Z1099" s="54"/>
      <c r="AA1099" s="55"/>
      <c r="AB1099" s="438"/>
      <c r="AI1099" s="439"/>
      <c r="AJ1099" s="54"/>
      <c r="AK1099" s="439"/>
      <c r="AU1099" s="440"/>
      <c r="AV1099" s="85"/>
      <c r="AW1099" s="444"/>
      <c r="AX1099" s="436"/>
      <c r="AY1099" s="437"/>
      <c r="AZ1099" s="437"/>
      <c r="BA1099" s="437"/>
      <c r="BB1099" s="437"/>
      <c r="BC1099" s="441"/>
      <c r="BD1099" s="54"/>
      <c r="BE1099" s="56"/>
      <c r="BF1099" s="56"/>
      <c r="BG1099" s="54"/>
      <c r="BH1099" s="54"/>
      <c r="BI1099" s="54"/>
      <c r="BJ1099" s="54"/>
      <c r="BR1099" s="439"/>
      <c r="BS1099" s="439"/>
      <c r="BT1099" s="439"/>
    </row>
    <row r="1100" spans="14:72" hidden="1" x14ac:dyDescent="0.2">
      <c r="N1100" s="443"/>
      <c r="O1100" s="444"/>
      <c r="P1100" s="436"/>
      <c r="Q1100" s="437"/>
      <c r="R1100" s="58"/>
      <c r="S1100" s="58"/>
      <c r="T1100" s="437"/>
      <c r="U1100" s="438"/>
      <c r="V1100" s="54"/>
      <c r="W1100" s="54"/>
      <c r="X1100" s="54"/>
      <c r="Y1100" s="54"/>
      <c r="Z1100" s="54"/>
      <c r="AA1100" s="55"/>
      <c r="AB1100" s="438"/>
      <c r="AI1100" s="439"/>
      <c r="AJ1100" s="54"/>
      <c r="AK1100" s="439"/>
      <c r="AU1100" s="440"/>
      <c r="AV1100" s="85"/>
      <c r="AW1100" s="444"/>
      <c r="AX1100" s="436"/>
      <c r="AY1100" s="437"/>
      <c r="AZ1100" s="437"/>
      <c r="BA1100" s="437"/>
      <c r="BB1100" s="437"/>
      <c r="BC1100" s="441"/>
      <c r="BD1100" s="54"/>
      <c r="BE1100" s="56"/>
      <c r="BF1100" s="56"/>
      <c r="BG1100" s="54"/>
      <c r="BH1100" s="54"/>
      <c r="BI1100" s="54"/>
      <c r="BJ1100" s="54"/>
      <c r="BR1100" s="439"/>
      <c r="BS1100" s="439"/>
      <c r="BT1100" s="439"/>
    </row>
    <row r="1101" spans="14:72" hidden="1" x14ac:dyDescent="0.2">
      <c r="N1101" s="443"/>
      <c r="O1101" s="444"/>
      <c r="P1101" s="436"/>
      <c r="Q1101" s="437"/>
      <c r="R1101" s="58"/>
      <c r="S1101" s="58"/>
      <c r="T1101" s="437"/>
      <c r="U1101" s="438"/>
      <c r="V1101" s="54"/>
      <c r="W1101" s="54"/>
      <c r="X1101" s="54"/>
      <c r="Y1101" s="54"/>
      <c r="Z1101" s="54"/>
      <c r="AA1101" s="55"/>
      <c r="AB1101" s="438"/>
      <c r="AI1101" s="439"/>
      <c r="AJ1101" s="54"/>
      <c r="AK1101" s="439"/>
      <c r="AU1101" s="440"/>
      <c r="AV1101" s="85"/>
      <c r="AW1101" s="444"/>
      <c r="AX1101" s="436"/>
      <c r="AY1101" s="437"/>
      <c r="AZ1101" s="437"/>
      <c r="BA1101" s="437"/>
      <c r="BB1101" s="437"/>
      <c r="BC1101" s="441"/>
      <c r="BD1101" s="54"/>
      <c r="BE1101" s="56"/>
      <c r="BF1101" s="56"/>
      <c r="BG1101" s="54"/>
      <c r="BH1101" s="54"/>
      <c r="BI1101" s="54"/>
      <c r="BJ1101" s="54"/>
      <c r="BR1101" s="439"/>
      <c r="BS1101" s="439"/>
      <c r="BT1101" s="439"/>
    </row>
    <row r="1102" spans="14:72" hidden="1" x14ac:dyDescent="0.2">
      <c r="N1102" s="443"/>
      <c r="O1102" s="444"/>
      <c r="P1102" s="436"/>
      <c r="Q1102" s="437"/>
      <c r="R1102" s="58"/>
      <c r="S1102" s="58"/>
      <c r="T1102" s="437"/>
      <c r="U1102" s="438"/>
      <c r="V1102" s="54"/>
      <c r="W1102" s="54"/>
      <c r="X1102" s="54"/>
      <c r="Y1102" s="54"/>
      <c r="Z1102" s="54"/>
      <c r="AA1102" s="55"/>
      <c r="AB1102" s="438"/>
      <c r="AI1102" s="439"/>
      <c r="AJ1102" s="54"/>
      <c r="AK1102" s="439"/>
      <c r="AU1102" s="440"/>
      <c r="AV1102" s="85"/>
      <c r="AW1102" s="444"/>
      <c r="AX1102" s="436"/>
      <c r="AY1102" s="437"/>
      <c r="AZ1102" s="437"/>
      <c r="BA1102" s="437"/>
      <c r="BB1102" s="437"/>
      <c r="BC1102" s="441"/>
      <c r="BD1102" s="54"/>
      <c r="BE1102" s="56"/>
      <c r="BF1102" s="56"/>
      <c r="BG1102" s="54"/>
      <c r="BH1102" s="54"/>
      <c r="BI1102" s="54"/>
      <c r="BJ1102" s="54"/>
      <c r="BR1102" s="439"/>
      <c r="BS1102" s="439"/>
      <c r="BT1102" s="439"/>
    </row>
    <row r="1103" spans="14:72" hidden="1" x14ac:dyDescent="0.2">
      <c r="N1103" s="443"/>
      <c r="O1103" s="444"/>
      <c r="P1103" s="436"/>
      <c r="Q1103" s="437"/>
      <c r="R1103" s="58"/>
      <c r="S1103" s="58"/>
      <c r="T1103" s="437"/>
      <c r="U1103" s="438"/>
      <c r="V1103" s="54"/>
      <c r="W1103" s="54"/>
      <c r="X1103" s="54"/>
      <c r="Y1103" s="54"/>
      <c r="Z1103" s="54"/>
      <c r="AA1103" s="55"/>
      <c r="AB1103" s="438"/>
      <c r="AI1103" s="439"/>
      <c r="AJ1103" s="54"/>
      <c r="AK1103" s="439"/>
      <c r="AU1103" s="440"/>
      <c r="AV1103" s="85"/>
      <c r="AW1103" s="444"/>
      <c r="AX1103" s="436"/>
      <c r="AY1103" s="437"/>
      <c r="AZ1103" s="437"/>
      <c r="BA1103" s="437"/>
      <c r="BB1103" s="437"/>
      <c r="BC1103" s="441"/>
      <c r="BD1103" s="54"/>
      <c r="BE1103" s="56"/>
      <c r="BF1103" s="56"/>
      <c r="BG1103" s="54"/>
      <c r="BH1103" s="54"/>
      <c r="BI1103" s="54"/>
      <c r="BJ1103" s="54"/>
      <c r="BR1103" s="439"/>
      <c r="BS1103" s="439"/>
      <c r="BT1103" s="439"/>
    </row>
    <row r="1104" spans="14:72" hidden="1" x14ac:dyDescent="0.2">
      <c r="N1104" s="443"/>
      <c r="O1104" s="444"/>
      <c r="P1104" s="436"/>
      <c r="Q1104" s="437"/>
      <c r="R1104" s="58"/>
      <c r="S1104" s="58"/>
      <c r="T1104" s="437"/>
      <c r="U1104" s="438"/>
      <c r="V1104" s="54"/>
      <c r="W1104" s="54"/>
      <c r="X1104" s="54"/>
      <c r="Y1104" s="54"/>
      <c r="Z1104" s="54"/>
      <c r="AA1104" s="55"/>
      <c r="AB1104" s="438"/>
      <c r="AI1104" s="439"/>
      <c r="AJ1104" s="54"/>
      <c r="AK1104" s="439"/>
      <c r="AU1104" s="440"/>
      <c r="AV1104" s="85"/>
      <c r="AW1104" s="444"/>
      <c r="AX1104" s="436"/>
      <c r="AY1104" s="437"/>
      <c r="AZ1104" s="437"/>
      <c r="BA1104" s="437"/>
      <c r="BB1104" s="437"/>
      <c r="BC1104" s="441"/>
      <c r="BD1104" s="54"/>
      <c r="BE1104" s="56"/>
      <c r="BF1104" s="56"/>
      <c r="BG1104" s="54"/>
      <c r="BH1104" s="54"/>
      <c r="BI1104" s="54"/>
      <c r="BJ1104" s="54"/>
      <c r="BR1104" s="439"/>
      <c r="BS1104" s="439"/>
      <c r="BT1104" s="439"/>
    </row>
    <row r="1105" spans="14:72" hidden="1" x14ac:dyDescent="0.2">
      <c r="N1105" s="443"/>
      <c r="O1105" s="444"/>
      <c r="P1105" s="436"/>
      <c r="Q1105" s="437"/>
      <c r="R1105" s="58"/>
      <c r="S1105" s="58"/>
      <c r="T1105" s="437"/>
      <c r="U1105" s="438"/>
      <c r="V1105" s="54"/>
      <c r="W1105" s="54"/>
      <c r="X1105" s="54"/>
      <c r="Y1105" s="54"/>
      <c r="Z1105" s="54"/>
      <c r="AA1105" s="55"/>
      <c r="AB1105" s="438"/>
      <c r="AI1105" s="439"/>
      <c r="AJ1105" s="54"/>
      <c r="AK1105" s="439"/>
      <c r="AU1105" s="440"/>
      <c r="AV1105" s="85"/>
      <c r="AW1105" s="444"/>
      <c r="AX1105" s="436"/>
      <c r="AY1105" s="437"/>
      <c r="AZ1105" s="437"/>
      <c r="BA1105" s="437"/>
      <c r="BB1105" s="437"/>
      <c r="BC1105" s="441"/>
      <c r="BD1105" s="54"/>
      <c r="BE1105" s="56"/>
      <c r="BF1105" s="56"/>
      <c r="BG1105" s="54"/>
      <c r="BH1105" s="54"/>
      <c r="BI1105" s="54"/>
      <c r="BJ1105" s="54"/>
      <c r="BR1105" s="439"/>
      <c r="BS1105" s="439"/>
      <c r="BT1105" s="439"/>
    </row>
    <row r="1106" spans="14:72" hidden="1" x14ac:dyDescent="0.2">
      <c r="N1106" s="443"/>
      <c r="O1106" s="444"/>
      <c r="P1106" s="436"/>
      <c r="Q1106" s="437"/>
      <c r="R1106" s="58"/>
      <c r="S1106" s="58"/>
      <c r="T1106" s="437"/>
      <c r="U1106" s="438"/>
      <c r="V1106" s="54"/>
      <c r="W1106" s="54"/>
      <c r="X1106" s="54"/>
      <c r="Y1106" s="54"/>
      <c r="Z1106" s="54"/>
      <c r="AA1106" s="55"/>
      <c r="AB1106" s="438"/>
      <c r="AI1106" s="439"/>
      <c r="AJ1106" s="54"/>
      <c r="AK1106" s="439"/>
      <c r="AU1106" s="440"/>
      <c r="AV1106" s="85"/>
      <c r="AW1106" s="444"/>
      <c r="AX1106" s="436"/>
      <c r="AY1106" s="437"/>
      <c r="AZ1106" s="437"/>
      <c r="BA1106" s="437"/>
      <c r="BB1106" s="437"/>
      <c r="BC1106" s="441"/>
      <c r="BD1106" s="54"/>
      <c r="BE1106" s="56"/>
      <c r="BF1106" s="56"/>
      <c r="BG1106" s="54"/>
      <c r="BH1106" s="54"/>
      <c r="BI1106" s="54"/>
      <c r="BJ1106" s="54"/>
      <c r="BR1106" s="439"/>
      <c r="BS1106" s="439"/>
      <c r="BT1106" s="439"/>
    </row>
    <row r="1107" spans="14:72" hidden="1" x14ac:dyDescent="0.2">
      <c r="N1107" s="443"/>
      <c r="O1107" s="444"/>
      <c r="P1107" s="436"/>
      <c r="Q1107" s="437"/>
      <c r="R1107" s="58"/>
      <c r="S1107" s="58"/>
      <c r="T1107" s="437"/>
      <c r="U1107" s="438"/>
      <c r="V1107" s="54"/>
      <c r="W1107" s="54"/>
      <c r="X1107" s="54"/>
      <c r="Y1107" s="54"/>
      <c r="Z1107" s="54"/>
      <c r="AA1107" s="55"/>
      <c r="AB1107" s="438"/>
      <c r="AI1107" s="439"/>
      <c r="AJ1107" s="54"/>
      <c r="AK1107" s="439"/>
      <c r="AU1107" s="440"/>
      <c r="AV1107" s="85"/>
      <c r="AW1107" s="444"/>
      <c r="AX1107" s="436"/>
      <c r="AY1107" s="437"/>
      <c r="AZ1107" s="437"/>
      <c r="BA1107" s="437"/>
      <c r="BB1107" s="437"/>
      <c r="BC1107" s="441"/>
      <c r="BD1107" s="54"/>
      <c r="BE1107" s="56"/>
      <c r="BF1107" s="56"/>
      <c r="BG1107" s="54"/>
      <c r="BH1107" s="54"/>
      <c r="BI1107" s="54"/>
      <c r="BJ1107" s="54"/>
      <c r="BR1107" s="439"/>
      <c r="BS1107" s="439"/>
      <c r="BT1107" s="439"/>
    </row>
    <row r="1108" spans="14:72" hidden="1" x14ac:dyDescent="0.2">
      <c r="N1108" s="443"/>
      <c r="O1108" s="444"/>
      <c r="P1108" s="436"/>
      <c r="Q1108" s="437"/>
      <c r="R1108" s="58"/>
      <c r="S1108" s="58"/>
      <c r="T1108" s="437"/>
      <c r="U1108" s="438"/>
      <c r="V1108" s="54"/>
      <c r="W1108" s="54"/>
      <c r="X1108" s="54"/>
      <c r="Y1108" s="54"/>
      <c r="Z1108" s="54"/>
      <c r="AA1108" s="55"/>
      <c r="AB1108" s="438"/>
      <c r="AI1108" s="439"/>
      <c r="AJ1108" s="54"/>
      <c r="AK1108" s="439"/>
      <c r="AU1108" s="440"/>
      <c r="AV1108" s="85"/>
      <c r="AW1108" s="444"/>
      <c r="AX1108" s="436"/>
      <c r="AY1108" s="437"/>
      <c r="AZ1108" s="437"/>
      <c r="BA1108" s="437"/>
      <c r="BB1108" s="437"/>
      <c r="BC1108" s="441"/>
      <c r="BD1108" s="54"/>
      <c r="BE1108" s="56"/>
      <c r="BF1108" s="56"/>
      <c r="BG1108" s="54"/>
      <c r="BH1108" s="54"/>
      <c r="BI1108" s="54"/>
      <c r="BJ1108" s="54"/>
      <c r="BR1108" s="439"/>
      <c r="BS1108" s="439"/>
      <c r="BT1108" s="439"/>
    </row>
    <row r="1109" spans="14:72" hidden="1" x14ac:dyDescent="0.2">
      <c r="N1109" s="443"/>
      <c r="O1109" s="444"/>
      <c r="P1109" s="436"/>
      <c r="Q1109" s="437"/>
      <c r="R1109" s="58"/>
      <c r="S1109" s="58"/>
      <c r="T1109" s="437"/>
      <c r="U1109" s="438"/>
      <c r="V1109" s="54"/>
      <c r="W1109" s="54"/>
      <c r="X1109" s="54"/>
      <c r="Y1109" s="54"/>
      <c r="Z1109" s="54"/>
      <c r="AA1109" s="55"/>
      <c r="AB1109" s="438"/>
      <c r="AI1109" s="439"/>
      <c r="AJ1109" s="54"/>
      <c r="AK1109" s="439"/>
      <c r="AU1109" s="440"/>
      <c r="AV1109" s="85"/>
      <c r="AW1109" s="444"/>
      <c r="AX1109" s="436"/>
      <c r="AY1109" s="437"/>
      <c r="AZ1109" s="437"/>
      <c r="BA1109" s="437"/>
      <c r="BB1109" s="437"/>
      <c r="BC1109" s="441"/>
      <c r="BD1109" s="54"/>
      <c r="BE1109" s="56"/>
      <c r="BF1109" s="56"/>
      <c r="BG1109" s="54"/>
      <c r="BH1109" s="54"/>
      <c r="BI1109" s="54"/>
      <c r="BJ1109" s="54"/>
      <c r="BR1109" s="439"/>
      <c r="BS1109" s="439"/>
      <c r="BT1109" s="439"/>
    </row>
    <row r="1110" spans="14:72" hidden="1" x14ac:dyDescent="0.2">
      <c r="N1110" s="443"/>
      <c r="O1110" s="444"/>
      <c r="P1110" s="436"/>
      <c r="Q1110" s="437"/>
      <c r="R1110" s="58"/>
      <c r="S1110" s="58"/>
      <c r="T1110" s="437"/>
      <c r="U1110" s="438"/>
      <c r="V1110" s="54"/>
      <c r="W1110" s="54"/>
      <c r="X1110" s="54"/>
      <c r="Y1110" s="54"/>
      <c r="Z1110" s="54"/>
      <c r="AA1110" s="55"/>
      <c r="AB1110" s="438"/>
      <c r="AI1110" s="439"/>
      <c r="AJ1110" s="54"/>
      <c r="AK1110" s="439"/>
      <c r="AU1110" s="440"/>
      <c r="AV1110" s="85"/>
      <c r="AW1110" s="444"/>
      <c r="AX1110" s="436"/>
      <c r="AY1110" s="437"/>
      <c r="AZ1110" s="437"/>
      <c r="BA1110" s="437"/>
      <c r="BB1110" s="437"/>
      <c r="BC1110" s="441"/>
      <c r="BD1110" s="54"/>
      <c r="BE1110" s="56"/>
      <c r="BF1110" s="56"/>
      <c r="BG1110" s="54"/>
      <c r="BH1110" s="54"/>
      <c r="BI1110" s="54"/>
      <c r="BJ1110" s="54"/>
      <c r="BR1110" s="439"/>
      <c r="BS1110" s="439"/>
      <c r="BT1110" s="439"/>
    </row>
    <row r="1111" spans="14:72" hidden="1" x14ac:dyDescent="0.2">
      <c r="N1111" s="443"/>
      <c r="O1111" s="444"/>
      <c r="P1111" s="436"/>
      <c r="Q1111" s="437"/>
      <c r="R1111" s="58"/>
      <c r="S1111" s="58"/>
      <c r="T1111" s="437"/>
      <c r="U1111" s="438"/>
      <c r="V1111" s="54"/>
      <c r="W1111" s="54"/>
      <c r="X1111" s="54"/>
      <c r="Y1111" s="54"/>
      <c r="Z1111" s="54"/>
      <c r="AA1111" s="55"/>
      <c r="AB1111" s="438"/>
      <c r="AI1111" s="439"/>
      <c r="AJ1111" s="54"/>
      <c r="AK1111" s="439"/>
      <c r="AU1111" s="440"/>
      <c r="AV1111" s="85"/>
      <c r="AW1111" s="444"/>
      <c r="AX1111" s="436"/>
      <c r="AY1111" s="437"/>
      <c r="AZ1111" s="437"/>
      <c r="BA1111" s="437"/>
      <c r="BB1111" s="437"/>
      <c r="BC1111" s="441"/>
      <c r="BD1111" s="54"/>
      <c r="BE1111" s="56"/>
      <c r="BF1111" s="56"/>
      <c r="BG1111" s="54"/>
      <c r="BH1111" s="54"/>
      <c r="BI1111" s="54"/>
      <c r="BJ1111" s="54"/>
      <c r="BR1111" s="439"/>
      <c r="BS1111" s="439"/>
      <c r="BT1111" s="439"/>
    </row>
    <row r="1112" spans="14:72" hidden="1" x14ac:dyDescent="0.2">
      <c r="N1112" s="443"/>
      <c r="O1112" s="444"/>
      <c r="P1112" s="436"/>
      <c r="Q1112" s="437"/>
      <c r="R1112" s="58"/>
      <c r="S1112" s="58"/>
      <c r="T1112" s="437"/>
      <c r="U1112" s="438"/>
      <c r="V1112" s="54"/>
      <c r="W1112" s="54"/>
      <c r="X1112" s="54"/>
      <c r="Y1112" s="54"/>
      <c r="Z1112" s="54"/>
      <c r="AA1112" s="55"/>
      <c r="AB1112" s="438"/>
      <c r="AI1112" s="439"/>
      <c r="AJ1112" s="54"/>
      <c r="AK1112" s="439"/>
      <c r="AU1112" s="440"/>
      <c r="AV1112" s="85"/>
      <c r="AW1112" s="444"/>
      <c r="AX1112" s="436"/>
      <c r="AY1112" s="437"/>
      <c r="AZ1112" s="437"/>
      <c r="BA1112" s="437"/>
      <c r="BB1112" s="437"/>
      <c r="BC1112" s="441"/>
      <c r="BD1112" s="54"/>
      <c r="BE1112" s="56"/>
      <c r="BF1112" s="56"/>
      <c r="BG1112" s="54"/>
      <c r="BH1112" s="54"/>
      <c r="BI1112" s="54"/>
      <c r="BJ1112" s="54"/>
      <c r="BR1112" s="439"/>
      <c r="BS1112" s="439"/>
      <c r="BT1112" s="439"/>
    </row>
    <row r="1113" spans="14:72" hidden="1" x14ac:dyDescent="0.2">
      <c r="N1113" s="443"/>
      <c r="O1113" s="444"/>
      <c r="P1113" s="436"/>
      <c r="Q1113" s="437"/>
      <c r="R1113" s="58"/>
      <c r="S1113" s="58"/>
      <c r="T1113" s="437"/>
      <c r="U1113" s="438"/>
      <c r="V1113" s="54"/>
      <c r="W1113" s="54"/>
      <c r="X1113" s="54"/>
      <c r="Y1113" s="54"/>
      <c r="Z1113" s="54"/>
      <c r="AA1113" s="55"/>
      <c r="AB1113" s="438"/>
      <c r="AI1113" s="439"/>
      <c r="AJ1113" s="54"/>
      <c r="AK1113" s="439"/>
      <c r="AU1113" s="440"/>
      <c r="AV1113" s="85"/>
      <c r="AW1113" s="444"/>
      <c r="AX1113" s="436"/>
      <c r="AY1113" s="437"/>
      <c r="AZ1113" s="437"/>
      <c r="BA1113" s="437"/>
      <c r="BB1113" s="437"/>
      <c r="BC1113" s="441"/>
      <c r="BD1113" s="54"/>
      <c r="BE1113" s="56"/>
      <c r="BF1113" s="56"/>
      <c r="BG1113" s="54"/>
      <c r="BH1113" s="54"/>
      <c r="BI1113" s="54"/>
      <c r="BJ1113" s="54"/>
      <c r="BR1113" s="439"/>
      <c r="BS1113" s="439"/>
      <c r="BT1113" s="439"/>
    </row>
    <row r="1114" spans="14:72" hidden="1" x14ac:dyDescent="0.2">
      <c r="N1114" s="443"/>
      <c r="O1114" s="444"/>
      <c r="P1114" s="436"/>
      <c r="Q1114" s="437"/>
      <c r="R1114" s="58"/>
      <c r="S1114" s="58"/>
      <c r="T1114" s="437"/>
      <c r="U1114" s="438"/>
      <c r="V1114" s="54"/>
      <c r="W1114" s="54"/>
      <c r="X1114" s="54"/>
      <c r="Y1114" s="54"/>
      <c r="Z1114" s="54"/>
      <c r="AA1114" s="55"/>
      <c r="AB1114" s="438"/>
      <c r="AI1114" s="439"/>
      <c r="AJ1114" s="54"/>
      <c r="AK1114" s="439"/>
      <c r="AU1114" s="440"/>
      <c r="AV1114" s="85"/>
      <c r="AW1114" s="444"/>
      <c r="AX1114" s="436"/>
      <c r="AY1114" s="437"/>
      <c r="AZ1114" s="437"/>
      <c r="BA1114" s="437"/>
      <c r="BB1114" s="437"/>
      <c r="BC1114" s="441"/>
      <c r="BD1114" s="54"/>
      <c r="BE1114" s="56"/>
      <c r="BF1114" s="56"/>
      <c r="BG1114" s="54"/>
      <c r="BH1114" s="54"/>
      <c r="BI1114" s="54"/>
      <c r="BJ1114" s="54"/>
      <c r="BR1114" s="439"/>
      <c r="BS1114" s="439"/>
      <c r="BT1114" s="439"/>
    </row>
    <row r="1115" spans="14:72" hidden="1" x14ac:dyDescent="0.2">
      <c r="N1115" s="443"/>
      <c r="O1115" s="444"/>
      <c r="P1115" s="436"/>
      <c r="Q1115" s="437"/>
      <c r="R1115" s="58"/>
      <c r="S1115" s="58"/>
      <c r="T1115" s="437"/>
      <c r="U1115" s="438"/>
      <c r="V1115" s="54"/>
      <c r="W1115" s="54"/>
      <c r="X1115" s="54"/>
      <c r="Y1115" s="54"/>
      <c r="Z1115" s="54"/>
      <c r="AA1115" s="55"/>
      <c r="AB1115" s="438"/>
      <c r="AI1115" s="439"/>
      <c r="AJ1115" s="54"/>
      <c r="AK1115" s="439"/>
      <c r="AU1115" s="440"/>
      <c r="AV1115" s="85"/>
      <c r="AW1115" s="444"/>
      <c r="AX1115" s="436"/>
      <c r="AY1115" s="437"/>
      <c r="AZ1115" s="437"/>
      <c r="BA1115" s="437"/>
      <c r="BB1115" s="437"/>
      <c r="BC1115" s="441"/>
      <c r="BD1115" s="54"/>
      <c r="BE1115" s="56"/>
      <c r="BF1115" s="56"/>
      <c r="BG1115" s="54"/>
      <c r="BH1115" s="54"/>
      <c r="BI1115" s="54"/>
      <c r="BJ1115" s="54"/>
      <c r="BR1115" s="439"/>
      <c r="BS1115" s="439"/>
      <c r="BT1115" s="439"/>
    </row>
    <row r="1116" spans="14:72" hidden="1" x14ac:dyDescent="0.2">
      <c r="N1116" s="443"/>
      <c r="O1116" s="444"/>
      <c r="P1116" s="436"/>
      <c r="Q1116" s="437"/>
      <c r="R1116" s="58"/>
      <c r="S1116" s="58"/>
      <c r="T1116" s="437"/>
      <c r="U1116" s="438"/>
      <c r="V1116" s="54"/>
      <c r="W1116" s="54"/>
      <c r="X1116" s="54"/>
      <c r="Y1116" s="54"/>
      <c r="Z1116" s="54"/>
      <c r="AA1116" s="55"/>
      <c r="AB1116" s="438"/>
      <c r="AI1116" s="439"/>
      <c r="AJ1116" s="54"/>
      <c r="AK1116" s="439"/>
      <c r="AU1116" s="440"/>
      <c r="AV1116" s="85"/>
      <c r="AW1116" s="444"/>
      <c r="AX1116" s="436"/>
      <c r="AY1116" s="437"/>
      <c r="AZ1116" s="437"/>
      <c r="BA1116" s="437"/>
      <c r="BB1116" s="437"/>
      <c r="BC1116" s="441"/>
      <c r="BD1116" s="54"/>
      <c r="BE1116" s="56"/>
      <c r="BF1116" s="56"/>
      <c r="BG1116" s="54"/>
      <c r="BH1116" s="54"/>
      <c r="BI1116" s="54"/>
      <c r="BJ1116" s="54"/>
      <c r="BR1116" s="439"/>
      <c r="BS1116" s="439"/>
      <c r="BT1116" s="439"/>
    </row>
    <row r="1117" spans="14:72" hidden="1" x14ac:dyDescent="0.2">
      <c r="N1117" s="443"/>
      <c r="O1117" s="444"/>
      <c r="P1117" s="436"/>
      <c r="Q1117" s="437"/>
      <c r="R1117" s="58"/>
      <c r="S1117" s="58"/>
      <c r="T1117" s="437"/>
      <c r="U1117" s="438"/>
      <c r="V1117" s="54"/>
      <c r="W1117" s="54"/>
      <c r="X1117" s="54"/>
      <c r="Y1117" s="54"/>
      <c r="Z1117" s="54"/>
      <c r="AA1117" s="55"/>
      <c r="AB1117" s="438"/>
      <c r="AI1117" s="439"/>
      <c r="AJ1117" s="54"/>
      <c r="AK1117" s="439"/>
      <c r="AU1117" s="440"/>
      <c r="AV1117" s="85"/>
      <c r="AW1117" s="444"/>
      <c r="AX1117" s="436"/>
      <c r="AY1117" s="437"/>
      <c r="AZ1117" s="437"/>
      <c r="BA1117" s="437"/>
      <c r="BB1117" s="437"/>
      <c r="BC1117" s="441"/>
      <c r="BD1117" s="54"/>
      <c r="BE1117" s="56"/>
      <c r="BF1117" s="56"/>
      <c r="BG1117" s="54"/>
      <c r="BH1117" s="54"/>
      <c r="BI1117" s="54"/>
      <c r="BJ1117" s="54"/>
      <c r="BR1117" s="439"/>
      <c r="BS1117" s="439"/>
      <c r="BT1117" s="439"/>
    </row>
    <row r="1118" spans="14:72" hidden="1" x14ac:dyDescent="0.2">
      <c r="N1118" s="443"/>
      <c r="O1118" s="444"/>
      <c r="P1118" s="436"/>
      <c r="Q1118" s="437"/>
      <c r="R1118" s="58"/>
      <c r="S1118" s="58"/>
      <c r="T1118" s="437"/>
      <c r="U1118" s="438"/>
      <c r="V1118" s="54"/>
      <c r="W1118" s="54"/>
      <c r="X1118" s="54"/>
      <c r="Y1118" s="54"/>
      <c r="Z1118" s="54"/>
      <c r="AA1118" s="55"/>
      <c r="AB1118" s="438"/>
      <c r="AI1118" s="439"/>
      <c r="AJ1118" s="54"/>
      <c r="AK1118" s="439"/>
      <c r="AU1118" s="440"/>
      <c r="AV1118" s="85"/>
      <c r="AW1118" s="444"/>
      <c r="AX1118" s="436"/>
      <c r="AY1118" s="437"/>
      <c r="AZ1118" s="437"/>
      <c r="BA1118" s="437"/>
      <c r="BB1118" s="437"/>
      <c r="BC1118" s="441"/>
      <c r="BD1118" s="54"/>
      <c r="BE1118" s="56"/>
      <c r="BF1118" s="56"/>
      <c r="BG1118" s="54"/>
      <c r="BH1118" s="54"/>
      <c r="BI1118" s="54"/>
      <c r="BJ1118" s="54"/>
      <c r="BR1118" s="439"/>
      <c r="BS1118" s="439"/>
      <c r="BT1118" s="439"/>
    </row>
    <row r="1119" spans="14:72" hidden="1" x14ac:dyDescent="0.2">
      <c r="N1119" s="443"/>
      <c r="O1119" s="444"/>
      <c r="P1119" s="436"/>
      <c r="Q1119" s="437"/>
      <c r="R1119" s="58"/>
      <c r="S1119" s="58"/>
      <c r="T1119" s="437"/>
      <c r="U1119" s="438"/>
      <c r="V1119" s="54"/>
      <c r="W1119" s="54"/>
      <c r="X1119" s="54"/>
      <c r="Y1119" s="54"/>
      <c r="Z1119" s="54"/>
      <c r="AA1119" s="55"/>
      <c r="AB1119" s="438"/>
      <c r="AI1119" s="439"/>
      <c r="AJ1119" s="54"/>
      <c r="AK1119" s="439"/>
      <c r="AU1119" s="440"/>
      <c r="AV1119" s="85"/>
      <c r="AW1119" s="444"/>
      <c r="AX1119" s="436"/>
      <c r="AY1119" s="437"/>
      <c r="AZ1119" s="437"/>
      <c r="BA1119" s="437"/>
      <c r="BB1119" s="437"/>
      <c r="BC1119" s="441"/>
      <c r="BD1119" s="54"/>
      <c r="BE1119" s="56"/>
      <c r="BF1119" s="56"/>
      <c r="BG1119" s="54"/>
      <c r="BH1119" s="54"/>
      <c r="BI1119" s="54"/>
      <c r="BJ1119" s="54"/>
      <c r="BR1119" s="439"/>
      <c r="BS1119" s="439"/>
      <c r="BT1119" s="439"/>
    </row>
    <row r="1120" spans="14:72" hidden="1" x14ac:dyDescent="0.2">
      <c r="N1120" s="443"/>
      <c r="O1120" s="444"/>
      <c r="P1120" s="436"/>
      <c r="Q1120" s="437"/>
      <c r="R1120" s="58"/>
      <c r="S1120" s="58"/>
      <c r="T1120" s="437"/>
      <c r="U1120" s="438"/>
      <c r="V1120" s="54"/>
      <c r="W1120" s="54"/>
      <c r="X1120" s="54"/>
      <c r="Y1120" s="54"/>
      <c r="Z1120" s="54"/>
      <c r="AA1120" s="55"/>
      <c r="AB1120" s="438"/>
      <c r="AI1120" s="439"/>
      <c r="AJ1120" s="54"/>
      <c r="AK1120" s="439"/>
      <c r="AU1120" s="440"/>
      <c r="AV1120" s="85"/>
      <c r="AW1120" s="444"/>
      <c r="AX1120" s="436"/>
      <c r="AY1120" s="437"/>
      <c r="AZ1120" s="437"/>
      <c r="BA1120" s="437"/>
      <c r="BB1120" s="437"/>
      <c r="BC1120" s="441"/>
      <c r="BD1120" s="54"/>
      <c r="BE1120" s="56"/>
      <c r="BF1120" s="56"/>
      <c r="BG1120" s="54"/>
      <c r="BH1120" s="54"/>
      <c r="BI1120" s="54"/>
      <c r="BJ1120" s="54"/>
      <c r="BR1120" s="439"/>
      <c r="BS1120" s="439"/>
      <c r="BT1120" s="439"/>
    </row>
    <row r="1121" spans="14:72" hidden="1" x14ac:dyDescent="0.2">
      <c r="N1121" s="443"/>
      <c r="O1121" s="444"/>
      <c r="P1121" s="436"/>
      <c r="Q1121" s="437"/>
      <c r="R1121" s="58"/>
      <c r="S1121" s="58"/>
      <c r="T1121" s="437"/>
      <c r="U1121" s="438"/>
      <c r="V1121" s="54"/>
      <c r="W1121" s="54"/>
      <c r="X1121" s="54"/>
      <c r="Y1121" s="54"/>
      <c r="Z1121" s="54"/>
      <c r="AA1121" s="55"/>
      <c r="AB1121" s="438"/>
      <c r="AI1121" s="439"/>
      <c r="AJ1121" s="54"/>
      <c r="AK1121" s="439"/>
      <c r="AU1121" s="440"/>
      <c r="AV1121" s="85"/>
      <c r="AW1121" s="444"/>
      <c r="AX1121" s="436"/>
      <c r="AY1121" s="437"/>
      <c r="AZ1121" s="437"/>
      <c r="BA1121" s="437"/>
      <c r="BB1121" s="437"/>
      <c r="BC1121" s="441"/>
      <c r="BD1121" s="54"/>
      <c r="BE1121" s="56"/>
      <c r="BF1121" s="56"/>
      <c r="BG1121" s="54"/>
      <c r="BH1121" s="54"/>
      <c r="BI1121" s="54"/>
      <c r="BJ1121" s="54"/>
      <c r="BR1121" s="439"/>
      <c r="BS1121" s="439"/>
      <c r="BT1121" s="439"/>
    </row>
    <row r="1122" spans="14:72" hidden="1" x14ac:dyDescent="0.2">
      <c r="N1122" s="443"/>
      <c r="O1122" s="444"/>
      <c r="P1122" s="436"/>
      <c r="Q1122" s="437"/>
      <c r="R1122" s="58"/>
      <c r="S1122" s="58"/>
      <c r="T1122" s="437"/>
      <c r="U1122" s="438"/>
      <c r="V1122" s="54"/>
      <c r="W1122" s="54"/>
      <c r="X1122" s="54"/>
      <c r="Y1122" s="54"/>
      <c r="Z1122" s="54"/>
      <c r="AA1122" s="55"/>
      <c r="AB1122" s="438"/>
      <c r="AI1122" s="439"/>
      <c r="AJ1122" s="54"/>
      <c r="AK1122" s="439"/>
      <c r="AU1122" s="440"/>
      <c r="AV1122" s="85"/>
      <c r="AW1122" s="444"/>
      <c r="AX1122" s="436"/>
      <c r="AY1122" s="437"/>
      <c r="AZ1122" s="437"/>
      <c r="BA1122" s="437"/>
      <c r="BB1122" s="437"/>
      <c r="BC1122" s="441"/>
      <c r="BD1122" s="54"/>
      <c r="BE1122" s="56"/>
      <c r="BF1122" s="56"/>
      <c r="BG1122" s="54"/>
      <c r="BH1122" s="54"/>
      <c r="BI1122" s="54"/>
      <c r="BJ1122" s="54"/>
      <c r="BR1122" s="439"/>
      <c r="BS1122" s="439"/>
      <c r="BT1122" s="439"/>
    </row>
    <row r="1123" spans="14:72" hidden="1" x14ac:dyDescent="0.2">
      <c r="N1123" s="443"/>
      <c r="O1123" s="444"/>
      <c r="P1123" s="436"/>
      <c r="Q1123" s="437"/>
      <c r="R1123" s="58"/>
      <c r="S1123" s="58"/>
      <c r="T1123" s="437"/>
      <c r="U1123" s="438"/>
      <c r="V1123" s="54"/>
      <c r="W1123" s="54"/>
      <c r="X1123" s="54"/>
      <c r="Y1123" s="54"/>
      <c r="Z1123" s="54"/>
      <c r="AA1123" s="55"/>
      <c r="AB1123" s="438"/>
      <c r="AI1123" s="439"/>
      <c r="AJ1123" s="54"/>
      <c r="AK1123" s="439"/>
      <c r="AU1123" s="440"/>
      <c r="AV1123" s="85"/>
      <c r="AW1123" s="444"/>
      <c r="AX1123" s="436"/>
      <c r="AY1123" s="437"/>
      <c r="AZ1123" s="437"/>
      <c r="BA1123" s="437"/>
      <c r="BB1123" s="437"/>
      <c r="BC1123" s="441"/>
      <c r="BD1123" s="54"/>
      <c r="BE1123" s="56"/>
      <c r="BF1123" s="56"/>
      <c r="BG1123" s="54"/>
      <c r="BH1123" s="54"/>
      <c r="BI1123" s="54"/>
      <c r="BJ1123" s="54"/>
      <c r="BR1123" s="439"/>
      <c r="BS1123" s="439"/>
      <c r="BT1123" s="439"/>
    </row>
    <row r="1124" spans="14:72" hidden="1" x14ac:dyDescent="0.2">
      <c r="N1124" s="443"/>
      <c r="O1124" s="444"/>
      <c r="P1124" s="436"/>
      <c r="Q1124" s="437"/>
      <c r="R1124" s="58"/>
      <c r="S1124" s="58"/>
      <c r="T1124" s="437"/>
      <c r="U1124" s="438"/>
      <c r="V1124" s="54"/>
      <c r="W1124" s="54"/>
      <c r="X1124" s="54"/>
      <c r="Y1124" s="54"/>
      <c r="Z1124" s="54"/>
      <c r="AA1124" s="55"/>
      <c r="AB1124" s="438"/>
      <c r="AI1124" s="439"/>
      <c r="AJ1124" s="54"/>
      <c r="AK1124" s="439"/>
      <c r="AU1124" s="440"/>
      <c r="AV1124" s="85"/>
      <c r="AW1124" s="444"/>
      <c r="AX1124" s="436"/>
      <c r="AY1124" s="437"/>
      <c r="AZ1124" s="437"/>
      <c r="BA1124" s="437"/>
      <c r="BB1124" s="437"/>
      <c r="BC1124" s="441"/>
      <c r="BD1124" s="54"/>
      <c r="BE1124" s="56"/>
      <c r="BF1124" s="56"/>
      <c r="BG1124" s="54"/>
      <c r="BH1124" s="54"/>
      <c r="BI1124" s="54"/>
      <c r="BJ1124" s="54"/>
      <c r="BR1124" s="439"/>
      <c r="BS1124" s="439"/>
      <c r="BT1124" s="439"/>
    </row>
    <row r="1125" spans="14:72" hidden="1" x14ac:dyDescent="0.2">
      <c r="N1125" s="443"/>
      <c r="O1125" s="444"/>
      <c r="P1125" s="436"/>
      <c r="Q1125" s="437"/>
      <c r="R1125" s="58"/>
      <c r="S1125" s="58"/>
      <c r="T1125" s="437"/>
      <c r="U1125" s="438"/>
      <c r="V1125" s="54"/>
      <c r="W1125" s="54"/>
      <c r="X1125" s="54"/>
      <c r="Y1125" s="54"/>
      <c r="Z1125" s="54"/>
      <c r="AA1125" s="55"/>
      <c r="AB1125" s="438"/>
      <c r="AI1125" s="439"/>
      <c r="AJ1125" s="54"/>
      <c r="AK1125" s="439"/>
      <c r="AU1125" s="440"/>
      <c r="AV1125" s="85"/>
      <c r="AW1125" s="444"/>
      <c r="AX1125" s="436"/>
      <c r="AY1125" s="437"/>
      <c r="AZ1125" s="437"/>
      <c r="BA1125" s="437"/>
      <c r="BB1125" s="437"/>
      <c r="BC1125" s="441"/>
      <c r="BD1125" s="54"/>
      <c r="BE1125" s="56"/>
      <c r="BF1125" s="56"/>
      <c r="BG1125" s="54"/>
      <c r="BH1125" s="54"/>
      <c r="BI1125" s="54"/>
      <c r="BJ1125" s="54"/>
      <c r="BR1125" s="439"/>
      <c r="BS1125" s="439"/>
      <c r="BT1125" s="439"/>
    </row>
    <row r="1126" spans="14:72" hidden="1" x14ac:dyDescent="0.2">
      <c r="N1126" s="443"/>
      <c r="O1126" s="444"/>
      <c r="P1126" s="436"/>
      <c r="Q1126" s="437"/>
      <c r="R1126" s="58"/>
      <c r="S1126" s="58"/>
      <c r="T1126" s="437"/>
      <c r="U1126" s="438"/>
      <c r="V1126" s="54"/>
      <c r="W1126" s="54"/>
      <c r="X1126" s="54"/>
      <c r="Y1126" s="54"/>
      <c r="Z1126" s="54"/>
      <c r="AA1126" s="55"/>
      <c r="AB1126" s="438"/>
      <c r="AI1126" s="439"/>
      <c r="AJ1126" s="54"/>
      <c r="AK1126" s="439"/>
      <c r="AU1126" s="440"/>
      <c r="AV1126" s="85"/>
      <c r="AW1126" s="444"/>
      <c r="AX1126" s="436"/>
      <c r="AY1126" s="437"/>
      <c r="AZ1126" s="437"/>
      <c r="BA1126" s="437"/>
      <c r="BB1126" s="437"/>
      <c r="BC1126" s="441"/>
      <c r="BD1126" s="54"/>
      <c r="BE1126" s="56"/>
      <c r="BF1126" s="56"/>
      <c r="BG1126" s="54"/>
      <c r="BH1126" s="54"/>
      <c r="BI1126" s="54"/>
      <c r="BJ1126" s="54"/>
      <c r="BR1126" s="439"/>
      <c r="BS1126" s="439"/>
      <c r="BT1126" s="439"/>
    </row>
    <row r="1127" spans="14:72" hidden="1" x14ac:dyDescent="0.2">
      <c r="N1127" s="443"/>
      <c r="O1127" s="444"/>
      <c r="P1127" s="436"/>
      <c r="Q1127" s="437"/>
      <c r="R1127" s="58"/>
      <c r="S1127" s="58"/>
      <c r="T1127" s="437"/>
      <c r="U1127" s="438"/>
      <c r="V1127" s="54"/>
      <c r="W1127" s="54"/>
      <c r="X1127" s="54"/>
      <c r="Y1127" s="54"/>
      <c r="Z1127" s="54"/>
      <c r="AA1127" s="55"/>
      <c r="AB1127" s="438"/>
      <c r="AI1127" s="439"/>
      <c r="AJ1127" s="54"/>
      <c r="AK1127" s="439"/>
      <c r="AU1127" s="440"/>
      <c r="AV1127" s="85"/>
      <c r="AW1127" s="444"/>
      <c r="AX1127" s="436"/>
      <c r="AY1127" s="437"/>
      <c r="AZ1127" s="437"/>
      <c r="BA1127" s="437"/>
      <c r="BB1127" s="437"/>
      <c r="BC1127" s="441"/>
      <c r="BD1127" s="54"/>
      <c r="BE1127" s="56"/>
      <c r="BF1127" s="56"/>
      <c r="BG1127" s="54"/>
      <c r="BH1127" s="54"/>
      <c r="BI1127" s="54"/>
      <c r="BJ1127" s="54"/>
      <c r="BR1127" s="439"/>
      <c r="BS1127" s="439"/>
      <c r="BT1127" s="439"/>
    </row>
    <row r="1128" spans="14:72" hidden="1" x14ac:dyDescent="0.2">
      <c r="N1128" s="443"/>
      <c r="O1128" s="444"/>
      <c r="P1128" s="436"/>
      <c r="Q1128" s="437"/>
      <c r="R1128" s="58"/>
      <c r="S1128" s="58"/>
      <c r="T1128" s="437"/>
      <c r="U1128" s="438"/>
      <c r="V1128" s="54"/>
      <c r="W1128" s="54"/>
      <c r="X1128" s="54"/>
      <c r="Y1128" s="54"/>
      <c r="Z1128" s="54"/>
      <c r="AA1128" s="55"/>
      <c r="AB1128" s="438"/>
      <c r="AI1128" s="439"/>
      <c r="AJ1128" s="54"/>
      <c r="AK1128" s="439"/>
      <c r="AU1128" s="440"/>
      <c r="AV1128" s="85"/>
      <c r="AW1128" s="444"/>
      <c r="AX1128" s="436"/>
      <c r="AY1128" s="437"/>
      <c r="AZ1128" s="437"/>
      <c r="BA1128" s="437"/>
      <c r="BB1128" s="437"/>
      <c r="BC1128" s="441"/>
      <c r="BD1128" s="54"/>
      <c r="BE1128" s="56"/>
      <c r="BF1128" s="56"/>
      <c r="BG1128" s="54"/>
      <c r="BH1128" s="54"/>
      <c r="BI1128" s="54"/>
      <c r="BJ1128" s="54"/>
      <c r="BR1128" s="439"/>
      <c r="BS1128" s="439"/>
      <c r="BT1128" s="439"/>
    </row>
    <row r="1129" spans="14:72" hidden="1" x14ac:dyDescent="0.2">
      <c r="N1129" s="443"/>
      <c r="O1129" s="444"/>
      <c r="P1129" s="436"/>
      <c r="Q1129" s="437"/>
      <c r="R1129" s="58"/>
      <c r="S1129" s="58"/>
      <c r="T1129" s="437"/>
      <c r="U1129" s="438"/>
      <c r="V1129" s="54"/>
      <c r="W1129" s="54"/>
      <c r="X1129" s="54"/>
      <c r="Y1129" s="54"/>
      <c r="Z1129" s="54"/>
      <c r="AA1129" s="55"/>
      <c r="AB1129" s="438"/>
      <c r="AI1129" s="439"/>
      <c r="AJ1129" s="54"/>
      <c r="AK1129" s="439"/>
      <c r="AU1129" s="440"/>
      <c r="AV1129" s="85"/>
      <c r="AW1129" s="444"/>
      <c r="AX1129" s="436"/>
      <c r="AY1129" s="437"/>
      <c r="AZ1129" s="437"/>
      <c r="BA1129" s="437"/>
      <c r="BB1129" s="437"/>
      <c r="BC1129" s="441"/>
      <c r="BD1129" s="54"/>
      <c r="BE1129" s="56"/>
      <c r="BF1129" s="56"/>
      <c r="BG1129" s="54"/>
      <c r="BH1129" s="54"/>
      <c r="BI1129" s="54"/>
      <c r="BJ1129" s="54"/>
      <c r="BR1129" s="439"/>
      <c r="BS1129" s="439"/>
      <c r="BT1129" s="439"/>
    </row>
    <row r="1130" spans="14:72" hidden="1" x14ac:dyDescent="0.2">
      <c r="N1130" s="443"/>
      <c r="O1130" s="444"/>
      <c r="P1130" s="436"/>
      <c r="Q1130" s="437"/>
      <c r="R1130" s="58"/>
      <c r="S1130" s="58"/>
      <c r="T1130" s="437"/>
      <c r="U1130" s="438"/>
      <c r="V1130" s="54"/>
      <c r="W1130" s="54"/>
      <c r="X1130" s="54"/>
      <c r="Y1130" s="54"/>
      <c r="Z1130" s="54"/>
      <c r="AA1130" s="55"/>
      <c r="AB1130" s="438"/>
      <c r="AI1130" s="439"/>
      <c r="AJ1130" s="54"/>
      <c r="AK1130" s="439"/>
      <c r="AU1130" s="440"/>
      <c r="AV1130" s="85"/>
      <c r="AW1130" s="444"/>
      <c r="AX1130" s="436"/>
      <c r="AY1130" s="437"/>
      <c r="AZ1130" s="437"/>
      <c r="BA1130" s="437"/>
      <c r="BB1130" s="437"/>
      <c r="BC1130" s="441"/>
      <c r="BD1130" s="54"/>
      <c r="BE1130" s="56"/>
      <c r="BF1130" s="56"/>
      <c r="BG1130" s="54"/>
      <c r="BH1130" s="54"/>
      <c r="BI1130" s="54"/>
      <c r="BJ1130" s="54"/>
      <c r="BR1130" s="439"/>
      <c r="BS1130" s="439"/>
      <c r="BT1130" s="439"/>
    </row>
    <row r="1131" spans="14:72" hidden="1" x14ac:dyDescent="0.2">
      <c r="N1131" s="443"/>
      <c r="O1131" s="444"/>
      <c r="P1131" s="436"/>
      <c r="Q1131" s="437"/>
      <c r="R1131" s="58"/>
      <c r="S1131" s="58"/>
      <c r="T1131" s="437"/>
      <c r="U1131" s="438"/>
      <c r="V1131" s="54"/>
      <c r="W1131" s="54"/>
      <c r="X1131" s="54"/>
      <c r="Y1131" s="54"/>
      <c r="Z1131" s="54"/>
      <c r="AA1131" s="55"/>
      <c r="AB1131" s="438"/>
      <c r="AI1131" s="439"/>
      <c r="AJ1131" s="54"/>
      <c r="AK1131" s="439"/>
      <c r="AU1131" s="440"/>
      <c r="AV1131" s="85"/>
      <c r="AW1131" s="444"/>
      <c r="AX1131" s="436"/>
      <c r="AY1131" s="437"/>
      <c r="AZ1131" s="437"/>
      <c r="BA1131" s="437"/>
      <c r="BB1131" s="437"/>
      <c r="BC1131" s="441"/>
      <c r="BD1131" s="54"/>
      <c r="BE1131" s="56"/>
      <c r="BF1131" s="56"/>
      <c r="BG1131" s="54"/>
      <c r="BH1131" s="54"/>
      <c r="BI1131" s="54"/>
      <c r="BJ1131" s="54"/>
      <c r="BR1131" s="439"/>
      <c r="BS1131" s="439"/>
      <c r="BT1131" s="439"/>
    </row>
    <row r="1132" spans="14:72" hidden="1" x14ac:dyDescent="0.2">
      <c r="N1132" s="443"/>
      <c r="O1132" s="444"/>
      <c r="P1132" s="436"/>
      <c r="Q1132" s="437"/>
      <c r="R1132" s="58"/>
      <c r="S1132" s="58"/>
      <c r="T1132" s="437"/>
      <c r="U1132" s="438"/>
      <c r="V1132" s="54"/>
      <c r="W1132" s="54"/>
      <c r="X1132" s="54"/>
      <c r="Y1132" s="54"/>
      <c r="Z1132" s="54"/>
      <c r="AA1132" s="55"/>
      <c r="AB1132" s="438"/>
      <c r="AI1132" s="439"/>
      <c r="AJ1132" s="54"/>
      <c r="AK1132" s="439"/>
      <c r="AU1132" s="440"/>
      <c r="AV1132" s="85"/>
      <c r="AW1132" s="444"/>
      <c r="AX1132" s="436"/>
      <c r="AY1132" s="437"/>
      <c r="AZ1132" s="437"/>
      <c r="BA1132" s="437"/>
      <c r="BB1132" s="437"/>
      <c r="BC1132" s="441"/>
      <c r="BD1132" s="54"/>
      <c r="BE1132" s="56"/>
      <c r="BF1132" s="56"/>
      <c r="BG1132" s="54"/>
      <c r="BH1132" s="54"/>
      <c r="BI1132" s="54"/>
      <c r="BJ1132" s="54"/>
      <c r="BR1132" s="439"/>
      <c r="BS1132" s="439"/>
      <c r="BT1132" s="439"/>
    </row>
    <row r="1133" spans="14:72" hidden="1" x14ac:dyDescent="0.2">
      <c r="N1133" s="443"/>
      <c r="O1133" s="444"/>
      <c r="P1133" s="436"/>
      <c r="Q1133" s="437"/>
      <c r="R1133" s="58"/>
      <c r="S1133" s="58"/>
      <c r="T1133" s="437"/>
      <c r="U1133" s="438"/>
      <c r="V1133" s="54"/>
      <c r="W1133" s="54"/>
      <c r="X1133" s="54"/>
      <c r="Y1133" s="54"/>
      <c r="Z1133" s="54"/>
      <c r="AA1133" s="55"/>
      <c r="AB1133" s="438"/>
      <c r="AI1133" s="439"/>
      <c r="AJ1133" s="54"/>
      <c r="AK1133" s="439"/>
      <c r="AU1133" s="440"/>
      <c r="AV1133" s="85"/>
      <c r="AW1133" s="444"/>
      <c r="AX1133" s="436"/>
      <c r="AY1133" s="437"/>
      <c r="AZ1133" s="437"/>
      <c r="BA1133" s="437"/>
      <c r="BB1133" s="437"/>
      <c r="BC1133" s="441"/>
      <c r="BD1133" s="54"/>
      <c r="BE1133" s="56"/>
      <c r="BF1133" s="56"/>
      <c r="BG1133" s="54"/>
      <c r="BH1133" s="54"/>
      <c r="BI1133" s="54"/>
      <c r="BJ1133" s="54"/>
      <c r="BR1133" s="439"/>
      <c r="BS1133" s="439"/>
      <c r="BT1133" s="439"/>
    </row>
    <row r="1134" spans="14:72" hidden="1" x14ac:dyDescent="0.2">
      <c r="N1134" s="443"/>
      <c r="O1134" s="444"/>
      <c r="P1134" s="436"/>
      <c r="Q1134" s="437"/>
      <c r="R1134" s="58"/>
      <c r="S1134" s="58"/>
      <c r="T1134" s="437"/>
      <c r="U1134" s="438"/>
      <c r="V1134" s="54"/>
      <c r="W1134" s="54"/>
      <c r="X1134" s="54"/>
      <c r="Y1134" s="54"/>
      <c r="Z1134" s="54"/>
      <c r="AA1134" s="55"/>
      <c r="AB1134" s="438"/>
      <c r="AI1134" s="439"/>
      <c r="AJ1134" s="54"/>
      <c r="AK1134" s="439"/>
      <c r="AU1134" s="440"/>
      <c r="AV1134" s="85"/>
      <c r="AW1134" s="444"/>
      <c r="AX1134" s="436"/>
      <c r="AY1134" s="437"/>
      <c r="AZ1134" s="437"/>
      <c r="BA1134" s="437"/>
      <c r="BB1134" s="437"/>
      <c r="BC1134" s="441"/>
      <c r="BD1134" s="54"/>
      <c r="BE1134" s="56"/>
      <c r="BF1134" s="56"/>
      <c r="BG1134" s="54"/>
      <c r="BH1134" s="54"/>
      <c r="BI1134" s="54"/>
      <c r="BJ1134" s="54"/>
      <c r="BR1134" s="439"/>
      <c r="BS1134" s="439"/>
      <c r="BT1134" s="439"/>
    </row>
    <row r="1135" spans="14:72" hidden="1" x14ac:dyDescent="0.2">
      <c r="N1135" s="443"/>
      <c r="O1135" s="444"/>
      <c r="P1135" s="436"/>
      <c r="Q1135" s="437"/>
      <c r="R1135" s="58"/>
      <c r="S1135" s="58"/>
      <c r="T1135" s="437"/>
      <c r="U1135" s="438"/>
      <c r="V1135" s="54"/>
      <c r="W1135" s="54"/>
      <c r="X1135" s="54"/>
      <c r="Y1135" s="54"/>
      <c r="Z1135" s="54"/>
      <c r="AA1135" s="55"/>
      <c r="AB1135" s="438"/>
      <c r="AI1135" s="439"/>
      <c r="AJ1135" s="54"/>
      <c r="AK1135" s="439"/>
      <c r="AU1135" s="440"/>
      <c r="AV1135" s="85"/>
      <c r="AW1135" s="444"/>
      <c r="AX1135" s="436"/>
      <c r="AY1135" s="437"/>
      <c r="AZ1135" s="437"/>
      <c r="BA1135" s="437"/>
      <c r="BB1135" s="437"/>
      <c r="BC1135" s="441"/>
      <c r="BD1135" s="54"/>
      <c r="BE1135" s="56"/>
      <c r="BF1135" s="56"/>
      <c r="BG1135" s="54"/>
      <c r="BH1135" s="54"/>
      <c r="BI1135" s="54"/>
      <c r="BJ1135" s="54"/>
      <c r="BR1135" s="439"/>
      <c r="BS1135" s="439"/>
      <c r="BT1135" s="439"/>
    </row>
    <row r="1136" spans="14:72" hidden="1" x14ac:dyDescent="0.2">
      <c r="N1136" s="443"/>
      <c r="O1136" s="444"/>
      <c r="P1136" s="436"/>
      <c r="Q1136" s="437"/>
      <c r="R1136" s="58"/>
      <c r="S1136" s="58"/>
      <c r="T1136" s="437"/>
      <c r="U1136" s="438"/>
      <c r="V1136" s="54"/>
      <c r="W1136" s="54"/>
      <c r="X1136" s="54"/>
      <c r="Y1136" s="54"/>
      <c r="Z1136" s="54"/>
      <c r="AA1136" s="55"/>
      <c r="AB1136" s="438"/>
      <c r="AI1136" s="439"/>
      <c r="AJ1136" s="54"/>
      <c r="AK1136" s="439"/>
      <c r="AU1136" s="440"/>
      <c r="AV1136" s="85"/>
      <c r="AW1136" s="444"/>
      <c r="AX1136" s="436"/>
      <c r="AY1136" s="437"/>
      <c r="AZ1136" s="437"/>
      <c r="BA1136" s="437"/>
      <c r="BB1136" s="437"/>
      <c r="BC1136" s="441"/>
      <c r="BD1136" s="54"/>
      <c r="BE1136" s="56"/>
      <c r="BF1136" s="56"/>
      <c r="BG1136" s="54"/>
      <c r="BH1136" s="54"/>
      <c r="BI1136" s="54"/>
      <c r="BJ1136" s="54"/>
      <c r="BR1136" s="439"/>
      <c r="BS1136" s="439"/>
      <c r="BT1136" s="439"/>
    </row>
    <row r="1137" spans="14:72" hidden="1" x14ac:dyDescent="0.2">
      <c r="N1137" s="443"/>
      <c r="O1137" s="444"/>
      <c r="P1137" s="436"/>
      <c r="Q1137" s="437"/>
      <c r="R1137" s="58"/>
      <c r="S1137" s="58"/>
      <c r="T1137" s="437"/>
      <c r="U1137" s="438"/>
      <c r="V1137" s="54"/>
      <c r="W1137" s="54"/>
      <c r="X1137" s="54"/>
      <c r="Y1137" s="54"/>
      <c r="Z1137" s="54"/>
      <c r="AA1137" s="55"/>
      <c r="AB1137" s="438"/>
      <c r="AI1137" s="439"/>
      <c r="AJ1137" s="54"/>
      <c r="AK1137" s="439"/>
      <c r="AU1137" s="440"/>
      <c r="AV1137" s="85"/>
      <c r="AW1137" s="444"/>
      <c r="AX1137" s="436"/>
      <c r="AY1137" s="437"/>
      <c r="AZ1137" s="437"/>
      <c r="BA1137" s="437"/>
      <c r="BB1137" s="437"/>
      <c r="BC1137" s="441"/>
      <c r="BD1137" s="54"/>
      <c r="BE1137" s="56"/>
      <c r="BF1137" s="56"/>
      <c r="BG1137" s="54"/>
      <c r="BH1137" s="54"/>
      <c r="BI1137" s="54"/>
      <c r="BJ1137" s="54"/>
      <c r="BR1137" s="439"/>
      <c r="BS1137" s="439"/>
      <c r="BT1137" s="439"/>
    </row>
    <row r="1138" spans="14:72" hidden="1" x14ac:dyDescent="0.2">
      <c r="N1138" s="443"/>
      <c r="O1138" s="444"/>
      <c r="P1138" s="436"/>
      <c r="Q1138" s="437"/>
      <c r="R1138" s="58"/>
      <c r="S1138" s="58"/>
      <c r="T1138" s="437"/>
      <c r="U1138" s="438"/>
      <c r="V1138" s="54"/>
      <c r="W1138" s="54"/>
      <c r="X1138" s="54"/>
      <c r="Y1138" s="54"/>
      <c r="Z1138" s="54"/>
      <c r="AA1138" s="55"/>
      <c r="AB1138" s="438"/>
      <c r="AI1138" s="439"/>
      <c r="AJ1138" s="54"/>
      <c r="AK1138" s="439"/>
      <c r="AU1138" s="440"/>
      <c r="AV1138" s="85"/>
      <c r="AW1138" s="444"/>
      <c r="AX1138" s="436"/>
      <c r="AY1138" s="437"/>
      <c r="AZ1138" s="437"/>
      <c r="BA1138" s="437"/>
      <c r="BB1138" s="437"/>
      <c r="BC1138" s="441"/>
      <c r="BD1138" s="54"/>
      <c r="BE1138" s="56"/>
      <c r="BF1138" s="56"/>
      <c r="BG1138" s="54"/>
      <c r="BH1138" s="54"/>
      <c r="BI1138" s="54"/>
      <c r="BJ1138" s="54"/>
      <c r="BR1138" s="439"/>
      <c r="BS1138" s="439"/>
      <c r="BT1138" s="439"/>
    </row>
    <row r="1139" spans="14:72" hidden="1" x14ac:dyDescent="0.2">
      <c r="N1139" s="443"/>
      <c r="O1139" s="444"/>
      <c r="P1139" s="436"/>
      <c r="Q1139" s="437"/>
      <c r="R1139" s="58"/>
      <c r="S1139" s="58"/>
      <c r="T1139" s="437"/>
      <c r="U1139" s="438"/>
      <c r="V1139" s="54"/>
      <c r="W1139" s="54"/>
      <c r="X1139" s="54"/>
      <c r="Y1139" s="54"/>
      <c r="Z1139" s="54"/>
      <c r="AA1139" s="55"/>
      <c r="AB1139" s="438"/>
      <c r="AI1139" s="439"/>
      <c r="AJ1139" s="54"/>
      <c r="AK1139" s="439"/>
      <c r="AU1139" s="440"/>
      <c r="AV1139" s="85"/>
      <c r="AW1139" s="444"/>
      <c r="AX1139" s="436"/>
      <c r="AY1139" s="437"/>
      <c r="AZ1139" s="437"/>
      <c r="BA1139" s="437"/>
      <c r="BB1139" s="437"/>
      <c r="BC1139" s="441"/>
      <c r="BD1139" s="54"/>
      <c r="BE1139" s="56"/>
      <c r="BF1139" s="56"/>
      <c r="BG1139" s="54"/>
      <c r="BH1139" s="54"/>
      <c r="BI1139" s="54"/>
      <c r="BJ1139" s="54"/>
      <c r="BR1139" s="439"/>
      <c r="BS1139" s="439"/>
      <c r="BT1139" s="439"/>
    </row>
    <row r="1140" spans="14:72" hidden="1" x14ac:dyDescent="0.2">
      <c r="N1140" s="443"/>
      <c r="O1140" s="444"/>
      <c r="P1140" s="436"/>
      <c r="Q1140" s="437"/>
      <c r="R1140" s="58"/>
      <c r="S1140" s="58"/>
      <c r="T1140" s="437"/>
      <c r="U1140" s="438"/>
      <c r="V1140" s="54"/>
      <c r="W1140" s="54"/>
      <c r="X1140" s="54"/>
      <c r="Y1140" s="54"/>
      <c r="Z1140" s="54"/>
      <c r="AA1140" s="55"/>
      <c r="AB1140" s="438"/>
      <c r="AI1140" s="439"/>
      <c r="AJ1140" s="54"/>
      <c r="AK1140" s="439"/>
      <c r="AU1140" s="440"/>
      <c r="AV1140" s="85"/>
      <c r="AW1140" s="444"/>
      <c r="AX1140" s="436"/>
      <c r="AY1140" s="437"/>
      <c r="AZ1140" s="437"/>
      <c r="BA1140" s="437"/>
      <c r="BB1140" s="437"/>
      <c r="BC1140" s="441"/>
      <c r="BD1140" s="54"/>
      <c r="BE1140" s="56"/>
      <c r="BF1140" s="56"/>
      <c r="BG1140" s="54"/>
      <c r="BH1140" s="54"/>
      <c r="BI1140" s="54"/>
      <c r="BJ1140" s="54"/>
      <c r="BR1140" s="439"/>
      <c r="BS1140" s="439"/>
      <c r="BT1140" s="439"/>
    </row>
    <row r="1141" spans="14:72" hidden="1" x14ac:dyDescent="0.2">
      <c r="N1141" s="443"/>
      <c r="O1141" s="444"/>
      <c r="P1141" s="436"/>
      <c r="Q1141" s="437"/>
      <c r="R1141" s="58"/>
      <c r="S1141" s="58"/>
      <c r="T1141" s="437"/>
      <c r="U1141" s="438"/>
      <c r="V1141" s="54"/>
      <c r="W1141" s="54"/>
      <c r="X1141" s="54"/>
      <c r="Y1141" s="54"/>
      <c r="Z1141" s="54"/>
      <c r="AA1141" s="55"/>
      <c r="AB1141" s="438"/>
      <c r="AI1141" s="439"/>
      <c r="AJ1141" s="54"/>
      <c r="AK1141" s="439"/>
      <c r="AU1141" s="440"/>
      <c r="AV1141" s="85"/>
      <c r="AW1141" s="444"/>
      <c r="AX1141" s="436"/>
      <c r="AY1141" s="437"/>
      <c r="AZ1141" s="437"/>
      <c r="BA1141" s="437"/>
      <c r="BB1141" s="437"/>
      <c r="BC1141" s="441"/>
      <c r="BD1141" s="54"/>
      <c r="BE1141" s="56"/>
      <c r="BF1141" s="56"/>
      <c r="BG1141" s="54"/>
      <c r="BH1141" s="54"/>
      <c r="BI1141" s="54"/>
      <c r="BJ1141" s="54"/>
      <c r="BR1141" s="439"/>
      <c r="BS1141" s="439"/>
      <c r="BT1141" s="439"/>
    </row>
    <row r="1142" spans="14:72" hidden="1" x14ac:dyDescent="0.2">
      <c r="N1142" s="443"/>
      <c r="O1142" s="444"/>
      <c r="P1142" s="436"/>
      <c r="Q1142" s="437"/>
      <c r="R1142" s="58"/>
      <c r="S1142" s="58"/>
      <c r="T1142" s="437"/>
      <c r="U1142" s="438"/>
      <c r="V1142" s="54"/>
      <c r="W1142" s="54"/>
      <c r="X1142" s="54"/>
      <c r="Y1142" s="54"/>
      <c r="Z1142" s="54"/>
      <c r="AA1142" s="55"/>
      <c r="AB1142" s="438"/>
      <c r="AI1142" s="439"/>
      <c r="AJ1142" s="54"/>
      <c r="AK1142" s="439"/>
      <c r="AU1142" s="440"/>
      <c r="AV1142" s="85"/>
      <c r="AW1142" s="444"/>
      <c r="AX1142" s="436"/>
      <c r="AY1142" s="437"/>
      <c r="AZ1142" s="437"/>
      <c r="BA1142" s="437"/>
      <c r="BB1142" s="437"/>
      <c r="BC1142" s="441"/>
      <c r="BD1142" s="54"/>
      <c r="BE1142" s="56"/>
      <c r="BF1142" s="56"/>
      <c r="BG1142" s="54"/>
      <c r="BH1142" s="54"/>
      <c r="BI1142" s="54"/>
      <c r="BJ1142" s="54"/>
      <c r="BR1142" s="439"/>
      <c r="BS1142" s="439"/>
      <c r="BT1142" s="439"/>
    </row>
    <row r="1143" spans="14:72" hidden="1" x14ac:dyDescent="0.2">
      <c r="N1143" s="443"/>
      <c r="O1143" s="444"/>
      <c r="P1143" s="436"/>
      <c r="Q1143" s="437"/>
      <c r="R1143" s="58"/>
      <c r="S1143" s="58"/>
      <c r="T1143" s="437"/>
      <c r="U1143" s="438"/>
      <c r="V1143" s="54"/>
      <c r="W1143" s="54"/>
      <c r="X1143" s="54"/>
      <c r="Y1143" s="54"/>
      <c r="Z1143" s="54"/>
      <c r="AA1143" s="55"/>
      <c r="AB1143" s="438"/>
      <c r="AI1143" s="439"/>
      <c r="AJ1143" s="54"/>
      <c r="AK1143" s="439"/>
      <c r="AU1143" s="440"/>
      <c r="AV1143" s="85"/>
      <c r="AW1143" s="444"/>
      <c r="AX1143" s="436"/>
      <c r="AY1143" s="437"/>
      <c r="AZ1143" s="437"/>
      <c r="BA1143" s="437"/>
      <c r="BB1143" s="437"/>
      <c r="BC1143" s="441"/>
      <c r="BD1143" s="54"/>
      <c r="BE1143" s="56"/>
      <c r="BF1143" s="56"/>
      <c r="BG1143" s="54"/>
      <c r="BH1143" s="54"/>
      <c r="BI1143" s="54"/>
      <c r="BJ1143" s="54"/>
      <c r="BR1143" s="439"/>
      <c r="BS1143" s="439"/>
      <c r="BT1143" s="439"/>
    </row>
    <row r="1144" spans="14:72" hidden="1" x14ac:dyDescent="0.2">
      <c r="N1144" s="443"/>
      <c r="O1144" s="444"/>
      <c r="P1144" s="436"/>
      <c r="Q1144" s="437"/>
      <c r="R1144" s="58"/>
      <c r="S1144" s="58"/>
      <c r="T1144" s="437"/>
      <c r="U1144" s="438"/>
      <c r="V1144" s="54"/>
      <c r="W1144" s="54"/>
      <c r="X1144" s="54"/>
      <c r="Y1144" s="54"/>
      <c r="Z1144" s="54"/>
      <c r="AA1144" s="55"/>
      <c r="AB1144" s="438"/>
      <c r="AI1144" s="439"/>
      <c r="AJ1144" s="54"/>
      <c r="AK1144" s="439"/>
      <c r="AU1144" s="440"/>
      <c r="AV1144" s="85"/>
      <c r="AW1144" s="444"/>
      <c r="AX1144" s="436"/>
      <c r="AY1144" s="437"/>
      <c r="AZ1144" s="437"/>
      <c r="BA1144" s="437"/>
      <c r="BB1144" s="437"/>
      <c r="BC1144" s="441"/>
      <c r="BD1144" s="54"/>
      <c r="BE1144" s="56"/>
      <c r="BF1144" s="56"/>
      <c r="BG1144" s="54"/>
      <c r="BH1144" s="54"/>
      <c r="BI1144" s="54"/>
      <c r="BJ1144" s="54"/>
      <c r="BR1144" s="439"/>
      <c r="BS1144" s="439"/>
      <c r="BT1144" s="439"/>
    </row>
    <row r="1145" spans="14:72" hidden="1" x14ac:dyDescent="0.2">
      <c r="N1145" s="443"/>
      <c r="O1145" s="444"/>
      <c r="P1145" s="436"/>
      <c r="Q1145" s="437"/>
      <c r="R1145" s="58"/>
      <c r="S1145" s="58"/>
      <c r="T1145" s="437"/>
      <c r="U1145" s="438"/>
      <c r="V1145" s="54"/>
      <c r="W1145" s="54"/>
      <c r="X1145" s="54"/>
      <c r="Y1145" s="54"/>
      <c r="Z1145" s="54"/>
      <c r="AA1145" s="55"/>
      <c r="AB1145" s="438"/>
      <c r="AI1145" s="439"/>
      <c r="AJ1145" s="54"/>
      <c r="AK1145" s="439"/>
      <c r="AU1145" s="440"/>
      <c r="AV1145" s="85"/>
      <c r="AW1145" s="444"/>
      <c r="AX1145" s="436"/>
      <c r="AY1145" s="437"/>
      <c r="AZ1145" s="437"/>
      <c r="BA1145" s="437"/>
      <c r="BB1145" s="437"/>
      <c r="BC1145" s="441"/>
      <c r="BD1145" s="54"/>
      <c r="BE1145" s="56"/>
      <c r="BF1145" s="56"/>
      <c r="BG1145" s="54"/>
      <c r="BH1145" s="54"/>
      <c r="BI1145" s="54"/>
      <c r="BJ1145" s="54"/>
      <c r="BR1145" s="439"/>
      <c r="BS1145" s="439"/>
      <c r="BT1145" s="439"/>
    </row>
    <row r="1146" spans="14:72" hidden="1" x14ac:dyDescent="0.2">
      <c r="N1146" s="443"/>
      <c r="O1146" s="444"/>
      <c r="P1146" s="436"/>
      <c r="Q1146" s="437"/>
      <c r="R1146" s="58"/>
      <c r="S1146" s="58"/>
      <c r="T1146" s="437"/>
      <c r="U1146" s="438"/>
      <c r="V1146" s="54"/>
      <c r="W1146" s="54"/>
      <c r="X1146" s="54"/>
      <c r="Y1146" s="54"/>
      <c r="Z1146" s="54"/>
      <c r="AA1146" s="55"/>
      <c r="AB1146" s="438"/>
      <c r="AI1146" s="439"/>
      <c r="AJ1146" s="54"/>
      <c r="AK1146" s="439"/>
      <c r="AU1146" s="440"/>
      <c r="AV1146" s="85"/>
      <c r="AW1146" s="444"/>
      <c r="AX1146" s="436"/>
      <c r="AY1146" s="437"/>
      <c r="AZ1146" s="437"/>
      <c r="BA1146" s="437"/>
      <c r="BB1146" s="437"/>
      <c r="BC1146" s="441"/>
      <c r="BD1146" s="54"/>
      <c r="BE1146" s="56"/>
      <c r="BF1146" s="56"/>
      <c r="BG1146" s="54"/>
      <c r="BH1146" s="54"/>
      <c r="BI1146" s="54"/>
      <c r="BJ1146" s="54"/>
      <c r="BR1146" s="439"/>
      <c r="BS1146" s="439"/>
      <c r="BT1146" s="439"/>
    </row>
    <row r="1147" spans="14:72" hidden="1" x14ac:dyDescent="0.2">
      <c r="N1147" s="443"/>
      <c r="O1147" s="444"/>
      <c r="P1147" s="436"/>
      <c r="Q1147" s="437"/>
      <c r="R1147" s="58"/>
      <c r="S1147" s="58"/>
      <c r="T1147" s="437"/>
      <c r="U1147" s="438"/>
      <c r="V1147" s="54"/>
      <c r="W1147" s="54"/>
      <c r="X1147" s="54"/>
      <c r="Y1147" s="54"/>
      <c r="Z1147" s="54"/>
      <c r="AA1147" s="55"/>
      <c r="AB1147" s="438"/>
      <c r="AI1147" s="439"/>
      <c r="AJ1147" s="54"/>
      <c r="AK1147" s="439"/>
      <c r="AU1147" s="440"/>
      <c r="AV1147" s="85"/>
      <c r="AW1147" s="444"/>
      <c r="AX1147" s="436"/>
      <c r="AY1147" s="437"/>
      <c r="AZ1147" s="437"/>
      <c r="BA1147" s="437"/>
      <c r="BB1147" s="437"/>
      <c r="BC1147" s="441"/>
      <c r="BD1147" s="54"/>
      <c r="BE1147" s="56"/>
      <c r="BF1147" s="56"/>
      <c r="BG1147" s="54"/>
      <c r="BH1147" s="54"/>
      <c r="BI1147" s="54"/>
      <c r="BJ1147" s="54"/>
      <c r="BR1147" s="439"/>
      <c r="BS1147" s="439"/>
      <c r="BT1147" s="439"/>
    </row>
    <row r="1148" spans="14:72" hidden="1" x14ac:dyDescent="0.2">
      <c r="N1148" s="443"/>
      <c r="O1148" s="444"/>
      <c r="P1148" s="436"/>
      <c r="Q1148" s="437"/>
      <c r="R1148" s="58"/>
      <c r="S1148" s="58"/>
      <c r="T1148" s="437"/>
      <c r="U1148" s="438"/>
      <c r="V1148" s="54"/>
      <c r="W1148" s="54"/>
      <c r="X1148" s="54"/>
      <c r="Y1148" s="54"/>
      <c r="Z1148" s="54"/>
      <c r="AA1148" s="55"/>
      <c r="AB1148" s="438"/>
      <c r="AI1148" s="439"/>
      <c r="AJ1148" s="54"/>
      <c r="AK1148" s="439"/>
      <c r="AU1148" s="440"/>
      <c r="AV1148" s="85"/>
      <c r="AW1148" s="444"/>
      <c r="AX1148" s="436"/>
      <c r="AY1148" s="437"/>
      <c r="AZ1148" s="437"/>
      <c r="BA1148" s="437"/>
      <c r="BB1148" s="437"/>
      <c r="BC1148" s="441"/>
      <c r="BD1148" s="54"/>
      <c r="BE1148" s="56"/>
      <c r="BF1148" s="56"/>
      <c r="BG1148" s="54"/>
      <c r="BH1148" s="54"/>
      <c r="BI1148" s="54"/>
      <c r="BJ1148" s="54"/>
      <c r="BR1148" s="439"/>
      <c r="BS1148" s="439"/>
      <c r="BT1148" s="439"/>
    </row>
    <row r="1149" spans="14:72" hidden="1" x14ac:dyDescent="0.2">
      <c r="N1149" s="443"/>
      <c r="O1149" s="444"/>
      <c r="P1149" s="436"/>
      <c r="Q1149" s="437"/>
      <c r="R1149" s="58"/>
      <c r="S1149" s="58"/>
      <c r="T1149" s="437"/>
      <c r="U1149" s="438"/>
      <c r="V1149" s="54"/>
      <c r="W1149" s="54"/>
      <c r="X1149" s="54"/>
      <c r="Y1149" s="54"/>
      <c r="Z1149" s="54"/>
      <c r="AA1149" s="55"/>
      <c r="AB1149" s="438"/>
      <c r="AI1149" s="439"/>
      <c r="AJ1149" s="54"/>
      <c r="AK1149" s="439"/>
      <c r="AU1149" s="440"/>
      <c r="AV1149" s="85"/>
      <c r="AW1149" s="444"/>
      <c r="AX1149" s="436"/>
      <c r="AY1149" s="437"/>
      <c r="AZ1149" s="437"/>
      <c r="BA1149" s="437"/>
      <c r="BB1149" s="437"/>
      <c r="BC1149" s="441"/>
      <c r="BD1149" s="54"/>
      <c r="BE1149" s="56"/>
      <c r="BF1149" s="56"/>
      <c r="BG1149" s="54"/>
      <c r="BH1149" s="54"/>
      <c r="BI1149" s="54"/>
      <c r="BJ1149" s="54"/>
      <c r="BR1149" s="439"/>
      <c r="BS1149" s="439"/>
      <c r="BT1149" s="439"/>
    </row>
    <row r="1150" spans="14:72" hidden="1" x14ac:dyDescent="0.2">
      <c r="N1150" s="443"/>
      <c r="O1150" s="444"/>
      <c r="P1150" s="436"/>
      <c r="Q1150" s="437"/>
      <c r="R1150" s="58"/>
      <c r="S1150" s="58"/>
      <c r="T1150" s="437"/>
      <c r="U1150" s="438"/>
      <c r="V1150" s="54"/>
      <c r="W1150" s="54"/>
      <c r="X1150" s="54"/>
      <c r="Y1150" s="54"/>
      <c r="Z1150" s="54"/>
      <c r="AA1150" s="55"/>
      <c r="AB1150" s="438"/>
      <c r="AI1150" s="439"/>
      <c r="AJ1150" s="54"/>
      <c r="AK1150" s="439"/>
      <c r="AU1150" s="440"/>
      <c r="AV1150" s="85"/>
      <c r="AW1150" s="444"/>
      <c r="AX1150" s="436"/>
      <c r="AY1150" s="437"/>
      <c r="AZ1150" s="437"/>
      <c r="BA1150" s="437"/>
      <c r="BB1150" s="437"/>
      <c r="BC1150" s="441"/>
      <c r="BD1150" s="54"/>
      <c r="BE1150" s="56"/>
      <c r="BF1150" s="56"/>
      <c r="BG1150" s="54"/>
      <c r="BH1150" s="54"/>
      <c r="BI1150" s="54"/>
      <c r="BJ1150" s="54"/>
      <c r="BR1150" s="439"/>
      <c r="BS1150" s="439"/>
      <c r="BT1150" s="439"/>
    </row>
    <row r="1151" spans="14:72" hidden="1" x14ac:dyDescent="0.2">
      <c r="N1151" s="443"/>
      <c r="O1151" s="444"/>
      <c r="P1151" s="436"/>
      <c r="Q1151" s="437"/>
      <c r="R1151" s="58"/>
      <c r="S1151" s="58"/>
      <c r="T1151" s="437"/>
      <c r="U1151" s="438"/>
      <c r="V1151" s="54"/>
      <c r="W1151" s="54"/>
      <c r="X1151" s="54"/>
      <c r="Y1151" s="54"/>
      <c r="Z1151" s="54"/>
      <c r="AA1151" s="55"/>
      <c r="AB1151" s="438"/>
      <c r="AI1151" s="439"/>
      <c r="AJ1151" s="54"/>
      <c r="AK1151" s="439"/>
      <c r="AU1151" s="440"/>
      <c r="AV1151" s="85"/>
      <c r="AW1151" s="444"/>
      <c r="AX1151" s="436"/>
      <c r="AY1151" s="437"/>
      <c r="AZ1151" s="437"/>
      <c r="BA1151" s="437"/>
      <c r="BB1151" s="437"/>
      <c r="BC1151" s="441"/>
      <c r="BD1151" s="54"/>
      <c r="BE1151" s="56"/>
      <c r="BF1151" s="56"/>
      <c r="BG1151" s="54"/>
      <c r="BH1151" s="54"/>
      <c r="BI1151" s="54"/>
      <c r="BJ1151" s="54"/>
      <c r="BR1151" s="439"/>
      <c r="BS1151" s="439"/>
      <c r="BT1151" s="439"/>
    </row>
    <row r="1152" spans="14:72" hidden="1" x14ac:dyDescent="0.2">
      <c r="N1152" s="443"/>
      <c r="O1152" s="444"/>
      <c r="P1152" s="436"/>
      <c r="Q1152" s="437"/>
      <c r="R1152" s="58"/>
      <c r="S1152" s="58"/>
      <c r="T1152" s="437"/>
      <c r="U1152" s="438"/>
      <c r="V1152" s="54"/>
      <c r="W1152" s="54"/>
      <c r="X1152" s="54"/>
      <c r="Y1152" s="54"/>
      <c r="Z1152" s="54"/>
      <c r="AA1152" s="55"/>
      <c r="AB1152" s="438"/>
      <c r="AI1152" s="439"/>
      <c r="AJ1152" s="54"/>
      <c r="AK1152" s="439"/>
      <c r="AU1152" s="440"/>
      <c r="AV1152" s="85"/>
      <c r="AW1152" s="444"/>
      <c r="AX1152" s="436"/>
      <c r="AY1152" s="437"/>
      <c r="AZ1152" s="437"/>
      <c r="BA1152" s="437"/>
      <c r="BB1152" s="437"/>
      <c r="BC1152" s="441"/>
      <c r="BD1152" s="54"/>
      <c r="BE1152" s="56"/>
      <c r="BF1152" s="56"/>
      <c r="BG1152" s="54"/>
      <c r="BH1152" s="54"/>
      <c r="BI1152" s="54"/>
      <c r="BJ1152" s="54"/>
      <c r="BR1152" s="439"/>
      <c r="BS1152" s="439"/>
      <c r="BT1152" s="439"/>
    </row>
    <row r="1153" spans="14:72" hidden="1" x14ac:dyDescent="0.2">
      <c r="N1153" s="443"/>
      <c r="O1153" s="444"/>
      <c r="P1153" s="436"/>
      <c r="Q1153" s="437"/>
      <c r="R1153" s="58"/>
      <c r="S1153" s="58"/>
      <c r="T1153" s="437"/>
      <c r="U1153" s="438"/>
      <c r="V1153" s="54"/>
      <c r="W1153" s="54"/>
      <c r="X1153" s="54"/>
      <c r="Y1153" s="54"/>
      <c r="Z1153" s="54"/>
      <c r="AA1153" s="55"/>
      <c r="AB1153" s="438"/>
      <c r="AI1153" s="439"/>
      <c r="AJ1153" s="54"/>
      <c r="AK1153" s="439"/>
      <c r="AU1153" s="440"/>
      <c r="AV1153" s="85"/>
      <c r="AW1153" s="444"/>
      <c r="AX1153" s="436"/>
      <c r="AY1153" s="437"/>
      <c r="AZ1153" s="437"/>
      <c r="BA1153" s="437"/>
      <c r="BB1153" s="437"/>
      <c r="BC1153" s="441"/>
      <c r="BD1153" s="54"/>
      <c r="BE1153" s="56"/>
      <c r="BF1153" s="56"/>
      <c r="BG1153" s="54"/>
      <c r="BH1153" s="54"/>
      <c r="BI1153" s="54"/>
      <c r="BJ1153" s="54"/>
      <c r="BR1153" s="439"/>
      <c r="BS1153" s="439"/>
      <c r="BT1153" s="439"/>
    </row>
    <row r="1154" spans="14:72" hidden="1" x14ac:dyDescent="0.2">
      <c r="N1154" s="443"/>
      <c r="O1154" s="444"/>
      <c r="P1154" s="436"/>
      <c r="Q1154" s="437"/>
      <c r="R1154" s="58"/>
      <c r="S1154" s="58"/>
      <c r="T1154" s="437"/>
      <c r="U1154" s="438"/>
      <c r="V1154" s="54"/>
      <c r="W1154" s="54"/>
      <c r="X1154" s="54"/>
      <c r="Y1154" s="54"/>
      <c r="Z1154" s="54"/>
      <c r="AA1154" s="55"/>
      <c r="AB1154" s="438"/>
      <c r="AI1154" s="439"/>
      <c r="AJ1154" s="54"/>
      <c r="AK1154" s="439"/>
      <c r="AU1154" s="440"/>
      <c r="AV1154" s="85"/>
      <c r="AW1154" s="444"/>
      <c r="AX1154" s="436"/>
      <c r="AY1154" s="437"/>
      <c r="AZ1154" s="437"/>
      <c r="BA1154" s="437"/>
      <c r="BB1154" s="437"/>
      <c r="BC1154" s="441"/>
      <c r="BD1154" s="54"/>
      <c r="BE1154" s="56"/>
      <c r="BF1154" s="56"/>
      <c r="BG1154" s="54"/>
      <c r="BH1154" s="54"/>
      <c r="BI1154" s="54"/>
      <c r="BJ1154" s="54"/>
      <c r="BR1154" s="439"/>
      <c r="BS1154" s="439"/>
      <c r="BT1154" s="439"/>
    </row>
    <row r="1155" spans="14:72" hidden="1" x14ac:dyDescent="0.2">
      <c r="N1155" s="443"/>
      <c r="O1155" s="444"/>
      <c r="P1155" s="436"/>
      <c r="Q1155" s="437"/>
      <c r="R1155" s="58"/>
      <c r="S1155" s="58"/>
      <c r="T1155" s="437"/>
      <c r="U1155" s="438"/>
      <c r="V1155" s="54"/>
      <c r="W1155" s="54"/>
      <c r="X1155" s="54"/>
      <c r="Y1155" s="54"/>
      <c r="Z1155" s="54"/>
      <c r="AA1155" s="55"/>
      <c r="AB1155" s="438"/>
      <c r="AI1155" s="439"/>
      <c r="AJ1155" s="54"/>
      <c r="AK1155" s="439"/>
      <c r="AU1155" s="440"/>
      <c r="AV1155" s="85"/>
      <c r="AW1155" s="444"/>
      <c r="AX1155" s="436"/>
      <c r="AY1155" s="437"/>
      <c r="AZ1155" s="437"/>
      <c r="BA1155" s="437"/>
      <c r="BB1155" s="437"/>
      <c r="BC1155" s="441"/>
      <c r="BD1155" s="54"/>
      <c r="BE1155" s="56"/>
      <c r="BF1155" s="56"/>
      <c r="BG1155" s="54"/>
      <c r="BH1155" s="54"/>
      <c r="BI1155" s="54"/>
      <c r="BJ1155" s="54"/>
      <c r="BR1155" s="439"/>
      <c r="BS1155" s="439"/>
      <c r="BT1155" s="439"/>
    </row>
    <row r="1156" spans="14:72" hidden="1" x14ac:dyDescent="0.2">
      <c r="N1156" s="443"/>
      <c r="O1156" s="444"/>
      <c r="P1156" s="436"/>
      <c r="Q1156" s="437"/>
      <c r="R1156" s="58"/>
      <c r="S1156" s="58"/>
      <c r="T1156" s="437"/>
      <c r="U1156" s="438"/>
      <c r="V1156" s="54"/>
      <c r="W1156" s="54"/>
      <c r="X1156" s="54"/>
      <c r="Y1156" s="54"/>
      <c r="Z1156" s="54"/>
      <c r="AA1156" s="55"/>
      <c r="AB1156" s="438"/>
      <c r="AI1156" s="439"/>
      <c r="AJ1156" s="54"/>
      <c r="AK1156" s="439"/>
      <c r="AU1156" s="440"/>
      <c r="AV1156" s="85"/>
      <c r="AW1156" s="444"/>
      <c r="AX1156" s="436"/>
      <c r="AY1156" s="437"/>
      <c r="AZ1156" s="437"/>
      <c r="BA1156" s="437"/>
      <c r="BB1156" s="437"/>
      <c r="BC1156" s="441"/>
      <c r="BD1156" s="54"/>
      <c r="BE1156" s="56"/>
      <c r="BF1156" s="56"/>
      <c r="BG1156" s="54"/>
      <c r="BH1156" s="54"/>
      <c r="BI1156" s="54"/>
      <c r="BJ1156" s="54"/>
      <c r="BR1156" s="439"/>
      <c r="BS1156" s="439"/>
      <c r="BT1156" s="439"/>
    </row>
    <row r="1157" spans="14:72" hidden="1" x14ac:dyDescent="0.2">
      <c r="N1157" s="443"/>
      <c r="O1157" s="444"/>
      <c r="P1157" s="436"/>
      <c r="Q1157" s="437"/>
      <c r="R1157" s="58"/>
      <c r="S1157" s="58"/>
      <c r="T1157" s="437"/>
      <c r="U1157" s="438"/>
      <c r="V1157" s="54"/>
      <c r="W1157" s="54"/>
      <c r="X1157" s="54"/>
      <c r="Y1157" s="54"/>
      <c r="Z1157" s="54"/>
      <c r="AA1157" s="55"/>
      <c r="AB1157" s="438"/>
      <c r="AI1157" s="439"/>
      <c r="AJ1157" s="54"/>
      <c r="AK1157" s="439"/>
      <c r="AU1157" s="440"/>
      <c r="AV1157" s="85"/>
      <c r="AW1157" s="444"/>
      <c r="AX1157" s="436"/>
      <c r="AY1157" s="437"/>
      <c r="AZ1157" s="437"/>
      <c r="BA1157" s="437"/>
      <c r="BB1157" s="437"/>
      <c r="BC1157" s="441"/>
      <c r="BD1157" s="54"/>
      <c r="BE1157" s="56"/>
      <c r="BF1157" s="56"/>
      <c r="BG1157" s="54"/>
      <c r="BH1157" s="54"/>
      <c r="BI1157" s="54"/>
      <c r="BJ1157" s="54"/>
      <c r="BR1157" s="439"/>
      <c r="BS1157" s="439"/>
      <c r="BT1157" s="439"/>
    </row>
    <row r="1158" spans="14:72" hidden="1" x14ac:dyDescent="0.2">
      <c r="N1158" s="443"/>
      <c r="O1158" s="444"/>
      <c r="P1158" s="436"/>
      <c r="Q1158" s="437"/>
      <c r="R1158" s="58"/>
      <c r="S1158" s="58"/>
      <c r="T1158" s="437"/>
      <c r="U1158" s="438"/>
      <c r="V1158" s="54"/>
      <c r="W1158" s="54"/>
      <c r="X1158" s="54"/>
      <c r="Y1158" s="54"/>
      <c r="Z1158" s="54"/>
      <c r="AA1158" s="55"/>
      <c r="AB1158" s="438"/>
      <c r="AI1158" s="439"/>
      <c r="AJ1158" s="54"/>
      <c r="AK1158" s="439"/>
      <c r="AU1158" s="440"/>
      <c r="AV1158" s="85"/>
      <c r="AW1158" s="444"/>
      <c r="AX1158" s="436"/>
      <c r="AY1158" s="437"/>
      <c r="AZ1158" s="437"/>
      <c r="BA1158" s="437"/>
      <c r="BB1158" s="437"/>
      <c r="BC1158" s="441"/>
      <c r="BD1158" s="54"/>
      <c r="BE1158" s="56"/>
      <c r="BF1158" s="56"/>
      <c r="BG1158" s="54"/>
      <c r="BH1158" s="54"/>
      <c r="BI1158" s="54"/>
      <c r="BJ1158" s="54"/>
      <c r="BR1158" s="439"/>
      <c r="BS1158" s="439"/>
      <c r="BT1158" s="439"/>
    </row>
    <row r="1159" spans="14:72" hidden="1" x14ac:dyDescent="0.2">
      <c r="N1159" s="443"/>
      <c r="O1159" s="444"/>
      <c r="P1159" s="436"/>
      <c r="Q1159" s="437"/>
      <c r="R1159" s="58"/>
      <c r="S1159" s="58"/>
      <c r="T1159" s="437"/>
      <c r="U1159" s="438"/>
      <c r="V1159" s="54"/>
      <c r="W1159" s="54"/>
      <c r="X1159" s="54"/>
      <c r="Y1159" s="54"/>
      <c r="Z1159" s="54"/>
      <c r="AA1159" s="55"/>
      <c r="AB1159" s="438"/>
      <c r="AI1159" s="439"/>
      <c r="AJ1159" s="54"/>
      <c r="AK1159" s="439"/>
      <c r="AU1159" s="440"/>
      <c r="AV1159" s="85"/>
      <c r="AW1159" s="444"/>
      <c r="AX1159" s="436"/>
      <c r="AY1159" s="437"/>
      <c r="AZ1159" s="437"/>
      <c r="BA1159" s="437"/>
      <c r="BB1159" s="437"/>
      <c r="BC1159" s="441"/>
      <c r="BD1159" s="54"/>
      <c r="BE1159" s="56"/>
      <c r="BF1159" s="56"/>
      <c r="BG1159" s="54"/>
      <c r="BH1159" s="54"/>
      <c r="BI1159" s="54"/>
      <c r="BJ1159" s="54"/>
      <c r="BR1159" s="439"/>
      <c r="BS1159" s="439"/>
      <c r="BT1159" s="439"/>
    </row>
    <row r="1160" spans="14:72" hidden="1" x14ac:dyDescent="0.2">
      <c r="N1160" s="443"/>
      <c r="O1160" s="444"/>
      <c r="P1160" s="436"/>
      <c r="Q1160" s="437"/>
      <c r="R1160" s="58"/>
      <c r="S1160" s="58"/>
      <c r="T1160" s="437"/>
      <c r="U1160" s="438"/>
      <c r="V1160" s="54"/>
      <c r="W1160" s="54"/>
      <c r="X1160" s="54"/>
      <c r="Y1160" s="54"/>
      <c r="Z1160" s="54"/>
      <c r="AA1160" s="55"/>
      <c r="AB1160" s="438"/>
      <c r="AI1160" s="439"/>
      <c r="AJ1160" s="54"/>
      <c r="AK1160" s="439"/>
      <c r="AU1160" s="440"/>
      <c r="AV1160" s="85"/>
      <c r="AW1160" s="444"/>
      <c r="AX1160" s="436"/>
      <c r="AY1160" s="437"/>
      <c r="AZ1160" s="437"/>
      <c r="BA1160" s="437"/>
      <c r="BB1160" s="437"/>
      <c r="BC1160" s="441"/>
      <c r="BD1160" s="54"/>
      <c r="BE1160" s="56"/>
      <c r="BF1160" s="56"/>
      <c r="BG1160" s="54"/>
      <c r="BH1160" s="54"/>
      <c r="BI1160" s="54"/>
      <c r="BJ1160" s="54"/>
      <c r="BR1160" s="439"/>
      <c r="BS1160" s="439"/>
      <c r="BT1160" s="439"/>
    </row>
    <row r="1161" spans="14:72" hidden="1" x14ac:dyDescent="0.2">
      <c r="N1161" s="443"/>
      <c r="O1161" s="444"/>
      <c r="P1161" s="436"/>
      <c r="Q1161" s="437"/>
      <c r="R1161" s="58"/>
      <c r="S1161" s="58"/>
      <c r="T1161" s="437"/>
      <c r="U1161" s="438"/>
      <c r="V1161" s="54"/>
      <c r="W1161" s="54"/>
      <c r="X1161" s="54"/>
      <c r="Y1161" s="54"/>
      <c r="Z1161" s="54"/>
      <c r="AA1161" s="55"/>
      <c r="AB1161" s="438"/>
      <c r="AI1161" s="439"/>
      <c r="AJ1161" s="54"/>
      <c r="AK1161" s="439"/>
      <c r="AU1161" s="440"/>
      <c r="AV1161" s="85"/>
      <c r="AW1161" s="444"/>
      <c r="AX1161" s="436"/>
      <c r="AY1161" s="437"/>
      <c r="AZ1161" s="437"/>
      <c r="BA1161" s="437"/>
      <c r="BB1161" s="437"/>
      <c r="BC1161" s="441"/>
      <c r="BD1161" s="54"/>
      <c r="BE1161" s="56"/>
      <c r="BF1161" s="56"/>
      <c r="BG1161" s="54"/>
      <c r="BH1161" s="54"/>
      <c r="BI1161" s="54"/>
      <c r="BJ1161" s="54"/>
      <c r="BR1161" s="439"/>
      <c r="BS1161" s="439"/>
      <c r="BT1161" s="439"/>
    </row>
    <row r="1162" spans="14:72" hidden="1" x14ac:dyDescent="0.2">
      <c r="N1162" s="443"/>
      <c r="O1162" s="444"/>
      <c r="P1162" s="436"/>
      <c r="Q1162" s="437"/>
      <c r="R1162" s="58"/>
      <c r="S1162" s="58"/>
      <c r="T1162" s="437"/>
      <c r="U1162" s="438"/>
      <c r="V1162" s="54"/>
      <c r="W1162" s="54"/>
      <c r="X1162" s="54"/>
      <c r="Y1162" s="54"/>
      <c r="Z1162" s="54"/>
      <c r="AA1162" s="55"/>
      <c r="AB1162" s="438"/>
      <c r="AI1162" s="439"/>
      <c r="AJ1162" s="54"/>
      <c r="AK1162" s="439"/>
      <c r="AU1162" s="440"/>
      <c r="AV1162" s="85"/>
      <c r="AW1162" s="444"/>
      <c r="AX1162" s="436"/>
      <c r="AY1162" s="437"/>
      <c r="AZ1162" s="437"/>
      <c r="BA1162" s="437"/>
      <c r="BB1162" s="437"/>
      <c r="BC1162" s="441"/>
      <c r="BD1162" s="54"/>
      <c r="BE1162" s="56"/>
      <c r="BF1162" s="56"/>
      <c r="BG1162" s="54"/>
      <c r="BH1162" s="54"/>
      <c r="BI1162" s="54"/>
      <c r="BJ1162" s="54"/>
      <c r="BR1162" s="439"/>
      <c r="BS1162" s="439"/>
      <c r="BT1162" s="439"/>
    </row>
    <row r="1163" spans="14:72" hidden="1" x14ac:dyDescent="0.2">
      <c r="N1163" s="443"/>
      <c r="O1163" s="444"/>
      <c r="P1163" s="436"/>
      <c r="Q1163" s="437"/>
      <c r="R1163" s="58"/>
      <c r="S1163" s="58"/>
      <c r="T1163" s="437"/>
      <c r="U1163" s="438"/>
      <c r="V1163" s="54"/>
      <c r="W1163" s="54"/>
      <c r="X1163" s="54"/>
      <c r="Y1163" s="54"/>
      <c r="Z1163" s="54"/>
      <c r="AA1163" s="55"/>
      <c r="AB1163" s="438"/>
      <c r="AI1163" s="439"/>
      <c r="AJ1163" s="54"/>
      <c r="AK1163" s="439"/>
      <c r="AU1163" s="440"/>
      <c r="AV1163" s="85"/>
      <c r="AW1163" s="444"/>
      <c r="AX1163" s="436"/>
      <c r="AY1163" s="437"/>
      <c r="AZ1163" s="437"/>
      <c r="BA1163" s="437"/>
      <c r="BB1163" s="437"/>
      <c r="BC1163" s="441"/>
      <c r="BD1163" s="54"/>
      <c r="BE1163" s="56"/>
      <c r="BF1163" s="56"/>
      <c r="BG1163" s="54"/>
      <c r="BH1163" s="54"/>
      <c r="BI1163" s="54"/>
      <c r="BJ1163" s="54"/>
      <c r="BR1163" s="439"/>
      <c r="BS1163" s="439"/>
      <c r="BT1163" s="439"/>
    </row>
    <row r="1164" spans="14:72" hidden="1" x14ac:dyDescent="0.2">
      <c r="N1164" s="443"/>
      <c r="O1164" s="444"/>
      <c r="P1164" s="436"/>
      <c r="Q1164" s="437"/>
      <c r="R1164" s="58"/>
      <c r="S1164" s="58"/>
      <c r="T1164" s="437"/>
      <c r="U1164" s="438"/>
      <c r="V1164" s="54"/>
      <c r="W1164" s="54"/>
      <c r="X1164" s="54"/>
      <c r="Y1164" s="54"/>
      <c r="Z1164" s="54"/>
      <c r="AA1164" s="55"/>
      <c r="AB1164" s="438"/>
      <c r="AI1164" s="439"/>
      <c r="AJ1164" s="54"/>
      <c r="AK1164" s="439"/>
      <c r="AU1164" s="440"/>
      <c r="AV1164" s="85"/>
      <c r="AW1164" s="444"/>
      <c r="AX1164" s="436"/>
      <c r="AY1164" s="437"/>
      <c r="AZ1164" s="437"/>
      <c r="BA1164" s="437"/>
      <c r="BB1164" s="437"/>
      <c r="BC1164" s="441"/>
      <c r="BD1164" s="54"/>
      <c r="BE1164" s="56"/>
      <c r="BF1164" s="56"/>
      <c r="BG1164" s="54"/>
      <c r="BH1164" s="54"/>
      <c r="BI1164" s="54"/>
      <c r="BJ1164" s="54"/>
      <c r="BR1164" s="439"/>
      <c r="BS1164" s="439"/>
      <c r="BT1164" s="439"/>
    </row>
    <row r="1165" spans="14:72" hidden="1" x14ac:dyDescent="0.2">
      <c r="N1165" s="443"/>
      <c r="O1165" s="444"/>
      <c r="P1165" s="436"/>
      <c r="Q1165" s="437"/>
      <c r="R1165" s="58"/>
      <c r="S1165" s="58"/>
      <c r="T1165" s="437"/>
      <c r="U1165" s="438"/>
      <c r="V1165" s="54"/>
      <c r="W1165" s="54"/>
      <c r="X1165" s="54"/>
      <c r="Y1165" s="54"/>
      <c r="Z1165" s="54"/>
      <c r="AA1165" s="55"/>
      <c r="AB1165" s="438"/>
      <c r="AI1165" s="439"/>
      <c r="AJ1165" s="54"/>
      <c r="AK1165" s="439"/>
      <c r="AU1165" s="440"/>
      <c r="AV1165" s="85"/>
      <c r="AW1165" s="444"/>
      <c r="AX1165" s="436"/>
      <c r="AY1165" s="437"/>
      <c r="AZ1165" s="437"/>
      <c r="BA1165" s="437"/>
      <c r="BB1165" s="437"/>
      <c r="BC1165" s="441"/>
      <c r="BD1165" s="54"/>
      <c r="BE1165" s="56"/>
      <c r="BF1165" s="56"/>
      <c r="BG1165" s="54"/>
      <c r="BH1165" s="54"/>
      <c r="BI1165" s="54"/>
      <c r="BJ1165" s="54"/>
      <c r="BR1165" s="439"/>
      <c r="BS1165" s="439"/>
      <c r="BT1165" s="439"/>
    </row>
    <row r="1166" spans="14:72" hidden="1" x14ac:dyDescent="0.2">
      <c r="N1166" s="443"/>
      <c r="O1166" s="444"/>
      <c r="P1166" s="436"/>
      <c r="Q1166" s="437"/>
      <c r="R1166" s="58"/>
      <c r="S1166" s="58"/>
      <c r="T1166" s="437"/>
      <c r="U1166" s="438"/>
      <c r="V1166" s="54"/>
      <c r="W1166" s="54"/>
      <c r="X1166" s="54"/>
      <c r="Y1166" s="54"/>
      <c r="Z1166" s="54"/>
      <c r="AA1166" s="55"/>
      <c r="AB1166" s="438"/>
      <c r="AI1166" s="439"/>
      <c r="AJ1166" s="54"/>
      <c r="AK1166" s="439"/>
      <c r="AU1166" s="440"/>
      <c r="AV1166" s="85"/>
      <c r="AW1166" s="444"/>
      <c r="AX1166" s="436"/>
      <c r="AY1166" s="437"/>
      <c r="AZ1166" s="437"/>
      <c r="BA1166" s="437"/>
      <c r="BB1166" s="437"/>
      <c r="BC1166" s="441"/>
      <c r="BD1166" s="54"/>
      <c r="BE1166" s="56"/>
      <c r="BF1166" s="56"/>
      <c r="BG1166" s="54"/>
      <c r="BH1166" s="54"/>
      <c r="BI1166" s="54"/>
      <c r="BJ1166" s="54"/>
      <c r="BR1166" s="439"/>
      <c r="BS1166" s="439"/>
      <c r="BT1166" s="439"/>
    </row>
    <row r="1167" spans="14:72" hidden="1" x14ac:dyDescent="0.2">
      <c r="N1167" s="443"/>
      <c r="O1167" s="444"/>
      <c r="P1167" s="436"/>
      <c r="Q1167" s="437"/>
      <c r="R1167" s="58"/>
      <c r="S1167" s="58"/>
      <c r="T1167" s="437"/>
      <c r="U1167" s="438"/>
      <c r="V1167" s="54"/>
      <c r="W1167" s="54"/>
      <c r="X1167" s="54"/>
      <c r="Y1167" s="54"/>
      <c r="Z1167" s="54"/>
      <c r="AA1167" s="55"/>
      <c r="AB1167" s="438"/>
      <c r="AI1167" s="439"/>
      <c r="AJ1167" s="54"/>
      <c r="AK1167" s="439"/>
      <c r="AU1167" s="440"/>
      <c r="AV1167" s="85"/>
      <c r="AW1167" s="444"/>
      <c r="AX1167" s="436"/>
      <c r="AY1167" s="437"/>
      <c r="AZ1167" s="437"/>
      <c r="BA1167" s="437"/>
      <c r="BB1167" s="437"/>
      <c r="BC1167" s="441"/>
      <c r="BD1167" s="54"/>
      <c r="BE1167" s="56"/>
      <c r="BF1167" s="56"/>
      <c r="BG1167" s="54"/>
      <c r="BH1167" s="54"/>
      <c r="BI1167" s="54"/>
      <c r="BJ1167" s="54"/>
      <c r="BR1167" s="439"/>
      <c r="BS1167" s="439"/>
      <c r="BT1167" s="439"/>
    </row>
    <row r="1168" spans="14:72" hidden="1" x14ac:dyDescent="0.2">
      <c r="N1168" s="443"/>
      <c r="O1168" s="444"/>
      <c r="P1168" s="436"/>
      <c r="Q1168" s="437"/>
      <c r="R1168" s="58"/>
      <c r="S1168" s="58"/>
      <c r="T1168" s="437"/>
      <c r="U1168" s="438"/>
      <c r="V1168" s="54"/>
      <c r="W1168" s="54"/>
      <c r="X1168" s="54"/>
      <c r="Y1168" s="54"/>
      <c r="Z1168" s="54"/>
      <c r="AA1168" s="55"/>
      <c r="AB1168" s="438"/>
      <c r="AI1168" s="439"/>
      <c r="AJ1168" s="54"/>
      <c r="AK1168" s="439"/>
      <c r="AU1168" s="440"/>
      <c r="AV1168" s="85"/>
      <c r="AW1168" s="444"/>
      <c r="AX1168" s="436"/>
      <c r="AY1168" s="437"/>
      <c r="AZ1168" s="437"/>
      <c r="BA1168" s="437"/>
      <c r="BB1168" s="437"/>
      <c r="BC1168" s="441"/>
      <c r="BD1168" s="54"/>
      <c r="BE1168" s="56"/>
      <c r="BF1168" s="56"/>
      <c r="BG1168" s="54"/>
      <c r="BH1168" s="54"/>
      <c r="BI1168" s="54"/>
      <c r="BJ1168" s="54"/>
      <c r="BR1168" s="439"/>
      <c r="BS1168" s="439"/>
      <c r="BT1168" s="439"/>
    </row>
    <row r="1169" spans="14:72" hidden="1" x14ac:dyDescent="0.2">
      <c r="N1169" s="443"/>
      <c r="O1169" s="444"/>
      <c r="P1169" s="436"/>
      <c r="Q1169" s="437"/>
      <c r="R1169" s="58"/>
      <c r="S1169" s="58"/>
      <c r="T1169" s="437"/>
      <c r="U1169" s="438"/>
      <c r="V1169" s="54"/>
      <c r="W1169" s="54"/>
      <c r="X1169" s="54"/>
      <c r="Y1169" s="54"/>
      <c r="Z1169" s="54"/>
      <c r="AA1169" s="55"/>
      <c r="AB1169" s="438"/>
      <c r="AI1169" s="439"/>
      <c r="AJ1169" s="54"/>
      <c r="AK1169" s="439"/>
      <c r="AU1169" s="440"/>
      <c r="AV1169" s="85"/>
      <c r="AW1169" s="444"/>
      <c r="AX1169" s="436"/>
      <c r="AY1169" s="437"/>
      <c r="AZ1169" s="437"/>
      <c r="BA1169" s="437"/>
      <c r="BB1169" s="437"/>
      <c r="BC1169" s="441"/>
      <c r="BD1169" s="54"/>
      <c r="BE1169" s="56"/>
      <c r="BF1169" s="56"/>
      <c r="BG1169" s="54"/>
      <c r="BH1169" s="54"/>
      <c r="BI1169" s="54"/>
      <c r="BJ1169" s="54"/>
      <c r="BR1169" s="439"/>
      <c r="BS1169" s="439"/>
      <c r="BT1169" s="439"/>
    </row>
    <row r="1170" spans="14:72" hidden="1" x14ac:dyDescent="0.2">
      <c r="N1170" s="443"/>
      <c r="O1170" s="444"/>
      <c r="P1170" s="436"/>
      <c r="Q1170" s="437"/>
      <c r="R1170" s="58"/>
      <c r="S1170" s="58"/>
      <c r="T1170" s="437"/>
      <c r="U1170" s="438"/>
      <c r="V1170" s="54"/>
      <c r="W1170" s="54"/>
      <c r="X1170" s="54"/>
      <c r="Y1170" s="54"/>
      <c r="Z1170" s="54"/>
      <c r="AA1170" s="55"/>
      <c r="AB1170" s="438"/>
      <c r="AI1170" s="439"/>
      <c r="AJ1170" s="54"/>
      <c r="AK1170" s="439"/>
      <c r="AU1170" s="440"/>
      <c r="AV1170" s="85"/>
      <c r="AW1170" s="444"/>
      <c r="AX1170" s="436"/>
      <c r="AY1170" s="437"/>
      <c r="AZ1170" s="437"/>
      <c r="BA1170" s="437"/>
      <c r="BB1170" s="437"/>
      <c r="BC1170" s="441"/>
      <c r="BD1170" s="54"/>
      <c r="BE1170" s="56"/>
      <c r="BF1170" s="56"/>
      <c r="BG1170" s="54"/>
      <c r="BH1170" s="54"/>
      <c r="BI1170" s="54"/>
      <c r="BJ1170" s="54"/>
      <c r="BR1170" s="439"/>
      <c r="BS1170" s="439"/>
      <c r="BT1170" s="439"/>
    </row>
    <row r="1171" spans="14:72" hidden="1" x14ac:dyDescent="0.2">
      <c r="N1171" s="443"/>
      <c r="O1171" s="444"/>
      <c r="P1171" s="436"/>
      <c r="Q1171" s="437"/>
      <c r="R1171" s="58"/>
      <c r="S1171" s="58"/>
      <c r="T1171" s="437"/>
      <c r="U1171" s="438"/>
      <c r="V1171" s="54"/>
      <c r="W1171" s="54"/>
      <c r="X1171" s="54"/>
      <c r="Y1171" s="54"/>
      <c r="Z1171" s="54"/>
      <c r="AA1171" s="55"/>
      <c r="AB1171" s="438"/>
      <c r="AI1171" s="439"/>
      <c r="AJ1171" s="54"/>
      <c r="AK1171" s="439"/>
      <c r="AU1171" s="440"/>
      <c r="AV1171" s="85"/>
      <c r="AW1171" s="444"/>
      <c r="AX1171" s="436"/>
      <c r="AY1171" s="437"/>
      <c r="AZ1171" s="437"/>
      <c r="BA1171" s="437"/>
      <c r="BB1171" s="437"/>
      <c r="BC1171" s="441"/>
      <c r="BD1171" s="54"/>
      <c r="BE1171" s="56"/>
      <c r="BF1171" s="56"/>
      <c r="BG1171" s="54"/>
      <c r="BH1171" s="54"/>
      <c r="BI1171" s="54"/>
      <c r="BJ1171" s="54"/>
      <c r="BR1171" s="439"/>
      <c r="BS1171" s="439"/>
      <c r="BT1171" s="439"/>
    </row>
    <row r="1172" spans="14:72" hidden="1" x14ac:dyDescent="0.2">
      <c r="N1172" s="443"/>
      <c r="O1172" s="444"/>
      <c r="P1172" s="436"/>
      <c r="Q1172" s="437"/>
      <c r="R1172" s="58"/>
      <c r="S1172" s="58"/>
      <c r="T1172" s="437"/>
      <c r="U1172" s="438"/>
      <c r="V1172" s="54"/>
      <c r="W1172" s="54"/>
      <c r="X1172" s="54"/>
      <c r="Y1172" s="54"/>
      <c r="Z1172" s="54"/>
      <c r="AA1172" s="55"/>
      <c r="AB1172" s="438"/>
      <c r="AI1172" s="439"/>
      <c r="AJ1172" s="54"/>
      <c r="AK1172" s="439"/>
      <c r="AU1172" s="440"/>
      <c r="AV1172" s="85"/>
      <c r="AW1172" s="444"/>
      <c r="AX1172" s="436"/>
      <c r="AY1172" s="437"/>
      <c r="AZ1172" s="437"/>
      <c r="BA1172" s="437"/>
      <c r="BB1172" s="437"/>
      <c r="BC1172" s="441"/>
      <c r="BD1172" s="54"/>
      <c r="BE1172" s="56"/>
      <c r="BF1172" s="56"/>
      <c r="BG1172" s="54"/>
      <c r="BH1172" s="54"/>
      <c r="BI1172" s="54"/>
      <c r="BJ1172" s="54"/>
      <c r="BR1172" s="439"/>
      <c r="BS1172" s="439"/>
      <c r="BT1172" s="439"/>
    </row>
    <row r="1173" spans="14:72" hidden="1" x14ac:dyDescent="0.2">
      <c r="N1173" s="443"/>
      <c r="O1173" s="444"/>
      <c r="P1173" s="436"/>
      <c r="Q1173" s="437"/>
      <c r="R1173" s="58"/>
      <c r="S1173" s="58"/>
      <c r="T1173" s="437"/>
      <c r="U1173" s="438"/>
      <c r="V1173" s="54"/>
      <c r="W1173" s="54"/>
      <c r="X1173" s="54"/>
      <c r="Y1173" s="54"/>
      <c r="Z1173" s="54"/>
      <c r="AA1173" s="55"/>
      <c r="AB1173" s="438"/>
      <c r="AI1173" s="439"/>
      <c r="AJ1173" s="54"/>
      <c r="AK1173" s="439"/>
      <c r="AU1173" s="440"/>
      <c r="AV1173" s="85"/>
      <c r="AW1173" s="444"/>
      <c r="AX1173" s="436"/>
      <c r="AY1173" s="437"/>
      <c r="AZ1173" s="437"/>
      <c r="BA1173" s="437"/>
      <c r="BB1173" s="437"/>
      <c r="BC1173" s="441"/>
      <c r="BD1173" s="54"/>
      <c r="BE1173" s="56"/>
      <c r="BF1173" s="56"/>
      <c r="BG1173" s="54"/>
      <c r="BH1173" s="54"/>
      <c r="BI1173" s="54"/>
      <c r="BJ1173" s="54"/>
      <c r="BR1173" s="439"/>
      <c r="BS1173" s="439"/>
      <c r="BT1173" s="439"/>
    </row>
    <row r="1174" spans="14:72" hidden="1" x14ac:dyDescent="0.2">
      <c r="N1174" s="443"/>
      <c r="O1174" s="444"/>
      <c r="P1174" s="436"/>
      <c r="Q1174" s="437"/>
      <c r="R1174" s="58"/>
      <c r="S1174" s="58"/>
      <c r="T1174" s="437"/>
      <c r="U1174" s="438"/>
      <c r="V1174" s="54"/>
      <c r="W1174" s="54"/>
      <c r="X1174" s="54"/>
      <c r="Y1174" s="54"/>
      <c r="Z1174" s="54"/>
      <c r="AA1174" s="55"/>
      <c r="AB1174" s="438"/>
      <c r="AI1174" s="439"/>
      <c r="AJ1174" s="54"/>
      <c r="AK1174" s="439"/>
      <c r="AU1174" s="440"/>
      <c r="AV1174" s="85"/>
      <c r="AW1174" s="444"/>
      <c r="AX1174" s="436"/>
      <c r="AY1174" s="437"/>
      <c r="AZ1174" s="437"/>
      <c r="BA1174" s="437"/>
      <c r="BB1174" s="437"/>
      <c r="BC1174" s="441"/>
      <c r="BD1174" s="54"/>
      <c r="BE1174" s="56"/>
      <c r="BF1174" s="56"/>
      <c r="BG1174" s="54"/>
      <c r="BH1174" s="54"/>
      <c r="BI1174" s="54"/>
      <c r="BJ1174" s="54"/>
      <c r="BR1174" s="439"/>
      <c r="BS1174" s="439"/>
      <c r="BT1174" s="439"/>
    </row>
    <row r="1175" spans="14:72" hidden="1" x14ac:dyDescent="0.2">
      <c r="N1175" s="443"/>
      <c r="O1175" s="444"/>
      <c r="P1175" s="436"/>
      <c r="Q1175" s="437"/>
      <c r="R1175" s="58"/>
      <c r="S1175" s="58"/>
      <c r="T1175" s="437"/>
      <c r="U1175" s="438"/>
      <c r="V1175" s="54"/>
      <c r="W1175" s="54"/>
      <c r="X1175" s="54"/>
      <c r="Y1175" s="54"/>
      <c r="Z1175" s="54"/>
      <c r="AA1175" s="55"/>
      <c r="AB1175" s="438"/>
      <c r="AI1175" s="439"/>
      <c r="AJ1175" s="54"/>
      <c r="AK1175" s="439"/>
      <c r="AU1175" s="440"/>
      <c r="AV1175" s="85"/>
      <c r="AW1175" s="444"/>
      <c r="AX1175" s="436"/>
      <c r="AY1175" s="437"/>
      <c r="AZ1175" s="437"/>
      <c r="BA1175" s="437"/>
      <c r="BB1175" s="437"/>
      <c r="BC1175" s="441"/>
      <c r="BD1175" s="54"/>
      <c r="BE1175" s="56"/>
      <c r="BF1175" s="56"/>
      <c r="BG1175" s="54"/>
      <c r="BH1175" s="54"/>
      <c r="BI1175" s="54"/>
      <c r="BJ1175" s="54"/>
      <c r="BR1175" s="439"/>
      <c r="BS1175" s="439"/>
      <c r="BT1175" s="439"/>
    </row>
    <row r="1176" spans="14:72" hidden="1" x14ac:dyDescent="0.2">
      <c r="N1176" s="443"/>
      <c r="O1176" s="444"/>
      <c r="P1176" s="436"/>
      <c r="Q1176" s="437"/>
      <c r="R1176" s="58"/>
      <c r="S1176" s="58"/>
      <c r="T1176" s="437"/>
      <c r="U1176" s="438"/>
      <c r="V1176" s="54"/>
      <c r="W1176" s="54"/>
      <c r="X1176" s="54"/>
      <c r="Y1176" s="54"/>
      <c r="Z1176" s="54"/>
      <c r="AA1176" s="55"/>
      <c r="AB1176" s="438"/>
      <c r="AI1176" s="439"/>
      <c r="AJ1176" s="54"/>
      <c r="AK1176" s="439"/>
      <c r="AU1176" s="440"/>
      <c r="AV1176" s="85"/>
      <c r="AW1176" s="444"/>
      <c r="AX1176" s="436"/>
      <c r="AY1176" s="437"/>
      <c r="AZ1176" s="437"/>
      <c r="BA1176" s="437"/>
      <c r="BB1176" s="437"/>
      <c r="BC1176" s="441"/>
      <c r="BD1176" s="54"/>
      <c r="BE1176" s="56"/>
      <c r="BF1176" s="56"/>
      <c r="BG1176" s="54"/>
      <c r="BH1176" s="54"/>
      <c r="BI1176" s="54"/>
      <c r="BJ1176" s="54"/>
      <c r="BR1176" s="439"/>
      <c r="BS1176" s="439"/>
      <c r="BT1176" s="439"/>
    </row>
    <row r="1177" spans="14:72" hidden="1" x14ac:dyDescent="0.2">
      <c r="N1177" s="443"/>
      <c r="O1177" s="444"/>
      <c r="P1177" s="436"/>
      <c r="Q1177" s="437"/>
      <c r="R1177" s="58"/>
      <c r="S1177" s="58"/>
      <c r="T1177" s="437"/>
      <c r="U1177" s="438"/>
      <c r="V1177" s="54"/>
      <c r="W1177" s="54"/>
      <c r="X1177" s="54"/>
      <c r="Y1177" s="54"/>
      <c r="Z1177" s="54"/>
      <c r="AA1177" s="55"/>
      <c r="AB1177" s="438"/>
      <c r="AI1177" s="439"/>
      <c r="AJ1177" s="54"/>
      <c r="AK1177" s="439"/>
      <c r="AU1177" s="440"/>
      <c r="AV1177" s="85"/>
      <c r="AW1177" s="444"/>
      <c r="AX1177" s="436"/>
      <c r="AY1177" s="437"/>
      <c r="AZ1177" s="437"/>
      <c r="BA1177" s="437"/>
      <c r="BB1177" s="437"/>
      <c r="BC1177" s="441"/>
      <c r="BD1177" s="54"/>
      <c r="BE1177" s="56"/>
      <c r="BF1177" s="56"/>
      <c r="BG1177" s="54"/>
      <c r="BH1177" s="54"/>
      <c r="BI1177" s="54"/>
      <c r="BJ1177" s="54"/>
      <c r="BR1177" s="439"/>
      <c r="BS1177" s="439"/>
      <c r="BT1177" s="439"/>
    </row>
    <row r="1178" spans="14:72" hidden="1" x14ac:dyDescent="0.2">
      <c r="N1178" s="443"/>
      <c r="O1178" s="444"/>
      <c r="P1178" s="436"/>
      <c r="Q1178" s="437"/>
      <c r="R1178" s="58"/>
      <c r="S1178" s="58"/>
      <c r="T1178" s="437"/>
      <c r="U1178" s="438"/>
      <c r="V1178" s="54"/>
      <c r="W1178" s="54"/>
      <c r="X1178" s="54"/>
      <c r="Y1178" s="54"/>
      <c r="Z1178" s="54"/>
      <c r="AA1178" s="55"/>
      <c r="AB1178" s="438"/>
      <c r="AI1178" s="439"/>
      <c r="AJ1178" s="54"/>
      <c r="AK1178" s="439"/>
      <c r="AU1178" s="440"/>
      <c r="AV1178" s="85"/>
      <c r="AW1178" s="444"/>
      <c r="AX1178" s="436"/>
      <c r="AY1178" s="437"/>
      <c r="AZ1178" s="437"/>
      <c r="BA1178" s="437"/>
      <c r="BB1178" s="437"/>
      <c r="BC1178" s="441"/>
      <c r="BD1178" s="54"/>
      <c r="BE1178" s="56"/>
      <c r="BF1178" s="56"/>
      <c r="BG1178" s="54"/>
      <c r="BH1178" s="54"/>
      <c r="BI1178" s="54"/>
      <c r="BJ1178" s="54"/>
      <c r="BR1178" s="439"/>
      <c r="BS1178" s="439"/>
      <c r="BT1178" s="439"/>
    </row>
    <row r="1179" spans="14:72" hidden="1" x14ac:dyDescent="0.2">
      <c r="N1179" s="443"/>
      <c r="O1179" s="444"/>
      <c r="P1179" s="436"/>
      <c r="Q1179" s="437"/>
      <c r="R1179" s="58"/>
      <c r="S1179" s="58"/>
      <c r="T1179" s="437"/>
      <c r="U1179" s="438"/>
      <c r="V1179" s="54"/>
      <c r="W1179" s="54"/>
      <c r="X1179" s="54"/>
      <c r="Y1179" s="54"/>
      <c r="Z1179" s="54"/>
      <c r="AA1179" s="55"/>
      <c r="AB1179" s="438"/>
      <c r="AI1179" s="439"/>
      <c r="AJ1179" s="54"/>
      <c r="AK1179" s="439"/>
      <c r="AU1179" s="440"/>
      <c r="AV1179" s="85"/>
      <c r="AW1179" s="444"/>
      <c r="AX1179" s="436"/>
      <c r="AY1179" s="437"/>
      <c r="AZ1179" s="437"/>
      <c r="BA1179" s="437"/>
      <c r="BB1179" s="437"/>
      <c r="BC1179" s="441"/>
      <c r="BD1179" s="54"/>
      <c r="BE1179" s="56"/>
      <c r="BF1179" s="56"/>
      <c r="BG1179" s="54"/>
      <c r="BH1179" s="54"/>
      <c r="BI1179" s="54"/>
      <c r="BJ1179" s="54"/>
      <c r="BR1179" s="439"/>
      <c r="BS1179" s="439"/>
      <c r="BT1179" s="439"/>
    </row>
    <row r="1180" spans="14:72" hidden="1" x14ac:dyDescent="0.2">
      <c r="N1180" s="443"/>
      <c r="O1180" s="444"/>
      <c r="P1180" s="436"/>
      <c r="Q1180" s="437"/>
      <c r="R1180" s="58"/>
      <c r="S1180" s="58"/>
      <c r="T1180" s="437"/>
      <c r="U1180" s="438"/>
      <c r="V1180" s="54"/>
      <c r="W1180" s="54"/>
      <c r="X1180" s="54"/>
      <c r="Y1180" s="54"/>
      <c r="Z1180" s="54"/>
      <c r="AA1180" s="55"/>
      <c r="AB1180" s="438"/>
      <c r="AI1180" s="439"/>
      <c r="AJ1180" s="54"/>
      <c r="AK1180" s="439"/>
      <c r="AU1180" s="440"/>
      <c r="AV1180" s="85"/>
      <c r="AW1180" s="444"/>
      <c r="AX1180" s="436"/>
      <c r="AY1180" s="437"/>
      <c r="AZ1180" s="437"/>
      <c r="BA1180" s="437"/>
      <c r="BB1180" s="437"/>
      <c r="BC1180" s="441"/>
      <c r="BD1180" s="54"/>
      <c r="BE1180" s="56"/>
      <c r="BF1180" s="56"/>
      <c r="BG1180" s="54"/>
      <c r="BH1180" s="54"/>
      <c r="BI1180" s="54"/>
      <c r="BJ1180" s="54"/>
      <c r="BR1180" s="439"/>
      <c r="BS1180" s="439"/>
      <c r="BT1180" s="439"/>
    </row>
    <row r="1181" spans="14:72" hidden="1" x14ac:dyDescent="0.2">
      <c r="N1181" s="443"/>
      <c r="O1181" s="444"/>
      <c r="P1181" s="436"/>
      <c r="Q1181" s="437"/>
      <c r="R1181" s="58"/>
      <c r="S1181" s="58"/>
      <c r="T1181" s="437"/>
      <c r="U1181" s="438"/>
      <c r="V1181" s="54"/>
      <c r="W1181" s="54"/>
      <c r="X1181" s="54"/>
      <c r="Y1181" s="54"/>
      <c r="Z1181" s="54"/>
      <c r="AA1181" s="55"/>
      <c r="AB1181" s="438"/>
      <c r="AI1181" s="439"/>
      <c r="AJ1181" s="54"/>
      <c r="AK1181" s="439"/>
      <c r="AU1181" s="440"/>
      <c r="AV1181" s="85"/>
      <c r="AW1181" s="444"/>
      <c r="AX1181" s="436"/>
      <c r="AY1181" s="437"/>
      <c r="AZ1181" s="437"/>
      <c r="BA1181" s="437"/>
      <c r="BB1181" s="437"/>
      <c r="BC1181" s="441"/>
      <c r="BD1181" s="54"/>
      <c r="BE1181" s="56"/>
      <c r="BF1181" s="56"/>
      <c r="BG1181" s="54"/>
      <c r="BH1181" s="54"/>
      <c r="BI1181" s="54"/>
      <c r="BJ1181" s="54"/>
      <c r="BR1181" s="439"/>
      <c r="BS1181" s="439"/>
      <c r="BT1181" s="439"/>
    </row>
    <row r="1182" spans="14:72" hidden="1" x14ac:dyDescent="0.2">
      <c r="N1182" s="443"/>
      <c r="O1182" s="444"/>
      <c r="P1182" s="436"/>
      <c r="Q1182" s="437"/>
      <c r="R1182" s="58"/>
      <c r="S1182" s="58"/>
      <c r="T1182" s="437"/>
      <c r="U1182" s="438"/>
      <c r="V1182" s="54"/>
      <c r="W1182" s="54"/>
      <c r="X1182" s="54"/>
      <c r="Y1182" s="54"/>
      <c r="Z1182" s="54"/>
      <c r="AA1182" s="55"/>
      <c r="AB1182" s="438"/>
      <c r="AI1182" s="439"/>
      <c r="AJ1182" s="54"/>
      <c r="AK1182" s="439"/>
      <c r="AU1182" s="440"/>
      <c r="AV1182" s="85"/>
      <c r="AW1182" s="444"/>
      <c r="AX1182" s="436"/>
      <c r="AY1182" s="437"/>
      <c r="AZ1182" s="437"/>
      <c r="BA1182" s="437"/>
      <c r="BB1182" s="437"/>
      <c r="BC1182" s="441"/>
      <c r="BD1182" s="54"/>
      <c r="BE1182" s="56"/>
      <c r="BF1182" s="56"/>
      <c r="BG1182" s="54"/>
      <c r="BH1182" s="54"/>
      <c r="BI1182" s="54"/>
      <c r="BJ1182" s="54"/>
      <c r="BR1182" s="439"/>
      <c r="BS1182" s="439"/>
      <c r="BT1182" s="439"/>
    </row>
    <row r="1183" spans="14:72" hidden="1" x14ac:dyDescent="0.2">
      <c r="N1183" s="443"/>
      <c r="O1183" s="444"/>
      <c r="P1183" s="436"/>
      <c r="Q1183" s="437"/>
      <c r="R1183" s="58"/>
      <c r="S1183" s="58"/>
      <c r="T1183" s="437"/>
      <c r="U1183" s="438"/>
      <c r="V1183" s="54"/>
      <c r="W1183" s="54"/>
      <c r="X1183" s="54"/>
      <c r="Y1183" s="54"/>
      <c r="Z1183" s="54"/>
      <c r="AA1183" s="55"/>
      <c r="AB1183" s="438"/>
      <c r="AI1183" s="439"/>
      <c r="AJ1183" s="54"/>
      <c r="AK1183" s="439"/>
      <c r="AU1183" s="440"/>
      <c r="AV1183" s="85"/>
      <c r="AW1183" s="444"/>
      <c r="AX1183" s="436"/>
      <c r="AY1183" s="437"/>
      <c r="AZ1183" s="437"/>
      <c r="BA1183" s="437"/>
      <c r="BB1183" s="437"/>
      <c r="BC1183" s="441"/>
      <c r="BD1183" s="54"/>
      <c r="BE1183" s="56"/>
      <c r="BF1183" s="56"/>
      <c r="BG1183" s="54"/>
      <c r="BH1183" s="54"/>
      <c r="BI1183" s="54"/>
      <c r="BJ1183" s="54"/>
      <c r="BR1183" s="439"/>
      <c r="BS1183" s="439"/>
      <c r="BT1183" s="439"/>
    </row>
    <row r="1184" spans="14:72" hidden="1" x14ac:dyDescent="0.2">
      <c r="N1184" s="443"/>
      <c r="O1184" s="444"/>
      <c r="P1184" s="436"/>
      <c r="Q1184" s="437"/>
      <c r="R1184" s="58"/>
      <c r="S1184" s="58"/>
      <c r="T1184" s="437"/>
      <c r="U1184" s="438"/>
      <c r="V1184" s="54"/>
      <c r="W1184" s="54"/>
      <c r="X1184" s="54"/>
      <c r="Y1184" s="54"/>
      <c r="Z1184" s="54"/>
      <c r="AA1184" s="55"/>
      <c r="AB1184" s="438"/>
      <c r="AI1184" s="439"/>
      <c r="AJ1184" s="54"/>
      <c r="AK1184" s="439"/>
      <c r="AU1184" s="440"/>
      <c r="AV1184" s="85"/>
      <c r="AW1184" s="444"/>
      <c r="AX1184" s="436"/>
      <c r="AY1184" s="437"/>
      <c r="AZ1184" s="437"/>
      <c r="BA1184" s="437"/>
      <c r="BB1184" s="437"/>
      <c r="BC1184" s="441"/>
      <c r="BD1184" s="54"/>
      <c r="BE1184" s="56"/>
      <c r="BF1184" s="56"/>
      <c r="BG1184" s="54"/>
      <c r="BH1184" s="54"/>
      <c r="BI1184" s="54"/>
      <c r="BJ1184" s="54"/>
      <c r="BR1184" s="439"/>
      <c r="BS1184" s="439"/>
      <c r="BT1184" s="439"/>
    </row>
    <row r="1185" spans="14:72" hidden="1" x14ac:dyDescent="0.2">
      <c r="N1185" s="443"/>
      <c r="O1185" s="444"/>
      <c r="P1185" s="436"/>
      <c r="Q1185" s="437"/>
      <c r="R1185" s="58"/>
      <c r="S1185" s="58"/>
      <c r="T1185" s="437"/>
      <c r="U1185" s="438"/>
      <c r="V1185" s="54"/>
      <c r="W1185" s="54"/>
      <c r="X1185" s="54"/>
      <c r="Y1185" s="54"/>
      <c r="Z1185" s="54"/>
      <c r="AA1185" s="55"/>
      <c r="AB1185" s="438"/>
      <c r="AI1185" s="439"/>
      <c r="AJ1185" s="54"/>
      <c r="AK1185" s="439"/>
      <c r="AU1185" s="440"/>
      <c r="AV1185" s="85"/>
      <c r="AW1185" s="444"/>
      <c r="AX1185" s="436"/>
      <c r="AY1185" s="437"/>
      <c r="AZ1185" s="437"/>
      <c r="BA1185" s="437"/>
      <c r="BB1185" s="437"/>
      <c r="BC1185" s="441"/>
      <c r="BD1185" s="54"/>
      <c r="BE1185" s="56"/>
      <c r="BF1185" s="56"/>
      <c r="BG1185" s="54"/>
      <c r="BH1185" s="54"/>
      <c r="BI1185" s="54"/>
      <c r="BJ1185" s="54"/>
      <c r="BR1185" s="439"/>
      <c r="BS1185" s="439"/>
      <c r="BT1185" s="439"/>
    </row>
    <row r="1186" spans="14:72" hidden="1" x14ac:dyDescent="0.2">
      <c r="N1186" s="443"/>
      <c r="O1186" s="444"/>
      <c r="P1186" s="436"/>
      <c r="Q1186" s="437"/>
      <c r="R1186" s="58"/>
      <c r="S1186" s="58"/>
      <c r="T1186" s="437"/>
      <c r="U1186" s="438"/>
      <c r="V1186" s="54"/>
      <c r="W1186" s="54"/>
      <c r="X1186" s="54"/>
      <c r="Y1186" s="54"/>
      <c r="Z1186" s="54"/>
      <c r="AA1186" s="55"/>
      <c r="AB1186" s="438"/>
      <c r="AI1186" s="439"/>
      <c r="AJ1186" s="54"/>
      <c r="AK1186" s="439"/>
      <c r="AU1186" s="440"/>
      <c r="AV1186" s="85"/>
      <c r="AW1186" s="444"/>
      <c r="AX1186" s="436"/>
      <c r="AY1186" s="437"/>
      <c r="AZ1186" s="437"/>
      <c r="BA1186" s="437"/>
      <c r="BB1186" s="437"/>
      <c r="BC1186" s="441"/>
      <c r="BD1186" s="54"/>
      <c r="BE1186" s="56"/>
      <c r="BF1186" s="56"/>
      <c r="BG1186" s="54"/>
      <c r="BH1186" s="54"/>
      <c r="BI1186" s="54"/>
      <c r="BJ1186" s="54"/>
      <c r="BR1186" s="439"/>
      <c r="BS1186" s="439"/>
      <c r="BT1186" s="439"/>
    </row>
    <row r="1187" spans="14:72" hidden="1" x14ac:dyDescent="0.2">
      <c r="N1187" s="443"/>
      <c r="O1187" s="444"/>
      <c r="P1187" s="436"/>
      <c r="Q1187" s="437"/>
      <c r="R1187" s="58"/>
      <c r="S1187" s="58"/>
      <c r="T1187" s="437"/>
      <c r="U1187" s="438"/>
      <c r="V1187" s="54"/>
      <c r="W1187" s="54"/>
      <c r="X1187" s="54"/>
      <c r="Y1187" s="54"/>
      <c r="Z1187" s="54"/>
      <c r="AA1187" s="55"/>
      <c r="AB1187" s="438"/>
      <c r="AI1187" s="439"/>
      <c r="AJ1187" s="54"/>
      <c r="AK1187" s="439"/>
      <c r="AU1187" s="440"/>
      <c r="AV1187" s="85"/>
      <c r="AW1187" s="444"/>
      <c r="AX1187" s="436"/>
      <c r="AY1187" s="437"/>
      <c r="AZ1187" s="437"/>
      <c r="BA1187" s="437"/>
      <c r="BB1187" s="437"/>
      <c r="BC1187" s="441"/>
      <c r="BD1187" s="54"/>
      <c r="BE1187" s="56"/>
      <c r="BF1187" s="56"/>
      <c r="BG1187" s="54"/>
      <c r="BH1187" s="54"/>
      <c r="BI1187" s="54"/>
      <c r="BJ1187" s="54"/>
      <c r="BR1187" s="439"/>
      <c r="BS1187" s="439"/>
      <c r="BT1187" s="439"/>
    </row>
    <row r="1188" spans="14:72" hidden="1" x14ac:dyDescent="0.2">
      <c r="N1188" s="443"/>
      <c r="O1188" s="444"/>
      <c r="P1188" s="436"/>
      <c r="Q1188" s="437"/>
      <c r="R1188" s="58"/>
      <c r="S1188" s="58"/>
      <c r="T1188" s="437"/>
      <c r="U1188" s="438"/>
      <c r="V1188" s="54"/>
      <c r="W1188" s="54"/>
      <c r="X1188" s="54"/>
      <c r="Y1188" s="54"/>
      <c r="Z1188" s="54"/>
      <c r="AA1188" s="55"/>
      <c r="AB1188" s="438"/>
      <c r="AI1188" s="439"/>
      <c r="AJ1188" s="54"/>
      <c r="AK1188" s="439"/>
      <c r="AU1188" s="440"/>
      <c r="AV1188" s="85"/>
      <c r="AW1188" s="444"/>
      <c r="AX1188" s="436"/>
      <c r="AY1188" s="437"/>
      <c r="AZ1188" s="437"/>
      <c r="BA1188" s="437"/>
      <c r="BB1188" s="437"/>
      <c r="BC1188" s="441"/>
      <c r="BD1188" s="54"/>
      <c r="BE1188" s="56"/>
      <c r="BF1188" s="56"/>
      <c r="BG1188" s="54"/>
      <c r="BH1188" s="54"/>
      <c r="BI1188" s="54"/>
      <c r="BJ1188" s="54"/>
      <c r="BR1188" s="439"/>
      <c r="BS1188" s="439"/>
      <c r="BT1188" s="439"/>
    </row>
    <row r="1189" spans="14:72" hidden="1" x14ac:dyDescent="0.2">
      <c r="N1189" s="443"/>
      <c r="O1189" s="444"/>
      <c r="P1189" s="436"/>
      <c r="Q1189" s="437"/>
      <c r="R1189" s="58"/>
      <c r="S1189" s="58"/>
      <c r="T1189" s="437"/>
      <c r="U1189" s="438"/>
      <c r="V1189" s="54"/>
      <c r="W1189" s="54"/>
      <c r="X1189" s="54"/>
      <c r="Y1189" s="54"/>
      <c r="Z1189" s="54"/>
      <c r="AA1189" s="55"/>
      <c r="AB1189" s="438"/>
      <c r="AI1189" s="439"/>
      <c r="AJ1189" s="54"/>
      <c r="AK1189" s="439"/>
      <c r="AU1189" s="440"/>
      <c r="AV1189" s="85"/>
      <c r="AW1189" s="444"/>
      <c r="AX1189" s="436"/>
      <c r="AY1189" s="437"/>
      <c r="AZ1189" s="437"/>
      <c r="BA1189" s="437"/>
      <c r="BB1189" s="437"/>
      <c r="BC1189" s="441"/>
      <c r="BD1189" s="54"/>
      <c r="BE1189" s="56"/>
      <c r="BF1189" s="56"/>
      <c r="BG1189" s="54"/>
      <c r="BH1189" s="54"/>
      <c r="BI1189" s="54"/>
      <c r="BJ1189" s="54"/>
      <c r="BR1189" s="439"/>
      <c r="BS1189" s="439"/>
      <c r="BT1189" s="439"/>
    </row>
    <row r="1190" spans="14:72" hidden="1" x14ac:dyDescent="0.2">
      <c r="N1190" s="443"/>
      <c r="O1190" s="444"/>
      <c r="P1190" s="436"/>
      <c r="Q1190" s="437"/>
      <c r="R1190" s="58"/>
      <c r="S1190" s="58"/>
      <c r="T1190" s="437"/>
      <c r="U1190" s="438"/>
      <c r="V1190" s="54"/>
      <c r="W1190" s="54"/>
      <c r="X1190" s="54"/>
      <c r="Y1190" s="54"/>
      <c r="Z1190" s="54"/>
      <c r="AA1190" s="55"/>
      <c r="AB1190" s="438"/>
      <c r="AI1190" s="439"/>
      <c r="AJ1190" s="54"/>
      <c r="AK1190" s="439"/>
      <c r="AU1190" s="440"/>
      <c r="AV1190" s="85"/>
      <c r="AW1190" s="444"/>
      <c r="AX1190" s="436"/>
      <c r="AY1190" s="437"/>
      <c r="AZ1190" s="437"/>
      <c r="BA1190" s="437"/>
      <c r="BB1190" s="437"/>
      <c r="BC1190" s="441"/>
      <c r="BD1190" s="54"/>
      <c r="BE1190" s="56"/>
      <c r="BF1190" s="56"/>
      <c r="BG1190" s="54"/>
      <c r="BH1190" s="54"/>
      <c r="BI1190" s="54"/>
      <c r="BJ1190" s="54"/>
      <c r="BR1190" s="439"/>
      <c r="BS1190" s="439"/>
      <c r="BT1190" s="439"/>
    </row>
    <row r="1191" spans="14:72" hidden="1" x14ac:dyDescent="0.2">
      <c r="N1191" s="443"/>
      <c r="O1191" s="444"/>
      <c r="P1191" s="436"/>
      <c r="Q1191" s="437"/>
      <c r="R1191" s="58"/>
      <c r="S1191" s="58"/>
      <c r="T1191" s="437"/>
      <c r="U1191" s="438"/>
      <c r="V1191" s="54"/>
      <c r="W1191" s="54"/>
      <c r="X1191" s="54"/>
      <c r="Y1191" s="54"/>
      <c r="Z1191" s="54"/>
      <c r="AA1191" s="55"/>
      <c r="AB1191" s="438"/>
      <c r="AI1191" s="439"/>
      <c r="AJ1191" s="54"/>
      <c r="AK1191" s="439"/>
      <c r="AU1191" s="440"/>
      <c r="AV1191" s="85"/>
      <c r="AW1191" s="444"/>
      <c r="AX1191" s="436"/>
      <c r="AY1191" s="437"/>
      <c r="AZ1191" s="437"/>
      <c r="BA1191" s="437"/>
      <c r="BB1191" s="437"/>
      <c r="BC1191" s="441"/>
      <c r="BD1191" s="54"/>
      <c r="BE1191" s="56"/>
      <c r="BF1191" s="56"/>
      <c r="BG1191" s="54"/>
      <c r="BH1191" s="54"/>
      <c r="BI1191" s="54"/>
      <c r="BJ1191" s="54"/>
      <c r="BR1191" s="439"/>
      <c r="BS1191" s="439"/>
      <c r="BT1191" s="439"/>
    </row>
    <row r="1192" spans="14:72" hidden="1" x14ac:dyDescent="0.2">
      <c r="N1192" s="443"/>
      <c r="O1192" s="444"/>
      <c r="P1192" s="436"/>
      <c r="Q1192" s="437"/>
      <c r="R1192" s="58"/>
      <c r="S1192" s="58"/>
      <c r="T1192" s="437"/>
      <c r="U1192" s="438"/>
      <c r="V1192" s="54"/>
      <c r="W1192" s="54"/>
      <c r="X1192" s="54"/>
      <c r="Y1192" s="54"/>
      <c r="Z1192" s="54"/>
      <c r="AA1192" s="55"/>
      <c r="AB1192" s="438"/>
      <c r="AI1192" s="439"/>
      <c r="AJ1192" s="54"/>
      <c r="AK1192" s="439"/>
      <c r="AU1192" s="440"/>
      <c r="AV1192" s="85"/>
      <c r="AW1192" s="444"/>
      <c r="AX1192" s="436"/>
      <c r="AY1192" s="437"/>
      <c r="AZ1192" s="437"/>
      <c r="BA1192" s="437"/>
      <c r="BB1192" s="437"/>
      <c r="BC1192" s="441"/>
      <c r="BD1192" s="54"/>
      <c r="BE1192" s="56"/>
      <c r="BF1192" s="56"/>
      <c r="BG1192" s="54"/>
      <c r="BH1192" s="54"/>
      <c r="BI1192" s="54"/>
      <c r="BJ1192" s="54"/>
      <c r="BR1192" s="439"/>
      <c r="BS1192" s="439"/>
      <c r="BT1192" s="439"/>
    </row>
    <row r="1193" spans="14:72" hidden="1" x14ac:dyDescent="0.2">
      <c r="N1193" s="443"/>
      <c r="O1193" s="444"/>
      <c r="P1193" s="436"/>
      <c r="Q1193" s="437"/>
      <c r="R1193" s="58"/>
      <c r="S1193" s="58"/>
      <c r="T1193" s="437"/>
      <c r="U1193" s="438"/>
      <c r="V1193" s="54"/>
      <c r="W1193" s="54"/>
      <c r="X1193" s="54"/>
      <c r="Y1193" s="54"/>
      <c r="Z1193" s="54"/>
      <c r="AA1193" s="55"/>
      <c r="AB1193" s="438"/>
      <c r="AI1193" s="439"/>
      <c r="AJ1193" s="54"/>
      <c r="AK1193" s="439"/>
      <c r="AU1193" s="440"/>
      <c r="AV1193" s="85"/>
      <c r="AW1193" s="444"/>
      <c r="AX1193" s="436"/>
      <c r="AY1193" s="437"/>
      <c r="AZ1193" s="437"/>
      <c r="BA1193" s="437"/>
      <c r="BB1193" s="437"/>
      <c r="BC1193" s="441"/>
      <c r="BD1193" s="54"/>
      <c r="BE1193" s="56"/>
      <c r="BF1193" s="56"/>
      <c r="BG1193" s="54"/>
      <c r="BH1193" s="54"/>
      <c r="BI1193" s="54"/>
      <c r="BJ1193" s="54"/>
      <c r="BR1193" s="439"/>
      <c r="BS1193" s="439"/>
      <c r="BT1193" s="439"/>
    </row>
    <row r="1194" spans="14:72" hidden="1" x14ac:dyDescent="0.2">
      <c r="N1194" s="443"/>
      <c r="O1194" s="444"/>
      <c r="P1194" s="436"/>
      <c r="Q1194" s="437"/>
      <c r="R1194" s="58"/>
      <c r="S1194" s="58"/>
      <c r="T1194" s="437"/>
      <c r="U1194" s="438"/>
      <c r="V1194" s="54"/>
      <c r="W1194" s="54"/>
      <c r="X1194" s="54"/>
      <c r="Y1194" s="54"/>
      <c r="Z1194" s="54"/>
      <c r="AA1194" s="55"/>
      <c r="AB1194" s="438"/>
      <c r="AI1194" s="439"/>
      <c r="AJ1194" s="54"/>
      <c r="AK1194" s="439"/>
      <c r="AU1194" s="440"/>
      <c r="AV1194" s="85"/>
      <c r="AW1194" s="444"/>
      <c r="AX1194" s="436"/>
      <c r="AY1194" s="437"/>
      <c r="AZ1194" s="437"/>
      <c r="BA1194" s="437"/>
      <c r="BB1194" s="437"/>
      <c r="BC1194" s="441"/>
      <c r="BD1194" s="54"/>
      <c r="BE1194" s="56"/>
      <c r="BF1194" s="56"/>
      <c r="BG1194" s="54"/>
      <c r="BH1194" s="54"/>
      <c r="BI1194" s="54"/>
      <c r="BJ1194" s="54"/>
      <c r="BR1194" s="439"/>
      <c r="BS1194" s="439"/>
      <c r="BT1194" s="439"/>
    </row>
    <row r="1195" spans="14:72" hidden="1" x14ac:dyDescent="0.2">
      <c r="N1195" s="443"/>
      <c r="O1195" s="444"/>
      <c r="P1195" s="436"/>
      <c r="Q1195" s="437"/>
      <c r="R1195" s="58"/>
      <c r="S1195" s="58"/>
      <c r="T1195" s="437"/>
      <c r="U1195" s="438"/>
      <c r="V1195" s="54"/>
      <c r="W1195" s="54"/>
      <c r="X1195" s="54"/>
      <c r="Y1195" s="54"/>
      <c r="Z1195" s="54"/>
      <c r="AA1195" s="55"/>
      <c r="AB1195" s="438"/>
      <c r="AI1195" s="439"/>
      <c r="AJ1195" s="54"/>
      <c r="AK1195" s="439"/>
      <c r="AU1195" s="440"/>
      <c r="AV1195" s="85"/>
      <c r="AW1195" s="444"/>
      <c r="AX1195" s="436"/>
      <c r="AY1195" s="437"/>
      <c r="AZ1195" s="437"/>
      <c r="BA1195" s="437"/>
      <c r="BB1195" s="437"/>
      <c r="BC1195" s="441"/>
      <c r="BD1195" s="54"/>
      <c r="BE1195" s="56"/>
      <c r="BF1195" s="56"/>
      <c r="BG1195" s="54"/>
      <c r="BH1195" s="54"/>
      <c r="BI1195" s="54"/>
      <c r="BJ1195" s="54"/>
      <c r="BR1195" s="439"/>
      <c r="BS1195" s="439"/>
      <c r="BT1195" s="439"/>
    </row>
    <row r="1196" spans="14:72" hidden="1" x14ac:dyDescent="0.2">
      <c r="N1196" s="443"/>
      <c r="O1196" s="444"/>
      <c r="P1196" s="436"/>
      <c r="Q1196" s="437"/>
      <c r="R1196" s="58"/>
      <c r="S1196" s="58"/>
      <c r="T1196" s="437"/>
      <c r="U1196" s="438"/>
      <c r="V1196" s="54"/>
      <c r="W1196" s="54"/>
      <c r="X1196" s="54"/>
      <c r="Y1196" s="54"/>
      <c r="Z1196" s="54"/>
      <c r="AA1196" s="55"/>
      <c r="AB1196" s="438"/>
      <c r="AI1196" s="439"/>
      <c r="AJ1196" s="54"/>
      <c r="AK1196" s="439"/>
      <c r="AU1196" s="440"/>
      <c r="AV1196" s="85"/>
      <c r="AW1196" s="444"/>
      <c r="AX1196" s="436"/>
      <c r="AY1196" s="437"/>
      <c r="AZ1196" s="437"/>
      <c r="BA1196" s="437"/>
      <c r="BB1196" s="437"/>
      <c r="BC1196" s="441"/>
      <c r="BD1196" s="54"/>
      <c r="BE1196" s="56"/>
      <c r="BF1196" s="56"/>
      <c r="BG1196" s="54"/>
      <c r="BH1196" s="54"/>
      <c r="BI1196" s="54"/>
      <c r="BJ1196" s="54"/>
      <c r="BR1196" s="439"/>
      <c r="BS1196" s="439"/>
      <c r="BT1196" s="439"/>
    </row>
    <row r="1197" spans="14:72" hidden="1" x14ac:dyDescent="0.2">
      <c r="N1197" s="443"/>
      <c r="O1197" s="444"/>
      <c r="P1197" s="436"/>
      <c r="Q1197" s="437"/>
      <c r="R1197" s="58"/>
      <c r="S1197" s="58"/>
      <c r="T1197" s="437"/>
      <c r="U1197" s="438"/>
      <c r="V1197" s="54"/>
      <c r="W1197" s="54"/>
      <c r="X1197" s="54"/>
      <c r="Y1197" s="54"/>
      <c r="Z1197" s="54"/>
      <c r="AA1197" s="55"/>
      <c r="AB1197" s="438"/>
      <c r="AI1197" s="439"/>
      <c r="AJ1197" s="54"/>
      <c r="AK1197" s="439"/>
      <c r="AU1197" s="440"/>
      <c r="AV1197" s="85"/>
      <c r="AW1197" s="444"/>
      <c r="AX1197" s="436"/>
      <c r="AY1197" s="437"/>
      <c r="AZ1197" s="437"/>
      <c r="BA1197" s="437"/>
      <c r="BB1197" s="437"/>
      <c r="BC1197" s="441"/>
      <c r="BD1197" s="54"/>
      <c r="BE1197" s="56"/>
      <c r="BF1197" s="56"/>
      <c r="BG1197" s="54"/>
      <c r="BH1197" s="54"/>
      <c r="BI1197" s="54"/>
      <c r="BJ1197" s="54"/>
      <c r="BR1197" s="439"/>
      <c r="BS1197" s="439"/>
      <c r="BT1197" s="439"/>
    </row>
    <row r="1198" spans="14:72" hidden="1" x14ac:dyDescent="0.2">
      <c r="N1198" s="443"/>
      <c r="O1198" s="444"/>
      <c r="P1198" s="436"/>
      <c r="Q1198" s="437"/>
      <c r="R1198" s="58"/>
      <c r="S1198" s="58"/>
      <c r="T1198" s="437"/>
      <c r="U1198" s="438"/>
      <c r="V1198" s="54"/>
      <c r="W1198" s="54"/>
      <c r="X1198" s="54"/>
      <c r="Y1198" s="54"/>
      <c r="Z1198" s="54"/>
      <c r="AA1198" s="55"/>
      <c r="AB1198" s="438"/>
      <c r="AI1198" s="439"/>
      <c r="AJ1198" s="54"/>
      <c r="AK1198" s="439"/>
      <c r="AU1198" s="440"/>
      <c r="AV1198" s="85"/>
      <c r="AW1198" s="444"/>
      <c r="AX1198" s="436"/>
      <c r="AY1198" s="437"/>
      <c r="AZ1198" s="437"/>
      <c r="BA1198" s="437"/>
      <c r="BB1198" s="437"/>
      <c r="BC1198" s="441"/>
      <c r="BD1198" s="54"/>
      <c r="BE1198" s="56"/>
      <c r="BF1198" s="56"/>
      <c r="BG1198" s="54"/>
      <c r="BH1198" s="54"/>
      <c r="BI1198" s="54"/>
      <c r="BJ1198" s="54"/>
      <c r="BR1198" s="439"/>
      <c r="BS1198" s="439"/>
      <c r="BT1198" s="439"/>
    </row>
    <row r="1199" spans="14:72" hidden="1" x14ac:dyDescent="0.2">
      <c r="N1199" s="443"/>
      <c r="O1199" s="444"/>
      <c r="P1199" s="436"/>
      <c r="Q1199" s="437"/>
      <c r="R1199" s="58"/>
      <c r="S1199" s="58"/>
      <c r="T1199" s="437"/>
      <c r="U1199" s="438"/>
      <c r="V1199" s="54"/>
      <c r="W1199" s="54"/>
      <c r="X1199" s="54"/>
      <c r="Y1199" s="54"/>
      <c r="Z1199" s="54"/>
      <c r="AA1199" s="55"/>
      <c r="AB1199" s="438"/>
      <c r="AI1199" s="439"/>
      <c r="AJ1199" s="54"/>
      <c r="AK1199" s="439"/>
      <c r="AU1199" s="440"/>
      <c r="AV1199" s="85"/>
      <c r="AW1199" s="444"/>
      <c r="AX1199" s="436"/>
      <c r="AY1199" s="437"/>
      <c r="AZ1199" s="437"/>
      <c r="BA1199" s="437"/>
      <c r="BB1199" s="437"/>
      <c r="BC1199" s="441"/>
      <c r="BD1199" s="54"/>
      <c r="BE1199" s="56"/>
      <c r="BF1199" s="56"/>
      <c r="BG1199" s="54"/>
      <c r="BH1199" s="54"/>
      <c r="BI1199" s="54"/>
      <c r="BJ1199" s="54"/>
      <c r="BR1199" s="439"/>
      <c r="BS1199" s="439"/>
      <c r="BT1199" s="439"/>
    </row>
    <row r="1200" spans="14:72" hidden="1" x14ac:dyDescent="0.2">
      <c r="N1200" s="443"/>
      <c r="O1200" s="444"/>
      <c r="P1200" s="436"/>
      <c r="Q1200" s="437"/>
      <c r="R1200" s="58"/>
      <c r="S1200" s="58"/>
      <c r="T1200" s="437"/>
      <c r="U1200" s="438"/>
      <c r="V1200" s="54"/>
      <c r="W1200" s="54"/>
      <c r="X1200" s="54"/>
      <c r="Y1200" s="54"/>
      <c r="Z1200" s="54"/>
      <c r="AA1200" s="55"/>
      <c r="AB1200" s="438"/>
      <c r="AI1200" s="439"/>
      <c r="AJ1200" s="54"/>
      <c r="AK1200" s="439"/>
      <c r="AU1200" s="440"/>
      <c r="AV1200" s="85"/>
      <c r="AW1200" s="444"/>
      <c r="AX1200" s="436"/>
      <c r="AY1200" s="437"/>
      <c r="AZ1200" s="437"/>
      <c r="BA1200" s="437"/>
      <c r="BB1200" s="437"/>
      <c r="BC1200" s="441"/>
      <c r="BD1200" s="54"/>
      <c r="BE1200" s="56"/>
      <c r="BF1200" s="56"/>
      <c r="BG1200" s="54"/>
      <c r="BH1200" s="54"/>
      <c r="BI1200" s="54"/>
      <c r="BJ1200" s="54"/>
      <c r="BR1200" s="439"/>
      <c r="BS1200" s="439"/>
      <c r="BT1200" s="439"/>
    </row>
    <row r="1201" spans="14:72" hidden="1" x14ac:dyDescent="0.2">
      <c r="N1201" s="443"/>
      <c r="O1201" s="444"/>
      <c r="P1201" s="436"/>
      <c r="Q1201" s="437"/>
      <c r="R1201" s="58"/>
      <c r="S1201" s="58"/>
      <c r="T1201" s="437"/>
      <c r="U1201" s="438"/>
      <c r="V1201" s="54"/>
      <c r="W1201" s="54"/>
      <c r="X1201" s="54"/>
      <c r="Y1201" s="54"/>
      <c r="Z1201" s="54"/>
      <c r="AA1201" s="55"/>
      <c r="AB1201" s="438"/>
      <c r="AI1201" s="439"/>
      <c r="AJ1201" s="54"/>
      <c r="AK1201" s="439"/>
      <c r="AU1201" s="440"/>
      <c r="AV1201" s="85"/>
      <c r="AW1201" s="444"/>
      <c r="AX1201" s="436"/>
      <c r="AY1201" s="437"/>
      <c r="AZ1201" s="437"/>
      <c r="BA1201" s="437"/>
      <c r="BB1201" s="437"/>
      <c r="BC1201" s="441"/>
      <c r="BD1201" s="54"/>
      <c r="BE1201" s="56"/>
      <c r="BF1201" s="56"/>
      <c r="BG1201" s="54"/>
      <c r="BH1201" s="54"/>
      <c r="BI1201" s="54"/>
      <c r="BJ1201" s="54"/>
      <c r="BR1201" s="439"/>
      <c r="BS1201" s="439"/>
      <c r="BT1201" s="439"/>
    </row>
    <row r="1202" spans="14:72" hidden="1" x14ac:dyDescent="0.2">
      <c r="N1202" s="443"/>
      <c r="O1202" s="444"/>
      <c r="P1202" s="436"/>
      <c r="Q1202" s="437"/>
      <c r="R1202" s="58"/>
      <c r="S1202" s="58"/>
      <c r="T1202" s="437"/>
      <c r="U1202" s="438"/>
      <c r="V1202" s="54"/>
      <c r="W1202" s="54"/>
      <c r="X1202" s="54"/>
      <c r="Y1202" s="54"/>
      <c r="Z1202" s="54"/>
      <c r="AA1202" s="55"/>
      <c r="AB1202" s="438"/>
      <c r="AI1202" s="439"/>
      <c r="AJ1202" s="54"/>
      <c r="AK1202" s="439"/>
      <c r="AU1202" s="440"/>
      <c r="AV1202" s="85"/>
      <c r="AW1202" s="444"/>
      <c r="AX1202" s="436"/>
      <c r="AY1202" s="437"/>
      <c r="AZ1202" s="437"/>
      <c r="BA1202" s="437"/>
      <c r="BB1202" s="437"/>
      <c r="BC1202" s="441"/>
      <c r="BD1202" s="54"/>
      <c r="BE1202" s="56"/>
      <c r="BF1202" s="56"/>
      <c r="BG1202" s="54"/>
      <c r="BH1202" s="54"/>
      <c r="BI1202" s="54"/>
      <c r="BJ1202" s="54"/>
      <c r="BR1202" s="439"/>
      <c r="BS1202" s="439"/>
      <c r="BT1202" s="439"/>
    </row>
    <row r="1203" spans="14:72" hidden="1" x14ac:dyDescent="0.2">
      <c r="N1203" s="443"/>
      <c r="O1203" s="444"/>
      <c r="P1203" s="436"/>
      <c r="Q1203" s="437"/>
      <c r="R1203" s="58"/>
      <c r="S1203" s="58"/>
      <c r="T1203" s="437"/>
      <c r="U1203" s="438"/>
      <c r="V1203" s="54"/>
      <c r="W1203" s="54"/>
      <c r="X1203" s="54"/>
      <c r="Y1203" s="54"/>
      <c r="Z1203" s="54"/>
      <c r="AA1203" s="55"/>
      <c r="AB1203" s="438"/>
      <c r="AI1203" s="439"/>
      <c r="AJ1203" s="54"/>
      <c r="AK1203" s="439"/>
      <c r="AU1203" s="440"/>
      <c r="AV1203" s="85"/>
      <c r="AW1203" s="444"/>
      <c r="AX1203" s="436"/>
      <c r="AY1203" s="437"/>
      <c r="AZ1203" s="437"/>
      <c r="BA1203" s="437"/>
      <c r="BB1203" s="437"/>
      <c r="BC1203" s="441"/>
      <c r="BD1203" s="54"/>
      <c r="BE1203" s="56"/>
      <c r="BF1203" s="56"/>
      <c r="BG1203" s="54"/>
      <c r="BH1203" s="54"/>
      <c r="BI1203" s="54"/>
      <c r="BJ1203" s="54"/>
      <c r="BR1203" s="439"/>
      <c r="BS1203" s="439"/>
      <c r="BT1203" s="439"/>
    </row>
    <row r="1204" spans="14:72" hidden="1" x14ac:dyDescent="0.2">
      <c r="N1204" s="443"/>
      <c r="O1204" s="444"/>
      <c r="P1204" s="436"/>
      <c r="Q1204" s="437"/>
      <c r="R1204" s="58"/>
      <c r="S1204" s="58"/>
      <c r="T1204" s="437"/>
      <c r="U1204" s="438"/>
      <c r="V1204" s="54"/>
      <c r="W1204" s="54"/>
      <c r="X1204" s="54"/>
      <c r="Y1204" s="54"/>
      <c r="Z1204" s="54"/>
      <c r="AA1204" s="55"/>
      <c r="AB1204" s="438"/>
      <c r="AI1204" s="439"/>
      <c r="AJ1204" s="54"/>
      <c r="AK1204" s="439"/>
      <c r="AU1204" s="440"/>
      <c r="AV1204" s="85"/>
      <c r="AW1204" s="444"/>
      <c r="AX1204" s="436"/>
      <c r="AY1204" s="437"/>
      <c r="AZ1204" s="437"/>
      <c r="BA1204" s="437"/>
      <c r="BB1204" s="437"/>
      <c r="BC1204" s="441"/>
      <c r="BD1204" s="54"/>
      <c r="BE1204" s="56"/>
      <c r="BF1204" s="56"/>
      <c r="BG1204" s="54"/>
      <c r="BH1204" s="54"/>
      <c r="BI1204" s="54"/>
      <c r="BJ1204" s="54"/>
      <c r="BR1204" s="439"/>
      <c r="BS1204" s="439"/>
      <c r="BT1204" s="439"/>
    </row>
    <row r="1205" spans="14:72" hidden="1" x14ac:dyDescent="0.2">
      <c r="N1205" s="443"/>
      <c r="O1205" s="444"/>
      <c r="P1205" s="436"/>
      <c r="Q1205" s="437"/>
      <c r="R1205" s="58"/>
      <c r="S1205" s="58"/>
      <c r="T1205" s="437"/>
      <c r="U1205" s="438"/>
      <c r="V1205" s="54"/>
      <c r="W1205" s="54"/>
      <c r="X1205" s="54"/>
      <c r="Y1205" s="54"/>
      <c r="Z1205" s="54"/>
      <c r="AA1205" s="55"/>
      <c r="AB1205" s="438"/>
      <c r="AI1205" s="439"/>
      <c r="AJ1205" s="54"/>
      <c r="AK1205" s="439"/>
      <c r="AU1205" s="440"/>
      <c r="AV1205" s="85"/>
      <c r="AW1205" s="444"/>
      <c r="AX1205" s="436"/>
      <c r="AY1205" s="437"/>
      <c r="AZ1205" s="437"/>
      <c r="BA1205" s="437"/>
      <c r="BB1205" s="437"/>
      <c r="BC1205" s="441"/>
      <c r="BD1205" s="54"/>
      <c r="BE1205" s="56"/>
      <c r="BF1205" s="56"/>
      <c r="BG1205" s="54"/>
      <c r="BH1205" s="54"/>
      <c r="BI1205" s="54"/>
      <c r="BJ1205" s="54"/>
      <c r="BR1205" s="439"/>
      <c r="BS1205" s="439"/>
      <c r="BT1205" s="439"/>
    </row>
    <row r="1206" spans="14:72" hidden="1" x14ac:dyDescent="0.2">
      <c r="N1206" s="443"/>
      <c r="O1206" s="444"/>
      <c r="P1206" s="436"/>
      <c r="Q1206" s="437"/>
      <c r="R1206" s="58"/>
      <c r="S1206" s="58"/>
      <c r="T1206" s="437"/>
      <c r="U1206" s="438"/>
      <c r="V1206" s="54"/>
      <c r="W1206" s="54"/>
      <c r="X1206" s="54"/>
      <c r="Y1206" s="54"/>
      <c r="Z1206" s="54"/>
      <c r="AA1206" s="55"/>
      <c r="AB1206" s="438"/>
      <c r="AI1206" s="439"/>
      <c r="AJ1206" s="54"/>
      <c r="AK1206" s="439"/>
      <c r="AU1206" s="440"/>
      <c r="AV1206" s="85"/>
      <c r="AW1206" s="444"/>
      <c r="AX1206" s="436"/>
      <c r="AY1206" s="437"/>
      <c r="AZ1206" s="437"/>
      <c r="BA1206" s="437"/>
      <c r="BB1206" s="437"/>
      <c r="BC1206" s="441"/>
      <c r="BD1206" s="54"/>
      <c r="BE1206" s="56"/>
      <c r="BF1206" s="56"/>
      <c r="BG1206" s="54"/>
      <c r="BH1206" s="54"/>
      <c r="BI1206" s="54"/>
      <c r="BJ1206" s="54"/>
      <c r="BR1206" s="439"/>
      <c r="BS1206" s="439"/>
      <c r="BT1206" s="439"/>
    </row>
    <row r="1207" spans="14:72" hidden="1" x14ac:dyDescent="0.2">
      <c r="N1207" s="443"/>
      <c r="O1207" s="444"/>
      <c r="P1207" s="436"/>
      <c r="Q1207" s="437"/>
      <c r="R1207" s="58"/>
      <c r="S1207" s="58"/>
      <c r="T1207" s="437"/>
      <c r="U1207" s="438"/>
      <c r="V1207" s="54"/>
      <c r="W1207" s="54"/>
      <c r="X1207" s="54"/>
      <c r="Y1207" s="54"/>
      <c r="Z1207" s="54"/>
      <c r="AA1207" s="55"/>
      <c r="AB1207" s="438"/>
      <c r="AI1207" s="439"/>
      <c r="AJ1207" s="54"/>
      <c r="AK1207" s="439"/>
      <c r="AU1207" s="440"/>
      <c r="AV1207" s="85"/>
      <c r="AW1207" s="444"/>
      <c r="AX1207" s="436"/>
      <c r="AY1207" s="437"/>
      <c r="AZ1207" s="437"/>
      <c r="BA1207" s="437"/>
      <c r="BB1207" s="437"/>
      <c r="BC1207" s="441"/>
      <c r="BD1207" s="54"/>
      <c r="BE1207" s="56"/>
      <c r="BF1207" s="56"/>
      <c r="BG1207" s="54"/>
      <c r="BH1207" s="54"/>
      <c r="BI1207" s="54"/>
      <c r="BJ1207" s="54"/>
      <c r="BR1207" s="439"/>
      <c r="BS1207" s="439"/>
      <c r="BT1207" s="439"/>
    </row>
    <row r="1208" spans="14:72" hidden="1" x14ac:dyDescent="0.2">
      <c r="N1208" s="443"/>
      <c r="O1208" s="444"/>
      <c r="P1208" s="436"/>
      <c r="Q1208" s="437"/>
      <c r="R1208" s="58"/>
      <c r="S1208" s="58"/>
      <c r="T1208" s="437"/>
      <c r="U1208" s="438"/>
      <c r="V1208" s="54"/>
      <c r="W1208" s="54"/>
      <c r="X1208" s="54"/>
      <c r="Y1208" s="54"/>
      <c r="Z1208" s="54"/>
      <c r="AA1208" s="55"/>
      <c r="AB1208" s="438"/>
      <c r="AI1208" s="439"/>
      <c r="AJ1208" s="54"/>
      <c r="AK1208" s="439"/>
      <c r="AU1208" s="440"/>
      <c r="AV1208" s="85"/>
      <c r="AW1208" s="444"/>
      <c r="AX1208" s="436"/>
      <c r="AY1208" s="437"/>
      <c r="AZ1208" s="437"/>
      <c r="BA1208" s="437"/>
      <c r="BB1208" s="437"/>
      <c r="BC1208" s="441"/>
      <c r="BD1208" s="54"/>
      <c r="BE1208" s="56"/>
      <c r="BF1208" s="56"/>
      <c r="BG1208" s="54"/>
      <c r="BH1208" s="54"/>
      <c r="BI1208" s="54"/>
      <c r="BJ1208" s="54"/>
      <c r="BR1208" s="439"/>
      <c r="BS1208" s="439"/>
      <c r="BT1208" s="439"/>
    </row>
    <row r="1209" spans="14:72" hidden="1" x14ac:dyDescent="0.2">
      <c r="N1209" s="443"/>
      <c r="O1209" s="444"/>
      <c r="P1209" s="436"/>
      <c r="Q1209" s="437"/>
      <c r="R1209" s="58"/>
      <c r="S1209" s="58"/>
      <c r="T1209" s="437"/>
      <c r="U1209" s="438"/>
      <c r="V1209" s="54"/>
      <c r="W1209" s="54"/>
      <c r="X1209" s="54"/>
      <c r="Y1209" s="54"/>
      <c r="Z1209" s="54"/>
      <c r="AA1209" s="55"/>
      <c r="AB1209" s="438"/>
      <c r="AI1209" s="439"/>
      <c r="AJ1209" s="54"/>
      <c r="AK1209" s="439"/>
      <c r="AU1209" s="440"/>
      <c r="AV1209" s="85"/>
      <c r="AW1209" s="444"/>
      <c r="AX1209" s="436"/>
      <c r="AY1209" s="437"/>
      <c r="AZ1209" s="437"/>
      <c r="BA1209" s="437"/>
      <c r="BB1209" s="437"/>
      <c r="BC1209" s="441"/>
      <c r="BD1209" s="54"/>
      <c r="BE1209" s="56"/>
      <c r="BF1209" s="56"/>
      <c r="BG1209" s="54"/>
      <c r="BH1209" s="54"/>
      <c r="BI1209" s="54"/>
      <c r="BJ1209" s="54"/>
      <c r="BR1209" s="439"/>
      <c r="BS1209" s="439"/>
      <c r="BT1209" s="439"/>
    </row>
    <row r="1210" spans="14:72" hidden="1" x14ac:dyDescent="0.2">
      <c r="N1210" s="443"/>
      <c r="O1210" s="444"/>
      <c r="P1210" s="436"/>
      <c r="Q1210" s="437"/>
      <c r="R1210" s="58"/>
      <c r="S1210" s="58"/>
      <c r="T1210" s="437"/>
      <c r="U1210" s="438"/>
      <c r="V1210" s="54"/>
      <c r="W1210" s="54"/>
      <c r="X1210" s="54"/>
      <c r="Y1210" s="54"/>
      <c r="Z1210" s="54"/>
      <c r="AA1210" s="55"/>
      <c r="AB1210" s="438"/>
      <c r="AI1210" s="439"/>
      <c r="AJ1210" s="54"/>
      <c r="AK1210" s="439"/>
      <c r="AU1210" s="440"/>
      <c r="AV1210" s="85"/>
      <c r="AW1210" s="444"/>
      <c r="AX1210" s="436"/>
      <c r="AY1210" s="437"/>
      <c r="AZ1210" s="437"/>
      <c r="BA1210" s="437"/>
      <c r="BB1210" s="437"/>
      <c r="BC1210" s="441"/>
      <c r="BD1210" s="54"/>
      <c r="BE1210" s="56"/>
      <c r="BF1210" s="56"/>
      <c r="BG1210" s="54"/>
      <c r="BH1210" s="54"/>
      <c r="BI1210" s="54"/>
      <c r="BJ1210" s="54"/>
      <c r="BR1210" s="439"/>
      <c r="BS1210" s="439"/>
      <c r="BT1210" s="439"/>
    </row>
    <row r="1211" spans="14:72" hidden="1" x14ac:dyDescent="0.2">
      <c r="N1211" s="443"/>
      <c r="O1211" s="444"/>
      <c r="P1211" s="436"/>
      <c r="Q1211" s="437"/>
      <c r="R1211" s="58"/>
      <c r="S1211" s="58"/>
      <c r="T1211" s="437"/>
      <c r="U1211" s="438"/>
      <c r="V1211" s="54"/>
      <c r="W1211" s="54"/>
      <c r="X1211" s="54"/>
      <c r="Y1211" s="54"/>
      <c r="Z1211" s="54"/>
      <c r="AA1211" s="55"/>
      <c r="AB1211" s="438"/>
      <c r="AI1211" s="439"/>
      <c r="AJ1211" s="54"/>
      <c r="AK1211" s="439"/>
      <c r="AU1211" s="440"/>
      <c r="AV1211" s="85"/>
      <c r="AW1211" s="444"/>
      <c r="AX1211" s="436"/>
      <c r="AY1211" s="437"/>
      <c r="AZ1211" s="437"/>
      <c r="BA1211" s="437"/>
      <c r="BB1211" s="437"/>
      <c r="BC1211" s="441"/>
      <c r="BD1211" s="54"/>
      <c r="BE1211" s="56"/>
      <c r="BF1211" s="56"/>
      <c r="BG1211" s="54"/>
      <c r="BH1211" s="54"/>
      <c r="BI1211" s="54"/>
      <c r="BJ1211" s="54"/>
      <c r="BR1211" s="439"/>
      <c r="BS1211" s="439"/>
      <c r="BT1211" s="439"/>
    </row>
    <row r="1212" spans="14:72" hidden="1" x14ac:dyDescent="0.2">
      <c r="N1212" s="443"/>
      <c r="O1212" s="444"/>
      <c r="P1212" s="436"/>
      <c r="Q1212" s="437"/>
      <c r="R1212" s="58"/>
      <c r="S1212" s="58"/>
      <c r="T1212" s="437"/>
      <c r="U1212" s="438"/>
      <c r="V1212" s="54"/>
      <c r="W1212" s="54"/>
      <c r="X1212" s="54"/>
      <c r="Y1212" s="54"/>
      <c r="Z1212" s="54"/>
      <c r="AA1212" s="55"/>
      <c r="AB1212" s="438"/>
      <c r="AI1212" s="439"/>
      <c r="AJ1212" s="54"/>
      <c r="AK1212" s="439"/>
      <c r="AU1212" s="440"/>
      <c r="AV1212" s="85"/>
      <c r="AW1212" s="444"/>
      <c r="AX1212" s="436"/>
      <c r="AY1212" s="437"/>
      <c r="AZ1212" s="437"/>
      <c r="BA1212" s="437"/>
      <c r="BB1212" s="437"/>
      <c r="BC1212" s="441"/>
      <c r="BD1212" s="54"/>
      <c r="BE1212" s="56"/>
      <c r="BF1212" s="56"/>
      <c r="BG1212" s="54"/>
      <c r="BH1212" s="54"/>
      <c r="BI1212" s="54"/>
      <c r="BJ1212" s="54"/>
      <c r="BR1212" s="439"/>
      <c r="BS1212" s="439"/>
      <c r="BT1212" s="439"/>
    </row>
    <row r="1213" spans="14:72" hidden="1" x14ac:dyDescent="0.2">
      <c r="N1213" s="443"/>
      <c r="O1213" s="444"/>
      <c r="P1213" s="436"/>
      <c r="Q1213" s="437"/>
      <c r="R1213" s="58"/>
      <c r="S1213" s="58"/>
      <c r="T1213" s="437"/>
      <c r="U1213" s="438"/>
      <c r="V1213" s="54"/>
      <c r="W1213" s="54"/>
      <c r="X1213" s="54"/>
      <c r="Y1213" s="54"/>
      <c r="Z1213" s="54"/>
      <c r="AA1213" s="55"/>
      <c r="AB1213" s="438"/>
      <c r="AI1213" s="439"/>
      <c r="AJ1213" s="54"/>
      <c r="AK1213" s="439"/>
      <c r="AU1213" s="440"/>
      <c r="AV1213" s="85"/>
      <c r="AW1213" s="444"/>
      <c r="AX1213" s="436"/>
      <c r="AY1213" s="437"/>
      <c r="AZ1213" s="437"/>
      <c r="BA1213" s="437"/>
      <c r="BB1213" s="437"/>
      <c r="BC1213" s="441"/>
      <c r="BD1213" s="54"/>
      <c r="BE1213" s="56"/>
      <c r="BF1213" s="56"/>
      <c r="BG1213" s="54"/>
      <c r="BH1213" s="54"/>
      <c r="BI1213" s="54"/>
      <c r="BJ1213" s="54"/>
      <c r="BR1213" s="439"/>
      <c r="BS1213" s="439"/>
      <c r="BT1213" s="439"/>
    </row>
    <row r="1214" spans="14:72" hidden="1" x14ac:dyDescent="0.2">
      <c r="N1214" s="443"/>
      <c r="O1214" s="444"/>
      <c r="P1214" s="436"/>
      <c r="Q1214" s="437"/>
      <c r="R1214" s="58"/>
      <c r="S1214" s="58"/>
      <c r="T1214" s="437"/>
      <c r="U1214" s="438"/>
      <c r="V1214" s="54"/>
      <c r="W1214" s="54"/>
      <c r="X1214" s="54"/>
      <c r="Y1214" s="54"/>
      <c r="Z1214" s="54"/>
      <c r="AA1214" s="55"/>
      <c r="AB1214" s="438"/>
      <c r="AI1214" s="439"/>
      <c r="AJ1214" s="54"/>
      <c r="AK1214" s="439"/>
      <c r="AU1214" s="440"/>
      <c r="AV1214" s="85"/>
      <c r="AW1214" s="444"/>
      <c r="AX1214" s="436"/>
      <c r="AY1214" s="437"/>
      <c r="AZ1214" s="437"/>
      <c r="BA1214" s="437"/>
      <c r="BB1214" s="437"/>
      <c r="BC1214" s="441"/>
      <c r="BD1214" s="54"/>
      <c r="BE1214" s="56"/>
      <c r="BF1214" s="56"/>
      <c r="BG1214" s="54"/>
      <c r="BH1214" s="54"/>
      <c r="BI1214" s="54"/>
      <c r="BJ1214" s="54"/>
      <c r="BR1214" s="439"/>
      <c r="BS1214" s="439"/>
      <c r="BT1214" s="439"/>
    </row>
    <row r="1215" spans="14:72" hidden="1" x14ac:dyDescent="0.2">
      <c r="N1215" s="443"/>
      <c r="O1215" s="444"/>
      <c r="P1215" s="436"/>
      <c r="Q1215" s="437"/>
      <c r="R1215" s="58"/>
      <c r="S1215" s="58"/>
      <c r="T1215" s="437"/>
      <c r="U1215" s="438"/>
      <c r="V1215" s="54"/>
      <c r="W1215" s="54"/>
      <c r="X1215" s="54"/>
      <c r="Y1215" s="54"/>
      <c r="Z1215" s="54"/>
      <c r="AA1215" s="55"/>
      <c r="AB1215" s="438"/>
      <c r="AI1215" s="439"/>
      <c r="AJ1215" s="54"/>
      <c r="AK1215" s="439"/>
      <c r="AU1215" s="440"/>
      <c r="AV1215" s="85"/>
      <c r="AW1215" s="444"/>
      <c r="AX1215" s="436"/>
      <c r="AY1215" s="437"/>
      <c r="AZ1215" s="437"/>
      <c r="BA1215" s="437"/>
      <c r="BB1215" s="437"/>
      <c r="BC1215" s="441"/>
      <c r="BD1215" s="54"/>
      <c r="BE1215" s="56"/>
      <c r="BF1215" s="56"/>
      <c r="BG1215" s="54"/>
      <c r="BH1215" s="54"/>
      <c r="BI1215" s="54"/>
      <c r="BJ1215" s="54"/>
      <c r="BR1215" s="439"/>
      <c r="BS1215" s="439"/>
      <c r="BT1215" s="439"/>
    </row>
    <row r="1216" spans="14:72" hidden="1" x14ac:dyDescent="0.2">
      <c r="N1216" s="443"/>
      <c r="O1216" s="444"/>
      <c r="P1216" s="436"/>
      <c r="Q1216" s="437"/>
      <c r="R1216" s="58"/>
      <c r="S1216" s="58"/>
      <c r="T1216" s="437"/>
      <c r="U1216" s="438"/>
      <c r="V1216" s="54"/>
      <c r="W1216" s="54"/>
      <c r="X1216" s="54"/>
      <c r="Y1216" s="54"/>
      <c r="Z1216" s="54"/>
      <c r="AA1216" s="55"/>
      <c r="AB1216" s="438"/>
      <c r="AI1216" s="439"/>
      <c r="AJ1216" s="54"/>
      <c r="AK1216" s="439"/>
      <c r="AU1216" s="440"/>
      <c r="AV1216" s="85"/>
      <c r="AW1216" s="444"/>
      <c r="AX1216" s="436"/>
      <c r="AY1216" s="437"/>
      <c r="AZ1216" s="437"/>
      <c r="BA1216" s="437"/>
      <c r="BB1216" s="437"/>
      <c r="BC1216" s="441"/>
      <c r="BD1216" s="54"/>
      <c r="BE1216" s="56"/>
      <c r="BF1216" s="56"/>
      <c r="BG1216" s="54"/>
      <c r="BH1216" s="54"/>
      <c r="BI1216" s="54"/>
      <c r="BJ1216" s="54"/>
      <c r="BR1216" s="439"/>
      <c r="BS1216" s="439"/>
      <c r="BT1216" s="439"/>
    </row>
    <row r="1217" spans="14:72" hidden="1" x14ac:dyDescent="0.2">
      <c r="N1217" s="443"/>
      <c r="O1217" s="444"/>
      <c r="P1217" s="436"/>
      <c r="Q1217" s="437"/>
      <c r="R1217" s="58"/>
      <c r="S1217" s="58"/>
      <c r="T1217" s="437"/>
      <c r="U1217" s="438"/>
      <c r="V1217" s="54"/>
      <c r="W1217" s="54"/>
      <c r="X1217" s="54"/>
      <c r="Y1217" s="54"/>
      <c r="Z1217" s="54"/>
      <c r="AA1217" s="55"/>
      <c r="AB1217" s="438"/>
      <c r="AI1217" s="439"/>
      <c r="AJ1217" s="54"/>
      <c r="AK1217" s="439"/>
      <c r="AU1217" s="440"/>
      <c r="AV1217" s="85"/>
      <c r="AW1217" s="444"/>
      <c r="AX1217" s="436"/>
      <c r="AY1217" s="437"/>
      <c r="AZ1217" s="437"/>
      <c r="BA1217" s="437"/>
      <c r="BB1217" s="437"/>
      <c r="BC1217" s="441"/>
      <c r="BD1217" s="54"/>
      <c r="BE1217" s="56"/>
      <c r="BF1217" s="56"/>
      <c r="BG1217" s="54"/>
      <c r="BH1217" s="54"/>
      <c r="BI1217" s="54"/>
      <c r="BJ1217" s="54"/>
      <c r="BR1217" s="439"/>
      <c r="BS1217" s="439"/>
      <c r="BT1217" s="439"/>
    </row>
    <row r="1218" spans="14:72" hidden="1" x14ac:dyDescent="0.2">
      <c r="N1218" s="443"/>
      <c r="O1218" s="444"/>
      <c r="P1218" s="436"/>
      <c r="Q1218" s="437"/>
      <c r="R1218" s="58"/>
      <c r="S1218" s="58"/>
      <c r="T1218" s="437"/>
      <c r="U1218" s="438"/>
      <c r="V1218" s="54"/>
      <c r="W1218" s="54"/>
      <c r="X1218" s="54"/>
      <c r="Y1218" s="54"/>
      <c r="Z1218" s="54"/>
      <c r="AA1218" s="55"/>
      <c r="AB1218" s="438"/>
      <c r="AI1218" s="439"/>
      <c r="AJ1218" s="54"/>
      <c r="AK1218" s="439"/>
      <c r="AU1218" s="440"/>
      <c r="AV1218" s="85"/>
      <c r="AW1218" s="444"/>
      <c r="AX1218" s="436"/>
      <c r="AY1218" s="437"/>
      <c r="AZ1218" s="437"/>
      <c r="BA1218" s="437"/>
      <c r="BB1218" s="437"/>
      <c r="BC1218" s="441"/>
      <c r="BD1218" s="54"/>
      <c r="BE1218" s="56"/>
      <c r="BF1218" s="56"/>
      <c r="BG1218" s="54"/>
      <c r="BH1218" s="54"/>
      <c r="BI1218" s="54"/>
      <c r="BJ1218" s="54"/>
      <c r="BR1218" s="439"/>
      <c r="BS1218" s="439"/>
      <c r="BT1218" s="439"/>
    </row>
    <row r="1219" spans="14:72" hidden="1" x14ac:dyDescent="0.2">
      <c r="N1219" s="443"/>
      <c r="O1219" s="444"/>
      <c r="P1219" s="436"/>
      <c r="Q1219" s="437"/>
      <c r="R1219" s="58"/>
      <c r="S1219" s="58"/>
      <c r="T1219" s="437"/>
      <c r="U1219" s="438"/>
      <c r="V1219" s="54"/>
      <c r="W1219" s="54"/>
      <c r="X1219" s="54"/>
      <c r="Y1219" s="54"/>
      <c r="Z1219" s="54"/>
      <c r="AA1219" s="55"/>
      <c r="AB1219" s="438"/>
      <c r="AI1219" s="439"/>
      <c r="AJ1219" s="54"/>
      <c r="AK1219" s="439"/>
      <c r="AU1219" s="440"/>
      <c r="AV1219" s="85"/>
      <c r="AW1219" s="444"/>
      <c r="AX1219" s="436"/>
      <c r="AY1219" s="437"/>
      <c r="AZ1219" s="437"/>
      <c r="BA1219" s="437"/>
      <c r="BB1219" s="437"/>
      <c r="BC1219" s="441"/>
      <c r="BD1219" s="54"/>
      <c r="BE1219" s="56"/>
      <c r="BF1219" s="56"/>
      <c r="BG1219" s="54"/>
      <c r="BH1219" s="54"/>
      <c r="BI1219" s="54"/>
      <c r="BJ1219" s="54"/>
      <c r="BR1219" s="439"/>
      <c r="BS1219" s="439"/>
      <c r="BT1219" s="439"/>
    </row>
    <row r="1220" spans="14:72" hidden="1" x14ac:dyDescent="0.2">
      <c r="N1220" s="443"/>
      <c r="O1220" s="444"/>
      <c r="P1220" s="436"/>
      <c r="Q1220" s="437"/>
      <c r="R1220" s="58"/>
      <c r="S1220" s="58"/>
      <c r="T1220" s="437"/>
      <c r="U1220" s="438"/>
      <c r="V1220" s="54"/>
      <c r="W1220" s="54"/>
      <c r="X1220" s="54"/>
      <c r="Y1220" s="54"/>
      <c r="Z1220" s="54"/>
      <c r="AA1220" s="55"/>
      <c r="AB1220" s="438"/>
      <c r="AI1220" s="439"/>
      <c r="AJ1220" s="54"/>
      <c r="AK1220" s="439"/>
      <c r="AU1220" s="440"/>
      <c r="AV1220" s="85"/>
      <c r="AW1220" s="444"/>
      <c r="AX1220" s="436"/>
      <c r="AY1220" s="437"/>
      <c r="AZ1220" s="437"/>
      <c r="BA1220" s="437"/>
      <c r="BB1220" s="437"/>
      <c r="BC1220" s="441"/>
      <c r="BD1220" s="54"/>
      <c r="BE1220" s="56"/>
      <c r="BF1220" s="56"/>
      <c r="BG1220" s="54"/>
      <c r="BH1220" s="54"/>
      <c r="BI1220" s="54"/>
      <c r="BJ1220" s="54"/>
      <c r="BR1220" s="439"/>
      <c r="BS1220" s="439"/>
      <c r="BT1220" s="439"/>
    </row>
    <row r="1221" spans="14:72" hidden="1" x14ac:dyDescent="0.2">
      <c r="N1221" s="443"/>
      <c r="O1221" s="444"/>
      <c r="P1221" s="436"/>
      <c r="Q1221" s="437"/>
      <c r="R1221" s="58"/>
      <c r="S1221" s="58"/>
      <c r="T1221" s="437"/>
      <c r="U1221" s="438"/>
      <c r="V1221" s="54"/>
      <c r="W1221" s="54"/>
      <c r="X1221" s="54"/>
      <c r="Y1221" s="54"/>
      <c r="Z1221" s="54"/>
      <c r="AA1221" s="55"/>
      <c r="AB1221" s="438"/>
      <c r="AI1221" s="439"/>
      <c r="AJ1221" s="54"/>
      <c r="AK1221" s="439"/>
      <c r="AU1221" s="440"/>
      <c r="AV1221" s="85"/>
      <c r="AW1221" s="444"/>
      <c r="AX1221" s="436"/>
      <c r="AY1221" s="437"/>
      <c r="AZ1221" s="437"/>
      <c r="BA1221" s="437"/>
      <c r="BB1221" s="437"/>
      <c r="BC1221" s="441"/>
      <c r="BD1221" s="54"/>
      <c r="BE1221" s="56"/>
      <c r="BF1221" s="56"/>
      <c r="BG1221" s="54"/>
      <c r="BH1221" s="54"/>
      <c r="BI1221" s="54"/>
      <c r="BJ1221" s="54"/>
      <c r="BR1221" s="439"/>
      <c r="BS1221" s="439"/>
      <c r="BT1221" s="439"/>
    </row>
    <row r="1222" spans="14:72" hidden="1" x14ac:dyDescent="0.2">
      <c r="N1222" s="443"/>
      <c r="O1222" s="444"/>
      <c r="P1222" s="436"/>
      <c r="Q1222" s="437"/>
      <c r="R1222" s="58"/>
      <c r="S1222" s="58"/>
      <c r="T1222" s="437"/>
      <c r="U1222" s="438"/>
      <c r="V1222" s="54"/>
      <c r="W1222" s="54"/>
      <c r="X1222" s="54"/>
      <c r="Y1222" s="54"/>
      <c r="Z1222" s="54"/>
      <c r="AA1222" s="55"/>
      <c r="AB1222" s="438"/>
      <c r="AI1222" s="439"/>
      <c r="AJ1222" s="54"/>
      <c r="AK1222" s="439"/>
      <c r="AU1222" s="440"/>
      <c r="AV1222" s="85"/>
      <c r="AW1222" s="444"/>
      <c r="AX1222" s="436"/>
      <c r="AY1222" s="437"/>
      <c r="AZ1222" s="437"/>
      <c r="BA1222" s="437"/>
      <c r="BB1222" s="437"/>
      <c r="BC1222" s="441"/>
      <c r="BD1222" s="54"/>
      <c r="BE1222" s="56"/>
      <c r="BF1222" s="56"/>
      <c r="BG1222" s="54"/>
      <c r="BH1222" s="54"/>
      <c r="BI1222" s="54"/>
      <c r="BJ1222" s="54"/>
      <c r="BR1222" s="439"/>
      <c r="BS1222" s="439"/>
      <c r="BT1222" s="439"/>
    </row>
    <row r="1223" spans="14:72" hidden="1" x14ac:dyDescent="0.2">
      <c r="N1223" s="443"/>
      <c r="O1223" s="444"/>
      <c r="P1223" s="436"/>
      <c r="Q1223" s="437"/>
      <c r="R1223" s="58"/>
      <c r="S1223" s="58"/>
      <c r="T1223" s="437"/>
      <c r="U1223" s="438"/>
      <c r="V1223" s="54"/>
      <c r="W1223" s="54"/>
      <c r="X1223" s="54"/>
      <c r="Y1223" s="54"/>
      <c r="Z1223" s="54"/>
      <c r="AA1223" s="55"/>
      <c r="AB1223" s="438"/>
      <c r="AI1223" s="439"/>
      <c r="AJ1223" s="54"/>
      <c r="AK1223" s="439"/>
      <c r="AU1223" s="440"/>
      <c r="AV1223" s="85"/>
      <c r="AW1223" s="444"/>
      <c r="AX1223" s="436"/>
      <c r="AY1223" s="437"/>
      <c r="AZ1223" s="437"/>
      <c r="BA1223" s="437"/>
      <c r="BB1223" s="437"/>
      <c r="BC1223" s="441"/>
      <c r="BD1223" s="54"/>
      <c r="BE1223" s="56"/>
      <c r="BF1223" s="56"/>
      <c r="BG1223" s="54"/>
      <c r="BH1223" s="54"/>
      <c r="BI1223" s="54"/>
      <c r="BJ1223" s="54"/>
      <c r="BR1223" s="439"/>
      <c r="BS1223" s="439"/>
      <c r="BT1223" s="439"/>
    </row>
    <row r="1224" spans="14:72" hidden="1" x14ac:dyDescent="0.2">
      <c r="N1224" s="443"/>
      <c r="O1224" s="444"/>
      <c r="P1224" s="436"/>
      <c r="Q1224" s="437"/>
      <c r="R1224" s="58"/>
      <c r="S1224" s="58"/>
      <c r="T1224" s="437"/>
      <c r="U1224" s="438"/>
      <c r="V1224" s="54"/>
      <c r="W1224" s="54"/>
      <c r="X1224" s="54"/>
      <c r="Y1224" s="54"/>
      <c r="Z1224" s="54"/>
      <c r="AA1224" s="55"/>
      <c r="AB1224" s="438"/>
      <c r="AI1224" s="439"/>
      <c r="AJ1224" s="54"/>
      <c r="AK1224" s="439"/>
      <c r="AU1224" s="440"/>
      <c r="AV1224" s="85"/>
      <c r="AW1224" s="444"/>
      <c r="AX1224" s="436"/>
      <c r="AY1224" s="437"/>
      <c r="AZ1224" s="437"/>
      <c r="BA1224" s="437"/>
      <c r="BB1224" s="437"/>
      <c r="BC1224" s="441"/>
      <c r="BD1224" s="54"/>
      <c r="BE1224" s="56"/>
      <c r="BF1224" s="56"/>
      <c r="BG1224" s="54"/>
      <c r="BH1224" s="54"/>
      <c r="BI1224" s="54"/>
      <c r="BJ1224" s="54"/>
      <c r="BR1224" s="439"/>
      <c r="BS1224" s="439"/>
      <c r="BT1224" s="439"/>
    </row>
    <row r="1225" spans="14:72" hidden="1" x14ac:dyDescent="0.2">
      <c r="N1225" s="443"/>
      <c r="O1225" s="444"/>
      <c r="P1225" s="436"/>
      <c r="Q1225" s="437"/>
      <c r="R1225" s="58"/>
      <c r="S1225" s="58"/>
      <c r="T1225" s="437"/>
      <c r="U1225" s="438"/>
      <c r="V1225" s="54"/>
      <c r="W1225" s="54"/>
      <c r="X1225" s="54"/>
      <c r="Y1225" s="54"/>
      <c r="Z1225" s="54"/>
      <c r="AA1225" s="55"/>
      <c r="AB1225" s="438"/>
      <c r="AI1225" s="439"/>
      <c r="AJ1225" s="54"/>
      <c r="AK1225" s="439"/>
      <c r="AU1225" s="440"/>
      <c r="AV1225" s="85"/>
      <c r="AW1225" s="444"/>
      <c r="AX1225" s="436"/>
      <c r="AY1225" s="437"/>
      <c r="AZ1225" s="437"/>
      <c r="BA1225" s="437"/>
      <c r="BB1225" s="437"/>
      <c r="BC1225" s="441"/>
      <c r="BD1225" s="54"/>
      <c r="BE1225" s="56"/>
      <c r="BF1225" s="56"/>
      <c r="BG1225" s="54"/>
      <c r="BH1225" s="54"/>
      <c r="BI1225" s="54"/>
      <c r="BJ1225" s="54"/>
      <c r="BR1225" s="439"/>
      <c r="BS1225" s="439"/>
      <c r="BT1225" s="439"/>
    </row>
    <row r="1226" spans="14:72" hidden="1" x14ac:dyDescent="0.2">
      <c r="N1226" s="443"/>
      <c r="O1226" s="444"/>
      <c r="P1226" s="436"/>
      <c r="Q1226" s="437"/>
      <c r="R1226" s="58"/>
      <c r="S1226" s="58"/>
      <c r="T1226" s="437"/>
      <c r="U1226" s="438"/>
      <c r="V1226" s="54"/>
      <c r="W1226" s="54"/>
      <c r="X1226" s="54"/>
      <c r="Y1226" s="54"/>
      <c r="Z1226" s="54"/>
      <c r="AA1226" s="55"/>
      <c r="AB1226" s="438"/>
      <c r="AI1226" s="439"/>
      <c r="AJ1226" s="54"/>
      <c r="AK1226" s="439"/>
      <c r="AU1226" s="440"/>
      <c r="AV1226" s="85"/>
      <c r="AW1226" s="444"/>
      <c r="AX1226" s="436"/>
      <c r="AY1226" s="437"/>
      <c r="AZ1226" s="437"/>
      <c r="BA1226" s="437"/>
      <c r="BB1226" s="437"/>
      <c r="BC1226" s="441"/>
      <c r="BD1226" s="54"/>
      <c r="BE1226" s="56"/>
      <c r="BF1226" s="56"/>
      <c r="BG1226" s="54"/>
      <c r="BH1226" s="54"/>
      <c r="BI1226" s="54"/>
      <c r="BJ1226" s="54"/>
      <c r="BR1226" s="439"/>
      <c r="BS1226" s="439"/>
      <c r="BT1226" s="439"/>
    </row>
    <row r="1227" spans="14:72" hidden="1" x14ac:dyDescent="0.2">
      <c r="N1227" s="443"/>
      <c r="O1227" s="444"/>
      <c r="P1227" s="436"/>
      <c r="Q1227" s="437"/>
      <c r="R1227" s="58"/>
      <c r="S1227" s="58"/>
      <c r="T1227" s="437"/>
      <c r="U1227" s="438"/>
      <c r="V1227" s="54"/>
      <c r="W1227" s="54"/>
      <c r="X1227" s="54"/>
      <c r="Y1227" s="54"/>
      <c r="Z1227" s="54"/>
      <c r="AA1227" s="55"/>
      <c r="AB1227" s="438"/>
      <c r="AI1227" s="439"/>
      <c r="AJ1227" s="54"/>
      <c r="AK1227" s="439"/>
      <c r="AU1227" s="440"/>
      <c r="AV1227" s="85"/>
      <c r="AW1227" s="444"/>
      <c r="AX1227" s="436"/>
      <c r="AY1227" s="437"/>
      <c r="AZ1227" s="437"/>
      <c r="BA1227" s="437"/>
      <c r="BB1227" s="437"/>
      <c r="BC1227" s="441"/>
      <c r="BD1227" s="54"/>
      <c r="BE1227" s="56"/>
      <c r="BF1227" s="56"/>
      <c r="BG1227" s="54"/>
      <c r="BH1227" s="54"/>
      <c r="BI1227" s="54"/>
      <c r="BJ1227" s="54"/>
      <c r="BR1227" s="439"/>
      <c r="BS1227" s="439"/>
      <c r="BT1227" s="439"/>
    </row>
    <row r="1228" spans="14:72" hidden="1" x14ac:dyDescent="0.2">
      <c r="N1228" s="443"/>
      <c r="O1228" s="444"/>
      <c r="P1228" s="436"/>
      <c r="Q1228" s="437"/>
      <c r="R1228" s="58"/>
      <c r="S1228" s="58"/>
      <c r="T1228" s="437"/>
      <c r="U1228" s="438"/>
      <c r="V1228" s="54"/>
      <c r="W1228" s="54"/>
      <c r="X1228" s="54"/>
      <c r="Y1228" s="54"/>
      <c r="Z1228" s="54"/>
      <c r="AA1228" s="55"/>
      <c r="AB1228" s="438"/>
      <c r="AI1228" s="439"/>
      <c r="AJ1228" s="54"/>
      <c r="AK1228" s="439"/>
      <c r="AU1228" s="440"/>
      <c r="AV1228" s="85"/>
      <c r="AW1228" s="444"/>
      <c r="AX1228" s="436"/>
      <c r="AY1228" s="437"/>
      <c r="AZ1228" s="437"/>
      <c r="BA1228" s="437"/>
      <c r="BB1228" s="437"/>
      <c r="BC1228" s="441"/>
      <c r="BD1228" s="54"/>
      <c r="BE1228" s="56"/>
      <c r="BF1228" s="56"/>
      <c r="BG1228" s="54"/>
      <c r="BH1228" s="54"/>
      <c r="BI1228" s="54"/>
      <c r="BJ1228" s="54"/>
      <c r="BR1228" s="439"/>
      <c r="BS1228" s="439"/>
      <c r="BT1228" s="439"/>
    </row>
    <row r="1229" spans="14:72" hidden="1" x14ac:dyDescent="0.2">
      <c r="N1229" s="443"/>
      <c r="O1229" s="444"/>
      <c r="P1229" s="436"/>
      <c r="Q1229" s="437"/>
      <c r="R1229" s="58"/>
      <c r="S1229" s="58"/>
      <c r="T1229" s="437"/>
      <c r="U1229" s="438"/>
      <c r="V1229" s="54"/>
      <c r="W1229" s="54"/>
      <c r="X1229" s="54"/>
      <c r="Y1229" s="54"/>
      <c r="Z1229" s="54"/>
      <c r="AA1229" s="55"/>
      <c r="AB1229" s="438"/>
      <c r="AI1229" s="439"/>
      <c r="AJ1229" s="54"/>
      <c r="AK1229" s="439"/>
      <c r="AU1229" s="440"/>
      <c r="AV1229" s="85"/>
      <c r="AW1229" s="444"/>
      <c r="AX1229" s="436"/>
      <c r="AY1229" s="437"/>
      <c r="AZ1229" s="437"/>
      <c r="BA1229" s="437"/>
      <c r="BB1229" s="437"/>
      <c r="BC1229" s="441"/>
      <c r="BD1229" s="54"/>
      <c r="BE1229" s="56"/>
      <c r="BF1229" s="56"/>
      <c r="BG1229" s="54"/>
      <c r="BH1229" s="54"/>
      <c r="BI1229" s="54"/>
      <c r="BJ1229" s="54"/>
      <c r="BR1229" s="439"/>
      <c r="BS1229" s="439"/>
      <c r="BT1229" s="439"/>
    </row>
    <row r="1230" spans="14:72" hidden="1" x14ac:dyDescent="0.2">
      <c r="N1230" s="443"/>
      <c r="O1230" s="444"/>
      <c r="P1230" s="436"/>
      <c r="Q1230" s="437"/>
      <c r="R1230" s="58"/>
      <c r="S1230" s="58"/>
      <c r="T1230" s="437"/>
      <c r="U1230" s="438"/>
      <c r="V1230" s="54"/>
      <c r="W1230" s="54"/>
      <c r="X1230" s="54"/>
      <c r="Y1230" s="54"/>
      <c r="Z1230" s="54"/>
      <c r="AA1230" s="55"/>
      <c r="AB1230" s="438"/>
      <c r="AI1230" s="439"/>
      <c r="AJ1230" s="54"/>
      <c r="AK1230" s="439"/>
      <c r="AU1230" s="440"/>
      <c r="AV1230" s="85"/>
      <c r="AW1230" s="444"/>
      <c r="AX1230" s="436"/>
      <c r="AY1230" s="437"/>
      <c r="AZ1230" s="437"/>
      <c r="BA1230" s="437"/>
      <c r="BB1230" s="437"/>
      <c r="BC1230" s="441"/>
      <c r="BD1230" s="54"/>
      <c r="BE1230" s="56"/>
      <c r="BF1230" s="56"/>
      <c r="BG1230" s="54"/>
      <c r="BH1230" s="54"/>
      <c r="BI1230" s="54"/>
      <c r="BJ1230" s="54"/>
      <c r="BR1230" s="439"/>
      <c r="BS1230" s="439"/>
      <c r="BT1230" s="439"/>
    </row>
    <row r="1231" spans="14:72" hidden="1" x14ac:dyDescent="0.2">
      <c r="N1231" s="443"/>
      <c r="O1231" s="444"/>
      <c r="P1231" s="436"/>
      <c r="Q1231" s="437"/>
      <c r="R1231" s="58"/>
      <c r="S1231" s="58"/>
      <c r="T1231" s="437"/>
      <c r="U1231" s="438"/>
      <c r="V1231" s="54"/>
      <c r="W1231" s="54"/>
      <c r="X1231" s="54"/>
      <c r="Y1231" s="54"/>
      <c r="Z1231" s="54"/>
      <c r="AA1231" s="55"/>
      <c r="AB1231" s="438"/>
      <c r="AI1231" s="439"/>
      <c r="AJ1231" s="54"/>
      <c r="AK1231" s="439"/>
      <c r="AU1231" s="440"/>
      <c r="AV1231" s="85"/>
      <c r="AW1231" s="444"/>
      <c r="AX1231" s="436"/>
      <c r="AY1231" s="437"/>
      <c r="AZ1231" s="437"/>
      <c r="BA1231" s="437"/>
      <c r="BB1231" s="437"/>
      <c r="BC1231" s="441"/>
      <c r="BD1231" s="54"/>
      <c r="BE1231" s="56"/>
      <c r="BF1231" s="56"/>
      <c r="BG1231" s="54"/>
      <c r="BH1231" s="54"/>
      <c r="BI1231" s="54"/>
      <c r="BJ1231" s="54"/>
      <c r="BR1231" s="439"/>
      <c r="BS1231" s="439"/>
      <c r="BT1231" s="439"/>
    </row>
    <row r="1232" spans="14:72" hidden="1" x14ac:dyDescent="0.2">
      <c r="N1232" s="443"/>
      <c r="O1232" s="444"/>
      <c r="P1232" s="436"/>
      <c r="Q1232" s="437"/>
      <c r="R1232" s="58"/>
      <c r="S1232" s="58"/>
      <c r="T1232" s="437"/>
      <c r="U1232" s="438"/>
      <c r="V1232" s="54"/>
      <c r="W1232" s="54"/>
      <c r="X1232" s="54"/>
      <c r="Y1232" s="54"/>
      <c r="Z1232" s="54"/>
      <c r="AA1232" s="55"/>
      <c r="AB1232" s="438"/>
      <c r="AI1232" s="439"/>
      <c r="AJ1232" s="54"/>
      <c r="AK1232" s="439"/>
      <c r="AU1232" s="440"/>
      <c r="AV1232" s="85"/>
      <c r="AW1232" s="444"/>
      <c r="AX1232" s="436"/>
      <c r="AY1232" s="437"/>
      <c r="AZ1232" s="437"/>
      <c r="BA1232" s="437"/>
      <c r="BB1232" s="437"/>
      <c r="BC1232" s="441"/>
      <c r="BD1232" s="54"/>
      <c r="BE1232" s="56"/>
      <c r="BF1232" s="56"/>
      <c r="BG1232" s="54"/>
      <c r="BH1232" s="54"/>
      <c r="BI1232" s="54"/>
      <c r="BJ1232" s="54"/>
      <c r="BR1232" s="439"/>
      <c r="BS1232" s="439"/>
      <c r="BT1232" s="439"/>
    </row>
    <row r="1233" spans="14:72" hidden="1" x14ac:dyDescent="0.2">
      <c r="N1233" s="443"/>
      <c r="O1233" s="444"/>
      <c r="P1233" s="436"/>
      <c r="Q1233" s="437"/>
      <c r="R1233" s="58"/>
      <c r="S1233" s="58"/>
      <c r="T1233" s="437"/>
      <c r="U1233" s="438"/>
      <c r="V1233" s="54"/>
      <c r="W1233" s="54"/>
      <c r="X1233" s="54"/>
      <c r="Y1233" s="54"/>
      <c r="Z1233" s="54"/>
      <c r="AA1233" s="55"/>
      <c r="AB1233" s="438"/>
      <c r="AI1233" s="439"/>
      <c r="AJ1233" s="54"/>
      <c r="AK1233" s="439"/>
      <c r="AU1233" s="440"/>
      <c r="AV1233" s="85"/>
      <c r="AW1233" s="444"/>
      <c r="AX1233" s="436"/>
      <c r="AY1233" s="437"/>
      <c r="AZ1233" s="437"/>
      <c r="BA1233" s="437"/>
      <c r="BB1233" s="437"/>
      <c r="BC1233" s="441"/>
      <c r="BD1233" s="54"/>
      <c r="BE1233" s="56"/>
      <c r="BF1233" s="56"/>
      <c r="BG1233" s="54"/>
      <c r="BH1233" s="54"/>
      <c r="BI1233" s="54"/>
      <c r="BJ1233" s="54"/>
      <c r="BR1233" s="439"/>
      <c r="BS1233" s="439"/>
      <c r="BT1233" s="439"/>
    </row>
    <row r="1234" spans="14:72" hidden="1" x14ac:dyDescent="0.2">
      <c r="N1234" s="443"/>
      <c r="O1234" s="444"/>
      <c r="P1234" s="436"/>
      <c r="Q1234" s="437"/>
      <c r="R1234" s="58"/>
      <c r="S1234" s="58"/>
      <c r="T1234" s="437"/>
      <c r="U1234" s="438"/>
      <c r="V1234" s="54"/>
      <c r="W1234" s="54"/>
      <c r="X1234" s="54"/>
      <c r="Y1234" s="54"/>
      <c r="Z1234" s="54"/>
      <c r="AA1234" s="55"/>
      <c r="AB1234" s="438"/>
      <c r="AI1234" s="439"/>
      <c r="AJ1234" s="54"/>
      <c r="AK1234" s="439"/>
      <c r="AU1234" s="440"/>
      <c r="AV1234" s="85"/>
      <c r="AW1234" s="444"/>
      <c r="AX1234" s="436"/>
      <c r="AY1234" s="437"/>
      <c r="AZ1234" s="437"/>
      <c r="BA1234" s="437"/>
      <c r="BB1234" s="437"/>
      <c r="BC1234" s="441"/>
      <c r="BD1234" s="54"/>
      <c r="BE1234" s="56"/>
      <c r="BF1234" s="56"/>
      <c r="BG1234" s="54"/>
      <c r="BH1234" s="54"/>
      <c r="BI1234" s="54"/>
      <c r="BJ1234" s="54"/>
      <c r="BR1234" s="439"/>
      <c r="BS1234" s="439"/>
      <c r="BT1234" s="439"/>
    </row>
    <row r="1235" spans="14:72" hidden="1" x14ac:dyDescent="0.2">
      <c r="N1235" s="443"/>
      <c r="O1235" s="444"/>
      <c r="P1235" s="436"/>
      <c r="Q1235" s="437"/>
      <c r="R1235" s="58"/>
      <c r="S1235" s="58"/>
      <c r="T1235" s="437"/>
      <c r="U1235" s="438"/>
      <c r="V1235" s="54"/>
      <c r="W1235" s="54"/>
      <c r="X1235" s="54"/>
      <c r="Y1235" s="54"/>
      <c r="Z1235" s="54"/>
      <c r="AA1235" s="55"/>
      <c r="AB1235" s="438"/>
      <c r="AI1235" s="439"/>
      <c r="AJ1235" s="54"/>
      <c r="AK1235" s="439"/>
      <c r="AU1235" s="440"/>
      <c r="AV1235" s="85"/>
      <c r="AW1235" s="444"/>
      <c r="AX1235" s="436"/>
      <c r="AY1235" s="437"/>
      <c r="AZ1235" s="437"/>
      <c r="BA1235" s="437"/>
      <c r="BB1235" s="437"/>
      <c r="BC1235" s="441"/>
      <c r="BD1235" s="54"/>
      <c r="BE1235" s="56"/>
      <c r="BF1235" s="56"/>
      <c r="BG1235" s="54"/>
      <c r="BH1235" s="54"/>
      <c r="BI1235" s="54"/>
      <c r="BJ1235" s="54"/>
      <c r="BR1235" s="439"/>
      <c r="BS1235" s="439"/>
      <c r="BT1235" s="439"/>
    </row>
    <row r="1236" spans="14:72" hidden="1" x14ac:dyDescent="0.2">
      <c r="N1236" s="443"/>
      <c r="O1236" s="444"/>
      <c r="P1236" s="436"/>
      <c r="Q1236" s="437"/>
      <c r="R1236" s="58"/>
      <c r="S1236" s="58"/>
      <c r="T1236" s="437"/>
      <c r="U1236" s="438"/>
      <c r="V1236" s="54"/>
      <c r="W1236" s="54"/>
      <c r="X1236" s="54"/>
      <c r="Y1236" s="54"/>
      <c r="Z1236" s="54"/>
      <c r="AA1236" s="55"/>
      <c r="AB1236" s="438"/>
      <c r="AI1236" s="439"/>
      <c r="AJ1236" s="54"/>
      <c r="AK1236" s="439"/>
      <c r="AU1236" s="440"/>
      <c r="AV1236" s="85"/>
      <c r="AW1236" s="444"/>
      <c r="AX1236" s="436"/>
      <c r="AY1236" s="437"/>
      <c r="AZ1236" s="437"/>
      <c r="BA1236" s="437"/>
      <c r="BB1236" s="437"/>
      <c r="BC1236" s="441"/>
      <c r="BD1236" s="54"/>
      <c r="BE1236" s="56"/>
      <c r="BF1236" s="56"/>
      <c r="BG1236" s="54"/>
      <c r="BH1236" s="54"/>
      <c r="BI1236" s="54"/>
      <c r="BJ1236" s="54"/>
      <c r="BR1236" s="439"/>
      <c r="BS1236" s="439"/>
      <c r="BT1236" s="439"/>
    </row>
    <row r="1237" spans="14:72" hidden="1" x14ac:dyDescent="0.2">
      <c r="N1237" s="443"/>
      <c r="O1237" s="444"/>
      <c r="P1237" s="436"/>
      <c r="Q1237" s="437"/>
      <c r="R1237" s="58"/>
      <c r="S1237" s="58"/>
      <c r="T1237" s="437"/>
      <c r="U1237" s="438"/>
      <c r="V1237" s="54"/>
      <c r="W1237" s="54"/>
      <c r="X1237" s="54"/>
      <c r="Y1237" s="54"/>
      <c r="Z1237" s="54"/>
      <c r="AA1237" s="55"/>
      <c r="AB1237" s="438"/>
      <c r="AI1237" s="439"/>
      <c r="AJ1237" s="54"/>
      <c r="AK1237" s="439"/>
      <c r="AU1237" s="440"/>
      <c r="AV1237" s="85"/>
      <c r="AW1237" s="444"/>
      <c r="AX1237" s="436"/>
      <c r="AY1237" s="437"/>
      <c r="AZ1237" s="437"/>
      <c r="BA1237" s="437"/>
      <c r="BB1237" s="437"/>
      <c r="BC1237" s="441"/>
      <c r="BD1237" s="54"/>
      <c r="BE1237" s="56"/>
      <c r="BF1237" s="56"/>
      <c r="BG1237" s="54"/>
      <c r="BH1237" s="54"/>
      <c r="BI1237" s="54"/>
      <c r="BJ1237" s="54"/>
      <c r="BR1237" s="439"/>
      <c r="BS1237" s="439"/>
      <c r="BT1237" s="439"/>
    </row>
    <row r="1238" spans="14:72" hidden="1" x14ac:dyDescent="0.2">
      <c r="N1238" s="443"/>
      <c r="O1238" s="444"/>
      <c r="P1238" s="436"/>
      <c r="Q1238" s="437"/>
      <c r="R1238" s="58"/>
      <c r="S1238" s="58"/>
      <c r="T1238" s="437"/>
      <c r="U1238" s="438"/>
      <c r="V1238" s="54"/>
      <c r="W1238" s="54"/>
      <c r="X1238" s="54"/>
      <c r="Y1238" s="54"/>
      <c r="Z1238" s="54"/>
      <c r="AA1238" s="55"/>
      <c r="AB1238" s="438"/>
      <c r="AI1238" s="439"/>
      <c r="AJ1238" s="54"/>
      <c r="AK1238" s="439"/>
      <c r="AU1238" s="440"/>
      <c r="AV1238" s="85"/>
      <c r="AW1238" s="444"/>
      <c r="AX1238" s="436"/>
      <c r="AY1238" s="437"/>
      <c r="AZ1238" s="437"/>
      <c r="BA1238" s="437"/>
      <c r="BB1238" s="437"/>
      <c r="BC1238" s="441"/>
      <c r="BD1238" s="54"/>
      <c r="BE1238" s="56"/>
      <c r="BF1238" s="56"/>
      <c r="BG1238" s="54"/>
      <c r="BH1238" s="54"/>
      <c r="BI1238" s="54"/>
      <c r="BJ1238" s="54"/>
      <c r="BR1238" s="439"/>
      <c r="BS1238" s="439"/>
      <c r="BT1238" s="439"/>
    </row>
    <row r="1239" spans="14:72" hidden="1" x14ac:dyDescent="0.2">
      <c r="N1239" s="443"/>
      <c r="O1239" s="444"/>
      <c r="P1239" s="436"/>
      <c r="Q1239" s="437"/>
      <c r="R1239" s="58"/>
      <c r="S1239" s="58"/>
      <c r="T1239" s="437"/>
      <c r="U1239" s="438"/>
      <c r="V1239" s="54"/>
      <c r="W1239" s="54"/>
      <c r="X1239" s="54"/>
      <c r="Y1239" s="54"/>
      <c r="Z1239" s="54"/>
      <c r="AA1239" s="55"/>
      <c r="AB1239" s="438"/>
      <c r="AI1239" s="439"/>
      <c r="AJ1239" s="54"/>
      <c r="AK1239" s="439"/>
      <c r="AU1239" s="440"/>
      <c r="AV1239" s="85"/>
      <c r="AW1239" s="444"/>
      <c r="AX1239" s="436"/>
      <c r="AY1239" s="437"/>
      <c r="AZ1239" s="437"/>
      <c r="BA1239" s="437"/>
      <c r="BB1239" s="437"/>
      <c r="BC1239" s="441"/>
      <c r="BD1239" s="54"/>
      <c r="BE1239" s="56"/>
      <c r="BF1239" s="56"/>
      <c r="BG1239" s="54"/>
      <c r="BH1239" s="54"/>
      <c r="BI1239" s="54"/>
      <c r="BJ1239" s="54"/>
      <c r="BR1239" s="439"/>
      <c r="BS1239" s="439"/>
      <c r="BT1239" s="439"/>
    </row>
    <row r="1240" spans="14:72" hidden="1" x14ac:dyDescent="0.2">
      <c r="N1240" s="443"/>
      <c r="O1240" s="444"/>
      <c r="P1240" s="436"/>
      <c r="Q1240" s="437"/>
      <c r="R1240" s="58"/>
      <c r="S1240" s="58"/>
      <c r="T1240" s="437"/>
      <c r="U1240" s="438"/>
      <c r="V1240" s="54"/>
      <c r="W1240" s="54"/>
      <c r="X1240" s="54"/>
      <c r="Y1240" s="54"/>
      <c r="Z1240" s="54"/>
      <c r="AA1240" s="55"/>
      <c r="AB1240" s="438"/>
      <c r="AI1240" s="439"/>
      <c r="AJ1240" s="54"/>
      <c r="AK1240" s="439"/>
      <c r="AU1240" s="440"/>
      <c r="AV1240" s="85"/>
      <c r="AW1240" s="444"/>
      <c r="AX1240" s="436"/>
      <c r="AY1240" s="437"/>
      <c r="AZ1240" s="437"/>
      <c r="BA1240" s="437"/>
      <c r="BB1240" s="437"/>
      <c r="BC1240" s="441"/>
      <c r="BD1240" s="54"/>
      <c r="BE1240" s="56"/>
      <c r="BF1240" s="56"/>
      <c r="BG1240" s="54"/>
      <c r="BH1240" s="54"/>
      <c r="BI1240" s="54"/>
      <c r="BJ1240" s="54"/>
      <c r="BR1240" s="439"/>
      <c r="BS1240" s="439"/>
      <c r="BT1240" s="439"/>
    </row>
    <row r="1241" spans="14:72" hidden="1" x14ac:dyDescent="0.2">
      <c r="N1241" s="443"/>
      <c r="O1241" s="444"/>
      <c r="P1241" s="436"/>
      <c r="Q1241" s="437"/>
      <c r="R1241" s="58"/>
      <c r="S1241" s="58"/>
      <c r="T1241" s="437"/>
      <c r="U1241" s="438"/>
      <c r="V1241" s="54"/>
      <c r="W1241" s="54"/>
      <c r="X1241" s="54"/>
      <c r="Y1241" s="54"/>
      <c r="Z1241" s="54"/>
      <c r="AA1241" s="55"/>
      <c r="AB1241" s="438"/>
      <c r="AI1241" s="439"/>
      <c r="AJ1241" s="54"/>
      <c r="AK1241" s="439"/>
      <c r="AU1241" s="440"/>
      <c r="AV1241" s="85"/>
      <c r="AW1241" s="444"/>
      <c r="AX1241" s="436"/>
      <c r="AY1241" s="437"/>
      <c r="AZ1241" s="437"/>
      <c r="BA1241" s="437"/>
      <c r="BB1241" s="437"/>
      <c r="BC1241" s="441"/>
      <c r="BD1241" s="54"/>
      <c r="BE1241" s="56"/>
      <c r="BF1241" s="56"/>
      <c r="BG1241" s="54"/>
      <c r="BH1241" s="54"/>
      <c r="BI1241" s="54"/>
      <c r="BJ1241" s="54"/>
      <c r="BR1241" s="439"/>
      <c r="BS1241" s="439"/>
      <c r="BT1241" s="439"/>
    </row>
    <row r="1242" spans="14:72" hidden="1" x14ac:dyDescent="0.2">
      <c r="N1242" s="443"/>
      <c r="O1242" s="444"/>
      <c r="P1242" s="436"/>
      <c r="Q1242" s="437"/>
      <c r="R1242" s="58"/>
      <c r="S1242" s="58"/>
      <c r="T1242" s="437"/>
      <c r="U1242" s="438"/>
      <c r="V1242" s="54"/>
      <c r="W1242" s="54"/>
      <c r="X1242" s="54"/>
      <c r="Y1242" s="54"/>
      <c r="Z1242" s="54"/>
      <c r="AA1242" s="55"/>
      <c r="AB1242" s="438"/>
      <c r="AI1242" s="439"/>
      <c r="AJ1242" s="54"/>
      <c r="AK1242" s="439"/>
      <c r="AU1242" s="440"/>
      <c r="AV1242" s="85"/>
      <c r="AW1242" s="444"/>
      <c r="AX1242" s="436"/>
      <c r="AY1242" s="437"/>
      <c r="AZ1242" s="437"/>
      <c r="BA1242" s="437"/>
      <c r="BB1242" s="437"/>
      <c r="BC1242" s="441"/>
      <c r="BD1242" s="54"/>
      <c r="BE1242" s="56"/>
      <c r="BF1242" s="56"/>
      <c r="BG1242" s="54"/>
      <c r="BH1242" s="54"/>
      <c r="BI1242" s="54"/>
      <c r="BJ1242" s="54"/>
      <c r="BR1242" s="439"/>
      <c r="BS1242" s="439"/>
      <c r="BT1242" s="439"/>
    </row>
    <row r="1243" spans="14:72" hidden="1" x14ac:dyDescent="0.2">
      <c r="N1243" s="443"/>
      <c r="O1243" s="444"/>
      <c r="P1243" s="436"/>
      <c r="Q1243" s="437"/>
      <c r="R1243" s="58"/>
      <c r="S1243" s="58"/>
      <c r="T1243" s="437"/>
      <c r="U1243" s="438"/>
      <c r="V1243" s="54"/>
      <c r="W1243" s="54"/>
      <c r="X1243" s="54"/>
      <c r="Y1243" s="54"/>
      <c r="Z1243" s="54"/>
      <c r="AA1243" s="55"/>
      <c r="AB1243" s="438"/>
      <c r="AI1243" s="439"/>
      <c r="AJ1243" s="54"/>
      <c r="AK1243" s="439"/>
      <c r="AU1243" s="440"/>
      <c r="AV1243" s="85"/>
      <c r="AW1243" s="444"/>
      <c r="AX1243" s="436"/>
      <c r="AY1243" s="437"/>
      <c r="AZ1243" s="437"/>
      <c r="BA1243" s="437"/>
      <c r="BB1243" s="437"/>
      <c r="BC1243" s="441"/>
      <c r="BD1243" s="54"/>
      <c r="BE1243" s="56"/>
      <c r="BF1243" s="56"/>
      <c r="BG1243" s="54"/>
      <c r="BH1243" s="54"/>
      <c r="BI1243" s="54"/>
      <c r="BJ1243" s="54"/>
      <c r="BR1243" s="439"/>
      <c r="BS1243" s="439"/>
      <c r="BT1243" s="439"/>
    </row>
    <row r="1244" spans="14:72" hidden="1" x14ac:dyDescent="0.2">
      <c r="N1244" s="443"/>
      <c r="O1244" s="444"/>
      <c r="P1244" s="436"/>
      <c r="Q1244" s="437"/>
      <c r="R1244" s="58"/>
      <c r="S1244" s="58"/>
      <c r="T1244" s="437"/>
      <c r="U1244" s="438"/>
      <c r="V1244" s="54"/>
      <c r="W1244" s="54"/>
      <c r="X1244" s="54"/>
      <c r="Y1244" s="54"/>
      <c r="Z1244" s="54"/>
      <c r="AA1244" s="55"/>
      <c r="AB1244" s="438"/>
      <c r="AI1244" s="439"/>
      <c r="AJ1244" s="54"/>
      <c r="AK1244" s="439"/>
      <c r="AU1244" s="440"/>
      <c r="AV1244" s="85"/>
      <c r="AW1244" s="444"/>
      <c r="AX1244" s="436"/>
      <c r="AY1244" s="437"/>
      <c r="AZ1244" s="437"/>
      <c r="BA1244" s="437"/>
      <c r="BB1244" s="437"/>
      <c r="BC1244" s="441"/>
      <c r="BD1244" s="54"/>
      <c r="BE1244" s="56"/>
      <c r="BF1244" s="56"/>
      <c r="BG1244" s="54"/>
      <c r="BH1244" s="54"/>
      <c r="BI1244" s="54"/>
      <c r="BJ1244" s="54"/>
      <c r="BR1244" s="439"/>
      <c r="BS1244" s="439"/>
      <c r="BT1244" s="439"/>
    </row>
    <row r="1245" spans="14:72" hidden="1" x14ac:dyDescent="0.2">
      <c r="N1245" s="443"/>
      <c r="O1245" s="444"/>
      <c r="P1245" s="436"/>
      <c r="Q1245" s="437"/>
      <c r="R1245" s="58"/>
      <c r="S1245" s="58"/>
      <c r="T1245" s="437"/>
      <c r="U1245" s="438"/>
      <c r="V1245" s="54"/>
      <c r="W1245" s="54"/>
      <c r="X1245" s="54"/>
      <c r="Y1245" s="54"/>
      <c r="Z1245" s="54"/>
      <c r="AA1245" s="55"/>
      <c r="AB1245" s="438"/>
      <c r="AI1245" s="439"/>
      <c r="AJ1245" s="54"/>
      <c r="AK1245" s="439"/>
      <c r="AU1245" s="440"/>
      <c r="AV1245" s="85"/>
      <c r="AW1245" s="444"/>
      <c r="AX1245" s="436"/>
      <c r="AY1245" s="437"/>
      <c r="AZ1245" s="437"/>
      <c r="BA1245" s="437"/>
      <c r="BB1245" s="437"/>
      <c r="BC1245" s="441"/>
      <c r="BD1245" s="54"/>
      <c r="BE1245" s="56"/>
      <c r="BF1245" s="56"/>
      <c r="BG1245" s="54"/>
      <c r="BH1245" s="54"/>
      <c r="BI1245" s="54"/>
      <c r="BJ1245" s="54"/>
      <c r="BR1245" s="439"/>
      <c r="BS1245" s="439"/>
      <c r="BT1245" s="439"/>
    </row>
    <row r="1246" spans="14:72" hidden="1" x14ac:dyDescent="0.2">
      <c r="N1246" s="443"/>
      <c r="O1246" s="444"/>
      <c r="P1246" s="436"/>
      <c r="Q1246" s="437"/>
      <c r="R1246" s="58"/>
      <c r="S1246" s="58"/>
      <c r="T1246" s="437"/>
      <c r="U1246" s="438"/>
      <c r="V1246" s="54"/>
      <c r="W1246" s="54"/>
      <c r="X1246" s="54"/>
      <c r="Y1246" s="54"/>
      <c r="Z1246" s="54"/>
      <c r="AA1246" s="55"/>
      <c r="AB1246" s="438"/>
      <c r="AI1246" s="439"/>
      <c r="AJ1246" s="54"/>
      <c r="AK1246" s="439"/>
      <c r="AU1246" s="440"/>
      <c r="AV1246" s="85"/>
      <c r="AW1246" s="444"/>
      <c r="AX1246" s="436"/>
      <c r="AY1246" s="437"/>
      <c r="AZ1246" s="437"/>
      <c r="BA1246" s="437"/>
      <c r="BB1246" s="437"/>
      <c r="BC1246" s="441"/>
      <c r="BD1246" s="54"/>
      <c r="BE1246" s="56"/>
      <c r="BF1246" s="56"/>
      <c r="BG1246" s="54"/>
      <c r="BH1246" s="54"/>
      <c r="BI1246" s="54"/>
      <c r="BJ1246" s="54"/>
      <c r="BR1246" s="439"/>
      <c r="BS1246" s="439"/>
      <c r="BT1246" s="439"/>
    </row>
    <row r="1247" spans="14:72" hidden="1" x14ac:dyDescent="0.2">
      <c r="N1247" s="443"/>
      <c r="O1247" s="444"/>
      <c r="P1247" s="436"/>
      <c r="Q1247" s="437"/>
      <c r="R1247" s="58"/>
      <c r="S1247" s="58"/>
      <c r="T1247" s="437"/>
      <c r="U1247" s="438"/>
      <c r="V1247" s="54"/>
      <c r="W1247" s="54"/>
      <c r="X1247" s="54"/>
      <c r="Y1247" s="54"/>
      <c r="Z1247" s="54"/>
      <c r="AA1247" s="55"/>
      <c r="AB1247" s="438"/>
      <c r="AI1247" s="439"/>
      <c r="AJ1247" s="54"/>
      <c r="AK1247" s="439"/>
      <c r="AU1247" s="440"/>
      <c r="AV1247" s="85"/>
      <c r="AW1247" s="444"/>
      <c r="AX1247" s="436"/>
      <c r="AY1247" s="437"/>
      <c r="AZ1247" s="437"/>
      <c r="BA1247" s="437"/>
      <c r="BB1247" s="437"/>
      <c r="BC1247" s="441"/>
      <c r="BD1247" s="54"/>
      <c r="BE1247" s="56"/>
      <c r="BF1247" s="56"/>
      <c r="BG1247" s="54"/>
      <c r="BH1247" s="54"/>
      <c r="BI1247" s="54"/>
      <c r="BJ1247" s="54"/>
      <c r="BR1247" s="439"/>
      <c r="BS1247" s="439"/>
      <c r="BT1247" s="439"/>
    </row>
    <row r="1248" spans="14:72" hidden="1" x14ac:dyDescent="0.2">
      <c r="N1248" s="443"/>
      <c r="O1248" s="444"/>
      <c r="P1248" s="436"/>
      <c r="Q1248" s="437"/>
      <c r="R1248" s="58"/>
      <c r="S1248" s="58"/>
      <c r="T1248" s="437"/>
      <c r="U1248" s="438"/>
      <c r="V1248" s="54"/>
      <c r="W1248" s="54"/>
      <c r="X1248" s="54"/>
      <c r="Y1248" s="54"/>
      <c r="Z1248" s="54"/>
      <c r="AA1248" s="55"/>
      <c r="AB1248" s="438"/>
      <c r="AI1248" s="439"/>
      <c r="AJ1248" s="54"/>
      <c r="AK1248" s="439"/>
      <c r="AU1248" s="440"/>
      <c r="AV1248" s="85"/>
      <c r="AW1248" s="444"/>
      <c r="AX1248" s="436"/>
      <c r="AY1248" s="437"/>
      <c r="AZ1248" s="437"/>
      <c r="BA1248" s="437"/>
      <c r="BB1248" s="437"/>
      <c r="BC1248" s="441"/>
      <c r="BD1248" s="54"/>
      <c r="BE1248" s="56"/>
      <c r="BF1248" s="56"/>
      <c r="BG1248" s="54"/>
      <c r="BH1248" s="54"/>
      <c r="BI1248" s="54"/>
      <c r="BJ1248" s="54"/>
      <c r="BR1248" s="439"/>
      <c r="BS1248" s="439"/>
      <c r="BT1248" s="439"/>
    </row>
    <row r="1249" spans="14:72" hidden="1" x14ac:dyDescent="0.2">
      <c r="N1249" s="443"/>
      <c r="O1249" s="444"/>
      <c r="P1249" s="436"/>
      <c r="Q1249" s="437"/>
      <c r="R1249" s="58"/>
      <c r="S1249" s="58"/>
      <c r="T1249" s="437"/>
      <c r="U1249" s="438"/>
      <c r="V1249" s="54"/>
      <c r="W1249" s="54"/>
      <c r="X1249" s="54"/>
      <c r="Y1249" s="54"/>
      <c r="Z1249" s="54"/>
      <c r="AA1249" s="55"/>
      <c r="AB1249" s="438"/>
      <c r="AI1249" s="439"/>
      <c r="AJ1249" s="54"/>
      <c r="AK1249" s="439"/>
      <c r="AU1249" s="440"/>
      <c r="AV1249" s="85"/>
      <c r="AW1249" s="444"/>
      <c r="AX1249" s="436"/>
      <c r="AY1249" s="437"/>
      <c r="AZ1249" s="437"/>
      <c r="BA1249" s="437"/>
      <c r="BB1249" s="437"/>
      <c r="BC1249" s="441"/>
      <c r="BD1249" s="54"/>
      <c r="BE1249" s="56"/>
      <c r="BF1249" s="56"/>
      <c r="BG1249" s="54"/>
      <c r="BH1249" s="54"/>
      <c r="BI1249" s="54"/>
      <c r="BJ1249" s="54"/>
      <c r="BR1249" s="439"/>
      <c r="BS1249" s="439"/>
      <c r="BT1249" s="439"/>
    </row>
    <row r="1250" spans="14:72" hidden="1" x14ac:dyDescent="0.2">
      <c r="N1250" s="443"/>
      <c r="O1250" s="444"/>
      <c r="P1250" s="436"/>
      <c r="Q1250" s="437"/>
      <c r="R1250" s="58"/>
      <c r="S1250" s="58"/>
      <c r="T1250" s="437"/>
      <c r="U1250" s="438"/>
      <c r="V1250" s="54"/>
      <c r="W1250" s="54"/>
      <c r="X1250" s="54"/>
      <c r="Y1250" s="54"/>
      <c r="Z1250" s="54"/>
      <c r="AA1250" s="55"/>
      <c r="AB1250" s="438"/>
      <c r="AI1250" s="439"/>
      <c r="AJ1250" s="54"/>
      <c r="AK1250" s="439"/>
      <c r="AU1250" s="440"/>
      <c r="AV1250" s="85"/>
      <c r="AW1250" s="444"/>
      <c r="AX1250" s="436"/>
      <c r="AY1250" s="437"/>
      <c r="AZ1250" s="437"/>
      <c r="BA1250" s="437"/>
      <c r="BB1250" s="437"/>
      <c r="BC1250" s="441"/>
      <c r="BD1250" s="54"/>
      <c r="BE1250" s="56"/>
      <c r="BF1250" s="56"/>
      <c r="BG1250" s="54"/>
      <c r="BH1250" s="54"/>
      <c r="BI1250" s="54"/>
      <c r="BJ1250" s="54"/>
      <c r="BR1250" s="439"/>
      <c r="BS1250" s="439"/>
      <c r="BT1250" s="439"/>
    </row>
    <row r="1251" spans="14:72" hidden="1" x14ac:dyDescent="0.2">
      <c r="N1251" s="443"/>
      <c r="O1251" s="444"/>
      <c r="P1251" s="436"/>
      <c r="Q1251" s="437"/>
      <c r="R1251" s="58"/>
      <c r="S1251" s="58"/>
      <c r="T1251" s="437"/>
      <c r="U1251" s="438"/>
      <c r="V1251" s="54"/>
      <c r="W1251" s="54"/>
      <c r="X1251" s="54"/>
      <c r="Y1251" s="54"/>
      <c r="Z1251" s="54"/>
      <c r="AA1251" s="55"/>
      <c r="AB1251" s="438"/>
      <c r="AI1251" s="439"/>
      <c r="AJ1251" s="54"/>
      <c r="AK1251" s="439"/>
      <c r="AU1251" s="440"/>
      <c r="AV1251" s="85"/>
      <c r="AW1251" s="444"/>
      <c r="AX1251" s="436"/>
      <c r="AY1251" s="437"/>
      <c r="AZ1251" s="437"/>
      <c r="BA1251" s="437"/>
      <c r="BB1251" s="437"/>
      <c r="BC1251" s="441"/>
      <c r="BD1251" s="54"/>
      <c r="BE1251" s="56"/>
      <c r="BF1251" s="56"/>
      <c r="BG1251" s="54"/>
      <c r="BH1251" s="54"/>
      <c r="BI1251" s="54"/>
      <c r="BJ1251" s="54"/>
      <c r="BR1251" s="439"/>
      <c r="BS1251" s="439"/>
      <c r="BT1251" s="439"/>
    </row>
    <row r="1252" spans="14:72" hidden="1" x14ac:dyDescent="0.2">
      <c r="N1252" s="443"/>
      <c r="O1252" s="444"/>
      <c r="P1252" s="436"/>
      <c r="Q1252" s="437"/>
      <c r="R1252" s="58"/>
      <c r="S1252" s="58"/>
      <c r="T1252" s="437"/>
      <c r="U1252" s="438"/>
      <c r="V1252" s="54"/>
      <c r="W1252" s="54"/>
      <c r="X1252" s="54"/>
      <c r="Y1252" s="54"/>
      <c r="Z1252" s="54"/>
      <c r="AA1252" s="55"/>
      <c r="AB1252" s="438"/>
      <c r="AI1252" s="439"/>
      <c r="AJ1252" s="54"/>
      <c r="AK1252" s="439"/>
      <c r="AU1252" s="440"/>
      <c r="AV1252" s="85"/>
      <c r="AW1252" s="444"/>
      <c r="AX1252" s="436"/>
      <c r="AY1252" s="437"/>
      <c r="AZ1252" s="437"/>
      <c r="BA1252" s="437"/>
      <c r="BB1252" s="437"/>
      <c r="BC1252" s="441"/>
      <c r="BD1252" s="54"/>
      <c r="BE1252" s="56"/>
      <c r="BF1252" s="56"/>
      <c r="BG1252" s="54"/>
      <c r="BH1252" s="54"/>
      <c r="BI1252" s="54"/>
      <c r="BJ1252" s="54"/>
      <c r="BR1252" s="439"/>
      <c r="BS1252" s="439"/>
      <c r="BT1252" s="439"/>
    </row>
    <row r="1253" spans="14:72" hidden="1" x14ac:dyDescent="0.2">
      <c r="N1253" s="443"/>
      <c r="O1253" s="444"/>
      <c r="P1253" s="436"/>
      <c r="Q1253" s="437"/>
      <c r="R1253" s="58"/>
      <c r="S1253" s="58"/>
      <c r="T1253" s="437"/>
      <c r="U1253" s="438"/>
      <c r="V1253" s="54"/>
      <c r="W1253" s="54"/>
      <c r="X1253" s="54"/>
      <c r="Y1253" s="54"/>
      <c r="Z1253" s="54"/>
      <c r="AA1253" s="55"/>
      <c r="AB1253" s="438"/>
      <c r="AI1253" s="439"/>
      <c r="AJ1253" s="54"/>
      <c r="AK1253" s="439"/>
      <c r="AU1253" s="440"/>
      <c r="AV1253" s="85"/>
      <c r="AW1253" s="444"/>
      <c r="AX1253" s="436"/>
      <c r="AY1253" s="437"/>
      <c r="AZ1253" s="437"/>
      <c r="BA1253" s="437"/>
      <c r="BB1253" s="437"/>
      <c r="BC1253" s="441"/>
      <c r="BD1253" s="54"/>
      <c r="BE1253" s="56"/>
      <c r="BF1253" s="56"/>
      <c r="BG1253" s="54"/>
      <c r="BH1253" s="54"/>
      <c r="BI1253" s="54"/>
      <c r="BJ1253" s="54"/>
      <c r="BR1253" s="439"/>
      <c r="BS1253" s="439"/>
      <c r="BT1253" s="439"/>
    </row>
    <row r="1254" spans="14:72" hidden="1" x14ac:dyDescent="0.2">
      <c r="N1254" s="443"/>
      <c r="O1254" s="444"/>
      <c r="P1254" s="436"/>
      <c r="Q1254" s="437"/>
      <c r="R1254" s="58"/>
      <c r="S1254" s="58"/>
      <c r="T1254" s="437"/>
      <c r="U1254" s="438"/>
      <c r="V1254" s="54"/>
      <c r="W1254" s="54"/>
      <c r="X1254" s="54"/>
      <c r="Y1254" s="54"/>
      <c r="Z1254" s="54"/>
      <c r="AA1254" s="55"/>
      <c r="AB1254" s="438"/>
      <c r="AI1254" s="439"/>
      <c r="AJ1254" s="54"/>
      <c r="AK1254" s="439"/>
      <c r="AU1254" s="440"/>
      <c r="AV1254" s="85"/>
      <c r="AW1254" s="444"/>
      <c r="AX1254" s="436"/>
      <c r="AY1254" s="437"/>
      <c r="AZ1254" s="437"/>
      <c r="BA1254" s="437"/>
      <c r="BB1254" s="437"/>
      <c r="BC1254" s="441"/>
      <c r="BD1254" s="54"/>
      <c r="BE1254" s="56"/>
      <c r="BF1254" s="56"/>
      <c r="BG1254" s="54"/>
      <c r="BH1254" s="54"/>
      <c r="BI1254" s="54"/>
      <c r="BJ1254" s="54"/>
      <c r="BR1254" s="439"/>
      <c r="BS1254" s="439"/>
      <c r="BT1254" s="439"/>
    </row>
    <row r="1255" spans="14:72" hidden="1" x14ac:dyDescent="0.2">
      <c r="N1255" s="443"/>
      <c r="O1255" s="444"/>
      <c r="P1255" s="436"/>
      <c r="Q1255" s="437"/>
      <c r="R1255" s="58"/>
      <c r="S1255" s="58"/>
      <c r="T1255" s="437"/>
      <c r="U1255" s="438"/>
      <c r="V1255" s="54"/>
      <c r="W1255" s="54"/>
      <c r="X1255" s="54"/>
      <c r="Y1255" s="54"/>
      <c r="Z1255" s="54"/>
      <c r="AA1255" s="55"/>
      <c r="AB1255" s="438"/>
      <c r="AI1255" s="439"/>
      <c r="AJ1255" s="54"/>
      <c r="AK1255" s="439"/>
      <c r="AU1255" s="440"/>
      <c r="AV1255" s="85"/>
      <c r="AW1255" s="444"/>
      <c r="AX1255" s="436"/>
      <c r="AY1255" s="437"/>
      <c r="AZ1255" s="437"/>
      <c r="BA1255" s="437"/>
      <c r="BB1255" s="437"/>
      <c r="BC1255" s="441"/>
      <c r="BD1255" s="54"/>
      <c r="BE1255" s="56"/>
      <c r="BF1255" s="56"/>
      <c r="BG1255" s="54"/>
      <c r="BH1255" s="54"/>
      <c r="BI1255" s="54"/>
      <c r="BJ1255" s="54"/>
      <c r="BR1255" s="439"/>
      <c r="BS1255" s="439"/>
      <c r="BT1255" s="439"/>
    </row>
    <row r="1256" spans="14:72" hidden="1" x14ac:dyDescent="0.2">
      <c r="N1256" s="443"/>
      <c r="O1256" s="444"/>
      <c r="P1256" s="436"/>
      <c r="Q1256" s="437"/>
      <c r="R1256" s="58"/>
      <c r="S1256" s="58"/>
      <c r="T1256" s="437"/>
      <c r="U1256" s="438"/>
      <c r="V1256" s="54"/>
      <c r="W1256" s="54"/>
      <c r="X1256" s="54"/>
      <c r="Y1256" s="54"/>
      <c r="Z1256" s="54"/>
      <c r="AA1256" s="55"/>
      <c r="AB1256" s="438"/>
      <c r="AI1256" s="439"/>
      <c r="AJ1256" s="54"/>
      <c r="AK1256" s="439"/>
      <c r="AU1256" s="440"/>
      <c r="AV1256" s="85"/>
      <c r="AW1256" s="444"/>
      <c r="AX1256" s="436"/>
      <c r="AY1256" s="437"/>
      <c r="AZ1256" s="437"/>
      <c r="BA1256" s="437"/>
      <c r="BB1256" s="437"/>
      <c r="BC1256" s="441"/>
      <c r="BD1256" s="54"/>
      <c r="BE1256" s="56"/>
      <c r="BF1256" s="56"/>
      <c r="BG1256" s="54"/>
      <c r="BH1256" s="54"/>
      <c r="BI1256" s="54"/>
      <c r="BJ1256" s="54"/>
      <c r="BR1256" s="439"/>
      <c r="BS1256" s="439"/>
      <c r="BT1256" s="439"/>
    </row>
    <row r="1257" spans="14:72" hidden="1" x14ac:dyDescent="0.2">
      <c r="N1257" s="443"/>
      <c r="O1257" s="444"/>
      <c r="P1257" s="436"/>
      <c r="Q1257" s="437"/>
      <c r="R1257" s="58"/>
      <c r="S1257" s="58"/>
      <c r="T1257" s="437"/>
      <c r="U1257" s="438"/>
      <c r="V1257" s="54"/>
      <c r="W1257" s="54"/>
      <c r="X1257" s="54"/>
      <c r="Y1257" s="54"/>
      <c r="Z1257" s="54"/>
      <c r="AA1257" s="55"/>
      <c r="AB1257" s="438"/>
      <c r="AI1257" s="439"/>
      <c r="AJ1257" s="54"/>
      <c r="AK1257" s="439"/>
      <c r="AU1257" s="440"/>
      <c r="AV1257" s="85"/>
      <c r="AW1257" s="444"/>
      <c r="AX1257" s="436"/>
      <c r="AY1257" s="437"/>
      <c r="AZ1257" s="437"/>
      <c r="BA1257" s="437"/>
      <c r="BB1257" s="437"/>
      <c r="BC1257" s="441"/>
      <c r="BD1257" s="54"/>
      <c r="BE1257" s="56"/>
      <c r="BF1257" s="56"/>
      <c r="BG1257" s="54"/>
      <c r="BH1257" s="54"/>
      <c r="BI1257" s="54"/>
      <c r="BJ1257" s="54"/>
      <c r="BR1257" s="439"/>
      <c r="BS1257" s="439"/>
      <c r="BT1257" s="439"/>
    </row>
    <row r="1258" spans="14:72" hidden="1" x14ac:dyDescent="0.2">
      <c r="N1258" s="443"/>
      <c r="O1258" s="444"/>
      <c r="P1258" s="436"/>
      <c r="Q1258" s="437"/>
      <c r="R1258" s="58"/>
      <c r="S1258" s="58"/>
      <c r="T1258" s="437"/>
      <c r="U1258" s="438"/>
      <c r="V1258" s="54"/>
      <c r="W1258" s="54"/>
      <c r="X1258" s="54"/>
      <c r="Y1258" s="54"/>
      <c r="Z1258" s="54"/>
      <c r="AA1258" s="55"/>
      <c r="AB1258" s="438"/>
      <c r="AI1258" s="439"/>
      <c r="AJ1258" s="54"/>
      <c r="AK1258" s="439"/>
      <c r="AU1258" s="440"/>
      <c r="AV1258" s="85"/>
      <c r="AW1258" s="444"/>
      <c r="AX1258" s="436"/>
      <c r="AY1258" s="437"/>
      <c r="AZ1258" s="437"/>
      <c r="BA1258" s="437"/>
      <c r="BB1258" s="437"/>
      <c r="BC1258" s="441"/>
      <c r="BD1258" s="54"/>
      <c r="BE1258" s="56"/>
      <c r="BF1258" s="56"/>
      <c r="BG1258" s="54"/>
      <c r="BH1258" s="54"/>
      <c r="BI1258" s="54"/>
      <c r="BJ1258" s="54"/>
      <c r="BR1258" s="439"/>
      <c r="BS1258" s="439"/>
      <c r="BT1258" s="439"/>
    </row>
    <row r="1259" spans="14:72" hidden="1" x14ac:dyDescent="0.2">
      <c r="N1259" s="443"/>
      <c r="O1259" s="444"/>
      <c r="P1259" s="436"/>
      <c r="Q1259" s="437"/>
      <c r="R1259" s="58"/>
      <c r="S1259" s="58"/>
      <c r="T1259" s="437"/>
      <c r="U1259" s="438"/>
      <c r="V1259" s="54"/>
      <c r="W1259" s="54"/>
      <c r="X1259" s="54"/>
      <c r="Y1259" s="54"/>
      <c r="Z1259" s="54"/>
      <c r="AA1259" s="55"/>
      <c r="AB1259" s="438"/>
      <c r="AI1259" s="439"/>
      <c r="AJ1259" s="54"/>
      <c r="AK1259" s="439"/>
      <c r="AU1259" s="440"/>
      <c r="AV1259" s="85"/>
      <c r="AW1259" s="444"/>
      <c r="AX1259" s="436"/>
      <c r="AY1259" s="437"/>
      <c r="AZ1259" s="437"/>
      <c r="BA1259" s="437"/>
      <c r="BB1259" s="437"/>
      <c r="BC1259" s="441"/>
      <c r="BD1259" s="54"/>
      <c r="BE1259" s="56"/>
      <c r="BF1259" s="56"/>
      <c r="BG1259" s="54"/>
      <c r="BH1259" s="54"/>
      <c r="BI1259" s="54"/>
      <c r="BJ1259" s="54"/>
      <c r="BR1259" s="439"/>
      <c r="BS1259" s="439"/>
      <c r="BT1259" s="439"/>
    </row>
    <row r="1260" spans="14:72" hidden="1" x14ac:dyDescent="0.2">
      <c r="N1260" s="443"/>
      <c r="O1260" s="444"/>
      <c r="P1260" s="436"/>
      <c r="Q1260" s="437"/>
      <c r="R1260" s="58"/>
      <c r="S1260" s="58"/>
      <c r="T1260" s="437"/>
      <c r="U1260" s="438"/>
      <c r="V1260" s="54"/>
      <c r="W1260" s="54"/>
      <c r="X1260" s="54"/>
      <c r="Y1260" s="54"/>
      <c r="Z1260" s="54"/>
      <c r="AA1260" s="55"/>
      <c r="AB1260" s="438"/>
      <c r="AI1260" s="439"/>
      <c r="AJ1260" s="54"/>
      <c r="AK1260" s="439"/>
      <c r="AU1260" s="440"/>
      <c r="AV1260" s="85"/>
      <c r="AW1260" s="444"/>
      <c r="AX1260" s="436"/>
      <c r="AY1260" s="437"/>
      <c r="AZ1260" s="437"/>
      <c r="BA1260" s="437"/>
      <c r="BB1260" s="437"/>
      <c r="BC1260" s="441"/>
      <c r="BD1260" s="54"/>
      <c r="BE1260" s="56"/>
      <c r="BF1260" s="56"/>
      <c r="BG1260" s="54"/>
      <c r="BH1260" s="54"/>
      <c r="BI1260" s="54"/>
      <c r="BJ1260" s="54"/>
      <c r="BR1260" s="439"/>
      <c r="BS1260" s="439"/>
      <c r="BT1260" s="439"/>
    </row>
    <row r="1261" spans="14:72" hidden="1" x14ac:dyDescent="0.2">
      <c r="N1261" s="443"/>
      <c r="O1261" s="444"/>
      <c r="P1261" s="436"/>
      <c r="Q1261" s="437"/>
      <c r="R1261" s="58"/>
      <c r="S1261" s="58"/>
      <c r="T1261" s="437"/>
      <c r="U1261" s="438"/>
      <c r="V1261" s="54"/>
      <c r="W1261" s="54"/>
      <c r="X1261" s="54"/>
      <c r="Y1261" s="54"/>
      <c r="Z1261" s="54"/>
      <c r="AA1261" s="55"/>
      <c r="AB1261" s="438"/>
      <c r="AI1261" s="439"/>
      <c r="AJ1261" s="54"/>
      <c r="AK1261" s="439"/>
      <c r="AU1261" s="440"/>
      <c r="AV1261" s="85"/>
      <c r="AW1261" s="444"/>
      <c r="AX1261" s="436"/>
      <c r="AY1261" s="437"/>
      <c r="AZ1261" s="437"/>
      <c r="BA1261" s="437"/>
      <c r="BB1261" s="437"/>
      <c r="BC1261" s="441"/>
      <c r="BD1261" s="54"/>
      <c r="BE1261" s="56"/>
      <c r="BF1261" s="56"/>
      <c r="BG1261" s="54"/>
      <c r="BH1261" s="54"/>
      <c r="BI1261" s="54"/>
      <c r="BJ1261" s="54"/>
      <c r="BR1261" s="439"/>
      <c r="BS1261" s="439"/>
      <c r="BT1261" s="439"/>
    </row>
    <row r="1262" spans="14:72" hidden="1" x14ac:dyDescent="0.2">
      <c r="N1262" s="443"/>
      <c r="O1262" s="444"/>
      <c r="P1262" s="436"/>
      <c r="Q1262" s="437"/>
      <c r="R1262" s="58"/>
      <c r="S1262" s="58"/>
      <c r="T1262" s="437"/>
      <c r="U1262" s="438"/>
      <c r="V1262" s="54"/>
      <c r="W1262" s="54"/>
      <c r="X1262" s="54"/>
      <c r="Y1262" s="54"/>
      <c r="Z1262" s="54"/>
      <c r="AA1262" s="55"/>
      <c r="AB1262" s="438"/>
      <c r="AI1262" s="439"/>
      <c r="AJ1262" s="54"/>
      <c r="AK1262" s="439"/>
      <c r="AU1262" s="440"/>
      <c r="AV1262" s="85"/>
      <c r="AW1262" s="444"/>
      <c r="AX1262" s="436"/>
      <c r="AY1262" s="437"/>
      <c r="AZ1262" s="437"/>
      <c r="BA1262" s="437"/>
      <c r="BB1262" s="437"/>
      <c r="BC1262" s="441"/>
      <c r="BD1262" s="54"/>
      <c r="BE1262" s="56"/>
      <c r="BF1262" s="56"/>
      <c r="BG1262" s="54"/>
      <c r="BH1262" s="54"/>
      <c r="BI1262" s="54"/>
      <c r="BJ1262" s="54"/>
      <c r="BR1262" s="439"/>
      <c r="BS1262" s="439"/>
      <c r="BT1262" s="439"/>
    </row>
    <row r="1263" spans="14:72" hidden="1" x14ac:dyDescent="0.2">
      <c r="N1263" s="443"/>
      <c r="O1263" s="444"/>
      <c r="P1263" s="436"/>
      <c r="Q1263" s="437"/>
      <c r="R1263" s="58"/>
      <c r="S1263" s="58"/>
      <c r="T1263" s="437"/>
      <c r="U1263" s="438"/>
      <c r="V1263" s="54"/>
      <c r="W1263" s="54"/>
      <c r="X1263" s="54"/>
      <c r="Y1263" s="54"/>
      <c r="Z1263" s="54"/>
      <c r="AA1263" s="55"/>
      <c r="AB1263" s="438"/>
      <c r="AI1263" s="439"/>
      <c r="AJ1263" s="54"/>
      <c r="AK1263" s="439"/>
      <c r="AU1263" s="440"/>
      <c r="AV1263" s="85"/>
      <c r="AW1263" s="444"/>
      <c r="AX1263" s="436"/>
      <c r="AY1263" s="437"/>
      <c r="AZ1263" s="437"/>
      <c r="BA1263" s="437"/>
      <c r="BB1263" s="437"/>
      <c r="BC1263" s="441"/>
      <c r="BD1263" s="54"/>
      <c r="BE1263" s="56"/>
      <c r="BF1263" s="56"/>
      <c r="BG1263" s="54"/>
      <c r="BH1263" s="54"/>
      <c r="BI1263" s="54"/>
      <c r="BJ1263" s="54"/>
      <c r="BR1263" s="439"/>
      <c r="BS1263" s="439"/>
      <c r="BT1263" s="439"/>
    </row>
    <row r="1264" spans="14:72" hidden="1" x14ac:dyDescent="0.2">
      <c r="N1264" s="443"/>
      <c r="O1264" s="444"/>
      <c r="P1264" s="436"/>
      <c r="Q1264" s="437"/>
      <c r="R1264" s="58"/>
      <c r="S1264" s="58"/>
      <c r="T1264" s="437"/>
      <c r="U1264" s="438"/>
      <c r="V1264" s="54"/>
      <c r="W1264" s="54"/>
      <c r="X1264" s="54"/>
      <c r="Y1264" s="54"/>
      <c r="Z1264" s="54"/>
      <c r="AA1264" s="55"/>
      <c r="AB1264" s="438"/>
      <c r="AI1264" s="439"/>
      <c r="AJ1264" s="54"/>
      <c r="AK1264" s="439"/>
      <c r="AU1264" s="440"/>
      <c r="AV1264" s="85"/>
      <c r="AW1264" s="444"/>
      <c r="AX1264" s="436"/>
      <c r="AY1264" s="437"/>
      <c r="AZ1264" s="437"/>
      <c r="BA1264" s="437"/>
      <c r="BB1264" s="437"/>
      <c r="BC1264" s="441"/>
      <c r="BD1264" s="54"/>
      <c r="BE1264" s="56"/>
      <c r="BF1264" s="56"/>
      <c r="BG1264" s="54"/>
      <c r="BH1264" s="54"/>
      <c r="BI1264" s="54"/>
      <c r="BJ1264" s="54"/>
      <c r="BR1264" s="439"/>
      <c r="BS1264" s="439"/>
      <c r="BT1264" s="439"/>
    </row>
    <row r="1265" spans="14:72" hidden="1" x14ac:dyDescent="0.2">
      <c r="N1265" s="443"/>
      <c r="O1265" s="444"/>
      <c r="P1265" s="436"/>
      <c r="Q1265" s="437"/>
      <c r="R1265" s="58"/>
      <c r="S1265" s="58"/>
      <c r="T1265" s="437"/>
      <c r="U1265" s="438"/>
      <c r="V1265" s="54"/>
      <c r="W1265" s="54"/>
      <c r="X1265" s="54"/>
      <c r="Y1265" s="54"/>
      <c r="Z1265" s="54"/>
      <c r="AA1265" s="55"/>
      <c r="AB1265" s="438"/>
      <c r="AI1265" s="439"/>
      <c r="AJ1265" s="80"/>
      <c r="AK1265" s="439"/>
      <c r="AU1265" s="440"/>
      <c r="AV1265" s="85"/>
      <c r="AW1265" s="444"/>
      <c r="AX1265" s="436"/>
      <c r="AY1265" s="437"/>
      <c r="AZ1265" s="437"/>
      <c r="BA1265" s="437"/>
      <c r="BB1265" s="437"/>
      <c r="BC1265" s="441"/>
      <c r="BD1265" s="54"/>
      <c r="BE1265" s="56"/>
      <c r="BF1265" s="56"/>
      <c r="BG1265" s="54"/>
      <c r="BH1265" s="54"/>
      <c r="BI1265" s="54"/>
      <c r="BJ1265" s="54"/>
      <c r="BR1265" s="439"/>
      <c r="BS1265" s="439"/>
      <c r="BT1265" s="439"/>
    </row>
    <row r="1266" spans="14:72" hidden="1" x14ac:dyDescent="0.2">
      <c r="N1266" s="443"/>
      <c r="O1266" s="444"/>
      <c r="P1266" s="436"/>
      <c r="Q1266" s="437"/>
      <c r="R1266" s="58"/>
      <c r="S1266" s="58"/>
      <c r="T1266" s="437"/>
      <c r="U1266" s="438"/>
      <c r="V1266" s="54"/>
      <c r="W1266" s="54"/>
      <c r="X1266" s="54"/>
      <c r="Y1266" s="54"/>
      <c r="Z1266" s="54"/>
      <c r="AA1266" s="55"/>
      <c r="AB1266" s="438"/>
      <c r="AI1266" s="439"/>
      <c r="AJ1266" s="80"/>
      <c r="AK1266" s="439"/>
      <c r="AU1266" s="440"/>
      <c r="AV1266" s="85"/>
      <c r="AW1266" s="444"/>
      <c r="AX1266" s="436"/>
      <c r="AY1266" s="437"/>
      <c r="AZ1266" s="437"/>
      <c r="BA1266" s="437"/>
      <c r="BB1266" s="437"/>
      <c r="BC1266" s="441"/>
      <c r="BD1266" s="54"/>
      <c r="BE1266" s="56"/>
      <c r="BF1266" s="56"/>
      <c r="BG1266" s="54"/>
      <c r="BH1266" s="54"/>
      <c r="BI1266" s="54"/>
      <c r="BJ1266" s="54"/>
      <c r="BR1266" s="439"/>
      <c r="BS1266" s="439"/>
      <c r="BT1266" s="439"/>
    </row>
    <row r="1267" spans="14:72" hidden="1" x14ac:dyDescent="0.2">
      <c r="N1267" s="443"/>
      <c r="O1267" s="444"/>
      <c r="P1267" s="436"/>
      <c r="Q1267" s="437"/>
      <c r="R1267" s="58"/>
      <c r="S1267" s="58"/>
      <c r="T1267" s="437"/>
      <c r="U1267" s="438"/>
      <c r="V1267" s="54"/>
      <c r="W1267" s="54"/>
      <c r="X1267" s="54"/>
      <c r="Y1267" s="54"/>
      <c r="Z1267" s="54"/>
      <c r="AA1267" s="55"/>
      <c r="AB1267" s="438"/>
      <c r="AI1267" s="439"/>
      <c r="AJ1267" s="80"/>
      <c r="AK1267" s="439"/>
      <c r="AU1267" s="440"/>
      <c r="AV1267" s="85"/>
      <c r="AW1267" s="444"/>
      <c r="AX1267" s="436"/>
      <c r="AY1267" s="437"/>
      <c r="AZ1267" s="437"/>
      <c r="BA1267" s="437"/>
      <c r="BB1267" s="437"/>
      <c r="BC1267" s="441"/>
      <c r="BD1267" s="54"/>
      <c r="BE1267" s="56"/>
      <c r="BF1267" s="56"/>
      <c r="BG1267" s="54"/>
      <c r="BH1267" s="54"/>
      <c r="BI1267" s="54"/>
      <c r="BJ1267" s="54"/>
      <c r="BR1267" s="439"/>
      <c r="BS1267" s="439"/>
      <c r="BT1267" s="439"/>
    </row>
    <row r="1268" spans="14:72" hidden="1" x14ac:dyDescent="0.2">
      <c r="N1268" s="443"/>
      <c r="O1268" s="444"/>
      <c r="P1268" s="436"/>
      <c r="Q1268" s="437"/>
      <c r="R1268" s="58"/>
      <c r="S1268" s="58"/>
      <c r="T1268" s="437"/>
      <c r="U1268" s="438"/>
      <c r="V1268" s="54"/>
      <c r="W1268" s="54"/>
      <c r="X1268" s="54"/>
      <c r="Y1268" s="54"/>
      <c r="Z1268" s="54"/>
      <c r="AA1268" s="55"/>
      <c r="AB1268" s="438"/>
      <c r="AI1268" s="439"/>
      <c r="AJ1268" s="80"/>
      <c r="AK1268" s="439"/>
      <c r="AU1268" s="440"/>
      <c r="AV1268" s="85"/>
      <c r="AW1268" s="444"/>
      <c r="AX1268" s="436"/>
      <c r="AY1268" s="437"/>
      <c r="AZ1268" s="437"/>
      <c r="BA1268" s="437"/>
      <c r="BB1268" s="437"/>
      <c r="BC1268" s="441"/>
      <c r="BD1268" s="54"/>
      <c r="BE1268" s="56"/>
      <c r="BF1268" s="56"/>
      <c r="BG1268" s="54"/>
      <c r="BH1268" s="54"/>
      <c r="BI1268" s="54"/>
      <c r="BJ1268" s="54"/>
      <c r="BR1268" s="439"/>
      <c r="BS1268" s="439"/>
      <c r="BT1268" s="439"/>
    </row>
    <row r="1269" spans="14:72" hidden="1" x14ac:dyDescent="0.2">
      <c r="N1269" s="443"/>
      <c r="O1269" s="444"/>
      <c r="P1269" s="436"/>
      <c r="Q1269" s="437"/>
      <c r="R1269" s="58"/>
      <c r="S1269" s="58"/>
      <c r="T1269" s="437"/>
      <c r="U1269" s="438"/>
      <c r="V1269" s="54"/>
      <c r="W1269" s="54"/>
      <c r="X1269" s="54"/>
      <c r="Y1269" s="54"/>
      <c r="Z1269" s="54"/>
      <c r="AA1269" s="55"/>
      <c r="AB1269" s="438"/>
      <c r="AI1269" s="439"/>
      <c r="AJ1269" s="80"/>
      <c r="AK1269" s="439"/>
      <c r="AU1269" s="440"/>
      <c r="AV1269" s="85"/>
      <c r="AW1269" s="444"/>
      <c r="AX1269" s="436"/>
      <c r="AY1269" s="437"/>
      <c r="AZ1269" s="437"/>
      <c r="BA1269" s="437"/>
      <c r="BB1269" s="437"/>
      <c r="BC1269" s="441"/>
      <c r="BD1269" s="54"/>
      <c r="BE1269" s="56"/>
      <c r="BF1269" s="56"/>
      <c r="BG1269" s="54"/>
      <c r="BH1269" s="54"/>
      <c r="BI1269" s="54"/>
      <c r="BJ1269" s="54"/>
      <c r="BR1269" s="439"/>
      <c r="BS1269" s="439"/>
      <c r="BT1269" s="439"/>
    </row>
    <row r="1270" spans="14:72" hidden="1" x14ac:dyDescent="0.2">
      <c r="N1270" s="443"/>
      <c r="O1270" s="444"/>
      <c r="P1270" s="436"/>
      <c r="Q1270" s="437"/>
      <c r="R1270" s="58"/>
      <c r="S1270" s="58"/>
      <c r="T1270" s="437"/>
      <c r="U1270" s="438"/>
      <c r="V1270" s="54"/>
      <c r="W1270" s="54"/>
      <c r="X1270" s="54"/>
      <c r="Y1270" s="54"/>
      <c r="Z1270" s="54"/>
      <c r="AA1270" s="55"/>
      <c r="AB1270" s="438"/>
      <c r="AI1270" s="439"/>
      <c r="AJ1270" s="80"/>
      <c r="AK1270" s="439"/>
      <c r="AU1270" s="440"/>
      <c r="AV1270" s="85"/>
      <c r="AW1270" s="444"/>
      <c r="AX1270" s="436"/>
      <c r="AY1270" s="437"/>
      <c r="AZ1270" s="437"/>
      <c r="BA1270" s="437"/>
      <c r="BB1270" s="437"/>
      <c r="BC1270" s="441"/>
      <c r="BD1270" s="54"/>
      <c r="BE1270" s="56"/>
      <c r="BF1270" s="56"/>
      <c r="BG1270" s="54"/>
      <c r="BH1270" s="54"/>
      <c r="BI1270" s="54"/>
      <c r="BJ1270" s="54"/>
      <c r="BR1270" s="439"/>
      <c r="BS1270" s="439"/>
      <c r="BT1270" s="439"/>
    </row>
    <row r="1271" spans="14:72" hidden="1" x14ac:dyDescent="0.2">
      <c r="N1271" s="443"/>
      <c r="O1271" s="444"/>
      <c r="P1271" s="436"/>
      <c r="Q1271" s="437"/>
      <c r="R1271" s="58"/>
      <c r="S1271" s="58"/>
      <c r="T1271" s="437"/>
      <c r="U1271" s="438"/>
      <c r="V1271" s="54"/>
      <c r="W1271" s="54"/>
      <c r="X1271" s="54"/>
      <c r="Y1271" s="54"/>
      <c r="Z1271" s="54"/>
      <c r="AA1271" s="55"/>
      <c r="AB1271" s="438"/>
      <c r="AI1271" s="439"/>
      <c r="AJ1271" s="80"/>
      <c r="AK1271" s="439"/>
      <c r="AU1271" s="440"/>
      <c r="AV1271" s="85"/>
      <c r="AW1271" s="444"/>
      <c r="AX1271" s="436"/>
      <c r="AY1271" s="437"/>
      <c r="AZ1271" s="437"/>
      <c r="BA1271" s="437"/>
      <c r="BB1271" s="437"/>
      <c r="BC1271" s="441"/>
      <c r="BD1271" s="54"/>
      <c r="BE1271" s="56"/>
      <c r="BF1271" s="56"/>
      <c r="BG1271" s="54"/>
      <c r="BH1271" s="54"/>
      <c r="BI1271" s="54"/>
      <c r="BJ1271" s="54"/>
      <c r="BR1271" s="439"/>
      <c r="BS1271" s="439"/>
      <c r="BT1271" s="439"/>
    </row>
    <row r="1272" spans="14:72" hidden="1" x14ac:dyDescent="0.2">
      <c r="N1272" s="443"/>
      <c r="O1272" s="444"/>
      <c r="P1272" s="436"/>
      <c r="Q1272" s="437"/>
      <c r="R1272" s="58"/>
      <c r="S1272" s="58"/>
      <c r="T1272" s="437"/>
      <c r="U1272" s="438"/>
      <c r="V1272" s="54"/>
      <c r="W1272" s="54"/>
      <c r="X1272" s="54"/>
      <c r="Y1272" s="54"/>
      <c r="Z1272" s="54"/>
      <c r="AA1272" s="55"/>
      <c r="AB1272" s="438"/>
      <c r="AI1272" s="439"/>
      <c r="AJ1272" s="80"/>
      <c r="AK1272" s="439"/>
      <c r="AU1272" s="440"/>
      <c r="AV1272" s="85"/>
      <c r="AW1272" s="444"/>
      <c r="AX1272" s="436"/>
      <c r="AY1272" s="437"/>
      <c r="AZ1272" s="437"/>
      <c r="BA1272" s="437"/>
      <c r="BB1272" s="437"/>
      <c r="BC1272" s="441"/>
      <c r="BD1272" s="54"/>
      <c r="BE1272" s="56"/>
      <c r="BF1272" s="56"/>
      <c r="BG1272" s="54"/>
      <c r="BH1272" s="54"/>
      <c r="BI1272" s="54"/>
      <c r="BJ1272" s="54"/>
      <c r="BR1272" s="439"/>
      <c r="BS1272" s="439"/>
      <c r="BT1272" s="439"/>
    </row>
    <row r="1273" spans="14:72" hidden="1" x14ac:dyDescent="0.2">
      <c r="N1273" s="443"/>
      <c r="O1273" s="444"/>
      <c r="P1273" s="436"/>
      <c r="Q1273" s="437"/>
      <c r="R1273" s="58"/>
      <c r="S1273" s="58"/>
      <c r="T1273" s="437"/>
      <c r="U1273" s="438"/>
      <c r="V1273" s="54"/>
      <c r="W1273" s="54"/>
      <c r="X1273" s="54"/>
      <c r="Y1273" s="54"/>
      <c r="Z1273" s="54"/>
      <c r="AA1273" s="55"/>
      <c r="AB1273" s="438"/>
      <c r="AI1273" s="439"/>
      <c r="AJ1273" s="80"/>
      <c r="AK1273" s="439"/>
      <c r="AU1273" s="440"/>
      <c r="AV1273" s="85"/>
      <c r="AW1273" s="444"/>
      <c r="AX1273" s="436"/>
      <c r="AY1273" s="437"/>
      <c r="AZ1273" s="437"/>
      <c r="BA1273" s="437"/>
      <c r="BB1273" s="437"/>
      <c r="BC1273" s="441"/>
      <c r="BD1273" s="54"/>
      <c r="BE1273" s="56"/>
      <c r="BF1273" s="56"/>
      <c r="BG1273" s="54"/>
      <c r="BH1273" s="54"/>
      <c r="BI1273" s="54"/>
      <c r="BJ1273" s="54"/>
      <c r="BR1273" s="439"/>
      <c r="BS1273" s="439"/>
      <c r="BT1273" s="439"/>
    </row>
    <row r="1274" spans="14:72" hidden="1" x14ac:dyDescent="0.2">
      <c r="P1274" s="448"/>
      <c r="U1274" s="449"/>
      <c r="V1274" s="80"/>
      <c r="W1274" s="80"/>
      <c r="X1274" s="80"/>
      <c r="Y1274" s="80"/>
      <c r="Z1274" s="80"/>
      <c r="AA1274" s="2"/>
      <c r="AB1274" s="449"/>
      <c r="AI1274" s="439"/>
      <c r="AJ1274" s="80"/>
      <c r="AK1274" s="439"/>
      <c r="AU1274" s="440"/>
      <c r="AV1274" s="85"/>
      <c r="AW1274" s="444"/>
      <c r="AX1274" s="436"/>
      <c r="AY1274" s="437"/>
      <c r="AZ1274" s="437"/>
      <c r="BA1274" s="437"/>
      <c r="BB1274" s="437"/>
      <c r="BC1274" s="441"/>
      <c r="BD1274" s="54"/>
      <c r="BE1274" s="56"/>
      <c r="BF1274" s="56"/>
      <c r="BG1274" s="54"/>
      <c r="BH1274" s="54"/>
      <c r="BI1274" s="54"/>
      <c r="BJ1274" s="54"/>
      <c r="BR1274" s="439"/>
      <c r="BS1274" s="439"/>
      <c r="BT1274" s="439"/>
    </row>
    <row r="1275" spans="14:72" hidden="1" x14ac:dyDescent="0.2">
      <c r="P1275" s="448"/>
      <c r="U1275" s="449"/>
      <c r="V1275" s="80"/>
      <c r="W1275" s="80"/>
      <c r="X1275" s="80"/>
      <c r="Y1275" s="80"/>
      <c r="Z1275" s="80"/>
      <c r="AA1275" s="2"/>
      <c r="AB1275" s="449"/>
      <c r="AI1275" s="439"/>
      <c r="AJ1275" s="80"/>
      <c r="AK1275" s="439"/>
      <c r="AU1275" s="440"/>
      <c r="AV1275" s="85"/>
      <c r="AW1275" s="444"/>
      <c r="AX1275" s="436"/>
      <c r="AY1275" s="437"/>
      <c r="AZ1275" s="437"/>
      <c r="BA1275" s="437"/>
      <c r="BB1275" s="437"/>
      <c r="BC1275" s="441"/>
      <c r="BD1275" s="54"/>
      <c r="BE1275" s="56"/>
      <c r="BF1275" s="56"/>
      <c r="BG1275" s="54"/>
      <c r="BH1275" s="54"/>
      <c r="BI1275" s="54"/>
      <c r="BJ1275" s="54"/>
      <c r="BR1275" s="439"/>
      <c r="BS1275" s="439"/>
      <c r="BT1275" s="439"/>
    </row>
    <row r="1276" spans="14:72" hidden="1" x14ac:dyDescent="0.2">
      <c r="P1276" s="448"/>
      <c r="U1276" s="449"/>
      <c r="V1276" s="80"/>
      <c r="W1276" s="80"/>
      <c r="X1276" s="80"/>
      <c r="Y1276" s="80"/>
      <c r="Z1276" s="80"/>
      <c r="AA1276" s="2"/>
      <c r="AB1276" s="449"/>
      <c r="AI1276" s="439"/>
      <c r="AJ1276" s="80"/>
      <c r="AK1276" s="439"/>
      <c r="AU1276" s="440"/>
      <c r="AV1276" s="85"/>
      <c r="AW1276" s="444"/>
      <c r="AX1276" s="436"/>
      <c r="AY1276" s="437"/>
      <c r="AZ1276" s="437"/>
      <c r="BA1276" s="437"/>
      <c r="BB1276" s="437"/>
      <c r="BC1276" s="441"/>
      <c r="BD1276" s="54"/>
      <c r="BE1276" s="56"/>
      <c r="BF1276" s="56"/>
      <c r="BG1276" s="54"/>
      <c r="BH1276" s="54"/>
      <c r="BI1276" s="54"/>
      <c r="BJ1276" s="54"/>
      <c r="BR1276" s="439"/>
      <c r="BS1276" s="439"/>
      <c r="BT1276" s="439"/>
    </row>
    <row r="1277" spans="14:72" hidden="1" x14ac:dyDescent="0.2">
      <c r="P1277" s="448"/>
      <c r="U1277" s="449"/>
      <c r="V1277" s="80"/>
      <c r="W1277" s="80"/>
      <c r="X1277" s="80"/>
      <c r="Y1277" s="80"/>
      <c r="Z1277" s="80"/>
      <c r="AA1277" s="2"/>
      <c r="AB1277" s="449"/>
      <c r="AI1277" s="439"/>
      <c r="AJ1277" s="80"/>
      <c r="AK1277" s="439"/>
      <c r="AU1277" s="440"/>
      <c r="AV1277" s="85"/>
      <c r="AW1277" s="444"/>
      <c r="AX1277" s="436"/>
      <c r="AY1277" s="437"/>
      <c r="AZ1277" s="437"/>
      <c r="BA1277" s="437"/>
      <c r="BB1277" s="437"/>
      <c r="BC1277" s="441"/>
      <c r="BD1277" s="54"/>
      <c r="BE1277" s="56"/>
      <c r="BF1277" s="56"/>
      <c r="BG1277" s="54"/>
      <c r="BH1277" s="54"/>
      <c r="BI1277" s="54"/>
      <c r="BJ1277" s="54"/>
      <c r="BR1277" s="439"/>
      <c r="BS1277" s="439"/>
      <c r="BT1277" s="439"/>
    </row>
    <row r="1278" spans="14:72" hidden="1" x14ac:dyDescent="0.2">
      <c r="P1278" s="448"/>
      <c r="U1278" s="449"/>
      <c r="V1278" s="80"/>
      <c r="W1278" s="80"/>
      <c r="X1278" s="80"/>
      <c r="Y1278" s="80"/>
      <c r="Z1278" s="80"/>
      <c r="AA1278" s="2"/>
      <c r="AB1278" s="449"/>
      <c r="AI1278" s="439"/>
      <c r="AJ1278" s="80"/>
      <c r="AK1278" s="439"/>
      <c r="AU1278" s="440"/>
      <c r="AV1278" s="85"/>
      <c r="AW1278" s="444"/>
      <c r="AX1278" s="436"/>
      <c r="AY1278" s="437"/>
      <c r="AZ1278" s="437"/>
      <c r="BA1278" s="437"/>
      <c r="BB1278" s="437"/>
      <c r="BC1278" s="441"/>
      <c r="BD1278" s="54"/>
      <c r="BE1278" s="56"/>
      <c r="BF1278" s="56"/>
      <c r="BG1278" s="54"/>
      <c r="BH1278" s="54"/>
      <c r="BI1278" s="54"/>
      <c r="BJ1278" s="54"/>
      <c r="BR1278" s="439"/>
      <c r="BS1278" s="439"/>
      <c r="BT1278" s="439"/>
    </row>
    <row r="1279" spans="14:72" hidden="1" x14ac:dyDescent="0.2">
      <c r="P1279" s="448"/>
      <c r="U1279" s="449"/>
      <c r="V1279" s="80"/>
      <c r="W1279" s="80"/>
      <c r="X1279" s="80"/>
      <c r="Y1279" s="80"/>
      <c r="Z1279" s="80"/>
      <c r="AA1279" s="2"/>
      <c r="AB1279" s="449"/>
      <c r="AI1279" s="439"/>
      <c r="AJ1279" s="80"/>
      <c r="AK1279" s="439"/>
      <c r="AU1279" s="440"/>
      <c r="AV1279" s="85"/>
      <c r="AW1279" s="444"/>
      <c r="AX1279" s="436"/>
      <c r="AY1279" s="437"/>
      <c r="AZ1279" s="437"/>
      <c r="BA1279" s="437"/>
      <c r="BB1279" s="437"/>
      <c r="BC1279" s="441"/>
      <c r="BD1279" s="54"/>
      <c r="BE1279" s="56"/>
      <c r="BF1279" s="56"/>
      <c r="BG1279" s="54"/>
      <c r="BH1279" s="54"/>
      <c r="BI1279" s="54"/>
      <c r="BJ1279" s="54"/>
      <c r="BR1279" s="439"/>
      <c r="BS1279" s="439"/>
      <c r="BT1279" s="439"/>
    </row>
    <row r="1280" spans="14:72" hidden="1" x14ac:dyDescent="0.2">
      <c r="P1280" s="448"/>
      <c r="U1280" s="449"/>
      <c r="V1280" s="80"/>
      <c r="W1280" s="80"/>
      <c r="X1280" s="80"/>
      <c r="Y1280" s="80"/>
      <c r="Z1280" s="80"/>
      <c r="AA1280" s="2"/>
      <c r="AB1280" s="449"/>
      <c r="AI1280" s="439"/>
      <c r="AJ1280" s="80"/>
      <c r="AK1280" s="439"/>
      <c r="AU1280" s="440"/>
      <c r="AV1280" s="85"/>
      <c r="AW1280" s="444"/>
      <c r="AX1280" s="436"/>
      <c r="AY1280" s="437"/>
      <c r="AZ1280" s="437"/>
      <c r="BA1280" s="437"/>
      <c r="BB1280" s="437"/>
      <c r="BC1280" s="441"/>
      <c r="BD1280" s="54"/>
      <c r="BE1280" s="56"/>
      <c r="BF1280" s="56"/>
      <c r="BG1280" s="54"/>
      <c r="BH1280" s="54"/>
      <c r="BI1280" s="54"/>
      <c r="BJ1280" s="54"/>
      <c r="BR1280" s="439"/>
      <c r="BS1280" s="439"/>
      <c r="BT1280" s="439"/>
    </row>
    <row r="1281" spans="16:72" hidden="1" x14ac:dyDescent="0.2">
      <c r="P1281" s="448"/>
      <c r="U1281" s="449"/>
      <c r="V1281" s="80"/>
      <c r="W1281" s="80"/>
      <c r="X1281" s="80"/>
      <c r="Y1281" s="80"/>
      <c r="Z1281" s="80"/>
      <c r="AA1281" s="2"/>
      <c r="AB1281" s="449"/>
      <c r="AI1281" s="439"/>
      <c r="AJ1281" s="80"/>
      <c r="AK1281" s="439"/>
      <c r="AU1281" s="440"/>
      <c r="AV1281" s="85"/>
      <c r="AW1281" s="444"/>
      <c r="AX1281" s="436"/>
      <c r="AY1281" s="437"/>
      <c r="AZ1281" s="437"/>
      <c r="BA1281" s="437"/>
      <c r="BB1281" s="437"/>
      <c r="BC1281" s="441"/>
      <c r="BD1281" s="54"/>
      <c r="BE1281" s="56"/>
      <c r="BF1281" s="56"/>
      <c r="BG1281" s="54"/>
      <c r="BH1281" s="54"/>
      <c r="BI1281" s="54"/>
      <c r="BJ1281" s="54"/>
      <c r="BR1281" s="439"/>
      <c r="BS1281" s="439"/>
      <c r="BT1281" s="439"/>
    </row>
    <row r="1282" spans="16:72" hidden="1" x14ac:dyDescent="0.2">
      <c r="P1282" s="448"/>
      <c r="U1282" s="449"/>
      <c r="V1282" s="80"/>
      <c r="W1282" s="80"/>
      <c r="X1282" s="80"/>
      <c r="Y1282" s="80"/>
      <c r="Z1282" s="80"/>
      <c r="AA1282" s="2"/>
      <c r="AB1282" s="449"/>
      <c r="AI1282" s="439"/>
      <c r="AJ1282" s="80"/>
      <c r="AK1282" s="439"/>
      <c r="AU1282" s="440"/>
      <c r="AV1282" s="85"/>
      <c r="AW1282" s="444"/>
      <c r="AX1282" s="436"/>
      <c r="AY1282" s="437"/>
      <c r="AZ1282" s="437"/>
      <c r="BA1282" s="437"/>
      <c r="BB1282" s="437"/>
      <c r="BC1282" s="441"/>
      <c r="BD1282" s="54"/>
      <c r="BE1282" s="56"/>
      <c r="BF1282" s="56"/>
      <c r="BG1282" s="54"/>
      <c r="BH1282" s="54"/>
      <c r="BI1282" s="54"/>
      <c r="BJ1282" s="54"/>
      <c r="BR1282" s="439"/>
      <c r="BS1282" s="439"/>
      <c r="BT1282" s="439"/>
    </row>
    <row r="1283" spans="16:72" hidden="1" x14ac:dyDescent="0.2">
      <c r="P1283" s="448"/>
      <c r="U1283" s="449"/>
      <c r="V1283" s="80"/>
      <c r="W1283" s="80"/>
      <c r="X1283" s="80"/>
      <c r="Y1283" s="80"/>
      <c r="Z1283" s="80"/>
      <c r="AA1283" s="2"/>
      <c r="AB1283" s="449"/>
      <c r="AI1283" s="439"/>
      <c r="AJ1283" s="80"/>
      <c r="AK1283" s="439"/>
      <c r="AU1283" s="440"/>
      <c r="AV1283" s="85"/>
      <c r="AW1283" s="444"/>
      <c r="AX1283" s="436"/>
      <c r="AY1283" s="437"/>
      <c r="AZ1283" s="437"/>
      <c r="BA1283" s="437"/>
      <c r="BB1283" s="437"/>
      <c r="BC1283" s="441"/>
      <c r="BD1283" s="54"/>
      <c r="BE1283" s="56"/>
      <c r="BF1283" s="56"/>
      <c r="BG1283" s="54"/>
      <c r="BH1283" s="54"/>
      <c r="BI1283" s="54"/>
      <c r="BJ1283" s="54"/>
      <c r="BR1283" s="439"/>
      <c r="BS1283" s="439"/>
      <c r="BT1283" s="439"/>
    </row>
    <row r="1284" spans="16:72" hidden="1" x14ac:dyDescent="0.2">
      <c r="P1284" s="448"/>
      <c r="U1284" s="449"/>
      <c r="V1284" s="80"/>
      <c r="W1284" s="80"/>
      <c r="X1284" s="80"/>
      <c r="Y1284" s="80"/>
      <c r="Z1284" s="80"/>
      <c r="AA1284" s="2"/>
      <c r="AB1284" s="449"/>
      <c r="AI1284" s="439"/>
      <c r="AJ1284" s="80"/>
      <c r="AK1284" s="439"/>
      <c r="AU1284" s="440"/>
      <c r="AV1284" s="85"/>
      <c r="AW1284" s="444"/>
      <c r="AX1284" s="436"/>
      <c r="AY1284" s="437"/>
      <c r="AZ1284" s="437"/>
      <c r="BA1284" s="437"/>
      <c r="BB1284" s="437"/>
      <c r="BC1284" s="441"/>
      <c r="BD1284" s="54"/>
      <c r="BE1284" s="56"/>
      <c r="BF1284" s="56"/>
      <c r="BG1284" s="54"/>
      <c r="BH1284" s="54"/>
      <c r="BI1284" s="54"/>
      <c r="BJ1284" s="54"/>
      <c r="BR1284" s="439"/>
      <c r="BS1284" s="439"/>
      <c r="BT1284" s="439"/>
    </row>
    <row r="1285" spans="16:72" hidden="1" x14ac:dyDescent="0.2">
      <c r="P1285" s="448"/>
      <c r="U1285" s="449"/>
      <c r="V1285" s="80"/>
      <c r="W1285" s="80"/>
      <c r="X1285" s="80"/>
      <c r="Y1285" s="80"/>
      <c r="Z1285" s="80"/>
      <c r="AA1285" s="2"/>
      <c r="AB1285" s="449"/>
      <c r="AI1285" s="439"/>
      <c r="AJ1285" s="80"/>
      <c r="AK1285" s="439"/>
      <c r="AU1285" s="440"/>
      <c r="AV1285" s="85"/>
      <c r="AW1285" s="444"/>
      <c r="AX1285" s="436"/>
      <c r="AY1285" s="437"/>
      <c r="AZ1285" s="437"/>
      <c r="BA1285" s="437"/>
      <c r="BB1285" s="437"/>
      <c r="BC1285" s="441"/>
      <c r="BD1285" s="54"/>
      <c r="BE1285" s="56"/>
      <c r="BF1285" s="56"/>
      <c r="BG1285" s="54"/>
      <c r="BH1285" s="54"/>
      <c r="BI1285" s="54"/>
      <c r="BJ1285" s="54"/>
      <c r="BR1285" s="439"/>
      <c r="BS1285" s="439"/>
      <c r="BT1285" s="439"/>
    </row>
    <row r="1286" spans="16:72" hidden="1" x14ac:dyDescent="0.2">
      <c r="P1286" s="448"/>
      <c r="U1286" s="449"/>
      <c r="V1286" s="80"/>
      <c r="W1286" s="80"/>
      <c r="X1286" s="80"/>
      <c r="Y1286" s="80"/>
      <c r="Z1286" s="80"/>
      <c r="AA1286" s="2"/>
      <c r="AB1286" s="449"/>
      <c r="AI1286" s="439"/>
      <c r="AJ1286" s="80"/>
      <c r="AK1286" s="439"/>
      <c r="AU1286" s="440"/>
      <c r="AV1286" s="85"/>
      <c r="AW1286" s="444"/>
      <c r="AX1286" s="436"/>
      <c r="AY1286" s="437"/>
      <c r="AZ1286" s="437"/>
      <c r="BA1286" s="437"/>
      <c r="BB1286" s="437"/>
      <c r="BC1286" s="441"/>
      <c r="BD1286" s="54"/>
      <c r="BE1286" s="56"/>
      <c r="BF1286" s="56"/>
      <c r="BG1286" s="54"/>
      <c r="BH1286" s="54"/>
      <c r="BI1286" s="54"/>
      <c r="BJ1286" s="54"/>
      <c r="BR1286" s="439"/>
      <c r="BS1286" s="439"/>
      <c r="BT1286" s="439"/>
    </row>
    <row r="1287" spans="16:72" hidden="1" x14ac:dyDescent="0.2">
      <c r="P1287" s="448"/>
      <c r="U1287" s="449"/>
      <c r="V1287" s="80"/>
      <c r="W1287" s="80"/>
      <c r="X1287" s="80"/>
      <c r="Y1287" s="80"/>
      <c r="Z1287" s="80"/>
      <c r="AA1287" s="2"/>
      <c r="AB1287" s="449"/>
      <c r="AI1287" s="439"/>
      <c r="AJ1287" s="80"/>
      <c r="AK1287" s="439"/>
      <c r="AU1287" s="440"/>
      <c r="AV1287" s="85"/>
      <c r="AW1287" s="444"/>
      <c r="AX1287" s="436"/>
      <c r="AY1287" s="437"/>
      <c r="AZ1287" s="437"/>
      <c r="BA1287" s="437"/>
      <c r="BB1287" s="437"/>
      <c r="BC1287" s="441"/>
      <c r="BD1287" s="54"/>
      <c r="BE1287" s="56"/>
      <c r="BF1287" s="56"/>
      <c r="BG1287" s="54"/>
      <c r="BH1287" s="54"/>
      <c r="BI1287" s="54"/>
      <c r="BJ1287" s="54"/>
      <c r="BR1287" s="439"/>
      <c r="BS1287" s="439"/>
      <c r="BT1287" s="439"/>
    </row>
    <row r="1288" spans="16:72" hidden="1" x14ac:dyDescent="0.2">
      <c r="P1288" s="448"/>
      <c r="U1288" s="449"/>
      <c r="V1288" s="80"/>
      <c r="W1288" s="80"/>
      <c r="X1288" s="80"/>
      <c r="Y1288" s="80"/>
      <c r="Z1288" s="80"/>
      <c r="AA1288" s="2"/>
      <c r="AB1288" s="449"/>
      <c r="AI1288" s="439"/>
      <c r="AJ1288" s="80"/>
      <c r="AK1288" s="439"/>
      <c r="AU1288" s="440"/>
      <c r="AV1288" s="85"/>
      <c r="AW1288" s="444"/>
      <c r="AX1288" s="436"/>
      <c r="AY1288" s="437"/>
      <c r="AZ1288" s="437"/>
      <c r="BA1288" s="437"/>
      <c r="BB1288" s="437"/>
      <c r="BC1288" s="441"/>
      <c r="BD1288" s="54"/>
      <c r="BE1288" s="56"/>
      <c r="BF1288" s="56"/>
      <c r="BG1288" s="54"/>
      <c r="BH1288" s="54"/>
      <c r="BI1288" s="54"/>
      <c r="BJ1288" s="54"/>
      <c r="BR1288" s="439"/>
      <c r="BS1288" s="439"/>
      <c r="BT1288" s="439"/>
    </row>
    <row r="1289" spans="16:72" hidden="1" x14ac:dyDescent="0.2">
      <c r="P1289" s="448"/>
      <c r="U1289" s="449"/>
      <c r="V1289" s="80"/>
      <c r="W1289" s="80"/>
      <c r="X1289" s="80"/>
      <c r="Y1289" s="80"/>
      <c r="Z1289" s="80"/>
      <c r="AA1289" s="2"/>
      <c r="AB1289" s="449"/>
      <c r="AI1289" s="439"/>
      <c r="AJ1289" s="80"/>
      <c r="AK1289" s="439"/>
      <c r="AU1289" s="440"/>
      <c r="AV1289" s="85"/>
      <c r="AW1289" s="444"/>
      <c r="AX1289" s="436"/>
      <c r="AY1289" s="437"/>
      <c r="AZ1289" s="437"/>
      <c r="BA1289" s="437"/>
      <c r="BB1289" s="437"/>
      <c r="BC1289" s="441"/>
      <c r="BD1289" s="54"/>
      <c r="BE1289" s="56"/>
      <c r="BF1289" s="56"/>
      <c r="BG1289" s="54"/>
      <c r="BH1289" s="54"/>
      <c r="BI1289" s="54"/>
      <c r="BJ1289" s="54"/>
      <c r="BR1289" s="439"/>
      <c r="BS1289" s="439"/>
      <c r="BT1289" s="439"/>
    </row>
    <row r="1290" spans="16:72" hidden="1" x14ac:dyDescent="0.2">
      <c r="P1290" s="448"/>
      <c r="U1290" s="449"/>
      <c r="V1290" s="80"/>
      <c r="W1290" s="80"/>
      <c r="X1290" s="80"/>
      <c r="Y1290" s="80"/>
      <c r="Z1290" s="80"/>
      <c r="AA1290" s="2"/>
      <c r="AB1290" s="449"/>
      <c r="AI1290" s="439"/>
      <c r="AJ1290" s="80"/>
      <c r="AK1290" s="439"/>
      <c r="AU1290" s="440"/>
      <c r="AV1290" s="85"/>
      <c r="AW1290" s="444"/>
      <c r="AX1290" s="436"/>
      <c r="AY1290" s="437"/>
      <c r="AZ1290" s="437"/>
      <c r="BA1290" s="437"/>
      <c r="BB1290" s="437"/>
      <c r="BC1290" s="441"/>
      <c r="BD1290" s="54"/>
      <c r="BE1290" s="56"/>
      <c r="BF1290" s="56"/>
      <c r="BG1290" s="54"/>
      <c r="BH1290" s="54"/>
      <c r="BI1290" s="54"/>
      <c r="BJ1290" s="54"/>
      <c r="BR1290" s="439"/>
      <c r="BS1290" s="439"/>
      <c r="BT1290" s="439"/>
    </row>
    <row r="1291" spans="16:72" hidden="1" x14ac:dyDescent="0.2">
      <c r="P1291" s="448"/>
      <c r="U1291" s="449"/>
      <c r="V1291" s="80"/>
      <c r="W1291" s="80"/>
      <c r="X1291" s="80"/>
      <c r="Y1291" s="80"/>
      <c r="Z1291" s="80"/>
      <c r="AA1291" s="2"/>
      <c r="AB1291" s="449"/>
      <c r="AI1291" s="439"/>
      <c r="AJ1291" s="80"/>
      <c r="AK1291" s="439"/>
      <c r="AU1291" s="440"/>
      <c r="AV1291" s="85"/>
      <c r="AW1291" s="444"/>
      <c r="AX1291" s="436"/>
      <c r="AY1291" s="437"/>
      <c r="AZ1291" s="437"/>
      <c r="BA1291" s="437"/>
      <c r="BB1291" s="437"/>
      <c r="BC1291" s="441"/>
      <c r="BD1291" s="54"/>
      <c r="BE1291" s="56"/>
      <c r="BF1291" s="56"/>
      <c r="BG1291" s="54"/>
      <c r="BH1291" s="54"/>
      <c r="BI1291" s="54"/>
      <c r="BJ1291" s="54"/>
      <c r="BR1291" s="439"/>
      <c r="BS1291" s="439"/>
      <c r="BT1291" s="439"/>
    </row>
    <row r="1292" spans="16:72" hidden="1" x14ac:dyDescent="0.2">
      <c r="P1292" s="448"/>
      <c r="U1292" s="449"/>
      <c r="V1292" s="80"/>
      <c r="W1292" s="80"/>
      <c r="X1292" s="80"/>
      <c r="Y1292" s="80"/>
      <c r="Z1292" s="80"/>
      <c r="AA1292" s="2"/>
      <c r="AB1292" s="449"/>
      <c r="AI1292" s="439"/>
      <c r="AJ1292" s="80"/>
      <c r="AK1292" s="439"/>
      <c r="AU1292" s="440"/>
      <c r="AV1292" s="85"/>
      <c r="AW1292" s="444"/>
      <c r="AX1292" s="436"/>
      <c r="AY1292" s="437"/>
      <c r="AZ1292" s="437"/>
      <c r="BA1292" s="437"/>
      <c r="BB1292" s="437"/>
      <c r="BC1292" s="441"/>
      <c r="BD1292" s="54"/>
      <c r="BE1292" s="56"/>
      <c r="BF1292" s="56"/>
      <c r="BG1292" s="54"/>
      <c r="BH1292" s="54"/>
      <c r="BI1292" s="54"/>
      <c r="BJ1292" s="54"/>
      <c r="BR1292" s="439"/>
      <c r="BS1292" s="439"/>
      <c r="BT1292" s="439"/>
    </row>
    <row r="1293" spans="16:72" hidden="1" x14ac:dyDescent="0.2">
      <c r="P1293" s="448"/>
      <c r="U1293" s="449"/>
      <c r="V1293" s="80"/>
      <c r="W1293" s="80"/>
      <c r="X1293" s="80"/>
      <c r="Y1293" s="80"/>
      <c r="Z1293" s="80"/>
      <c r="AA1293" s="2"/>
      <c r="AB1293" s="449"/>
      <c r="AI1293" s="439"/>
      <c r="AJ1293" s="80"/>
      <c r="AK1293" s="439"/>
      <c r="AU1293" s="440"/>
      <c r="AV1293" s="85"/>
      <c r="AW1293" s="444"/>
      <c r="AX1293" s="436"/>
      <c r="AY1293" s="437"/>
      <c r="AZ1293" s="437"/>
      <c r="BA1293" s="437"/>
      <c r="BB1293" s="437"/>
      <c r="BC1293" s="441"/>
      <c r="BD1293" s="54"/>
      <c r="BE1293" s="56"/>
      <c r="BF1293" s="56"/>
      <c r="BG1293" s="54"/>
      <c r="BH1293" s="54"/>
      <c r="BI1293" s="54"/>
      <c r="BJ1293" s="54"/>
      <c r="BR1293" s="439"/>
      <c r="BS1293" s="439"/>
      <c r="BT1293" s="439"/>
    </row>
    <row r="1294" spans="16:72" hidden="1" x14ac:dyDescent="0.2">
      <c r="P1294" s="448"/>
      <c r="U1294" s="449"/>
      <c r="V1294" s="80"/>
      <c r="W1294" s="80"/>
      <c r="X1294" s="80"/>
      <c r="Y1294" s="80"/>
      <c r="Z1294" s="80"/>
      <c r="AA1294" s="2"/>
      <c r="AB1294" s="449"/>
      <c r="AI1294" s="439"/>
      <c r="AJ1294" s="80"/>
      <c r="AK1294" s="439"/>
      <c r="AU1294" s="440"/>
      <c r="AV1294" s="85"/>
      <c r="AW1294" s="444"/>
      <c r="AX1294" s="436"/>
      <c r="AY1294" s="437"/>
      <c r="AZ1294" s="437"/>
      <c r="BA1294" s="437"/>
      <c r="BB1294" s="437"/>
      <c r="BC1294" s="441"/>
      <c r="BD1294" s="54"/>
      <c r="BE1294" s="56"/>
      <c r="BF1294" s="56"/>
      <c r="BG1294" s="54"/>
      <c r="BH1294" s="54"/>
      <c r="BI1294" s="54"/>
      <c r="BJ1294" s="54"/>
      <c r="BR1294" s="439"/>
      <c r="BS1294" s="439"/>
      <c r="BT1294" s="439"/>
    </row>
    <row r="1295" spans="16:72" hidden="1" x14ac:dyDescent="0.2">
      <c r="P1295" s="448"/>
      <c r="U1295" s="449"/>
      <c r="V1295" s="80"/>
      <c r="W1295" s="80"/>
      <c r="X1295" s="80"/>
      <c r="Y1295" s="80"/>
      <c r="Z1295" s="80"/>
      <c r="AA1295" s="2"/>
      <c r="AB1295" s="449"/>
      <c r="AI1295" s="439"/>
      <c r="AJ1295" s="80"/>
      <c r="AK1295" s="439"/>
      <c r="AU1295" s="440"/>
      <c r="AV1295" s="85"/>
      <c r="AW1295" s="444"/>
      <c r="AX1295" s="436"/>
      <c r="AY1295" s="437"/>
      <c r="AZ1295" s="437"/>
      <c r="BA1295" s="437"/>
      <c r="BB1295" s="437"/>
      <c r="BC1295" s="441"/>
      <c r="BD1295" s="54"/>
      <c r="BE1295" s="56"/>
      <c r="BF1295" s="56"/>
      <c r="BG1295" s="54"/>
      <c r="BH1295" s="54"/>
      <c r="BI1295" s="54"/>
      <c r="BJ1295" s="54"/>
      <c r="BR1295" s="439"/>
      <c r="BS1295" s="439"/>
      <c r="BT1295" s="439"/>
    </row>
    <row r="1296" spans="16:72" hidden="1" x14ac:dyDescent="0.2">
      <c r="P1296" s="448"/>
      <c r="U1296" s="449"/>
      <c r="V1296" s="80"/>
      <c r="W1296" s="80"/>
      <c r="X1296" s="80"/>
      <c r="Y1296" s="80"/>
      <c r="Z1296" s="80"/>
      <c r="AA1296" s="2"/>
      <c r="AB1296" s="449"/>
      <c r="AI1296" s="439"/>
      <c r="AJ1296" s="80"/>
      <c r="AK1296" s="439"/>
      <c r="AU1296" s="440"/>
      <c r="AV1296" s="85"/>
      <c r="AW1296" s="444"/>
      <c r="AX1296" s="436"/>
      <c r="AY1296" s="437"/>
      <c r="AZ1296" s="437"/>
      <c r="BA1296" s="437"/>
      <c r="BB1296" s="437"/>
      <c r="BC1296" s="441"/>
      <c r="BD1296" s="54"/>
      <c r="BE1296" s="56"/>
      <c r="BF1296" s="56"/>
      <c r="BG1296" s="54"/>
      <c r="BH1296" s="54"/>
      <c r="BI1296" s="54"/>
      <c r="BJ1296" s="54"/>
      <c r="BR1296" s="439"/>
      <c r="BS1296" s="439"/>
      <c r="BT1296" s="439"/>
    </row>
    <row r="1297" spans="16:72" hidden="1" x14ac:dyDescent="0.2">
      <c r="P1297" s="448"/>
      <c r="U1297" s="449"/>
      <c r="V1297" s="80"/>
      <c r="W1297" s="80"/>
      <c r="X1297" s="80"/>
      <c r="Y1297" s="80"/>
      <c r="Z1297" s="80"/>
      <c r="AA1297" s="2"/>
      <c r="AB1297" s="449"/>
      <c r="AI1297" s="439"/>
      <c r="AJ1297" s="80"/>
      <c r="AK1297" s="439"/>
      <c r="AU1297" s="440"/>
      <c r="AV1297" s="85"/>
      <c r="AW1297" s="444"/>
      <c r="AX1297" s="436"/>
      <c r="AY1297" s="437"/>
      <c r="AZ1297" s="437"/>
      <c r="BA1297" s="437"/>
      <c r="BB1297" s="437"/>
      <c r="BC1297" s="441"/>
      <c r="BD1297" s="54"/>
      <c r="BE1297" s="56"/>
      <c r="BF1297" s="56"/>
      <c r="BG1297" s="54"/>
      <c r="BH1297" s="54"/>
      <c r="BI1297" s="54"/>
      <c r="BJ1297" s="54"/>
      <c r="BR1297" s="439"/>
      <c r="BS1297" s="439"/>
      <c r="BT1297" s="439"/>
    </row>
    <row r="1298" spans="16:72" hidden="1" x14ac:dyDescent="0.2">
      <c r="P1298" s="448"/>
      <c r="U1298" s="449"/>
      <c r="V1298" s="80"/>
      <c r="W1298" s="80"/>
      <c r="X1298" s="80"/>
      <c r="Y1298" s="80"/>
      <c r="Z1298" s="80"/>
      <c r="AA1298" s="2"/>
      <c r="AB1298" s="449"/>
      <c r="AI1298" s="439"/>
      <c r="AJ1298" s="80"/>
      <c r="AK1298" s="439"/>
      <c r="AU1298" s="440"/>
      <c r="AV1298" s="85"/>
      <c r="AW1298" s="444"/>
      <c r="AX1298" s="436"/>
      <c r="AY1298" s="437"/>
      <c r="AZ1298" s="437"/>
      <c r="BA1298" s="437"/>
      <c r="BB1298" s="437"/>
      <c r="BC1298" s="441"/>
      <c r="BD1298" s="54"/>
      <c r="BE1298" s="56"/>
      <c r="BF1298" s="56"/>
      <c r="BG1298" s="54"/>
      <c r="BH1298" s="54"/>
      <c r="BI1298" s="54"/>
      <c r="BJ1298" s="54"/>
      <c r="BR1298" s="439"/>
      <c r="BS1298" s="439"/>
      <c r="BT1298" s="439"/>
    </row>
    <row r="1299" spans="16:72" hidden="1" x14ac:dyDescent="0.2">
      <c r="P1299" s="448"/>
      <c r="U1299" s="449"/>
      <c r="V1299" s="80"/>
      <c r="W1299" s="80"/>
      <c r="X1299" s="80"/>
      <c r="Y1299" s="80"/>
      <c r="Z1299" s="80"/>
      <c r="AA1299" s="2"/>
      <c r="AB1299" s="449"/>
      <c r="AI1299" s="439"/>
      <c r="AJ1299" s="80"/>
      <c r="AK1299" s="439"/>
      <c r="AU1299" s="440"/>
      <c r="AV1299" s="85"/>
      <c r="AW1299" s="444"/>
      <c r="AX1299" s="436"/>
      <c r="AY1299" s="437"/>
      <c r="AZ1299" s="437"/>
      <c r="BA1299" s="437"/>
      <c r="BB1299" s="437"/>
      <c r="BC1299" s="441"/>
      <c r="BD1299" s="54"/>
      <c r="BE1299" s="56"/>
      <c r="BF1299" s="56"/>
      <c r="BG1299" s="54"/>
      <c r="BH1299" s="54"/>
      <c r="BI1299" s="54"/>
      <c r="BJ1299" s="54"/>
      <c r="BR1299" s="439"/>
      <c r="BS1299" s="439"/>
      <c r="BT1299" s="439"/>
    </row>
    <row r="1300" spans="16:72" hidden="1" x14ac:dyDescent="0.2">
      <c r="P1300" s="448"/>
      <c r="U1300" s="449"/>
      <c r="V1300" s="80"/>
      <c r="W1300" s="80"/>
      <c r="X1300" s="80"/>
      <c r="Y1300" s="80"/>
      <c r="Z1300" s="80"/>
      <c r="AA1300" s="2"/>
      <c r="AB1300" s="449"/>
      <c r="AI1300" s="439"/>
      <c r="AJ1300" s="80"/>
      <c r="AK1300" s="439"/>
      <c r="AU1300" s="440"/>
      <c r="AV1300" s="85"/>
      <c r="AW1300" s="444"/>
      <c r="AX1300" s="436"/>
      <c r="AY1300" s="437"/>
      <c r="AZ1300" s="437"/>
      <c r="BA1300" s="437"/>
      <c r="BB1300" s="437"/>
      <c r="BC1300" s="441"/>
      <c r="BD1300" s="54"/>
      <c r="BE1300" s="56"/>
      <c r="BF1300" s="56"/>
      <c r="BG1300" s="54"/>
      <c r="BH1300" s="54"/>
      <c r="BI1300" s="54"/>
      <c r="BJ1300" s="54"/>
      <c r="BR1300" s="439"/>
      <c r="BS1300" s="439"/>
      <c r="BT1300" s="439"/>
    </row>
    <row r="1301" spans="16:72" hidden="1" x14ac:dyDescent="0.2">
      <c r="P1301" s="448"/>
      <c r="U1301" s="449"/>
      <c r="V1301" s="80"/>
      <c r="W1301" s="80"/>
      <c r="X1301" s="80"/>
      <c r="Y1301" s="80"/>
      <c r="Z1301" s="80"/>
      <c r="AA1301" s="2"/>
      <c r="AB1301" s="449"/>
      <c r="AI1301" s="439"/>
      <c r="AJ1301" s="80"/>
      <c r="AK1301" s="439"/>
      <c r="AU1301" s="440"/>
      <c r="AV1301" s="85"/>
      <c r="AW1301" s="444"/>
      <c r="AX1301" s="436"/>
      <c r="AY1301" s="437"/>
      <c r="AZ1301" s="437"/>
      <c r="BA1301" s="437"/>
      <c r="BB1301" s="437"/>
      <c r="BC1301" s="441"/>
      <c r="BD1301" s="54"/>
      <c r="BE1301" s="56"/>
      <c r="BF1301" s="56"/>
      <c r="BG1301" s="54"/>
      <c r="BH1301" s="54"/>
      <c r="BI1301" s="54"/>
      <c r="BJ1301" s="54"/>
      <c r="BR1301" s="439"/>
      <c r="BS1301" s="439"/>
      <c r="BT1301" s="439"/>
    </row>
    <row r="1302" spans="16:72" hidden="1" x14ac:dyDescent="0.2">
      <c r="P1302" s="448"/>
      <c r="U1302" s="449"/>
      <c r="V1302" s="80"/>
      <c r="W1302" s="80"/>
      <c r="X1302" s="80"/>
      <c r="Y1302" s="80"/>
      <c r="Z1302" s="80"/>
      <c r="AA1302" s="2"/>
      <c r="AB1302" s="449"/>
      <c r="AI1302" s="439"/>
      <c r="AJ1302" s="80"/>
      <c r="AK1302" s="439"/>
      <c r="AU1302" s="440"/>
      <c r="AV1302" s="85"/>
      <c r="AW1302" s="444"/>
      <c r="AX1302" s="436"/>
      <c r="AY1302" s="437"/>
      <c r="AZ1302" s="437"/>
      <c r="BA1302" s="437"/>
      <c r="BB1302" s="437"/>
      <c r="BC1302" s="441"/>
      <c r="BD1302" s="54"/>
      <c r="BE1302" s="56"/>
      <c r="BF1302" s="56"/>
      <c r="BG1302" s="54"/>
      <c r="BH1302" s="54"/>
      <c r="BI1302" s="54"/>
      <c r="BJ1302" s="54"/>
      <c r="BR1302" s="439"/>
      <c r="BS1302" s="439"/>
      <c r="BT1302" s="439"/>
    </row>
    <row r="1303" spans="16:72" hidden="1" x14ac:dyDescent="0.2">
      <c r="P1303" s="448"/>
      <c r="U1303" s="449"/>
      <c r="V1303" s="80"/>
      <c r="W1303" s="80"/>
      <c r="X1303" s="80"/>
      <c r="Y1303" s="80"/>
      <c r="Z1303" s="80"/>
      <c r="AA1303" s="2"/>
      <c r="AB1303" s="449"/>
      <c r="AI1303" s="439"/>
      <c r="AJ1303" s="80"/>
      <c r="AK1303" s="439"/>
      <c r="AU1303" s="440"/>
      <c r="AV1303" s="85"/>
      <c r="AW1303" s="444"/>
      <c r="AX1303" s="436"/>
      <c r="AY1303" s="437"/>
      <c r="AZ1303" s="437"/>
      <c r="BA1303" s="437"/>
      <c r="BB1303" s="437"/>
      <c r="BC1303" s="441"/>
      <c r="BD1303" s="54"/>
      <c r="BE1303" s="56"/>
      <c r="BF1303" s="56"/>
      <c r="BG1303" s="54"/>
      <c r="BH1303" s="54"/>
      <c r="BI1303" s="54"/>
      <c r="BJ1303" s="54"/>
      <c r="BR1303" s="439"/>
      <c r="BS1303" s="439"/>
      <c r="BT1303" s="439"/>
    </row>
    <row r="1304" spans="16:72" hidden="1" x14ac:dyDescent="0.2">
      <c r="P1304" s="448"/>
      <c r="U1304" s="449"/>
      <c r="V1304" s="80"/>
      <c r="W1304" s="80"/>
      <c r="X1304" s="80"/>
      <c r="Y1304" s="80"/>
      <c r="Z1304" s="80"/>
      <c r="AA1304" s="2"/>
      <c r="AB1304" s="449"/>
      <c r="AI1304" s="439"/>
      <c r="AJ1304" s="80"/>
      <c r="AK1304" s="439"/>
      <c r="AU1304" s="440"/>
      <c r="AV1304" s="85"/>
      <c r="AW1304" s="444"/>
      <c r="AX1304" s="436"/>
      <c r="AY1304" s="437"/>
      <c r="AZ1304" s="437"/>
      <c r="BA1304" s="437"/>
      <c r="BB1304" s="437"/>
      <c r="BC1304" s="441"/>
      <c r="BD1304" s="54"/>
      <c r="BE1304" s="56"/>
      <c r="BF1304" s="56"/>
      <c r="BG1304" s="54"/>
      <c r="BH1304" s="54"/>
      <c r="BI1304" s="54"/>
      <c r="BJ1304" s="54"/>
      <c r="BR1304" s="439"/>
      <c r="BS1304" s="439"/>
      <c r="BT1304" s="439"/>
    </row>
    <row r="1305" spans="16:72" hidden="1" x14ac:dyDescent="0.2">
      <c r="P1305" s="448"/>
      <c r="U1305" s="449"/>
      <c r="V1305" s="80"/>
      <c r="W1305" s="80"/>
      <c r="X1305" s="80"/>
      <c r="Y1305" s="80"/>
      <c r="Z1305" s="80"/>
      <c r="AA1305" s="2"/>
      <c r="AB1305" s="449"/>
      <c r="AI1305" s="439"/>
      <c r="AJ1305" s="80"/>
      <c r="AK1305" s="439"/>
      <c r="AU1305" s="440"/>
      <c r="AV1305" s="85"/>
      <c r="AW1305" s="444"/>
      <c r="AX1305" s="436"/>
      <c r="AY1305" s="437"/>
      <c r="AZ1305" s="437"/>
      <c r="BA1305" s="437"/>
      <c r="BB1305" s="437"/>
      <c r="BC1305" s="441"/>
      <c r="BD1305" s="54"/>
      <c r="BE1305" s="56"/>
      <c r="BF1305" s="56"/>
      <c r="BG1305" s="54"/>
      <c r="BH1305" s="54"/>
      <c r="BI1305" s="54"/>
      <c r="BJ1305" s="54"/>
      <c r="BR1305" s="439"/>
      <c r="BS1305" s="439"/>
      <c r="BT1305" s="439"/>
    </row>
    <row r="1306" spans="16:72" hidden="1" x14ac:dyDescent="0.2">
      <c r="P1306" s="448"/>
      <c r="U1306" s="449"/>
      <c r="V1306" s="80"/>
      <c r="W1306" s="80"/>
      <c r="X1306" s="80"/>
      <c r="Y1306" s="80"/>
      <c r="Z1306" s="80"/>
      <c r="AA1306" s="2"/>
      <c r="AB1306" s="449"/>
      <c r="AI1306" s="439"/>
      <c r="AJ1306" s="80"/>
      <c r="AK1306" s="439"/>
      <c r="AU1306" s="440"/>
      <c r="AV1306" s="85"/>
      <c r="AW1306" s="444"/>
      <c r="AX1306" s="436"/>
      <c r="AY1306" s="437"/>
      <c r="AZ1306" s="437"/>
      <c r="BA1306" s="437"/>
      <c r="BB1306" s="437"/>
      <c r="BC1306" s="441"/>
      <c r="BD1306" s="54"/>
      <c r="BE1306" s="56"/>
      <c r="BF1306" s="56"/>
      <c r="BG1306" s="54"/>
      <c r="BH1306" s="54"/>
      <c r="BI1306" s="54"/>
      <c r="BJ1306" s="54"/>
      <c r="BR1306" s="439"/>
      <c r="BS1306" s="439"/>
      <c r="BT1306" s="439"/>
    </row>
    <row r="1307" spans="16:72" hidden="1" x14ac:dyDescent="0.2">
      <c r="P1307" s="448"/>
      <c r="U1307" s="449"/>
      <c r="V1307" s="80"/>
      <c r="W1307" s="80"/>
      <c r="X1307" s="80"/>
      <c r="Y1307" s="80"/>
      <c r="Z1307" s="80"/>
      <c r="AA1307" s="2"/>
      <c r="AB1307" s="449"/>
      <c r="AI1307" s="439"/>
      <c r="AJ1307" s="80"/>
      <c r="AK1307" s="439"/>
      <c r="AU1307" s="440"/>
      <c r="AV1307" s="85"/>
      <c r="AW1307" s="444"/>
      <c r="AX1307" s="436"/>
      <c r="AY1307" s="437"/>
      <c r="AZ1307" s="437"/>
      <c r="BA1307" s="437"/>
      <c r="BB1307" s="437"/>
      <c r="BC1307" s="441"/>
      <c r="BD1307" s="54"/>
      <c r="BE1307" s="56"/>
      <c r="BF1307" s="56"/>
      <c r="BG1307" s="54"/>
      <c r="BH1307" s="54"/>
      <c r="BI1307" s="54"/>
      <c r="BJ1307" s="54"/>
      <c r="BR1307" s="439"/>
      <c r="BS1307" s="439"/>
      <c r="BT1307" s="439"/>
    </row>
    <row r="1308" spans="16:72" hidden="1" x14ac:dyDescent="0.2">
      <c r="P1308" s="448"/>
      <c r="U1308" s="449"/>
      <c r="V1308" s="80"/>
      <c r="W1308" s="80"/>
      <c r="X1308" s="80"/>
      <c r="Y1308" s="80"/>
      <c r="Z1308" s="80"/>
      <c r="AA1308" s="2"/>
      <c r="AB1308" s="449"/>
      <c r="AI1308" s="439"/>
      <c r="AJ1308" s="80"/>
      <c r="AK1308" s="439"/>
      <c r="AU1308" s="440"/>
      <c r="AV1308" s="85"/>
      <c r="AW1308" s="444"/>
      <c r="AX1308" s="436"/>
      <c r="AY1308" s="437"/>
      <c r="AZ1308" s="437"/>
      <c r="BA1308" s="437"/>
      <c r="BB1308" s="437"/>
      <c r="BC1308" s="441"/>
      <c r="BD1308" s="54"/>
      <c r="BE1308" s="56"/>
      <c r="BF1308" s="56"/>
      <c r="BG1308" s="54"/>
      <c r="BH1308" s="54"/>
      <c r="BI1308" s="54"/>
      <c r="BJ1308" s="54"/>
      <c r="BR1308" s="439"/>
      <c r="BS1308" s="439"/>
      <c r="BT1308" s="439"/>
    </row>
    <row r="1309" spans="16:72" hidden="1" x14ac:dyDescent="0.2">
      <c r="P1309" s="448"/>
      <c r="U1309" s="449"/>
      <c r="V1309" s="80"/>
      <c r="W1309" s="80"/>
      <c r="X1309" s="80"/>
      <c r="Y1309" s="80"/>
      <c r="Z1309" s="80"/>
      <c r="AA1309" s="2"/>
      <c r="AB1309" s="449"/>
      <c r="AI1309" s="439"/>
      <c r="AJ1309" s="80"/>
      <c r="AK1309" s="439"/>
      <c r="AU1309" s="440"/>
      <c r="AV1309" s="85"/>
      <c r="AW1309" s="444"/>
      <c r="AX1309" s="436"/>
      <c r="AY1309" s="437"/>
      <c r="AZ1309" s="437"/>
      <c r="BA1309" s="437"/>
      <c r="BB1309" s="437"/>
      <c r="BC1309" s="441"/>
      <c r="BD1309" s="54"/>
      <c r="BE1309" s="56"/>
      <c r="BF1309" s="56"/>
      <c r="BG1309" s="54"/>
      <c r="BH1309" s="54"/>
      <c r="BI1309" s="54"/>
      <c r="BJ1309" s="54"/>
      <c r="BR1309" s="439"/>
      <c r="BS1309" s="439"/>
      <c r="BT1309" s="439"/>
    </row>
    <row r="1310" spans="16:72" hidden="1" x14ac:dyDescent="0.2">
      <c r="P1310" s="448"/>
      <c r="U1310" s="449"/>
      <c r="V1310" s="80"/>
      <c r="W1310" s="80"/>
      <c r="X1310" s="80"/>
      <c r="Y1310" s="80"/>
      <c r="Z1310" s="80"/>
      <c r="AA1310" s="2"/>
      <c r="AB1310" s="449"/>
      <c r="AI1310" s="439"/>
      <c r="AJ1310" s="80"/>
      <c r="AK1310" s="439"/>
      <c r="AU1310" s="440"/>
      <c r="AV1310" s="85"/>
      <c r="AW1310" s="444"/>
      <c r="AX1310" s="436"/>
      <c r="AY1310" s="437"/>
      <c r="AZ1310" s="437"/>
      <c r="BA1310" s="437"/>
      <c r="BB1310" s="437"/>
      <c r="BC1310" s="441"/>
      <c r="BD1310" s="54"/>
      <c r="BE1310" s="56"/>
      <c r="BF1310" s="56"/>
      <c r="BG1310" s="54"/>
      <c r="BH1310" s="54"/>
      <c r="BI1310" s="54"/>
      <c r="BJ1310" s="54"/>
      <c r="BR1310" s="439"/>
      <c r="BS1310" s="439"/>
      <c r="BT1310" s="439"/>
    </row>
    <row r="1311" spans="16:72" hidden="1" x14ac:dyDescent="0.2">
      <c r="P1311" s="448"/>
      <c r="U1311" s="449"/>
      <c r="V1311" s="80"/>
      <c r="W1311" s="80"/>
      <c r="X1311" s="80"/>
      <c r="Y1311" s="80"/>
      <c r="Z1311" s="80"/>
      <c r="AA1311" s="2"/>
      <c r="AB1311" s="449"/>
      <c r="AI1311" s="439"/>
      <c r="AJ1311" s="80"/>
      <c r="AK1311" s="439"/>
      <c r="AU1311" s="440"/>
      <c r="AV1311" s="85"/>
      <c r="AW1311" s="444"/>
      <c r="AX1311" s="436"/>
      <c r="AY1311" s="437"/>
      <c r="AZ1311" s="437"/>
      <c r="BA1311" s="437"/>
      <c r="BB1311" s="437"/>
      <c r="BC1311" s="441"/>
      <c r="BD1311" s="54"/>
      <c r="BE1311" s="56"/>
      <c r="BF1311" s="56"/>
      <c r="BG1311" s="54"/>
      <c r="BH1311" s="54"/>
      <c r="BI1311" s="54"/>
      <c r="BJ1311" s="54"/>
      <c r="BR1311" s="439"/>
      <c r="BS1311" s="439"/>
      <c r="BT1311" s="439"/>
    </row>
    <row r="1312" spans="16:72" hidden="1" x14ac:dyDescent="0.2">
      <c r="P1312" s="448"/>
      <c r="U1312" s="449"/>
      <c r="V1312" s="80"/>
      <c r="W1312" s="80"/>
      <c r="X1312" s="80"/>
      <c r="Y1312" s="80"/>
      <c r="Z1312" s="80"/>
      <c r="AA1312" s="2"/>
      <c r="AB1312" s="449"/>
      <c r="AI1312" s="439"/>
      <c r="AJ1312" s="80"/>
      <c r="AK1312" s="439"/>
      <c r="AU1312" s="440"/>
      <c r="AV1312" s="85"/>
      <c r="AW1312" s="444"/>
      <c r="AX1312" s="436"/>
      <c r="AY1312" s="437"/>
      <c r="AZ1312" s="437"/>
      <c r="BA1312" s="437"/>
      <c r="BB1312" s="437"/>
      <c r="BC1312" s="441"/>
      <c r="BD1312" s="54"/>
      <c r="BE1312" s="56"/>
      <c r="BF1312" s="56"/>
      <c r="BG1312" s="54"/>
      <c r="BH1312" s="54"/>
      <c r="BI1312" s="54"/>
      <c r="BJ1312" s="54"/>
      <c r="BR1312" s="439"/>
      <c r="BS1312" s="439"/>
      <c r="BT1312" s="439"/>
    </row>
    <row r="1313" spans="16:72" hidden="1" x14ac:dyDescent="0.2">
      <c r="P1313" s="448"/>
      <c r="U1313" s="449"/>
      <c r="V1313" s="80"/>
      <c r="W1313" s="80"/>
      <c r="X1313" s="80"/>
      <c r="Y1313" s="80"/>
      <c r="Z1313" s="80"/>
      <c r="AA1313" s="2"/>
      <c r="AB1313" s="449"/>
      <c r="AI1313" s="439"/>
      <c r="AJ1313" s="80"/>
      <c r="AK1313" s="439"/>
      <c r="AU1313" s="440"/>
      <c r="AV1313" s="85"/>
      <c r="AW1313" s="444"/>
      <c r="AX1313" s="436"/>
      <c r="AY1313" s="437"/>
      <c r="AZ1313" s="437"/>
      <c r="BA1313" s="437"/>
      <c r="BB1313" s="437"/>
      <c r="BC1313" s="441"/>
      <c r="BD1313" s="54"/>
      <c r="BE1313" s="56"/>
      <c r="BF1313" s="56"/>
      <c r="BG1313" s="54"/>
      <c r="BH1313" s="54"/>
      <c r="BI1313" s="54"/>
      <c r="BJ1313" s="54"/>
      <c r="BR1313" s="439"/>
      <c r="BS1313" s="439"/>
      <c r="BT1313" s="439"/>
    </row>
    <row r="1314" spans="16:72" hidden="1" x14ac:dyDescent="0.2">
      <c r="P1314" s="448"/>
      <c r="U1314" s="449"/>
      <c r="V1314" s="80"/>
      <c r="W1314" s="80"/>
      <c r="X1314" s="80"/>
      <c r="Y1314" s="80"/>
      <c r="Z1314" s="80"/>
      <c r="AA1314" s="2"/>
      <c r="AB1314" s="449"/>
      <c r="AI1314" s="439"/>
      <c r="AJ1314" s="80"/>
      <c r="AK1314" s="439"/>
      <c r="AU1314" s="440"/>
      <c r="AV1314" s="85"/>
      <c r="AW1314" s="444"/>
      <c r="AX1314" s="436"/>
      <c r="AY1314" s="437"/>
      <c r="AZ1314" s="437"/>
      <c r="BA1314" s="437"/>
      <c r="BB1314" s="437"/>
      <c r="BC1314" s="441"/>
      <c r="BD1314" s="54"/>
      <c r="BE1314" s="56"/>
      <c r="BF1314" s="56"/>
      <c r="BG1314" s="54"/>
      <c r="BH1314" s="54"/>
      <c r="BI1314" s="54"/>
      <c r="BJ1314" s="54"/>
      <c r="BR1314" s="439"/>
      <c r="BS1314" s="439"/>
      <c r="BT1314" s="439"/>
    </row>
    <row r="1315" spans="16:72" hidden="1" x14ac:dyDescent="0.2">
      <c r="P1315" s="448"/>
      <c r="U1315" s="449"/>
      <c r="V1315" s="80"/>
      <c r="W1315" s="80"/>
      <c r="X1315" s="80"/>
      <c r="Y1315" s="80"/>
      <c r="Z1315" s="80"/>
      <c r="AA1315" s="2"/>
      <c r="AB1315" s="449"/>
      <c r="AI1315" s="439"/>
      <c r="AJ1315" s="80"/>
      <c r="AK1315" s="439"/>
      <c r="AU1315" s="440"/>
      <c r="AV1315" s="85"/>
      <c r="AW1315" s="444"/>
      <c r="AX1315" s="436"/>
      <c r="AY1315" s="437"/>
      <c r="AZ1315" s="437"/>
      <c r="BA1315" s="437"/>
      <c r="BB1315" s="437"/>
      <c r="BC1315" s="441"/>
      <c r="BD1315" s="54"/>
      <c r="BE1315" s="56"/>
      <c r="BF1315" s="56"/>
      <c r="BG1315" s="54"/>
      <c r="BH1315" s="54"/>
      <c r="BI1315" s="54"/>
      <c r="BJ1315" s="54"/>
      <c r="BR1315" s="439"/>
      <c r="BS1315" s="439"/>
      <c r="BT1315" s="439"/>
    </row>
    <row r="1316" spans="16:72" hidden="1" x14ac:dyDescent="0.2">
      <c r="P1316" s="448"/>
      <c r="U1316" s="449"/>
      <c r="V1316" s="80"/>
      <c r="W1316" s="80"/>
      <c r="X1316" s="80"/>
      <c r="Y1316" s="80"/>
      <c r="Z1316" s="80"/>
      <c r="AA1316" s="2"/>
      <c r="AB1316" s="449"/>
      <c r="AI1316" s="439"/>
      <c r="AJ1316" s="80"/>
      <c r="AK1316" s="439"/>
      <c r="AU1316" s="440"/>
      <c r="AV1316" s="85"/>
      <c r="AW1316" s="444"/>
      <c r="AX1316" s="436"/>
      <c r="AY1316" s="437"/>
      <c r="AZ1316" s="437"/>
      <c r="BA1316" s="437"/>
      <c r="BB1316" s="437"/>
      <c r="BC1316" s="441"/>
      <c r="BD1316" s="54"/>
      <c r="BE1316" s="56"/>
      <c r="BF1316" s="56"/>
      <c r="BG1316" s="54"/>
      <c r="BH1316" s="54"/>
      <c r="BI1316" s="54"/>
      <c r="BJ1316" s="54"/>
      <c r="BR1316" s="439"/>
      <c r="BS1316" s="439"/>
      <c r="BT1316" s="439"/>
    </row>
    <row r="1317" spans="16:72" hidden="1" x14ac:dyDescent="0.2">
      <c r="P1317" s="448"/>
      <c r="U1317" s="449"/>
      <c r="V1317" s="80"/>
      <c r="W1317" s="80"/>
      <c r="X1317" s="80"/>
      <c r="Y1317" s="80"/>
      <c r="Z1317" s="80"/>
      <c r="AA1317" s="2"/>
      <c r="AB1317" s="449"/>
      <c r="AI1317" s="439"/>
      <c r="AJ1317" s="80"/>
      <c r="AK1317" s="439"/>
      <c r="AU1317" s="440"/>
      <c r="AV1317" s="85"/>
      <c r="AW1317" s="444"/>
      <c r="AX1317" s="436"/>
      <c r="AY1317" s="437"/>
      <c r="AZ1317" s="437"/>
      <c r="BA1317" s="437"/>
      <c r="BB1317" s="437"/>
      <c r="BC1317" s="441"/>
      <c r="BD1317" s="54"/>
      <c r="BE1317" s="56"/>
      <c r="BF1317" s="56"/>
      <c r="BG1317" s="54"/>
      <c r="BH1317" s="54"/>
      <c r="BI1317" s="54"/>
      <c r="BJ1317" s="54"/>
      <c r="BR1317" s="439"/>
      <c r="BS1317" s="439"/>
      <c r="BT1317" s="439"/>
    </row>
    <row r="1318" spans="16:72" hidden="1" x14ac:dyDescent="0.2">
      <c r="P1318" s="448"/>
      <c r="U1318" s="449"/>
      <c r="V1318" s="80"/>
      <c r="W1318" s="80"/>
      <c r="X1318" s="80"/>
      <c r="Y1318" s="80"/>
      <c r="Z1318" s="80"/>
      <c r="AA1318" s="2"/>
      <c r="AB1318" s="449"/>
      <c r="AI1318" s="439"/>
      <c r="AJ1318" s="80"/>
      <c r="AK1318" s="439"/>
      <c r="AU1318" s="440"/>
      <c r="AV1318" s="85"/>
      <c r="AW1318" s="444"/>
      <c r="AX1318" s="436"/>
      <c r="AY1318" s="437"/>
      <c r="AZ1318" s="437"/>
      <c r="BA1318" s="437"/>
      <c r="BB1318" s="437"/>
      <c r="BC1318" s="441"/>
      <c r="BD1318" s="54"/>
      <c r="BE1318" s="56"/>
      <c r="BF1318" s="56"/>
      <c r="BG1318" s="54"/>
      <c r="BH1318" s="54"/>
      <c r="BI1318" s="54"/>
      <c r="BJ1318" s="54"/>
      <c r="BR1318" s="439"/>
      <c r="BS1318" s="439"/>
      <c r="BT1318" s="439"/>
    </row>
    <row r="1319" spans="16:72" hidden="1" x14ac:dyDescent="0.2">
      <c r="P1319" s="448"/>
      <c r="U1319" s="449"/>
      <c r="V1319" s="80"/>
      <c r="W1319" s="80"/>
      <c r="X1319" s="80"/>
      <c r="Y1319" s="80"/>
      <c r="Z1319" s="80"/>
      <c r="AA1319" s="2"/>
      <c r="AB1319" s="449"/>
      <c r="AI1319" s="439"/>
      <c r="AJ1319" s="80"/>
      <c r="AK1319" s="439"/>
      <c r="AU1319" s="440"/>
      <c r="AV1319" s="85"/>
      <c r="AW1319" s="444"/>
      <c r="AX1319" s="436"/>
      <c r="AY1319" s="437"/>
      <c r="AZ1319" s="437"/>
      <c r="BA1319" s="437"/>
      <c r="BB1319" s="437"/>
      <c r="BC1319" s="441"/>
      <c r="BD1319" s="54"/>
      <c r="BE1319" s="56"/>
      <c r="BF1319" s="56"/>
      <c r="BG1319" s="54"/>
      <c r="BH1319" s="54"/>
      <c r="BI1319" s="54"/>
      <c r="BJ1319" s="54"/>
      <c r="BR1319" s="439"/>
      <c r="BS1319" s="439"/>
      <c r="BT1319" s="439"/>
    </row>
    <row r="1320" spans="16:72" hidden="1" x14ac:dyDescent="0.2">
      <c r="P1320" s="448"/>
      <c r="U1320" s="449"/>
      <c r="V1320" s="80"/>
      <c r="W1320" s="80"/>
      <c r="X1320" s="80"/>
      <c r="Y1320" s="80"/>
      <c r="Z1320" s="80"/>
      <c r="AA1320" s="2"/>
      <c r="AB1320" s="449"/>
      <c r="AI1320" s="439"/>
      <c r="AJ1320" s="80"/>
      <c r="AK1320" s="439"/>
      <c r="AU1320" s="440"/>
      <c r="AV1320" s="85"/>
      <c r="AW1320" s="444"/>
      <c r="AX1320" s="436"/>
      <c r="AY1320" s="437"/>
      <c r="AZ1320" s="437"/>
      <c r="BA1320" s="437"/>
      <c r="BB1320" s="437"/>
      <c r="BC1320" s="441"/>
      <c r="BD1320" s="54"/>
      <c r="BE1320" s="56"/>
      <c r="BF1320" s="56"/>
      <c r="BG1320" s="54"/>
      <c r="BH1320" s="54"/>
      <c r="BI1320" s="54"/>
      <c r="BJ1320" s="54"/>
      <c r="BR1320" s="439"/>
      <c r="BS1320" s="439"/>
      <c r="BT1320" s="439"/>
    </row>
    <row r="1321" spans="16:72" hidden="1" x14ac:dyDescent="0.2">
      <c r="P1321" s="448"/>
      <c r="U1321" s="449"/>
      <c r="V1321" s="80"/>
      <c r="W1321" s="80"/>
      <c r="X1321" s="80"/>
      <c r="Y1321" s="80"/>
      <c r="Z1321" s="80"/>
      <c r="AA1321" s="2"/>
      <c r="AB1321" s="449"/>
      <c r="AI1321" s="439"/>
      <c r="AJ1321" s="80"/>
      <c r="AK1321" s="439"/>
      <c r="AU1321" s="440"/>
      <c r="AV1321" s="85"/>
      <c r="AW1321" s="444"/>
      <c r="AX1321" s="436"/>
      <c r="AY1321" s="437"/>
      <c r="AZ1321" s="437"/>
      <c r="BA1321" s="437"/>
      <c r="BB1321" s="437"/>
      <c r="BC1321" s="441"/>
      <c r="BD1321" s="54"/>
      <c r="BE1321" s="56"/>
      <c r="BF1321" s="56"/>
      <c r="BG1321" s="54"/>
      <c r="BH1321" s="54"/>
      <c r="BI1321" s="54"/>
      <c r="BJ1321" s="54"/>
      <c r="BR1321" s="439"/>
      <c r="BS1321" s="439"/>
      <c r="BT1321" s="439"/>
    </row>
    <row r="1322" spans="16:72" hidden="1" x14ac:dyDescent="0.2">
      <c r="P1322" s="448"/>
      <c r="U1322" s="449"/>
      <c r="V1322" s="80"/>
      <c r="W1322" s="80"/>
      <c r="X1322" s="80"/>
      <c r="Y1322" s="80"/>
      <c r="Z1322" s="80"/>
      <c r="AA1322" s="2"/>
      <c r="AB1322" s="449"/>
      <c r="AI1322" s="439"/>
      <c r="AJ1322" s="80"/>
      <c r="AK1322" s="439"/>
      <c r="AU1322" s="440"/>
      <c r="AV1322" s="85"/>
      <c r="AW1322" s="444"/>
      <c r="AX1322" s="436"/>
      <c r="AY1322" s="437"/>
      <c r="AZ1322" s="437"/>
      <c r="BA1322" s="437"/>
      <c r="BB1322" s="437"/>
      <c r="BC1322" s="441"/>
      <c r="BD1322" s="54"/>
      <c r="BE1322" s="56"/>
      <c r="BF1322" s="56"/>
      <c r="BG1322" s="54"/>
      <c r="BH1322" s="54"/>
      <c r="BI1322" s="54"/>
      <c r="BJ1322" s="54"/>
      <c r="BR1322" s="439"/>
      <c r="BS1322" s="439"/>
      <c r="BT1322" s="439"/>
    </row>
    <row r="1323" spans="16:72" hidden="1" x14ac:dyDescent="0.2">
      <c r="P1323" s="448"/>
      <c r="U1323" s="449"/>
      <c r="V1323" s="80"/>
      <c r="W1323" s="80"/>
      <c r="X1323" s="80"/>
      <c r="Y1323" s="80"/>
      <c r="Z1323" s="80"/>
      <c r="AA1323" s="2"/>
      <c r="AB1323" s="449"/>
      <c r="AI1323" s="439"/>
      <c r="AJ1323" s="80"/>
      <c r="AK1323" s="439"/>
      <c r="AU1323" s="440"/>
      <c r="AV1323" s="85"/>
      <c r="AW1323" s="444"/>
      <c r="AX1323" s="436"/>
      <c r="AY1323" s="437"/>
      <c r="AZ1323" s="437"/>
      <c r="BA1323" s="437"/>
      <c r="BB1323" s="437"/>
      <c r="BC1323" s="441"/>
      <c r="BD1323" s="54"/>
      <c r="BE1323" s="56"/>
      <c r="BF1323" s="56"/>
      <c r="BG1323" s="54"/>
      <c r="BH1323" s="54"/>
      <c r="BI1323" s="54"/>
      <c r="BJ1323" s="54"/>
      <c r="BR1323" s="439"/>
      <c r="BS1323" s="439"/>
      <c r="BT1323" s="439"/>
    </row>
    <row r="1324" spans="16:72" hidden="1" x14ac:dyDescent="0.2">
      <c r="P1324" s="448"/>
      <c r="U1324" s="449"/>
      <c r="V1324" s="80"/>
      <c r="W1324" s="80"/>
      <c r="X1324" s="80"/>
      <c r="Y1324" s="80"/>
      <c r="Z1324" s="80"/>
      <c r="AA1324" s="2"/>
      <c r="AB1324" s="449"/>
      <c r="AI1324" s="439"/>
      <c r="AJ1324" s="80"/>
      <c r="AK1324" s="439"/>
      <c r="AU1324" s="440"/>
      <c r="AV1324" s="85"/>
      <c r="AW1324" s="444"/>
      <c r="AX1324" s="436"/>
      <c r="AY1324" s="437"/>
      <c r="AZ1324" s="437"/>
      <c r="BA1324" s="437"/>
      <c r="BB1324" s="437"/>
      <c r="BC1324" s="441"/>
      <c r="BD1324" s="54"/>
      <c r="BE1324" s="56"/>
      <c r="BF1324" s="56"/>
      <c r="BG1324" s="54"/>
      <c r="BH1324" s="54"/>
      <c r="BI1324" s="54"/>
      <c r="BJ1324" s="54"/>
      <c r="BR1324" s="439"/>
      <c r="BS1324" s="439"/>
      <c r="BT1324" s="439"/>
    </row>
    <row r="1325" spans="16:72" hidden="1" x14ac:dyDescent="0.2">
      <c r="P1325" s="448"/>
      <c r="U1325" s="449"/>
      <c r="V1325" s="80"/>
      <c r="W1325" s="80"/>
      <c r="X1325" s="80"/>
      <c r="Y1325" s="80"/>
      <c r="Z1325" s="80"/>
      <c r="AA1325" s="2"/>
      <c r="AB1325" s="449"/>
      <c r="AI1325" s="439"/>
      <c r="AJ1325" s="80"/>
      <c r="AK1325" s="439"/>
      <c r="AU1325" s="440"/>
      <c r="AV1325" s="85"/>
      <c r="AW1325" s="444"/>
      <c r="AX1325" s="436"/>
      <c r="AY1325" s="437"/>
      <c r="AZ1325" s="437"/>
      <c r="BA1325" s="437"/>
      <c r="BB1325" s="437"/>
      <c r="BC1325" s="441"/>
      <c r="BD1325" s="54"/>
      <c r="BE1325" s="56"/>
      <c r="BF1325" s="56"/>
      <c r="BG1325" s="54"/>
      <c r="BH1325" s="54"/>
      <c r="BI1325" s="54"/>
      <c r="BJ1325" s="54"/>
      <c r="BR1325" s="439"/>
      <c r="BS1325" s="439"/>
      <c r="BT1325" s="439"/>
    </row>
    <row r="1326" spans="16:72" hidden="1" x14ac:dyDescent="0.2">
      <c r="P1326" s="448"/>
      <c r="U1326" s="449"/>
      <c r="V1326" s="80"/>
      <c r="W1326" s="80"/>
      <c r="X1326" s="80"/>
      <c r="Y1326" s="80"/>
      <c r="Z1326" s="80"/>
      <c r="AA1326" s="2"/>
      <c r="AB1326" s="449"/>
      <c r="AI1326" s="439"/>
      <c r="AJ1326" s="80"/>
      <c r="AK1326" s="439"/>
      <c r="AU1326" s="440"/>
      <c r="AV1326" s="85"/>
      <c r="AW1326" s="444"/>
      <c r="AX1326" s="436"/>
      <c r="AY1326" s="437"/>
      <c r="AZ1326" s="437"/>
      <c r="BA1326" s="437"/>
      <c r="BB1326" s="437"/>
      <c r="BC1326" s="441"/>
      <c r="BD1326" s="54"/>
      <c r="BE1326" s="56"/>
      <c r="BF1326" s="56"/>
      <c r="BG1326" s="54"/>
      <c r="BH1326" s="54"/>
      <c r="BI1326" s="54"/>
      <c r="BJ1326" s="54"/>
      <c r="BR1326" s="439"/>
      <c r="BS1326" s="439"/>
      <c r="BT1326" s="439"/>
    </row>
    <row r="1327" spans="16:72" hidden="1" x14ac:dyDescent="0.2">
      <c r="P1327" s="448"/>
      <c r="U1327" s="449"/>
      <c r="V1327" s="80"/>
      <c r="W1327" s="80"/>
      <c r="X1327" s="80"/>
      <c r="Y1327" s="80"/>
      <c r="Z1327" s="80"/>
      <c r="AA1327" s="2"/>
      <c r="AB1327" s="449"/>
      <c r="AI1327" s="439"/>
      <c r="AJ1327" s="80"/>
      <c r="AK1327" s="439"/>
      <c r="AU1327" s="440"/>
      <c r="AV1327" s="85"/>
      <c r="AW1327" s="444"/>
      <c r="AX1327" s="436"/>
      <c r="AY1327" s="437"/>
      <c r="AZ1327" s="437"/>
      <c r="BA1327" s="437"/>
      <c r="BB1327" s="437"/>
      <c r="BC1327" s="441"/>
      <c r="BD1327" s="54"/>
      <c r="BE1327" s="56"/>
      <c r="BF1327" s="56"/>
      <c r="BG1327" s="54"/>
      <c r="BH1327" s="54"/>
      <c r="BI1327" s="54"/>
      <c r="BJ1327" s="54"/>
      <c r="BR1327" s="439"/>
      <c r="BS1327" s="439"/>
      <c r="BT1327" s="439"/>
    </row>
    <row r="1328" spans="16:72" hidden="1" x14ac:dyDescent="0.2">
      <c r="P1328" s="448"/>
      <c r="U1328" s="449"/>
      <c r="V1328" s="80"/>
      <c r="W1328" s="80"/>
      <c r="X1328" s="80"/>
      <c r="Y1328" s="80"/>
      <c r="Z1328" s="80"/>
      <c r="AA1328" s="2"/>
      <c r="AB1328" s="449"/>
      <c r="AI1328" s="439"/>
      <c r="AJ1328" s="80"/>
      <c r="AK1328" s="439"/>
      <c r="AU1328" s="440"/>
      <c r="AV1328" s="85"/>
      <c r="AW1328" s="444"/>
      <c r="AX1328" s="436"/>
      <c r="AY1328" s="437"/>
      <c r="AZ1328" s="437"/>
      <c r="BA1328" s="437"/>
      <c r="BB1328" s="437"/>
      <c r="BC1328" s="441"/>
      <c r="BD1328" s="54"/>
      <c r="BE1328" s="56"/>
      <c r="BF1328" s="56"/>
      <c r="BG1328" s="54"/>
      <c r="BH1328" s="54"/>
      <c r="BI1328" s="54"/>
      <c r="BJ1328" s="54"/>
      <c r="BR1328" s="439"/>
      <c r="BS1328" s="439"/>
      <c r="BT1328" s="439"/>
    </row>
    <row r="1329" spans="16:72" hidden="1" x14ac:dyDescent="0.2">
      <c r="P1329" s="448"/>
      <c r="U1329" s="449"/>
      <c r="V1329" s="80"/>
      <c r="W1329" s="80"/>
      <c r="X1329" s="80"/>
      <c r="Y1329" s="80"/>
      <c r="Z1329" s="80"/>
      <c r="AA1329" s="2"/>
      <c r="AB1329" s="449"/>
      <c r="AI1329" s="439"/>
      <c r="AJ1329" s="80"/>
      <c r="AK1329" s="439"/>
      <c r="AU1329" s="440"/>
      <c r="AV1329" s="85"/>
      <c r="AW1329" s="444"/>
      <c r="AX1329" s="436"/>
      <c r="AY1329" s="437"/>
      <c r="AZ1329" s="437"/>
      <c r="BA1329" s="437"/>
      <c r="BB1329" s="437"/>
      <c r="BC1329" s="441"/>
      <c r="BD1329" s="54"/>
      <c r="BE1329" s="56"/>
      <c r="BF1329" s="56"/>
      <c r="BG1329" s="54"/>
      <c r="BH1329" s="54"/>
      <c r="BI1329" s="54"/>
      <c r="BJ1329" s="54"/>
      <c r="BR1329" s="439"/>
      <c r="BS1329" s="439"/>
      <c r="BT1329" s="439"/>
    </row>
    <row r="1330" spans="16:72" hidden="1" x14ac:dyDescent="0.2">
      <c r="P1330" s="448"/>
      <c r="U1330" s="449"/>
      <c r="V1330" s="80"/>
      <c r="W1330" s="80"/>
      <c r="X1330" s="80"/>
      <c r="Y1330" s="80"/>
      <c r="Z1330" s="80"/>
      <c r="AA1330" s="2"/>
      <c r="AB1330" s="449"/>
      <c r="AI1330" s="439"/>
      <c r="AJ1330" s="80"/>
      <c r="AK1330" s="439"/>
      <c r="AU1330" s="440"/>
      <c r="AV1330" s="85"/>
      <c r="AW1330" s="444"/>
      <c r="AX1330" s="436"/>
      <c r="AY1330" s="437"/>
      <c r="AZ1330" s="437"/>
      <c r="BA1330" s="437"/>
      <c r="BB1330" s="437"/>
      <c r="BC1330" s="441"/>
      <c r="BD1330" s="54"/>
      <c r="BE1330" s="56"/>
      <c r="BF1330" s="56"/>
      <c r="BG1330" s="54"/>
      <c r="BH1330" s="54"/>
      <c r="BI1330" s="54"/>
      <c r="BJ1330" s="54"/>
      <c r="BR1330" s="439"/>
      <c r="BS1330" s="439"/>
      <c r="BT1330" s="439"/>
    </row>
    <row r="1331" spans="16:72" hidden="1" x14ac:dyDescent="0.2">
      <c r="P1331" s="448"/>
      <c r="U1331" s="449"/>
      <c r="V1331" s="80"/>
      <c r="W1331" s="80"/>
      <c r="X1331" s="80"/>
      <c r="Y1331" s="80"/>
      <c r="Z1331" s="80"/>
      <c r="AA1331" s="2"/>
      <c r="AB1331" s="449"/>
      <c r="AI1331" s="439"/>
      <c r="AJ1331" s="80"/>
      <c r="AK1331" s="439"/>
      <c r="AU1331" s="440"/>
      <c r="AV1331" s="85"/>
      <c r="AW1331" s="444"/>
      <c r="AX1331" s="436"/>
      <c r="AY1331" s="437"/>
      <c r="AZ1331" s="437"/>
      <c r="BA1331" s="437"/>
      <c r="BB1331" s="437"/>
      <c r="BC1331" s="441"/>
      <c r="BD1331" s="54"/>
      <c r="BE1331" s="56"/>
      <c r="BF1331" s="56"/>
      <c r="BG1331" s="54"/>
      <c r="BH1331" s="54"/>
      <c r="BI1331" s="54"/>
      <c r="BJ1331" s="54"/>
      <c r="BR1331" s="439"/>
      <c r="BS1331" s="439"/>
      <c r="BT1331" s="439"/>
    </row>
    <row r="1332" spans="16:72" hidden="1" x14ac:dyDescent="0.2">
      <c r="P1332" s="448"/>
      <c r="U1332" s="449"/>
      <c r="V1332" s="80"/>
      <c r="W1332" s="80"/>
      <c r="X1332" s="80"/>
      <c r="Y1332" s="80"/>
      <c r="Z1332" s="80"/>
      <c r="AA1332" s="2"/>
      <c r="AB1332" s="449"/>
      <c r="AI1332" s="439"/>
      <c r="AJ1332" s="80"/>
      <c r="AK1332" s="439"/>
      <c r="AU1332" s="440"/>
      <c r="AV1332" s="85"/>
      <c r="AW1332" s="444"/>
      <c r="AX1332" s="436"/>
      <c r="AY1332" s="437"/>
      <c r="AZ1332" s="437"/>
      <c r="BA1332" s="437"/>
      <c r="BB1332" s="437"/>
      <c r="BC1332" s="441"/>
      <c r="BD1332" s="54"/>
      <c r="BE1332" s="56"/>
      <c r="BF1332" s="56"/>
      <c r="BG1332" s="54"/>
      <c r="BH1332" s="54"/>
      <c r="BI1332" s="54"/>
      <c r="BJ1332" s="54"/>
      <c r="BR1332" s="439"/>
      <c r="BS1332" s="439"/>
      <c r="BT1332" s="439"/>
    </row>
    <row r="1333" spans="16:72" hidden="1" x14ac:dyDescent="0.2">
      <c r="P1333" s="448"/>
      <c r="U1333" s="449"/>
      <c r="V1333" s="80"/>
      <c r="W1333" s="80"/>
      <c r="X1333" s="80"/>
      <c r="Y1333" s="80"/>
      <c r="Z1333" s="80"/>
      <c r="AA1333" s="2"/>
      <c r="AB1333" s="449"/>
      <c r="AI1333" s="439"/>
      <c r="AJ1333" s="80"/>
      <c r="AK1333" s="439"/>
      <c r="AU1333" s="440"/>
      <c r="AV1333" s="85"/>
      <c r="AW1333" s="444"/>
      <c r="AX1333" s="436"/>
      <c r="AY1333" s="437"/>
      <c r="AZ1333" s="437"/>
      <c r="BA1333" s="437"/>
      <c r="BB1333" s="437"/>
      <c r="BC1333" s="441"/>
      <c r="BD1333" s="54"/>
      <c r="BE1333" s="56"/>
      <c r="BF1333" s="56"/>
      <c r="BG1333" s="54"/>
      <c r="BH1333" s="54"/>
      <c r="BI1333" s="54"/>
      <c r="BJ1333" s="54"/>
      <c r="BR1333" s="439"/>
      <c r="BS1333" s="439"/>
      <c r="BT1333" s="439"/>
    </row>
    <row r="1334" spans="16:72" hidden="1" x14ac:dyDescent="0.2">
      <c r="P1334" s="448"/>
      <c r="U1334" s="449"/>
      <c r="V1334" s="80"/>
      <c r="W1334" s="80"/>
      <c r="X1334" s="80"/>
      <c r="Y1334" s="80"/>
      <c r="Z1334" s="80"/>
      <c r="AA1334" s="2"/>
      <c r="AB1334" s="449"/>
      <c r="AI1334" s="439"/>
      <c r="AJ1334" s="80"/>
      <c r="AK1334" s="439"/>
      <c r="AU1334" s="440"/>
      <c r="AV1334" s="85"/>
      <c r="AW1334" s="444"/>
      <c r="AX1334" s="436"/>
      <c r="AY1334" s="437"/>
      <c r="AZ1334" s="437"/>
      <c r="BA1334" s="437"/>
      <c r="BB1334" s="437"/>
      <c r="BC1334" s="441"/>
      <c r="BD1334" s="54"/>
      <c r="BE1334" s="56"/>
      <c r="BF1334" s="56"/>
      <c r="BG1334" s="54"/>
      <c r="BH1334" s="54"/>
      <c r="BI1334" s="54"/>
      <c r="BJ1334" s="54"/>
      <c r="BR1334" s="439"/>
      <c r="BS1334" s="439"/>
      <c r="BT1334" s="439"/>
    </row>
    <row r="1335" spans="16:72" hidden="1" x14ac:dyDescent="0.2">
      <c r="P1335" s="448"/>
      <c r="U1335" s="449"/>
      <c r="V1335" s="80"/>
      <c r="W1335" s="80"/>
      <c r="X1335" s="80"/>
      <c r="Y1335" s="80"/>
      <c r="Z1335" s="80"/>
      <c r="AA1335" s="2"/>
      <c r="AB1335" s="449"/>
      <c r="AI1335" s="439"/>
      <c r="AJ1335" s="80"/>
      <c r="AK1335" s="439"/>
      <c r="AU1335" s="440"/>
      <c r="AV1335" s="85"/>
      <c r="AW1335" s="444"/>
      <c r="AX1335" s="436"/>
      <c r="AY1335" s="437"/>
      <c r="AZ1335" s="437"/>
      <c r="BA1335" s="437"/>
      <c r="BB1335" s="437"/>
      <c r="BC1335" s="441"/>
      <c r="BD1335" s="54"/>
      <c r="BE1335" s="56"/>
      <c r="BF1335" s="56"/>
      <c r="BG1335" s="54"/>
      <c r="BH1335" s="54"/>
      <c r="BI1335" s="54"/>
      <c r="BJ1335" s="54"/>
      <c r="BR1335" s="439"/>
      <c r="BS1335" s="439"/>
      <c r="BT1335" s="439"/>
    </row>
    <row r="1336" spans="16:72" hidden="1" x14ac:dyDescent="0.2">
      <c r="P1336" s="448"/>
      <c r="U1336" s="449"/>
      <c r="V1336" s="80"/>
      <c r="W1336" s="80"/>
      <c r="X1336" s="80"/>
      <c r="Y1336" s="80"/>
      <c r="Z1336" s="80"/>
      <c r="AA1336" s="2"/>
      <c r="AB1336" s="449"/>
      <c r="AI1336" s="439"/>
      <c r="AJ1336" s="80"/>
      <c r="AK1336" s="439"/>
      <c r="AU1336" s="440"/>
      <c r="AV1336" s="85"/>
      <c r="AW1336" s="444"/>
      <c r="AX1336" s="436"/>
      <c r="AY1336" s="437"/>
      <c r="AZ1336" s="437"/>
      <c r="BA1336" s="437"/>
      <c r="BB1336" s="437"/>
      <c r="BC1336" s="441"/>
      <c r="BD1336" s="54"/>
      <c r="BE1336" s="56"/>
      <c r="BF1336" s="56"/>
      <c r="BG1336" s="54"/>
      <c r="BH1336" s="54"/>
      <c r="BI1336" s="54"/>
      <c r="BJ1336" s="54"/>
      <c r="BR1336" s="439"/>
      <c r="BS1336" s="439"/>
      <c r="BT1336" s="439"/>
    </row>
    <row r="1337" spans="16:72" hidden="1" x14ac:dyDescent="0.2">
      <c r="P1337" s="448"/>
      <c r="U1337" s="449"/>
      <c r="V1337" s="80"/>
      <c r="W1337" s="80"/>
      <c r="X1337" s="80"/>
      <c r="Y1337" s="80"/>
      <c r="Z1337" s="80"/>
      <c r="AA1337" s="2"/>
      <c r="AB1337" s="449"/>
      <c r="AI1337" s="439"/>
      <c r="AJ1337" s="80"/>
      <c r="AK1337" s="439"/>
      <c r="AU1337" s="440"/>
      <c r="AV1337" s="85"/>
      <c r="AW1337" s="444"/>
      <c r="AX1337" s="436"/>
      <c r="AY1337" s="437"/>
      <c r="AZ1337" s="437"/>
      <c r="BA1337" s="437"/>
      <c r="BB1337" s="437"/>
      <c r="BC1337" s="441"/>
      <c r="BD1337" s="54"/>
      <c r="BE1337" s="56"/>
      <c r="BF1337" s="56"/>
      <c r="BG1337" s="54"/>
      <c r="BH1337" s="54"/>
      <c r="BI1337" s="54"/>
      <c r="BJ1337" s="54"/>
      <c r="BR1337" s="439"/>
      <c r="BS1337" s="439"/>
      <c r="BT1337" s="439"/>
    </row>
    <row r="1338" spans="16:72" hidden="1" x14ac:dyDescent="0.2">
      <c r="P1338" s="448"/>
      <c r="U1338" s="449"/>
      <c r="V1338" s="80"/>
      <c r="W1338" s="80"/>
      <c r="X1338" s="80"/>
      <c r="Y1338" s="80"/>
      <c r="Z1338" s="80"/>
      <c r="AA1338" s="2"/>
      <c r="AB1338" s="449"/>
      <c r="AI1338" s="439"/>
      <c r="AJ1338" s="80"/>
      <c r="AK1338" s="439"/>
      <c r="AU1338" s="440"/>
      <c r="AV1338" s="85"/>
      <c r="AW1338" s="444"/>
      <c r="AX1338" s="436"/>
      <c r="AY1338" s="437"/>
      <c r="AZ1338" s="437"/>
      <c r="BA1338" s="437"/>
      <c r="BB1338" s="437"/>
      <c r="BC1338" s="441"/>
      <c r="BD1338" s="54"/>
      <c r="BE1338" s="56"/>
      <c r="BF1338" s="56"/>
      <c r="BG1338" s="54"/>
      <c r="BH1338" s="54"/>
      <c r="BI1338" s="54"/>
      <c r="BJ1338" s="54"/>
      <c r="BR1338" s="439"/>
      <c r="BS1338" s="439"/>
      <c r="BT1338" s="439"/>
    </row>
    <row r="1339" spans="16:72" hidden="1" x14ac:dyDescent="0.2">
      <c r="P1339" s="448"/>
      <c r="U1339" s="449"/>
      <c r="V1339" s="80"/>
      <c r="W1339" s="80"/>
      <c r="X1339" s="80"/>
      <c r="Y1339" s="80"/>
      <c r="Z1339" s="80"/>
      <c r="AA1339" s="2"/>
      <c r="AB1339" s="449"/>
      <c r="AI1339" s="439"/>
      <c r="AJ1339" s="80"/>
      <c r="AK1339" s="439"/>
      <c r="AU1339" s="440"/>
      <c r="AV1339" s="85"/>
      <c r="AW1339" s="444"/>
      <c r="AX1339" s="436"/>
      <c r="AY1339" s="437"/>
      <c r="AZ1339" s="437"/>
      <c r="BA1339" s="437"/>
      <c r="BB1339" s="437"/>
      <c r="BC1339" s="441"/>
      <c r="BD1339" s="54"/>
      <c r="BE1339" s="56"/>
      <c r="BF1339" s="56"/>
      <c r="BG1339" s="54"/>
      <c r="BH1339" s="54"/>
      <c r="BI1339" s="54"/>
      <c r="BJ1339" s="54"/>
      <c r="BR1339" s="439"/>
      <c r="BS1339" s="439"/>
      <c r="BT1339" s="439"/>
    </row>
    <row r="1340" spans="16:72" hidden="1" x14ac:dyDescent="0.2">
      <c r="P1340" s="448"/>
      <c r="U1340" s="449"/>
      <c r="V1340" s="80"/>
      <c r="W1340" s="80"/>
      <c r="X1340" s="80"/>
      <c r="Y1340" s="80"/>
      <c r="Z1340" s="80"/>
      <c r="AA1340" s="2"/>
      <c r="AB1340" s="449"/>
      <c r="AI1340" s="439"/>
      <c r="AJ1340" s="80"/>
      <c r="AK1340" s="439"/>
      <c r="AU1340" s="440"/>
      <c r="AV1340" s="85"/>
      <c r="AW1340" s="444"/>
      <c r="AX1340" s="436"/>
      <c r="AY1340" s="437"/>
      <c r="AZ1340" s="437"/>
      <c r="BA1340" s="437"/>
      <c r="BB1340" s="437"/>
      <c r="BC1340" s="441"/>
      <c r="BD1340" s="54"/>
      <c r="BE1340" s="56"/>
      <c r="BF1340" s="56"/>
      <c r="BG1340" s="54"/>
      <c r="BH1340" s="54"/>
      <c r="BI1340" s="54"/>
      <c r="BJ1340" s="54"/>
      <c r="BR1340" s="439"/>
      <c r="BS1340" s="439"/>
      <c r="BT1340" s="439"/>
    </row>
    <row r="1341" spans="16:72" hidden="1" x14ac:dyDescent="0.2">
      <c r="P1341" s="448"/>
      <c r="U1341" s="449"/>
      <c r="V1341" s="80"/>
      <c r="W1341" s="80"/>
      <c r="X1341" s="80"/>
      <c r="Y1341" s="80"/>
      <c r="Z1341" s="80"/>
      <c r="AA1341" s="2"/>
      <c r="AB1341" s="449"/>
      <c r="AI1341" s="439"/>
      <c r="AJ1341" s="80"/>
      <c r="AK1341" s="439"/>
      <c r="AU1341" s="440"/>
      <c r="AV1341" s="85"/>
      <c r="AW1341" s="444"/>
      <c r="AX1341" s="436"/>
      <c r="AY1341" s="437"/>
      <c r="AZ1341" s="437"/>
      <c r="BA1341" s="437"/>
      <c r="BB1341" s="437"/>
      <c r="BC1341" s="441"/>
      <c r="BD1341" s="54"/>
      <c r="BE1341" s="56"/>
      <c r="BF1341" s="56"/>
      <c r="BG1341" s="54"/>
      <c r="BH1341" s="54"/>
      <c r="BI1341" s="54"/>
      <c r="BJ1341" s="54"/>
      <c r="BR1341" s="439"/>
      <c r="BS1341" s="439"/>
      <c r="BT1341" s="439"/>
    </row>
    <row r="1342" spans="16:72" hidden="1" x14ac:dyDescent="0.2">
      <c r="P1342" s="448"/>
      <c r="U1342" s="449"/>
      <c r="V1342" s="80"/>
      <c r="W1342" s="80"/>
      <c r="X1342" s="80"/>
      <c r="Y1342" s="80"/>
      <c r="Z1342" s="80"/>
      <c r="AA1342" s="2"/>
      <c r="AB1342" s="449"/>
      <c r="AI1342" s="439"/>
      <c r="AJ1342" s="80"/>
      <c r="AK1342" s="439"/>
      <c r="AU1342" s="440"/>
      <c r="AV1342" s="85"/>
      <c r="AW1342" s="444"/>
      <c r="AX1342" s="436"/>
      <c r="AY1342" s="437"/>
      <c r="AZ1342" s="437"/>
      <c r="BA1342" s="437"/>
      <c r="BB1342" s="437"/>
      <c r="BC1342" s="441"/>
      <c r="BD1342" s="54"/>
      <c r="BE1342" s="56"/>
      <c r="BF1342" s="56"/>
      <c r="BG1342" s="54"/>
      <c r="BH1342" s="54"/>
      <c r="BI1342" s="54"/>
      <c r="BJ1342" s="54"/>
      <c r="BR1342" s="439"/>
      <c r="BS1342" s="439"/>
      <c r="BT1342" s="439"/>
    </row>
    <row r="1343" spans="16:72" hidden="1" x14ac:dyDescent="0.2">
      <c r="P1343" s="448"/>
      <c r="U1343" s="449"/>
      <c r="V1343" s="80"/>
      <c r="W1343" s="80"/>
      <c r="X1343" s="80"/>
      <c r="Y1343" s="80"/>
      <c r="Z1343" s="80"/>
      <c r="AA1343" s="2"/>
      <c r="AB1343" s="449"/>
      <c r="AI1343" s="439"/>
      <c r="AJ1343" s="80"/>
      <c r="AK1343" s="439"/>
      <c r="AU1343" s="440"/>
      <c r="AV1343" s="85"/>
      <c r="AW1343" s="444"/>
      <c r="AX1343" s="436"/>
      <c r="AY1343" s="437"/>
      <c r="AZ1343" s="437"/>
      <c r="BA1343" s="437"/>
      <c r="BB1343" s="437"/>
      <c r="BC1343" s="441"/>
      <c r="BD1343" s="54"/>
      <c r="BE1343" s="56"/>
      <c r="BF1343" s="56"/>
      <c r="BG1343" s="54"/>
      <c r="BH1343" s="54"/>
      <c r="BI1343" s="54"/>
      <c r="BJ1343" s="54"/>
      <c r="BR1343" s="439"/>
      <c r="BS1343" s="439"/>
      <c r="BT1343" s="439"/>
    </row>
    <row r="1344" spans="16:72" hidden="1" x14ac:dyDescent="0.2">
      <c r="P1344" s="448"/>
      <c r="U1344" s="449"/>
      <c r="V1344" s="80"/>
      <c r="W1344" s="80"/>
      <c r="X1344" s="80"/>
      <c r="Y1344" s="80"/>
      <c r="Z1344" s="80"/>
      <c r="AA1344" s="2"/>
      <c r="AB1344" s="449"/>
      <c r="AI1344" s="439"/>
      <c r="AJ1344" s="80"/>
      <c r="AK1344" s="439"/>
      <c r="AU1344" s="440"/>
      <c r="AV1344" s="85"/>
      <c r="AW1344" s="444"/>
      <c r="AX1344" s="436"/>
      <c r="AY1344" s="437"/>
      <c r="AZ1344" s="437"/>
      <c r="BA1344" s="437"/>
      <c r="BB1344" s="437"/>
      <c r="BC1344" s="441"/>
      <c r="BD1344" s="54"/>
      <c r="BE1344" s="56"/>
      <c r="BF1344" s="56"/>
      <c r="BG1344" s="54"/>
      <c r="BH1344" s="54"/>
      <c r="BI1344" s="54"/>
      <c r="BJ1344" s="54"/>
      <c r="BR1344" s="439"/>
      <c r="BS1344" s="439"/>
      <c r="BT1344" s="439"/>
    </row>
    <row r="1345" spans="16:72" hidden="1" x14ac:dyDescent="0.2">
      <c r="P1345" s="448"/>
      <c r="U1345" s="449"/>
      <c r="V1345" s="80"/>
      <c r="W1345" s="80"/>
      <c r="X1345" s="80"/>
      <c r="Y1345" s="80"/>
      <c r="Z1345" s="80"/>
      <c r="AA1345" s="2"/>
      <c r="AB1345" s="449"/>
      <c r="AI1345" s="439"/>
      <c r="AJ1345" s="80"/>
      <c r="AK1345" s="439"/>
      <c r="AU1345" s="440"/>
      <c r="AV1345" s="85"/>
      <c r="AW1345" s="444"/>
      <c r="AX1345" s="436"/>
      <c r="AY1345" s="437"/>
      <c r="AZ1345" s="437"/>
      <c r="BA1345" s="437"/>
      <c r="BB1345" s="437"/>
      <c r="BC1345" s="441"/>
      <c r="BD1345" s="54"/>
      <c r="BE1345" s="56"/>
      <c r="BF1345" s="56"/>
      <c r="BG1345" s="54"/>
      <c r="BH1345" s="54"/>
      <c r="BI1345" s="54"/>
      <c r="BJ1345" s="54"/>
      <c r="BR1345" s="439"/>
      <c r="BS1345" s="439"/>
      <c r="BT1345" s="439"/>
    </row>
    <row r="1346" spans="16:72" hidden="1" x14ac:dyDescent="0.2">
      <c r="P1346" s="448"/>
      <c r="U1346" s="449"/>
      <c r="V1346" s="80"/>
      <c r="W1346" s="80"/>
      <c r="X1346" s="80"/>
      <c r="Y1346" s="80"/>
      <c r="Z1346" s="80"/>
      <c r="AA1346" s="2"/>
      <c r="AB1346" s="449"/>
      <c r="AI1346" s="439"/>
      <c r="AJ1346" s="80"/>
      <c r="AK1346" s="439"/>
      <c r="AU1346" s="440"/>
      <c r="AV1346" s="85"/>
      <c r="AW1346" s="444"/>
      <c r="AX1346" s="436"/>
      <c r="AY1346" s="437"/>
      <c r="AZ1346" s="437"/>
      <c r="BA1346" s="437"/>
      <c r="BB1346" s="437"/>
      <c r="BC1346" s="441"/>
      <c r="BD1346" s="54"/>
      <c r="BE1346" s="56"/>
      <c r="BF1346" s="56"/>
      <c r="BG1346" s="54"/>
      <c r="BH1346" s="54"/>
      <c r="BI1346" s="54"/>
      <c r="BJ1346" s="54"/>
      <c r="BR1346" s="439"/>
      <c r="BS1346" s="439"/>
      <c r="BT1346" s="439"/>
    </row>
    <row r="1347" spans="16:72" hidden="1" x14ac:dyDescent="0.2">
      <c r="P1347" s="448"/>
      <c r="U1347" s="449"/>
      <c r="V1347" s="80"/>
      <c r="W1347" s="80"/>
      <c r="X1347" s="80"/>
      <c r="Y1347" s="80"/>
      <c r="Z1347" s="80"/>
      <c r="AA1347" s="2"/>
      <c r="AB1347" s="449"/>
      <c r="AI1347" s="439"/>
      <c r="AJ1347" s="80"/>
      <c r="AK1347" s="439"/>
      <c r="AU1347" s="440"/>
      <c r="AV1347" s="85"/>
      <c r="AW1347" s="444"/>
      <c r="AX1347" s="436"/>
      <c r="AY1347" s="437"/>
      <c r="AZ1347" s="437"/>
      <c r="BA1347" s="437"/>
      <c r="BB1347" s="437"/>
      <c r="BC1347" s="441"/>
      <c r="BD1347" s="54"/>
      <c r="BE1347" s="56"/>
      <c r="BF1347" s="56"/>
      <c r="BG1347" s="54"/>
      <c r="BH1347" s="54"/>
      <c r="BI1347" s="54"/>
      <c r="BJ1347" s="54"/>
      <c r="BR1347" s="439"/>
      <c r="BS1347" s="439"/>
      <c r="BT1347" s="439"/>
    </row>
    <row r="1348" spans="16:72" hidden="1" x14ac:dyDescent="0.2">
      <c r="P1348" s="448"/>
      <c r="U1348" s="449"/>
      <c r="V1348" s="80"/>
      <c r="W1348" s="80"/>
      <c r="X1348" s="80"/>
      <c r="Y1348" s="80"/>
      <c r="Z1348" s="80"/>
      <c r="AA1348" s="2"/>
      <c r="AB1348" s="449"/>
      <c r="AI1348" s="439"/>
      <c r="AJ1348" s="80"/>
      <c r="AK1348" s="439"/>
      <c r="AU1348" s="440"/>
      <c r="AV1348" s="85"/>
      <c r="AW1348" s="444"/>
      <c r="AX1348" s="436"/>
      <c r="AY1348" s="437"/>
      <c r="AZ1348" s="437"/>
      <c r="BA1348" s="437"/>
      <c r="BB1348" s="437"/>
      <c r="BC1348" s="441"/>
      <c r="BD1348" s="54"/>
      <c r="BE1348" s="56"/>
      <c r="BF1348" s="56"/>
      <c r="BG1348" s="54"/>
      <c r="BH1348" s="54"/>
      <c r="BI1348" s="54"/>
      <c r="BJ1348" s="54"/>
      <c r="BR1348" s="439"/>
      <c r="BS1348" s="439"/>
      <c r="BT1348" s="439"/>
    </row>
    <row r="1349" spans="16:72" hidden="1" x14ac:dyDescent="0.2">
      <c r="P1349" s="448"/>
      <c r="U1349" s="449"/>
      <c r="V1349" s="80"/>
      <c r="W1349" s="80"/>
      <c r="X1349" s="80"/>
      <c r="Y1349" s="80"/>
      <c r="Z1349" s="80"/>
      <c r="AA1349" s="2"/>
      <c r="AB1349" s="449"/>
      <c r="AI1349" s="439"/>
      <c r="AJ1349" s="80"/>
      <c r="AK1349" s="439"/>
      <c r="AU1349" s="440"/>
      <c r="AV1349" s="85"/>
      <c r="AW1349" s="444"/>
      <c r="AX1349" s="436"/>
      <c r="AY1349" s="437"/>
      <c r="AZ1349" s="437"/>
      <c r="BA1349" s="437"/>
      <c r="BB1349" s="437"/>
      <c r="BC1349" s="441"/>
      <c r="BD1349" s="54"/>
      <c r="BE1349" s="56"/>
      <c r="BF1349" s="56"/>
      <c r="BG1349" s="54"/>
      <c r="BH1349" s="54"/>
      <c r="BI1349" s="54"/>
      <c r="BJ1349" s="54"/>
      <c r="BR1349" s="439"/>
      <c r="BS1349" s="439"/>
      <c r="BT1349" s="439"/>
    </row>
    <row r="1350" spans="16:72" hidden="1" x14ac:dyDescent="0.2">
      <c r="P1350" s="448"/>
      <c r="U1350" s="449"/>
      <c r="V1350" s="80"/>
      <c r="W1350" s="80"/>
      <c r="X1350" s="80"/>
      <c r="Y1350" s="80"/>
      <c r="Z1350" s="80"/>
      <c r="AA1350" s="2"/>
      <c r="AB1350" s="449"/>
      <c r="AI1350" s="439"/>
      <c r="AJ1350" s="80"/>
      <c r="AK1350" s="439"/>
      <c r="AU1350" s="440"/>
      <c r="AV1350" s="85"/>
      <c r="AW1350" s="444"/>
      <c r="AX1350" s="436"/>
      <c r="AY1350" s="437"/>
      <c r="AZ1350" s="437"/>
      <c r="BA1350" s="437"/>
      <c r="BB1350" s="437"/>
      <c r="BC1350" s="441"/>
      <c r="BD1350" s="54"/>
      <c r="BE1350" s="56"/>
      <c r="BF1350" s="56"/>
      <c r="BG1350" s="54"/>
      <c r="BH1350" s="54"/>
      <c r="BI1350" s="54"/>
      <c r="BJ1350" s="54"/>
      <c r="BR1350" s="439"/>
      <c r="BS1350" s="439"/>
      <c r="BT1350" s="439"/>
    </row>
    <row r="1351" spans="16:72" hidden="1" x14ac:dyDescent="0.2">
      <c r="P1351" s="448"/>
      <c r="U1351" s="449"/>
      <c r="V1351" s="80"/>
      <c r="W1351" s="80"/>
      <c r="X1351" s="80"/>
      <c r="Y1351" s="80"/>
      <c r="Z1351" s="80"/>
      <c r="AA1351" s="2"/>
      <c r="AB1351" s="449"/>
      <c r="AI1351" s="439"/>
      <c r="AJ1351" s="80"/>
      <c r="AK1351" s="439"/>
      <c r="AU1351" s="440"/>
      <c r="AV1351" s="85"/>
      <c r="AW1351" s="444"/>
      <c r="AX1351" s="436"/>
      <c r="AY1351" s="437"/>
      <c r="AZ1351" s="437"/>
      <c r="BA1351" s="437"/>
      <c r="BB1351" s="437"/>
      <c r="BC1351" s="441"/>
      <c r="BD1351" s="54"/>
      <c r="BE1351" s="56"/>
      <c r="BF1351" s="56"/>
      <c r="BG1351" s="54"/>
      <c r="BH1351" s="54"/>
      <c r="BI1351" s="54"/>
      <c r="BJ1351" s="54"/>
      <c r="BR1351" s="439"/>
      <c r="BS1351" s="439"/>
      <c r="BT1351" s="439"/>
    </row>
    <row r="1352" spans="16:72" hidden="1" x14ac:dyDescent="0.2">
      <c r="P1352" s="448"/>
      <c r="U1352" s="449"/>
      <c r="V1352" s="80"/>
      <c r="W1352" s="80"/>
      <c r="X1352" s="80"/>
      <c r="Y1352" s="80"/>
      <c r="Z1352" s="80"/>
      <c r="AA1352" s="2"/>
      <c r="AB1352" s="449"/>
      <c r="AI1352" s="439"/>
      <c r="AJ1352" s="80"/>
      <c r="AK1352" s="439"/>
      <c r="AU1352" s="440"/>
      <c r="AV1352" s="85"/>
      <c r="AW1352" s="444"/>
      <c r="AX1352" s="436"/>
      <c r="AY1352" s="437"/>
      <c r="AZ1352" s="437"/>
      <c r="BA1352" s="437"/>
      <c r="BB1352" s="437"/>
      <c r="BC1352" s="441"/>
      <c r="BD1352" s="54"/>
      <c r="BE1352" s="56"/>
      <c r="BF1352" s="56"/>
      <c r="BG1352" s="54"/>
      <c r="BH1352" s="54"/>
      <c r="BI1352" s="54"/>
      <c r="BJ1352" s="54"/>
      <c r="BR1352" s="439"/>
      <c r="BS1352" s="439"/>
      <c r="BT1352" s="439"/>
    </row>
    <row r="1353" spans="16:72" hidden="1" x14ac:dyDescent="0.2">
      <c r="P1353" s="448"/>
      <c r="U1353" s="449"/>
      <c r="V1353" s="80"/>
      <c r="W1353" s="80"/>
      <c r="X1353" s="80"/>
      <c r="Y1353" s="80"/>
      <c r="Z1353" s="80"/>
      <c r="AA1353" s="2"/>
      <c r="AB1353" s="449"/>
      <c r="AI1353" s="439"/>
      <c r="AJ1353" s="80"/>
      <c r="AK1353" s="439"/>
      <c r="AU1353" s="440"/>
      <c r="AV1353" s="85"/>
      <c r="AW1353" s="444"/>
      <c r="AX1353" s="436"/>
      <c r="AY1353" s="437"/>
      <c r="AZ1353" s="437"/>
      <c r="BA1353" s="437"/>
      <c r="BB1353" s="437"/>
      <c r="BC1353" s="441"/>
      <c r="BD1353" s="54"/>
      <c r="BE1353" s="56"/>
      <c r="BF1353" s="56"/>
      <c r="BG1353" s="54"/>
      <c r="BH1353" s="54"/>
      <c r="BI1353" s="54"/>
      <c r="BJ1353" s="54"/>
      <c r="BR1353" s="439"/>
      <c r="BS1353" s="439"/>
      <c r="BT1353" s="439"/>
    </row>
    <row r="1354" spans="16:72" hidden="1" x14ac:dyDescent="0.2">
      <c r="P1354" s="448"/>
      <c r="U1354" s="449"/>
      <c r="V1354" s="80"/>
      <c r="W1354" s="80"/>
      <c r="X1354" s="80"/>
      <c r="Y1354" s="80"/>
      <c r="Z1354" s="80"/>
      <c r="AA1354" s="2"/>
      <c r="AB1354" s="449"/>
      <c r="AI1354" s="439"/>
      <c r="AJ1354" s="80"/>
      <c r="AK1354" s="439"/>
      <c r="AU1354" s="440"/>
      <c r="AV1354" s="85"/>
      <c r="AW1354" s="444"/>
      <c r="AX1354" s="436"/>
      <c r="AY1354" s="437"/>
      <c r="AZ1354" s="437"/>
      <c r="BA1354" s="437"/>
      <c r="BB1354" s="437"/>
      <c r="BC1354" s="441"/>
      <c r="BD1354" s="54"/>
      <c r="BE1354" s="56"/>
      <c r="BF1354" s="56"/>
      <c r="BG1354" s="54"/>
      <c r="BH1354" s="54"/>
      <c r="BI1354" s="54"/>
      <c r="BJ1354" s="54"/>
      <c r="BR1354" s="439"/>
      <c r="BS1354" s="439"/>
      <c r="BT1354" s="439"/>
    </row>
    <row r="1355" spans="16:72" hidden="1" x14ac:dyDescent="0.2">
      <c r="P1355" s="448"/>
      <c r="U1355" s="449"/>
      <c r="V1355" s="80"/>
      <c r="W1355" s="80"/>
      <c r="X1355" s="80"/>
      <c r="Y1355" s="80"/>
      <c r="Z1355" s="80"/>
      <c r="AA1355" s="2"/>
      <c r="AB1355" s="449"/>
      <c r="AI1355" s="439"/>
      <c r="AJ1355" s="80"/>
      <c r="AK1355" s="439"/>
      <c r="AU1355" s="440"/>
      <c r="AV1355" s="85"/>
      <c r="AW1355" s="444"/>
      <c r="AX1355" s="436"/>
      <c r="AY1355" s="437"/>
      <c r="AZ1355" s="437"/>
      <c r="BA1355" s="437"/>
      <c r="BB1355" s="437"/>
      <c r="BC1355" s="441"/>
      <c r="BD1355" s="54"/>
      <c r="BE1355" s="56"/>
      <c r="BF1355" s="56"/>
      <c r="BG1355" s="54"/>
      <c r="BH1355" s="54"/>
      <c r="BI1355" s="54"/>
      <c r="BJ1355" s="54"/>
      <c r="BR1355" s="439"/>
      <c r="BS1355" s="439"/>
      <c r="BT1355" s="439"/>
    </row>
    <row r="1356" spans="16:72" hidden="1" x14ac:dyDescent="0.2">
      <c r="P1356" s="448"/>
      <c r="U1356" s="449"/>
      <c r="V1356" s="80"/>
      <c r="W1356" s="80"/>
      <c r="X1356" s="80"/>
      <c r="Y1356" s="80"/>
      <c r="Z1356" s="80"/>
      <c r="AA1356" s="2"/>
      <c r="AB1356" s="449"/>
      <c r="AI1356" s="439"/>
      <c r="AJ1356" s="80"/>
      <c r="AK1356" s="439"/>
      <c r="AU1356" s="440"/>
      <c r="AV1356" s="85"/>
      <c r="AW1356" s="444"/>
      <c r="AX1356" s="436"/>
      <c r="AY1356" s="437"/>
      <c r="AZ1356" s="437"/>
      <c r="BA1356" s="437"/>
      <c r="BB1356" s="437"/>
      <c r="BC1356" s="441"/>
      <c r="BD1356" s="54"/>
      <c r="BE1356" s="56"/>
      <c r="BF1356" s="56"/>
      <c r="BG1356" s="54"/>
      <c r="BH1356" s="54"/>
      <c r="BI1356" s="54"/>
      <c r="BJ1356" s="54"/>
      <c r="BR1356" s="439"/>
      <c r="BS1356" s="439"/>
      <c r="BT1356" s="439"/>
    </row>
    <row r="1357" spans="16:72" hidden="1" x14ac:dyDescent="0.2">
      <c r="P1357" s="448"/>
      <c r="U1357" s="449"/>
      <c r="V1357" s="80"/>
      <c r="W1357" s="80"/>
      <c r="X1357" s="80"/>
      <c r="Y1357" s="80"/>
      <c r="Z1357" s="80"/>
      <c r="AA1357" s="2"/>
      <c r="AB1357" s="449"/>
      <c r="AI1357" s="439"/>
      <c r="AJ1357" s="80"/>
      <c r="AK1357" s="439"/>
      <c r="AU1357" s="440"/>
      <c r="AV1357" s="85"/>
      <c r="AW1357" s="444"/>
      <c r="AX1357" s="436"/>
      <c r="AY1357" s="437"/>
      <c r="AZ1357" s="437"/>
      <c r="BA1357" s="437"/>
      <c r="BB1357" s="437"/>
      <c r="BC1357" s="441"/>
      <c r="BD1357" s="54"/>
      <c r="BE1357" s="56"/>
      <c r="BF1357" s="56"/>
      <c r="BG1357" s="54"/>
      <c r="BH1357" s="54"/>
      <c r="BI1357" s="54"/>
      <c r="BJ1357" s="54"/>
      <c r="BR1357" s="439"/>
      <c r="BS1357" s="439"/>
      <c r="BT1357" s="439"/>
    </row>
    <row r="1358" spans="16:72" hidden="1" x14ac:dyDescent="0.2">
      <c r="P1358" s="448"/>
      <c r="U1358" s="449"/>
      <c r="V1358" s="80"/>
      <c r="W1358" s="80"/>
      <c r="X1358" s="80"/>
      <c r="Y1358" s="80"/>
      <c r="Z1358" s="80"/>
      <c r="AA1358" s="2"/>
      <c r="AB1358" s="449"/>
      <c r="AI1358" s="439"/>
      <c r="AJ1358" s="80"/>
      <c r="AK1358" s="439"/>
      <c r="AU1358" s="440"/>
      <c r="AV1358" s="85"/>
      <c r="AW1358" s="444"/>
      <c r="AX1358" s="436"/>
      <c r="AY1358" s="437"/>
      <c r="AZ1358" s="437"/>
      <c r="BA1358" s="437"/>
      <c r="BB1358" s="437"/>
      <c r="BC1358" s="441"/>
      <c r="BD1358" s="54"/>
      <c r="BE1358" s="56"/>
      <c r="BF1358" s="56"/>
      <c r="BG1358" s="54"/>
      <c r="BH1358" s="54"/>
      <c r="BI1358" s="54"/>
      <c r="BJ1358" s="54"/>
      <c r="BR1358" s="439"/>
      <c r="BS1358" s="439"/>
      <c r="BT1358" s="439"/>
    </row>
    <row r="1359" spans="16:72" hidden="1" x14ac:dyDescent="0.2">
      <c r="P1359" s="448"/>
      <c r="U1359" s="449"/>
      <c r="V1359" s="80"/>
      <c r="W1359" s="80"/>
      <c r="X1359" s="80"/>
      <c r="Y1359" s="80"/>
      <c r="Z1359" s="80"/>
      <c r="AA1359" s="2"/>
      <c r="AB1359" s="449"/>
      <c r="AI1359" s="439"/>
      <c r="AJ1359" s="80"/>
      <c r="AK1359" s="439"/>
      <c r="AU1359" s="440"/>
      <c r="AV1359" s="85"/>
      <c r="AW1359" s="444"/>
      <c r="AX1359" s="436"/>
      <c r="AY1359" s="437"/>
      <c r="AZ1359" s="437"/>
      <c r="BA1359" s="437"/>
      <c r="BB1359" s="437"/>
      <c r="BC1359" s="441"/>
      <c r="BD1359" s="54"/>
      <c r="BE1359" s="56"/>
      <c r="BF1359" s="56"/>
      <c r="BG1359" s="54"/>
      <c r="BH1359" s="54"/>
      <c r="BI1359" s="54"/>
      <c r="BJ1359" s="54"/>
      <c r="BR1359" s="439"/>
      <c r="BS1359" s="439"/>
      <c r="BT1359" s="439"/>
    </row>
    <row r="1360" spans="16:72" hidden="1" x14ac:dyDescent="0.2">
      <c r="P1360" s="448"/>
      <c r="U1360" s="449"/>
      <c r="V1360" s="80"/>
      <c r="W1360" s="80"/>
      <c r="X1360" s="80"/>
      <c r="Y1360" s="80"/>
      <c r="Z1360" s="80"/>
      <c r="AA1360" s="2"/>
      <c r="AB1360" s="449"/>
      <c r="AI1360" s="439"/>
      <c r="AJ1360" s="80"/>
      <c r="AK1360" s="439"/>
      <c r="AU1360" s="440"/>
      <c r="AV1360" s="85"/>
      <c r="AW1360" s="444"/>
      <c r="AX1360" s="436"/>
      <c r="AY1360" s="437"/>
      <c r="AZ1360" s="437"/>
      <c r="BA1360" s="437"/>
      <c r="BB1360" s="437"/>
      <c r="BC1360" s="441"/>
      <c r="BD1360" s="54"/>
      <c r="BE1360" s="56"/>
      <c r="BF1360" s="56"/>
      <c r="BG1360" s="54"/>
      <c r="BH1360" s="54"/>
      <c r="BI1360" s="54"/>
      <c r="BJ1360" s="54"/>
      <c r="BR1360" s="439"/>
      <c r="BS1360" s="439"/>
      <c r="BT1360" s="439"/>
    </row>
    <row r="1361" spans="16:72" hidden="1" x14ac:dyDescent="0.2">
      <c r="P1361" s="448"/>
      <c r="U1361" s="449"/>
      <c r="V1361" s="80"/>
      <c r="W1361" s="80"/>
      <c r="X1361" s="80"/>
      <c r="Y1361" s="80"/>
      <c r="Z1361" s="80"/>
      <c r="AA1361" s="2"/>
      <c r="AB1361" s="449"/>
      <c r="AI1361" s="439"/>
      <c r="AJ1361" s="80"/>
      <c r="AK1361" s="439"/>
      <c r="AU1361" s="440"/>
      <c r="AV1361" s="85"/>
      <c r="AW1361" s="444"/>
      <c r="AX1361" s="436"/>
      <c r="AY1361" s="437"/>
      <c r="AZ1361" s="437"/>
      <c r="BA1361" s="437"/>
      <c r="BB1361" s="437"/>
      <c r="BC1361" s="441"/>
      <c r="BD1361" s="54"/>
      <c r="BE1361" s="56"/>
      <c r="BF1361" s="56"/>
      <c r="BG1361" s="54"/>
      <c r="BH1361" s="54"/>
      <c r="BI1361" s="54"/>
      <c r="BJ1361" s="54"/>
      <c r="BR1361" s="439"/>
      <c r="BS1361" s="439"/>
      <c r="BT1361" s="439"/>
    </row>
    <row r="1362" spans="16:72" hidden="1" x14ac:dyDescent="0.2">
      <c r="P1362" s="448"/>
      <c r="U1362" s="449"/>
      <c r="V1362" s="80"/>
      <c r="W1362" s="80"/>
      <c r="X1362" s="80"/>
      <c r="Y1362" s="80"/>
      <c r="Z1362" s="80"/>
      <c r="AA1362" s="2"/>
      <c r="AB1362" s="449"/>
      <c r="AI1362" s="439"/>
      <c r="AJ1362" s="80"/>
      <c r="AK1362" s="439"/>
      <c r="AU1362" s="440"/>
      <c r="AV1362" s="85"/>
      <c r="AW1362" s="444"/>
      <c r="AX1362" s="436"/>
      <c r="AY1362" s="437"/>
      <c r="AZ1362" s="437"/>
      <c r="BA1362" s="437"/>
      <c r="BB1362" s="437"/>
      <c r="BC1362" s="441"/>
      <c r="BD1362" s="54"/>
      <c r="BE1362" s="56"/>
      <c r="BF1362" s="56"/>
      <c r="BG1362" s="54"/>
      <c r="BH1362" s="54"/>
      <c r="BI1362" s="54"/>
      <c r="BJ1362" s="54"/>
      <c r="BR1362" s="439"/>
      <c r="BS1362" s="439"/>
      <c r="BT1362" s="439"/>
    </row>
    <row r="1363" spans="16:72" hidden="1" x14ac:dyDescent="0.2">
      <c r="P1363" s="448"/>
      <c r="U1363" s="449"/>
      <c r="V1363" s="80"/>
      <c r="W1363" s="80"/>
      <c r="X1363" s="80"/>
      <c r="Y1363" s="80"/>
      <c r="Z1363" s="80"/>
      <c r="AA1363" s="2"/>
      <c r="AB1363" s="449"/>
      <c r="AI1363" s="439"/>
      <c r="AJ1363" s="80"/>
      <c r="AK1363" s="439"/>
      <c r="AU1363" s="440"/>
      <c r="AV1363" s="85"/>
      <c r="AW1363" s="444"/>
      <c r="AX1363" s="436"/>
      <c r="AY1363" s="437"/>
      <c r="AZ1363" s="437"/>
      <c r="BA1363" s="437"/>
      <c r="BB1363" s="437"/>
      <c r="BC1363" s="441"/>
      <c r="BD1363" s="54"/>
      <c r="BE1363" s="56"/>
      <c r="BF1363" s="56"/>
      <c r="BG1363" s="54"/>
      <c r="BH1363" s="54"/>
      <c r="BI1363" s="54"/>
      <c r="BJ1363" s="54"/>
      <c r="BR1363" s="439"/>
      <c r="BS1363" s="439"/>
      <c r="BT1363" s="439"/>
    </row>
    <row r="1364" spans="16:72" hidden="1" x14ac:dyDescent="0.2">
      <c r="P1364" s="448"/>
      <c r="U1364" s="449"/>
      <c r="V1364" s="80"/>
      <c r="W1364" s="80"/>
      <c r="X1364" s="80"/>
      <c r="Y1364" s="80"/>
      <c r="Z1364" s="80"/>
      <c r="AA1364" s="2"/>
      <c r="AB1364" s="449"/>
      <c r="AI1364" s="439"/>
      <c r="AJ1364" s="80"/>
      <c r="AK1364" s="439"/>
      <c r="AU1364" s="440"/>
      <c r="AV1364" s="85"/>
      <c r="AW1364" s="444"/>
      <c r="AX1364" s="436"/>
      <c r="AY1364" s="437"/>
      <c r="AZ1364" s="437"/>
      <c r="BA1364" s="437"/>
      <c r="BB1364" s="437"/>
      <c r="BC1364" s="441"/>
      <c r="BD1364" s="54"/>
      <c r="BE1364" s="56"/>
      <c r="BF1364" s="56"/>
      <c r="BG1364" s="54"/>
      <c r="BH1364" s="54"/>
      <c r="BI1364" s="54"/>
      <c r="BJ1364" s="54"/>
      <c r="BR1364" s="439"/>
      <c r="BS1364" s="439"/>
      <c r="BT1364" s="439"/>
    </row>
    <row r="1365" spans="16:72" hidden="1" x14ac:dyDescent="0.2">
      <c r="P1365" s="448"/>
      <c r="U1365" s="449"/>
      <c r="V1365" s="80"/>
      <c r="W1365" s="80"/>
      <c r="X1365" s="80"/>
      <c r="Y1365" s="80"/>
      <c r="Z1365" s="80"/>
      <c r="AA1365" s="2"/>
      <c r="AB1365" s="449"/>
      <c r="AI1365" s="439"/>
      <c r="AJ1365" s="80"/>
      <c r="AK1365" s="439"/>
      <c r="AU1365" s="440"/>
      <c r="AV1365" s="85"/>
      <c r="AW1365" s="444"/>
      <c r="AX1365" s="436"/>
      <c r="AY1365" s="437"/>
      <c r="AZ1365" s="437"/>
      <c r="BA1365" s="437"/>
      <c r="BB1365" s="437"/>
      <c r="BC1365" s="441"/>
      <c r="BD1365" s="54"/>
      <c r="BE1365" s="56"/>
      <c r="BF1365" s="56"/>
      <c r="BG1365" s="54"/>
      <c r="BH1365" s="54"/>
      <c r="BI1365" s="54"/>
      <c r="BJ1365" s="54"/>
      <c r="BR1365" s="439"/>
      <c r="BS1365" s="439"/>
      <c r="BT1365" s="439"/>
    </row>
    <row r="1366" spans="16:72" hidden="1" x14ac:dyDescent="0.2">
      <c r="P1366" s="448"/>
      <c r="U1366" s="449"/>
      <c r="V1366" s="80"/>
      <c r="W1366" s="80"/>
      <c r="X1366" s="80"/>
      <c r="Y1366" s="80"/>
      <c r="Z1366" s="80"/>
      <c r="AA1366" s="2"/>
      <c r="AB1366" s="449"/>
      <c r="AI1366" s="439"/>
      <c r="AJ1366" s="80"/>
      <c r="AK1366" s="439"/>
      <c r="AU1366" s="440"/>
      <c r="AV1366" s="85"/>
      <c r="AW1366" s="444"/>
      <c r="AX1366" s="436"/>
      <c r="AY1366" s="437"/>
      <c r="AZ1366" s="437"/>
      <c r="BA1366" s="437"/>
      <c r="BB1366" s="437"/>
      <c r="BC1366" s="441"/>
      <c r="BD1366" s="54"/>
      <c r="BE1366" s="56"/>
      <c r="BF1366" s="56"/>
      <c r="BG1366" s="54"/>
      <c r="BH1366" s="54"/>
      <c r="BI1366" s="54"/>
      <c r="BJ1366" s="54"/>
      <c r="BR1366" s="439"/>
      <c r="BS1366" s="439"/>
      <c r="BT1366" s="439"/>
    </row>
    <row r="1367" spans="16:72" hidden="1" x14ac:dyDescent="0.2">
      <c r="P1367" s="448"/>
      <c r="U1367" s="449"/>
      <c r="V1367" s="80"/>
      <c r="W1367" s="80"/>
      <c r="X1367" s="80"/>
      <c r="Y1367" s="80"/>
      <c r="Z1367" s="80"/>
      <c r="AA1367" s="2"/>
      <c r="AB1367" s="449"/>
      <c r="AI1367" s="439"/>
      <c r="AJ1367" s="80"/>
      <c r="AK1367" s="439"/>
      <c r="AU1367" s="440"/>
      <c r="AV1367" s="85"/>
      <c r="AW1367" s="444"/>
      <c r="AX1367" s="436"/>
      <c r="AY1367" s="437"/>
      <c r="AZ1367" s="437"/>
      <c r="BA1367" s="437"/>
      <c r="BB1367" s="437"/>
      <c r="BC1367" s="441"/>
      <c r="BD1367" s="54"/>
      <c r="BE1367" s="56"/>
      <c r="BF1367" s="56"/>
      <c r="BG1367" s="54"/>
      <c r="BH1367" s="54"/>
      <c r="BI1367" s="54"/>
      <c r="BJ1367" s="54"/>
      <c r="BR1367" s="439"/>
      <c r="BS1367" s="439"/>
      <c r="BT1367" s="439"/>
    </row>
    <row r="1368" spans="16:72" hidden="1" x14ac:dyDescent="0.2">
      <c r="P1368" s="448"/>
      <c r="U1368" s="449"/>
      <c r="V1368" s="80"/>
      <c r="W1368" s="80"/>
      <c r="X1368" s="80"/>
      <c r="Y1368" s="80"/>
      <c r="Z1368" s="80"/>
      <c r="AA1368" s="2"/>
      <c r="AB1368" s="449"/>
      <c r="AI1368" s="439"/>
      <c r="AJ1368" s="80"/>
      <c r="AK1368" s="439"/>
      <c r="AU1368" s="440"/>
      <c r="AV1368" s="85"/>
      <c r="AW1368" s="444"/>
      <c r="AX1368" s="436"/>
      <c r="AY1368" s="437"/>
      <c r="AZ1368" s="437"/>
      <c r="BA1368" s="437"/>
      <c r="BB1368" s="437"/>
      <c r="BC1368" s="441"/>
      <c r="BD1368" s="54"/>
      <c r="BE1368" s="56"/>
      <c r="BF1368" s="56"/>
      <c r="BG1368" s="54"/>
      <c r="BH1368" s="54"/>
      <c r="BI1368" s="54"/>
      <c r="BJ1368" s="54"/>
      <c r="BR1368" s="439"/>
      <c r="BS1368" s="439"/>
      <c r="BT1368" s="439"/>
    </row>
    <row r="1369" spans="16:72" hidden="1" x14ac:dyDescent="0.2">
      <c r="P1369" s="448"/>
      <c r="U1369" s="449"/>
      <c r="V1369" s="80"/>
      <c r="W1369" s="80"/>
      <c r="X1369" s="80"/>
      <c r="Y1369" s="80"/>
      <c r="Z1369" s="80"/>
      <c r="AA1369" s="2"/>
      <c r="AB1369" s="449"/>
      <c r="AI1369" s="439"/>
      <c r="AJ1369" s="80"/>
      <c r="AK1369" s="439"/>
      <c r="AU1369" s="440"/>
      <c r="AV1369" s="85"/>
      <c r="AW1369" s="444"/>
      <c r="AX1369" s="436"/>
      <c r="AY1369" s="437"/>
      <c r="AZ1369" s="437"/>
      <c r="BA1369" s="437"/>
      <c r="BB1369" s="437"/>
      <c r="BC1369" s="441"/>
      <c r="BD1369" s="54"/>
      <c r="BE1369" s="56"/>
      <c r="BF1369" s="56"/>
      <c r="BG1369" s="54"/>
      <c r="BH1369" s="54"/>
      <c r="BI1369" s="54"/>
      <c r="BJ1369" s="54"/>
      <c r="BR1369" s="439"/>
      <c r="BS1369" s="439"/>
      <c r="BT1369" s="439"/>
    </row>
    <row r="1370" spans="16:72" hidden="1" x14ac:dyDescent="0.2">
      <c r="P1370" s="448"/>
      <c r="U1370" s="449"/>
      <c r="V1370" s="80"/>
      <c r="W1370" s="80"/>
      <c r="X1370" s="80"/>
      <c r="Y1370" s="80"/>
      <c r="Z1370" s="80"/>
      <c r="AA1370" s="2"/>
      <c r="AB1370" s="449"/>
      <c r="AI1370" s="439"/>
      <c r="AJ1370" s="80"/>
      <c r="AK1370" s="439"/>
      <c r="AU1370" s="440"/>
      <c r="AV1370" s="85"/>
      <c r="AW1370" s="444"/>
      <c r="AX1370" s="436"/>
      <c r="AY1370" s="437"/>
      <c r="AZ1370" s="437"/>
      <c r="BA1370" s="437"/>
      <c r="BB1370" s="437"/>
      <c r="BC1370" s="441"/>
      <c r="BD1370" s="54"/>
      <c r="BE1370" s="56"/>
      <c r="BF1370" s="56"/>
      <c r="BG1370" s="54"/>
      <c r="BH1370" s="54"/>
      <c r="BI1370" s="54"/>
      <c r="BJ1370" s="54"/>
      <c r="BR1370" s="439"/>
      <c r="BS1370" s="439"/>
      <c r="BT1370" s="439"/>
    </row>
    <row r="1371" spans="16:72" hidden="1" x14ac:dyDescent="0.2">
      <c r="P1371" s="448"/>
      <c r="U1371" s="449"/>
      <c r="V1371" s="80"/>
      <c r="W1371" s="80"/>
      <c r="X1371" s="80"/>
      <c r="Y1371" s="80"/>
      <c r="Z1371" s="80"/>
      <c r="AA1371" s="2"/>
      <c r="AB1371" s="449"/>
      <c r="AI1371" s="439"/>
      <c r="AJ1371" s="80"/>
      <c r="AK1371" s="439"/>
      <c r="AU1371" s="440"/>
      <c r="AV1371" s="85"/>
      <c r="AW1371" s="444"/>
      <c r="AX1371" s="436"/>
      <c r="AY1371" s="437"/>
      <c r="AZ1371" s="437"/>
      <c r="BA1371" s="437"/>
      <c r="BB1371" s="437"/>
      <c r="BC1371" s="441"/>
      <c r="BD1371" s="54"/>
      <c r="BE1371" s="56"/>
      <c r="BF1371" s="56"/>
      <c r="BG1371" s="54"/>
      <c r="BH1371" s="54"/>
      <c r="BI1371" s="54"/>
      <c r="BJ1371" s="54"/>
      <c r="BR1371" s="439"/>
      <c r="BS1371" s="439"/>
      <c r="BT1371" s="439"/>
    </row>
    <row r="1372" spans="16:72" hidden="1" x14ac:dyDescent="0.2">
      <c r="P1372" s="448"/>
      <c r="U1372" s="449"/>
      <c r="V1372" s="80"/>
      <c r="W1372" s="80"/>
      <c r="X1372" s="80"/>
      <c r="Y1372" s="80"/>
      <c r="Z1372" s="80"/>
      <c r="AA1372" s="2"/>
      <c r="AB1372" s="449"/>
      <c r="AI1372" s="439"/>
      <c r="AJ1372" s="80"/>
      <c r="AK1372" s="439"/>
      <c r="AU1372" s="440"/>
      <c r="AV1372" s="85"/>
      <c r="AW1372" s="444"/>
      <c r="AX1372" s="436"/>
      <c r="AY1372" s="437"/>
      <c r="AZ1372" s="437"/>
      <c r="BA1372" s="437"/>
      <c r="BB1372" s="437"/>
      <c r="BC1372" s="441"/>
      <c r="BD1372" s="54"/>
      <c r="BE1372" s="56"/>
      <c r="BF1372" s="56"/>
      <c r="BG1372" s="54"/>
      <c r="BH1372" s="54"/>
      <c r="BI1372" s="54"/>
      <c r="BJ1372" s="54"/>
      <c r="BR1372" s="439"/>
      <c r="BS1372" s="439"/>
      <c r="BT1372" s="439"/>
    </row>
    <row r="1373" spans="16:72" hidden="1" x14ac:dyDescent="0.2">
      <c r="P1373" s="448"/>
      <c r="U1373" s="449"/>
      <c r="V1373" s="80"/>
      <c r="W1373" s="80"/>
      <c r="X1373" s="80"/>
      <c r="Y1373" s="80"/>
      <c r="Z1373" s="80"/>
      <c r="AA1373" s="2"/>
      <c r="AB1373" s="449"/>
      <c r="AI1373" s="439"/>
      <c r="AJ1373" s="80"/>
      <c r="AK1373" s="439"/>
      <c r="AU1373" s="440"/>
      <c r="AV1373" s="85"/>
      <c r="AW1373" s="444"/>
      <c r="AX1373" s="436"/>
      <c r="AY1373" s="437"/>
      <c r="AZ1373" s="437"/>
      <c r="BA1373" s="437"/>
      <c r="BB1373" s="437"/>
      <c r="BC1373" s="441"/>
      <c r="BD1373" s="54"/>
      <c r="BE1373" s="56"/>
      <c r="BF1373" s="56"/>
      <c r="BG1373" s="54"/>
      <c r="BH1373" s="54"/>
      <c r="BI1373" s="54"/>
      <c r="BJ1373" s="54"/>
      <c r="BR1373" s="439"/>
      <c r="BS1373" s="439"/>
      <c r="BT1373" s="439"/>
    </row>
    <row r="1374" spans="16:72" hidden="1" x14ac:dyDescent="0.2">
      <c r="P1374" s="448"/>
      <c r="U1374" s="449"/>
      <c r="V1374" s="80"/>
      <c r="W1374" s="80"/>
      <c r="X1374" s="80"/>
      <c r="Y1374" s="80"/>
      <c r="Z1374" s="80"/>
      <c r="AA1374" s="2"/>
      <c r="AB1374" s="449"/>
      <c r="AI1374" s="439"/>
      <c r="AJ1374" s="80"/>
      <c r="AK1374" s="439"/>
      <c r="AU1374" s="440"/>
      <c r="AV1374" s="85"/>
      <c r="AW1374" s="444"/>
      <c r="AX1374" s="436"/>
      <c r="AY1374" s="437"/>
      <c r="AZ1374" s="437"/>
      <c r="BA1374" s="437"/>
      <c r="BB1374" s="437"/>
      <c r="BC1374" s="441"/>
      <c r="BD1374" s="54"/>
      <c r="BE1374" s="56"/>
      <c r="BF1374" s="56"/>
      <c r="BG1374" s="54"/>
      <c r="BH1374" s="54"/>
      <c r="BI1374" s="54"/>
      <c r="BJ1374" s="54"/>
      <c r="BR1374" s="439"/>
      <c r="BS1374" s="439"/>
      <c r="BT1374" s="439"/>
    </row>
    <row r="1375" spans="16:72" hidden="1" x14ac:dyDescent="0.2">
      <c r="P1375" s="448"/>
      <c r="U1375" s="449"/>
      <c r="V1375" s="80"/>
      <c r="W1375" s="80"/>
      <c r="X1375" s="80"/>
      <c r="Y1375" s="80"/>
      <c r="Z1375" s="80"/>
      <c r="AA1375" s="2"/>
      <c r="AB1375" s="449"/>
      <c r="AI1375" s="439"/>
      <c r="AJ1375" s="80"/>
      <c r="AK1375" s="439"/>
      <c r="AU1375" s="440"/>
      <c r="AV1375" s="85"/>
      <c r="AW1375" s="444"/>
      <c r="AX1375" s="436"/>
      <c r="AY1375" s="437"/>
      <c r="AZ1375" s="437"/>
      <c r="BA1375" s="437"/>
      <c r="BB1375" s="437"/>
      <c r="BC1375" s="441"/>
      <c r="BD1375" s="54"/>
      <c r="BE1375" s="56"/>
      <c r="BF1375" s="56"/>
      <c r="BG1375" s="54"/>
      <c r="BH1375" s="54"/>
      <c r="BI1375" s="54"/>
      <c r="BJ1375" s="54"/>
      <c r="BR1375" s="439"/>
      <c r="BS1375" s="439"/>
      <c r="BT1375" s="439"/>
    </row>
    <row r="1376" spans="16:72" hidden="1" x14ac:dyDescent="0.2">
      <c r="P1376" s="448"/>
      <c r="U1376" s="449"/>
      <c r="V1376" s="80"/>
      <c r="W1376" s="80"/>
      <c r="X1376" s="80"/>
      <c r="Y1376" s="80"/>
      <c r="Z1376" s="80"/>
      <c r="AA1376" s="2"/>
      <c r="AB1376" s="449"/>
      <c r="AI1376" s="439"/>
      <c r="AJ1376" s="80"/>
      <c r="AK1376" s="439"/>
      <c r="AU1376" s="440"/>
      <c r="AV1376" s="85"/>
      <c r="AW1376" s="444"/>
      <c r="AX1376" s="436"/>
      <c r="AY1376" s="437"/>
      <c r="AZ1376" s="437"/>
      <c r="BA1376" s="437"/>
      <c r="BB1376" s="437"/>
      <c r="BC1376" s="441"/>
      <c r="BD1376" s="54"/>
      <c r="BE1376" s="56"/>
      <c r="BF1376" s="56"/>
      <c r="BG1376" s="54"/>
      <c r="BH1376" s="54"/>
      <c r="BI1376" s="54"/>
      <c r="BJ1376" s="54"/>
      <c r="BR1376" s="439"/>
      <c r="BS1376" s="439"/>
      <c r="BT1376" s="439"/>
    </row>
    <row r="1377" spans="16:72" hidden="1" x14ac:dyDescent="0.2">
      <c r="P1377" s="448"/>
      <c r="U1377" s="449"/>
      <c r="V1377" s="80"/>
      <c r="W1377" s="80"/>
      <c r="X1377" s="80"/>
      <c r="Y1377" s="80"/>
      <c r="Z1377" s="80"/>
      <c r="AA1377" s="2"/>
      <c r="AB1377" s="449"/>
      <c r="AI1377" s="439"/>
      <c r="AJ1377" s="80"/>
      <c r="AK1377" s="439"/>
      <c r="AU1377" s="440"/>
      <c r="AV1377" s="85"/>
      <c r="AW1377" s="444"/>
      <c r="AX1377" s="436"/>
      <c r="AY1377" s="437"/>
      <c r="AZ1377" s="437"/>
      <c r="BA1377" s="437"/>
      <c r="BB1377" s="437"/>
      <c r="BC1377" s="441"/>
      <c r="BD1377" s="54"/>
      <c r="BE1377" s="56"/>
      <c r="BF1377" s="56"/>
      <c r="BG1377" s="54"/>
      <c r="BH1377" s="54"/>
      <c r="BI1377" s="54"/>
      <c r="BJ1377" s="54"/>
      <c r="BR1377" s="439"/>
      <c r="BS1377" s="439"/>
      <c r="BT1377" s="439"/>
    </row>
    <row r="1378" spans="16:72" hidden="1" x14ac:dyDescent="0.2">
      <c r="P1378" s="448"/>
      <c r="U1378" s="449"/>
      <c r="V1378" s="80"/>
      <c r="W1378" s="80"/>
      <c r="X1378" s="80"/>
      <c r="Y1378" s="80"/>
      <c r="Z1378" s="80"/>
      <c r="AA1378" s="2"/>
      <c r="AB1378" s="449"/>
      <c r="AI1378" s="439"/>
      <c r="AJ1378" s="80"/>
      <c r="AK1378" s="439"/>
      <c r="AU1378" s="440"/>
      <c r="AV1378" s="85"/>
      <c r="AW1378" s="444"/>
      <c r="AX1378" s="436"/>
      <c r="AY1378" s="437"/>
      <c r="AZ1378" s="437"/>
      <c r="BA1378" s="437"/>
      <c r="BB1378" s="437"/>
      <c r="BC1378" s="441"/>
      <c r="BD1378" s="54"/>
      <c r="BE1378" s="56"/>
      <c r="BF1378" s="56"/>
      <c r="BG1378" s="54"/>
      <c r="BH1378" s="54"/>
      <c r="BI1378" s="54"/>
      <c r="BJ1378" s="54"/>
      <c r="BR1378" s="439"/>
      <c r="BS1378" s="439"/>
      <c r="BT1378" s="439"/>
    </row>
    <row r="1379" spans="16:72" hidden="1" x14ac:dyDescent="0.2">
      <c r="P1379" s="448"/>
      <c r="U1379" s="449"/>
      <c r="V1379" s="80"/>
      <c r="W1379" s="80"/>
      <c r="X1379" s="80"/>
      <c r="Y1379" s="80"/>
      <c r="Z1379" s="80"/>
      <c r="AA1379" s="2"/>
      <c r="AB1379" s="449"/>
      <c r="AI1379" s="439"/>
      <c r="AJ1379" s="80"/>
      <c r="AK1379" s="439"/>
      <c r="AU1379" s="440"/>
      <c r="AV1379" s="85"/>
      <c r="AW1379" s="444"/>
      <c r="AX1379" s="436"/>
      <c r="AY1379" s="437"/>
      <c r="AZ1379" s="437"/>
      <c r="BA1379" s="437"/>
      <c r="BB1379" s="437"/>
      <c r="BC1379" s="441"/>
      <c r="BD1379" s="54"/>
      <c r="BE1379" s="56"/>
      <c r="BF1379" s="56"/>
      <c r="BG1379" s="54"/>
      <c r="BH1379" s="54"/>
      <c r="BI1379" s="54"/>
      <c r="BJ1379" s="54"/>
      <c r="BR1379" s="439"/>
      <c r="BS1379" s="439"/>
      <c r="BT1379" s="439"/>
    </row>
    <row r="1380" spans="16:72" hidden="1" x14ac:dyDescent="0.2">
      <c r="P1380" s="448"/>
      <c r="U1380" s="449"/>
      <c r="V1380" s="80"/>
      <c r="W1380" s="80"/>
      <c r="X1380" s="80"/>
      <c r="Y1380" s="80"/>
      <c r="Z1380" s="80"/>
      <c r="AA1380" s="2"/>
      <c r="AB1380" s="449"/>
      <c r="AI1380" s="439"/>
      <c r="AJ1380" s="80"/>
      <c r="AK1380" s="439"/>
      <c r="AU1380" s="440"/>
      <c r="AV1380" s="85"/>
      <c r="AW1380" s="444"/>
      <c r="AX1380" s="436"/>
      <c r="AY1380" s="437"/>
      <c r="AZ1380" s="437"/>
      <c r="BA1380" s="437"/>
      <c r="BB1380" s="437"/>
      <c r="BC1380" s="441"/>
      <c r="BD1380" s="54"/>
      <c r="BE1380" s="56"/>
      <c r="BF1380" s="56"/>
      <c r="BG1380" s="54"/>
      <c r="BH1380" s="54"/>
      <c r="BI1380" s="54"/>
      <c r="BJ1380" s="54"/>
      <c r="BR1380" s="439"/>
      <c r="BS1380" s="439"/>
      <c r="BT1380" s="439"/>
    </row>
    <row r="1381" spans="16:72" hidden="1" x14ac:dyDescent="0.2">
      <c r="P1381" s="448"/>
      <c r="U1381" s="449"/>
      <c r="V1381" s="80"/>
      <c r="W1381" s="80"/>
      <c r="X1381" s="80"/>
      <c r="Y1381" s="80"/>
      <c r="Z1381" s="80"/>
      <c r="AA1381" s="2"/>
      <c r="AB1381" s="449"/>
      <c r="AI1381" s="439"/>
      <c r="AJ1381" s="80"/>
      <c r="AK1381" s="439"/>
      <c r="AU1381" s="440"/>
      <c r="AV1381" s="85"/>
      <c r="AW1381" s="444"/>
      <c r="AX1381" s="436"/>
      <c r="AY1381" s="437"/>
      <c r="AZ1381" s="437"/>
      <c r="BA1381" s="437"/>
      <c r="BB1381" s="437"/>
      <c r="BC1381" s="441"/>
      <c r="BD1381" s="54"/>
      <c r="BE1381" s="56"/>
      <c r="BF1381" s="56"/>
      <c r="BG1381" s="54"/>
      <c r="BH1381" s="54"/>
      <c r="BI1381" s="54"/>
      <c r="BJ1381" s="54"/>
      <c r="BR1381" s="439"/>
      <c r="BS1381" s="439"/>
      <c r="BT1381" s="439"/>
    </row>
    <row r="1382" spans="16:72" hidden="1" x14ac:dyDescent="0.2">
      <c r="P1382" s="448"/>
      <c r="U1382" s="449"/>
      <c r="V1382" s="80"/>
      <c r="W1382" s="80"/>
      <c r="X1382" s="80"/>
      <c r="Y1382" s="80"/>
      <c r="Z1382" s="80"/>
      <c r="AA1382" s="2"/>
      <c r="AB1382" s="449"/>
      <c r="AI1382" s="439"/>
      <c r="AJ1382" s="80"/>
      <c r="AK1382" s="439"/>
      <c r="AU1382" s="440"/>
      <c r="AV1382" s="85"/>
      <c r="AW1382" s="444"/>
      <c r="AX1382" s="436"/>
      <c r="AY1382" s="437"/>
      <c r="AZ1382" s="437"/>
      <c r="BA1382" s="437"/>
      <c r="BB1382" s="437"/>
      <c r="BC1382" s="441"/>
      <c r="BD1382" s="54"/>
      <c r="BE1382" s="56"/>
      <c r="BF1382" s="56"/>
      <c r="BG1382" s="54"/>
      <c r="BH1382" s="54"/>
      <c r="BI1382" s="54"/>
      <c r="BJ1382" s="54"/>
      <c r="BR1382" s="439"/>
      <c r="BS1382" s="439"/>
      <c r="BT1382" s="439"/>
    </row>
    <row r="1383" spans="16:72" hidden="1" x14ac:dyDescent="0.2">
      <c r="P1383" s="448"/>
      <c r="U1383" s="449"/>
      <c r="V1383" s="80"/>
      <c r="W1383" s="80"/>
      <c r="X1383" s="80"/>
      <c r="Y1383" s="80"/>
      <c r="Z1383" s="80"/>
      <c r="AA1383" s="2"/>
      <c r="AB1383" s="449"/>
      <c r="AI1383" s="439"/>
      <c r="AJ1383" s="80"/>
      <c r="AK1383" s="439"/>
      <c r="AU1383" s="440"/>
      <c r="AV1383" s="85"/>
      <c r="AW1383" s="444"/>
      <c r="AX1383" s="436"/>
      <c r="AY1383" s="437"/>
      <c r="AZ1383" s="437"/>
      <c r="BA1383" s="437"/>
      <c r="BB1383" s="437"/>
      <c r="BC1383" s="441"/>
      <c r="BD1383" s="54"/>
      <c r="BE1383" s="56"/>
      <c r="BF1383" s="56"/>
      <c r="BG1383" s="54"/>
      <c r="BH1383" s="54"/>
      <c r="BI1383" s="54"/>
      <c r="BJ1383" s="54"/>
      <c r="BR1383" s="439"/>
      <c r="BS1383" s="439"/>
      <c r="BT1383" s="439"/>
    </row>
    <row r="1384" spans="16:72" hidden="1" x14ac:dyDescent="0.2">
      <c r="P1384" s="448"/>
      <c r="U1384" s="449"/>
      <c r="V1384" s="80"/>
      <c r="W1384" s="80"/>
      <c r="X1384" s="80"/>
      <c r="Y1384" s="80"/>
      <c r="Z1384" s="80"/>
      <c r="AA1384" s="2"/>
      <c r="AB1384" s="449"/>
      <c r="AI1384" s="439"/>
      <c r="AJ1384" s="80"/>
      <c r="AK1384" s="439"/>
      <c r="AU1384" s="440"/>
      <c r="AV1384" s="85"/>
      <c r="AW1384" s="444"/>
      <c r="AX1384" s="436"/>
      <c r="AY1384" s="437"/>
      <c r="AZ1384" s="437"/>
      <c r="BA1384" s="437"/>
      <c r="BB1384" s="437"/>
      <c r="BC1384" s="441"/>
      <c r="BD1384" s="54"/>
      <c r="BE1384" s="56"/>
      <c r="BF1384" s="56"/>
      <c r="BG1384" s="54"/>
      <c r="BH1384" s="54"/>
      <c r="BI1384" s="54"/>
      <c r="BJ1384" s="54"/>
      <c r="BR1384" s="439"/>
      <c r="BS1384" s="439"/>
      <c r="BT1384" s="439"/>
    </row>
    <row r="1385" spans="16:72" hidden="1" x14ac:dyDescent="0.2">
      <c r="P1385" s="448"/>
      <c r="U1385" s="449"/>
      <c r="V1385" s="80"/>
      <c r="W1385" s="80"/>
      <c r="X1385" s="80"/>
      <c r="Y1385" s="80"/>
      <c r="Z1385" s="80"/>
      <c r="AA1385" s="2"/>
      <c r="AB1385" s="449"/>
      <c r="AI1385" s="439"/>
      <c r="AJ1385" s="80"/>
      <c r="AK1385" s="439"/>
      <c r="AU1385" s="440"/>
      <c r="AV1385" s="85"/>
      <c r="AW1385" s="444"/>
      <c r="AX1385" s="436"/>
      <c r="AY1385" s="437"/>
      <c r="AZ1385" s="437"/>
      <c r="BA1385" s="437"/>
      <c r="BB1385" s="437"/>
      <c r="BC1385" s="441"/>
      <c r="BD1385" s="54"/>
      <c r="BE1385" s="56"/>
      <c r="BF1385" s="56"/>
      <c r="BG1385" s="54"/>
      <c r="BH1385" s="54"/>
      <c r="BI1385" s="54"/>
      <c r="BJ1385" s="54"/>
      <c r="BR1385" s="439"/>
      <c r="BS1385" s="439"/>
      <c r="BT1385" s="439"/>
    </row>
    <row r="1386" spans="16:72" hidden="1" x14ac:dyDescent="0.2">
      <c r="P1386" s="448"/>
      <c r="U1386" s="449"/>
      <c r="V1386" s="80"/>
      <c r="W1386" s="80"/>
      <c r="X1386" s="80"/>
      <c r="Y1386" s="80"/>
      <c r="Z1386" s="80"/>
      <c r="AA1386" s="2"/>
      <c r="AB1386" s="449"/>
      <c r="AI1386" s="439"/>
      <c r="AJ1386" s="80"/>
      <c r="AK1386" s="439"/>
      <c r="AU1386" s="440"/>
      <c r="AV1386" s="85"/>
      <c r="AW1386" s="444"/>
      <c r="AX1386" s="436"/>
      <c r="AY1386" s="437"/>
      <c r="AZ1386" s="437"/>
      <c r="BA1386" s="437"/>
      <c r="BB1386" s="437"/>
      <c r="BC1386" s="441"/>
      <c r="BD1386" s="54"/>
      <c r="BE1386" s="56"/>
      <c r="BF1386" s="56"/>
      <c r="BG1386" s="54"/>
      <c r="BH1386" s="54"/>
      <c r="BI1386" s="54"/>
      <c r="BJ1386" s="54"/>
      <c r="BR1386" s="439"/>
      <c r="BS1386" s="439"/>
      <c r="BT1386" s="439"/>
    </row>
    <row r="1387" spans="16:72" hidden="1" x14ac:dyDescent="0.2">
      <c r="P1387" s="448"/>
      <c r="U1387" s="449"/>
      <c r="V1387" s="80"/>
      <c r="W1387" s="80"/>
      <c r="X1387" s="80"/>
      <c r="Y1387" s="80"/>
      <c r="Z1387" s="80"/>
      <c r="AA1387" s="2"/>
      <c r="AB1387" s="449"/>
      <c r="AI1387" s="439"/>
      <c r="AJ1387" s="80"/>
      <c r="AK1387" s="439"/>
      <c r="AU1387" s="440"/>
      <c r="AV1387" s="85"/>
      <c r="AW1387" s="444"/>
      <c r="AX1387" s="436"/>
      <c r="AY1387" s="437"/>
      <c r="AZ1387" s="437"/>
      <c r="BA1387" s="437"/>
      <c r="BB1387" s="437"/>
      <c r="BC1387" s="441"/>
      <c r="BD1387" s="54"/>
      <c r="BE1387" s="56"/>
      <c r="BF1387" s="56"/>
      <c r="BG1387" s="54"/>
      <c r="BH1387" s="54"/>
      <c r="BI1387" s="54"/>
      <c r="BJ1387" s="54"/>
      <c r="BR1387" s="439"/>
      <c r="BS1387" s="439"/>
      <c r="BT1387" s="439"/>
    </row>
    <row r="1388" spans="16:72" hidden="1" x14ac:dyDescent="0.2">
      <c r="P1388" s="448"/>
      <c r="U1388" s="449"/>
      <c r="V1388" s="80"/>
      <c r="W1388" s="80"/>
      <c r="X1388" s="80"/>
      <c r="Y1388" s="80"/>
      <c r="Z1388" s="80"/>
      <c r="AA1388" s="2"/>
      <c r="AB1388" s="449"/>
      <c r="AI1388" s="439"/>
      <c r="AJ1388" s="80"/>
      <c r="AK1388" s="439"/>
      <c r="AU1388" s="440"/>
      <c r="AV1388" s="85"/>
      <c r="AW1388" s="444"/>
      <c r="AX1388" s="436"/>
      <c r="AY1388" s="437"/>
      <c r="AZ1388" s="437"/>
      <c r="BA1388" s="437"/>
      <c r="BB1388" s="437"/>
      <c r="BC1388" s="441"/>
      <c r="BD1388" s="54"/>
      <c r="BE1388" s="56"/>
      <c r="BF1388" s="56"/>
      <c r="BG1388" s="54"/>
      <c r="BH1388" s="54"/>
      <c r="BI1388" s="54"/>
      <c r="BJ1388" s="54"/>
      <c r="BR1388" s="439"/>
      <c r="BS1388" s="439"/>
      <c r="BT1388" s="439"/>
    </row>
    <row r="1389" spans="16:72" hidden="1" x14ac:dyDescent="0.2">
      <c r="P1389" s="448"/>
      <c r="U1389" s="449"/>
      <c r="V1389" s="80"/>
      <c r="W1389" s="80"/>
      <c r="X1389" s="80"/>
      <c r="Y1389" s="80"/>
      <c r="Z1389" s="80"/>
      <c r="AA1389" s="2"/>
      <c r="AB1389" s="449"/>
      <c r="AI1389" s="439"/>
      <c r="AJ1389" s="80"/>
      <c r="AK1389" s="439"/>
      <c r="AU1389" s="440"/>
      <c r="AV1389" s="85"/>
      <c r="AW1389" s="444"/>
      <c r="AX1389" s="436"/>
      <c r="AY1389" s="437"/>
      <c r="AZ1389" s="437"/>
      <c r="BA1389" s="437"/>
      <c r="BB1389" s="437"/>
      <c r="BC1389" s="441"/>
      <c r="BD1389" s="54"/>
      <c r="BE1389" s="56"/>
      <c r="BF1389" s="56"/>
      <c r="BG1389" s="54"/>
      <c r="BH1389" s="54"/>
      <c r="BI1389" s="54"/>
      <c r="BJ1389" s="54"/>
      <c r="BR1389" s="439"/>
      <c r="BS1389" s="439"/>
      <c r="BT1389" s="439"/>
    </row>
    <row r="1390" spans="16:72" hidden="1" x14ac:dyDescent="0.2">
      <c r="P1390" s="448"/>
      <c r="U1390" s="449"/>
      <c r="V1390" s="80"/>
      <c r="W1390" s="80"/>
      <c r="X1390" s="80"/>
      <c r="Y1390" s="80"/>
      <c r="Z1390" s="80"/>
      <c r="AA1390" s="2"/>
      <c r="AB1390" s="449"/>
      <c r="AJ1390" s="80"/>
      <c r="AU1390" s="440"/>
      <c r="AV1390" s="85"/>
      <c r="AW1390" s="444"/>
      <c r="AX1390" s="436"/>
      <c r="AY1390" s="437"/>
      <c r="AZ1390" s="437"/>
      <c r="BA1390" s="437"/>
      <c r="BB1390" s="437"/>
      <c r="BC1390" s="441"/>
      <c r="BD1390" s="54"/>
      <c r="BE1390" s="56"/>
      <c r="BF1390" s="56"/>
      <c r="BG1390" s="54"/>
      <c r="BH1390" s="54"/>
      <c r="BI1390" s="54"/>
      <c r="BJ1390" s="54"/>
      <c r="BR1390" s="439"/>
      <c r="BS1390" s="439"/>
      <c r="BT1390" s="439"/>
    </row>
    <row r="1391" spans="16:72" hidden="1" x14ac:dyDescent="0.2">
      <c r="P1391" s="448"/>
      <c r="U1391" s="449"/>
      <c r="V1391" s="80"/>
      <c r="W1391" s="80"/>
      <c r="X1391" s="80"/>
      <c r="Y1391" s="80"/>
      <c r="Z1391" s="80"/>
      <c r="AA1391" s="2"/>
      <c r="AB1391" s="449"/>
      <c r="AJ1391" s="80"/>
      <c r="AU1391" s="440"/>
      <c r="AV1391" s="85"/>
      <c r="AW1391" s="444"/>
      <c r="AX1391" s="436"/>
      <c r="AY1391" s="437"/>
      <c r="AZ1391" s="437"/>
      <c r="BA1391" s="437"/>
      <c r="BB1391" s="437"/>
      <c r="BC1391" s="441"/>
      <c r="BD1391" s="54"/>
      <c r="BE1391" s="56"/>
      <c r="BF1391" s="56"/>
      <c r="BG1391" s="54"/>
      <c r="BH1391" s="54"/>
      <c r="BI1391" s="54"/>
      <c r="BJ1391" s="54"/>
      <c r="BR1391" s="439"/>
      <c r="BS1391" s="439"/>
      <c r="BT1391" s="439"/>
    </row>
    <row r="1392" spans="16:72" hidden="1" x14ac:dyDescent="0.2">
      <c r="P1392" s="448"/>
      <c r="U1392" s="449"/>
      <c r="V1392" s="80"/>
      <c r="W1392" s="80"/>
      <c r="X1392" s="80"/>
      <c r="Y1392" s="80"/>
      <c r="Z1392" s="80"/>
      <c r="AA1392" s="2"/>
      <c r="AB1392" s="449"/>
      <c r="AJ1392" s="80"/>
      <c r="AU1392" s="440"/>
      <c r="AV1392" s="85"/>
      <c r="AW1392" s="444"/>
      <c r="AX1392" s="436"/>
      <c r="AY1392" s="437"/>
      <c r="AZ1392" s="437"/>
      <c r="BA1392" s="437"/>
      <c r="BB1392" s="437"/>
      <c r="BC1392" s="441"/>
      <c r="BD1392" s="54"/>
      <c r="BE1392" s="56"/>
      <c r="BF1392" s="56"/>
      <c r="BG1392" s="54"/>
      <c r="BH1392" s="54"/>
      <c r="BI1392" s="54"/>
      <c r="BJ1392" s="54"/>
      <c r="BR1392" s="439"/>
      <c r="BS1392" s="439"/>
      <c r="BT1392" s="439"/>
    </row>
    <row r="1393" spans="16:72" hidden="1" x14ac:dyDescent="0.2">
      <c r="P1393" s="448"/>
      <c r="U1393" s="449"/>
      <c r="V1393" s="80"/>
      <c r="W1393" s="80"/>
      <c r="X1393" s="80"/>
      <c r="Y1393" s="80"/>
      <c r="Z1393" s="80"/>
      <c r="AA1393" s="2"/>
      <c r="AB1393" s="449"/>
      <c r="AJ1393" s="80"/>
      <c r="AU1393" s="440"/>
      <c r="AV1393" s="85"/>
      <c r="AW1393" s="444"/>
      <c r="AX1393" s="436"/>
      <c r="AY1393" s="437"/>
      <c r="AZ1393" s="437"/>
      <c r="BA1393" s="437"/>
      <c r="BB1393" s="437"/>
      <c r="BC1393" s="441"/>
      <c r="BD1393" s="54"/>
      <c r="BE1393" s="56"/>
      <c r="BF1393" s="56"/>
      <c r="BG1393" s="54"/>
      <c r="BH1393" s="54"/>
      <c r="BI1393" s="54"/>
      <c r="BJ1393" s="54"/>
      <c r="BR1393" s="439"/>
      <c r="BS1393" s="439"/>
      <c r="BT1393" s="439"/>
    </row>
    <row r="1394" spans="16:72" hidden="1" x14ac:dyDescent="0.2">
      <c r="P1394" s="448"/>
      <c r="U1394" s="449"/>
      <c r="V1394" s="80"/>
      <c r="W1394" s="80"/>
      <c r="X1394" s="80"/>
      <c r="Y1394" s="80"/>
      <c r="Z1394" s="80"/>
      <c r="AA1394" s="2"/>
      <c r="AB1394" s="449"/>
      <c r="AJ1394" s="80"/>
      <c r="AU1394" s="440"/>
      <c r="AV1394" s="85"/>
      <c r="AW1394" s="444"/>
      <c r="AX1394" s="436"/>
      <c r="AY1394" s="437"/>
      <c r="AZ1394" s="437"/>
      <c r="BA1394" s="437"/>
      <c r="BB1394" s="437"/>
      <c r="BC1394" s="441"/>
      <c r="BD1394" s="54"/>
      <c r="BE1394" s="56"/>
      <c r="BF1394" s="56"/>
      <c r="BG1394" s="54"/>
      <c r="BH1394" s="54"/>
      <c r="BI1394" s="54"/>
      <c r="BJ1394" s="54"/>
      <c r="BR1394" s="439"/>
      <c r="BS1394" s="439"/>
      <c r="BT1394" s="439"/>
    </row>
    <row r="1395" spans="16:72" hidden="1" x14ac:dyDescent="0.2">
      <c r="P1395" s="448"/>
      <c r="U1395" s="449"/>
      <c r="V1395" s="80"/>
      <c r="W1395" s="80"/>
      <c r="X1395" s="80"/>
      <c r="Y1395" s="80"/>
      <c r="Z1395" s="80"/>
      <c r="AA1395" s="2"/>
      <c r="AB1395" s="449"/>
      <c r="AJ1395" s="80"/>
      <c r="AU1395" s="440"/>
      <c r="AV1395" s="85"/>
      <c r="AW1395" s="444"/>
      <c r="AX1395" s="436"/>
      <c r="AY1395" s="437"/>
      <c r="AZ1395" s="437"/>
      <c r="BA1395" s="437"/>
      <c r="BB1395" s="437"/>
      <c r="BC1395" s="441"/>
      <c r="BD1395" s="54"/>
      <c r="BE1395" s="56"/>
      <c r="BF1395" s="56"/>
      <c r="BG1395" s="54"/>
      <c r="BH1395" s="54"/>
      <c r="BI1395" s="54"/>
      <c r="BJ1395" s="54"/>
      <c r="BR1395" s="439"/>
      <c r="BS1395" s="439"/>
      <c r="BT1395" s="439"/>
    </row>
    <row r="1396" spans="16:72" hidden="1" x14ac:dyDescent="0.2">
      <c r="P1396" s="448"/>
      <c r="U1396" s="449"/>
      <c r="V1396" s="80"/>
      <c r="W1396" s="80"/>
      <c r="X1396" s="80"/>
      <c r="Y1396" s="80"/>
      <c r="Z1396" s="80"/>
      <c r="AA1396" s="2"/>
      <c r="AB1396" s="449"/>
      <c r="AJ1396" s="80"/>
      <c r="AU1396" s="440"/>
      <c r="AV1396" s="85"/>
      <c r="AW1396" s="444"/>
      <c r="AX1396" s="436"/>
      <c r="AY1396" s="437"/>
      <c r="AZ1396" s="437"/>
      <c r="BA1396" s="437"/>
      <c r="BB1396" s="437"/>
      <c r="BC1396" s="441"/>
      <c r="BD1396" s="54"/>
      <c r="BE1396" s="56"/>
      <c r="BF1396" s="56"/>
      <c r="BG1396" s="54"/>
      <c r="BH1396" s="54"/>
      <c r="BI1396" s="54"/>
      <c r="BJ1396" s="54"/>
      <c r="BR1396" s="439"/>
      <c r="BS1396" s="439"/>
      <c r="BT1396" s="439"/>
    </row>
    <row r="1397" spans="16:72" hidden="1" x14ac:dyDescent="0.2">
      <c r="P1397" s="448"/>
      <c r="U1397" s="449"/>
      <c r="V1397" s="80"/>
      <c r="W1397" s="80"/>
      <c r="X1397" s="80"/>
      <c r="Y1397" s="80"/>
      <c r="Z1397" s="80"/>
      <c r="AA1397" s="2"/>
      <c r="AB1397" s="449"/>
      <c r="AJ1397" s="80"/>
      <c r="AU1397" s="440"/>
      <c r="AV1397" s="85"/>
      <c r="AW1397" s="444"/>
      <c r="AX1397" s="436"/>
      <c r="AY1397" s="437"/>
      <c r="AZ1397" s="437"/>
      <c r="BA1397" s="437"/>
      <c r="BB1397" s="437"/>
      <c r="BC1397" s="441"/>
      <c r="BD1397" s="54"/>
      <c r="BE1397" s="56"/>
      <c r="BF1397" s="56"/>
      <c r="BG1397" s="54"/>
      <c r="BH1397" s="54"/>
      <c r="BI1397" s="54"/>
      <c r="BJ1397" s="54"/>
      <c r="BR1397" s="439"/>
      <c r="BS1397" s="439"/>
      <c r="BT1397" s="439"/>
    </row>
    <row r="1398" spans="16:72" hidden="1" x14ac:dyDescent="0.2">
      <c r="P1398" s="448"/>
      <c r="U1398" s="449"/>
      <c r="V1398" s="80"/>
      <c r="W1398" s="80"/>
      <c r="X1398" s="80"/>
      <c r="Y1398" s="80"/>
      <c r="Z1398" s="80"/>
      <c r="AA1398" s="2"/>
      <c r="AB1398" s="449"/>
      <c r="AJ1398" s="80"/>
      <c r="AU1398" s="440"/>
      <c r="AV1398" s="85"/>
      <c r="AW1398" s="444"/>
      <c r="AX1398" s="436"/>
      <c r="AY1398" s="437"/>
      <c r="AZ1398" s="437"/>
      <c r="BA1398" s="437"/>
      <c r="BB1398" s="437"/>
      <c r="BC1398" s="441"/>
      <c r="BD1398" s="54"/>
      <c r="BE1398" s="56"/>
      <c r="BF1398" s="56"/>
      <c r="BG1398" s="54"/>
      <c r="BH1398" s="54"/>
      <c r="BI1398" s="54"/>
      <c r="BJ1398" s="54"/>
      <c r="BR1398" s="439"/>
      <c r="BS1398" s="439"/>
      <c r="BT1398" s="439"/>
    </row>
    <row r="1399" spans="16:72" hidden="1" x14ac:dyDescent="0.2">
      <c r="P1399" s="448"/>
      <c r="U1399" s="449"/>
      <c r="V1399" s="80"/>
      <c r="W1399" s="80"/>
      <c r="X1399" s="80"/>
      <c r="Y1399" s="80"/>
      <c r="Z1399" s="80"/>
      <c r="AA1399" s="2"/>
      <c r="AB1399" s="449"/>
      <c r="AJ1399" s="80"/>
      <c r="AU1399" s="440"/>
      <c r="AV1399" s="85"/>
      <c r="AW1399" s="444"/>
      <c r="AX1399" s="436"/>
      <c r="AY1399" s="437"/>
      <c r="AZ1399" s="437"/>
      <c r="BA1399" s="437"/>
      <c r="BB1399" s="437"/>
      <c r="BC1399" s="441"/>
      <c r="BD1399" s="54"/>
      <c r="BE1399" s="56"/>
      <c r="BF1399" s="56"/>
      <c r="BG1399" s="54"/>
      <c r="BH1399" s="54"/>
      <c r="BI1399" s="54"/>
      <c r="BJ1399" s="54"/>
      <c r="BR1399" s="439"/>
      <c r="BS1399" s="439"/>
      <c r="BT1399" s="439"/>
    </row>
    <row r="1400" spans="16:72" hidden="1" x14ac:dyDescent="0.2">
      <c r="P1400" s="448"/>
      <c r="U1400" s="449"/>
      <c r="V1400" s="80"/>
      <c r="W1400" s="80"/>
      <c r="X1400" s="80"/>
      <c r="Y1400" s="80"/>
      <c r="Z1400" s="80"/>
      <c r="AA1400" s="2"/>
      <c r="AB1400" s="449"/>
      <c r="AJ1400" s="80"/>
      <c r="AU1400" s="440"/>
      <c r="AV1400" s="85"/>
      <c r="AW1400" s="444"/>
      <c r="AX1400" s="436"/>
      <c r="AY1400" s="437"/>
      <c r="AZ1400" s="437"/>
      <c r="BA1400" s="437"/>
      <c r="BB1400" s="437"/>
      <c r="BC1400" s="441"/>
      <c r="BD1400" s="54"/>
      <c r="BE1400" s="56"/>
      <c r="BF1400" s="56"/>
      <c r="BG1400" s="54"/>
      <c r="BH1400" s="54"/>
      <c r="BI1400" s="54"/>
      <c r="BJ1400" s="54"/>
      <c r="BR1400" s="439"/>
      <c r="BS1400" s="439"/>
      <c r="BT1400" s="439"/>
    </row>
    <row r="1401" spans="16:72" hidden="1" x14ac:dyDescent="0.2">
      <c r="P1401" s="448"/>
      <c r="U1401" s="449"/>
      <c r="V1401" s="80"/>
      <c r="W1401" s="80"/>
      <c r="X1401" s="80"/>
      <c r="Y1401" s="80"/>
      <c r="Z1401" s="80"/>
      <c r="AA1401" s="2"/>
      <c r="AB1401" s="449"/>
      <c r="AJ1401" s="80"/>
      <c r="AU1401" s="440"/>
      <c r="AV1401" s="85"/>
      <c r="AW1401" s="444"/>
      <c r="AX1401" s="436"/>
      <c r="AY1401" s="437"/>
      <c r="AZ1401" s="437"/>
      <c r="BA1401" s="437"/>
      <c r="BB1401" s="437"/>
      <c r="BC1401" s="441"/>
      <c r="BD1401" s="54"/>
      <c r="BE1401" s="56"/>
      <c r="BF1401" s="56"/>
      <c r="BG1401" s="54"/>
      <c r="BH1401" s="54"/>
      <c r="BI1401" s="54"/>
      <c r="BJ1401" s="54"/>
      <c r="BR1401" s="439"/>
      <c r="BS1401" s="439"/>
      <c r="BT1401" s="439"/>
    </row>
    <row r="1402" spans="16:72" hidden="1" x14ac:dyDescent="0.2">
      <c r="P1402" s="448"/>
      <c r="U1402" s="449"/>
      <c r="V1402" s="80"/>
      <c r="W1402" s="80"/>
      <c r="X1402" s="80"/>
      <c r="Y1402" s="80"/>
      <c r="Z1402" s="80"/>
      <c r="AA1402" s="2"/>
      <c r="AB1402" s="449"/>
      <c r="AJ1402" s="80"/>
      <c r="AU1402" s="440"/>
      <c r="AV1402" s="85"/>
      <c r="AW1402" s="444"/>
      <c r="AX1402" s="436"/>
      <c r="AY1402" s="437"/>
      <c r="AZ1402" s="437"/>
      <c r="BA1402" s="437"/>
      <c r="BB1402" s="437"/>
      <c r="BC1402" s="441"/>
      <c r="BD1402" s="54"/>
      <c r="BE1402" s="56"/>
      <c r="BF1402" s="56"/>
      <c r="BG1402" s="54"/>
      <c r="BH1402" s="54"/>
      <c r="BI1402" s="54"/>
      <c r="BJ1402" s="54"/>
      <c r="BR1402" s="439"/>
      <c r="BS1402" s="439"/>
      <c r="BT1402" s="439"/>
    </row>
    <row r="1403" spans="16:72" hidden="1" x14ac:dyDescent="0.2">
      <c r="P1403" s="448"/>
      <c r="U1403" s="449"/>
      <c r="V1403" s="80"/>
      <c r="W1403" s="80"/>
      <c r="X1403" s="80"/>
      <c r="Y1403" s="80"/>
      <c r="Z1403" s="80"/>
      <c r="AA1403" s="2"/>
      <c r="AB1403" s="449"/>
      <c r="AJ1403" s="80"/>
      <c r="AU1403" s="440"/>
      <c r="AV1403" s="85"/>
      <c r="AW1403" s="444"/>
      <c r="AX1403" s="436"/>
      <c r="AY1403" s="437"/>
      <c r="AZ1403" s="437"/>
      <c r="BA1403" s="437"/>
      <c r="BB1403" s="437"/>
      <c r="BC1403" s="441"/>
      <c r="BD1403" s="54"/>
      <c r="BE1403" s="56"/>
      <c r="BF1403" s="56"/>
      <c r="BG1403" s="54"/>
      <c r="BH1403" s="54"/>
      <c r="BI1403" s="54"/>
      <c r="BJ1403" s="54"/>
      <c r="BR1403" s="439"/>
      <c r="BS1403" s="439"/>
      <c r="BT1403" s="439"/>
    </row>
    <row r="1404" spans="16:72" hidden="1" x14ac:dyDescent="0.2">
      <c r="P1404" s="448"/>
      <c r="U1404" s="449"/>
      <c r="V1404" s="80"/>
      <c r="W1404" s="80"/>
      <c r="X1404" s="80"/>
      <c r="Y1404" s="80"/>
      <c r="Z1404" s="80"/>
      <c r="AA1404" s="2"/>
      <c r="AB1404" s="449"/>
      <c r="AJ1404" s="80"/>
      <c r="AU1404" s="440"/>
      <c r="AV1404" s="85"/>
      <c r="AW1404" s="444"/>
      <c r="AX1404" s="436"/>
      <c r="AY1404" s="437"/>
      <c r="AZ1404" s="437"/>
      <c r="BA1404" s="437"/>
      <c r="BB1404" s="437"/>
      <c r="BC1404" s="441"/>
      <c r="BD1404" s="54"/>
      <c r="BE1404" s="56"/>
      <c r="BF1404" s="56"/>
      <c r="BG1404" s="54"/>
      <c r="BH1404" s="54"/>
      <c r="BI1404" s="54"/>
      <c r="BJ1404" s="54"/>
      <c r="BR1404" s="439"/>
      <c r="BS1404" s="439"/>
      <c r="BT1404" s="439"/>
    </row>
    <row r="1405" spans="16:72" hidden="1" x14ac:dyDescent="0.2">
      <c r="P1405" s="448"/>
      <c r="U1405" s="449"/>
      <c r="V1405" s="80"/>
      <c r="W1405" s="80"/>
      <c r="X1405" s="80"/>
      <c r="Y1405" s="80"/>
      <c r="Z1405" s="80"/>
      <c r="AA1405" s="2"/>
      <c r="AB1405" s="449"/>
      <c r="AJ1405" s="80"/>
      <c r="AU1405" s="440"/>
      <c r="AV1405" s="85"/>
      <c r="AW1405" s="444"/>
      <c r="AX1405" s="436"/>
      <c r="AY1405" s="437"/>
      <c r="AZ1405" s="437"/>
      <c r="BA1405" s="437"/>
      <c r="BB1405" s="437"/>
      <c r="BC1405" s="441"/>
      <c r="BD1405" s="54"/>
      <c r="BE1405" s="56"/>
      <c r="BF1405" s="56"/>
      <c r="BG1405" s="54"/>
      <c r="BH1405" s="54"/>
      <c r="BI1405" s="54"/>
      <c r="BJ1405" s="54"/>
      <c r="BR1405" s="439"/>
      <c r="BS1405" s="439"/>
      <c r="BT1405" s="439"/>
    </row>
    <row r="1406" spans="16:72" hidden="1" x14ac:dyDescent="0.2">
      <c r="P1406" s="448"/>
      <c r="U1406" s="449"/>
      <c r="V1406" s="80"/>
      <c r="W1406" s="80"/>
      <c r="X1406" s="80"/>
      <c r="Y1406" s="80"/>
      <c r="Z1406" s="80"/>
      <c r="AA1406" s="2"/>
      <c r="AB1406" s="449"/>
      <c r="AU1406" s="440"/>
      <c r="AV1406" s="85"/>
      <c r="AW1406" s="444"/>
      <c r="AX1406" s="436"/>
      <c r="AY1406" s="437"/>
      <c r="AZ1406" s="437"/>
      <c r="BA1406" s="437"/>
      <c r="BB1406" s="437"/>
      <c r="BC1406" s="441"/>
      <c r="BD1406" s="54"/>
      <c r="BE1406" s="56"/>
      <c r="BF1406" s="56"/>
      <c r="BG1406" s="54"/>
      <c r="BH1406" s="54"/>
      <c r="BI1406" s="54"/>
      <c r="BJ1406" s="54"/>
      <c r="BR1406" s="439"/>
      <c r="BS1406" s="439"/>
      <c r="BT1406" s="439"/>
    </row>
    <row r="1407" spans="16:72" hidden="1" x14ac:dyDescent="0.2">
      <c r="P1407" s="448"/>
      <c r="U1407" s="449"/>
      <c r="V1407" s="80"/>
      <c r="W1407" s="80"/>
      <c r="X1407" s="80"/>
      <c r="Y1407" s="80"/>
      <c r="Z1407" s="80"/>
      <c r="AA1407" s="2"/>
      <c r="AB1407" s="449"/>
      <c r="AU1407" s="440"/>
      <c r="AV1407" s="85"/>
      <c r="AW1407" s="444"/>
      <c r="AX1407" s="436"/>
      <c r="AY1407" s="437"/>
      <c r="AZ1407" s="437"/>
      <c r="BA1407" s="437"/>
      <c r="BB1407" s="437"/>
      <c r="BC1407" s="441"/>
      <c r="BD1407" s="54"/>
      <c r="BE1407" s="56"/>
      <c r="BF1407" s="56"/>
      <c r="BG1407" s="54"/>
      <c r="BH1407" s="54"/>
      <c r="BI1407" s="54"/>
      <c r="BJ1407" s="54"/>
      <c r="BR1407" s="439"/>
      <c r="BS1407" s="439"/>
      <c r="BT1407" s="439"/>
    </row>
    <row r="1408" spans="16:72" hidden="1" x14ac:dyDescent="0.2">
      <c r="P1408" s="448"/>
      <c r="U1408" s="449"/>
      <c r="V1408" s="80"/>
      <c r="W1408" s="80"/>
      <c r="X1408" s="80"/>
      <c r="Y1408" s="80"/>
      <c r="Z1408" s="80"/>
      <c r="AA1408" s="2"/>
      <c r="AB1408" s="449"/>
      <c r="AU1408" s="440"/>
      <c r="AV1408" s="85"/>
      <c r="AW1408" s="444"/>
      <c r="AX1408" s="436"/>
      <c r="AY1408" s="437"/>
      <c r="AZ1408" s="437"/>
      <c r="BA1408" s="437"/>
      <c r="BB1408" s="437"/>
      <c r="BC1408" s="441"/>
      <c r="BD1408" s="54"/>
      <c r="BE1408" s="56"/>
      <c r="BF1408" s="56"/>
      <c r="BG1408" s="54"/>
      <c r="BH1408" s="54"/>
      <c r="BI1408" s="54"/>
      <c r="BJ1408" s="54"/>
      <c r="BR1408" s="439"/>
      <c r="BS1408" s="439"/>
      <c r="BT1408" s="439"/>
    </row>
    <row r="1409" spans="16:72" hidden="1" x14ac:dyDescent="0.2">
      <c r="P1409" s="448"/>
      <c r="U1409" s="449"/>
      <c r="V1409" s="80"/>
      <c r="W1409" s="80"/>
      <c r="X1409" s="80"/>
      <c r="Y1409" s="80"/>
      <c r="Z1409" s="80"/>
      <c r="AA1409" s="2"/>
      <c r="AB1409" s="449"/>
      <c r="AU1409" s="440"/>
      <c r="AV1409" s="85"/>
      <c r="AW1409" s="444"/>
      <c r="AX1409" s="436"/>
      <c r="AY1409" s="437"/>
      <c r="AZ1409" s="437"/>
      <c r="BA1409" s="437"/>
      <c r="BB1409" s="437"/>
      <c r="BC1409" s="441"/>
      <c r="BD1409" s="54"/>
      <c r="BE1409" s="56"/>
      <c r="BF1409" s="56"/>
      <c r="BG1409" s="54"/>
      <c r="BH1409" s="54"/>
      <c r="BI1409" s="54"/>
      <c r="BJ1409" s="54"/>
      <c r="BR1409" s="439"/>
      <c r="BS1409" s="439"/>
      <c r="BT1409" s="439"/>
    </row>
    <row r="1410" spans="16:72" hidden="1" x14ac:dyDescent="0.2">
      <c r="P1410" s="448"/>
      <c r="U1410" s="449"/>
      <c r="V1410" s="80"/>
      <c r="W1410" s="80"/>
      <c r="X1410" s="80"/>
      <c r="Y1410" s="80"/>
      <c r="Z1410" s="80"/>
      <c r="AA1410" s="2"/>
      <c r="AB1410" s="449"/>
      <c r="AU1410" s="440"/>
      <c r="AV1410" s="85"/>
      <c r="AW1410" s="444"/>
      <c r="AX1410" s="436"/>
      <c r="AY1410" s="437"/>
      <c r="AZ1410" s="437"/>
      <c r="BA1410" s="437"/>
      <c r="BB1410" s="437"/>
      <c r="BC1410" s="441"/>
      <c r="BD1410" s="54"/>
      <c r="BE1410" s="56"/>
      <c r="BF1410" s="56"/>
      <c r="BG1410" s="54"/>
      <c r="BH1410" s="54"/>
      <c r="BI1410" s="54"/>
      <c r="BJ1410" s="54"/>
      <c r="BR1410" s="439"/>
      <c r="BS1410" s="439"/>
      <c r="BT1410" s="439"/>
    </row>
    <row r="1411" spans="16:72" hidden="1" x14ac:dyDescent="0.2">
      <c r="P1411" s="448"/>
      <c r="U1411" s="449"/>
      <c r="V1411" s="80"/>
      <c r="W1411" s="80"/>
      <c r="X1411" s="80"/>
      <c r="Y1411" s="80"/>
      <c r="Z1411" s="80"/>
      <c r="AA1411" s="2"/>
      <c r="AB1411" s="449"/>
      <c r="AU1411" s="440"/>
      <c r="AV1411" s="85"/>
      <c r="AW1411" s="444"/>
      <c r="AX1411" s="436"/>
      <c r="AY1411" s="437"/>
      <c r="AZ1411" s="437"/>
      <c r="BA1411" s="437"/>
      <c r="BB1411" s="437"/>
      <c r="BC1411" s="441"/>
      <c r="BD1411" s="54"/>
      <c r="BE1411" s="56"/>
      <c r="BF1411" s="56"/>
      <c r="BG1411" s="54"/>
      <c r="BH1411" s="54"/>
      <c r="BI1411" s="54"/>
      <c r="BJ1411" s="54"/>
      <c r="BR1411" s="439"/>
      <c r="BS1411" s="439"/>
      <c r="BT1411" s="439"/>
    </row>
    <row r="1412" spans="16:72" hidden="1" x14ac:dyDescent="0.2">
      <c r="P1412" s="448"/>
      <c r="U1412" s="449"/>
      <c r="V1412" s="80"/>
      <c r="W1412" s="80"/>
      <c r="X1412" s="80"/>
      <c r="Y1412" s="80"/>
      <c r="Z1412" s="80"/>
      <c r="AA1412" s="2"/>
      <c r="AB1412" s="449"/>
      <c r="AU1412" s="440"/>
      <c r="AV1412" s="85"/>
      <c r="AW1412" s="444"/>
      <c r="AX1412" s="436"/>
      <c r="AY1412" s="437"/>
      <c r="AZ1412" s="437"/>
      <c r="BA1412" s="437"/>
      <c r="BB1412" s="437"/>
      <c r="BC1412" s="441"/>
      <c r="BD1412" s="54"/>
      <c r="BE1412" s="56"/>
      <c r="BF1412" s="56"/>
      <c r="BG1412" s="54"/>
      <c r="BH1412" s="54"/>
      <c r="BI1412" s="54"/>
      <c r="BJ1412" s="54"/>
      <c r="BR1412" s="439"/>
      <c r="BS1412" s="439"/>
      <c r="BT1412" s="439"/>
    </row>
    <row r="1413" spans="16:72" hidden="1" x14ac:dyDescent="0.2">
      <c r="P1413" s="448"/>
      <c r="U1413" s="449"/>
      <c r="V1413" s="80"/>
      <c r="W1413" s="80"/>
      <c r="X1413" s="80"/>
      <c r="Y1413" s="80"/>
      <c r="Z1413" s="80"/>
      <c r="AA1413" s="2"/>
      <c r="AB1413" s="449"/>
      <c r="AU1413" s="440"/>
      <c r="AV1413" s="85"/>
      <c r="AW1413" s="444"/>
      <c r="AX1413" s="436"/>
      <c r="AY1413" s="437"/>
      <c r="AZ1413" s="437"/>
      <c r="BA1413" s="437"/>
      <c r="BB1413" s="437"/>
      <c r="BC1413" s="441"/>
      <c r="BD1413" s="54"/>
      <c r="BE1413" s="56"/>
      <c r="BF1413" s="56"/>
      <c r="BG1413" s="54"/>
      <c r="BH1413" s="54"/>
      <c r="BI1413" s="54"/>
      <c r="BJ1413" s="54"/>
      <c r="BR1413" s="439"/>
      <c r="BS1413" s="439"/>
      <c r="BT1413" s="439"/>
    </row>
    <row r="1414" spans="16:72" hidden="1" x14ac:dyDescent="0.2">
      <c r="P1414" s="448"/>
      <c r="U1414" s="449"/>
      <c r="V1414" s="80"/>
      <c r="W1414" s="80"/>
      <c r="X1414" s="80"/>
      <c r="Y1414" s="80"/>
      <c r="Z1414" s="80"/>
      <c r="AA1414" s="2"/>
      <c r="AB1414" s="449"/>
      <c r="AU1414" s="440"/>
      <c r="AV1414" s="85"/>
      <c r="AW1414" s="444"/>
      <c r="AX1414" s="436"/>
      <c r="AY1414" s="437"/>
      <c r="AZ1414" s="437"/>
      <c r="BA1414" s="437"/>
      <c r="BB1414" s="437"/>
      <c r="BC1414" s="441"/>
      <c r="BD1414" s="54"/>
      <c r="BE1414" s="56"/>
      <c r="BF1414" s="56"/>
      <c r="BG1414" s="54"/>
      <c r="BH1414" s="54"/>
      <c r="BI1414" s="54"/>
      <c r="BJ1414" s="54"/>
      <c r="BR1414" s="439"/>
      <c r="BS1414" s="439"/>
      <c r="BT1414" s="439"/>
    </row>
    <row r="1415" spans="16:72" hidden="1" x14ac:dyDescent="0.2">
      <c r="AU1415" s="440"/>
      <c r="AV1415" s="85"/>
      <c r="AW1415" s="444"/>
      <c r="AX1415" s="436"/>
      <c r="AY1415" s="437"/>
      <c r="AZ1415" s="437"/>
      <c r="BA1415" s="437"/>
      <c r="BB1415" s="437"/>
      <c r="BC1415" s="441"/>
      <c r="BD1415" s="54"/>
      <c r="BE1415" s="56"/>
      <c r="BF1415" s="56"/>
      <c r="BG1415" s="54"/>
      <c r="BH1415" s="54"/>
      <c r="BI1415" s="54"/>
      <c r="BJ1415" s="54"/>
      <c r="BR1415" s="439"/>
      <c r="BS1415" s="439"/>
      <c r="BT1415" s="439"/>
    </row>
    <row r="1416" spans="16:72" hidden="1" x14ac:dyDescent="0.2">
      <c r="AU1416" s="440"/>
      <c r="AV1416" s="85"/>
      <c r="AW1416" s="444"/>
      <c r="AX1416" s="436"/>
      <c r="AY1416" s="437"/>
      <c r="AZ1416" s="437"/>
      <c r="BA1416" s="437"/>
      <c r="BB1416" s="437"/>
      <c r="BC1416" s="441"/>
      <c r="BD1416" s="54"/>
      <c r="BE1416" s="56"/>
      <c r="BF1416" s="56"/>
      <c r="BG1416" s="54"/>
      <c r="BH1416" s="54"/>
      <c r="BI1416" s="54"/>
      <c r="BJ1416" s="54"/>
      <c r="BR1416" s="439"/>
      <c r="BS1416" s="439"/>
      <c r="BT1416" s="439"/>
    </row>
    <row r="1417" spans="16:72" hidden="1" x14ac:dyDescent="0.2">
      <c r="AU1417" s="440"/>
      <c r="AV1417" s="85"/>
      <c r="AW1417" s="444"/>
      <c r="AX1417" s="436"/>
      <c r="AY1417" s="437"/>
      <c r="AZ1417" s="437"/>
      <c r="BA1417" s="437"/>
      <c r="BB1417" s="437"/>
      <c r="BC1417" s="441"/>
      <c r="BD1417" s="54"/>
      <c r="BE1417" s="56"/>
      <c r="BF1417" s="56"/>
      <c r="BG1417" s="54"/>
      <c r="BH1417" s="54"/>
      <c r="BI1417" s="54"/>
      <c r="BJ1417" s="54"/>
      <c r="BR1417" s="439"/>
      <c r="BS1417" s="439"/>
      <c r="BT1417" s="439"/>
    </row>
    <row r="1418" spans="16:72" hidden="1" x14ac:dyDescent="0.2">
      <c r="AU1418" s="440"/>
      <c r="AV1418" s="85"/>
      <c r="AW1418" s="444"/>
      <c r="AX1418" s="436"/>
      <c r="AY1418" s="437"/>
      <c r="AZ1418" s="437"/>
      <c r="BA1418" s="437"/>
      <c r="BB1418" s="437"/>
      <c r="BC1418" s="441"/>
      <c r="BD1418" s="54"/>
      <c r="BE1418" s="56"/>
      <c r="BF1418" s="56"/>
      <c r="BG1418" s="54"/>
      <c r="BH1418" s="54"/>
      <c r="BI1418" s="54"/>
      <c r="BJ1418" s="54"/>
      <c r="BR1418" s="439"/>
      <c r="BS1418" s="439"/>
      <c r="BT1418" s="439"/>
    </row>
    <row r="1419" spans="16:72" hidden="1" x14ac:dyDescent="0.2">
      <c r="AU1419" s="440"/>
      <c r="AV1419" s="85"/>
      <c r="AW1419" s="444"/>
      <c r="AX1419" s="436"/>
      <c r="AY1419" s="437"/>
      <c r="AZ1419" s="437"/>
      <c r="BA1419" s="437"/>
      <c r="BB1419" s="437"/>
      <c r="BC1419" s="441"/>
      <c r="BD1419" s="54"/>
      <c r="BE1419" s="56"/>
      <c r="BF1419" s="56"/>
      <c r="BG1419" s="54"/>
      <c r="BH1419" s="54"/>
      <c r="BI1419" s="54"/>
      <c r="BJ1419" s="54"/>
      <c r="BR1419" s="439"/>
      <c r="BS1419" s="439"/>
      <c r="BT1419" s="439"/>
    </row>
    <row r="1420" spans="16:72" hidden="1" x14ac:dyDescent="0.2">
      <c r="AU1420" s="440"/>
      <c r="AV1420" s="85"/>
      <c r="AW1420" s="444"/>
      <c r="AX1420" s="436"/>
      <c r="AY1420" s="437"/>
      <c r="AZ1420" s="437"/>
      <c r="BA1420" s="437"/>
      <c r="BB1420" s="437"/>
      <c r="BC1420" s="441"/>
      <c r="BD1420" s="54"/>
      <c r="BE1420" s="56"/>
      <c r="BF1420" s="56"/>
      <c r="BG1420" s="54"/>
      <c r="BH1420" s="54"/>
      <c r="BI1420" s="54"/>
      <c r="BJ1420" s="54"/>
      <c r="BR1420" s="439"/>
      <c r="BS1420" s="439"/>
      <c r="BT1420" s="439"/>
    </row>
    <row r="1421" spans="16:72" hidden="1" x14ac:dyDescent="0.2">
      <c r="AU1421" s="440"/>
      <c r="AV1421" s="85"/>
      <c r="AW1421" s="444"/>
      <c r="AX1421" s="436"/>
      <c r="AY1421" s="437"/>
      <c r="AZ1421" s="437"/>
      <c r="BA1421" s="437"/>
      <c r="BB1421" s="437"/>
      <c r="BC1421" s="441"/>
      <c r="BD1421" s="54"/>
      <c r="BE1421" s="56"/>
      <c r="BF1421" s="56"/>
      <c r="BG1421" s="54"/>
      <c r="BH1421" s="54"/>
      <c r="BI1421" s="54"/>
      <c r="BJ1421" s="54"/>
      <c r="BR1421" s="439"/>
      <c r="BS1421" s="439"/>
      <c r="BT1421" s="439"/>
    </row>
    <row r="1422" spans="16:72" hidden="1" x14ac:dyDescent="0.2">
      <c r="AU1422" s="440"/>
      <c r="AV1422" s="85"/>
      <c r="AW1422" s="444"/>
      <c r="AX1422" s="436"/>
      <c r="AY1422" s="437"/>
      <c r="AZ1422" s="437"/>
      <c r="BA1422" s="437"/>
      <c r="BB1422" s="437"/>
      <c r="BC1422" s="441"/>
      <c r="BD1422" s="54"/>
      <c r="BE1422" s="56"/>
      <c r="BF1422" s="56"/>
      <c r="BG1422" s="54"/>
      <c r="BH1422" s="54"/>
      <c r="BI1422" s="54"/>
      <c r="BJ1422" s="54"/>
      <c r="BR1422" s="439"/>
      <c r="BS1422" s="439"/>
      <c r="BT1422" s="439"/>
    </row>
    <row r="1423" spans="16:72" hidden="1" x14ac:dyDescent="0.2">
      <c r="AU1423" s="440"/>
      <c r="AV1423" s="85"/>
      <c r="AW1423" s="444"/>
      <c r="AX1423" s="436"/>
      <c r="AY1423" s="437"/>
      <c r="AZ1423" s="437"/>
      <c r="BA1423" s="437"/>
      <c r="BB1423" s="437"/>
      <c r="BC1423" s="441"/>
      <c r="BD1423" s="54"/>
      <c r="BE1423" s="56"/>
      <c r="BF1423" s="56"/>
      <c r="BG1423" s="54"/>
      <c r="BH1423" s="54"/>
      <c r="BI1423" s="54"/>
      <c r="BJ1423" s="54"/>
      <c r="BR1423" s="439"/>
      <c r="BS1423" s="439"/>
      <c r="BT1423" s="439"/>
    </row>
    <row r="1424" spans="16:72" hidden="1" x14ac:dyDescent="0.2">
      <c r="AU1424" s="440"/>
      <c r="AV1424" s="85"/>
      <c r="AW1424" s="444"/>
      <c r="AX1424" s="436"/>
      <c r="AY1424" s="437"/>
      <c r="AZ1424" s="437"/>
      <c r="BA1424" s="437"/>
      <c r="BB1424" s="437"/>
      <c r="BC1424" s="441"/>
      <c r="BD1424" s="54"/>
      <c r="BE1424" s="56"/>
      <c r="BF1424" s="56"/>
      <c r="BG1424" s="54"/>
      <c r="BH1424" s="54"/>
      <c r="BI1424" s="54"/>
      <c r="BJ1424" s="54"/>
      <c r="BR1424" s="439"/>
      <c r="BS1424" s="439"/>
      <c r="BT1424" s="439"/>
    </row>
    <row r="1425" spans="47:72" hidden="1" x14ac:dyDescent="0.2">
      <c r="AU1425" s="440"/>
      <c r="AV1425" s="85"/>
      <c r="AW1425" s="444"/>
      <c r="AX1425" s="436"/>
      <c r="AY1425" s="437"/>
      <c r="AZ1425" s="437"/>
      <c r="BA1425" s="437"/>
      <c r="BB1425" s="437"/>
      <c r="BC1425" s="441"/>
      <c r="BD1425" s="54"/>
      <c r="BE1425" s="56"/>
      <c r="BF1425" s="56"/>
      <c r="BG1425" s="54"/>
      <c r="BH1425" s="54"/>
      <c r="BI1425" s="54"/>
      <c r="BJ1425" s="54"/>
      <c r="BR1425" s="439"/>
      <c r="BS1425" s="439"/>
      <c r="BT1425" s="439"/>
    </row>
    <row r="1426" spans="47:72" hidden="1" x14ac:dyDescent="0.2">
      <c r="AU1426" s="440"/>
      <c r="AV1426" s="85"/>
      <c r="AW1426" s="444"/>
      <c r="AX1426" s="436"/>
      <c r="AY1426" s="437"/>
      <c r="AZ1426" s="437"/>
      <c r="BA1426" s="437"/>
      <c r="BB1426" s="437"/>
      <c r="BC1426" s="441"/>
      <c r="BD1426" s="54"/>
      <c r="BE1426" s="56"/>
      <c r="BF1426" s="56"/>
      <c r="BG1426" s="54"/>
      <c r="BH1426" s="54"/>
      <c r="BI1426" s="54"/>
      <c r="BJ1426" s="54"/>
      <c r="BR1426" s="439"/>
      <c r="BS1426" s="439"/>
      <c r="BT1426" s="439"/>
    </row>
    <row r="1427" spans="47:72" hidden="1" x14ac:dyDescent="0.2">
      <c r="AU1427" s="440"/>
      <c r="AV1427" s="85"/>
      <c r="AW1427" s="444"/>
      <c r="AX1427" s="436"/>
      <c r="AY1427" s="437"/>
      <c r="AZ1427" s="437"/>
      <c r="BA1427" s="437"/>
      <c r="BB1427" s="437"/>
      <c r="BC1427" s="441"/>
      <c r="BD1427" s="54"/>
      <c r="BE1427" s="56"/>
      <c r="BF1427" s="56"/>
      <c r="BG1427" s="54"/>
      <c r="BH1427" s="54"/>
      <c r="BI1427" s="54"/>
      <c r="BJ1427" s="54"/>
      <c r="BR1427" s="439"/>
      <c r="BS1427" s="439"/>
      <c r="BT1427" s="439"/>
    </row>
    <row r="1428" spans="47:72" hidden="1" x14ac:dyDescent="0.2">
      <c r="AU1428" s="440"/>
      <c r="AV1428" s="85"/>
      <c r="AW1428" s="444"/>
      <c r="AX1428" s="436"/>
      <c r="AY1428" s="437"/>
      <c r="AZ1428" s="437"/>
      <c r="BA1428" s="437"/>
      <c r="BB1428" s="437"/>
      <c r="BC1428" s="441"/>
      <c r="BD1428" s="54"/>
      <c r="BE1428" s="56"/>
      <c r="BF1428" s="56"/>
      <c r="BG1428" s="54"/>
      <c r="BH1428" s="54"/>
      <c r="BI1428" s="54"/>
      <c r="BJ1428" s="54"/>
      <c r="BR1428" s="439"/>
      <c r="BS1428" s="439"/>
      <c r="BT1428" s="439"/>
    </row>
    <row r="1429" spans="47:72" hidden="1" x14ac:dyDescent="0.2">
      <c r="AU1429" s="440"/>
      <c r="AV1429" s="85"/>
      <c r="AW1429" s="444"/>
      <c r="AX1429" s="436"/>
      <c r="AY1429" s="437"/>
      <c r="AZ1429" s="437"/>
      <c r="BA1429" s="437"/>
      <c r="BB1429" s="437"/>
      <c r="BC1429" s="441"/>
      <c r="BD1429" s="54"/>
      <c r="BE1429" s="56"/>
      <c r="BF1429" s="56"/>
      <c r="BG1429" s="54"/>
      <c r="BH1429" s="54"/>
      <c r="BI1429" s="54"/>
      <c r="BJ1429" s="54"/>
      <c r="BR1429" s="439"/>
      <c r="BS1429" s="439"/>
      <c r="BT1429" s="439"/>
    </row>
    <row r="1430" spans="47:72" hidden="1" x14ac:dyDescent="0.2">
      <c r="AU1430" s="440"/>
      <c r="AV1430" s="85"/>
      <c r="AW1430" s="444"/>
      <c r="AX1430" s="436"/>
      <c r="AY1430" s="437"/>
      <c r="AZ1430" s="437"/>
      <c r="BA1430" s="437"/>
      <c r="BB1430" s="437"/>
      <c r="BC1430" s="441"/>
      <c r="BD1430" s="54"/>
      <c r="BE1430" s="56"/>
      <c r="BF1430" s="56"/>
      <c r="BG1430" s="54"/>
      <c r="BH1430" s="54"/>
      <c r="BI1430" s="54"/>
      <c r="BJ1430" s="54"/>
      <c r="BR1430" s="439"/>
      <c r="BS1430" s="439"/>
      <c r="BT1430" s="439"/>
    </row>
    <row r="1431" spans="47:72" hidden="1" x14ac:dyDescent="0.2">
      <c r="AU1431" s="440"/>
      <c r="AV1431" s="85"/>
      <c r="AW1431" s="444"/>
      <c r="AX1431" s="436"/>
      <c r="AY1431" s="437"/>
      <c r="AZ1431" s="437"/>
      <c r="BA1431" s="437"/>
      <c r="BB1431" s="437"/>
      <c r="BC1431" s="441"/>
      <c r="BD1431" s="54"/>
      <c r="BE1431" s="56"/>
      <c r="BF1431" s="56"/>
      <c r="BG1431" s="54"/>
      <c r="BH1431" s="54"/>
      <c r="BI1431" s="54"/>
      <c r="BJ1431" s="54"/>
      <c r="BR1431" s="439"/>
      <c r="BS1431" s="439"/>
      <c r="BT1431" s="439"/>
    </row>
    <row r="1432" spans="47:72" hidden="1" x14ac:dyDescent="0.2">
      <c r="AU1432" s="440"/>
      <c r="AV1432" s="85"/>
      <c r="AW1432" s="444"/>
      <c r="AX1432" s="436"/>
      <c r="AY1432" s="437"/>
      <c r="AZ1432" s="437"/>
      <c r="BA1432" s="437"/>
      <c r="BB1432" s="437"/>
      <c r="BC1432" s="441"/>
      <c r="BD1432" s="54"/>
      <c r="BE1432" s="56"/>
      <c r="BF1432" s="56"/>
      <c r="BG1432" s="54"/>
      <c r="BH1432" s="54"/>
      <c r="BI1432" s="54"/>
      <c r="BJ1432" s="54"/>
      <c r="BR1432" s="439"/>
      <c r="BS1432" s="439"/>
      <c r="BT1432" s="439"/>
    </row>
    <row r="1433" spans="47:72" hidden="1" x14ac:dyDescent="0.2">
      <c r="AU1433" s="440"/>
      <c r="AV1433" s="85"/>
      <c r="AW1433" s="444"/>
      <c r="AX1433" s="436"/>
      <c r="AY1433" s="437"/>
      <c r="AZ1433" s="437"/>
      <c r="BA1433" s="437"/>
      <c r="BB1433" s="437"/>
      <c r="BC1433" s="441"/>
      <c r="BD1433" s="54"/>
      <c r="BE1433" s="56"/>
      <c r="BF1433" s="56"/>
      <c r="BG1433" s="54"/>
      <c r="BH1433" s="54"/>
      <c r="BI1433" s="54"/>
      <c r="BJ1433" s="54"/>
      <c r="BR1433" s="439"/>
      <c r="BS1433" s="439"/>
      <c r="BT1433" s="439"/>
    </row>
    <row r="1434" spans="47:72" hidden="1" x14ac:dyDescent="0.2">
      <c r="AU1434" s="440"/>
      <c r="AV1434" s="85"/>
      <c r="AW1434" s="444"/>
      <c r="AX1434" s="436"/>
      <c r="AY1434" s="437"/>
      <c r="AZ1434" s="437"/>
      <c r="BA1434" s="437"/>
      <c r="BB1434" s="437"/>
      <c r="BC1434" s="441"/>
      <c r="BD1434" s="54"/>
      <c r="BE1434" s="56"/>
      <c r="BF1434" s="56"/>
      <c r="BG1434" s="54"/>
      <c r="BH1434" s="54"/>
      <c r="BI1434" s="54"/>
      <c r="BJ1434" s="54"/>
      <c r="BR1434" s="439"/>
      <c r="BS1434" s="439"/>
      <c r="BT1434" s="439"/>
    </row>
    <row r="1435" spans="47:72" hidden="1" x14ac:dyDescent="0.2">
      <c r="AU1435" s="440"/>
      <c r="AV1435" s="85"/>
      <c r="AW1435" s="444"/>
      <c r="AX1435" s="436"/>
      <c r="AY1435" s="437"/>
      <c r="AZ1435" s="437"/>
      <c r="BA1435" s="437"/>
      <c r="BB1435" s="437"/>
      <c r="BC1435" s="441"/>
      <c r="BD1435" s="54"/>
      <c r="BE1435" s="56"/>
      <c r="BF1435" s="56"/>
      <c r="BG1435" s="54"/>
      <c r="BH1435" s="54"/>
      <c r="BI1435" s="54"/>
      <c r="BJ1435" s="54"/>
      <c r="BR1435" s="439"/>
      <c r="BS1435" s="439"/>
      <c r="BT1435" s="439"/>
    </row>
    <row r="1436" spans="47:72" hidden="1" x14ac:dyDescent="0.2">
      <c r="AU1436" s="440"/>
      <c r="AV1436" s="85"/>
      <c r="AW1436" s="444"/>
      <c r="AX1436" s="436"/>
      <c r="AY1436" s="437"/>
      <c r="AZ1436" s="437"/>
      <c r="BA1436" s="437"/>
      <c r="BB1436" s="437"/>
      <c r="BC1436" s="441"/>
      <c r="BD1436" s="54"/>
      <c r="BE1436" s="56"/>
      <c r="BF1436" s="56"/>
      <c r="BG1436" s="54"/>
      <c r="BH1436" s="54"/>
      <c r="BI1436" s="54"/>
      <c r="BJ1436" s="54"/>
      <c r="BR1436" s="439"/>
      <c r="BS1436" s="439"/>
      <c r="BT1436" s="439"/>
    </row>
    <row r="1437" spans="47:72" hidden="1" x14ac:dyDescent="0.2">
      <c r="AU1437" s="440"/>
      <c r="AV1437" s="85"/>
      <c r="AW1437" s="444"/>
      <c r="AX1437" s="436"/>
      <c r="AY1437" s="437"/>
      <c r="AZ1437" s="437"/>
      <c r="BA1437" s="437"/>
      <c r="BB1437" s="437"/>
      <c r="BC1437" s="441"/>
      <c r="BD1437" s="54"/>
      <c r="BE1437" s="56"/>
      <c r="BF1437" s="56"/>
      <c r="BG1437" s="54"/>
      <c r="BH1437" s="54"/>
      <c r="BI1437" s="54"/>
      <c r="BJ1437" s="54"/>
      <c r="BR1437" s="439"/>
      <c r="BS1437" s="439"/>
      <c r="BT1437" s="439"/>
    </row>
    <row r="1438" spans="47:72" hidden="1" x14ac:dyDescent="0.2">
      <c r="AU1438" s="440"/>
      <c r="AV1438" s="85"/>
      <c r="AW1438" s="444"/>
      <c r="AX1438" s="436"/>
      <c r="AY1438" s="437"/>
      <c r="AZ1438" s="437"/>
      <c r="BA1438" s="437"/>
      <c r="BB1438" s="437"/>
      <c r="BC1438" s="441"/>
      <c r="BD1438" s="54"/>
      <c r="BE1438" s="56"/>
      <c r="BF1438" s="56"/>
      <c r="BG1438" s="54"/>
      <c r="BH1438" s="54"/>
      <c r="BI1438" s="54"/>
      <c r="BJ1438" s="54"/>
      <c r="BR1438" s="439"/>
      <c r="BS1438" s="439"/>
      <c r="BT1438" s="439"/>
    </row>
    <row r="1439" spans="47:72" hidden="1" x14ac:dyDescent="0.2">
      <c r="AU1439" s="440"/>
      <c r="AV1439" s="85"/>
      <c r="AW1439" s="444"/>
      <c r="AX1439" s="436"/>
      <c r="AY1439" s="437"/>
      <c r="AZ1439" s="437"/>
      <c r="BA1439" s="437"/>
      <c r="BB1439" s="437"/>
      <c r="BC1439" s="441"/>
      <c r="BD1439" s="54"/>
      <c r="BE1439" s="56"/>
      <c r="BF1439" s="56"/>
      <c r="BG1439" s="54"/>
      <c r="BH1439" s="54"/>
      <c r="BI1439" s="54"/>
      <c r="BJ1439" s="54"/>
      <c r="BR1439" s="439"/>
      <c r="BS1439" s="439"/>
      <c r="BT1439" s="439"/>
    </row>
    <row r="1440" spans="47:72" hidden="1" x14ac:dyDescent="0.2">
      <c r="AU1440" s="440"/>
      <c r="AV1440" s="85"/>
      <c r="AW1440" s="444"/>
      <c r="AX1440" s="436"/>
      <c r="AY1440" s="437"/>
      <c r="AZ1440" s="437"/>
      <c r="BA1440" s="437"/>
      <c r="BB1440" s="437"/>
      <c r="BC1440" s="441"/>
      <c r="BD1440" s="54"/>
      <c r="BE1440" s="56"/>
      <c r="BF1440" s="56"/>
      <c r="BG1440" s="54"/>
      <c r="BH1440" s="54"/>
      <c r="BI1440" s="54"/>
      <c r="BJ1440" s="54"/>
      <c r="BR1440" s="439"/>
      <c r="BS1440" s="439"/>
      <c r="BT1440" s="439"/>
    </row>
    <row r="1441" spans="47:72" hidden="1" x14ac:dyDescent="0.2">
      <c r="AU1441" s="440"/>
      <c r="AV1441" s="85"/>
      <c r="AW1441" s="444"/>
      <c r="AX1441" s="436"/>
      <c r="AY1441" s="437"/>
      <c r="AZ1441" s="437"/>
      <c r="BA1441" s="437"/>
      <c r="BB1441" s="437"/>
      <c r="BC1441" s="441"/>
      <c r="BD1441" s="54"/>
      <c r="BE1441" s="56"/>
      <c r="BF1441" s="56"/>
      <c r="BG1441" s="54"/>
      <c r="BH1441" s="54"/>
      <c r="BI1441" s="54"/>
      <c r="BJ1441" s="54"/>
      <c r="BR1441" s="439"/>
      <c r="BS1441" s="439"/>
      <c r="BT1441" s="439"/>
    </row>
    <row r="1442" spans="47:72" hidden="1" x14ac:dyDescent="0.2">
      <c r="AU1442" s="440"/>
      <c r="AV1442" s="85"/>
      <c r="AW1442" s="444"/>
      <c r="AX1442" s="436"/>
      <c r="AY1442" s="437"/>
      <c r="AZ1442" s="437"/>
      <c r="BA1442" s="437"/>
      <c r="BB1442" s="437"/>
      <c r="BC1442" s="441"/>
      <c r="BD1442" s="54"/>
      <c r="BE1442" s="56"/>
      <c r="BF1442" s="56"/>
      <c r="BG1442" s="54"/>
      <c r="BH1442" s="54"/>
      <c r="BI1442" s="54"/>
      <c r="BJ1442" s="54"/>
      <c r="BR1442" s="439"/>
      <c r="BS1442" s="439"/>
      <c r="BT1442" s="439"/>
    </row>
    <row r="1443" spans="47:72" hidden="1" x14ac:dyDescent="0.2">
      <c r="AU1443" s="440"/>
      <c r="AV1443" s="85"/>
      <c r="AW1443" s="444"/>
      <c r="AX1443" s="436"/>
      <c r="AY1443" s="437"/>
      <c r="AZ1443" s="437"/>
      <c r="BA1443" s="437"/>
      <c r="BB1443" s="437"/>
      <c r="BC1443" s="441"/>
      <c r="BD1443" s="54"/>
      <c r="BE1443" s="56"/>
      <c r="BF1443" s="56"/>
      <c r="BG1443" s="54"/>
      <c r="BH1443" s="54"/>
      <c r="BI1443" s="54"/>
      <c r="BJ1443" s="54"/>
      <c r="BR1443" s="439"/>
      <c r="BS1443" s="439"/>
      <c r="BT1443" s="439"/>
    </row>
    <row r="1444" spans="47:72" hidden="1" x14ac:dyDescent="0.2">
      <c r="AU1444" s="440"/>
      <c r="AV1444" s="85"/>
      <c r="AW1444" s="444"/>
      <c r="AX1444" s="436"/>
      <c r="AY1444" s="437"/>
      <c r="AZ1444" s="437"/>
      <c r="BA1444" s="437"/>
      <c r="BB1444" s="437"/>
      <c r="BC1444" s="441"/>
      <c r="BD1444" s="54"/>
      <c r="BE1444" s="56"/>
      <c r="BF1444" s="56"/>
      <c r="BG1444" s="54"/>
      <c r="BH1444" s="54"/>
      <c r="BI1444" s="54"/>
      <c r="BJ1444" s="54"/>
      <c r="BR1444" s="439"/>
      <c r="BS1444" s="439"/>
      <c r="BT1444" s="439"/>
    </row>
    <row r="1445" spans="47:72" hidden="1" x14ac:dyDescent="0.2">
      <c r="AU1445" s="440"/>
      <c r="AV1445" s="85"/>
      <c r="AW1445" s="444"/>
      <c r="AX1445" s="436"/>
      <c r="AY1445" s="437"/>
      <c r="AZ1445" s="437"/>
      <c r="BA1445" s="437"/>
      <c r="BB1445" s="437"/>
      <c r="BC1445" s="441"/>
      <c r="BD1445" s="54"/>
      <c r="BE1445" s="56"/>
      <c r="BF1445" s="56"/>
      <c r="BG1445" s="54"/>
      <c r="BH1445" s="54"/>
      <c r="BI1445" s="54"/>
      <c r="BJ1445" s="54"/>
      <c r="BR1445" s="439"/>
      <c r="BS1445" s="439"/>
      <c r="BT1445" s="439"/>
    </row>
    <row r="1446" spans="47:72" hidden="1" x14ac:dyDescent="0.2">
      <c r="AU1446" s="440"/>
      <c r="AV1446" s="85"/>
      <c r="AW1446" s="444"/>
      <c r="AX1446" s="436"/>
      <c r="AY1446" s="437"/>
      <c r="AZ1446" s="437"/>
      <c r="BA1446" s="437"/>
      <c r="BB1446" s="437"/>
      <c r="BC1446" s="441"/>
      <c r="BD1446" s="54"/>
      <c r="BE1446" s="56"/>
      <c r="BF1446" s="56"/>
      <c r="BG1446" s="54"/>
      <c r="BH1446" s="54"/>
      <c r="BI1446" s="54"/>
      <c r="BJ1446" s="54"/>
      <c r="BR1446" s="439"/>
      <c r="BS1446" s="439"/>
      <c r="BT1446" s="439"/>
    </row>
    <row r="1447" spans="47:72" hidden="1" x14ac:dyDescent="0.2">
      <c r="AU1447" s="440"/>
      <c r="AV1447" s="85"/>
      <c r="AW1447" s="444"/>
      <c r="AX1447" s="436"/>
      <c r="AY1447" s="437"/>
      <c r="AZ1447" s="437"/>
      <c r="BA1447" s="437"/>
      <c r="BB1447" s="437"/>
      <c r="BC1447" s="441"/>
      <c r="BD1447" s="54"/>
      <c r="BE1447" s="56"/>
      <c r="BF1447" s="56"/>
      <c r="BG1447" s="54"/>
      <c r="BH1447" s="54"/>
      <c r="BI1447" s="54"/>
      <c r="BJ1447" s="54"/>
      <c r="BR1447" s="439"/>
      <c r="BS1447" s="439"/>
      <c r="BT1447" s="439"/>
    </row>
    <row r="1448" spans="47:72" hidden="1" x14ac:dyDescent="0.2">
      <c r="AU1448" s="440"/>
      <c r="AV1448" s="85"/>
      <c r="AW1448" s="444"/>
      <c r="AX1448" s="436"/>
      <c r="AY1448" s="437"/>
      <c r="AZ1448" s="437"/>
      <c r="BA1448" s="437"/>
      <c r="BB1448" s="437"/>
      <c r="BC1448" s="441"/>
      <c r="BD1448" s="54"/>
      <c r="BE1448" s="56"/>
      <c r="BF1448" s="56"/>
      <c r="BG1448" s="54"/>
      <c r="BH1448" s="54"/>
      <c r="BI1448" s="54"/>
      <c r="BJ1448" s="54"/>
      <c r="BR1448" s="439"/>
      <c r="BS1448" s="439"/>
      <c r="BT1448" s="439"/>
    </row>
    <row r="1449" spans="47:72" hidden="1" x14ac:dyDescent="0.2">
      <c r="BR1449" s="439"/>
      <c r="BS1449" s="439"/>
      <c r="BT1449" s="439"/>
    </row>
    <row r="1450" spans="47:72" hidden="1" x14ac:dyDescent="0.2">
      <c r="BR1450" s="439"/>
      <c r="BS1450" s="439"/>
      <c r="BT1450" s="439"/>
    </row>
    <row r="1451" spans="47:72" hidden="1" x14ac:dyDescent="0.2">
      <c r="BR1451" s="439"/>
      <c r="BS1451" s="439"/>
      <c r="BT1451" s="439"/>
    </row>
    <row r="1452" spans="47:72" hidden="1" x14ac:dyDescent="0.2">
      <c r="BR1452" s="439"/>
      <c r="BS1452" s="439"/>
      <c r="BT1452" s="439"/>
    </row>
    <row r="1453" spans="47:72" hidden="1" x14ac:dyDescent="0.2">
      <c r="BR1453" s="439"/>
      <c r="BS1453" s="439"/>
      <c r="BT1453" s="439"/>
    </row>
    <row r="1454" spans="47:72" hidden="1" x14ac:dyDescent="0.2">
      <c r="BR1454" s="439"/>
      <c r="BS1454" s="439"/>
      <c r="BT1454" s="439"/>
    </row>
    <row r="1455" spans="47:72" hidden="1" x14ac:dyDescent="0.2">
      <c r="BR1455" s="439"/>
      <c r="BS1455" s="439"/>
      <c r="BT1455" s="439"/>
    </row>
    <row r="1456" spans="47:72" hidden="1" x14ac:dyDescent="0.2">
      <c r="BR1456" s="439"/>
      <c r="BS1456" s="439"/>
      <c r="BT1456" s="439"/>
    </row>
    <row r="1457" spans="70:72" hidden="1" x14ac:dyDescent="0.2">
      <c r="BR1457" s="439"/>
      <c r="BS1457" s="439"/>
      <c r="BT1457" s="439"/>
    </row>
    <row r="1458" spans="70:72" hidden="1" x14ac:dyDescent="0.2">
      <c r="BR1458" s="439"/>
      <c r="BS1458" s="439"/>
      <c r="BT1458" s="439"/>
    </row>
    <row r="1459" spans="70:72" hidden="1" x14ac:dyDescent="0.2">
      <c r="BR1459" s="439"/>
      <c r="BS1459" s="439"/>
      <c r="BT1459" s="439"/>
    </row>
    <row r="1460" spans="70:72" hidden="1" x14ac:dyDescent="0.2">
      <c r="BR1460" s="439"/>
      <c r="BS1460" s="439"/>
      <c r="BT1460" s="439"/>
    </row>
    <row r="1461" spans="70:72" hidden="1" x14ac:dyDescent="0.2">
      <c r="BR1461" s="439"/>
      <c r="BS1461" s="439"/>
      <c r="BT1461" s="439"/>
    </row>
    <row r="1462" spans="70:72" hidden="1" x14ac:dyDescent="0.2">
      <c r="BR1462" s="439"/>
      <c r="BS1462" s="439"/>
      <c r="BT1462" s="439"/>
    </row>
    <row r="1463" spans="70:72" hidden="1" x14ac:dyDescent="0.2">
      <c r="BR1463" s="439"/>
      <c r="BS1463" s="439"/>
      <c r="BT1463" s="439"/>
    </row>
    <row r="1464" spans="70:72" hidden="1" x14ac:dyDescent="0.2">
      <c r="BR1464" s="439"/>
      <c r="BS1464" s="439"/>
      <c r="BT1464" s="439"/>
    </row>
    <row r="1465" spans="70:72" hidden="1" x14ac:dyDescent="0.2">
      <c r="BR1465" s="439"/>
      <c r="BS1465" s="439"/>
      <c r="BT1465" s="439"/>
    </row>
    <row r="1466" spans="70:72" hidden="1" x14ac:dyDescent="0.2">
      <c r="BR1466" s="439"/>
      <c r="BS1466" s="439"/>
      <c r="BT1466" s="439"/>
    </row>
    <row r="1467" spans="70:72" hidden="1" x14ac:dyDescent="0.2">
      <c r="BR1467" s="439"/>
      <c r="BS1467" s="439"/>
      <c r="BT1467" s="439"/>
    </row>
    <row r="1468" spans="70:72" hidden="1" x14ac:dyDescent="0.2">
      <c r="BR1468" s="439"/>
      <c r="BS1468" s="439"/>
      <c r="BT1468" s="439"/>
    </row>
    <row r="1469" spans="70:72" hidden="1" x14ac:dyDescent="0.2">
      <c r="BR1469" s="439"/>
      <c r="BS1469" s="439"/>
      <c r="BT1469" s="439"/>
    </row>
    <row r="1470" spans="70:72" hidden="1" x14ac:dyDescent="0.2">
      <c r="BR1470" s="439"/>
      <c r="BS1470" s="439"/>
      <c r="BT1470" s="439"/>
    </row>
    <row r="1471" spans="70:72" hidden="1" x14ac:dyDescent="0.2">
      <c r="BR1471" s="439"/>
      <c r="BS1471" s="439"/>
      <c r="BT1471" s="439"/>
    </row>
    <row r="1472" spans="70:72" hidden="1" x14ac:dyDescent="0.2">
      <c r="BR1472" s="439"/>
      <c r="BS1472" s="439"/>
      <c r="BT1472" s="439"/>
    </row>
    <row r="1473" spans="70:72" hidden="1" x14ac:dyDescent="0.2">
      <c r="BR1473" s="439"/>
      <c r="BS1473" s="439"/>
      <c r="BT1473" s="439"/>
    </row>
    <row r="1474" spans="70:72" hidden="1" x14ac:dyDescent="0.2">
      <c r="BR1474" s="439"/>
      <c r="BS1474" s="439"/>
      <c r="BT1474" s="439"/>
    </row>
    <row r="1475" spans="70:72" hidden="1" x14ac:dyDescent="0.2">
      <c r="BR1475" s="439"/>
      <c r="BS1475" s="439"/>
      <c r="BT1475" s="439"/>
    </row>
    <row r="1476" spans="70:72" hidden="1" x14ac:dyDescent="0.2">
      <c r="BR1476" s="439"/>
      <c r="BS1476" s="439"/>
      <c r="BT1476" s="439"/>
    </row>
    <row r="1477" spans="70:72" hidden="1" x14ac:dyDescent="0.2">
      <c r="BR1477" s="439"/>
      <c r="BS1477" s="439"/>
      <c r="BT1477" s="439"/>
    </row>
    <row r="1478" spans="70:72" hidden="1" x14ac:dyDescent="0.2">
      <c r="BR1478" s="439"/>
      <c r="BS1478" s="439"/>
      <c r="BT1478" s="439"/>
    </row>
    <row r="1479" spans="70:72" hidden="1" x14ac:dyDescent="0.2">
      <c r="BR1479" s="439"/>
      <c r="BS1479" s="439"/>
      <c r="BT1479" s="439"/>
    </row>
    <row r="1480" spans="70:72" hidden="1" x14ac:dyDescent="0.2">
      <c r="BR1480" s="439"/>
      <c r="BS1480" s="439"/>
      <c r="BT1480" s="439"/>
    </row>
    <row r="1481" spans="70:72" hidden="1" x14ac:dyDescent="0.2">
      <c r="BR1481" s="439"/>
      <c r="BS1481" s="439"/>
      <c r="BT1481" s="439"/>
    </row>
    <row r="1482" spans="70:72" hidden="1" x14ac:dyDescent="0.2">
      <c r="BR1482" s="439"/>
      <c r="BS1482" s="439"/>
      <c r="BT1482" s="439"/>
    </row>
    <row r="1483" spans="70:72" hidden="1" x14ac:dyDescent="0.2">
      <c r="BR1483" s="439"/>
      <c r="BS1483" s="439"/>
      <c r="BT1483" s="439"/>
    </row>
    <row r="1484" spans="70:72" hidden="1" x14ac:dyDescent="0.2">
      <c r="BR1484" s="439"/>
      <c r="BS1484" s="439"/>
      <c r="BT1484" s="439"/>
    </row>
    <row r="1485" spans="70:72" hidden="1" x14ac:dyDescent="0.2">
      <c r="BR1485" s="439"/>
      <c r="BS1485" s="439"/>
      <c r="BT1485" s="439"/>
    </row>
    <row r="1486" spans="70:72" hidden="1" x14ac:dyDescent="0.2">
      <c r="BR1486" s="439"/>
      <c r="BS1486" s="439"/>
      <c r="BT1486" s="439"/>
    </row>
    <row r="1487" spans="70:72" hidden="1" x14ac:dyDescent="0.2">
      <c r="BR1487" s="439"/>
      <c r="BS1487" s="439"/>
      <c r="BT1487" s="439"/>
    </row>
    <row r="1488" spans="70:72" hidden="1" x14ac:dyDescent="0.2">
      <c r="BR1488" s="439"/>
      <c r="BS1488" s="439"/>
      <c r="BT1488" s="439"/>
    </row>
    <row r="1489" spans="70:72" hidden="1" x14ac:dyDescent="0.2">
      <c r="BR1489" s="439"/>
      <c r="BS1489" s="439"/>
      <c r="BT1489" s="439"/>
    </row>
    <row r="1490" spans="70:72" hidden="1" x14ac:dyDescent="0.2">
      <c r="BR1490" s="439"/>
      <c r="BS1490" s="439"/>
      <c r="BT1490" s="439"/>
    </row>
    <row r="1491" spans="70:72" hidden="1" x14ac:dyDescent="0.2">
      <c r="BR1491" s="439"/>
      <c r="BS1491" s="439"/>
      <c r="BT1491" s="439"/>
    </row>
    <row r="1492" spans="70:72" hidden="1" x14ac:dyDescent="0.2">
      <c r="BR1492" s="439"/>
      <c r="BS1492" s="439"/>
      <c r="BT1492" s="439"/>
    </row>
    <row r="1493" spans="70:72" hidden="1" x14ac:dyDescent="0.2">
      <c r="BR1493" s="439"/>
      <c r="BS1493" s="439"/>
      <c r="BT1493" s="439"/>
    </row>
    <row r="1494" spans="70:72" hidden="1" x14ac:dyDescent="0.2">
      <c r="BR1494" s="439"/>
      <c r="BS1494" s="439"/>
      <c r="BT1494" s="439"/>
    </row>
    <row r="1495" spans="70:72" hidden="1" x14ac:dyDescent="0.2">
      <c r="BR1495" s="439"/>
      <c r="BS1495" s="439"/>
      <c r="BT1495" s="439"/>
    </row>
    <row r="1496" spans="70:72" hidden="1" x14ac:dyDescent="0.2">
      <c r="BR1496" s="439"/>
      <c r="BS1496" s="439"/>
      <c r="BT1496" s="439"/>
    </row>
    <row r="1497" spans="70:72" hidden="1" x14ac:dyDescent="0.2">
      <c r="BR1497" s="439"/>
      <c r="BS1497" s="439"/>
      <c r="BT1497" s="439"/>
    </row>
    <row r="1498" spans="70:72" hidden="1" x14ac:dyDescent="0.2">
      <c r="BR1498" s="439"/>
      <c r="BS1498" s="439"/>
      <c r="BT1498" s="439"/>
    </row>
    <row r="1499" spans="70:72" hidden="1" x14ac:dyDescent="0.2">
      <c r="BR1499" s="439"/>
      <c r="BS1499" s="439"/>
      <c r="BT1499" s="439"/>
    </row>
    <row r="1500" spans="70:72" hidden="1" x14ac:dyDescent="0.2">
      <c r="BR1500" s="439"/>
      <c r="BS1500" s="439"/>
      <c r="BT1500" s="439"/>
    </row>
    <row r="1501" spans="70:72" hidden="1" x14ac:dyDescent="0.2">
      <c r="BR1501" s="439"/>
      <c r="BS1501" s="439"/>
      <c r="BT1501" s="439"/>
    </row>
    <row r="1502" spans="70:72" hidden="1" x14ac:dyDescent="0.2">
      <c r="BR1502" s="439"/>
      <c r="BS1502" s="439"/>
      <c r="BT1502" s="439"/>
    </row>
    <row r="1503" spans="70:72" hidden="1" x14ac:dyDescent="0.2">
      <c r="BR1503" s="439"/>
      <c r="BS1503" s="439"/>
      <c r="BT1503" s="439"/>
    </row>
    <row r="1504" spans="70:72" hidden="1" x14ac:dyDescent="0.2">
      <c r="BR1504" s="439"/>
      <c r="BS1504" s="439"/>
      <c r="BT1504" s="439"/>
    </row>
    <row r="1505" spans="70:72" hidden="1" x14ac:dyDescent="0.2">
      <c r="BR1505" s="439"/>
      <c r="BS1505" s="439"/>
      <c r="BT1505" s="439"/>
    </row>
    <row r="1506" spans="70:72" hidden="1" x14ac:dyDescent="0.2">
      <c r="BR1506" s="439"/>
      <c r="BS1506" s="439"/>
      <c r="BT1506" s="439"/>
    </row>
    <row r="1507" spans="70:72" hidden="1" x14ac:dyDescent="0.2">
      <c r="BR1507" s="439"/>
      <c r="BS1507" s="439"/>
      <c r="BT1507" s="439"/>
    </row>
    <row r="1508" spans="70:72" hidden="1" x14ac:dyDescent="0.2">
      <c r="BR1508" s="439"/>
      <c r="BS1508" s="439"/>
      <c r="BT1508" s="439"/>
    </row>
    <row r="1509" spans="70:72" hidden="1" x14ac:dyDescent="0.2">
      <c r="BR1509" s="439"/>
      <c r="BS1509" s="439"/>
      <c r="BT1509" s="439"/>
    </row>
    <row r="1510" spans="70:72" hidden="1" x14ac:dyDescent="0.2">
      <c r="BR1510" s="439"/>
      <c r="BS1510" s="439"/>
      <c r="BT1510" s="439"/>
    </row>
    <row r="1511" spans="70:72" hidden="1" x14ac:dyDescent="0.2">
      <c r="BR1511" s="439"/>
      <c r="BS1511" s="439"/>
      <c r="BT1511" s="439"/>
    </row>
    <row r="1512" spans="70:72" hidden="1" x14ac:dyDescent="0.2">
      <c r="BR1512" s="439"/>
      <c r="BS1512" s="439"/>
      <c r="BT1512" s="439"/>
    </row>
    <row r="1513" spans="70:72" hidden="1" x14ac:dyDescent="0.2">
      <c r="BR1513" s="439"/>
      <c r="BS1513" s="439"/>
      <c r="BT1513" s="439"/>
    </row>
    <row r="1514" spans="70:72" hidden="1" x14ac:dyDescent="0.2">
      <c r="BR1514" s="439"/>
      <c r="BS1514" s="439"/>
      <c r="BT1514" s="439"/>
    </row>
    <row r="1515" spans="70:72" hidden="1" x14ac:dyDescent="0.2">
      <c r="BR1515" s="439"/>
      <c r="BS1515" s="439"/>
      <c r="BT1515" s="439"/>
    </row>
    <row r="1516" spans="70:72" hidden="1" x14ac:dyDescent="0.2">
      <c r="BR1516" s="439"/>
      <c r="BS1516" s="439"/>
      <c r="BT1516" s="439"/>
    </row>
    <row r="1517" spans="70:72" hidden="1" x14ac:dyDescent="0.2">
      <c r="BR1517" s="439"/>
      <c r="BS1517" s="439"/>
      <c r="BT1517" s="439"/>
    </row>
    <row r="1518" spans="70:72" hidden="1" x14ac:dyDescent="0.2">
      <c r="BR1518" s="439"/>
      <c r="BS1518" s="439"/>
      <c r="BT1518" s="439"/>
    </row>
    <row r="1519" spans="70:72" hidden="1" x14ac:dyDescent="0.2">
      <c r="BR1519" s="439"/>
      <c r="BS1519" s="439"/>
      <c r="BT1519" s="439"/>
    </row>
    <row r="1520" spans="70:72" hidden="1" x14ac:dyDescent="0.2">
      <c r="BR1520" s="439"/>
      <c r="BS1520" s="439"/>
      <c r="BT1520" s="439"/>
    </row>
    <row r="1521" spans="70:72" hidden="1" x14ac:dyDescent="0.2">
      <c r="BR1521" s="439"/>
      <c r="BS1521" s="439"/>
      <c r="BT1521" s="439"/>
    </row>
    <row r="1522" spans="70:72" hidden="1" x14ac:dyDescent="0.2">
      <c r="BR1522" s="439"/>
      <c r="BS1522" s="439"/>
      <c r="BT1522" s="439"/>
    </row>
    <row r="1523" spans="70:72" hidden="1" x14ac:dyDescent="0.2">
      <c r="BR1523" s="439"/>
      <c r="BS1523" s="439"/>
      <c r="BT1523" s="439"/>
    </row>
    <row r="1524" spans="70:72" hidden="1" x14ac:dyDescent="0.2">
      <c r="BR1524" s="439"/>
      <c r="BS1524" s="439"/>
      <c r="BT1524" s="439"/>
    </row>
    <row r="1525" spans="70:72" hidden="1" x14ac:dyDescent="0.2">
      <c r="BR1525" s="439"/>
      <c r="BS1525" s="439"/>
      <c r="BT1525" s="439"/>
    </row>
    <row r="1526" spans="70:72" hidden="1" x14ac:dyDescent="0.2">
      <c r="BR1526" s="439"/>
      <c r="BS1526" s="439"/>
      <c r="BT1526" s="439"/>
    </row>
    <row r="1527" spans="70:72" hidden="1" x14ac:dyDescent="0.2">
      <c r="BR1527" s="439"/>
      <c r="BS1527" s="439"/>
      <c r="BT1527" s="439"/>
    </row>
    <row r="1528" spans="70:72" hidden="1" x14ac:dyDescent="0.2">
      <c r="BR1528" s="439"/>
      <c r="BS1528" s="439"/>
      <c r="BT1528" s="439"/>
    </row>
    <row r="1529" spans="70:72" hidden="1" x14ac:dyDescent="0.2">
      <c r="BR1529" s="439"/>
      <c r="BS1529" s="439"/>
      <c r="BT1529" s="439"/>
    </row>
    <row r="1530" spans="70:72" hidden="1" x14ac:dyDescent="0.2"/>
  </sheetData>
  <mergeCells count="6">
    <mergeCell ref="BD1:BI1"/>
    <mergeCell ref="BK1:BQ1"/>
    <mergeCell ref="N1:R1"/>
    <mergeCell ref="V1:AA1"/>
    <mergeCell ref="AC1:AH1"/>
    <mergeCell ref="AV1:BB1"/>
  </mergeCells>
  <phoneticPr fontId="30" type="noConversion"/>
  <conditionalFormatting sqref="A3:AJ375 A411:AJ622 A376:A385 A402:M410 B399:M401 O399:AJ410">
    <cfRule type="expression" priority="258" stopIfTrue="1">
      <formula>$O3=0</formula>
    </cfRule>
  </conditionalFormatting>
  <conditionalFormatting sqref="BU411:BU622 BU3:BU375">
    <cfRule type="cellIs" dxfId="164" priority="174" operator="greaterThan">
      <formula>$BU$1</formula>
    </cfRule>
  </conditionalFormatting>
  <conditionalFormatting sqref="BT411:BT622 BT3:BT375">
    <cfRule type="cellIs" dxfId="163" priority="173" operator="greaterThan">
      <formula>$BT$1</formula>
    </cfRule>
  </conditionalFormatting>
  <conditionalFormatting sqref="AV411:AW622 AV3:AW375">
    <cfRule type="cellIs" dxfId="162" priority="193" stopIfTrue="1" operator="notEqual">
      <formula>0</formula>
    </cfRule>
  </conditionalFormatting>
  <conditionalFormatting sqref="AL411:AS622 AU376:BU622 AL3:BU375">
    <cfRule type="expression" priority="178" stopIfTrue="1">
      <formula>$AW3=0</formula>
    </cfRule>
  </conditionalFormatting>
  <conditionalFormatting sqref="N3:P375 N411:P622">
    <cfRule type="cellIs" dxfId="161" priority="284" operator="notEqual">
      <formula>0</formula>
    </cfRule>
  </conditionalFormatting>
  <conditionalFormatting sqref="AZ411:BA622 AZ3:BA375">
    <cfRule type="containsText" dxfId="160" priority="147" operator="containsText" text="RP">
      <formula>NOT(ISERROR(SEARCH("RP",AZ3)))</formula>
    </cfRule>
    <cfRule type="containsText" dxfId="159" priority="148" operator="containsText" text="SP">
      <formula>NOT(ISERROR(SEARCH("SP",AZ3)))</formula>
    </cfRule>
  </conditionalFormatting>
  <conditionalFormatting sqref="A386:A401">
    <cfRule type="expression" priority="59" stopIfTrue="1">
      <formula>$O386=0</formula>
    </cfRule>
  </conditionalFormatting>
  <conditionalFormatting sqref="BU402:BU410">
    <cfRule type="cellIs" dxfId="158" priority="54" operator="greaterThan">
      <formula>$BU$1</formula>
    </cfRule>
  </conditionalFormatting>
  <conditionalFormatting sqref="BT402:BT410">
    <cfRule type="cellIs" dxfId="157" priority="53" operator="greaterThan">
      <formula>$BT$1</formula>
    </cfRule>
  </conditionalFormatting>
  <conditionalFormatting sqref="AV402:AW410">
    <cfRule type="cellIs" dxfId="156" priority="57" stopIfTrue="1" operator="notEqual">
      <formula>0</formula>
    </cfRule>
  </conditionalFormatting>
  <conditionalFormatting sqref="AL402:AS410">
    <cfRule type="expression" priority="55" stopIfTrue="1">
      <formula>$AW402=0</formula>
    </cfRule>
  </conditionalFormatting>
  <conditionalFormatting sqref="O402:P410">
    <cfRule type="cellIs" dxfId="155" priority="62" operator="notEqual">
      <formula>0</formula>
    </cfRule>
  </conditionalFormatting>
  <conditionalFormatting sqref="AZ402:BA410">
    <cfRule type="containsText" dxfId="154" priority="51" operator="containsText" text="RP">
      <formula>NOT(ISERROR(SEARCH("RP",AZ402)))</formula>
    </cfRule>
    <cfRule type="containsText" dxfId="153" priority="52" operator="containsText" text="SP">
      <formula>NOT(ISERROR(SEARCH("SP",AZ402)))</formula>
    </cfRule>
  </conditionalFormatting>
  <conditionalFormatting sqref="N402:N410">
    <cfRule type="expression" priority="47" stopIfTrue="1">
      <formula>$O402=0</formula>
    </cfRule>
  </conditionalFormatting>
  <conditionalFormatting sqref="N402:N410">
    <cfRule type="cellIs" dxfId="152" priority="50" operator="notEqual">
      <formula>0</formula>
    </cfRule>
  </conditionalFormatting>
  <conditionalFormatting sqref="B376:AJ391">
    <cfRule type="expression" priority="42" stopIfTrue="1">
      <formula>$O376=0</formula>
    </cfRule>
  </conditionalFormatting>
  <conditionalFormatting sqref="BU376:BU391">
    <cfRule type="cellIs" dxfId="151" priority="37" operator="greaterThan">
      <formula>$BU$1</formula>
    </cfRule>
  </conditionalFormatting>
  <conditionalFormatting sqref="BT376:BT391">
    <cfRule type="cellIs" dxfId="150" priority="36" operator="greaterThan">
      <formula>$BT$1</formula>
    </cfRule>
  </conditionalFormatting>
  <conditionalFormatting sqref="AV376:AW391">
    <cfRule type="cellIs" dxfId="149" priority="40" stopIfTrue="1" operator="notEqual">
      <formula>0</formula>
    </cfRule>
  </conditionalFormatting>
  <conditionalFormatting sqref="AL376:AS391">
    <cfRule type="expression" priority="38" stopIfTrue="1">
      <formula>$AW376=0</formula>
    </cfRule>
  </conditionalFormatting>
  <conditionalFormatting sqref="N376:P391">
    <cfRule type="cellIs" dxfId="148" priority="45" operator="notEqual">
      <formula>0</formula>
    </cfRule>
  </conditionalFormatting>
  <conditionalFormatting sqref="AZ376:BA391">
    <cfRule type="containsText" dxfId="147" priority="34" operator="containsText" text="RP">
      <formula>NOT(ISERROR(SEARCH("RP",AZ376)))</formula>
    </cfRule>
    <cfRule type="containsText" dxfId="146" priority="35" operator="containsText" text="SP">
      <formula>NOT(ISERROR(SEARCH("SP",AZ376)))</formula>
    </cfRule>
  </conditionalFormatting>
  <conditionalFormatting sqref="B392:AJ395 B396:M398 O396:AJ398">
    <cfRule type="expression" priority="29" stopIfTrue="1">
      <formula>$O392=0</formula>
    </cfRule>
  </conditionalFormatting>
  <conditionalFormatting sqref="BU392:BU401">
    <cfRule type="cellIs" dxfId="145" priority="24" operator="greaterThan">
      <formula>$BU$1</formula>
    </cfRule>
  </conditionalFormatting>
  <conditionalFormatting sqref="BT392:BT401">
    <cfRule type="cellIs" dxfId="144" priority="23" operator="greaterThan">
      <formula>$BT$1</formula>
    </cfRule>
  </conditionalFormatting>
  <conditionalFormatting sqref="AV392:AW401">
    <cfRule type="cellIs" dxfId="143" priority="27" stopIfTrue="1" operator="notEqual">
      <formula>0</formula>
    </cfRule>
  </conditionalFormatting>
  <conditionalFormatting sqref="AL392:AS401">
    <cfRule type="expression" priority="25" stopIfTrue="1">
      <formula>$AW392=0</formula>
    </cfRule>
  </conditionalFormatting>
  <conditionalFormatting sqref="N392:P395 O396:P401">
    <cfRule type="cellIs" dxfId="142" priority="32" operator="notEqual">
      <formula>0</formula>
    </cfRule>
  </conditionalFormatting>
  <conditionalFormatting sqref="AZ392:BA401">
    <cfRule type="containsText" dxfId="141" priority="21" operator="containsText" text="RP">
      <formula>NOT(ISERROR(SEARCH("RP",AZ392)))</formula>
    </cfRule>
    <cfRule type="containsText" dxfId="140" priority="22" operator="containsText" text="SP">
      <formula>NOT(ISERROR(SEARCH("SP",AZ392)))</formula>
    </cfRule>
  </conditionalFormatting>
  <conditionalFormatting sqref="N399:N401">
    <cfRule type="expression" priority="17" stopIfTrue="1">
      <formula>$O399=0</formula>
    </cfRule>
  </conditionalFormatting>
  <conditionalFormatting sqref="N399:N401">
    <cfRule type="cellIs" dxfId="139" priority="20" operator="notEqual">
      <formula>0</formula>
    </cfRule>
  </conditionalFormatting>
  <conditionalFormatting sqref="AT411:AT622">
    <cfRule type="expression" priority="14" stopIfTrue="1">
      <formula>$AW411=0</formula>
    </cfRule>
  </conditionalFormatting>
  <conditionalFormatting sqref="AT402:AT410">
    <cfRule type="expression" priority="11" stopIfTrue="1">
      <formula>$AW402=0</formula>
    </cfRule>
  </conditionalFormatting>
  <conditionalFormatting sqref="AT376:AT391">
    <cfRule type="expression" priority="8" stopIfTrue="1">
      <formula>$AW376=0</formula>
    </cfRule>
  </conditionalFormatting>
  <conditionalFormatting sqref="AT392:AT401">
    <cfRule type="expression" priority="5" stopIfTrue="1">
      <formula>$AW392=0</formula>
    </cfRule>
  </conditionalFormatting>
  <conditionalFormatting sqref="N396:N398">
    <cfRule type="expression" priority="1" stopIfTrue="1">
      <formula>$O396=0</formula>
    </cfRule>
  </conditionalFormatting>
  <conditionalFormatting sqref="N396:N398">
    <cfRule type="cellIs" dxfId="138" priority="4" operator="notEqual">
      <formula>0</formula>
    </cfRule>
  </conditionalFormatting>
  <dataValidations count="3">
    <dataValidation type="decimal" allowBlank="1" showErrorMessage="1" sqref="P3:P196 P198:P932 AX3:AX966" xr:uid="{00000000-0002-0000-0400-000000000000}">
      <formula1>0</formula1>
      <formula2>1000</formula2>
    </dataValidation>
    <dataValidation type="list" operator="equal" allowBlank="1" showErrorMessage="1" sqref="O766:O909 AW877:AW946" xr:uid="{00000000-0002-0000-0400-000001000000}">
      <formula1>$CL$1:$CL$12</formula1>
      <formula2>0</formula2>
    </dataValidation>
    <dataValidation type="list" operator="equal" allowBlank="1" showErrorMessage="1" sqref="O3:O765 AW3:AW876" xr:uid="{00000000-0002-0000-0400-000002000000}">
      <formula1>OFFSET($CM$1,1,0,MAX($CK:$CK),1)</formula1>
    </dataValidation>
  </dataValidations>
  <pageMargins left="0.70000000000000007" right="0.70000000000000007" top="0.75" bottom="0.75" header="0.51180555555555562" footer="0.51180555555555562"/>
  <pageSetup firstPageNumber="0" orientation="portrait" horizontalDpi="300" verticalDpi="300" r:id="rId1"/>
  <headerFooter alignWithMargins="0"/>
  <legacyDrawing r:id="rId2"/>
  <tableParts count="2">
    <tablePart r:id="rId3"/>
    <tablePart r:id="rId4"/>
  </tableParts>
  <extLst>
    <ext xmlns:x14="http://schemas.microsoft.com/office/spreadsheetml/2009/9/main" uri="{78C0D931-6437-407d-A8EE-F0AAD7539E65}">
      <x14:conditionalFormattings>
        <x14:conditionalFormatting xmlns:xm="http://schemas.microsoft.com/office/excel/2006/main">
          <x14:cfRule type="expression" priority="283" stopIfTrue="1" id="{820D66E6-B7ED-4DF9-89FB-9308D4A5E503}">
            <xm:f>ISNUMBER(SEARCH('User Input'!$C$1,$O3))=TRUE</xm:f>
            <x14:dxf>
              <font>
                <b/>
                <i val="0"/>
                <color theme="0"/>
              </font>
              <fill>
                <patternFill>
                  <bgColor rgb="FF00B050"/>
                </patternFill>
              </fill>
            </x14:dxf>
          </x14:cfRule>
          <xm:sqref>A3:AJ375 A411:AJ622 A376:A385 A402:M410 B399:M401 O399:AJ410</xm:sqref>
        </x14:conditionalFormatting>
        <x14:conditionalFormatting xmlns:xm="http://schemas.microsoft.com/office/excel/2006/main">
          <x14:cfRule type="cellIs" priority="272" stopIfTrue="1" operator="equal" id="{D5E74847-1EBE-44F1-B257-C3CCD42981DB}">
            <xm:f>'User Input'!$C$1</xm:f>
            <x14:dxf>
              <font>
                <b/>
                <i val="0"/>
                <color theme="0"/>
              </font>
              <fill>
                <patternFill>
                  <bgColor rgb="FF00B050"/>
                </patternFill>
              </fill>
            </x14:dxf>
          </x14:cfRule>
          <xm:sqref>N3:O375 AV411:AW622 N411:O622 AV3:AW375</xm:sqref>
        </x14:conditionalFormatting>
        <x14:conditionalFormatting xmlns:xm="http://schemas.microsoft.com/office/excel/2006/main">
          <x14:cfRule type="expression" priority="182" stopIfTrue="1" id="{C8AAD878-1822-4800-A08F-148AA064C17F}">
            <xm:f>ISNUMBER(SEARCH('User Input'!$C$1,$AW3))=TRUE</xm:f>
            <x14:dxf>
              <font>
                <b/>
                <i val="0"/>
                <color theme="0"/>
              </font>
              <fill>
                <patternFill>
                  <bgColor rgb="FF00B050"/>
                </patternFill>
              </fill>
            </x14:dxf>
          </x14:cfRule>
          <xm:sqref>AL411:AS622 AU376:BS622 AL3:BS375</xm:sqref>
        </x14:conditionalFormatting>
        <x14:conditionalFormatting xmlns:xm="http://schemas.microsoft.com/office/excel/2006/main">
          <x14:cfRule type="expression" priority="196" id="{FB01EBE3-0831-48C7-8E21-7DADEDA49043}">
            <xm:f>$AW3&lt;&gt;'User Input'!$C$1</xm:f>
            <x14:dxf>
              <font>
                <b/>
                <i val="0"/>
                <color auto="1"/>
              </font>
              <fill>
                <patternFill patternType="gray0625">
                  <bgColor theme="0" tint="-0.14993743705557422"/>
                </patternFill>
              </fill>
            </x14:dxf>
          </x14:cfRule>
          <xm:sqref>AL411:AS622 AX3:BU622 AU376:AU622 AL3:AU375</xm:sqref>
        </x14:conditionalFormatting>
        <x14:conditionalFormatting xmlns:xm="http://schemas.microsoft.com/office/excel/2006/main">
          <x14:cfRule type="expression" priority="286" id="{13B33B5F-FFD2-4DA3-BC7B-18D0B9142D42}">
            <xm:f>$O3&lt;&gt;'User Input'!$C$1</xm:f>
            <x14:dxf>
              <font>
                <b/>
                <i val="0"/>
                <strike val="0"/>
                <color auto="1"/>
              </font>
              <fill>
                <patternFill patternType="gray0625">
                  <bgColor theme="0" tint="-0.14993743705557422"/>
                </patternFill>
              </fill>
            </x14:dxf>
          </x14:cfRule>
          <xm:sqref>A3:M375 A411:M622 A376:A401 Q3:AJ622</xm:sqref>
        </x14:conditionalFormatting>
        <x14:conditionalFormatting xmlns:xm="http://schemas.microsoft.com/office/excel/2006/main">
          <x14:cfRule type="expression" priority="61" stopIfTrue="1" id="{FBA6C636-33D5-4CF4-8B8A-1C2D1194417F}">
            <xm:f>ISNUMBER(SEARCH('User Input'!$C$1,$O386))=TRUE</xm:f>
            <x14:dxf>
              <font>
                <b/>
                <i val="0"/>
                <color theme="0"/>
              </font>
              <fill>
                <patternFill>
                  <bgColor rgb="FF00B050"/>
                </patternFill>
              </fill>
            </x14:dxf>
          </x14:cfRule>
          <xm:sqref>A386:A401</xm:sqref>
        </x14:conditionalFormatting>
        <x14:conditionalFormatting xmlns:xm="http://schemas.microsoft.com/office/excel/2006/main">
          <x14:cfRule type="cellIs" priority="60" stopIfTrue="1" operator="equal" id="{C50822A2-8916-4BF2-8F46-35A53737DBB3}">
            <xm:f>'User Input'!$C$1</xm:f>
            <x14:dxf>
              <font>
                <b/>
                <i val="0"/>
                <color theme="0"/>
              </font>
              <fill>
                <patternFill>
                  <bgColor rgb="FF00B050"/>
                </patternFill>
              </fill>
            </x14:dxf>
          </x14:cfRule>
          <xm:sqref>AV402:AW410 O402:O410</xm:sqref>
        </x14:conditionalFormatting>
        <x14:conditionalFormatting xmlns:xm="http://schemas.microsoft.com/office/excel/2006/main">
          <x14:cfRule type="expression" priority="56" stopIfTrue="1" id="{6B115809-1F65-49BF-8D3A-073ED4FF5942}">
            <xm:f>ISNUMBER(SEARCH('User Input'!$C$1,$AW402))=TRUE</xm:f>
            <x14:dxf>
              <font>
                <b/>
                <i val="0"/>
                <color theme="0"/>
              </font>
              <fill>
                <patternFill>
                  <bgColor rgb="FF00B050"/>
                </patternFill>
              </fill>
            </x14:dxf>
          </x14:cfRule>
          <xm:sqref>AL402:AS410</xm:sqref>
        </x14:conditionalFormatting>
        <x14:conditionalFormatting xmlns:xm="http://schemas.microsoft.com/office/excel/2006/main">
          <x14:cfRule type="expression" priority="58" id="{2AD19870-8ABE-415B-8B1A-723825017667}">
            <xm:f>$AW402&lt;&gt;'User Input'!$C$1</xm:f>
            <x14:dxf>
              <font>
                <b/>
                <i val="0"/>
                <color auto="1"/>
              </font>
              <fill>
                <patternFill patternType="gray0625">
                  <bgColor theme="0" tint="-0.14993743705557422"/>
                </patternFill>
              </fill>
            </x14:dxf>
          </x14:cfRule>
          <xm:sqref>AL402:AS410</xm:sqref>
        </x14:conditionalFormatting>
        <x14:conditionalFormatting xmlns:xm="http://schemas.microsoft.com/office/excel/2006/main">
          <x14:cfRule type="expression" priority="63" id="{42F838A4-83D1-432E-9130-522A5EE9C6FD}">
            <xm:f>$O402&lt;&gt;'User Input'!$C$1</xm:f>
            <x14:dxf>
              <font>
                <b/>
                <i val="0"/>
                <strike val="0"/>
                <color auto="1"/>
              </font>
              <fill>
                <patternFill patternType="gray0625">
                  <bgColor theme="0" tint="-0.14993743705557422"/>
                </patternFill>
              </fill>
            </x14:dxf>
          </x14:cfRule>
          <xm:sqref>A402:M410</xm:sqref>
        </x14:conditionalFormatting>
        <x14:conditionalFormatting xmlns:xm="http://schemas.microsoft.com/office/excel/2006/main">
          <x14:cfRule type="expression" priority="49" stopIfTrue="1" id="{E17673DB-4450-40E1-BC48-A2AD36A7BABA}">
            <xm:f>ISNUMBER(SEARCH('User Input'!$C$1,$O402))=TRUE</xm:f>
            <x14:dxf>
              <font>
                <b/>
                <i val="0"/>
                <color theme="0"/>
              </font>
              <fill>
                <patternFill>
                  <bgColor rgb="FF00B050"/>
                </patternFill>
              </fill>
            </x14:dxf>
          </x14:cfRule>
          <xm:sqref>N402:N410</xm:sqref>
        </x14:conditionalFormatting>
        <x14:conditionalFormatting xmlns:xm="http://schemas.microsoft.com/office/excel/2006/main">
          <x14:cfRule type="cellIs" priority="48" stopIfTrue="1" operator="equal" id="{1B07009F-704C-4DFA-B784-565DFCC01F70}">
            <xm:f>'User Input'!$C$1</xm:f>
            <x14:dxf>
              <font>
                <b/>
                <i val="0"/>
                <color theme="0"/>
              </font>
              <fill>
                <patternFill>
                  <bgColor rgb="FF00B050"/>
                </patternFill>
              </fill>
            </x14:dxf>
          </x14:cfRule>
          <xm:sqref>N402:N410</xm:sqref>
        </x14:conditionalFormatting>
        <x14:conditionalFormatting xmlns:xm="http://schemas.microsoft.com/office/excel/2006/main">
          <x14:cfRule type="expression" priority="44" stopIfTrue="1" id="{0C2B8A67-C17D-4E2D-873C-F8FB8D11051B}">
            <xm:f>ISNUMBER(SEARCH('User Input'!$C$1,$O376))=TRUE</xm:f>
            <x14:dxf>
              <font>
                <b/>
                <i val="0"/>
                <color theme="0"/>
              </font>
              <fill>
                <patternFill>
                  <bgColor rgb="FF00B050"/>
                </patternFill>
              </fill>
            </x14:dxf>
          </x14:cfRule>
          <xm:sqref>B376:AJ391</xm:sqref>
        </x14:conditionalFormatting>
        <x14:conditionalFormatting xmlns:xm="http://schemas.microsoft.com/office/excel/2006/main">
          <x14:cfRule type="cellIs" priority="43" stopIfTrue="1" operator="equal" id="{11CB6793-FB71-44E5-A5F6-FA83AD605228}">
            <xm:f>'User Input'!$C$1</xm:f>
            <x14:dxf>
              <font>
                <b/>
                <i val="0"/>
                <color theme="0"/>
              </font>
              <fill>
                <patternFill>
                  <bgColor rgb="FF00B050"/>
                </patternFill>
              </fill>
            </x14:dxf>
          </x14:cfRule>
          <xm:sqref>N376:O391 AV376:AW391</xm:sqref>
        </x14:conditionalFormatting>
        <x14:conditionalFormatting xmlns:xm="http://schemas.microsoft.com/office/excel/2006/main">
          <x14:cfRule type="expression" priority="39" stopIfTrue="1" id="{08698966-5408-4E46-8799-7E320DECFE54}">
            <xm:f>ISNUMBER(SEARCH('User Input'!$C$1,$AW376))=TRUE</xm:f>
            <x14:dxf>
              <font>
                <b/>
                <i val="0"/>
                <color theme="0"/>
              </font>
              <fill>
                <patternFill>
                  <bgColor rgb="FF00B050"/>
                </patternFill>
              </fill>
            </x14:dxf>
          </x14:cfRule>
          <xm:sqref>AL376:AS391</xm:sqref>
        </x14:conditionalFormatting>
        <x14:conditionalFormatting xmlns:xm="http://schemas.microsoft.com/office/excel/2006/main">
          <x14:cfRule type="expression" priority="41" id="{D173F7B5-0C01-41F5-AA1F-90E3390F3161}">
            <xm:f>$AW376&lt;&gt;'User Input'!$C$1</xm:f>
            <x14:dxf>
              <font>
                <b/>
                <i val="0"/>
                <color auto="1"/>
              </font>
              <fill>
                <patternFill patternType="gray0625">
                  <bgColor theme="0" tint="-0.14993743705557422"/>
                </patternFill>
              </fill>
            </x14:dxf>
          </x14:cfRule>
          <xm:sqref>AL376:AS391</xm:sqref>
        </x14:conditionalFormatting>
        <x14:conditionalFormatting xmlns:xm="http://schemas.microsoft.com/office/excel/2006/main">
          <x14:cfRule type="expression" priority="46" id="{79F0946C-1071-4AA6-845F-69472BB9FD3A}">
            <xm:f>$O376&lt;&gt;'User Input'!$C$1</xm:f>
            <x14:dxf>
              <font>
                <b/>
                <i val="0"/>
                <strike val="0"/>
                <color auto="1"/>
              </font>
              <fill>
                <patternFill patternType="gray0625">
                  <bgColor theme="0" tint="-0.14993743705557422"/>
                </patternFill>
              </fill>
            </x14:dxf>
          </x14:cfRule>
          <xm:sqref>B376:M391</xm:sqref>
        </x14:conditionalFormatting>
        <x14:conditionalFormatting xmlns:xm="http://schemas.microsoft.com/office/excel/2006/main">
          <x14:cfRule type="expression" priority="31" stopIfTrue="1" id="{46D91757-A17B-4450-931B-8208A42A1ED7}">
            <xm:f>ISNUMBER(SEARCH('User Input'!$C$1,$O392))=TRUE</xm:f>
            <x14:dxf>
              <font>
                <b/>
                <i val="0"/>
                <color theme="0"/>
              </font>
              <fill>
                <patternFill>
                  <bgColor rgb="FF00B050"/>
                </patternFill>
              </fill>
            </x14:dxf>
          </x14:cfRule>
          <xm:sqref>B392:AJ395 B396:M398 O396:AJ398</xm:sqref>
        </x14:conditionalFormatting>
        <x14:conditionalFormatting xmlns:xm="http://schemas.microsoft.com/office/excel/2006/main">
          <x14:cfRule type="cellIs" priority="30" stopIfTrue="1" operator="equal" id="{02550A71-64B8-4384-9974-4D64AF986EC5}">
            <xm:f>'User Input'!$C$1</xm:f>
            <x14:dxf>
              <font>
                <b/>
                <i val="0"/>
                <color theme="0"/>
              </font>
              <fill>
                <patternFill>
                  <bgColor rgb="FF00B050"/>
                </patternFill>
              </fill>
            </x14:dxf>
          </x14:cfRule>
          <xm:sqref>N392:O395 AV392:AW401 O396:O401</xm:sqref>
        </x14:conditionalFormatting>
        <x14:conditionalFormatting xmlns:xm="http://schemas.microsoft.com/office/excel/2006/main">
          <x14:cfRule type="expression" priority="26" stopIfTrue="1" id="{CB6B8FBB-7641-4ACE-B9F0-93D35D4BB72A}">
            <xm:f>ISNUMBER(SEARCH('User Input'!$C$1,$AW392))=TRUE</xm:f>
            <x14:dxf>
              <font>
                <b/>
                <i val="0"/>
                <color theme="0"/>
              </font>
              <fill>
                <patternFill>
                  <bgColor rgb="FF00B050"/>
                </patternFill>
              </fill>
            </x14:dxf>
          </x14:cfRule>
          <xm:sqref>AL392:AS401</xm:sqref>
        </x14:conditionalFormatting>
        <x14:conditionalFormatting xmlns:xm="http://schemas.microsoft.com/office/excel/2006/main">
          <x14:cfRule type="expression" priority="28" id="{B705A12A-4DE9-4021-B225-916E8D141E63}">
            <xm:f>$AW392&lt;&gt;'User Input'!$C$1</xm:f>
            <x14:dxf>
              <font>
                <b/>
                <i val="0"/>
                <color auto="1"/>
              </font>
              <fill>
                <patternFill patternType="gray0625">
                  <bgColor theme="0" tint="-0.14993743705557422"/>
                </patternFill>
              </fill>
            </x14:dxf>
          </x14:cfRule>
          <xm:sqref>AL392:AS401</xm:sqref>
        </x14:conditionalFormatting>
        <x14:conditionalFormatting xmlns:xm="http://schemas.microsoft.com/office/excel/2006/main">
          <x14:cfRule type="expression" priority="33" id="{CDB2F1E2-590B-42EB-8BE2-D6F21275FFEB}">
            <xm:f>$O392&lt;&gt;'User Input'!$C$1</xm:f>
            <x14:dxf>
              <font>
                <b/>
                <i val="0"/>
                <strike val="0"/>
                <color auto="1"/>
              </font>
              <fill>
                <patternFill patternType="gray0625">
                  <bgColor theme="0" tint="-0.14993743705557422"/>
                </patternFill>
              </fill>
            </x14:dxf>
          </x14:cfRule>
          <xm:sqref>B392:M401</xm:sqref>
        </x14:conditionalFormatting>
        <x14:conditionalFormatting xmlns:xm="http://schemas.microsoft.com/office/excel/2006/main">
          <x14:cfRule type="expression" priority="19" stopIfTrue="1" id="{506CB6C3-DF28-4D52-BD78-46A96FE4F66A}">
            <xm:f>ISNUMBER(SEARCH('User Input'!$C$1,$O399))=TRUE</xm:f>
            <x14:dxf>
              <font>
                <b/>
                <i val="0"/>
                <color theme="0"/>
              </font>
              <fill>
                <patternFill>
                  <bgColor rgb="FF00B050"/>
                </patternFill>
              </fill>
            </x14:dxf>
          </x14:cfRule>
          <xm:sqref>N399:N401</xm:sqref>
        </x14:conditionalFormatting>
        <x14:conditionalFormatting xmlns:xm="http://schemas.microsoft.com/office/excel/2006/main">
          <x14:cfRule type="cellIs" priority="18" stopIfTrue="1" operator="equal" id="{BCB428A0-C506-46BA-81AB-35495371E2F3}">
            <xm:f>'User Input'!$C$1</xm:f>
            <x14:dxf>
              <font>
                <b/>
                <i val="0"/>
                <color theme="0"/>
              </font>
              <fill>
                <patternFill>
                  <bgColor rgb="FF00B050"/>
                </patternFill>
              </fill>
            </x14:dxf>
          </x14:cfRule>
          <xm:sqref>N399:N401</xm:sqref>
        </x14:conditionalFormatting>
        <x14:conditionalFormatting xmlns:xm="http://schemas.microsoft.com/office/excel/2006/main">
          <x14:cfRule type="expression" priority="15" stopIfTrue="1" id="{4213F709-2A09-42AA-BB05-D2BC9448A0C3}">
            <xm:f>ISNUMBER(SEARCH('User Input'!$C$1,$AW411))=TRUE</xm:f>
            <x14:dxf>
              <font>
                <b/>
                <i val="0"/>
                <color theme="0"/>
              </font>
              <fill>
                <patternFill>
                  <bgColor rgb="FF00B050"/>
                </patternFill>
              </fill>
            </x14:dxf>
          </x14:cfRule>
          <xm:sqref>AT411:AT622</xm:sqref>
        </x14:conditionalFormatting>
        <x14:conditionalFormatting xmlns:xm="http://schemas.microsoft.com/office/excel/2006/main">
          <x14:cfRule type="expression" priority="16" id="{B4FDB743-5B30-47EF-BC89-98C92B34700F}">
            <xm:f>$AW411&lt;&gt;'User Input'!$C$1</xm:f>
            <x14:dxf>
              <font>
                <b/>
                <i val="0"/>
                <color auto="1"/>
              </font>
              <fill>
                <patternFill patternType="gray0625">
                  <bgColor theme="0" tint="-0.14993743705557422"/>
                </patternFill>
              </fill>
            </x14:dxf>
          </x14:cfRule>
          <xm:sqref>AT411:AT622</xm:sqref>
        </x14:conditionalFormatting>
        <x14:conditionalFormatting xmlns:xm="http://schemas.microsoft.com/office/excel/2006/main">
          <x14:cfRule type="expression" priority="12" stopIfTrue="1" id="{CCB58E57-71F7-4DB7-9A6F-B249085CDA69}">
            <xm:f>ISNUMBER(SEARCH('User Input'!$C$1,$AW402))=TRUE</xm:f>
            <x14:dxf>
              <font>
                <b/>
                <i val="0"/>
                <color theme="0"/>
              </font>
              <fill>
                <patternFill>
                  <bgColor rgb="FF00B050"/>
                </patternFill>
              </fill>
            </x14:dxf>
          </x14:cfRule>
          <xm:sqref>AT402:AT410</xm:sqref>
        </x14:conditionalFormatting>
        <x14:conditionalFormatting xmlns:xm="http://schemas.microsoft.com/office/excel/2006/main">
          <x14:cfRule type="expression" priority="13" id="{3DC33E8A-9F6D-465A-B288-44A4EEEB3EBB}">
            <xm:f>$AW402&lt;&gt;'User Input'!$C$1</xm:f>
            <x14:dxf>
              <font>
                <b/>
                <i val="0"/>
                <color auto="1"/>
              </font>
              <fill>
                <patternFill patternType="gray0625">
                  <bgColor theme="0" tint="-0.14993743705557422"/>
                </patternFill>
              </fill>
            </x14:dxf>
          </x14:cfRule>
          <xm:sqref>AT402:AT410</xm:sqref>
        </x14:conditionalFormatting>
        <x14:conditionalFormatting xmlns:xm="http://schemas.microsoft.com/office/excel/2006/main">
          <x14:cfRule type="expression" priority="9" stopIfTrue="1" id="{946DE721-4C7A-40ED-94A0-3FCA3FD9F4CF}">
            <xm:f>ISNUMBER(SEARCH('User Input'!$C$1,$AW376))=TRUE</xm:f>
            <x14:dxf>
              <font>
                <b/>
                <i val="0"/>
                <color theme="0"/>
              </font>
              <fill>
                <patternFill>
                  <bgColor rgb="FF00B050"/>
                </patternFill>
              </fill>
            </x14:dxf>
          </x14:cfRule>
          <xm:sqref>AT376:AT391</xm:sqref>
        </x14:conditionalFormatting>
        <x14:conditionalFormatting xmlns:xm="http://schemas.microsoft.com/office/excel/2006/main">
          <x14:cfRule type="expression" priority="10" id="{B53FABA5-7668-4C37-8FB2-6F9C30BBF059}">
            <xm:f>$AW376&lt;&gt;'User Input'!$C$1</xm:f>
            <x14:dxf>
              <font>
                <b/>
                <i val="0"/>
                <color auto="1"/>
              </font>
              <fill>
                <patternFill patternType="gray0625">
                  <bgColor theme="0" tint="-0.14993743705557422"/>
                </patternFill>
              </fill>
            </x14:dxf>
          </x14:cfRule>
          <xm:sqref>AT376:AT391</xm:sqref>
        </x14:conditionalFormatting>
        <x14:conditionalFormatting xmlns:xm="http://schemas.microsoft.com/office/excel/2006/main">
          <x14:cfRule type="expression" priority="6" stopIfTrue="1" id="{DB848A1E-6FCE-4A51-9E2E-4CA70DDD7CEC}">
            <xm:f>ISNUMBER(SEARCH('User Input'!$C$1,$AW392))=TRUE</xm:f>
            <x14:dxf>
              <font>
                <b/>
                <i val="0"/>
                <color theme="0"/>
              </font>
              <fill>
                <patternFill>
                  <bgColor rgb="FF00B050"/>
                </patternFill>
              </fill>
            </x14:dxf>
          </x14:cfRule>
          <xm:sqref>AT392:AT401</xm:sqref>
        </x14:conditionalFormatting>
        <x14:conditionalFormatting xmlns:xm="http://schemas.microsoft.com/office/excel/2006/main">
          <x14:cfRule type="expression" priority="7" id="{30DEA266-F796-4AFB-A046-1E2D6D402023}">
            <xm:f>$AW392&lt;&gt;'User Input'!$C$1</xm:f>
            <x14:dxf>
              <font>
                <b/>
                <i val="0"/>
                <color auto="1"/>
              </font>
              <fill>
                <patternFill patternType="gray0625">
                  <bgColor theme="0" tint="-0.14993743705557422"/>
                </patternFill>
              </fill>
            </x14:dxf>
          </x14:cfRule>
          <xm:sqref>AT392:AT401</xm:sqref>
        </x14:conditionalFormatting>
        <x14:conditionalFormatting xmlns:xm="http://schemas.microsoft.com/office/excel/2006/main">
          <x14:cfRule type="expression" priority="3" stopIfTrue="1" id="{C3CDF78C-3D44-468D-8414-D88C088468B9}">
            <xm:f>ISNUMBER(SEARCH('User Input'!$C$1,$O396))=TRUE</xm:f>
            <x14:dxf>
              <font>
                <b/>
                <i val="0"/>
                <color theme="0"/>
              </font>
              <fill>
                <patternFill>
                  <bgColor rgb="FF00B050"/>
                </patternFill>
              </fill>
            </x14:dxf>
          </x14:cfRule>
          <xm:sqref>N396:N398</xm:sqref>
        </x14:conditionalFormatting>
        <x14:conditionalFormatting xmlns:xm="http://schemas.microsoft.com/office/excel/2006/main">
          <x14:cfRule type="cellIs" priority="2" stopIfTrue="1" operator="equal" id="{75DB5DC6-7A01-4FAE-A304-E7BB9D768DFE}">
            <xm:f>'User Input'!$C$1</xm:f>
            <x14:dxf>
              <font>
                <b/>
                <i val="0"/>
                <color theme="0"/>
              </font>
              <fill>
                <patternFill>
                  <bgColor rgb="FF00B050"/>
                </patternFill>
              </fill>
            </x14:dxf>
          </x14:cfRule>
          <xm:sqref>N396:N398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4600644-B9D5-458A-B63F-F7BD022B1DFB}">
          <x14:formula1>
            <xm:f>HIT!$G$181:$AB$181</xm:f>
          </x14:formula1>
          <xm:sqref>I1</xm:sqref>
        </x14:dataValidation>
        <x14:dataValidation type="list" allowBlank="1" showInputMessage="1" showErrorMessage="1" xr:uid="{ADD363D3-CADC-4821-B148-C6CBD4B864D9}">
          <x14:formula1>
            <xm:f>PITCH!$F$181:$AB$181</xm:f>
          </x14:formula1>
          <xm:sqref>AT1</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1:BM654"/>
  <sheetViews>
    <sheetView topLeftCell="A285" zoomScaleNormal="100" workbookViewId="0">
      <selection activeCell="B292" sqref="B292"/>
    </sheetView>
    <sheetView workbookViewId="1"/>
  </sheetViews>
  <sheetFormatPr defaultColWidth="8.85546875" defaultRowHeight="12.75" outlineLevelCol="1" x14ac:dyDescent="0.2"/>
  <cols>
    <col min="1" max="1" width="2" bestFit="1" customWidth="1"/>
    <col min="2" max="2" width="20.5703125" bestFit="1" customWidth="1"/>
    <col min="3" max="3" width="5.5703125" customWidth="1"/>
    <col min="4" max="4" width="13.140625" bestFit="1" customWidth="1"/>
    <col min="5" max="5" width="16" bestFit="1" customWidth="1"/>
    <col min="6" max="6" width="3" customWidth="1"/>
    <col min="7" max="8" width="4" customWidth="1"/>
    <col min="9" max="9" width="3.5703125" customWidth="1"/>
    <col min="10" max="10" width="4" customWidth="1"/>
    <col min="11" max="11" width="3.5703125" customWidth="1"/>
    <col min="12" max="12" width="6" customWidth="1"/>
    <col min="13" max="13" width="4" customWidth="1"/>
    <col min="14" max="14" width="3" customWidth="1"/>
    <col min="15" max="15" width="3.5703125" customWidth="1"/>
    <col min="16" max="16" width="5" customWidth="1"/>
    <col min="17" max="17" width="5.85546875" customWidth="1"/>
    <col min="18" max="18" width="4" customWidth="1"/>
    <col min="19" max="19" width="2.42578125" customWidth="1"/>
    <col min="21" max="22" width="5.28515625" customWidth="1"/>
    <col min="23" max="23" width="6.5703125" customWidth="1"/>
    <col min="24" max="24" width="19.5703125" style="76" bestFit="1" customWidth="1"/>
    <col min="25" max="26" width="7.5703125" style="76" customWidth="1"/>
    <col min="27" max="27" width="7.5703125" customWidth="1"/>
    <col min="28" max="28" width="16.85546875" customWidth="1"/>
    <col min="29" max="29" width="4" style="106" customWidth="1"/>
    <col min="39" max="39" width="4" style="106" customWidth="1"/>
    <col min="40" max="40" width="19.85546875" hidden="1" customWidth="1" outlineLevel="1"/>
    <col min="41" max="44" width="8.85546875" hidden="1" customWidth="1" outlineLevel="1"/>
    <col min="45" max="45" width="4" style="106" hidden="1" customWidth="1" outlineLevel="1"/>
    <col min="46" max="46" width="17.28515625" customWidth="1" collapsed="1"/>
    <col min="49" max="49" width="17.28515625" customWidth="1"/>
    <col min="56" max="56" width="2.28515625" style="106" customWidth="1"/>
    <col min="57" max="57" width="8.85546875" customWidth="1"/>
    <col min="58" max="58" width="1.85546875" style="106" customWidth="1"/>
    <col min="60" max="60" width="4" style="106" customWidth="1"/>
    <col min="61" max="63" width="0" hidden="1" customWidth="1" outlineLevel="1"/>
    <col min="64" max="64" width="4" style="106" hidden="1" customWidth="1" outlineLevel="1"/>
    <col min="65" max="65" width="8.85546875" collapsed="1"/>
  </cols>
  <sheetData>
    <row r="1" spans="1:63" ht="37.5" customHeight="1" x14ac:dyDescent="0.2">
      <c r="A1" s="505"/>
      <c r="B1" s="505">
        <v>1</v>
      </c>
      <c r="C1" s="510" t="s">
        <v>3424</v>
      </c>
      <c r="D1" s="506"/>
      <c r="E1" s="505">
        <f>B1+3</f>
        <v>4</v>
      </c>
      <c r="F1" s="505">
        <f>E1+1</f>
        <v>5</v>
      </c>
      <c r="G1" s="505">
        <f>F1+1</f>
        <v>6</v>
      </c>
      <c r="H1" s="505">
        <f t="shared" ref="H1:Z1" si="0">G1+1</f>
        <v>7</v>
      </c>
      <c r="I1" s="505">
        <f t="shared" si="0"/>
        <v>8</v>
      </c>
      <c r="J1" s="505">
        <f t="shared" si="0"/>
        <v>9</v>
      </c>
      <c r="K1" s="505">
        <f t="shared" si="0"/>
        <v>10</v>
      </c>
      <c r="L1" s="505">
        <f t="shared" si="0"/>
        <v>11</v>
      </c>
      <c r="M1" s="505">
        <f t="shared" si="0"/>
        <v>12</v>
      </c>
      <c r="N1" s="505">
        <f t="shared" si="0"/>
        <v>13</v>
      </c>
      <c r="O1" s="505">
        <f t="shared" si="0"/>
        <v>14</v>
      </c>
      <c r="P1" s="505">
        <f t="shared" si="0"/>
        <v>15</v>
      </c>
      <c r="Q1" s="505">
        <f t="shared" si="0"/>
        <v>16</v>
      </c>
      <c r="R1" s="505">
        <f t="shared" si="0"/>
        <v>17</v>
      </c>
      <c r="S1" s="505">
        <f t="shared" si="0"/>
        <v>18</v>
      </c>
      <c r="T1" s="505">
        <f t="shared" si="0"/>
        <v>19</v>
      </c>
      <c r="U1" s="505">
        <f t="shared" si="0"/>
        <v>20</v>
      </c>
      <c r="V1" s="505">
        <f t="shared" si="0"/>
        <v>21</v>
      </c>
      <c r="W1" s="505">
        <f t="shared" si="0"/>
        <v>22</v>
      </c>
      <c r="X1" s="511">
        <f t="shared" si="0"/>
        <v>23</v>
      </c>
      <c r="Y1" s="512">
        <f t="shared" si="0"/>
        <v>24</v>
      </c>
      <c r="Z1" s="512">
        <f t="shared" si="0"/>
        <v>25</v>
      </c>
      <c r="AA1" s="513" t="s">
        <v>723</v>
      </c>
      <c r="AB1" s="507"/>
      <c r="AD1" s="241" t="s">
        <v>3422</v>
      </c>
      <c r="AE1" s="241">
        <f>2</f>
        <v>2</v>
      </c>
      <c r="AF1" s="508">
        <f>AE1+1</f>
        <v>3</v>
      </c>
      <c r="AG1" s="509">
        <f t="shared" ref="AG1:AH1" si="1">AF1+1</f>
        <v>4</v>
      </c>
      <c r="AH1" s="509">
        <f t="shared" si="1"/>
        <v>5</v>
      </c>
      <c r="AI1" s="509"/>
      <c r="AJ1" s="509"/>
      <c r="AK1" s="509"/>
      <c r="AL1" s="509"/>
      <c r="AT1" s="241" t="s">
        <v>3422</v>
      </c>
      <c r="AU1" s="506"/>
      <c r="AV1" s="506"/>
      <c r="AW1" s="506"/>
      <c r="AX1" s="506"/>
      <c r="AY1" s="506"/>
      <c r="AZ1" s="506"/>
      <c r="BA1" s="506"/>
      <c r="BB1" s="506"/>
      <c r="BC1" s="506"/>
      <c r="BE1" s="241" t="s">
        <v>3422</v>
      </c>
      <c r="BG1" s="241" t="s">
        <v>3422</v>
      </c>
    </row>
    <row r="2" spans="1:63" ht="86.25" x14ac:dyDescent="0.25">
      <c r="A2" t="s">
        <v>23</v>
      </c>
      <c r="B2" t="s">
        <v>85</v>
      </c>
      <c r="C2" t="s">
        <v>88</v>
      </c>
      <c r="D2" t="s">
        <v>142</v>
      </c>
      <c r="E2" t="s">
        <v>679</v>
      </c>
      <c r="F2" t="s">
        <v>144</v>
      </c>
      <c r="G2" t="s">
        <v>82</v>
      </c>
      <c r="H2" t="s">
        <v>89</v>
      </c>
      <c r="I2" t="s">
        <v>90</v>
      </c>
      <c r="J2" t="s">
        <v>91</v>
      </c>
      <c r="K2" t="s">
        <v>92</v>
      </c>
      <c r="L2" t="s">
        <v>93</v>
      </c>
      <c r="M2" t="s">
        <v>102</v>
      </c>
      <c r="N2" t="s">
        <v>105</v>
      </c>
      <c r="O2" t="s">
        <v>145</v>
      </c>
      <c r="P2" t="s">
        <v>103</v>
      </c>
      <c r="Q2" t="s">
        <v>104</v>
      </c>
      <c r="R2" t="s">
        <v>107</v>
      </c>
      <c r="T2" s="136" t="s">
        <v>3</v>
      </c>
      <c r="U2" s="135" t="s">
        <v>343</v>
      </c>
      <c r="V2" s="135" t="s">
        <v>341</v>
      </c>
      <c r="W2" s="135" t="s">
        <v>342</v>
      </c>
      <c r="X2" s="76" t="s">
        <v>85</v>
      </c>
      <c r="Y2" s="75" t="s">
        <v>688</v>
      </c>
      <c r="Z2" s="75" t="s">
        <v>710</v>
      </c>
      <c r="AA2" s="75" t="s">
        <v>713</v>
      </c>
      <c r="AB2" t="s">
        <v>712</v>
      </c>
      <c r="AD2" s="107" t="s">
        <v>802</v>
      </c>
      <c r="AE2" s="107" t="s">
        <v>804</v>
      </c>
      <c r="AF2" s="107" t="s">
        <v>803</v>
      </c>
      <c r="AG2" s="107" t="s">
        <v>807</v>
      </c>
      <c r="AH2" s="107" t="s">
        <v>808</v>
      </c>
      <c r="AI2" s="107" t="s">
        <v>856</v>
      </c>
      <c r="AJ2" s="109" t="s">
        <v>1223</v>
      </c>
      <c r="AK2" s="109" t="s">
        <v>1227</v>
      </c>
      <c r="AL2" s="109" t="s">
        <v>1228</v>
      </c>
      <c r="AN2" t="s">
        <v>811</v>
      </c>
      <c r="AO2" t="s">
        <v>804</v>
      </c>
      <c r="AP2" s="126" t="s">
        <v>812</v>
      </c>
      <c r="AQ2" s="75" t="s">
        <v>813</v>
      </c>
      <c r="AR2" s="75" t="s">
        <v>814</v>
      </c>
      <c r="AT2" s="75" t="s">
        <v>2867</v>
      </c>
      <c r="AU2" s="428" t="s">
        <v>2910</v>
      </c>
      <c r="AV2" s="428" t="s">
        <v>2913</v>
      </c>
      <c r="AW2" s="75" t="s">
        <v>2862</v>
      </c>
      <c r="AX2" s="428" t="s">
        <v>2911</v>
      </c>
      <c r="AY2" s="428" t="s">
        <v>2912</v>
      </c>
      <c r="AZ2" s="428" t="s">
        <v>2914</v>
      </c>
      <c r="BA2" s="428" t="s">
        <v>2915</v>
      </c>
      <c r="BB2" s="428" t="s">
        <v>3717</v>
      </c>
      <c r="BC2" s="428" t="s">
        <v>3714</v>
      </c>
      <c r="BD2" s="429"/>
      <c r="BE2" s="428" t="s">
        <v>3710</v>
      </c>
      <c r="BF2" s="429"/>
      <c r="BG2" s="428" t="s">
        <v>2863</v>
      </c>
      <c r="BI2" s="514" t="s">
        <v>103</v>
      </c>
      <c r="BJ2" s="514" t="s">
        <v>2861</v>
      </c>
      <c r="BK2" s="514" t="s">
        <v>2861</v>
      </c>
    </row>
    <row r="3" spans="1:63" x14ac:dyDescent="0.2">
      <c r="B3" t="s">
        <v>146</v>
      </c>
      <c r="C3" t="s">
        <v>123</v>
      </c>
      <c r="D3" t="s">
        <v>114</v>
      </c>
      <c r="E3" t="s">
        <v>114</v>
      </c>
      <c r="F3">
        <v>48</v>
      </c>
      <c r="G3">
        <v>517</v>
      </c>
      <c r="H3">
        <v>108</v>
      </c>
      <c r="I3">
        <v>37</v>
      </c>
      <c r="J3">
        <v>111</v>
      </c>
      <c r="K3">
        <v>17</v>
      </c>
      <c r="L3">
        <v>0.30499999999999999</v>
      </c>
      <c r="T3">
        <v>1</v>
      </c>
      <c r="U3" t="str">
        <f>IF(D3="SP","P",IF(D3="RP","P",IF(D3=0,"","H")))</f>
        <v>H</v>
      </c>
      <c r="V3">
        <f>IF(U3="H",COUNTIF($U$3:$U3,"H"),"")</f>
        <v>1</v>
      </c>
      <c r="W3" t="str">
        <f>IF(U3="P",COUNTIF($U$3:$U3,"P"),"")</f>
        <v/>
      </c>
      <c r="X3" s="76" t="str">
        <f t="shared" ref="X3:X66" si="2">B3</f>
        <v>Mike Trout</v>
      </c>
      <c r="Y3" t="str">
        <f>IFERROR(VLOOKUP($X3,PITCH!$B$7:$AJ$2004,29,FALSE),"")</f>
        <v/>
      </c>
      <c r="Z3" t="str">
        <f>IFERROR(VLOOKUP($X3,PITCH!$B$7:$AJ$2004,30,FALSE),"")</f>
        <v/>
      </c>
      <c r="AA3" t="str">
        <f>IFERROR(VLOOKUP($X3,PITCH!$B$7:$AJ$2004,31,FALSE),"")</f>
        <v/>
      </c>
      <c r="AB3" t="str">
        <f>IFERROR(VLOOKUP($X3,PITCH!$B$7:$AJ$2004,1,FALSE),"")</f>
        <v/>
      </c>
      <c r="AD3" s="108" t="str">
        <f>IFERROR(VLOOKUP($X3,Prospects!$A$3:$K$281,1,FALSE),"")</f>
        <v/>
      </c>
      <c r="AE3" s="108" t="str">
        <f>IFERROR(VLOOKUP($X3,Prospects!$A$3:$K$281,9,FALSE),"")</f>
        <v/>
      </c>
      <c r="AF3" s="108" t="str">
        <f>IFERROR(VLOOKUP($X3,Prospects!$A$3:$K$281,2,FALSE),"")</f>
        <v/>
      </c>
      <c r="AG3" s="110" t="str">
        <f>IFERROR(VLOOKUP($X3,Prospects!$A$3:$K$281,10,FALSE),"")</f>
        <v/>
      </c>
      <c r="AH3" s="110" t="str">
        <f>IFERROR(VLOOKUP($X3,Prospects!$A$3:$K$281,11,FALSE),"")</f>
        <v/>
      </c>
      <c r="AI3" s="110" t="str">
        <f>IFERROR(VLOOKUP($X3,Prospects!$A$3:$K$281,3,FALSE),"")</f>
        <v/>
      </c>
      <c r="AJ3" s="110" t="str">
        <f>IFERROR(VLOOKUP($X3,Prospects!$A$3:$K$281,4,FALSE),"")</f>
        <v/>
      </c>
      <c r="AK3" s="110" t="str">
        <f>IFERROR(VLOOKUP($X3,Prospects!$A$3:$K$281,5,FALSE),"")</f>
        <v/>
      </c>
      <c r="AL3" s="110" t="str">
        <f>IFERROR(VLOOKUP($X3,Prospects!$A$3:$K$281,6,FALSE),"")</f>
        <v/>
      </c>
      <c r="AN3" s="108" t="str">
        <f>IFERROR(VLOOKUP($X3,KEEPERS!$A$3:$H$300,1,FALSE),"")</f>
        <v/>
      </c>
      <c r="AO3" s="108" t="str">
        <f>IFERROR(VLOOKUP($X3,KEEPERS!$A$3:$H$300,5,FALSE),"")</f>
        <v/>
      </c>
      <c r="AP3" s="108" t="str">
        <f>IFERROR(VLOOKUP($X3,KEEPERS!$A$3:$H$300,2,FALSE),"")</f>
        <v/>
      </c>
      <c r="AQ3" s="110" t="str">
        <f>IFERROR(VLOOKUP($X3,KEEPERS!$A$3:$H$300,6,FALSE),"")</f>
        <v/>
      </c>
      <c r="AR3" s="110" t="str">
        <f>IFERROR(VLOOKUP($X3,KEEPERS!$A$3:$H$300,7,FALSE),"")</f>
        <v/>
      </c>
      <c r="AT3" s="110" t="str">
        <f>IFERROR(VLOOKUP($X3,HIT!$B$182:$AM$2000,1,FALSE),"")</f>
        <v>Mike Trout</v>
      </c>
      <c r="AU3" s="407">
        <f>IFERROR(VLOOKUP($X3,HIT!$B$182:$AM$2000,32,FALSE),0)</f>
        <v>624.25</v>
      </c>
      <c r="AV3" s="406">
        <f>IFERROR(VLOOKUP($X3,HIT!$B$182:$AM$2000,33,FALSE),0)</f>
        <v>4.365384615384615</v>
      </c>
      <c r="AW3" s="110" t="str">
        <f>IFERROR(VLOOKUP($X3,PITCH!$B$182:$AP$2000,1,FALSE),"")</f>
        <v/>
      </c>
      <c r="AX3" s="110">
        <f>IFERROR(VLOOKUP($X3,PITCH!$B$182:$AP$2000,35,FALSE),0)</f>
        <v>0</v>
      </c>
      <c r="AY3" s="110">
        <f>IFERROR(VLOOKUP($X3,PITCH!$B$182:$AP$2000,36,FALSE),0)</f>
        <v>0</v>
      </c>
      <c r="AZ3" s="408">
        <f>IF(AND(AU3&gt;0,AX3&gt;0),AU3+AX3,IF(AU3&gt;AX3,AU3,AX3))</f>
        <v>624.25</v>
      </c>
      <c r="BA3" s="408">
        <f>IF(AZ3&gt;0,RANK(AZ3,AZ$3:AZ663),"")</f>
        <v>1</v>
      </c>
      <c r="BB3" s="408">
        <f ca="1">IFERROR(VLOOKUP($X3,HIT!$B$182:$AP$2000,31,FALSE),0)</f>
        <v>1</v>
      </c>
      <c r="BC3" s="408">
        <f>IFERROR(VLOOKUP($X3,PITCH!$B$182:$AP$2000,34,FALSE),0)</f>
        <v>0</v>
      </c>
      <c r="BE3" s="110">
        <f>IFERROR(VLOOKUP($X3,OBP!$B$182:$AN$2001,32,FALSE),"")</f>
        <v>1</v>
      </c>
      <c r="BG3" s="110">
        <f>IFERROR(VLOOKUP($X3,OPS!$B$183:$AL$2002,31,FALSE),"")</f>
        <v>1</v>
      </c>
      <c r="BI3" s="110" t="str">
        <f>IFERROR(VLOOKUP($X3,PITCH!$B$205:$AP$2000,34,FALSE),"")</f>
        <v/>
      </c>
      <c r="BJ3" s="110" t="str">
        <f>IFERROR(VLOOKUP($X3,PITCH!$B$205:$AP$2000,34,FALSE),"")</f>
        <v/>
      </c>
      <c r="BK3" s="110" t="str">
        <f>IFERROR(VLOOKUP($X3,PITCH!$B$205:$AP$2000,34,FALSE),"")</f>
        <v/>
      </c>
    </row>
    <row r="4" spans="1:63" x14ac:dyDescent="0.2">
      <c r="B4" t="s">
        <v>348</v>
      </c>
      <c r="C4" t="s">
        <v>137</v>
      </c>
      <c r="D4" t="s">
        <v>114</v>
      </c>
      <c r="E4" t="s">
        <v>114</v>
      </c>
      <c r="F4">
        <v>47</v>
      </c>
      <c r="G4">
        <v>581</v>
      </c>
      <c r="H4">
        <v>114</v>
      </c>
      <c r="I4">
        <v>28</v>
      </c>
      <c r="J4">
        <v>91</v>
      </c>
      <c r="K4">
        <v>27</v>
      </c>
      <c r="L4">
        <v>0.317</v>
      </c>
      <c r="T4" s="127">
        <f>T3+1</f>
        <v>2</v>
      </c>
      <c r="U4" t="str">
        <f t="shared" ref="U4:U66" si="3">IF(D4="SP","P",IF(D4="RP","P",IF(D4=0,"","H")))</f>
        <v>H</v>
      </c>
      <c r="V4">
        <f>IF(U4="H",COUNTIF($U$3:$U4,"H"),"")</f>
        <v>2</v>
      </c>
      <c r="W4" t="str">
        <f>IF(U4="P",COUNTIF($U$3:$U4,"P"),"")</f>
        <v/>
      </c>
      <c r="X4" s="76" t="str">
        <f t="shared" si="2"/>
        <v>Mookie Betts</v>
      </c>
      <c r="Y4" t="str">
        <f>IFERROR(VLOOKUP($X4,PITCH!$B$7:$AJ$2004,29,FALSE),"")</f>
        <v/>
      </c>
      <c r="Z4" t="str">
        <f>IFERROR(VLOOKUP($X4,PITCH!$B$7:$AJ$2004,30,FALSE),"")</f>
        <v/>
      </c>
      <c r="AA4" t="str">
        <f>IFERROR(VLOOKUP($X4,PITCH!$B$7:$AJ$2004,31,FALSE),"")</f>
        <v/>
      </c>
      <c r="AB4" t="str">
        <f>IFERROR(VLOOKUP($X4,PITCH!$B$7:$AJ$2004,1,FALSE),"")</f>
        <v/>
      </c>
      <c r="AD4" s="108" t="str">
        <f>IFERROR(VLOOKUP($X4,Prospects!$A$3:$K$281,1,FALSE),"")</f>
        <v/>
      </c>
      <c r="AE4" s="108" t="str">
        <f>IFERROR(VLOOKUP($X4,Prospects!$A$3:$K$281,9,FALSE),"")</f>
        <v/>
      </c>
      <c r="AF4" s="108" t="str">
        <f>IFERROR(VLOOKUP($X4,Prospects!$A$3:$K$281,2,FALSE),"")</f>
        <v/>
      </c>
      <c r="AG4" s="110" t="str">
        <f>IFERROR(VLOOKUP($X4,Prospects!$A$3:$K$281,10,FALSE),"")</f>
        <v/>
      </c>
      <c r="AH4" s="110" t="str">
        <f>IFERROR(VLOOKUP($X4,Prospects!$A$3:$K$281,11,FALSE),"")</f>
        <v/>
      </c>
      <c r="AI4" s="110" t="str">
        <f>IFERROR(VLOOKUP($X4,Prospects!$A$3:$K$281,3,FALSE),"")</f>
        <v/>
      </c>
      <c r="AJ4" s="110" t="str">
        <f>IFERROR(VLOOKUP($X4,Prospects!$A$3:$K$281,4,FALSE),"")</f>
        <v/>
      </c>
      <c r="AK4" s="110" t="str">
        <f>IFERROR(VLOOKUP($X4,Prospects!$A$3:$K$281,5,FALSE),"")</f>
        <v/>
      </c>
      <c r="AL4" s="110" t="str">
        <f>IFERROR(VLOOKUP($X4,Prospects!$A$3:$K$281,6,FALSE),"")</f>
        <v/>
      </c>
      <c r="AN4" s="108" t="str">
        <f>IFERROR(VLOOKUP($X4,KEEPERS!$A$3:$H$300,1,FALSE),"")</f>
        <v/>
      </c>
      <c r="AO4" s="108" t="str">
        <f>IFERROR(VLOOKUP($X4,KEEPERS!$A$3:$H$300,5,FALSE),"")</f>
        <v/>
      </c>
      <c r="AP4" s="108" t="str">
        <f>IFERROR(VLOOKUP($X4,KEEPERS!$A$3:$H$300,2,FALSE),"")</f>
        <v/>
      </c>
      <c r="AQ4" s="110" t="str">
        <f>IFERROR(VLOOKUP($X4,KEEPERS!$A$3:$H$300,6,FALSE),"")</f>
        <v/>
      </c>
      <c r="AR4" s="110" t="str">
        <f>IFERROR(VLOOKUP($X4,KEEPERS!$A$3:$H$300,7,FALSE),"")</f>
        <v/>
      </c>
      <c r="AT4" s="110" t="str">
        <f>IFERROR(VLOOKUP($X4,HIT!$B$182:$AM$2000,1,FALSE),"")</f>
        <v>Mookie Betts</v>
      </c>
      <c r="AU4" s="407">
        <f>IFERROR(VLOOKUP($X4,HIT!$B$182:$AM$2000,32,FALSE),0)</f>
        <v>610.85</v>
      </c>
      <c r="AV4" s="407">
        <f>IFERROR(VLOOKUP($X4,HIT!$B$182:$AM$2000,33,FALSE),0)</f>
        <v>4.1273648648648651</v>
      </c>
      <c r="AW4" s="110" t="str">
        <f>IFERROR(VLOOKUP($X4,PITCH!$B$182:$AP$2000,1,FALSE),"")</f>
        <v/>
      </c>
      <c r="AX4" s="110">
        <f>IFERROR(VLOOKUP($X4,PITCH!$B$182:$AP$2000,35,FALSE),0)</f>
        <v>0</v>
      </c>
      <c r="AY4" s="110">
        <f>IFERROR(VLOOKUP($X4,PITCH!$B$182:$AP$2000,36,FALSE),0)</f>
        <v>0</v>
      </c>
      <c r="AZ4" s="408">
        <f t="shared" ref="AZ4:AZ67" si="4">IF(AND(AU4&gt;0,AX4&gt;0),AU4+AX4,IF(AU4&gt;AX4,AU4,AX4))</f>
        <v>610.85</v>
      </c>
      <c r="BA4" s="408">
        <f>IF(AZ4&gt;0,RANK(AZ4,AZ$3:AZ664),"")</f>
        <v>2</v>
      </c>
      <c r="BB4" s="408">
        <f ca="1">IFERROR(VLOOKUP($X4,HIT!$B$182:$AP$2000,31,FALSE),0)</f>
        <v>5</v>
      </c>
      <c r="BC4" s="408">
        <f>IFERROR(VLOOKUP($X4,PITCH!$B$182:$AP$2000,34,FALSE),0)</f>
        <v>0</v>
      </c>
      <c r="BE4" s="110">
        <f>IFERROR(VLOOKUP($X4,OBP!$B$182:$AN$2001,32,FALSE),"")</f>
        <v>2</v>
      </c>
      <c r="BG4" s="110">
        <f>IFERROR(VLOOKUP($X4,OPS!$B$183:$AL$2002,31,FALSE),"")</f>
        <v>2</v>
      </c>
      <c r="BI4" s="110" t="str">
        <f>IFERROR(VLOOKUP($X4,PITCH!$B$205:$AP$2000,34,FALSE),"")</f>
        <v/>
      </c>
      <c r="BJ4" s="110" t="str">
        <f>IFERROR(VLOOKUP($X4,PITCH!$B$205:$AP$2000,34,FALSE),"")</f>
        <v/>
      </c>
      <c r="BK4" s="110" t="str">
        <f>IFERROR(VLOOKUP($X4,PITCH!$B$205:$AP$2000,34,FALSE),"")</f>
        <v/>
      </c>
    </row>
    <row r="5" spans="1:63" x14ac:dyDescent="0.2">
      <c r="B5" t="s">
        <v>281</v>
      </c>
      <c r="C5" t="s">
        <v>113</v>
      </c>
      <c r="D5" t="s">
        <v>114</v>
      </c>
      <c r="E5" t="s">
        <v>114</v>
      </c>
      <c r="F5">
        <v>38</v>
      </c>
      <c r="G5">
        <v>589</v>
      </c>
      <c r="H5">
        <v>103</v>
      </c>
      <c r="I5">
        <v>28</v>
      </c>
      <c r="J5">
        <v>111</v>
      </c>
      <c r="K5">
        <v>21</v>
      </c>
      <c r="L5">
        <v>0.30599999999999999</v>
      </c>
      <c r="T5" s="127">
        <f t="shared" ref="T5:T68" si="5">T4+1</f>
        <v>3</v>
      </c>
      <c r="U5" t="str">
        <f t="shared" si="3"/>
        <v>H</v>
      </c>
      <c r="V5">
        <f>IF(U5="H",COUNTIF($U$3:$U5,"H"),"")</f>
        <v>3</v>
      </c>
      <c r="W5" t="str">
        <f>IF(U5="P",COUNTIF($U$3:$U5,"P"),"")</f>
        <v/>
      </c>
      <c r="X5" s="76" t="str">
        <f t="shared" si="2"/>
        <v>Christian Yelich</v>
      </c>
      <c r="Y5" t="str">
        <f>IFERROR(VLOOKUP($X5,PITCH!$B$7:$AJ$2004,29,FALSE),"")</f>
        <v/>
      </c>
      <c r="Z5" t="str">
        <f>IFERROR(VLOOKUP($X5,PITCH!$B$7:$AJ$2004,30,FALSE),"")</f>
        <v/>
      </c>
      <c r="AA5" t="str">
        <f>IFERROR(VLOOKUP($X5,PITCH!$B$7:$AJ$2004,31,FALSE),"")</f>
        <v/>
      </c>
      <c r="AB5" t="str">
        <f>IFERROR(VLOOKUP($X5,PITCH!$B$7:$AJ$2004,1,FALSE),"")</f>
        <v/>
      </c>
      <c r="AD5" s="108" t="str">
        <f>IFERROR(VLOOKUP($X5,Prospects!$A$3:$K$281,1,FALSE),"")</f>
        <v/>
      </c>
      <c r="AE5" s="108" t="str">
        <f>IFERROR(VLOOKUP($X5,Prospects!$A$3:$K$281,9,FALSE),"")</f>
        <v/>
      </c>
      <c r="AF5" s="108" t="str">
        <f>IFERROR(VLOOKUP($X5,Prospects!$A$3:$K$281,2,FALSE),"")</f>
        <v/>
      </c>
      <c r="AG5" s="110" t="str">
        <f>IFERROR(VLOOKUP($X5,Prospects!$A$3:$K$281,10,FALSE),"")</f>
        <v/>
      </c>
      <c r="AH5" s="110" t="str">
        <f>IFERROR(VLOOKUP($X5,Prospects!$A$3:$K$281,11,FALSE),"")</f>
        <v/>
      </c>
      <c r="AI5" s="110" t="str">
        <f>IFERROR(VLOOKUP($X5,Prospects!$A$3:$K$281,3,FALSE),"")</f>
        <v/>
      </c>
      <c r="AJ5" s="110" t="str">
        <f>IFERROR(VLOOKUP($X5,Prospects!$A$3:$K$281,4,FALSE),"")</f>
        <v/>
      </c>
      <c r="AK5" s="110" t="str">
        <f>IFERROR(VLOOKUP($X5,Prospects!$A$3:$K$281,5,FALSE),"")</f>
        <v/>
      </c>
      <c r="AL5" s="110" t="str">
        <f>IFERROR(VLOOKUP($X5,Prospects!$A$3:$K$281,6,FALSE),"")</f>
        <v/>
      </c>
      <c r="AN5" s="108" t="str">
        <f>IFERROR(VLOOKUP($X5,KEEPERS!$A$3:$H$300,1,FALSE),"")</f>
        <v/>
      </c>
      <c r="AO5" s="108" t="str">
        <f>IFERROR(VLOOKUP($X5,KEEPERS!$A$3:$H$300,5,FALSE),"")</f>
        <v/>
      </c>
      <c r="AP5" s="108" t="str">
        <f>IFERROR(VLOOKUP($X5,KEEPERS!$A$3:$H$300,2,FALSE),"")</f>
        <v/>
      </c>
      <c r="AQ5" s="110" t="str">
        <f>IFERROR(VLOOKUP($X5,KEEPERS!$A$3:$H$300,6,FALSE),"")</f>
        <v/>
      </c>
      <c r="AR5" s="110" t="str">
        <f>IFERROR(VLOOKUP($X5,KEEPERS!$A$3:$H$300,7,FALSE),"")</f>
        <v/>
      </c>
      <c r="AT5" s="110" t="str">
        <f>IFERROR(VLOOKUP($X5,HIT!$B$182:$AM$2000,1,FALSE),"")</f>
        <v>Christian Yelich</v>
      </c>
      <c r="AU5" s="407">
        <f>IFERROR(VLOOKUP($X5,HIT!$B$182:$AM$2000,32,FALSE),0)</f>
        <v>510.00000000000011</v>
      </c>
      <c r="AV5" s="407">
        <f>IFERROR(VLOOKUP($X5,HIT!$B$182:$AM$2000,33,FALSE),0)</f>
        <v>3.4459459459459465</v>
      </c>
      <c r="AW5" s="110" t="str">
        <f>IFERROR(VLOOKUP($X5,PITCH!$B$182:$AP$2000,1,FALSE),"")</f>
        <v/>
      </c>
      <c r="AX5" s="110">
        <f>IFERROR(VLOOKUP($X5,PITCH!$B$182:$AP$2000,35,FALSE),0)</f>
        <v>0</v>
      </c>
      <c r="AY5" s="110">
        <f>IFERROR(VLOOKUP($X5,PITCH!$B$182:$AP$2000,36,FALSE),0)</f>
        <v>0</v>
      </c>
      <c r="AZ5" s="408">
        <f t="shared" si="4"/>
        <v>510.00000000000011</v>
      </c>
      <c r="BA5" s="408">
        <f>IF(AZ5&gt;0,RANK(AZ5,AZ$3:AZ665),"")</f>
        <v>17</v>
      </c>
      <c r="BB5" s="408">
        <f ca="1">IFERROR(VLOOKUP($X5,HIT!$B$182:$AP$2000,31,FALSE),0)</f>
        <v>12</v>
      </c>
      <c r="BC5" s="408">
        <f>IFERROR(VLOOKUP($X5,PITCH!$B$182:$AP$2000,34,FALSE),0)</f>
        <v>0</v>
      </c>
      <c r="BE5" s="110">
        <f>IFERROR(VLOOKUP($X5,OBP!$B$182:$AN$2001,32,FALSE),"")</f>
        <v>6</v>
      </c>
      <c r="BG5" s="110">
        <f>IFERROR(VLOOKUP($X5,OPS!$B$183:$AL$2002,31,FALSE),"")</f>
        <v>8</v>
      </c>
      <c r="BI5" s="110" t="str">
        <f>IFERROR(VLOOKUP($X5,PITCH!$B$205:$AP$2000,34,FALSE),"")</f>
        <v/>
      </c>
      <c r="BJ5" s="110" t="str">
        <f>IFERROR(VLOOKUP($X5,PITCH!$B$205:$AP$2000,34,FALSE),"")</f>
        <v/>
      </c>
      <c r="BK5" s="110" t="str">
        <f>IFERROR(VLOOKUP($X5,PITCH!$B$205:$AP$2000,34,FALSE),"")</f>
        <v/>
      </c>
    </row>
    <row r="6" spans="1:63" x14ac:dyDescent="0.2">
      <c r="B6" t="s">
        <v>3696</v>
      </c>
      <c r="C6" t="s">
        <v>135</v>
      </c>
      <c r="D6" t="s">
        <v>114</v>
      </c>
      <c r="E6" t="s">
        <v>114</v>
      </c>
      <c r="F6">
        <v>37</v>
      </c>
      <c r="G6">
        <v>578</v>
      </c>
      <c r="H6">
        <v>104</v>
      </c>
      <c r="I6">
        <v>30</v>
      </c>
      <c r="J6">
        <v>77</v>
      </c>
      <c r="K6">
        <v>27</v>
      </c>
      <c r="L6">
        <v>0.28199999999999997</v>
      </c>
      <c r="T6" s="127">
        <f t="shared" si="5"/>
        <v>4</v>
      </c>
      <c r="U6" t="str">
        <f t="shared" si="3"/>
        <v>H</v>
      </c>
      <c r="V6">
        <f>IF(U6="H",COUNTIF($U$3:$U6,"H"),"")</f>
        <v>4</v>
      </c>
      <c r="W6" t="str">
        <f>IF(U6="P",COUNTIF($U$3:$U6,"P"),"")</f>
        <v/>
      </c>
      <c r="X6" s="76" t="str">
        <f t="shared" si="2"/>
        <v>Ronald Acuna Jr.</v>
      </c>
      <c r="Y6" t="str">
        <f>IFERROR(VLOOKUP($X6,PITCH!$B$7:$AJ$2004,29,FALSE),"")</f>
        <v/>
      </c>
      <c r="Z6" t="str">
        <f>IFERROR(VLOOKUP($X6,PITCH!$B$7:$AJ$2004,30,FALSE),"")</f>
        <v/>
      </c>
      <c r="AA6" t="str">
        <f>IFERROR(VLOOKUP($X6,PITCH!$B$7:$AJ$2004,31,FALSE),"")</f>
        <v/>
      </c>
      <c r="AB6" t="str">
        <f>IFERROR(VLOOKUP($X6,PITCH!$B$7:$AJ$2004,1,FALSE),"")</f>
        <v/>
      </c>
      <c r="AD6" s="108" t="str">
        <f>IFERROR(VLOOKUP($X6,Prospects!$A$3:$K$281,1,FALSE),"")</f>
        <v/>
      </c>
      <c r="AE6" s="108" t="str">
        <f>IFERROR(VLOOKUP($X6,Prospects!$A$3:$K$281,9,FALSE),"")</f>
        <v/>
      </c>
      <c r="AF6" s="108" t="str">
        <f>IFERROR(VLOOKUP($X6,Prospects!$A$3:$K$281,2,FALSE),"")</f>
        <v/>
      </c>
      <c r="AG6" s="110" t="str">
        <f>IFERROR(VLOOKUP($X6,Prospects!$A$3:$K$281,10,FALSE),"")</f>
        <v/>
      </c>
      <c r="AH6" s="110" t="str">
        <f>IFERROR(VLOOKUP($X6,Prospects!$A$3:$K$281,11,FALSE),"")</f>
        <v/>
      </c>
      <c r="AI6" s="110" t="str">
        <f>IFERROR(VLOOKUP($X6,Prospects!$A$3:$K$281,3,FALSE),"")</f>
        <v/>
      </c>
      <c r="AJ6" s="110" t="str">
        <f>IFERROR(VLOOKUP($X6,Prospects!$A$3:$K$281,4,FALSE),"")</f>
        <v/>
      </c>
      <c r="AK6" s="110" t="str">
        <f>IFERROR(VLOOKUP($X6,Prospects!$A$3:$K$281,5,FALSE),"")</f>
        <v/>
      </c>
      <c r="AL6" s="110" t="str">
        <f>IFERROR(VLOOKUP($X6,Prospects!$A$3:$K$281,6,FALSE),"")</f>
        <v/>
      </c>
      <c r="AN6" s="108" t="str">
        <f>IFERROR(VLOOKUP($X6,KEEPERS!$A$3:$H$300,1,FALSE),"")</f>
        <v/>
      </c>
      <c r="AO6" s="108" t="str">
        <f>IFERROR(VLOOKUP($X6,KEEPERS!$A$3:$H$300,5,FALSE),"")</f>
        <v/>
      </c>
      <c r="AP6" s="108" t="str">
        <f>IFERROR(VLOOKUP($X6,KEEPERS!$A$3:$H$300,2,FALSE),"")</f>
        <v/>
      </c>
      <c r="AQ6" s="110" t="str">
        <f>IFERROR(VLOOKUP($X6,KEEPERS!$A$3:$H$300,6,FALSE),"")</f>
        <v/>
      </c>
      <c r="AR6" s="110" t="str">
        <f>IFERROR(VLOOKUP($X6,KEEPERS!$A$3:$H$300,7,FALSE),"")</f>
        <v/>
      </c>
      <c r="AT6" s="110" t="str">
        <f>IFERROR(VLOOKUP($X6,HIT!$B$182:$AM$2000,1,FALSE),"")</f>
        <v>Ronald Acuna Jr.</v>
      </c>
      <c r="AU6" s="407">
        <f>IFERROR(VLOOKUP($X6,HIT!$B$182:$AM$2000,32,FALSE),0)</f>
        <v>472.80000000000007</v>
      </c>
      <c r="AV6" s="407">
        <f>IFERROR(VLOOKUP($X6,HIT!$B$182:$AM$2000,33,FALSE),0)</f>
        <v>3.2383561643835623</v>
      </c>
      <c r="AW6" s="110" t="str">
        <f>IFERROR(VLOOKUP($X6,PITCH!$B$182:$AP$2000,1,FALSE),"")</f>
        <v/>
      </c>
      <c r="AX6" s="110">
        <f>IFERROR(VLOOKUP($X6,PITCH!$B$182:$AP$2000,35,FALSE),0)</f>
        <v>0</v>
      </c>
      <c r="AY6" s="110">
        <f>IFERROR(VLOOKUP($X6,PITCH!$B$182:$AP$2000,36,FALSE),0)</f>
        <v>0</v>
      </c>
      <c r="AZ6" s="408">
        <f t="shared" si="4"/>
        <v>472.80000000000007</v>
      </c>
      <c r="BA6" s="408">
        <f>IF(AZ6&gt;0,RANK(AZ6,AZ$3:AZ666),"")</f>
        <v>33</v>
      </c>
      <c r="BB6" s="408">
        <f ca="1">IFERROR(VLOOKUP($X6,HIT!$B$182:$AP$2000,31,FALSE),0)</f>
        <v>30</v>
      </c>
      <c r="BC6" s="408">
        <f>IFERROR(VLOOKUP($X6,PITCH!$B$182:$AP$2000,34,FALSE),0)</f>
        <v>0</v>
      </c>
      <c r="BE6" s="110">
        <f>IFERROR(VLOOKUP($X6,OBP!$B$182:$AN$2001,32,FALSE),"")</f>
        <v>16</v>
      </c>
      <c r="BG6" s="110">
        <f>IFERROR(VLOOKUP($X6,OPS!$B$183:$AL$2002,31,FALSE),"")</f>
        <v>11</v>
      </c>
      <c r="BI6" s="110" t="str">
        <f>IFERROR(VLOOKUP($X6,PITCH!$B$205:$AP$2000,34,FALSE),"")</f>
        <v/>
      </c>
      <c r="BJ6" s="110" t="str">
        <f>IFERROR(VLOOKUP($X6,PITCH!$B$205:$AP$2000,34,FALSE),"")</f>
        <v/>
      </c>
      <c r="BK6" s="110" t="str">
        <f>IFERROR(VLOOKUP($X6,PITCH!$B$205:$AP$2000,34,FALSE),"")</f>
        <v/>
      </c>
    </row>
    <row r="7" spans="1:63" x14ac:dyDescent="0.2">
      <c r="B7" t="s">
        <v>479</v>
      </c>
      <c r="C7" t="s">
        <v>714</v>
      </c>
      <c r="D7" t="s">
        <v>110</v>
      </c>
      <c r="E7" t="s">
        <v>110</v>
      </c>
      <c r="F7">
        <v>37</v>
      </c>
      <c r="G7">
        <v>603</v>
      </c>
      <c r="H7">
        <v>105</v>
      </c>
      <c r="I7">
        <v>20</v>
      </c>
      <c r="J7">
        <v>71</v>
      </c>
      <c r="K7">
        <v>41</v>
      </c>
      <c r="L7">
        <v>0.29199999999999998</v>
      </c>
      <c r="T7" s="127">
        <f t="shared" si="5"/>
        <v>5</v>
      </c>
      <c r="U7" t="str">
        <f t="shared" si="3"/>
        <v>H</v>
      </c>
      <c r="V7">
        <f>IF(U7="H",COUNTIF($U$3:$U7,"H"),"")</f>
        <v>5</v>
      </c>
      <c r="W7" t="str">
        <f>IF(U7="P",COUNTIF($U$3:$U7,"P"),"")</f>
        <v/>
      </c>
      <c r="X7" s="76" t="str">
        <f t="shared" si="2"/>
        <v>Trea Turner</v>
      </c>
      <c r="Y7" t="str">
        <f>IFERROR(VLOOKUP($X7,PITCH!$B$7:$AJ$2004,29,FALSE),"")</f>
        <v/>
      </c>
      <c r="Z7" t="str">
        <f>IFERROR(VLOOKUP($X7,PITCH!$B$7:$AJ$2004,30,FALSE),"")</f>
        <v/>
      </c>
      <c r="AA7" t="str">
        <f>IFERROR(VLOOKUP($X7,PITCH!$B$7:$AJ$2004,31,FALSE),"")</f>
        <v/>
      </c>
      <c r="AB7" t="str">
        <f>IFERROR(VLOOKUP($X7,PITCH!$B$7:$AJ$2004,1,FALSE),"")</f>
        <v/>
      </c>
      <c r="AD7" s="108" t="str">
        <f>IFERROR(VLOOKUP($X7,Prospects!$A$3:$K$281,1,FALSE),"")</f>
        <v/>
      </c>
      <c r="AE7" s="108" t="str">
        <f>IFERROR(VLOOKUP($X7,Prospects!$A$3:$K$281,9,FALSE),"")</f>
        <v/>
      </c>
      <c r="AF7" s="108" t="str">
        <f>IFERROR(VLOOKUP($X7,Prospects!$A$3:$K$281,2,FALSE),"")</f>
        <v/>
      </c>
      <c r="AG7" s="110" t="str">
        <f>IFERROR(VLOOKUP($X7,Prospects!$A$3:$K$281,10,FALSE),"")</f>
        <v/>
      </c>
      <c r="AH7" s="110" t="str">
        <f>IFERROR(VLOOKUP($X7,Prospects!$A$3:$K$281,11,FALSE),"")</f>
        <v/>
      </c>
      <c r="AI7" s="110" t="str">
        <f>IFERROR(VLOOKUP($X7,Prospects!$A$3:$K$281,3,FALSE),"")</f>
        <v/>
      </c>
      <c r="AJ7" s="110" t="str">
        <f>IFERROR(VLOOKUP($X7,Prospects!$A$3:$K$281,4,FALSE),"")</f>
        <v/>
      </c>
      <c r="AK7" s="110" t="str">
        <f>IFERROR(VLOOKUP($X7,Prospects!$A$3:$K$281,5,FALSE),"")</f>
        <v/>
      </c>
      <c r="AL7" s="110" t="str">
        <f>IFERROR(VLOOKUP($X7,Prospects!$A$3:$K$281,6,FALSE),"")</f>
        <v/>
      </c>
      <c r="AN7" s="108" t="str">
        <f>IFERROR(VLOOKUP($X7,KEEPERS!$A$3:$H$300,1,FALSE),"")</f>
        <v/>
      </c>
      <c r="AO7" s="108" t="str">
        <f>IFERROR(VLOOKUP($X7,KEEPERS!$A$3:$H$300,5,FALSE),"")</f>
        <v/>
      </c>
      <c r="AP7" s="108" t="str">
        <f>IFERROR(VLOOKUP($X7,KEEPERS!$A$3:$H$300,2,FALSE),"")</f>
        <v/>
      </c>
      <c r="AQ7" s="110" t="str">
        <f>IFERROR(VLOOKUP($X7,KEEPERS!$A$3:$H$300,6,FALSE),"")</f>
        <v/>
      </c>
      <c r="AR7" s="110" t="str">
        <f>IFERROR(VLOOKUP($X7,KEEPERS!$A$3:$H$300,7,FALSE),"")</f>
        <v/>
      </c>
      <c r="AT7" s="110" t="str">
        <f>IFERROR(VLOOKUP($X7,HIT!$B$182:$AM$2000,1,FALSE),"")</f>
        <v>Trea Turner</v>
      </c>
      <c r="AU7" s="407">
        <f>IFERROR(VLOOKUP($X7,HIT!$B$182:$AM$2000,32,FALSE),0)</f>
        <v>506.44999999999993</v>
      </c>
      <c r="AV7" s="407">
        <f>IFERROR(VLOOKUP($X7,HIT!$B$182:$AM$2000,33,FALSE),0)</f>
        <v>3.4688356164383558</v>
      </c>
      <c r="AW7" s="110" t="str">
        <f>IFERROR(VLOOKUP($X7,PITCH!$B$182:$AP$2000,1,FALSE),"")</f>
        <v/>
      </c>
      <c r="AX7" s="110">
        <f>IFERROR(VLOOKUP($X7,PITCH!$B$182:$AP$2000,35,FALSE),0)</f>
        <v>0</v>
      </c>
      <c r="AY7" s="110">
        <f>IFERROR(VLOOKUP($X7,PITCH!$B$182:$AP$2000,36,FALSE),0)</f>
        <v>0</v>
      </c>
      <c r="AZ7" s="408">
        <f t="shared" si="4"/>
        <v>506.44999999999993</v>
      </c>
      <c r="BA7" s="408">
        <f>IF(AZ7&gt;0,RANK(AZ7,AZ$3:AZ667),"")</f>
        <v>18</v>
      </c>
      <c r="BB7" s="408">
        <f ca="1">IFERROR(VLOOKUP($X7,HIT!$B$182:$AP$2000,31,FALSE),0)</f>
        <v>109</v>
      </c>
      <c r="BC7" s="408">
        <f>IFERROR(VLOOKUP($X7,PITCH!$B$182:$AP$2000,34,FALSE),0)</f>
        <v>0</v>
      </c>
      <c r="BE7" s="110">
        <f>IFERROR(VLOOKUP($X7,OBP!$B$182:$AN$2001,32,FALSE),"")</f>
        <v>7</v>
      </c>
      <c r="BG7" s="110">
        <f>IFERROR(VLOOKUP($X7,OPS!$B$183:$AL$2002,31,FALSE),"")</f>
        <v>7</v>
      </c>
      <c r="BI7" s="110" t="str">
        <f>IFERROR(VLOOKUP($X7,PITCH!$B$205:$AP$2000,34,FALSE),"")</f>
        <v/>
      </c>
      <c r="BJ7" s="110" t="str">
        <f>IFERROR(VLOOKUP($X7,PITCH!$B$205:$AP$2000,34,FALSE),"")</f>
        <v/>
      </c>
      <c r="BK7" s="110" t="str">
        <f>IFERROR(VLOOKUP($X7,PITCH!$B$205:$AP$2000,34,FALSE),"")</f>
        <v/>
      </c>
    </row>
    <row r="8" spans="1:63" x14ac:dyDescent="0.2">
      <c r="B8" t="s">
        <v>362</v>
      </c>
      <c r="C8" t="s">
        <v>716</v>
      </c>
      <c r="D8" t="s">
        <v>1000</v>
      </c>
      <c r="E8" t="s">
        <v>1000</v>
      </c>
      <c r="F8">
        <v>35</v>
      </c>
      <c r="G8">
        <v>590</v>
      </c>
      <c r="H8">
        <v>102</v>
      </c>
      <c r="I8">
        <v>35</v>
      </c>
      <c r="J8">
        <v>109</v>
      </c>
      <c r="K8">
        <v>18</v>
      </c>
      <c r="L8">
        <v>0.28100000000000003</v>
      </c>
      <c r="T8" s="127">
        <f t="shared" si="5"/>
        <v>6</v>
      </c>
      <c r="U8" t="str">
        <f t="shared" si="3"/>
        <v>H</v>
      </c>
      <c r="V8">
        <f>IF(U8="H",COUNTIF($U$3:$U8,"H"),"")</f>
        <v>6</v>
      </c>
      <c r="W8" t="str">
        <f>IF(U8="P",COUNTIF($U$3:$U8,"P"),"")</f>
        <v/>
      </c>
      <c r="X8" s="76" t="str">
        <f t="shared" si="2"/>
        <v>Javier Baez</v>
      </c>
      <c r="Y8" t="str">
        <f>IFERROR(VLOOKUP($X8,PITCH!$B$7:$AJ$2004,29,FALSE),"")</f>
        <v/>
      </c>
      <c r="Z8" t="str">
        <f>IFERROR(VLOOKUP($X8,PITCH!$B$7:$AJ$2004,30,FALSE),"")</f>
        <v/>
      </c>
      <c r="AA8" t="str">
        <f>IFERROR(VLOOKUP($X8,PITCH!$B$7:$AJ$2004,31,FALSE),"")</f>
        <v/>
      </c>
      <c r="AB8" t="str">
        <f>IFERROR(VLOOKUP($X8,PITCH!$B$7:$AJ$2004,1,FALSE),"")</f>
        <v/>
      </c>
      <c r="AD8" s="108" t="str">
        <f>IFERROR(VLOOKUP($X8,Prospects!$A$3:$K$281,1,FALSE),"")</f>
        <v/>
      </c>
      <c r="AE8" s="108" t="str">
        <f>IFERROR(VLOOKUP($X8,Prospects!$A$3:$K$281,9,FALSE),"")</f>
        <v/>
      </c>
      <c r="AF8" s="108" t="str">
        <f>IFERROR(VLOOKUP($X8,Prospects!$A$3:$K$281,2,FALSE),"")</f>
        <v/>
      </c>
      <c r="AG8" s="110" t="str">
        <f>IFERROR(VLOOKUP($X8,Prospects!$A$3:$K$281,10,FALSE),"")</f>
        <v/>
      </c>
      <c r="AH8" s="110" t="str">
        <f>IFERROR(VLOOKUP($X8,Prospects!$A$3:$K$281,11,FALSE),"")</f>
        <v/>
      </c>
      <c r="AI8" s="110" t="str">
        <f>IFERROR(VLOOKUP($X8,Prospects!$A$3:$K$281,3,FALSE),"")</f>
        <v/>
      </c>
      <c r="AJ8" s="110" t="str">
        <f>IFERROR(VLOOKUP($X8,Prospects!$A$3:$K$281,4,FALSE),"")</f>
        <v/>
      </c>
      <c r="AK8" s="110" t="str">
        <f>IFERROR(VLOOKUP($X8,Prospects!$A$3:$K$281,5,FALSE),"")</f>
        <v/>
      </c>
      <c r="AL8" s="110" t="str">
        <f>IFERROR(VLOOKUP($X8,Prospects!$A$3:$K$281,6,FALSE),"")</f>
        <v/>
      </c>
      <c r="AN8" s="108" t="str">
        <f>IFERROR(VLOOKUP($X8,KEEPERS!$A$3:$H$300,1,FALSE),"")</f>
        <v/>
      </c>
      <c r="AO8" s="108" t="str">
        <f>IFERROR(VLOOKUP($X8,KEEPERS!$A$3:$H$300,5,FALSE),"")</f>
        <v/>
      </c>
      <c r="AP8" s="108" t="str">
        <f>IFERROR(VLOOKUP($X8,KEEPERS!$A$3:$H$300,2,FALSE),"")</f>
        <v/>
      </c>
      <c r="AQ8" s="110" t="str">
        <f>IFERROR(VLOOKUP($X8,KEEPERS!$A$3:$H$300,6,FALSE),"")</f>
        <v/>
      </c>
      <c r="AR8" s="110" t="str">
        <f>IFERROR(VLOOKUP($X8,KEEPERS!$A$3:$H$300,7,FALSE),"")</f>
        <v/>
      </c>
      <c r="AT8" s="110" t="str">
        <f>IFERROR(VLOOKUP($X8,HIT!$B$182:$AM$2000,1,FALSE),"")</f>
        <v>Javier Baez</v>
      </c>
      <c r="AU8" s="407">
        <f>IFERROR(VLOOKUP($X8,HIT!$B$182:$AM$2000,32,FALSE),0)</f>
        <v>468.25</v>
      </c>
      <c r="AV8" s="407">
        <f>IFERROR(VLOOKUP($X8,HIT!$B$182:$AM$2000,33,FALSE),0)</f>
        <v>3.1426174496644297</v>
      </c>
      <c r="AW8" s="110" t="str">
        <f>IFERROR(VLOOKUP($X8,PITCH!$B$182:$AP$2000,1,FALSE),"")</f>
        <v/>
      </c>
      <c r="AX8" s="110">
        <f>IFERROR(VLOOKUP($X8,PITCH!$B$182:$AP$2000,35,FALSE),0)</f>
        <v>0</v>
      </c>
      <c r="AY8" s="110">
        <f>IFERROR(VLOOKUP($X8,PITCH!$B$182:$AP$2000,36,FALSE),0)</f>
        <v>0</v>
      </c>
      <c r="AZ8" s="408">
        <f t="shared" si="4"/>
        <v>468.25</v>
      </c>
      <c r="BA8" s="408">
        <f>IF(AZ8&gt;0,RANK(AZ8,AZ$3:AZ668),"")</f>
        <v>36</v>
      </c>
      <c r="BB8" s="408">
        <f ca="1">IFERROR(VLOOKUP($X8,HIT!$B$182:$AP$2000,31,FALSE),0)</f>
        <v>32</v>
      </c>
      <c r="BC8" s="408">
        <f>IFERROR(VLOOKUP($X8,PITCH!$B$182:$AP$2000,34,FALSE),0)</f>
        <v>0</v>
      </c>
      <c r="BE8" s="110">
        <f>IFERROR(VLOOKUP($X8,OBP!$B$182:$AN$2001,32,FALSE),"")</f>
        <v>27</v>
      </c>
      <c r="BG8" s="110">
        <f>IFERROR(VLOOKUP($X8,OPS!$B$183:$AL$2002,31,FALSE),"")</f>
        <v>18</v>
      </c>
      <c r="BI8" s="110" t="str">
        <f>IFERROR(VLOOKUP($X8,PITCH!$B$205:$AP$2000,34,FALSE),"")</f>
        <v/>
      </c>
      <c r="BJ8" s="110" t="str">
        <f>IFERROR(VLOOKUP($X8,PITCH!$B$205:$AP$2000,34,FALSE),"")</f>
        <v/>
      </c>
      <c r="BK8" s="110" t="str">
        <f>IFERROR(VLOOKUP($X8,PITCH!$B$205:$AP$2000,34,FALSE),"")</f>
        <v/>
      </c>
    </row>
    <row r="9" spans="1:63" x14ac:dyDescent="0.2">
      <c r="B9" t="s">
        <v>770</v>
      </c>
      <c r="C9" t="s">
        <v>134</v>
      </c>
      <c r="D9" t="s">
        <v>1025</v>
      </c>
      <c r="E9" t="s">
        <v>1025</v>
      </c>
      <c r="F9">
        <v>35</v>
      </c>
      <c r="G9">
        <v>589</v>
      </c>
      <c r="H9">
        <v>101</v>
      </c>
      <c r="I9">
        <v>33</v>
      </c>
      <c r="J9">
        <v>107</v>
      </c>
      <c r="K9">
        <v>12</v>
      </c>
      <c r="L9">
        <v>0.28799999999999998</v>
      </c>
      <c r="T9" s="127">
        <f t="shared" si="5"/>
        <v>7</v>
      </c>
      <c r="U9" t="str">
        <f t="shared" si="3"/>
        <v>H</v>
      </c>
      <c r="V9">
        <f>IF(U9="H",COUNTIF($U$3:$U9,"H"),"")</f>
        <v>7</v>
      </c>
      <c r="W9" t="str">
        <f>IF(U9="P",COUNTIF($U$3:$U9,"P"),"")</f>
        <v/>
      </c>
      <c r="X9" s="76" t="str">
        <f t="shared" si="2"/>
        <v>Alex Bregman</v>
      </c>
      <c r="Y9" t="str">
        <f>IFERROR(VLOOKUP($X9,PITCH!$B$7:$AJ$2004,29,FALSE),"")</f>
        <v/>
      </c>
      <c r="Z9" t="str">
        <f>IFERROR(VLOOKUP($X9,PITCH!$B$7:$AJ$2004,30,FALSE),"")</f>
        <v/>
      </c>
      <c r="AA9" t="str">
        <f>IFERROR(VLOOKUP($X9,PITCH!$B$7:$AJ$2004,31,FALSE),"")</f>
        <v/>
      </c>
      <c r="AB9" t="str">
        <f>IFERROR(VLOOKUP($X9,PITCH!$B$7:$AJ$2004,1,FALSE),"")</f>
        <v/>
      </c>
      <c r="AD9" s="108" t="str">
        <f>IFERROR(VLOOKUP($X9,Prospects!$A$3:$K$281,1,FALSE),"")</f>
        <v/>
      </c>
      <c r="AE9" s="108" t="str">
        <f>IFERROR(VLOOKUP($X9,Prospects!$A$3:$K$281,9,FALSE),"")</f>
        <v/>
      </c>
      <c r="AF9" s="108" t="str">
        <f>IFERROR(VLOOKUP($X9,Prospects!$A$3:$K$281,2,FALSE),"")</f>
        <v/>
      </c>
      <c r="AG9" s="110" t="str">
        <f>IFERROR(VLOOKUP($X9,Prospects!$A$3:$K$281,10,FALSE),"")</f>
        <v/>
      </c>
      <c r="AH9" s="110" t="str">
        <f>IFERROR(VLOOKUP($X9,Prospects!$A$3:$K$281,11,FALSE),"")</f>
        <v/>
      </c>
      <c r="AI9" s="110" t="str">
        <f>IFERROR(VLOOKUP($X9,Prospects!$A$3:$K$281,3,FALSE),"")</f>
        <v/>
      </c>
      <c r="AJ9" s="110" t="str">
        <f>IFERROR(VLOOKUP($X9,Prospects!$A$3:$K$281,4,FALSE),"")</f>
        <v/>
      </c>
      <c r="AK9" s="110" t="str">
        <f>IFERROR(VLOOKUP($X9,Prospects!$A$3:$K$281,5,FALSE),"")</f>
        <v/>
      </c>
      <c r="AL9" s="110" t="str">
        <f>IFERROR(VLOOKUP($X9,Prospects!$A$3:$K$281,6,FALSE),"")</f>
        <v/>
      </c>
      <c r="AN9" s="108" t="str">
        <f>IFERROR(VLOOKUP($X9,KEEPERS!$A$3:$H$300,1,FALSE),"")</f>
        <v/>
      </c>
      <c r="AO9" s="108" t="str">
        <f>IFERROR(VLOOKUP($X9,KEEPERS!$A$3:$H$300,5,FALSE),"")</f>
        <v/>
      </c>
      <c r="AP9" s="108" t="str">
        <f>IFERROR(VLOOKUP($X9,KEEPERS!$A$3:$H$300,2,FALSE),"")</f>
        <v/>
      </c>
      <c r="AQ9" s="110" t="str">
        <f>IFERROR(VLOOKUP($X9,KEEPERS!$A$3:$H$300,6,FALSE),"")</f>
        <v/>
      </c>
      <c r="AR9" s="110" t="str">
        <f>IFERROR(VLOOKUP($X9,KEEPERS!$A$3:$H$300,7,FALSE),"")</f>
        <v/>
      </c>
      <c r="AT9" s="110" t="str">
        <f>IFERROR(VLOOKUP($X9,HIT!$B$182:$AM$2000,1,FALSE),"")</f>
        <v>Alex Bregman</v>
      </c>
      <c r="AU9" s="407">
        <f>IFERROR(VLOOKUP($X9,HIT!$B$182:$AM$2000,32,FALSE),0)</f>
        <v>535.25</v>
      </c>
      <c r="AV9" s="407">
        <f>IFERROR(VLOOKUP($X9,HIT!$B$182:$AM$2000,33,FALSE),0)</f>
        <v>3.5922818791946307</v>
      </c>
      <c r="AW9" s="110" t="str">
        <f>IFERROR(VLOOKUP($X9,PITCH!$B$182:$AP$2000,1,FALSE),"")</f>
        <v/>
      </c>
      <c r="AX9" s="110">
        <f>IFERROR(VLOOKUP($X9,PITCH!$B$182:$AP$2000,35,FALSE),0)</f>
        <v>0</v>
      </c>
      <c r="AY9" s="110">
        <f>IFERROR(VLOOKUP($X9,PITCH!$B$182:$AP$2000,36,FALSE),0)</f>
        <v>0</v>
      </c>
      <c r="AZ9" s="408">
        <f t="shared" si="4"/>
        <v>535.25</v>
      </c>
      <c r="BA9" s="408">
        <f>IF(AZ9&gt;0,RANK(AZ9,AZ$3:AZ669),"")</f>
        <v>9</v>
      </c>
      <c r="BB9" s="408">
        <f ca="1">IFERROR(VLOOKUP($X9,HIT!$B$182:$AP$2000,31,FALSE),0)</f>
        <v>28</v>
      </c>
      <c r="BC9" s="408">
        <f>IFERROR(VLOOKUP($X9,PITCH!$B$182:$AP$2000,34,FALSE),0)</f>
        <v>0</v>
      </c>
      <c r="BE9" s="110">
        <f>IFERROR(VLOOKUP($X9,OBP!$B$182:$AN$2001,32,FALSE),"")</f>
        <v>13</v>
      </c>
      <c r="BG9" s="110">
        <f>IFERROR(VLOOKUP($X9,OPS!$B$183:$AL$2002,31,FALSE),"")</f>
        <v>14</v>
      </c>
      <c r="BI9" s="110" t="str">
        <f>IFERROR(VLOOKUP($X9,PITCH!$B$205:$AP$2000,34,FALSE),"")</f>
        <v/>
      </c>
      <c r="BJ9" s="110" t="str">
        <f>IFERROR(VLOOKUP($X9,PITCH!$B$205:$AP$2000,34,FALSE),"")</f>
        <v/>
      </c>
      <c r="BK9" s="110" t="str">
        <f>IFERROR(VLOOKUP($X9,PITCH!$B$205:$AP$2000,34,FALSE),"")</f>
        <v/>
      </c>
    </row>
    <row r="10" spans="1:63" x14ac:dyDescent="0.2">
      <c r="B10" t="s">
        <v>232</v>
      </c>
      <c r="C10" t="s">
        <v>120</v>
      </c>
      <c r="D10" t="s">
        <v>116</v>
      </c>
      <c r="E10" t="s">
        <v>116</v>
      </c>
      <c r="F10">
        <v>34</v>
      </c>
      <c r="G10">
        <v>595</v>
      </c>
      <c r="H10">
        <v>97</v>
      </c>
      <c r="I10">
        <v>35</v>
      </c>
      <c r="J10">
        <v>112</v>
      </c>
      <c r="K10">
        <v>2</v>
      </c>
      <c r="L10">
        <v>0.28399999999999997</v>
      </c>
      <c r="T10" s="127">
        <f t="shared" si="5"/>
        <v>8</v>
      </c>
      <c r="U10" t="str">
        <f t="shared" si="3"/>
        <v>H</v>
      </c>
      <c r="V10">
        <f>IF(U10="H",COUNTIF($U$3:$U10,"H"),"")</f>
        <v>8</v>
      </c>
      <c r="W10" t="str">
        <f>IF(U10="P",COUNTIF($U$3:$U10,"P"),"")</f>
        <v/>
      </c>
      <c r="X10" s="76" t="str">
        <f t="shared" si="2"/>
        <v>Nolan Arenado</v>
      </c>
      <c r="Y10" t="str">
        <f>IFERROR(VLOOKUP($X10,PITCH!$B$7:$AJ$2004,29,FALSE),"")</f>
        <v/>
      </c>
      <c r="Z10" t="str">
        <f>IFERROR(VLOOKUP($X10,PITCH!$B$7:$AJ$2004,30,FALSE),"")</f>
        <v/>
      </c>
      <c r="AA10" t="str">
        <f>IFERROR(VLOOKUP($X10,PITCH!$B$7:$AJ$2004,31,FALSE),"")</f>
        <v/>
      </c>
      <c r="AB10" t="str">
        <f>IFERROR(VLOOKUP($X10,PITCH!$B$7:$AJ$2004,1,FALSE),"")</f>
        <v/>
      </c>
      <c r="AD10" s="108" t="str">
        <f>IFERROR(VLOOKUP($X10,Prospects!$A$3:$K$281,1,FALSE),"")</f>
        <v/>
      </c>
      <c r="AE10" s="108" t="str">
        <f>IFERROR(VLOOKUP($X10,Prospects!$A$3:$K$281,9,FALSE),"")</f>
        <v/>
      </c>
      <c r="AF10" s="108" t="str">
        <f>IFERROR(VLOOKUP($X10,Prospects!$A$3:$K$281,2,FALSE),"")</f>
        <v/>
      </c>
      <c r="AG10" s="110" t="str">
        <f>IFERROR(VLOOKUP($X10,Prospects!$A$3:$K$281,10,FALSE),"")</f>
        <v/>
      </c>
      <c r="AH10" s="110" t="str">
        <f>IFERROR(VLOOKUP($X10,Prospects!$A$3:$K$281,11,FALSE),"")</f>
        <v/>
      </c>
      <c r="AI10" s="110" t="str">
        <f>IFERROR(VLOOKUP($X10,Prospects!$A$3:$K$281,3,FALSE),"")</f>
        <v/>
      </c>
      <c r="AJ10" s="110" t="str">
        <f>IFERROR(VLOOKUP($X10,Prospects!$A$3:$K$281,4,FALSE),"")</f>
        <v/>
      </c>
      <c r="AK10" s="110" t="str">
        <f>IFERROR(VLOOKUP($X10,Prospects!$A$3:$K$281,5,FALSE),"")</f>
        <v/>
      </c>
      <c r="AL10" s="110" t="str">
        <f>IFERROR(VLOOKUP($X10,Prospects!$A$3:$K$281,6,FALSE),"")</f>
        <v/>
      </c>
      <c r="AN10" s="108" t="str">
        <f>IFERROR(VLOOKUP($X10,KEEPERS!$A$3:$H$300,1,FALSE),"")</f>
        <v/>
      </c>
      <c r="AO10" s="108" t="str">
        <f>IFERROR(VLOOKUP($X10,KEEPERS!$A$3:$H$300,5,FALSE),"")</f>
        <v/>
      </c>
      <c r="AP10" s="108" t="str">
        <f>IFERROR(VLOOKUP($X10,KEEPERS!$A$3:$H$300,2,FALSE),"")</f>
        <v/>
      </c>
      <c r="AQ10" s="110" t="str">
        <f>IFERROR(VLOOKUP($X10,KEEPERS!$A$3:$H$300,6,FALSE),"")</f>
        <v/>
      </c>
      <c r="AR10" s="110" t="str">
        <f>IFERROR(VLOOKUP($X10,KEEPERS!$A$3:$H$300,7,FALSE),"")</f>
        <v/>
      </c>
      <c r="AT10" s="110" t="str">
        <f>IFERROR(VLOOKUP($X10,HIT!$B$182:$AM$2000,1,FALSE),"")</f>
        <v>Nolan Arenado</v>
      </c>
      <c r="AU10" s="407">
        <f>IFERROR(VLOOKUP($X10,HIT!$B$182:$AM$2000,32,FALSE),0)</f>
        <v>541</v>
      </c>
      <c r="AV10" s="407">
        <f>IFERROR(VLOOKUP($X10,HIT!$B$182:$AM$2000,33,FALSE),0)</f>
        <v>3.6308724832214767</v>
      </c>
      <c r="AW10" s="110" t="str">
        <f>IFERROR(VLOOKUP($X10,PITCH!$B$182:$AP$2000,1,FALSE),"")</f>
        <v/>
      </c>
      <c r="AX10" s="110">
        <f>IFERROR(VLOOKUP($X10,PITCH!$B$182:$AP$2000,35,FALSE),0)</f>
        <v>0</v>
      </c>
      <c r="AY10" s="110">
        <f>IFERROR(VLOOKUP($X10,PITCH!$B$182:$AP$2000,36,FALSE),0)</f>
        <v>0</v>
      </c>
      <c r="AZ10" s="408">
        <f t="shared" si="4"/>
        <v>541</v>
      </c>
      <c r="BA10" s="408">
        <f>IF(AZ10&gt;0,RANK(AZ10,AZ$3:AZ670),"")</f>
        <v>7</v>
      </c>
      <c r="BB10" s="408">
        <f ca="1">IFERROR(VLOOKUP($X10,HIT!$B$182:$AP$2000,31,FALSE),0)</f>
        <v>4</v>
      </c>
      <c r="BC10" s="408">
        <f>IFERROR(VLOOKUP($X10,PITCH!$B$182:$AP$2000,34,FALSE),0)</f>
        <v>0</v>
      </c>
      <c r="BE10" s="110">
        <f>IFERROR(VLOOKUP($X10,OBP!$B$182:$AN$2001,32,FALSE),"")</f>
        <v>10</v>
      </c>
      <c r="BG10" s="110">
        <f>IFERROR(VLOOKUP($X10,OPS!$B$183:$AL$2002,31,FALSE),"")</f>
        <v>6</v>
      </c>
      <c r="BI10" s="110" t="str">
        <f>IFERROR(VLOOKUP($X10,PITCH!$B$205:$AP$2000,34,FALSE),"")</f>
        <v/>
      </c>
      <c r="BJ10" s="110" t="str">
        <f>IFERROR(VLOOKUP($X10,PITCH!$B$205:$AP$2000,34,FALSE),"")</f>
        <v/>
      </c>
      <c r="BK10" s="110" t="str">
        <f>IFERROR(VLOOKUP($X10,PITCH!$B$205:$AP$2000,34,FALSE),"")</f>
        <v/>
      </c>
    </row>
    <row r="11" spans="1:63" x14ac:dyDescent="0.2">
      <c r="B11" t="s">
        <v>241</v>
      </c>
      <c r="C11" t="s">
        <v>141</v>
      </c>
      <c r="D11" t="s">
        <v>110</v>
      </c>
      <c r="E11" t="s">
        <v>1025</v>
      </c>
      <c r="F11">
        <v>32</v>
      </c>
      <c r="G11">
        <v>602</v>
      </c>
      <c r="H11">
        <v>96</v>
      </c>
      <c r="I11">
        <v>34</v>
      </c>
      <c r="J11">
        <v>102</v>
      </c>
      <c r="K11">
        <v>12</v>
      </c>
      <c r="L11">
        <v>0.28100000000000003</v>
      </c>
      <c r="T11" s="127">
        <f t="shared" si="5"/>
        <v>9</v>
      </c>
      <c r="U11" t="str">
        <f t="shared" si="3"/>
        <v>H</v>
      </c>
      <c r="V11">
        <f>IF(U11="H",COUNTIF($U$3:$U11,"H"),"")</f>
        <v>9</v>
      </c>
      <c r="W11" t="str">
        <f>IF(U11="P",COUNTIF($U$3:$U11,"P"),"")</f>
        <v/>
      </c>
      <c r="X11" s="76" t="str">
        <f t="shared" si="2"/>
        <v>Manny Machado</v>
      </c>
      <c r="Y11" t="str">
        <f>IFERROR(VLOOKUP($X11,PITCH!$B$7:$AJ$2004,29,FALSE),"")</f>
        <v/>
      </c>
      <c r="Z11" t="str">
        <f>IFERROR(VLOOKUP($X11,PITCH!$B$7:$AJ$2004,30,FALSE),"")</f>
        <v/>
      </c>
      <c r="AA11" t="str">
        <f>IFERROR(VLOOKUP($X11,PITCH!$B$7:$AJ$2004,31,FALSE),"")</f>
        <v/>
      </c>
      <c r="AB11" t="str">
        <f>IFERROR(VLOOKUP($X11,PITCH!$B$7:$AJ$2004,1,FALSE),"")</f>
        <v/>
      </c>
      <c r="AD11" s="108" t="str">
        <f>IFERROR(VLOOKUP($X11,Prospects!$A$3:$K$281,1,FALSE),"")</f>
        <v/>
      </c>
      <c r="AE11" s="108" t="str">
        <f>IFERROR(VLOOKUP($X11,Prospects!$A$3:$K$281,9,FALSE),"")</f>
        <v/>
      </c>
      <c r="AF11" s="108" t="str">
        <f>IFERROR(VLOOKUP($X11,Prospects!$A$3:$K$281,2,FALSE),"")</f>
        <v/>
      </c>
      <c r="AG11" s="110" t="str">
        <f>IFERROR(VLOOKUP($X11,Prospects!$A$3:$K$281,10,FALSE),"")</f>
        <v/>
      </c>
      <c r="AH11" s="110" t="str">
        <f>IFERROR(VLOOKUP($X11,Prospects!$A$3:$K$281,11,FALSE),"")</f>
        <v/>
      </c>
      <c r="AI11" s="110" t="str">
        <f>IFERROR(VLOOKUP($X11,Prospects!$A$3:$K$281,3,FALSE),"")</f>
        <v/>
      </c>
      <c r="AJ11" s="110" t="str">
        <f>IFERROR(VLOOKUP($X11,Prospects!$A$3:$K$281,4,FALSE),"")</f>
        <v/>
      </c>
      <c r="AK11" s="110" t="str">
        <f>IFERROR(VLOOKUP($X11,Prospects!$A$3:$K$281,5,FALSE),"")</f>
        <v/>
      </c>
      <c r="AL11" s="110" t="str">
        <f>IFERROR(VLOOKUP($X11,Prospects!$A$3:$K$281,6,FALSE),"")</f>
        <v/>
      </c>
      <c r="AN11" s="108" t="str">
        <f>IFERROR(VLOOKUP($X11,KEEPERS!$A$3:$H$300,1,FALSE),"")</f>
        <v/>
      </c>
      <c r="AO11" s="108" t="str">
        <f>IFERROR(VLOOKUP($X11,KEEPERS!$A$3:$H$300,5,FALSE),"")</f>
        <v/>
      </c>
      <c r="AP11" s="108" t="str">
        <f>IFERROR(VLOOKUP($X11,KEEPERS!$A$3:$H$300,2,FALSE),"")</f>
        <v/>
      </c>
      <c r="AQ11" s="110" t="str">
        <f>IFERROR(VLOOKUP($X11,KEEPERS!$A$3:$H$300,6,FALSE),"")</f>
        <v/>
      </c>
      <c r="AR11" s="110" t="str">
        <f>IFERROR(VLOOKUP($X11,KEEPERS!$A$3:$H$300,7,FALSE),"")</f>
        <v/>
      </c>
      <c r="AT11" s="110" t="str">
        <f>IFERROR(VLOOKUP($X11,HIT!$B$182:$AM$2000,1,FALSE),"")</f>
        <v>Manny Machado</v>
      </c>
      <c r="AU11" s="407">
        <f>IFERROR(VLOOKUP($X11,HIT!$B$182:$AM$2000,32,FALSE),0)</f>
        <v>499.85</v>
      </c>
      <c r="AV11" s="407">
        <f>IFERROR(VLOOKUP($X11,HIT!$B$182:$AM$2000,33,FALSE),0)</f>
        <v>3.3546979865771815</v>
      </c>
      <c r="AW11" s="110" t="str">
        <f>IFERROR(VLOOKUP($X11,PITCH!$B$182:$AP$2000,1,FALSE),"")</f>
        <v/>
      </c>
      <c r="AX11" s="110">
        <f>IFERROR(VLOOKUP($X11,PITCH!$B$182:$AP$2000,35,FALSE),0)</f>
        <v>0</v>
      </c>
      <c r="AY11" s="110">
        <f>IFERROR(VLOOKUP($X11,PITCH!$B$182:$AP$2000,36,FALSE),0)</f>
        <v>0</v>
      </c>
      <c r="AZ11" s="408">
        <f t="shared" si="4"/>
        <v>499.85</v>
      </c>
      <c r="BA11" s="408">
        <f>IF(AZ11&gt;0,RANK(AZ11,AZ$3:AZ671),"")</f>
        <v>20</v>
      </c>
      <c r="BB11" s="408">
        <f ca="1">IFERROR(VLOOKUP($X11,HIT!$B$182:$AP$2000,31,FALSE),0)</f>
        <v>11</v>
      </c>
      <c r="BC11" s="408">
        <f>IFERROR(VLOOKUP($X11,PITCH!$B$182:$AP$2000,34,FALSE),0)</f>
        <v>0</v>
      </c>
      <c r="BE11" s="110">
        <f>IFERROR(VLOOKUP($X11,OBP!$B$182:$AN$2001,32,FALSE),"")</f>
        <v>23</v>
      </c>
      <c r="BG11" s="110">
        <f>IFERROR(VLOOKUP($X11,OPS!$B$183:$AL$2002,31,FALSE),"")</f>
        <v>19</v>
      </c>
      <c r="BI11" s="110" t="str">
        <f>IFERROR(VLOOKUP($X11,PITCH!$B$205:$AP$2000,34,FALSE),"")</f>
        <v/>
      </c>
      <c r="BJ11" s="110" t="str">
        <f>IFERROR(VLOOKUP($X11,PITCH!$B$205:$AP$2000,34,FALSE),"")</f>
        <v/>
      </c>
      <c r="BK11" s="110" t="str">
        <f>IFERROR(VLOOKUP($X11,PITCH!$B$205:$AP$2000,34,FALSE),"")</f>
        <v/>
      </c>
    </row>
    <row r="12" spans="1:63" x14ac:dyDescent="0.2">
      <c r="B12" t="s">
        <v>403</v>
      </c>
      <c r="C12" t="s">
        <v>131</v>
      </c>
      <c r="D12" t="s">
        <v>110</v>
      </c>
      <c r="E12" t="s">
        <v>110</v>
      </c>
      <c r="F12">
        <v>32</v>
      </c>
      <c r="G12">
        <v>525</v>
      </c>
      <c r="H12">
        <v>89</v>
      </c>
      <c r="I12">
        <v>28</v>
      </c>
      <c r="J12">
        <v>91</v>
      </c>
      <c r="K12">
        <v>18</v>
      </c>
      <c r="L12">
        <v>0.28199999999999997</v>
      </c>
      <c r="T12" s="127">
        <f t="shared" si="5"/>
        <v>10</v>
      </c>
      <c r="U12" t="str">
        <f t="shared" si="3"/>
        <v>H</v>
      </c>
      <c r="V12">
        <f>IF(U12="H",COUNTIF($U$3:$U12,"H"),"")</f>
        <v>10</v>
      </c>
      <c r="W12" t="str">
        <f>IF(U12="P",COUNTIF($U$3:$U12,"P"),"")</f>
        <v/>
      </c>
      <c r="X12" s="76" t="str">
        <f t="shared" si="2"/>
        <v>Francisco Lindor</v>
      </c>
      <c r="Y12" t="str">
        <f>IFERROR(VLOOKUP($X12,PITCH!$B$7:$AJ$2004,29,FALSE),"")</f>
        <v/>
      </c>
      <c r="Z12" t="str">
        <f>IFERROR(VLOOKUP($X12,PITCH!$B$7:$AJ$2004,30,FALSE),"")</f>
        <v/>
      </c>
      <c r="AA12" t="str">
        <f>IFERROR(VLOOKUP($X12,PITCH!$B$7:$AJ$2004,31,FALSE),"")</f>
        <v/>
      </c>
      <c r="AB12" t="str">
        <f>IFERROR(VLOOKUP($X12,PITCH!$B$7:$AJ$2004,1,FALSE),"")</f>
        <v/>
      </c>
      <c r="AD12" s="108" t="str">
        <f>IFERROR(VLOOKUP($X12,Prospects!$A$3:$K$281,1,FALSE),"")</f>
        <v/>
      </c>
      <c r="AE12" s="108" t="str">
        <f>IFERROR(VLOOKUP($X12,Prospects!$A$3:$K$281,9,FALSE),"")</f>
        <v/>
      </c>
      <c r="AF12" s="108" t="str">
        <f>IFERROR(VLOOKUP($X12,Prospects!$A$3:$K$281,2,FALSE),"")</f>
        <v/>
      </c>
      <c r="AG12" s="110" t="str">
        <f>IFERROR(VLOOKUP($X12,Prospects!$A$3:$K$281,10,FALSE),"")</f>
        <v/>
      </c>
      <c r="AH12" s="110" t="str">
        <f>IFERROR(VLOOKUP($X12,Prospects!$A$3:$K$281,11,FALSE),"")</f>
        <v/>
      </c>
      <c r="AI12" s="110" t="str">
        <f>IFERROR(VLOOKUP($X12,Prospects!$A$3:$K$281,3,FALSE),"")</f>
        <v/>
      </c>
      <c r="AJ12" s="110" t="str">
        <f>IFERROR(VLOOKUP($X12,Prospects!$A$3:$K$281,4,FALSE),"")</f>
        <v/>
      </c>
      <c r="AK12" s="110" t="str">
        <f>IFERROR(VLOOKUP($X12,Prospects!$A$3:$K$281,5,FALSE),"")</f>
        <v/>
      </c>
      <c r="AL12" s="110" t="str">
        <f>IFERROR(VLOOKUP($X12,Prospects!$A$3:$K$281,6,FALSE),"")</f>
        <v/>
      </c>
      <c r="AN12" s="108" t="str">
        <f>IFERROR(VLOOKUP($X12,KEEPERS!$A$3:$H$300,1,FALSE),"")</f>
        <v/>
      </c>
      <c r="AO12" s="108" t="str">
        <f>IFERROR(VLOOKUP($X12,KEEPERS!$A$3:$H$300,5,FALSE),"")</f>
        <v/>
      </c>
      <c r="AP12" s="108" t="str">
        <f>IFERROR(VLOOKUP($X12,KEEPERS!$A$3:$H$300,2,FALSE),"")</f>
        <v/>
      </c>
      <c r="AQ12" s="110" t="str">
        <f>IFERROR(VLOOKUP($X12,KEEPERS!$A$3:$H$300,6,FALSE),"")</f>
        <v/>
      </c>
      <c r="AR12" s="110" t="str">
        <f>IFERROR(VLOOKUP($X12,KEEPERS!$A$3:$H$300,7,FALSE),"")</f>
        <v/>
      </c>
      <c r="AT12" s="110" t="str">
        <f>IFERROR(VLOOKUP($X12,HIT!$B$182:$AM$2000,1,FALSE),"")</f>
        <v>Francisco Lindor</v>
      </c>
      <c r="AU12" s="407">
        <f>IFERROR(VLOOKUP($X12,HIT!$B$182:$AM$2000,32,FALSE),0)</f>
        <v>492.50000000000006</v>
      </c>
      <c r="AV12" s="407">
        <f>IFERROR(VLOOKUP($X12,HIT!$B$182:$AM$2000,33,FALSE),0)</f>
        <v>3.7595419847328251</v>
      </c>
      <c r="AW12" s="110" t="str">
        <f>IFERROR(VLOOKUP($X12,PITCH!$B$182:$AP$2000,1,FALSE),"")</f>
        <v/>
      </c>
      <c r="AX12" s="110">
        <f>IFERROR(VLOOKUP($X12,PITCH!$B$182:$AP$2000,35,FALSE),0)</f>
        <v>0</v>
      </c>
      <c r="AY12" s="110">
        <f>IFERROR(VLOOKUP($X12,PITCH!$B$182:$AP$2000,36,FALSE),0)</f>
        <v>0</v>
      </c>
      <c r="AZ12" s="408">
        <f t="shared" si="4"/>
        <v>492.50000000000006</v>
      </c>
      <c r="BA12" s="408">
        <f>IF(AZ12&gt;0,RANK(AZ12,AZ$3:AZ672),"")</f>
        <v>23</v>
      </c>
      <c r="BB12" s="408">
        <f ca="1">IFERROR(VLOOKUP($X12,HIT!$B$182:$AP$2000,31,FALSE),0)</f>
        <v>15</v>
      </c>
      <c r="BC12" s="408">
        <f>IFERROR(VLOOKUP($X12,PITCH!$B$182:$AP$2000,34,FALSE),0)</f>
        <v>0</v>
      </c>
      <c r="BE12" s="110">
        <f>IFERROR(VLOOKUP($X12,OBP!$B$182:$AN$2001,32,FALSE),"")</f>
        <v>17</v>
      </c>
      <c r="BG12" s="110">
        <f>IFERROR(VLOOKUP($X12,OPS!$B$183:$AL$2002,31,FALSE),"")</f>
        <v>12</v>
      </c>
      <c r="BI12" s="110" t="str">
        <f>IFERROR(VLOOKUP($X12,PITCH!$B$205:$AP$2000,34,FALSE),"")</f>
        <v/>
      </c>
      <c r="BJ12" s="110" t="str">
        <f>IFERROR(VLOOKUP($X12,PITCH!$B$205:$AP$2000,34,FALSE),"")</f>
        <v/>
      </c>
      <c r="BK12" s="110" t="str">
        <f>IFERROR(VLOOKUP($X12,PITCH!$B$205:$AP$2000,34,FALSE),"")</f>
        <v/>
      </c>
    </row>
    <row r="13" spans="1:63" x14ac:dyDescent="0.2">
      <c r="B13" t="s">
        <v>154</v>
      </c>
      <c r="C13" t="s">
        <v>139</v>
      </c>
      <c r="D13" t="s">
        <v>114</v>
      </c>
      <c r="E13" t="s">
        <v>114</v>
      </c>
      <c r="F13">
        <v>32</v>
      </c>
      <c r="G13">
        <v>527</v>
      </c>
      <c r="H13">
        <v>97</v>
      </c>
      <c r="I13">
        <v>35</v>
      </c>
      <c r="J13">
        <v>112</v>
      </c>
      <c r="K13">
        <v>14</v>
      </c>
      <c r="L13">
        <v>0.26100000000000001</v>
      </c>
      <c r="T13" s="127">
        <f t="shared" si="5"/>
        <v>11</v>
      </c>
      <c r="U13" t="str">
        <f t="shared" si="3"/>
        <v>H</v>
      </c>
      <c r="V13">
        <f>IF(U13="H",COUNTIF($U$3:$U13,"H"),"")</f>
        <v>11</v>
      </c>
      <c r="W13" t="str">
        <f>IF(U13="P",COUNTIF($U$3:$U13,"P"),"")</f>
        <v/>
      </c>
      <c r="X13" s="76" t="str">
        <f t="shared" si="2"/>
        <v>Bryce Harper</v>
      </c>
      <c r="Y13" t="str">
        <f>IFERROR(VLOOKUP($X13,PITCH!$B$7:$AJ$2004,29,FALSE),"")</f>
        <v/>
      </c>
      <c r="Z13" t="str">
        <f>IFERROR(VLOOKUP($X13,PITCH!$B$7:$AJ$2004,30,FALSE),"")</f>
        <v/>
      </c>
      <c r="AA13" t="str">
        <f>IFERROR(VLOOKUP($X13,PITCH!$B$7:$AJ$2004,31,FALSE),"")</f>
        <v/>
      </c>
      <c r="AB13" t="str">
        <f>IFERROR(VLOOKUP($X13,PITCH!$B$7:$AJ$2004,1,FALSE),"")</f>
        <v/>
      </c>
      <c r="AD13" s="108" t="str">
        <f>IFERROR(VLOOKUP($X13,Prospects!$A$3:$K$281,1,FALSE),"")</f>
        <v/>
      </c>
      <c r="AE13" s="108" t="str">
        <f>IFERROR(VLOOKUP($X13,Prospects!$A$3:$K$281,9,FALSE),"")</f>
        <v/>
      </c>
      <c r="AF13" s="108" t="str">
        <f>IFERROR(VLOOKUP($X13,Prospects!$A$3:$K$281,2,FALSE),"")</f>
        <v/>
      </c>
      <c r="AG13" s="110" t="str">
        <f>IFERROR(VLOOKUP($X13,Prospects!$A$3:$K$281,10,FALSE),"")</f>
        <v/>
      </c>
      <c r="AH13" s="110" t="str">
        <f>IFERROR(VLOOKUP($X13,Prospects!$A$3:$K$281,11,FALSE),"")</f>
        <v/>
      </c>
      <c r="AI13" s="110" t="str">
        <f>IFERROR(VLOOKUP($X13,Prospects!$A$3:$K$281,3,FALSE),"")</f>
        <v/>
      </c>
      <c r="AJ13" s="110" t="str">
        <f>IFERROR(VLOOKUP($X13,Prospects!$A$3:$K$281,4,FALSE),"")</f>
        <v/>
      </c>
      <c r="AK13" s="110" t="str">
        <f>IFERROR(VLOOKUP($X13,Prospects!$A$3:$K$281,5,FALSE),"")</f>
        <v/>
      </c>
      <c r="AL13" s="110" t="str">
        <f>IFERROR(VLOOKUP($X13,Prospects!$A$3:$K$281,6,FALSE),"")</f>
        <v/>
      </c>
      <c r="AN13" s="108" t="str">
        <f>IFERROR(VLOOKUP($X13,KEEPERS!$A$3:$H$300,1,FALSE),"")</f>
        <v/>
      </c>
      <c r="AO13" s="108" t="str">
        <f>IFERROR(VLOOKUP($X13,KEEPERS!$A$3:$H$300,5,FALSE),"")</f>
        <v/>
      </c>
      <c r="AP13" s="108" t="str">
        <f>IFERROR(VLOOKUP($X13,KEEPERS!$A$3:$H$300,2,FALSE),"")</f>
        <v/>
      </c>
      <c r="AQ13" s="110" t="str">
        <f>IFERROR(VLOOKUP($X13,KEEPERS!$A$3:$H$300,6,FALSE),"")</f>
        <v/>
      </c>
      <c r="AR13" s="110" t="str">
        <f>IFERROR(VLOOKUP($X13,KEEPERS!$A$3:$H$300,7,FALSE),"")</f>
        <v/>
      </c>
      <c r="AT13" s="110" t="str">
        <f>IFERROR(VLOOKUP($X13,HIT!$B$182:$AM$2000,1,FALSE),"")</f>
        <v>Bryce Harper</v>
      </c>
      <c r="AU13" s="407">
        <f>IFERROR(VLOOKUP($X13,HIT!$B$182:$AM$2000,32,FALSE),0)</f>
        <v>535.79999999999984</v>
      </c>
      <c r="AV13" s="407">
        <f>IFERROR(VLOOKUP($X13,HIT!$B$182:$AM$2000,33,FALSE),0)</f>
        <v>3.6698630136986292</v>
      </c>
      <c r="AW13" s="110" t="str">
        <f>IFERROR(VLOOKUP($X13,PITCH!$B$182:$AP$2000,1,FALSE),"")</f>
        <v/>
      </c>
      <c r="AX13" s="110">
        <f>IFERROR(VLOOKUP($X13,PITCH!$B$182:$AP$2000,35,FALSE),0)</f>
        <v>0</v>
      </c>
      <c r="AY13" s="110">
        <f>IFERROR(VLOOKUP($X13,PITCH!$B$182:$AP$2000,36,FALSE),0)</f>
        <v>0</v>
      </c>
      <c r="AZ13" s="408">
        <f t="shared" si="4"/>
        <v>535.79999999999984</v>
      </c>
      <c r="BA13" s="408">
        <f>IF(AZ13&gt;0,RANK(AZ13,AZ$3:AZ673),"")</f>
        <v>8</v>
      </c>
      <c r="BB13" s="408">
        <f ca="1">IFERROR(VLOOKUP($X13,HIT!$B$182:$AP$2000,31,FALSE),0)</f>
        <v>8</v>
      </c>
      <c r="BC13" s="408">
        <f>IFERROR(VLOOKUP($X13,PITCH!$B$182:$AP$2000,34,FALSE),0)</f>
        <v>0</v>
      </c>
      <c r="BE13" s="110">
        <f>IFERROR(VLOOKUP($X13,OBP!$B$182:$AN$2001,32,FALSE),"")</f>
        <v>5</v>
      </c>
      <c r="BG13" s="110">
        <f>IFERROR(VLOOKUP($X13,OPS!$B$183:$AL$2002,31,FALSE),"")</f>
        <v>9</v>
      </c>
      <c r="BI13" s="110" t="str">
        <f>IFERROR(VLOOKUP($X13,PITCH!$B$205:$AP$2000,34,FALSE),"")</f>
        <v/>
      </c>
      <c r="BJ13" s="110" t="str">
        <f>IFERROR(VLOOKUP($X13,PITCH!$B$205:$AP$2000,34,FALSE),"")</f>
        <v/>
      </c>
      <c r="BK13" s="110" t="str">
        <f>IFERROR(VLOOKUP($X13,PITCH!$B$205:$AP$2000,34,FALSE),"")</f>
        <v/>
      </c>
    </row>
    <row r="14" spans="1:63" x14ac:dyDescent="0.2">
      <c r="B14" t="s">
        <v>365</v>
      </c>
      <c r="C14" t="s">
        <v>131</v>
      </c>
      <c r="D14" t="s">
        <v>116</v>
      </c>
      <c r="E14" t="s">
        <v>116</v>
      </c>
      <c r="F14">
        <v>31</v>
      </c>
      <c r="G14">
        <v>582</v>
      </c>
      <c r="H14">
        <v>104</v>
      </c>
      <c r="I14">
        <v>25</v>
      </c>
      <c r="J14">
        <v>82</v>
      </c>
      <c r="K14">
        <v>24</v>
      </c>
      <c r="L14">
        <v>0.28799999999999998</v>
      </c>
      <c r="T14" s="127">
        <f t="shared" si="5"/>
        <v>12</v>
      </c>
      <c r="U14" t="str">
        <f t="shared" si="3"/>
        <v>H</v>
      </c>
      <c r="V14">
        <f>IF(U14="H",COUNTIF($U$3:$U14,"H"),"")</f>
        <v>12</v>
      </c>
      <c r="W14" t="str">
        <f>IF(U14="P",COUNTIF($U$3:$U14,"P"),"")</f>
        <v/>
      </c>
      <c r="X14" s="76" t="str">
        <f t="shared" si="2"/>
        <v>Jose Ramirez</v>
      </c>
      <c r="Y14" t="str">
        <f>IFERROR(VLOOKUP($X14,PITCH!$B$7:$AJ$2004,29,FALSE),"")</f>
        <v/>
      </c>
      <c r="Z14" t="str">
        <f>IFERROR(VLOOKUP($X14,PITCH!$B$7:$AJ$2004,30,FALSE),"")</f>
        <v/>
      </c>
      <c r="AA14" t="str">
        <f>IFERROR(VLOOKUP($X14,PITCH!$B$7:$AJ$2004,31,FALSE),"")</f>
        <v/>
      </c>
      <c r="AB14" t="str">
        <f>IFERROR(VLOOKUP($X14,PITCH!$B$7:$AJ$2004,1,FALSE),"")</f>
        <v/>
      </c>
      <c r="AD14" s="108" t="str">
        <f>IFERROR(VLOOKUP($X14,Prospects!$A$3:$K$281,1,FALSE),"")</f>
        <v/>
      </c>
      <c r="AE14" s="108" t="str">
        <f>IFERROR(VLOOKUP($X14,Prospects!$A$3:$K$281,9,FALSE),"")</f>
        <v/>
      </c>
      <c r="AF14" s="108" t="str">
        <f>IFERROR(VLOOKUP($X14,Prospects!$A$3:$K$281,2,FALSE),"")</f>
        <v/>
      </c>
      <c r="AG14" s="110" t="str">
        <f>IFERROR(VLOOKUP($X14,Prospects!$A$3:$K$281,10,FALSE),"")</f>
        <v/>
      </c>
      <c r="AH14" s="110" t="str">
        <f>IFERROR(VLOOKUP($X14,Prospects!$A$3:$K$281,11,FALSE),"")</f>
        <v/>
      </c>
      <c r="AI14" s="110" t="str">
        <f>IFERROR(VLOOKUP($X14,Prospects!$A$3:$K$281,3,FALSE),"")</f>
        <v/>
      </c>
      <c r="AJ14" s="110" t="str">
        <f>IFERROR(VLOOKUP($X14,Prospects!$A$3:$K$281,4,FALSE),"")</f>
        <v/>
      </c>
      <c r="AK14" s="110" t="str">
        <f>IFERROR(VLOOKUP($X14,Prospects!$A$3:$K$281,5,FALSE),"")</f>
        <v/>
      </c>
      <c r="AL14" s="110" t="str">
        <f>IFERROR(VLOOKUP($X14,Prospects!$A$3:$K$281,6,FALSE),"")</f>
        <v/>
      </c>
      <c r="AN14" s="108" t="str">
        <f>IFERROR(VLOOKUP($X14,KEEPERS!$A$3:$H$300,1,FALSE),"")</f>
        <v/>
      </c>
      <c r="AO14" s="108" t="str">
        <f>IFERROR(VLOOKUP($X14,KEEPERS!$A$3:$H$300,5,FALSE),"")</f>
        <v/>
      </c>
      <c r="AP14" s="108" t="str">
        <f>IFERROR(VLOOKUP($X14,KEEPERS!$A$3:$H$300,2,FALSE),"")</f>
        <v/>
      </c>
      <c r="AQ14" s="110" t="str">
        <f>IFERROR(VLOOKUP($X14,KEEPERS!$A$3:$H$300,6,FALSE),"")</f>
        <v/>
      </c>
      <c r="AR14" s="110" t="str">
        <f>IFERROR(VLOOKUP($X14,KEEPERS!$A$3:$H$300,7,FALSE),"")</f>
        <v/>
      </c>
      <c r="AT14" s="110" t="str">
        <f>IFERROR(VLOOKUP($X14,HIT!$B$182:$AM$2000,1,FALSE),"")</f>
        <v>Jose Ramirez</v>
      </c>
      <c r="AU14" s="407">
        <f>IFERROR(VLOOKUP($X14,HIT!$B$182:$AM$2000,32,FALSE),0)</f>
        <v>573.75</v>
      </c>
      <c r="AV14" s="407">
        <f>IFERROR(VLOOKUP($X14,HIT!$B$182:$AM$2000,33,FALSE),0)</f>
        <v>3.8506711409395975</v>
      </c>
      <c r="AW14" s="110" t="str">
        <f>IFERROR(VLOOKUP($X14,PITCH!$B$182:$AP$2000,1,FALSE),"")</f>
        <v/>
      </c>
      <c r="AX14" s="110">
        <f>IFERROR(VLOOKUP($X14,PITCH!$B$182:$AP$2000,35,FALSE),0)</f>
        <v>0</v>
      </c>
      <c r="AY14" s="110">
        <f>IFERROR(VLOOKUP($X14,PITCH!$B$182:$AP$2000,36,FALSE),0)</f>
        <v>0</v>
      </c>
      <c r="AZ14" s="408">
        <f t="shared" si="4"/>
        <v>573.75</v>
      </c>
      <c r="BA14" s="408">
        <f>IF(AZ14&gt;0,RANK(AZ14,AZ$3:AZ674),"")</f>
        <v>5</v>
      </c>
      <c r="BB14" s="408">
        <f ca="1">IFERROR(VLOOKUP($X14,HIT!$B$182:$AP$2000,31,FALSE),0)</f>
        <v>12</v>
      </c>
      <c r="BC14" s="408">
        <f>IFERROR(VLOOKUP($X14,PITCH!$B$182:$AP$2000,34,FALSE),0)</f>
        <v>0</v>
      </c>
      <c r="BE14" s="110">
        <f>IFERROR(VLOOKUP($X14,OBP!$B$182:$AN$2001,32,FALSE),"")</f>
        <v>3</v>
      </c>
      <c r="BG14" s="110">
        <f>IFERROR(VLOOKUP($X14,OPS!$B$183:$AL$2002,31,FALSE),"")</f>
        <v>4</v>
      </c>
      <c r="BI14" s="110" t="str">
        <f>IFERROR(VLOOKUP($X14,PITCH!$B$205:$AP$2000,34,FALSE),"")</f>
        <v/>
      </c>
      <c r="BJ14" s="110" t="str">
        <f>IFERROR(VLOOKUP($X14,PITCH!$B$205:$AP$2000,34,FALSE),"")</f>
        <v/>
      </c>
      <c r="BK14" s="110" t="str">
        <f>IFERROR(VLOOKUP($X14,PITCH!$B$205:$AP$2000,34,FALSE),"")</f>
        <v/>
      </c>
    </row>
    <row r="15" spans="1:63" x14ac:dyDescent="0.2">
      <c r="B15" t="s">
        <v>355</v>
      </c>
      <c r="C15" t="s">
        <v>137</v>
      </c>
      <c r="D15" t="s">
        <v>114</v>
      </c>
      <c r="E15" t="s">
        <v>114</v>
      </c>
      <c r="F15">
        <v>31</v>
      </c>
      <c r="G15">
        <v>512</v>
      </c>
      <c r="H15">
        <v>96</v>
      </c>
      <c r="I15">
        <v>34</v>
      </c>
      <c r="J15">
        <v>105</v>
      </c>
      <c r="K15">
        <v>4</v>
      </c>
      <c r="L15">
        <v>0.307</v>
      </c>
      <c r="T15" s="127">
        <f t="shared" si="5"/>
        <v>13</v>
      </c>
      <c r="U15" t="str">
        <f t="shared" si="3"/>
        <v>H</v>
      </c>
      <c r="V15">
        <f>IF(U15="H",COUNTIF($U$3:$U15,"H"),"")</f>
        <v>13</v>
      </c>
      <c r="W15" t="str">
        <f>IF(U15="P",COUNTIF($U$3:$U15,"P"),"")</f>
        <v/>
      </c>
      <c r="X15" s="76" t="str">
        <f t="shared" si="2"/>
        <v>J.D. Martinez</v>
      </c>
      <c r="Y15" t="str">
        <f>IFERROR(VLOOKUP($X15,PITCH!$B$7:$AJ$2004,29,FALSE),"")</f>
        <v/>
      </c>
      <c r="Z15" t="str">
        <f>IFERROR(VLOOKUP($X15,PITCH!$B$7:$AJ$2004,30,FALSE),"")</f>
        <v/>
      </c>
      <c r="AA15" t="str">
        <f>IFERROR(VLOOKUP($X15,PITCH!$B$7:$AJ$2004,31,FALSE),"")</f>
        <v/>
      </c>
      <c r="AB15" t="str">
        <f>IFERROR(VLOOKUP($X15,PITCH!$B$7:$AJ$2004,1,FALSE),"")</f>
        <v/>
      </c>
      <c r="AD15" s="108" t="str">
        <f>IFERROR(VLOOKUP($X15,Prospects!$A$3:$K$281,1,FALSE),"")</f>
        <v/>
      </c>
      <c r="AE15" s="108" t="str">
        <f>IFERROR(VLOOKUP($X15,Prospects!$A$3:$K$281,9,FALSE),"")</f>
        <v/>
      </c>
      <c r="AF15" s="108" t="str">
        <f>IFERROR(VLOOKUP($X15,Prospects!$A$3:$K$281,2,FALSE),"")</f>
        <v/>
      </c>
      <c r="AG15" s="110" t="str">
        <f>IFERROR(VLOOKUP($X15,Prospects!$A$3:$K$281,10,FALSE),"")</f>
        <v/>
      </c>
      <c r="AH15" s="110" t="str">
        <f>IFERROR(VLOOKUP($X15,Prospects!$A$3:$K$281,11,FALSE),"")</f>
        <v/>
      </c>
      <c r="AI15" s="110" t="str">
        <f>IFERROR(VLOOKUP($X15,Prospects!$A$3:$K$281,3,FALSE),"")</f>
        <v/>
      </c>
      <c r="AJ15" s="110" t="str">
        <f>IFERROR(VLOOKUP($X15,Prospects!$A$3:$K$281,4,FALSE),"")</f>
        <v/>
      </c>
      <c r="AK15" s="110" t="str">
        <f>IFERROR(VLOOKUP($X15,Prospects!$A$3:$K$281,5,FALSE),"")</f>
        <v/>
      </c>
      <c r="AL15" s="110" t="str">
        <f>IFERROR(VLOOKUP($X15,Prospects!$A$3:$K$281,6,FALSE),"")</f>
        <v/>
      </c>
      <c r="AN15" s="108" t="str">
        <f>IFERROR(VLOOKUP($X15,KEEPERS!$A$3:$H$300,1,FALSE),"")</f>
        <v/>
      </c>
      <c r="AO15" s="108" t="str">
        <f>IFERROR(VLOOKUP($X15,KEEPERS!$A$3:$H$300,5,FALSE),"")</f>
        <v/>
      </c>
      <c r="AP15" s="108" t="str">
        <f>IFERROR(VLOOKUP($X15,KEEPERS!$A$3:$H$300,2,FALSE),"")</f>
        <v/>
      </c>
      <c r="AQ15" s="110" t="str">
        <f>IFERROR(VLOOKUP($X15,KEEPERS!$A$3:$H$300,6,FALSE),"")</f>
        <v/>
      </c>
      <c r="AR15" s="110" t="str">
        <f>IFERROR(VLOOKUP($X15,KEEPERS!$A$3:$H$300,7,FALSE),"")</f>
        <v/>
      </c>
      <c r="AT15" s="110" t="str">
        <f>IFERROR(VLOOKUP($X15,HIT!$B$182:$AM$2000,1,FALSE),"")</f>
        <v>J.D. Martinez</v>
      </c>
      <c r="AU15" s="407">
        <f>IFERROR(VLOOKUP($X15,HIT!$B$182:$AM$2000,32,FALSE),0)</f>
        <v>533.1500000000002</v>
      </c>
      <c r="AV15" s="407">
        <f>IFERROR(VLOOKUP($X15,HIT!$B$182:$AM$2000,33,FALSE),0)</f>
        <v>3.7283216783216799</v>
      </c>
      <c r="AW15" s="110" t="str">
        <f>IFERROR(VLOOKUP($X15,PITCH!$B$182:$AP$2000,1,FALSE),"")</f>
        <v/>
      </c>
      <c r="AX15" s="110">
        <f>IFERROR(VLOOKUP($X15,PITCH!$B$182:$AP$2000,35,FALSE),0)</f>
        <v>0</v>
      </c>
      <c r="AY15" s="110">
        <f>IFERROR(VLOOKUP($X15,PITCH!$B$182:$AP$2000,36,FALSE),0)</f>
        <v>0</v>
      </c>
      <c r="AZ15" s="408">
        <f t="shared" si="4"/>
        <v>533.1500000000002</v>
      </c>
      <c r="BA15" s="408">
        <f>IF(AZ15&gt;0,RANK(AZ15,AZ$3:AZ675),"")</f>
        <v>10</v>
      </c>
      <c r="BB15" s="408">
        <f ca="1">IFERROR(VLOOKUP($X15,HIT!$B$182:$AP$2000,31,FALSE),0)</f>
        <v>3</v>
      </c>
      <c r="BC15" s="408">
        <f>IFERROR(VLOOKUP($X15,PITCH!$B$182:$AP$2000,34,FALSE),0)</f>
        <v>0</v>
      </c>
      <c r="BE15" s="110">
        <f>IFERROR(VLOOKUP($X15,OBP!$B$182:$AN$2001,32,FALSE),"")</f>
        <v>4</v>
      </c>
      <c r="BG15" s="110">
        <f>IFERROR(VLOOKUP($X15,OPS!$B$183:$AL$2002,31,FALSE),"")</f>
        <v>3</v>
      </c>
      <c r="BI15" s="110" t="str">
        <f>IFERROR(VLOOKUP($X15,PITCH!$B$205:$AP$2000,34,FALSE),"")</f>
        <v/>
      </c>
      <c r="BJ15" s="110" t="str">
        <f>IFERROR(VLOOKUP($X15,PITCH!$B$205:$AP$2000,34,FALSE),"")</f>
        <v/>
      </c>
      <c r="BK15" s="110" t="str">
        <f>IFERROR(VLOOKUP($X15,PITCH!$B$205:$AP$2000,34,FALSE),"")</f>
        <v/>
      </c>
    </row>
    <row r="16" spans="1:63" x14ac:dyDescent="0.2">
      <c r="B16" t="s">
        <v>165</v>
      </c>
      <c r="C16" t="s">
        <v>719</v>
      </c>
      <c r="D16" t="s">
        <v>114</v>
      </c>
      <c r="E16" t="s">
        <v>114</v>
      </c>
      <c r="F16">
        <v>30</v>
      </c>
      <c r="G16">
        <v>567</v>
      </c>
      <c r="H16">
        <v>95</v>
      </c>
      <c r="I16">
        <v>43</v>
      </c>
      <c r="J16">
        <v>110</v>
      </c>
      <c r="K16">
        <v>4</v>
      </c>
      <c r="L16">
        <v>0.26200000000000001</v>
      </c>
      <c r="T16" s="127">
        <f t="shared" si="5"/>
        <v>14</v>
      </c>
      <c r="U16" t="str">
        <f t="shared" si="3"/>
        <v>H</v>
      </c>
      <c r="V16">
        <f>IF(U16="H",COUNTIF($U$3:$U16,"H"),"")</f>
        <v>14</v>
      </c>
      <c r="W16" t="str">
        <f>IF(U16="P",COUNTIF($U$3:$U16,"P"),"")</f>
        <v/>
      </c>
      <c r="X16" s="76" t="str">
        <f t="shared" si="2"/>
        <v>Giancarlo Stanton</v>
      </c>
      <c r="Y16" t="str">
        <f>IFERROR(VLOOKUP($X16,PITCH!$B$7:$AJ$2004,29,FALSE),"")</f>
        <v/>
      </c>
      <c r="Z16" t="str">
        <f>IFERROR(VLOOKUP($X16,PITCH!$B$7:$AJ$2004,30,FALSE),"")</f>
        <v/>
      </c>
      <c r="AA16" t="str">
        <f>IFERROR(VLOOKUP($X16,PITCH!$B$7:$AJ$2004,31,FALSE),"")</f>
        <v/>
      </c>
      <c r="AB16" t="str">
        <f>IFERROR(VLOOKUP($X16,PITCH!$B$7:$AJ$2004,1,FALSE),"")</f>
        <v/>
      </c>
      <c r="AD16" s="108" t="str">
        <f>IFERROR(VLOOKUP($X16,Prospects!$A$3:$K$281,1,FALSE),"")</f>
        <v/>
      </c>
      <c r="AE16" s="108" t="str">
        <f>IFERROR(VLOOKUP($X16,Prospects!$A$3:$K$281,9,FALSE),"")</f>
        <v/>
      </c>
      <c r="AF16" s="108" t="str">
        <f>IFERROR(VLOOKUP($X16,Prospects!$A$3:$K$281,2,FALSE),"")</f>
        <v/>
      </c>
      <c r="AG16" s="110" t="str">
        <f>IFERROR(VLOOKUP($X16,Prospects!$A$3:$K$281,10,FALSE),"")</f>
        <v/>
      </c>
      <c r="AH16" s="110" t="str">
        <f>IFERROR(VLOOKUP($X16,Prospects!$A$3:$K$281,11,FALSE),"")</f>
        <v/>
      </c>
      <c r="AI16" s="110" t="str">
        <f>IFERROR(VLOOKUP($X16,Prospects!$A$3:$K$281,3,FALSE),"")</f>
        <v/>
      </c>
      <c r="AJ16" s="110" t="str">
        <f>IFERROR(VLOOKUP($X16,Prospects!$A$3:$K$281,4,FALSE),"")</f>
        <v/>
      </c>
      <c r="AK16" s="110" t="str">
        <f>IFERROR(VLOOKUP($X16,Prospects!$A$3:$K$281,5,FALSE),"")</f>
        <v/>
      </c>
      <c r="AL16" s="110" t="str">
        <f>IFERROR(VLOOKUP($X16,Prospects!$A$3:$K$281,6,FALSE),"")</f>
        <v/>
      </c>
      <c r="AN16" s="108" t="str">
        <f>IFERROR(VLOOKUP($X16,KEEPERS!$A$3:$H$300,1,FALSE),"")</f>
        <v/>
      </c>
      <c r="AO16" s="108" t="str">
        <f>IFERROR(VLOOKUP($X16,KEEPERS!$A$3:$H$300,5,FALSE),"")</f>
        <v/>
      </c>
      <c r="AP16" s="108" t="str">
        <f>IFERROR(VLOOKUP($X16,KEEPERS!$A$3:$H$300,2,FALSE),"")</f>
        <v/>
      </c>
      <c r="AQ16" s="110" t="str">
        <f>IFERROR(VLOOKUP($X16,KEEPERS!$A$3:$H$300,6,FALSE),"")</f>
        <v/>
      </c>
      <c r="AR16" s="110" t="str">
        <f>IFERROR(VLOOKUP($X16,KEEPERS!$A$3:$H$300,7,FALSE),"")</f>
        <v/>
      </c>
      <c r="AT16" s="110" t="str">
        <f>IFERROR(VLOOKUP($X16,HIT!$B$182:$AM$2000,1,FALSE),"")</f>
        <v>Giancarlo Stanton</v>
      </c>
      <c r="AU16" s="407">
        <f>IFERROR(VLOOKUP($X16,HIT!$B$182:$AM$2000,32,FALSE),0)</f>
        <v>526.95000000000005</v>
      </c>
      <c r="AV16" s="407">
        <f>IFERROR(VLOOKUP($X16,HIT!$B$182:$AM$2000,33,FALSE),0)</f>
        <v>3.6092465753424658</v>
      </c>
      <c r="AW16" s="110" t="str">
        <f>IFERROR(VLOOKUP($X16,PITCH!$B$182:$AP$2000,1,FALSE),"")</f>
        <v/>
      </c>
      <c r="AX16" s="110">
        <f>IFERROR(VLOOKUP($X16,PITCH!$B$182:$AP$2000,35,FALSE),0)</f>
        <v>0</v>
      </c>
      <c r="AY16" s="110">
        <f>IFERROR(VLOOKUP($X16,PITCH!$B$182:$AP$2000,36,FALSE),0)</f>
        <v>0</v>
      </c>
      <c r="AZ16" s="408">
        <f t="shared" si="4"/>
        <v>526.95000000000005</v>
      </c>
      <c r="BA16" s="408">
        <f>IF(AZ16&gt;0,RANK(AZ16,AZ$3:AZ676),"")</f>
        <v>12</v>
      </c>
      <c r="BB16" s="408">
        <f ca="1">IFERROR(VLOOKUP($X16,HIT!$B$182:$AP$2000,31,FALSE),0)</f>
        <v>2</v>
      </c>
      <c r="BC16" s="408">
        <f>IFERROR(VLOOKUP($X16,PITCH!$B$182:$AP$2000,34,FALSE),0)</f>
        <v>0</v>
      </c>
      <c r="BE16" s="110">
        <f>IFERROR(VLOOKUP($X16,OBP!$B$182:$AN$2001,32,FALSE),"")</f>
        <v>8</v>
      </c>
      <c r="BG16" s="110">
        <f>IFERROR(VLOOKUP($X16,OPS!$B$183:$AL$2002,31,FALSE),"")</f>
        <v>5</v>
      </c>
      <c r="BI16" s="110" t="str">
        <f>IFERROR(VLOOKUP($X16,PITCH!$B$205:$AP$2000,34,FALSE),"")</f>
        <v/>
      </c>
      <c r="BJ16" s="110" t="str">
        <f>IFERROR(VLOOKUP($X16,PITCH!$B$205:$AP$2000,34,FALSE),"")</f>
        <v/>
      </c>
      <c r="BK16" s="110" t="str">
        <f>IFERROR(VLOOKUP($X16,PITCH!$B$205:$AP$2000,34,FALSE),"")</f>
        <v/>
      </c>
    </row>
    <row r="17" spans="2:63" x14ac:dyDescent="0.2">
      <c r="B17" t="s">
        <v>507</v>
      </c>
      <c r="C17" t="s">
        <v>120</v>
      </c>
      <c r="D17" t="s">
        <v>110</v>
      </c>
      <c r="E17" t="s">
        <v>110</v>
      </c>
      <c r="F17">
        <v>29</v>
      </c>
      <c r="G17">
        <v>582</v>
      </c>
      <c r="H17">
        <v>90</v>
      </c>
      <c r="I17">
        <v>34</v>
      </c>
      <c r="J17">
        <v>105</v>
      </c>
      <c r="K17">
        <v>17</v>
      </c>
      <c r="L17">
        <v>0.27600000000000002</v>
      </c>
      <c r="T17" s="127">
        <f t="shared" si="5"/>
        <v>15</v>
      </c>
      <c r="U17" t="str">
        <f t="shared" si="3"/>
        <v>H</v>
      </c>
      <c r="V17">
        <f>IF(U17="H",COUNTIF($U$3:$U17,"H"),"")</f>
        <v>15</v>
      </c>
      <c r="W17" t="str">
        <f>IF(U17="P",COUNTIF($U$3:$U17,"P"),"")</f>
        <v/>
      </c>
      <c r="X17" s="76" t="str">
        <f t="shared" si="2"/>
        <v>Trevor Story</v>
      </c>
      <c r="Y17" t="str">
        <f>IFERROR(VLOOKUP($X17,PITCH!$B$7:$AJ$2004,29,FALSE),"")</f>
        <v/>
      </c>
      <c r="Z17" t="str">
        <f>IFERROR(VLOOKUP($X17,PITCH!$B$7:$AJ$2004,30,FALSE),"")</f>
        <v/>
      </c>
      <c r="AA17" t="str">
        <f>IFERROR(VLOOKUP($X17,PITCH!$B$7:$AJ$2004,31,FALSE),"")</f>
        <v/>
      </c>
      <c r="AB17" t="str">
        <f>IFERROR(VLOOKUP($X17,PITCH!$B$7:$AJ$2004,1,FALSE),"")</f>
        <v/>
      </c>
      <c r="AD17" s="108" t="str">
        <f>IFERROR(VLOOKUP($X17,Prospects!$A$3:$K$281,1,FALSE),"")</f>
        <v/>
      </c>
      <c r="AE17" s="108" t="str">
        <f>IFERROR(VLOOKUP($X17,Prospects!$A$3:$K$281,9,FALSE),"")</f>
        <v/>
      </c>
      <c r="AF17" s="108" t="str">
        <f>IFERROR(VLOOKUP($X17,Prospects!$A$3:$K$281,2,FALSE),"")</f>
        <v/>
      </c>
      <c r="AG17" s="110" t="str">
        <f>IFERROR(VLOOKUP($X17,Prospects!$A$3:$K$281,10,FALSE),"")</f>
        <v/>
      </c>
      <c r="AH17" s="110" t="str">
        <f>IFERROR(VLOOKUP($X17,Prospects!$A$3:$K$281,11,FALSE),"")</f>
        <v/>
      </c>
      <c r="AI17" s="110" t="str">
        <f>IFERROR(VLOOKUP($X17,Prospects!$A$3:$K$281,3,FALSE),"")</f>
        <v/>
      </c>
      <c r="AJ17" s="110" t="str">
        <f>IFERROR(VLOOKUP($X17,Prospects!$A$3:$K$281,4,FALSE),"")</f>
        <v/>
      </c>
      <c r="AK17" s="110" t="str">
        <f>IFERROR(VLOOKUP($X17,Prospects!$A$3:$K$281,5,FALSE),"")</f>
        <v/>
      </c>
      <c r="AL17" s="110" t="str">
        <f>IFERROR(VLOOKUP($X17,Prospects!$A$3:$K$281,6,FALSE),"")</f>
        <v/>
      </c>
      <c r="AN17" s="108" t="str">
        <f>IFERROR(VLOOKUP($X17,KEEPERS!$A$3:$H$300,1,FALSE),"")</f>
        <v/>
      </c>
      <c r="AO17" s="108" t="str">
        <f>IFERROR(VLOOKUP($X17,KEEPERS!$A$3:$H$300,5,FALSE),"")</f>
        <v/>
      </c>
      <c r="AP17" s="108" t="str">
        <f>IFERROR(VLOOKUP($X17,KEEPERS!$A$3:$H$300,2,FALSE),"")</f>
        <v/>
      </c>
      <c r="AQ17" s="110" t="str">
        <f>IFERROR(VLOOKUP($X17,KEEPERS!$A$3:$H$300,6,FALSE),"")</f>
        <v/>
      </c>
      <c r="AR17" s="110" t="str">
        <f>IFERROR(VLOOKUP($X17,KEEPERS!$A$3:$H$300,7,FALSE),"")</f>
        <v/>
      </c>
      <c r="AT17" s="110" t="str">
        <f>IFERROR(VLOOKUP($X17,HIT!$B$182:$AM$2000,1,FALSE),"")</f>
        <v>Trevor Story</v>
      </c>
      <c r="AU17" s="407">
        <f>IFERROR(VLOOKUP($X17,HIT!$B$182:$AM$2000,32,FALSE),0)</f>
        <v>479.25</v>
      </c>
      <c r="AV17" s="407">
        <f>IFERROR(VLOOKUP($X17,HIT!$B$182:$AM$2000,33,FALSE),0)</f>
        <v>3.2381756756756759</v>
      </c>
      <c r="AW17" s="110" t="str">
        <f>IFERROR(VLOOKUP($X17,PITCH!$B$182:$AP$2000,1,FALSE),"")</f>
        <v/>
      </c>
      <c r="AX17" s="110">
        <f>IFERROR(VLOOKUP($X17,PITCH!$B$182:$AP$2000,35,FALSE),0)</f>
        <v>0</v>
      </c>
      <c r="AY17" s="110">
        <f>IFERROR(VLOOKUP($X17,PITCH!$B$182:$AP$2000,36,FALSE),0)</f>
        <v>0</v>
      </c>
      <c r="AZ17" s="408">
        <f t="shared" si="4"/>
        <v>479.25</v>
      </c>
      <c r="BA17" s="408">
        <f>IF(AZ17&gt;0,RANK(AZ17,AZ$3:AZ677),"")</f>
        <v>30</v>
      </c>
      <c r="BB17" s="408">
        <f ca="1">IFERROR(VLOOKUP($X17,HIT!$B$182:$AP$2000,31,FALSE),0)</f>
        <v>9</v>
      </c>
      <c r="BC17" s="408">
        <f>IFERROR(VLOOKUP($X17,PITCH!$B$182:$AP$2000,34,FALSE),0)</f>
        <v>0</v>
      </c>
      <c r="BE17" s="110">
        <f>IFERROR(VLOOKUP($X17,OBP!$B$182:$AN$2001,32,FALSE),"")</f>
        <v>19</v>
      </c>
      <c r="BG17" s="110">
        <f>IFERROR(VLOOKUP($X17,OPS!$B$183:$AL$2002,31,FALSE),"")</f>
        <v>10</v>
      </c>
      <c r="BI17" s="110" t="str">
        <f>IFERROR(VLOOKUP($X17,PITCH!$B$205:$AP$2000,34,FALSE),"")</f>
        <v/>
      </c>
      <c r="BJ17" s="110" t="str">
        <f>IFERROR(VLOOKUP($X17,PITCH!$B$205:$AP$2000,34,FALSE),"")</f>
        <v/>
      </c>
      <c r="BK17" s="110" t="str">
        <f>IFERROR(VLOOKUP($X17,PITCH!$B$205:$AP$2000,34,FALSE),"")</f>
        <v/>
      </c>
    </row>
    <row r="18" spans="2:63" x14ac:dyDescent="0.2">
      <c r="B18" t="s">
        <v>540</v>
      </c>
      <c r="C18" t="s">
        <v>719</v>
      </c>
      <c r="D18" t="s">
        <v>114</v>
      </c>
      <c r="E18" t="s">
        <v>114</v>
      </c>
      <c r="F18">
        <v>29</v>
      </c>
      <c r="G18">
        <v>529</v>
      </c>
      <c r="H18">
        <v>103</v>
      </c>
      <c r="I18">
        <v>39</v>
      </c>
      <c r="J18">
        <v>93</v>
      </c>
      <c r="K18">
        <v>7</v>
      </c>
      <c r="L18">
        <v>0.26700000000000002</v>
      </c>
      <c r="T18" s="127">
        <f t="shared" si="5"/>
        <v>16</v>
      </c>
      <c r="U18" t="str">
        <f t="shared" si="3"/>
        <v>H</v>
      </c>
      <c r="V18">
        <f>IF(U18="H",COUNTIF($U$3:$U18,"H"),"")</f>
        <v>16</v>
      </c>
      <c r="W18" t="str">
        <f>IF(U18="P",COUNTIF($U$3:$U18,"P"),"")</f>
        <v/>
      </c>
      <c r="X18" s="76" t="str">
        <f t="shared" si="2"/>
        <v>Aaron Judge</v>
      </c>
      <c r="Y18" t="str">
        <f>IFERROR(VLOOKUP($X18,PITCH!$B$7:$AJ$2004,29,FALSE),"")</f>
        <v/>
      </c>
      <c r="Z18" t="str">
        <f>IFERROR(VLOOKUP($X18,PITCH!$B$7:$AJ$2004,30,FALSE),"")</f>
        <v/>
      </c>
      <c r="AA18" t="str">
        <f>IFERROR(VLOOKUP($X18,PITCH!$B$7:$AJ$2004,31,FALSE),"")</f>
        <v/>
      </c>
      <c r="AB18" t="str">
        <f>IFERROR(VLOOKUP($X18,PITCH!$B$7:$AJ$2004,1,FALSE),"")</f>
        <v/>
      </c>
      <c r="AD18" s="108" t="str">
        <f>IFERROR(VLOOKUP($X18,Prospects!$A$3:$K$281,1,FALSE),"")</f>
        <v/>
      </c>
      <c r="AE18" s="108" t="str">
        <f>IFERROR(VLOOKUP($X18,Prospects!$A$3:$K$281,9,FALSE),"")</f>
        <v/>
      </c>
      <c r="AF18" s="108" t="str">
        <f>IFERROR(VLOOKUP($X18,Prospects!$A$3:$K$281,2,FALSE),"")</f>
        <v/>
      </c>
      <c r="AG18" s="110" t="str">
        <f>IFERROR(VLOOKUP($X18,Prospects!$A$3:$K$281,10,FALSE),"")</f>
        <v/>
      </c>
      <c r="AH18" s="110" t="str">
        <f>IFERROR(VLOOKUP($X18,Prospects!$A$3:$K$281,11,FALSE),"")</f>
        <v/>
      </c>
      <c r="AI18" s="110" t="str">
        <f>IFERROR(VLOOKUP($X18,Prospects!$A$3:$K$281,3,FALSE),"")</f>
        <v/>
      </c>
      <c r="AJ18" s="110" t="str">
        <f>IFERROR(VLOOKUP($X18,Prospects!$A$3:$K$281,4,FALSE),"")</f>
        <v/>
      </c>
      <c r="AK18" s="110" t="str">
        <f>IFERROR(VLOOKUP($X18,Prospects!$A$3:$K$281,5,FALSE),"")</f>
        <v/>
      </c>
      <c r="AL18" s="110" t="str">
        <f>IFERROR(VLOOKUP($X18,Prospects!$A$3:$K$281,6,FALSE),"")</f>
        <v/>
      </c>
      <c r="AN18" s="108" t="str">
        <f>IFERROR(VLOOKUP($X18,KEEPERS!$A$3:$H$300,1,FALSE),"")</f>
        <v/>
      </c>
      <c r="AO18" s="108" t="str">
        <f>IFERROR(VLOOKUP($X18,KEEPERS!$A$3:$H$300,5,FALSE),"")</f>
        <v/>
      </c>
      <c r="AP18" s="108" t="str">
        <f>IFERROR(VLOOKUP($X18,KEEPERS!$A$3:$H$300,2,FALSE),"")</f>
        <v/>
      </c>
      <c r="AQ18" s="110" t="str">
        <f>IFERROR(VLOOKUP($X18,KEEPERS!$A$3:$H$300,6,FALSE),"")</f>
        <v/>
      </c>
      <c r="AR18" s="110" t="str">
        <f>IFERROR(VLOOKUP($X18,KEEPERS!$A$3:$H$300,7,FALSE),"")</f>
        <v/>
      </c>
      <c r="AT18" s="110" t="str">
        <f>IFERROR(VLOOKUP($X18,HIT!$B$182:$AM$2000,1,FALSE),"")</f>
        <v>Aaron Judge</v>
      </c>
      <c r="AU18" s="407">
        <f>IFERROR(VLOOKUP($X18,HIT!$B$182:$AM$2000,32,FALSE),0)</f>
        <v>462.25</v>
      </c>
      <c r="AV18" s="407">
        <f>IFERROR(VLOOKUP($X18,HIT!$B$182:$AM$2000,33,FALSE),0)</f>
        <v>3.2783687943262412</v>
      </c>
      <c r="AW18" s="110" t="str">
        <f>IFERROR(VLOOKUP($X18,PITCH!$B$182:$AP$2000,1,FALSE),"")</f>
        <v/>
      </c>
      <c r="AX18" s="110">
        <f>IFERROR(VLOOKUP($X18,PITCH!$B$182:$AP$2000,35,FALSE),0)</f>
        <v>0</v>
      </c>
      <c r="AY18" s="110">
        <f>IFERROR(VLOOKUP($X18,PITCH!$B$182:$AP$2000,36,FALSE),0)</f>
        <v>0</v>
      </c>
      <c r="AZ18" s="408">
        <f t="shared" si="4"/>
        <v>462.25</v>
      </c>
      <c r="BA18" s="408">
        <f>IF(AZ18&gt;0,RANK(AZ18,AZ$3:AZ678),"")</f>
        <v>40</v>
      </c>
      <c r="BB18" s="408">
        <f ca="1">IFERROR(VLOOKUP($X18,HIT!$B$182:$AP$2000,31,FALSE),0)</f>
        <v>22</v>
      </c>
      <c r="BC18" s="408">
        <f>IFERROR(VLOOKUP($X18,PITCH!$B$182:$AP$2000,34,FALSE),0)</f>
        <v>0</v>
      </c>
      <c r="BE18" s="110">
        <f>IFERROR(VLOOKUP($X18,OBP!$B$182:$AN$2001,32,FALSE),"")</f>
        <v>25</v>
      </c>
      <c r="BG18" s="110">
        <f>IFERROR(VLOOKUP($X18,OPS!$B$183:$AL$2002,31,FALSE),"")</f>
        <v>26</v>
      </c>
      <c r="BI18" s="110" t="str">
        <f>IFERROR(VLOOKUP($X18,PITCH!$B$205:$AP$2000,34,FALSE),"")</f>
        <v/>
      </c>
      <c r="BJ18" s="110" t="str">
        <f>IFERROR(VLOOKUP($X18,PITCH!$B$205:$AP$2000,34,FALSE),"")</f>
        <v/>
      </c>
      <c r="BK18" s="110" t="str">
        <f>IFERROR(VLOOKUP($X18,PITCH!$B$205:$AP$2000,34,FALSE),"")</f>
        <v/>
      </c>
    </row>
    <row r="19" spans="2:63" x14ac:dyDescent="0.2">
      <c r="B19" t="s">
        <v>148</v>
      </c>
      <c r="C19" t="s">
        <v>132</v>
      </c>
      <c r="D19" t="s">
        <v>112</v>
      </c>
      <c r="E19" t="s">
        <v>112</v>
      </c>
      <c r="F19">
        <v>29</v>
      </c>
      <c r="G19">
        <v>574</v>
      </c>
      <c r="H19">
        <v>102</v>
      </c>
      <c r="I19">
        <v>30</v>
      </c>
      <c r="J19">
        <v>105</v>
      </c>
      <c r="K19">
        <v>8</v>
      </c>
      <c r="L19">
        <v>0.28399999999999997</v>
      </c>
      <c r="T19" s="127">
        <f t="shared" si="5"/>
        <v>17</v>
      </c>
      <c r="U19" t="str">
        <f t="shared" si="3"/>
        <v>H</v>
      </c>
      <c r="V19">
        <f>IF(U19="H",COUNTIF($U$3:$U19,"H"),"")</f>
        <v>17</v>
      </c>
      <c r="W19" t="str">
        <f>IF(U19="P",COUNTIF($U$3:$U19,"P"),"")</f>
        <v/>
      </c>
      <c r="X19" s="76" t="str">
        <f t="shared" si="2"/>
        <v>Paul Goldschmidt</v>
      </c>
      <c r="Y19" t="str">
        <f>IFERROR(VLOOKUP($X19,PITCH!$B$7:$AJ$2004,29,FALSE),"")</f>
        <v/>
      </c>
      <c r="Z19" t="str">
        <f>IFERROR(VLOOKUP($X19,PITCH!$B$7:$AJ$2004,30,FALSE),"")</f>
        <v/>
      </c>
      <c r="AA19" t="str">
        <f>IFERROR(VLOOKUP($X19,PITCH!$B$7:$AJ$2004,31,FALSE),"")</f>
        <v/>
      </c>
      <c r="AB19" t="str">
        <f>IFERROR(VLOOKUP($X19,PITCH!$B$7:$AJ$2004,1,FALSE),"")</f>
        <v/>
      </c>
      <c r="AD19" s="108" t="str">
        <f>IFERROR(VLOOKUP($X19,Prospects!$A$3:$K$281,1,FALSE),"")</f>
        <v/>
      </c>
      <c r="AE19" s="108" t="str">
        <f>IFERROR(VLOOKUP($X19,Prospects!$A$3:$K$281,9,FALSE),"")</f>
        <v/>
      </c>
      <c r="AF19" s="108" t="str">
        <f>IFERROR(VLOOKUP($X19,Prospects!$A$3:$K$281,2,FALSE),"")</f>
        <v/>
      </c>
      <c r="AG19" s="110" t="str">
        <f>IFERROR(VLOOKUP($X19,Prospects!$A$3:$K$281,10,FALSE),"")</f>
        <v/>
      </c>
      <c r="AH19" s="110" t="str">
        <f>IFERROR(VLOOKUP($X19,Prospects!$A$3:$K$281,11,FALSE),"")</f>
        <v/>
      </c>
      <c r="AI19" s="110" t="str">
        <f>IFERROR(VLOOKUP($X19,Prospects!$A$3:$K$281,3,FALSE),"")</f>
        <v/>
      </c>
      <c r="AJ19" s="110" t="str">
        <f>IFERROR(VLOOKUP($X19,Prospects!$A$3:$K$281,4,FALSE),"")</f>
        <v/>
      </c>
      <c r="AK19" s="110" t="str">
        <f>IFERROR(VLOOKUP($X19,Prospects!$A$3:$K$281,5,FALSE),"")</f>
        <v/>
      </c>
      <c r="AL19" s="110" t="str">
        <f>IFERROR(VLOOKUP($X19,Prospects!$A$3:$K$281,6,FALSE),"")</f>
        <v/>
      </c>
      <c r="AN19" s="108" t="str">
        <f>IFERROR(VLOOKUP($X19,KEEPERS!$A$3:$H$300,1,FALSE),"")</f>
        <v/>
      </c>
      <c r="AO19" s="108" t="str">
        <f>IFERROR(VLOOKUP($X19,KEEPERS!$A$3:$H$300,5,FALSE),"")</f>
        <v/>
      </c>
      <c r="AP19" s="108" t="str">
        <f>IFERROR(VLOOKUP($X19,KEEPERS!$A$3:$H$300,2,FALSE),"")</f>
        <v/>
      </c>
      <c r="AQ19" s="110" t="str">
        <f>IFERROR(VLOOKUP($X19,KEEPERS!$A$3:$H$300,6,FALSE),"")</f>
        <v/>
      </c>
      <c r="AR19" s="110" t="str">
        <f>IFERROR(VLOOKUP($X19,KEEPERS!$A$3:$H$300,7,FALSE),"")</f>
        <v/>
      </c>
      <c r="AT19" s="110" t="str">
        <f>IFERROR(VLOOKUP($X19,HIT!$B$182:$AM$2000,1,FALSE),"")</f>
        <v>Paul Goldschmidt</v>
      </c>
      <c r="AU19" s="407">
        <f>IFERROR(VLOOKUP($X19,HIT!$B$182:$AM$2000,32,FALSE),0)</f>
        <v>484.75000000000011</v>
      </c>
      <c r="AV19" s="407">
        <f>IFERROR(VLOOKUP($X19,HIT!$B$182:$AM$2000,33,FALSE),0)</f>
        <v>3.2753378378378386</v>
      </c>
      <c r="AW19" s="110" t="str">
        <f>IFERROR(VLOOKUP($X19,PITCH!$B$182:$AP$2000,1,FALSE),"")</f>
        <v/>
      </c>
      <c r="AX19" s="110">
        <f>IFERROR(VLOOKUP($X19,PITCH!$B$182:$AP$2000,35,FALSE),0)</f>
        <v>0</v>
      </c>
      <c r="AY19" s="110">
        <f>IFERROR(VLOOKUP($X19,PITCH!$B$182:$AP$2000,36,FALSE),0)</f>
        <v>0</v>
      </c>
      <c r="AZ19" s="408">
        <f t="shared" si="4"/>
        <v>484.75000000000011</v>
      </c>
      <c r="BA19" s="408">
        <f>IF(AZ19&gt;0,RANK(AZ19,AZ$3:AZ679),"")</f>
        <v>25</v>
      </c>
      <c r="BB19" s="408">
        <f ca="1">IFERROR(VLOOKUP($X19,HIT!$B$182:$AP$2000,31,FALSE),0)</f>
        <v>34</v>
      </c>
      <c r="BC19" s="408">
        <f>IFERROR(VLOOKUP($X19,PITCH!$B$182:$AP$2000,34,FALSE),0)</f>
        <v>0</v>
      </c>
      <c r="BE19" s="110">
        <f>IFERROR(VLOOKUP($X19,OBP!$B$182:$AN$2001,32,FALSE),"")</f>
        <v>15</v>
      </c>
      <c r="BG19" s="110">
        <f>IFERROR(VLOOKUP($X19,OPS!$B$183:$AL$2002,31,FALSE),"")</f>
        <v>22</v>
      </c>
      <c r="BI19" s="110" t="str">
        <f>IFERROR(VLOOKUP($X19,PITCH!$B$205:$AP$2000,34,FALSE),"")</f>
        <v/>
      </c>
      <c r="BJ19" s="110" t="str">
        <f>IFERROR(VLOOKUP($X19,PITCH!$B$205:$AP$2000,34,FALSE),"")</f>
        <v/>
      </c>
      <c r="BK19" s="110" t="str">
        <f>IFERROR(VLOOKUP($X19,PITCH!$B$205:$AP$2000,34,FALSE),"")</f>
        <v/>
      </c>
    </row>
    <row r="20" spans="2:63" x14ac:dyDescent="0.2">
      <c r="B20" t="s">
        <v>166</v>
      </c>
      <c r="C20" t="s">
        <v>135</v>
      </c>
      <c r="D20" t="s">
        <v>112</v>
      </c>
      <c r="E20" t="s">
        <v>112</v>
      </c>
      <c r="F20">
        <v>29</v>
      </c>
      <c r="G20">
        <v>582</v>
      </c>
      <c r="H20">
        <v>101</v>
      </c>
      <c r="I20">
        <v>27</v>
      </c>
      <c r="J20">
        <v>103</v>
      </c>
      <c r="K20">
        <v>7</v>
      </c>
      <c r="L20">
        <v>0.30299999999999999</v>
      </c>
      <c r="T20" s="127">
        <f t="shared" si="5"/>
        <v>18</v>
      </c>
      <c r="U20" t="str">
        <f t="shared" si="3"/>
        <v>H</v>
      </c>
      <c r="V20">
        <f>IF(U20="H",COUNTIF($U$3:$U20,"H"),"")</f>
        <v>18</v>
      </c>
      <c r="W20" t="str">
        <f>IF(U20="P",COUNTIF($U$3:$U20,"P"),"")</f>
        <v/>
      </c>
      <c r="X20" s="76" t="str">
        <f t="shared" si="2"/>
        <v>Freddie Freeman</v>
      </c>
      <c r="Y20" t="str">
        <f>IFERROR(VLOOKUP($X20,PITCH!$B$7:$AJ$2004,29,FALSE),"")</f>
        <v/>
      </c>
      <c r="Z20" t="str">
        <f>IFERROR(VLOOKUP($X20,PITCH!$B$7:$AJ$2004,30,FALSE),"")</f>
        <v/>
      </c>
      <c r="AA20" t="str">
        <f>IFERROR(VLOOKUP($X20,PITCH!$B$7:$AJ$2004,31,FALSE),"")</f>
        <v/>
      </c>
      <c r="AB20" t="str">
        <f>IFERROR(VLOOKUP($X20,PITCH!$B$7:$AJ$2004,1,FALSE),"")</f>
        <v/>
      </c>
      <c r="AD20" s="108" t="str">
        <f>IFERROR(VLOOKUP($X20,Prospects!$A$3:$K$281,1,FALSE),"")</f>
        <v/>
      </c>
      <c r="AE20" s="108" t="str">
        <f>IFERROR(VLOOKUP($X20,Prospects!$A$3:$K$281,9,FALSE),"")</f>
        <v/>
      </c>
      <c r="AF20" s="108" t="str">
        <f>IFERROR(VLOOKUP($X20,Prospects!$A$3:$K$281,2,FALSE),"")</f>
        <v/>
      </c>
      <c r="AG20" s="110" t="str">
        <f>IFERROR(VLOOKUP($X20,Prospects!$A$3:$K$281,10,FALSE),"")</f>
        <v/>
      </c>
      <c r="AH20" s="110" t="str">
        <f>IFERROR(VLOOKUP($X20,Prospects!$A$3:$K$281,11,FALSE),"")</f>
        <v/>
      </c>
      <c r="AI20" s="110" t="str">
        <f>IFERROR(VLOOKUP($X20,Prospects!$A$3:$K$281,3,FALSE),"")</f>
        <v/>
      </c>
      <c r="AJ20" s="110" t="str">
        <f>IFERROR(VLOOKUP($X20,Prospects!$A$3:$K$281,4,FALSE),"")</f>
        <v/>
      </c>
      <c r="AK20" s="110" t="str">
        <f>IFERROR(VLOOKUP($X20,Prospects!$A$3:$K$281,5,FALSE),"")</f>
        <v/>
      </c>
      <c r="AL20" s="110" t="str">
        <f>IFERROR(VLOOKUP($X20,Prospects!$A$3:$K$281,6,FALSE),"")</f>
        <v/>
      </c>
      <c r="AN20" s="108" t="str">
        <f>IFERROR(VLOOKUP($X20,KEEPERS!$A$3:$H$300,1,FALSE),"")</f>
        <v/>
      </c>
      <c r="AO20" s="108" t="str">
        <f>IFERROR(VLOOKUP($X20,KEEPERS!$A$3:$H$300,5,FALSE),"")</f>
        <v/>
      </c>
      <c r="AP20" s="108" t="str">
        <f>IFERROR(VLOOKUP($X20,KEEPERS!$A$3:$H$300,2,FALSE),"")</f>
        <v/>
      </c>
      <c r="AQ20" s="110" t="str">
        <f>IFERROR(VLOOKUP($X20,KEEPERS!$A$3:$H$300,6,FALSE),"")</f>
        <v/>
      </c>
      <c r="AR20" s="110" t="str">
        <f>IFERROR(VLOOKUP($X20,KEEPERS!$A$3:$H$300,7,FALSE),"")</f>
        <v/>
      </c>
      <c r="AT20" s="110" t="str">
        <f>IFERROR(VLOOKUP($X20,HIT!$B$182:$AM$2000,1,FALSE),"")</f>
        <v>Freddie Freeman</v>
      </c>
      <c r="AU20" s="407">
        <f>IFERROR(VLOOKUP($X20,HIT!$B$182:$AM$2000,32,FALSE),0)</f>
        <v>481.35000000000008</v>
      </c>
      <c r="AV20" s="407">
        <f>IFERROR(VLOOKUP($X20,HIT!$B$182:$AM$2000,33,FALSE),0)</f>
        <v>3.3196551724137935</v>
      </c>
      <c r="AW20" s="110" t="str">
        <f>IFERROR(VLOOKUP($X20,PITCH!$B$182:$AP$2000,1,FALSE),"")</f>
        <v/>
      </c>
      <c r="AX20" s="110">
        <f>IFERROR(VLOOKUP($X20,PITCH!$B$182:$AP$2000,35,FALSE),0)</f>
        <v>0</v>
      </c>
      <c r="AY20" s="110">
        <f>IFERROR(VLOOKUP($X20,PITCH!$B$182:$AP$2000,36,FALSE),0)</f>
        <v>0</v>
      </c>
      <c r="AZ20" s="408">
        <f t="shared" si="4"/>
        <v>481.35000000000008</v>
      </c>
      <c r="BA20" s="408">
        <f>IF(AZ20&gt;0,RANK(AZ20,AZ$3:AZ680),"")</f>
        <v>29</v>
      </c>
      <c r="BB20" s="408">
        <f ca="1">IFERROR(VLOOKUP($X20,HIT!$B$182:$AP$2000,31,FALSE),0)</f>
        <v>18</v>
      </c>
      <c r="BC20" s="408">
        <f>IFERROR(VLOOKUP($X20,PITCH!$B$182:$AP$2000,34,FALSE),0)</f>
        <v>0</v>
      </c>
      <c r="BE20" s="110">
        <f>IFERROR(VLOOKUP($X20,OBP!$B$182:$AN$2001,32,FALSE),"")</f>
        <v>20</v>
      </c>
      <c r="BG20" s="110">
        <f>IFERROR(VLOOKUP($X20,OPS!$B$183:$AL$2002,31,FALSE),"")</f>
        <v>23</v>
      </c>
      <c r="BI20" s="110" t="str">
        <f>IFERROR(VLOOKUP($X20,PITCH!$B$205:$AP$2000,34,FALSE),"")</f>
        <v/>
      </c>
      <c r="BJ20" s="110" t="str">
        <f>IFERROR(VLOOKUP($X20,PITCH!$B$205:$AP$2000,34,FALSE),"")</f>
        <v/>
      </c>
      <c r="BK20" s="110" t="str">
        <f>IFERROR(VLOOKUP($X20,PITCH!$B$205:$AP$2000,34,FALSE),"")</f>
        <v/>
      </c>
    </row>
    <row r="21" spans="2:63" x14ac:dyDescent="0.2">
      <c r="B21" t="s">
        <v>171</v>
      </c>
      <c r="C21" t="s">
        <v>714</v>
      </c>
      <c r="D21" t="s">
        <v>111</v>
      </c>
      <c r="E21" t="s">
        <v>111</v>
      </c>
      <c r="F21">
        <v>29</v>
      </c>
      <c r="M21">
        <v>212</v>
      </c>
      <c r="N21">
        <v>17</v>
      </c>
      <c r="O21">
        <v>0</v>
      </c>
      <c r="P21">
        <v>2.58</v>
      </c>
      <c r="Q21">
        <v>0.93</v>
      </c>
      <c r="R21">
        <v>285</v>
      </c>
      <c r="T21" s="127">
        <f t="shared" si="5"/>
        <v>19</v>
      </c>
      <c r="U21" t="str">
        <f t="shared" si="3"/>
        <v>P</v>
      </c>
      <c r="V21" t="str">
        <f>IF(U21="H",COUNTIF($U$3:$U21,"H"),"")</f>
        <v/>
      </c>
      <c r="W21">
        <f>IF(U21="P",COUNTIF($U$3:$U21,"P"),"")</f>
        <v>1</v>
      </c>
      <c r="X21" s="76" t="str">
        <f t="shared" si="2"/>
        <v>Max Scherzer</v>
      </c>
      <c r="Y21">
        <f>IFERROR(VLOOKUP($X21,PITCH!$B$7:$AJ$2004,29,FALSE),"")</f>
        <v>11.729651162790697</v>
      </c>
      <c r="Z21">
        <f>IFERROR(VLOOKUP($X21,PITCH!$B$7:$AJ$2004,30,FALSE),"")</f>
        <v>2.3110465116279069</v>
      </c>
      <c r="AA21">
        <f>IFERROR(VLOOKUP($X21,PITCH!$B$7:$AJ$2004,31,FALSE),"")</f>
        <v>9.4186046511627897</v>
      </c>
      <c r="AB21" t="str">
        <f>IFERROR(VLOOKUP($X21,PITCH!$B$7:$AJ$2004,1,FALSE),"")</f>
        <v>Max Scherzer</v>
      </c>
      <c r="AD21" s="108" t="str">
        <f>IFERROR(VLOOKUP($X21,Prospects!$A$3:$K$281,1,FALSE),"")</f>
        <v/>
      </c>
      <c r="AE21" s="108" t="str">
        <f>IFERROR(VLOOKUP($X21,Prospects!$A$3:$K$281,9,FALSE),"")</f>
        <v/>
      </c>
      <c r="AF21" s="108" t="str">
        <f>IFERROR(VLOOKUP($X21,Prospects!$A$3:$K$281,2,FALSE),"")</f>
        <v/>
      </c>
      <c r="AG21" s="110" t="str">
        <f>IFERROR(VLOOKUP($X21,Prospects!$A$3:$K$281,10,FALSE),"")</f>
        <v/>
      </c>
      <c r="AH21" s="110" t="str">
        <f>IFERROR(VLOOKUP($X21,Prospects!$A$3:$K$281,11,FALSE),"")</f>
        <v/>
      </c>
      <c r="AI21" s="110" t="str">
        <f>IFERROR(VLOOKUP($X21,Prospects!$A$3:$K$281,3,FALSE),"")</f>
        <v/>
      </c>
      <c r="AJ21" s="110" t="str">
        <f>IFERROR(VLOOKUP($X21,Prospects!$A$3:$K$281,4,FALSE),"")</f>
        <v/>
      </c>
      <c r="AK21" s="110" t="str">
        <f>IFERROR(VLOOKUP($X21,Prospects!$A$3:$K$281,5,FALSE),"")</f>
        <v/>
      </c>
      <c r="AL21" s="110" t="str">
        <f>IFERROR(VLOOKUP($X21,Prospects!$A$3:$K$281,6,FALSE),"")</f>
        <v/>
      </c>
      <c r="AN21" s="108" t="str">
        <f>IFERROR(VLOOKUP($X21,KEEPERS!$A$3:$H$300,1,FALSE),"")</f>
        <v/>
      </c>
      <c r="AO21" s="108" t="str">
        <f>IFERROR(VLOOKUP($X21,KEEPERS!$A$3:$H$300,5,FALSE),"")</f>
        <v/>
      </c>
      <c r="AP21" s="108" t="str">
        <f>IFERROR(VLOOKUP($X21,KEEPERS!$A$3:$H$300,2,FALSE),"")</f>
        <v/>
      </c>
      <c r="AQ21" s="110" t="str">
        <f>IFERROR(VLOOKUP($X21,KEEPERS!$A$3:$H$300,6,FALSE),"")</f>
        <v/>
      </c>
      <c r="AR21" s="110" t="str">
        <f>IFERROR(VLOOKUP($X21,KEEPERS!$A$3:$H$300,7,FALSE),"")</f>
        <v/>
      </c>
      <c r="AT21" s="110" t="str">
        <f>IFERROR(VLOOKUP($X21,HIT!$B$182:$AM$2000,1,FALSE),"")</f>
        <v/>
      </c>
      <c r="AU21" s="407">
        <f>IFERROR(VLOOKUP($X21,HIT!$B$182:$AM$2000,32,FALSE),0)</f>
        <v>0</v>
      </c>
      <c r="AV21" s="407">
        <f>IFERROR(VLOOKUP($X21,HIT!$B$182:$AM$2000,33,FALSE),0)</f>
        <v>0</v>
      </c>
      <c r="AW21" s="110" t="str">
        <f>IFERROR(VLOOKUP($X21,PITCH!$B$182:$AP$2000,1,FALSE),"")</f>
        <v>Max Scherzer</v>
      </c>
      <c r="AX21" s="110">
        <f>IFERROR(VLOOKUP($X21,PITCH!$B$182:$AP$2000,35,FALSE),0)</f>
        <v>595.70000000000005</v>
      </c>
      <c r="AY21" s="110">
        <f>IFERROR(VLOOKUP($X21,PITCH!$B$182:$AP$2000,36,FALSE),0)</f>
        <v>19.216129032258067</v>
      </c>
      <c r="AZ21" s="408">
        <f t="shared" si="4"/>
        <v>595.70000000000005</v>
      </c>
      <c r="BA21" s="408">
        <f>IF(AZ21&gt;0,RANK(AZ21,AZ$3:AZ681),"")</f>
        <v>3</v>
      </c>
      <c r="BB21" s="408">
        <f>IFERROR(VLOOKUP($X21,HIT!$B$182:$AP$2000,31,FALSE),0)</f>
        <v>0</v>
      </c>
      <c r="BC21" s="408">
        <f ca="1">IFERROR(VLOOKUP($X21,PITCH!$B$182:$AP$2000,34,FALSE),0)</f>
        <v>2</v>
      </c>
      <c r="BE21" s="110" t="str">
        <f>IFERROR(VLOOKUP($X21,OBP!$B$182:$AN$2001,32,FALSE),"")</f>
        <v/>
      </c>
      <c r="BG21" s="110" t="str">
        <f>IFERROR(VLOOKUP($X21,OPS!$B$183:$AL$2002,31,FALSE),"")</f>
        <v/>
      </c>
      <c r="BI21" s="110" t="str">
        <f>IFERROR(VLOOKUP($X21,PITCH!$B$205:$AP$2000,34,FALSE),"")</f>
        <v/>
      </c>
      <c r="BJ21" s="110" t="str">
        <f>IFERROR(VLOOKUP($X21,PITCH!$B$205:$AP$2000,34,FALSE),"")</f>
        <v/>
      </c>
      <c r="BK21" s="110" t="str">
        <f>IFERROR(VLOOKUP($X21,PITCH!$B$205:$AP$2000,34,FALSE),"")</f>
        <v/>
      </c>
    </row>
    <row r="22" spans="2:63" x14ac:dyDescent="0.2">
      <c r="B22" t="s">
        <v>3425</v>
      </c>
      <c r="C22" t="s">
        <v>133</v>
      </c>
      <c r="D22" t="s">
        <v>110</v>
      </c>
      <c r="E22" t="s">
        <v>429</v>
      </c>
      <c r="F22">
        <v>28</v>
      </c>
      <c r="G22">
        <v>594</v>
      </c>
      <c r="H22">
        <v>81</v>
      </c>
      <c r="I22">
        <v>20</v>
      </c>
      <c r="J22">
        <v>90</v>
      </c>
      <c r="K22">
        <v>40</v>
      </c>
      <c r="L22">
        <v>0.249</v>
      </c>
      <c r="T22" s="127">
        <f t="shared" si="5"/>
        <v>20</v>
      </c>
      <c r="U22" t="str">
        <f t="shared" si="3"/>
        <v>H</v>
      </c>
      <c r="V22">
        <f>IF(U22="H",COUNTIF($U$3:$U22,"H"),"")</f>
        <v>19</v>
      </c>
      <c r="W22" t="str">
        <f>IF(U22="P",COUNTIF($U$3:$U22,"P"),"")</f>
        <v/>
      </c>
      <c r="X22" s="76" t="str">
        <f t="shared" si="2"/>
        <v>Adalberto Mondesi</v>
      </c>
      <c r="Y22" t="str">
        <f>IFERROR(VLOOKUP($X22,PITCH!$B$7:$AJ$2004,29,FALSE),"")</f>
        <v/>
      </c>
      <c r="Z22" t="str">
        <f>IFERROR(VLOOKUP($X22,PITCH!$B$7:$AJ$2004,30,FALSE),"")</f>
        <v/>
      </c>
      <c r="AA22" t="str">
        <f>IFERROR(VLOOKUP($X22,PITCH!$B$7:$AJ$2004,31,FALSE),"")</f>
        <v/>
      </c>
      <c r="AB22" t="str">
        <f>IFERROR(VLOOKUP($X22,PITCH!$B$7:$AJ$2004,1,FALSE),"")</f>
        <v/>
      </c>
      <c r="AD22" s="108" t="str">
        <f>IFERROR(VLOOKUP($X22,Prospects!$A$3:$K$281,1,FALSE),"")</f>
        <v/>
      </c>
      <c r="AE22" s="108" t="str">
        <f>IFERROR(VLOOKUP($X22,Prospects!$A$3:$K$281,9,FALSE),"")</f>
        <v/>
      </c>
      <c r="AF22" s="108" t="str">
        <f>IFERROR(VLOOKUP($X22,Prospects!$A$3:$K$281,2,FALSE),"")</f>
        <v/>
      </c>
      <c r="AG22" s="110" t="str">
        <f>IFERROR(VLOOKUP($X22,Prospects!$A$3:$K$281,10,FALSE),"")</f>
        <v/>
      </c>
      <c r="AH22" s="110" t="str">
        <f>IFERROR(VLOOKUP($X22,Prospects!$A$3:$K$281,11,FALSE),"")</f>
        <v/>
      </c>
      <c r="AI22" s="110" t="str">
        <f>IFERROR(VLOOKUP($X22,Prospects!$A$3:$K$281,3,FALSE),"")</f>
        <v/>
      </c>
      <c r="AJ22" s="110" t="str">
        <f>IFERROR(VLOOKUP($X22,Prospects!$A$3:$K$281,4,FALSE),"")</f>
        <v/>
      </c>
      <c r="AK22" s="110" t="str">
        <f>IFERROR(VLOOKUP($X22,Prospects!$A$3:$K$281,5,FALSE),"")</f>
        <v/>
      </c>
      <c r="AL22" s="110" t="str">
        <f>IFERROR(VLOOKUP($X22,Prospects!$A$3:$K$281,6,FALSE),"")</f>
        <v/>
      </c>
      <c r="AN22" s="108" t="str">
        <f>IFERROR(VLOOKUP($X22,KEEPERS!$A$3:$H$300,1,FALSE),"")</f>
        <v/>
      </c>
      <c r="AO22" s="108" t="str">
        <f>IFERROR(VLOOKUP($X22,KEEPERS!$A$3:$H$300,5,FALSE),"")</f>
        <v/>
      </c>
      <c r="AP22" s="108" t="str">
        <f>IFERROR(VLOOKUP($X22,KEEPERS!$A$3:$H$300,2,FALSE),"")</f>
        <v/>
      </c>
      <c r="AQ22" s="110" t="str">
        <f>IFERROR(VLOOKUP($X22,KEEPERS!$A$3:$H$300,6,FALSE),"")</f>
        <v/>
      </c>
      <c r="AR22" s="110" t="str">
        <f>IFERROR(VLOOKUP($X22,KEEPERS!$A$3:$H$300,7,FALSE),"")</f>
        <v/>
      </c>
      <c r="AT22" s="110" t="str">
        <f>IFERROR(VLOOKUP($X22,HIT!$B$182:$AM$2000,1,FALSE),"")</f>
        <v>Adalberto Mondesi</v>
      </c>
      <c r="AU22" s="407">
        <f>IFERROR(VLOOKUP($X22,HIT!$B$182:$AM$2000,32,FALSE),0)</f>
        <v>395.8</v>
      </c>
      <c r="AV22" s="407">
        <f>IFERROR(VLOOKUP($X22,HIT!$B$182:$AM$2000,33,FALSE),0)</f>
        <v>2.8474820143884894</v>
      </c>
      <c r="AW22" s="110" t="str">
        <f>IFERROR(VLOOKUP($X22,PITCH!$B$182:$AP$2000,1,FALSE),"")</f>
        <v/>
      </c>
      <c r="AX22" s="110">
        <f>IFERROR(VLOOKUP($X22,PITCH!$B$182:$AP$2000,35,FALSE),0)</f>
        <v>0</v>
      </c>
      <c r="AY22" s="110">
        <f>IFERROR(VLOOKUP($X22,PITCH!$B$182:$AP$2000,36,FALSE),0)</f>
        <v>0</v>
      </c>
      <c r="AZ22" s="408">
        <f t="shared" si="4"/>
        <v>395.8</v>
      </c>
      <c r="BA22" s="408">
        <f>IF(AZ22&gt;0,RANK(AZ22,AZ$3:AZ682),"")</f>
        <v>101</v>
      </c>
      <c r="BB22" s="408">
        <f ca="1">IFERROR(VLOOKUP($X22,HIT!$B$182:$AP$2000,31,FALSE),0)</f>
        <v>139</v>
      </c>
      <c r="BC22" s="408">
        <f>IFERROR(VLOOKUP($X22,PITCH!$B$182:$AP$2000,34,FALSE),0)</f>
        <v>0</v>
      </c>
      <c r="BE22" s="110">
        <f>IFERROR(VLOOKUP($X22,OBP!$B$182:$AN$2001,32,FALSE),"")</f>
        <v>50</v>
      </c>
      <c r="BG22" s="110">
        <f>IFERROR(VLOOKUP($X22,OPS!$B$183:$AL$2002,31,FALSE),"")</f>
        <v>39</v>
      </c>
      <c r="BI22" s="110" t="str">
        <f>IFERROR(VLOOKUP($X22,PITCH!$B$205:$AP$2000,34,FALSE),"")</f>
        <v/>
      </c>
      <c r="BJ22" s="110" t="str">
        <f>IFERROR(VLOOKUP($X22,PITCH!$B$205:$AP$2000,34,FALSE),"")</f>
        <v/>
      </c>
      <c r="BK22" s="110" t="str">
        <f>IFERROR(VLOOKUP($X22,PITCH!$B$205:$AP$2000,34,FALSE),"")</f>
        <v/>
      </c>
    </row>
    <row r="23" spans="2:63" x14ac:dyDescent="0.2">
      <c r="B23" t="s">
        <v>210</v>
      </c>
      <c r="C23" t="s">
        <v>134</v>
      </c>
      <c r="D23" t="s">
        <v>118</v>
      </c>
      <c r="E23" t="s">
        <v>118</v>
      </c>
      <c r="F23">
        <v>27</v>
      </c>
      <c r="G23">
        <v>582</v>
      </c>
      <c r="H23">
        <v>92</v>
      </c>
      <c r="I23">
        <v>15</v>
      </c>
      <c r="J23">
        <v>82</v>
      </c>
      <c r="K23">
        <v>21</v>
      </c>
      <c r="L23">
        <v>0.309</v>
      </c>
      <c r="T23" s="127">
        <f t="shared" si="5"/>
        <v>21</v>
      </c>
      <c r="U23" t="str">
        <f t="shared" si="3"/>
        <v>H</v>
      </c>
      <c r="V23">
        <f>IF(U23="H",COUNTIF($U$3:$U23,"H"),"")</f>
        <v>20</v>
      </c>
      <c r="W23" t="str">
        <f>IF(U23="P",COUNTIF($U$3:$U23,"P"),"")</f>
        <v/>
      </c>
      <c r="X23" s="76" t="str">
        <f t="shared" si="2"/>
        <v>Jose Altuve</v>
      </c>
      <c r="Y23" t="str">
        <f>IFERROR(VLOOKUP($X23,PITCH!$B$7:$AJ$2004,29,FALSE),"")</f>
        <v/>
      </c>
      <c r="Z23" t="str">
        <f>IFERROR(VLOOKUP($X23,PITCH!$B$7:$AJ$2004,30,FALSE),"")</f>
        <v/>
      </c>
      <c r="AA23" t="str">
        <f>IFERROR(VLOOKUP($X23,PITCH!$B$7:$AJ$2004,31,FALSE),"")</f>
        <v/>
      </c>
      <c r="AB23" t="str">
        <f>IFERROR(VLOOKUP($X23,PITCH!$B$7:$AJ$2004,1,FALSE),"")</f>
        <v/>
      </c>
      <c r="AD23" s="108" t="str">
        <f>IFERROR(VLOOKUP($X23,Prospects!$A$3:$K$281,1,FALSE),"")</f>
        <v/>
      </c>
      <c r="AE23" s="108" t="str">
        <f>IFERROR(VLOOKUP($X23,Prospects!$A$3:$K$281,9,FALSE),"")</f>
        <v/>
      </c>
      <c r="AF23" s="108" t="str">
        <f>IFERROR(VLOOKUP($X23,Prospects!$A$3:$K$281,2,FALSE),"")</f>
        <v/>
      </c>
      <c r="AG23" s="110" t="str">
        <f>IFERROR(VLOOKUP($X23,Prospects!$A$3:$K$281,10,FALSE),"")</f>
        <v/>
      </c>
      <c r="AH23" s="110" t="str">
        <f>IFERROR(VLOOKUP($X23,Prospects!$A$3:$K$281,11,FALSE),"")</f>
        <v/>
      </c>
      <c r="AI23" s="110" t="str">
        <f>IFERROR(VLOOKUP($X23,Prospects!$A$3:$K$281,3,FALSE),"")</f>
        <v/>
      </c>
      <c r="AJ23" s="110" t="str">
        <f>IFERROR(VLOOKUP($X23,Prospects!$A$3:$K$281,4,FALSE),"")</f>
        <v/>
      </c>
      <c r="AK23" s="110" t="str">
        <f>IFERROR(VLOOKUP($X23,Prospects!$A$3:$K$281,5,FALSE),"")</f>
        <v/>
      </c>
      <c r="AL23" s="110" t="str">
        <f>IFERROR(VLOOKUP($X23,Prospects!$A$3:$K$281,6,FALSE),"")</f>
        <v/>
      </c>
      <c r="AN23" s="108" t="str">
        <f>IFERROR(VLOOKUP($X23,KEEPERS!$A$3:$H$300,1,FALSE),"")</f>
        <v/>
      </c>
      <c r="AO23" s="108" t="str">
        <f>IFERROR(VLOOKUP($X23,KEEPERS!$A$3:$H$300,5,FALSE),"")</f>
        <v/>
      </c>
      <c r="AP23" s="108" t="str">
        <f>IFERROR(VLOOKUP($X23,KEEPERS!$A$3:$H$300,2,FALSE),"")</f>
        <v/>
      </c>
      <c r="AQ23" s="110" t="str">
        <f>IFERROR(VLOOKUP($X23,KEEPERS!$A$3:$H$300,6,FALSE),"")</f>
        <v/>
      </c>
      <c r="AR23" s="110" t="str">
        <f>IFERROR(VLOOKUP($X23,KEEPERS!$A$3:$H$300,7,FALSE),"")</f>
        <v/>
      </c>
      <c r="AT23" s="110" t="str">
        <f>IFERROR(VLOOKUP($X23,HIT!$B$182:$AM$2000,1,FALSE),"")</f>
        <v>Jose Altuve</v>
      </c>
      <c r="AU23" s="407">
        <f>IFERROR(VLOOKUP($X23,HIT!$B$182:$AM$2000,32,FALSE),0)</f>
        <v>494.40000000000009</v>
      </c>
      <c r="AV23" s="407">
        <f>IFERROR(VLOOKUP($X23,HIT!$B$182:$AM$2000,33,FALSE),0)</f>
        <v>3.3863013698630144</v>
      </c>
      <c r="AW23" s="110" t="str">
        <f>IFERROR(VLOOKUP($X23,PITCH!$B$182:$AP$2000,1,FALSE),"")</f>
        <v/>
      </c>
      <c r="AX23" s="110">
        <f>IFERROR(VLOOKUP($X23,PITCH!$B$182:$AP$2000,35,FALSE),0)</f>
        <v>0</v>
      </c>
      <c r="AY23" s="110">
        <f>IFERROR(VLOOKUP($X23,PITCH!$B$182:$AP$2000,36,FALSE),0)</f>
        <v>0</v>
      </c>
      <c r="AZ23" s="408">
        <f t="shared" si="4"/>
        <v>494.40000000000009</v>
      </c>
      <c r="BA23" s="408">
        <f>IF(AZ23&gt;0,RANK(AZ23,AZ$3:AZ683),"")</f>
        <v>22</v>
      </c>
      <c r="BB23" s="408">
        <f ca="1">IFERROR(VLOOKUP($X23,HIT!$B$182:$AP$2000,31,FALSE),0)</f>
        <v>71</v>
      </c>
      <c r="BC23" s="408">
        <f>IFERROR(VLOOKUP($X23,PITCH!$B$182:$AP$2000,34,FALSE),0)</f>
        <v>0</v>
      </c>
      <c r="BE23" s="110">
        <f>IFERROR(VLOOKUP($X23,OBP!$B$182:$AN$2001,32,FALSE),"")</f>
        <v>11</v>
      </c>
      <c r="BG23" s="110">
        <f>IFERROR(VLOOKUP($X23,OPS!$B$183:$AL$2002,31,FALSE),"")</f>
        <v>16</v>
      </c>
      <c r="BI23" s="110" t="str">
        <f>IFERROR(VLOOKUP($X23,PITCH!$B$205:$AP$2000,34,FALSE),"")</f>
        <v/>
      </c>
      <c r="BJ23" s="110" t="str">
        <f>IFERROR(VLOOKUP($X23,PITCH!$B$205:$AP$2000,34,FALSE),"")</f>
        <v/>
      </c>
      <c r="BK23" s="110" t="str">
        <f>IFERROR(VLOOKUP($X23,PITCH!$B$205:$AP$2000,34,FALSE),"")</f>
        <v/>
      </c>
    </row>
    <row r="24" spans="2:63" x14ac:dyDescent="0.2">
      <c r="B24" t="s">
        <v>744</v>
      </c>
      <c r="C24" t="s">
        <v>137</v>
      </c>
      <c r="D24" t="s">
        <v>114</v>
      </c>
      <c r="E24" t="s">
        <v>114</v>
      </c>
      <c r="F24">
        <v>27</v>
      </c>
      <c r="G24">
        <v>604</v>
      </c>
      <c r="H24">
        <v>112</v>
      </c>
      <c r="I24">
        <v>24</v>
      </c>
      <c r="J24">
        <v>68</v>
      </c>
      <c r="K24">
        <v>17</v>
      </c>
      <c r="L24">
        <v>0.29399999999999998</v>
      </c>
      <c r="T24" s="127">
        <f t="shared" si="5"/>
        <v>22</v>
      </c>
      <c r="U24" t="str">
        <f t="shared" si="3"/>
        <v>H</v>
      </c>
      <c r="V24">
        <f>IF(U24="H",COUNTIF($U$3:$U24,"H"),"")</f>
        <v>21</v>
      </c>
      <c r="W24" t="str">
        <f>IF(U24="P",COUNTIF($U$3:$U24,"P"),"")</f>
        <v/>
      </c>
      <c r="X24" s="76" t="str">
        <f t="shared" si="2"/>
        <v>Andrew Benintendi</v>
      </c>
      <c r="Y24" t="str">
        <f>IFERROR(VLOOKUP($X24,PITCH!$B$7:$AJ$2004,29,FALSE),"")</f>
        <v/>
      </c>
      <c r="Z24" t="str">
        <f>IFERROR(VLOOKUP($X24,PITCH!$B$7:$AJ$2004,30,FALSE),"")</f>
        <v/>
      </c>
      <c r="AA24" t="str">
        <f>IFERROR(VLOOKUP($X24,PITCH!$B$7:$AJ$2004,31,FALSE),"")</f>
        <v/>
      </c>
      <c r="AB24" t="str">
        <f>IFERROR(VLOOKUP($X24,PITCH!$B$7:$AJ$2004,1,FALSE),"")</f>
        <v/>
      </c>
      <c r="AD24" s="108" t="str">
        <f>IFERROR(VLOOKUP($X24,Prospects!$A$3:$K$281,1,FALSE),"")</f>
        <v/>
      </c>
      <c r="AE24" s="108" t="str">
        <f>IFERROR(VLOOKUP($X24,Prospects!$A$3:$K$281,9,FALSE),"")</f>
        <v/>
      </c>
      <c r="AF24" s="108" t="str">
        <f>IFERROR(VLOOKUP($X24,Prospects!$A$3:$K$281,2,FALSE),"")</f>
        <v/>
      </c>
      <c r="AG24" s="110" t="str">
        <f>IFERROR(VLOOKUP($X24,Prospects!$A$3:$K$281,10,FALSE),"")</f>
        <v/>
      </c>
      <c r="AH24" s="110" t="str">
        <f>IFERROR(VLOOKUP($X24,Prospects!$A$3:$K$281,11,FALSE),"")</f>
        <v/>
      </c>
      <c r="AI24" s="110" t="str">
        <f>IFERROR(VLOOKUP($X24,Prospects!$A$3:$K$281,3,FALSE),"")</f>
        <v/>
      </c>
      <c r="AJ24" s="110" t="str">
        <f>IFERROR(VLOOKUP($X24,Prospects!$A$3:$K$281,4,FALSE),"")</f>
        <v/>
      </c>
      <c r="AK24" s="110" t="str">
        <f>IFERROR(VLOOKUP($X24,Prospects!$A$3:$K$281,5,FALSE),"")</f>
        <v/>
      </c>
      <c r="AL24" s="110" t="str">
        <f>IFERROR(VLOOKUP($X24,Prospects!$A$3:$K$281,6,FALSE),"")</f>
        <v/>
      </c>
      <c r="AN24" s="108" t="str">
        <f>IFERROR(VLOOKUP($X24,KEEPERS!$A$3:$H$300,1,FALSE),"")</f>
        <v/>
      </c>
      <c r="AO24" s="108" t="str">
        <f>IFERROR(VLOOKUP($X24,KEEPERS!$A$3:$H$300,5,FALSE),"")</f>
        <v/>
      </c>
      <c r="AP24" s="108" t="str">
        <f>IFERROR(VLOOKUP($X24,KEEPERS!$A$3:$H$300,2,FALSE),"")</f>
        <v/>
      </c>
      <c r="AQ24" s="110" t="str">
        <f>IFERROR(VLOOKUP($X24,KEEPERS!$A$3:$H$300,6,FALSE),"")</f>
        <v/>
      </c>
      <c r="AR24" s="110" t="str">
        <f>IFERROR(VLOOKUP($X24,KEEPERS!$A$3:$H$300,7,FALSE),"")</f>
        <v/>
      </c>
      <c r="AT24" s="110" t="str">
        <f>IFERROR(VLOOKUP($X24,HIT!$B$182:$AM$2000,1,FALSE),"")</f>
        <v>Andrew Benintendi</v>
      </c>
      <c r="AU24" s="407">
        <f>IFERROR(VLOOKUP($X24,HIT!$B$182:$AM$2000,32,FALSE),0)</f>
        <v>523.9</v>
      </c>
      <c r="AV24" s="407">
        <f>IFERROR(VLOOKUP($X24,HIT!$B$182:$AM$2000,33,FALSE),0)</f>
        <v>3.5161073825503353</v>
      </c>
      <c r="AW24" s="110" t="str">
        <f>IFERROR(VLOOKUP($X24,PITCH!$B$182:$AP$2000,1,FALSE),"")</f>
        <v/>
      </c>
      <c r="AX24" s="110">
        <f>IFERROR(VLOOKUP($X24,PITCH!$B$182:$AP$2000,35,FALSE),0)</f>
        <v>0</v>
      </c>
      <c r="AY24" s="110">
        <f>IFERROR(VLOOKUP($X24,PITCH!$B$182:$AP$2000,36,FALSE),0)</f>
        <v>0</v>
      </c>
      <c r="AZ24" s="408">
        <f t="shared" si="4"/>
        <v>523.9</v>
      </c>
      <c r="BA24" s="408">
        <f>IF(AZ24&gt;0,RANK(AZ24,AZ$3:AZ684),"")</f>
        <v>13</v>
      </c>
      <c r="BB24" s="408">
        <f ca="1">IFERROR(VLOOKUP($X24,HIT!$B$182:$AP$2000,31,FALSE),0)</f>
        <v>71</v>
      </c>
      <c r="BC24" s="408">
        <f>IFERROR(VLOOKUP($X24,PITCH!$B$182:$AP$2000,34,FALSE),0)</f>
        <v>0</v>
      </c>
      <c r="BE24" s="110">
        <f>IFERROR(VLOOKUP($X24,OBP!$B$182:$AN$2001,32,FALSE),"")</f>
        <v>12</v>
      </c>
      <c r="BG24" s="110">
        <f>IFERROR(VLOOKUP($X24,OPS!$B$183:$AL$2002,31,FALSE),"")</f>
        <v>15</v>
      </c>
      <c r="BI24" s="110" t="str">
        <f>IFERROR(VLOOKUP($X24,PITCH!$B$205:$AP$2000,34,FALSE),"")</f>
        <v/>
      </c>
      <c r="BJ24" s="110" t="str">
        <f>IFERROR(VLOOKUP($X24,PITCH!$B$205:$AP$2000,34,FALSE),"")</f>
        <v/>
      </c>
      <c r="BK24" s="110" t="str">
        <f>IFERROR(VLOOKUP($X24,PITCH!$B$205:$AP$2000,34,FALSE),"")</f>
        <v/>
      </c>
    </row>
    <row r="25" spans="2:63" x14ac:dyDescent="0.2">
      <c r="B25" t="s">
        <v>1344</v>
      </c>
      <c r="C25" t="s">
        <v>139</v>
      </c>
      <c r="D25" t="s">
        <v>114</v>
      </c>
      <c r="E25" t="s">
        <v>426</v>
      </c>
      <c r="F25">
        <v>27</v>
      </c>
      <c r="G25">
        <v>567</v>
      </c>
      <c r="H25">
        <v>103</v>
      </c>
      <c r="I25">
        <v>38</v>
      </c>
      <c r="J25">
        <v>115</v>
      </c>
      <c r="K25">
        <v>5</v>
      </c>
      <c r="L25">
        <v>0.252</v>
      </c>
      <c r="T25" s="127">
        <f t="shared" si="5"/>
        <v>23</v>
      </c>
      <c r="U25" t="str">
        <f t="shared" si="3"/>
        <v>H</v>
      </c>
      <c r="V25">
        <f>IF(U25="H",COUNTIF($U$3:$U25,"H"),"")</f>
        <v>22</v>
      </c>
      <c r="W25" t="str">
        <f>IF(U25="P",COUNTIF($U$3:$U25,"P"),"")</f>
        <v/>
      </c>
      <c r="X25" s="76" t="str">
        <f t="shared" si="2"/>
        <v>Rhys Hoskins</v>
      </c>
      <c r="Y25" t="str">
        <f>IFERROR(VLOOKUP($X25,PITCH!$B$7:$AJ$2004,29,FALSE),"")</f>
        <v/>
      </c>
      <c r="Z25" t="str">
        <f>IFERROR(VLOOKUP($X25,PITCH!$B$7:$AJ$2004,30,FALSE),"")</f>
        <v/>
      </c>
      <c r="AA25" t="str">
        <f>IFERROR(VLOOKUP($X25,PITCH!$B$7:$AJ$2004,31,FALSE),"")</f>
        <v/>
      </c>
      <c r="AB25" t="str">
        <f>IFERROR(VLOOKUP($X25,PITCH!$B$7:$AJ$2004,1,FALSE),"")</f>
        <v/>
      </c>
      <c r="AD25" s="108" t="str">
        <f>IFERROR(VLOOKUP($X25,Prospects!$A$3:$K$281,1,FALSE),"")</f>
        <v/>
      </c>
      <c r="AE25" s="108" t="str">
        <f>IFERROR(VLOOKUP($X25,Prospects!$A$3:$K$281,9,FALSE),"")</f>
        <v/>
      </c>
      <c r="AF25" s="108" t="str">
        <f>IFERROR(VLOOKUP($X25,Prospects!$A$3:$K$281,2,FALSE),"")</f>
        <v/>
      </c>
      <c r="AG25" s="110" t="str">
        <f>IFERROR(VLOOKUP($X25,Prospects!$A$3:$K$281,10,FALSE),"")</f>
        <v/>
      </c>
      <c r="AH25" s="110" t="str">
        <f>IFERROR(VLOOKUP($X25,Prospects!$A$3:$K$281,11,FALSE),"")</f>
        <v/>
      </c>
      <c r="AI25" s="110" t="str">
        <f>IFERROR(VLOOKUP($X25,Prospects!$A$3:$K$281,3,FALSE),"")</f>
        <v/>
      </c>
      <c r="AJ25" s="110" t="str">
        <f>IFERROR(VLOOKUP($X25,Prospects!$A$3:$K$281,4,FALSE),"")</f>
        <v/>
      </c>
      <c r="AK25" s="110" t="str">
        <f>IFERROR(VLOOKUP($X25,Prospects!$A$3:$K$281,5,FALSE),"")</f>
        <v/>
      </c>
      <c r="AL25" s="110" t="str">
        <f>IFERROR(VLOOKUP($X25,Prospects!$A$3:$K$281,6,FALSE),"")</f>
        <v/>
      </c>
      <c r="AN25" s="108" t="str">
        <f>IFERROR(VLOOKUP($X25,KEEPERS!$A$3:$H$300,1,FALSE),"")</f>
        <v/>
      </c>
      <c r="AO25" s="108" t="str">
        <f>IFERROR(VLOOKUP($X25,KEEPERS!$A$3:$H$300,5,FALSE),"")</f>
        <v/>
      </c>
      <c r="AP25" s="108" t="str">
        <f>IFERROR(VLOOKUP($X25,KEEPERS!$A$3:$H$300,2,FALSE),"")</f>
        <v/>
      </c>
      <c r="AQ25" s="110" t="str">
        <f>IFERROR(VLOOKUP($X25,KEEPERS!$A$3:$H$300,6,FALSE),"")</f>
        <v/>
      </c>
      <c r="AR25" s="110" t="str">
        <f>IFERROR(VLOOKUP($X25,KEEPERS!$A$3:$H$300,7,FALSE),"")</f>
        <v/>
      </c>
      <c r="AT25" s="110" t="str">
        <f>IFERROR(VLOOKUP($X25,HIT!$B$182:$AM$2000,1,FALSE),"")</f>
        <v>Rhys Hoskins</v>
      </c>
      <c r="AU25" s="407">
        <f>IFERROR(VLOOKUP($X25,HIT!$B$182:$AM$2000,32,FALSE),0)</f>
        <v>470.80000000000007</v>
      </c>
      <c r="AV25" s="407">
        <f>IFERROR(VLOOKUP($X25,HIT!$B$182:$AM$2000,33,FALSE),0)</f>
        <v>3.1810810810810817</v>
      </c>
      <c r="AW25" s="110" t="str">
        <f>IFERROR(VLOOKUP($X25,PITCH!$B$182:$AP$2000,1,FALSE),"")</f>
        <v/>
      </c>
      <c r="AX25" s="110">
        <f>IFERROR(VLOOKUP($X25,PITCH!$B$182:$AP$2000,35,FALSE),0)</f>
        <v>0</v>
      </c>
      <c r="AY25" s="110">
        <f>IFERROR(VLOOKUP($X25,PITCH!$B$182:$AP$2000,36,FALSE),0)</f>
        <v>0</v>
      </c>
      <c r="AZ25" s="408">
        <f t="shared" si="4"/>
        <v>470.80000000000007</v>
      </c>
      <c r="BA25" s="408">
        <f>IF(AZ25&gt;0,RANK(AZ25,AZ$3:AZ685),"")</f>
        <v>34</v>
      </c>
      <c r="BB25" s="408">
        <f ca="1">IFERROR(VLOOKUP($X25,HIT!$B$182:$AP$2000,31,FALSE),0)</f>
        <v>24</v>
      </c>
      <c r="BC25" s="408">
        <f>IFERROR(VLOOKUP($X25,PITCH!$B$182:$AP$2000,34,FALSE),0)</f>
        <v>0</v>
      </c>
      <c r="BE25" s="110">
        <f>IFERROR(VLOOKUP($X25,OBP!$B$182:$AN$2001,32,FALSE),"")</f>
        <v>35</v>
      </c>
      <c r="BG25" s="110">
        <f>IFERROR(VLOOKUP($X25,OPS!$B$183:$AL$2002,31,FALSE),"")</f>
        <v>31</v>
      </c>
      <c r="BI25" s="110" t="str">
        <f>IFERROR(VLOOKUP($X25,PITCH!$B$205:$AP$2000,34,FALSE),"")</f>
        <v/>
      </c>
      <c r="BJ25" s="110" t="str">
        <f>IFERROR(VLOOKUP($X25,PITCH!$B$205:$AP$2000,34,FALSE),"")</f>
        <v/>
      </c>
      <c r="BK25" s="110" t="str">
        <f>IFERROR(VLOOKUP($X25,PITCH!$B$205:$AP$2000,34,FALSE),"")</f>
        <v/>
      </c>
    </row>
    <row r="26" spans="2:63" x14ac:dyDescent="0.2">
      <c r="B26" t="s">
        <v>1424</v>
      </c>
      <c r="C26" t="s">
        <v>714</v>
      </c>
      <c r="D26" t="s">
        <v>114</v>
      </c>
      <c r="E26" t="s">
        <v>114</v>
      </c>
      <c r="F26">
        <v>26</v>
      </c>
      <c r="G26">
        <v>541</v>
      </c>
      <c r="H26">
        <v>94</v>
      </c>
      <c r="I26">
        <v>31</v>
      </c>
      <c r="J26">
        <v>89</v>
      </c>
      <c r="K26">
        <v>5</v>
      </c>
      <c r="L26">
        <v>0.30299999999999999</v>
      </c>
      <c r="T26" s="127">
        <f t="shared" si="5"/>
        <v>24</v>
      </c>
      <c r="U26" t="str">
        <f t="shared" si="3"/>
        <v>H</v>
      </c>
      <c r="V26">
        <f>IF(U26="H",COUNTIF($U$3:$U26,"H"),"")</f>
        <v>23</v>
      </c>
      <c r="W26" t="str">
        <f>IF(U26="P",COUNTIF($U$3:$U26,"P"),"")</f>
        <v/>
      </c>
      <c r="X26" s="76" t="str">
        <f t="shared" si="2"/>
        <v>Juan Soto</v>
      </c>
      <c r="Y26" t="str">
        <f>IFERROR(VLOOKUP($X26,PITCH!$B$7:$AJ$2004,29,FALSE),"")</f>
        <v/>
      </c>
      <c r="Z26" t="str">
        <f>IFERROR(VLOOKUP($X26,PITCH!$B$7:$AJ$2004,30,FALSE),"")</f>
        <v/>
      </c>
      <c r="AA26" t="str">
        <f>IFERROR(VLOOKUP($X26,PITCH!$B$7:$AJ$2004,31,FALSE),"")</f>
        <v/>
      </c>
      <c r="AB26" t="str">
        <f>IFERROR(VLOOKUP($X26,PITCH!$B$7:$AJ$2004,1,FALSE),"")</f>
        <v/>
      </c>
      <c r="AD26" s="108" t="str">
        <f>IFERROR(VLOOKUP($X26,Prospects!$A$3:$K$281,1,FALSE),"")</f>
        <v/>
      </c>
      <c r="AE26" s="108" t="str">
        <f>IFERROR(VLOOKUP($X26,Prospects!$A$3:$K$281,9,FALSE),"")</f>
        <v/>
      </c>
      <c r="AF26" s="108" t="str">
        <f>IFERROR(VLOOKUP($X26,Prospects!$A$3:$K$281,2,FALSE),"")</f>
        <v/>
      </c>
      <c r="AG26" s="110" t="str">
        <f>IFERROR(VLOOKUP($X26,Prospects!$A$3:$K$281,10,FALSE),"")</f>
        <v/>
      </c>
      <c r="AH26" s="110" t="str">
        <f>IFERROR(VLOOKUP($X26,Prospects!$A$3:$K$281,11,FALSE),"")</f>
        <v/>
      </c>
      <c r="AI26" s="110" t="str">
        <f>IFERROR(VLOOKUP($X26,Prospects!$A$3:$K$281,3,FALSE),"")</f>
        <v/>
      </c>
      <c r="AJ26" s="110" t="str">
        <f>IFERROR(VLOOKUP($X26,Prospects!$A$3:$K$281,4,FALSE),"")</f>
        <v/>
      </c>
      <c r="AK26" s="110" t="str">
        <f>IFERROR(VLOOKUP($X26,Prospects!$A$3:$K$281,5,FALSE),"")</f>
        <v/>
      </c>
      <c r="AL26" s="110" t="str">
        <f>IFERROR(VLOOKUP($X26,Prospects!$A$3:$K$281,6,FALSE),"")</f>
        <v/>
      </c>
      <c r="AN26" s="108" t="str">
        <f>IFERROR(VLOOKUP($X26,KEEPERS!$A$3:$H$300,1,FALSE),"")</f>
        <v/>
      </c>
      <c r="AO26" s="108" t="str">
        <f>IFERROR(VLOOKUP($X26,KEEPERS!$A$3:$H$300,5,FALSE),"")</f>
        <v/>
      </c>
      <c r="AP26" s="108" t="str">
        <f>IFERROR(VLOOKUP($X26,KEEPERS!$A$3:$H$300,2,FALSE),"")</f>
        <v/>
      </c>
      <c r="AQ26" s="110" t="str">
        <f>IFERROR(VLOOKUP($X26,KEEPERS!$A$3:$H$300,6,FALSE),"")</f>
        <v/>
      </c>
      <c r="AR26" s="110" t="str">
        <f>IFERROR(VLOOKUP($X26,KEEPERS!$A$3:$H$300,7,FALSE),"")</f>
        <v/>
      </c>
      <c r="AT26" s="110" t="str">
        <f>IFERROR(VLOOKUP($X26,HIT!$B$182:$AM$2000,1,FALSE),"")</f>
        <v>Juan Soto</v>
      </c>
      <c r="AU26" s="407">
        <f>IFERROR(VLOOKUP($X26,HIT!$B$182:$AM$2000,32,FALSE),0)</f>
        <v>506.15000000000003</v>
      </c>
      <c r="AV26" s="407">
        <f>IFERROR(VLOOKUP($X26,HIT!$B$182:$AM$2000,33,FALSE),0)</f>
        <v>3.3969798657718124</v>
      </c>
      <c r="AW26" s="110" t="str">
        <f>IFERROR(VLOOKUP($X26,PITCH!$B$182:$AP$2000,1,FALSE),"")</f>
        <v/>
      </c>
      <c r="AX26" s="110">
        <f>IFERROR(VLOOKUP($X26,PITCH!$B$182:$AP$2000,35,FALSE),0)</f>
        <v>0</v>
      </c>
      <c r="AY26" s="110">
        <f>IFERROR(VLOOKUP($X26,PITCH!$B$182:$AP$2000,36,FALSE),0)</f>
        <v>0</v>
      </c>
      <c r="AZ26" s="408">
        <f t="shared" si="4"/>
        <v>506.15000000000003</v>
      </c>
      <c r="BA26" s="408">
        <f>IF(AZ26&gt;0,RANK(AZ26,AZ$3:AZ686),"")</f>
        <v>19</v>
      </c>
      <c r="BB26" s="408">
        <f ca="1">IFERROR(VLOOKUP($X26,HIT!$B$182:$AP$2000,31,FALSE),0)</f>
        <v>10</v>
      </c>
      <c r="BC26" s="408">
        <f>IFERROR(VLOOKUP($X26,PITCH!$B$182:$AP$2000,34,FALSE),0)</f>
        <v>0</v>
      </c>
      <c r="BE26" s="110">
        <f>IFERROR(VLOOKUP($X26,OBP!$B$182:$AN$2001,32,FALSE),"")</f>
        <v>9</v>
      </c>
      <c r="BG26" s="110">
        <f>IFERROR(VLOOKUP($X26,OPS!$B$183:$AL$2002,31,FALSE),"")</f>
        <v>13</v>
      </c>
      <c r="BI26" s="110" t="str">
        <f>IFERROR(VLOOKUP($X26,PITCH!$B$205:$AP$2000,34,FALSE),"")</f>
        <v/>
      </c>
      <c r="BJ26" s="110" t="str">
        <f>IFERROR(VLOOKUP($X26,PITCH!$B$205:$AP$2000,34,FALSE),"")</f>
        <v/>
      </c>
      <c r="BK26" s="110" t="str">
        <f>IFERROR(VLOOKUP($X26,PITCH!$B$205:$AP$2000,34,FALSE),"")</f>
        <v/>
      </c>
    </row>
    <row r="27" spans="2:63" x14ac:dyDescent="0.2">
      <c r="B27" t="s">
        <v>364</v>
      </c>
      <c r="C27" t="s">
        <v>716</v>
      </c>
      <c r="D27" t="s">
        <v>428</v>
      </c>
      <c r="E27" t="s">
        <v>428</v>
      </c>
      <c r="F27">
        <v>26</v>
      </c>
      <c r="G27">
        <v>561</v>
      </c>
      <c r="H27">
        <v>102</v>
      </c>
      <c r="I27">
        <v>29</v>
      </c>
      <c r="J27">
        <v>71</v>
      </c>
      <c r="K27">
        <v>9</v>
      </c>
      <c r="L27">
        <v>0.28399999999999997</v>
      </c>
      <c r="T27" s="127">
        <f t="shared" si="5"/>
        <v>25</v>
      </c>
      <c r="U27" t="str">
        <f t="shared" si="3"/>
        <v>H</v>
      </c>
      <c r="V27">
        <f>IF(U27="H",COUNTIF($U$3:$U27,"H"),"")</f>
        <v>24</v>
      </c>
      <c r="W27" t="str">
        <f>IF(U27="P",COUNTIF($U$3:$U27,"P"),"")</f>
        <v/>
      </c>
      <c r="X27" s="76" t="str">
        <f t="shared" si="2"/>
        <v>Kris Bryant</v>
      </c>
      <c r="Y27" t="str">
        <f>IFERROR(VLOOKUP($X27,PITCH!$B$7:$AJ$2004,29,FALSE),"")</f>
        <v/>
      </c>
      <c r="Z27" t="str">
        <f>IFERROR(VLOOKUP($X27,PITCH!$B$7:$AJ$2004,30,FALSE),"")</f>
        <v/>
      </c>
      <c r="AA27" t="str">
        <f>IFERROR(VLOOKUP($X27,PITCH!$B$7:$AJ$2004,31,FALSE),"")</f>
        <v/>
      </c>
      <c r="AB27" t="str">
        <f>IFERROR(VLOOKUP($X27,PITCH!$B$7:$AJ$2004,1,FALSE),"")</f>
        <v/>
      </c>
      <c r="AD27" s="108" t="str">
        <f>IFERROR(VLOOKUP($X27,Prospects!$A$3:$K$281,1,FALSE),"")</f>
        <v/>
      </c>
      <c r="AE27" s="108" t="str">
        <f>IFERROR(VLOOKUP($X27,Prospects!$A$3:$K$281,9,FALSE),"")</f>
        <v/>
      </c>
      <c r="AF27" s="108" t="str">
        <f>IFERROR(VLOOKUP($X27,Prospects!$A$3:$K$281,2,FALSE),"")</f>
        <v/>
      </c>
      <c r="AG27" s="110" t="str">
        <f>IFERROR(VLOOKUP($X27,Prospects!$A$3:$K$281,10,FALSE),"")</f>
        <v/>
      </c>
      <c r="AH27" s="110" t="str">
        <f>IFERROR(VLOOKUP($X27,Prospects!$A$3:$K$281,11,FALSE),"")</f>
        <v/>
      </c>
      <c r="AI27" s="110" t="str">
        <f>IFERROR(VLOOKUP($X27,Prospects!$A$3:$K$281,3,FALSE),"")</f>
        <v/>
      </c>
      <c r="AJ27" s="110" t="str">
        <f>IFERROR(VLOOKUP($X27,Prospects!$A$3:$K$281,4,FALSE),"")</f>
        <v/>
      </c>
      <c r="AK27" s="110" t="str">
        <f>IFERROR(VLOOKUP($X27,Prospects!$A$3:$K$281,5,FALSE),"")</f>
        <v/>
      </c>
      <c r="AL27" s="110" t="str">
        <f>IFERROR(VLOOKUP($X27,Prospects!$A$3:$K$281,6,FALSE),"")</f>
        <v/>
      </c>
      <c r="AN27" s="108" t="str">
        <f>IFERROR(VLOOKUP($X27,KEEPERS!$A$3:$H$300,1,FALSE),"")</f>
        <v/>
      </c>
      <c r="AO27" s="108" t="str">
        <f>IFERROR(VLOOKUP($X27,KEEPERS!$A$3:$H$300,5,FALSE),"")</f>
        <v/>
      </c>
      <c r="AP27" s="108" t="str">
        <f>IFERROR(VLOOKUP($X27,KEEPERS!$A$3:$H$300,2,FALSE),"")</f>
        <v/>
      </c>
      <c r="AQ27" s="110" t="str">
        <f>IFERROR(VLOOKUP($X27,KEEPERS!$A$3:$H$300,6,FALSE),"")</f>
        <v/>
      </c>
      <c r="AR27" s="110" t="str">
        <f>IFERROR(VLOOKUP($X27,KEEPERS!$A$3:$H$300,7,FALSE),"")</f>
        <v/>
      </c>
      <c r="AT27" s="110" t="str">
        <f>IFERROR(VLOOKUP($X27,HIT!$B$182:$AM$2000,1,FALSE),"")</f>
        <v>Kris Bryant</v>
      </c>
      <c r="AU27" s="407">
        <f>IFERROR(VLOOKUP($X27,HIT!$B$182:$AM$2000,32,FALSE),0)</f>
        <v>482.15</v>
      </c>
      <c r="AV27" s="407">
        <f>IFERROR(VLOOKUP($X27,HIT!$B$182:$AM$2000,33,FALSE),0)</f>
        <v>3.3716783216783215</v>
      </c>
      <c r="AW27" s="110" t="str">
        <f>IFERROR(VLOOKUP($X27,PITCH!$B$182:$AP$2000,1,FALSE),"")</f>
        <v/>
      </c>
      <c r="AX27" s="110">
        <f>IFERROR(VLOOKUP($X27,PITCH!$B$182:$AP$2000,35,FALSE),0)</f>
        <v>0</v>
      </c>
      <c r="AY27" s="110">
        <f>IFERROR(VLOOKUP($X27,PITCH!$B$182:$AP$2000,36,FALSE),0)</f>
        <v>0</v>
      </c>
      <c r="AZ27" s="408">
        <f t="shared" si="4"/>
        <v>482.15</v>
      </c>
      <c r="BA27" s="408">
        <f>IF(AZ27&gt;0,RANK(AZ27,AZ$3:AZ687),"")</f>
        <v>28</v>
      </c>
      <c r="BB27" s="408">
        <f ca="1">IFERROR(VLOOKUP($X27,HIT!$B$182:$AP$2000,31,FALSE),0)</f>
        <v>15</v>
      </c>
      <c r="BC27" s="408">
        <f>IFERROR(VLOOKUP($X27,PITCH!$B$182:$AP$2000,34,FALSE),0)</f>
        <v>0</v>
      </c>
      <c r="BE27" s="110">
        <f>IFERROR(VLOOKUP($X27,OBP!$B$182:$AN$2001,32,FALSE),"")</f>
        <v>18</v>
      </c>
      <c r="BG27" s="110">
        <f>IFERROR(VLOOKUP($X27,OPS!$B$183:$AL$2002,31,FALSE),"")</f>
        <v>24</v>
      </c>
      <c r="BI27" s="110" t="str">
        <f>IFERROR(VLOOKUP($X27,PITCH!$B$205:$AP$2000,34,FALSE),"")</f>
        <v/>
      </c>
      <c r="BJ27" s="110" t="str">
        <f>IFERROR(VLOOKUP($X27,PITCH!$B$205:$AP$2000,34,FALSE),"")</f>
        <v/>
      </c>
      <c r="BK27" s="110" t="str">
        <f>IFERROR(VLOOKUP($X27,PITCH!$B$205:$AP$2000,34,FALSE),"")</f>
        <v/>
      </c>
    </row>
    <row r="28" spans="2:63" x14ac:dyDescent="0.2">
      <c r="B28" t="s">
        <v>354</v>
      </c>
      <c r="C28" t="s">
        <v>718</v>
      </c>
      <c r="D28" t="s">
        <v>111</v>
      </c>
      <c r="E28" t="s">
        <v>111</v>
      </c>
      <c r="F28">
        <v>25</v>
      </c>
      <c r="M28">
        <v>218</v>
      </c>
      <c r="N28">
        <v>16</v>
      </c>
      <c r="O28">
        <v>0</v>
      </c>
      <c r="P28">
        <v>2.66</v>
      </c>
      <c r="Q28">
        <v>0.95</v>
      </c>
      <c r="R28">
        <v>264</v>
      </c>
      <c r="T28" s="127">
        <f t="shared" si="5"/>
        <v>26</v>
      </c>
      <c r="U28" t="str">
        <f t="shared" si="3"/>
        <v>P</v>
      </c>
      <c r="V28" t="str">
        <f>IF(U28="H",COUNTIF($U$3:$U28,"H"),"")</f>
        <v/>
      </c>
      <c r="W28">
        <f>IF(U28="P",COUNTIF($U$3:$U28,"P"),"")</f>
        <v>2</v>
      </c>
      <c r="X28" s="76" t="str">
        <f t="shared" si="2"/>
        <v>Jacob deGrom</v>
      </c>
      <c r="Y28">
        <f>IFERROR(VLOOKUP($X28,PITCH!$B$7:$AJ$2004,29,FALSE),"")</f>
        <v>10.916905444126074</v>
      </c>
      <c r="Z28">
        <f>IFERROR(VLOOKUP($X28,PITCH!$B$7:$AJ$2004,30,FALSE),"")</f>
        <v>2.2349570200573066</v>
      </c>
      <c r="AA28">
        <f>IFERROR(VLOOKUP($X28,PITCH!$B$7:$AJ$2004,31,FALSE),"")</f>
        <v>8.6819484240687679</v>
      </c>
      <c r="AB28" t="str">
        <f>IFERROR(VLOOKUP($X28,PITCH!$B$7:$AJ$2004,1,FALSE),"")</f>
        <v>Jacob deGrom</v>
      </c>
      <c r="AD28" s="108" t="str">
        <f>IFERROR(VLOOKUP($X28,Prospects!$A$3:$K$281,1,FALSE),"")</f>
        <v/>
      </c>
      <c r="AE28" s="108" t="str">
        <f>IFERROR(VLOOKUP($X28,Prospects!$A$3:$K$281,9,FALSE),"")</f>
        <v/>
      </c>
      <c r="AF28" s="108" t="str">
        <f>IFERROR(VLOOKUP($X28,Prospects!$A$3:$K$281,2,FALSE),"")</f>
        <v/>
      </c>
      <c r="AG28" s="110" t="str">
        <f>IFERROR(VLOOKUP($X28,Prospects!$A$3:$K$281,10,FALSE),"")</f>
        <v/>
      </c>
      <c r="AH28" s="110" t="str">
        <f>IFERROR(VLOOKUP($X28,Prospects!$A$3:$K$281,11,FALSE),"")</f>
        <v/>
      </c>
      <c r="AI28" s="110" t="str">
        <f>IFERROR(VLOOKUP($X28,Prospects!$A$3:$K$281,3,FALSE),"")</f>
        <v/>
      </c>
      <c r="AJ28" s="110" t="str">
        <f>IFERROR(VLOOKUP($X28,Prospects!$A$3:$K$281,4,FALSE),"")</f>
        <v/>
      </c>
      <c r="AK28" s="110" t="str">
        <f>IFERROR(VLOOKUP($X28,Prospects!$A$3:$K$281,5,FALSE),"")</f>
        <v/>
      </c>
      <c r="AL28" s="110" t="str">
        <f>IFERROR(VLOOKUP($X28,Prospects!$A$3:$K$281,6,FALSE),"")</f>
        <v/>
      </c>
      <c r="AN28" s="108" t="str">
        <f>IFERROR(VLOOKUP($X28,KEEPERS!$A$3:$H$300,1,FALSE),"")</f>
        <v/>
      </c>
      <c r="AO28" s="108" t="str">
        <f>IFERROR(VLOOKUP($X28,KEEPERS!$A$3:$H$300,5,FALSE),"")</f>
        <v/>
      </c>
      <c r="AP28" s="108" t="str">
        <f>IFERROR(VLOOKUP($X28,KEEPERS!$A$3:$H$300,2,FALSE),"")</f>
        <v/>
      </c>
      <c r="AQ28" s="110" t="str">
        <f>IFERROR(VLOOKUP($X28,KEEPERS!$A$3:$H$300,6,FALSE),"")</f>
        <v/>
      </c>
      <c r="AR28" s="110" t="str">
        <f>IFERROR(VLOOKUP($X28,KEEPERS!$A$3:$H$300,7,FALSE),"")</f>
        <v/>
      </c>
      <c r="AT28" s="110" t="str">
        <f>IFERROR(VLOOKUP($X28,HIT!$B$182:$AM$2000,1,FALSE),"")</f>
        <v/>
      </c>
      <c r="AU28" s="407">
        <f>IFERROR(VLOOKUP($X28,HIT!$B$182:$AM$2000,32,FALSE),0)</f>
        <v>0</v>
      </c>
      <c r="AV28" s="407">
        <f>IFERROR(VLOOKUP($X28,HIT!$B$182:$AM$2000,33,FALSE),0)</f>
        <v>0</v>
      </c>
      <c r="AW28" s="110" t="str">
        <f>IFERROR(VLOOKUP($X28,PITCH!$B$182:$AP$2000,1,FALSE),"")</f>
        <v>Jacob deGrom</v>
      </c>
      <c r="AX28" s="110">
        <f>IFERROR(VLOOKUP($X28,PITCH!$B$182:$AP$2000,35,FALSE),0)</f>
        <v>579.20000000000005</v>
      </c>
      <c r="AY28" s="110">
        <f>IFERROR(VLOOKUP($X28,PITCH!$B$182:$AP$2000,36,FALSE),0)</f>
        <v>18.683870967741935</v>
      </c>
      <c r="AZ28" s="408">
        <f t="shared" si="4"/>
        <v>579.20000000000005</v>
      </c>
      <c r="BA28" s="408">
        <f>IF(AZ28&gt;0,RANK(AZ28,AZ$3:AZ688),"")</f>
        <v>4</v>
      </c>
      <c r="BB28" s="408">
        <f>IFERROR(VLOOKUP($X28,HIT!$B$182:$AP$2000,31,FALSE),0)</f>
        <v>0</v>
      </c>
      <c r="BC28" s="408">
        <f ca="1">IFERROR(VLOOKUP($X28,PITCH!$B$182:$AP$2000,34,FALSE),0)</f>
        <v>1</v>
      </c>
      <c r="BE28" s="110" t="str">
        <f>IFERROR(VLOOKUP($X28,OBP!$B$182:$AN$2001,32,FALSE),"")</f>
        <v/>
      </c>
      <c r="BG28" s="110" t="str">
        <f>IFERROR(VLOOKUP($X28,OPS!$B$183:$AL$2002,31,FALSE),"")</f>
        <v/>
      </c>
      <c r="BI28" s="110" t="str">
        <f>IFERROR(VLOOKUP($X28,PITCH!$B$205:$AP$2000,34,FALSE),"")</f>
        <v/>
      </c>
      <c r="BJ28" s="110" t="str">
        <f>IFERROR(VLOOKUP($X28,PITCH!$B$205:$AP$2000,34,FALSE),"")</f>
        <v/>
      </c>
      <c r="BK28" s="110" t="str">
        <f>IFERROR(VLOOKUP($X28,PITCH!$B$205:$AP$2000,34,FALSE),"")</f>
        <v/>
      </c>
    </row>
    <row r="29" spans="2:63" x14ac:dyDescent="0.2">
      <c r="B29" t="s">
        <v>189</v>
      </c>
      <c r="C29" t="s">
        <v>137</v>
      </c>
      <c r="D29" t="s">
        <v>111</v>
      </c>
      <c r="E29" t="s">
        <v>111</v>
      </c>
      <c r="F29">
        <v>25</v>
      </c>
      <c r="M29">
        <v>171</v>
      </c>
      <c r="N29">
        <v>15</v>
      </c>
      <c r="O29">
        <v>0</v>
      </c>
      <c r="P29">
        <v>2.41</v>
      </c>
      <c r="Q29">
        <v>0.97</v>
      </c>
      <c r="R29">
        <v>246</v>
      </c>
      <c r="T29" s="127">
        <f t="shared" si="5"/>
        <v>27</v>
      </c>
      <c r="U29" t="str">
        <f t="shared" si="3"/>
        <v>P</v>
      </c>
      <c r="V29" t="str">
        <f>IF(U29="H",COUNTIF($U$3:$U29,"H"),"")</f>
        <v/>
      </c>
      <c r="W29">
        <f>IF(U29="P",COUNTIF($U$3:$U29,"P"),"")</f>
        <v>3</v>
      </c>
      <c r="X29" s="76" t="str">
        <f t="shared" si="2"/>
        <v>Chris Sale</v>
      </c>
      <c r="Y29">
        <f>IFERROR(VLOOKUP($X29,PITCH!$B$7:$AJ$2004,29,FALSE),"")</f>
        <v>12.232044198895027</v>
      </c>
      <c r="Z29">
        <f>IFERROR(VLOOKUP($X29,PITCH!$B$7:$AJ$2004,30,FALSE),"")</f>
        <v>2.0386740331491713</v>
      </c>
      <c r="AA29">
        <f>IFERROR(VLOOKUP($X29,PITCH!$B$7:$AJ$2004,31,FALSE),"")</f>
        <v>10.193370165745856</v>
      </c>
      <c r="AB29" t="str">
        <f>IFERROR(VLOOKUP($X29,PITCH!$B$7:$AJ$2004,1,FALSE),"")</f>
        <v>Chris Sale</v>
      </c>
      <c r="AD29" s="108" t="str">
        <f>IFERROR(VLOOKUP($X29,Prospects!$A$3:$K$281,1,FALSE),"")</f>
        <v/>
      </c>
      <c r="AE29" s="108" t="str">
        <f>IFERROR(VLOOKUP($X29,Prospects!$A$3:$K$281,9,FALSE),"")</f>
        <v/>
      </c>
      <c r="AF29" s="108" t="str">
        <f>IFERROR(VLOOKUP($X29,Prospects!$A$3:$K$281,2,FALSE),"")</f>
        <v/>
      </c>
      <c r="AG29" s="110" t="str">
        <f>IFERROR(VLOOKUP($X29,Prospects!$A$3:$K$281,10,FALSE),"")</f>
        <v/>
      </c>
      <c r="AH29" s="110" t="str">
        <f>IFERROR(VLOOKUP($X29,Prospects!$A$3:$K$281,11,FALSE),"")</f>
        <v/>
      </c>
      <c r="AI29" s="110" t="str">
        <f>IFERROR(VLOOKUP($X29,Prospects!$A$3:$K$281,3,FALSE),"")</f>
        <v/>
      </c>
      <c r="AJ29" s="110" t="str">
        <f>IFERROR(VLOOKUP($X29,Prospects!$A$3:$K$281,4,FALSE),"")</f>
        <v/>
      </c>
      <c r="AK29" s="110" t="str">
        <f>IFERROR(VLOOKUP($X29,Prospects!$A$3:$K$281,5,FALSE),"")</f>
        <v/>
      </c>
      <c r="AL29" s="110" t="str">
        <f>IFERROR(VLOOKUP($X29,Prospects!$A$3:$K$281,6,FALSE),"")</f>
        <v/>
      </c>
      <c r="AN29" s="108" t="str">
        <f>IFERROR(VLOOKUP($X29,KEEPERS!$A$3:$H$300,1,FALSE),"")</f>
        <v/>
      </c>
      <c r="AO29" s="108" t="str">
        <f>IFERROR(VLOOKUP($X29,KEEPERS!$A$3:$H$300,5,FALSE),"")</f>
        <v/>
      </c>
      <c r="AP29" s="108" t="str">
        <f>IFERROR(VLOOKUP($X29,KEEPERS!$A$3:$H$300,2,FALSE),"")</f>
        <v/>
      </c>
      <c r="AQ29" s="110" t="str">
        <f>IFERROR(VLOOKUP($X29,KEEPERS!$A$3:$H$300,6,FALSE),"")</f>
        <v/>
      </c>
      <c r="AR29" s="110" t="str">
        <f>IFERROR(VLOOKUP($X29,KEEPERS!$A$3:$H$300,7,FALSE),"")</f>
        <v/>
      </c>
      <c r="AT29" s="110" t="str">
        <f>IFERROR(VLOOKUP($X29,HIT!$B$182:$AM$2000,1,FALSE),"")</f>
        <v/>
      </c>
      <c r="AU29" s="407">
        <f>IFERROR(VLOOKUP($X29,HIT!$B$182:$AM$2000,32,FALSE),0)</f>
        <v>0</v>
      </c>
      <c r="AV29" s="407">
        <f>IFERROR(VLOOKUP($X29,HIT!$B$182:$AM$2000,33,FALSE),0)</f>
        <v>0</v>
      </c>
      <c r="AW29" s="110" t="str">
        <f>IFERROR(VLOOKUP($X29,PITCH!$B$182:$AP$2000,1,FALSE),"")</f>
        <v>Chris Sale</v>
      </c>
      <c r="AX29" s="110">
        <f>IFERROR(VLOOKUP($X29,PITCH!$B$182:$AP$2000,35,FALSE),0)</f>
        <v>569</v>
      </c>
      <c r="AY29" s="110">
        <f>IFERROR(VLOOKUP($X29,PITCH!$B$182:$AP$2000,36,FALSE),0)</f>
        <v>19.620689655172413</v>
      </c>
      <c r="AZ29" s="408">
        <f t="shared" si="4"/>
        <v>569</v>
      </c>
      <c r="BA29" s="408">
        <f>IF(AZ29&gt;0,RANK(AZ29,AZ$3:AZ689),"")</f>
        <v>6</v>
      </c>
      <c r="BB29" s="408">
        <f>IFERROR(VLOOKUP($X29,HIT!$B$182:$AP$2000,31,FALSE),0)</f>
        <v>0</v>
      </c>
      <c r="BC29" s="408">
        <f ca="1">IFERROR(VLOOKUP($X29,PITCH!$B$182:$AP$2000,34,FALSE),0)</f>
        <v>3</v>
      </c>
      <c r="BE29" s="110" t="str">
        <f>IFERROR(VLOOKUP($X29,OBP!$B$182:$AN$2001,32,FALSE),"")</f>
        <v/>
      </c>
      <c r="BG29" s="110" t="str">
        <f>IFERROR(VLOOKUP($X29,OPS!$B$183:$AL$2002,31,FALSE),"")</f>
        <v/>
      </c>
      <c r="BI29" s="110" t="str">
        <f>IFERROR(VLOOKUP($X29,PITCH!$B$205:$AP$2000,34,FALSE),"")</f>
        <v/>
      </c>
      <c r="BJ29" s="110" t="str">
        <f>IFERROR(VLOOKUP($X29,PITCH!$B$205:$AP$2000,34,FALSE),"")</f>
        <v/>
      </c>
      <c r="BK29" s="110" t="str">
        <f>IFERROR(VLOOKUP($X29,PITCH!$B$205:$AP$2000,34,FALSE),"")</f>
        <v/>
      </c>
    </row>
    <row r="30" spans="2:63" x14ac:dyDescent="0.2">
      <c r="B30" t="s">
        <v>196</v>
      </c>
      <c r="C30" t="s">
        <v>716</v>
      </c>
      <c r="D30" t="s">
        <v>112</v>
      </c>
      <c r="E30" t="s">
        <v>112</v>
      </c>
      <c r="F30">
        <v>24</v>
      </c>
      <c r="G30">
        <v>578</v>
      </c>
      <c r="H30">
        <v>91</v>
      </c>
      <c r="I30">
        <v>33</v>
      </c>
      <c r="J30">
        <v>108</v>
      </c>
      <c r="K30">
        <v>7</v>
      </c>
      <c r="L30">
        <v>0.28699999999999998</v>
      </c>
      <c r="T30" s="127">
        <f t="shared" si="5"/>
        <v>28</v>
      </c>
      <c r="U30" t="str">
        <f t="shared" si="3"/>
        <v>H</v>
      </c>
      <c r="V30">
        <f>IF(U30="H",COUNTIF($U$3:$U30,"H"),"")</f>
        <v>25</v>
      </c>
      <c r="W30" t="str">
        <f>IF(U30="P",COUNTIF($U$3:$U30,"P"),"")</f>
        <v/>
      </c>
      <c r="X30" s="76" t="str">
        <f t="shared" si="2"/>
        <v>Anthony Rizzo</v>
      </c>
      <c r="Y30" t="str">
        <f>IFERROR(VLOOKUP($X30,PITCH!$B$7:$AJ$2004,29,FALSE),"")</f>
        <v/>
      </c>
      <c r="Z30" t="str">
        <f>IFERROR(VLOOKUP($X30,PITCH!$B$7:$AJ$2004,30,FALSE),"")</f>
        <v/>
      </c>
      <c r="AA30" t="str">
        <f>IFERROR(VLOOKUP($X30,PITCH!$B$7:$AJ$2004,31,FALSE),"")</f>
        <v/>
      </c>
      <c r="AB30" t="str">
        <f>IFERROR(VLOOKUP($X30,PITCH!$B$7:$AJ$2004,1,FALSE),"")</f>
        <v/>
      </c>
      <c r="AD30" s="108" t="str">
        <f>IFERROR(VLOOKUP($X30,Prospects!$A$3:$K$281,1,FALSE),"")</f>
        <v/>
      </c>
      <c r="AE30" s="108" t="str">
        <f>IFERROR(VLOOKUP($X30,Prospects!$A$3:$K$281,9,FALSE),"")</f>
        <v/>
      </c>
      <c r="AF30" s="108" t="str">
        <f>IFERROR(VLOOKUP($X30,Prospects!$A$3:$K$281,2,FALSE),"")</f>
        <v/>
      </c>
      <c r="AG30" s="110" t="str">
        <f>IFERROR(VLOOKUP($X30,Prospects!$A$3:$K$281,10,FALSE),"")</f>
        <v/>
      </c>
      <c r="AH30" s="110" t="str">
        <f>IFERROR(VLOOKUP($X30,Prospects!$A$3:$K$281,11,FALSE),"")</f>
        <v/>
      </c>
      <c r="AI30" s="110" t="str">
        <f>IFERROR(VLOOKUP($X30,Prospects!$A$3:$K$281,3,FALSE),"")</f>
        <v/>
      </c>
      <c r="AJ30" s="110" t="str">
        <f>IFERROR(VLOOKUP($X30,Prospects!$A$3:$K$281,4,FALSE),"")</f>
        <v/>
      </c>
      <c r="AK30" s="110" t="str">
        <f>IFERROR(VLOOKUP($X30,Prospects!$A$3:$K$281,5,FALSE),"")</f>
        <v/>
      </c>
      <c r="AL30" s="110" t="str">
        <f>IFERROR(VLOOKUP($X30,Prospects!$A$3:$K$281,6,FALSE),"")</f>
        <v/>
      </c>
      <c r="AN30" s="108" t="str">
        <f>IFERROR(VLOOKUP($X30,KEEPERS!$A$3:$H$300,1,FALSE),"")</f>
        <v/>
      </c>
      <c r="AO30" s="108" t="str">
        <f>IFERROR(VLOOKUP($X30,KEEPERS!$A$3:$H$300,5,FALSE),"")</f>
        <v/>
      </c>
      <c r="AP30" s="108" t="str">
        <f>IFERROR(VLOOKUP($X30,KEEPERS!$A$3:$H$300,2,FALSE),"")</f>
        <v/>
      </c>
      <c r="AQ30" s="110" t="str">
        <f>IFERROR(VLOOKUP($X30,KEEPERS!$A$3:$H$300,6,FALSE),"")</f>
        <v/>
      </c>
      <c r="AR30" s="110" t="str">
        <f>IFERROR(VLOOKUP($X30,KEEPERS!$A$3:$H$300,7,FALSE),"")</f>
        <v/>
      </c>
      <c r="AT30" s="110" t="str">
        <f>IFERROR(VLOOKUP($X30,HIT!$B$182:$AM$2000,1,FALSE),"")</f>
        <v>Anthony Rizzo</v>
      </c>
      <c r="AU30" s="407">
        <f>IFERROR(VLOOKUP($X30,HIT!$B$182:$AM$2000,32,FALSE),0)</f>
        <v>513.94999999999993</v>
      </c>
      <c r="AV30" s="407">
        <f>IFERROR(VLOOKUP($X30,HIT!$B$182:$AM$2000,33,FALSE),0)</f>
        <v>3.4726351351351346</v>
      </c>
      <c r="AW30" s="110" t="str">
        <f>IFERROR(VLOOKUP($X30,PITCH!$B$182:$AP$2000,1,FALSE),"")</f>
        <v/>
      </c>
      <c r="AX30" s="110">
        <f>IFERROR(VLOOKUP($X30,PITCH!$B$182:$AP$2000,35,FALSE),0)</f>
        <v>0</v>
      </c>
      <c r="AY30" s="110">
        <f>IFERROR(VLOOKUP($X30,PITCH!$B$182:$AP$2000,36,FALSE),0)</f>
        <v>0</v>
      </c>
      <c r="AZ30" s="408">
        <f t="shared" si="4"/>
        <v>513.94999999999993</v>
      </c>
      <c r="BA30" s="408">
        <f>IF(AZ30&gt;0,RANK(AZ30,AZ$3:AZ690),"")</f>
        <v>15</v>
      </c>
      <c r="BB30" s="408">
        <f ca="1">IFERROR(VLOOKUP($X30,HIT!$B$182:$AP$2000,31,FALSE),0)</f>
        <v>15</v>
      </c>
      <c r="BC30" s="408">
        <f>IFERROR(VLOOKUP($X30,PITCH!$B$182:$AP$2000,34,FALSE),0)</f>
        <v>0</v>
      </c>
      <c r="BE30" s="110">
        <f>IFERROR(VLOOKUP($X30,OBP!$B$182:$AN$2001,32,FALSE),"")</f>
        <v>14</v>
      </c>
      <c r="BG30" s="110">
        <f>IFERROR(VLOOKUP($X30,OPS!$B$183:$AL$2002,31,FALSE),"")</f>
        <v>17</v>
      </c>
      <c r="BI30" s="110" t="str">
        <f>IFERROR(VLOOKUP($X30,PITCH!$B$205:$AP$2000,34,FALSE),"")</f>
        <v/>
      </c>
      <c r="BJ30" s="110" t="str">
        <f>IFERROR(VLOOKUP($X30,PITCH!$B$205:$AP$2000,34,FALSE),"")</f>
        <v/>
      </c>
      <c r="BK30" s="110" t="str">
        <f>IFERROR(VLOOKUP($X30,PITCH!$B$205:$AP$2000,34,FALSE),"")</f>
        <v/>
      </c>
    </row>
    <row r="31" spans="2:63" x14ac:dyDescent="0.2">
      <c r="B31" t="s">
        <v>309</v>
      </c>
      <c r="C31" t="s">
        <v>134</v>
      </c>
      <c r="D31" t="s">
        <v>114</v>
      </c>
      <c r="E31" t="s">
        <v>114</v>
      </c>
      <c r="F31">
        <v>24</v>
      </c>
      <c r="G31">
        <v>587</v>
      </c>
      <c r="H31">
        <v>110</v>
      </c>
      <c r="I31">
        <v>30</v>
      </c>
      <c r="J31">
        <v>77</v>
      </c>
      <c r="K31">
        <v>7</v>
      </c>
      <c r="L31">
        <v>0.26200000000000001</v>
      </c>
      <c r="T31" s="127">
        <f t="shared" si="5"/>
        <v>29</v>
      </c>
      <c r="U31" t="str">
        <f t="shared" si="3"/>
        <v>H</v>
      </c>
      <c r="V31">
        <f>IF(U31="H",COUNTIF($U$3:$U31,"H"),"")</f>
        <v>26</v>
      </c>
      <c r="W31" t="str">
        <f>IF(U31="P",COUNTIF($U$3:$U31,"P"),"")</f>
        <v/>
      </c>
      <c r="X31" s="76" t="str">
        <f t="shared" si="2"/>
        <v>George Springer</v>
      </c>
      <c r="Y31" t="str">
        <f>IFERROR(VLOOKUP($X31,PITCH!$B$7:$AJ$2004,29,FALSE),"")</f>
        <v/>
      </c>
      <c r="Z31" t="str">
        <f>IFERROR(VLOOKUP($X31,PITCH!$B$7:$AJ$2004,30,FALSE),"")</f>
        <v/>
      </c>
      <c r="AA31" t="str">
        <f>IFERROR(VLOOKUP($X31,PITCH!$B$7:$AJ$2004,31,FALSE),"")</f>
        <v/>
      </c>
      <c r="AB31" t="str">
        <f>IFERROR(VLOOKUP($X31,PITCH!$B$7:$AJ$2004,1,FALSE),"")</f>
        <v/>
      </c>
      <c r="AD31" s="108" t="str">
        <f>IFERROR(VLOOKUP($X31,Prospects!$A$3:$K$281,1,FALSE),"")</f>
        <v/>
      </c>
      <c r="AE31" s="108" t="str">
        <f>IFERROR(VLOOKUP($X31,Prospects!$A$3:$K$281,9,FALSE),"")</f>
        <v/>
      </c>
      <c r="AF31" s="108" t="str">
        <f>IFERROR(VLOOKUP($X31,Prospects!$A$3:$K$281,2,FALSE),"")</f>
        <v/>
      </c>
      <c r="AG31" s="110" t="str">
        <f>IFERROR(VLOOKUP($X31,Prospects!$A$3:$K$281,10,FALSE),"")</f>
        <v/>
      </c>
      <c r="AH31" s="110" t="str">
        <f>IFERROR(VLOOKUP($X31,Prospects!$A$3:$K$281,11,FALSE),"")</f>
        <v/>
      </c>
      <c r="AI31" s="110" t="str">
        <f>IFERROR(VLOOKUP($X31,Prospects!$A$3:$K$281,3,FALSE),"")</f>
        <v/>
      </c>
      <c r="AJ31" s="110" t="str">
        <f>IFERROR(VLOOKUP($X31,Prospects!$A$3:$K$281,4,FALSE),"")</f>
        <v/>
      </c>
      <c r="AK31" s="110" t="str">
        <f>IFERROR(VLOOKUP($X31,Prospects!$A$3:$K$281,5,FALSE),"")</f>
        <v/>
      </c>
      <c r="AL31" s="110" t="str">
        <f>IFERROR(VLOOKUP($X31,Prospects!$A$3:$K$281,6,FALSE),"")</f>
        <v/>
      </c>
      <c r="AN31" s="108" t="str">
        <f>IFERROR(VLOOKUP($X31,KEEPERS!$A$3:$H$300,1,FALSE),"")</f>
        <v/>
      </c>
      <c r="AO31" s="108" t="str">
        <f>IFERROR(VLOOKUP($X31,KEEPERS!$A$3:$H$300,5,FALSE),"")</f>
        <v/>
      </c>
      <c r="AP31" s="108" t="str">
        <f>IFERROR(VLOOKUP($X31,KEEPERS!$A$3:$H$300,2,FALSE),"")</f>
        <v/>
      </c>
      <c r="AQ31" s="110" t="str">
        <f>IFERROR(VLOOKUP($X31,KEEPERS!$A$3:$H$300,6,FALSE),"")</f>
        <v/>
      </c>
      <c r="AR31" s="110" t="str">
        <f>IFERROR(VLOOKUP($X31,KEEPERS!$A$3:$H$300,7,FALSE),"")</f>
        <v/>
      </c>
      <c r="AT31" s="110" t="str">
        <f>IFERROR(VLOOKUP($X31,HIT!$B$182:$AM$2000,1,FALSE),"")</f>
        <v>George Springer</v>
      </c>
      <c r="AU31" s="407">
        <f>IFERROR(VLOOKUP($X31,HIT!$B$182:$AM$2000,32,FALSE),0)</f>
        <v>466.29999999999995</v>
      </c>
      <c r="AV31" s="407">
        <f>IFERROR(VLOOKUP($X31,HIT!$B$182:$AM$2000,33,FALSE),0)</f>
        <v>3.1938356164383559</v>
      </c>
      <c r="AW31" s="110" t="str">
        <f>IFERROR(VLOOKUP($X31,PITCH!$B$182:$AP$2000,1,FALSE),"")</f>
        <v/>
      </c>
      <c r="AX31" s="110">
        <f>IFERROR(VLOOKUP($X31,PITCH!$B$182:$AP$2000,35,FALSE),0)</f>
        <v>0</v>
      </c>
      <c r="AY31" s="110">
        <f>IFERROR(VLOOKUP($X31,PITCH!$B$182:$AP$2000,36,FALSE),0)</f>
        <v>0</v>
      </c>
      <c r="AZ31" s="408">
        <f t="shared" si="4"/>
        <v>466.29999999999995</v>
      </c>
      <c r="BA31" s="408">
        <f>IF(AZ31&gt;0,RANK(AZ31,AZ$3:AZ691),"")</f>
        <v>37</v>
      </c>
      <c r="BB31" s="408">
        <f ca="1">IFERROR(VLOOKUP($X31,HIT!$B$182:$AP$2000,31,FALSE),0)</f>
        <v>78</v>
      </c>
      <c r="BC31" s="408">
        <f>IFERROR(VLOOKUP($X31,PITCH!$B$182:$AP$2000,34,FALSE),0)</f>
        <v>0</v>
      </c>
      <c r="BE31" s="110">
        <f>IFERROR(VLOOKUP($X31,OBP!$B$182:$AN$2001,32,FALSE),"")</f>
        <v>34</v>
      </c>
      <c r="BG31" s="110">
        <f>IFERROR(VLOOKUP($X31,OPS!$B$183:$AL$2002,31,FALSE),"")</f>
        <v>37</v>
      </c>
      <c r="BI31" s="110" t="str">
        <f>IFERROR(VLOOKUP($X31,PITCH!$B$205:$AP$2000,34,FALSE),"")</f>
        <v/>
      </c>
      <c r="BJ31" s="110" t="str">
        <f>IFERROR(VLOOKUP($X31,PITCH!$B$205:$AP$2000,34,FALSE),"")</f>
        <v/>
      </c>
      <c r="BK31" s="110" t="str">
        <f>IFERROR(VLOOKUP($X31,PITCH!$B$205:$AP$2000,34,FALSE),"")</f>
        <v/>
      </c>
    </row>
    <row r="32" spans="2:63" x14ac:dyDescent="0.2">
      <c r="B32" t="s">
        <v>183</v>
      </c>
      <c r="C32" t="s">
        <v>134</v>
      </c>
      <c r="D32" t="s">
        <v>111</v>
      </c>
      <c r="E32" t="s">
        <v>111</v>
      </c>
      <c r="F32">
        <v>23</v>
      </c>
      <c r="M32">
        <v>207</v>
      </c>
      <c r="N32">
        <v>16</v>
      </c>
      <c r="O32">
        <v>0</v>
      </c>
      <c r="P32">
        <v>2.88</v>
      </c>
      <c r="Q32">
        <v>0.97</v>
      </c>
      <c r="R32">
        <v>276</v>
      </c>
      <c r="T32" s="127">
        <f t="shared" si="5"/>
        <v>30</v>
      </c>
      <c r="U32" t="str">
        <f t="shared" si="3"/>
        <v>P</v>
      </c>
      <c r="V32" t="str">
        <f>IF(U32="H",COUNTIF($U$3:$U32,"H"),"")</f>
        <v/>
      </c>
      <c r="W32">
        <f>IF(U32="P",COUNTIF($U$3:$U32,"P"),"")</f>
        <v>4</v>
      </c>
      <c r="X32" s="76" t="str">
        <f t="shared" si="2"/>
        <v>Justin Verlander</v>
      </c>
      <c r="Y32">
        <f>IFERROR(VLOOKUP($X32,PITCH!$B$7:$AJ$2004,29,FALSE),"")</f>
        <v>11.120418848167539</v>
      </c>
      <c r="Z32">
        <f>IFERROR(VLOOKUP($X32,PITCH!$B$7:$AJ$2004,30,FALSE),"")</f>
        <v>2.261780104712042</v>
      </c>
      <c r="AA32">
        <f>IFERROR(VLOOKUP($X32,PITCH!$B$7:$AJ$2004,31,FALSE),"")</f>
        <v>8.8586387434554972</v>
      </c>
      <c r="AB32" t="str">
        <f>IFERROR(VLOOKUP($X32,PITCH!$B$7:$AJ$2004,1,FALSE),"")</f>
        <v>Justin Verlander</v>
      </c>
      <c r="AD32" s="108" t="str">
        <f>IFERROR(VLOOKUP($X32,Prospects!$A$3:$K$281,1,FALSE),"")</f>
        <v/>
      </c>
      <c r="AE32" s="108" t="str">
        <f>IFERROR(VLOOKUP($X32,Prospects!$A$3:$K$281,9,FALSE),"")</f>
        <v/>
      </c>
      <c r="AF32" s="108" t="str">
        <f>IFERROR(VLOOKUP($X32,Prospects!$A$3:$K$281,2,FALSE),"")</f>
        <v/>
      </c>
      <c r="AG32" s="110" t="str">
        <f>IFERROR(VLOOKUP($X32,Prospects!$A$3:$K$281,10,FALSE),"")</f>
        <v/>
      </c>
      <c r="AH32" s="110" t="str">
        <f>IFERROR(VLOOKUP($X32,Prospects!$A$3:$K$281,11,FALSE),"")</f>
        <v/>
      </c>
      <c r="AI32" s="110" t="str">
        <f>IFERROR(VLOOKUP($X32,Prospects!$A$3:$K$281,3,FALSE),"")</f>
        <v/>
      </c>
      <c r="AJ32" s="110" t="str">
        <f>IFERROR(VLOOKUP($X32,Prospects!$A$3:$K$281,4,FALSE),"")</f>
        <v/>
      </c>
      <c r="AK32" s="110" t="str">
        <f>IFERROR(VLOOKUP($X32,Prospects!$A$3:$K$281,5,FALSE),"")</f>
        <v/>
      </c>
      <c r="AL32" s="110" t="str">
        <f>IFERROR(VLOOKUP($X32,Prospects!$A$3:$K$281,6,FALSE),"")</f>
        <v/>
      </c>
      <c r="AN32" s="108" t="str">
        <f>IFERROR(VLOOKUP($X32,KEEPERS!$A$3:$H$300,1,FALSE),"")</f>
        <v/>
      </c>
      <c r="AO32" s="108" t="str">
        <f>IFERROR(VLOOKUP($X32,KEEPERS!$A$3:$H$300,5,FALSE),"")</f>
        <v/>
      </c>
      <c r="AP32" s="108" t="str">
        <f>IFERROR(VLOOKUP($X32,KEEPERS!$A$3:$H$300,2,FALSE),"")</f>
        <v/>
      </c>
      <c r="AQ32" s="110" t="str">
        <f>IFERROR(VLOOKUP($X32,KEEPERS!$A$3:$H$300,6,FALSE),"")</f>
        <v/>
      </c>
      <c r="AR32" s="110" t="str">
        <f>IFERROR(VLOOKUP($X32,KEEPERS!$A$3:$H$300,7,FALSE),"")</f>
        <v/>
      </c>
      <c r="AT32" s="110" t="str">
        <f>IFERROR(VLOOKUP($X32,HIT!$B$182:$AM$2000,1,FALSE),"")</f>
        <v/>
      </c>
      <c r="AU32" s="407">
        <f>IFERROR(VLOOKUP($X32,HIT!$B$182:$AM$2000,32,FALSE),0)</f>
        <v>0</v>
      </c>
      <c r="AV32" s="407">
        <f>IFERROR(VLOOKUP($X32,HIT!$B$182:$AM$2000,33,FALSE),0)</f>
        <v>0</v>
      </c>
      <c r="AW32" s="110" t="str">
        <f>IFERROR(VLOOKUP($X32,PITCH!$B$182:$AP$2000,1,FALSE),"")</f>
        <v>Justin Verlander</v>
      </c>
      <c r="AX32" s="110">
        <f>IFERROR(VLOOKUP($X32,PITCH!$B$182:$AP$2000,35,FALSE),0)</f>
        <v>530</v>
      </c>
      <c r="AY32" s="110">
        <f>IFERROR(VLOOKUP($X32,PITCH!$B$182:$AP$2000,36,FALSE),0)</f>
        <v>17.096774193548388</v>
      </c>
      <c r="AZ32" s="408">
        <f t="shared" si="4"/>
        <v>530</v>
      </c>
      <c r="BA32" s="408">
        <f>IF(AZ32&gt;0,RANK(AZ32,AZ$3:AZ692),"")</f>
        <v>11</v>
      </c>
      <c r="BB32" s="408">
        <f>IFERROR(VLOOKUP($X32,HIT!$B$182:$AP$2000,31,FALSE),0)</f>
        <v>0</v>
      </c>
      <c r="BC32" s="408">
        <f ca="1">IFERROR(VLOOKUP($X32,PITCH!$B$182:$AP$2000,34,FALSE),0)</f>
        <v>5</v>
      </c>
      <c r="BE32" s="110" t="str">
        <f>IFERROR(VLOOKUP($X32,OBP!$B$182:$AN$2001,32,FALSE),"")</f>
        <v/>
      </c>
      <c r="BG32" s="110" t="str">
        <f>IFERROR(VLOOKUP($X32,OPS!$B$183:$AL$2002,31,FALSE),"")</f>
        <v/>
      </c>
      <c r="BI32" s="110" t="str">
        <f>IFERROR(VLOOKUP($X32,PITCH!$B$205:$AP$2000,34,FALSE),"")</f>
        <v/>
      </c>
      <c r="BJ32" s="110" t="str">
        <f>IFERROR(VLOOKUP($X32,PITCH!$B$205:$AP$2000,34,FALSE),"")</f>
        <v/>
      </c>
      <c r="BK32" s="110" t="str">
        <f>IFERROR(VLOOKUP($X32,PITCH!$B$205:$AP$2000,34,FALSE),"")</f>
        <v/>
      </c>
    </row>
    <row r="33" spans="2:63" x14ac:dyDescent="0.2">
      <c r="B33" t="s">
        <v>751</v>
      </c>
      <c r="C33" t="s">
        <v>2</v>
      </c>
      <c r="D33" t="s">
        <v>111</v>
      </c>
      <c r="E33" t="s">
        <v>111</v>
      </c>
      <c r="F33">
        <v>23</v>
      </c>
      <c r="M33">
        <v>195</v>
      </c>
      <c r="N33">
        <v>15</v>
      </c>
      <c r="O33">
        <v>0</v>
      </c>
      <c r="P33">
        <v>2.76</v>
      </c>
      <c r="Q33">
        <v>1</v>
      </c>
      <c r="R33">
        <v>240</v>
      </c>
      <c r="T33" s="127">
        <f t="shared" si="5"/>
        <v>31</v>
      </c>
      <c r="U33" t="str">
        <f t="shared" si="3"/>
        <v>P</v>
      </c>
      <c r="V33" t="str">
        <f>IF(U33="H",COUNTIF($U$3:$U33,"H"),"")</f>
        <v/>
      </c>
      <c r="W33">
        <f>IF(U33="P",COUNTIF($U$3:$U33,"P"),"")</f>
        <v>5</v>
      </c>
      <c r="X33" s="76" t="str">
        <f t="shared" si="2"/>
        <v>Blake Snell</v>
      </c>
      <c r="Y33">
        <f>IFERROR(VLOOKUP($X33,PITCH!$B$7:$AJ$2004,29,FALSE),"")</f>
        <v>10.996147495872318</v>
      </c>
      <c r="Z33">
        <f>IFERROR(VLOOKUP($X33,PITCH!$B$7:$AJ$2004,30,FALSE),"")</f>
        <v>3.615850302696753</v>
      </c>
      <c r="AA33">
        <f>IFERROR(VLOOKUP($X33,PITCH!$B$7:$AJ$2004,31,FALSE),"")</f>
        <v>7.380297193175565</v>
      </c>
      <c r="AB33" t="str">
        <f>IFERROR(VLOOKUP($X33,PITCH!$B$7:$AJ$2004,1,FALSE),"")</f>
        <v>Blake Snell</v>
      </c>
      <c r="AD33" s="108" t="str">
        <f>IFERROR(VLOOKUP($X33,Prospects!$A$3:$K$281,1,FALSE),"")</f>
        <v/>
      </c>
      <c r="AE33" s="108" t="str">
        <f>IFERROR(VLOOKUP($X33,Prospects!$A$3:$K$281,9,FALSE),"")</f>
        <v/>
      </c>
      <c r="AF33" s="108" t="str">
        <f>IFERROR(VLOOKUP($X33,Prospects!$A$3:$K$281,2,FALSE),"")</f>
        <v/>
      </c>
      <c r="AG33" s="110" t="str">
        <f>IFERROR(VLOOKUP($X33,Prospects!$A$3:$K$281,10,FALSE),"")</f>
        <v/>
      </c>
      <c r="AH33" s="110" t="str">
        <f>IFERROR(VLOOKUP($X33,Prospects!$A$3:$K$281,11,FALSE),"")</f>
        <v/>
      </c>
      <c r="AI33" s="110" t="str">
        <f>IFERROR(VLOOKUP($X33,Prospects!$A$3:$K$281,3,FALSE),"")</f>
        <v/>
      </c>
      <c r="AJ33" s="110" t="str">
        <f>IFERROR(VLOOKUP($X33,Prospects!$A$3:$K$281,4,FALSE),"")</f>
        <v/>
      </c>
      <c r="AK33" s="110" t="str">
        <f>IFERROR(VLOOKUP($X33,Prospects!$A$3:$K$281,5,FALSE),"")</f>
        <v/>
      </c>
      <c r="AL33" s="110" t="str">
        <f>IFERROR(VLOOKUP($X33,Prospects!$A$3:$K$281,6,FALSE),"")</f>
        <v/>
      </c>
      <c r="AN33" s="108" t="str">
        <f>IFERROR(VLOOKUP($X33,KEEPERS!$A$3:$H$300,1,FALSE),"")</f>
        <v/>
      </c>
      <c r="AO33" s="108" t="str">
        <f>IFERROR(VLOOKUP($X33,KEEPERS!$A$3:$H$300,5,FALSE),"")</f>
        <v/>
      </c>
      <c r="AP33" s="108" t="str">
        <f>IFERROR(VLOOKUP($X33,KEEPERS!$A$3:$H$300,2,FALSE),"")</f>
        <v/>
      </c>
      <c r="AQ33" s="110" t="str">
        <f>IFERROR(VLOOKUP($X33,KEEPERS!$A$3:$H$300,6,FALSE),"")</f>
        <v/>
      </c>
      <c r="AR33" s="110" t="str">
        <f>IFERROR(VLOOKUP($X33,KEEPERS!$A$3:$H$300,7,FALSE),"")</f>
        <v/>
      </c>
      <c r="AT33" s="110" t="str">
        <f>IFERROR(VLOOKUP($X33,HIT!$B$182:$AM$2000,1,FALSE),"")</f>
        <v/>
      </c>
      <c r="AU33" s="407">
        <f>IFERROR(VLOOKUP($X33,HIT!$B$182:$AM$2000,32,FALSE),0)</f>
        <v>0</v>
      </c>
      <c r="AV33" s="407">
        <f>IFERROR(VLOOKUP($X33,HIT!$B$182:$AM$2000,33,FALSE),0)</f>
        <v>0</v>
      </c>
      <c r="AW33" s="110" t="str">
        <f>IFERROR(VLOOKUP($X33,PITCH!$B$182:$AP$2000,1,FALSE),"")</f>
        <v>Blake Snell</v>
      </c>
      <c r="AX33" s="110">
        <f>IFERROR(VLOOKUP($X33,PITCH!$B$182:$AP$2000,35,FALSE),0)</f>
        <v>476.09999999999991</v>
      </c>
      <c r="AY33" s="110">
        <f>IFERROR(VLOOKUP($X33,PITCH!$B$182:$AP$2000,36,FALSE),0)</f>
        <v>15.35806451612903</v>
      </c>
      <c r="AZ33" s="408">
        <f t="shared" si="4"/>
        <v>476.09999999999991</v>
      </c>
      <c r="BA33" s="408">
        <f>IF(AZ33&gt;0,RANK(AZ33,AZ$3:AZ693),"")</f>
        <v>32</v>
      </c>
      <c r="BB33" s="408">
        <f>IFERROR(VLOOKUP($X33,HIT!$B$182:$AP$2000,31,FALSE),0)</f>
        <v>0</v>
      </c>
      <c r="BC33" s="408">
        <f ca="1">IFERROR(VLOOKUP($X33,PITCH!$B$182:$AP$2000,34,FALSE),0)</f>
        <v>5</v>
      </c>
      <c r="BE33" s="110" t="str">
        <f>IFERROR(VLOOKUP($X33,OBP!$B$182:$AN$2001,32,FALSE),"")</f>
        <v/>
      </c>
      <c r="BG33" s="110" t="str">
        <f>IFERROR(VLOOKUP($X33,OPS!$B$183:$AL$2002,31,FALSE),"")</f>
        <v/>
      </c>
      <c r="BI33" s="110" t="str">
        <f>IFERROR(VLOOKUP($X33,PITCH!$B$205:$AP$2000,34,FALSE),"")</f>
        <v/>
      </c>
      <c r="BJ33" s="110" t="str">
        <f>IFERROR(VLOOKUP($X33,PITCH!$B$205:$AP$2000,34,FALSE),"")</f>
        <v/>
      </c>
      <c r="BK33" s="110" t="str">
        <f>IFERROR(VLOOKUP($X33,PITCH!$B$205:$AP$2000,34,FALSE),"")</f>
        <v/>
      </c>
    </row>
    <row r="34" spans="2:63" x14ac:dyDescent="0.2">
      <c r="B34" t="s">
        <v>769</v>
      </c>
      <c r="C34" t="s">
        <v>715</v>
      </c>
      <c r="D34" t="s">
        <v>426</v>
      </c>
      <c r="E34" t="s">
        <v>426</v>
      </c>
      <c r="F34">
        <v>23</v>
      </c>
      <c r="G34">
        <v>533</v>
      </c>
      <c r="H34">
        <v>86</v>
      </c>
      <c r="I34">
        <v>33</v>
      </c>
      <c r="J34">
        <v>95</v>
      </c>
      <c r="K34">
        <v>10</v>
      </c>
      <c r="L34">
        <v>0.26300000000000001</v>
      </c>
      <c r="T34" s="127">
        <f t="shared" si="5"/>
        <v>32</v>
      </c>
      <c r="U34" t="str">
        <f t="shared" si="3"/>
        <v>H</v>
      </c>
      <c r="V34">
        <f>IF(U34="H",COUNTIF($U$3:$U34,"H"),"")</f>
        <v>27</v>
      </c>
      <c r="W34" t="str">
        <f>IF(U34="P",COUNTIF($U$3:$U34,"P"),"")</f>
        <v/>
      </c>
      <c r="X34" s="76" t="str">
        <f t="shared" si="2"/>
        <v>Cody Bellinger</v>
      </c>
      <c r="Y34" t="str">
        <f>IFERROR(VLOOKUP($X34,PITCH!$B$7:$AJ$2004,29,FALSE),"")</f>
        <v/>
      </c>
      <c r="Z34" t="str">
        <f>IFERROR(VLOOKUP($X34,PITCH!$B$7:$AJ$2004,30,FALSE),"")</f>
        <v/>
      </c>
      <c r="AA34" t="str">
        <f>IFERROR(VLOOKUP($X34,PITCH!$B$7:$AJ$2004,31,FALSE),"")</f>
        <v/>
      </c>
      <c r="AB34" t="str">
        <f>IFERROR(VLOOKUP($X34,PITCH!$B$7:$AJ$2004,1,FALSE),"")</f>
        <v/>
      </c>
      <c r="AD34" s="108" t="str">
        <f>IFERROR(VLOOKUP($X34,Prospects!$A$3:$K$281,1,FALSE),"")</f>
        <v/>
      </c>
      <c r="AE34" s="108" t="str">
        <f>IFERROR(VLOOKUP($X34,Prospects!$A$3:$K$281,9,FALSE),"")</f>
        <v/>
      </c>
      <c r="AF34" s="108" t="str">
        <f>IFERROR(VLOOKUP($X34,Prospects!$A$3:$K$281,2,FALSE),"")</f>
        <v/>
      </c>
      <c r="AG34" s="110" t="str">
        <f>IFERROR(VLOOKUP($X34,Prospects!$A$3:$K$281,10,FALSE),"")</f>
        <v/>
      </c>
      <c r="AH34" s="110" t="str">
        <f>IFERROR(VLOOKUP($X34,Prospects!$A$3:$K$281,11,FALSE),"")</f>
        <v/>
      </c>
      <c r="AI34" s="110" t="str">
        <f>IFERROR(VLOOKUP($X34,Prospects!$A$3:$K$281,3,FALSE),"")</f>
        <v/>
      </c>
      <c r="AJ34" s="110" t="str">
        <f>IFERROR(VLOOKUP($X34,Prospects!$A$3:$K$281,4,FALSE),"")</f>
        <v/>
      </c>
      <c r="AK34" s="110" t="str">
        <f>IFERROR(VLOOKUP($X34,Prospects!$A$3:$K$281,5,FALSE),"")</f>
        <v/>
      </c>
      <c r="AL34" s="110" t="str">
        <f>IFERROR(VLOOKUP($X34,Prospects!$A$3:$K$281,6,FALSE),"")</f>
        <v/>
      </c>
      <c r="AN34" s="108" t="str">
        <f>IFERROR(VLOOKUP($X34,KEEPERS!$A$3:$H$300,1,FALSE),"")</f>
        <v/>
      </c>
      <c r="AO34" s="108" t="str">
        <f>IFERROR(VLOOKUP($X34,KEEPERS!$A$3:$H$300,5,FALSE),"")</f>
        <v/>
      </c>
      <c r="AP34" s="108" t="str">
        <f>IFERROR(VLOOKUP($X34,KEEPERS!$A$3:$H$300,2,FALSE),"")</f>
        <v/>
      </c>
      <c r="AQ34" s="110" t="str">
        <f>IFERROR(VLOOKUP($X34,KEEPERS!$A$3:$H$300,6,FALSE),"")</f>
        <v/>
      </c>
      <c r="AR34" s="110" t="str">
        <f>IFERROR(VLOOKUP($X34,KEEPERS!$A$3:$H$300,7,FALSE),"")</f>
        <v/>
      </c>
      <c r="AT34" s="110" t="str">
        <f>IFERROR(VLOOKUP($X34,HIT!$B$182:$AM$2000,1,FALSE),"")</f>
        <v>Cody Bellinger</v>
      </c>
      <c r="AU34" s="407">
        <f>IFERROR(VLOOKUP($X34,HIT!$B$182:$AM$2000,32,FALSE),0)</f>
        <v>434.65</v>
      </c>
      <c r="AV34" s="407">
        <f>IFERROR(VLOOKUP($X34,HIT!$B$182:$AM$2000,33,FALSE),0)</f>
        <v>3.0395104895104894</v>
      </c>
      <c r="AW34" s="110" t="str">
        <f>IFERROR(VLOOKUP($X34,PITCH!$B$182:$AP$2000,1,FALSE),"")</f>
        <v/>
      </c>
      <c r="AX34" s="110">
        <f>IFERROR(VLOOKUP($X34,PITCH!$B$182:$AP$2000,35,FALSE),0)</f>
        <v>0</v>
      </c>
      <c r="AY34" s="110">
        <f>IFERROR(VLOOKUP($X34,PITCH!$B$182:$AP$2000,36,FALSE),0)</f>
        <v>0</v>
      </c>
      <c r="AZ34" s="408">
        <f t="shared" si="4"/>
        <v>434.65</v>
      </c>
      <c r="BA34" s="408">
        <f>IF(AZ34&gt;0,RANK(AZ34,AZ$3:AZ694),"")</f>
        <v>57</v>
      </c>
      <c r="BB34" s="408">
        <f ca="1">IFERROR(VLOOKUP($X34,HIT!$B$182:$AP$2000,31,FALSE),0)</f>
        <v>30</v>
      </c>
      <c r="BC34" s="408">
        <f>IFERROR(VLOOKUP($X34,PITCH!$B$182:$AP$2000,34,FALSE),0)</f>
        <v>0</v>
      </c>
      <c r="BE34" s="110">
        <f>IFERROR(VLOOKUP($X34,OBP!$B$182:$AN$2001,32,FALSE),"")</f>
        <v>41</v>
      </c>
      <c r="BG34" s="110">
        <f>IFERROR(VLOOKUP($X34,OPS!$B$183:$AL$2002,31,FALSE),"")</f>
        <v>40</v>
      </c>
      <c r="BI34" s="110" t="str">
        <f>IFERROR(VLOOKUP($X34,PITCH!$B$205:$AP$2000,34,FALSE),"")</f>
        <v/>
      </c>
      <c r="BJ34" s="110" t="str">
        <f>IFERROR(VLOOKUP($X34,PITCH!$B$205:$AP$2000,34,FALSE),"")</f>
        <v/>
      </c>
      <c r="BK34" s="110" t="str">
        <f>IFERROR(VLOOKUP($X34,PITCH!$B$205:$AP$2000,34,FALSE),"")</f>
        <v/>
      </c>
    </row>
    <row r="35" spans="2:63" x14ac:dyDescent="0.2">
      <c r="B35" t="s">
        <v>1296</v>
      </c>
      <c r="C35" t="s">
        <v>135</v>
      </c>
      <c r="D35" t="s">
        <v>118</v>
      </c>
      <c r="E35" t="s">
        <v>118</v>
      </c>
      <c r="F35">
        <v>23</v>
      </c>
      <c r="G35">
        <v>578</v>
      </c>
      <c r="H35">
        <v>77</v>
      </c>
      <c r="I35">
        <v>21</v>
      </c>
      <c r="J35">
        <v>86</v>
      </c>
      <c r="K35">
        <v>18</v>
      </c>
      <c r="L35">
        <v>0.27</v>
      </c>
      <c r="T35" s="127">
        <f t="shared" si="5"/>
        <v>33</v>
      </c>
      <c r="U35" t="str">
        <f t="shared" si="3"/>
        <v>H</v>
      </c>
      <c r="V35">
        <f>IF(U35="H",COUNTIF($U$3:$U35,"H"),"")</f>
        <v>28</v>
      </c>
      <c r="W35" t="str">
        <f>IF(U35="P",COUNTIF($U$3:$U35,"P"),"")</f>
        <v/>
      </c>
      <c r="X35" s="76" t="str">
        <f t="shared" si="2"/>
        <v>Ozzie Albies</v>
      </c>
      <c r="Y35" t="str">
        <f>IFERROR(VLOOKUP($X35,PITCH!$B$7:$AJ$2004,29,FALSE),"")</f>
        <v/>
      </c>
      <c r="Z35" t="str">
        <f>IFERROR(VLOOKUP($X35,PITCH!$B$7:$AJ$2004,30,FALSE),"")</f>
        <v/>
      </c>
      <c r="AA35" t="str">
        <f>IFERROR(VLOOKUP($X35,PITCH!$B$7:$AJ$2004,31,FALSE),"")</f>
        <v/>
      </c>
      <c r="AB35" t="str">
        <f>IFERROR(VLOOKUP($X35,PITCH!$B$7:$AJ$2004,1,FALSE),"")</f>
        <v/>
      </c>
      <c r="AD35" s="108" t="str">
        <f>IFERROR(VLOOKUP($X35,Prospects!$A$3:$K$281,1,FALSE),"")</f>
        <v/>
      </c>
      <c r="AE35" s="108" t="str">
        <f>IFERROR(VLOOKUP($X35,Prospects!$A$3:$K$281,9,FALSE),"")</f>
        <v/>
      </c>
      <c r="AF35" s="108" t="str">
        <f>IFERROR(VLOOKUP($X35,Prospects!$A$3:$K$281,2,FALSE),"")</f>
        <v/>
      </c>
      <c r="AG35" s="110" t="str">
        <f>IFERROR(VLOOKUP($X35,Prospects!$A$3:$K$281,10,FALSE),"")</f>
        <v/>
      </c>
      <c r="AH35" s="110" t="str">
        <f>IFERROR(VLOOKUP($X35,Prospects!$A$3:$K$281,11,FALSE),"")</f>
        <v/>
      </c>
      <c r="AI35" s="110" t="str">
        <f>IFERROR(VLOOKUP($X35,Prospects!$A$3:$K$281,3,FALSE),"")</f>
        <v/>
      </c>
      <c r="AJ35" s="110" t="str">
        <f>IFERROR(VLOOKUP($X35,Prospects!$A$3:$K$281,4,FALSE),"")</f>
        <v/>
      </c>
      <c r="AK35" s="110" t="str">
        <f>IFERROR(VLOOKUP($X35,Prospects!$A$3:$K$281,5,FALSE),"")</f>
        <v/>
      </c>
      <c r="AL35" s="110" t="str">
        <f>IFERROR(VLOOKUP($X35,Prospects!$A$3:$K$281,6,FALSE),"")</f>
        <v/>
      </c>
      <c r="AN35" s="108" t="str">
        <f>IFERROR(VLOOKUP($X35,KEEPERS!$A$3:$H$300,1,FALSE),"")</f>
        <v/>
      </c>
      <c r="AO35" s="108" t="str">
        <f>IFERROR(VLOOKUP($X35,KEEPERS!$A$3:$H$300,5,FALSE),"")</f>
        <v/>
      </c>
      <c r="AP35" s="108" t="str">
        <f>IFERROR(VLOOKUP($X35,KEEPERS!$A$3:$H$300,2,FALSE),"")</f>
        <v/>
      </c>
      <c r="AQ35" s="110" t="str">
        <f>IFERROR(VLOOKUP($X35,KEEPERS!$A$3:$H$300,6,FALSE),"")</f>
        <v/>
      </c>
      <c r="AR35" s="110" t="str">
        <f>IFERROR(VLOOKUP($X35,KEEPERS!$A$3:$H$300,7,FALSE),"")</f>
        <v/>
      </c>
      <c r="AT35" s="110" t="str">
        <f>IFERROR(VLOOKUP($X35,HIT!$B$182:$AM$2000,1,FALSE),"")</f>
        <v>Ozzie Albies</v>
      </c>
      <c r="AU35" s="407">
        <f>IFERROR(VLOOKUP($X35,HIT!$B$182:$AM$2000,32,FALSE),0)</f>
        <v>435.64999999999992</v>
      </c>
      <c r="AV35" s="407">
        <f>IFERROR(VLOOKUP($X35,HIT!$B$182:$AM$2000,33,FALSE),0)</f>
        <v>2.8850993377483438</v>
      </c>
      <c r="AW35" s="110" t="str">
        <f>IFERROR(VLOOKUP($X35,PITCH!$B$182:$AP$2000,1,FALSE),"")</f>
        <v/>
      </c>
      <c r="AX35" s="110">
        <f>IFERROR(VLOOKUP($X35,PITCH!$B$182:$AP$2000,35,FALSE),0)</f>
        <v>0</v>
      </c>
      <c r="AY35" s="110">
        <f>IFERROR(VLOOKUP($X35,PITCH!$B$182:$AP$2000,36,FALSE),0)</f>
        <v>0</v>
      </c>
      <c r="AZ35" s="408">
        <f t="shared" si="4"/>
        <v>435.64999999999992</v>
      </c>
      <c r="BA35" s="408">
        <f>IF(AZ35&gt;0,RANK(AZ35,AZ$3:AZ695),"")</f>
        <v>55</v>
      </c>
      <c r="BB35" s="408">
        <f ca="1">IFERROR(VLOOKUP($X35,HIT!$B$182:$AP$2000,31,FALSE),0)</f>
        <v>101</v>
      </c>
      <c r="BC35" s="408">
        <f>IFERROR(VLOOKUP($X35,PITCH!$B$182:$AP$2000,34,FALSE),0)</f>
        <v>0</v>
      </c>
      <c r="BE35" s="110">
        <f>IFERROR(VLOOKUP($X35,OBP!$B$182:$AN$2001,32,FALSE),"")</f>
        <v>54</v>
      </c>
      <c r="BG35" s="110">
        <f>IFERROR(VLOOKUP($X35,OPS!$B$183:$AL$2002,31,FALSE),"")</f>
        <v>46</v>
      </c>
      <c r="BI35" s="110" t="str">
        <f>IFERROR(VLOOKUP($X35,PITCH!$B$205:$AP$2000,34,FALSE),"")</f>
        <v/>
      </c>
      <c r="BJ35" s="110" t="str">
        <f>IFERROR(VLOOKUP($X35,PITCH!$B$205:$AP$2000,34,FALSE),"")</f>
        <v/>
      </c>
      <c r="BK35" s="110" t="str">
        <f>IFERROR(VLOOKUP($X35,PITCH!$B$205:$AP$2000,34,FALSE),"")</f>
        <v/>
      </c>
    </row>
    <row r="36" spans="2:63" x14ac:dyDescent="0.2">
      <c r="B36" t="s">
        <v>351</v>
      </c>
      <c r="C36" t="s">
        <v>120</v>
      </c>
      <c r="D36" t="s">
        <v>114</v>
      </c>
      <c r="E36" t="s">
        <v>114</v>
      </c>
      <c r="F36">
        <v>23</v>
      </c>
      <c r="G36">
        <v>567</v>
      </c>
      <c r="H36">
        <v>104</v>
      </c>
      <c r="I36">
        <v>22</v>
      </c>
      <c r="J36">
        <v>61</v>
      </c>
      <c r="K36">
        <v>12</v>
      </c>
      <c r="L36">
        <v>0.27800000000000002</v>
      </c>
      <c r="T36" s="127">
        <f t="shared" si="5"/>
        <v>34</v>
      </c>
      <c r="U36" t="str">
        <f t="shared" si="3"/>
        <v>H</v>
      </c>
      <c r="V36">
        <f>IF(U36="H",COUNTIF($U$3:$U36,"H"),"")</f>
        <v>29</v>
      </c>
      <c r="W36" t="str">
        <f>IF(U36="P",COUNTIF($U$3:$U36,"P"),"")</f>
        <v/>
      </c>
      <c r="X36" s="76" t="str">
        <f t="shared" si="2"/>
        <v>Charlie Blackmon</v>
      </c>
      <c r="Y36" t="str">
        <f>IFERROR(VLOOKUP($X36,PITCH!$B$7:$AJ$2004,29,FALSE),"")</f>
        <v/>
      </c>
      <c r="Z36" t="str">
        <f>IFERROR(VLOOKUP($X36,PITCH!$B$7:$AJ$2004,30,FALSE),"")</f>
        <v/>
      </c>
      <c r="AA36" t="str">
        <f>IFERROR(VLOOKUP($X36,PITCH!$B$7:$AJ$2004,31,FALSE),"")</f>
        <v/>
      </c>
      <c r="AB36" t="str">
        <f>IFERROR(VLOOKUP($X36,PITCH!$B$7:$AJ$2004,1,FALSE),"")</f>
        <v/>
      </c>
      <c r="AD36" s="108" t="str">
        <f>IFERROR(VLOOKUP($X36,Prospects!$A$3:$K$281,1,FALSE),"")</f>
        <v/>
      </c>
      <c r="AE36" s="108" t="str">
        <f>IFERROR(VLOOKUP($X36,Prospects!$A$3:$K$281,9,FALSE),"")</f>
        <v/>
      </c>
      <c r="AF36" s="108" t="str">
        <f>IFERROR(VLOOKUP($X36,Prospects!$A$3:$K$281,2,FALSE),"")</f>
        <v/>
      </c>
      <c r="AG36" s="110" t="str">
        <f>IFERROR(VLOOKUP($X36,Prospects!$A$3:$K$281,10,FALSE),"")</f>
        <v/>
      </c>
      <c r="AH36" s="110" t="str">
        <f>IFERROR(VLOOKUP($X36,Prospects!$A$3:$K$281,11,FALSE),"")</f>
        <v/>
      </c>
      <c r="AI36" s="110" t="str">
        <f>IFERROR(VLOOKUP($X36,Prospects!$A$3:$K$281,3,FALSE),"")</f>
        <v/>
      </c>
      <c r="AJ36" s="110" t="str">
        <f>IFERROR(VLOOKUP($X36,Prospects!$A$3:$K$281,4,FALSE),"")</f>
        <v/>
      </c>
      <c r="AK36" s="110" t="str">
        <f>IFERROR(VLOOKUP($X36,Prospects!$A$3:$K$281,5,FALSE),"")</f>
        <v/>
      </c>
      <c r="AL36" s="110" t="str">
        <f>IFERROR(VLOOKUP($X36,Prospects!$A$3:$K$281,6,FALSE),"")</f>
        <v/>
      </c>
      <c r="AN36" s="108" t="str">
        <f>IFERROR(VLOOKUP($X36,KEEPERS!$A$3:$H$300,1,FALSE),"")</f>
        <v/>
      </c>
      <c r="AO36" s="108" t="str">
        <f>IFERROR(VLOOKUP($X36,KEEPERS!$A$3:$H$300,5,FALSE),"")</f>
        <v/>
      </c>
      <c r="AP36" s="108" t="str">
        <f>IFERROR(VLOOKUP($X36,KEEPERS!$A$3:$H$300,2,FALSE),"")</f>
        <v/>
      </c>
      <c r="AQ36" s="110" t="str">
        <f>IFERROR(VLOOKUP($X36,KEEPERS!$A$3:$H$300,6,FALSE),"")</f>
        <v/>
      </c>
      <c r="AR36" s="110" t="str">
        <f>IFERROR(VLOOKUP($X36,KEEPERS!$A$3:$H$300,7,FALSE),"")</f>
        <v/>
      </c>
      <c r="AT36" s="110" t="str">
        <f>IFERROR(VLOOKUP($X36,HIT!$B$182:$AM$2000,1,FALSE),"")</f>
        <v>Charlie Blackmon</v>
      </c>
      <c r="AU36" s="407">
        <f>IFERROR(VLOOKUP($X36,HIT!$B$182:$AM$2000,32,FALSE),0)</f>
        <v>484.2000000000001</v>
      </c>
      <c r="AV36" s="407">
        <f>IFERROR(VLOOKUP($X36,HIT!$B$182:$AM$2000,33,FALSE),0)</f>
        <v>3.2716216216216223</v>
      </c>
      <c r="AW36" s="110" t="str">
        <f>IFERROR(VLOOKUP($X36,PITCH!$B$182:$AP$2000,1,FALSE),"")</f>
        <v/>
      </c>
      <c r="AX36" s="110">
        <f>IFERROR(VLOOKUP($X36,PITCH!$B$182:$AP$2000,35,FALSE),0)</f>
        <v>0</v>
      </c>
      <c r="AY36" s="110">
        <f>IFERROR(VLOOKUP($X36,PITCH!$B$182:$AP$2000,36,FALSE),0)</f>
        <v>0</v>
      </c>
      <c r="AZ36" s="408">
        <f t="shared" si="4"/>
        <v>484.2000000000001</v>
      </c>
      <c r="BA36" s="408">
        <f>IF(AZ36&gt;0,RANK(AZ36,AZ$3:AZ696),"")</f>
        <v>26</v>
      </c>
      <c r="BB36" s="408">
        <f ca="1">IFERROR(VLOOKUP($X36,HIT!$B$182:$AP$2000,31,FALSE),0)</f>
        <v>36</v>
      </c>
      <c r="BC36" s="408">
        <f>IFERROR(VLOOKUP($X36,PITCH!$B$182:$AP$2000,34,FALSE),0)</f>
        <v>0</v>
      </c>
      <c r="BE36" s="110">
        <f>IFERROR(VLOOKUP($X36,OBP!$B$182:$AN$2001,32,FALSE),"")</f>
        <v>21</v>
      </c>
      <c r="BG36" s="110">
        <f>IFERROR(VLOOKUP($X36,OPS!$B$183:$AL$2002,31,FALSE),"")</f>
        <v>21</v>
      </c>
      <c r="BI36" s="110" t="str">
        <f>IFERROR(VLOOKUP($X36,PITCH!$B$205:$AP$2000,34,FALSE),"")</f>
        <v/>
      </c>
      <c r="BJ36" s="110" t="str">
        <f>IFERROR(VLOOKUP($X36,PITCH!$B$205:$AP$2000,34,FALSE),"")</f>
        <v/>
      </c>
      <c r="BK36" s="110" t="str">
        <f>IFERROR(VLOOKUP($X36,PITCH!$B$205:$AP$2000,34,FALSE),"")</f>
        <v/>
      </c>
    </row>
    <row r="37" spans="2:63" x14ac:dyDescent="0.2">
      <c r="B37" t="s">
        <v>186</v>
      </c>
      <c r="C37" t="s">
        <v>8</v>
      </c>
      <c r="D37" t="s">
        <v>114</v>
      </c>
      <c r="E37" t="s">
        <v>114</v>
      </c>
      <c r="F37">
        <v>22</v>
      </c>
      <c r="G37">
        <v>546</v>
      </c>
      <c r="H37">
        <v>77</v>
      </c>
      <c r="I37">
        <v>17</v>
      </c>
      <c r="J37">
        <v>83</v>
      </c>
      <c r="K37">
        <v>27</v>
      </c>
      <c r="L37">
        <v>0.27200000000000002</v>
      </c>
      <c r="T37" s="127">
        <f t="shared" si="5"/>
        <v>35</v>
      </c>
      <c r="U37" t="str">
        <f t="shared" si="3"/>
        <v>H</v>
      </c>
      <c r="V37">
        <f>IF(U37="H",COUNTIF($U$3:$U37,"H"),"")</f>
        <v>30</v>
      </c>
      <c r="W37" t="str">
        <f>IF(U37="P",COUNTIF($U$3:$U37,"P"),"")</f>
        <v/>
      </c>
      <c r="X37" s="76" t="str">
        <f t="shared" si="2"/>
        <v>Starling Marte</v>
      </c>
      <c r="Y37" t="str">
        <f>IFERROR(VLOOKUP($X37,PITCH!$B$7:$AJ$2004,29,FALSE),"")</f>
        <v/>
      </c>
      <c r="Z37" t="str">
        <f>IFERROR(VLOOKUP($X37,PITCH!$B$7:$AJ$2004,30,FALSE),"")</f>
        <v/>
      </c>
      <c r="AA37" t="str">
        <f>IFERROR(VLOOKUP($X37,PITCH!$B$7:$AJ$2004,31,FALSE),"")</f>
        <v/>
      </c>
      <c r="AB37" t="str">
        <f>IFERROR(VLOOKUP($X37,PITCH!$B$7:$AJ$2004,1,FALSE),"")</f>
        <v/>
      </c>
      <c r="AD37" s="108" t="str">
        <f>IFERROR(VLOOKUP($X37,Prospects!$A$3:$K$281,1,FALSE),"")</f>
        <v/>
      </c>
      <c r="AE37" s="108" t="str">
        <f>IFERROR(VLOOKUP($X37,Prospects!$A$3:$K$281,9,FALSE),"")</f>
        <v/>
      </c>
      <c r="AF37" s="108" t="str">
        <f>IFERROR(VLOOKUP($X37,Prospects!$A$3:$K$281,2,FALSE),"")</f>
        <v/>
      </c>
      <c r="AG37" s="110" t="str">
        <f>IFERROR(VLOOKUP($X37,Prospects!$A$3:$K$281,10,FALSE),"")</f>
        <v/>
      </c>
      <c r="AH37" s="110" t="str">
        <f>IFERROR(VLOOKUP($X37,Prospects!$A$3:$K$281,11,FALSE),"")</f>
        <v/>
      </c>
      <c r="AI37" s="110" t="str">
        <f>IFERROR(VLOOKUP($X37,Prospects!$A$3:$K$281,3,FALSE),"")</f>
        <v/>
      </c>
      <c r="AJ37" s="110" t="str">
        <f>IFERROR(VLOOKUP($X37,Prospects!$A$3:$K$281,4,FALSE),"")</f>
        <v/>
      </c>
      <c r="AK37" s="110" t="str">
        <f>IFERROR(VLOOKUP($X37,Prospects!$A$3:$K$281,5,FALSE),"")</f>
        <v/>
      </c>
      <c r="AL37" s="110" t="str">
        <f>IFERROR(VLOOKUP($X37,Prospects!$A$3:$K$281,6,FALSE),"")</f>
        <v/>
      </c>
      <c r="AN37" s="108" t="str">
        <f>IFERROR(VLOOKUP($X37,KEEPERS!$A$3:$H$300,1,FALSE),"")</f>
        <v/>
      </c>
      <c r="AO37" s="108" t="str">
        <f>IFERROR(VLOOKUP($X37,KEEPERS!$A$3:$H$300,5,FALSE),"")</f>
        <v/>
      </c>
      <c r="AP37" s="108" t="str">
        <f>IFERROR(VLOOKUP($X37,KEEPERS!$A$3:$H$300,2,FALSE),"")</f>
        <v/>
      </c>
      <c r="AQ37" s="110" t="str">
        <f>IFERROR(VLOOKUP($X37,KEEPERS!$A$3:$H$300,6,FALSE),"")</f>
        <v/>
      </c>
      <c r="AR37" s="110" t="str">
        <f>IFERROR(VLOOKUP($X37,KEEPERS!$A$3:$H$300,7,FALSE),"")</f>
        <v/>
      </c>
      <c r="AT37" s="110" t="str">
        <f>IFERROR(VLOOKUP($X37,HIT!$B$182:$AM$2000,1,FALSE),"")</f>
        <v>Starling Marte</v>
      </c>
      <c r="AU37" s="407">
        <f>IFERROR(VLOOKUP($X37,HIT!$B$182:$AM$2000,32,FALSE),0)</f>
        <v>446.09999999999991</v>
      </c>
      <c r="AV37" s="407">
        <f>IFERROR(VLOOKUP($X37,HIT!$B$182:$AM$2000,33,FALSE),0)</f>
        <v>3.0554794520547941</v>
      </c>
      <c r="AW37" s="110" t="str">
        <f>IFERROR(VLOOKUP($X37,PITCH!$B$182:$AP$2000,1,FALSE),"")</f>
        <v/>
      </c>
      <c r="AX37" s="110">
        <f>IFERROR(VLOOKUP($X37,PITCH!$B$182:$AP$2000,35,FALSE),0)</f>
        <v>0</v>
      </c>
      <c r="AY37" s="110">
        <f>IFERROR(VLOOKUP($X37,PITCH!$B$182:$AP$2000,36,FALSE),0)</f>
        <v>0</v>
      </c>
      <c r="AZ37" s="408">
        <f t="shared" si="4"/>
        <v>446.09999999999991</v>
      </c>
      <c r="BA37" s="408">
        <f>IF(AZ37&gt;0,RANK(AZ37,AZ$3:AZ697),"")</f>
        <v>48</v>
      </c>
      <c r="BB37" s="408">
        <f ca="1">IFERROR(VLOOKUP($X37,HIT!$B$182:$AP$2000,31,FALSE),0)</f>
        <v>117</v>
      </c>
      <c r="BC37" s="408">
        <f>IFERROR(VLOOKUP($X37,PITCH!$B$182:$AP$2000,34,FALSE),0)</f>
        <v>0</v>
      </c>
      <c r="BE37" s="110">
        <f>IFERROR(VLOOKUP($X37,OBP!$B$182:$AN$2001,32,FALSE),"")</f>
        <v>24</v>
      </c>
      <c r="BG37" s="110">
        <f>IFERROR(VLOOKUP($X37,OPS!$B$183:$AL$2002,31,FALSE),"")</f>
        <v>25</v>
      </c>
      <c r="BI37" s="110" t="str">
        <f>IFERROR(VLOOKUP($X37,PITCH!$B$205:$AP$2000,34,FALSE),"")</f>
        <v/>
      </c>
      <c r="BJ37" s="110" t="str">
        <f>IFERROR(VLOOKUP($X37,PITCH!$B$205:$AP$2000,34,FALSE),"")</f>
        <v/>
      </c>
      <c r="BK37" s="110" t="str">
        <f>IFERROR(VLOOKUP($X37,PITCH!$B$205:$AP$2000,34,FALSE),"")</f>
        <v/>
      </c>
    </row>
    <row r="38" spans="2:63" x14ac:dyDescent="0.2">
      <c r="B38" t="s">
        <v>275</v>
      </c>
      <c r="C38" t="s">
        <v>714</v>
      </c>
      <c r="D38" t="s">
        <v>116</v>
      </c>
      <c r="E38" t="s">
        <v>116</v>
      </c>
      <c r="F38">
        <v>22</v>
      </c>
      <c r="G38">
        <v>536</v>
      </c>
      <c r="H38">
        <v>94</v>
      </c>
      <c r="I38">
        <v>25</v>
      </c>
      <c r="J38">
        <v>101</v>
      </c>
      <c r="K38">
        <v>4</v>
      </c>
      <c r="L38">
        <v>0.29499999999999998</v>
      </c>
      <c r="T38" s="127">
        <f t="shared" si="5"/>
        <v>36</v>
      </c>
      <c r="U38" t="str">
        <f t="shared" si="3"/>
        <v>H</v>
      </c>
      <c r="V38">
        <f>IF(U38="H",COUNTIF($U$3:$U38,"H"),"")</f>
        <v>31</v>
      </c>
      <c r="W38" t="str">
        <f>IF(U38="P",COUNTIF($U$3:$U38,"P"),"")</f>
        <v/>
      </c>
      <c r="X38" s="76" t="str">
        <f t="shared" si="2"/>
        <v>Anthony Rendon</v>
      </c>
      <c r="Y38" t="str">
        <f>IFERROR(VLOOKUP($X38,PITCH!$B$7:$AJ$2004,29,FALSE),"")</f>
        <v/>
      </c>
      <c r="Z38" t="str">
        <f>IFERROR(VLOOKUP($X38,PITCH!$B$7:$AJ$2004,30,FALSE),"")</f>
        <v/>
      </c>
      <c r="AA38" t="str">
        <f>IFERROR(VLOOKUP($X38,PITCH!$B$7:$AJ$2004,31,FALSE),"")</f>
        <v/>
      </c>
      <c r="AB38" t="str">
        <f>IFERROR(VLOOKUP($X38,PITCH!$B$7:$AJ$2004,1,FALSE),"")</f>
        <v/>
      </c>
      <c r="AD38" s="108" t="str">
        <f>IFERROR(VLOOKUP($X38,Prospects!$A$3:$K$281,1,FALSE),"")</f>
        <v/>
      </c>
      <c r="AE38" s="108" t="str">
        <f>IFERROR(VLOOKUP($X38,Prospects!$A$3:$K$281,9,FALSE),"")</f>
        <v/>
      </c>
      <c r="AF38" s="108" t="str">
        <f>IFERROR(VLOOKUP($X38,Prospects!$A$3:$K$281,2,FALSE),"")</f>
        <v/>
      </c>
      <c r="AG38" s="110" t="str">
        <f>IFERROR(VLOOKUP($X38,Prospects!$A$3:$K$281,10,FALSE),"")</f>
        <v/>
      </c>
      <c r="AH38" s="110" t="str">
        <f>IFERROR(VLOOKUP($X38,Prospects!$A$3:$K$281,11,FALSE),"")</f>
        <v/>
      </c>
      <c r="AI38" s="110" t="str">
        <f>IFERROR(VLOOKUP($X38,Prospects!$A$3:$K$281,3,FALSE),"")</f>
        <v/>
      </c>
      <c r="AJ38" s="110" t="str">
        <f>IFERROR(VLOOKUP($X38,Prospects!$A$3:$K$281,4,FALSE),"")</f>
        <v/>
      </c>
      <c r="AK38" s="110" t="str">
        <f>IFERROR(VLOOKUP($X38,Prospects!$A$3:$K$281,5,FALSE),"")</f>
        <v/>
      </c>
      <c r="AL38" s="110" t="str">
        <f>IFERROR(VLOOKUP($X38,Prospects!$A$3:$K$281,6,FALSE),"")</f>
        <v/>
      </c>
      <c r="AN38" s="108" t="str">
        <f>IFERROR(VLOOKUP($X38,KEEPERS!$A$3:$H$300,1,FALSE),"")</f>
        <v/>
      </c>
      <c r="AO38" s="108" t="str">
        <f>IFERROR(VLOOKUP($X38,KEEPERS!$A$3:$H$300,5,FALSE),"")</f>
        <v/>
      </c>
      <c r="AP38" s="108" t="str">
        <f>IFERROR(VLOOKUP($X38,KEEPERS!$A$3:$H$300,2,FALSE),"")</f>
        <v/>
      </c>
      <c r="AQ38" s="110" t="str">
        <f>IFERROR(VLOOKUP($X38,KEEPERS!$A$3:$H$300,6,FALSE),"")</f>
        <v/>
      </c>
      <c r="AR38" s="110" t="str">
        <f>IFERROR(VLOOKUP($X38,KEEPERS!$A$3:$H$300,7,FALSE),"")</f>
        <v/>
      </c>
      <c r="AT38" s="110" t="str">
        <f>IFERROR(VLOOKUP($X38,HIT!$B$182:$AM$2000,1,FALSE),"")</f>
        <v>Anthony Rendon</v>
      </c>
      <c r="AU38" s="407">
        <f>IFERROR(VLOOKUP($X38,HIT!$B$182:$AM$2000,32,FALSE),0)</f>
        <v>478.49999999999994</v>
      </c>
      <c r="AV38" s="407">
        <f>IFERROR(VLOOKUP($X38,HIT!$B$182:$AM$2000,33,FALSE),0)</f>
        <v>3.2773972602739723</v>
      </c>
      <c r="AW38" s="110" t="str">
        <f>IFERROR(VLOOKUP($X38,PITCH!$B$182:$AP$2000,1,FALSE),"")</f>
        <v/>
      </c>
      <c r="AX38" s="110">
        <f>IFERROR(VLOOKUP($X38,PITCH!$B$182:$AP$2000,35,FALSE),0)</f>
        <v>0</v>
      </c>
      <c r="AY38" s="110">
        <f>IFERROR(VLOOKUP($X38,PITCH!$B$182:$AP$2000,36,FALSE),0)</f>
        <v>0</v>
      </c>
      <c r="AZ38" s="408">
        <f t="shared" si="4"/>
        <v>478.49999999999994</v>
      </c>
      <c r="BA38" s="408">
        <f>IF(AZ38&gt;0,RANK(AZ38,AZ$3:AZ698),"")</f>
        <v>31</v>
      </c>
      <c r="BB38" s="408">
        <f ca="1">IFERROR(VLOOKUP($X38,HIT!$B$182:$AP$2000,31,FALSE),0)</f>
        <v>36</v>
      </c>
      <c r="BC38" s="408">
        <f>IFERROR(VLOOKUP($X38,PITCH!$B$182:$AP$2000,34,FALSE),0)</f>
        <v>0</v>
      </c>
      <c r="BE38" s="110">
        <f>IFERROR(VLOOKUP($X38,OBP!$B$182:$AN$2001,32,FALSE),"")</f>
        <v>26</v>
      </c>
      <c r="BG38" s="110">
        <f>IFERROR(VLOOKUP($X38,OPS!$B$183:$AL$2002,31,FALSE),"")</f>
        <v>28</v>
      </c>
      <c r="BI38" s="110" t="str">
        <f>IFERROR(VLOOKUP($X38,PITCH!$B$205:$AP$2000,34,FALSE),"")</f>
        <v/>
      </c>
      <c r="BJ38" s="110" t="str">
        <f>IFERROR(VLOOKUP($X38,PITCH!$B$205:$AP$2000,34,FALSE),"")</f>
        <v/>
      </c>
      <c r="BK38" s="110" t="str">
        <f>IFERROR(VLOOKUP($X38,PITCH!$B$205:$AP$2000,34,FALSE),"")</f>
        <v/>
      </c>
    </row>
    <row r="39" spans="2:63" x14ac:dyDescent="0.2">
      <c r="B39" t="s">
        <v>221</v>
      </c>
      <c r="C39" t="s">
        <v>134</v>
      </c>
      <c r="D39" t="s">
        <v>111</v>
      </c>
      <c r="E39" t="s">
        <v>111</v>
      </c>
      <c r="F39">
        <v>22</v>
      </c>
      <c r="M39">
        <v>204</v>
      </c>
      <c r="N39">
        <v>16</v>
      </c>
      <c r="O39">
        <v>0</v>
      </c>
      <c r="P39">
        <v>2.81</v>
      </c>
      <c r="Q39">
        <v>1.02</v>
      </c>
      <c r="R39">
        <v>254</v>
      </c>
      <c r="T39" s="127">
        <f t="shared" si="5"/>
        <v>37</v>
      </c>
      <c r="U39" t="str">
        <f t="shared" si="3"/>
        <v>P</v>
      </c>
      <c r="V39" t="str">
        <f>IF(U39="H",COUNTIF($U$3:$U39,"H"),"")</f>
        <v/>
      </c>
      <c r="W39">
        <f>IF(U39="P",COUNTIF($U$3:$U39,"P"),"")</f>
        <v>6</v>
      </c>
      <c r="X39" s="76" t="str">
        <f t="shared" si="2"/>
        <v>Gerrit Cole</v>
      </c>
      <c r="Y39">
        <f>IFERROR(VLOOKUP($X39,PITCH!$B$7:$AJ$2004,29,FALSE),"")</f>
        <v>10.762886597938145</v>
      </c>
      <c r="Z39">
        <f>IFERROR(VLOOKUP($X39,PITCH!$B$7:$AJ$2004,30,FALSE),"")</f>
        <v>2.6907216494845363</v>
      </c>
      <c r="AA39">
        <f>IFERROR(VLOOKUP($X39,PITCH!$B$7:$AJ$2004,31,FALSE),"")</f>
        <v>8.072164948453608</v>
      </c>
      <c r="AB39" t="str">
        <f>IFERROR(VLOOKUP($X39,PITCH!$B$7:$AJ$2004,1,FALSE),"")</f>
        <v>Gerrit Cole</v>
      </c>
      <c r="AD39" s="108" t="str">
        <f>IFERROR(VLOOKUP($X39,Prospects!$A$3:$K$281,1,FALSE),"")</f>
        <v/>
      </c>
      <c r="AE39" s="108" t="str">
        <f>IFERROR(VLOOKUP($X39,Prospects!$A$3:$K$281,9,FALSE),"")</f>
        <v/>
      </c>
      <c r="AF39" s="108" t="str">
        <f>IFERROR(VLOOKUP($X39,Prospects!$A$3:$K$281,2,FALSE),"")</f>
        <v/>
      </c>
      <c r="AG39" s="110" t="str">
        <f>IFERROR(VLOOKUP($X39,Prospects!$A$3:$K$281,10,FALSE),"")</f>
        <v/>
      </c>
      <c r="AH39" s="110" t="str">
        <f>IFERROR(VLOOKUP($X39,Prospects!$A$3:$K$281,11,FALSE),"")</f>
        <v/>
      </c>
      <c r="AI39" s="110" t="str">
        <f>IFERROR(VLOOKUP($X39,Prospects!$A$3:$K$281,3,FALSE),"")</f>
        <v/>
      </c>
      <c r="AJ39" s="110" t="str">
        <f>IFERROR(VLOOKUP($X39,Prospects!$A$3:$K$281,4,FALSE),"")</f>
        <v/>
      </c>
      <c r="AK39" s="110" t="str">
        <f>IFERROR(VLOOKUP($X39,Prospects!$A$3:$K$281,5,FALSE),"")</f>
        <v/>
      </c>
      <c r="AL39" s="110" t="str">
        <f>IFERROR(VLOOKUP($X39,Prospects!$A$3:$K$281,6,FALSE),"")</f>
        <v/>
      </c>
      <c r="AN39" s="108" t="str">
        <f>IFERROR(VLOOKUP($X39,KEEPERS!$A$3:$H$300,1,FALSE),"")</f>
        <v/>
      </c>
      <c r="AO39" s="108" t="str">
        <f>IFERROR(VLOOKUP($X39,KEEPERS!$A$3:$H$300,5,FALSE),"")</f>
        <v/>
      </c>
      <c r="AP39" s="108" t="str">
        <f>IFERROR(VLOOKUP($X39,KEEPERS!$A$3:$H$300,2,FALSE),"")</f>
        <v/>
      </c>
      <c r="AQ39" s="110" t="str">
        <f>IFERROR(VLOOKUP($X39,KEEPERS!$A$3:$H$300,6,FALSE),"")</f>
        <v/>
      </c>
      <c r="AR39" s="110" t="str">
        <f>IFERROR(VLOOKUP($X39,KEEPERS!$A$3:$H$300,7,FALSE),"")</f>
        <v/>
      </c>
      <c r="AT39" s="110" t="str">
        <f>IFERROR(VLOOKUP($X39,HIT!$B$182:$AM$2000,1,FALSE),"")</f>
        <v/>
      </c>
      <c r="AU39" s="407">
        <f>IFERROR(VLOOKUP($X39,HIT!$B$182:$AM$2000,32,FALSE),0)</f>
        <v>0</v>
      </c>
      <c r="AV39" s="407">
        <f>IFERROR(VLOOKUP($X39,HIT!$B$182:$AM$2000,33,FALSE),0)</f>
        <v>0</v>
      </c>
      <c r="AW39" s="110" t="str">
        <f>IFERROR(VLOOKUP($X39,PITCH!$B$182:$AP$2000,1,FALSE),"")</f>
        <v>Gerrit Cole</v>
      </c>
      <c r="AX39" s="110">
        <f>IFERROR(VLOOKUP($X39,PITCH!$B$182:$AP$2000,35,FALSE),0)</f>
        <v>513</v>
      </c>
      <c r="AY39" s="110">
        <f>IFERROR(VLOOKUP($X39,PITCH!$B$182:$AP$2000,36,FALSE),0)</f>
        <v>16.548387096774192</v>
      </c>
      <c r="AZ39" s="408">
        <f t="shared" si="4"/>
        <v>513</v>
      </c>
      <c r="BA39" s="408">
        <f>IF(AZ39&gt;0,RANK(AZ39,AZ$3:AZ699),"")</f>
        <v>16</v>
      </c>
      <c r="BB39" s="408">
        <f>IFERROR(VLOOKUP($X39,HIT!$B$182:$AP$2000,31,FALSE),0)</f>
        <v>0</v>
      </c>
      <c r="BC39" s="408">
        <f ca="1">IFERROR(VLOOKUP($X39,PITCH!$B$182:$AP$2000,34,FALSE),0)</f>
        <v>5</v>
      </c>
      <c r="BE39" s="110" t="str">
        <f>IFERROR(VLOOKUP($X39,OBP!$B$182:$AN$2001,32,FALSE),"")</f>
        <v/>
      </c>
      <c r="BG39" s="110" t="str">
        <f>IFERROR(VLOOKUP($X39,OPS!$B$183:$AL$2002,31,FALSE),"")</f>
        <v/>
      </c>
      <c r="BI39" s="110" t="str">
        <f>IFERROR(VLOOKUP($X39,PITCH!$B$205:$AP$2000,34,FALSE),"")</f>
        <v/>
      </c>
      <c r="BJ39" s="110" t="str">
        <f>IFERROR(VLOOKUP($X39,PITCH!$B$205:$AP$2000,34,FALSE),"")</f>
        <v/>
      </c>
      <c r="BK39" s="110" t="str">
        <f>IFERROR(VLOOKUP($X39,PITCH!$B$205:$AP$2000,34,FALSE),"")</f>
        <v/>
      </c>
    </row>
    <row r="40" spans="2:63" x14ac:dyDescent="0.2">
      <c r="B40" t="s">
        <v>296</v>
      </c>
      <c r="C40" t="s">
        <v>137</v>
      </c>
      <c r="D40" t="s">
        <v>110</v>
      </c>
      <c r="E40" t="s">
        <v>110</v>
      </c>
      <c r="F40">
        <v>22</v>
      </c>
      <c r="G40">
        <v>534</v>
      </c>
      <c r="H40">
        <v>89</v>
      </c>
      <c r="I40">
        <v>25</v>
      </c>
      <c r="J40">
        <v>105</v>
      </c>
      <c r="K40">
        <v>10</v>
      </c>
      <c r="L40">
        <v>0.29099999999999998</v>
      </c>
      <c r="T40" s="127">
        <f t="shared" si="5"/>
        <v>38</v>
      </c>
      <c r="U40" t="str">
        <f t="shared" si="3"/>
        <v>H</v>
      </c>
      <c r="V40">
        <f>IF(U40="H",COUNTIF($U$3:$U40,"H"),"")</f>
        <v>32</v>
      </c>
      <c r="W40" t="str">
        <f>IF(U40="P",COUNTIF($U$3:$U40,"P"),"")</f>
        <v/>
      </c>
      <c r="X40" s="76" t="str">
        <f t="shared" si="2"/>
        <v>Xander Bogaerts</v>
      </c>
      <c r="Y40" t="str">
        <f>IFERROR(VLOOKUP($X40,PITCH!$B$7:$AJ$2004,29,FALSE),"")</f>
        <v/>
      </c>
      <c r="Z40" t="str">
        <f>IFERROR(VLOOKUP($X40,PITCH!$B$7:$AJ$2004,30,FALSE),"")</f>
        <v/>
      </c>
      <c r="AA40" t="str">
        <f>IFERROR(VLOOKUP($X40,PITCH!$B$7:$AJ$2004,31,FALSE),"")</f>
        <v/>
      </c>
      <c r="AB40" t="str">
        <f>IFERROR(VLOOKUP($X40,PITCH!$B$7:$AJ$2004,1,FALSE),"")</f>
        <v/>
      </c>
      <c r="AD40" s="108" t="str">
        <f>IFERROR(VLOOKUP($X40,Prospects!$A$3:$K$281,1,FALSE),"")</f>
        <v/>
      </c>
      <c r="AE40" s="108" t="str">
        <f>IFERROR(VLOOKUP($X40,Prospects!$A$3:$K$281,9,FALSE),"")</f>
        <v/>
      </c>
      <c r="AF40" s="108" t="str">
        <f>IFERROR(VLOOKUP($X40,Prospects!$A$3:$K$281,2,FALSE),"")</f>
        <v/>
      </c>
      <c r="AG40" s="110" t="str">
        <f>IFERROR(VLOOKUP($X40,Prospects!$A$3:$K$281,10,FALSE),"")</f>
        <v/>
      </c>
      <c r="AH40" s="110" t="str">
        <f>IFERROR(VLOOKUP($X40,Prospects!$A$3:$K$281,11,FALSE),"")</f>
        <v/>
      </c>
      <c r="AI40" s="110" t="str">
        <f>IFERROR(VLOOKUP($X40,Prospects!$A$3:$K$281,3,FALSE),"")</f>
        <v/>
      </c>
      <c r="AJ40" s="110" t="str">
        <f>IFERROR(VLOOKUP($X40,Prospects!$A$3:$K$281,4,FALSE),"")</f>
        <v/>
      </c>
      <c r="AK40" s="110" t="str">
        <f>IFERROR(VLOOKUP($X40,Prospects!$A$3:$K$281,5,FALSE),"")</f>
        <v/>
      </c>
      <c r="AL40" s="110" t="str">
        <f>IFERROR(VLOOKUP($X40,Prospects!$A$3:$K$281,6,FALSE),"")</f>
        <v/>
      </c>
      <c r="AN40" s="108" t="str">
        <f>IFERROR(VLOOKUP($X40,KEEPERS!$A$3:$H$300,1,FALSE),"")</f>
        <v/>
      </c>
      <c r="AO40" s="108" t="str">
        <f>IFERROR(VLOOKUP($X40,KEEPERS!$A$3:$H$300,5,FALSE),"")</f>
        <v/>
      </c>
      <c r="AP40" s="108" t="str">
        <f>IFERROR(VLOOKUP($X40,KEEPERS!$A$3:$H$300,2,FALSE),"")</f>
        <v/>
      </c>
      <c r="AQ40" s="110" t="str">
        <f>IFERROR(VLOOKUP($X40,KEEPERS!$A$3:$H$300,6,FALSE),"")</f>
        <v/>
      </c>
      <c r="AR40" s="110" t="str">
        <f>IFERROR(VLOOKUP($X40,KEEPERS!$A$3:$H$300,7,FALSE),"")</f>
        <v/>
      </c>
      <c r="AT40" s="110" t="str">
        <f>IFERROR(VLOOKUP($X40,HIT!$B$182:$AM$2000,1,FALSE),"")</f>
        <v>Xander Bogaerts</v>
      </c>
      <c r="AU40" s="407">
        <f>IFERROR(VLOOKUP($X40,HIT!$B$182:$AM$2000,32,FALSE),0)</f>
        <v>460.45000000000005</v>
      </c>
      <c r="AV40" s="407">
        <f>IFERROR(VLOOKUP($X40,HIT!$B$182:$AM$2000,33,FALSE),0)</f>
        <v>3.1537671232876714</v>
      </c>
      <c r="AW40" s="110" t="str">
        <f>IFERROR(VLOOKUP($X40,PITCH!$B$182:$AP$2000,1,FALSE),"")</f>
        <v/>
      </c>
      <c r="AX40" s="110">
        <f>IFERROR(VLOOKUP($X40,PITCH!$B$182:$AP$2000,35,FALSE),0)</f>
        <v>0</v>
      </c>
      <c r="AY40" s="110">
        <f>IFERROR(VLOOKUP($X40,PITCH!$B$182:$AP$2000,36,FALSE),0)</f>
        <v>0</v>
      </c>
      <c r="AZ40" s="408">
        <f t="shared" si="4"/>
        <v>460.45000000000005</v>
      </c>
      <c r="BA40" s="408">
        <f>IF(AZ40&gt;0,RANK(AZ40,AZ$3:AZ700),"")</f>
        <v>42</v>
      </c>
      <c r="BB40" s="408">
        <f ca="1">IFERROR(VLOOKUP($X40,HIT!$B$182:$AP$2000,31,FALSE),0)</f>
        <v>64</v>
      </c>
      <c r="BC40" s="408">
        <f>IFERROR(VLOOKUP($X40,PITCH!$B$182:$AP$2000,34,FALSE),0)</f>
        <v>0</v>
      </c>
      <c r="BE40" s="110">
        <f>IFERROR(VLOOKUP($X40,OBP!$B$182:$AN$2001,32,FALSE),"")</f>
        <v>29</v>
      </c>
      <c r="BG40" s="110">
        <f>IFERROR(VLOOKUP($X40,OPS!$B$183:$AL$2002,31,FALSE),"")</f>
        <v>30</v>
      </c>
      <c r="BI40" s="110" t="str">
        <f>IFERROR(VLOOKUP($X40,PITCH!$B$205:$AP$2000,34,FALSE),"")</f>
        <v/>
      </c>
      <c r="BJ40" s="110" t="str">
        <f>IFERROR(VLOOKUP($X40,PITCH!$B$205:$AP$2000,34,FALSE),"")</f>
        <v/>
      </c>
      <c r="BK40" s="110" t="str">
        <f>IFERROR(VLOOKUP($X40,PITCH!$B$205:$AP$2000,34,FALSE),"")</f>
        <v/>
      </c>
    </row>
    <row r="41" spans="2:63" x14ac:dyDescent="0.2">
      <c r="B41" t="s">
        <v>268</v>
      </c>
      <c r="C41" t="s">
        <v>131</v>
      </c>
      <c r="D41" t="s">
        <v>111</v>
      </c>
      <c r="E41" t="s">
        <v>111</v>
      </c>
      <c r="F41">
        <v>21</v>
      </c>
      <c r="M41">
        <v>219</v>
      </c>
      <c r="N41">
        <v>14</v>
      </c>
      <c r="O41">
        <v>0</v>
      </c>
      <c r="P41">
        <v>3.03</v>
      </c>
      <c r="Q41">
        <v>1.01</v>
      </c>
      <c r="R41">
        <v>224</v>
      </c>
      <c r="T41" s="127">
        <f t="shared" si="5"/>
        <v>39</v>
      </c>
      <c r="U41" t="str">
        <f t="shared" si="3"/>
        <v>P</v>
      </c>
      <c r="V41" t="str">
        <f>IF(U41="H",COUNTIF($U$3:$U41,"H"),"")</f>
        <v/>
      </c>
      <c r="W41">
        <f>IF(U41="P",COUNTIF($U$3:$U41,"P"),"")</f>
        <v>7</v>
      </c>
      <c r="X41" s="76" t="str">
        <f t="shared" si="2"/>
        <v>Corey Kluber</v>
      </c>
      <c r="Y41">
        <f>IFERROR(VLOOKUP($X41,PITCH!$B$7:$AJ$2004,29,FALSE),"")</f>
        <v>9.4855144855144857</v>
      </c>
      <c r="Z41">
        <f>IFERROR(VLOOKUP($X41,PITCH!$B$7:$AJ$2004,30,FALSE),"")</f>
        <v>1.8881118881118881</v>
      </c>
      <c r="AA41">
        <f>IFERROR(VLOOKUP($X41,PITCH!$B$7:$AJ$2004,31,FALSE),"")</f>
        <v>7.5974025974025974</v>
      </c>
      <c r="AB41" t="str">
        <f>IFERROR(VLOOKUP($X41,PITCH!$B$7:$AJ$2004,1,FALSE),"")</f>
        <v>Corey Kluber</v>
      </c>
      <c r="AD41" s="108" t="str">
        <f>IFERROR(VLOOKUP($X41,Prospects!$A$3:$K$281,1,FALSE),"")</f>
        <v/>
      </c>
      <c r="AE41" s="108" t="str">
        <f>IFERROR(VLOOKUP($X41,Prospects!$A$3:$K$281,9,FALSE),"")</f>
        <v/>
      </c>
      <c r="AF41" s="108" t="str">
        <f>IFERROR(VLOOKUP($X41,Prospects!$A$3:$K$281,2,FALSE),"")</f>
        <v/>
      </c>
      <c r="AG41" s="110" t="str">
        <f>IFERROR(VLOOKUP($X41,Prospects!$A$3:$K$281,10,FALSE),"")</f>
        <v/>
      </c>
      <c r="AH41" s="110" t="str">
        <f>IFERROR(VLOOKUP($X41,Prospects!$A$3:$K$281,11,FALSE),"")</f>
        <v/>
      </c>
      <c r="AI41" s="110" t="str">
        <f>IFERROR(VLOOKUP($X41,Prospects!$A$3:$K$281,3,FALSE),"")</f>
        <v/>
      </c>
      <c r="AJ41" s="110" t="str">
        <f>IFERROR(VLOOKUP($X41,Prospects!$A$3:$K$281,4,FALSE),"")</f>
        <v/>
      </c>
      <c r="AK41" s="110" t="str">
        <f>IFERROR(VLOOKUP($X41,Prospects!$A$3:$K$281,5,FALSE),"")</f>
        <v/>
      </c>
      <c r="AL41" s="110" t="str">
        <f>IFERROR(VLOOKUP($X41,Prospects!$A$3:$K$281,6,FALSE),"")</f>
        <v/>
      </c>
      <c r="AN41" s="108" t="str">
        <f>IFERROR(VLOOKUP($X41,KEEPERS!$A$3:$H$300,1,FALSE),"")</f>
        <v/>
      </c>
      <c r="AO41" s="108" t="str">
        <f>IFERROR(VLOOKUP($X41,KEEPERS!$A$3:$H$300,5,FALSE),"")</f>
        <v/>
      </c>
      <c r="AP41" s="108" t="str">
        <f>IFERROR(VLOOKUP($X41,KEEPERS!$A$3:$H$300,2,FALSE),"")</f>
        <v/>
      </c>
      <c r="AQ41" s="110" t="str">
        <f>IFERROR(VLOOKUP($X41,KEEPERS!$A$3:$H$300,6,FALSE),"")</f>
        <v/>
      </c>
      <c r="AR41" s="110" t="str">
        <f>IFERROR(VLOOKUP($X41,KEEPERS!$A$3:$H$300,7,FALSE),"")</f>
        <v/>
      </c>
      <c r="AT41" s="110" t="str">
        <f>IFERROR(VLOOKUP($X41,HIT!$B$182:$AM$2000,1,FALSE),"")</f>
        <v/>
      </c>
      <c r="AU41" s="407">
        <f>IFERROR(VLOOKUP($X41,HIT!$B$182:$AM$2000,32,FALSE),0)</f>
        <v>0</v>
      </c>
      <c r="AV41" s="407">
        <f>IFERROR(VLOOKUP($X41,HIT!$B$182:$AM$2000,33,FALSE),0)</f>
        <v>0</v>
      </c>
      <c r="AW41" s="110" t="str">
        <f>IFERROR(VLOOKUP($X41,PITCH!$B$182:$AP$2000,1,FALSE),"")</f>
        <v>Corey Kluber</v>
      </c>
      <c r="AX41" s="110">
        <f>IFERROR(VLOOKUP($X41,PITCH!$B$182:$AP$2000,35,FALSE),0)</f>
        <v>519.09999999999991</v>
      </c>
      <c r="AY41" s="110">
        <f>IFERROR(VLOOKUP($X41,PITCH!$B$182:$AP$2000,36,FALSE),0)</f>
        <v>16.745161290322578</v>
      </c>
      <c r="AZ41" s="408">
        <f t="shared" si="4"/>
        <v>519.09999999999991</v>
      </c>
      <c r="BA41" s="408">
        <f>IF(AZ41&gt;0,RANK(AZ41,AZ$3:AZ701),"")</f>
        <v>14</v>
      </c>
      <c r="BB41" s="408">
        <f>IFERROR(VLOOKUP($X41,HIT!$B$182:$AP$2000,31,FALSE),0)</f>
        <v>0</v>
      </c>
      <c r="BC41" s="408">
        <f ca="1">IFERROR(VLOOKUP($X41,PITCH!$B$182:$AP$2000,34,FALSE),0)</f>
        <v>3</v>
      </c>
      <c r="BE41" s="110" t="str">
        <f>IFERROR(VLOOKUP($X41,OBP!$B$182:$AN$2001,32,FALSE),"")</f>
        <v/>
      </c>
      <c r="BG41" s="110" t="str">
        <f>IFERROR(VLOOKUP($X41,OPS!$B$183:$AL$2002,31,FALSE),"")</f>
        <v/>
      </c>
      <c r="BI41" s="110" t="str">
        <f>IFERROR(VLOOKUP($X41,PITCH!$B$205:$AP$2000,34,FALSE),"")</f>
        <v/>
      </c>
      <c r="BJ41" s="110" t="str">
        <f>IFERROR(VLOOKUP($X41,PITCH!$B$205:$AP$2000,34,FALSE),"")</f>
        <v/>
      </c>
      <c r="BK41" s="110" t="str">
        <f>IFERROR(VLOOKUP($X41,PITCH!$B$205:$AP$2000,34,FALSE),"")</f>
        <v/>
      </c>
    </row>
    <row r="42" spans="2:63" x14ac:dyDescent="0.2">
      <c r="B42" t="s">
        <v>459</v>
      </c>
      <c r="C42" t="s">
        <v>139</v>
      </c>
      <c r="D42" t="s">
        <v>111</v>
      </c>
      <c r="E42" t="s">
        <v>111</v>
      </c>
      <c r="F42">
        <v>21</v>
      </c>
      <c r="M42">
        <v>210</v>
      </c>
      <c r="N42">
        <v>16</v>
      </c>
      <c r="O42">
        <v>0</v>
      </c>
      <c r="P42">
        <v>3.05</v>
      </c>
      <c r="Q42">
        <v>1.02</v>
      </c>
      <c r="R42">
        <v>215</v>
      </c>
      <c r="T42" s="127">
        <f t="shared" si="5"/>
        <v>40</v>
      </c>
      <c r="U42" t="str">
        <f t="shared" si="3"/>
        <v>P</v>
      </c>
      <c r="V42" t="str">
        <f>IF(U42="H",COUNTIF($U$3:$U42,"H"),"")</f>
        <v/>
      </c>
      <c r="W42">
        <f>IF(U42="P",COUNTIF($U$3:$U42,"P"),"")</f>
        <v>8</v>
      </c>
      <c r="X42" s="76" t="str">
        <f t="shared" si="2"/>
        <v>Aaron Nola</v>
      </c>
      <c r="Y42">
        <f>IFERROR(VLOOKUP($X42,PITCH!$B$7:$AJ$2004,29,FALSE),"")</f>
        <v>9.7716894977168955</v>
      </c>
      <c r="Z42">
        <f>IFERROR(VLOOKUP($X42,PITCH!$B$7:$AJ$2004,30,FALSE),"")</f>
        <v>2.6027397260273974</v>
      </c>
      <c r="AA42">
        <f>IFERROR(VLOOKUP($X42,PITCH!$B$7:$AJ$2004,31,FALSE),"")</f>
        <v>7.1689497716894977</v>
      </c>
      <c r="AB42" t="str">
        <f>IFERROR(VLOOKUP($X42,PITCH!$B$7:$AJ$2004,1,FALSE),"")</f>
        <v>Aaron Nola</v>
      </c>
      <c r="AD42" s="108" t="str">
        <f>IFERROR(VLOOKUP($X42,Prospects!$A$3:$K$281,1,FALSE),"")</f>
        <v/>
      </c>
      <c r="AE42" s="108" t="str">
        <f>IFERROR(VLOOKUP($X42,Prospects!$A$3:$K$281,9,FALSE),"")</f>
        <v/>
      </c>
      <c r="AF42" s="108" t="str">
        <f>IFERROR(VLOOKUP($X42,Prospects!$A$3:$K$281,2,FALSE),"")</f>
        <v/>
      </c>
      <c r="AG42" s="110" t="str">
        <f>IFERROR(VLOOKUP($X42,Prospects!$A$3:$K$281,10,FALSE),"")</f>
        <v/>
      </c>
      <c r="AH42" s="110" t="str">
        <f>IFERROR(VLOOKUP($X42,Prospects!$A$3:$K$281,11,FALSE),"")</f>
        <v/>
      </c>
      <c r="AI42" s="110" t="str">
        <f>IFERROR(VLOOKUP($X42,Prospects!$A$3:$K$281,3,FALSE),"")</f>
        <v/>
      </c>
      <c r="AJ42" s="110" t="str">
        <f>IFERROR(VLOOKUP($X42,Prospects!$A$3:$K$281,4,FALSE),"")</f>
        <v/>
      </c>
      <c r="AK42" s="110" t="str">
        <f>IFERROR(VLOOKUP($X42,Prospects!$A$3:$K$281,5,FALSE),"")</f>
        <v/>
      </c>
      <c r="AL42" s="110" t="str">
        <f>IFERROR(VLOOKUP($X42,Prospects!$A$3:$K$281,6,FALSE),"")</f>
        <v/>
      </c>
      <c r="AN42" s="108" t="str">
        <f>IFERROR(VLOOKUP($X42,KEEPERS!$A$3:$H$300,1,FALSE),"")</f>
        <v/>
      </c>
      <c r="AO42" s="108" t="str">
        <f>IFERROR(VLOOKUP($X42,KEEPERS!$A$3:$H$300,5,FALSE),"")</f>
        <v/>
      </c>
      <c r="AP42" s="108" t="str">
        <f>IFERROR(VLOOKUP($X42,KEEPERS!$A$3:$H$300,2,FALSE),"")</f>
        <v/>
      </c>
      <c r="AQ42" s="110" t="str">
        <f>IFERROR(VLOOKUP($X42,KEEPERS!$A$3:$H$300,6,FALSE),"")</f>
        <v/>
      </c>
      <c r="AR42" s="110" t="str">
        <f>IFERROR(VLOOKUP($X42,KEEPERS!$A$3:$H$300,7,FALSE),"")</f>
        <v/>
      </c>
      <c r="AT42" s="110" t="str">
        <f>IFERROR(VLOOKUP($X42,HIT!$B$182:$AM$2000,1,FALSE),"")</f>
        <v/>
      </c>
      <c r="AU42" s="407">
        <f>IFERROR(VLOOKUP($X42,HIT!$B$182:$AM$2000,32,FALSE),0)</f>
        <v>0</v>
      </c>
      <c r="AV42" s="407">
        <f>IFERROR(VLOOKUP($X42,HIT!$B$182:$AM$2000,33,FALSE),0)</f>
        <v>0</v>
      </c>
      <c r="AW42" s="110" t="str">
        <f>IFERROR(VLOOKUP($X42,PITCH!$B$182:$AP$2000,1,FALSE),"")</f>
        <v>Aaron Nola</v>
      </c>
      <c r="AX42" s="110">
        <f>IFERROR(VLOOKUP($X42,PITCH!$B$182:$AP$2000,35,FALSE),0)</f>
        <v>483.29999999999995</v>
      </c>
      <c r="AY42" s="110">
        <f>IFERROR(VLOOKUP($X42,PITCH!$B$182:$AP$2000,36,FALSE),0)</f>
        <v>15.590322580645159</v>
      </c>
      <c r="AZ42" s="408">
        <f t="shared" si="4"/>
        <v>483.29999999999995</v>
      </c>
      <c r="BA42" s="408">
        <f>IF(AZ42&gt;0,RANK(AZ42,AZ$3:AZ702),"")</f>
        <v>27</v>
      </c>
      <c r="BB42" s="408">
        <f>IFERROR(VLOOKUP($X42,HIT!$B$182:$AP$2000,31,FALSE),0)</f>
        <v>0</v>
      </c>
      <c r="BC42" s="408">
        <f ca="1">IFERROR(VLOOKUP($X42,PITCH!$B$182:$AP$2000,34,FALSE),0)</f>
        <v>5</v>
      </c>
      <c r="BE42" s="110" t="str">
        <f>IFERROR(VLOOKUP($X42,OBP!$B$182:$AN$2001,32,FALSE),"")</f>
        <v/>
      </c>
      <c r="BG42" s="110" t="str">
        <f>IFERROR(VLOOKUP($X42,OPS!$B$183:$AL$2002,31,FALSE),"")</f>
        <v/>
      </c>
      <c r="BI42" s="110" t="str">
        <f>IFERROR(VLOOKUP($X42,PITCH!$B$205:$AP$2000,34,FALSE),"")</f>
        <v/>
      </c>
      <c r="BJ42" s="110" t="str">
        <f>IFERROR(VLOOKUP($X42,PITCH!$B$205:$AP$2000,34,FALSE),"")</f>
        <v/>
      </c>
      <c r="BK42" s="110" t="str">
        <f>IFERROR(VLOOKUP($X42,PITCH!$B$205:$AP$2000,34,FALSE),"")</f>
        <v/>
      </c>
    </row>
    <row r="43" spans="2:63" x14ac:dyDescent="0.2">
      <c r="B43" t="s">
        <v>168</v>
      </c>
      <c r="C43" t="s">
        <v>139</v>
      </c>
      <c r="D43" t="s">
        <v>110</v>
      </c>
      <c r="E43" t="s">
        <v>110</v>
      </c>
      <c r="F43">
        <v>21</v>
      </c>
      <c r="G43">
        <v>577</v>
      </c>
      <c r="H43">
        <v>92</v>
      </c>
      <c r="I43">
        <v>17</v>
      </c>
      <c r="J43">
        <v>71</v>
      </c>
      <c r="K43">
        <v>25</v>
      </c>
      <c r="L43">
        <v>0.308</v>
      </c>
      <c r="T43" s="127">
        <f t="shared" si="5"/>
        <v>41</v>
      </c>
      <c r="U43" t="str">
        <f t="shared" si="3"/>
        <v>H</v>
      </c>
      <c r="V43">
        <f>IF(U43="H",COUNTIF($U$3:$U43,"H"),"")</f>
        <v>33</v>
      </c>
      <c r="W43" t="str">
        <f>IF(U43="P",COUNTIF($U$3:$U43,"P"),"")</f>
        <v/>
      </c>
      <c r="X43" s="76" t="str">
        <f t="shared" si="2"/>
        <v>Jean Segura</v>
      </c>
      <c r="Y43" t="str">
        <f>IFERROR(VLOOKUP($X43,PITCH!$B$7:$AJ$2004,29,FALSE),"")</f>
        <v/>
      </c>
      <c r="Z43" t="str">
        <f>IFERROR(VLOOKUP($X43,PITCH!$B$7:$AJ$2004,30,FALSE),"")</f>
        <v/>
      </c>
      <c r="AA43" t="str">
        <f>IFERROR(VLOOKUP($X43,PITCH!$B$7:$AJ$2004,31,FALSE),"")</f>
        <v/>
      </c>
      <c r="AB43" t="str">
        <f>IFERROR(VLOOKUP($X43,PITCH!$B$7:$AJ$2004,1,FALSE),"")</f>
        <v/>
      </c>
      <c r="AD43" s="108" t="str">
        <f>IFERROR(VLOOKUP($X43,Prospects!$A$3:$K$281,1,FALSE),"")</f>
        <v/>
      </c>
      <c r="AE43" s="108" t="str">
        <f>IFERROR(VLOOKUP($X43,Prospects!$A$3:$K$281,9,FALSE),"")</f>
        <v/>
      </c>
      <c r="AF43" s="108" t="str">
        <f>IFERROR(VLOOKUP($X43,Prospects!$A$3:$K$281,2,FALSE),"")</f>
        <v/>
      </c>
      <c r="AG43" s="110" t="str">
        <f>IFERROR(VLOOKUP($X43,Prospects!$A$3:$K$281,10,FALSE),"")</f>
        <v/>
      </c>
      <c r="AH43" s="110" t="str">
        <f>IFERROR(VLOOKUP($X43,Prospects!$A$3:$K$281,11,FALSE),"")</f>
        <v/>
      </c>
      <c r="AI43" s="110" t="str">
        <f>IFERROR(VLOOKUP($X43,Prospects!$A$3:$K$281,3,FALSE),"")</f>
        <v/>
      </c>
      <c r="AJ43" s="110" t="str">
        <f>IFERROR(VLOOKUP($X43,Prospects!$A$3:$K$281,4,FALSE),"")</f>
        <v/>
      </c>
      <c r="AK43" s="110" t="str">
        <f>IFERROR(VLOOKUP($X43,Prospects!$A$3:$K$281,5,FALSE),"")</f>
        <v/>
      </c>
      <c r="AL43" s="110" t="str">
        <f>IFERROR(VLOOKUP($X43,Prospects!$A$3:$K$281,6,FALSE),"")</f>
        <v/>
      </c>
      <c r="AN43" s="108" t="str">
        <f>IFERROR(VLOOKUP($X43,KEEPERS!$A$3:$H$300,1,FALSE),"")</f>
        <v/>
      </c>
      <c r="AO43" s="108" t="str">
        <f>IFERROR(VLOOKUP($X43,KEEPERS!$A$3:$H$300,5,FALSE),"")</f>
        <v/>
      </c>
      <c r="AP43" s="108" t="str">
        <f>IFERROR(VLOOKUP($X43,KEEPERS!$A$3:$H$300,2,FALSE),"")</f>
        <v/>
      </c>
      <c r="AQ43" s="110" t="str">
        <f>IFERROR(VLOOKUP($X43,KEEPERS!$A$3:$H$300,6,FALSE),"")</f>
        <v/>
      </c>
      <c r="AR43" s="110" t="str">
        <f>IFERROR(VLOOKUP($X43,KEEPERS!$A$3:$H$300,7,FALSE),"")</f>
        <v/>
      </c>
      <c r="AT43" s="110" t="str">
        <f>IFERROR(VLOOKUP($X43,HIT!$B$182:$AM$2000,1,FALSE),"")</f>
        <v>Jean Segura</v>
      </c>
      <c r="AU43" s="407">
        <f>IFERROR(VLOOKUP($X43,HIT!$B$182:$AM$2000,32,FALSE),0)</f>
        <v>425.09999999999997</v>
      </c>
      <c r="AV43" s="407">
        <f>IFERROR(VLOOKUP($X43,HIT!$B$182:$AM$2000,33,FALSE),0)</f>
        <v>2.911643835616438</v>
      </c>
      <c r="AW43" s="110" t="str">
        <f>IFERROR(VLOOKUP($X43,PITCH!$B$182:$AP$2000,1,FALSE),"")</f>
        <v/>
      </c>
      <c r="AX43" s="110">
        <f>IFERROR(VLOOKUP($X43,PITCH!$B$182:$AP$2000,35,FALSE),0)</f>
        <v>0</v>
      </c>
      <c r="AY43" s="110">
        <f>IFERROR(VLOOKUP($X43,PITCH!$B$182:$AP$2000,36,FALSE),0)</f>
        <v>0</v>
      </c>
      <c r="AZ43" s="408">
        <f t="shared" si="4"/>
        <v>425.09999999999997</v>
      </c>
      <c r="BA43" s="408">
        <f>IF(AZ43&gt;0,RANK(AZ43,AZ$3:AZ703),"")</f>
        <v>64</v>
      </c>
      <c r="BB43" s="408">
        <f ca="1">IFERROR(VLOOKUP($X43,HIT!$B$182:$AP$2000,31,FALSE),0)</f>
        <v>210</v>
      </c>
      <c r="BC43" s="408">
        <f>IFERROR(VLOOKUP($X43,PITCH!$B$182:$AP$2000,34,FALSE),0)</f>
        <v>0</v>
      </c>
      <c r="BE43" s="110">
        <f>IFERROR(VLOOKUP($X43,OBP!$B$182:$AN$2001,32,FALSE),"")</f>
        <v>46</v>
      </c>
      <c r="BG43" s="110">
        <f>IFERROR(VLOOKUP($X43,OPS!$B$183:$AL$2002,31,FALSE),"")</f>
        <v>49</v>
      </c>
      <c r="BI43" s="110" t="str">
        <f>IFERROR(VLOOKUP($X43,PITCH!$B$205:$AP$2000,34,FALSE),"")</f>
        <v/>
      </c>
      <c r="BJ43" s="110" t="str">
        <f>IFERROR(VLOOKUP($X43,PITCH!$B$205:$AP$2000,34,FALSE),"")</f>
        <v/>
      </c>
      <c r="BK43" s="110" t="str">
        <f>IFERROR(VLOOKUP($X43,PITCH!$B$205:$AP$2000,34,FALSE),"")</f>
        <v/>
      </c>
    </row>
    <row r="44" spans="2:63" x14ac:dyDescent="0.2">
      <c r="B44" t="s">
        <v>514</v>
      </c>
      <c r="C44" t="s">
        <v>122</v>
      </c>
      <c r="D44" t="s">
        <v>110</v>
      </c>
      <c r="E44" t="s">
        <v>110</v>
      </c>
      <c r="F44">
        <v>21</v>
      </c>
      <c r="G44">
        <v>612</v>
      </c>
      <c r="H44">
        <v>92</v>
      </c>
      <c r="I44">
        <v>15</v>
      </c>
      <c r="J44">
        <v>55</v>
      </c>
      <c r="K44">
        <v>31</v>
      </c>
      <c r="L44">
        <v>0.29199999999999998</v>
      </c>
      <c r="T44" s="127">
        <f t="shared" si="5"/>
        <v>42</v>
      </c>
      <c r="U44" t="str">
        <f t="shared" si="3"/>
        <v>H</v>
      </c>
      <c r="V44">
        <f>IF(U44="H",COUNTIF($U$3:$U44,"H"),"")</f>
        <v>34</v>
      </c>
      <c r="W44" t="str">
        <f>IF(U44="P",COUNTIF($U$3:$U44,"P"),"")</f>
        <v/>
      </c>
      <c r="X44" s="76" t="str">
        <f t="shared" si="2"/>
        <v>Jose Peraza</v>
      </c>
      <c r="Y44" t="str">
        <f>IFERROR(VLOOKUP($X44,PITCH!$B$7:$AJ$2004,29,FALSE),"")</f>
        <v/>
      </c>
      <c r="Z44" t="str">
        <f>IFERROR(VLOOKUP($X44,PITCH!$B$7:$AJ$2004,30,FALSE),"")</f>
        <v/>
      </c>
      <c r="AA44" t="str">
        <f>IFERROR(VLOOKUP($X44,PITCH!$B$7:$AJ$2004,31,FALSE),"")</f>
        <v/>
      </c>
      <c r="AB44" t="str">
        <f>IFERROR(VLOOKUP($X44,PITCH!$B$7:$AJ$2004,1,FALSE),"")</f>
        <v/>
      </c>
      <c r="AD44" s="108" t="str">
        <f>IFERROR(VLOOKUP($X44,Prospects!$A$3:$K$281,1,FALSE),"")</f>
        <v/>
      </c>
      <c r="AE44" s="108" t="str">
        <f>IFERROR(VLOOKUP($X44,Prospects!$A$3:$K$281,9,FALSE),"")</f>
        <v/>
      </c>
      <c r="AF44" s="108" t="str">
        <f>IFERROR(VLOOKUP($X44,Prospects!$A$3:$K$281,2,FALSE),"")</f>
        <v/>
      </c>
      <c r="AG44" s="110" t="str">
        <f>IFERROR(VLOOKUP($X44,Prospects!$A$3:$K$281,10,FALSE),"")</f>
        <v/>
      </c>
      <c r="AH44" s="110" t="str">
        <f>IFERROR(VLOOKUP($X44,Prospects!$A$3:$K$281,11,FALSE),"")</f>
        <v/>
      </c>
      <c r="AI44" s="110" t="str">
        <f>IFERROR(VLOOKUP($X44,Prospects!$A$3:$K$281,3,FALSE),"")</f>
        <v/>
      </c>
      <c r="AJ44" s="110" t="str">
        <f>IFERROR(VLOOKUP($X44,Prospects!$A$3:$K$281,4,FALSE),"")</f>
        <v/>
      </c>
      <c r="AK44" s="110" t="str">
        <f>IFERROR(VLOOKUP($X44,Prospects!$A$3:$K$281,5,FALSE),"")</f>
        <v/>
      </c>
      <c r="AL44" s="110" t="str">
        <f>IFERROR(VLOOKUP($X44,Prospects!$A$3:$K$281,6,FALSE),"")</f>
        <v/>
      </c>
      <c r="AN44" s="108" t="str">
        <f>IFERROR(VLOOKUP($X44,KEEPERS!$A$3:$H$300,1,FALSE),"")</f>
        <v/>
      </c>
      <c r="AO44" s="108" t="str">
        <f>IFERROR(VLOOKUP($X44,KEEPERS!$A$3:$H$300,5,FALSE),"")</f>
        <v/>
      </c>
      <c r="AP44" s="108" t="str">
        <f>IFERROR(VLOOKUP($X44,KEEPERS!$A$3:$H$300,2,FALSE),"")</f>
        <v/>
      </c>
      <c r="AQ44" s="110" t="str">
        <f>IFERROR(VLOOKUP($X44,KEEPERS!$A$3:$H$300,6,FALSE),"")</f>
        <v/>
      </c>
      <c r="AR44" s="110" t="str">
        <f>IFERROR(VLOOKUP($X44,KEEPERS!$A$3:$H$300,7,FALSE),"")</f>
        <v/>
      </c>
      <c r="AT44" s="110" t="str">
        <f>IFERROR(VLOOKUP($X44,HIT!$B$182:$AM$2000,1,FALSE),"")</f>
        <v>Jose Peraza</v>
      </c>
      <c r="AU44" s="407">
        <f>IFERROR(VLOOKUP($X44,HIT!$B$182:$AM$2000,32,FALSE),0)</f>
        <v>388.60000000000008</v>
      </c>
      <c r="AV44" s="407">
        <f>IFERROR(VLOOKUP($X44,HIT!$B$182:$AM$2000,33,FALSE),0)</f>
        <v>2.6986111111111115</v>
      </c>
      <c r="AW44" s="110" t="str">
        <f>IFERROR(VLOOKUP($X44,PITCH!$B$182:$AP$2000,1,FALSE),"")</f>
        <v/>
      </c>
      <c r="AX44" s="110">
        <f>IFERROR(VLOOKUP($X44,PITCH!$B$182:$AP$2000,35,FALSE),0)</f>
        <v>0</v>
      </c>
      <c r="AY44" s="110">
        <f>IFERROR(VLOOKUP($X44,PITCH!$B$182:$AP$2000,36,FALSE),0)</f>
        <v>0</v>
      </c>
      <c r="AZ44" s="408">
        <f t="shared" si="4"/>
        <v>388.60000000000008</v>
      </c>
      <c r="BA44" s="408">
        <f>IF(AZ44&gt;0,RANK(AZ44,AZ$3:AZ704),"")</f>
        <v>114</v>
      </c>
      <c r="BB44" s="408">
        <f ca="1">IFERROR(VLOOKUP($X44,HIT!$B$182:$AP$2000,31,FALSE),0)</f>
        <v>296</v>
      </c>
      <c r="BC44" s="408">
        <f>IFERROR(VLOOKUP($X44,PITCH!$B$182:$AP$2000,34,FALSE),0)</f>
        <v>0</v>
      </c>
      <c r="BE44" s="110">
        <f>IFERROR(VLOOKUP($X44,OBP!$B$182:$AN$2001,32,FALSE),"")</f>
        <v>78</v>
      </c>
      <c r="BG44" s="110">
        <f>IFERROR(VLOOKUP($X44,OPS!$B$183:$AL$2002,31,FALSE),"")</f>
        <v>82</v>
      </c>
      <c r="BI44" s="110" t="str">
        <f>IFERROR(VLOOKUP($X44,PITCH!$B$205:$AP$2000,34,FALSE),"")</f>
        <v/>
      </c>
      <c r="BJ44" s="110" t="str">
        <f>IFERROR(VLOOKUP($X44,PITCH!$B$205:$AP$2000,34,FALSE),"")</f>
        <v/>
      </c>
      <c r="BK44" s="110" t="str">
        <f>IFERROR(VLOOKUP($X44,PITCH!$B$205:$AP$2000,34,FALSE),"")</f>
        <v/>
      </c>
    </row>
    <row r="45" spans="2:63" x14ac:dyDescent="0.2">
      <c r="B45" t="s">
        <v>433</v>
      </c>
      <c r="C45" t="s">
        <v>134</v>
      </c>
      <c r="D45" t="s">
        <v>110</v>
      </c>
      <c r="E45" t="s">
        <v>110</v>
      </c>
      <c r="F45">
        <v>21</v>
      </c>
      <c r="G45">
        <v>566</v>
      </c>
      <c r="H45">
        <v>80</v>
      </c>
      <c r="I45">
        <v>26</v>
      </c>
      <c r="J45">
        <v>91</v>
      </c>
      <c r="K45">
        <v>3</v>
      </c>
      <c r="L45">
        <v>0.27700000000000002</v>
      </c>
      <c r="T45" s="127">
        <f t="shared" si="5"/>
        <v>43</v>
      </c>
      <c r="U45" t="str">
        <f t="shared" si="3"/>
        <v>H</v>
      </c>
      <c r="V45">
        <f>IF(U45="H",COUNTIF($U$3:$U45,"H"),"")</f>
        <v>35</v>
      </c>
      <c r="W45" t="str">
        <f>IF(U45="P",COUNTIF($U$3:$U45,"P"),"")</f>
        <v/>
      </c>
      <c r="X45" s="76" t="str">
        <f t="shared" si="2"/>
        <v>Carlos Correa</v>
      </c>
      <c r="Y45" t="str">
        <f>IFERROR(VLOOKUP($X45,PITCH!$B$7:$AJ$2004,29,FALSE),"")</f>
        <v/>
      </c>
      <c r="Z45" t="str">
        <f>IFERROR(VLOOKUP($X45,PITCH!$B$7:$AJ$2004,30,FALSE),"")</f>
        <v/>
      </c>
      <c r="AA45" t="str">
        <f>IFERROR(VLOOKUP($X45,PITCH!$B$7:$AJ$2004,31,FALSE),"")</f>
        <v/>
      </c>
      <c r="AB45" t="str">
        <f>IFERROR(VLOOKUP($X45,PITCH!$B$7:$AJ$2004,1,FALSE),"")</f>
        <v/>
      </c>
      <c r="AD45" s="108" t="str">
        <f>IFERROR(VLOOKUP($X45,Prospects!$A$3:$K$281,1,FALSE),"")</f>
        <v/>
      </c>
      <c r="AE45" s="108" t="str">
        <f>IFERROR(VLOOKUP($X45,Prospects!$A$3:$K$281,9,FALSE),"")</f>
        <v/>
      </c>
      <c r="AF45" s="108" t="str">
        <f>IFERROR(VLOOKUP($X45,Prospects!$A$3:$K$281,2,FALSE),"")</f>
        <v/>
      </c>
      <c r="AG45" s="110" t="str">
        <f>IFERROR(VLOOKUP($X45,Prospects!$A$3:$K$281,10,FALSE),"")</f>
        <v/>
      </c>
      <c r="AH45" s="110" t="str">
        <f>IFERROR(VLOOKUP($X45,Prospects!$A$3:$K$281,11,FALSE),"")</f>
        <v/>
      </c>
      <c r="AI45" s="110" t="str">
        <f>IFERROR(VLOOKUP($X45,Prospects!$A$3:$K$281,3,FALSE),"")</f>
        <v/>
      </c>
      <c r="AJ45" s="110" t="str">
        <f>IFERROR(VLOOKUP($X45,Prospects!$A$3:$K$281,4,FALSE),"")</f>
        <v/>
      </c>
      <c r="AK45" s="110" t="str">
        <f>IFERROR(VLOOKUP($X45,Prospects!$A$3:$K$281,5,FALSE),"")</f>
        <v/>
      </c>
      <c r="AL45" s="110" t="str">
        <f>IFERROR(VLOOKUP($X45,Prospects!$A$3:$K$281,6,FALSE),"")</f>
        <v/>
      </c>
      <c r="AN45" s="108" t="str">
        <f>IFERROR(VLOOKUP($X45,KEEPERS!$A$3:$H$300,1,FALSE),"")</f>
        <v/>
      </c>
      <c r="AO45" s="108" t="str">
        <f>IFERROR(VLOOKUP($X45,KEEPERS!$A$3:$H$300,5,FALSE),"")</f>
        <v/>
      </c>
      <c r="AP45" s="108" t="str">
        <f>IFERROR(VLOOKUP($X45,KEEPERS!$A$3:$H$300,2,FALSE),"")</f>
        <v/>
      </c>
      <c r="AQ45" s="110" t="str">
        <f>IFERROR(VLOOKUP($X45,KEEPERS!$A$3:$H$300,6,FALSE),"")</f>
        <v/>
      </c>
      <c r="AR45" s="110" t="str">
        <f>IFERROR(VLOOKUP($X45,KEEPERS!$A$3:$H$300,7,FALSE),"")</f>
        <v/>
      </c>
      <c r="AT45" s="110" t="str">
        <f>IFERROR(VLOOKUP($X45,HIT!$B$182:$AM$2000,1,FALSE),"")</f>
        <v>Carlos Correa</v>
      </c>
      <c r="AU45" s="407">
        <f>IFERROR(VLOOKUP($X45,HIT!$B$182:$AM$2000,32,FALSE),0)</f>
        <v>436.25</v>
      </c>
      <c r="AV45" s="407">
        <f>IFERROR(VLOOKUP($X45,HIT!$B$182:$AM$2000,33,FALSE),0)</f>
        <v>3.0721830985915495</v>
      </c>
      <c r="AW45" s="110" t="str">
        <f>IFERROR(VLOOKUP($X45,PITCH!$B$182:$AP$2000,1,FALSE),"")</f>
        <v/>
      </c>
      <c r="AX45" s="110">
        <f>IFERROR(VLOOKUP($X45,PITCH!$B$182:$AP$2000,35,FALSE),0)</f>
        <v>0</v>
      </c>
      <c r="AY45" s="110">
        <f>IFERROR(VLOOKUP($X45,PITCH!$B$182:$AP$2000,36,FALSE),0)</f>
        <v>0</v>
      </c>
      <c r="AZ45" s="408">
        <f t="shared" si="4"/>
        <v>436.25</v>
      </c>
      <c r="BA45" s="408">
        <f>IF(AZ45&gt;0,RANK(AZ45,AZ$3:AZ705),"")</f>
        <v>54</v>
      </c>
      <c r="BB45" s="408">
        <f ca="1">IFERROR(VLOOKUP($X45,HIT!$B$182:$AP$2000,31,FALSE),0)</f>
        <v>64</v>
      </c>
      <c r="BC45" s="408">
        <f>IFERROR(VLOOKUP($X45,PITCH!$B$182:$AP$2000,34,FALSE),0)</f>
        <v>0</v>
      </c>
      <c r="BE45" s="110">
        <f>IFERROR(VLOOKUP($X45,OBP!$B$182:$AN$2001,32,FALSE),"")</f>
        <v>47</v>
      </c>
      <c r="BG45" s="110">
        <f>IFERROR(VLOOKUP($X45,OPS!$B$183:$AL$2002,31,FALSE),"")</f>
        <v>50</v>
      </c>
      <c r="BI45" s="110" t="str">
        <f>IFERROR(VLOOKUP($X45,PITCH!$B$205:$AP$2000,34,FALSE),"")</f>
        <v/>
      </c>
      <c r="BJ45" s="110" t="str">
        <f>IFERROR(VLOOKUP($X45,PITCH!$B$205:$AP$2000,34,FALSE),"")</f>
        <v/>
      </c>
      <c r="BK45" s="110" t="str">
        <f>IFERROR(VLOOKUP($X45,PITCH!$B$205:$AP$2000,34,FALSE),"")</f>
        <v/>
      </c>
    </row>
    <row r="46" spans="2:63" x14ac:dyDescent="0.2">
      <c r="B46" t="s">
        <v>376</v>
      </c>
      <c r="C46" t="s">
        <v>131</v>
      </c>
      <c r="D46" t="s">
        <v>111</v>
      </c>
      <c r="E46" t="s">
        <v>111</v>
      </c>
      <c r="F46">
        <v>20</v>
      </c>
      <c r="M46">
        <v>202</v>
      </c>
      <c r="N46">
        <v>15</v>
      </c>
      <c r="O46">
        <v>0</v>
      </c>
      <c r="P46">
        <v>3.14</v>
      </c>
      <c r="Q46">
        <v>1.08</v>
      </c>
      <c r="R46">
        <v>248</v>
      </c>
      <c r="T46" s="127">
        <f t="shared" si="5"/>
        <v>44</v>
      </c>
      <c r="U46" t="str">
        <f t="shared" si="3"/>
        <v>P</v>
      </c>
      <c r="V46" t="str">
        <f>IF(U46="H",COUNTIF($U$3:$U46,"H"),"")</f>
        <v/>
      </c>
      <c r="W46">
        <f>IF(U46="P",COUNTIF($U$3:$U46,"P"),"")</f>
        <v>9</v>
      </c>
      <c r="X46" s="76" t="str">
        <f t="shared" si="2"/>
        <v>Trevor Bauer</v>
      </c>
      <c r="Y46">
        <f>IFERROR(VLOOKUP($X46,PITCH!$B$7:$AJ$2004,29,FALSE),"")</f>
        <v>10.159793814432989</v>
      </c>
      <c r="Z46">
        <f>IFERROR(VLOOKUP($X46,PITCH!$B$7:$AJ$2004,30,FALSE),"")</f>
        <v>3.0618556701030926</v>
      </c>
      <c r="AA46">
        <f>IFERROR(VLOOKUP($X46,PITCH!$B$7:$AJ$2004,31,FALSE),"")</f>
        <v>7.0979381443298966</v>
      </c>
      <c r="AB46" t="str">
        <f>IFERROR(VLOOKUP($X46,PITCH!$B$7:$AJ$2004,1,FALSE),"")</f>
        <v>Trevor Bauer</v>
      </c>
      <c r="AD46" s="108" t="str">
        <f>IFERROR(VLOOKUP($X46,Prospects!$A$3:$K$281,1,FALSE),"")</f>
        <v/>
      </c>
      <c r="AE46" s="108" t="str">
        <f>IFERROR(VLOOKUP($X46,Prospects!$A$3:$K$281,9,FALSE),"")</f>
        <v/>
      </c>
      <c r="AF46" s="108" t="str">
        <f>IFERROR(VLOOKUP($X46,Prospects!$A$3:$K$281,2,FALSE),"")</f>
        <v/>
      </c>
      <c r="AG46" s="110" t="str">
        <f>IFERROR(VLOOKUP($X46,Prospects!$A$3:$K$281,10,FALSE),"")</f>
        <v/>
      </c>
      <c r="AH46" s="110" t="str">
        <f>IFERROR(VLOOKUP($X46,Prospects!$A$3:$K$281,11,FALSE),"")</f>
        <v/>
      </c>
      <c r="AI46" s="110" t="str">
        <f>IFERROR(VLOOKUP($X46,Prospects!$A$3:$K$281,3,FALSE),"")</f>
        <v/>
      </c>
      <c r="AJ46" s="110" t="str">
        <f>IFERROR(VLOOKUP($X46,Prospects!$A$3:$K$281,4,FALSE),"")</f>
        <v/>
      </c>
      <c r="AK46" s="110" t="str">
        <f>IFERROR(VLOOKUP($X46,Prospects!$A$3:$K$281,5,FALSE),"")</f>
        <v/>
      </c>
      <c r="AL46" s="110" t="str">
        <f>IFERROR(VLOOKUP($X46,Prospects!$A$3:$K$281,6,FALSE),"")</f>
        <v/>
      </c>
      <c r="AN46" s="108" t="str">
        <f>IFERROR(VLOOKUP($X46,KEEPERS!$A$3:$H$300,1,FALSE),"")</f>
        <v/>
      </c>
      <c r="AO46" s="108" t="str">
        <f>IFERROR(VLOOKUP($X46,KEEPERS!$A$3:$H$300,5,FALSE),"")</f>
        <v/>
      </c>
      <c r="AP46" s="108" t="str">
        <f>IFERROR(VLOOKUP($X46,KEEPERS!$A$3:$H$300,2,FALSE),"")</f>
        <v/>
      </c>
      <c r="AQ46" s="110" t="str">
        <f>IFERROR(VLOOKUP($X46,KEEPERS!$A$3:$H$300,6,FALSE),"")</f>
        <v/>
      </c>
      <c r="AR46" s="110" t="str">
        <f>IFERROR(VLOOKUP($X46,KEEPERS!$A$3:$H$300,7,FALSE),"")</f>
        <v/>
      </c>
      <c r="AT46" s="110" t="str">
        <f>IFERROR(VLOOKUP($X46,HIT!$B$182:$AM$2000,1,FALSE),"")</f>
        <v/>
      </c>
      <c r="AU46" s="407">
        <f>IFERROR(VLOOKUP($X46,HIT!$B$182:$AM$2000,32,FALSE),0)</f>
        <v>0</v>
      </c>
      <c r="AV46" s="407">
        <f>IFERROR(VLOOKUP($X46,HIT!$B$182:$AM$2000,33,FALSE),0)</f>
        <v>0</v>
      </c>
      <c r="AW46" s="110" t="str">
        <f>IFERROR(VLOOKUP($X46,PITCH!$B$182:$AP$2000,1,FALSE),"")</f>
        <v>Trevor Bauer</v>
      </c>
      <c r="AX46" s="110">
        <f>IFERROR(VLOOKUP($X46,PITCH!$B$182:$AP$2000,35,FALSE),0)</f>
        <v>490.5</v>
      </c>
      <c r="AY46" s="110">
        <f>IFERROR(VLOOKUP($X46,PITCH!$B$182:$AP$2000,36,FALSE),0)</f>
        <v>15.82258064516129</v>
      </c>
      <c r="AZ46" s="408">
        <f t="shared" si="4"/>
        <v>490.5</v>
      </c>
      <c r="BA46" s="408">
        <f>IF(AZ46&gt;0,RANK(AZ46,AZ$3:AZ706),"")</f>
        <v>24</v>
      </c>
      <c r="BB46" s="408">
        <f>IFERROR(VLOOKUP($X46,HIT!$B$182:$AP$2000,31,FALSE),0)</f>
        <v>0</v>
      </c>
      <c r="BC46" s="408">
        <f ca="1">IFERROR(VLOOKUP($X46,PITCH!$B$182:$AP$2000,34,FALSE),0)</f>
        <v>5</v>
      </c>
      <c r="BE46" s="110" t="str">
        <f>IFERROR(VLOOKUP($X46,OBP!$B$182:$AN$2001,32,FALSE),"")</f>
        <v/>
      </c>
      <c r="BG46" s="110" t="str">
        <f>IFERROR(VLOOKUP($X46,OPS!$B$183:$AL$2002,31,FALSE),"")</f>
        <v/>
      </c>
      <c r="BI46" s="110" t="str">
        <f>IFERROR(VLOOKUP($X46,PITCH!$B$205:$AP$2000,34,FALSE),"")</f>
        <v/>
      </c>
      <c r="BJ46" s="110" t="str">
        <f>IFERROR(VLOOKUP($X46,PITCH!$B$205:$AP$2000,34,FALSE),"")</f>
        <v/>
      </c>
      <c r="BK46" s="110" t="str">
        <f>IFERROR(VLOOKUP($X46,PITCH!$B$205:$AP$2000,34,FALSE),"")</f>
        <v/>
      </c>
    </row>
    <row r="47" spans="2:63" x14ac:dyDescent="0.2">
      <c r="B47" t="s">
        <v>434</v>
      </c>
      <c r="C47" t="s">
        <v>715</v>
      </c>
      <c r="D47" t="s">
        <v>110</v>
      </c>
      <c r="E47" t="s">
        <v>110</v>
      </c>
      <c r="F47">
        <v>20</v>
      </c>
      <c r="G47">
        <v>531</v>
      </c>
      <c r="H47">
        <v>84</v>
      </c>
      <c r="I47">
        <v>24</v>
      </c>
      <c r="J47">
        <v>76</v>
      </c>
      <c r="K47">
        <v>3</v>
      </c>
      <c r="L47">
        <v>0.28799999999999998</v>
      </c>
      <c r="T47" s="127">
        <f t="shared" si="5"/>
        <v>45</v>
      </c>
      <c r="U47" t="str">
        <f t="shared" si="3"/>
        <v>H</v>
      </c>
      <c r="V47">
        <f>IF(U47="H",COUNTIF($U$3:$U47,"H"),"")</f>
        <v>36</v>
      </c>
      <c r="W47" t="str">
        <f>IF(U47="P",COUNTIF($U$3:$U47,"P"),"")</f>
        <v/>
      </c>
      <c r="X47" s="76" t="str">
        <f t="shared" si="2"/>
        <v>Corey Seager</v>
      </c>
      <c r="Y47" t="str">
        <f>IFERROR(VLOOKUP($X47,PITCH!$B$7:$AJ$2004,29,FALSE),"")</f>
        <v/>
      </c>
      <c r="Z47" t="str">
        <f>IFERROR(VLOOKUP($X47,PITCH!$B$7:$AJ$2004,30,FALSE),"")</f>
        <v/>
      </c>
      <c r="AA47" t="str">
        <f>IFERROR(VLOOKUP($X47,PITCH!$B$7:$AJ$2004,31,FALSE),"")</f>
        <v/>
      </c>
      <c r="AB47" t="str">
        <f>IFERROR(VLOOKUP($X47,PITCH!$B$7:$AJ$2004,1,FALSE),"")</f>
        <v/>
      </c>
      <c r="AD47" s="108" t="str">
        <f>IFERROR(VLOOKUP($X47,Prospects!$A$3:$K$281,1,FALSE),"")</f>
        <v/>
      </c>
      <c r="AE47" s="108" t="str">
        <f>IFERROR(VLOOKUP($X47,Prospects!$A$3:$K$281,9,FALSE),"")</f>
        <v/>
      </c>
      <c r="AF47" s="108" t="str">
        <f>IFERROR(VLOOKUP($X47,Prospects!$A$3:$K$281,2,FALSE),"")</f>
        <v/>
      </c>
      <c r="AG47" s="110" t="str">
        <f>IFERROR(VLOOKUP($X47,Prospects!$A$3:$K$281,10,FALSE),"")</f>
        <v/>
      </c>
      <c r="AH47" s="110" t="str">
        <f>IFERROR(VLOOKUP($X47,Prospects!$A$3:$K$281,11,FALSE),"")</f>
        <v/>
      </c>
      <c r="AI47" s="110" t="str">
        <f>IFERROR(VLOOKUP($X47,Prospects!$A$3:$K$281,3,FALSE),"")</f>
        <v/>
      </c>
      <c r="AJ47" s="110" t="str">
        <f>IFERROR(VLOOKUP($X47,Prospects!$A$3:$K$281,4,FALSE),"")</f>
        <v/>
      </c>
      <c r="AK47" s="110" t="str">
        <f>IFERROR(VLOOKUP($X47,Prospects!$A$3:$K$281,5,FALSE),"")</f>
        <v/>
      </c>
      <c r="AL47" s="110" t="str">
        <f>IFERROR(VLOOKUP($X47,Prospects!$A$3:$K$281,6,FALSE),"")</f>
        <v/>
      </c>
      <c r="AN47" s="108" t="str">
        <f>IFERROR(VLOOKUP($X47,KEEPERS!$A$3:$H$300,1,FALSE),"")</f>
        <v/>
      </c>
      <c r="AO47" s="108" t="str">
        <f>IFERROR(VLOOKUP($X47,KEEPERS!$A$3:$H$300,5,FALSE),"")</f>
        <v/>
      </c>
      <c r="AP47" s="108" t="str">
        <f>IFERROR(VLOOKUP($X47,KEEPERS!$A$3:$H$300,2,FALSE),"")</f>
        <v/>
      </c>
      <c r="AQ47" s="110" t="str">
        <f>IFERROR(VLOOKUP($X47,KEEPERS!$A$3:$H$300,6,FALSE),"")</f>
        <v/>
      </c>
      <c r="AR47" s="110" t="str">
        <f>IFERROR(VLOOKUP($X47,KEEPERS!$A$3:$H$300,7,FALSE),"")</f>
        <v/>
      </c>
      <c r="AT47" s="110" t="str">
        <f>IFERROR(VLOOKUP($X47,HIT!$B$182:$AM$2000,1,FALSE),"")</f>
        <v>Corey Seager</v>
      </c>
      <c r="AU47" s="407">
        <f>IFERROR(VLOOKUP($X47,HIT!$B$182:$AM$2000,32,FALSE),0)</f>
        <v>379.25</v>
      </c>
      <c r="AV47" s="407">
        <f>IFERROR(VLOOKUP($X47,HIT!$B$182:$AM$2000,33,FALSE),0)</f>
        <v>3.0833333333333335</v>
      </c>
      <c r="AW47" s="110" t="str">
        <f>IFERROR(VLOOKUP($X47,PITCH!$B$182:$AP$2000,1,FALSE),"")</f>
        <v/>
      </c>
      <c r="AX47" s="110">
        <f>IFERROR(VLOOKUP($X47,PITCH!$B$182:$AP$2000,35,FALSE),0)</f>
        <v>0</v>
      </c>
      <c r="AY47" s="110">
        <f>IFERROR(VLOOKUP($X47,PITCH!$B$182:$AP$2000,36,FALSE),0)</f>
        <v>0</v>
      </c>
      <c r="AZ47" s="408">
        <f t="shared" si="4"/>
        <v>379.25</v>
      </c>
      <c r="BA47" s="408">
        <f>IF(AZ47&gt;0,RANK(AZ47,AZ$3:AZ707),"")</f>
        <v>131</v>
      </c>
      <c r="BB47" s="408">
        <f ca="1">IFERROR(VLOOKUP($X47,HIT!$B$182:$AP$2000,31,FALSE),0)</f>
        <v>45</v>
      </c>
      <c r="BC47" s="408">
        <f>IFERROR(VLOOKUP($X47,PITCH!$B$182:$AP$2000,34,FALSE),0)</f>
        <v>0</v>
      </c>
      <c r="BE47" s="110">
        <f>IFERROR(VLOOKUP($X47,OBP!$B$182:$AN$2001,32,FALSE),"")</f>
        <v>71</v>
      </c>
      <c r="BG47" s="110">
        <f>IFERROR(VLOOKUP($X47,OPS!$B$183:$AL$2002,31,FALSE),"")</f>
        <v>73</v>
      </c>
      <c r="BI47" s="110" t="str">
        <f>IFERROR(VLOOKUP($X47,PITCH!$B$205:$AP$2000,34,FALSE),"")</f>
        <v/>
      </c>
      <c r="BJ47" s="110" t="str">
        <f>IFERROR(VLOOKUP($X47,PITCH!$B$205:$AP$2000,34,FALSE),"")</f>
        <v/>
      </c>
      <c r="BK47" s="110" t="str">
        <f>IFERROR(VLOOKUP($X47,PITCH!$B$205:$AP$2000,34,FALSE),"")</f>
        <v/>
      </c>
    </row>
    <row r="48" spans="2:63" x14ac:dyDescent="0.2">
      <c r="B48" t="s">
        <v>279</v>
      </c>
      <c r="C48" t="s">
        <v>140</v>
      </c>
      <c r="D48" t="s">
        <v>6</v>
      </c>
      <c r="E48" t="s">
        <v>114</v>
      </c>
      <c r="F48">
        <v>20</v>
      </c>
      <c r="G48">
        <v>572</v>
      </c>
      <c r="H48">
        <v>90</v>
      </c>
      <c r="I48">
        <v>41</v>
      </c>
      <c r="J48">
        <v>112</v>
      </c>
      <c r="K48">
        <v>1</v>
      </c>
      <c r="L48">
        <v>0.247</v>
      </c>
      <c r="T48" s="127">
        <f t="shared" si="5"/>
        <v>46</v>
      </c>
      <c r="U48" t="str">
        <f t="shared" si="3"/>
        <v>H</v>
      </c>
      <c r="V48">
        <f>IF(U48="H",COUNTIF($U$3:$U48,"H"),"")</f>
        <v>37</v>
      </c>
      <c r="W48" t="str">
        <f>IF(U48="P",COUNTIF($U$3:$U48,"P"),"")</f>
        <v/>
      </c>
      <c r="X48" s="76" t="str">
        <f t="shared" si="2"/>
        <v>Khris Davis</v>
      </c>
      <c r="Y48" t="str">
        <f>IFERROR(VLOOKUP($X48,PITCH!$B$7:$AJ$2004,29,FALSE),"")</f>
        <v/>
      </c>
      <c r="Z48" t="str">
        <f>IFERROR(VLOOKUP($X48,PITCH!$B$7:$AJ$2004,30,FALSE),"")</f>
        <v/>
      </c>
      <c r="AA48" t="str">
        <f>IFERROR(VLOOKUP($X48,PITCH!$B$7:$AJ$2004,31,FALSE),"")</f>
        <v/>
      </c>
      <c r="AB48" t="str">
        <f>IFERROR(VLOOKUP($X48,PITCH!$B$7:$AJ$2004,1,FALSE),"")</f>
        <v/>
      </c>
      <c r="AD48" s="108" t="str">
        <f>IFERROR(VLOOKUP($X48,Prospects!$A$3:$K$281,1,FALSE),"")</f>
        <v/>
      </c>
      <c r="AE48" s="108" t="str">
        <f>IFERROR(VLOOKUP($X48,Prospects!$A$3:$K$281,9,FALSE),"")</f>
        <v/>
      </c>
      <c r="AF48" s="108" t="str">
        <f>IFERROR(VLOOKUP($X48,Prospects!$A$3:$K$281,2,FALSE),"")</f>
        <v/>
      </c>
      <c r="AG48" s="110" t="str">
        <f>IFERROR(VLOOKUP($X48,Prospects!$A$3:$K$281,10,FALSE),"")</f>
        <v/>
      </c>
      <c r="AH48" s="110" t="str">
        <f>IFERROR(VLOOKUP($X48,Prospects!$A$3:$K$281,11,FALSE),"")</f>
        <v/>
      </c>
      <c r="AI48" s="110" t="str">
        <f>IFERROR(VLOOKUP($X48,Prospects!$A$3:$K$281,3,FALSE),"")</f>
        <v/>
      </c>
      <c r="AJ48" s="110" t="str">
        <f>IFERROR(VLOOKUP($X48,Prospects!$A$3:$K$281,4,FALSE),"")</f>
        <v/>
      </c>
      <c r="AK48" s="110" t="str">
        <f>IFERROR(VLOOKUP($X48,Prospects!$A$3:$K$281,5,FALSE),"")</f>
        <v/>
      </c>
      <c r="AL48" s="110" t="str">
        <f>IFERROR(VLOOKUP($X48,Prospects!$A$3:$K$281,6,FALSE),"")</f>
        <v/>
      </c>
      <c r="AN48" s="108" t="str">
        <f>IFERROR(VLOOKUP($X48,KEEPERS!$A$3:$H$300,1,FALSE),"")</f>
        <v/>
      </c>
      <c r="AO48" s="108" t="str">
        <f>IFERROR(VLOOKUP($X48,KEEPERS!$A$3:$H$300,5,FALSE),"")</f>
        <v/>
      </c>
      <c r="AP48" s="108" t="str">
        <f>IFERROR(VLOOKUP($X48,KEEPERS!$A$3:$H$300,2,FALSE),"")</f>
        <v/>
      </c>
      <c r="AQ48" s="110" t="str">
        <f>IFERROR(VLOOKUP($X48,KEEPERS!$A$3:$H$300,6,FALSE),"")</f>
        <v/>
      </c>
      <c r="AR48" s="110" t="str">
        <f>IFERROR(VLOOKUP($X48,KEEPERS!$A$3:$H$300,7,FALSE),"")</f>
        <v/>
      </c>
      <c r="AT48" s="110" t="str">
        <f>IFERROR(VLOOKUP($X48,HIT!$B$182:$AM$2000,1,FALSE),"")</f>
        <v>Khris Davis</v>
      </c>
      <c r="AU48" s="407">
        <f>IFERROR(VLOOKUP($X48,HIT!$B$182:$AM$2000,32,FALSE),0)</f>
        <v>438.59999999999997</v>
      </c>
      <c r="AV48" s="407">
        <f>IFERROR(VLOOKUP($X48,HIT!$B$182:$AM$2000,33,FALSE),0)</f>
        <v>3.0041095890410956</v>
      </c>
      <c r="AW48" s="110" t="str">
        <f>IFERROR(VLOOKUP($X48,PITCH!$B$182:$AP$2000,1,FALSE),"")</f>
        <v/>
      </c>
      <c r="AX48" s="110">
        <f>IFERROR(VLOOKUP($X48,PITCH!$B$182:$AP$2000,35,FALSE),0)</f>
        <v>0</v>
      </c>
      <c r="AY48" s="110">
        <f>IFERROR(VLOOKUP($X48,PITCH!$B$182:$AP$2000,36,FALSE),0)</f>
        <v>0</v>
      </c>
      <c r="AZ48" s="408">
        <f t="shared" si="4"/>
        <v>438.59999999999997</v>
      </c>
      <c r="BA48" s="408">
        <f>IF(AZ48&gt;0,RANK(AZ48,AZ$3:AZ708),"")</f>
        <v>52</v>
      </c>
      <c r="BB48" s="408">
        <f ca="1">IFERROR(VLOOKUP($X48,HIT!$B$182:$AP$2000,31,FALSE),0)</f>
        <v>22</v>
      </c>
      <c r="BC48" s="408">
        <f>IFERROR(VLOOKUP($X48,PITCH!$B$182:$AP$2000,34,FALSE),0)</f>
        <v>0</v>
      </c>
      <c r="BE48" s="110">
        <f>IFERROR(VLOOKUP($X48,OBP!$B$182:$AN$2001,32,FALSE),"")</f>
        <v>57</v>
      </c>
      <c r="BG48" s="110">
        <f>IFERROR(VLOOKUP($X48,OPS!$B$183:$AL$2002,31,FALSE),"")</f>
        <v>43</v>
      </c>
      <c r="BI48" s="110" t="str">
        <f>IFERROR(VLOOKUP($X48,PITCH!$B$205:$AP$2000,34,FALSE),"")</f>
        <v/>
      </c>
      <c r="BJ48" s="110" t="str">
        <f>IFERROR(VLOOKUP($X48,PITCH!$B$205:$AP$2000,34,FALSE),"")</f>
        <v/>
      </c>
      <c r="BK48" s="110" t="str">
        <f>IFERROR(VLOOKUP($X48,PITCH!$B$205:$AP$2000,34,FALSE),"")</f>
        <v/>
      </c>
    </row>
    <row r="49" spans="2:63" x14ac:dyDescent="0.2">
      <c r="B49" t="s">
        <v>2192</v>
      </c>
      <c r="C49" t="s">
        <v>715</v>
      </c>
      <c r="D49" t="s">
        <v>111</v>
      </c>
      <c r="E49" t="s">
        <v>111</v>
      </c>
      <c r="F49">
        <v>20</v>
      </c>
      <c r="M49">
        <v>174</v>
      </c>
      <c r="N49">
        <v>15</v>
      </c>
      <c r="O49">
        <v>0</v>
      </c>
      <c r="P49">
        <v>2.82</v>
      </c>
      <c r="Q49">
        <v>0.98</v>
      </c>
      <c r="R49">
        <v>198</v>
      </c>
      <c r="T49" s="127">
        <f t="shared" si="5"/>
        <v>47</v>
      </c>
      <c r="U49" t="str">
        <f t="shared" si="3"/>
        <v>P</v>
      </c>
      <c r="V49" t="str">
        <f>IF(U49="H",COUNTIF($U$3:$U49,"H"),"")</f>
        <v/>
      </c>
      <c r="W49">
        <f>IF(U49="P",COUNTIF($U$3:$U49,"P"),"")</f>
        <v>10</v>
      </c>
      <c r="X49" s="76" t="str">
        <f t="shared" si="2"/>
        <v>Walker Buehler</v>
      </c>
      <c r="Y49">
        <f>IFERROR(VLOOKUP($X49,PITCH!$B$7:$AJ$2004,29,FALSE),"")</f>
        <v>10.314232902033272</v>
      </c>
      <c r="Z49">
        <f>IFERROR(VLOOKUP($X49,PITCH!$B$7:$AJ$2004,30,FALSE),"")</f>
        <v>2.9944547134935302</v>
      </c>
      <c r="AA49">
        <f>IFERROR(VLOOKUP($X49,PITCH!$B$7:$AJ$2004,31,FALSE),"")</f>
        <v>7.3197781885397415</v>
      </c>
      <c r="AB49" t="str">
        <f>IFERROR(VLOOKUP($X49,PITCH!$B$7:$AJ$2004,1,FALSE),"")</f>
        <v>Walker Buehler</v>
      </c>
      <c r="AD49" s="108" t="str">
        <f>IFERROR(VLOOKUP($X49,Prospects!$A$3:$K$281,1,FALSE),"")</f>
        <v/>
      </c>
      <c r="AE49" s="108" t="str">
        <f>IFERROR(VLOOKUP($X49,Prospects!$A$3:$K$281,9,FALSE),"")</f>
        <v/>
      </c>
      <c r="AF49" s="108" t="str">
        <f>IFERROR(VLOOKUP($X49,Prospects!$A$3:$K$281,2,FALSE),"")</f>
        <v/>
      </c>
      <c r="AG49" s="110" t="str">
        <f>IFERROR(VLOOKUP($X49,Prospects!$A$3:$K$281,10,FALSE),"")</f>
        <v/>
      </c>
      <c r="AH49" s="110" t="str">
        <f>IFERROR(VLOOKUP($X49,Prospects!$A$3:$K$281,11,FALSE),"")</f>
        <v/>
      </c>
      <c r="AI49" s="110" t="str">
        <f>IFERROR(VLOOKUP($X49,Prospects!$A$3:$K$281,3,FALSE),"")</f>
        <v/>
      </c>
      <c r="AJ49" s="110" t="str">
        <f>IFERROR(VLOOKUP($X49,Prospects!$A$3:$K$281,4,FALSE),"")</f>
        <v/>
      </c>
      <c r="AK49" s="110" t="str">
        <f>IFERROR(VLOOKUP($X49,Prospects!$A$3:$K$281,5,FALSE),"")</f>
        <v/>
      </c>
      <c r="AL49" s="110" t="str">
        <f>IFERROR(VLOOKUP($X49,Prospects!$A$3:$K$281,6,FALSE),"")</f>
        <v/>
      </c>
      <c r="AN49" s="108" t="str">
        <f>IFERROR(VLOOKUP($X49,KEEPERS!$A$3:$H$300,1,FALSE),"")</f>
        <v/>
      </c>
      <c r="AO49" s="108" t="str">
        <f>IFERROR(VLOOKUP($X49,KEEPERS!$A$3:$H$300,5,FALSE),"")</f>
        <v/>
      </c>
      <c r="AP49" s="108" t="str">
        <f>IFERROR(VLOOKUP($X49,KEEPERS!$A$3:$H$300,2,FALSE),"")</f>
        <v/>
      </c>
      <c r="AQ49" s="110" t="str">
        <f>IFERROR(VLOOKUP($X49,KEEPERS!$A$3:$H$300,6,FALSE),"")</f>
        <v/>
      </c>
      <c r="AR49" s="110" t="str">
        <f>IFERROR(VLOOKUP($X49,KEEPERS!$A$3:$H$300,7,FALSE),"")</f>
        <v/>
      </c>
      <c r="AT49" s="110" t="str">
        <f>IFERROR(VLOOKUP($X49,HIT!$B$182:$AM$2000,1,FALSE),"")</f>
        <v/>
      </c>
      <c r="AU49" s="407">
        <f>IFERROR(VLOOKUP($X49,HIT!$B$182:$AM$2000,32,FALSE),0)</f>
        <v>0</v>
      </c>
      <c r="AV49" s="407">
        <f>IFERROR(VLOOKUP($X49,HIT!$B$182:$AM$2000,33,FALSE),0)</f>
        <v>0</v>
      </c>
      <c r="AW49" s="110" t="str">
        <f>IFERROR(VLOOKUP($X49,PITCH!$B$182:$AP$2000,1,FALSE),"")</f>
        <v>Walker Buehler</v>
      </c>
      <c r="AX49" s="110">
        <f>IFERROR(VLOOKUP($X49,PITCH!$B$182:$AP$2000,35,FALSE),0)</f>
        <v>424.90000000000009</v>
      </c>
      <c r="AY49" s="110">
        <f>IFERROR(VLOOKUP($X49,PITCH!$B$182:$AP$2000,36,FALSE),0)</f>
        <v>15.175000000000002</v>
      </c>
      <c r="AZ49" s="408">
        <f t="shared" si="4"/>
        <v>424.90000000000009</v>
      </c>
      <c r="BA49" s="408">
        <f>IF(AZ49&gt;0,RANK(AZ49,AZ$3:AZ709),"")</f>
        <v>65</v>
      </c>
      <c r="BB49" s="408">
        <f>IFERROR(VLOOKUP($X49,HIT!$B$182:$AP$2000,31,FALSE),0)</f>
        <v>0</v>
      </c>
      <c r="BC49" s="408">
        <f ca="1">IFERROR(VLOOKUP($X49,PITCH!$B$182:$AP$2000,34,FALSE),0)</f>
        <v>17</v>
      </c>
      <c r="BE49" s="110" t="str">
        <f>IFERROR(VLOOKUP($X49,OBP!$B$182:$AN$2001,32,FALSE),"")</f>
        <v/>
      </c>
      <c r="BG49" s="110" t="str">
        <f>IFERROR(VLOOKUP($X49,OPS!$B$183:$AL$2002,31,FALSE),"")</f>
        <v/>
      </c>
      <c r="BI49" s="110" t="str">
        <f>IFERROR(VLOOKUP($X49,PITCH!$B$205:$AP$2000,34,FALSE),"")</f>
        <v/>
      </c>
      <c r="BJ49" s="110" t="str">
        <f>IFERROR(VLOOKUP($X49,PITCH!$B$205:$AP$2000,34,FALSE),"")</f>
        <v/>
      </c>
      <c r="BK49" s="110" t="str">
        <f>IFERROR(VLOOKUP($X49,PITCH!$B$205:$AP$2000,34,FALSE),"")</f>
        <v/>
      </c>
    </row>
    <row r="50" spans="2:63" x14ac:dyDescent="0.2">
      <c r="B50" t="s">
        <v>238</v>
      </c>
      <c r="C50" t="s">
        <v>714</v>
      </c>
      <c r="D50" t="s">
        <v>111</v>
      </c>
      <c r="E50" t="s">
        <v>111</v>
      </c>
      <c r="F50">
        <v>20</v>
      </c>
      <c r="M50">
        <v>202</v>
      </c>
      <c r="N50">
        <v>14</v>
      </c>
      <c r="O50">
        <v>0</v>
      </c>
      <c r="P50">
        <v>3.09</v>
      </c>
      <c r="Q50">
        <v>1.07</v>
      </c>
      <c r="R50">
        <v>226</v>
      </c>
      <c r="T50" s="127">
        <f t="shared" si="5"/>
        <v>48</v>
      </c>
      <c r="U50" t="str">
        <f t="shared" si="3"/>
        <v>P</v>
      </c>
      <c r="V50" t="str">
        <f>IF(U50="H",COUNTIF($U$3:$U50,"H"),"")</f>
        <v/>
      </c>
      <c r="W50">
        <f>IF(U50="P",COUNTIF($U$3:$U50,"P"),"")</f>
        <v>11</v>
      </c>
      <c r="X50" s="76" t="str">
        <f t="shared" si="2"/>
        <v>Patrick Corbin</v>
      </c>
      <c r="Y50">
        <f>IFERROR(VLOOKUP($X50,PITCH!$B$7:$AJ$2004,29,FALSE),"")</f>
        <v>9.3400745077168708</v>
      </c>
      <c r="Z50">
        <f>IFERROR(VLOOKUP($X50,PITCH!$B$7:$AJ$2004,30,FALSE),"")</f>
        <v>2.6343799893560402</v>
      </c>
      <c r="AA50">
        <f>IFERROR(VLOOKUP($X50,PITCH!$B$7:$AJ$2004,31,FALSE),"")</f>
        <v>6.705694518360831</v>
      </c>
      <c r="AB50" t="str">
        <f>IFERROR(VLOOKUP($X50,PITCH!$B$7:$AJ$2004,1,FALSE),"")</f>
        <v>Patrick Corbin</v>
      </c>
      <c r="AD50" s="108" t="str">
        <f>IFERROR(VLOOKUP($X50,Prospects!$A$3:$K$281,1,FALSE),"")</f>
        <v/>
      </c>
      <c r="AE50" s="108" t="str">
        <f>IFERROR(VLOOKUP($X50,Prospects!$A$3:$K$281,9,FALSE),"")</f>
        <v/>
      </c>
      <c r="AF50" s="108" t="str">
        <f>IFERROR(VLOOKUP($X50,Prospects!$A$3:$K$281,2,FALSE),"")</f>
        <v/>
      </c>
      <c r="AG50" s="110" t="str">
        <f>IFERROR(VLOOKUP($X50,Prospects!$A$3:$K$281,10,FALSE),"")</f>
        <v/>
      </c>
      <c r="AH50" s="110" t="str">
        <f>IFERROR(VLOOKUP($X50,Prospects!$A$3:$K$281,11,FALSE),"")</f>
        <v/>
      </c>
      <c r="AI50" s="110" t="str">
        <f>IFERROR(VLOOKUP($X50,Prospects!$A$3:$K$281,3,FALSE),"")</f>
        <v/>
      </c>
      <c r="AJ50" s="110" t="str">
        <f>IFERROR(VLOOKUP($X50,Prospects!$A$3:$K$281,4,FALSE),"")</f>
        <v/>
      </c>
      <c r="AK50" s="110" t="str">
        <f>IFERROR(VLOOKUP($X50,Prospects!$A$3:$K$281,5,FALSE),"")</f>
        <v/>
      </c>
      <c r="AL50" s="110" t="str">
        <f>IFERROR(VLOOKUP($X50,Prospects!$A$3:$K$281,6,FALSE),"")</f>
        <v/>
      </c>
      <c r="AN50" s="108" t="str">
        <f>IFERROR(VLOOKUP($X50,KEEPERS!$A$3:$H$300,1,FALSE),"")</f>
        <v/>
      </c>
      <c r="AO50" s="108" t="str">
        <f>IFERROR(VLOOKUP($X50,KEEPERS!$A$3:$H$300,5,FALSE),"")</f>
        <v/>
      </c>
      <c r="AP50" s="108" t="str">
        <f>IFERROR(VLOOKUP($X50,KEEPERS!$A$3:$H$300,2,FALSE),"")</f>
        <v/>
      </c>
      <c r="AQ50" s="110" t="str">
        <f>IFERROR(VLOOKUP($X50,KEEPERS!$A$3:$H$300,6,FALSE),"")</f>
        <v/>
      </c>
      <c r="AR50" s="110" t="str">
        <f>IFERROR(VLOOKUP($X50,KEEPERS!$A$3:$H$300,7,FALSE),"")</f>
        <v/>
      </c>
      <c r="AT50" s="110" t="str">
        <f>IFERROR(VLOOKUP($X50,HIT!$B$182:$AM$2000,1,FALSE),"")</f>
        <v/>
      </c>
      <c r="AU50" s="407">
        <f>IFERROR(VLOOKUP($X50,HIT!$B$182:$AM$2000,32,FALSE),0)</f>
        <v>0</v>
      </c>
      <c r="AV50" s="407">
        <f>IFERROR(VLOOKUP($X50,HIT!$B$182:$AM$2000,33,FALSE),0)</f>
        <v>0</v>
      </c>
      <c r="AW50" s="110" t="str">
        <f>IFERROR(VLOOKUP($X50,PITCH!$B$182:$AP$2000,1,FALSE),"")</f>
        <v>Patrick Corbin</v>
      </c>
      <c r="AX50" s="110">
        <f>IFERROR(VLOOKUP($X50,PITCH!$B$182:$AP$2000,35,FALSE),0)</f>
        <v>464.20000000000005</v>
      </c>
      <c r="AY50" s="110">
        <f>IFERROR(VLOOKUP($X50,PITCH!$B$182:$AP$2000,36,FALSE),0)</f>
        <v>14.974193548387099</v>
      </c>
      <c r="AZ50" s="408">
        <f t="shared" si="4"/>
        <v>464.20000000000005</v>
      </c>
      <c r="BA50" s="408">
        <f>IF(AZ50&gt;0,RANK(AZ50,AZ$3:AZ710),"")</f>
        <v>39</v>
      </c>
      <c r="BB50" s="408">
        <f>IFERROR(VLOOKUP($X50,HIT!$B$182:$AP$2000,31,FALSE),0)</f>
        <v>0</v>
      </c>
      <c r="BC50" s="408">
        <f ca="1">IFERROR(VLOOKUP($X50,PITCH!$B$182:$AP$2000,34,FALSE),0)</f>
        <v>5</v>
      </c>
      <c r="BE50" s="110" t="str">
        <f>IFERROR(VLOOKUP($X50,OBP!$B$182:$AN$2001,32,FALSE),"")</f>
        <v/>
      </c>
      <c r="BG50" s="110" t="str">
        <f>IFERROR(VLOOKUP($X50,OPS!$B$183:$AL$2002,31,FALSE),"")</f>
        <v/>
      </c>
      <c r="BI50" s="110" t="str">
        <f>IFERROR(VLOOKUP($X50,PITCH!$B$205:$AP$2000,34,FALSE),"")</f>
        <v/>
      </c>
      <c r="BJ50" s="110" t="str">
        <f>IFERROR(VLOOKUP($X50,PITCH!$B$205:$AP$2000,34,FALSE),"")</f>
        <v/>
      </c>
      <c r="BK50" s="110" t="str">
        <f>IFERROR(VLOOKUP($X50,PITCH!$B$205:$AP$2000,34,FALSE),"")</f>
        <v/>
      </c>
    </row>
    <row r="51" spans="2:63" x14ac:dyDescent="0.2">
      <c r="B51" t="s">
        <v>478</v>
      </c>
      <c r="C51" t="s">
        <v>122</v>
      </c>
      <c r="D51" t="s">
        <v>116</v>
      </c>
      <c r="E51" t="s">
        <v>116</v>
      </c>
      <c r="F51">
        <v>20</v>
      </c>
      <c r="G51">
        <v>538</v>
      </c>
      <c r="H51">
        <v>81</v>
      </c>
      <c r="I51">
        <v>27</v>
      </c>
      <c r="J51">
        <v>94</v>
      </c>
      <c r="K51">
        <v>3</v>
      </c>
      <c r="L51">
        <v>0.28100000000000003</v>
      </c>
      <c r="T51" s="127">
        <f t="shared" si="5"/>
        <v>49</v>
      </c>
      <c r="U51" t="str">
        <f t="shared" si="3"/>
        <v>H</v>
      </c>
      <c r="V51">
        <f>IF(U51="H",COUNTIF($U$3:$U51,"H"),"")</f>
        <v>38</v>
      </c>
      <c r="W51" t="str">
        <f>IF(U51="P",COUNTIF($U$3:$U51,"P"),"")</f>
        <v/>
      </c>
      <c r="X51" s="76" t="str">
        <f t="shared" si="2"/>
        <v>Eugenio Suarez</v>
      </c>
      <c r="Y51" t="str">
        <f>IFERROR(VLOOKUP($X51,PITCH!$B$7:$AJ$2004,29,FALSE),"")</f>
        <v/>
      </c>
      <c r="Z51" t="str">
        <f>IFERROR(VLOOKUP($X51,PITCH!$B$7:$AJ$2004,30,FALSE),"")</f>
        <v/>
      </c>
      <c r="AA51" t="str">
        <f>IFERROR(VLOOKUP($X51,PITCH!$B$7:$AJ$2004,31,FALSE),"")</f>
        <v/>
      </c>
      <c r="AB51" t="str">
        <f>IFERROR(VLOOKUP($X51,PITCH!$B$7:$AJ$2004,1,FALSE),"")</f>
        <v/>
      </c>
      <c r="AD51" s="108" t="str">
        <f>IFERROR(VLOOKUP($X51,Prospects!$A$3:$K$281,1,FALSE),"")</f>
        <v/>
      </c>
      <c r="AE51" s="108" t="str">
        <f>IFERROR(VLOOKUP($X51,Prospects!$A$3:$K$281,9,FALSE),"")</f>
        <v/>
      </c>
      <c r="AF51" s="108" t="str">
        <f>IFERROR(VLOOKUP($X51,Prospects!$A$3:$K$281,2,FALSE),"")</f>
        <v/>
      </c>
      <c r="AG51" s="110" t="str">
        <f>IFERROR(VLOOKUP($X51,Prospects!$A$3:$K$281,10,FALSE),"")</f>
        <v/>
      </c>
      <c r="AH51" s="110" t="str">
        <f>IFERROR(VLOOKUP($X51,Prospects!$A$3:$K$281,11,FALSE),"")</f>
        <v/>
      </c>
      <c r="AI51" s="110" t="str">
        <f>IFERROR(VLOOKUP($X51,Prospects!$A$3:$K$281,3,FALSE),"")</f>
        <v/>
      </c>
      <c r="AJ51" s="110" t="str">
        <f>IFERROR(VLOOKUP($X51,Prospects!$A$3:$K$281,4,FALSE),"")</f>
        <v/>
      </c>
      <c r="AK51" s="110" t="str">
        <f>IFERROR(VLOOKUP($X51,Prospects!$A$3:$K$281,5,FALSE),"")</f>
        <v/>
      </c>
      <c r="AL51" s="110" t="str">
        <f>IFERROR(VLOOKUP($X51,Prospects!$A$3:$K$281,6,FALSE),"")</f>
        <v/>
      </c>
      <c r="AN51" s="108" t="str">
        <f>IFERROR(VLOOKUP($X51,KEEPERS!$A$3:$H$300,1,FALSE),"")</f>
        <v/>
      </c>
      <c r="AO51" s="108" t="str">
        <f>IFERROR(VLOOKUP($X51,KEEPERS!$A$3:$H$300,5,FALSE),"")</f>
        <v/>
      </c>
      <c r="AP51" s="108" t="str">
        <f>IFERROR(VLOOKUP($X51,KEEPERS!$A$3:$H$300,2,FALSE),"")</f>
        <v/>
      </c>
      <c r="AQ51" s="110" t="str">
        <f>IFERROR(VLOOKUP($X51,KEEPERS!$A$3:$H$300,6,FALSE),"")</f>
        <v/>
      </c>
      <c r="AR51" s="110" t="str">
        <f>IFERROR(VLOOKUP($X51,KEEPERS!$A$3:$H$300,7,FALSE),"")</f>
        <v/>
      </c>
      <c r="AT51" s="110" t="str">
        <f>IFERROR(VLOOKUP($X51,HIT!$B$182:$AM$2000,1,FALSE),"")</f>
        <v>Eugenio Suarez</v>
      </c>
      <c r="AU51" s="407">
        <f>IFERROR(VLOOKUP($X51,HIT!$B$182:$AM$2000,32,FALSE),0)</f>
        <v>424.75</v>
      </c>
      <c r="AV51" s="407">
        <f>IFERROR(VLOOKUP($X51,HIT!$B$182:$AM$2000,33,FALSE),0)</f>
        <v>2.9092465753424657</v>
      </c>
      <c r="AW51" s="110" t="str">
        <f>IFERROR(VLOOKUP($X51,PITCH!$B$182:$AP$2000,1,FALSE),"")</f>
        <v/>
      </c>
      <c r="AX51" s="110">
        <f>IFERROR(VLOOKUP($X51,PITCH!$B$182:$AP$2000,35,FALSE),0)</f>
        <v>0</v>
      </c>
      <c r="AY51" s="110">
        <f>IFERROR(VLOOKUP($X51,PITCH!$B$182:$AP$2000,36,FALSE),0)</f>
        <v>0</v>
      </c>
      <c r="AZ51" s="408">
        <f t="shared" si="4"/>
        <v>424.75</v>
      </c>
      <c r="BA51" s="408">
        <f>IF(AZ51&gt;0,RANK(AZ51,AZ$3:AZ711),"")</f>
        <v>66</v>
      </c>
      <c r="BB51" s="408">
        <f ca="1">IFERROR(VLOOKUP($X51,HIT!$B$182:$AP$2000,31,FALSE),0)</f>
        <v>61</v>
      </c>
      <c r="BC51" s="408">
        <f>IFERROR(VLOOKUP($X51,PITCH!$B$182:$AP$2000,34,FALSE),0)</f>
        <v>0</v>
      </c>
      <c r="BE51" s="110">
        <f>IFERROR(VLOOKUP($X51,OBP!$B$182:$AN$2001,32,FALSE),"")</f>
        <v>53</v>
      </c>
      <c r="BG51" s="110">
        <f>IFERROR(VLOOKUP($X51,OPS!$B$183:$AL$2002,31,FALSE),"")</f>
        <v>55</v>
      </c>
      <c r="BI51" s="110" t="str">
        <f>IFERROR(VLOOKUP($X51,PITCH!$B$205:$AP$2000,34,FALSE),"")</f>
        <v/>
      </c>
      <c r="BJ51" s="110" t="str">
        <f>IFERROR(VLOOKUP($X51,PITCH!$B$205:$AP$2000,34,FALSE),"")</f>
        <v/>
      </c>
      <c r="BK51" s="110" t="str">
        <f>IFERROR(VLOOKUP($X51,PITCH!$B$205:$AP$2000,34,FALSE),"")</f>
        <v/>
      </c>
    </row>
    <row r="52" spans="2:63" x14ac:dyDescent="0.2">
      <c r="B52" t="s">
        <v>332</v>
      </c>
      <c r="C52" t="s">
        <v>131</v>
      </c>
      <c r="D52" t="s">
        <v>111</v>
      </c>
      <c r="E52" t="s">
        <v>111</v>
      </c>
      <c r="F52">
        <v>20</v>
      </c>
      <c r="M52">
        <v>202</v>
      </c>
      <c r="N52">
        <v>16</v>
      </c>
      <c r="O52">
        <v>0</v>
      </c>
      <c r="P52">
        <v>3.14</v>
      </c>
      <c r="Q52">
        <v>1.1000000000000001</v>
      </c>
      <c r="R52">
        <v>234</v>
      </c>
      <c r="T52" s="127">
        <f t="shared" si="5"/>
        <v>50</v>
      </c>
      <c r="U52" t="str">
        <f t="shared" si="3"/>
        <v>P</v>
      </c>
      <c r="V52" t="str">
        <f>IF(U52="H",COUNTIF($U$3:$U52,"H"),"")</f>
        <v/>
      </c>
      <c r="W52">
        <f>IF(U52="P",COUNTIF($U$3:$U52,"P"),"")</f>
        <v>12</v>
      </c>
      <c r="X52" s="76" t="str">
        <f t="shared" si="2"/>
        <v>Carlos Carrasco</v>
      </c>
      <c r="Y52">
        <f>IFERROR(VLOOKUP($X52,PITCH!$B$7:$AJ$2004,29,FALSE),"")</f>
        <v>9.8010471204188487</v>
      </c>
      <c r="Z52">
        <f>IFERROR(VLOOKUP($X52,PITCH!$B$7:$AJ$2004,30,FALSE),"")</f>
        <v>2.167539267015707</v>
      </c>
      <c r="AA52">
        <f>IFERROR(VLOOKUP($X52,PITCH!$B$7:$AJ$2004,31,FALSE),"")</f>
        <v>7.6335078534031418</v>
      </c>
      <c r="AB52" t="str">
        <f>IFERROR(VLOOKUP($X52,PITCH!$B$7:$AJ$2004,1,FALSE),"")</f>
        <v>Carlos Carrasco</v>
      </c>
      <c r="AD52" s="108" t="str">
        <f>IFERROR(VLOOKUP($X52,Prospects!$A$3:$K$281,1,FALSE),"")</f>
        <v/>
      </c>
      <c r="AE52" s="108" t="str">
        <f>IFERROR(VLOOKUP($X52,Prospects!$A$3:$K$281,9,FALSE),"")</f>
        <v/>
      </c>
      <c r="AF52" s="108" t="str">
        <f>IFERROR(VLOOKUP($X52,Prospects!$A$3:$K$281,2,FALSE),"")</f>
        <v/>
      </c>
      <c r="AG52" s="110" t="str">
        <f>IFERROR(VLOOKUP($X52,Prospects!$A$3:$K$281,10,FALSE),"")</f>
        <v/>
      </c>
      <c r="AH52" s="110" t="str">
        <f>IFERROR(VLOOKUP($X52,Prospects!$A$3:$K$281,11,FALSE),"")</f>
        <v/>
      </c>
      <c r="AI52" s="110" t="str">
        <f>IFERROR(VLOOKUP($X52,Prospects!$A$3:$K$281,3,FALSE),"")</f>
        <v/>
      </c>
      <c r="AJ52" s="110" t="str">
        <f>IFERROR(VLOOKUP($X52,Prospects!$A$3:$K$281,4,FALSE),"")</f>
        <v/>
      </c>
      <c r="AK52" s="110" t="str">
        <f>IFERROR(VLOOKUP($X52,Prospects!$A$3:$K$281,5,FALSE),"")</f>
        <v/>
      </c>
      <c r="AL52" s="110" t="str">
        <f>IFERROR(VLOOKUP($X52,Prospects!$A$3:$K$281,6,FALSE),"")</f>
        <v/>
      </c>
      <c r="AN52" s="108" t="str">
        <f>IFERROR(VLOOKUP($X52,KEEPERS!$A$3:$H$300,1,FALSE),"")</f>
        <v/>
      </c>
      <c r="AO52" s="108" t="str">
        <f>IFERROR(VLOOKUP($X52,KEEPERS!$A$3:$H$300,5,FALSE),"")</f>
        <v/>
      </c>
      <c r="AP52" s="108" t="str">
        <f>IFERROR(VLOOKUP($X52,KEEPERS!$A$3:$H$300,2,FALSE),"")</f>
        <v/>
      </c>
      <c r="AQ52" s="110" t="str">
        <f>IFERROR(VLOOKUP($X52,KEEPERS!$A$3:$H$300,6,FALSE),"")</f>
        <v/>
      </c>
      <c r="AR52" s="110" t="str">
        <f>IFERROR(VLOOKUP($X52,KEEPERS!$A$3:$H$300,7,FALSE),"")</f>
        <v/>
      </c>
      <c r="AT52" s="110" t="str">
        <f>IFERROR(VLOOKUP($X52,HIT!$B$182:$AM$2000,1,FALSE),"")</f>
        <v/>
      </c>
      <c r="AU52" s="407">
        <f>IFERROR(VLOOKUP($X52,HIT!$B$182:$AM$2000,32,FALSE),0)</f>
        <v>0</v>
      </c>
      <c r="AV52" s="407">
        <f>IFERROR(VLOOKUP($X52,HIT!$B$182:$AM$2000,33,FALSE),0)</f>
        <v>0</v>
      </c>
      <c r="AW52" s="110" t="str">
        <f>IFERROR(VLOOKUP($X52,PITCH!$B$182:$AP$2000,1,FALSE),"")</f>
        <v>Carlos Carrasco</v>
      </c>
      <c r="AX52" s="110">
        <f>IFERROR(VLOOKUP($X52,PITCH!$B$182:$AP$2000,35,FALSE),0)</f>
        <v>499</v>
      </c>
      <c r="AY52" s="110">
        <f>IFERROR(VLOOKUP($X52,PITCH!$B$182:$AP$2000,36,FALSE),0)</f>
        <v>16.096774193548388</v>
      </c>
      <c r="AZ52" s="408">
        <f t="shared" si="4"/>
        <v>499</v>
      </c>
      <c r="BA52" s="408">
        <f>IF(AZ52&gt;0,RANK(AZ52,AZ$3:AZ712),"")</f>
        <v>21</v>
      </c>
      <c r="BB52" s="408">
        <f>IFERROR(VLOOKUP($X52,HIT!$B$182:$AP$2000,31,FALSE),0)</f>
        <v>0</v>
      </c>
      <c r="BC52" s="408">
        <f ca="1">IFERROR(VLOOKUP($X52,PITCH!$B$182:$AP$2000,34,FALSE),0)</f>
        <v>5</v>
      </c>
      <c r="BE52" s="110" t="str">
        <f>IFERROR(VLOOKUP($X52,OBP!$B$182:$AN$2001,32,FALSE),"")</f>
        <v/>
      </c>
      <c r="BG52" s="110" t="str">
        <f>IFERROR(VLOOKUP($X52,OPS!$B$183:$AL$2002,31,FALSE),"")</f>
        <v/>
      </c>
      <c r="BI52" s="110" t="str">
        <f>IFERROR(VLOOKUP($X52,PITCH!$B$205:$AP$2000,34,FALSE),"")</f>
        <v/>
      </c>
      <c r="BJ52" s="110" t="str">
        <f>IFERROR(VLOOKUP($X52,PITCH!$B$205:$AP$2000,34,FALSE),"")</f>
        <v/>
      </c>
      <c r="BK52" s="110" t="str">
        <f>IFERROR(VLOOKUP($X52,PITCH!$B$205:$AP$2000,34,FALSE),"")</f>
        <v/>
      </c>
    </row>
    <row r="53" spans="2:63" x14ac:dyDescent="0.2">
      <c r="B53" t="s">
        <v>747</v>
      </c>
      <c r="C53" t="s">
        <v>120</v>
      </c>
      <c r="D53" t="s">
        <v>114</v>
      </c>
      <c r="E53" t="s">
        <v>114</v>
      </c>
      <c r="F53">
        <v>20</v>
      </c>
      <c r="G53">
        <v>577</v>
      </c>
      <c r="H53">
        <v>83</v>
      </c>
      <c r="I53">
        <v>30</v>
      </c>
      <c r="J53">
        <v>94</v>
      </c>
      <c r="K53">
        <v>14</v>
      </c>
      <c r="L53">
        <v>0.28100000000000003</v>
      </c>
      <c r="T53" s="127">
        <f t="shared" si="5"/>
        <v>51</v>
      </c>
      <c r="U53" t="str">
        <f t="shared" si="3"/>
        <v>H</v>
      </c>
      <c r="V53">
        <f>IF(U53="H",COUNTIF($U$3:$U53,"H"),"")</f>
        <v>39</v>
      </c>
      <c r="W53" t="str">
        <f>IF(U53="P",COUNTIF($U$3:$U53,"P"),"")</f>
        <v/>
      </c>
      <c r="X53" s="76" t="str">
        <f t="shared" si="2"/>
        <v>David Dahl</v>
      </c>
      <c r="Y53" t="str">
        <f>IFERROR(VLOOKUP($X53,PITCH!$B$7:$AJ$2004,29,FALSE),"")</f>
        <v/>
      </c>
      <c r="Z53" t="str">
        <f>IFERROR(VLOOKUP($X53,PITCH!$B$7:$AJ$2004,30,FALSE),"")</f>
        <v/>
      </c>
      <c r="AA53" t="str">
        <f>IFERROR(VLOOKUP($X53,PITCH!$B$7:$AJ$2004,31,FALSE),"")</f>
        <v/>
      </c>
      <c r="AB53" t="str">
        <f>IFERROR(VLOOKUP($X53,PITCH!$B$7:$AJ$2004,1,FALSE),"")</f>
        <v/>
      </c>
      <c r="AD53" s="108" t="str">
        <f>IFERROR(VLOOKUP($X53,Prospects!$A$3:$K$281,1,FALSE),"")</f>
        <v/>
      </c>
      <c r="AE53" s="108" t="str">
        <f>IFERROR(VLOOKUP($X53,Prospects!$A$3:$K$281,9,FALSE),"")</f>
        <v/>
      </c>
      <c r="AF53" s="108" t="str">
        <f>IFERROR(VLOOKUP($X53,Prospects!$A$3:$K$281,2,FALSE),"")</f>
        <v/>
      </c>
      <c r="AG53" s="110" t="str">
        <f>IFERROR(VLOOKUP($X53,Prospects!$A$3:$K$281,10,FALSE),"")</f>
        <v/>
      </c>
      <c r="AH53" s="110" t="str">
        <f>IFERROR(VLOOKUP($X53,Prospects!$A$3:$K$281,11,FALSE),"")</f>
        <v/>
      </c>
      <c r="AI53" s="110" t="str">
        <f>IFERROR(VLOOKUP($X53,Prospects!$A$3:$K$281,3,FALSE),"")</f>
        <v/>
      </c>
      <c r="AJ53" s="110" t="str">
        <f>IFERROR(VLOOKUP($X53,Prospects!$A$3:$K$281,4,FALSE),"")</f>
        <v/>
      </c>
      <c r="AK53" s="110" t="str">
        <f>IFERROR(VLOOKUP($X53,Prospects!$A$3:$K$281,5,FALSE),"")</f>
        <v/>
      </c>
      <c r="AL53" s="110" t="str">
        <f>IFERROR(VLOOKUP($X53,Prospects!$A$3:$K$281,6,FALSE),"")</f>
        <v/>
      </c>
      <c r="AN53" s="108" t="str">
        <f>IFERROR(VLOOKUP($X53,KEEPERS!$A$3:$H$300,1,FALSE),"")</f>
        <v/>
      </c>
      <c r="AO53" s="108" t="str">
        <f>IFERROR(VLOOKUP($X53,KEEPERS!$A$3:$H$300,5,FALSE),"")</f>
        <v/>
      </c>
      <c r="AP53" s="108" t="str">
        <f>IFERROR(VLOOKUP($X53,KEEPERS!$A$3:$H$300,2,FALSE),"")</f>
        <v/>
      </c>
      <c r="AQ53" s="110" t="str">
        <f>IFERROR(VLOOKUP($X53,KEEPERS!$A$3:$H$300,6,FALSE),"")</f>
        <v/>
      </c>
      <c r="AR53" s="110" t="str">
        <f>IFERROR(VLOOKUP($X53,KEEPERS!$A$3:$H$300,7,FALSE),"")</f>
        <v/>
      </c>
      <c r="AT53" s="110" t="str">
        <f>IFERROR(VLOOKUP($X53,HIT!$B$182:$AM$2000,1,FALSE),"")</f>
        <v>David Dahl</v>
      </c>
      <c r="AU53" s="407">
        <f>IFERROR(VLOOKUP($X53,HIT!$B$182:$AM$2000,32,FALSE),0)</f>
        <v>380.8</v>
      </c>
      <c r="AV53" s="407">
        <f>IFERROR(VLOOKUP($X53,HIT!$B$182:$AM$2000,33,FALSE),0)</f>
        <v>2.8631578947368421</v>
      </c>
      <c r="AW53" s="110" t="str">
        <f>IFERROR(VLOOKUP($X53,PITCH!$B$182:$AP$2000,1,FALSE),"")</f>
        <v/>
      </c>
      <c r="AX53" s="110">
        <f>IFERROR(VLOOKUP($X53,PITCH!$B$182:$AP$2000,35,FALSE),0)</f>
        <v>0</v>
      </c>
      <c r="AY53" s="110">
        <f>IFERROR(VLOOKUP($X53,PITCH!$B$182:$AP$2000,36,FALSE),0)</f>
        <v>0</v>
      </c>
      <c r="AZ53" s="408">
        <f t="shared" si="4"/>
        <v>380.8</v>
      </c>
      <c r="BA53" s="408">
        <f>IF(AZ53&gt;0,RANK(AZ53,AZ$3:AZ713),"")</f>
        <v>127</v>
      </c>
      <c r="BB53" s="408">
        <f ca="1">IFERROR(VLOOKUP($X53,HIT!$B$182:$AP$2000,31,FALSE),0)</f>
        <v>69</v>
      </c>
      <c r="BC53" s="408">
        <f>IFERROR(VLOOKUP($X53,PITCH!$B$182:$AP$2000,34,FALSE),0)</f>
        <v>0</v>
      </c>
      <c r="BE53" s="110">
        <f>IFERROR(VLOOKUP($X53,OBP!$B$182:$AN$2001,32,FALSE),"")</f>
        <v>79</v>
      </c>
      <c r="BG53" s="110">
        <f>IFERROR(VLOOKUP($X53,OPS!$B$183:$AL$2002,31,FALSE),"")</f>
        <v>66</v>
      </c>
      <c r="BI53" s="110" t="str">
        <f>IFERROR(VLOOKUP($X53,PITCH!$B$205:$AP$2000,34,FALSE),"")</f>
        <v/>
      </c>
      <c r="BJ53" s="110" t="str">
        <f>IFERROR(VLOOKUP($X53,PITCH!$B$205:$AP$2000,34,FALSE),"")</f>
        <v/>
      </c>
      <c r="BK53" s="110" t="str">
        <f>IFERROR(VLOOKUP($X53,PITCH!$B$205:$AP$2000,34,FALSE),"")</f>
        <v/>
      </c>
    </row>
    <row r="54" spans="2:63" x14ac:dyDescent="0.2">
      <c r="B54" t="s">
        <v>308</v>
      </c>
      <c r="C54" t="s">
        <v>132</v>
      </c>
      <c r="D54" t="s">
        <v>114</v>
      </c>
      <c r="E54" t="s">
        <v>114</v>
      </c>
      <c r="F54">
        <v>19</v>
      </c>
      <c r="G54">
        <v>591</v>
      </c>
      <c r="H54">
        <v>84</v>
      </c>
      <c r="I54">
        <v>29</v>
      </c>
      <c r="J54">
        <v>96</v>
      </c>
      <c r="K54">
        <v>2</v>
      </c>
      <c r="L54">
        <v>0.28599999999999998</v>
      </c>
      <c r="T54" s="127">
        <f t="shared" si="5"/>
        <v>52</v>
      </c>
      <c r="U54" t="str">
        <f t="shared" si="3"/>
        <v>H</v>
      </c>
      <c r="V54">
        <f>IF(U54="H",COUNTIF($U$3:$U54,"H"),"")</f>
        <v>40</v>
      </c>
      <c r="W54" t="str">
        <f>IF(U54="P",COUNTIF($U$3:$U54,"P"),"")</f>
        <v/>
      </c>
      <c r="X54" s="76" t="str">
        <f t="shared" si="2"/>
        <v>Marcell Ozuna</v>
      </c>
      <c r="Y54" t="str">
        <f>IFERROR(VLOOKUP($X54,PITCH!$B$7:$AJ$2004,29,FALSE),"")</f>
        <v/>
      </c>
      <c r="Z54" t="str">
        <f>IFERROR(VLOOKUP($X54,PITCH!$B$7:$AJ$2004,30,FALSE),"")</f>
        <v/>
      </c>
      <c r="AA54" t="str">
        <f>IFERROR(VLOOKUP($X54,PITCH!$B$7:$AJ$2004,31,FALSE),"")</f>
        <v/>
      </c>
      <c r="AB54" t="str">
        <f>IFERROR(VLOOKUP($X54,PITCH!$B$7:$AJ$2004,1,FALSE),"")</f>
        <v/>
      </c>
      <c r="AD54" s="108" t="str">
        <f>IFERROR(VLOOKUP($X54,Prospects!$A$3:$K$281,1,FALSE),"")</f>
        <v/>
      </c>
      <c r="AE54" s="108" t="str">
        <f>IFERROR(VLOOKUP($X54,Prospects!$A$3:$K$281,9,FALSE),"")</f>
        <v/>
      </c>
      <c r="AF54" s="108" t="str">
        <f>IFERROR(VLOOKUP($X54,Prospects!$A$3:$K$281,2,FALSE),"")</f>
        <v/>
      </c>
      <c r="AG54" s="110" t="str">
        <f>IFERROR(VLOOKUP($X54,Prospects!$A$3:$K$281,10,FALSE),"")</f>
        <v/>
      </c>
      <c r="AH54" s="110" t="str">
        <f>IFERROR(VLOOKUP($X54,Prospects!$A$3:$K$281,11,FALSE),"")</f>
        <v/>
      </c>
      <c r="AI54" s="110" t="str">
        <f>IFERROR(VLOOKUP($X54,Prospects!$A$3:$K$281,3,FALSE),"")</f>
        <v/>
      </c>
      <c r="AJ54" s="110" t="str">
        <f>IFERROR(VLOOKUP($X54,Prospects!$A$3:$K$281,4,FALSE),"")</f>
        <v/>
      </c>
      <c r="AK54" s="110" t="str">
        <f>IFERROR(VLOOKUP($X54,Prospects!$A$3:$K$281,5,FALSE),"")</f>
        <v/>
      </c>
      <c r="AL54" s="110" t="str">
        <f>IFERROR(VLOOKUP($X54,Prospects!$A$3:$K$281,6,FALSE),"")</f>
        <v/>
      </c>
      <c r="AN54" s="108" t="str">
        <f>IFERROR(VLOOKUP($X54,KEEPERS!$A$3:$H$300,1,FALSE),"")</f>
        <v/>
      </c>
      <c r="AO54" s="108" t="str">
        <f>IFERROR(VLOOKUP($X54,KEEPERS!$A$3:$H$300,5,FALSE),"")</f>
        <v/>
      </c>
      <c r="AP54" s="108" t="str">
        <f>IFERROR(VLOOKUP($X54,KEEPERS!$A$3:$H$300,2,FALSE),"")</f>
        <v/>
      </c>
      <c r="AQ54" s="110" t="str">
        <f>IFERROR(VLOOKUP($X54,KEEPERS!$A$3:$H$300,6,FALSE),"")</f>
        <v/>
      </c>
      <c r="AR54" s="110" t="str">
        <f>IFERROR(VLOOKUP($X54,KEEPERS!$A$3:$H$300,7,FALSE),"")</f>
        <v/>
      </c>
      <c r="AT54" s="110" t="str">
        <f>IFERROR(VLOOKUP($X54,HIT!$B$182:$AM$2000,1,FALSE),"")</f>
        <v>Marcell Ozuna</v>
      </c>
      <c r="AU54" s="407">
        <f>IFERROR(VLOOKUP($X54,HIT!$B$182:$AM$2000,32,FALSE),0)</f>
        <v>430.84999999999991</v>
      </c>
      <c r="AV54" s="407">
        <f>IFERROR(VLOOKUP($X54,HIT!$B$182:$AM$2000,33,FALSE),0)</f>
        <v>3.0129370629370622</v>
      </c>
      <c r="AW54" s="110" t="str">
        <f>IFERROR(VLOOKUP($X54,PITCH!$B$182:$AP$2000,1,FALSE),"")</f>
        <v/>
      </c>
      <c r="AX54" s="110">
        <f>IFERROR(VLOOKUP($X54,PITCH!$B$182:$AP$2000,35,FALSE),0)</f>
        <v>0</v>
      </c>
      <c r="AY54" s="110">
        <f>IFERROR(VLOOKUP($X54,PITCH!$B$182:$AP$2000,36,FALSE),0)</f>
        <v>0</v>
      </c>
      <c r="AZ54" s="408">
        <f t="shared" si="4"/>
        <v>430.84999999999991</v>
      </c>
      <c r="BA54" s="408">
        <f>IF(AZ54&gt;0,RANK(AZ54,AZ$3:AZ714),"")</f>
        <v>59</v>
      </c>
      <c r="BB54" s="408">
        <f ca="1">IFERROR(VLOOKUP($X54,HIT!$B$182:$AP$2000,31,FALSE),0)</f>
        <v>28</v>
      </c>
      <c r="BC54" s="408">
        <f>IFERROR(VLOOKUP($X54,PITCH!$B$182:$AP$2000,34,FALSE),0)</f>
        <v>0</v>
      </c>
      <c r="BE54" s="110">
        <f>IFERROR(VLOOKUP($X54,OBP!$B$182:$AN$2001,32,FALSE),"")</f>
        <v>36</v>
      </c>
      <c r="BG54" s="110">
        <f>IFERROR(VLOOKUP($X54,OPS!$B$183:$AL$2002,31,FALSE),"")</f>
        <v>34</v>
      </c>
      <c r="BI54" s="110" t="str">
        <f>IFERROR(VLOOKUP($X54,PITCH!$B$205:$AP$2000,34,FALSE),"")</f>
        <v/>
      </c>
      <c r="BJ54" s="110" t="str">
        <f>IFERROR(VLOOKUP($X54,PITCH!$B$205:$AP$2000,34,FALSE),"")</f>
        <v/>
      </c>
      <c r="BK54" s="110" t="str">
        <f>IFERROR(VLOOKUP($X54,PITCH!$B$205:$AP$2000,34,FALSE),"")</f>
        <v/>
      </c>
    </row>
    <row r="55" spans="2:63" x14ac:dyDescent="0.2">
      <c r="B55" t="s">
        <v>957</v>
      </c>
      <c r="C55" t="s">
        <v>718</v>
      </c>
      <c r="D55" t="s">
        <v>9</v>
      </c>
      <c r="E55" t="s">
        <v>9</v>
      </c>
      <c r="F55">
        <v>19</v>
      </c>
      <c r="M55">
        <v>62</v>
      </c>
      <c r="N55">
        <v>3</v>
      </c>
      <c r="O55">
        <v>42</v>
      </c>
      <c r="P55">
        <v>2.5099999999999998</v>
      </c>
      <c r="Q55">
        <v>0.94</v>
      </c>
      <c r="R55">
        <v>91</v>
      </c>
      <c r="T55" s="127">
        <f t="shared" si="5"/>
        <v>53</v>
      </c>
      <c r="U55" t="str">
        <f t="shared" si="3"/>
        <v>P</v>
      </c>
      <c r="V55" t="str">
        <f>IF(U55="H",COUNTIF($U$3:$U55,"H"),"")</f>
        <v/>
      </c>
      <c r="W55">
        <f>IF(U55="P",COUNTIF($U$3:$U55,"P"),"")</f>
        <v>13</v>
      </c>
      <c r="X55" s="76" t="str">
        <f t="shared" si="2"/>
        <v>Edwin Diaz</v>
      </c>
      <c r="Y55">
        <f>IFERROR(VLOOKUP($X55,PITCH!$B$7:$AJ$2004,29,FALSE),"")</f>
        <v>13.472222222222223</v>
      </c>
      <c r="Z55">
        <f>IFERROR(VLOOKUP($X55,PITCH!$B$7:$AJ$2004,30,FALSE),"")</f>
        <v>3.0555555555555558</v>
      </c>
      <c r="AA55">
        <f>IFERROR(VLOOKUP($X55,PITCH!$B$7:$AJ$2004,31,FALSE),"")</f>
        <v>10.416666666666668</v>
      </c>
      <c r="AB55" t="str">
        <f>IFERROR(VLOOKUP($X55,PITCH!$B$7:$AJ$2004,1,FALSE),"")</f>
        <v>Edwin Diaz</v>
      </c>
      <c r="AD55" s="108" t="str">
        <f>IFERROR(VLOOKUP($X55,Prospects!$A$3:$K$281,1,FALSE),"")</f>
        <v/>
      </c>
      <c r="AE55" s="108" t="str">
        <f>IFERROR(VLOOKUP($X55,Prospects!$A$3:$K$281,9,FALSE),"")</f>
        <v/>
      </c>
      <c r="AF55" s="108" t="str">
        <f>IFERROR(VLOOKUP($X55,Prospects!$A$3:$K$281,2,FALSE),"")</f>
        <v/>
      </c>
      <c r="AG55" s="110" t="str">
        <f>IFERROR(VLOOKUP($X55,Prospects!$A$3:$K$281,10,FALSE),"")</f>
        <v/>
      </c>
      <c r="AH55" s="110" t="str">
        <f>IFERROR(VLOOKUP($X55,Prospects!$A$3:$K$281,11,FALSE),"")</f>
        <v/>
      </c>
      <c r="AI55" s="110" t="str">
        <f>IFERROR(VLOOKUP($X55,Prospects!$A$3:$K$281,3,FALSE),"")</f>
        <v/>
      </c>
      <c r="AJ55" s="110" t="str">
        <f>IFERROR(VLOOKUP($X55,Prospects!$A$3:$K$281,4,FALSE),"")</f>
        <v/>
      </c>
      <c r="AK55" s="110" t="str">
        <f>IFERROR(VLOOKUP($X55,Prospects!$A$3:$K$281,5,FALSE),"")</f>
        <v/>
      </c>
      <c r="AL55" s="110" t="str">
        <f>IFERROR(VLOOKUP($X55,Prospects!$A$3:$K$281,6,FALSE),"")</f>
        <v/>
      </c>
      <c r="AN55" s="108" t="str">
        <f>IFERROR(VLOOKUP($X55,KEEPERS!$A$3:$H$300,1,FALSE),"")</f>
        <v/>
      </c>
      <c r="AO55" s="108" t="str">
        <f>IFERROR(VLOOKUP($X55,KEEPERS!$A$3:$H$300,5,FALSE),"")</f>
        <v/>
      </c>
      <c r="AP55" s="108" t="str">
        <f>IFERROR(VLOOKUP($X55,KEEPERS!$A$3:$H$300,2,FALSE),"")</f>
        <v/>
      </c>
      <c r="AQ55" s="110" t="str">
        <f>IFERROR(VLOOKUP($X55,KEEPERS!$A$3:$H$300,6,FALSE),"")</f>
        <v/>
      </c>
      <c r="AR55" s="110" t="str">
        <f>IFERROR(VLOOKUP($X55,KEEPERS!$A$3:$H$300,7,FALSE),"")</f>
        <v/>
      </c>
      <c r="AT55" s="110" t="str">
        <f>IFERROR(VLOOKUP($X55,HIT!$B$182:$AM$2000,1,FALSE),"")</f>
        <v/>
      </c>
      <c r="AU55" s="407">
        <f>IFERROR(VLOOKUP($X55,HIT!$B$182:$AM$2000,32,FALSE),0)</f>
        <v>0</v>
      </c>
      <c r="AV55" s="407">
        <f>IFERROR(VLOOKUP($X55,HIT!$B$182:$AM$2000,33,FALSE),0)</f>
        <v>0</v>
      </c>
      <c r="AW55" s="110" t="str">
        <f>IFERROR(VLOOKUP($X55,PITCH!$B$182:$AP$2000,1,FALSE),"")</f>
        <v>Edwin Diaz</v>
      </c>
      <c r="AX55" s="110">
        <f>IFERROR(VLOOKUP($X55,PITCH!$B$182:$AP$2000,35,FALSE),0)</f>
        <v>417.9</v>
      </c>
      <c r="AY55" s="110">
        <f>IFERROR(VLOOKUP($X55,PITCH!$B$182:$AP$2000,36,FALSE),0)</f>
        <v>6.4292307692307693</v>
      </c>
      <c r="AZ55" s="408">
        <f t="shared" si="4"/>
        <v>417.9</v>
      </c>
      <c r="BA55" s="408">
        <f>IF(AZ55&gt;0,RANK(AZ55,AZ$3:AZ715),"")</f>
        <v>75</v>
      </c>
      <c r="BB55" s="408">
        <f>IFERROR(VLOOKUP($X55,HIT!$B$182:$AP$2000,31,FALSE),0)</f>
        <v>0</v>
      </c>
      <c r="BC55" s="408">
        <f ca="1">IFERROR(VLOOKUP($X55,PITCH!$B$182:$AP$2000,34,FALSE),0)</f>
        <v>347</v>
      </c>
      <c r="BE55" s="110" t="str">
        <f>IFERROR(VLOOKUP($X55,OBP!$B$182:$AN$2001,32,FALSE),"")</f>
        <v/>
      </c>
      <c r="BG55" s="110" t="str">
        <f>IFERROR(VLOOKUP($X55,OPS!$B$183:$AL$2002,31,FALSE),"")</f>
        <v/>
      </c>
      <c r="BI55" s="110" t="str">
        <f>IFERROR(VLOOKUP($X55,PITCH!$B$205:$AP$2000,34,FALSE),"")</f>
        <v/>
      </c>
      <c r="BJ55" s="110" t="str">
        <f>IFERROR(VLOOKUP($X55,PITCH!$B$205:$AP$2000,34,FALSE),"")</f>
        <v/>
      </c>
      <c r="BK55" s="110" t="str">
        <f>IFERROR(VLOOKUP($X55,PITCH!$B$205:$AP$2000,34,FALSE),"")</f>
        <v/>
      </c>
    </row>
    <row r="56" spans="2:63" x14ac:dyDescent="0.2">
      <c r="B56" t="s">
        <v>653</v>
      </c>
      <c r="C56" t="s">
        <v>140</v>
      </c>
      <c r="D56" t="s">
        <v>9</v>
      </c>
      <c r="E56" t="s">
        <v>9</v>
      </c>
      <c r="F56">
        <v>19</v>
      </c>
      <c r="M56">
        <v>73</v>
      </c>
      <c r="N56">
        <v>5</v>
      </c>
      <c r="O56">
        <v>40</v>
      </c>
      <c r="P56">
        <v>2.57</v>
      </c>
      <c r="Q56">
        <v>0.96</v>
      </c>
      <c r="R56">
        <v>89</v>
      </c>
      <c r="T56" s="127">
        <f t="shared" si="5"/>
        <v>54</v>
      </c>
      <c r="U56" t="str">
        <f t="shared" si="3"/>
        <v>P</v>
      </c>
      <c r="V56" t="str">
        <f>IF(U56="H",COUNTIF($U$3:$U56,"H"),"")</f>
        <v/>
      </c>
      <c r="W56">
        <f>IF(U56="P",COUNTIF($U$3:$U56,"P"),"")</f>
        <v>14</v>
      </c>
      <c r="X56" s="76" t="str">
        <f t="shared" si="2"/>
        <v>Blake Treinen</v>
      </c>
      <c r="Y56">
        <f>IFERROR(VLOOKUP($X56,PITCH!$B$7:$AJ$2004,29,FALSE),"")</f>
        <v>10.064267352185091</v>
      </c>
      <c r="Z56">
        <f>IFERROR(VLOOKUP($X56,PITCH!$B$7:$AJ$2004,30,FALSE),"")</f>
        <v>3.2390745501285347</v>
      </c>
      <c r="AA56">
        <f>IFERROR(VLOOKUP($X56,PITCH!$B$7:$AJ$2004,31,FALSE),"")</f>
        <v>6.8251928020565558</v>
      </c>
      <c r="AB56" t="str">
        <f>IFERROR(VLOOKUP($X56,PITCH!$B$7:$AJ$2004,1,FALSE),"")</f>
        <v>Blake Treinen</v>
      </c>
      <c r="AD56" s="108" t="str">
        <f>IFERROR(VLOOKUP($X56,Prospects!$A$3:$K$281,1,FALSE),"")</f>
        <v/>
      </c>
      <c r="AE56" s="108" t="str">
        <f>IFERROR(VLOOKUP($X56,Prospects!$A$3:$K$281,9,FALSE),"")</f>
        <v/>
      </c>
      <c r="AF56" s="108" t="str">
        <f>IFERROR(VLOOKUP($X56,Prospects!$A$3:$K$281,2,FALSE),"")</f>
        <v/>
      </c>
      <c r="AG56" s="110" t="str">
        <f>IFERROR(VLOOKUP($X56,Prospects!$A$3:$K$281,10,FALSE),"")</f>
        <v/>
      </c>
      <c r="AH56" s="110" t="str">
        <f>IFERROR(VLOOKUP($X56,Prospects!$A$3:$K$281,11,FALSE),"")</f>
        <v/>
      </c>
      <c r="AI56" s="110" t="str">
        <f>IFERROR(VLOOKUP($X56,Prospects!$A$3:$K$281,3,FALSE),"")</f>
        <v/>
      </c>
      <c r="AJ56" s="110" t="str">
        <f>IFERROR(VLOOKUP($X56,Prospects!$A$3:$K$281,4,FALSE),"")</f>
        <v/>
      </c>
      <c r="AK56" s="110" t="str">
        <f>IFERROR(VLOOKUP($X56,Prospects!$A$3:$K$281,5,FALSE),"")</f>
        <v/>
      </c>
      <c r="AL56" s="110" t="str">
        <f>IFERROR(VLOOKUP($X56,Prospects!$A$3:$K$281,6,FALSE),"")</f>
        <v/>
      </c>
      <c r="AN56" s="108" t="str">
        <f>IFERROR(VLOOKUP($X56,KEEPERS!$A$3:$H$300,1,FALSE),"")</f>
        <v/>
      </c>
      <c r="AO56" s="108" t="str">
        <f>IFERROR(VLOOKUP($X56,KEEPERS!$A$3:$H$300,5,FALSE),"")</f>
        <v/>
      </c>
      <c r="AP56" s="108" t="str">
        <f>IFERROR(VLOOKUP($X56,KEEPERS!$A$3:$H$300,2,FALSE),"")</f>
        <v/>
      </c>
      <c r="AQ56" s="110" t="str">
        <f>IFERROR(VLOOKUP($X56,KEEPERS!$A$3:$H$300,6,FALSE),"")</f>
        <v/>
      </c>
      <c r="AR56" s="110" t="str">
        <f>IFERROR(VLOOKUP($X56,KEEPERS!$A$3:$H$300,7,FALSE),"")</f>
        <v/>
      </c>
      <c r="AT56" s="110" t="str">
        <f>IFERROR(VLOOKUP($X56,HIT!$B$182:$AM$2000,1,FALSE),"")</f>
        <v/>
      </c>
      <c r="AU56" s="407">
        <f>IFERROR(VLOOKUP($X56,HIT!$B$182:$AM$2000,32,FALSE),0)</f>
        <v>0</v>
      </c>
      <c r="AV56" s="407">
        <f>IFERROR(VLOOKUP($X56,HIT!$B$182:$AM$2000,33,FALSE),0)</f>
        <v>0</v>
      </c>
      <c r="AW56" s="110" t="str">
        <f>IFERROR(VLOOKUP($X56,PITCH!$B$182:$AP$2000,1,FALSE),"")</f>
        <v>Blake Treinen</v>
      </c>
      <c r="AX56" s="110">
        <f>IFERROR(VLOOKUP($X56,PITCH!$B$182:$AP$2000,35,FALSE),0)</f>
        <v>413.9</v>
      </c>
      <c r="AY56" s="110">
        <f>IFERROR(VLOOKUP($X56,PITCH!$B$182:$AP$2000,36,FALSE),0)</f>
        <v>6.3676923076923071</v>
      </c>
      <c r="AZ56" s="408">
        <f t="shared" si="4"/>
        <v>413.9</v>
      </c>
      <c r="BA56" s="408">
        <f>IF(AZ56&gt;0,RANK(AZ56,AZ$3:AZ716),"")</f>
        <v>79</v>
      </c>
      <c r="BB56" s="408">
        <f>IFERROR(VLOOKUP($X56,HIT!$B$182:$AP$2000,31,FALSE),0)</f>
        <v>0</v>
      </c>
      <c r="BC56" s="408">
        <f ca="1">IFERROR(VLOOKUP($X56,PITCH!$B$182:$AP$2000,34,FALSE),0)</f>
        <v>347</v>
      </c>
      <c r="BE56" s="110" t="str">
        <f>IFERROR(VLOOKUP($X56,OBP!$B$182:$AN$2001,32,FALSE),"")</f>
        <v/>
      </c>
      <c r="BG56" s="110" t="str">
        <f>IFERROR(VLOOKUP($X56,OPS!$B$183:$AL$2002,31,FALSE),"")</f>
        <v/>
      </c>
      <c r="BI56" s="110" t="str">
        <f>IFERROR(VLOOKUP($X56,PITCH!$B$205:$AP$2000,34,FALSE),"")</f>
        <v/>
      </c>
      <c r="BJ56" s="110" t="str">
        <f>IFERROR(VLOOKUP($X56,PITCH!$B$205:$AP$2000,34,FALSE),"")</f>
        <v/>
      </c>
      <c r="BK56" s="110" t="str">
        <f>IFERROR(VLOOKUP($X56,PITCH!$B$205:$AP$2000,34,FALSE),"")</f>
        <v/>
      </c>
    </row>
    <row r="57" spans="2:63" x14ac:dyDescent="0.2">
      <c r="B57" t="s">
        <v>2203</v>
      </c>
      <c r="C57" t="s">
        <v>132</v>
      </c>
      <c r="D57" t="s">
        <v>111</v>
      </c>
      <c r="E57" t="s">
        <v>111</v>
      </c>
      <c r="F57">
        <v>19</v>
      </c>
      <c r="M57">
        <v>191</v>
      </c>
      <c r="N57">
        <v>14</v>
      </c>
      <c r="O57">
        <v>0</v>
      </c>
      <c r="P57">
        <v>3.17</v>
      </c>
      <c r="Q57">
        <v>1.1100000000000001</v>
      </c>
      <c r="R57">
        <v>215</v>
      </c>
      <c r="T57" s="127">
        <f t="shared" si="5"/>
        <v>55</v>
      </c>
      <c r="U57" t="str">
        <f t="shared" si="3"/>
        <v>P</v>
      </c>
      <c r="V57" t="str">
        <f>IF(U57="H",COUNTIF($U$3:$U57,"H"),"")</f>
        <v/>
      </c>
      <c r="W57">
        <f>IF(U57="P",COUNTIF($U$3:$U57,"P"),"")</f>
        <v>15</v>
      </c>
      <c r="X57" s="76" t="str">
        <f t="shared" si="2"/>
        <v>Jack Flaherty</v>
      </c>
      <c r="Y57">
        <f>IFERROR(VLOOKUP($X57,PITCH!$B$7:$AJ$2004,29,FALSE),"")</f>
        <v>9.8731769181991123</v>
      </c>
      <c r="Z57">
        <f>IFERROR(VLOOKUP($X57,PITCH!$B$7:$AJ$2004,30,FALSE),"")</f>
        <v>3.2530120481927711</v>
      </c>
      <c r="AA57">
        <f>IFERROR(VLOOKUP($X57,PITCH!$B$7:$AJ$2004,31,FALSE),"")</f>
        <v>6.6201648700063416</v>
      </c>
      <c r="AB57" t="str">
        <f>IFERROR(VLOOKUP($X57,PITCH!$B$7:$AJ$2004,1,FALSE),"")</f>
        <v>Jack Flaherty</v>
      </c>
      <c r="AD57" s="108" t="str">
        <f>IFERROR(VLOOKUP($X57,Prospects!$A$3:$K$281,1,FALSE),"")</f>
        <v/>
      </c>
      <c r="AE57" s="108" t="str">
        <f>IFERROR(VLOOKUP($X57,Prospects!$A$3:$K$281,9,FALSE),"")</f>
        <v/>
      </c>
      <c r="AF57" s="108" t="str">
        <f>IFERROR(VLOOKUP($X57,Prospects!$A$3:$K$281,2,FALSE),"")</f>
        <v/>
      </c>
      <c r="AG57" s="110" t="str">
        <f>IFERROR(VLOOKUP($X57,Prospects!$A$3:$K$281,10,FALSE),"")</f>
        <v/>
      </c>
      <c r="AH57" s="110" t="str">
        <f>IFERROR(VLOOKUP($X57,Prospects!$A$3:$K$281,11,FALSE),"")</f>
        <v/>
      </c>
      <c r="AI57" s="110" t="str">
        <f>IFERROR(VLOOKUP($X57,Prospects!$A$3:$K$281,3,FALSE),"")</f>
        <v/>
      </c>
      <c r="AJ57" s="110" t="str">
        <f>IFERROR(VLOOKUP($X57,Prospects!$A$3:$K$281,4,FALSE),"")</f>
        <v/>
      </c>
      <c r="AK57" s="110" t="str">
        <f>IFERROR(VLOOKUP($X57,Prospects!$A$3:$K$281,5,FALSE),"")</f>
        <v/>
      </c>
      <c r="AL57" s="110" t="str">
        <f>IFERROR(VLOOKUP($X57,Prospects!$A$3:$K$281,6,FALSE),"")</f>
        <v/>
      </c>
      <c r="AN57" s="108" t="str">
        <f>IFERROR(VLOOKUP($X57,KEEPERS!$A$3:$H$300,1,FALSE),"")</f>
        <v/>
      </c>
      <c r="AO57" s="108" t="str">
        <f>IFERROR(VLOOKUP($X57,KEEPERS!$A$3:$H$300,5,FALSE),"")</f>
        <v/>
      </c>
      <c r="AP57" s="108" t="str">
        <f>IFERROR(VLOOKUP($X57,KEEPERS!$A$3:$H$300,2,FALSE),"")</f>
        <v/>
      </c>
      <c r="AQ57" s="110" t="str">
        <f>IFERROR(VLOOKUP($X57,KEEPERS!$A$3:$H$300,6,FALSE),"")</f>
        <v/>
      </c>
      <c r="AR57" s="110" t="str">
        <f>IFERROR(VLOOKUP($X57,KEEPERS!$A$3:$H$300,7,FALSE),"")</f>
        <v/>
      </c>
      <c r="AT57" s="110" t="str">
        <f>IFERROR(VLOOKUP($X57,HIT!$B$182:$AM$2000,1,FALSE),"")</f>
        <v/>
      </c>
      <c r="AU57" s="407">
        <f>IFERROR(VLOOKUP($X57,HIT!$B$182:$AM$2000,32,FALSE),0)</f>
        <v>0</v>
      </c>
      <c r="AV57" s="407">
        <f>IFERROR(VLOOKUP($X57,HIT!$B$182:$AM$2000,33,FALSE),0)</f>
        <v>0</v>
      </c>
      <c r="AW57" s="110" t="str">
        <f>IFERROR(VLOOKUP($X57,PITCH!$B$182:$AP$2000,1,FALSE),"")</f>
        <v>Jack Flaherty</v>
      </c>
      <c r="AX57" s="110">
        <f>IFERROR(VLOOKUP($X57,PITCH!$B$182:$AP$2000,35,FALSE),0)</f>
        <v>381.59999999999991</v>
      </c>
      <c r="AY57" s="110">
        <f>IFERROR(VLOOKUP($X57,PITCH!$B$182:$AP$2000,36,FALSE),0)</f>
        <v>13.158620689655169</v>
      </c>
      <c r="AZ57" s="408">
        <f t="shared" si="4"/>
        <v>381.59999999999991</v>
      </c>
      <c r="BA57" s="408">
        <f>IF(AZ57&gt;0,RANK(AZ57,AZ$3:AZ717),"")</f>
        <v>124</v>
      </c>
      <c r="BB57" s="408">
        <f>IFERROR(VLOOKUP($X57,HIT!$B$182:$AP$2000,31,FALSE),0)</f>
        <v>0</v>
      </c>
      <c r="BC57" s="408">
        <f ca="1">IFERROR(VLOOKUP($X57,PITCH!$B$182:$AP$2000,34,FALSE),0)</f>
        <v>40</v>
      </c>
      <c r="BE57" s="110" t="str">
        <f>IFERROR(VLOOKUP($X57,OBP!$B$182:$AN$2001,32,FALSE),"")</f>
        <v/>
      </c>
      <c r="BG57" s="110" t="str">
        <f>IFERROR(VLOOKUP($X57,OPS!$B$183:$AL$2002,31,FALSE),"")</f>
        <v/>
      </c>
      <c r="BI57" s="110">
        <f ca="1">IFERROR(VLOOKUP($X57,PITCH!$B$205:$AP$2000,34,FALSE),"")</f>
        <v>40</v>
      </c>
      <c r="BJ57" s="110">
        <f ca="1">IFERROR(VLOOKUP($X57,PITCH!$B$205:$AP$2000,34,FALSE),"")</f>
        <v>40</v>
      </c>
      <c r="BK57" s="110">
        <f ca="1">IFERROR(VLOOKUP($X57,PITCH!$B$205:$AP$2000,34,FALSE),"")</f>
        <v>40</v>
      </c>
    </row>
    <row r="58" spans="2:63" x14ac:dyDescent="0.2">
      <c r="B58" t="s">
        <v>176</v>
      </c>
      <c r="C58" t="s">
        <v>714</v>
      </c>
      <c r="D58" t="s">
        <v>111</v>
      </c>
      <c r="E58" t="s">
        <v>111</v>
      </c>
      <c r="F58">
        <v>19</v>
      </c>
      <c r="M58">
        <v>164</v>
      </c>
      <c r="N58">
        <v>15</v>
      </c>
      <c r="O58">
        <v>0</v>
      </c>
      <c r="P58">
        <v>3.08</v>
      </c>
      <c r="Q58">
        <v>1.0900000000000001</v>
      </c>
      <c r="R58">
        <v>186</v>
      </c>
      <c r="T58" s="127">
        <f t="shared" si="5"/>
        <v>56</v>
      </c>
      <c r="U58" t="str">
        <f t="shared" si="3"/>
        <v>P</v>
      </c>
      <c r="V58" t="str">
        <f>IF(U58="H",COUNTIF($U$3:$U58,"H"),"")</f>
        <v/>
      </c>
      <c r="W58">
        <f>IF(U58="P",COUNTIF($U$3:$U58,"P"),"")</f>
        <v>16</v>
      </c>
      <c r="X58" s="76" t="str">
        <f t="shared" si="2"/>
        <v>Stephen Strasburg</v>
      </c>
      <c r="Y58">
        <f>IFERROR(VLOOKUP($X58,PITCH!$B$7:$AJ$2004,29,FALSE),"")</f>
        <v>9.6940024479804165</v>
      </c>
      <c r="Z58">
        <f>IFERROR(VLOOKUP($X58,PITCH!$B$7:$AJ$2004,30,FALSE),"")</f>
        <v>2.5887392900856794</v>
      </c>
      <c r="AA58">
        <f>IFERROR(VLOOKUP($X58,PITCH!$B$7:$AJ$2004,31,FALSE),"")</f>
        <v>7.1052631578947372</v>
      </c>
      <c r="AB58" t="str">
        <f>IFERROR(VLOOKUP($X58,PITCH!$B$7:$AJ$2004,1,FALSE),"")</f>
        <v>Stephen Strasburg</v>
      </c>
      <c r="AD58" s="108" t="str">
        <f>IFERROR(VLOOKUP($X58,Prospects!$A$3:$K$281,1,FALSE),"")</f>
        <v/>
      </c>
      <c r="AE58" s="108" t="str">
        <f>IFERROR(VLOOKUP($X58,Prospects!$A$3:$K$281,9,FALSE),"")</f>
        <v/>
      </c>
      <c r="AF58" s="108" t="str">
        <f>IFERROR(VLOOKUP($X58,Prospects!$A$3:$K$281,2,FALSE),"")</f>
        <v/>
      </c>
      <c r="AG58" s="110" t="str">
        <f>IFERROR(VLOOKUP($X58,Prospects!$A$3:$K$281,10,FALSE),"")</f>
        <v/>
      </c>
      <c r="AH58" s="110" t="str">
        <f>IFERROR(VLOOKUP($X58,Prospects!$A$3:$K$281,11,FALSE),"")</f>
        <v/>
      </c>
      <c r="AI58" s="110" t="str">
        <f>IFERROR(VLOOKUP($X58,Prospects!$A$3:$K$281,3,FALSE),"")</f>
        <v/>
      </c>
      <c r="AJ58" s="110" t="str">
        <f>IFERROR(VLOOKUP($X58,Prospects!$A$3:$K$281,4,FALSE),"")</f>
        <v/>
      </c>
      <c r="AK58" s="110" t="str">
        <f>IFERROR(VLOOKUP($X58,Prospects!$A$3:$K$281,5,FALSE),"")</f>
        <v/>
      </c>
      <c r="AL58" s="110" t="str">
        <f>IFERROR(VLOOKUP($X58,Prospects!$A$3:$K$281,6,FALSE),"")</f>
        <v/>
      </c>
      <c r="AN58" s="108" t="str">
        <f>IFERROR(VLOOKUP($X58,KEEPERS!$A$3:$H$300,1,FALSE),"")</f>
        <v/>
      </c>
      <c r="AO58" s="108" t="str">
        <f>IFERROR(VLOOKUP($X58,KEEPERS!$A$3:$H$300,5,FALSE),"")</f>
        <v/>
      </c>
      <c r="AP58" s="108" t="str">
        <f>IFERROR(VLOOKUP($X58,KEEPERS!$A$3:$H$300,2,FALSE),"")</f>
        <v/>
      </c>
      <c r="AQ58" s="110" t="str">
        <f>IFERROR(VLOOKUP($X58,KEEPERS!$A$3:$H$300,6,FALSE),"")</f>
        <v/>
      </c>
      <c r="AR58" s="110" t="str">
        <f>IFERROR(VLOOKUP($X58,KEEPERS!$A$3:$H$300,7,FALSE),"")</f>
        <v/>
      </c>
      <c r="AT58" s="110" t="str">
        <f>IFERROR(VLOOKUP($X58,HIT!$B$182:$AM$2000,1,FALSE),"")</f>
        <v/>
      </c>
      <c r="AU58" s="407">
        <f>IFERROR(VLOOKUP($X58,HIT!$B$182:$AM$2000,32,FALSE),0)</f>
        <v>0</v>
      </c>
      <c r="AV58" s="407">
        <f>IFERROR(VLOOKUP($X58,HIT!$B$182:$AM$2000,33,FALSE),0)</f>
        <v>0</v>
      </c>
      <c r="AW58" s="110" t="str">
        <f>IFERROR(VLOOKUP($X58,PITCH!$B$182:$AP$2000,1,FALSE),"")</f>
        <v>Stephen Strasburg</v>
      </c>
      <c r="AX58" s="110">
        <f>IFERROR(VLOOKUP($X58,PITCH!$B$182:$AP$2000,35,FALSE),0)</f>
        <v>400.20000000000005</v>
      </c>
      <c r="AY58" s="110">
        <f>IFERROR(VLOOKUP($X58,PITCH!$B$182:$AP$2000,36,FALSE),0)</f>
        <v>14.292857142857144</v>
      </c>
      <c r="AZ58" s="408">
        <f t="shared" si="4"/>
        <v>400.20000000000005</v>
      </c>
      <c r="BA58" s="408">
        <f>IF(AZ58&gt;0,RANK(AZ58,AZ$3:AZ718),"")</f>
        <v>95</v>
      </c>
      <c r="BB58" s="408">
        <f>IFERROR(VLOOKUP($X58,HIT!$B$182:$AP$2000,31,FALSE),0)</f>
        <v>0</v>
      </c>
      <c r="BC58" s="408">
        <f ca="1">IFERROR(VLOOKUP($X58,PITCH!$B$182:$AP$2000,34,FALSE),0)</f>
        <v>26</v>
      </c>
      <c r="BE58" s="110" t="str">
        <f>IFERROR(VLOOKUP($X58,OBP!$B$182:$AN$2001,32,FALSE),"")</f>
        <v/>
      </c>
      <c r="BG58" s="110" t="str">
        <f>IFERROR(VLOOKUP($X58,OPS!$B$183:$AL$2002,31,FALSE),"")</f>
        <v/>
      </c>
      <c r="BI58" s="110">
        <f ca="1">IFERROR(VLOOKUP($X58,PITCH!$B$205:$AP$2000,34,FALSE),"")</f>
        <v>26</v>
      </c>
      <c r="BJ58" s="110">
        <f ca="1">IFERROR(VLOOKUP($X58,PITCH!$B$205:$AP$2000,34,FALSE),"")</f>
        <v>26</v>
      </c>
      <c r="BK58" s="110">
        <f ca="1">IFERROR(VLOOKUP($X58,PITCH!$B$205:$AP$2000,34,FALSE),"")</f>
        <v>26</v>
      </c>
    </row>
    <row r="59" spans="2:63" x14ac:dyDescent="0.2">
      <c r="B59" t="s">
        <v>975</v>
      </c>
      <c r="C59" t="s">
        <v>131</v>
      </c>
      <c r="D59" t="s">
        <v>111</v>
      </c>
      <c r="E59" t="s">
        <v>111</v>
      </c>
      <c r="F59">
        <v>18</v>
      </c>
      <c r="M59">
        <v>204</v>
      </c>
      <c r="N59">
        <v>14</v>
      </c>
      <c r="O59">
        <v>0</v>
      </c>
      <c r="P59">
        <v>3.16</v>
      </c>
      <c r="Q59">
        <v>1.1000000000000001</v>
      </c>
      <c r="R59">
        <v>209</v>
      </c>
      <c r="T59" s="127">
        <f t="shared" si="5"/>
        <v>57</v>
      </c>
      <c r="U59" t="str">
        <f t="shared" si="3"/>
        <v>P</v>
      </c>
      <c r="V59" t="str">
        <f>IF(U59="H",COUNTIF($U$3:$U59,"H"),"")</f>
        <v/>
      </c>
      <c r="W59">
        <f>IF(U59="P",COUNTIF($U$3:$U59,"P"),"")</f>
        <v>17</v>
      </c>
      <c r="X59" s="76" t="str">
        <f t="shared" si="2"/>
        <v>Mike Clevinger</v>
      </c>
      <c r="Y59">
        <f>IFERROR(VLOOKUP($X59,PITCH!$B$7:$AJ$2004,29,FALSE),"")</f>
        <v>9.4972375690607738</v>
      </c>
      <c r="Z59">
        <f>IFERROR(VLOOKUP($X59,PITCH!$B$7:$AJ$2004,30,FALSE),"")</f>
        <v>3.4806629834254146</v>
      </c>
      <c r="AA59">
        <f>IFERROR(VLOOKUP($X59,PITCH!$B$7:$AJ$2004,31,FALSE),"")</f>
        <v>6.0165745856353592</v>
      </c>
      <c r="AB59" t="str">
        <f>IFERROR(VLOOKUP($X59,PITCH!$B$7:$AJ$2004,1,FALSE),"")</f>
        <v>Mike Clevinger</v>
      </c>
      <c r="AD59" s="108" t="str">
        <f>IFERROR(VLOOKUP($X59,Prospects!$A$3:$K$281,1,FALSE),"")</f>
        <v/>
      </c>
      <c r="AE59" s="108" t="str">
        <f>IFERROR(VLOOKUP($X59,Prospects!$A$3:$K$281,9,FALSE),"")</f>
        <v/>
      </c>
      <c r="AF59" s="108" t="str">
        <f>IFERROR(VLOOKUP($X59,Prospects!$A$3:$K$281,2,FALSE),"")</f>
        <v/>
      </c>
      <c r="AG59" s="110" t="str">
        <f>IFERROR(VLOOKUP($X59,Prospects!$A$3:$K$281,10,FALSE),"")</f>
        <v/>
      </c>
      <c r="AH59" s="110" t="str">
        <f>IFERROR(VLOOKUP($X59,Prospects!$A$3:$K$281,11,FALSE),"")</f>
        <v/>
      </c>
      <c r="AI59" s="110" t="str">
        <f>IFERROR(VLOOKUP($X59,Prospects!$A$3:$K$281,3,FALSE),"")</f>
        <v/>
      </c>
      <c r="AJ59" s="110" t="str">
        <f>IFERROR(VLOOKUP($X59,Prospects!$A$3:$K$281,4,FALSE),"")</f>
        <v/>
      </c>
      <c r="AK59" s="110" t="str">
        <f>IFERROR(VLOOKUP($X59,Prospects!$A$3:$K$281,5,FALSE),"")</f>
        <v/>
      </c>
      <c r="AL59" s="110" t="str">
        <f>IFERROR(VLOOKUP($X59,Prospects!$A$3:$K$281,6,FALSE),"")</f>
        <v/>
      </c>
      <c r="AN59" s="108" t="str">
        <f>IFERROR(VLOOKUP($X59,KEEPERS!$A$3:$H$300,1,FALSE),"")</f>
        <v/>
      </c>
      <c r="AO59" s="108" t="str">
        <f>IFERROR(VLOOKUP($X59,KEEPERS!$A$3:$H$300,5,FALSE),"")</f>
        <v/>
      </c>
      <c r="AP59" s="108" t="str">
        <f>IFERROR(VLOOKUP($X59,KEEPERS!$A$3:$H$300,2,FALSE),"")</f>
        <v/>
      </c>
      <c r="AQ59" s="110" t="str">
        <f>IFERROR(VLOOKUP($X59,KEEPERS!$A$3:$H$300,6,FALSE),"")</f>
        <v/>
      </c>
      <c r="AR59" s="110" t="str">
        <f>IFERROR(VLOOKUP($X59,KEEPERS!$A$3:$H$300,7,FALSE),"")</f>
        <v/>
      </c>
      <c r="AT59" s="110" t="str">
        <f>IFERROR(VLOOKUP($X59,HIT!$B$182:$AM$2000,1,FALSE),"")</f>
        <v/>
      </c>
      <c r="AU59" s="407">
        <f>IFERROR(VLOOKUP($X59,HIT!$B$182:$AM$2000,32,FALSE),0)</f>
        <v>0</v>
      </c>
      <c r="AV59" s="407">
        <f>IFERROR(VLOOKUP($X59,HIT!$B$182:$AM$2000,33,FALSE),0)</f>
        <v>0</v>
      </c>
      <c r="AW59" s="110" t="str">
        <f>IFERROR(VLOOKUP($X59,PITCH!$B$182:$AP$2000,1,FALSE),"")</f>
        <v>Mike Clevinger</v>
      </c>
      <c r="AX59" s="110">
        <f>IFERROR(VLOOKUP($X59,PITCH!$B$182:$AP$2000,35,FALSE),0)</f>
        <v>411.5</v>
      </c>
      <c r="AY59" s="110">
        <f>IFERROR(VLOOKUP($X59,PITCH!$B$182:$AP$2000,36,FALSE),0)</f>
        <v>14.189655172413794</v>
      </c>
      <c r="AZ59" s="408">
        <f t="shared" si="4"/>
        <v>411.5</v>
      </c>
      <c r="BA59" s="408">
        <f>IF(AZ59&gt;0,RANK(AZ59,AZ$3:AZ719),"")</f>
        <v>82</v>
      </c>
      <c r="BB59" s="408">
        <f>IFERROR(VLOOKUP($X59,HIT!$B$182:$AP$2000,31,FALSE),0)</f>
        <v>0</v>
      </c>
      <c r="BC59" s="408">
        <f ca="1">IFERROR(VLOOKUP($X59,PITCH!$B$182:$AP$2000,34,FALSE),0)</f>
        <v>17</v>
      </c>
      <c r="BE59" s="110" t="str">
        <f>IFERROR(VLOOKUP($X59,OBP!$B$182:$AN$2001,32,FALSE),"")</f>
        <v/>
      </c>
      <c r="BG59" s="110" t="str">
        <f>IFERROR(VLOOKUP($X59,OPS!$B$183:$AL$2002,31,FALSE),"")</f>
        <v/>
      </c>
      <c r="BI59" s="110">
        <f ca="1">IFERROR(VLOOKUP($X59,PITCH!$B$205:$AP$2000,34,FALSE),"")</f>
        <v>17</v>
      </c>
      <c r="BJ59" s="110">
        <f ca="1">IFERROR(VLOOKUP($X59,PITCH!$B$205:$AP$2000,34,FALSE),"")</f>
        <v>17</v>
      </c>
      <c r="BK59" s="110">
        <f ca="1">IFERROR(VLOOKUP($X59,PITCH!$B$205:$AP$2000,34,FALSE),"")</f>
        <v>17</v>
      </c>
    </row>
    <row r="60" spans="2:63" x14ac:dyDescent="0.2">
      <c r="B60" t="s">
        <v>373</v>
      </c>
      <c r="C60" t="s">
        <v>719</v>
      </c>
      <c r="D60" t="s">
        <v>111</v>
      </c>
      <c r="E60" t="s">
        <v>111</v>
      </c>
      <c r="F60">
        <v>18</v>
      </c>
      <c r="M60">
        <v>179</v>
      </c>
      <c r="N60">
        <v>14</v>
      </c>
      <c r="O60">
        <v>0</v>
      </c>
      <c r="P60">
        <v>3.64</v>
      </c>
      <c r="Q60">
        <v>1.1200000000000001</v>
      </c>
      <c r="R60">
        <v>206</v>
      </c>
      <c r="T60" s="127">
        <f t="shared" si="5"/>
        <v>58</v>
      </c>
      <c r="U60" t="str">
        <f t="shared" si="3"/>
        <v>P</v>
      </c>
      <c r="V60" t="str">
        <f>IF(U60="H",COUNTIF($U$3:$U60,"H"),"")</f>
        <v/>
      </c>
      <c r="W60">
        <f>IF(U60="P",COUNTIF($U$3:$U60,"P"),"")</f>
        <v>18</v>
      </c>
      <c r="X60" s="76" t="str">
        <f t="shared" si="2"/>
        <v>James Paxton</v>
      </c>
      <c r="Y60">
        <f>IFERROR(VLOOKUP($X60,PITCH!$B$7:$AJ$2004,29,FALSE),"")</f>
        <v>10.316656111462951</v>
      </c>
      <c r="Z60">
        <f>IFERROR(VLOOKUP($X60,PITCH!$B$7:$AJ$2004,30,FALSE),"")</f>
        <v>2.5649145028499047</v>
      </c>
      <c r="AA60">
        <f>IFERROR(VLOOKUP($X60,PITCH!$B$7:$AJ$2004,31,FALSE),"")</f>
        <v>7.7517416086130462</v>
      </c>
      <c r="AB60" t="str">
        <f>IFERROR(VLOOKUP($X60,PITCH!$B$7:$AJ$2004,1,FALSE),"")</f>
        <v>James Paxton</v>
      </c>
      <c r="AD60" s="108" t="str">
        <f>IFERROR(VLOOKUP($X60,Prospects!$A$3:$K$281,1,FALSE),"")</f>
        <v/>
      </c>
      <c r="AE60" s="108" t="str">
        <f>IFERROR(VLOOKUP($X60,Prospects!$A$3:$K$281,9,FALSE),"")</f>
        <v/>
      </c>
      <c r="AF60" s="108" t="str">
        <f>IFERROR(VLOOKUP($X60,Prospects!$A$3:$K$281,2,FALSE),"")</f>
        <v/>
      </c>
      <c r="AG60" s="110" t="str">
        <f>IFERROR(VLOOKUP($X60,Prospects!$A$3:$K$281,10,FALSE),"")</f>
        <v/>
      </c>
      <c r="AH60" s="110" t="str">
        <f>IFERROR(VLOOKUP($X60,Prospects!$A$3:$K$281,11,FALSE),"")</f>
        <v/>
      </c>
      <c r="AI60" s="110" t="str">
        <f>IFERROR(VLOOKUP($X60,Prospects!$A$3:$K$281,3,FALSE),"")</f>
        <v/>
      </c>
      <c r="AJ60" s="110" t="str">
        <f>IFERROR(VLOOKUP($X60,Prospects!$A$3:$K$281,4,FALSE),"")</f>
        <v/>
      </c>
      <c r="AK60" s="110" t="str">
        <f>IFERROR(VLOOKUP($X60,Prospects!$A$3:$K$281,5,FALSE),"")</f>
        <v/>
      </c>
      <c r="AL60" s="110" t="str">
        <f>IFERROR(VLOOKUP($X60,Prospects!$A$3:$K$281,6,FALSE),"")</f>
        <v/>
      </c>
      <c r="AN60" s="108" t="str">
        <f>IFERROR(VLOOKUP($X60,KEEPERS!$A$3:$H$300,1,FALSE),"")</f>
        <v/>
      </c>
      <c r="AO60" s="108" t="str">
        <f>IFERROR(VLOOKUP($X60,KEEPERS!$A$3:$H$300,5,FALSE),"")</f>
        <v/>
      </c>
      <c r="AP60" s="108" t="str">
        <f>IFERROR(VLOOKUP($X60,KEEPERS!$A$3:$H$300,2,FALSE),"")</f>
        <v/>
      </c>
      <c r="AQ60" s="110" t="str">
        <f>IFERROR(VLOOKUP($X60,KEEPERS!$A$3:$H$300,6,FALSE),"")</f>
        <v/>
      </c>
      <c r="AR60" s="110" t="str">
        <f>IFERROR(VLOOKUP($X60,KEEPERS!$A$3:$H$300,7,FALSE),"")</f>
        <v/>
      </c>
      <c r="AT60" s="110" t="str">
        <f>IFERROR(VLOOKUP($X60,HIT!$B$182:$AM$2000,1,FALSE),"")</f>
        <v/>
      </c>
      <c r="AU60" s="407">
        <f>IFERROR(VLOOKUP($X60,HIT!$B$182:$AM$2000,32,FALSE),0)</f>
        <v>0</v>
      </c>
      <c r="AV60" s="407">
        <f>IFERROR(VLOOKUP($X60,HIT!$B$182:$AM$2000,33,FALSE),0)</f>
        <v>0</v>
      </c>
      <c r="AW60" s="110" t="str">
        <f>IFERROR(VLOOKUP($X60,PITCH!$B$182:$AP$2000,1,FALSE),"")</f>
        <v>James Paxton</v>
      </c>
      <c r="AX60" s="110">
        <f>IFERROR(VLOOKUP($X60,PITCH!$B$182:$AP$2000,35,FALSE),0)</f>
        <v>418.20000000000005</v>
      </c>
      <c r="AY60" s="110">
        <f>IFERROR(VLOOKUP($X60,PITCH!$B$182:$AP$2000,36,FALSE),0)</f>
        <v>14.935714285714287</v>
      </c>
      <c r="AZ60" s="408">
        <f t="shared" si="4"/>
        <v>418.20000000000005</v>
      </c>
      <c r="BA60" s="408">
        <f>IF(AZ60&gt;0,RANK(AZ60,AZ$3:AZ720),"")</f>
        <v>73</v>
      </c>
      <c r="BB60" s="408">
        <f>IFERROR(VLOOKUP($X60,HIT!$B$182:$AP$2000,31,FALSE),0)</f>
        <v>0</v>
      </c>
      <c r="BC60" s="408">
        <f ca="1">IFERROR(VLOOKUP($X60,PITCH!$B$182:$AP$2000,34,FALSE),0)</f>
        <v>26</v>
      </c>
      <c r="BE60" s="110" t="str">
        <f>IFERROR(VLOOKUP($X60,OBP!$B$182:$AN$2001,32,FALSE),"")</f>
        <v/>
      </c>
      <c r="BG60" s="110" t="str">
        <f>IFERROR(VLOOKUP($X60,OPS!$B$183:$AL$2002,31,FALSE),"")</f>
        <v/>
      </c>
      <c r="BI60" s="110" t="str">
        <f>IFERROR(VLOOKUP($X60,PITCH!$B$205:$AP$2000,34,FALSE),"")</f>
        <v/>
      </c>
      <c r="BJ60" s="110" t="str">
        <f>IFERROR(VLOOKUP($X60,PITCH!$B$205:$AP$2000,34,FALSE),"")</f>
        <v/>
      </c>
      <c r="BK60" s="110" t="str">
        <f>IFERROR(VLOOKUP($X60,PITCH!$B$205:$AP$2000,34,FALSE),"")</f>
        <v/>
      </c>
    </row>
    <row r="61" spans="2:63" x14ac:dyDescent="0.2">
      <c r="B61" t="s">
        <v>983</v>
      </c>
      <c r="C61" t="s">
        <v>120</v>
      </c>
      <c r="D61" t="s">
        <v>111</v>
      </c>
      <c r="E61" t="s">
        <v>111</v>
      </c>
      <c r="F61">
        <v>18</v>
      </c>
      <c r="M61">
        <v>202</v>
      </c>
      <c r="N61">
        <v>15</v>
      </c>
      <c r="O61">
        <v>0</v>
      </c>
      <c r="P61">
        <v>3.52</v>
      </c>
      <c r="Q61">
        <v>1.19</v>
      </c>
      <c r="R61">
        <v>236</v>
      </c>
      <c r="T61" s="127">
        <f t="shared" si="5"/>
        <v>59</v>
      </c>
      <c r="U61" t="str">
        <f t="shared" si="3"/>
        <v>P</v>
      </c>
      <c r="V61" t="str">
        <f>IF(U61="H",COUNTIF($U$3:$U61,"H"),"")</f>
        <v/>
      </c>
      <c r="W61">
        <f>IF(U61="P",COUNTIF($U$3:$U61,"P"),"")</f>
        <v>19</v>
      </c>
      <c r="X61" s="76" t="str">
        <f t="shared" si="2"/>
        <v>German Marquez</v>
      </c>
      <c r="Y61">
        <f>IFERROR(VLOOKUP($X61,PITCH!$B$7:$AJ$2004,29,FALSE),"")</f>
        <v>9.8073747936158515</v>
      </c>
      <c r="Z61">
        <f>IFERROR(VLOOKUP($X61,PITCH!$B$7:$AJ$2004,30,FALSE),"")</f>
        <v>2.7242707760044031</v>
      </c>
      <c r="AA61">
        <f>IFERROR(VLOOKUP($X61,PITCH!$B$7:$AJ$2004,31,FALSE),"")</f>
        <v>7.0831040176114488</v>
      </c>
      <c r="AB61" t="str">
        <f>IFERROR(VLOOKUP($X61,PITCH!$B$7:$AJ$2004,1,FALSE),"")</f>
        <v>German Marquez</v>
      </c>
      <c r="AD61" s="108" t="str">
        <f>IFERROR(VLOOKUP($X61,Prospects!$A$3:$K$281,1,FALSE),"")</f>
        <v/>
      </c>
      <c r="AE61" s="108" t="str">
        <f>IFERROR(VLOOKUP($X61,Prospects!$A$3:$K$281,9,FALSE),"")</f>
        <v/>
      </c>
      <c r="AF61" s="108" t="str">
        <f>IFERROR(VLOOKUP($X61,Prospects!$A$3:$K$281,2,FALSE),"")</f>
        <v/>
      </c>
      <c r="AG61" s="110" t="str">
        <f>IFERROR(VLOOKUP($X61,Prospects!$A$3:$K$281,10,FALSE),"")</f>
        <v/>
      </c>
      <c r="AH61" s="110" t="str">
        <f>IFERROR(VLOOKUP($X61,Prospects!$A$3:$K$281,11,FALSE),"")</f>
        <v/>
      </c>
      <c r="AI61" s="110" t="str">
        <f>IFERROR(VLOOKUP($X61,Prospects!$A$3:$K$281,3,FALSE),"")</f>
        <v/>
      </c>
      <c r="AJ61" s="110" t="str">
        <f>IFERROR(VLOOKUP($X61,Prospects!$A$3:$K$281,4,FALSE),"")</f>
        <v/>
      </c>
      <c r="AK61" s="110" t="str">
        <f>IFERROR(VLOOKUP($X61,Prospects!$A$3:$K$281,5,FALSE),"")</f>
        <v/>
      </c>
      <c r="AL61" s="110" t="str">
        <f>IFERROR(VLOOKUP($X61,Prospects!$A$3:$K$281,6,FALSE),"")</f>
        <v/>
      </c>
      <c r="AN61" s="108" t="str">
        <f>IFERROR(VLOOKUP($X61,KEEPERS!$A$3:$H$300,1,FALSE),"")</f>
        <v/>
      </c>
      <c r="AO61" s="108" t="str">
        <f>IFERROR(VLOOKUP($X61,KEEPERS!$A$3:$H$300,5,FALSE),"")</f>
        <v/>
      </c>
      <c r="AP61" s="108" t="str">
        <f>IFERROR(VLOOKUP($X61,KEEPERS!$A$3:$H$300,2,FALSE),"")</f>
        <v/>
      </c>
      <c r="AQ61" s="110" t="str">
        <f>IFERROR(VLOOKUP($X61,KEEPERS!$A$3:$H$300,6,FALSE),"")</f>
        <v/>
      </c>
      <c r="AR61" s="110" t="str">
        <f>IFERROR(VLOOKUP($X61,KEEPERS!$A$3:$H$300,7,FALSE),"")</f>
        <v/>
      </c>
      <c r="AT61" s="110" t="str">
        <f>IFERROR(VLOOKUP($X61,HIT!$B$182:$AM$2000,1,FALSE),"")</f>
        <v/>
      </c>
      <c r="AU61" s="407">
        <f>IFERROR(VLOOKUP($X61,HIT!$B$182:$AM$2000,32,FALSE),0)</f>
        <v>0</v>
      </c>
      <c r="AV61" s="407">
        <f>IFERROR(VLOOKUP($X61,HIT!$B$182:$AM$2000,33,FALSE),0)</f>
        <v>0</v>
      </c>
      <c r="AW61" s="110" t="str">
        <f>IFERROR(VLOOKUP($X61,PITCH!$B$182:$AP$2000,1,FALSE),"")</f>
        <v>German Marquez</v>
      </c>
      <c r="AX61" s="110">
        <f>IFERROR(VLOOKUP($X61,PITCH!$B$182:$AP$2000,35,FALSE),0)</f>
        <v>429.09999999999991</v>
      </c>
      <c r="AY61" s="110">
        <f>IFERROR(VLOOKUP($X61,PITCH!$B$182:$AP$2000,36,FALSE),0)</f>
        <v>13.841935483870964</v>
      </c>
      <c r="AZ61" s="408">
        <f t="shared" si="4"/>
        <v>429.09999999999991</v>
      </c>
      <c r="BA61" s="408">
        <f>IF(AZ61&gt;0,RANK(AZ61,AZ$3:AZ721),"")</f>
        <v>61</v>
      </c>
      <c r="BB61" s="408">
        <f>IFERROR(VLOOKUP($X61,HIT!$B$182:$AP$2000,31,FALSE),0)</f>
        <v>0</v>
      </c>
      <c r="BC61" s="408">
        <f ca="1">IFERROR(VLOOKUP($X61,PITCH!$B$182:$AP$2000,34,FALSE),0)</f>
        <v>17</v>
      </c>
      <c r="BE61" s="110" t="str">
        <f>IFERROR(VLOOKUP($X61,OBP!$B$182:$AN$2001,32,FALSE),"")</f>
        <v/>
      </c>
      <c r="BG61" s="110" t="str">
        <f>IFERROR(VLOOKUP($X61,OPS!$B$183:$AL$2002,31,FALSE),"")</f>
        <v/>
      </c>
      <c r="BI61" s="110" t="str">
        <f>IFERROR(VLOOKUP($X61,PITCH!$B$205:$AP$2000,34,FALSE),"")</f>
        <v/>
      </c>
      <c r="BJ61" s="110" t="str">
        <f>IFERROR(VLOOKUP($X61,PITCH!$B$205:$AP$2000,34,FALSE),"")</f>
        <v/>
      </c>
      <c r="BK61" s="110" t="str">
        <f>IFERROR(VLOOKUP($X61,PITCH!$B$205:$AP$2000,34,FALSE),"")</f>
        <v/>
      </c>
    </row>
    <row r="62" spans="2:63" x14ac:dyDescent="0.2">
      <c r="B62" t="s">
        <v>494</v>
      </c>
      <c r="C62" t="s">
        <v>136</v>
      </c>
      <c r="D62" t="s">
        <v>114</v>
      </c>
      <c r="E62" t="s">
        <v>114</v>
      </c>
      <c r="F62">
        <v>18</v>
      </c>
      <c r="G62">
        <v>594</v>
      </c>
      <c r="H62">
        <v>93</v>
      </c>
      <c r="I62">
        <v>30</v>
      </c>
      <c r="J62">
        <v>102</v>
      </c>
      <c r="K62">
        <v>7</v>
      </c>
      <c r="L62">
        <v>0.27200000000000002</v>
      </c>
      <c r="T62" s="127">
        <f t="shared" si="5"/>
        <v>60</v>
      </c>
      <c r="U62" t="str">
        <f t="shared" si="3"/>
        <v>H</v>
      </c>
      <c r="V62">
        <f>IF(U62="H",COUNTIF($U$3:$U62,"H"),"")</f>
        <v>41</v>
      </c>
      <c r="W62" t="str">
        <f>IF(U62="P",COUNTIF($U$3:$U62,"P"),"")</f>
        <v/>
      </c>
      <c r="X62" s="76" t="str">
        <f t="shared" si="2"/>
        <v>Eddie Rosario</v>
      </c>
      <c r="Y62" t="str">
        <f>IFERROR(VLOOKUP($X62,PITCH!$B$7:$AJ$2004,29,FALSE),"")</f>
        <v/>
      </c>
      <c r="Z62" t="str">
        <f>IFERROR(VLOOKUP($X62,PITCH!$B$7:$AJ$2004,30,FALSE),"")</f>
        <v/>
      </c>
      <c r="AA62" t="str">
        <f>IFERROR(VLOOKUP($X62,PITCH!$B$7:$AJ$2004,31,FALSE),"")</f>
        <v/>
      </c>
      <c r="AB62" t="str">
        <f>IFERROR(VLOOKUP($X62,PITCH!$B$7:$AJ$2004,1,FALSE),"")</f>
        <v/>
      </c>
      <c r="AD62" s="108" t="str">
        <f>IFERROR(VLOOKUP($X62,Prospects!$A$3:$K$281,1,FALSE),"")</f>
        <v/>
      </c>
      <c r="AE62" s="108" t="str">
        <f>IFERROR(VLOOKUP($X62,Prospects!$A$3:$K$281,9,FALSE),"")</f>
        <v/>
      </c>
      <c r="AF62" s="108" t="str">
        <f>IFERROR(VLOOKUP($X62,Prospects!$A$3:$K$281,2,FALSE),"")</f>
        <v/>
      </c>
      <c r="AG62" s="110" t="str">
        <f>IFERROR(VLOOKUP($X62,Prospects!$A$3:$K$281,10,FALSE),"")</f>
        <v/>
      </c>
      <c r="AH62" s="110" t="str">
        <f>IFERROR(VLOOKUP($X62,Prospects!$A$3:$K$281,11,FALSE),"")</f>
        <v/>
      </c>
      <c r="AI62" s="110" t="str">
        <f>IFERROR(VLOOKUP($X62,Prospects!$A$3:$K$281,3,FALSE),"")</f>
        <v/>
      </c>
      <c r="AJ62" s="110" t="str">
        <f>IFERROR(VLOOKUP($X62,Prospects!$A$3:$K$281,4,FALSE),"")</f>
        <v/>
      </c>
      <c r="AK62" s="110" t="str">
        <f>IFERROR(VLOOKUP($X62,Prospects!$A$3:$K$281,5,FALSE),"")</f>
        <v/>
      </c>
      <c r="AL62" s="110" t="str">
        <f>IFERROR(VLOOKUP($X62,Prospects!$A$3:$K$281,6,FALSE),"")</f>
        <v/>
      </c>
      <c r="AN62" s="108" t="str">
        <f>IFERROR(VLOOKUP($X62,KEEPERS!$A$3:$H$300,1,FALSE),"")</f>
        <v/>
      </c>
      <c r="AO62" s="108" t="str">
        <f>IFERROR(VLOOKUP($X62,KEEPERS!$A$3:$H$300,5,FALSE),"")</f>
        <v/>
      </c>
      <c r="AP62" s="108" t="str">
        <f>IFERROR(VLOOKUP($X62,KEEPERS!$A$3:$H$300,2,FALSE),"")</f>
        <v/>
      </c>
      <c r="AQ62" s="110" t="str">
        <f>IFERROR(VLOOKUP($X62,KEEPERS!$A$3:$H$300,6,FALSE),"")</f>
        <v/>
      </c>
      <c r="AR62" s="110" t="str">
        <f>IFERROR(VLOOKUP($X62,KEEPERS!$A$3:$H$300,7,FALSE),"")</f>
        <v/>
      </c>
      <c r="AT62" s="110" t="str">
        <f>IFERROR(VLOOKUP($X62,HIT!$B$182:$AM$2000,1,FALSE),"")</f>
        <v>Eddie Rosario</v>
      </c>
      <c r="AU62" s="407">
        <f>IFERROR(VLOOKUP($X62,HIT!$B$182:$AM$2000,32,FALSE),0)</f>
        <v>448.29999999999995</v>
      </c>
      <c r="AV62" s="407">
        <f>IFERROR(VLOOKUP($X62,HIT!$B$182:$AM$2000,33,FALSE),0)</f>
        <v>3.0705479452054791</v>
      </c>
      <c r="AW62" s="110" t="str">
        <f>IFERROR(VLOOKUP($X62,PITCH!$B$182:$AP$2000,1,FALSE),"")</f>
        <v/>
      </c>
      <c r="AX62" s="110">
        <f>IFERROR(VLOOKUP($X62,PITCH!$B$182:$AP$2000,35,FALSE),0)</f>
        <v>0</v>
      </c>
      <c r="AY62" s="110">
        <f>IFERROR(VLOOKUP($X62,PITCH!$B$182:$AP$2000,36,FALSE),0)</f>
        <v>0</v>
      </c>
      <c r="AZ62" s="408">
        <f t="shared" si="4"/>
        <v>448.29999999999995</v>
      </c>
      <c r="BA62" s="408">
        <f>IF(AZ62&gt;0,RANK(AZ62,AZ$3:AZ722),"")</f>
        <v>46</v>
      </c>
      <c r="BB62" s="408">
        <f ca="1">IFERROR(VLOOKUP($X62,HIT!$B$182:$AP$2000,31,FALSE),0)</f>
        <v>57</v>
      </c>
      <c r="BC62" s="408">
        <f>IFERROR(VLOOKUP($X62,PITCH!$B$182:$AP$2000,34,FALSE),0)</f>
        <v>0</v>
      </c>
      <c r="BE62" s="110">
        <f>IFERROR(VLOOKUP($X62,OBP!$B$182:$AN$2001,32,FALSE),"")</f>
        <v>43</v>
      </c>
      <c r="BG62" s="110">
        <f>IFERROR(VLOOKUP($X62,OPS!$B$183:$AL$2002,31,FALSE),"")</f>
        <v>35</v>
      </c>
      <c r="BI62" s="110" t="str">
        <f>IFERROR(VLOOKUP($X62,PITCH!$B$205:$AP$2000,34,FALSE),"")</f>
        <v/>
      </c>
      <c r="BJ62" s="110" t="str">
        <f>IFERROR(VLOOKUP($X62,PITCH!$B$205:$AP$2000,34,FALSE),"")</f>
        <v/>
      </c>
      <c r="BK62" s="110" t="str">
        <f>IFERROR(VLOOKUP($X62,PITCH!$B$205:$AP$2000,34,FALSE),"")</f>
        <v/>
      </c>
    </row>
    <row r="63" spans="2:63" x14ac:dyDescent="0.2">
      <c r="B63" t="s">
        <v>452</v>
      </c>
      <c r="C63" t="s">
        <v>718</v>
      </c>
      <c r="D63" t="s">
        <v>114</v>
      </c>
      <c r="E63" t="s">
        <v>114</v>
      </c>
      <c r="F63">
        <v>17</v>
      </c>
      <c r="G63">
        <v>569</v>
      </c>
      <c r="H63">
        <v>87</v>
      </c>
      <c r="I63">
        <v>33</v>
      </c>
      <c r="J63">
        <v>98</v>
      </c>
      <c r="K63">
        <v>4</v>
      </c>
      <c r="L63">
        <v>0.26800000000000002</v>
      </c>
      <c r="T63" s="127">
        <f t="shared" si="5"/>
        <v>61</v>
      </c>
      <c r="U63" t="str">
        <f t="shared" si="3"/>
        <v>H</v>
      </c>
      <c r="V63">
        <f>IF(U63="H",COUNTIF($U$3:$U63,"H"),"")</f>
        <v>42</v>
      </c>
      <c r="W63" t="str">
        <f>IF(U63="P",COUNTIF($U$3:$U63,"P"),"")</f>
        <v/>
      </c>
      <c r="X63" s="76" t="str">
        <f t="shared" si="2"/>
        <v>Michael Conforto</v>
      </c>
      <c r="Y63" t="str">
        <f>IFERROR(VLOOKUP($X63,PITCH!$B$7:$AJ$2004,29,FALSE),"")</f>
        <v/>
      </c>
      <c r="Z63" t="str">
        <f>IFERROR(VLOOKUP($X63,PITCH!$B$7:$AJ$2004,30,FALSE),"")</f>
        <v/>
      </c>
      <c r="AA63" t="str">
        <f>IFERROR(VLOOKUP($X63,PITCH!$B$7:$AJ$2004,31,FALSE),"")</f>
        <v/>
      </c>
      <c r="AB63" t="str">
        <f>IFERROR(VLOOKUP($X63,PITCH!$B$7:$AJ$2004,1,FALSE),"")</f>
        <v/>
      </c>
      <c r="AD63" s="108" t="str">
        <f>IFERROR(VLOOKUP($X63,Prospects!$A$3:$K$281,1,FALSE),"")</f>
        <v/>
      </c>
      <c r="AE63" s="108" t="str">
        <f>IFERROR(VLOOKUP($X63,Prospects!$A$3:$K$281,9,FALSE),"")</f>
        <v/>
      </c>
      <c r="AF63" s="108" t="str">
        <f>IFERROR(VLOOKUP($X63,Prospects!$A$3:$K$281,2,FALSE),"")</f>
        <v/>
      </c>
      <c r="AG63" s="110" t="str">
        <f>IFERROR(VLOOKUP($X63,Prospects!$A$3:$K$281,10,FALSE),"")</f>
        <v/>
      </c>
      <c r="AH63" s="110" t="str">
        <f>IFERROR(VLOOKUP($X63,Prospects!$A$3:$K$281,11,FALSE),"")</f>
        <v/>
      </c>
      <c r="AI63" s="110" t="str">
        <f>IFERROR(VLOOKUP($X63,Prospects!$A$3:$K$281,3,FALSE),"")</f>
        <v/>
      </c>
      <c r="AJ63" s="110" t="str">
        <f>IFERROR(VLOOKUP($X63,Prospects!$A$3:$K$281,4,FALSE),"")</f>
        <v/>
      </c>
      <c r="AK63" s="110" t="str">
        <f>IFERROR(VLOOKUP($X63,Prospects!$A$3:$K$281,5,FALSE),"")</f>
        <v/>
      </c>
      <c r="AL63" s="110" t="str">
        <f>IFERROR(VLOOKUP($X63,Prospects!$A$3:$K$281,6,FALSE),"")</f>
        <v/>
      </c>
      <c r="AN63" s="108" t="str">
        <f>IFERROR(VLOOKUP($X63,KEEPERS!$A$3:$H$300,1,FALSE),"")</f>
        <v/>
      </c>
      <c r="AO63" s="108" t="str">
        <f>IFERROR(VLOOKUP($X63,KEEPERS!$A$3:$H$300,5,FALSE),"")</f>
        <v/>
      </c>
      <c r="AP63" s="108" t="str">
        <f>IFERROR(VLOOKUP($X63,KEEPERS!$A$3:$H$300,2,FALSE),"")</f>
        <v/>
      </c>
      <c r="AQ63" s="110" t="str">
        <f>IFERROR(VLOOKUP($X63,KEEPERS!$A$3:$H$300,6,FALSE),"")</f>
        <v/>
      </c>
      <c r="AR63" s="110" t="str">
        <f>IFERROR(VLOOKUP($X63,KEEPERS!$A$3:$H$300,7,FALSE),"")</f>
        <v/>
      </c>
      <c r="AT63" s="110" t="str">
        <f>IFERROR(VLOOKUP($X63,HIT!$B$182:$AM$2000,1,FALSE),"")</f>
        <v>Michael Conforto</v>
      </c>
      <c r="AU63" s="407">
        <f>IFERROR(VLOOKUP($X63,HIT!$B$182:$AM$2000,32,FALSE),0)</f>
        <v>400.15</v>
      </c>
      <c r="AV63" s="407">
        <f>IFERROR(VLOOKUP($X63,HIT!$B$182:$AM$2000,33,FALSE),0)</f>
        <v>2.759655172413793</v>
      </c>
      <c r="AW63" s="110" t="str">
        <f>IFERROR(VLOOKUP($X63,PITCH!$B$182:$AP$2000,1,FALSE),"")</f>
        <v/>
      </c>
      <c r="AX63" s="110">
        <f>IFERROR(VLOOKUP($X63,PITCH!$B$182:$AP$2000,35,FALSE),0)</f>
        <v>0</v>
      </c>
      <c r="AY63" s="110">
        <f>IFERROR(VLOOKUP($X63,PITCH!$B$182:$AP$2000,36,FALSE),0)</f>
        <v>0</v>
      </c>
      <c r="AZ63" s="408">
        <f t="shared" si="4"/>
        <v>400.15</v>
      </c>
      <c r="BA63" s="408">
        <f>IF(AZ63&gt;0,RANK(AZ63,AZ$3:AZ723),"")</f>
        <v>97</v>
      </c>
      <c r="BB63" s="408">
        <f ca="1">IFERROR(VLOOKUP($X63,HIT!$B$182:$AP$2000,31,FALSE),0)</f>
        <v>103</v>
      </c>
      <c r="BC63" s="408">
        <f>IFERROR(VLOOKUP($X63,PITCH!$B$182:$AP$2000,34,FALSE),0)</f>
        <v>0</v>
      </c>
      <c r="BE63" s="110">
        <f>IFERROR(VLOOKUP($X63,OBP!$B$182:$AN$2001,32,FALSE),"")</f>
        <v>91</v>
      </c>
      <c r="BG63" s="110">
        <f>IFERROR(VLOOKUP($X63,OPS!$B$183:$AL$2002,31,FALSE),"")</f>
        <v>95</v>
      </c>
      <c r="BI63" s="110" t="str">
        <f>IFERROR(VLOOKUP($X63,PITCH!$B$205:$AP$2000,34,FALSE),"")</f>
        <v/>
      </c>
      <c r="BJ63" s="110" t="str">
        <f>IFERROR(VLOOKUP($X63,PITCH!$B$205:$AP$2000,34,FALSE),"")</f>
        <v/>
      </c>
      <c r="BK63" s="110" t="str">
        <f>IFERROR(VLOOKUP($X63,PITCH!$B$205:$AP$2000,34,FALSE),"")</f>
        <v/>
      </c>
    </row>
    <row r="64" spans="2:63" x14ac:dyDescent="0.2">
      <c r="B64" t="s">
        <v>418</v>
      </c>
      <c r="C64" t="s">
        <v>121</v>
      </c>
      <c r="D64" t="s">
        <v>426</v>
      </c>
      <c r="E64" t="s">
        <v>426</v>
      </c>
      <c r="F64">
        <v>17</v>
      </c>
      <c r="G64">
        <v>515</v>
      </c>
      <c r="H64">
        <v>81</v>
      </c>
      <c r="I64">
        <v>42</v>
      </c>
      <c r="J64">
        <v>90</v>
      </c>
      <c r="K64">
        <v>5</v>
      </c>
      <c r="L64">
        <v>0.21099999999999999</v>
      </c>
      <c r="T64" s="127">
        <f t="shared" si="5"/>
        <v>62</v>
      </c>
      <c r="U64" t="str">
        <f t="shared" si="3"/>
        <v>H</v>
      </c>
      <c r="V64">
        <f>IF(U64="H",COUNTIF($U$3:$U64,"H"),"")</f>
        <v>43</v>
      </c>
      <c r="W64" t="str">
        <f>IF(U64="P",COUNTIF($U$3:$U64,"P"),"")</f>
        <v/>
      </c>
      <c r="X64" s="76" t="str">
        <f t="shared" si="2"/>
        <v>Joey Gallo</v>
      </c>
      <c r="Y64" t="str">
        <f>IFERROR(VLOOKUP($X64,PITCH!$B$7:$AJ$2004,29,FALSE),"")</f>
        <v/>
      </c>
      <c r="Z64" t="str">
        <f>IFERROR(VLOOKUP($X64,PITCH!$B$7:$AJ$2004,30,FALSE),"")</f>
        <v/>
      </c>
      <c r="AA64" t="str">
        <f>IFERROR(VLOOKUP($X64,PITCH!$B$7:$AJ$2004,31,FALSE),"")</f>
        <v/>
      </c>
      <c r="AB64" t="str">
        <f>IFERROR(VLOOKUP($X64,PITCH!$B$7:$AJ$2004,1,FALSE),"")</f>
        <v/>
      </c>
      <c r="AD64" s="108" t="str">
        <f>IFERROR(VLOOKUP($X64,Prospects!$A$3:$K$281,1,FALSE),"")</f>
        <v/>
      </c>
      <c r="AE64" s="108" t="str">
        <f>IFERROR(VLOOKUP($X64,Prospects!$A$3:$K$281,9,FALSE),"")</f>
        <v/>
      </c>
      <c r="AF64" s="108" t="str">
        <f>IFERROR(VLOOKUP($X64,Prospects!$A$3:$K$281,2,FALSE),"")</f>
        <v/>
      </c>
      <c r="AG64" s="110" t="str">
        <f>IFERROR(VLOOKUP($X64,Prospects!$A$3:$K$281,10,FALSE),"")</f>
        <v/>
      </c>
      <c r="AH64" s="110" t="str">
        <f>IFERROR(VLOOKUP($X64,Prospects!$A$3:$K$281,11,FALSE),"")</f>
        <v/>
      </c>
      <c r="AI64" s="110" t="str">
        <f>IFERROR(VLOOKUP($X64,Prospects!$A$3:$K$281,3,FALSE),"")</f>
        <v/>
      </c>
      <c r="AJ64" s="110" t="str">
        <f>IFERROR(VLOOKUP($X64,Prospects!$A$3:$K$281,4,FALSE),"")</f>
        <v/>
      </c>
      <c r="AK64" s="110" t="str">
        <f>IFERROR(VLOOKUP($X64,Prospects!$A$3:$K$281,5,FALSE),"")</f>
        <v/>
      </c>
      <c r="AL64" s="110" t="str">
        <f>IFERROR(VLOOKUP($X64,Prospects!$A$3:$K$281,6,FALSE),"")</f>
        <v/>
      </c>
      <c r="AN64" s="108" t="str">
        <f>IFERROR(VLOOKUP($X64,KEEPERS!$A$3:$H$300,1,FALSE),"")</f>
        <v/>
      </c>
      <c r="AO64" s="108" t="str">
        <f>IFERROR(VLOOKUP($X64,KEEPERS!$A$3:$H$300,5,FALSE),"")</f>
        <v/>
      </c>
      <c r="AP64" s="108" t="str">
        <f>IFERROR(VLOOKUP($X64,KEEPERS!$A$3:$H$300,2,FALSE),"")</f>
        <v/>
      </c>
      <c r="AQ64" s="110" t="str">
        <f>IFERROR(VLOOKUP($X64,KEEPERS!$A$3:$H$300,6,FALSE),"")</f>
        <v/>
      </c>
      <c r="AR64" s="110" t="str">
        <f>IFERROR(VLOOKUP($X64,KEEPERS!$A$3:$H$300,7,FALSE),"")</f>
        <v/>
      </c>
      <c r="AT64" s="110" t="str">
        <f>IFERROR(VLOOKUP($X64,HIT!$B$182:$AM$2000,1,FALSE),"")</f>
        <v>Joey Gallo</v>
      </c>
      <c r="AU64" s="407">
        <f>IFERROR(VLOOKUP($X64,HIT!$B$182:$AM$2000,32,FALSE),0)</f>
        <v>436.55000000000007</v>
      </c>
      <c r="AV64" s="407">
        <f>IFERROR(VLOOKUP($X64,HIT!$B$182:$AM$2000,33,FALSE),0)</f>
        <v>2.9298657718120809</v>
      </c>
      <c r="AW64" s="110" t="str">
        <f>IFERROR(VLOOKUP($X64,PITCH!$B$182:$AP$2000,1,FALSE),"")</f>
        <v/>
      </c>
      <c r="AX64" s="110">
        <f>IFERROR(VLOOKUP($X64,PITCH!$B$182:$AP$2000,35,FALSE),0)</f>
        <v>0</v>
      </c>
      <c r="AY64" s="110">
        <f>IFERROR(VLOOKUP($X64,PITCH!$B$182:$AP$2000,36,FALSE),0)</f>
        <v>0</v>
      </c>
      <c r="AZ64" s="408">
        <f t="shared" si="4"/>
        <v>436.55000000000007</v>
      </c>
      <c r="BA64" s="408">
        <f>IF(AZ64&gt;0,RANK(AZ64,AZ$3:AZ724),"")</f>
        <v>53</v>
      </c>
      <c r="BB64" s="408">
        <f ca="1">IFERROR(VLOOKUP($X64,HIT!$B$182:$AP$2000,31,FALSE),0)</f>
        <v>24</v>
      </c>
      <c r="BC64" s="408">
        <f>IFERROR(VLOOKUP($X64,PITCH!$B$182:$AP$2000,34,FALSE),0)</f>
        <v>0</v>
      </c>
      <c r="BE64" s="110">
        <f>IFERROR(VLOOKUP($X64,OBP!$B$182:$AN$2001,32,FALSE),"")</f>
        <v>51</v>
      </c>
      <c r="BG64" s="110">
        <f>IFERROR(VLOOKUP($X64,OPS!$B$183:$AL$2002,31,FALSE),"")</f>
        <v>41</v>
      </c>
      <c r="BI64" s="110" t="str">
        <f>IFERROR(VLOOKUP($X64,PITCH!$B$205:$AP$2000,34,FALSE),"")</f>
        <v/>
      </c>
      <c r="BJ64" s="110" t="str">
        <f>IFERROR(VLOOKUP($X64,PITCH!$B$205:$AP$2000,34,FALSE),"")</f>
        <v/>
      </c>
      <c r="BK64" s="110" t="str">
        <f>IFERROR(VLOOKUP($X64,PITCH!$B$205:$AP$2000,34,FALSE),"")</f>
        <v/>
      </c>
    </row>
    <row r="65" spans="2:63" x14ac:dyDescent="0.2">
      <c r="B65" t="s">
        <v>160</v>
      </c>
      <c r="C65" t="s">
        <v>117</v>
      </c>
      <c r="D65" t="s">
        <v>112</v>
      </c>
      <c r="E65" t="s">
        <v>112</v>
      </c>
      <c r="F65">
        <v>17</v>
      </c>
      <c r="G65">
        <v>523</v>
      </c>
      <c r="H65">
        <v>78</v>
      </c>
      <c r="I65">
        <v>33</v>
      </c>
      <c r="J65">
        <v>91</v>
      </c>
      <c r="K65">
        <v>2</v>
      </c>
      <c r="L65">
        <v>0.24099999999999999</v>
      </c>
      <c r="T65" s="127">
        <f t="shared" si="5"/>
        <v>63</v>
      </c>
      <c r="U65" t="str">
        <f t="shared" si="3"/>
        <v>H</v>
      </c>
      <c r="V65">
        <f>IF(U65="H",COUNTIF($U$3:$U65,"H"),"")</f>
        <v>44</v>
      </c>
      <c r="W65" t="str">
        <f>IF(U65="P",COUNTIF($U$3:$U65,"P"),"")</f>
        <v/>
      </c>
      <c r="X65" s="76" t="str">
        <f t="shared" si="2"/>
        <v>Edwin Encarnacion</v>
      </c>
      <c r="Y65" t="str">
        <f>IFERROR(VLOOKUP($X65,PITCH!$B$7:$AJ$2004,29,FALSE),"")</f>
        <v/>
      </c>
      <c r="Z65" t="str">
        <f>IFERROR(VLOOKUP($X65,PITCH!$B$7:$AJ$2004,30,FALSE),"")</f>
        <v/>
      </c>
      <c r="AA65" t="str">
        <f>IFERROR(VLOOKUP($X65,PITCH!$B$7:$AJ$2004,31,FALSE),"")</f>
        <v/>
      </c>
      <c r="AB65" t="str">
        <f>IFERROR(VLOOKUP($X65,PITCH!$B$7:$AJ$2004,1,FALSE),"")</f>
        <v/>
      </c>
      <c r="AD65" s="108" t="str">
        <f>IFERROR(VLOOKUP($X65,Prospects!$A$3:$K$281,1,FALSE),"")</f>
        <v/>
      </c>
      <c r="AE65" s="108" t="str">
        <f>IFERROR(VLOOKUP($X65,Prospects!$A$3:$K$281,9,FALSE),"")</f>
        <v/>
      </c>
      <c r="AF65" s="108" t="str">
        <f>IFERROR(VLOOKUP($X65,Prospects!$A$3:$K$281,2,FALSE),"")</f>
        <v/>
      </c>
      <c r="AG65" s="110" t="str">
        <f>IFERROR(VLOOKUP($X65,Prospects!$A$3:$K$281,10,FALSE),"")</f>
        <v/>
      </c>
      <c r="AH65" s="110" t="str">
        <f>IFERROR(VLOOKUP($X65,Prospects!$A$3:$K$281,11,FALSE),"")</f>
        <v/>
      </c>
      <c r="AI65" s="110" t="str">
        <f>IFERROR(VLOOKUP($X65,Prospects!$A$3:$K$281,3,FALSE),"")</f>
        <v/>
      </c>
      <c r="AJ65" s="110" t="str">
        <f>IFERROR(VLOOKUP($X65,Prospects!$A$3:$K$281,4,FALSE),"")</f>
        <v/>
      </c>
      <c r="AK65" s="110" t="str">
        <f>IFERROR(VLOOKUP($X65,Prospects!$A$3:$K$281,5,FALSE),"")</f>
        <v/>
      </c>
      <c r="AL65" s="110" t="str">
        <f>IFERROR(VLOOKUP($X65,Prospects!$A$3:$K$281,6,FALSE),"")</f>
        <v/>
      </c>
      <c r="AN65" s="108" t="str">
        <f>IFERROR(VLOOKUP($X65,KEEPERS!$A$3:$H$300,1,FALSE),"")</f>
        <v/>
      </c>
      <c r="AO65" s="108" t="str">
        <f>IFERROR(VLOOKUP($X65,KEEPERS!$A$3:$H$300,5,FALSE),"")</f>
        <v/>
      </c>
      <c r="AP65" s="108" t="str">
        <f>IFERROR(VLOOKUP($X65,KEEPERS!$A$3:$H$300,2,FALSE),"")</f>
        <v/>
      </c>
      <c r="AQ65" s="110" t="str">
        <f>IFERROR(VLOOKUP($X65,KEEPERS!$A$3:$H$300,6,FALSE),"")</f>
        <v/>
      </c>
      <c r="AR65" s="110" t="str">
        <f>IFERROR(VLOOKUP($X65,KEEPERS!$A$3:$H$300,7,FALSE),"")</f>
        <v/>
      </c>
      <c r="AT65" s="110" t="str">
        <f>IFERROR(VLOOKUP($X65,HIT!$B$182:$AM$2000,1,FALSE),"")</f>
        <v>Edwin Encarnacion</v>
      </c>
      <c r="AU65" s="407">
        <f>IFERROR(VLOOKUP($X65,HIT!$B$182:$AM$2000,32,FALSE),0)</f>
        <v>395.5499999999999</v>
      </c>
      <c r="AV65" s="407">
        <f>IFERROR(VLOOKUP($X65,HIT!$B$182:$AM$2000,33,FALSE),0)</f>
        <v>2.8872262773722621</v>
      </c>
      <c r="AW65" s="110" t="str">
        <f>IFERROR(VLOOKUP($X65,PITCH!$B$182:$AP$2000,1,FALSE),"")</f>
        <v/>
      </c>
      <c r="AX65" s="110">
        <f>IFERROR(VLOOKUP($X65,PITCH!$B$182:$AP$2000,35,FALSE),0)</f>
        <v>0</v>
      </c>
      <c r="AY65" s="110">
        <f>IFERROR(VLOOKUP($X65,PITCH!$B$182:$AP$2000,36,FALSE),0)</f>
        <v>0</v>
      </c>
      <c r="AZ65" s="408">
        <f t="shared" si="4"/>
        <v>395.5499999999999</v>
      </c>
      <c r="BA65" s="408">
        <f>IF(AZ65&gt;0,RANK(AZ65,AZ$3:AZ725),"")</f>
        <v>103</v>
      </c>
      <c r="BB65" s="408">
        <f ca="1">IFERROR(VLOOKUP($X65,HIT!$B$182:$AP$2000,31,FALSE),0)</f>
        <v>67</v>
      </c>
      <c r="BC65" s="408">
        <f>IFERROR(VLOOKUP($X65,PITCH!$B$182:$AP$2000,34,FALSE),0)</f>
        <v>0</v>
      </c>
      <c r="BE65" s="110">
        <f>IFERROR(VLOOKUP($X65,OBP!$B$182:$AN$2001,32,FALSE),"")</f>
        <v>95</v>
      </c>
      <c r="BG65" s="110">
        <f>IFERROR(VLOOKUP($X65,OPS!$B$183:$AL$2002,31,FALSE),"")</f>
        <v>92</v>
      </c>
      <c r="BI65" s="110" t="str">
        <f>IFERROR(VLOOKUP($X65,PITCH!$B$205:$AP$2000,34,FALSE),"")</f>
        <v/>
      </c>
      <c r="BJ65" s="110" t="str">
        <f>IFERROR(VLOOKUP($X65,PITCH!$B$205:$AP$2000,34,FALSE),"")</f>
        <v/>
      </c>
      <c r="BK65" s="110" t="str">
        <f>IFERROR(VLOOKUP($X65,PITCH!$B$205:$AP$2000,34,FALSE),"")</f>
        <v/>
      </c>
    </row>
    <row r="66" spans="2:63" x14ac:dyDescent="0.2">
      <c r="B66" t="s">
        <v>198</v>
      </c>
      <c r="C66" t="s">
        <v>810</v>
      </c>
      <c r="D66" t="s">
        <v>112</v>
      </c>
      <c r="E66" t="s">
        <v>112</v>
      </c>
      <c r="F66">
        <v>17</v>
      </c>
      <c r="G66">
        <v>603</v>
      </c>
      <c r="H66">
        <v>87</v>
      </c>
      <c r="I66">
        <v>29</v>
      </c>
      <c r="J66">
        <v>105</v>
      </c>
      <c r="K66">
        <v>2</v>
      </c>
      <c r="L66">
        <v>0.28399999999999997</v>
      </c>
      <c r="T66" s="127">
        <f t="shared" si="5"/>
        <v>64</v>
      </c>
      <c r="U66" t="str">
        <f t="shared" si="3"/>
        <v>H</v>
      </c>
      <c r="V66">
        <f>IF(U66="H",COUNTIF($U$3:$U66,"H"),"")</f>
        <v>45</v>
      </c>
      <c r="W66" t="str">
        <f>IF(U66="P",COUNTIF($U$3:$U66,"P"),"")</f>
        <v/>
      </c>
      <c r="X66" s="76" t="str">
        <f t="shared" si="2"/>
        <v>Jose Abreu</v>
      </c>
      <c r="Y66" t="str">
        <f>IFERROR(VLOOKUP($X66,PITCH!$B$7:$AJ$2004,29,FALSE),"")</f>
        <v/>
      </c>
      <c r="Z66" t="str">
        <f>IFERROR(VLOOKUP($X66,PITCH!$B$7:$AJ$2004,30,FALSE),"")</f>
        <v/>
      </c>
      <c r="AA66" t="str">
        <f>IFERROR(VLOOKUP($X66,PITCH!$B$7:$AJ$2004,31,FALSE),"")</f>
        <v/>
      </c>
      <c r="AB66" t="str">
        <f>IFERROR(VLOOKUP($X66,PITCH!$B$7:$AJ$2004,1,FALSE),"")</f>
        <v/>
      </c>
      <c r="AD66" s="108" t="str">
        <f>IFERROR(VLOOKUP($X66,Prospects!$A$3:$K$281,1,FALSE),"")</f>
        <v/>
      </c>
      <c r="AE66" s="108" t="str">
        <f>IFERROR(VLOOKUP($X66,Prospects!$A$3:$K$281,9,FALSE),"")</f>
        <v/>
      </c>
      <c r="AF66" s="108" t="str">
        <f>IFERROR(VLOOKUP($X66,Prospects!$A$3:$K$281,2,FALSE),"")</f>
        <v/>
      </c>
      <c r="AG66" s="110" t="str">
        <f>IFERROR(VLOOKUP($X66,Prospects!$A$3:$K$281,10,FALSE),"")</f>
        <v/>
      </c>
      <c r="AH66" s="110" t="str">
        <f>IFERROR(VLOOKUP($X66,Prospects!$A$3:$K$281,11,FALSE),"")</f>
        <v/>
      </c>
      <c r="AI66" s="110" t="str">
        <f>IFERROR(VLOOKUP($X66,Prospects!$A$3:$K$281,3,FALSE),"")</f>
        <v/>
      </c>
      <c r="AJ66" s="110" t="str">
        <f>IFERROR(VLOOKUP($X66,Prospects!$A$3:$K$281,4,FALSE),"")</f>
        <v/>
      </c>
      <c r="AK66" s="110" t="str">
        <f>IFERROR(VLOOKUP($X66,Prospects!$A$3:$K$281,5,FALSE),"")</f>
        <v/>
      </c>
      <c r="AL66" s="110" t="str">
        <f>IFERROR(VLOOKUP($X66,Prospects!$A$3:$K$281,6,FALSE),"")</f>
        <v/>
      </c>
      <c r="AN66" s="108" t="str">
        <f>IFERROR(VLOOKUP($X66,KEEPERS!$A$3:$H$300,1,FALSE),"")</f>
        <v/>
      </c>
      <c r="AO66" s="108" t="str">
        <f>IFERROR(VLOOKUP($X66,KEEPERS!$A$3:$H$300,5,FALSE),"")</f>
        <v/>
      </c>
      <c r="AP66" s="108" t="str">
        <f>IFERROR(VLOOKUP($X66,KEEPERS!$A$3:$H$300,2,FALSE),"")</f>
        <v/>
      </c>
      <c r="AQ66" s="110" t="str">
        <f>IFERROR(VLOOKUP($X66,KEEPERS!$A$3:$H$300,6,FALSE),"")</f>
        <v/>
      </c>
      <c r="AR66" s="110" t="str">
        <f>IFERROR(VLOOKUP($X66,KEEPERS!$A$3:$H$300,7,FALSE),"")</f>
        <v/>
      </c>
      <c r="AT66" s="110" t="str">
        <f>IFERROR(VLOOKUP($X66,HIT!$B$182:$AM$2000,1,FALSE),"")</f>
        <v>Jose Abreu</v>
      </c>
      <c r="AU66" s="407">
        <f>IFERROR(VLOOKUP($X66,HIT!$B$182:$AM$2000,32,FALSE),0)</f>
        <v>424.15000000000003</v>
      </c>
      <c r="AV66" s="407">
        <f>IFERROR(VLOOKUP($X66,HIT!$B$182:$AM$2000,33,FALSE),0)</f>
        <v>2.9869718309859157</v>
      </c>
      <c r="AW66" s="110" t="str">
        <f>IFERROR(VLOOKUP($X66,PITCH!$B$182:$AP$2000,1,FALSE),"")</f>
        <v/>
      </c>
      <c r="AX66" s="110">
        <f>IFERROR(VLOOKUP($X66,PITCH!$B$182:$AP$2000,35,FALSE),0)</f>
        <v>0</v>
      </c>
      <c r="AY66" s="110">
        <f>IFERROR(VLOOKUP($X66,PITCH!$B$182:$AP$2000,36,FALSE),0)</f>
        <v>0</v>
      </c>
      <c r="AZ66" s="408">
        <f t="shared" si="4"/>
        <v>424.15000000000003</v>
      </c>
      <c r="BA66" s="408">
        <f>IF(AZ66&gt;0,RANK(AZ66,AZ$3:AZ726),"")</f>
        <v>68</v>
      </c>
      <c r="BB66" s="408">
        <f ca="1">IFERROR(VLOOKUP($X66,HIT!$B$182:$AP$2000,31,FALSE),0)</f>
        <v>27</v>
      </c>
      <c r="BC66" s="408">
        <f>IFERROR(VLOOKUP($X66,PITCH!$B$182:$AP$2000,34,FALSE),0)</f>
        <v>0</v>
      </c>
      <c r="BE66" s="110">
        <f>IFERROR(VLOOKUP($X66,OBP!$B$182:$AN$2001,32,FALSE),"")</f>
        <v>44</v>
      </c>
      <c r="BG66" s="110">
        <f>IFERROR(VLOOKUP($X66,OPS!$B$183:$AL$2002,31,FALSE),"")</f>
        <v>42</v>
      </c>
      <c r="BI66" s="110" t="str">
        <f>IFERROR(VLOOKUP($X66,PITCH!$B$205:$AP$2000,34,FALSE),"")</f>
        <v/>
      </c>
      <c r="BJ66" s="110" t="str">
        <f>IFERROR(VLOOKUP($X66,PITCH!$B$205:$AP$2000,34,FALSE),"")</f>
        <v/>
      </c>
      <c r="BK66" s="110" t="str">
        <f>IFERROR(VLOOKUP($X66,PITCH!$B$205:$AP$2000,34,FALSE),"")</f>
        <v/>
      </c>
    </row>
    <row r="67" spans="2:63" x14ac:dyDescent="0.2">
      <c r="B67" t="s">
        <v>489</v>
      </c>
      <c r="C67" t="s">
        <v>139</v>
      </c>
      <c r="D67" t="s">
        <v>97</v>
      </c>
      <c r="E67" t="s">
        <v>998</v>
      </c>
      <c r="F67">
        <v>17</v>
      </c>
      <c r="G67">
        <v>512</v>
      </c>
      <c r="H67">
        <v>86</v>
      </c>
      <c r="I67">
        <v>18</v>
      </c>
      <c r="J67">
        <v>69</v>
      </c>
      <c r="K67">
        <v>5</v>
      </c>
      <c r="L67">
        <v>0.27100000000000002</v>
      </c>
      <c r="T67" s="127">
        <f t="shared" si="5"/>
        <v>65</v>
      </c>
      <c r="U67" t="str">
        <f t="shared" ref="U67:U130" si="6">IF(D67="SP","P",IF(D67="RP","P",IF(D67=0,"","H")))</f>
        <v>H</v>
      </c>
      <c r="V67">
        <f>IF(U67="H",COUNTIF($U$3:$U67,"H"),"")</f>
        <v>46</v>
      </c>
      <c r="W67" t="str">
        <f>IF(U67="P",COUNTIF($U$3:$U67,"P"),"")</f>
        <v/>
      </c>
      <c r="X67" s="76" t="str">
        <f t="shared" ref="X67:X130" si="7">B67</f>
        <v>J.T. Realmuto</v>
      </c>
      <c r="Y67" t="str">
        <f>IFERROR(VLOOKUP($X67,PITCH!$B$7:$AJ$2004,29,FALSE),"")</f>
        <v/>
      </c>
      <c r="Z67" t="str">
        <f>IFERROR(VLOOKUP($X67,PITCH!$B$7:$AJ$2004,30,FALSE),"")</f>
        <v/>
      </c>
      <c r="AA67" t="str">
        <f>IFERROR(VLOOKUP($X67,PITCH!$B$7:$AJ$2004,31,FALSE),"")</f>
        <v/>
      </c>
      <c r="AB67" t="str">
        <f>IFERROR(VLOOKUP($X67,PITCH!$B$7:$AJ$2004,1,FALSE),"")</f>
        <v/>
      </c>
      <c r="AD67" s="108" t="str">
        <f>IFERROR(VLOOKUP($X67,Prospects!$A$3:$K$281,1,FALSE),"")</f>
        <v/>
      </c>
      <c r="AE67" s="108" t="str">
        <f>IFERROR(VLOOKUP($X67,Prospects!$A$3:$K$281,9,FALSE),"")</f>
        <v/>
      </c>
      <c r="AF67" s="108" t="str">
        <f>IFERROR(VLOOKUP($X67,Prospects!$A$3:$K$281,2,FALSE),"")</f>
        <v/>
      </c>
      <c r="AG67" s="110" t="str">
        <f>IFERROR(VLOOKUP($X67,Prospects!$A$3:$K$281,10,FALSE),"")</f>
        <v/>
      </c>
      <c r="AH67" s="110" t="str">
        <f>IFERROR(VLOOKUP($X67,Prospects!$A$3:$K$281,11,FALSE),"")</f>
        <v/>
      </c>
      <c r="AI67" s="110" t="str">
        <f>IFERROR(VLOOKUP($X67,Prospects!$A$3:$K$281,3,FALSE),"")</f>
        <v/>
      </c>
      <c r="AJ67" s="110" t="str">
        <f>IFERROR(VLOOKUP($X67,Prospects!$A$3:$K$281,4,FALSE),"")</f>
        <v/>
      </c>
      <c r="AK67" s="110" t="str">
        <f>IFERROR(VLOOKUP($X67,Prospects!$A$3:$K$281,5,FALSE),"")</f>
        <v/>
      </c>
      <c r="AL67" s="110" t="str">
        <f>IFERROR(VLOOKUP($X67,Prospects!$A$3:$K$281,6,FALSE),"")</f>
        <v/>
      </c>
      <c r="AN67" s="108" t="str">
        <f>IFERROR(VLOOKUP($X67,KEEPERS!$A$3:$H$300,1,FALSE),"")</f>
        <v/>
      </c>
      <c r="AO67" s="108" t="str">
        <f>IFERROR(VLOOKUP($X67,KEEPERS!$A$3:$H$300,5,FALSE),"")</f>
        <v/>
      </c>
      <c r="AP67" s="108" t="str">
        <f>IFERROR(VLOOKUP($X67,KEEPERS!$A$3:$H$300,2,FALSE),"")</f>
        <v/>
      </c>
      <c r="AQ67" s="110" t="str">
        <f>IFERROR(VLOOKUP($X67,KEEPERS!$A$3:$H$300,6,FALSE),"")</f>
        <v/>
      </c>
      <c r="AR67" s="110" t="str">
        <f>IFERROR(VLOOKUP($X67,KEEPERS!$A$3:$H$300,7,FALSE),"")</f>
        <v/>
      </c>
      <c r="AT67" s="110" t="str">
        <f>IFERROR(VLOOKUP($X67,HIT!$B$182:$AM$2000,1,FALSE),"")</f>
        <v>J.T. Realmuto</v>
      </c>
      <c r="AU67" s="407">
        <f>IFERROR(VLOOKUP($X67,HIT!$B$182:$AM$2000,32,FALSE),0)</f>
        <v>348</v>
      </c>
      <c r="AV67" s="407">
        <f>IFERROR(VLOOKUP($X67,HIT!$B$182:$AM$2000,33,FALSE),0)</f>
        <v>2.6769230769230767</v>
      </c>
      <c r="AW67" s="110" t="str">
        <f>IFERROR(VLOOKUP($X67,PITCH!$B$182:$AP$2000,1,FALSE),"")</f>
        <v/>
      </c>
      <c r="AX67" s="110">
        <f>IFERROR(VLOOKUP($X67,PITCH!$B$182:$AP$2000,35,FALSE),0)</f>
        <v>0</v>
      </c>
      <c r="AY67" s="110">
        <f>IFERROR(VLOOKUP($X67,PITCH!$B$182:$AP$2000,36,FALSE),0)</f>
        <v>0</v>
      </c>
      <c r="AZ67" s="408">
        <f t="shared" si="4"/>
        <v>348</v>
      </c>
      <c r="BA67" s="408">
        <f>IF(AZ67&gt;0,RANK(AZ67,AZ$3:AZ727),"")</f>
        <v>183</v>
      </c>
      <c r="BB67" s="408">
        <f ca="1">IFERROR(VLOOKUP($X67,HIT!$B$182:$AP$2000,31,FALSE),0)</f>
        <v>78</v>
      </c>
      <c r="BC67" s="408">
        <f>IFERROR(VLOOKUP($X67,PITCH!$B$182:$AP$2000,34,FALSE),0)</f>
        <v>0</v>
      </c>
      <c r="BE67" s="110">
        <f>IFERROR(VLOOKUP($X67,OBP!$B$182:$AN$2001,32,FALSE),"")</f>
        <v>38</v>
      </c>
      <c r="BG67" s="110">
        <f>IFERROR(VLOOKUP($X67,OPS!$B$183:$AL$2002,31,FALSE),"")</f>
        <v>36</v>
      </c>
      <c r="BI67" s="110" t="str">
        <f>IFERROR(VLOOKUP($X67,PITCH!$B$205:$AP$2000,34,FALSE),"")</f>
        <v/>
      </c>
      <c r="BJ67" s="110" t="str">
        <f>IFERROR(VLOOKUP($X67,PITCH!$B$205:$AP$2000,34,FALSE),"")</f>
        <v/>
      </c>
      <c r="BK67" s="110" t="str">
        <f>IFERROR(VLOOKUP($X67,PITCH!$B$205:$AP$2000,34,FALSE),"")</f>
        <v/>
      </c>
    </row>
    <row r="68" spans="2:63" x14ac:dyDescent="0.2">
      <c r="B68" t="s">
        <v>212</v>
      </c>
      <c r="C68" t="s">
        <v>719</v>
      </c>
      <c r="D68" t="s">
        <v>9</v>
      </c>
      <c r="E68" t="s">
        <v>9</v>
      </c>
      <c r="F68">
        <v>17</v>
      </c>
      <c r="M68">
        <v>62</v>
      </c>
      <c r="N68">
        <v>4</v>
      </c>
      <c r="O68">
        <v>39</v>
      </c>
      <c r="P68">
        <v>2.67</v>
      </c>
      <c r="Q68">
        <v>1.0900000000000001</v>
      </c>
      <c r="R68">
        <v>99</v>
      </c>
      <c r="T68" s="127">
        <f t="shared" si="5"/>
        <v>66</v>
      </c>
      <c r="U68" t="str">
        <f t="shared" si="6"/>
        <v>P</v>
      </c>
      <c r="V68" t="str">
        <f>IF(U68="H",COUNTIF($U$3:$U68,"H"),"")</f>
        <v/>
      </c>
      <c r="W68">
        <f>IF(U68="P",COUNTIF($U$3:$U68,"P"),"")</f>
        <v>20</v>
      </c>
      <c r="X68" s="76" t="str">
        <f t="shared" si="7"/>
        <v>Aroldis Chapman</v>
      </c>
      <c r="Y68">
        <f>IFERROR(VLOOKUP($X68,PITCH!$B$7:$AJ$2004,29,FALSE),"")</f>
        <v>13.358070500927644</v>
      </c>
      <c r="Z68">
        <f>IFERROR(VLOOKUP($X68,PITCH!$B$7:$AJ$2004,30,FALSE),"")</f>
        <v>4.0074211502782928</v>
      </c>
      <c r="AA68">
        <f>IFERROR(VLOOKUP($X68,PITCH!$B$7:$AJ$2004,31,FALSE),"")</f>
        <v>9.350649350649352</v>
      </c>
      <c r="AB68" t="str">
        <f>IFERROR(VLOOKUP($X68,PITCH!$B$7:$AJ$2004,1,FALSE),"")</f>
        <v>Aroldis Chapman</v>
      </c>
      <c r="AD68" s="108" t="str">
        <f>IFERROR(VLOOKUP($X68,Prospects!$A$3:$K$281,1,FALSE),"")</f>
        <v/>
      </c>
      <c r="AE68" s="108" t="str">
        <f>IFERROR(VLOOKUP($X68,Prospects!$A$3:$K$281,9,FALSE),"")</f>
        <v/>
      </c>
      <c r="AF68" s="108" t="str">
        <f>IFERROR(VLOOKUP($X68,Prospects!$A$3:$K$281,2,FALSE),"")</f>
        <v/>
      </c>
      <c r="AG68" s="110" t="str">
        <f>IFERROR(VLOOKUP($X68,Prospects!$A$3:$K$281,10,FALSE),"")</f>
        <v/>
      </c>
      <c r="AH68" s="110" t="str">
        <f>IFERROR(VLOOKUP($X68,Prospects!$A$3:$K$281,11,FALSE),"")</f>
        <v/>
      </c>
      <c r="AI68" s="110" t="str">
        <f>IFERROR(VLOOKUP($X68,Prospects!$A$3:$K$281,3,FALSE),"")</f>
        <v/>
      </c>
      <c r="AJ68" s="110" t="str">
        <f>IFERROR(VLOOKUP($X68,Prospects!$A$3:$K$281,4,FALSE),"")</f>
        <v/>
      </c>
      <c r="AK68" s="110" t="str">
        <f>IFERROR(VLOOKUP($X68,Prospects!$A$3:$K$281,5,FALSE),"")</f>
        <v/>
      </c>
      <c r="AL68" s="110" t="str">
        <f>IFERROR(VLOOKUP($X68,Prospects!$A$3:$K$281,6,FALSE),"")</f>
        <v/>
      </c>
      <c r="AN68" s="108" t="str">
        <f>IFERROR(VLOOKUP($X68,KEEPERS!$A$3:$H$300,1,FALSE),"")</f>
        <v/>
      </c>
      <c r="AO68" s="108" t="str">
        <f>IFERROR(VLOOKUP($X68,KEEPERS!$A$3:$H$300,5,FALSE),"")</f>
        <v/>
      </c>
      <c r="AP68" s="108" t="str">
        <f>IFERROR(VLOOKUP($X68,KEEPERS!$A$3:$H$300,2,FALSE),"")</f>
        <v/>
      </c>
      <c r="AQ68" s="110" t="str">
        <f>IFERROR(VLOOKUP($X68,KEEPERS!$A$3:$H$300,6,FALSE),"")</f>
        <v/>
      </c>
      <c r="AR68" s="110" t="str">
        <f>IFERROR(VLOOKUP($X68,KEEPERS!$A$3:$H$300,7,FALSE),"")</f>
        <v/>
      </c>
      <c r="AT68" s="110" t="str">
        <f>IFERROR(VLOOKUP($X68,HIT!$B$182:$AM$2000,1,FALSE),"")</f>
        <v/>
      </c>
      <c r="AU68" s="407">
        <f>IFERROR(VLOOKUP($X68,HIT!$B$182:$AM$2000,32,FALSE),0)</f>
        <v>0</v>
      </c>
      <c r="AV68" s="407">
        <f>IFERROR(VLOOKUP($X68,HIT!$B$182:$AM$2000,33,FALSE),0)</f>
        <v>0</v>
      </c>
      <c r="AW68" s="110" t="str">
        <f>IFERROR(VLOOKUP($X68,PITCH!$B$182:$AP$2000,1,FALSE),"")</f>
        <v>Aroldis Chapman</v>
      </c>
      <c r="AX68" s="110">
        <f>IFERROR(VLOOKUP($X68,PITCH!$B$182:$AP$2000,35,FALSE),0)</f>
        <v>380.7</v>
      </c>
      <c r="AY68" s="110">
        <f>IFERROR(VLOOKUP($X68,PITCH!$B$182:$AP$2000,36,FALSE),0)</f>
        <v>6.3449999999999998</v>
      </c>
      <c r="AZ68" s="408">
        <f t="shared" ref="AZ68:AZ131" si="8">IF(AND(AU68&gt;0,AX68&gt;0),AU68+AX68,IF(AU68&gt;AX68,AU68,AX68))</f>
        <v>380.7</v>
      </c>
      <c r="BA68" s="408">
        <f>IF(AZ68&gt;0,RANK(AZ68,AZ$3:AZ728),"")</f>
        <v>128</v>
      </c>
      <c r="BB68" s="408">
        <f>IFERROR(VLOOKUP($X68,HIT!$B$182:$AP$2000,31,FALSE),0)</f>
        <v>0</v>
      </c>
      <c r="BC68" s="408">
        <f ca="1">IFERROR(VLOOKUP($X68,PITCH!$B$182:$AP$2000,34,FALSE),0)</f>
        <v>347</v>
      </c>
      <c r="BE68" s="110" t="str">
        <f>IFERROR(VLOOKUP($X68,OBP!$B$182:$AN$2001,32,FALSE),"")</f>
        <v/>
      </c>
      <c r="BG68" s="110" t="str">
        <f>IFERROR(VLOOKUP($X68,OPS!$B$183:$AL$2002,31,FALSE),"")</f>
        <v/>
      </c>
      <c r="BI68" s="110" t="str">
        <f>IFERROR(VLOOKUP($X68,PITCH!$B$205:$AP$2000,34,FALSE),"")</f>
        <v/>
      </c>
      <c r="BJ68" s="110" t="str">
        <f>IFERROR(VLOOKUP($X68,PITCH!$B$205:$AP$2000,34,FALSE),"")</f>
        <v/>
      </c>
      <c r="BK68" s="110" t="str">
        <f>IFERROR(VLOOKUP($X68,PITCH!$B$205:$AP$2000,34,FALSE),"")</f>
        <v/>
      </c>
    </row>
    <row r="69" spans="2:63" x14ac:dyDescent="0.2">
      <c r="B69" t="s">
        <v>250</v>
      </c>
      <c r="C69" t="s">
        <v>136</v>
      </c>
      <c r="D69" t="s">
        <v>6</v>
      </c>
      <c r="E69" t="s">
        <v>6</v>
      </c>
      <c r="F69">
        <v>16</v>
      </c>
      <c r="G69">
        <v>504</v>
      </c>
      <c r="H69">
        <v>74</v>
      </c>
      <c r="I69">
        <v>32</v>
      </c>
      <c r="J69">
        <v>87</v>
      </c>
      <c r="K69">
        <v>1</v>
      </c>
      <c r="L69">
        <v>0.251</v>
      </c>
      <c r="T69" s="127">
        <f t="shared" ref="T69:T132" si="9">T68+1</f>
        <v>67</v>
      </c>
      <c r="U69" t="str">
        <f t="shared" si="6"/>
        <v>H</v>
      </c>
      <c r="V69">
        <f>IF(U69="H",COUNTIF($U$3:$U69,"H"),"")</f>
        <v>47</v>
      </c>
      <c r="W69" t="str">
        <f>IF(U69="P",COUNTIF($U$3:$U69,"P"),"")</f>
        <v/>
      </c>
      <c r="X69" s="76" t="str">
        <f t="shared" si="7"/>
        <v>Nelson Cruz</v>
      </c>
      <c r="Y69" t="str">
        <f>IFERROR(VLOOKUP($X69,PITCH!$B$7:$AJ$2004,29,FALSE),"")</f>
        <v/>
      </c>
      <c r="Z69" t="str">
        <f>IFERROR(VLOOKUP($X69,PITCH!$B$7:$AJ$2004,30,FALSE),"")</f>
        <v/>
      </c>
      <c r="AA69" t="str">
        <f>IFERROR(VLOOKUP($X69,PITCH!$B$7:$AJ$2004,31,FALSE),"")</f>
        <v/>
      </c>
      <c r="AB69" t="str">
        <f>IFERROR(VLOOKUP($X69,PITCH!$B$7:$AJ$2004,1,FALSE),"")</f>
        <v/>
      </c>
      <c r="AD69" s="108" t="str">
        <f>IFERROR(VLOOKUP($X69,Prospects!$A$3:$K$281,1,FALSE),"")</f>
        <v/>
      </c>
      <c r="AE69" s="108" t="str">
        <f>IFERROR(VLOOKUP($X69,Prospects!$A$3:$K$281,9,FALSE),"")</f>
        <v/>
      </c>
      <c r="AF69" s="108" t="str">
        <f>IFERROR(VLOOKUP($X69,Prospects!$A$3:$K$281,2,FALSE),"")</f>
        <v/>
      </c>
      <c r="AG69" s="110" t="str">
        <f>IFERROR(VLOOKUP($X69,Prospects!$A$3:$K$281,10,FALSE),"")</f>
        <v/>
      </c>
      <c r="AH69" s="110" t="str">
        <f>IFERROR(VLOOKUP($X69,Prospects!$A$3:$K$281,11,FALSE),"")</f>
        <v/>
      </c>
      <c r="AI69" s="110" t="str">
        <f>IFERROR(VLOOKUP($X69,Prospects!$A$3:$K$281,3,FALSE),"")</f>
        <v/>
      </c>
      <c r="AJ69" s="110" t="str">
        <f>IFERROR(VLOOKUP($X69,Prospects!$A$3:$K$281,4,FALSE),"")</f>
        <v/>
      </c>
      <c r="AK69" s="110" t="str">
        <f>IFERROR(VLOOKUP($X69,Prospects!$A$3:$K$281,5,FALSE),"")</f>
        <v/>
      </c>
      <c r="AL69" s="110" t="str">
        <f>IFERROR(VLOOKUP($X69,Prospects!$A$3:$K$281,6,FALSE),"")</f>
        <v/>
      </c>
      <c r="AN69" s="108" t="str">
        <f>IFERROR(VLOOKUP($X69,KEEPERS!$A$3:$H$300,1,FALSE),"")</f>
        <v/>
      </c>
      <c r="AO69" s="108" t="str">
        <f>IFERROR(VLOOKUP($X69,KEEPERS!$A$3:$H$300,5,FALSE),"")</f>
        <v/>
      </c>
      <c r="AP69" s="108" t="str">
        <f>IFERROR(VLOOKUP($X69,KEEPERS!$A$3:$H$300,2,FALSE),"")</f>
        <v/>
      </c>
      <c r="AQ69" s="110" t="str">
        <f>IFERROR(VLOOKUP($X69,KEEPERS!$A$3:$H$300,6,FALSE),"")</f>
        <v/>
      </c>
      <c r="AR69" s="110" t="str">
        <f>IFERROR(VLOOKUP($X69,KEEPERS!$A$3:$H$300,7,FALSE),"")</f>
        <v/>
      </c>
      <c r="AT69" s="110" t="str">
        <f>IFERROR(VLOOKUP($X69,HIT!$B$182:$AM$2000,1,FALSE),"")</f>
        <v>Nelson Cruz</v>
      </c>
      <c r="AU69" s="407">
        <f>IFERROR(VLOOKUP($X69,HIT!$B$182:$AM$2000,32,FALSE),0)</f>
        <v>465.04999999999995</v>
      </c>
      <c r="AV69" s="407">
        <f>IFERROR(VLOOKUP($X69,HIT!$B$182:$AM$2000,33,FALSE),0)</f>
        <v>3.3217857142857139</v>
      </c>
      <c r="AW69" s="110" t="str">
        <f>IFERROR(VLOOKUP($X69,PITCH!$B$182:$AP$2000,1,FALSE),"")</f>
        <v/>
      </c>
      <c r="AX69" s="110">
        <f>IFERROR(VLOOKUP($X69,PITCH!$B$182:$AP$2000,35,FALSE),0)</f>
        <v>0</v>
      </c>
      <c r="AY69" s="110">
        <f>IFERROR(VLOOKUP($X69,PITCH!$B$182:$AP$2000,36,FALSE),0)</f>
        <v>0</v>
      </c>
      <c r="AZ69" s="408">
        <f t="shared" si="8"/>
        <v>465.04999999999995</v>
      </c>
      <c r="BA69" s="408">
        <f>IF(AZ69&gt;0,RANK(AZ69,AZ$3:AZ729),"")</f>
        <v>38</v>
      </c>
      <c r="BB69" s="408">
        <f ca="1">IFERROR(VLOOKUP($X69,HIT!$B$182:$AP$2000,31,FALSE),0)</f>
        <v>6</v>
      </c>
      <c r="BC69" s="408">
        <f>IFERROR(VLOOKUP($X69,PITCH!$B$182:$AP$2000,34,FALSE),0)</f>
        <v>0</v>
      </c>
      <c r="BE69" s="110">
        <f>IFERROR(VLOOKUP($X69,OBP!$B$182:$AN$2001,32,FALSE),"")</f>
        <v>22</v>
      </c>
      <c r="BG69" s="110">
        <f>IFERROR(VLOOKUP($X69,OPS!$B$183:$AL$2002,31,FALSE),"")</f>
        <v>20</v>
      </c>
      <c r="BI69" s="110" t="str">
        <f>IFERROR(VLOOKUP($X69,PITCH!$B$205:$AP$2000,34,FALSE),"")</f>
        <v/>
      </c>
      <c r="BJ69" s="110" t="str">
        <f>IFERROR(VLOOKUP($X69,PITCH!$B$205:$AP$2000,34,FALSE),"")</f>
        <v/>
      </c>
      <c r="BK69" s="110" t="str">
        <f>IFERROR(VLOOKUP($X69,PITCH!$B$205:$AP$2000,34,FALSE),"")</f>
        <v/>
      </c>
    </row>
    <row r="70" spans="2:63" x14ac:dyDescent="0.2">
      <c r="B70" t="s">
        <v>1511</v>
      </c>
      <c r="C70" t="s">
        <v>133</v>
      </c>
      <c r="D70" t="s">
        <v>1026</v>
      </c>
      <c r="E70" t="s">
        <v>3426</v>
      </c>
      <c r="F70">
        <v>16</v>
      </c>
      <c r="G70">
        <v>597</v>
      </c>
      <c r="H70">
        <v>82</v>
      </c>
      <c r="I70">
        <v>10</v>
      </c>
      <c r="J70">
        <v>59</v>
      </c>
      <c r="K70">
        <v>28</v>
      </c>
      <c r="L70">
        <v>0.29099999999999998</v>
      </c>
      <c r="T70" s="127">
        <f t="shared" si="9"/>
        <v>68</v>
      </c>
      <c r="U70" t="str">
        <f t="shared" si="6"/>
        <v>H</v>
      </c>
      <c r="V70">
        <f>IF(U70="H",COUNTIF($U$3:$U70,"H"),"")</f>
        <v>48</v>
      </c>
      <c r="W70" t="str">
        <f>IF(U70="P",COUNTIF($U$3:$U70,"P"),"")</f>
        <v/>
      </c>
      <c r="X70" s="76" t="str">
        <f t="shared" si="7"/>
        <v>Whit Merrifield</v>
      </c>
      <c r="Y70" t="str">
        <f>IFERROR(VLOOKUP($X70,PITCH!$B$7:$AJ$2004,29,FALSE),"")</f>
        <v/>
      </c>
      <c r="Z70" t="str">
        <f>IFERROR(VLOOKUP($X70,PITCH!$B$7:$AJ$2004,30,FALSE),"")</f>
        <v/>
      </c>
      <c r="AA70" t="str">
        <f>IFERROR(VLOOKUP($X70,PITCH!$B$7:$AJ$2004,31,FALSE),"")</f>
        <v/>
      </c>
      <c r="AB70" t="str">
        <f>IFERROR(VLOOKUP($X70,PITCH!$B$7:$AJ$2004,1,FALSE),"")</f>
        <v/>
      </c>
      <c r="AD70" s="108" t="str">
        <f>IFERROR(VLOOKUP($X70,Prospects!$A$3:$K$281,1,FALSE),"")</f>
        <v/>
      </c>
      <c r="AE70" s="108" t="str">
        <f>IFERROR(VLOOKUP($X70,Prospects!$A$3:$K$281,9,FALSE),"")</f>
        <v/>
      </c>
      <c r="AF70" s="108" t="str">
        <f>IFERROR(VLOOKUP($X70,Prospects!$A$3:$K$281,2,FALSE),"")</f>
        <v/>
      </c>
      <c r="AG70" s="110" t="str">
        <f>IFERROR(VLOOKUP($X70,Prospects!$A$3:$K$281,10,FALSE),"")</f>
        <v/>
      </c>
      <c r="AH70" s="110" t="str">
        <f>IFERROR(VLOOKUP($X70,Prospects!$A$3:$K$281,11,FALSE),"")</f>
        <v/>
      </c>
      <c r="AI70" s="110" t="str">
        <f>IFERROR(VLOOKUP($X70,Prospects!$A$3:$K$281,3,FALSE),"")</f>
        <v/>
      </c>
      <c r="AJ70" s="110" t="str">
        <f>IFERROR(VLOOKUP($X70,Prospects!$A$3:$K$281,4,FALSE),"")</f>
        <v/>
      </c>
      <c r="AK70" s="110" t="str">
        <f>IFERROR(VLOOKUP($X70,Prospects!$A$3:$K$281,5,FALSE),"")</f>
        <v/>
      </c>
      <c r="AL70" s="110" t="str">
        <f>IFERROR(VLOOKUP($X70,Prospects!$A$3:$K$281,6,FALSE),"")</f>
        <v/>
      </c>
      <c r="AN70" s="108" t="str">
        <f>IFERROR(VLOOKUP($X70,KEEPERS!$A$3:$H$300,1,FALSE),"")</f>
        <v/>
      </c>
      <c r="AO70" s="108" t="str">
        <f>IFERROR(VLOOKUP($X70,KEEPERS!$A$3:$H$300,5,FALSE),"")</f>
        <v/>
      </c>
      <c r="AP70" s="108" t="str">
        <f>IFERROR(VLOOKUP($X70,KEEPERS!$A$3:$H$300,2,FALSE),"")</f>
        <v/>
      </c>
      <c r="AQ70" s="110" t="str">
        <f>IFERROR(VLOOKUP($X70,KEEPERS!$A$3:$H$300,6,FALSE),"")</f>
        <v/>
      </c>
      <c r="AR70" s="110" t="str">
        <f>IFERROR(VLOOKUP($X70,KEEPERS!$A$3:$H$300,7,FALSE),"")</f>
        <v/>
      </c>
      <c r="AT70" s="110" t="str">
        <f>IFERROR(VLOOKUP($X70,HIT!$B$182:$AM$2000,1,FALSE),"")</f>
        <v>Whit Merrifield</v>
      </c>
      <c r="AU70" s="407">
        <f>IFERROR(VLOOKUP($X70,HIT!$B$182:$AM$2000,32,FALSE),0)</f>
        <v>422.3</v>
      </c>
      <c r="AV70" s="407">
        <f>IFERROR(VLOOKUP($X70,HIT!$B$182:$AM$2000,33,FALSE),0)</f>
        <v>2.8533783783783786</v>
      </c>
      <c r="AW70" s="110" t="str">
        <f>IFERROR(VLOOKUP($X70,PITCH!$B$182:$AP$2000,1,FALSE),"")</f>
        <v/>
      </c>
      <c r="AX70" s="110">
        <f>IFERROR(VLOOKUP($X70,PITCH!$B$182:$AP$2000,35,FALSE),0)</f>
        <v>0</v>
      </c>
      <c r="AY70" s="110">
        <f>IFERROR(VLOOKUP($X70,PITCH!$B$182:$AP$2000,36,FALSE),0)</f>
        <v>0</v>
      </c>
      <c r="AZ70" s="408">
        <f t="shared" si="8"/>
        <v>422.3</v>
      </c>
      <c r="BA70" s="408">
        <f>IF(AZ70&gt;0,RANK(AZ70,AZ$3:AZ730),"")</f>
        <v>69</v>
      </c>
      <c r="BB70" s="408">
        <f ca="1">IFERROR(VLOOKUP($X70,HIT!$B$182:$AP$2000,31,FALSE),0)</f>
        <v>248</v>
      </c>
      <c r="BC70" s="408">
        <f>IFERROR(VLOOKUP($X70,PITCH!$B$182:$AP$2000,34,FALSE),0)</f>
        <v>0</v>
      </c>
      <c r="BE70" s="110">
        <f>IFERROR(VLOOKUP($X70,OBP!$B$182:$AN$2001,32,FALSE),"")</f>
        <v>45</v>
      </c>
      <c r="BG70" s="110">
        <f>IFERROR(VLOOKUP($X70,OPS!$B$183:$AL$2002,31,FALSE),"")</f>
        <v>48</v>
      </c>
      <c r="BI70" s="110" t="str">
        <f>IFERROR(VLOOKUP($X70,PITCH!$B$205:$AP$2000,34,FALSE),"")</f>
        <v/>
      </c>
      <c r="BJ70" s="110" t="str">
        <f>IFERROR(VLOOKUP($X70,PITCH!$B$205:$AP$2000,34,FALSE),"")</f>
        <v/>
      </c>
      <c r="BK70" s="110" t="str">
        <f>IFERROR(VLOOKUP($X70,PITCH!$B$205:$AP$2000,34,FALSE),"")</f>
        <v/>
      </c>
    </row>
    <row r="71" spans="2:63" x14ac:dyDescent="0.2">
      <c r="B71" t="s">
        <v>913</v>
      </c>
      <c r="C71" t="s">
        <v>113</v>
      </c>
      <c r="D71" t="s">
        <v>427</v>
      </c>
      <c r="E71" t="s">
        <v>1035</v>
      </c>
      <c r="F71">
        <v>16</v>
      </c>
      <c r="G71">
        <v>564</v>
      </c>
      <c r="H71">
        <v>82</v>
      </c>
      <c r="I71">
        <v>36</v>
      </c>
      <c r="J71">
        <v>104</v>
      </c>
      <c r="K71">
        <v>5</v>
      </c>
      <c r="L71">
        <v>0.252</v>
      </c>
      <c r="T71" s="127">
        <f t="shared" si="9"/>
        <v>69</v>
      </c>
      <c r="U71" t="str">
        <f t="shared" si="6"/>
        <v>H</v>
      </c>
      <c r="V71">
        <f>IF(U71="H",COUNTIF($U$3:$U71,"H"),"")</f>
        <v>49</v>
      </c>
      <c r="W71" t="str">
        <f>IF(U71="P",COUNTIF($U$3:$U71,"P"),"")</f>
        <v/>
      </c>
      <c r="X71" s="76" t="str">
        <f t="shared" si="7"/>
        <v>Travis Shaw</v>
      </c>
      <c r="Y71" t="str">
        <f>IFERROR(VLOOKUP($X71,PITCH!$B$7:$AJ$2004,29,FALSE),"")</f>
        <v/>
      </c>
      <c r="Z71" t="str">
        <f>IFERROR(VLOOKUP($X71,PITCH!$B$7:$AJ$2004,30,FALSE),"")</f>
        <v/>
      </c>
      <c r="AA71" t="str">
        <f>IFERROR(VLOOKUP($X71,PITCH!$B$7:$AJ$2004,31,FALSE),"")</f>
        <v/>
      </c>
      <c r="AB71" t="str">
        <f>IFERROR(VLOOKUP($X71,PITCH!$B$7:$AJ$2004,1,FALSE),"")</f>
        <v/>
      </c>
      <c r="AD71" s="108" t="str">
        <f>IFERROR(VLOOKUP($X71,Prospects!$A$3:$K$281,1,FALSE),"")</f>
        <v/>
      </c>
      <c r="AE71" s="108" t="str">
        <f>IFERROR(VLOOKUP($X71,Prospects!$A$3:$K$281,9,FALSE),"")</f>
        <v/>
      </c>
      <c r="AF71" s="108" t="str">
        <f>IFERROR(VLOOKUP($X71,Prospects!$A$3:$K$281,2,FALSE),"")</f>
        <v/>
      </c>
      <c r="AG71" s="110" t="str">
        <f>IFERROR(VLOOKUP($X71,Prospects!$A$3:$K$281,10,FALSE),"")</f>
        <v/>
      </c>
      <c r="AH71" s="110" t="str">
        <f>IFERROR(VLOOKUP($X71,Prospects!$A$3:$K$281,11,FALSE),"")</f>
        <v/>
      </c>
      <c r="AI71" s="110" t="str">
        <f>IFERROR(VLOOKUP($X71,Prospects!$A$3:$K$281,3,FALSE),"")</f>
        <v/>
      </c>
      <c r="AJ71" s="110" t="str">
        <f>IFERROR(VLOOKUP($X71,Prospects!$A$3:$K$281,4,FALSE),"")</f>
        <v/>
      </c>
      <c r="AK71" s="110" t="str">
        <f>IFERROR(VLOOKUP($X71,Prospects!$A$3:$K$281,5,FALSE),"")</f>
        <v/>
      </c>
      <c r="AL71" s="110" t="str">
        <f>IFERROR(VLOOKUP($X71,Prospects!$A$3:$K$281,6,FALSE),"")</f>
        <v/>
      </c>
      <c r="AN71" s="108" t="str">
        <f>IFERROR(VLOOKUP($X71,KEEPERS!$A$3:$H$300,1,FALSE),"")</f>
        <v/>
      </c>
      <c r="AO71" s="108" t="str">
        <f>IFERROR(VLOOKUP($X71,KEEPERS!$A$3:$H$300,5,FALSE),"")</f>
        <v/>
      </c>
      <c r="AP71" s="108" t="str">
        <f>IFERROR(VLOOKUP($X71,KEEPERS!$A$3:$H$300,2,FALSE),"")</f>
        <v/>
      </c>
      <c r="AQ71" s="110" t="str">
        <f>IFERROR(VLOOKUP($X71,KEEPERS!$A$3:$H$300,6,FALSE),"")</f>
        <v/>
      </c>
      <c r="AR71" s="110" t="str">
        <f>IFERROR(VLOOKUP($X71,KEEPERS!$A$3:$H$300,7,FALSE),"")</f>
        <v/>
      </c>
      <c r="AT71" s="110" t="str">
        <f>IFERROR(VLOOKUP($X71,HIT!$B$182:$AM$2000,1,FALSE),"")</f>
        <v>Travis Shaw</v>
      </c>
      <c r="AU71" s="407">
        <f>IFERROR(VLOOKUP($X71,HIT!$B$182:$AM$2000,32,FALSE),0)</f>
        <v>406.3</v>
      </c>
      <c r="AV71" s="407">
        <f>IFERROR(VLOOKUP($X71,HIT!$B$182:$AM$2000,33,FALSE),0)</f>
        <v>2.8412587412587413</v>
      </c>
      <c r="AW71" s="110" t="str">
        <f>IFERROR(VLOOKUP($X71,PITCH!$B$182:$AP$2000,1,FALSE),"")</f>
        <v/>
      </c>
      <c r="AX71" s="110">
        <f>IFERROR(VLOOKUP($X71,PITCH!$B$182:$AP$2000,35,FALSE),0)</f>
        <v>0</v>
      </c>
      <c r="AY71" s="110">
        <f>IFERROR(VLOOKUP($X71,PITCH!$B$182:$AP$2000,36,FALSE),0)</f>
        <v>0</v>
      </c>
      <c r="AZ71" s="408">
        <f t="shared" si="8"/>
        <v>406.3</v>
      </c>
      <c r="BA71" s="408">
        <f>IF(AZ71&gt;0,RANK(AZ71,AZ$3:AZ731),"")</f>
        <v>91</v>
      </c>
      <c r="BB71" s="408">
        <f ca="1">IFERROR(VLOOKUP($X71,HIT!$B$182:$AP$2000,31,FALSE),0)</f>
        <v>87</v>
      </c>
      <c r="BC71" s="408">
        <f>IFERROR(VLOOKUP($X71,PITCH!$B$182:$AP$2000,34,FALSE),0)</f>
        <v>0</v>
      </c>
      <c r="BE71" s="110">
        <f>IFERROR(VLOOKUP($X71,OBP!$B$182:$AN$2001,32,FALSE),"")</f>
        <v>87</v>
      </c>
      <c r="BG71" s="110">
        <f>IFERROR(VLOOKUP($X71,OPS!$B$183:$AL$2002,31,FALSE),"")</f>
        <v>84</v>
      </c>
      <c r="BI71" s="110" t="str">
        <f>IFERROR(VLOOKUP($X71,PITCH!$B$205:$AP$2000,34,FALSE),"")</f>
        <v/>
      </c>
      <c r="BJ71" s="110" t="str">
        <f>IFERROR(VLOOKUP($X71,PITCH!$B$205:$AP$2000,34,FALSE),"")</f>
        <v/>
      </c>
      <c r="BK71" s="110" t="str">
        <f>IFERROR(VLOOKUP($X71,PITCH!$B$205:$AP$2000,34,FALSE),"")</f>
        <v/>
      </c>
    </row>
    <row r="72" spans="2:63" x14ac:dyDescent="0.2">
      <c r="B72" t="s">
        <v>2594</v>
      </c>
      <c r="C72" t="s">
        <v>113</v>
      </c>
      <c r="D72" t="s">
        <v>112</v>
      </c>
      <c r="E72" t="s">
        <v>1033</v>
      </c>
      <c r="F72">
        <v>16</v>
      </c>
      <c r="G72">
        <v>551</v>
      </c>
      <c r="H72">
        <v>85</v>
      </c>
      <c r="I72">
        <v>33</v>
      </c>
      <c r="J72">
        <v>94</v>
      </c>
      <c r="K72">
        <v>0</v>
      </c>
      <c r="L72">
        <v>0.26800000000000002</v>
      </c>
      <c r="T72" s="127">
        <f t="shared" si="9"/>
        <v>70</v>
      </c>
      <c r="U72" t="str">
        <f t="shared" si="6"/>
        <v>H</v>
      </c>
      <c r="V72">
        <f>IF(U72="H",COUNTIF($U$3:$U72,"H"),"")</f>
        <v>50</v>
      </c>
      <c r="W72" t="str">
        <f>IF(U72="P",COUNTIF($U$3:$U72,"P"),"")</f>
        <v/>
      </c>
      <c r="X72" s="76" t="str">
        <f t="shared" si="7"/>
        <v>Jesus Aguilar</v>
      </c>
      <c r="Y72" t="str">
        <f>IFERROR(VLOOKUP($X72,PITCH!$B$7:$AJ$2004,29,FALSE),"")</f>
        <v/>
      </c>
      <c r="Z72" t="str">
        <f>IFERROR(VLOOKUP($X72,PITCH!$B$7:$AJ$2004,30,FALSE),"")</f>
        <v/>
      </c>
      <c r="AA72" t="str">
        <f>IFERROR(VLOOKUP($X72,PITCH!$B$7:$AJ$2004,31,FALSE),"")</f>
        <v/>
      </c>
      <c r="AB72" t="str">
        <f>IFERROR(VLOOKUP($X72,PITCH!$B$7:$AJ$2004,1,FALSE),"")</f>
        <v/>
      </c>
      <c r="AD72" s="108" t="str">
        <f>IFERROR(VLOOKUP($X72,Prospects!$A$3:$K$281,1,FALSE),"")</f>
        <v/>
      </c>
      <c r="AE72" s="108" t="str">
        <f>IFERROR(VLOOKUP($X72,Prospects!$A$3:$K$281,9,FALSE),"")</f>
        <v/>
      </c>
      <c r="AF72" s="108" t="str">
        <f>IFERROR(VLOOKUP($X72,Prospects!$A$3:$K$281,2,FALSE),"")</f>
        <v/>
      </c>
      <c r="AG72" s="110" t="str">
        <f>IFERROR(VLOOKUP($X72,Prospects!$A$3:$K$281,10,FALSE),"")</f>
        <v/>
      </c>
      <c r="AH72" s="110" t="str">
        <f>IFERROR(VLOOKUP($X72,Prospects!$A$3:$K$281,11,FALSE),"")</f>
        <v/>
      </c>
      <c r="AI72" s="110" t="str">
        <f>IFERROR(VLOOKUP($X72,Prospects!$A$3:$K$281,3,FALSE),"")</f>
        <v/>
      </c>
      <c r="AJ72" s="110" t="str">
        <f>IFERROR(VLOOKUP($X72,Prospects!$A$3:$K$281,4,FALSE),"")</f>
        <v/>
      </c>
      <c r="AK72" s="110" t="str">
        <f>IFERROR(VLOOKUP($X72,Prospects!$A$3:$K$281,5,FALSE),"")</f>
        <v/>
      </c>
      <c r="AL72" s="110" t="str">
        <f>IFERROR(VLOOKUP($X72,Prospects!$A$3:$K$281,6,FALSE),"")</f>
        <v/>
      </c>
      <c r="AN72" s="108" t="str">
        <f>IFERROR(VLOOKUP($X72,KEEPERS!$A$3:$H$300,1,FALSE),"")</f>
        <v/>
      </c>
      <c r="AO72" s="108" t="str">
        <f>IFERROR(VLOOKUP($X72,KEEPERS!$A$3:$H$300,5,FALSE),"")</f>
        <v/>
      </c>
      <c r="AP72" s="108" t="str">
        <f>IFERROR(VLOOKUP($X72,KEEPERS!$A$3:$H$300,2,FALSE),"")</f>
        <v/>
      </c>
      <c r="AQ72" s="110" t="str">
        <f>IFERROR(VLOOKUP($X72,KEEPERS!$A$3:$H$300,6,FALSE),"")</f>
        <v/>
      </c>
      <c r="AR72" s="110" t="str">
        <f>IFERROR(VLOOKUP($X72,KEEPERS!$A$3:$H$300,7,FALSE),"")</f>
        <v/>
      </c>
      <c r="AT72" s="110" t="str">
        <f>IFERROR(VLOOKUP($X72,HIT!$B$182:$AM$2000,1,FALSE),"")</f>
        <v>Jesus Aguilar</v>
      </c>
      <c r="AU72" s="407">
        <f>IFERROR(VLOOKUP($X72,HIT!$B$182:$AM$2000,32,FALSE),0)</f>
        <v>393.84999999999997</v>
      </c>
      <c r="AV72" s="407">
        <f>IFERROR(VLOOKUP($X72,HIT!$B$182:$AM$2000,33,FALSE),0)</f>
        <v>2.6611486486486484</v>
      </c>
      <c r="AW72" s="110" t="str">
        <f>IFERROR(VLOOKUP($X72,PITCH!$B$182:$AP$2000,1,FALSE),"")</f>
        <v/>
      </c>
      <c r="AX72" s="110">
        <f>IFERROR(VLOOKUP($X72,PITCH!$B$182:$AP$2000,35,FALSE),0)</f>
        <v>0</v>
      </c>
      <c r="AY72" s="110">
        <f>IFERROR(VLOOKUP($X72,PITCH!$B$182:$AP$2000,36,FALSE),0)</f>
        <v>0</v>
      </c>
      <c r="AZ72" s="408">
        <f t="shared" si="8"/>
        <v>393.84999999999997</v>
      </c>
      <c r="BA72" s="408">
        <f>IF(AZ72&gt;0,RANK(AZ72,AZ$3:AZ732),"")</f>
        <v>105</v>
      </c>
      <c r="BB72" s="408">
        <f ca="1">IFERROR(VLOOKUP($X72,HIT!$B$182:$AP$2000,31,FALSE),0)</f>
        <v>95</v>
      </c>
      <c r="BC72" s="408">
        <f>IFERROR(VLOOKUP($X72,PITCH!$B$182:$AP$2000,34,FALSE),0)</f>
        <v>0</v>
      </c>
      <c r="BE72" s="110">
        <f>IFERROR(VLOOKUP($X72,OBP!$B$182:$AN$2001,32,FALSE),"")</f>
        <v>111</v>
      </c>
      <c r="BG72" s="110">
        <f>IFERROR(VLOOKUP($X72,OPS!$B$183:$AL$2002,31,FALSE),"")</f>
        <v>99</v>
      </c>
      <c r="BI72" s="110" t="str">
        <f>IFERROR(VLOOKUP($X72,PITCH!$B$205:$AP$2000,34,FALSE),"")</f>
        <v/>
      </c>
      <c r="BJ72" s="110" t="str">
        <f>IFERROR(VLOOKUP($X72,PITCH!$B$205:$AP$2000,34,FALSE),"")</f>
        <v/>
      </c>
      <c r="BK72" s="110" t="str">
        <f>IFERROR(VLOOKUP($X72,PITCH!$B$205:$AP$2000,34,FALSE),"")</f>
        <v/>
      </c>
    </row>
    <row r="73" spans="2:63" x14ac:dyDescent="0.2">
      <c r="B73" t="s">
        <v>3427</v>
      </c>
      <c r="C73" t="s">
        <v>715</v>
      </c>
      <c r="D73" t="s">
        <v>1033</v>
      </c>
      <c r="E73" t="s">
        <v>1037</v>
      </c>
      <c r="F73">
        <v>16</v>
      </c>
      <c r="G73">
        <v>423</v>
      </c>
      <c r="H73">
        <v>81</v>
      </c>
      <c r="I73">
        <v>33</v>
      </c>
      <c r="J73">
        <v>87</v>
      </c>
      <c r="K73">
        <v>4</v>
      </c>
      <c r="L73">
        <v>0.26800000000000002</v>
      </c>
      <c r="T73" s="127">
        <f t="shared" si="9"/>
        <v>71</v>
      </c>
      <c r="U73" t="str">
        <f t="shared" si="6"/>
        <v>H</v>
      </c>
      <c r="V73">
        <f>IF(U73="H",COUNTIF($U$3:$U73,"H"),"")</f>
        <v>51</v>
      </c>
      <c r="W73" t="str">
        <f>IF(U73="P",COUNTIF($U$3:$U73,"P"),"")</f>
        <v/>
      </c>
      <c r="X73" s="76" t="str">
        <f t="shared" si="7"/>
        <v>Max Muncy</v>
      </c>
      <c r="Y73" t="str">
        <f>IFERROR(VLOOKUP($X73,PITCH!$B$7:$AJ$2004,29,FALSE),"")</f>
        <v/>
      </c>
      <c r="Z73" t="str">
        <f>IFERROR(VLOOKUP($X73,PITCH!$B$7:$AJ$2004,30,FALSE),"")</f>
        <v/>
      </c>
      <c r="AA73" t="str">
        <f>IFERROR(VLOOKUP($X73,PITCH!$B$7:$AJ$2004,31,FALSE),"")</f>
        <v/>
      </c>
      <c r="AB73" t="str">
        <f>IFERROR(VLOOKUP($X73,PITCH!$B$7:$AJ$2004,1,FALSE),"")</f>
        <v/>
      </c>
      <c r="AD73" s="108" t="str">
        <f>IFERROR(VLOOKUP($X73,Prospects!$A$3:$K$281,1,FALSE),"")</f>
        <v/>
      </c>
      <c r="AE73" s="108" t="str">
        <f>IFERROR(VLOOKUP($X73,Prospects!$A$3:$K$281,9,FALSE),"")</f>
        <v/>
      </c>
      <c r="AF73" s="108" t="str">
        <f>IFERROR(VLOOKUP($X73,Prospects!$A$3:$K$281,2,FALSE),"")</f>
        <v/>
      </c>
      <c r="AG73" s="110" t="str">
        <f>IFERROR(VLOOKUP($X73,Prospects!$A$3:$K$281,10,FALSE),"")</f>
        <v/>
      </c>
      <c r="AH73" s="110" t="str">
        <f>IFERROR(VLOOKUP($X73,Prospects!$A$3:$K$281,11,FALSE),"")</f>
        <v/>
      </c>
      <c r="AI73" s="110" t="str">
        <f>IFERROR(VLOOKUP($X73,Prospects!$A$3:$K$281,3,FALSE),"")</f>
        <v/>
      </c>
      <c r="AJ73" s="110" t="str">
        <f>IFERROR(VLOOKUP($X73,Prospects!$A$3:$K$281,4,FALSE),"")</f>
        <v/>
      </c>
      <c r="AK73" s="110" t="str">
        <f>IFERROR(VLOOKUP($X73,Prospects!$A$3:$K$281,5,FALSE),"")</f>
        <v/>
      </c>
      <c r="AL73" s="110" t="str">
        <f>IFERROR(VLOOKUP($X73,Prospects!$A$3:$K$281,6,FALSE),"")</f>
        <v/>
      </c>
      <c r="AN73" s="108" t="str">
        <f>IFERROR(VLOOKUP($X73,KEEPERS!$A$3:$H$300,1,FALSE),"")</f>
        <v/>
      </c>
      <c r="AO73" s="108" t="str">
        <f>IFERROR(VLOOKUP($X73,KEEPERS!$A$3:$H$300,5,FALSE),"")</f>
        <v/>
      </c>
      <c r="AP73" s="108" t="str">
        <f>IFERROR(VLOOKUP($X73,KEEPERS!$A$3:$H$300,2,FALSE),"")</f>
        <v/>
      </c>
      <c r="AQ73" s="110" t="str">
        <f>IFERROR(VLOOKUP($X73,KEEPERS!$A$3:$H$300,6,FALSE),"")</f>
        <v/>
      </c>
      <c r="AR73" s="110" t="str">
        <f>IFERROR(VLOOKUP($X73,KEEPERS!$A$3:$H$300,7,FALSE),"")</f>
        <v/>
      </c>
      <c r="AT73" s="110" t="str">
        <f>IFERROR(VLOOKUP($X73,HIT!$B$182:$AM$2000,1,FALSE),"")</f>
        <v>Max Muncy</v>
      </c>
      <c r="AU73" s="407">
        <f>IFERROR(VLOOKUP($X73,HIT!$B$182:$AM$2000,32,FALSE),0)</f>
        <v>357.05</v>
      </c>
      <c r="AV73" s="407">
        <f>IFERROR(VLOOKUP($X73,HIT!$B$182:$AM$2000,33,FALSE),0)</f>
        <v>2.606204379562044</v>
      </c>
      <c r="AW73" s="110" t="str">
        <f>IFERROR(VLOOKUP($X73,PITCH!$B$182:$AP$2000,1,FALSE),"")</f>
        <v/>
      </c>
      <c r="AX73" s="110">
        <f>IFERROR(VLOOKUP($X73,PITCH!$B$182:$AP$2000,35,FALSE),0)</f>
        <v>0</v>
      </c>
      <c r="AY73" s="110">
        <f>IFERROR(VLOOKUP($X73,PITCH!$B$182:$AP$2000,36,FALSE),0)</f>
        <v>0</v>
      </c>
      <c r="AZ73" s="408">
        <f t="shared" si="8"/>
        <v>357.05</v>
      </c>
      <c r="BA73" s="408">
        <f>IF(AZ73&gt;0,RANK(AZ73,AZ$3:AZ733),"")</f>
        <v>164</v>
      </c>
      <c r="BB73" s="408">
        <f ca="1">IFERROR(VLOOKUP($X73,HIT!$B$182:$AP$2000,31,FALSE),0)</f>
        <v>161</v>
      </c>
      <c r="BC73" s="408">
        <f>IFERROR(VLOOKUP($X73,PITCH!$B$182:$AP$2000,34,FALSE),0)</f>
        <v>0</v>
      </c>
      <c r="BE73" s="110">
        <f>IFERROR(VLOOKUP($X73,OBP!$B$182:$AN$2001,32,FALSE),"")</f>
        <v>125</v>
      </c>
      <c r="BG73" s="110">
        <f>IFERROR(VLOOKUP($X73,OPS!$B$183:$AL$2002,31,FALSE),"")</f>
        <v>135</v>
      </c>
      <c r="BI73" s="110" t="str">
        <f>IFERROR(VLOOKUP($X73,PITCH!$B$205:$AP$2000,34,FALSE),"")</f>
        <v/>
      </c>
      <c r="BJ73" s="110" t="str">
        <f>IFERROR(VLOOKUP($X73,PITCH!$B$205:$AP$2000,34,FALSE),"")</f>
        <v/>
      </c>
      <c r="BK73" s="110" t="str">
        <f>IFERROR(VLOOKUP($X73,PITCH!$B$205:$AP$2000,34,FALSE),"")</f>
        <v/>
      </c>
    </row>
    <row r="74" spans="2:63" x14ac:dyDescent="0.2">
      <c r="B74" t="s">
        <v>773</v>
      </c>
      <c r="C74" t="s">
        <v>140</v>
      </c>
      <c r="D74" t="s">
        <v>112</v>
      </c>
      <c r="E74" t="s">
        <v>112</v>
      </c>
      <c r="F74">
        <v>15</v>
      </c>
      <c r="G74">
        <v>545</v>
      </c>
      <c r="H74">
        <v>78</v>
      </c>
      <c r="I74">
        <v>32</v>
      </c>
      <c r="J74">
        <v>84</v>
      </c>
      <c r="K74">
        <v>2</v>
      </c>
      <c r="L74">
        <v>0.254</v>
      </c>
      <c r="T74" s="127">
        <f t="shared" si="9"/>
        <v>72</v>
      </c>
      <c r="U74" t="str">
        <f t="shared" si="6"/>
        <v>H</v>
      </c>
      <c r="V74">
        <f>IF(U74="H",COUNTIF($U$3:$U74,"H"),"")</f>
        <v>52</v>
      </c>
      <c r="W74" t="str">
        <f>IF(U74="P",COUNTIF($U$3:$U74,"P"),"")</f>
        <v/>
      </c>
      <c r="X74" s="76" t="str">
        <f t="shared" si="7"/>
        <v>Matt Olson</v>
      </c>
      <c r="Y74" t="str">
        <f>IFERROR(VLOOKUP($X74,PITCH!$B$7:$AJ$2004,29,FALSE),"")</f>
        <v/>
      </c>
      <c r="Z74" t="str">
        <f>IFERROR(VLOOKUP($X74,PITCH!$B$7:$AJ$2004,30,FALSE),"")</f>
        <v/>
      </c>
      <c r="AA74" t="str">
        <f>IFERROR(VLOOKUP($X74,PITCH!$B$7:$AJ$2004,31,FALSE),"")</f>
        <v/>
      </c>
      <c r="AB74" t="str">
        <f>IFERROR(VLOOKUP($X74,PITCH!$B$7:$AJ$2004,1,FALSE),"")</f>
        <v/>
      </c>
      <c r="AD74" s="108" t="str">
        <f>IFERROR(VLOOKUP($X74,Prospects!$A$3:$K$281,1,FALSE),"")</f>
        <v/>
      </c>
      <c r="AE74" s="108" t="str">
        <f>IFERROR(VLOOKUP($X74,Prospects!$A$3:$K$281,9,FALSE),"")</f>
        <v/>
      </c>
      <c r="AF74" s="108" t="str">
        <f>IFERROR(VLOOKUP($X74,Prospects!$A$3:$K$281,2,FALSE),"")</f>
        <v/>
      </c>
      <c r="AG74" s="110" t="str">
        <f>IFERROR(VLOOKUP($X74,Prospects!$A$3:$K$281,10,FALSE),"")</f>
        <v/>
      </c>
      <c r="AH74" s="110" t="str">
        <f>IFERROR(VLOOKUP($X74,Prospects!$A$3:$K$281,11,FALSE),"")</f>
        <v/>
      </c>
      <c r="AI74" s="110" t="str">
        <f>IFERROR(VLOOKUP($X74,Prospects!$A$3:$K$281,3,FALSE),"")</f>
        <v/>
      </c>
      <c r="AJ74" s="110" t="str">
        <f>IFERROR(VLOOKUP($X74,Prospects!$A$3:$K$281,4,FALSE),"")</f>
        <v/>
      </c>
      <c r="AK74" s="110" t="str">
        <f>IFERROR(VLOOKUP($X74,Prospects!$A$3:$K$281,5,FALSE),"")</f>
        <v/>
      </c>
      <c r="AL74" s="110" t="str">
        <f>IFERROR(VLOOKUP($X74,Prospects!$A$3:$K$281,6,FALSE),"")</f>
        <v/>
      </c>
      <c r="AN74" s="108" t="str">
        <f>IFERROR(VLOOKUP($X74,KEEPERS!$A$3:$H$300,1,FALSE),"")</f>
        <v/>
      </c>
      <c r="AO74" s="108" t="str">
        <f>IFERROR(VLOOKUP($X74,KEEPERS!$A$3:$H$300,5,FALSE),"")</f>
        <v/>
      </c>
      <c r="AP74" s="108" t="str">
        <f>IFERROR(VLOOKUP($X74,KEEPERS!$A$3:$H$300,2,FALSE),"")</f>
        <v/>
      </c>
      <c r="AQ74" s="110" t="str">
        <f>IFERROR(VLOOKUP($X74,KEEPERS!$A$3:$H$300,6,FALSE),"")</f>
        <v/>
      </c>
      <c r="AR74" s="110" t="str">
        <f>IFERROR(VLOOKUP($X74,KEEPERS!$A$3:$H$300,7,FALSE),"")</f>
        <v/>
      </c>
      <c r="AT74" s="110" t="str">
        <f>IFERROR(VLOOKUP($X74,HIT!$B$182:$AM$2000,1,FALSE),"")</f>
        <v>Matt Olson</v>
      </c>
      <c r="AU74" s="407">
        <f>IFERROR(VLOOKUP($X74,HIT!$B$182:$AM$2000,32,FALSE),0)</f>
        <v>442.35</v>
      </c>
      <c r="AV74" s="407">
        <f>IFERROR(VLOOKUP($X74,HIT!$B$182:$AM$2000,33,FALSE),0)</f>
        <v>2.9687919463087251</v>
      </c>
      <c r="AW74" s="110" t="str">
        <f>IFERROR(VLOOKUP($X74,PITCH!$B$182:$AP$2000,1,FALSE),"")</f>
        <v/>
      </c>
      <c r="AX74" s="110">
        <f>IFERROR(VLOOKUP($X74,PITCH!$B$182:$AP$2000,35,FALSE),0)</f>
        <v>0</v>
      </c>
      <c r="AY74" s="110">
        <f>IFERROR(VLOOKUP($X74,PITCH!$B$182:$AP$2000,36,FALSE),0)</f>
        <v>0</v>
      </c>
      <c r="AZ74" s="408">
        <f t="shared" si="8"/>
        <v>442.35</v>
      </c>
      <c r="BA74" s="408">
        <f>IF(AZ74&gt;0,RANK(AZ74,AZ$3:AZ734),"")</f>
        <v>51</v>
      </c>
      <c r="BB74" s="408">
        <f ca="1">IFERROR(VLOOKUP($X74,HIT!$B$182:$AP$2000,31,FALSE),0)</f>
        <v>47</v>
      </c>
      <c r="BC74" s="408">
        <f>IFERROR(VLOOKUP($X74,PITCH!$B$182:$AP$2000,34,FALSE),0)</f>
        <v>0</v>
      </c>
      <c r="BE74" s="110">
        <f>IFERROR(VLOOKUP($X74,OBP!$B$182:$AN$2001,32,FALSE),"")</f>
        <v>59</v>
      </c>
      <c r="BG74" s="110">
        <f>IFERROR(VLOOKUP($X74,OPS!$B$183:$AL$2002,31,FALSE),"")</f>
        <v>53</v>
      </c>
      <c r="BI74" s="110" t="str">
        <f>IFERROR(VLOOKUP($X74,PITCH!$B$205:$AP$2000,34,FALSE),"")</f>
        <v/>
      </c>
      <c r="BJ74" s="110" t="str">
        <f>IFERROR(VLOOKUP($X74,PITCH!$B$205:$AP$2000,34,FALSE),"")</f>
        <v/>
      </c>
      <c r="BK74" s="110" t="str">
        <f>IFERROR(VLOOKUP($X74,PITCH!$B$205:$AP$2000,34,FALSE),"")</f>
        <v/>
      </c>
    </row>
    <row r="75" spans="2:63" x14ac:dyDescent="0.2">
      <c r="B75" t="s">
        <v>401</v>
      </c>
      <c r="C75" t="s">
        <v>718</v>
      </c>
      <c r="D75" t="s">
        <v>111</v>
      </c>
      <c r="E75" t="s">
        <v>111</v>
      </c>
      <c r="F75">
        <v>15</v>
      </c>
      <c r="M75">
        <v>172</v>
      </c>
      <c r="N75">
        <v>14</v>
      </c>
      <c r="O75">
        <v>0</v>
      </c>
      <c r="P75">
        <v>3.34</v>
      </c>
      <c r="Q75">
        <v>1.17</v>
      </c>
      <c r="R75">
        <v>178</v>
      </c>
      <c r="T75" s="127">
        <f t="shared" si="9"/>
        <v>73</v>
      </c>
      <c r="U75" t="str">
        <f t="shared" si="6"/>
        <v>P</v>
      </c>
      <c r="V75" t="str">
        <f>IF(U75="H",COUNTIF($U$3:$U75,"H"),"")</f>
        <v/>
      </c>
      <c r="W75">
        <f>IF(U75="P",COUNTIF($U$3:$U75,"P"),"")</f>
        <v>21</v>
      </c>
      <c r="X75" s="76" t="str">
        <f t="shared" si="7"/>
        <v>Noah Syndergaard</v>
      </c>
      <c r="Y75">
        <f>IFERROR(VLOOKUP($X75,PITCH!$B$7:$AJ$2004,29,FALSE),"")</f>
        <v>9.3480662983425411</v>
      </c>
      <c r="Z75">
        <f>IFERROR(VLOOKUP($X75,PITCH!$B$7:$AJ$2004,30,FALSE),"")</f>
        <v>2.3370165745856353</v>
      </c>
      <c r="AA75">
        <f>IFERROR(VLOOKUP($X75,PITCH!$B$7:$AJ$2004,31,FALSE),"")</f>
        <v>7.0110497237569058</v>
      </c>
      <c r="AB75" t="str">
        <f>IFERROR(VLOOKUP($X75,PITCH!$B$7:$AJ$2004,1,FALSE),"")</f>
        <v>Noah Syndergaard</v>
      </c>
      <c r="AD75" s="108" t="str">
        <f>IFERROR(VLOOKUP($X75,Prospects!$A$3:$K$281,1,FALSE),"")</f>
        <v/>
      </c>
      <c r="AE75" s="108" t="str">
        <f>IFERROR(VLOOKUP($X75,Prospects!$A$3:$K$281,9,FALSE),"")</f>
        <v/>
      </c>
      <c r="AF75" s="108" t="str">
        <f>IFERROR(VLOOKUP($X75,Prospects!$A$3:$K$281,2,FALSE),"")</f>
        <v/>
      </c>
      <c r="AG75" s="110" t="str">
        <f>IFERROR(VLOOKUP($X75,Prospects!$A$3:$K$281,10,FALSE),"")</f>
        <v/>
      </c>
      <c r="AH75" s="110" t="str">
        <f>IFERROR(VLOOKUP($X75,Prospects!$A$3:$K$281,11,FALSE),"")</f>
        <v/>
      </c>
      <c r="AI75" s="110" t="str">
        <f>IFERROR(VLOOKUP($X75,Prospects!$A$3:$K$281,3,FALSE),"")</f>
        <v/>
      </c>
      <c r="AJ75" s="110" t="str">
        <f>IFERROR(VLOOKUP($X75,Prospects!$A$3:$K$281,4,FALSE),"")</f>
        <v/>
      </c>
      <c r="AK75" s="110" t="str">
        <f>IFERROR(VLOOKUP($X75,Prospects!$A$3:$K$281,5,FALSE),"")</f>
        <v/>
      </c>
      <c r="AL75" s="110" t="str">
        <f>IFERROR(VLOOKUP($X75,Prospects!$A$3:$K$281,6,FALSE),"")</f>
        <v/>
      </c>
      <c r="AN75" s="108" t="str">
        <f>IFERROR(VLOOKUP($X75,KEEPERS!$A$3:$H$300,1,FALSE),"")</f>
        <v/>
      </c>
      <c r="AO75" s="108" t="str">
        <f>IFERROR(VLOOKUP($X75,KEEPERS!$A$3:$H$300,5,FALSE),"")</f>
        <v/>
      </c>
      <c r="AP75" s="108" t="str">
        <f>IFERROR(VLOOKUP($X75,KEEPERS!$A$3:$H$300,2,FALSE),"")</f>
        <v/>
      </c>
      <c r="AQ75" s="110" t="str">
        <f>IFERROR(VLOOKUP($X75,KEEPERS!$A$3:$H$300,6,FALSE),"")</f>
        <v/>
      </c>
      <c r="AR75" s="110" t="str">
        <f>IFERROR(VLOOKUP($X75,KEEPERS!$A$3:$H$300,7,FALSE),"")</f>
        <v/>
      </c>
      <c r="AT75" s="110" t="str">
        <f>IFERROR(VLOOKUP($X75,HIT!$B$182:$AM$2000,1,FALSE),"")</f>
        <v/>
      </c>
      <c r="AU75" s="407">
        <f>IFERROR(VLOOKUP($X75,HIT!$B$182:$AM$2000,32,FALSE),0)</f>
        <v>0</v>
      </c>
      <c r="AV75" s="407">
        <f>IFERROR(VLOOKUP($X75,HIT!$B$182:$AM$2000,33,FALSE),0)</f>
        <v>0</v>
      </c>
      <c r="AW75" s="110" t="str">
        <f>IFERROR(VLOOKUP($X75,PITCH!$B$182:$AP$2000,1,FALSE),"")</f>
        <v>Noah Syndergaard</v>
      </c>
      <c r="AX75" s="110">
        <f>IFERROR(VLOOKUP($X75,PITCH!$B$182:$AP$2000,35,FALSE),0)</f>
        <v>435</v>
      </c>
      <c r="AY75" s="110">
        <f>IFERROR(VLOOKUP($X75,PITCH!$B$182:$AP$2000,36,FALSE),0)</f>
        <v>15</v>
      </c>
      <c r="AZ75" s="408">
        <f t="shared" si="8"/>
        <v>435</v>
      </c>
      <c r="BA75" s="408">
        <f>IF(AZ75&gt;0,RANK(AZ75,AZ$3:AZ735),"")</f>
        <v>56</v>
      </c>
      <c r="BB75" s="408">
        <f>IFERROR(VLOOKUP($X75,HIT!$B$182:$AP$2000,31,FALSE),0)</f>
        <v>0</v>
      </c>
      <c r="BC75" s="408">
        <f ca="1">IFERROR(VLOOKUP($X75,PITCH!$B$182:$AP$2000,34,FALSE),0)</f>
        <v>12</v>
      </c>
      <c r="BE75" s="110" t="str">
        <f>IFERROR(VLOOKUP($X75,OBP!$B$182:$AN$2001,32,FALSE),"")</f>
        <v/>
      </c>
      <c r="BG75" s="110" t="str">
        <f>IFERROR(VLOOKUP($X75,OPS!$B$183:$AL$2002,31,FALSE),"")</f>
        <v/>
      </c>
      <c r="BI75" s="110" t="str">
        <f>IFERROR(VLOOKUP($X75,PITCH!$B$205:$AP$2000,34,FALSE),"")</f>
        <v/>
      </c>
      <c r="BJ75" s="110" t="str">
        <f>IFERROR(VLOOKUP($X75,PITCH!$B$205:$AP$2000,34,FALSE),"")</f>
        <v/>
      </c>
      <c r="BK75" s="110" t="str">
        <f>IFERROR(VLOOKUP($X75,PITCH!$B$205:$AP$2000,34,FALSE),"")</f>
        <v/>
      </c>
    </row>
    <row r="76" spans="2:63" x14ac:dyDescent="0.2">
      <c r="B76" t="s">
        <v>445</v>
      </c>
      <c r="C76" t="s">
        <v>719</v>
      </c>
      <c r="D76" t="s">
        <v>111</v>
      </c>
      <c r="E76" t="s">
        <v>111</v>
      </c>
      <c r="F76">
        <v>15</v>
      </c>
      <c r="M76">
        <v>187</v>
      </c>
      <c r="N76">
        <v>15</v>
      </c>
      <c r="O76">
        <v>0</v>
      </c>
      <c r="P76">
        <v>3.42</v>
      </c>
      <c r="Q76">
        <v>1.1599999999999999</v>
      </c>
      <c r="R76">
        <v>208</v>
      </c>
      <c r="T76" s="127">
        <f t="shared" si="9"/>
        <v>74</v>
      </c>
      <c r="U76" t="str">
        <f t="shared" si="6"/>
        <v>P</v>
      </c>
      <c r="V76" t="str">
        <f>IF(U76="H",COUNTIF($U$3:$U76,"H"),"")</f>
        <v/>
      </c>
      <c r="W76">
        <f>IF(U76="P",COUNTIF($U$3:$U76,"P"),"")</f>
        <v>22</v>
      </c>
      <c r="X76" s="76" t="str">
        <f t="shared" si="7"/>
        <v>Luis Severino</v>
      </c>
      <c r="Y76">
        <f>IFERROR(VLOOKUP($X76,PITCH!$B$7:$AJ$2004,29,FALSE),"")</f>
        <v>10.179171332586787</v>
      </c>
      <c r="Z76">
        <f>IFERROR(VLOOKUP($X76,PITCH!$B$7:$AJ$2004,30,FALSE),"")</f>
        <v>2.4692049272116461</v>
      </c>
      <c r="AA76">
        <f>IFERROR(VLOOKUP($X76,PITCH!$B$7:$AJ$2004,31,FALSE),"")</f>
        <v>7.7099664053751411</v>
      </c>
      <c r="AB76" t="str">
        <f>IFERROR(VLOOKUP($X76,PITCH!$B$7:$AJ$2004,1,FALSE),"")</f>
        <v>Luis Severino</v>
      </c>
      <c r="AD76" s="108" t="str">
        <f>IFERROR(VLOOKUP($X76,Prospects!$A$3:$K$281,1,FALSE),"")</f>
        <v/>
      </c>
      <c r="AE76" s="108" t="str">
        <f>IFERROR(VLOOKUP($X76,Prospects!$A$3:$K$281,9,FALSE),"")</f>
        <v/>
      </c>
      <c r="AF76" s="108" t="str">
        <f>IFERROR(VLOOKUP($X76,Prospects!$A$3:$K$281,2,FALSE),"")</f>
        <v/>
      </c>
      <c r="AG76" s="110" t="str">
        <f>IFERROR(VLOOKUP($X76,Prospects!$A$3:$K$281,10,FALSE),"")</f>
        <v/>
      </c>
      <c r="AH76" s="110" t="str">
        <f>IFERROR(VLOOKUP($X76,Prospects!$A$3:$K$281,11,FALSE),"")</f>
        <v/>
      </c>
      <c r="AI76" s="110" t="str">
        <f>IFERROR(VLOOKUP($X76,Prospects!$A$3:$K$281,3,FALSE),"")</f>
        <v/>
      </c>
      <c r="AJ76" s="110" t="str">
        <f>IFERROR(VLOOKUP($X76,Prospects!$A$3:$K$281,4,FALSE),"")</f>
        <v/>
      </c>
      <c r="AK76" s="110" t="str">
        <f>IFERROR(VLOOKUP($X76,Prospects!$A$3:$K$281,5,FALSE),"")</f>
        <v/>
      </c>
      <c r="AL76" s="110" t="str">
        <f>IFERROR(VLOOKUP($X76,Prospects!$A$3:$K$281,6,FALSE),"")</f>
        <v/>
      </c>
      <c r="AN76" s="108" t="str">
        <f>IFERROR(VLOOKUP($X76,KEEPERS!$A$3:$H$300,1,FALSE),"")</f>
        <v/>
      </c>
      <c r="AO76" s="108" t="str">
        <f>IFERROR(VLOOKUP($X76,KEEPERS!$A$3:$H$300,5,FALSE),"")</f>
        <v/>
      </c>
      <c r="AP76" s="108" t="str">
        <f>IFERROR(VLOOKUP($X76,KEEPERS!$A$3:$H$300,2,FALSE),"")</f>
        <v/>
      </c>
      <c r="AQ76" s="110" t="str">
        <f>IFERROR(VLOOKUP($X76,KEEPERS!$A$3:$H$300,6,FALSE),"")</f>
        <v/>
      </c>
      <c r="AR76" s="110" t="str">
        <f>IFERROR(VLOOKUP($X76,KEEPERS!$A$3:$H$300,7,FALSE),"")</f>
        <v/>
      </c>
      <c r="AT76" s="110" t="str">
        <f>IFERROR(VLOOKUP($X76,HIT!$B$182:$AM$2000,1,FALSE),"")</f>
        <v/>
      </c>
      <c r="AU76" s="407">
        <f>IFERROR(VLOOKUP($X76,HIT!$B$182:$AM$2000,32,FALSE),0)</f>
        <v>0</v>
      </c>
      <c r="AV76" s="407">
        <f>IFERROR(VLOOKUP($X76,HIT!$B$182:$AM$2000,33,FALSE),0)</f>
        <v>0</v>
      </c>
      <c r="AW76" s="110" t="str">
        <f>IFERROR(VLOOKUP($X76,PITCH!$B$182:$AP$2000,1,FALSE),"")</f>
        <v>Luis Severino</v>
      </c>
      <c r="AX76" s="110">
        <f>IFERROR(VLOOKUP($X76,PITCH!$B$182:$AP$2000,35,FALSE),0)</f>
        <v>468.79999999999995</v>
      </c>
      <c r="AY76" s="110">
        <f>IFERROR(VLOOKUP($X76,PITCH!$B$182:$AP$2000,36,FALSE),0)</f>
        <v>15.122580645161289</v>
      </c>
      <c r="AZ76" s="408">
        <f t="shared" si="8"/>
        <v>468.79999999999995</v>
      </c>
      <c r="BA76" s="408">
        <f>IF(AZ76&gt;0,RANK(AZ76,AZ$3:AZ736),"")</f>
        <v>35</v>
      </c>
      <c r="BB76" s="408">
        <f>IFERROR(VLOOKUP($X76,HIT!$B$182:$AP$2000,31,FALSE),0)</f>
        <v>0</v>
      </c>
      <c r="BC76" s="408">
        <f ca="1">IFERROR(VLOOKUP($X76,PITCH!$B$182:$AP$2000,34,FALSE),0)</f>
        <v>12</v>
      </c>
      <c r="BE76" s="110" t="str">
        <f>IFERROR(VLOOKUP($X76,OBP!$B$182:$AN$2001,32,FALSE),"")</f>
        <v/>
      </c>
      <c r="BG76" s="110" t="str">
        <f>IFERROR(VLOOKUP($X76,OPS!$B$183:$AL$2002,31,FALSE),"")</f>
        <v/>
      </c>
      <c r="BI76" s="110" t="str">
        <f>IFERROR(VLOOKUP($X76,PITCH!$B$205:$AP$2000,34,FALSE),"")</f>
        <v/>
      </c>
      <c r="BJ76" s="110" t="str">
        <f>IFERROR(VLOOKUP($X76,PITCH!$B$205:$AP$2000,34,FALSE),"")</f>
        <v/>
      </c>
      <c r="BK76" s="110" t="str">
        <f>IFERROR(VLOOKUP($X76,PITCH!$B$205:$AP$2000,34,FALSE),"")</f>
        <v/>
      </c>
    </row>
    <row r="77" spans="2:63" x14ac:dyDescent="0.2">
      <c r="B77" t="s">
        <v>200</v>
      </c>
      <c r="C77" t="s">
        <v>339</v>
      </c>
      <c r="D77" t="s">
        <v>111</v>
      </c>
      <c r="E77" t="s">
        <v>111</v>
      </c>
      <c r="F77">
        <v>14</v>
      </c>
      <c r="M77">
        <v>206</v>
      </c>
      <c r="N77">
        <v>10</v>
      </c>
      <c r="O77">
        <v>0</v>
      </c>
      <c r="P77">
        <v>3.58</v>
      </c>
      <c r="Q77">
        <v>1.1200000000000001</v>
      </c>
      <c r="R77">
        <v>194</v>
      </c>
      <c r="T77" s="127">
        <f t="shared" si="9"/>
        <v>75</v>
      </c>
      <c r="U77" t="str">
        <f t="shared" si="6"/>
        <v>P</v>
      </c>
      <c r="V77" t="str">
        <f>IF(U77="H",COUNTIF($U$3:$U77,"H"),"")</f>
        <v/>
      </c>
      <c r="W77">
        <f>IF(U77="P",COUNTIF($U$3:$U77,"P"),"")</f>
        <v>23</v>
      </c>
      <c r="X77" s="76" t="str">
        <f t="shared" si="7"/>
        <v>Zack Greinke</v>
      </c>
      <c r="Y77">
        <f>IFERROR(VLOOKUP($X77,PITCH!$B$7:$AJ$2004,29,FALSE),"")</f>
        <v>8.4432989690721651</v>
      </c>
      <c r="Z77">
        <f>IFERROR(VLOOKUP($X77,PITCH!$B$7:$AJ$2004,30,FALSE),"")</f>
        <v>2.1804123711340204</v>
      </c>
      <c r="AA77">
        <f>IFERROR(VLOOKUP($X77,PITCH!$B$7:$AJ$2004,31,FALSE),"")</f>
        <v>6.2628865979381452</v>
      </c>
      <c r="AB77" t="str">
        <f>IFERROR(VLOOKUP($X77,PITCH!$B$7:$AJ$2004,1,FALSE),"")</f>
        <v>Zack Greinke</v>
      </c>
      <c r="AD77" s="108" t="str">
        <f>IFERROR(VLOOKUP($X77,Prospects!$A$3:$K$281,1,FALSE),"")</f>
        <v/>
      </c>
      <c r="AE77" s="108" t="str">
        <f>IFERROR(VLOOKUP($X77,Prospects!$A$3:$K$281,9,FALSE),"")</f>
        <v/>
      </c>
      <c r="AF77" s="108" t="str">
        <f>IFERROR(VLOOKUP($X77,Prospects!$A$3:$K$281,2,FALSE),"")</f>
        <v/>
      </c>
      <c r="AG77" s="110" t="str">
        <f>IFERROR(VLOOKUP($X77,Prospects!$A$3:$K$281,10,FALSE),"")</f>
        <v/>
      </c>
      <c r="AH77" s="110" t="str">
        <f>IFERROR(VLOOKUP($X77,Prospects!$A$3:$K$281,11,FALSE),"")</f>
        <v/>
      </c>
      <c r="AI77" s="110" t="str">
        <f>IFERROR(VLOOKUP($X77,Prospects!$A$3:$K$281,3,FALSE),"")</f>
        <v/>
      </c>
      <c r="AJ77" s="110" t="str">
        <f>IFERROR(VLOOKUP($X77,Prospects!$A$3:$K$281,4,FALSE),"")</f>
        <v/>
      </c>
      <c r="AK77" s="110" t="str">
        <f>IFERROR(VLOOKUP($X77,Prospects!$A$3:$K$281,5,FALSE),"")</f>
        <v/>
      </c>
      <c r="AL77" s="110" t="str">
        <f>IFERROR(VLOOKUP($X77,Prospects!$A$3:$K$281,6,FALSE),"")</f>
        <v/>
      </c>
      <c r="AN77" s="108" t="str">
        <f>IFERROR(VLOOKUP($X77,KEEPERS!$A$3:$H$300,1,FALSE),"")</f>
        <v/>
      </c>
      <c r="AO77" s="108" t="str">
        <f>IFERROR(VLOOKUP($X77,KEEPERS!$A$3:$H$300,5,FALSE),"")</f>
        <v/>
      </c>
      <c r="AP77" s="108" t="str">
        <f>IFERROR(VLOOKUP($X77,KEEPERS!$A$3:$H$300,2,FALSE),"")</f>
        <v/>
      </c>
      <c r="AQ77" s="110" t="str">
        <f>IFERROR(VLOOKUP($X77,KEEPERS!$A$3:$H$300,6,FALSE),"")</f>
        <v/>
      </c>
      <c r="AR77" s="110" t="str">
        <f>IFERROR(VLOOKUP($X77,KEEPERS!$A$3:$H$300,7,FALSE),"")</f>
        <v/>
      </c>
      <c r="AT77" s="110" t="str">
        <f>IFERROR(VLOOKUP($X77,HIT!$B$182:$AM$2000,1,FALSE),"")</f>
        <v/>
      </c>
      <c r="AU77" s="407">
        <f>IFERROR(VLOOKUP($X77,HIT!$B$182:$AM$2000,32,FALSE),0)</f>
        <v>0</v>
      </c>
      <c r="AV77" s="407">
        <f>IFERROR(VLOOKUP($X77,HIT!$B$182:$AM$2000,33,FALSE),0)</f>
        <v>0</v>
      </c>
      <c r="AW77" s="110" t="str">
        <f>IFERROR(VLOOKUP($X77,PITCH!$B$182:$AP$2000,1,FALSE),"")</f>
        <v>Zack Greinke</v>
      </c>
      <c r="AX77" s="110">
        <f>IFERROR(VLOOKUP($X77,PITCH!$B$182:$AP$2000,35,FALSE),0)</f>
        <v>429</v>
      </c>
      <c r="AY77" s="110">
        <f>IFERROR(VLOOKUP($X77,PITCH!$B$182:$AP$2000,36,FALSE),0)</f>
        <v>13.838709677419354</v>
      </c>
      <c r="AZ77" s="408">
        <f t="shared" si="8"/>
        <v>429</v>
      </c>
      <c r="BA77" s="408">
        <f>IF(AZ77&gt;0,RANK(AZ77,AZ$3:AZ737),"")</f>
        <v>62</v>
      </c>
      <c r="BB77" s="408">
        <f>IFERROR(VLOOKUP($X77,HIT!$B$182:$AP$2000,31,FALSE),0)</f>
        <v>0</v>
      </c>
      <c r="BC77" s="408">
        <f ca="1">IFERROR(VLOOKUP($X77,PITCH!$B$182:$AP$2000,34,FALSE),0)</f>
        <v>12</v>
      </c>
      <c r="BE77" s="110" t="str">
        <f>IFERROR(VLOOKUP($X77,OBP!$B$182:$AN$2001,32,FALSE),"")</f>
        <v/>
      </c>
      <c r="BG77" s="110" t="str">
        <f>IFERROR(VLOOKUP($X77,OPS!$B$183:$AL$2002,31,FALSE),"")</f>
        <v/>
      </c>
      <c r="BI77" s="110">
        <f ca="1">IFERROR(VLOOKUP($X77,PITCH!$B$205:$AP$2000,34,FALSE),"")</f>
        <v>12</v>
      </c>
      <c r="BJ77" s="110">
        <f ca="1">IFERROR(VLOOKUP($X77,PITCH!$B$205:$AP$2000,34,FALSE),"")</f>
        <v>12</v>
      </c>
      <c r="BK77" s="110">
        <f ca="1">IFERROR(VLOOKUP($X77,PITCH!$B$205:$AP$2000,34,FALSE),"")</f>
        <v>12</v>
      </c>
    </row>
    <row r="78" spans="2:63" x14ac:dyDescent="0.2">
      <c r="B78" t="s">
        <v>2202</v>
      </c>
      <c r="C78" t="s">
        <v>719</v>
      </c>
      <c r="D78" t="s">
        <v>116</v>
      </c>
      <c r="E78" t="s">
        <v>116</v>
      </c>
      <c r="F78">
        <v>14</v>
      </c>
      <c r="G78">
        <v>596</v>
      </c>
      <c r="H78">
        <v>81</v>
      </c>
      <c r="I78">
        <v>25</v>
      </c>
      <c r="J78">
        <v>94</v>
      </c>
      <c r="K78">
        <v>3</v>
      </c>
      <c r="L78">
        <v>0.28699999999999998</v>
      </c>
      <c r="T78" s="127">
        <f t="shared" si="9"/>
        <v>76</v>
      </c>
      <c r="U78" t="str">
        <f t="shared" si="6"/>
        <v>H</v>
      </c>
      <c r="V78">
        <f>IF(U78="H",COUNTIF($U$3:$U78,"H"),"")</f>
        <v>53</v>
      </c>
      <c r="W78" t="str">
        <f>IF(U78="P",COUNTIF($U$3:$U78,"P"),"")</f>
        <v/>
      </c>
      <c r="X78" s="76" t="str">
        <f t="shared" si="7"/>
        <v>Miguel Andujar</v>
      </c>
      <c r="Y78" t="str">
        <f>IFERROR(VLOOKUP($X78,PITCH!$B$7:$AJ$2004,29,FALSE),"")</f>
        <v/>
      </c>
      <c r="Z78" t="str">
        <f>IFERROR(VLOOKUP($X78,PITCH!$B$7:$AJ$2004,30,FALSE),"")</f>
        <v/>
      </c>
      <c r="AA78" t="str">
        <f>IFERROR(VLOOKUP($X78,PITCH!$B$7:$AJ$2004,31,FALSE),"")</f>
        <v/>
      </c>
      <c r="AB78" t="str">
        <f>IFERROR(VLOOKUP($X78,PITCH!$B$7:$AJ$2004,1,FALSE),"")</f>
        <v/>
      </c>
      <c r="AD78" s="108" t="str">
        <f>IFERROR(VLOOKUP($X78,Prospects!$A$3:$K$281,1,FALSE),"")</f>
        <v/>
      </c>
      <c r="AE78" s="108" t="str">
        <f>IFERROR(VLOOKUP($X78,Prospects!$A$3:$K$281,9,FALSE),"")</f>
        <v/>
      </c>
      <c r="AF78" s="108" t="str">
        <f>IFERROR(VLOOKUP($X78,Prospects!$A$3:$K$281,2,FALSE),"")</f>
        <v/>
      </c>
      <c r="AG78" s="110" t="str">
        <f>IFERROR(VLOOKUP($X78,Prospects!$A$3:$K$281,10,FALSE),"")</f>
        <v/>
      </c>
      <c r="AH78" s="110" t="str">
        <f>IFERROR(VLOOKUP($X78,Prospects!$A$3:$K$281,11,FALSE),"")</f>
        <v/>
      </c>
      <c r="AI78" s="110" t="str">
        <f>IFERROR(VLOOKUP($X78,Prospects!$A$3:$K$281,3,FALSE),"")</f>
        <v/>
      </c>
      <c r="AJ78" s="110" t="str">
        <f>IFERROR(VLOOKUP($X78,Prospects!$A$3:$K$281,4,FALSE),"")</f>
        <v/>
      </c>
      <c r="AK78" s="110" t="str">
        <f>IFERROR(VLOOKUP($X78,Prospects!$A$3:$K$281,5,FALSE),"")</f>
        <v/>
      </c>
      <c r="AL78" s="110" t="str">
        <f>IFERROR(VLOOKUP($X78,Prospects!$A$3:$K$281,6,FALSE),"")</f>
        <v/>
      </c>
      <c r="AN78" s="108" t="str">
        <f>IFERROR(VLOOKUP($X78,KEEPERS!$A$3:$H$300,1,FALSE),"")</f>
        <v/>
      </c>
      <c r="AO78" s="108" t="str">
        <f>IFERROR(VLOOKUP($X78,KEEPERS!$A$3:$H$300,5,FALSE),"")</f>
        <v/>
      </c>
      <c r="AP78" s="108" t="str">
        <f>IFERROR(VLOOKUP($X78,KEEPERS!$A$3:$H$300,2,FALSE),"")</f>
        <v/>
      </c>
      <c r="AQ78" s="110" t="str">
        <f>IFERROR(VLOOKUP($X78,KEEPERS!$A$3:$H$300,6,FALSE),"")</f>
        <v/>
      </c>
      <c r="AR78" s="110" t="str">
        <f>IFERROR(VLOOKUP($X78,KEEPERS!$A$3:$H$300,7,FALSE),"")</f>
        <v/>
      </c>
      <c r="AT78" s="110" t="str">
        <f>IFERROR(VLOOKUP($X78,HIT!$B$182:$AM$2000,1,FALSE),"")</f>
        <v>Miguel Andujar</v>
      </c>
      <c r="AU78" s="407">
        <f>IFERROR(VLOOKUP($X78,HIT!$B$182:$AM$2000,32,FALSE),0)</f>
        <v>393.25</v>
      </c>
      <c r="AV78" s="407">
        <f>IFERROR(VLOOKUP($X78,HIT!$B$182:$AM$2000,33,FALSE),0)</f>
        <v>2.8496376811594204</v>
      </c>
      <c r="AW78" s="110" t="str">
        <f>IFERROR(VLOOKUP($X78,PITCH!$B$182:$AP$2000,1,FALSE),"")</f>
        <v/>
      </c>
      <c r="AX78" s="110">
        <f>IFERROR(VLOOKUP($X78,PITCH!$B$182:$AP$2000,35,FALSE),0)</f>
        <v>0</v>
      </c>
      <c r="AY78" s="110">
        <f>IFERROR(VLOOKUP($X78,PITCH!$B$182:$AP$2000,36,FALSE),0)</f>
        <v>0</v>
      </c>
      <c r="AZ78" s="408">
        <f t="shared" si="8"/>
        <v>393.25</v>
      </c>
      <c r="BA78" s="408">
        <f>IF(AZ78&gt;0,RANK(AZ78,AZ$3:AZ738),"")</f>
        <v>107</v>
      </c>
      <c r="BB78" s="408">
        <f ca="1">IFERROR(VLOOKUP($X78,HIT!$B$182:$AP$2000,31,FALSE),0)</f>
        <v>44</v>
      </c>
      <c r="BC78" s="408">
        <f>IFERROR(VLOOKUP($X78,PITCH!$B$182:$AP$2000,34,FALSE),0)</f>
        <v>0</v>
      </c>
      <c r="BE78" s="110">
        <f>IFERROR(VLOOKUP($X78,OBP!$B$182:$AN$2001,32,FALSE),"")</f>
        <v>86</v>
      </c>
      <c r="BG78" s="110">
        <f>IFERROR(VLOOKUP($X78,OPS!$B$183:$AL$2002,31,FALSE),"")</f>
        <v>67</v>
      </c>
      <c r="BI78" s="110" t="str">
        <f>IFERROR(VLOOKUP($X78,PITCH!$B$205:$AP$2000,34,FALSE),"")</f>
        <v/>
      </c>
      <c r="BJ78" s="110" t="str">
        <f>IFERROR(VLOOKUP($X78,PITCH!$B$205:$AP$2000,34,FALSE),"")</f>
        <v/>
      </c>
      <c r="BK78" s="110" t="str">
        <f>IFERROR(VLOOKUP($X78,PITCH!$B$205:$AP$2000,34,FALSE),"")</f>
        <v/>
      </c>
    </row>
    <row r="79" spans="2:63" x14ac:dyDescent="0.2">
      <c r="B79" t="s">
        <v>795</v>
      </c>
      <c r="C79" t="s">
        <v>7</v>
      </c>
      <c r="D79" t="s">
        <v>116</v>
      </c>
      <c r="E79" t="s">
        <v>116</v>
      </c>
      <c r="F79">
        <v>14</v>
      </c>
      <c r="G79">
        <v>487</v>
      </c>
      <c r="H79">
        <v>62</v>
      </c>
      <c r="I79">
        <v>24</v>
      </c>
      <c r="J79">
        <v>71</v>
      </c>
      <c r="K79">
        <v>3</v>
      </c>
      <c r="L79">
        <v>0.308</v>
      </c>
      <c r="T79" s="127">
        <f t="shared" si="9"/>
        <v>77</v>
      </c>
      <c r="U79" t="str">
        <f t="shared" si="6"/>
        <v>H</v>
      </c>
      <c r="V79">
        <f>IF(U79="H",COUNTIF($U$3:$U79,"H"),"")</f>
        <v>54</v>
      </c>
      <c r="W79" t="str">
        <f>IF(U79="P",COUNTIF($U$3:$U79,"P"),"")</f>
        <v/>
      </c>
      <c r="X79" s="76" t="str">
        <f t="shared" si="7"/>
        <v>Vladimir Guerrero Jr.</v>
      </c>
      <c r="Y79" t="str">
        <f>IFERROR(VLOOKUP($X79,PITCH!$B$7:$AJ$2004,29,FALSE),"")</f>
        <v/>
      </c>
      <c r="Z79" t="str">
        <f>IFERROR(VLOOKUP($X79,PITCH!$B$7:$AJ$2004,30,FALSE),"")</f>
        <v/>
      </c>
      <c r="AA79" t="str">
        <f>IFERROR(VLOOKUP($X79,PITCH!$B$7:$AJ$2004,31,FALSE),"")</f>
        <v/>
      </c>
      <c r="AB79" t="str">
        <f>IFERROR(VLOOKUP($X79,PITCH!$B$7:$AJ$2004,1,FALSE),"")</f>
        <v/>
      </c>
      <c r="AD79" s="108" t="str">
        <f>IFERROR(VLOOKUP($X79,Prospects!$A$3:$K$281,1,FALSE),"")</f>
        <v>Vladimir Guerrero Jr.</v>
      </c>
      <c r="AE79" s="108" t="str">
        <f>IFERROR(VLOOKUP($X79,Prospects!$A$3:$K$281,9,FALSE),"")</f>
        <v>H</v>
      </c>
      <c r="AF79" s="108">
        <f>IFERROR(VLOOKUP($X79,Prospects!$A$3:$K$281,2,FALSE),"")</f>
        <v>1</v>
      </c>
      <c r="AG79" s="110">
        <f>IFERROR(VLOOKUP($X79,Prospects!$A$3:$K$281,10,FALSE),"")</f>
        <v>1</v>
      </c>
      <c r="AH79" s="110" t="str">
        <f>IFERROR(VLOOKUP($X79,Prospects!$A$3:$K$281,11,FALSE),"")</f>
        <v/>
      </c>
      <c r="AI79" s="110" t="str">
        <f>IFERROR(VLOOKUP($X79,Prospects!$A$3:$K$281,3,FALSE),"")</f>
        <v>3B</v>
      </c>
      <c r="AJ79" s="110">
        <f>IFERROR(VLOOKUP($X79,Prospects!$A$3:$K$281,4,FALSE),"")</f>
        <v>2019</v>
      </c>
      <c r="AK79" s="110">
        <f>IFERROR(VLOOKUP($X79,Prospects!$A$3:$K$281,5,FALSE),"")</f>
        <v>0</v>
      </c>
      <c r="AL79" s="110" t="str">
        <f>IFERROR(VLOOKUP($X79,Prospects!$A$3:$K$281,6,FALSE),"")</f>
        <v>TOR</v>
      </c>
      <c r="AN79" s="108" t="str">
        <f>IFERROR(VLOOKUP($X79,KEEPERS!$A$3:$H$300,1,FALSE),"")</f>
        <v/>
      </c>
      <c r="AO79" s="108" t="str">
        <f>IFERROR(VLOOKUP($X79,KEEPERS!$A$3:$H$300,5,FALSE),"")</f>
        <v/>
      </c>
      <c r="AP79" s="108" t="str">
        <f>IFERROR(VLOOKUP($X79,KEEPERS!$A$3:$H$300,2,FALSE),"")</f>
        <v/>
      </c>
      <c r="AQ79" s="110" t="str">
        <f>IFERROR(VLOOKUP($X79,KEEPERS!$A$3:$H$300,6,FALSE),"")</f>
        <v/>
      </c>
      <c r="AR79" s="110" t="str">
        <f>IFERROR(VLOOKUP($X79,KEEPERS!$A$3:$H$300,7,FALSE),"")</f>
        <v/>
      </c>
      <c r="AT79" s="110" t="str">
        <f>IFERROR(VLOOKUP($X79,HIT!$B$182:$AM$2000,1,FALSE),"")</f>
        <v>Vladimir Guerrero Jr.</v>
      </c>
      <c r="AU79" s="407">
        <f>IFERROR(VLOOKUP($X79,HIT!$B$182:$AM$2000,32,FALSE),0)</f>
        <v>392.54999999999995</v>
      </c>
      <c r="AV79" s="407">
        <f>IFERROR(VLOOKUP($X79,HIT!$B$182:$AM$2000,33,FALSE),0)</f>
        <v>3.2712499999999998</v>
      </c>
      <c r="AW79" s="110" t="str">
        <f>IFERROR(VLOOKUP($X79,PITCH!$B$182:$AP$2000,1,FALSE),"")</f>
        <v/>
      </c>
      <c r="AX79" s="110">
        <f>IFERROR(VLOOKUP($X79,PITCH!$B$182:$AP$2000,35,FALSE),0)</f>
        <v>0</v>
      </c>
      <c r="AY79" s="110">
        <f>IFERROR(VLOOKUP($X79,PITCH!$B$182:$AP$2000,36,FALSE),0)</f>
        <v>0</v>
      </c>
      <c r="AZ79" s="408">
        <f t="shared" si="8"/>
        <v>392.54999999999995</v>
      </c>
      <c r="BA79" s="408">
        <f>IF(AZ79&gt;0,RANK(AZ79,AZ$3:AZ739),"")</f>
        <v>109</v>
      </c>
      <c r="BB79" s="408">
        <f ca="1">IFERROR(VLOOKUP($X79,HIT!$B$182:$AP$2000,31,FALSE),0)</f>
        <v>12</v>
      </c>
      <c r="BC79" s="408">
        <f>IFERROR(VLOOKUP($X79,PITCH!$B$182:$AP$2000,34,FALSE),0)</f>
        <v>0</v>
      </c>
      <c r="BE79" s="110">
        <f>IFERROR(VLOOKUP($X79,OBP!$B$182:$AN$2001,32,FALSE),"")</f>
        <v>40</v>
      </c>
      <c r="BG79" s="110">
        <f>IFERROR(VLOOKUP($X79,OPS!$B$183:$AL$2002,31,FALSE),"")</f>
        <v>44</v>
      </c>
      <c r="BI79" s="110" t="str">
        <f>IFERROR(VLOOKUP($X79,PITCH!$B$205:$AP$2000,34,FALSE),"")</f>
        <v/>
      </c>
      <c r="BJ79" s="110" t="str">
        <f>IFERROR(VLOOKUP($X79,PITCH!$B$205:$AP$2000,34,FALSE),"")</f>
        <v/>
      </c>
      <c r="BK79" s="110" t="str">
        <f>IFERROR(VLOOKUP($X79,PITCH!$B$205:$AP$2000,34,FALSE),"")</f>
        <v/>
      </c>
    </row>
    <row r="80" spans="2:63" x14ac:dyDescent="0.2">
      <c r="B80" t="s">
        <v>2242</v>
      </c>
      <c r="C80" t="s">
        <v>115</v>
      </c>
      <c r="D80" t="s">
        <v>114</v>
      </c>
      <c r="E80" t="s">
        <v>114</v>
      </c>
      <c r="F80">
        <v>14</v>
      </c>
      <c r="G80">
        <v>597</v>
      </c>
      <c r="H80">
        <v>93</v>
      </c>
      <c r="I80">
        <v>28</v>
      </c>
      <c r="J80">
        <v>98</v>
      </c>
      <c r="K80">
        <v>3</v>
      </c>
      <c r="L80">
        <v>0.30199999999999999</v>
      </c>
      <c r="T80" s="127">
        <f t="shared" si="9"/>
        <v>78</v>
      </c>
      <c r="U80" t="str">
        <f t="shared" si="6"/>
        <v>H</v>
      </c>
      <c r="V80">
        <f>IF(U80="H",COUNTIF($U$3:$U80,"H"),"")</f>
        <v>55</v>
      </c>
      <c r="W80" t="str">
        <f>IF(U80="P",COUNTIF($U$3:$U80,"P"),"")</f>
        <v/>
      </c>
      <c r="X80" s="76" t="str">
        <f t="shared" si="7"/>
        <v>Nicholas Castellanos</v>
      </c>
      <c r="Y80" t="str">
        <f>IFERROR(VLOOKUP($X80,PITCH!$B$7:$AJ$2004,29,FALSE),"")</f>
        <v/>
      </c>
      <c r="Z80" t="str">
        <f>IFERROR(VLOOKUP($X80,PITCH!$B$7:$AJ$2004,30,FALSE),"")</f>
        <v/>
      </c>
      <c r="AA80" t="str">
        <f>IFERROR(VLOOKUP($X80,PITCH!$B$7:$AJ$2004,31,FALSE),"")</f>
        <v/>
      </c>
      <c r="AB80" t="str">
        <f>IFERROR(VLOOKUP($X80,PITCH!$B$7:$AJ$2004,1,FALSE),"")</f>
        <v/>
      </c>
      <c r="AD80" s="108" t="str">
        <f>IFERROR(VLOOKUP($X80,Prospects!$A$3:$K$281,1,FALSE),"")</f>
        <v/>
      </c>
      <c r="AE80" s="108" t="str">
        <f>IFERROR(VLOOKUP($X80,Prospects!$A$3:$K$281,9,FALSE),"")</f>
        <v/>
      </c>
      <c r="AF80" s="108" t="str">
        <f>IFERROR(VLOOKUP($X80,Prospects!$A$3:$K$281,2,FALSE),"")</f>
        <v/>
      </c>
      <c r="AG80" s="110" t="str">
        <f>IFERROR(VLOOKUP($X80,Prospects!$A$3:$K$281,10,FALSE),"")</f>
        <v/>
      </c>
      <c r="AH80" s="110" t="str">
        <f>IFERROR(VLOOKUP($X80,Prospects!$A$3:$K$281,11,FALSE),"")</f>
        <v/>
      </c>
      <c r="AI80" s="110" t="str">
        <f>IFERROR(VLOOKUP($X80,Prospects!$A$3:$K$281,3,FALSE),"")</f>
        <v/>
      </c>
      <c r="AJ80" s="110" t="str">
        <f>IFERROR(VLOOKUP($X80,Prospects!$A$3:$K$281,4,FALSE),"")</f>
        <v/>
      </c>
      <c r="AK80" s="110" t="str">
        <f>IFERROR(VLOOKUP($X80,Prospects!$A$3:$K$281,5,FALSE),"")</f>
        <v/>
      </c>
      <c r="AL80" s="110" t="str">
        <f>IFERROR(VLOOKUP($X80,Prospects!$A$3:$K$281,6,FALSE),"")</f>
        <v/>
      </c>
      <c r="AN80" s="108" t="str">
        <f>IFERROR(VLOOKUP($X80,KEEPERS!$A$3:$H$300,1,FALSE),"")</f>
        <v/>
      </c>
      <c r="AO80" s="108" t="str">
        <f>IFERROR(VLOOKUP($X80,KEEPERS!$A$3:$H$300,5,FALSE),"")</f>
        <v/>
      </c>
      <c r="AP80" s="108" t="str">
        <f>IFERROR(VLOOKUP($X80,KEEPERS!$A$3:$H$300,2,FALSE),"")</f>
        <v/>
      </c>
      <c r="AQ80" s="110" t="str">
        <f>IFERROR(VLOOKUP($X80,KEEPERS!$A$3:$H$300,6,FALSE),"")</f>
        <v/>
      </c>
      <c r="AR80" s="110" t="str">
        <f>IFERROR(VLOOKUP($X80,KEEPERS!$A$3:$H$300,7,FALSE),"")</f>
        <v/>
      </c>
      <c r="AT80" s="110" t="str">
        <f>IFERROR(VLOOKUP($X80,HIT!$B$182:$AM$2000,1,FALSE),"")</f>
        <v>Nicholas Castellanos</v>
      </c>
      <c r="AU80" s="407">
        <f>IFERROR(VLOOKUP($X80,HIT!$B$182:$AM$2000,32,FALSE),0)</f>
        <v>432.35</v>
      </c>
      <c r="AV80" s="407">
        <f>IFERROR(VLOOKUP($X80,HIT!$B$182:$AM$2000,33,FALSE),0)</f>
        <v>2.9016778523489934</v>
      </c>
      <c r="AW80" s="110" t="str">
        <f>IFERROR(VLOOKUP($X80,PITCH!$B$182:$AP$2000,1,FALSE),"")</f>
        <v/>
      </c>
      <c r="AX80" s="110">
        <f>IFERROR(VLOOKUP($X80,PITCH!$B$182:$AP$2000,35,FALSE),0)</f>
        <v>0</v>
      </c>
      <c r="AY80" s="110">
        <f>IFERROR(VLOOKUP($X80,PITCH!$B$182:$AP$2000,36,FALSE),0)</f>
        <v>0</v>
      </c>
      <c r="AZ80" s="408">
        <f t="shared" si="8"/>
        <v>432.35</v>
      </c>
      <c r="BA80" s="408">
        <f>IF(AZ80&gt;0,RANK(AZ80,AZ$3:AZ740),"")</f>
        <v>58</v>
      </c>
      <c r="BB80" s="408">
        <f ca="1">IFERROR(VLOOKUP($X80,HIT!$B$182:$AP$2000,31,FALSE),0)</f>
        <v>46</v>
      </c>
      <c r="BC80" s="408">
        <f>IFERROR(VLOOKUP($X80,PITCH!$B$182:$AP$2000,34,FALSE),0)</f>
        <v>0</v>
      </c>
      <c r="BE80" s="110">
        <f>IFERROR(VLOOKUP($X80,OBP!$B$182:$AN$2001,32,FALSE),"")</f>
        <v>52</v>
      </c>
      <c r="BG80" s="110">
        <f>IFERROR(VLOOKUP($X80,OPS!$B$183:$AL$2002,31,FALSE),"")</f>
        <v>45</v>
      </c>
      <c r="BI80" s="110" t="str">
        <f>IFERROR(VLOOKUP($X80,PITCH!$B$205:$AP$2000,34,FALSE),"")</f>
        <v/>
      </c>
      <c r="BJ80" s="110" t="str">
        <f>IFERROR(VLOOKUP($X80,PITCH!$B$205:$AP$2000,34,FALSE),"")</f>
        <v/>
      </c>
      <c r="BK80" s="110" t="str">
        <f>IFERROR(VLOOKUP($X80,PITCH!$B$205:$AP$2000,34,FALSE),"")</f>
        <v/>
      </c>
    </row>
    <row r="81" spans="2:63" x14ac:dyDescent="0.2">
      <c r="B81" t="s">
        <v>167</v>
      </c>
      <c r="C81" t="s">
        <v>123</v>
      </c>
      <c r="D81" t="s">
        <v>114</v>
      </c>
      <c r="E81" t="s">
        <v>114</v>
      </c>
      <c r="F81">
        <v>14</v>
      </c>
      <c r="G81">
        <v>541</v>
      </c>
      <c r="H81">
        <v>77</v>
      </c>
      <c r="I81">
        <v>30</v>
      </c>
      <c r="J81">
        <v>82</v>
      </c>
      <c r="K81">
        <v>11</v>
      </c>
      <c r="L81">
        <v>0.252</v>
      </c>
      <c r="T81" s="127">
        <f t="shared" si="9"/>
        <v>79</v>
      </c>
      <c r="U81" t="str">
        <f t="shared" si="6"/>
        <v>H</v>
      </c>
      <c r="V81">
        <f>IF(U81="H",COUNTIF($U$3:$U81,"H"),"")</f>
        <v>56</v>
      </c>
      <c r="W81" t="str">
        <f>IF(U81="P",COUNTIF($U$3:$U81,"P"),"")</f>
        <v/>
      </c>
      <c r="X81" s="76" t="str">
        <f t="shared" si="7"/>
        <v>Justin Upton</v>
      </c>
      <c r="Y81" t="str">
        <f>IFERROR(VLOOKUP($X81,PITCH!$B$7:$AJ$2004,29,FALSE),"")</f>
        <v/>
      </c>
      <c r="Z81" t="str">
        <f>IFERROR(VLOOKUP($X81,PITCH!$B$7:$AJ$2004,30,FALSE),"")</f>
        <v/>
      </c>
      <c r="AA81" t="str">
        <f>IFERROR(VLOOKUP($X81,PITCH!$B$7:$AJ$2004,31,FALSE),"")</f>
        <v/>
      </c>
      <c r="AB81" t="str">
        <f>IFERROR(VLOOKUP($X81,PITCH!$B$7:$AJ$2004,1,FALSE),"")</f>
        <v/>
      </c>
      <c r="AD81" s="108" t="str">
        <f>IFERROR(VLOOKUP($X81,Prospects!$A$3:$K$281,1,FALSE),"")</f>
        <v/>
      </c>
      <c r="AE81" s="108" t="str">
        <f>IFERROR(VLOOKUP($X81,Prospects!$A$3:$K$281,9,FALSE),"")</f>
        <v/>
      </c>
      <c r="AF81" s="108" t="str">
        <f>IFERROR(VLOOKUP($X81,Prospects!$A$3:$K$281,2,FALSE),"")</f>
        <v/>
      </c>
      <c r="AG81" s="110" t="str">
        <f>IFERROR(VLOOKUP($X81,Prospects!$A$3:$K$281,10,FALSE),"")</f>
        <v/>
      </c>
      <c r="AH81" s="110" t="str">
        <f>IFERROR(VLOOKUP($X81,Prospects!$A$3:$K$281,11,FALSE),"")</f>
        <v/>
      </c>
      <c r="AI81" s="110" t="str">
        <f>IFERROR(VLOOKUP($X81,Prospects!$A$3:$K$281,3,FALSE),"")</f>
        <v/>
      </c>
      <c r="AJ81" s="110" t="str">
        <f>IFERROR(VLOOKUP($X81,Prospects!$A$3:$K$281,4,FALSE),"")</f>
        <v/>
      </c>
      <c r="AK81" s="110" t="str">
        <f>IFERROR(VLOOKUP($X81,Prospects!$A$3:$K$281,5,FALSE),"")</f>
        <v/>
      </c>
      <c r="AL81" s="110" t="str">
        <f>IFERROR(VLOOKUP($X81,Prospects!$A$3:$K$281,6,FALSE),"")</f>
        <v/>
      </c>
      <c r="AN81" s="108" t="str">
        <f>IFERROR(VLOOKUP($X81,KEEPERS!$A$3:$H$300,1,FALSE),"")</f>
        <v/>
      </c>
      <c r="AO81" s="108" t="str">
        <f>IFERROR(VLOOKUP($X81,KEEPERS!$A$3:$H$300,5,FALSE),"")</f>
        <v/>
      </c>
      <c r="AP81" s="108" t="str">
        <f>IFERROR(VLOOKUP($X81,KEEPERS!$A$3:$H$300,2,FALSE),"")</f>
        <v/>
      </c>
      <c r="AQ81" s="110" t="str">
        <f>IFERROR(VLOOKUP($X81,KEEPERS!$A$3:$H$300,6,FALSE),"")</f>
        <v/>
      </c>
      <c r="AR81" s="110" t="str">
        <f>IFERROR(VLOOKUP($X81,KEEPERS!$A$3:$H$300,7,FALSE),"")</f>
        <v/>
      </c>
      <c r="AT81" s="110" t="str">
        <f>IFERROR(VLOOKUP($X81,HIT!$B$182:$AM$2000,1,FALSE),"")</f>
        <v>Justin Upton</v>
      </c>
      <c r="AU81" s="407">
        <f>IFERROR(VLOOKUP($X81,HIT!$B$182:$AM$2000,32,FALSE),0)</f>
        <v>418.09999999999997</v>
      </c>
      <c r="AV81" s="407">
        <f>IFERROR(VLOOKUP($X81,HIT!$B$182:$AM$2000,33,FALSE),0)</f>
        <v>2.863698630136986</v>
      </c>
      <c r="AW81" s="110" t="str">
        <f>IFERROR(VLOOKUP($X81,PITCH!$B$182:$AP$2000,1,FALSE),"")</f>
        <v/>
      </c>
      <c r="AX81" s="110">
        <f>IFERROR(VLOOKUP($X81,PITCH!$B$182:$AP$2000,35,FALSE),0)</f>
        <v>0</v>
      </c>
      <c r="AY81" s="110">
        <f>IFERROR(VLOOKUP($X81,PITCH!$B$182:$AP$2000,36,FALSE),0)</f>
        <v>0</v>
      </c>
      <c r="AZ81" s="408">
        <f t="shared" si="8"/>
        <v>418.09999999999997</v>
      </c>
      <c r="BA81" s="408">
        <f>IF(AZ81&gt;0,RANK(AZ81,AZ$3:AZ741),"")</f>
        <v>74</v>
      </c>
      <c r="BB81" s="408">
        <f ca="1">IFERROR(VLOOKUP($X81,HIT!$B$182:$AP$2000,31,FALSE),0)</f>
        <v>92</v>
      </c>
      <c r="BC81" s="408">
        <f>IFERROR(VLOOKUP($X81,PITCH!$B$182:$AP$2000,34,FALSE),0)</f>
        <v>0</v>
      </c>
      <c r="BE81" s="110">
        <f>IFERROR(VLOOKUP($X81,OBP!$B$182:$AN$2001,32,FALSE),"")</f>
        <v>64</v>
      </c>
      <c r="BG81" s="110">
        <f>IFERROR(VLOOKUP($X81,OPS!$B$183:$AL$2002,31,FALSE),"")</f>
        <v>58</v>
      </c>
      <c r="BI81" s="110" t="str">
        <f>IFERROR(VLOOKUP($X81,PITCH!$B$205:$AP$2000,34,FALSE),"")</f>
        <v/>
      </c>
      <c r="BJ81" s="110" t="str">
        <f>IFERROR(VLOOKUP($X81,PITCH!$B$205:$AP$2000,34,FALSE),"")</f>
        <v/>
      </c>
      <c r="BK81" s="110" t="str">
        <f>IFERROR(VLOOKUP($X81,PITCH!$B$205:$AP$2000,34,FALSE),"")</f>
        <v/>
      </c>
    </row>
    <row r="82" spans="2:63" x14ac:dyDescent="0.2">
      <c r="B82" t="s">
        <v>541</v>
      </c>
      <c r="C82" t="s">
        <v>121</v>
      </c>
      <c r="D82" t="s">
        <v>114</v>
      </c>
      <c r="E82" t="s">
        <v>114</v>
      </c>
      <c r="F82">
        <v>14</v>
      </c>
      <c r="G82">
        <v>581</v>
      </c>
      <c r="H82">
        <v>83</v>
      </c>
      <c r="I82">
        <v>28</v>
      </c>
      <c r="J82">
        <v>90</v>
      </c>
      <c r="K82">
        <v>2</v>
      </c>
      <c r="L82">
        <v>0.26300000000000001</v>
      </c>
      <c r="T82" s="127">
        <f t="shared" si="9"/>
        <v>80</v>
      </c>
      <c r="U82" t="str">
        <f t="shared" si="6"/>
        <v>H</v>
      </c>
      <c r="V82">
        <f>IF(U82="H",COUNTIF($U$3:$U82,"H"),"")</f>
        <v>57</v>
      </c>
      <c r="W82" t="str">
        <f>IF(U82="P",COUNTIF($U$3:$U82,"P"),"")</f>
        <v/>
      </c>
      <c r="X82" s="76" t="str">
        <f t="shared" si="7"/>
        <v>Nomar Mazara</v>
      </c>
      <c r="Y82" t="str">
        <f>IFERROR(VLOOKUP($X82,PITCH!$B$7:$AJ$2004,29,FALSE),"")</f>
        <v/>
      </c>
      <c r="Z82" t="str">
        <f>IFERROR(VLOOKUP($X82,PITCH!$B$7:$AJ$2004,30,FALSE),"")</f>
        <v/>
      </c>
      <c r="AA82" t="str">
        <f>IFERROR(VLOOKUP($X82,PITCH!$B$7:$AJ$2004,31,FALSE),"")</f>
        <v/>
      </c>
      <c r="AB82" t="str">
        <f>IFERROR(VLOOKUP($X82,PITCH!$B$7:$AJ$2004,1,FALSE),"")</f>
        <v/>
      </c>
      <c r="AD82" s="108" t="str">
        <f>IFERROR(VLOOKUP($X82,Prospects!$A$3:$K$281,1,FALSE),"")</f>
        <v/>
      </c>
      <c r="AE82" s="108" t="str">
        <f>IFERROR(VLOOKUP($X82,Prospects!$A$3:$K$281,9,FALSE),"")</f>
        <v/>
      </c>
      <c r="AF82" s="108" t="str">
        <f>IFERROR(VLOOKUP($X82,Prospects!$A$3:$K$281,2,FALSE),"")</f>
        <v/>
      </c>
      <c r="AG82" s="110" t="str">
        <f>IFERROR(VLOOKUP($X82,Prospects!$A$3:$K$281,10,FALSE),"")</f>
        <v/>
      </c>
      <c r="AH82" s="110" t="str">
        <f>IFERROR(VLOOKUP($X82,Prospects!$A$3:$K$281,11,FALSE),"")</f>
        <v/>
      </c>
      <c r="AI82" s="110" t="str">
        <f>IFERROR(VLOOKUP($X82,Prospects!$A$3:$K$281,3,FALSE),"")</f>
        <v/>
      </c>
      <c r="AJ82" s="110" t="str">
        <f>IFERROR(VLOOKUP($X82,Prospects!$A$3:$K$281,4,FALSE),"")</f>
        <v/>
      </c>
      <c r="AK82" s="110" t="str">
        <f>IFERROR(VLOOKUP($X82,Prospects!$A$3:$K$281,5,FALSE),"")</f>
        <v/>
      </c>
      <c r="AL82" s="110" t="str">
        <f>IFERROR(VLOOKUP($X82,Prospects!$A$3:$K$281,6,FALSE),"")</f>
        <v/>
      </c>
      <c r="AN82" s="108" t="str">
        <f>IFERROR(VLOOKUP($X82,KEEPERS!$A$3:$H$300,1,FALSE),"")</f>
        <v/>
      </c>
      <c r="AO82" s="108" t="str">
        <f>IFERROR(VLOOKUP($X82,KEEPERS!$A$3:$H$300,5,FALSE),"")</f>
        <v/>
      </c>
      <c r="AP82" s="108" t="str">
        <f>IFERROR(VLOOKUP($X82,KEEPERS!$A$3:$H$300,2,FALSE),"")</f>
        <v/>
      </c>
      <c r="AQ82" s="110" t="str">
        <f>IFERROR(VLOOKUP($X82,KEEPERS!$A$3:$H$300,6,FALSE),"")</f>
        <v/>
      </c>
      <c r="AR82" s="110" t="str">
        <f>IFERROR(VLOOKUP($X82,KEEPERS!$A$3:$H$300,7,FALSE),"")</f>
        <v/>
      </c>
      <c r="AT82" s="110" t="str">
        <f>IFERROR(VLOOKUP($X82,HIT!$B$182:$AM$2000,1,FALSE),"")</f>
        <v>Nomar Mazara</v>
      </c>
      <c r="AU82" s="407">
        <f>IFERROR(VLOOKUP($X82,HIT!$B$182:$AM$2000,32,FALSE),0)</f>
        <v>420.75</v>
      </c>
      <c r="AV82" s="407">
        <f>IFERROR(VLOOKUP($X82,HIT!$B$182:$AM$2000,33,FALSE),0)</f>
        <v>2.881849315068493</v>
      </c>
      <c r="AW82" s="110" t="str">
        <f>IFERROR(VLOOKUP($X82,PITCH!$B$182:$AP$2000,1,FALSE),"")</f>
        <v/>
      </c>
      <c r="AX82" s="110">
        <f>IFERROR(VLOOKUP($X82,PITCH!$B$182:$AP$2000,35,FALSE),0)</f>
        <v>0</v>
      </c>
      <c r="AY82" s="110">
        <f>IFERROR(VLOOKUP($X82,PITCH!$B$182:$AP$2000,36,FALSE),0)</f>
        <v>0</v>
      </c>
      <c r="AZ82" s="408">
        <f t="shared" si="8"/>
        <v>420.75</v>
      </c>
      <c r="BA82" s="408">
        <f>IF(AZ82&gt;0,RANK(AZ82,AZ$3:AZ742),"")</f>
        <v>70</v>
      </c>
      <c r="BB82" s="408">
        <f ca="1">IFERROR(VLOOKUP($X82,HIT!$B$182:$AP$2000,31,FALSE),0)</f>
        <v>78</v>
      </c>
      <c r="BC82" s="408">
        <f>IFERROR(VLOOKUP($X82,PITCH!$B$182:$AP$2000,34,FALSE),0)</f>
        <v>0</v>
      </c>
      <c r="BE82" s="110">
        <f>IFERROR(VLOOKUP($X82,OBP!$B$182:$AN$2001,32,FALSE),"")</f>
        <v>65</v>
      </c>
      <c r="BG82" s="110">
        <f>IFERROR(VLOOKUP($X82,OPS!$B$183:$AL$2002,31,FALSE),"")</f>
        <v>64</v>
      </c>
      <c r="BI82" s="110" t="str">
        <f>IFERROR(VLOOKUP($X82,PITCH!$B$205:$AP$2000,34,FALSE),"")</f>
        <v/>
      </c>
      <c r="BJ82" s="110" t="str">
        <f>IFERROR(VLOOKUP($X82,PITCH!$B$205:$AP$2000,34,FALSE),"")</f>
        <v/>
      </c>
      <c r="BK82" s="110" t="str">
        <f>IFERROR(VLOOKUP($X82,PITCH!$B$205:$AP$2000,34,FALSE),"")</f>
        <v/>
      </c>
    </row>
    <row r="83" spans="2:63" x14ac:dyDescent="0.2">
      <c r="B83" t="s">
        <v>448</v>
      </c>
      <c r="C83" t="s">
        <v>135</v>
      </c>
      <c r="D83" t="s">
        <v>114</v>
      </c>
      <c r="E83" t="s">
        <v>114</v>
      </c>
      <c r="F83">
        <v>14</v>
      </c>
      <c r="G83">
        <v>615</v>
      </c>
      <c r="H83">
        <v>101</v>
      </c>
      <c r="I83">
        <v>10</v>
      </c>
      <c r="J83">
        <v>45</v>
      </c>
      <c r="K83">
        <v>27</v>
      </c>
      <c r="L83">
        <v>0.27800000000000002</v>
      </c>
      <c r="T83" s="127">
        <f t="shared" si="9"/>
        <v>81</v>
      </c>
      <c r="U83" t="str">
        <f t="shared" si="6"/>
        <v>H</v>
      </c>
      <c r="V83">
        <f>IF(U83="H",COUNTIF($U$3:$U83,"H"),"")</f>
        <v>58</v>
      </c>
      <c r="W83" t="str">
        <f>IF(U83="P",COUNTIF($U$3:$U83,"P"),"")</f>
        <v/>
      </c>
      <c r="X83" s="76" t="str">
        <f t="shared" si="7"/>
        <v>Ender Inciarte</v>
      </c>
      <c r="Y83" t="str">
        <f>IFERROR(VLOOKUP($X83,PITCH!$B$7:$AJ$2004,29,FALSE),"")</f>
        <v/>
      </c>
      <c r="Z83" t="str">
        <f>IFERROR(VLOOKUP($X83,PITCH!$B$7:$AJ$2004,30,FALSE),"")</f>
        <v/>
      </c>
      <c r="AA83" t="str">
        <f>IFERROR(VLOOKUP($X83,PITCH!$B$7:$AJ$2004,31,FALSE),"")</f>
        <v/>
      </c>
      <c r="AB83" t="str">
        <f>IFERROR(VLOOKUP($X83,PITCH!$B$7:$AJ$2004,1,FALSE),"")</f>
        <v/>
      </c>
      <c r="AD83" s="108" t="str">
        <f>IFERROR(VLOOKUP($X83,Prospects!$A$3:$K$281,1,FALSE),"")</f>
        <v/>
      </c>
      <c r="AE83" s="108" t="str">
        <f>IFERROR(VLOOKUP($X83,Prospects!$A$3:$K$281,9,FALSE),"")</f>
        <v/>
      </c>
      <c r="AF83" s="108" t="str">
        <f>IFERROR(VLOOKUP($X83,Prospects!$A$3:$K$281,2,FALSE),"")</f>
        <v/>
      </c>
      <c r="AG83" s="110" t="str">
        <f>IFERROR(VLOOKUP($X83,Prospects!$A$3:$K$281,10,FALSE),"")</f>
        <v/>
      </c>
      <c r="AH83" s="110" t="str">
        <f>IFERROR(VLOOKUP($X83,Prospects!$A$3:$K$281,11,FALSE),"")</f>
        <v/>
      </c>
      <c r="AI83" s="110" t="str">
        <f>IFERROR(VLOOKUP($X83,Prospects!$A$3:$K$281,3,FALSE),"")</f>
        <v/>
      </c>
      <c r="AJ83" s="110" t="str">
        <f>IFERROR(VLOOKUP($X83,Prospects!$A$3:$K$281,4,FALSE),"")</f>
        <v/>
      </c>
      <c r="AK83" s="110" t="str">
        <f>IFERROR(VLOOKUP($X83,Prospects!$A$3:$K$281,5,FALSE),"")</f>
        <v/>
      </c>
      <c r="AL83" s="110" t="str">
        <f>IFERROR(VLOOKUP($X83,Prospects!$A$3:$K$281,6,FALSE),"")</f>
        <v/>
      </c>
      <c r="AN83" s="108" t="str">
        <f>IFERROR(VLOOKUP($X83,KEEPERS!$A$3:$H$300,1,FALSE),"")</f>
        <v/>
      </c>
      <c r="AO83" s="108" t="str">
        <f>IFERROR(VLOOKUP($X83,KEEPERS!$A$3:$H$300,5,FALSE),"")</f>
        <v/>
      </c>
      <c r="AP83" s="108" t="str">
        <f>IFERROR(VLOOKUP($X83,KEEPERS!$A$3:$H$300,2,FALSE),"")</f>
        <v/>
      </c>
      <c r="AQ83" s="110" t="str">
        <f>IFERROR(VLOOKUP($X83,KEEPERS!$A$3:$H$300,6,FALSE),"")</f>
        <v/>
      </c>
      <c r="AR83" s="110" t="str">
        <f>IFERROR(VLOOKUP($X83,KEEPERS!$A$3:$H$300,7,FALSE),"")</f>
        <v/>
      </c>
      <c r="AT83" s="110" t="str">
        <f>IFERROR(VLOOKUP($X83,HIT!$B$182:$AM$2000,1,FALSE),"")</f>
        <v>Ender Inciarte</v>
      </c>
      <c r="AU83" s="407">
        <f>IFERROR(VLOOKUP($X83,HIT!$B$182:$AM$2000,32,FALSE),0)</f>
        <v>411.15000000000003</v>
      </c>
      <c r="AV83" s="407">
        <f>IFERROR(VLOOKUP($X83,HIT!$B$182:$AM$2000,33,FALSE),0)</f>
        <v>2.7593959731543625</v>
      </c>
      <c r="AW83" s="110" t="str">
        <f>IFERROR(VLOOKUP($X83,PITCH!$B$182:$AP$2000,1,FALSE),"")</f>
        <v/>
      </c>
      <c r="AX83" s="110">
        <f>IFERROR(VLOOKUP($X83,PITCH!$B$182:$AP$2000,35,FALSE),0)</f>
        <v>0</v>
      </c>
      <c r="AY83" s="110">
        <f>IFERROR(VLOOKUP($X83,PITCH!$B$182:$AP$2000,36,FALSE),0)</f>
        <v>0</v>
      </c>
      <c r="AZ83" s="408">
        <f t="shared" si="8"/>
        <v>411.15000000000003</v>
      </c>
      <c r="BA83" s="408">
        <f>IF(AZ83&gt;0,RANK(AZ83,AZ$3:AZ743),"")</f>
        <v>85</v>
      </c>
      <c r="BB83" s="408">
        <f ca="1">IFERROR(VLOOKUP($X83,HIT!$B$182:$AP$2000,31,FALSE),0)</f>
        <v>372</v>
      </c>
      <c r="BC83" s="408">
        <f>IFERROR(VLOOKUP($X83,PITCH!$B$182:$AP$2000,34,FALSE),0)</f>
        <v>0</v>
      </c>
      <c r="BE83" s="110">
        <f>IFERROR(VLOOKUP($X83,OBP!$B$182:$AN$2001,32,FALSE),"")</f>
        <v>70</v>
      </c>
      <c r="BG83" s="110">
        <f>IFERROR(VLOOKUP($X83,OPS!$B$183:$AL$2002,31,FALSE),"")</f>
        <v>88</v>
      </c>
      <c r="BI83" s="110" t="str">
        <f>IFERROR(VLOOKUP($X83,PITCH!$B$205:$AP$2000,34,FALSE),"")</f>
        <v/>
      </c>
      <c r="BJ83" s="110" t="str">
        <f>IFERROR(VLOOKUP($X83,PITCH!$B$205:$AP$2000,34,FALSE),"")</f>
        <v/>
      </c>
      <c r="BK83" s="110" t="str">
        <f>IFERROR(VLOOKUP($X83,PITCH!$B$205:$AP$2000,34,FALSE),"")</f>
        <v/>
      </c>
    </row>
    <row r="84" spans="2:63" x14ac:dyDescent="0.2">
      <c r="B84" t="s">
        <v>754</v>
      </c>
      <c r="C84" t="s">
        <v>714</v>
      </c>
      <c r="D84" t="s">
        <v>6</v>
      </c>
      <c r="E84" t="s">
        <v>114</v>
      </c>
      <c r="F84">
        <v>14</v>
      </c>
      <c r="G84">
        <v>524</v>
      </c>
      <c r="H84">
        <v>78</v>
      </c>
      <c r="I84">
        <v>12</v>
      </c>
      <c r="J84">
        <v>47</v>
      </c>
      <c r="K84">
        <v>29</v>
      </c>
      <c r="L84">
        <v>0.28100000000000003</v>
      </c>
      <c r="T84" s="127">
        <f t="shared" si="9"/>
        <v>82</v>
      </c>
      <c r="U84" t="str">
        <f t="shared" si="6"/>
        <v>H</v>
      </c>
      <c r="V84">
        <f>IF(U84="H",COUNTIF($U$3:$U84,"H"),"")</f>
        <v>59</v>
      </c>
      <c r="W84" t="str">
        <f>IF(U84="P",COUNTIF($U$3:$U84,"P"),"")</f>
        <v/>
      </c>
      <c r="X84" s="76" t="str">
        <f t="shared" si="7"/>
        <v>Victor Robles</v>
      </c>
      <c r="Y84" t="str">
        <f>IFERROR(VLOOKUP($X84,PITCH!$B$7:$AJ$2004,29,FALSE),"")</f>
        <v/>
      </c>
      <c r="Z84" t="str">
        <f>IFERROR(VLOOKUP($X84,PITCH!$B$7:$AJ$2004,30,FALSE),"")</f>
        <v/>
      </c>
      <c r="AA84" t="str">
        <f>IFERROR(VLOOKUP($X84,PITCH!$B$7:$AJ$2004,31,FALSE),"")</f>
        <v/>
      </c>
      <c r="AB84" t="str">
        <f>IFERROR(VLOOKUP($X84,PITCH!$B$7:$AJ$2004,1,FALSE),"")</f>
        <v/>
      </c>
      <c r="AD84" s="108" t="str">
        <f>IFERROR(VLOOKUP($X84,Prospects!$A$3:$K$281,1,FALSE),"")</f>
        <v>Victor Robles</v>
      </c>
      <c r="AE84" s="108" t="str">
        <f>IFERROR(VLOOKUP($X84,Prospects!$A$3:$K$281,9,FALSE),"")</f>
        <v>H</v>
      </c>
      <c r="AF84" s="108">
        <f>IFERROR(VLOOKUP($X84,Prospects!$A$3:$K$281,2,FALSE),"")</f>
        <v>4</v>
      </c>
      <c r="AG84" s="110">
        <f>IFERROR(VLOOKUP($X84,Prospects!$A$3:$K$281,10,FALSE),"")</f>
        <v>4</v>
      </c>
      <c r="AH84" s="110" t="str">
        <f>IFERROR(VLOOKUP($X84,Prospects!$A$3:$K$281,11,FALSE),"")</f>
        <v/>
      </c>
      <c r="AI84" s="110" t="str">
        <f>IFERROR(VLOOKUP($X84,Prospects!$A$3:$K$281,3,FALSE),"")</f>
        <v>OF</v>
      </c>
      <c r="AJ84" s="110">
        <f>IFERROR(VLOOKUP($X84,Prospects!$A$3:$K$281,4,FALSE),"")</f>
        <v>2019</v>
      </c>
      <c r="AK84" s="110">
        <f>IFERROR(VLOOKUP($X84,Prospects!$A$3:$K$281,5,FALSE),"")</f>
        <v>0</v>
      </c>
      <c r="AL84" s="110" t="str">
        <f>IFERROR(VLOOKUP($X84,Prospects!$A$3:$K$281,6,FALSE),"")</f>
        <v>WAS</v>
      </c>
      <c r="AN84" s="108" t="str">
        <f>IFERROR(VLOOKUP($X84,KEEPERS!$A$3:$H$300,1,FALSE),"")</f>
        <v/>
      </c>
      <c r="AO84" s="108" t="str">
        <f>IFERROR(VLOOKUP($X84,KEEPERS!$A$3:$H$300,5,FALSE),"")</f>
        <v/>
      </c>
      <c r="AP84" s="108" t="str">
        <f>IFERROR(VLOOKUP($X84,KEEPERS!$A$3:$H$300,2,FALSE),"")</f>
        <v/>
      </c>
      <c r="AQ84" s="110" t="str">
        <f>IFERROR(VLOOKUP($X84,KEEPERS!$A$3:$H$300,6,FALSE),"")</f>
        <v/>
      </c>
      <c r="AR84" s="110" t="str">
        <f>IFERROR(VLOOKUP($X84,KEEPERS!$A$3:$H$300,7,FALSE),"")</f>
        <v/>
      </c>
      <c r="AT84" s="110" t="str">
        <f>IFERROR(VLOOKUP($X84,HIT!$B$182:$AM$2000,1,FALSE),"")</f>
        <v>Victor Robles</v>
      </c>
      <c r="AU84" s="407">
        <f>IFERROR(VLOOKUP($X84,HIT!$B$182:$AM$2000,32,FALSE),0)</f>
        <v>396.15000000000003</v>
      </c>
      <c r="AV84" s="407">
        <f>IFERROR(VLOOKUP($X84,HIT!$B$182:$AM$2000,33,FALSE),0)</f>
        <v>2.6587248322147654</v>
      </c>
      <c r="AW84" s="110" t="str">
        <f>IFERROR(VLOOKUP($X84,PITCH!$B$182:$AP$2000,1,FALSE),"")</f>
        <v/>
      </c>
      <c r="AX84" s="110">
        <f>IFERROR(VLOOKUP($X84,PITCH!$B$182:$AP$2000,35,FALSE),0)</f>
        <v>0</v>
      </c>
      <c r="AY84" s="110">
        <f>IFERROR(VLOOKUP($X84,PITCH!$B$182:$AP$2000,36,FALSE),0)</f>
        <v>0</v>
      </c>
      <c r="AZ84" s="408">
        <f t="shared" si="8"/>
        <v>396.15000000000003</v>
      </c>
      <c r="BA84" s="408">
        <f>IF(AZ84&gt;0,RANK(AZ84,AZ$3:AZ744),"")</f>
        <v>100</v>
      </c>
      <c r="BB84" s="408">
        <f ca="1">IFERROR(VLOOKUP($X84,HIT!$B$182:$AP$2000,31,FALSE),0)</f>
        <v>214</v>
      </c>
      <c r="BC84" s="408">
        <f>IFERROR(VLOOKUP($X84,PITCH!$B$182:$AP$2000,34,FALSE),0)</f>
        <v>0</v>
      </c>
      <c r="BE84" s="110">
        <f>IFERROR(VLOOKUP($X84,OBP!$B$182:$AN$2001,32,FALSE),"")</f>
        <v>48</v>
      </c>
      <c r="BG84" s="110">
        <f>IFERROR(VLOOKUP($X84,OPS!$B$183:$AL$2002,31,FALSE),"")</f>
        <v>51</v>
      </c>
      <c r="BI84" s="110" t="str">
        <f>IFERROR(VLOOKUP($X84,PITCH!$B$205:$AP$2000,34,FALSE),"")</f>
        <v/>
      </c>
      <c r="BJ84" s="110" t="str">
        <f>IFERROR(VLOOKUP($X84,PITCH!$B$205:$AP$2000,34,FALSE),"")</f>
        <v/>
      </c>
      <c r="BK84" s="110" t="str">
        <f>IFERROR(VLOOKUP($X84,PITCH!$B$205:$AP$2000,34,FALSE),"")</f>
        <v/>
      </c>
    </row>
    <row r="85" spans="2:63" x14ac:dyDescent="0.2">
      <c r="B85" t="s">
        <v>1438</v>
      </c>
      <c r="C85" t="s">
        <v>810</v>
      </c>
      <c r="D85" t="s">
        <v>114</v>
      </c>
      <c r="E85" t="s">
        <v>114</v>
      </c>
      <c r="F85">
        <v>14</v>
      </c>
      <c r="G85">
        <v>472</v>
      </c>
      <c r="H85">
        <v>58</v>
      </c>
      <c r="I85">
        <v>22</v>
      </c>
      <c r="J85">
        <v>64</v>
      </c>
      <c r="K85">
        <v>1</v>
      </c>
      <c r="L85">
        <v>0.29099999999999998</v>
      </c>
      <c r="T85" s="127">
        <f t="shared" si="9"/>
        <v>83</v>
      </c>
      <c r="U85" t="str">
        <f t="shared" si="6"/>
        <v>H</v>
      </c>
      <c r="V85">
        <f>IF(U85="H",COUNTIF($U$3:$U85,"H"),"")</f>
        <v>60</v>
      </c>
      <c r="W85" t="str">
        <f>IF(U85="P",COUNTIF($U$3:$U85,"P"),"")</f>
        <v/>
      </c>
      <c r="X85" s="76" t="str">
        <f t="shared" si="7"/>
        <v>Eloy Jimenez</v>
      </c>
      <c r="Y85" t="str">
        <f>IFERROR(VLOOKUP($X85,PITCH!$B$7:$AJ$2004,29,FALSE),"")</f>
        <v/>
      </c>
      <c r="Z85" t="str">
        <f>IFERROR(VLOOKUP($X85,PITCH!$B$7:$AJ$2004,30,FALSE),"")</f>
        <v/>
      </c>
      <c r="AA85" t="str">
        <f>IFERROR(VLOOKUP($X85,PITCH!$B$7:$AJ$2004,31,FALSE),"")</f>
        <v/>
      </c>
      <c r="AB85" t="str">
        <f>IFERROR(VLOOKUP($X85,PITCH!$B$7:$AJ$2004,1,FALSE),"")</f>
        <v/>
      </c>
      <c r="AD85" s="108" t="str">
        <f>IFERROR(VLOOKUP($X85,Prospects!$A$3:$K$281,1,FALSE),"")</f>
        <v>Eloy Jimenez</v>
      </c>
      <c r="AE85" s="108" t="str">
        <f>IFERROR(VLOOKUP($X85,Prospects!$A$3:$K$281,9,FALSE),"")</f>
        <v>H</v>
      </c>
      <c r="AF85" s="108">
        <f>IFERROR(VLOOKUP($X85,Prospects!$A$3:$K$281,2,FALSE),"")</f>
        <v>3</v>
      </c>
      <c r="AG85" s="110">
        <f>IFERROR(VLOOKUP($X85,Prospects!$A$3:$K$281,10,FALSE),"")</f>
        <v>3</v>
      </c>
      <c r="AH85" s="110" t="str">
        <f>IFERROR(VLOOKUP($X85,Prospects!$A$3:$K$281,11,FALSE),"")</f>
        <v/>
      </c>
      <c r="AI85" s="110" t="str">
        <f>IFERROR(VLOOKUP($X85,Prospects!$A$3:$K$281,3,FALSE),"")</f>
        <v>OF</v>
      </c>
      <c r="AJ85" s="110">
        <f>IFERROR(VLOOKUP($X85,Prospects!$A$3:$K$281,4,FALSE),"")</f>
        <v>2019</v>
      </c>
      <c r="AK85" s="110">
        <f>IFERROR(VLOOKUP($X85,Prospects!$A$3:$K$281,5,FALSE),"")</f>
        <v>0</v>
      </c>
      <c r="AL85" s="110" t="str">
        <f>IFERROR(VLOOKUP($X85,Prospects!$A$3:$K$281,6,FALSE),"")</f>
        <v>CWS</v>
      </c>
      <c r="AN85" s="108" t="str">
        <f>IFERROR(VLOOKUP($X85,KEEPERS!$A$3:$H$300,1,FALSE),"")</f>
        <v/>
      </c>
      <c r="AO85" s="108" t="str">
        <f>IFERROR(VLOOKUP($X85,KEEPERS!$A$3:$H$300,5,FALSE),"")</f>
        <v/>
      </c>
      <c r="AP85" s="108" t="str">
        <f>IFERROR(VLOOKUP($X85,KEEPERS!$A$3:$H$300,2,FALSE),"")</f>
        <v/>
      </c>
      <c r="AQ85" s="110" t="str">
        <f>IFERROR(VLOOKUP($X85,KEEPERS!$A$3:$H$300,6,FALSE),"")</f>
        <v/>
      </c>
      <c r="AR85" s="110" t="str">
        <f>IFERROR(VLOOKUP($X85,KEEPERS!$A$3:$H$300,7,FALSE),"")</f>
        <v/>
      </c>
      <c r="AT85" s="110" t="str">
        <f>IFERROR(VLOOKUP($X85,HIT!$B$182:$AM$2000,1,FALSE),"")</f>
        <v>Eloy Jimenez</v>
      </c>
      <c r="AU85" s="407">
        <f>IFERROR(VLOOKUP($X85,HIT!$B$182:$AM$2000,32,FALSE),0)</f>
        <v>318.55</v>
      </c>
      <c r="AV85" s="407">
        <f>IFERROR(VLOOKUP($X85,HIT!$B$182:$AM$2000,33,FALSE),0)</f>
        <v>2.977102803738318</v>
      </c>
      <c r="AW85" s="110" t="str">
        <f>IFERROR(VLOOKUP($X85,PITCH!$B$182:$AP$2000,1,FALSE),"")</f>
        <v/>
      </c>
      <c r="AX85" s="110">
        <f>IFERROR(VLOOKUP($X85,PITCH!$B$182:$AP$2000,35,FALSE),0)</f>
        <v>0</v>
      </c>
      <c r="AY85" s="110">
        <f>IFERROR(VLOOKUP($X85,PITCH!$B$182:$AP$2000,36,FALSE),0)</f>
        <v>0</v>
      </c>
      <c r="AZ85" s="408">
        <f t="shared" si="8"/>
        <v>318.55</v>
      </c>
      <c r="BA85" s="408">
        <f>IF(AZ85&gt;0,RANK(AZ85,AZ$3:AZ745),"")</f>
        <v>227</v>
      </c>
      <c r="BB85" s="408">
        <f ca="1">IFERROR(VLOOKUP($X85,HIT!$B$182:$AP$2000,31,FALSE),0)</f>
        <v>18</v>
      </c>
      <c r="BC85" s="408">
        <f>IFERROR(VLOOKUP($X85,PITCH!$B$182:$AP$2000,34,FALSE),0)</f>
        <v>0</v>
      </c>
      <c r="BE85" s="110">
        <f>IFERROR(VLOOKUP($X85,OBP!$B$182:$AN$2001,32,FALSE),"")</f>
        <v>106</v>
      </c>
      <c r="BG85" s="110">
        <f>IFERROR(VLOOKUP($X85,OPS!$B$183:$AL$2002,31,FALSE),"")</f>
        <v>98</v>
      </c>
      <c r="BI85" s="110" t="str">
        <f>IFERROR(VLOOKUP($X85,PITCH!$B$205:$AP$2000,34,FALSE),"")</f>
        <v/>
      </c>
      <c r="BJ85" s="110" t="str">
        <f>IFERROR(VLOOKUP($X85,PITCH!$B$205:$AP$2000,34,FALSE),"")</f>
        <v/>
      </c>
      <c r="BK85" s="110" t="str">
        <f>IFERROR(VLOOKUP($X85,PITCH!$B$205:$AP$2000,34,FALSE),"")</f>
        <v/>
      </c>
    </row>
    <row r="86" spans="2:63" x14ac:dyDescent="0.2">
      <c r="B86" t="s">
        <v>531</v>
      </c>
      <c r="C86" t="s">
        <v>8</v>
      </c>
      <c r="D86" t="s">
        <v>111</v>
      </c>
      <c r="E86" t="s">
        <v>111</v>
      </c>
      <c r="F86">
        <v>14</v>
      </c>
      <c r="M86">
        <v>196</v>
      </c>
      <c r="N86">
        <v>13</v>
      </c>
      <c r="O86">
        <v>0</v>
      </c>
      <c r="P86">
        <v>3.47</v>
      </c>
      <c r="Q86">
        <v>1.1499999999999999</v>
      </c>
      <c r="R86">
        <v>185</v>
      </c>
      <c r="T86" s="127">
        <f t="shared" si="9"/>
        <v>84</v>
      </c>
      <c r="U86" t="str">
        <f t="shared" si="6"/>
        <v>P</v>
      </c>
      <c r="V86" t="str">
        <f>IF(U86="H",COUNTIF($U$3:$U86,"H"),"")</f>
        <v/>
      </c>
      <c r="W86">
        <f>IF(U86="P",COUNTIF($U$3:$U86,"P"),"")</f>
        <v>24</v>
      </c>
      <c r="X86" s="76" t="str">
        <f t="shared" si="7"/>
        <v>Jameson Taillon</v>
      </c>
      <c r="Y86">
        <f>IFERROR(VLOOKUP($X86,PITCH!$B$7:$AJ$2004,29,FALSE),"")</f>
        <v>8.4740259740259738</v>
      </c>
      <c r="Z86">
        <f>IFERROR(VLOOKUP($X86,PITCH!$B$7:$AJ$2004,30,FALSE),"")</f>
        <v>2.3863636363636362</v>
      </c>
      <c r="AA86">
        <f>IFERROR(VLOOKUP($X86,PITCH!$B$7:$AJ$2004,31,FALSE),"")</f>
        <v>6.0876623376623371</v>
      </c>
      <c r="AB86" t="str">
        <f>IFERROR(VLOOKUP($X86,PITCH!$B$7:$AJ$2004,1,FALSE),"")</f>
        <v>Jameson Taillon</v>
      </c>
      <c r="AD86" s="108" t="str">
        <f>IFERROR(VLOOKUP($X86,Prospects!$A$3:$K$281,1,FALSE),"")</f>
        <v/>
      </c>
      <c r="AE86" s="108" t="str">
        <f>IFERROR(VLOOKUP($X86,Prospects!$A$3:$K$281,9,FALSE),"")</f>
        <v/>
      </c>
      <c r="AF86" s="108" t="str">
        <f>IFERROR(VLOOKUP($X86,Prospects!$A$3:$K$281,2,FALSE),"")</f>
        <v/>
      </c>
      <c r="AG86" s="110" t="str">
        <f>IFERROR(VLOOKUP($X86,Prospects!$A$3:$K$281,10,FALSE),"")</f>
        <v/>
      </c>
      <c r="AH86" s="110" t="str">
        <f>IFERROR(VLOOKUP($X86,Prospects!$A$3:$K$281,11,FALSE),"")</f>
        <v/>
      </c>
      <c r="AI86" s="110" t="str">
        <f>IFERROR(VLOOKUP($X86,Prospects!$A$3:$K$281,3,FALSE),"")</f>
        <v/>
      </c>
      <c r="AJ86" s="110" t="str">
        <f>IFERROR(VLOOKUP($X86,Prospects!$A$3:$K$281,4,FALSE),"")</f>
        <v/>
      </c>
      <c r="AK86" s="110" t="str">
        <f>IFERROR(VLOOKUP($X86,Prospects!$A$3:$K$281,5,FALSE),"")</f>
        <v/>
      </c>
      <c r="AL86" s="110" t="str">
        <f>IFERROR(VLOOKUP($X86,Prospects!$A$3:$K$281,6,FALSE),"")</f>
        <v/>
      </c>
      <c r="AN86" s="108" t="str">
        <f>IFERROR(VLOOKUP($X86,KEEPERS!$A$3:$H$300,1,FALSE),"")</f>
        <v/>
      </c>
      <c r="AO86" s="108" t="str">
        <f>IFERROR(VLOOKUP($X86,KEEPERS!$A$3:$H$300,5,FALSE),"")</f>
        <v/>
      </c>
      <c r="AP86" s="108" t="str">
        <f>IFERROR(VLOOKUP($X86,KEEPERS!$A$3:$H$300,2,FALSE),"")</f>
        <v/>
      </c>
      <c r="AQ86" s="110" t="str">
        <f>IFERROR(VLOOKUP($X86,KEEPERS!$A$3:$H$300,6,FALSE),"")</f>
        <v/>
      </c>
      <c r="AR86" s="110" t="str">
        <f>IFERROR(VLOOKUP($X86,KEEPERS!$A$3:$H$300,7,FALSE),"")</f>
        <v/>
      </c>
      <c r="AT86" s="110" t="str">
        <f>IFERROR(VLOOKUP($X86,HIT!$B$182:$AM$2000,1,FALSE),"")</f>
        <v/>
      </c>
      <c r="AU86" s="407">
        <f>IFERROR(VLOOKUP($X86,HIT!$B$182:$AM$2000,32,FALSE),0)</f>
        <v>0</v>
      </c>
      <c r="AV86" s="407">
        <f>IFERROR(VLOOKUP($X86,HIT!$B$182:$AM$2000,33,FALSE),0)</f>
        <v>0</v>
      </c>
      <c r="AW86" s="110" t="str">
        <f>IFERROR(VLOOKUP($X86,PITCH!$B$182:$AP$2000,1,FALSE),"")</f>
        <v>Jameson Taillon</v>
      </c>
      <c r="AX86" s="110">
        <f>IFERROR(VLOOKUP($X86,PITCH!$B$182:$AP$2000,35,FALSE),0)</f>
        <v>401.40000000000009</v>
      </c>
      <c r="AY86" s="110">
        <f>IFERROR(VLOOKUP($X86,PITCH!$B$182:$AP$2000,36,FALSE),0)</f>
        <v>12.948387096774196</v>
      </c>
      <c r="AZ86" s="408">
        <f t="shared" si="8"/>
        <v>401.40000000000009</v>
      </c>
      <c r="BA86" s="408">
        <f>IF(AZ86&gt;0,RANK(AZ86,AZ$3:AZ746),"")</f>
        <v>93</v>
      </c>
      <c r="BB86" s="408">
        <f>IFERROR(VLOOKUP($X86,HIT!$B$182:$AP$2000,31,FALSE),0)</f>
        <v>0</v>
      </c>
      <c r="BC86" s="408">
        <f ca="1">IFERROR(VLOOKUP($X86,PITCH!$B$182:$AP$2000,34,FALSE),0)</f>
        <v>17</v>
      </c>
      <c r="BE86" s="110" t="str">
        <f>IFERROR(VLOOKUP($X86,OBP!$B$182:$AN$2001,32,FALSE),"")</f>
        <v/>
      </c>
      <c r="BG86" s="110" t="str">
        <f>IFERROR(VLOOKUP($X86,OPS!$B$183:$AL$2002,31,FALSE),"")</f>
        <v/>
      </c>
      <c r="BI86" s="110">
        <f ca="1">IFERROR(VLOOKUP($X86,PITCH!$B$205:$AP$2000,34,FALSE),"")</f>
        <v>17</v>
      </c>
      <c r="BJ86" s="110">
        <f ca="1">IFERROR(VLOOKUP($X86,PITCH!$B$205:$AP$2000,34,FALSE),"")</f>
        <v>17</v>
      </c>
      <c r="BK86" s="110">
        <f ca="1">IFERROR(VLOOKUP($X86,PITCH!$B$205:$AP$2000,34,FALSE),"")</f>
        <v>17</v>
      </c>
    </row>
    <row r="87" spans="2:63" x14ac:dyDescent="0.2">
      <c r="B87" t="s">
        <v>534</v>
      </c>
      <c r="C87" t="s">
        <v>718</v>
      </c>
      <c r="D87" t="s">
        <v>111</v>
      </c>
      <c r="E87" t="s">
        <v>111</v>
      </c>
      <c r="F87">
        <v>14</v>
      </c>
      <c r="M87">
        <v>194</v>
      </c>
      <c r="N87">
        <v>13</v>
      </c>
      <c r="O87">
        <v>0</v>
      </c>
      <c r="P87">
        <v>3.51</v>
      </c>
      <c r="Q87">
        <v>1.1399999999999999</v>
      </c>
      <c r="R87">
        <v>196</v>
      </c>
      <c r="T87" s="127">
        <f t="shared" si="9"/>
        <v>85</v>
      </c>
      <c r="U87" t="str">
        <f t="shared" si="6"/>
        <v>P</v>
      </c>
      <c r="V87" t="str">
        <f>IF(U87="H",COUNTIF($U$3:$U87,"H"),"")</f>
        <v/>
      </c>
      <c r="W87">
        <f>IF(U87="P",COUNTIF($U$3:$U87,"P"),"")</f>
        <v>25</v>
      </c>
      <c r="X87" s="76" t="str">
        <f t="shared" si="7"/>
        <v>Zack Wheeler</v>
      </c>
      <c r="Y87">
        <f>IFERROR(VLOOKUP($X87,PITCH!$B$7:$AJ$2004,29,FALSE),"")</f>
        <v>9.0489130434782616</v>
      </c>
      <c r="Z87">
        <f>IFERROR(VLOOKUP($X87,PITCH!$B$7:$AJ$2004,30,FALSE),"")</f>
        <v>2.9836956521739131</v>
      </c>
      <c r="AA87">
        <f>IFERROR(VLOOKUP($X87,PITCH!$B$7:$AJ$2004,31,FALSE),"")</f>
        <v>6.0652173913043486</v>
      </c>
      <c r="AB87" t="str">
        <f>IFERROR(VLOOKUP($X87,PITCH!$B$7:$AJ$2004,1,FALSE),"")</f>
        <v>Zack Wheeler</v>
      </c>
      <c r="AD87" s="108" t="str">
        <f>IFERROR(VLOOKUP($X87,Prospects!$A$3:$K$281,1,FALSE),"")</f>
        <v/>
      </c>
      <c r="AE87" s="108" t="str">
        <f>IFERROR(VLOOKUP($X87,Prospects!$A$3:$K$281,9,FALSE),"")</f>
        <v/>
      </c>
      <c r="AF87" s="108" t="str">
        <f>IFERROR(VLOOKUP($X87,Prospects!$A$3:$K$281,2,FALSE),"")</f>
        <v/>
      </c>
      <c r="AG87" s="110" t="str">
        <f>IFERROR(VLOOKUP($X87,Prospects!$A$3:$K$281,10,FALSE),"")</f>
        <v/>
      </c>
      <c r="AH87" s="110" t="str">
        <f>IFERROR(VLOOKUP($X87,Prospects!$A$3:$K$281,11,FALSE),"")</f>
        <v/>
      </c>
      <c r="AI87" s="110" t="str">
        <f>IFERROR(VLOOKUP($X87,Prospects!$A$3:$K$281,3,FALSE),"")</f>
        <v/>
      </c>
      <c r="AJ87" s="110" t="str">
        <f>IFERROR(VLOOKUP($X87,Prospects!$A$3:$K$281,4,FALSE),"")</f>
        <v/>
      </c>
      <c r="AK87" s="110" t="str">
        <f>IFERROR(VLOOKUP($X87,Prospects!$A$3:$K$281,5,FALSE),"")</f>
        <v/>
      </c>
      <c r="AL87" s="110" t="str">
        <f>IFERROR(VLOOKUP($X87,Prospects!$A$3:$K$281,6,FALSE),"")</f>
        <v/>
      </c>
      <c r="AN87" s="108" t="str">
        <f>IFERROR(VLOOKUP($X87,KEEPERS!$A$3:$H$300,1,FALSE),"")</f>
        <v/>
      </c>
      <c r="AO87" s="108" t="str">
        <f>IFERROR(VLOOKUP($X87,KEEPERS!$A$3:$H$300,5,FALSE),"")</f>
        <v/>
      </c>
      <c r="AP87" s="108" t="str">
        <f>IFERROR(VLOOKUP($X87,KEEPERS!$A$3:$H$300,2,FALSE),"")</f>
        <v/>
      </c>
      <c r="AQ87" s="110" t="str">
        <f>IFERROR(VLOOKUP($X87,KEEPERS!$A$3:$H$300,6,FALSE),"")</f>
        <v/>
      </c>
      <c r="AR87" s="110" t="str">
        <f>IFERROR(VLOOKUP($X87,KEEPERS!$A$3:$H$300,7,FALSE),"")</f>
        <v/>
      </c>
      <c r="AT87" s="110" t="str">
        <f>IFERROR(VLOOKUP($X87,HIT!$B$182:$AM$2000,1,FALSE),"")</f>
        <v/>
      </c>
      <c r="AU87" s="407">
        <f>IFERROR(VLOOKUP($X87,HIT!$B$182:$AM$2000,32,FALSE),0)</f>
        <v>0</v>
      </c>
      <c r="AV87" s="407">
        <f>IFERROR(VLOOKUP($X87,HIT!$B$182:$AM$2000,33,FALSE),0)</f>
        <v>0</v>
      </c>
      <c r="AW87" s="110" t="str">
        <f>IFERROR(VLOOKUP($X87,PITCH!$B$182:$AP$2000,1,FALSE),"")</f>
        <v>Zack Wheeler</v>
      </c>
      <c r="AX87" s="110">
        <f>IFERROR(VLOOKUP($X87,PITCH!$B$182:$AP$2000,35,FALSE),0)</f>
        <v>407.5</v>
      </c>
      <c r="AY87" s="110">
        <f>IFERROR(VLOOKUP($X87,PITCH!$B$182:$AP$2000,36,FALSE),0)</f>
        <v>14.051724137931034</v>
      </c>
      <c r="AZ87" s="408">
        <f t="shared" si="8"/>
        <v>407.5</v>
      </c>
      <c r="BA87" s="408">
        <f>IF(AZ87&gt;0,RANK(AZ87,AZ$3:AZ747),"")</f>
        <v>90</v>
      </c>
      <c r="BB87" s="408">
        <f>IFERROR(VLOOKUP($X87,HIT!$B$182:$AP$2000,31,FALSE),0)</f>
        <v>0</v>
      </c>
      <c r="BC87" s="408">
        <f ca="1">IFERROR(VLOOKUP($X87,PITCH!$B$182:$AP$2000,34,FALSE),0)</f>
        <v>17</v>
      </c>
      <c r="BE87" s="110" t="str">
        <f>IFERROR(VLOOKUP($X87,OBP!$B$182:$AN$2001,32,FALSE),"")</f>
        <v/>
      </c>
      <c r="BG87" s="110" t="str">
        <f>IFERROR(VLOOKUP($X87,OPS!$B$183:$AL$2002,31,FALSE),"")</f>
        <v/>
      </c>
      <c r="BI87" s="110">
        <f ca="1">IFERROR(VLOOKUP($X87,PITCH!$B$205:$AP$2000,34,FALSE),"")</f>
        <v>17</v>
      </c>
      <c r="BJ87" s="110">
        <f ca="1">IFERROR(VLOOKUP($X87,PITCH!$B$205:$AP$2000,34,FALSE),"")</f>
        <v>17</v>
      </c>
      <c r="BK87" s="110">
        <f ca="1">IFERROR(VLOOKUP($X87,PITCH!$B$205:$AP$2000,34,FALSE),"")</f>
        <v>17</v>
      </c>
    </row>
    <row r="88" spans="2:63" x14ac:dyDescent="0.2">
      <c r="B88" t="s">
        <v>421</v>
      </c>
      <c r="C88" t="s">
        <v>135</v>
      </c>
      <c r="D88" t="s">
        <v>111</v>
      </c>
      <c r="E88" t="s">
        <v>111</v>
      </c>
      <c r="F88">
        <v>13</v>
      </c>
      <c r="M88">
        <v>197</v>
      </c>
      <c r="N88">
        <v>15</v>
      </c>
      <c r="O88">
        <v>0</v>
      </c>
      <c r="P88">
        <v>3.57</v>
      </c>
      <c r="Q88">
        <v>1.1299999999999999</v>
      </c>
      <c r="R88">
        <v>208</v>
      </c>
      <c r="T88" s="127">
        <f t="shared" si="9"/>
        <v>86</v>
      </c>
      <c r="U88" t="str">
        <f t="shared" si="6"/>
        <v>P</v>
      </c>
      <c r="V88" t="str">
        <f>IF(U88="H",COUNTIF($U$3:$U88,"H"),"")</f>
        <v/>
      </c>
      <c r="W88">
        <f>IF(U88="P",COUNTIF($U$3:$U88,"P"),"")</f>
        <v>26</v>
      </c>
      <c r="X88" s="76" t="str">
        <f t="shared" si="7"/>
        <v>Mike Foltynewicz</v>
      </c>
      <c r="Y88">
        <f>IFERROR(VLOOKUP($X88,PITCH!$B$7:$AJ$2004,29,FALSE),"")</f>
        <v>9.4817767653758551</v>
      </c>
      <c r="Z88">
        <f>IFERROR(VLOOKUP($X88,PITCH!$B$7:$AJ$2004,30,FALSE),"")</f>
        <v>3.2289293849658316</v>
      </c>
      <c r="AA88">
        <f>IFERROR(VLOOKUP($X88,PITCH!$B$7:$AJ$2004,31,FALSE),"")</f>
        <v>6.2528473804100235</v>
      </c>
      <c r="AB88" t="str">
        <f>IFERROR(VLOOKUP($X88,PITCH!$B$7:$AJ$2004,1,FALSE),"")</f>
        <v>Mike Foltynewicz</v>
      </c>
      <c r="AD88" s="108" t="str">
        <f>IFERROR(VLOOKUP($X88,Prospects!$A$3:$K$281,1,FALSE),"")</f>
        <v/>
      </c>
      <c r="AE88" s="108" t="str">
        <f>IFERROR(VLOOKUP($X88,Prospects!$A$3:$K$281,9,FALSE),"")</f>
        <v/>
      </c>
      <c r="AF88" s="108" t="str">
        <f>IFERROR(VLOOKUP($X88,Prospects!$A$3:$K$281,2,FALSE),"")</f>
        <v/>
      </c>
      <c r="AG88" s="110" t="str">
        <f>IFERROR(VLOOKUP($X88,Prospects!$A$3:$K$281,10,FALSE),"")</f>
        <v/>
      </c>
      <c r="AH88" s="110" t="str">
        <f>IFERROR(VLOOKUP($X88,Prospects!$A$3:$K$281,11,FALSE),"")</f>
        <v/>
      </c>
      <c r="AI88" s="110" t="str">
        <f>IFERROR(VLOOKUP($X88,Prospects!$A$3:$K$281,3,FALSE),"")</f>
        <v/>
      </c>
      <c r="AJ88" s="110" t="str">
        <f>IFERROR(VLOOKUP($X88,Prospects!$A$3:$K$281,4,FALSE),"")</f>
        <v/>
      </c>
      <c r="AK88" s="110" t="str">
        <f>IFERROR(VLOOKUP($X88,Prospects!$A$3:$K$281,5,FALSE),"")</f>
        <v/>
      </c>
      <c r="AL88" s="110" t="str">
        <f>IFERROR(VLOOKUP($X88,Prospects!$A$3:$K$281,6,FALSE),"")</f>
        <v/>
      </c>
      <c r="AN88" s="108" t="str">
        <f>IFERROR(VLOOKUP($X88,KEEPERS!$A$3:$H$300,1,FALSE),"")</f>
        <v/>
      </c>
      <c r="AO88" s="108" t="str">
        <f>IFERROR(VLOOKUP($X88,KEEPERS!$A$3:$H$300,5,FALSE),"")</f>
        <v/>
      </c>
      <c r="AP88" s="108" t="str">
        <f>IFERROR(VLOOKUP($X88,KEEPERS!$A$3:$H$300,2,FALSE),"")</f>
        <v/>
      </c>
      <c r="AQ88" s="110" t="str">
        <f>IFERROR(VLOOKUP($X88,KEEPERS!$A$3:$H$300,6,FALSE),"")</f>
        <v/>
      </c>
      <c r="AR88" s="110" t="str">
        <f>IFERROR(VLOOKUP($X88,KEEPERS!$A$3:$H$300,7,FALSE),"")</f>
        <v/>
      </c>
      <c r="AT88" s="110" t="str">
        <f>IFERROR(VLOOKUP($X88,HIT!$B$182:$AM$2000,1,FALSE),"")</f>
        <v/>
      </c>
      <c r="AU88" s="407">
        <f>IFERROR(VLOOKUP($X88,HIT!$B$182:$AM$2000,32,FALSE),0)</f>
        <v>0</v>
      </c>
      <c r="AV88" s="407">
        <f>IFERROR(VLOOKUP($X88,HIT!$B$182:$AM$2000,33,FALSE),0)</f>
        <v>0</v>
      </c>
      <c r="AW88" s="110" t="str">
        <f>IFERROR(VLOOKUP($X88,PITCH!$B$182:$AP$2000,1,FALSE),"")</f>
        <v>Mike Foltynewicz</v>
      </c>
      <c r="AX88" s="110">
        <f>IFERROR(VLOOKUP($X88,PITCH!$B$182:$AP$2000,35,FALSE),0)</f>
        <v>390.29999999999995</v>
      </c>
      <c r="AY88" s="110">
        <f>IFERROR(VLOOKUP($X88,PITCH!$B$182:$AP$2000,36,FALSE),0)</f>
        <v>12.590322580645159</v>
      </c>
      <c r="AZ88" s="408">
        <f t="shared" si="8"/>
        <v>390.29999999999995</v>
      </c>
      <c r="BA88" s="408">
        <f>IF(AZ88&gt;0,RANK(AZ88,AZ$3:AZ748),"")</f>
        <v>111</v>
      </c>
      <c r="BB88" s="408">
        <f>IFERROR(VLOOKUP($X88,HIT!$B$182:$AP$2000,31,FALSE),0)</f>
        <v>0</v>
      </c>
      <c r="BC88" s="408">
        <f ca="1">IFERROR(VLOOKUP($X88,PITCH!$B$182:$AP$2000,34,FALSE),0)</f>
        <v>26</v>
      </c>
      <c r="BE88" s="110" t="str">
        <f>IFERROR(VLOOKUP($X88,OBP!$B$182:$AN$2001,32,FALSE),"")</f>
        <v/>
      </c>
      <c r="BG88" s="110" t="str">
        <f>IFERROR(VLOOKUP($X88,OPS!$B$183:$AL$2002,31,FALSE),"")</f>
        <v/>
      </c>
      <c r="BI88" s="110">
        <f ca="1">IFERROR(VLOOKUP($X88,PITCH!$B$205:$AP$2000,34,FALSE),"")</f>
        <v>26</v>
      </c>
      <c r="BJ88" s="110">
        <f ca="1">IFERROR(VLOOKUP($X88,PITCH!$B$205:$AP$2000,34,FALSE),"")</f>
        <v>26</v>
      </c>
      <c r="BK88" s="110">
        <f ca="1">IFERROR(VLOOKUP($X88,PITCH!$B$205:$AP$2000,34,FALSE),"")</f>
        <v>26</v>
      </c>
    </row>
    <row r="89" spans="2:63" x14ac:dyDescent="0.2">
      <c r="B89" t="s">
        <v>473</v>
      </c>
      <c r="C89" t="s">
        <v>136</v>
      </c>
      <c r="D89" t="s">
        <v>111</v>
      </c>
      <c r="E89" t="s">
        <v>111</v>
      </c>
      <c r="F89">
        <v>13</v>
      </c>
      <c r="M89">
        <v>196</v>
      </c>
      <c r="N89">
        <v>13</v>
      </c>
      <c r="O89">
        <v>0</v>
      </c>
      <c r="P89">
        <v>3.6</v>
      </c>
      <c r="Q89">
        <v>1.1499999999999999</v>
      </c>
      <c r="R89">
        <v>205</v>
      </c>
      <c r="T89" s="127">
        <f t="shared" si="9"/>
        <v>87</v>
      </c>
      <c r="U89" t="str">
        <f t="shared" si="6"/>
        <v>P</v>
      </c>
      <c r="V89" t="str">
        <f>IF(U89="H",COUNTIF($U$3:$U89,"H"),"")</f>
        <v/>
      </c>
      <c r="W89">
        <f>IF(U89="P",COUNTIF($U$3:$U89,"P"),"")</f>
        <v>27</v>
      </c>
      <c r="X89" s="76" t="str">
        <f t="shared" si="7"/>
        <v>Jose Berrios</v>
      </c>
      <c r="Y89">
        <f>IFERROR(VLOOKUP($X89,PITCH!$B$7:$AJ$2004,29,FALSE),"")</f>
        <v>8.9610389610389607</v>
      </c>
      <c r="Z89">
        <f>IFERROR(VLOOKUP($X89,PITCH!$B$7:$AJ$2004,30,FALSE),"")</f>
        <v>3.0681818181818179</v>
      </c>
      <c r="AA89">
        <f>IFERROR(VLOOKUP($X89,PITCH!$B$7:$AJ$2004,31,FALSE),"")</f>
        <v>5.8928571428571423</v>
      </c>
      <c r="AB89" t="str">
        <f>IFERROR(VLOOKUP($X89,PITCH!$B$7:$AJ$2004,1,FALSE),"")</f>
        <v>Jose Berrios</v>
      </c>
      <c r="AD89" s="108" t="str">
        <f>IFERROR(VLOOKUP($X89,Prospects!$A$3:$K$281,1,FALSE),"")</f>
        <v/>
      </c>
      <c r="AE89" s="108" t="str">
        <f>IFERROR(VLOOKUP($X89,Prospects!$A$3:$K$281,9,FALSE),"")</f>
        <v/>
      </c>
      <c r="AF89" s="108" t="str">
        <f>IFERROR(VLOOKUP($X89,Prospects!$A$3:$K$281,2,FALSE),"")</f>
        <v/>
      </c>
      <c r="AG89" s="110" t="str">
        <f>IFERROR(VLOOKUP($X89,Prospects!$A$3:$K$281,10,FALSE),"")</f>
        <v/>
      </c>
      <c r="AH89" s="110" t="str">
        <f>IFERROR(VLOOKUP($X89,Prospects!$A$3:$K$281,11,FALSE),"")</f>
        <v/>
      </c>
      <c r="AI89" s="110" t="str">
        <f>IFERROR(VLOOKUP($X89,Prospects!$A$3:$K$281,3,FALSE),"")</f>
        <v/>
      </c>
      <c r="AJ89" s="110" t="str">
        <f>IFERROR(VLOOKUP($X89,Prospects!$A$3:$K$281,4,FALSE),"")</f>
        <v/>
      </c>
      <c r="AK89" s="110" t="str">
        <f>IFERROR(VLOOKUP($X89,Prospects!$A$3:$K$281,5,FALSE),"")</f>
        <v/>
      </c>
      <c r="AL89" s="110" t="str">
        <f>IFERROR(VLOOKUP($X89,Prospects!$A$3:$K$281,6,FALSE),"")</f>
        <v/>
      </c>
      <c r="AN89" s="108" t="str">
        <f>IFERROR(VLOOKUP($X89,KEEPERS!$A$3:$H$300,1,FALSE),"")</f>
        <v/>
      </c>
      <c r="AO89" s="108" t="str">
        <f>IFERROR(VLOOKUP($X89,KEEPERS!$A$3:$H$300,5,FALSE),"")</f>
        <v/>
      </c>
      <c r="AP89" s="108" t="str">
        <f>IFERROR(VLOOKUP($X89,KEEPERS!$A$3:$H$300,2,FALSE),"")</f>
        <v/>
      </c>
      <c r="AQ89" s="110" t="str">
        <f>IFERROR(VLOOKUP($X89,KEEPERS!$A$3:$H$300,6,FALSE),"")</f>
        <v/>
      </c>
      <c r="AR89" s="110" t="str">
        <f>IFERROR(VLOOKUP($X89,KEEPERS!$A$3:$H$300,7,FALSE),"")</f>
        <v/>
      </c>
      <c r="AT89" s="110" t="str">
        <f>IFERROR(VLOOKUP($X89,HIT!$B$182:$AM$2000,1,FALSE),"")</f>
        <v/>
      </c>
      <c r="AU89" s="407">
        <f>IFERROR(VLOOKUP($X89,HIT!$B$182:$AM$2000,32,FALSE),0)</f>
        <v>0</v>
      </c>
      <c r="AV89" s="407">
        <f>IFERROR(VLOOKUP($X89,HIT!$B$182:$AM$2000,33,FALSE),0)</f>
        <v>0</v>
      </c>
      <c r="AW89" s="110" t="str">
        <f>IFERROR(VLOOKUP($X89,PITCH!$B$182:$AP$2000,1,FALSE),"")</f>
        <v>Jose Berrios</v>
      </c>
      <c r="AX89" s="110">
        <f>IFERROR(VLOOKUP($X89,PITCH!$B$182:$AP$2000,35,FALSE),0)</f>
        <v>401.40000000000009</v>
      </c>
      <c r="AY89" s="110">
        <f>IFERROR(VLOOKUP($X89,PITCH!$B$182:$AP$2000,36,FALSE),0)</f>
        <v>12.948387096774196</v>
      </c>
      <c r="AZ89" s="408">
        <f t="shared" si="8"/>
        <v>401.40000000000009</v>
      </c>
      <c r="BA89" s="408">
        <f>IF(AZ89&gt;0,RANK(AZ89,AZ$3:AZ749),"")</f>
        <v>93</v>
      </c>
      <c r="BB89" s="408">
        <f>IFERROR(VLOOKUP($X89,HIT!$B$182:$AP$2000,31,FALSE),0)</f>
        <v>0</v>
      </c>
      <c r="BC89" s="408">
        <f ca="1">IFERROR(VLOOKUP($X89,PITCH!$B$182:$AP$2000,34,FALSE),0)</f>
        <v>26</v>
      </c>
      <c r="BE89" s="110" t="str">
        <f>IFERROR(VLOOKUP($X89,OBP!$B$182:$AN$2001,32,FALSE),"")</f>
        <v/>
      </c>
      <c r="BG89" s="110" t="str">
        <f>IFERROR(VLOOKUP($X89,OPS!$B$183:$AL$2002,31,FALSE),"")</f>
        <v/>
      </c>
      <c r="BI89" s="110">
        <f ca="1">IFERROR(VLOOKUP($X89,PITCH!$B$205:$AP$2000,34,FALSE),"")</f>
        <v>26</v>
      </c>
      <c r="BJ89" s="110">
        <f ca="1">IFERROR(VLOOKUP($X89,PITCH!$B$205:$AP$2000,34,FALSE),"")</f>
        <v>26</v>
      </c>
      <c r="BK89" s="110">
        <f ca="1">IFERROR(VLOOKUP($X89,PITCH!$B$205:$AP$2000,34,FALSE),"")</f>
        <v>26</v>
      </c>
    </row>
    <row r="90" spans="2:63" x14ac:dyDescent="0.2">
      <c r="B90" t="s">
        <v>500</v>
      </c>
      <c r="C90" t="s">
        <v>719</v>
      </c>
      <c r="D90" t="s">
        <v>111</v>
      </c>
      <c r="E90" t="s">
        <v>111</v>
      </c>
      <c r="F90">
        <v>13</v>
      </c>
      <c r="M90">
        <v>170</v>
      </c>
      <c r="N90">
        <v>13</v>
      </c>
      <c r="O90">
        <v>0</v>
      </c>
      <c r="P90">
        <v>3.77</v>
      </c>
      <c r="Q90">
        <v>1.1599999999999999</v>
      </c>
      <c r="R90">
        <v>181</v>
      </c>
      <c r="T90" s="127">
        <f t="shared" si="9"/>
        <v>88</v>
      </c>
      <c r="U90" t="str">
        <f t="shared" si="6"/>
        <v>P</v>
      </c>
      <c r="V90" t="str">
        <f>IF(U90="H",COUNTIF($U$3:$U90,"H"),"")</f>
        <v/>
      </c>
      <c r="W90">
        <f>IF(U90="P",COUNTIF($U$3:$U90,"P"),"")</f>
        <v>28</v>
      </c>
      <c r="X90" s="76" t="str">
        <f t="shared" si="7"/>
        <v>J.A. Happ</v>
      </c>
      <c r="Y90">
        <f>IFERROR(VLOOKUP($X90,PITCH!$B$7:$AJ$2004,29,FALSE),"")</f>
        <v>9.0275229357798157</v>
      </c>
      <c r="Z90">
        <f>IFERROR(VLOOKUP($X90,PITCH!$B$7:$AJ$2004,30,FALSE),"")</f>
        <v>2.8073394495412844</v>
      </c>
      <c r="AA90">
        <f>IFERROR(VLOOKUP($X90,PITCH!$B$7:$AJ$2004,31,FALSE),"")</f>
        <v>6.2201834862385308</v>
      </c>
      <c r="AB90" t="str">
        <f>IFERROR(VLOOKUP($X90,PITCH!$B$7:$AJ$2004,1,FALSE),"")</f>
        <v>J.A. Happ</v>
      </c>
      <c r="AD90" s="108" t="str">
        <f>IFERROR(VLOOKUP($X90,Prospects!$A$3:$K$281,1,FALSE),"")</f>
        <v/>
      </c>
      <c r="AE90" s="108" t="str">
        <f>IFERROR(VLOOKUP($X90,Prospects!$A$3:$K$281,9,FALSE),"")</f>
        <v/>
      </c>
      <c r="AF90" s="108" t="str">
        <f>IFERROR(VLOOKUP($X90,Prospects!$A$3:$K$281,2,FALSE),"")</f>
        <v/>
      </c>
      <c r="AG90" s="110" t="str">
        <f>IFERROR(VLOOKUP($X90,Prospects!$A$3:$K$281,10,FALSE),"")</f>
        <v/>
      </c>
      <c r="AH90" s="110" t="str">
        <f>IFERROR(VLOOKUP($X90,Prospects!$A$3:$K$281,11,FALSE),"")</f>
        <v/>
      </c>
      <c r="AI90" s="110" t="str">
        <f>IFERROR(VLOOKUP($X90,Prospects!$A$3:$K$281,3,FALSE),"")</f>
        <v/>
      </c>
      <c r="AJ90" s="110" t="str">
        <f>IFERROR(VLOOKUP($X90,Prospects!$A$3:$K$281,4,FALSE),"")</f>
        <v/>
      </c>
      <c r="AK90" s="110" t="str">
        <f>IFERROR(VLOOKUP($X90,Prospects!$A$3:$K$281,5,FALSE),"")</f>
        <v/>
      </c>
      <c r="AL90" s="110" t="str">
        <f>IFERROR(VLOOKUP($X90,Prospects!$A$3:$K$281,6,FALSE),"")</f>
        <v/>
      </c>
      <c r="AN90" s="108" t="str">
        <f>IFERROR(VLOOKUP($X90,KEEPERS!$A$3:$H$300,1,FALSE),"")</f>
        <v/>
      </c>
      <c r="AO90" s="108" t="str">
        <f>IFERROR(VLOOKUP($X90,KEEPERS!$A$3:$H$300,5,FALSE),"")</f>
        <v/>
      </c>
      <c r="AP90" s="108" t="str">
        <f>IFERROR(VLOOKUP($X90,KEEPERS!$A$3:$H$300,2,FALSE),"")</f>
        <v/>
      </c>
      <c r="AQ90" s="110" t="str">
        <f>IFERROR(VLOOKUP($X90,KEEPERS!$A$3:$H$300,6,FALSE),"")</f>
        <v/>
      </c>
      <c r="AR90" s="110" t="str">
        <f>IFERROR(VLOOKUP($X90,KEEPERS!$A$3:$H$300,7,FALSE),"")</f>
        <v/>
      </c>
      <c r="AT90" s="110" t="str">
        <f>IFERROR(VLOOKUP($X90,HIT!$B$182:$AM$2000,1,FALSE),"")</f>
        <v/>
      </c>
      <c r="AU90" s="407">
        <f>IFERROR(VLOOKUP($X90,HIT!$B$182:$AM$2000,32,FALSE),0)</f>
        <v>0</v>
      </c>
      <c r="AV90" s="407">
        <f>IFERROR(VLOOKUP($X90,HIT!$B$182:$AM$2000,33,FALSE),0)</f>
        <v>0</v>
      </c>
      <c r="AW90" s="110" t="str">
        <f>IFERROR(VLOOKUP($X90,PITCH!$B$182:$AP$2000,1,FALSE),"")</f>
        <v>J.A. Happ</v>
      </c>
      <c r="AX90" s="110">
        <f>IFERROR(VLOOKUP($X90,PITCH!$B$182:$AP$2000,35,FALSE),0)</f>
        <v>369.5</v>
      </c>
      <c r="AY90" s="110">
        <f>IFERROR(VLOOKUP($X90,PITCH!$B$182:$AP$2000,36,FALSE),0)</f>
        <v>12.741379310344827</v>
      </c>
      <c r="AZ90" s="408">
        <f t="shared" si="8"/>
        <v>369.5</v>
      </c>
      <c r="BA90" s="408">
        <f>IF(AZ90&gt;0,RANK(AZ90,AZ$3:AZ750),"")</f>
        <v>143</v>
      </c>
      <c r="BB90" s="408">
        <f>IFERROR(VLOOKUP($X90,HIT!$B$182:$AP$2000,31,FALSE),0)</f>
        <v>0</v>
      </c>
      <c r="BC90" s="408">
        <f ca="1">IFERROR(VLOOKUP($X90,PITCH!$B$182:$AP$2000,34,FALSE),0)</f>
        <v>40</v>
      </c>
      <c r="BE90" s="110" t="str">
        <f>IFERROR(VLOOKUP($X90,OBP!$B$182:$AN$2001,32,FALSE),"")</f>
        <v/>
      </c>
      <c r="BG90" s="110" t="str">
        <f>IFERROR(VLOOKUP($X90,OPS!$B$183:$AL$2002,31,FALSE),"")</f>
        <v/>
      </c>
      <c r="BI90" s="110">
        <f ca="1">IFERROR(VLOOKUP($X90,PITCH!$B$205:$AP$2000,34,FALSE),"")</f>
        <v>40</v>
      </c>
      <c r="BJ90" s="110">
        <f ca="1">IFERROR(VLOOKUP($X90,PITCH!$B$205:$AP$2000,34,FALSE),"")</f>
        <v>40</v>
      </c>
      <c r="BK90" s="110">
        <f ca="1">IFERROR(VLOOKUP($X90,PITCH!$B$205:$AP$2000,34,FALSE),"")</f>
        <v>40</v>
      </c>
    </row>
    <row r="91" spans="2:63" x14ac:dyDescent="0.2">
      <c r="B91" t="s">
        <v>199</v>
      </c>
      <c r="C91" t="s">
        <v>137</v>
      </c>
      <c r="D91" t="s">
        <v>111</v>
      </c>
      <c r="E91" t="s">
        <v>111</v>
      </c>
      <c r="F91">
        <v>13</v>
      </c>
      <c r="M91">
        <v>179</v>
      </c>
      <c r="N91">
        <v>15</v>
      </c>
      <c r="O91">
        <v>0</v>
      </c>
      <c r="P91">
        <v>3.62</v>
      </c>
      <c r="Q91">
        <v>1.17</v>
      </c>
      <c r="R91">
        <v>181</v>
      </c>
      <c r="T91" s="127">
        <f t="shared" si="9"/>
        <v>89</v>
      </c>
      <c r="U91" t="str">
        <f t="shared" si="6"/>
        <v>P</v>
      </c>
      <c r="V91" t="str">
        <f>IF(U91="H",COUNTIF($U$3:$U91,"H"),"")</f>
        <v/>
      </c>
      <c r="W91">
        <f>IF(U91="P",COUNTIF($U$3:$U91,"P"),"")</f>
        <v>29</v>
      </c>
      <c r="X91" s="76" t="str">
        <f t="shared" si="7"/>
        <v>David Price</v>
      </c>
      <c r="Y91">
        <f>IFERROR(VLOOKUP($X91,PITCH!$B$7:$AJ$2004,29,FALSE),"")</f>
        <v>8.6617312072892947</v>
      </c>
      <c r="Z91">
        <f>IFERROR(VLOOKUP($X91,PITCH!$B$7:$AJ$2004,30,FALSE),"")</f>
        <v>2.6138952164009113</v>
      </c>
      <c r="AA91">
        <f>IFERROR(VLOOKUP($X91,PITCH!$B$7:$AJ$2004,31,FALSE),"")</f>
        <v>6.0478359908883839</v>
      </c>
      <c r="AB91" t="str">
        <f>IFERROR(VLOOKUP($X91,PITCH!$B$7:$AJ$2004,1,FALSE),"")</f>
        <v>David Price</v>
      </c>
      <c r="AD91" s="108" t="str">
        <f>IFERROR(VLOOKUP($X91,Prospects!$A$3:$K$281,1,FALSE),"")</f>
        <v/>
      </c>
      <c r="AE91" s="108" t="str">
        <f>IFERROR(VLOOKUP($X91,Prospects!$A$3:$K$281,9,FALSE),"")</f>
        <v/>
      </c>
      <c r="AF91" s="108" t="str">
        <f>IFERROR(VLOOKUP($X91,Prospects!$A$3:$K$281,2,FALSE),"")</f>
        <v/>
      </c>
      <c r="AG91" s="110" t="str">
        <f>IFERROR(VLOOKUP($X91,Prospects!$A$3:$K$281,10,FALSE),"")</f>
        <v/>
      </c>
      <c r="AH91" s="110" t="str">
        <f>IFERROR(VLOOKUP($X91,Prospects!$A$3:$K$281,11,FALSE),"")</f>
        <v/>
      </c>
      <c r="AI91" s="110" t="str">
        <f>IFERROR(VLOOKUP($X91,Prospects!$A$3:$K$281,3,FALSE),"")</f>
        <v/>
      </c>
      <c r="AJ91" s="110" t="str">
        <f>IFERROR(VLOOKUP($X91,Prospects!$A$3:$K$281,4,FALSE),"")</f>
        <v/>
      </c>
      <c r="AK91" s="110" t="str">
        <f>IFERROR(VLOOKUP($X91,Prospects!$A$3:$K$281,5,FALSE),"")</f>
        <v/>
      </c>
      <c r="AL91" s="110" t="str">
        <f>IFERROR(VLOOKUP($X91,Prospects!$A$3:$K$281,6,FALSE),"")</f>
        <v/>
      </c>
      <c r="AN91" s="108" t="str">
        <f>IFERROR(VLOOKUP($X91,KEEPERS!$A$3:$H$300,1,FALSE),"")</f>
        <v/>
      </c>
      <c r="AO91" s="108" t="str">
        <f>IFERROR(VLOOKUP($X91,KEEPERS!$A$3:$H$300,5,FALSE),"")</f>
        <v/>
      </c>
      <c r="AP91" s="108" t="str">
        <f>IFERROR(VLOOKUP($X91,KEEPERS!$A$3:$H$300,2,FALSE),"")</f>
        <v/>
      </c>
      <c r="AQ91" s="110" t="str">
        <f>IFERROR(VLOOKUP($X91,KEEPERS!$A$3:$H$300,6,FALSE),"")</f>
        <v/>
      </c>
      <c r="AR91" s="110" t="str">
        <f>IFERROR(VLOOKUP($X91,KEEPERS!$A$3:$H$300,7,FALSE),"")</f>
        <v/>
      </c>
      <c r="AT91" s="110" t="str">
        <f>IFERROR(VLOOKUP($X91,HIT!$B$182:$AM$2000,1,FALSE),"")</f>
        <v/>
      </c>
      <c r="AU91" s="407">
        <f>IFERROR(VLOOKUP($X91,HIT!$B$182:$AM$2000,32,FALSE),0)</f>
        <v>0</v>
      </c>
      <c r="AV91" s="407">
        <f>IFERROR(VLOOKUP($X91,HIT!$B$182:$AM$2000,33,FALSE),0)</f>
        <v>0</v>
      </c>
      <c r="AW91" s="110" t="str">
        <f>IFERROR(VLOOKUP($X91,PITCH!$B$182:$AP$2000,1,FALSE),"")</f>
        <v>David Price</v>
      </c>
      <c r="AX91" s="110">
        <f>IFERROR(VLOOKUP($X91,PITCH!$B$182:$AP$2000,35,FALSE),0)</f>
        <v>409.29999999999995</v>
      </c>
      <c r="AY91" s="110">
        <f>IFERROR(VLOOKUP($X91,PITCH!$B$182:$AP$2000,36,FALSE),0)</f>
        <v>13.203225806451611</v>
      </c>
      <c r="AZ91" s="408">
        <f t="shared" si="8"/>
        <v>409.29999999999995</v>
      </c>
      <c r="BA91" s="408">
        <f>IF(AZ91&gt;0,RANK(AZ91,AZ$3:AZ751),"")</f>
        <v>89</v>
      </c>
      <c r="BB91" s="408">
        <f>IFERROR(VLOOKUP($X91,HIT!$B$182:$AP$2000,31,FALSE),0)</f>
        <v>0</v>
      </c>
      <c r="BC91" s="408">
        <f ca="1">IFERROR(VLOOKUP($X91,PITCH!$B$182:$AP$2000,34,FALSE),0)</f>
        <v>26</v>
      </c>
      <c r="BE91" s="110" t="str">
        <f>IFERROR(VLOOKUP($X91,OBP!$B$182:$AN$2001,32,FALSE),"")</f>
        <v/>
      </c>
      <c r="BG91" s="110" t="str">
        <f>IFERROR(VLOOKUP($X91,OPS!$B$183:$AL$2002,31,FALSE),"")</f>
        <v/>
      </c>
      <c r="BI91" s="110">
        <f ca="1">IFERROR(VLOOKUP($X91,PITCH!$B$205:$AP$2000,34,FALSE),"")</f>
        <v>26</v>
      </c>
      <c r="BJ91" s="110">
        <f ca="1">IFERROR(VLOOKUP($X91,PITCH!$B$205:$AP$2000,34,FALSE),"")</f>
        <v>26</v>
      </c>
      <c r="BK91" s="110">
        <f ca="1">IFERROR(VLOOKUP($X91,PITCH!$B$205:$AP$2000,34,FALSE),"")</f>
        <v>26</v>
      </c>
    </row>
    <row r="92" spans="2:63" x14ac:dyDescent="0.2">
      <c r="B92" t="s">
        <v>483</v>
      </c>
      <c r="C92" t="s">
        <v>810</v>
      </c>
      <c r="D92" t="s">
        <v>110</v>
      </c>
      <c r="E92" t="s">
        <v>110</v>
      </c>
      <c r="F92">
        <v>13</v>
      </c>
      <c r="G92">
        <v>577</v>
      </c>
      <c r="H92">
        <v>72</v>
      </c>
      <c r="I92">
        <v>21</v>
      </c>
      <c r="J92">
        <v>84</v>
      </c>
      <c r="K92">
        <v>24</v>
      </c>
      <c r="L92">
        <v>0.248</v>
      </c>
      <c r="T92" s="127">
        <f t="shared" si="9"/>
        <v>90</v>
      </c>
      <c r="U92" t="str">
        <f t="shared" si="6"/>
        <v>H</v>
      </c>
      <c r="V92">
        <f>IF(U92="H",COUNTIF($U$3:$U92,"H"),"")</f>
        <v>61</v>
      </c>
      <c r="W92" t="str">
        <f>IF(U92="P",COUNTIF($U$3:$U92,"P"),"")</f>
        <v/>
      </c>
      <c r="X92" s="76" t="str">
        <f t="shared" si="7"/>
        <v>Tim Anderson</v>
      </c>
      <c r="Y92" t="str">
        <f>IFERROR(VLOOKUP($X92,PITCH!$B$7:$AJ$2004,29,FALSE),"")</f>
        <v/>
      </c>
      <c r="Z92" t="str">
        <f>IFERROR(VLOOKUP($X92,PITCH!$B$7:$AJ$2004,30,FALSE),"")</f>
        <v/>
      </c>
      <c r="AA92" t="str">
        <f>IFERROR(VLOOKUP($X92,PITCH!$B$7:$AJ$2004,31,FALSE),"")</f>
        <v/>
      </c>
      <c r="AB92" t="str">
        <f>IFERROR(VLOOKUP($X92,PITCH!$B$7:$AJ$2004,1,FALSE),"")</f>
        <v/>
      </c>
      <c r="AD92" s="108" t="str">
        <f>IFERROR(VLOOKUP($X92,Prospects!$A$3:$K$281,1,FALSE),"")</f>
        <v/>
      </c>
      <c r="AE92" s="108" t="str">
        <f>IFERROR(VLOOKUP($X92,Prospects!$A$3:$K$281,9,FALSE),"")</f>
        <v/>
      </c>
      <c r="AF92" s="108" t="str">
        <f>IFERROR(VLOOKUP($X92,Prospects!$A$3:$K$281,2,FALSE),"")</f>
        <v/>
      </c>
      <c r="AG92" s="110" t="str">
        <f>IFERROR(VLOOKUP($X92,Prospects!$A$3:$K$281,10,FALSE),"")</f>
        <v/>
      </c>
      <c r="AH92" s="110" t="str">
        <f>IFERROR(VLOOKUP($X92,Prospects!$A$3:$K$281,11,FALSE),"")</f>
        <v/>
      </c>
      <c r="AI92" s="110" t="str">
        <f>IFERROR(VLOOKUP($X92,Prospects!$A$3:$K$281,3,FALSE),"")</f>
        <v/>
      </c>
      <c r="AJ92" s="110" t="str">
        <f>IFERROR(VLOOKUP($X92,Prospects!$A$3:$K$281,4,FALSE),"")</f>
        <v/>
      </c>
      <c r="AK92" s="110" t="str">
        <f>IFERROR(VLOOKUP($X92,Prospects!$A$3:$K$281,5,FALSE),"")</f>
        <v/>
      </c>
      <c r="AL92" s="110" t="str">
        <f>IFERROR(VLOOKUP($X92,Prospects!$A$3:$K$281,6,FALSE),"")</f>
        <v/>
      </c>
      <c r="AN92" s="108" t="str">
        <f>IFERROR(VLOOKUP($X92,KEEPERS!$A$3:$H$300,1,FALSE),"")</f>
        <v/>
      </c>
      <c r="AO92" s="108" t="str">
        <f>IFERROR(VLOOKUP($X92,KEEPERS!$A$3:$H$300,5,FALSE),"")</f>
        <v/>
      </c>
      <c r="AP92" s="108" t="str">
        <f>IFERROR(VLOOKUP($X92,KEEPERS!$A$3:$H$300,2,FALSE),"")</f>
        <v/>
      </c>
      <c r="AQ92" s="110" t="str">
        <f>IFERROR(VLOOKUP($X92,KEEPERS!$A$3:$H$300,6,FALSE),"")</f>
        <v/>
      </c>
      <c r="AR92" s="110" t="str">
        <f>IFERROR(VLOOKUP($X92,KEEPERS!$A$3:$H$300,7,FALSE),"")</f>
        <v/>
      </c>
      <c r="AT92" s="110" t="str">
        <f>IFERROR(VLOOKUP($X92,HIT!$B$182:$AM$2000,1,FALSE),"")</f>
        <v>Tim Anderson</v>
      </c>
      <c r="AU92" s="407">
        <f>IFERROR(VLOOKUP($X92,HIT!$B$182:$AM$2000,32,FALSE),0)</f>
        <v>325.7</v>
      </c>
      <c r="AV92" s="407">
        <f>IFERROR(VLOOKUP($X92,HIT!$B$182:$AM$2000,33,FALSE),0)</f>
        <v>2.2308219178082189</v>
      </c>
      <c r="AW92" s="110" t="str">
        <f>IFERROR(VLOOKUP($X92,PITCH!$B$182:$AP$2000,1,FALSE),"")</f>
        <v/>
      </c>
      <c r="AX92" s="110">
        <f>IFERROR(VLOOKUP($X92,PITCH!$B$182:$AP$2000,35,FALSE),0)</f>
        <v>0</v>
      </c>
      <c r="AY92" s="110">
        <f>IFERROR(VLOOKUP($X92,PITCH!$B$182:$AP$2000,36,FALSE),0)</f>
        <v>0</v>
      </c>
      <c r="AZ92" s="408">
        <f t="shared" si="8"/>
        <v>325.7</v>
      </c>
      <c r="BA92" s="408">
        <f>IF(AZ92&gt;0,RANK(AZ92,AZ$3:AZ752),"")</f>
        <v>218</v>
      </c>
      <c r="BB92" s="408">
        <f ca="1">IFERROR(VLOOKUP($X92,HIT!$B$182:$AP$2000,31,FALSE),0)</f>
        <v>282</v>
      </c>
      <c r="BC92" s="408">
        <f>IFERROR(VLOOKUP($X92,PITCH!$B$182:$AP$2000,34,FALSE),0)</f>
        <v>0</v>
      </c>
      <c r="BE92" s="110">
        <f>IFERROR(VLOOKUP($X92,OBP!$B$182:$AN$2001,32,FALSE),"")</f>
        <v>157</v>
      </c>
      <c r="BG92" s="110">
        <f>IFERROR(VLOOKUP($X92,OPS!$B$183:$AL$2002,31,FALSE),"")</f>
        <v>140</v>
      </c>
      <c r="BI92" s="110" t="str">
        <f>IFERROR(VLOOKUP($X92,PITCH!$B$205:$AP$2000,34,FALSE),"")</f>
        <v/>
      </c>
      <c r="BJ92" s="110" t="str">
        <f>IFERROR(VLOOKUP($X92,PITCH!$B$205:$AP$2000,34,FALSE),"")</f>
        <v/>
      </c>
      <c r="BK92" s="110" t="str">
        <f>IFERROR(VLOOKUP($X92,PITCH!$B$205:$AP$2000,34,FALSE),"")</f>
        <v/>
      </c>
    </row>
    <row r="93" spans="2:63" x14ac:dyDescent="0.2">
      <c r="B93" t="s">
        <v>484</v>
      </c>
      <c r="C93" t="s">
        <v>119</v>
      </c>
      <c r="D93" t="s">
        <v>118</v>
      </c>
      <c r="E93" t="s">
        <v>429</v>
      </c>
      <c r="F93">
        <v>13</v>
      </c>
      <c r="G93">
        <v>549</v>
      </c>
      <c r="H93">
        <v>84</v>
      </c>
      <c r="I93">
        <v>16</v>
      </c>
      <c r="J93">
        <v>67</v>
      </c>
      <c r="K93">
        <v>48</v>
      </c>
      <c r="L93">
        <v>0.26700000000000002</v>
      </c>
      <c r="T93" s="127">
        <f t="shared" si="9"/>
        <v>91</v>
      </c>
      <c r="U93" t="str">
        <f t="shared" si="6"/>
        <v>H</v>
      </c>
      <c r="V93">
        <f>IF(U93="H",COUNTIF($U$3:$U93,"H"),"")</f>
        <v>62</v>
      </c>
      <c r="W93" t="str">
        <f>IF(U93="P",COUNTIF($U$3:$U93,"P"),"")</f>
        <v/>
      </c>
      <c r="X93" s="76" t="str">
        <f t="shared" si="7"/>
        <v>Jonathan Villar</v>
      </c>
      <c r="Y93" t="str">
        <f>IFERROR(VLOOKUP($X93,PITCH!$B$7:$AJ$2004,29,FALSE),"")</f>
        <v/>
      </c>
      <c r="Z93" t="str">
        <f>IFERROR(VLOOKUP($X93,PITCH!$B$7:$AJ$2004,30,FALSE),"")</f>
        <v/>
      </c>
      <c r="AA93" t="str">
        <f>IFERROR(VLOOKUP($X93,PITCH!$B$7:$AJ$2004,31,FALSE),"")</f>
        <v/>
      </c>
      <c r="AB93" t="str">
        <f>IFERROR(VLOOKUP($X93,PITCH!$B$7:$AJ$2004,1,FALSE),"")</f>
        <v/>
      </c>
      <c r="AD93" s="108" t="str">
        <f>IFERROR(VLOOKUP($X93,Prospects!$A$3:$K$281,1,FALSE),"")</f>
        <v/>
      </c>
      <c r="AE93" s="108" t="str">
        <f>IFERROR(VLOOKUP($X93,Prospects!$A$3:$K$281,9,FALSE),"")</f>
        <v/>
      </c>
      <c r="AF93" s="108" t="str">
        <f>IFERROR(VLOOKUP($X93,Prospects!$A$3:$K$281,2,FALSE),"")</f>
        <v/>
      </c>
      <c r="AG93" s="110" t="str">
        <f>IFERROR(VLOOKUP($X93,Prospects!$A$3:$K$281,10,FALSE),"")</f>
        <v/>
      </c>
      <c r="AH93" s="110" t="str">
        <f>IFERROR(VLOOKUP($X93,Prospects!$A$3:$K$281,11,FALSE),"")</f>
        <v/>
      </c>
      <c r="AI93" s="110" t="str">
        <f>IFERROR(VLOOKUP($X93,Prospects!$A$3:$K$281,3,FALSE),"")</f>
        <v/>
      </c>
      <c r="AJ93" s="110" t="str">
        <f>IFERROR(VLOOKUP($X93,Prospects!$A$3:$K$281,4,FALSE),"")</f>
        <v/>
      </c>
      <c r="AK93" s="110" t="str">
        <f>IFERROR(VLOOKUP($X93,Prospects!$A$3:$K$281,5,FALSE),"")</f>
        <v/>
      </c>
      <c r="AL93" s="110" t="str">
        <f>IFERROR(VLOOKUP($X93,Prospects!$A$3:$K$281,6,FALSE),"")</f>
        <v/>
      </c>
      <c r="AN93" s="108" t="str">
        <f>IFERROR(VLOOKUP($X93,KEEPERS!$A$3:$H$300,1,FALSE),"")</f>
        <v/>
      </c>
      <c r="AO93" s="108" t="str">
        <f>IFERROR(VLOOKUP($X93,KEEPERS!$A$3:$H$300,5,FALSE),"")</f>
        <v/>
      </c>
      <c r="AP93" s="108" t="str">
        <f>IFERROR(VLOOKUP($X93,KEEPERS!$A$3:$H$300,2,FALSE),"")</f>
        <v/>
      </c>
      <c r="AQ93" s="110" t="str">
        <f>IFERROR(VLOOKUP($X93,KEEPERS!$A$3:$H$300,6,FALSE),"")</f>
        <v/>
      </c>
      <c r="AR93" s="110" t="str">
        <f>IFERROR(VLOOKUP($X93,KEEPERS!$A$3:$H$300,7,FALSE),"")</f>
        <v/>
      </c>
      <c r="AT93" s="110" t="str">
        <f>IFERROR(VLOOKUP($X93,HIT!$B$182:$AM$2000,1,FALSE),"")</f>
        <v>Jonathan Villar</v>
      </c>
      <c r="AU93" s="407">
        <f>IFERROR(VLOOKUP($X93,HIT!$B$182:$AM$2000,32,FALSE),0)</f>
        <v>368.8</v>
      </c>
      <c r="AV93" s="407">
        <f>IFERROR(VLOOKUP($X93,HIT!$B$182:$AM$2000,33,FALSE),0)</f>
        <v>2.6156028368794328</v>
      </c>
      <c r="AW93" s="110" t="str">
        <f>IFERROR(VLOOKUP($X93,PITCH!$B$182:$AP$2000,1,FALSE),"")</f>
        <v/>
      </c>
      <c r="AX93" s="110">
        <f>IFERROR(VLOOKUP($X93,PITCH!$B$182:$AP$2000,35,FALSE),0)</f>
        <v>0</v>
      </c>
      <c r="AY93" s="110">
        <f>IFERROR(VLOOKUP($X93,PITCH!$B$182:$AP$2000,36,FALSE),0)</f>
        <v>0</v>
      </c>
      <c r="AZ93" s="408">
        <f t="shared" si="8"/>
        <v>368.8</v>
      </c>
      <c r="BA93" s="408">
        <f>IF(AZ93&gt;0,RANK(AZ93,AZ$3:AZ753),"")</f>
        <v>144</v>
      </c>
      <c r="BB93" s="408">
        <f ca="1">IFERROR(VLOOKUP($X93,HIT!$B$182:$AP$2000,31,FALSE),0)</f>
        <v>329</v>
      </c>
      <c r="BC93" s="408">
        <f>IFERROR(VLOOKUP($X93,PITCH!$B$182:$AP$2000,34,FALSE),0)</f>
        <v>0</v>
      </c>
      <c r="BE93" s="110">
        <f>IFERROR(VLOOKUP($X93,OBP!$B$182:$AN$2001,32,FALSE),"")</f>
        <v>74</v>
      </c>
      <c r="BG93" s="110">
        <f>IFERROR(VLOOKUP($X93,OPS!$B$183:$AL$2002,31,FALSE),"")</f>
        <v>78</v>
      </c>
      <c r="BI93" s="110" t="str">
        <f>IFERROR(VLOOKUP($X93,PITCH!$B$205:$AP$2000,34,FALSE),"")</f>
        <v/>
      </c>
      <c r="BJ93" s="110" t="str">
        <f>IFERROR(VLOOKUP($X93,PITCH!$B$205:$AP$2000,34,FALSE),"")</f>
        <v/>
      </c>
      <c r="BK93" s="110" t="str">
        <f>IFERROR(VLOOKUP($X93,PITCH!$B$205:$AP$2000,34,FALSE),"")</f>
        <v/>
      </c>
    </row>
    <row r="94" spans="2:63" x14ac:dyDescent="0.2">
      <c r="B94" t="s">
        <v>283</v>
      </c>
      <c r="C94" t="s">
        <v>113</v>
      </c>
      <c r="D94" t="s">
        <v>114</v>
      </c>
      <c r="E94" t="s">
        <v>114</v>
      </c>
      <c r="F94">
        <v>13</v>
      </c>
      <c r="G94">
        <v>557</v>
      </c>
      <c r="H94">
        <v>83</v>
      </c>
      <c r="I94">
        <v>10</v>
      </c>
      <c r="J94">
        <v>41</v>
      </c>
      <c r="K94">
        <v>25</v>
      </c>
      <c r="L94">
        <v>0.28100000000000003</v>
      </c>
      <c r="T94" s="127">
        <f t="shared" si="9"/>
        <v>92</v>
      </c>
      <c r="U94" t="str">
        <f t="shared" si="6"/>
        <v>H</v>
      </c>
      <c r="V94">
        <f>IF(U94="H",COUNTIF($U$3:$U94,"H"),"")</f>
        <v>63</v>
      </c>
      <c r="W94" t="str">
        <f>IF(U94="P",COUNTIF($U$3:$U94,"P"),"")</f>
        <v/>
      </c>
      <c r="X94" s="76" t="str">
        <f t="shared" si="7"/>
        <v>Lorenzo Cain</v>
      </c>
      <c r="Y94" t="str">
        <f>IFERROR(VLOOKUP($X94,PITCH!$B$7:$AJ$2004,29,FALSE),"")</f>
        <v/>
      </c>
      <c r="Z94" t="str">
        <f>IFERROR(VLOOKUP($X94,PITCH!$B$7:$AJ$2004,30,FALSE),"")</f>
        <v/>
      </c>
      <c r="AA94" t="str">
        <f>IFERROR(VLOOKUP($X94,PITCH!$B$7:$AJ$2004,31,FALSE),"")</f>
        <v/>
      </c>
      <c r="AB94" t="str">
        <f>IFERROR(VLOOKUP($X94,PITCH!$B$7:$AJ$2004,1,FALSE),"")</f>
        <v/>
      </c>
      <c r="AD94" s="108" t="str">
        <f>IFERROR(VLOOKUP($X94,Prospects!$A$3:$K$281,1,FALSE),"")</f>
        <v/>
      </c>
      <c r="AE94" s="108" t="str">
        <f>IFERROR(VLOOKUP($X94,Prospects!$A$3:$K$281,9,FALSE),"")</f>
        <v/>
      </c>
      <c r="AF94" s="108" t="str">
        <f>IFERROR(VLOOKUP($X94,Prospects!$A$3:$K$281,2,FALSE),"")</f>
        <v/>
      </c>
      <c r="AG94" s="110" t="str">
        <f>IFERROR(VLOOKUP($X94,Prospects!$A$3:$K$281,10,FALSE),"")</f>
        <v/>
      </c>
      <c r="AH94" s="110" t="str">
        <f>IFERROR(VLOOKUP($X94,Prospects!$A$3:$K$281,11,FALSE),"")</f>
        <v/>
      </c>
      <c r="AI94" s="110" t="str">
        <f>IFERROR(VLOOKUP($X94,Prospects!$A$3:$K$281,3,FALSE),"")</f>
        <v/>
      </c>
      <c r="AJ94" s="110" t="str">
        <f>IFERROR(VLOOKUP($X94,Prospects!$A$3:$K$281,4,FALSE),"")</f>
        <v/>
      </c>
      <c r="AK94" s="110" t="str">
        <f>IFERROR(VLOOKUP($X94,Prospects!$A$3:$K$281,5,FALSE),"")</f>
        <v/>
      </c>
      <c r="AL94" s="110" t="str">
        <f>IFERROR(VLOOKUP($X94,Prospects!$A$3:$K$281,6,FALSE),"")</f>
        <v/>
      </c>
      <c r="AN94" s="108" t="str">
        <f>IFERROR(VLOOKUP($X94,KEEPERS!$A$3:$H$300,1,FALSE),"")</f>
        <v/>
      </c>
      <c r="AO94" s="108" t="str">
        <f>IFERROR(VLOOKUP($X94,KEEPERS!$A$3:$H$300,5,FALSE),"")</f>
        <v/>
      </c>
      <c r="AP94" s="108" t="str">
        <f>IFERROR(VLOOKUP($X94,KEEPERS!$A$3:$H$300,2,FALSE),"")</f>
        <v/>
      </c>
      <c r="AQ94" s="110" t="str">
        <f>IFERROR(VLOOKUP($X94,KEEPERS!$A$3:$H$300,6,FALSE),"")</f>
        <v/>
      </c>
      <c r="AR94" s="110" t="str">
        <f>IFERROR(VLOOKUP($X94,KEEPERS!$A$3:$H$300,7,FALSE),"")</f>
        <v/>
      </c>
      <c r="AT94" s="110" t="str">
        <f>IFERROR(VLOOKUP($X94,HIT!$B$182:$AM$2000,1,FALSE),"")</f>
        <v>Lorenzo Cain</v>
      </c>
      <c r="AU94" s="407">
        <f>IFERROR(VLOOKUP($X94,HIT!$B$182:$AM$2000,32,FALSE),0)</f>
        <v>445.40000000000009</v>
      </c>
      <c r="AV94" s="407">
        <f>IFERROR(VLOOKUP($X94,HIT!$B$182:$AM$2000,33,FALSE),0)</f>
        <v>3.0506849315068498</v>
      </c>
      <c r="AW94" s="110" t="str">
        <f>IFERROR(VLOOKUP($X94,PITCH!$B$182:$AP$2000,1,FALSE),"")</f>
        <v/>
      </c>
      <c r="AX94" s="110">
        <f>IFERROR(VLOOKUP($X94,PITCH!$B$182:$AP$2000,35,FALSE),0)</f>
        <v>0</v>
      </c>
      <c r="AY94" s="110">
        <f>IFERROR(VLOOKUP($X94,PITCH!$B$182:$AP$2000,36,FALSE),0)</f>
        <v>0</v>
      </c>
      <c r="AZ94" s="408">
        <f t="shared" si="8"/>
        <v>445.40000000000009</v>
      </c>
      <c r="BA94" s="408">
        <f>IF(AZ94&gt;0,RANK(AZ94,AZ$3:AZ754),"")</f>
        <v>50</v>
      </c>
      <c r="BB94" s="408">
        <f ca="1">IFERROR(VLOOKUP($X94,HIT!$B$182:$AP$2000,31,FALSE),0)</f>
        <v>191</v>
      </c>
      <c r="BC94" s="408">
        <f>IFERROR(VLOOKUP($X94,PITCH!$B$182:$AP$2000,34,FALSE),0)</f>
        <v>0</v>
      </c>
      <c r="BE94" s="110">
        <f>IFERROR(VLOOKUP($X94,OBP!$B$182:$AN$2001,32,FALSE),"")</f>
        <v>31</v>
      </c>
      <c r="BG94" s="110">
        <f>IFERROR(VLOOKUP($X94,OPS!$B$183:$AL$2002,31,FALSE),"")</f>
        <v>38</v>
      </c>
      <c r="BI94" s="110" t="str">
        <f>IFERROR(VLOOKUP($X94,PITCH!$B$205:$AP$2000,34,FALSE),"")</f>
        <v/>
      </c>
      <c r="BJ94" s="110" t="str">
        <f>IFERROR(VLOOKUP($X94,PITCH!$B$205:$AP$2000,34,FALSE),"")</f>
        <v/>
      </c>
      <c r="BK94" s="110" t="str">
        <f>IFERROR(VLOOKUP($X94,PITCH!$B$205:$AP$2000,34,FALSE),"")</f>
        <v/>
      </c>
    </row>
    <row r="95" spans="2:63" x14ac:dyDescent="0.2">
      <c r="B95" t="s">
        <v>359</v>
      </c>
      <c r="C95" t="s">
        <v>715</v>
      </c>
      <c r="D95" t="s">
        <v>114</v>
      </c>
      <c r="E95" t="s">
        <v>114</v>
      </c>
      <c r="F95">
        <v>13</v>
      </c>
      <c r="G95">
        <v>503</v>
      </c>
      <c r="H95">
        <v>69</v>
      </c>
      <c r="I95">
        <v>24</v>
      </c>
      <c r="J95">
        <v>76</v>
      </c>
      <c r="K95">
        <v>11</v>
      </c>
      <c r="L95">
        <v>0.248</v>
      </c>
      <c r="T95" s="127">
        <f t="shared" si="9"/>
        <v>93</v>
      </c>
      <c r="U95" t="str">
        <f t="shared" si="6"/>
        <v>H</v>
      </c>
      <c r="V95">
        <f>IF(U95="H",COUNTIF($U$3:$U95,"H"),"")</f>
        <v>64</v>
      </c>
      <c r="W95" t="str">
        <f>IF(U95="P",COUNTIF($U$3:$U95,"P"),"")</f>
        <v/>
      </c>
      <c r="X95" s="76" t="str">
        <f t="shared" si="7"/>
        <v>A.J. Pollock</v>
      </c>
      <c r="Y95" t="str">
        <f>IFERROR(VLOOKUP($X95,PITCH!$B$7:$AJ$2004,29,FALSE),"")</f>
        <v/>
      </c>
      <c r="Z95" t="str">
        <f>IFERROR(VLOOKUP($X95,PITCH!$B$7:$AJ$2004,30,FALSE),"")</f>
        <v/>
      </c>
      <c r="AA95" t="str">
        <f>IFERROR(VLOOKUP($X95,PITCH!$B$7:$AJ$2004,31,FALSE),"")</f>
        <v/>
      </c>
      <c r="AB95" t="str">
        <f>IFERROR(VLOOKUP($X95,PITCH!$B$7:$AJ$2004,1,FALSE),"")</f>
        <v/>
      </c>
      <c r="AD95" s="108" t="str">
        <f>IFERROR(VLOOKUP($X95,Prospects!$A$3:$K$281,1,FALSE),"")</f>
        <v/>
      </c>
      <c r="AE95" s="108" t="str">
        <f>IFERROR(VLOOKUP($X95,Prospects!$A$3:$K$281,9,FALSE),"")</f>
        <v/>
      </c>
      <c r="AF95" s="108" t="str">
        <f>IFERROR(VLOOKUP($X95,Prospects!$A$3:$K$281,2,FALSE),"")</f>
        <v/>
      </c>
      <c r="AG95" s="110" t="str">
        <f>IFERROR(VLOOKUP($X95,Prospects!$A$3:$K$281,10,FALSE),"")</f>
        <v/>
      </c>
      <c r="AH95" s="110" t="str">
        <f>IFERROR(VLOOKUP($X95,Prospects!$A$3:$K$281,11,FALSE),"")</f>
        <v/>
      </c>
      <c r="AI95" s="110" t="str">
        <f>IFERROR(VLOOKUP($X95,Prospects!$A$3:$K$281,3,FALSE),"")</f>
        <v/>
      </c>
      <c r="AJ95" s="110" t="str">
        <f>IFERROR(VLOOKUP($X95,Prospects!$A$3:$K$281,4,FALSE),"")</f>
        <v/>
      </c>
      <c r="AK95" s="110" t="str">
        <f>IFERROR(VLOOKUP($X95,Prospects!$A$3:$K$281,5,FALSE),"")</f>
        <v/>
      </c>
      <c r="AL95" s="110" t="str">
        <f>IFERROR(VLOOKUP($X95,Prospects!$A$3:$K$281,6,FALSE),"")</f>
        <v/>
      </c>
      <c r="AN95" s="108" t="str">
        <f>IFERROR(VLOOKUP($X95,KEEPERS!$A$3:$H$300,1,FALSE),"")</f>
        <v/>
      </c>
      <c r="AO95" s="108" t="str">
        <f>IFERROR(VLOOKUP($X95,KEEPERS!$A$3:$H$300,5,FALSE),"")</f>
        <v/>
      </c>
      <c r="AP95" s="108" t="str">
        <f>IFERROR(VLOOKUP($X95,KEEPERS!$A$3:$H$300,2,FALSE),"")</f>
        <v/>
      </c>
      <c r="AQ95" s="110" t="str">
        <f>IFERROR(VLOOKUP($X95,KEEPERS!$A$3:$H$300,6,FALSE),"")</f>
        <v/>
      </c>
      <c r="AR95" s="110" t="str">
        <f>IFERROR(VLOOKUP($X95,KEEPERS!$A$3:$H$300,7,FALSE),"")</f>
        <v/>
      </c>
      <c r="AT95" s="110" t="str">
        <f>IFERROR(VLOOKUP($X95,HIT!$B$182:$AM$2000,1,FALSE),"")</f>
        <v>A.J. Pollock</v>
      </c>
      <c r="AU95" s="407">
        <f>IFERROR(VLOOKUP($X95,HIT!$B$182:$AM$2000,32,FALSE),0)</f>
        <v>389.95000000000005</v>
      </c>
      <c r="AV95" s="407">
        <f>IFERROR(VLOOKUP($X95,HIT!$B$182:$AM$2000,33,FALSE),0)</f>
        <v>2.9100746268656721</v>
      </c>
      <c r="AW95" s="110" t="str">
        <f>IFERROR(VLOOKUP($X95,PITCH!$B$182:$AP$2000,1,FALSE),"")</f>
        <v/>
      </c>
      <c r="AX95" s="110">
        <f>IFERROR(VLOOKUP($X95,PITCH!$B$182:$AP$2000,35,FALSE),0)</f>
        <v>0</v>
      </c>
      <c r="AY95" s="110">
        <f>IFERROR(VLOOKUP($X95,PITCH!$B$182:$AP$2000,36,FALSE),0)</f>
        <v>0</v>
      </c>
      <c r="AZ95" s="408">
        <f t="shared" si="8"/>
        <v>389.95000000000005</v>
      </c>
      <c r="BA95" s="408">
        <f>IF(AZ95&gt;0,RANK(AZ95,AZ$3:AZ755),"")</f>
        <v>113</v>
      </c>
      <c r="BB95" s="408">
        <f ca="1">IFERROR(VLOOKUP($X95,HIT!$B$182:$AP$2000,31,FALSE),0)</f>
        <v>155</v>
      </c>
      <c r="BC95" s="408">
        <f>IFERROR(VLOOKUP($X95,PITCH!$B$182:$AP$2000,34,FALSE),0)</f>
        <v>0</v>
      </c>
      <c r="BE95" s="110">
        <f>IFERROR(VLOOKUP($X95,OBP!$B$182:$AN$2001,32,FALSE),"")</f>
        <v>97</v>
      </c>
      <c r="BG95" s="110">
        <f>IFERROR(VLOOKUP($X95,OPS!$B$183:$AL$2002,31,FALSE),"")</f>
        <v>89</v>
      </c>
      <c r="BI95" s="110" t="str">
        <f>IFERROR(VLOOKUP($X95,PITCH!$B$205:$AP$2000,34,FALSE),"")</f>
        <v/>
      </c>
      <c r="BJ95" s="110" t="str">
        <f>IFERROR(VLOOKUP($X95,PITCH!$B$205:$AP$2000,34,FALSE),"")</f>
        <v/>
      </c>
      <c r="BK95" s="110" t="str">
        <f>IFERROR(VLOOKUP($X95,PITCH!$B$205:$AP$2000,34,FALSE),"")</f>
        <v/>
      </c>
    </row>
    <row r="96" spans="2:63" x14ac:dyDescent="0.2">
      <c r="B96" t="s">
        <v>211</v>
      </c>
      <c r="C96" t="s">
        <v>340</v>
      </c>
      <c r="D96" t="s">
        <v>9</v>
      </c>
      <c r="E96" t="s">
        <v>9</v>
      </c>
      <c r="F96">
        <v>13</v>
      </c>
      <c r="M96">
        <v>60</v>
      </c>
      <c r="N96">
        <v>4</v>
      </c>
      <c r="O96">
        <v>37</v>
      </c>
      <c r="P96">
        <v>2.78</v>
      </c>
      <c r="Q96">
        <v>1.03</v>
      </c>
      <c r="R96">
        <v>83</v>
      </c>
      <c r="T96" s="127">
        <f t="shared" si="9"/>
        <v>94</v>
      </c>
      <c r="U96" t="str">
        <f t="shared" si="6"/>
        <v>P</v>
      </c>
      <c r="V96" t="str">
        <f>IF(U96="H",COUNTIF($U$3:$U96,"H"),"")</f>
        <v/>
      </c>
      <c r="W96">
        <f>IF(U96="P",COUNTIF($U$3:$U96,"P"),"")</f>
        <v>30</v>
      </c>
      <c r="X96" s="76" t="str">
        <f t="shared" si="7"/>
        <v>Craig Kimbrel</v>
      </c>
      <c r="Y96">
        <f>IFERROR(VLOOKUP($X96,PITCH!$B$7:$AJ$2004,29,FALSE),"")</f>
        <v>13.611111111111112</v>
      </c>
      <c r="Z96">
        <f>IFERROR(VLOOKUP($X96,PITCH!$B$7:$AJ$2004,30,FALSE),"")</f>
        <v>3.6111111111111112</v>
      </c>
      <c r="AA96">
        <f>IFERROR(VLOOKUP($X96,PITCH!$B$7:$AJ$2004,31,FALSE),"")</f>
        <v>10.000000000000002</v>
      </c>
      <c r="AB96" t="str">
        <f>IFERROR(VLOOKUP($X96,PITCH!$B$7:$AJ$2004,1,FALSE),"")</f>
        <v>Craig Kimbrel</v>
      </c>
      <c r="AD96" s="108" t="str">
        <f>IFERROR(VLOOKUP($X96,Prospects!$A$3:$K$281,1,FALSE),"")</f>
        <v/>
      </c>
      <c r="AE96" s="108" t="str">
        <f>IFERROR(VLOOKUP($X96,Prospects!$A$3:$K$281,9,FALSE),"")</f>
        <v/>
      </c>
      <c r="AF96" s="108" t="str">
        <f>IFERROR(VLOOKUP($X96,Prospects!$A$3:$K$281,2,FALSE),"")</f>
        <v/>
      </c>
      <c r="AG96" s="110" t="str">
        <f>IFERROR(VLOOKUP($X96,Prospects!$A$3:$K$281,10,FALSE),"")</f>
        <v/>
      </c>
      <c r="AH96" s="110" t="str">
        <f>IFERROR(VLOOKUP($X96,Prospects!$A$3:$K$281,11,FALSE),"")</f>
        <v/>
      </c>
      <c r="AI96" s="110" t="str">
        <f>IFERROR(VLOOKUP($X96,Prospects!$A$3:$K$281,3,FALSE),"")</f>
        <v/>
      </c>
      <c r="AJ96" s="110" t="str">
        <f>IFERROR(VLOOKUP($X96,Prospects!$A$3:$K$281,4,FALSE),"")</f>
        <v/>
      </c>
      <c r="AK96" s="110" t="str">
        <f>IFERROR(VLOOKUP($X96,Prospects!$A$3:$K$281,5,FALSE),"")</f>
        <v/>
      </c>
      <c r="AL96" s="110" t="str">
        <f>IFERROR(VLOOKUP($X96,Prospects!$A$3:$K$281,6,FALSE),"")</f>
        <v/>
      </c>
      <c r="AN96" s="108" t="str">
        <f>IFERROR(VLOOKUP($X96,KEEPERS!$A$3:$H$300,1,FALSE),"")</f>
        <v/>
      </c>
      <c r="AO96" s="108" t="str">
        <f>IFERROR(VLOOKUP($X96,KEEPERS!$A$3:$H$300,5,FALSE),"")</f>
        <v/>
      </c>
      <c r="AP96" s="108" t="str">
        <f>IFERROR(VLOOKUP($X96,KEEPERS!$A$3:$H$300,2,FALSE),"")</f>
        <v/>
      </c>
      <c r="AQ96" s="110" t="str">
        <f>IFERROR(VLOOKUP($X96,KEEPERS!$A$3:$H$300,6,FALSE),"")</f>
        <v/>
      </c>
      <c r="AR96" s="110" t="str">
        <f>IFERROR(VLOOKUP($X96,KEEPERS!$A$3:$H$300,7,FALSE),"")</f>
        <v/>
      </c>
      <c r="AT96" s="110" t="str">
        <f>IFERROR(VLOOKUP($X96,HIT!$B$182:$AM$2000,1,FALSE),"")</f>
        <v/>
      </c>
      <c r="AU96" s="407">
        <f>IFERROR(VLOOKUP($X96,HIT!$B$182:$AM$2000,32,FALSE),0)</f>
        <v>0</v>
      </c>
      <c r="AV96" s="407">
        <f>IFERROR(VLOOKUP($X96,HIT!$B$182:$AM$2000,33,FALSE),0)</f>
        <v>0</v>
      </c>
      <c r="AW96" s="110" t="str">
        <f>IFERROR(VLOOKUP($X96,PITCH!$B$182:$AP$2000,1,FALSE),"")</f>
        <v>Craig Kimbrel</v>
      </c>
      <c r="AX96" s="110">
        <f>IFERROR(VLOOKUP($X96,PITCH!$B$182:$AP$2000,35,FALSE),0)</f>
        <v>411.4</v>
      </c>
      <c r="AY96" s="110">
        <f>IFERROR(VLOOKUP($X96,PITCH!$B$182:$AP$2000,36,FALSE),0)</f>
        <v>6.3292307692307688</v>
      </c>
      <c r="AZ96" s="408">
        <f t="shared" si="8"/>
        <v>411.4</v>
      </c>
      <c r="BA96" s="408">
        <f>IF(AZ96&gt;0,RANK(AZ96,AZ$3:AZ756),"")</f>
        <v>83</v>
      </c>
      <c r="BB96" s="408">
        <f>IFERROR(VLOOKUP($X96,HIT!$B$182:$AP$2000,31,FALSE),0)</f>
        <v>0</v>
      </c>
      <c r="BC96" s="408">
        <f ca="1">IFERROR(VLOOKUP($X96,PITCH!$B$182:$AP$2000,34,FALSE),0)</f>
        <v>347</v>
      </c>
      <c r="BE96" s="110" t="str">
        <f>IFERROR(VLOOKUP($X96,OBP!$B$182:$AN$2001,32,FALSE),"")</f>
        <v/>
      </c>
      <c r="BG96" s="110" t="str">
        <f>IFERROR(VLOOKUP($X96,OPS!$B$183:$AL$2002,31,FALSE),"")</f>
        <v/>
      </c>
      <c r="BI96" s="110" t="str">
        <f>IFERROR(VLOOKUP($X96,PITCH!$B$205:$AP$2000,34,FALSE),"")</f>
        <v/>
      </c>
      <c r="BJ96" s="110" t="str">
        <f>IFERROR(VLOOKUP($X96,PITCH!$B$205:$AP$2000,34,FALSE),"")</f>
        <v/>
      </c>
      <c r="BK96" s="110" t="str">
        <f>IFERROR(VLOOKUP($X96,PITCH!$B$205:$AP$2000,34,FALSE),"")</f>
        <v/>
      </c>
    </row>
    <row r="97" spans="2:63" x14ac:dyDescent="0.2">
      <c r="B97" t="s">
        <v>213</v>
      </c>
      <c r="C97" t="s">
        <v>715</v>
      </c>
      <c r="D97" t="s">
        <v>9</v>
      </c>
      <c r="E97" t="s">
        <v>9</v>
      </c>
      <c r="F97">
        <v>13</v>
      </c>
      <c r="M97">
        <v>64</v>
      </c>
      <c r="N97">
        <v>2</v>
      </c>
      <c r="O97">
        <v>36</v>
      </c>
      <c r="P97">
        <v>2.84</v>
      </c>
      <c r="Q97">
        <v>1.02</v>
      </c>
      <c r="R97">
        <v>77</v>
      </c>
      <c r="T97" s="127">
        <f t="shared" si="9"/>
        <v>95</v>
      </c>
      <c r="U97" t="str">
        <f t="shared" si="6"/>
        <v>P</v>
      </c>
      <c r="V97" t="str">
        <f>IF(U97="H",COUNTIF($U$3:$U97,"H"),"")</f>
        <v/>
      </c>
      <c r="W97">
        <f>IF(U97="P",COUNTIF($U$3:$U97,"P"),"")</f>
        <v>31</v>
      </c>
      <c r="X97" s="76" t="str">
        <f t="shared" si="7"/>
        <v>Kenley Jansen</v>
      </c>
      <c r="Y97">
        <f>IFERROR(VLOOKUP($X97,PITCH!$B$7:$AJ$2004,29,FALSE),"")</f>
        <v>10.729312762973352</v>
      </c>
      <c r="Z97">
        <f>IFERROR(VLOOKUP($X97,PITCH!$B$7:$AJ$2004,30,FALSE),"")</f>
        <v>2.2720897615708275</v>
      </c>
      <c r="AA97">
        <f>IFERROR(VLOOKUP($X97,PITCH!$B$7:$AJ$2004,31,FALSE),"")</f>
        <v>8.4572230014025251</v>
      </c>
      <c r="AB97" t="str">
        <f>IFERROR(VLOOKUP($X97,PITCH!$B$7:$AJ$2004,1,FALSE),"")</f>
        <v>Kenley Jansen</v>
      </c>
      <c r="AD97" s="108" t="str">
        <f>IFERROR(VLOOKUP($X97,Prospects!$A$3:$K$281,1,FALSE),"")</f>
        <v/>
      </c>
      <c r="AE97" s="108" t="str">
        <f>IFERROR(VLOOKUP($X97,Prospects!$A$3:$K$281,9,FALSE),"")</f>
        <v/>
      </c>
      <c r="AF97" s="108" t="str">
        <f>IFERROR(VLOOKUP($X97,Prospects!$A$3:$K$281,2,FALSE),"")</f>
        <v/>
      </c>
      <c r="AG97" s="110" t="str">
        <f>IFERROR(VLOOKUP($X97,Prospects!$A$3:$K$281,10,FALSE),"")</f>
        <v/>
      </c>
      <c r="AH97" s="110" t="str">
        <f>IFERROR(VLOOKUP($X97,Prospects!$A$3:$K$281,11,FALSE),"")</f>
        <v/>
      </c>
      <c r="AI97" s="110" t="str">
        <f>IFERROR(VLOOKUP($X97,Prospects!$A$3:$K$281,3,FALSE),"")</f>
        <v/>
      </c>
      <c r="AJ97" s="110" t="str">
        <f>IFERROR(VLOOKUP($X97,Prospects!$A$3:$K$281,4,FALSE),"")</f>
        <v/>
      </c>
      <c r="AK97" s="110" t="str">
        <f>IFERROR(VLOOKUP($X97,Prospects!$A$3:$K$281,5,FALSE),"")</f>
        <v/>
      </c>
      <c r="AL97" s="110" t="str">
        <f>IFERROR(VLOOKUP($X97,Prospects!$A$3:$K$281,6,FALSE),"")</f>
        <v/>
      </c>
      <c r="AN97" s="108" t="str">
        <f>IFERROR(VLOOKUP($X97,KEEPERS!$A$3:$H$300,1,FALSE),"")</f>
        <v/>
      </c>
      <c r="AO97" s="108" t="str">
        <f>IFERROR(VLOOKUP($X97,KEEPERS!$A$3:$H$300,5,FALSE),"")</f>
        <v/>
      </c>
      <c r="AP97" s="108" t="str">
        <f>IFERROR(VLOOKUP($X97,KEEPERS!$A$3:$H$300,2,FALSE),"")</f>
        <v/>
      </c>
      <c r="AQ97" s="110" t="str">
        <f>IFERROR(VLOOKUP($X97,KEEPERS!$A$3:$H$300,6,FALSE),"")</f>
        <v/>
      </c>
      <c r="AR97" s="110" t="str">
        <f>IFERROR(VLOOKUP($X97,KEEPERS!$A$3:$H$300,7,FALSE),"")</f>
        <v/>
      </c>
      <c r="AT97" s="110" t="str">
        <f>IFERROR(VLOOKUP($X97,HIT!$B$182:$AM$2000,1,FALSE),"")</f>
        <v/>
      </c>
      <c r="AU97" s="407">
        <f>IFERROR(VLOOKUP($X97,HIT!$B$182:$AM$2000,32,FALSE),0)</f>
        <v>0</v>
      </c>
      <c r="AV97" s="407">
        <f>IFERROR(VLOOKUP($X97,HIT!$B$182:$AM$2000,33,FALSE),0)</f>
        <v>0</v>
      </c>
      <c r="AW97" s="110" t="str">
        <f>IFERROR(VLOOKUP($X97,PITCH!$B$182:$AP$2000,1,FALSE),"")</f>
        <v>Kenley Jansen</v>
      </c>
      <c r="AX97" s="110">
        <f>IFERROR(VLOOKUP($X97,PITCH!$B$182:$AP$2000,35,FALSE),0)</f>
        <v>412.4</v>
      </c>
      <c r="AY97" s="110">
        <f>IFERROR(VLOOKUP($X97,PITCH!$B$182:$AP$2000,36,FALSE),0)</f>
        <v>6.3446153846153841</v>
      </c>
      <c r="AZ97" s="408">
        <f t="shared" si="8"/>
        <v>412.4</v>
      </c>
      <c r="BA97" s="408">
        <f>IF(AZ97&gt;0,RANK(AZ97,AZ$3:AZ757),"")</f>
        <v>81</v>
      </c>
      <c r="BB97" s="408">
        <f>IFERROR(VLOOKUP($X97,HIT!$B$182:$AP$2000,31,FALSE),0)</f>
        <v>0</v>
      </c>
      <c r="BC97" s="408">
        <f ca="1">IFERROR(VLOOKUP($X97,PITCH!$B$182:$AP$2000,34,FALSE),0)</f>
        <v>347</v>
      </c>
      <c r="BE97" s="110" t="str">
        <f>IFERROR(VLOOKUP($X97,OBP!$B$182:$AN$2001,32,FALSE),"")</f>
        <v/>
      </c>
      <c r="BG97" s="110" t="str">
        <f>IFERROR(VLOOKUP($X97,OPS!$B$183:$AL$2002,31,FALSE),"")</f>
        <v/>
      </c>
      <c r="BI97" s="110" t="str">
        <f>IFERROR(VLOOKUP($X97,PITCH!$B$205:$AP$2000,34,FALSE),"")</f>
        <v/>
      </c>
      <c r="BJ97" s="110" t="str">
        <f>IFERROR(VLOOKUP($X97,PITCH!$B$205:$AP$2000,34,FALSE),"")</f>
        <v/>
      </c>
      <c r="BK97" s="110" t="str">
        <f>IFERROR(VLOOKUP($X97,PITCH!$B$205:$AP$2000,34,FALSE),"")</f>
        <v/>
      </c>
    </row>
    <row r="98" spans="2:63" x14ac:dyDescent="0.2">
      <c r="B98" t="s">
        <v>3428</v>
      </c>
      <c r="C98" t="s">
        <v>141</v>
      </c>
      <c r="D98" t="s">
        <v>111</v>
      </c>
      <c r="E98" t="s">
        <v>111</v>
      </c>
      <c r="F98">
        <v>13</v>
      </c>
      <c r="M98">
        <v>163</v>
      </c>
      <c r="N98">
        <v>12</v>
      </c>
      <c r="O98">
        <v>0</v>
      </c>
      <c r="P98">
        <v>3.62</v>
      </c>
      <c r="Q98">
        <v>1.27</v>
      </c>
      <c r="R98">
        <v>174</v>
      </c>
      <c r="T98" s="127">
        <f t="shared" si="9"/>
        <v>96</v>
      </c>
      <c r="U98" t="str">
        <f t="shared" si="6"/>
        <v>P</v>
      </c>
      <c r="V98" t="str">
        <f>IF(U98="H",COUNTIF($U$3:$U98,"H"),"")</f>
        <v/>
      </c>
      <c r="W98">
        <f>IF(U98="P",COUNTIF($U$3:$U98,"P"),"")</f>
        <v>32</v>
      </c>
      <c r="X98" s="76" t="str">
        <f t="shared" si="7"/>
        <v>Joey Lucchesi</v>
      </c>
      <c r="Y98">
        <f>IFERROR(VLOOKUP($X98,PITCH!$B$7:$AJ$2004,29,FALSE),"")</f>
        <v>9.1304347826086953</v>
      </c>
      <c r="Z98">
        <f>IFERROR(VLOOKUP($X98,PITCH!$B$7:$AJ$2004,30,FALSE),"")</f>
        <v>3.0830039525691699</v>
      </c>
      <c r="AA98">
        <f>IFERROR(VLOOKUP($X98,PITCH!$B$7:$AJ$2004,31,FALSE),"")</f>
        <v>6.0474308300395254</v>
      </c>
      <c r="AB98" t="str">
        <f>IFERROR(VLOOKUP($X98,PITCH!$B$7:$AJ$2004,1,FALSE),"")</f>
        <v>Joey Lucchesi</v>
      </c>
      <c r="AD98" s="108" t="str">
        <f>IFERROR(VLOOKUP($X98,Prospects!$A$3:$K$281,1,FALSE),"")</f>
        <v/>
      </c>
      <c r="AE98" s="108" t="str">
        <f>IFERROR(VLOOKUP($X98,Prospects!$A$3:$K$281,9,FALSE),"")</f>
        <v/>
      </c>
      <c r="AF98" s="108" t="str">
        <f>IFERROR(VLOOKUP($X98,Prospects!$A$3:$K$281,2,FALSE),"")</f>
        <v/>
      </c>
      <c r="AG98" s="110" t="str">
        <f>IFERROR(VLOOKUP($X98,Prospects!$A$3:$K$281,10,FALSE),"")</f>
        <v/>
      </c>
      <c r="AH98" s="110" t="str">
        <f>IFERROR(VLOOKUP($X98,Prospects!$A$3:$K$281,11,FALSE),"")</f>
        <v/>
      </c>
      <c r="AI98" s="110" t="str">
        <f>IFERROR(VLOOKUP($X98,Prospects!$A$3:$K$281,3,FALSE),"")</f>
        <v/>
      </c>
      <c r="AJ98" s="110" t="str">
        <f>IFERROR(VLOOKUP($X98,Prospects!$A$3:$K$281,4,FALSE),"")</f>
        <v/>
      </c>
      <c r="AK98" s="110" t="str">
        <f>IFERROR(VLOOKUP($X98,Prospects!$A$3:$K$281,5,FALSE),"")</f>
        <v/>
      </c>
      <c r="AL98" s="110" t="str">
        <f>IFERROR(VLOOKUP($X98,Prospects!$A$3:$K$281,6,FALSE),"")</f>
        <v/>
      </c>
      <c r="AN98" s="108" t="str">
        <f>IFERROR(VLOOKUP($X98,KEEPERS!$A$3:$H$300,1,FALSE),"")</f>
        <v/>
      </c>
      <c r="AO98" s="108" t="str">
        <f>IFERROR(VLOOKUP($X98,KEEPERS!$A$3:$H$300,5,FALSE),"")</f>
        <v/>
      </c>
      <c r="AP98" s="108" t="str">
        <f>IFERROR(VLOOKUP($X98,KEEPERS!$A$3:$H$300,2,FALSE),"")</f>
        <v/>
      </c>
      <c r="AQ98" s="110" t="str">
        <f>IFERROR(VLOOKUP($X98,KEEPERS!$A$3:$H$300,6,FALSE),"")</f>
        <v/>
      </c>
      <c r="AR98" s="110" t="str">
        <f>IFERROR(VLOOKUP($X98,KEEPERS!$A$3:$H$300,7,FALSE),"")</f>
        <v/>
      </c>
      <c r="AT98" s="110" t="str">
        <f>IFERROR(VLOOKUP($X98,HIT!$B$182:$AM$2000,1,FALSE),"")</f>
        <v/>
      </c>
      <c r="AU98" s="407">
        <f>IFERROR(VLOOKUP($X98,HIT!$B$182:$AM$2000,32,FALSE),0)</f>
        <v>0</v>
      </c>
      <c r="AV98" s="407">
        <f>IFERROR(VLOOKUP($X98,HIT!$B$182:$AM$2000,33,FALSE),0)</f>
        <v>0</v>
      </c>
      <c r="AW98" s="110" t="str">
        <f>IFERROR(VLOOKUP($X98,PITCH!$B$182:$AP$2000,1,FALSE),"")</f>
        <v>Joey Lucchesi</v>
      </c>
      <c r="AX98" s="110">
        <f>IFERROR(VLOOKUP($X98,PITCH!$B$182:$AP$2000,35,FALSE),0)</f>
        <v>339.40000000000009</v>
      </c>
      <c r="AY98" s="110">
        <f>IFERROR(VLOOKUP($X98,PITCH!$B$182:$AP$2000,36,FALSE),0)</f>
        <v>11.703448275862073</v>
      </c>
      <c r="AZ98" s="408">
        <f t="shared" si="8"/>
        <v>339.40000000000009</v>
      </c>
      <c r="BA98" s="408">
        <f>IF(AZ98&gt;0,RANK(AZ98,AZ$3:AZ758),"")</f>
        <v>192</v>
      </c>
      <c r="BB98" s="408">
        <f>IFERROR(VLOOKUP($X98,HIT!$B$182:$AP$2000,31,FALSE),0)</f>
        <v>0</v>
      </c>
      <c r="BC98" s="408">
        <f ca="1">IFERROR(VLOOKUP($X98,PITCH!$B$182:$AP$2000,34,FALSE),0)</f>
        <v>40</v>
      </c>
      <c r="BE98" s="110" t="str">
        <f>IFERROR(VLOOKUP($X98,OBP!$B$182:$AN$2001,32,FALSE),"")</f>
        <v/>
      </c>
      <c r="BG98" s="110" t="str">
        <f>IFERROR(VLOOKUP($X98,OPS!$B$183:$AL$2002,31,FALSE),"")</f>
        <v/>
      </c>
      <c r="BI98" s="110">
        <f ca="1">IFERROR(VLOOKUP($X98,PITCH!$B$205:$AP$2000,34,FALSE),"")</f>
        <v>40</v>
      </c>
      <c r="BJ98" s="110">
        <f ca="1">IFERROR(VLOOKUP($X98,PITCH!$B$205:$AP$2000,34,FALSE),"")</f>
        <v>40</v>
      </c>
      <c r="BK98" s="110">
        <f ca="1">IFERROR(VLOOKUP($X98,PITCH!$B$205:$AP$2000,34,FALSE),"")</f>
        <v>40</v>
      </c>
    </row>
    <row r="99" spans="2:63" x14ac:dyDescent="0.2">
      <c r="B99" t="s">
        <v>920</v>
      </c>
      <c r="C99" t="s">
        <v>117</v>
      </c>
      <c r="D99" t="s">
        <v>114</v>
      </c>
      <c r="E99" t="s">
        <v>114</v>
      </c>
      <c r="F99">
        <v>13</v>
      </c>
      <c r="G99">
        <v>577</v>
      </c>
      <c r="H99">
        <v>83</v>
      </c>
      <c r="I99">
        <v>27</v>
      </c>
      <c r="J99">
        <v>89</v>
      </c>
      <c r="K99">
        <v>7</v>
      </c>
      <c r="L99">
        <v>0.28199999999999997</v>
      </c>
      <c r="T99" s="127">
        <f t="shared" si="9"/>
        <v>97</v>
      </c>
      <c r="U99" t="str">
        <f t="shared" si="6"/>
        <v>H</v>
      </c>
      <c r="V99">
        <f>IF(U99="H",COUNTIF($U$3:$U99,"H"),"")</f>
        <v>65</v>
      </c>
      <c r="W99" t="str">
        <f>IF(U99="P",COUNTIF($U$3:$U99,"P"),"")</f>
        <v/>
      </c>
      <c r="X99" s="76" t="str">
        <f t="shared" si="7"/>
        <v>Mitch Haniger</v>
      </c>
      <c r="Y99" t="str">
        <f>IFERROR(VLOOKUP($X99,PITCH!$B$7:$AJ$2004,29,FALSE),"")</f>
        <v/>
      </c>
      <c r="Z99" t="str">
        <f>IFERROR(VLOOKUP($X99,PITCH!$B$7:$AJ$2004,30,FALSE),"")</f>
        <v/>
      </c>
      <c r="AA99" t="str">
        <f>IFERROR(VLOOKUP($X99,PITCH!$B$7:$AJ$2004,31,FALSE),"")</f>
        <v/>
      </c>
      <c r="AB99" t="str">
        <f>IFERROR(VLOOKUP($X99,PITCH!$B$7:$AJ$2004,1,FALSE),"")</f>
        <v/>
      </c>
      <c r="AD99" s="108" t="str">
        <f>IFERROR(VLOOKUP($X99,Prospects!$A$3:$K$281,1,FALSE),"")</f>
        <v/>
      </c>
      <c r="AE99" s="108" t="str">
        <f>IFERROR(VLOOKUP($X99,Prospects!$A$3:$K$281,9,FALSE),"")</f>
        <v/>
      </c>
      <c r="AF99" s="108" t="str">
        <f>IFERROR(VLOOKUP($X99,Prospects!$A$3:$K$281,2,FALSE),"")</f>
        <v/>
      </c>
      <c r="AG99" s="110" t="str">
        <f>IFERROR(VLOOKUP($X99,Prospects!$A$3:$K$281,10,FALSE),"")</f>
        <v/>
      </c>
      <c r="AH99" s="110" t="str">
        <f>IFERROR(VLOOKUP($X99,Prospects!$A$3:$K$281,11,FALSE),"")</f>
        <v/>
      </c>
      <c r="AI99" s="110" t="str">
        <f>IFERROR(VLOOKUP($X99,Prospects!$A$3:$K$281,3,FALSE),"")</f>
        <v/>
      </c>
      <c r="AJ99" s="110" t="str">
        <f>IFERROR(VLOOKUP($X99,Prospects!$A$3:$K$281,4,FALSE),"")</f>
        <v/>
      </c>
      <c r="AK99" s="110" t="str">
        <f>IFERROR(VLOOKUP($X99,Prospects!$A$3:$K$281,5,FALSE),"")</f>
        <v/>
      </c>
      <c r="AL99" s="110" t="str">
        <f>IFERROR(VLOOKUP($X99,Prospects!$A$3:$K$281,6,FALSE),"")</f>
        <v/>
      </c>
      <c r="AN99" s="108" t="str">
        <f>IFERROR(VLOOKUP($X99,KEEPERS!$A$3:$H$300,1,FALSE),"")</f>
        <v/>
      </c>
      <c r="AO99" s="108" t="str">
        <f>IFERROR(VLOOKUP($X99,KEEPERS!$A$3:$H$300,5,FALSE),"")</f>
        <v/>
      </c>
      <c r="AP99" s="108" t="str">
        <f>IFERROR(VLOOKUP($X99,KEEPERS!$A$3:$H$300,2,FALSE),"")</f>
        <v/>
      </c>
      <c r="AQ99" s="110" t="str">
        <f>IFERROR(VLOOKUP($X99,KEEPERS!$A$3:$H$300,6,FALSE),"")</f>
        <v/>
      </c>
      <c r="AR99" s="110" t="str">
        <f>IFERROR(VLOOKUP($X99,KEEPERS!$A$3:$H$300,7,FALSE),"")</f>
        <v/>
      </c>
      <c r="AT99" s="110" t="str">
        <f>IFERROR(VLOOKUP($X99,HIT!$B$182:$AM$2000,1,FALSE),"")</f>
        <v>Mitch Haniger</v>
      </c>
      <c r="AU99" s="407">
        <f>IFERROR(VLOOKUP($X99,HIT!$B$182:$AM$2000,32,FALSE),0)</f>
        <v>414.25000000000006</v>
      </c>
      <c r="AV99" s="407">
        <f>IFERROR(VLOOKUP($X99,HIT!$B$182:$AM$2000,33,FALSE),0)</f>
        <v>2.8568965517241383</v>
      </c>
      <c r="AW99" s="110" t="str">
        <f>IFERROR(VLOOKUP($X99,PITCH!$B$182:$AP$2000,1,FALSE),"")</f>
        <v/>
      </c>
      <c r="AX99" s="110">
        <f>IFERROR(VLOOKUP($X99,PITCH!$B$182:$AP$2000,35,FALSE),0)</f>
        <v>0</v>
      </c>
      <c r="AY99" s="110">
        <f>IFERROR(VLOOKUP($X99,PITCH!$B$182:$AP$2000,36,FALSE),0)</f>
        <v>0</v>
      </c>
      <c r="AZ99" s="408">
        <f t="shared" si="8"/>
        <v>414.25000000000006</v>
      </c>
      <c r="BA99" s="408">
        <f>IF(AZ99&gt;0,RANK(AZ99,AZ$3:AZ759),"")</f>
        <v>78</v>
      </c>
      <c r="BB99" s="408">
        <f ca="1">IFERROR(VLOOKUP($X99,HIT!$B$182:$AP$2000,31,FALSE),0)</f>
        <v>112</v>
      </c>
      <c r="BC99" s="408">
        <f>IFERROR(VLOOKUP($X99,PITCH!$B$182:$AP$2000,34,FALSE),0)</f>
        <v>0</v>
      </c>
      <c r="BE99" s="110">
        <f>IFERROR(VLOOKUP($X99,OBP!$B$182:$AN$2001,32,FALSE),"")</f>
        <v>69</v>
      </c>
      <c r="BG99" s="110">
        <f>IFERROR(VLOOKUP($X99,OPS!$B$183:$AL$2002,31,FALSE),"")</f>
        <v>71</v>
      </c>
      <c r="BI99" s="110" t="str">
        <f>IFERROR(VLOOKUP($X99,PITCH!$B$205:$AP$2000,34,FALSE),"")</f>
        <v/>
      </c>
      <c r="BJ99" s="110" t="str">
        <f>IFERROR(VLOOKUP($X99,PITCH!$B$205:$AP$2000,34,FALSE),"")</f>
        <v/>
      </c>
      <c r="BK99" s="110" t="str">
        <f>IFERROR(VLOOKUP($X99,PITCH!$B$205:$AP$2000,34,FALSE),"")</f>
        <v/>
      </c>
    </row>
    <row r="100" spans="2:63" x14ac:dyDescent="0.2">
      <c r="B100" t="s">
        <v>161</v>
      </c>
      <c r="C100" t="s">
        <v>122</v>
      </c>
      <c r="D100" t="s">
        <v>114</v>
      </c>
      <c r="E100" t="s">
        <v>114</v>
      </c>
      <c r="F100">
        <v>13</v>
      </c>
      <c r="G100">
        <v>502</v>
      </c>
      <c r="H100">
        <v>73</v>
      </c>
      <c r="I100">
        <v>27</v>
      </c>
      <c r="J100">
        <v>83</v>
      </c>
      <c r="K100">
        <v>11</v>
      </c>
      <c r="L100">
        <v>0.27300000000000002</v>
      </c>
      <c r="T100" s="127">
        <f t="shared" si="9"/>
        <v>98</v>
      </c>
      <c r="U100" t="str">
        <f t="shared" si="6"/>
        <v>H</v>
      </c>
      <c r="V100">
        <f>IF(U100="H",COUNTIF($U$3:$U100,"H"),"")</f>
        <v>66</v>
      </c>
      <c r="W100" t="str">
        <f>IF(U100="P",COUNTIF($U$3:$U100,"P"),"")</f>
        <v/>
      </c>
      <c r="X100" s="76" t="str">
        <f t="shared" si="7"/>
        <v>Yasiel Puig</v>
      </c>
      <c r="Y100" t="str">
        <f>IFERROR(VLOOKUP($X100,PITCH!$B$7:$AJ$2004,29,FALSE),"")</f>
        <v/>
      </c>
      <c r="Z100" t="str">
        <f>IFERROR(VLOOKUP($X100,PITCH!$B$7:$AJ$2004,30,FALSE),"")</f>
        <v/>
      </c>
      <c r="AA100" t="str">
        <f>IFERROR(VLOOKUP($X100,PITCH!$B$7:$AJ$2004,31,FALSE),"")</f>
        <v/>
      </c>
      <c r="AB100" t="str">
        <f>IFERROR(VLOOKUP($X100,PITCH!$B$7:$AJ$2004,1,FALSE),"")</f>
        <v/>
      </c>
      <c r="AD100" s="108" t="str">
        <f>IFERROR(VLOOKUP($X100,Prospects!$A$3:$K$281,1,FALSE),"")</f>
        <v/>
      </c>
      <c r="AE100" s="108" t="str">
        <f>IFERROR(VLOOKUP($X100,Prospects!$A$3:$K$281,9,FALSE),"")</f>
        <v/>
      </c>
      <c r="AF100" s="108" t="str">
        <f>IFERROR(VLOOKUP($X100,Prospects!$A$3:$K$281,2,FALSE),"")</f>
        <v/>
      </c>
      <c r="AG100" s="110" t="str">
        <f>IFERROR(VLOOKUP($X100,Prospects!$A$3:$K$281,10,FALSE),"")</f>
        <v/>
      </c>
      <c r="AH100" s="110" t="str">
        <f>IFERROR(VLOOKUP($X100,Prospects!$A$3:$K$281,11,FALSE),"")</f>
        <v/>
      </c>
      <c r="AI100" s="110" t="str">
        <f>IFERROR(VLOOKUP($X100,Prospects!$A$3:$K$281,3,FALSE),"")</f>
        <v/>
      </c>
      <c r="AJ100" s="110" t="str">
        <f>IFERROR(VLOOKUP($X100,Prospects!$A$3:$K$281,4,FALSE),"")</f>
        <v/>
      </c>
      <c r="AK100" s="110" t="str">
        <f>IFERROR(VLOOKUP($X100,Prospects!$A$3:$K$281,5,FALSE),"")</f>
        <v/>
      </c>
      <c r="AL100" s="110" t="str">
        <f>IFERROR(VLOOKUP($X100,Prospects!$A$3:$K$281,6,FALSE),"")</f>
        <v/>
      </c>
      <c r="AN100" s="108" t="str">
        <f>IFERROR(VLOOKUP($X100,KEEPERS!$A$3:$H$300,1,FALSE),"")</f>
        <v/>
      </c>
      <c r="AO100" s="108" t="str">
        <f>IFERROR(VLOOKUP($X100,KEEPERS!$A$3:$H$300,5,FALSE),"")</f>
        <v/>
      </c>
      <c r="AP100" s="108" t="str">
        <f>IFERROR(VLOOKUP($X100,KEEPERS!$A$3:$H$300,2,FALSE),"")</f>
        <v/>
      </c>
      <c r="AQ100" s="110" t="str">
        <f>IFERROR(VLOOKUP($X100,KEEPERS!$A$3:$H$300,6,FALSE),"")</f>
        <v/>
      </c>
      <c r="AR100" s="110" t="str">
        <f>IFERROR(VLOOKUP($X100,KEEPERS!$A$3:$H$300,7,FALSE),"")</f>
        <v/>
      </c>
      <c r="AT100" s="110" t="str">
        <f>IFERROR(VLOOKUP($X100,HIT!$B$182:$AM$2000,1,FALSE),"")</f>
        <v>Yasiel Puig</v>
      </c>
      <c r="AU100" s="407">
        <f>IFERROR(VLOOKUP($X100,HIT!$B$182:$AM$2000,32,FALSE),0)</f>
        <v>446.40000000000003</v>
      </c>
      <c r="AV100" s="407">
        <f>IFERROR(VLOOKUP($X100,HIT!$B$182:$AM$2000,33,FALSE),0)</f>
        <v>3.2347826086956526</v>
      </c>
      <c r="AW100" s="110" t="str">
        <f>IFERROR(VLOOKUP($X100,PITCH!$B$182:$AP$2000,1,FALSE),"")</f>
        <v/>
      </c>
      <c r="AX100" s="110">
        <f>IFERROR(VLOOKUP($X100,PITCH!$B$182:$AP$2000,35,FALSE),0)</f>
        <v>0</v>
      </c>
      <c r="AY100" s="110">
        <f>IFERROR(VLOOKUP($X100,PITCH!$B$182:$AP$2000,36,FALSE),0)</f>
        <v>0</v>
      </c>
      <c r="AZ100" s="408">
        <f t="shared" si="8"/>
        <v>446.40000000000003</v>
      </c>
      <c r="BA100" s="408">
        <f>IF(AZ100&gt;0,RANK(AZ100,AZ$3:AZ760),"")</f>
        <v>47</v>
      </c>
      <c r="BB100" s="408">
        <f ca="1">IFERROR(VLOOKUP($X100,HIT!$B$182:$AP$2000,31,FALSE),0)</f>
        <v>21</v>
      </c>
      <c r="BC100" s="408">
        <f>IFERROR(VLOOKUP($X100,PITCH!$B$182:$AP$2000,34,FALSE),0)</f>
        <v>0</v>
      </c>
      <c r="BE100" s="110">
        <f>IFERROR(VLOOKUP($X100,OBP!$B$182:$AN$2001,32,FALSE),"")</f>
        <v>28</v>
      </c>
      <c r="BG100" s="110">
        <f>IFERROR(VLOOKUP($X100,OPS!$B$183:$AL$2002,31,FALSE),"")</f>
        <v>27</v>
      </c>
      <c r="BI100" s="110" t="str">
        <f>IFERROR(VLOOKUP($X100,PITCH!$B$205:$AP$2000,34,FALSE),"")</f>
        <v/>
      </c>
      <c r="BJ100" s="110" t="str">
        <f>IFERROR(VLOOKUP($X100,PITCH!$B$205:$AP$2000,34,FALSE),"")</f>
        <v/>
      </c>
      <c r="BK100" s="110" t="str">
        <f>IFERROR(VLOOKUP($X100,PITCH!$B$205:$AP$2000,34,FALSE),"")</f>
        <v/>
      </c>
    </row>
    <row r="101" spans="2:63" x14ac:dyDescent="0.2">
      <c r="B101" t="s">
        <v>444</v>
      </c>
      <c r="C101" t="s">
        <v>140</v>
      </c>
      <c r="D101" t="s">
        <v>114</v>
      </c>
      <c r="E101" t="s">
        <v>114</v>
      </c>
      <c r="F101">
        <v>13</v>
      </c>
      <c r="G101">
        <v>572</v>
      </c>
      <c r="H101">
        <v>76</v>
      </c>
      <c r="I101">
        <v>26</v>
      </c>
      <c r="J101">
        <v>90</v>
      </c>
      <c r="K101">
        <v>4</v>
      </c>
      <c r="L101">
        <v>0.27200000000000002</v>
      </c>
      <c r="T101" s="127">
        <f t="shared" si="9"/>
        <v>99</v>
      </c>
      <c r="U101" t="str">
        <f t="shared" si="6"/>
        <v>H</v>
      </c>
      <c r="V101">
        <f>IF(U101="H",COUNTIF($U$3:$U101,"H"),"")</f>
        <v>67</v>
      </c>
      <c r="W101" t="str">
        <f>IF(U101="P",COUNTIF($U$3:$U101,"P"),"")</f>
        <v/>
      </c>
      <c r="X101" s="76" t="str">
        <f t="shared" si="7"/>
        <v>Stephen Piscotty</v>
      </c>
      <c r="Y101" t="str">
        <f>IFERROR(VLOOKUP($X101,PITCH!$B$7:$AJ$2004,29,FALSE),"")</f>
        <v/>
      </c>
      <c r="Z101" t="str">
        <f>IFERROR(VLOOKUP($X101,PITCH!$B$7:$AJ$2004,30,FALSE),"")</f>
        <v/>
      </c>
      <c r="AA101" t="str">
        <f>IFERROR(VLOOKUP($X101,PITCH!$B$7:$AJ$2004,31,FALSE),"")</f>
        <v/>
      </c>
      <c r="AB101" t="str">
        <f>IFERROR(VLOOKUP($X101,PITCH!$B$7:$AJ$2004,1,FALSE),"")</f>
        <v/>
      </c>
      <c r="AD101" s="108" t="str">
        <f>IFERROR(VLOOKUP($X101,Prospects!$A$3:$K$281,1,FALSE),"")</f>
        <v/>
      </c>
      <c r="AE101" s="108" t="str">
        <f>IFERROR(VLOOKUP($X101,Prospects!$A$3:$K$281,9,FALSE),"")</f>
        <v/>
      </c>
      <c r="AF101" s="108" t="str">
        <f>IFERROR(VLOOKUP($X101,Prospects!$A$3:$K$281,2,FALSE),"")</f>
        <v/>
      </c>
      <c r="AG101" s="110" t="str">
        <f>IFERROR(VLOOKUP($X101,Prospects!$A$3:$K$281,10,FALSE),"")</f>
        <v/>
      </c>
      <c r="AH101" s="110" t="str">
        <f>IFERROR(VLOOKUP($X101,Prospects!$A$3:$K$281,11,FALSE),"")</f>
        <v/>
      </c>
      <c r="AI101" s="110" t="str">
        <f>IFERROR(VLOOKUP($X101,Prospects!$A$3:$K$281,3,FALSE),"")</f>
        <v/>
      </c>
      <c r="AJ101" s="110" t="str">
        <f>IFERROR(VLOOKUP($X101,Prospects!$A$3:$K$281,4,FALSE),"")</f>
        <v/>
      </c>
      <c r="AK101" s="110" t="str">
        <f>IFERROR(VLOOKUP($X101,Prospects!$A$3:$K$281,5,FALSE),"")</f>
        <v/>
      </c>
      <c r="AL101" s="110" t="str">
        <f>IFERROR(VLOOKUP($X101,Prospects!$A$3:$K$281,6,FALSE),"")</f>
        <v/>
      </c>
      <c r="AN101" s="108" t="str">
        <f>IFERROR(VLOOKUP($X101,KEEPERS!$A$3:$H$300,1,FALSE),"")</f>
        <v/>
      </c>
      <c r="AO101" s="108" t="str">
        <f>IFERROR(VLOOKUP($X101,KEEPERS!$A$3:$H$300,5,FALSE),"")</f>
        <v/>
      </c>
      <c r="AP101" s="108" t="str">
        <f>IFERROR(VLOOKUP($X101,KEEPERS!$A$3:$H$300,2,FALSE),"")</f>
        <v/>
      </c>
      <c r="AQ101" s="110" t="str">
        <f>IFERROR(VLOOKUP($X101,KEEPERS!$A$3:$H$300,6,FALSE),"")</f>
        <v/>
      </c>
      <c r="AR101" s="110" t="str">
        <f>IFERROR(VLOOKUP($X101,KEEPERS!$A$3:$H$300,7,FALSE),"")</f>
        <v/>
      </c>
      <c r="AT101" s="110" t="str">
        <f>IFERROR(VLOOKUP($X101,HIT!$B$182:$AM$2000,1,FALSE),"")</f>
        <v>Stephen Piscotty</v>
      </c>
      <c r="AU101" s="407">
        <f>IFERROR(VLOOKUP($X101,HIT!$B$182:$AM$2000,32,FALSE),0)</f>
        <v>392.25</v>
      </c>
      <c r="AV101" s="407">
        <f>IFERROR(VLOOKUP($X101,HIT!$B$182:$AM$2000,33,FALSE),0)</f>
        <v>2.7430069930069929</v>
      </c>
      <c r="AW101" s="110" t="str">
        <f>IFERROR(VLOOKUP($X101,PITCH!$B$182:$AP$2000,1,FALSE),"")</f>
        <v/>
      </c>
      <c r="AX101" s="110">
        <f>IFERROR(VLOOKUP($X101,PITCH!$B$182:$AP$2000,35,FALSE),0)</f>
        <v>0</v>
      </c>
      <c r="AY101" s="110">
        <f>IFERROR(VLOOKUP($X101,PITCH!$B$182:$AP$2000,36,FALSE),0)</f>
        <v>0</v>
      </c>
      <c r="AZ101" s="408">
        <f t="shared" si="8"/>
        <v>392.25</v>
      </c>
      <c r="BA101" s="408">
        <f>IF(AZ101&gt;0,RANK(AZ101,AZ$3:AZ761),"")</f>
        <v>110</v>
      </c>
      <c r="BB101" s="408">
        <f ca="1">IFERROR(VLOOKUP($X101,HIT!$B$182:$AP$2000,31,FALSE),0)</f>
        <v>109</v>
      </c>
      <c r="BC101" s="408">
        <f>IFERROR(VLOOKUP($X101,PITCH!$B$182:$AP$2000,34,FALSE),0)</f>
        <v>0</v>
      </c>
      <c r="BE101" s="110">
        <f>IFERROR(VLOOKUP($X101,OBP!$B$182:$AN$2001,32,FALSE),"")</f>
        <v>93</v>
      </c>
      <c r="BG101" s="110">
        <f>IFERROR(VLOOKUP($X101,OPS!$B$183:$AL$2002,31,FALSE),"")</f>
        <v>94</v>
      </c>
      <c r="BI101" s="110" t="str">
        <f>IFERROR(VLOOKUP($X101,PITCH!$B$205:$AP$2000,34,FALSE),"")</f>
        <v/>
      </c>
      <c r="BJ101" s="110" t="str">
        <f>IFERROR(VLOOKUP($X101,PITCH!$B$205:$AP$2000,34,FALSE),"")</f>
        <v/>
      </c>
      <c r="BK101" s="110" t="str">
        <f>IFERROR(VLOOKUP($X101,PITCH!$B$205:$AP$2000,34,FALSE),"")</f>
        <v/>
      </c>
    </row>
    <row r="102" spans="2:63" x14ac:dyDescent="0.2">
      <c r="B102" t="s">
        <v>509</v>
      </c>
      <c r="C102" t="s">
        <v>339</v>
      </c>
      <c r="D102" t="s">
        <v>1025</v>
      </c>
      <c r="E102" t="s">
        <v>1025</v>
      </c>
      <c r="F102">
        <v>13</v>
      </c>
      <c r="G102">
        <v>589</v>
      </c>
      <c r="H102">
        <v>81</v>
      </c>
      <c r="I102">
        <v>25</v>
      </c>
      <c r="J102">
        <v>90</v>
      </c>
      <c r="K102">
        <v>5</v>
      </c>
      <c r="L102">
        <v>0.27</v>
      </c>
      <c r="T102" s="127">
        <f t="shared" si="9"/>
        <v>100</v>
      </c>
      <c r="U102" t="str">
        <f t="shared" si="6"/>
        <v>H</v>
      </c>
      <c r="V102">
        <f>IF(U102="H",COUNTIF($U$3:$U102,"H"),"")</f>
        <v>68</v>
      </c>
      <c r="W102" t="str">
        <f>IF(U102="P",COUNTIF($U$3:$U102,"P"),"")</f>
        <v/>
      </c>
      <c r="X102" s="76" t="str">
        <f t="shared" si="7"/>
        <v>Eduardo Escobar</v>
      </c>
      <c r="Y102" t="str">
        <f>IFERROR(VLOOKUP($X102,PITCH!$B$7:$AJ$2004,29,FALSE),"")</f>
        <v/>
      </c>
      <c r="Z102" t="str">
        <f>IFERROR(VLOOKUP($X102,PITCH!$B$7:$AJ$2004,30,FALSE),"")</f>
        <v/>
      </c>
      <c r="AA102" t="str">
        <f>IFERROR(VLOOKUP($X102,PITCH!$B$7:$AJ$2004,31,FALSE),"")</f>
        <v/>
      </c>
      <c r="AB102" t="str">
        <f>IFERROR(VLOOKUP($X102,PITCH!$B$7:$AJ$2004,1,FALSE),"")</f>
        <v/>
      </c>
      <c r="AD102" s="108" t="str">
        <f>IFERROR(VLOOKUP($X102,Prospects!$A$3:$K$281,1,FALSE),"")</f>
        <v/>
      </c>
      <c r="AE102" s="108" t="str">
        <f>IFERROR(VLOOKUP($X102,Prospects!$A$3:$K$281,9,FALSE),"")</f>
        <v/>
      </c>
      <c r="AF102" s="108" t="str">
        <f>IFERROR(VLOOKUP($X102,Prospects!$A$3:$K$281,2,FALSE),"")</f>
        <v/>
      </c>
      <c r="AG102" s="110" t="str">
        <f>IFERROR(VLOOKUP($X102,Prospects!$A$3:$K$281,10,FALSE),"")</f>
        <v/>
      </c>
      <c r="AH102" s="110" t="str">
        <f>IFERROR(VLOOKUP($X102,Prospects!$A$3:$K$281,11,FALSE),"")</f>
        <v/>
      </c>
      <c r="AI102" s="110" t="str">
        <f>IFERROR(VLOOKUP($X102,Prospects!$A$3:$K$281,3,FALSE),"")</f>
        <v/>
      </c>
      <c r="AJ102" s="110" t="str">
        <f>IFERROR(VLOOKUP($X102,Prospects!$A$3:$K$281,4,FALSE),"")</f>
        <v/>
      </c>
      <c r="AK102" s="110" t="str">
        <f>IFERROR(VLOOKUP($X102,Prospects!$A$3:$K$281,5,FALSE),"")</f>
        <v/>
      </c>
      <c r="AL102" s="110" t="str">
        <f>IFERROR(VLOOKUP($X102,Prospects!$A$3:$K$281,6,FALSE),"")</f>
        <v/>
      </c>
      <c r="AN102" s="108" t="str">
        <f>IFERROR(VLOOKUP($X102,KEEPERS!$A$3:$H$300,1,FALSE),"")</f>
        <v/>
      </c>
      <c r="AO102" s="108" t="str">
        <f>IFERROR(VLOOKUP($X102,KEEPERS!$A$3:$H$300,5,FALSE),"")</f>
        <v/>
      </c>
      <c r="AP102" s="108" t="str">
        <f>IFERROR(VLOOKUP($X102,KEEPERS!$A$3:$H$300,2,FALSE),"")</f>
        <v/>
      </c>
      <c r="AQ102" s="110" t="str">
        <f>IFERROR(VLOOKUP($X102,KEEPERS!$A$3:$H$300,6,FALSE),"")</f>
        <v/>
      </c>
      <c r="AR102" s="110" t="str">
        <f>IFERROR(VLOOKUP($X102,KEEPERS!$A$3:$H$300,7,FALSE),"")</f>
        <v/>
      </c>
      <c r="AT102" s="110" t="str">
        <f>IFERROR(VLOOKUP($X102,HIT!$B$182:$AM$2000,1,FALSE),"")</f>
        <v>Eduardo Escobar</v>
      </c>
      <c r="AU102" s="407">
        <f>IFERROR(VLOOKUP($X102,HIT!$B$182:$AM$2000,32,FALSE),0)</f>
        <v>379.35</v>
      </c>
      <c r="AV102" s="407">
        <f>IFERROR(VLOOKUP($X102,HIT!$B$182:$AM$2000,33,FALSE),0)</f>
        <v>2.5631756756756756</v>
      </c>
      <c r="AW102" s="110" t="str">
        <f>IFERROR(VLOOKUP($X102,PITCH!$B$182:$AP$2000,1,FALSE),"")</f>
        <v/>
      </c>
      <c r="AX102" s="110">
        <f>IFERROR(VLOOKUP($X102,PITCH!$B$182:$AP$2000,35,FALSE),0)</f>
        <v>0</v>
      </c>
      <c r="AY102" s="110">
        <f>IFERROR(VLOOKUP($X102,PITCH!$B$182:$AP$2000,36,FALSE),0)</f>
        <v>0</v>
      </c>
      <c r="AZ102" s="408">
        <f t="shared" si="8"/>
        <v>379.35</v>
      </c>
      <c r="BA102" s="408">
        <f>IF(AZ102&gt;0,RANK(AZ102,AZ$3:AZ762),"")</f>
        <v>130</v>
      </c>
      <c r="BB102" s="408">
        <f ca="1">IFERROR(VLOOKUP($X102,HIT!$B$182:$AP$2000,31,FALSE),0)</f>
        <v>168</v>
      </c>
      <c r="BC102" s="408">
        <f>IFERROR(VLOOKUP($X102,PITCH!$B$182:$AP$2000,34,FALSE),0)</f>
        <v>0</v>
      </c>
      <c r="BE102" s="110">
        <f>IFERROR(VLOOKUP($X102,OBP!$B$182:$AN$2001,32,FALSE),"")</f>
        <v>147</v>
      </c>
      <c r="BG102" s="110">
        <f>IFERROR(VLOOKUP($X102,OPS!$B$183:$AL$2002,31,FALSE),"")</f>
        <v>143</v>
      </c>
      <c r="BI102" s="110" t="str">
        <f>IFERROR(VLOOKUP($X102,PITCH!$B$205:$AP$2000,34,FALSE),"")</f>
        <v/>
      </c>
      <c r="BJ102" s="110" t="str">
        <f>IFERROR(VLOOKUP($X102,PITCH!$B$205:$AP$2000,34,FALSE),"")</f>
        <v/>
      </c>
      <c r="BK102" s="110" t="str">
        <f>IFERROR(VLOOKUP($X102,PITCH!$B$205:$AP$2000,34,FALSE),"")</f>
        <v/>
      </c>
    </row>
    <row r="103" spans="2:63" x14ac:dyDescent="0.2">
      <c r="B103" t="s">
        <v>441</v>
      </c>
      <c r="C103" t="s">
        <v>122</v>
      </c>
      <c r="D103" t="s">
        <v>9</v>
      </c>
      <c r="E103" t="s">
        <v>9</v>
      </c>
      <c r="F103">
        <v>12</v>
      </c>
      <c r="M103">
        <v>70</v>
      </c>
      <c r="N103">
        <v>3</v>
      </c>
      <c r="O103">
        <v>35</v>
      </c>
      <c r="P103">
        <v>2.61</v>
      </c>
      <c r="Q103">
        <v>1.0900000000000001</v>
      </c>
      <c r="R103">
        <v>77</v>
      </c>
      <c r="T103" s="127">
        <f t="shared" si="9"/>
        <v>101</v>
      </c>
      <c r="U103" t="str">
        <f t="shared" si="6"/>
        <v>P</v>
      </c>
      <c r="V103" t="str">
        <f>IF(U103="H",COUNTIF($U$3:$U103,"H"),"")</f>
        <v/>
      </c>
      <c r="W103">
        <f>IF(U103="P",COUNTIF($U$3:$U103,"P"),"")</f>
        <v>33</v>
      </c>
      <c r="X103" s="76" t="str">
        <f t="shared" si="7"/>
        <v>Raisel Iglesias</v>
      </c>
      <c r="Y103">
        <f>IFERROR(VLOOKUP($X103,PITCH!$B$7:$AJ$2004,29,FALSE),"")</f>
        <v>10.350631136044882</v>
      </c>
      <c r="Z103">
        <f>IFERROR(VLOOKUP($X103,PITCH!$B$7:$AJ$2004,30,FALSE),"")</f>
        <v>3.1556802244039273</v>
      </c>
      <c r="AA103">
        <f>IFERROR(VLOOKUP($X103,PITCH!$B$7:$AJ$2004,31,FALSE),"")</f>
        <v>7.1949509116409551</v>
      </c>
      <c r="AB103" t="str">
        <f>IFERROR(VLOOKUP($X103,PITCH!$B$7:$AJ$2004,1,FALSE),"")</f>
        <v>Raisel Iglesias</v>
      </c>
      <c r="AD103" s="108" t="str">
        <f>IFERROR(VLOOKUP($X103,Prospects!$A$3:$K$281,1,FALSE),"")</f>
        <v/>
      </c>
      <c r="AE103" s="108" t="str">
        <f>IFERROR(VLOOKUP($X103,Prospects!$A$3:$K$281,9,FALSE),"")</f>
        <v/>
      </c>
      <c r="AF103" s="108" t="str">
        <f>IFERROR(VLOOKUP($X103,Prospects!$A$3:$K$281,2,FALSE),"")</f>
        <v/>
      </c>
      <c r="AG103" s="110" t="str">
        <f>IFERROR(VLOOKUP($X103,Prospects!$A$3:$K$281,10,FALSE),"")</f>
        <v/>
      </c>
      <c r="AH103" s="110" t="str">
        <f>IFERROR(VLOOKUP($X103,Prospects!$A$3:$K$281,11,FALSE),"")</f>
        <v/>
      </c>
      <c r="AI103" s="110" t="str">
        <f>IFERROR(VLOOKUP($X103,Prospects!$A$3:$K$281,3,FALSE),"")</f>
        <v/>
      </c>
      <c r="AJ103" s="110" t="str">
        <f>IFERROR(VLOOKUP($X103,Prospects!$A$3:$K$281,4,FALSE),"")</f>
        <v/>
      </c>
      <c r="AK103" s="110" t="str">
        <f>IFERROR(VLOOKUP($X103,Prospects!$A$3:$K$281,5,FALSE),"")</f>
        <v/>
      </c>
      <c r="AL103" s="110" t="str">
        <f>IFERROR(VLOOKUP($X103,Prospects!$A$3:$K$281,6,FALSE),"")</f>
        <v/>
      </c>
      <c r="AN103" s="108" t="str">
        <f>IFERROR(VLOOKUP($X103,KEEPERS!$A$3:$H$300,1,FALSE),"")</f>
        <v/>
      </c>
      <c r="AO103" s="108" t="str">
        <f>IFERROR(VLOOKUP($X103,KEEPERS!$A$3:$H$300,5,FALSE),"")</f>
        <v/>
      </c>
      <c r="AP103" s="108" t="str">
        <f>IFERROR(VLOOKUP($X103,KEEPERS!$A$3:$H$300,2,FALSE),"")</f>
        <v/>
      </c>
      <c r="AQ103" s="110" t="str">
        <f>IFERROR(VLOOKUP($X103,KEEPERS!$A$3:$H$300,6,FALSE),"")</f>
        <v/>
      </c>
      <c r="AR103" s="110" t="str">
        <f>IFERROR(VLOOKUP($X103,KEEPERS!$A$3:$H$300,7,FALSE),"")</f>
        <v/>
      </c>
      <c r="AT103" s="110" t="str">
        <f>IFERROR(VLOOKUP($X103,HIT!$B$182:$AM$2000,1,FALSE),"")</f>
        <v/>
      </c>
      <c r="AU103" s="407">
        <f>IFERROR(VLOOKUP($X103,HIT!$B$182:$AM$2000,32,FALSE),0)</f>
        <v>0</v>
      </c>
      <c r="AV103" s="407">
        <f>IFERROR(VLOOKUP($X103,HIT!$B$182:$AM$2000,33,FALSE),0)</f>
        <v>0</v>
      </c>
      <c r="AW103" s="110" t="str">
        <f>IFERROR(VLOOKUP($X103,PITCH!$B$182:$AP$2000,1,FALSE),"")</f>
        <v>Raisel Iglesias</v>
      </c>
      <c r="AX103" s="110">
        <f>IFERROR(VLOOKUP($X103,PITCH!$B$182:$AP$2000,35,FALSE),0)</f>
        <v>361.9</v>
      </c>
      <c r="AY103" s="110">
        <f>IFERROR(VLOOKUP($X103,PITCH!$B$182:$AP$2000,36,FALSE),0)</f>
        <v>5.5676923076923073</v>
      </c>
      <c r="AZ103" s="408">
        <f t="shared" si="8"/>
        <v>361.9</v>
      </c>
      <c r="BA103" s="408">
        <f>IF(AZ103&gt;0,RANK(AZ103,AZ$3:AZ763),"")</f>
        <v>154</v>
      </c>
      <c r="BB103" s="408">
        <f>IFERROR(VLOOKUP($X103,HIT!$B$182:$AP$2000,31,FALSE),0)</f>
        <v>0</v>
      </c>
      <c r="BC103" s="408">
        <f ca="1">IFERROR(VLOOKUP($X103,PITCH!$B$182:$AP$2000,34,FALSE),0)</f>
        <v>347</v>
      </c>
      <c r="BE103" s="110" t="str">
        <f>IFERROR(VLOOKUP($X103,OBP!$B$182:$AN$2001,32,FALSE),"")</f>
        <v/>
      </c>
      <c r="BG103" s="110" t="str">
        <f>IFERROR(VLOOKUP($X103,OPS!$B$183:$AL$2002,31,FALSE),"")</f>
        <v/>
      </c>
      <c r="BI103" s="110">
        <f ca="1">IFERROR(VLOOKUP($X103,PITCH!$B$205:$AP$2000,34,FALSE),"")</f>
        <v>347</v>
      </c>
      <c r="BJ103" s="110">
        <f ca="1">IFERROR(VLOOKUP($X103,PITCH!$B$205:$AP$2000,34,FALSE),"")</f>
        <v>347</v>
      </c>
      <c r="BK103" s="110">
        <f ca="1">IFERROR(VLOOKUP($X103,PITCH!$B$205:$AP$2000,34,FALSE),"")</f>
        <v>347</v>
      </c>
    </row>
    <row r="104" spans="2:63" x14ac:dyDescent="0.2">
      <c r="B104" t="s">
        <v>451</v>
      </c>
      <c r="C104" t="s">
        <v>117</v>
      </c>
      <c r="D104" t="s">
        <v>114</v>
      </c>
      <c r="E104" t="s">
        <v>114</v>
      </c>
      <c r="F104">
        <v>12</v>
      </c>
      <c r="G104">
        <v>533</v>
      </c>
      <c r="H104">
        <v>77</v>
      </c>
      <c r="I104">
        <v>27</v>
      </c>
      <c r="J104">
        <v>83</v>
      </c>
      <c r="K104">
        <v>8</v>
      </c>
      <c r="L104">
        <v>0.25700000000000001</v>
      </c>
      <c r="T104" s="127">
        <f t="shared" si="9"/>
        <v>102</v>
      </c>
      <c r="U104" t="str">
        <f t="shared" si="6"/>
        <v>H</v>
      </c>
      <c r="V104">
        <f>IF(U104="H",COUNTIF($U$3:$U104,"H"),"")</f>
        <v>69</v>
      </c>
      <c r="W104" t="str">
        <f>IF(U104="P",COUNTIF($U$3:$U104,"P"),"")</f>
        <v/>
      </c>
      <c r="X104" s="76" t="str">
        <f t="shared" si="7"/>
        <v>Domingo Santana</v>
      </c>
      <c r="Y104" t="str">
        <f>IFERROR(VLOOKUP($X104,PITCH!$B$7:$AJ$2004,29,FALSE),"")</f>
        <v/>
      </c>
      <c r="Z104" t="str">
        <f>IFERROR(VLOOKUP($X104,PITCH!$B$7:$AJ$2004,30,FALSE),"")</f>
        <v/>
      </c>
      <c r="AA104" t="str">
        <f>IFERROR(VLOOKUP($X104,PITCH!$B$7:$AJ$2004,31,FALSE),"")</f>
        <v/>
      </c>
      <c r="AB104" t="str">
        <f>IFERROR(VLOOKUP($X104,PITCH!$B$7:$AJ$2004,1,FALSE),"")</f>
        <v/>
      </c>
      <c r="AD104" s="108" t="str">
        <f>IFERROR(VLOOKUP($X104,Prospects!$A$3:$K$281,1,FALSE),"")</f>
        <v/>
      </c>
      <c r="AE104" s="108" t="str">
        <f>IFERROR(VLOOKUP($X104,Prospects!$A$3:$K$281,9,FALSE),"")</f>
        <v/>
      </c>
      <c r="AF104" s="108" t="str">
        <f>IFERROR(VLOOKUP($X104,Prospects!$A$3:$K$281,2,FALSE),"")</f>
        <v/>
      </c>
      <c r="AG104" s="110" t="str">
        <f>IFERROR(VLOOKUP($X104,Prospects!$A$3:$K$281,10,FALSE),"")</f>
        <v/>
      </c>
      <c r="AH104" s="110" t="str">
        <f>IFERROR(VLOOKUP($X104,Prospects!$A$3:$K$281,11,FALSE),"")</f>
        <v/>
      </c>
      <c r="AI104" s="110" t="str">
        <f>IFERROR(VLOOKUP($X104,Prospects!$A$3:$K$281,3,FALSE),"")</f>
        <v/>
      </c>
      <c r="AJ104" s="110" t="str">
        <f>IFERROR(VLOOKUP($X104,Prospects!$A$3:$K$281,4,FALSE),"")</f>
        <v/>
      </c>
      <c r="AK104" s="110" t="str">
        <f>IFERROR(VLOOKUP($X104,Prospects!$A$3:$K$281,5,FALSE),"")</f>
        <v/>
      </c>
      <c r="AL104" s="110" t="str">
        <f>IFERROR(VLOOKUP($X104,Prospects!$A$3:$K$281,6,FALSE),"")</f>
        <v/>
      </c>
      <c r="AN104" s="108" t="str">
        <f>IFERROR(VLOOKUP($X104,KEEPERS!$A$3:$H$300,1,FALSE),"")</f>
        <v/>
      </c>
      <c r="AO104" s="108" t="str">
        <f>IFERROR(VLOOKUP($X104,KEEPERS!$A$3:$H$300,5,FALSE),"")</f>
        <v/>
      </c>
      <c r="AP104" s="108" t="str">
        <f>IFERROR(VLOOKUP($X104,KEEPERS!$A$3:$H$300,2,FALSE),"")</f>
        <v/>
      </c>
      <c r="AQ104" s="110" t="str">
        <f>IFERROR(VLOOKUP($X104,KEEPERS!$A$3:$H$300,6,FALSE),"")</f>
        <v/>
      </c>
      <c r="AR104" s="110" t="str">
        <f>IFERROR(VLOOKUP($X104,KEEPERS!$A$3:$H$300,7,FALSE),"")</f>
        <v/>
      </c>
      <c r="AT104" s="110" t="str">
        <f>IFERROR(VLOOKUP($X104,HIT!$B$182:$AM$2000,1,FALSE),"")</f>
        <v>Domingo Santana</v>
      </c>
      <c r="AU104" s="407">
        <f>IFERROR(VLOOKUP($X104,HIT!$B$182:$AM$2000,32,FALSE),0)</f>
        <v>316.5</v>
      </c>
      <c r="AV104" s="407">
        <f>IFERROR(VLOOKUP($X104,HIT!$B$182:$AM$2000,33,FALSE),0)</f>
        <v>2.2288732394366195</v>
      </c>
      <c r="AW104" s="110" t="str">
        <f>IFERROR(VLOOKUP($X104,PITCH!$B$182:$AP$2000,1,FALSE),"")</f>
        <v/>
      </c>
      <c r="AX104" s="110">
        <f>IFERROR(VLOOKUP($X104,PITCH!$B$182:$AP$2000,35,FALSE),0)</f>
        <v>0</v>
      </c>
      <c r="AY104" s="110">
        <f>IFERROR(VLOOKUP($X104,PITCH!$B$182:$AP$2000,36,FALSE),0)</f>
        <v>0</v>
      </c>
      <c r="AZ104" s="408">
        <f t="shared" si="8"/>
        <v>316.5</v>
      </c>
      <c r="BA104" s="408">
        <f>IF(AZ104&gt;0,RANK(AZ104,AZ$3:AZ764),"")</f>
        <v>231</v>
      </c>
      <c r="BB104" s="408">
        <f ca="1">IFERROR(VLOOKUP($X104,HIT!$B$182:$AP$2000,31,FALSE),0)</f>
        <v>264</v>
      </c>
      <c r="BC104" s="408">
        <f>IFERROR(VLOOKUP($X104,PITCH!$B$182:$AP$2000,34,FALSE),0)</f>
        <v>0</v>
      </c>
      <c r="BE104" s="110">
        <f>IFERROR(VLOOKUP($X104,OBP!$B$182:$AN$2001,32,FALSE),"")</f>
        <v>166</v>
      </c>
      <c r="BG104" s="110">
        <f>IFERROR(VLOOKUP($X104,OPS!$B$183:$AL$2002,31,FALSE),"")</f>
        <v>171</v>
      </c>
      <c r="BI104" s="110" t="str">
        <f>IFERROR(VLOOKUP($X104,PITCH!$B$205:$AP$2000,34,FALSE),"")</f>
        <v/>
      </c>
      <c r="BJ104" s="110" t="str">
        <f>IFERROR(VLOOKUP($X104,PITCH!$B$205:$AP$2000,34,FALSE),"")</f>
        <v/>
      </c>
      <c r="BK104" s="110" t="str">
        <f>IFERROR(VLOOKUP($X104,PITCH!$B$205:$AP$2000,34,FALSE),"")</f>
        <v/>
      </c>
    </row>
    <row r="105" spans="2:63" x14ac:dyDescent="0.2">
      <c r="B105" t="s">
        <v>367</v>
      </c>
      <c r="C105" t="s">
        <v>121</v>
      </c>
      <c r="D105" t="s">
        <v>118</v>
      </c>
      <c r="E105" t="s">
        <v>118</v>
      </c>
      <c r="F105">
        <v>12</v>
      </c>
      <c r="G105">
        <v>555</v>
      </c>
      <c r="H105">
        <v>74</v>
      </c>
      <c r="I105">
        <v>25</v>
      </c>
      <c r="J105">
        <v>82</v>
      </c>
      <c r="K105">
        <v>12</v>
      </c>
      <c r="L105">
        <v>0.25800000000000001</v>
      </c>
      <c r="T105" s="127">
        <f t="shared" si="9"/>
        <v>103</v>
      </c>
      <c r="U105" t="str">
        <f t="shared" si="6"/>
        <v>H</v>
      </c>
      <c r="V105">
        <f>IF(U105="H",COUNTIF($U$3:$U105,"H"),"")</f>
        <v>70</v>
      </c>
      <c r="W105" t="str">
        <f>IF(U105="P",COUNTIF($U$3:$U105,"P"),"")</f>
        <v/>
      </c>
      <c r="X105" s="76" t="str">
        <f t="shared" si="7"/>
        <v>Rougned Odor</v>
      </c>
      <c r="Y105" t="str">
        <f>IFERROR(VLOOKUP($X105,PITCH!$B$7:$AJ$2004,29,FALSE),"")</f>
        <v/>
      </c>
      <c r="Z105" t="str">
        <f>IFERROR(VLOOKUP($X105,PITCH!$B$7:$AJ$2004,30,FALSE),"")</f>
        <v/>
      </c>
      <c r="AA105" t="str">
        <f>IFERROR(VLOOKUP($X105,PITCH!$B$7:$AJ$2004,31,FALSE),"")</f>
        <v/>
      </c>
      <c r="AB105" t="str">
        <f>IFERROR(VLOOKUP($X105,PITCH!$B$7:$AJ$2004,1,FALSE),"")</f>
        <v/>
      </c>
      <c r="AD105" s="108" t="str">
        <f>IFERROR(VLOOKUP($X105,Prospects!$A$3:$K$281,1,FALSE),"")</f>
        <v/>
      </c>
      <c r="AE105" s="108" t="str">
        <f>IFERROR(VLOOKUP($X105,Prospects!$A$3:$K$281,9,FALSE),"")</f>
        <v/>
      </c>
      <c r="AF105" s="108" t="str">
        <f>IFERROR(VLOOKUP($X105,Prospects!$A$3:$K$281,2,FALSE),"")</f>
        <v/>
      </c>
      <c r="AG105" s="110" t="str">
        <f>IFERROR(VLOOKUP($X105,Prospects!$A$3:$K$281,10,FALSE),"")</f>
        <v/>
      </c>
      <c r="AH105" s="110" t="str">
        <f>IFERROR(VLOOKUP($X105,Prospects!$A$3:$K$281,11,FALSE),"")</f>
        <v/>
      </c>
      <c r="AI105" s="110" t="str">
        <f>IFERROR(VLOOKUP($X105,Prospects!$A$3:$K$281,3,FALSE),"")</f>
        <v/>
      </c>
      <c r="AJ105" s="110" t="str">
        <f>IFERROR(VLOOKUP($X105,Prospects!$A$3:$K$281,4,FALSE),"")</f>
        <v/>
      </c>
      <c r="AK105" s="110" t="str">
        <f>IFERROR(VLOOKUP($X105,Prospects!$A$3:$K$281,5,FALSE),"")</f>
        <v/>
      </c>
      <c r="AL105" s="110" t="str">
        <f>IFERROR(VLOOKUP($X105,Prospects!$A$3:$K$281,6,FALSE),"")</f>
        <v/>
      </c>
      <c r="AN105" s="108" t="str">
        <f>IFERROR(VLOOKUP($X105,KEEPERS!$A$3:$H$300,1,FALSE),"")</f>
        <v/>
      </c>
      <c r="AO105" s="108" t="str">
        <f>IFERROR(VLOOKUP($X105,KEEPERS!$A$3:$H$300,5,FALSE),"")</f>
        <v/>
      </c>
      <c r="AP105" s="108" t="str">
        <f>IFERROR(VLOOKUP($X105,KEEPERS!$A$3:$H$300,2,FALSE),"")</f>
        <v/>
      </c>
      <c r="AQ105" s="110" t="str">
        <f>IFERROR(VLOOKUP($X105,KEEPERS!$A$3:$H$300,6,FALSE),"")</f>
        <v/>
      </c>
      <c r="AR105" s="110" t="str">
        <f>IFERROR(VLOOKUP($X105,KEEPERS!$A$3:$H$300,7,FALSE),"")</f>
        <v/>
      </c>
      <c r="AT105" s="110" t="str">
        <f>IFERROR(VLOOKUP($X105,HIT!$B$182:$AM$2000,1,FALSE),"")</f>
        <v>Rougned Odor</v>
      </c>
      <c r="AU105" s="407">
        <f>IFERROR(VLOOKUP($X105,HIT!$B$182:$AM$2000,32,FALSE),0)</f>
        <v>410.9</v>
      </c>
      <c r="AV105" s="407">
        <f>IFERROR(VLOOKUP($X105,HIT!$B$182:$AM$2000,33,FALSE),0)</f>
        <v>2.8143835616438353</v>
      </c>
      <c r="AW105" s="110" t="str">
        <f>IFERROR(VLOOKUP($X105,PITCH!$B$182:$AP$2000,1,FALSE),"")</f>
        <v/>
      </c>
      <c r="AX105" s="110">
        <f>IFERROR(VLOOKUP($X105,PITCH!$B$182:$AP$2000,35,FALSE),0)</f>
        <v>0</v>
      </c>
      <c r="AY105" s="110">
        <f>IFERROR(VLOOKUP($X105,PITCH!$B$182:$AP$2000,36,FALSE),0)</f>
        <v>0</v>
      </c>
      <c r="AZ105" s="408">
        <f t="shared" si="8"/>
        <v>410.9</v>
      </c>
      <c r="BA105" s="408">
        <f>IF(AZ105&gt;0,RANK(AZ105,AZ$3:AZ765),"")</f>
        <v>87</v>
      </c>
      <c r="BB105" s="408">
        <f ca="1">IFERROR(VLOOKUP($X105,HIT!$B$182:$AP$2000,31,FALSE),0)</f>
        <v>92</v>
      </c>
      <c r="BC105" s="408">
        <f>IFERROR(VLOOKUP($X105,PITCH!$B$182:$AP$2000,34,FALSE),0)</f>
        <v>0</v>
      </c>
      <c r="BE105" s="110">
        <f>IFERROR(VLOOKUP($X105,OBP!$B$182:$AN$2001,32,FALSE),"")</f>
        <v>80</v>
      </c>
      <c r="BG105" s="110">
        <f>IFERROR(VLOOKUP($X105,OPS!$B$183:$AL$2002,31,FALSE),"")</f>
        <v>59</v>
      </c>
      <c r="BI105" s="110" t="str">
        <f>IFERROR(VLOOKUP($X105,PITCH!$B$205:$AP$2000,34,FALSE),"")</f>
        <v/>
      </c>
      <c r="BJ105" s="110" t="str">
        <f>IFERROR(VLOOKUP($X105,PITCH!$B$205:$AP$2000,34,FALSE),"")</f>
        <v/>
      </c>
      <c r="BK105" s="110" t="str">
        <f>IFERROR(VLOOKUP($X105,PITCH!$B$205:$AP$2000,34,FALSE),"")</f>
        <v/>
      </c>
    </row>
    <row r="106" spans="2:63" x14ac:dyDescent="0.2">
      <c r="B106" t="s">
        <v>3429</v>
      </c>
      <c r="C106" t="s">
        <v>8</v>
      </c>
      <c r="D106" t="s">
        <v>9</v>
      </c>
      <c r="E106" t="s">
        <v>9</v>
      </c>
      <c r="F106">
        <v>12</v>
      </c>
      <c r="M106">
        <v>71</v>
      </c>
      <c r="N106">
        <v>4</v>
      </c>
      <c r="O106">
        <v>33</v>
      </c>
      <c r="P106">
        <v>2.91</v>
      </c>
      <c r="Q106">
        <v>1.22</v>
      </c>
      <c r="R106">
        <v>84</v>
      </c>
      <c r="T106" s="127">
        <f t="shared" si="9"/>
        <v>104</v>
      </c>
      <c r="U106" t="str">
        <f t="shared" si="6"/>
        <v>P</v>
      </c>
      <c r="V106" t="str">
        <f>IF(U106="H",COUNTIF($U$3:$U106,"H"),"")</f>
        <v/>
      </c>
      <c r="W106">
        <f>IF(U106="P",COUNTIF($U$3:$U106,"P"),"")</f>
        <v>34</v>
      </c>
      <c r="X106" s="76" t="str">
        <f t="shared" si="7"/>
        <v>Felipe Vazquez</v>
      </c>
      <c r="Y106">
        <f>IFERROR(VLOOKUP($X106,PITCH!$B$7:$AJ$2004,29,FALSE),"")</f>
        <v>11.388888888888889</v>
      </c>
      <c r="Z106">
        <f>IFERROR(VLOOKUP($X106,PITCH!$B$7:$AJ$2004,30,FALSE),"")</f>
        <v>3.1944444444444446</v>
      </c>
      <c r="AA106">
        <f>IFERROR(VLOOKUP($X106,PITCH!$B$7:$AJ$2004,31,FALSE),"")</f>
        <v>8.1944444444444446</v>
      </c>
      <c r="AB106" t="str">
        <f>IFERROR(VLOOKUP($X106,PITCH!$B$7:$AJ$2004,1,FALSE),"")</f>
        <v>Felipe Vazquez</v>
      </c>
      <c r="AD106" s="108" t="str">
        <f>IFERROR(VLOOKUP($X106,Prospects!$A$3:$K$281,1,FALSE),"")</f>
        <v/>
      </c>
      <c r="AE106" s="108" t="str">
        <f>IFERROR(VLOOKUP($X106,Prospects!$A$3:$K$281,9,FALSE),"")</f>
        <v/>
      </c>
      <c r="AF106" s="108" t="str">
        <f>IFERROR(VLOOKUP($X106,Prospects!$A$3:$K$281,2,FALSE),"")</f>
        <v/>
      </c>
      <c r="AG106" s="110" t="str">
        <f>IFERROR(VLOOKUP($X106,Prospects!$A$3:$K$281,10,FALSE),"")</f>
        <v/>
      </c>
      <c r="AH106" s="110" t="str">
        <f>IFERROR(VLOOKUP($X106,Prospects!$A$3:$K$281,11,FALSE),"")</f>
        <v/>
      </c>
      <c r="AI106" s="110" t="str">
        <f>IFERROR(VLOOKUP($X106,Prospects!$A$3:$K$281,3,FALSE),"")</f>
        <v/>
      </c>
      <c r="AJ106" s="110" t="str">
        <f>IFERROR(VLOOKUP($X106,Prospects!$A$3:$K$281,4,FALSE),"")</f>
        <v/>
      </c>
      <c r="AK106" s="110" t="str">
        <f>IFERROR(VLOOKUP($X106,Prospects!$A$3:$K$281,5,FALSE),"")</f>
        <v/>
      </c>
      <c r="AL106" s="110" t="str">
        <f>IFERROR(VLOOKUP($X106,Prospects!$A$3:$K$281,6,FALSE),"")</f>
        <v/>
      </c>
      <c r="AN106" s="108" t="str">
        <f>IFERROR(VLOOKUP($X106,KEEPERS!$A$3:$H$300,1,FALSE),"")</f>
        <v/>
      </c>
      <c r="AO106" s="108" t="str">
        <f>IFERROR(VLOOKUP($X106,KEEPERS!$A$3:$H$300,5,FALSE),"")</f>
        <v/>
      </c>
      <c r="AP106" s="108" t="str">
        <f>IFERROR(VLOOKUP($X106,KEEPERS!$A$3:$H$300,2,FALSE),"")</f>
        <v/>
      </c>
      <c r="AQ106" s="110" t="str">
        <f>IFERROR(VLOOKUP($X106,KEEPERS!$A$3:$H$300,6,FALSE),"")</f>
        <v/>
      </c>
      <c r="AR106" s="110" t="str">
        <f>IFERROR(VLOOKUP($X106,KEEPERS!$A$3:$H$300,7,FALSE),"")</f>
        <v/>
      </c>
      <c r="AT106" s="110" t="str">
        <f>IFERROR(VLOOKUP($X106,HIT!$B$182:$AM$2000,1,FALSE),"")</f>
        <v/>
      </c>
      <c r="AU106" s="407">
        <f>IFERROR(VLOOKUP($X106,HIT!$B$182:$AM$2000,32,FALSE),0)</f>
        <v>0</v>
      </c>
      <c r="AV106" s="407">
        <f>IFERROR(VLOOKUP($X106,HIT!$B$182:$AM$2000,33,FALSE),0)</f>
        <v>0</v>
      </c>
      <c r="AW106" s="110" t="str">
        <f>IFERROR(VLOOKUP($X106,PITCH!$B$182:$AP$2000,1,FALSE),"")</f>
        <v>Felipe Vazquez</v>
      </c>
      <c r="AX106" s="110">
        <f>IFERROR(VLOOKUP($X106,PITCH!$B$182:$AP$2000,35,FALSE),0)</f>
        <v>362.4</v>
      </c>
      <c r="AY106" s="110">
        <f>IFERROR(VLOOKUP($X106,PITCH!$B$182:$AP$2000,36,FALSE),0)</f>
        <v>5.5753846153846149</v>
      </c>
      <c r="AZ106" s="408">
        <f t="shared" si="8"/>
        <v>362.4</v>
      </c>
      <c r="BA106" s="408">
        <f>IF(AZ106&gt;0,RANK(AZ106,AZ$3:AZ766),"")</f>
        <v>153</v>
      </c>
      <c r="BB106" s="408">
        <f>IFERROR(VLOOKUP($X106,HIT!$B$182:$AP$2000,31,FALSE),0)</f>
        <v>0</v>
      </c>
      <c r="BC106" s="408">
        <f ca="1">IFERROR(VLOOKUP($X106,PITCH!$B$182:$AP$2000,34,FALSE),0)</f>
        <v>347</v>
      </c>
      <c r="BE106" s="110" t="str">
        <f>IFERROR(VLOOKUP($X106,OBP!$B$182:$AN$2001,32,FALSE),"")</f>
        <v/>
      </c>
      <c r="BG106" s="110" t="str">
        <f>IFERROR(VLOOKUP($X106,OPS!$B$183:$AL$2002,31,FALSE),"")</f>
        <v/>
      </c>
      <c r="BI106" s="110" t="str">
        <f>IFERROR(VLOOKUP($X106,PITCH!$B$205:$AP$2000,34,FALSE),"")</f>
        <v/>
      </c>
      <c r="BJ106" s="110" t="str">
        <f>IFERROR(VLOOKUP($X106,PITCH!$B$205:$AP$2000,34,FALSE),"")</f>
        <v/>
      </c>
      <c r="BK106" s="110" t="str">
        <f>IFERROR(VLOOKUP($X106,PITCH!$B$205:$AP$2000,34,FALSE),"")</f>
        <v/>
      </c>
    </row>
    <row r="107" spans="2:63" x14ac:dyDescent="0.2">
      <c r="B107" t="s">
        <v>228</v>
      </c>
      <c r="C107" t="s">
        <v>139</v>
      </c>
      <c r="D107" t="s">
        <v>9</v>
      </c>
      <c r="E107" t="s">
        <v>9</v>
      </c>
      <c r="F107">
        <v>12</v>
      </c>
      <c r="M107">
        <v>67</v>
      </c>
      <c r="N107">
        <v>6</v>
      </c>
      <c r="O107">
        <v>31</v>
      </c>
      <c r="P107">
        <v>2.77</v>
      </c>
      <c r="Q107">
        <v>1.05</v>
      </c>
      <c r="R107">
        <v>91</v>
      </c>
      <c r="T107" s="127">
        <f t="shared" si="9"/>
        <v>105</v>
      </c>
      <c r="U107" t="str">
        <f t="shared" si="6"/>
        <v>P</v>
      </c>
      <c r="V107" t="str">
        <f>IF(U107="H",COUNTIF($U$3:$U107,"H"),"")</f>
        <v/>
      </c>
      <c r="W107">
        <f>IF(U107="P",COUNTIF($U$3:$U107,"P"),"")</f>
        <v>35</v>
      </c>
      <c r="X107" s="76" t="str">
        <f t="shared" si="7"/>
        <v>David Robertson</v>
      </c>
      <c r="Y107">
        <f>IFERROR(VLOOKUP($X107,PITCH!$B$7:$AJ$2004,29,FALSE),"")</f>
        <v>11.944444444444445</v>
      </c>
      <c r="Z107">
        <f>IFERROR(VLOOKUP($X107,PITCH!$B$7:$AJ$2004,30,FALSE),"")</f>
        <v>3.4722222222222223</v>
      </c>
      <c r="AA107">
        <f>IFERROR(VLOOKUP($X107,PITCH!$B$7:$AJ$2004,31,FALSE),"")</f>
        <v>8.4722222222222214</v>
      </c>
      <c r="AB107" t="str">
        <f>IFERROR(VLOOKUP($X107,PITCH!$B$7:$AJ$2004,1,FALSE),"")</f>
        <v>David Robertson</v>
      </c>
      <c r="AD107" s="108" t="str">
        <f>IFERROR(VLOOKUP($X107,Prospects!$A$3:$K$281,1,FALSE),"")</f>
        <v/>
      </c>
      <c r="AE107" s="108" t="str">
        <f>IFERROR(VLOOKUP($X107,Prospects!$A$3:$K$281,9,FALSE),"")</f>
        <v/>
      </c>
      <c r="AF107" s="108" t="str">
        <f>IFERROR(VLOOKUP($X107,Prospects!$A$3:$K$281,2,FALSE),"")</f>
        <v/>
      </c>
      <c r="AG107" s="110" t="str">
        <f>IFERROR(VLOOKUP($X107,Prospects!$A$3:$K$281,10,FALSE),"")</f>
        <v/>
      </c>
      <c r="AH107" s="110" t="str">
        <f>IFERROR(VLOOKUP($X107,Prospects!$A$3:$K$281,11,FALSE),"")</f>
        <v/>
      </c>
      <c r="AI107" s="110" t="str">
        <f>IFERROR(VLOOKUP($X107,Prospects!$A$3:$K$281,3,FALSE),"")</f>
        <v/>
      </c>
      <c r="AJ107" s="110" t="str">
        <f>IFERROR(VLOOKUP($X107,Prospects!$A$3:$K$281,4,FALSE),"")</f>
        <v/>
      </c>
      <c r="AK107" s="110" t="str">
        <f>IFERROR(VLOOKUP($X107,Prospects!$A$3:$K$281,5,FALSE),"")</f>
        <v/>
      </c>
      <c r="AL107" s="110" t="str">
        <f>IFERROR(VLOOKUP($X107,Prospects!$A$3:$K$281,6,FALSE),"")</f>
        <v/>
      </c>
      <c r="AN107" s="108" t="str">
        <f>IFERROR(VLOOKUP($X107,KEEPERS!$A$3:$H$300,1,FALSE),"")</f>
        <v/>
      </c>
      <c r="AO107" s="108" t="str">
        <f>IFERROR(VLOOKUP($X107,KEEPERS!$A$3:$H$300,5,FALSE),"")</f>
        <v/>
      </c>
      <c r="AP107" s="108" t="str">
        <f>IFERROR(VLOOKUP($X107,KEEPERS!$A$3:$H$300,2,FALSE),"")</f>
        <v/>
      </c>
      <c r="AQ107" s="110" t="str">
        <f>IFERROR(VLOOKUP($X107,KEEPERS!$A$3:$H$300,6,FALSE),"")</f>
        <v/>
      </c>
      <c r="AR107" s="110" t="str">
        <f>IFERROR(VLOOKUP($X107,KEEPERS!$A$3:$H$300,7,FALSE),"")</f>
        <v/>
      </c>
      <c r="AT107" s="110" t="str">
        <f>IFERROR(VLOOKUP($X107,HIT!$B$182:$AM$2000,1,FALSE),"")</f>
        <v/>
      </c>
      <c r="AU107" s="407">
        <f>IFERROR(VLOOKUP($X107,HIT!$B$182:$AM$2000,32,FALSE),0)</f>
        <v>0</v>
      </c>
      <c r="AV107" s="407">
        <f>IFERROR(VLOOKUP($X107,HIT!$B$182:$AM$2000,33,FALSE),0)</f>
        <v>0</v>
      </c>
      <c r="AW107" s="110" t="str">
        <f>IFERROR(VLOOKUP($X107,PITCH!$B$182:$AP$2000,1,FALSE),"")</f>
        <v>David Robertson</v>
      </c>
      <c r="AX107" s="110">
        <f>IFERROR(VLOOKUP($X107,PITCH!$B$182:$AP$2000,35,FALSE),0)</f>
        <v>256.39999999999998</v>
      </c>
      <c r="AY107" s="110">
        <f>IFERROR(VLOOKUP($X107,PITCH!$B$182:$AP$2000,36,FALSE),0)</f>
        <v>3.9446153846153842</v>
      </c>
      <c r="AZ107" s="408">
        <f t="shared" si="8"/>
        <v>256.39999999999998</v>
      </c>
      <c r="BA107" s="408">
        <f>IF(AZ107&gt;0,RANK(AZ107,AZ$3:AZ767),"")</f>
        <v>318</v>
      </c>
      <c r="BB107" s="408">
        <f>IFERROR(VLOOKUP($X107,HIT!$B$182:$AP$2000,31,FALSE),0)</f>
        <v>0</v>
      </c>
      <c r="BC107" s="408">
        <f ca="1">IFERROR(VLOOKUP($X107,PITCH!$B$182:$AP$2000,34,FALSE),0)</f>
        <v>347</v>
      </c>
      <c r="BE107" s="110" t="str">
        <f>IFERROR(VLOOKUP($X107,OBP!$B$182:$AN$2001,32,FALSE),"")</f>
        <v/>
      </c>
      <c r="BG107" s="110" t="str">
        <f>IFERROR(VLOOKUP($X107,OPS!$B$183:$AL$2002,31,FALSE),"")</f>
        <v/>
      </c>
      <c r="BI107" s="110">
        <f ca="1">IFERROR(VLOOKUP($X107,PITCH!$B$205:$AP$2000,34,FALSE),"")</f>
        <v>347</v>
      </c>
      <c r="BJ107" s="110">
        <f ca="1">IFERROR(VLOOKUP($X107,PITCH!$B$205:$AP$2000,34,FALSE),"")</f>
        <v>347</v>
      </c>
      <c r="BK107" s="110">
        <f ca="1">IFERROR(VLOOKUP($X107,PITCH!$B$205:$AP$2000,34,FALSE),"")</f>
        <v>347</v>
      </c>
    </row>
    <row r="108" spans="2:63" x14ac:dyDescent="0.2">
      <c r="B108" t="s">
        <v>460</v>
      </c>
      <c r="C108" t="s">
        <v>137</v>
      </c>
      <c r="D108" t="s">
        <v>111</v>
      </c>
      <c r="E108" t="s">
        <v>111</v>
      </c>
      <c r="F108">
        <v>12</v>
      </c>
      <c r="M108">
        <v>158</v>
      </c>
      <c r="N108">
        <v>13</v>
      </c>
      <c r="O108">
        <v>0</v>
      </c>
      <c r="P108">
        <v>3.58</v>
      </c>
      <c r="Q108">
        <v>1.24</v>
      </c>
      <c r="R108">
        <v>168</v>
      </c>
      <c r="T108" s="127">
        <f t="shared" si="9"/>
        <v>106</v>
      </c>
      <c r="U108" t="str">
        <f t="shared" si="6"/>
        <v>P</v>
      </c>
      <c r="V108" t="str">
        <f>IF(U108="H",COUNTIF($U$3:$U108,"H"),"")</f>
        <v/>
      </c>
      <c r="W108">
        <f>IF(U108="P",COUNTIF($U$3:$U108,"P"),"")</f>
        <v>36</v>
      </c>
      <c r="X108" s="76" t="str">
        <f t="shared" si="7"/>
        <v>Eduardo Rodriguez</v>
      </c>
      <c r="Y108">
        <f>IFERROR(VLOOKUP($X108,PITCH!$B$7:$AJ$2004,29,FALSE),"")</f>
        <v>9.39242315939957</v>
      </c>
      <c r="Z108">
        <f>IFERROR(VLOOKUP($X108,PITCH!$B$7:$AJ$2004,30,FALSE),"")</f>
        <v>3.1522516082916368</v>
      </c>
      <c r="AA108">
        <f>IFERROR(VLOOKUP($X108,PITCH!$B$7:$AJ$2004,31,FALSE),"")</f>
        <v>6.2401715511079328</v>
      </c>
      <c r="AB108" t="str">
        <f>IFERROR(VLOOKUP($X108,PITCH!$B$7:$AJ$2004,1,FALSE),"")</f>
        <v>Eduardo Rodriguez</v>
      </c>
      <c r="AD108" s="108" t="str">
        <f>IFERROR(VLOOKUP($X108,Prospects!$A$3:$K$281,1,FALSE),"")</f>
        <v/>
      </c>
      <c r="AE108" s="108" t="str">
        <f>IFERROR(VLOOKUP($X108,Prospects!$A$3:$K$281,9,FALSE),"")</f>
        <v/>
      </c>
      <c r="AF108" s="108" t="str">
        <f>IFERROR(VLOOKUP($X108,Prospects!$A$3:$K$281,2,FALSE),"")</f>
        <v/>
      </c>
      <c r="AG108" s="110" t="str">
        <f>IFERROR(VLOOKUP($X108,Prospects!$A$3:$K$281,10,FALSE),"")</f>
        <v/>
      </c>
      <c r="AH108" s="110" t="str">
        <f>IFERROR(VLOOKUP($X108,Prospects!$A$3:$K$281,11,FALSE),"")</f>
        <v/>
      </c>
      <c r="AI108" s="110" t="str">
        <f>IFERROR(VLOOKUP($X108,Prospects!$A$3:$K$281,3,FALSE),"")</f>
        <v/>
      </c>
      <c r="AJ108" s="110" t="str">
        <f>IFERROR(VLOOKUP($X108,Prospects!$A$3:$K$281,4,FALSE),"")</f>
        <v/>
      </c>
      <c r="AK108" s="110" t="str">
        <f>IFERROR(VLOOKUP($X108,Prospects!$A$3:$K$281,5,FALSE),"")</f>
        <v/>
      </c>
      <c r="AL108" s="110" t="str">
        <f>IFERROR(VLOOKUP($X108,Prospects!$A$3:$K$281,6,FALSE),"")</f>
        <v/>
      </c>
      <c r="AN108" s="108" t="str">
        <f>IFERROR(VLOOKUP($X108,KEEPERS!$A$3:$H$300,1,FALSE),"")</f>
        <v/>
      </c>
      <c r="AO108" s="108" t="str">
        <f>IFERROR(VLOOKUP($X108,KEEPERS!$A$3:$H$300,5,FALSE),"")</f>
        <v/>
      </c>
      <c r="AP108" s="108" t="str">
        <f>IFERROR(VLOOKUP($X108,KEEPERS!$A$3:$H$300,2,FALSE),"")</f>
        <v/>
      </c>
      <c r="AQ108" s="110" t="str">
        <f>IFERROR(VLOOKUP($X108,KEEPERS!$A$3:$H$300,6,FALSE),"")</f>
        <v/>
      </c>
      <c r="AR108" s="110" t="str">
        <f>IFERROR(VLOOKUP($X108,KEEPERS!$A$3:$H$300,7,FALSE),"")</f>
        <v/>
      </c>
      <c r="AT108" s="110" t="str">
        <f>IFERROR(VLOOKUP($X108,HIT!$B$182:$AM$2000,1,FALSE),"")</f>
        <v/>
      </c>
      <c r="AU108" s="407">
        <f>IFERROR(VLOOKUP($X108,HIT!$B$182:$AM$2000,32,FALSE),0)</f>
        <v>0</v>
      </c>
      <c r="AV108" s="407">
        <f>IFERROR(VLOOKUP($X108,HIT!$B$182:$AM$2000,33,FALSE),0)</f>
        <v>0</v>
      </c>
      <c r="AW108" s="110" t="str">
        <f>IFERROR(VLOOKUP($X108,PITCH!$B$182:$AP$2000,1,FALSE),"")</f>
        <v>Eduardo Rodriguez</v>
      </c>
      <c r="AX108" s="110">
        <f>IFERROR(VLOOKUP($X108,PITCH!$B$182:$AP$2000,35,FALSE),0)</f>
        <v>326.70000000000005</v>
      </c>
      <c r="AY108" s="110">
        <f>IFERROR(VLOOKUP($X108,PITCH!$B$182:$AP$2000,36,FALSE),0)</f>
        <v>12.565384615384618</v>
      </c>
      <c r="AZ108" s="408">
        <f t="shared" si="8"/>
        <v>326.70000000000005</v>
      </c>
      <c r="BA108" s="408">
        <f>IF(AZ108&gt;0,RANK(AZ108,AZ$3:AZ768),"")</f>
        <v>215</v>
      </c>
      <c r="BB108" s="408">
        <f>IFERROR(VLOOKUP($X108,HIT!$B$182:$AP$2000,31,FALSE),0)</f>
        <v>0</v>
      </c>
      <c r="BC108" s="408">
        <f ca="1">IFERROR(VLOOKUP($X108,PITCH!$B$182:$AP$2000,34,FALSE),0)</f>
        <v>66</v>
      </c>
      <c r="BE108" s="110" t="str">
        <f>IFERROR(VLOOKUP($X108,OBP!$B$182:$AN$2001,32,FALSE),"")</f>
        <v/>
      </c>
      <c r="BG108" s="110" t="str">
        <f>IFERROR(VLOOKUP($X108,OPS!$B$183:$AL$2002,31,FALSE),"")</f>
        <v/>
      </c>
      <c r="BI108" s="110">
        <f ca="1">IFERROR(VLOOKUP($X108,PITCH!$B$205:$AP$2000,34,FALSE),"")</f>
        <v>66</v>
      </c>
      <c r="BJ108" s="110">
        <f ca="1">IFERROR(VLOOKUP($X108,PITCH!$B$205:$AP$2000,34,FALSE),"")</f>
        <v>66</v>
      </c>
      <c r="BK108" s="110">
        <f ca="1">IFERROR(VLOOKUP($X108,PITCH!$B$205:$AP$2000,34,FALSE),"")</f>
        <v>66</v>
      </c>
    </row>
    <row r="109" spans="2:63" x14ac:dyDescent="0.2">
      <c r="B109" t="s">
        <v>1253</v>
      </c>
      <c r="C109" t="s">
        <v>719</v>
      </c>
      <c r="D109" t="s">
        <v>429</v>
      </c>
      <c r="E109" t="s">
        <v>429</v>
      </c>
      <c r="F109">
        <v>12</v>
      </c>
      <c r="G109">
        <v>565</v>
      </c>
      <c r="H109">
        <v>75</v>
      </c>
      <c r="I109">
        <v>24</v>
      </c>
      <c r="J109">
        <v>84</v>
      </c>
      <c r="K109">
        <v>8</v>
      </c>
      <c r="L109">
        <v>0.252</v>
      </c>
      <c r="T109" s="127">
        <f t="shared" si="9"/>
        <v>107</v>
      </c>
      <c r="U109" t="str">
        <f t="shared" si="6"/>
        <v>H</v>
      </c>
      <c r="V109">
        <f>IF(U109="H",COUNTIF($U$3:$U109,"H"),"")</f>
        <v>71</v>
      </c>
      <c r="W109" t="str">
        <f>IF(U109="P",COUNTIF($U$3:$U109,"P"),"")</f>
        <v/>
      </c>
      <c r="X109" s="76" t="str">
        <f t="shared" si="7"/>
        <v>Gleyber Torres</v>
      </c>
      <c r="Y109" t="str">
        <f>IFERROR(VLOOKUP($X109,PITCH!$B$7:$AJ$2004,29,FALSE),"")</f>
        <v/>
      </c>
      <c r="Z109" t="str">
        <f>IFERROR(VLOOKUP($X109,PITCH!$B$7:$AJ$2004,30,FALSE),"")</f>
        <v/>
      </c>
      <c r="AA109" t="str">
        <f>IFERROR(VLOOKUP($X109,PITCH!$B$7:$AJ$2004,31,FALSE),"")</f>
        <v/>
      </c>
      <c r="AB109" t="str">
        <f>IFERROR(VLOOKUP($X109,PITCH!$B$7:$AJ$2004,1,FALSE),"")</f>
        <v/>
      </c>
      <c r="AD109" s="108" t="str">
        <f>IFERROR(VLOOKUP($X109,Prospects!$A$3:$K$281,1,FALSE),"")</f>
        <v/>
      </c>
      <c r="AE109" s="108" t="str">
        <f>IFERROR(VLOOKUP($X109,Prospects!$A$3:$K$281,9,FALSE),"")</f>
        <v/>
      </c>
      <c r="AF109" s="108" t="str">
        <f>IFERROR(VLOOKUP($X109,Prospects!$A$3:$K$281,2,FALSE),"")</f>
        <v/>
      </c>
      <c r="AG109" s="110" t="str">
        <f>IFERROR(VLOOKUP($X109,Prospects!$A$3:$K$281,10,FALSE),"")</f>
        <v/>
      </c>
      <c r="AH109" s="110" t="str">
        <f>IFERROR(VLOOKUP($X109,Prospects!$A$3:$K$281,11,FALSE),"")</f>
        <v/>
      </c>
      <c r="AI109" s="110" t="str">
        <f>IFERROR(VLOOKUP($X109,Prospects!$A$3:$K$281,3,FALSE),"")</f>
        <v/>
      </c>
      <c r="AJ109" s="110" t="str">
        <f>IFERROR(VLOOKUP($X109,Prospects!$A$3:$K$281,4,FALSE),"")</f>
        <v/>
      </c>
      <c r="AK109" s="110" t="str">
        <f>IFERROR(VLOOKUP($X109,Prospects!$A$3:$K$281,5,FALSE),"")</f>
        <v/>
      </c>
      <c r="AL109" s="110" t="str">
        <f>IFERROR(VLOOKUP($X109,Prospects!$A$3:$K$281,6,FALSE),"")</f>
        <v/>
      </c>
      <c r="AN109" s="108" t="str">
        <f>IFERROR(VLOOKUP($X109,KEEPERS!$A$3:$H$300,1,FALSE),"")</f>
        <v/>
      </c>
      <c r="AO109" s="108" t="str">
        <f>IFERROR(VLOOKUP($X109,KEEPERS!$A$3:$H$300,5,FALSE),"")</f>
        <v/>
      </c>
      <c r="AP109" s="108" t="str">
        <f>IFERROR(VLOOKUP($X109,KEEPERS!$A$3:$H$300,2,FALSE),"")</f>
        <v/>
      </c>
      <c r="AQ109" s="110" t="str">
        <f>IFERROR(VLOOKUP($X109,KEEPERS!$A$3:$H$300,6,FALSE),"")</f>
        <v/>
      </c>
      <c r="AR109" s="110" t="str">
        <f>IFERROR(VLOOKUP($X109,KEEPERS!$A$3:$H$300,7,FALSE),"")</f>
        <v/>
      </c>
      <c r="AT109" s="110" t="str">
        <f>IFERROR(VLOOKUP($X109,HIT!$B$182:$AM$2000,1,FALSE),"")</f>
        <v>Gleyber Torres</v>
      </c>
      <c r="AU109" s="407">
        <f>IFERROR(VLOOKUP($X109,HIT!$B$182:$AM$2000,32,FALSE),0)</f>
        <v>387.40000000000003</v>
      </c>
      <c r="AV109" s="407">
        <f>IFERROR(VLOOKUP($X109,HIT!$B$182:$AM$2000,33,FALSE),0)</f>
        <v>2.6717241379310348</v>
      </c>
      <c r="AW109" s="110" t="str">
        <f>IFERROR(VLOOKUP($X109,PITCH!$B$182:$AP$2000,1,FALSE),"")</f>
        <v/>
      </c>
      <c r="AX109" s="110">
        <f>IFERROR(VLOOKUP($X109,PITCH!$B$182:$AP$2000,35,FALSE),0)</f>
        <v>0</v>
      </c>
      <c r="AY109" s="110">
        <f>IFERROR(VLOOKUP($X109,PITCH!$B$182:$AP$2000,36,FALSE),0)</f>
        <v>0</v>
      </c>
      <c r="AZ109" s="408">
        <f t="shared" si="8"/>
        <v>387.40000000000003</v>
      </c>
      <c r="BA109" s="408">
        <f>IF(AZ109&gt;0,RANK(AZ109,AZ$3:AZ769),"")</f>
        <v>116</v>
      </c>
      <c r="BB109" s="408">
        <f ca="1">IFERROR(VLOOKUP($X109,HIT!$B$182:$AP$2000,31,FALSE),0)</f>
        <v>135</v>
      </c>
      <c r="BC109" s="408">
        <f>IFERROR(VLOOKUP($X109,PITCH!$B$182:$AP$2000,34,FALSE),0)</f>
        <v>0</v>
      </c>
      <c r="BE109" s="110">
        <f>IFERROR(VLOOKUP($X109,OBP!$B$182:$AN$2001,32,FALSE),"")</f>
        <v>89</v>
      </c>
      <c r="BG109" s="110">
        <f>IFERROR(VLOOKUP($X109,OPS!$B$183:$AL$2002,31,FALSE),"")</f>
        <v>87</v>
      </c>
      <c r="BI109" s="110" t="str">
        <f>IFERROR(VLOOKUP($X109,PITCH!$B$205:$AP$2000,34,FALSE),"")</f>
        <v/>
      </c>
      <c r="BJ109" s="110" t="str">
        <f>IFERROR(VLOOKUP($X109,PITCH!$B$205:$AP$2000,34,FALSE),"")</f>
        <v/>
      </c>
      <c r="BK109" s="110" t="str">
        <f>IFERROR(VLOOKUP($X109,PITCH!$B$205:$AP$2000,34,FALSE),"")</f>
        <v/>
      </c>
    </row>
    <row r="110" spans="2:63" x14ac:dyDescent="0.2">
      <c r="B110" t="s">
        <v>529</v>
      </c>
      <c r="C110" t="s">
        <v>2</v>
      </c>
      <c r="D110" t="s">
        <v>111</v>
      </c>
      <c r="E110" t="s">
        <v>111</v>
      </c>
      <c r="F110">
        <v>12</v>
      </c>
      <c r="M110">
        <v>158</v>
      </c>
      <c r="N110">
        <v>10</v>
      </c>
      <c r="O110">
        <v>0</v>
      </c>
      <c r="P110">
        <v>3.68</v>
      </c>
      <c r="Q110">
        <v>1.23</v>
      </c>
      <c r="R110">
        <v>182</v>
      </c>
      <c r="T110" s="127">
        <f t="shared" si="9"/>
        <v>108</v>
      </c>
      <c r="U110" t="str">
        <f t="shared" si="6"/>
        <v>P</v>
      </c>
      <c r="V110" t="str">
        <f>IF(U110="H",COUNTIF($U$3:$U110,"H"),"")</f>
        <v/>
      </c>
      <c r="W110">
        <f>IF(U110="P",COUNTIF($U$3:$U110,"P"),"")</f>
        <v>37</v>
      </c>
      <c r="X110" s="76" t="str">
        <f t="shared" si="7"/>
        <v>Tyler Glasnow</v>
      </c>
      <c r="Y110">
        <f>IFERROR(VLOOKUP($X110,PITCH!$B$7:$AJ$2004,29,FALSE),"")</f>
        <v>10.569948186528498</v>
      </c>
      <c r="Z110">
        <f>IFERROR(VLOOKUP($X110,PITCH!$B$7:$AJ$2004,30,FALSE),"")</f>
        <v>4.5854922279792749</v>
      </c>
      <c r="AA110">
        <f>IFERROR(VLOOKUP($X110,PITCH!$B$7:$AJ$2004,31,FALSE),"")</f>
        <v>5.9844559585492227</v>
      </c>
      <c r="AB110" t="str">
        <f>IFERROR(VLOOKUP($X110,PITCH!$B$7:$AJ$2004,1,FALSE),"")</f>
        <v>Tyler Glasnow</v>
      </c>
      <c r="AD110" s="108" t="str">
        <f>IFERROR(VLOOKUP($X110,Prospects!$A$3:$K$281,1,FALSE),"")</f>
        <v/>
      </c>
      <c r="AE110" s="108" t="str">
        <f>IFERROR(VLOOKUP($X110,Prospects!$A$3:$K$281,9,FALSE),"")</f>
        <v/>
      </c>
      <c r="AF110" s="108" t="str">
        <f>IFERROR(VLOOKUP($X110,Prospects!$A$3:$K$281,2,FALSE),"")</f>
        <v/>
      </c>
      <c r="AG110" s="110" t="str">
        <f>IFERROR(VLOOKUP($X110,Prospects!$A$3:$K$281,10,FALSE),"")</f>
        <v/>
      </c>
      <c r="AH110" s="110" t="str">
        <f>IFERROR(VLOOKUP($X110,Prospects!$A$3:$K$281,11,FALSE),"")</f>
        <v/>
      </c>
      <c r="AI110" s="110" t="str">
        <f>IFERROR(VLOOKUP($X110,Prospects!$A$3:$K$281,3,FALSE),"")</f>
        <v/>
      </c>
      <c r="AJ110" s="110" t="str">
        <f>IFERROR(VLOOKUP($X110,Prospects!$A$3:$K$281,4,FALSE),"")</f>
        <v/>
      </c>
      <c r="AK110" s="110" t="str">
        <f>IFERROR(VLOOKUP($X110,Prospects!$A$3:$K$281,5,FALSE),"")</f>
        <v/>
      </c>
      <c r="AL110" s="110" t="str">
        <f>IFERROR(VLOOKUP($X110,Prospects!$A$3:$K$281,6,FALSE),"")</f>
        <v/>
      </c>
      <c r="AN110" s="108" t="str">
        <f>IFERROR(VLOOKUP($X110,KEEPERS!$A$3:$H$300,1,FALSE),"")</f>
        <v/>
      </c>
      <c r="AO110" s="108" t="str">
        <f>IFERROR(VLOOKUP($X110,KEEPERS!$A$3:$H$300,5,FALSE),"")</f>
        <v/>
      </c>
      <c r="AP110" s="108" t="str">
        <f>IFERROR(VLOOKUP($X110,KEEPERS!$A$3:$H$300,2,FALSE),"")</f>
        <v/>
      </c>
      <c r="AQ110" s="110" t="str">
        <f>IFERROR(VLOOKUP($X110,KEEPERS!$A$3:$H$300,6,FALSE),"")</f>
        <v/>
      </c>
      <c r="AR110" s="110" t="str">
        <f>IFERROR(VLOOKUP($X110,KEEPERS!$A$3:$H$300,7,FALSE),"")</f>
        <v/>
      </c>
      <c r="AT110" s="110" t="str">
        <f>IFERROR(VLOOKUP($X110,HIT!$B$182:$AM$2000,1,FALSE),"")</f>
        <v/>
      </c>
      <c r="AU110" s="407">
        <f>IFERROR(VLOOKUP($X110,HIT!$B$182:$AM$2000,32,FALSE),0)</f>
        <v>0</v>
      </c>
      <c r="AV110" s="407">
        <f>IFERROR(VLOOKUP($X110,HIT!$B$182:$AM$2000,33,FALSE),0)</f>
        <v>0</v>
      </c>
      <c r="AW110" s="110" t="str">
        <f>IFERROR(VLOOKUP($X110,PITCH!$B$182:$AP$2000,1,FALSE),"")</f>
        <v>Tyler Glasnow</v>
      </c>
      <c r="AX110" s="110">
        <f>IFERROR(VLOOKUP($X110,PITCH!$B$182:$AP$2000,35,FALSE),0)</f>
        <v>256.39999999999998</v>
      </c>
      <c r="AY110" s="110">
        <f>IFERROR(VLOOKUP($X110,PITCH!$B$182:$AP$2000,36,FALSE),0)</f>
        <v>11.14782608695652</v>
      </c>
      <c r="AZ110" s="408">
        <f t="shared" si="8"/>
        <v>256.39999999999998</v>
      </c>
      <c r="BA110" s="408">
        <f>IF(AZ110&gt;0,RANK(AZ110,AZ$3:AZ770),"")</f>
        <v>318</v>
      </c>
      <c r="BB110" s="408">
        <f>IFERROR(VLOOKUP($X110,HIT!$B$182:$AP$2000,31,FALSE),0)</f>
        <v>0</v>
      </c>
      <c r="BC110" s="408">
        <f ca="1">IFERROR(VLOOKUP($X110,PITCH!$B$182:$AP$2000,34,FALSE),0)</f>
        <v>100</v>
      </c>
      <c r="BE110" s="110" t="str">
        <f>IFERROR(VLOOKUP($X110,OBP!$B$182:$AN$2001,32,FALSE),"")</f>
        <v/>
      </c>
      <c r="BG110" s="110" t="str">
        <f>IFERROR(VLOOKUP($X110,OPS!$B$183:$AL$2002,31,FALSE),"")</f>
        <v/>
      </c>
      <c r="BI110" s="110">
        <f ca="1">IFERROR(VLOOKUP($X110,PITCH!$B$205:$AP$2000,34,FALSE),"")</f>
        <v>100</v>
      </c>
      <c r="BJ110" s="110">
        <f ca="1">IFERROR(VLOOKUP($X110,PITCH!$B$205:$AP$2000,34,FALSE),"")</f>
        <v>100</v>
      </c>
      <c r="BK110" s="110">
        <f ca="1">IFERROR(VLOOKUP($X110,PITCH!$B$205:$AP$2000,34,FALSE),"")</f>
        <v>100</v>
      </c>
    </row>
    <row r="111" spans="2:63" x14ac:dyDescent="0.2">
      <c r="B111" t="s">
        <v>663</v>
      </c>
      <c r="C111" t="s">
        <v>131</v>
      </c>
      <c r="D111" t="s">
        <v>9</v>
      </c>
      <c r="E111" t="s">
        <v>9</v>
      </c>
      <c r="F111">
        <v>12</v>
      </c>
      <c r="M111">
        <v>70</v>
      </c>
      <c r="N111">
        <v>4</v>
      </c>
      <c r="O111">
        <v>32</v>
      </c>
      <c r="P111">
        <v>3.03</v>
      </c>
      <c r="Q111">
        <v>1.0900000000000001</v>
      </c>
      <c r="R111">
        <v>89</v>
      </c>
      <c r="T111" s="127">
        <f t="shared" si="9"/>
        <v>109</v>
      </c>
      <c r="U111" t="str">
        <f t="shared" si="6"/>
        <v>P</v>
      </c>
      <c r="V111" t="str">
        <f>IF(U111="H",COUNTIF($U$3:$U111,"H"),"")</f>
        <v/>
      </c>
      <c r="W111">
        <f>IF(U111="P",COUNTIF($U$3:$U111,"P"),"")</f>
        <v>38</v>
      </c>
      <c r="X111" s="76" t="str">
        <f t="shared" si="7"/>
        <v>Brad Hand</v>
      </c>
      <c r="Y111">
        <f>IFERROR(VLOOKUP($X111,PITCH!$B$7:$AJ$2004,29,FALSE),"")</f>
        <v>10.833333333333334</v>
      </c>
      <c r="Z111">
        <f>IFERROR(VLOOKUP($X111,PITCH!$B$7:$AJ$2004,30,FALSE),"")</f>
        <v>3.3333333333333335</v>
      </c>
      <c r="AA111">
        <f>IFERROR(VLOOKUP($X111,PITCH!$B$7:$AJ$2004,31,FALSE),"")</f>
        <v>7.5</v>
      </c>
      <c r="AB111" t="str">
        <f>IFERROR(VLOOKUP($X111,PITCH!$B$7:$AJ$2004,1,FALSE),"")</f>
        <v>Brad Hand</v>
      </c>
      <c r="AD111" s="108" t="str">
        <f>IFERROR(VLOOKUP($X111,Prospects!$A$3:$K$281,1,FALSE),"")</f>
        <v/>
      </c>
      <c r="AE111" s="108" t="str">
        <f>IFERROR(VLOOKUP($X111,Prospects!$A$3:$K$281,9,FALSE),"")</f>
        <v/>
      </c>
      <c r="AF111" s="108" t="str">
        <f>IFERROR(VLOOKUP($X111,Prospects!$A$3:$K$281,2,FALSE),"")</f>
        <v/>
      </c>
      <c r="AG111" s="110" t="str">
        <f>IFERROR(VLOOKUP($X111,Prospects!$A$3:$K$281,10,FALSE),"")</f>
        <v/>
      </c>
      <c r="AH111" s="110" t="str">
        <f>IFERROR(VLOOKUP($X111,Prospects!$A$3:$K$281,11,FALSE),"")</f>
        <v/>
      </c>
      <c r="AI111" s="110" t="str">
        <f>IFERROR(VLOOKUP($X111,Prospects!$A$3:$K$281,3,FALSE),"")</f>
        <v/>
      </c>
      <c r="AJ111" s="110" t="str">
        <f>IFERROR(VLOOKUP($X111,Prospects!$A$3:$K$281,4,FALSE),"")</f>
        <v/>
      </c>
      <c r="AK111" s="110" t="str">
        <f>IFERROR(VLOOKUP($X111,Prospects!$A$3:$K$281,5,FALSE),"")</f>
        <v/>
      </c>
      <c r="AL111" s="110" t="str">
        <f>IFERROR(VLOOKUP($X111,Prospects!$A$3:$K$281,6,FALSE),"")</f>
        <v/>
      </c>
      <c r="AN111" s="108" t="str">
        <f>IFERROR(VLOOKUP($X111,KEEPERS!$A$3:$H$300,1,FALSE),"")</f>
        <v/>
      </c>
      <c r="AO111" s="108" t="str">
        <f>IFERROR(VLOOKUP($X111,KEEPERS!$A$3:$H$300,5,FALSE),"")</f>
        <v/>
      </c>
      <c r="AP111" s="108" t="str">
        <f>IFERROR(VLOOKUP($X111,KEEPERS!$A$3:$H$300,2,FALSE),"")</f>
        <v/>
      </c>
      <c r="AQ111" s="110" t="str">
        <f>IFERROR(VLOOKUP($X111,KEEPERS!$A$3:$H$300,6,FALSE),"")</f>
        <v/>
      </c>
      <c r="AR111" s="110" t="str">
        <f>IFERROR(VLOOKUP($X111,KEEPERS!$A$3:$H$300,7,FALSE),"")</f>
        <v/>
      </c>
      <c r="AT111" s="110" t="str">
        <f>IFERROR(VLOOKUP($X111,HIT!$B$182:$AM$2000,1,FALSE),"")</f>
        <v/>
      </c>
      <c r="AU111" s="407">
        <f>IFERROR(VLOOKUP($X111,HIT!$B$182:$AM$2000,32,FALSE),0)</f>
        <v>0</v>
      </c>
      <c r="AV111" s="407">
        <f>IFERROR(VLOOKUP($X111,HIT!$B$182:$AM$2000,33,FALSE),0)</f>
        <v>0</v>
      </c>
      <c r="AW111" s="110" t="str">
        <f>IFERROR(VLOOKUP($X111,PITCH!$B$182:$AP$2000,1,FALSE),"")</f>
        <v>Brad Hand</v>
      </c>
      <c r="AX111" s="110">
        <f>IFERROR(VLOOKUP($X111,PITCH!$B$182:$AP$2000,35,FALSE),0)</f>
        <v>353.4</v>
      </c>
      <c r="AY111" s="110">
        <f>IFERROR(VLOOKUP($X111,PITCH!$B$182:$AP$2000,36,FALSE),0)</f>
        <v>5.436923076923077</v>
      </c>
      <c r="AZ111" s="408">
        <f t="shared" si="8"/>
        <v>353.4</v>
      </c>
      <c r="BA111" s="408">
        <f>IF(AZ111&gt;0,RANK(AZ111,AZ$3:AZ771),"")</f>
        <v>169</v>
      </c>
      <c r="BB111" s="408">
        <f>IFERROR(VLOOKUP($X111,HIT!$B$182:$AP$2000,31,FALSE),0)</f>
        <v>0</v>
      </c>
      <c r="BC111" s="408">
        <f ca="1">IFERROR(VLOOKUP($X111,PITCH!$B$182:$AP$2000,34,FALSE),0)</f>
        <v>347</v>
      </c>
      <c r="BE111" s="110" t="str">
        <f>IFERROR(VLOOKUP($X111,OBP!$B$182:$AN$2001,32,FALSE),"")</f>
        <v/>
      </c>
      <c r="BG111" s="110" t="str">
        <f>IFERROR(VLOOKUP($X111,OPS!$B$183:$AL$2002,31,FALSE),"")</f>
        <v/>
      </c>
      <c r="BI111" s="110" t="str">
        <f>IFERROR(VLOOKUP($X111,PITCH!$B$205:$AP$2000,34,FALSE),"")</f>
        <v/>
      </c>
      <c r="BJ111" s="110" t="str">
        <f>IFERROR(VLOOKUP($X111,PITCH!$B$205:$AP$2000,34,FALSE),"")</f>
        <v/>
      </c>
      <c r="BK111" s="110" t="str">
        <f>IFERROR(VLOOKUP($X111,PITCH!$B$205:$AP$2000,34,FALSE),"")</f>
        <v/>
      </c>
    </row>
    <row r="112" spans="2:63" x14ac:dyDescent="0.2">
      <c r="B112" t="s">
        <v>901</v>
      </c>
      <c r="C112" t="s">
        <v>140</v>
      </c>
      <c r="D112" t="s">
        <v>3430</v>
      </c>
      <c r="E112" t="s">
        <v>3431</v>
      </c>
      <c r="F112">
        <v>12</v>
      </c>
      <c r="G112">
        <v>546</v>
      </c>
      <c r="H112">
        <v>72</v>
      </c>
      <c r="I112">
        <v>21</v>
      </c>
      <c r="J112">
        <v>80</v>
      </c>
      <c r="K112">
        <v>11</v>
      </c>
      <c r="L112">
        <v>0.27100000000000002</v>
      </c>
      <c r="T112" s="127">
        <f t="shared" si="9"/>
        <v>110</v>
      </c>
      <c r="U112" t="str">
        <f t="shared" si="6"/>
        <v>H</v>
      </c>
      <c r="V112">
        <f>IF(U112="H",COUNTIF($U$3:$U112,"H"),"")</f>
        <v>72</v>
      </c>
      <c r="W112" t="str">
        <f>IF(U112="P",COUNTIF($U$3:$U112,"P"),"")</f>
        <v/>
      </c>
      <c r="X112" s="76" t="str">
        <f t="shared" si="7"/>
        <v>Jurickson Profar</v>
      </c>
      <c r="Y112" t="str">
        <f>IFERROR(VLOOKUP($X112,PITCH!$B$7:$AJ$2004,29,FALSE),"")</f>
        <v/>
      </c>
      <c r="Z112" t="str">
        <f>IFERROR(VLOOKUP($X112,PITCH!$B$7:$AJ$2004,30,FALSE),"")</f>
        <v/>
      </c>
      <c r="AA112" t="str">
        <f>IFERROR(VLOOKUP($X112,PITCH!$B$7:$AJ$2004,31,FALSE),"")</f>
        <v/>
      </c>
      <c r="AB112" t="str">
        <f>IFERROR(VLOOKUP($X112,PITCH!$B$7:$AJ$2004,1,FALSE),"")</f>
        <v/>
      </c>
      <c r="AD112" s="108" t="str">
        <f>IFERROR(VLOOKUP($X112,Prospects!$A$3:$K$281,1,FALSE),"")</f>
        <v/>
      </c>
      <c r="AE112" s="108" t="str">
        <f>IFERROR(VLOOKUP($X112,Prospects!$A$3:$K$281,9,FALSE),"")</f>
        <v/>
      </c>
      <c r="AF112" s="108" t="str">
        <f>IFERROR(VLOOKUP($X112,Prospects!$A$3:$K$281,2,FALSE),"")</f>
        <v/>
      </c>
      <c r="AG112" s="110" t="str">
        <f>IFERROR(VLOOKUP($X112,Prospects!$A$3:$K$281,10,FALSE),"")</f>
        <v/>
      </c>
      <c r="AH112" s="110" t="str">
        <f>IFERROR(VLOOKUP($X112,Prospects!$A$3:$K$281,11,FALSE),"")</f>
        <v/>
      </c>
      <c r="AI112" s="110" t="str">
        <f>IFERROR(VLOOKUP($X112,Prospects!$A$3:$K$281,3,FALSE),"")</f>
        <v/>
      </c>
      <c r="AJ112" s="110" t="str">
        <f>IFERROR(VLOOKUP($X112,Prospects!$A$3:$K$281,4,FALSE),"")</f>
        <v/>
      </c>
      <c r="AK112" s="110" t="str">
        <f>IFERROR(VLOOKUP($X112,Prospects!$A$3:$K$281,5,FALSE),"")</f>
        <v/>
      </c>
      <c r="AL112" s="110" t="str">
        <f>IFERROR(VLOOKUP($X112,Prospects!$A$3:$K$281,6,FALSE),"")</f>
        <v/>
      </c>
      <c r="AN112" s="108" t="str">
        <f>IFERROR(VLOOKUP($X112,KEEPERS!$A$3:$H$300,1,FALSE),"")</f>
        <v/>
      </c>
      <c r="AO112" s="108" t="str">
        <f>IFERROR(VLOOKUP($X112,KEEPERS!$A$3:$H$300,5,FALSE),"")</f>
        <v/>
      </c>
      <c r="AP112" s="108" t="str">
        <f>IFERROR(VLOOKUP($X112,KEEPERS!$A$3:$H$300,2,FALSE),"")</f>
        <v/>
      </c>
      <c r="AQ112" s="110" t="str">
        <f>IFERROR(VLOOKUP($X112,KEEPERS!$A$3:$H$300,6,FALSE),"")</f>
        <v/>
      </c>
      <c r="AR112" s="110" t="str">
        <f>IFERROR(VLOOKUP($X112,KEEPERS!$A$3:$H$300,7,FALSE),"")</f>
        <v/>
      </c>
      <c r="AT112" s="110" t="str">
        <f>IFERROR(VLOOKUP($X112,HIT!$B$182:$AM$2000,1,FALSE),"")</f>
        <v>Jurickson Profar</v>
      </c>
      <c r="AU112" s="407">
        <f>IFERROR(VLOOKUP($X112,HIT!$B$182:$AM$2000,32,FALSE),0)</f>
        <v>377.9</v>
      </c>
      <c r="AV112" s="407">
        <f>IFERROR(VLOOKUP($X112,HIT!$B$182:$AM$2000,33,FALSE),0)</f>
        <v>2.6243055555555554</v>
      </c>
      <c r="AW112" s="110" t="str">
        <f>IFERROR(VLOOKUP($X112,PITCH!$B$182:$AP$2000,1,FALSE),"")</f>
        <v/>
      </c>
      <c r="AX112" s="110">
        <f>IFERROR(VLOOKUP($X112,PITCH!$B$182:$AP$2000,35,FALSE),0)</f>
        <v>0</v>
      </c>
      <c r="AY112" s="110">
        <f>IFERROR(VLOOKUP($X112,PITCH!$B$182:$AP$2000,36,FALSE),0)</f>
        <v>0</v>
      </c>
      <c r="AZ112" s="408">
        <f t="shared" si="8"/>
        <v>377.9</v>
      </c>
      <c r="BA112" s="408">
        <f>IF(AZ112&gt;0,RANK(AZ112,AZ$3:AZ772),"")</f>
        <v>133</v>
      </c>
      <c r="BB112" s="408">
        <f ca="1">IFERROR(VLOOKUP($X112,HIT!$B$182:$AP$2000,31,FALSE),0)</f>
        <v>191</v>
      </c>
      <c r="BC112" s="408">
        <f>IFERROR(VLOOKUP($X112,PITCH!$B$182:$AP$2000,34,FALSE),0)</f>
        <v>0</v>
      </c>
      <c r="BE112" s="110">
        <f>IFERROR(VLOOKUP($X112,OBP!$B$182:$AN$2001,32,FALSE),"")</f>
        <v>120</v>
      </c>
      <c r="BG112" s="110">
        <f>IFERROR(VLOOKUP($X112,OPS!$B$183:$AL$2002,31,FALSE),"")</f>
        <v>127</v>
      </c>
      <c r="BI112" s="110" t="str">
        <f>IFERROR(VLOOKUP($X112,PITCH!$B$205:$AP$2000,34,FALSE),"")</f>
        <v/>
      </c>
      <c r="BJ112" s="110" t="str">
        <f>IFERROR(VLOOKUP($X112,PITCH!$B$205:$AP$2000,34,FALSE),"")</f>
        <v/>
      </c>
      <c r="BK112" s="110" t="str">
        <f>IFERROR(VLOOKUP($X112,PITCH!$B$205:$AP$2000,34,FALSE),"")</f>
        <v/>
      </c>
    </row>
    <row r="113" spans="2:63" x14ac:dyDescent="0.2">
      <c r="B113" t="s">
        <v>454</v>
      </c>
      <c r="C113" t="s">
        <v>134</v>
      </c>
      <c r="D113" t="s">
        <v>9</v>
      </c>
      <c r="E113" t="s">
        <v>9</v>
      </c>
      <c r="F113">
        <v>11</v>
      </c>
      <c r="M113">
        <v>62</v>
      </c>
      <c r="N113">
        <v>5</v>
      </c>
      <c r="O113">
        <v>37</v>
      </c>
      <c r="P113">
        <v>3.21</v>
      </c>
      <c r="Q113">
        <v>1.1200000000000001</v>
      </c>
      <c r="R113">
        <v>64</v>
      </c>
      <c r="T113" s="127">
        <f t="shared" si="9"/>
        <v>111</v>
      </c>
      <c r="U113" t="str">
        <f t="shared" si="6"/>
        <v>P</v>
      </c>
      <c r="V113" t="str">
        <f>IF(U113="H",COUNTIF($U$3:$U113,"H"),"")</f>
        <v/>
      </c>
      <c r="W113">
        <f>IF(U113="P",COUNTIF($U$3:$U113,"P"),"")</f>
        <v>39</v>
      </c>
      <c r="X113" s="76" t="str">
        <f t="shared" si="7"/>
        <v>Roberto Osuna</v>
      </c>
      <c r="Y113">
        <f>IFERROR(VLOOKUP($X113,PITCH!$B$7:$AJ$2004,29,FALSE),"")</f>
        <v>10</v>
      </c>
      <c r="Z113">
        <f>IFERROR(VLOOKUP($X113,PITCH!$B$7:$AJ$2004,30,FALSE),"")</f>
        <v>2.3611111111111112</v>
      </c>
      <c r="AA113">
        <f>IFERROR(VLOOKUP($X113,PITCH!$B$7:$AJ$2004,31,FALSE),"")</f>
        <v>7.6388888888888893</v>
      </c>
      <c r="AB113" t="str">
        <f>IFERROR(VLOOKUP($X113,PITCH!$B$7:$AJ$2004,1,FALSE),"")</f>
        <v>Roberto Osuna</v>
      </c>
      <c r="AD113" s="108" t="str">
        <f>IFERROR(VLOOKUP($X113,Prospects!$A$3:$K$281,1,FALSE),"")</f>
        <v/>
      </c>
      <c r="AE113" s="108" t="str">
        <f>IFERROR(VLOOKUP($X113,Prospects!$A$3:$K$281,9,FALSE),"")</f>
        <v/>
      </c>
      <c r="AF113" s="108" t="str">
        <f>IFERROR(VLOOKUP($X113,Prospects!$A$3:$K$281,2,FALSE),"")</f>
        <v/>
      </c>
      <c r="AG113" s="110" t="str">
        <f>IFERROR(VLOOKUP($X113,Prospects!$A$3:$K$281,10,FALSE),"")</f>
        <v/>
      </c>
      <c r="AH113" s="110" t="str">
        <f>IFERROR(VLOOKUP($X113,Prospects!$A$3:$K$281,11,FALSE),"")</f>
        <v/>
      </c>
      <c r="AI113" s="110" t="str">
        <f>IFERROR(VLOOKUP($X113,Prospects!$A$3:$K$281,3,FALSE),"")</f>
        <v/>
      </c>
      <c r="AJ113" s="110" t="str">
        <f>IFERROR(VLOOKUP($X113,Prospects!$A$3:$K$281,4,FALSE),"")</f>
        <v/>
      </c>
      <c r="AK113" s="110" t="str">
        <f>IFERROR(VLOOKUP($X113,Prospects!$A$3:$K$281,5,FALSE),"")</f>
        <v/>
      </c>
      <c r="AL113" s="110" t="str">
        <f>IFERROR(VLOOKUP($X113,Prospects!$A$3:$K$281,6,FALSE),"")</f>
        <v/>
      </c>
      <c r="AN113" s="108" t="str">
        <f>IFERROR(VLOOKUP($X113,KEEPERS!$A$3:$H$300,1,FALSE),"")</f>
        <v/>
      </c>
      <c r="AO113" s="108" t="str">
        <f>IFERROR(VLOOKUP($X113,KEEPERS!$A$3:$H$300,5,FALSE),"")</f>
        <v/>
      </c>
      <c r="AP113" s="108" t="str">
        <f>IFERROR(VLOOKUP($X113,KEEPERS!$A$3:$H$300,2,FALSE),"")</f>
        <v/>
      </c>
      <c r="AQ113" s="110" t="str">
        <f>IFERROR(VLOOKUP($X113,KEEPERS!$A$3:$H$300,6,FALSE),"")</f>
        <v/>
      </c>
      <c r="AR113" s="110" t="str">
        <f>IFERROR(VLOOKUP($X113,KEEPERS!$A$3:$H$300,7,FALSE),"")</f>
        <v/>
      </c>
      <c r="AT113" s="110" t="str">
        <f>IFERROR(VLOOKUP($X113,HIT!$B$182:$AM$2000,1,FALSE),"")</f>
        <v/>
      </c>
      <c r="AU113" s="407">
        <f>IFERROR(VLOOKUP($X113,HIT!$B$182:$AM$2000,32,FALSE),0)</f>
        <v>0</v>
      </c>
      <c r="AV113" s="407">
        <f>IFERROR(VLOOKUP($X113,HIT!$B$182:$AM$2000,33,FALSE),0)</f>
        <v>0</v>
      </c>
      <c r="AW113" s="110" t="str">
        <f>IFERROR(VLOOKUP($X113,PITCH!$B$182:$AP$2000,1,FALSE),"")</f>
        <v>Roberto Osuna</v>
      </c>
      <c r="AX113" s="110">
        <f>IFERROR(VLOOKUP($X113,PITCH!$B$182:$AP$2000,35,FALSE),0)</f>
        <v>353.4</v>
      </c>
      <c r="AY113" s="110">
        <f>IFERROR(VLOOKUP($X113,PITCH!$B$182:$AP$2000,36,FALSE),0)</f>
        <v>5.436923076923077</v>
      </c>
      <c r="AZ113" s="408">
        <f t="shared" si="8"/>
        <v>353.4</v>
      </c>
      <c r="BA113" s="408">
        <f>IF(AZ113&gt;0,RANK(AZ113,AZ$3:AZ773),"")</f>
        <v>169</v>
      </c>
      <c r="BB113" s="408">
        <f>IFERROR(VLOOKUP($X113,HIT!$B$182:$AP$2000,31,FALSE),0)</f>
        <v>0</v>
      </c>
      <c r="BC113" s="408">
        <f ca="1">IFERROR(VLOOKUP($X113,PITCH!$B$182:$AP$2000,34,FALSE),0)</f>
        <v>347</v>
      </c>
      <c r="BE113" s="110" t="str">
        <f>IFERROR(VLOOKUP($X113,OBP!$B$182:$AN$2001,32,FALSE),"")</f>
        <v/>
      </c>
      <c r="BG113" s="110" t="str">
        <f>IFERROR(VLOOKUP($X113,OPS!$B$183:$AL$2002,31,FALSE),"")</f>
        <v/>
      </c>
      <c r="BI113" s="110">
        <f ca="1">IFERROR(VLOOKUP($X113,PITCH!$B$205:$AP$2000,34,FALSE),"")</f>
        <v>347</v>
      </c>
      <c r="BJ113" s="110">
        <f ca="1">IFERROR(VLOOKUP($X113,PITCH!$B$205:$AP$2000,34,FALSE),"")</f>
        <v>347</v>
      </c>
      <c r="BK113" s="110">
        <f ca="1">IFERROR(VLOOKUP($X113,PITCH!$B$205:$AP$2000,34,FALSE),"")</f>
        <v>347</v>
      </c>
    </row>
    <row r="114" spans="2:63" x14ac:dyDescent="0.2">
      <c r="B114" t="s">
        <v>2456</v>
      </c>
      <c r="C114" t="s">
        <v>131</v>
      </c>
      <c r="D114" t="s">
        <v>111</v>
      </c>
      <c r="E114" t="s">
        <v>111</v>
      </c>
      <c r="F114">
        <v>11</v>
      </c>
      <c r="M114">
        <v>156</v>
      </c>
      <c r="N114">
        <v>13</v>
      </c>
      <c r="O114">
        <v>0</v>
      </c>
      <c r="P114">
        <v>3.45</v>
      </c>
      <c r="Q114">
        <v>1.1200000000000001</v>
      </c>
      <c r="R114">
        <v>154</v>
      </c>
      <c r="T114" s="127">
        <f t="shared" si="9"/>
        <v>112</v>
      </c>
      <c r="U114" t="str">
        <f t="shared" si="6"/>
        <v>P</v>
      </c>
      <c r="V114" t="str">
        <f>IF(U114="H",COUNTIF($U$3:$U114,"H"),"")</f>
        <v/>
      </c>
      <c r="W114">
        <f>IF(U114="P",COUNTIF($U$3:$U114,"P"),"")</f>
        <v>40</v>
      </c>
      <c r="X114" s="76" t="str">
        <f t="shared" si="7"/>
        <v>Shane Bieber</v>
      </c>
      <c r="Y114">
        <f>IFERROR(VLOOKUP($X114,PITCH!$B$7:$AJ$2004,29,FALSE),"")</f>
        <v>8.0224321133412033</v>
      </c>
      <c r="Z114">
        <f>IFERROR(VLOOKUP($X114,PITCH!$B$7:$AJ$2004,30,FALSE),"")</f>
        <v>1.806375442739079</v>
      </c>
      <c r="AA114">
        <f>IFERROR(VLOOKUP($X114,PITCH!$B$7:$AJ$2004,31,FALSE),"")</f>
        <v>6.2160566706021241</v>
      </c>
      <c r="AB114" t="str">
        <f>IFERROR(VLOOKUP($X114,PITCH!$B$7:$AJ$2004,1,FALSE),"")</f>
        <v>Shane Bieber</v>
      </c>
      <c r="AD114" s="108" t="str">
        <f>IFERROR(VLOOKUP($X114,Prospects!$A$3:$K$281,1,FALSE),"")</f>
        <v/>
      </c>
      <c r="AE114" s="108" t="str">
        <f>IFERROR(VLOOKUP($X114,Prospects!$A$3:$K$281,9,FALSE),"")</f>
        <v/>
      </c>
      <c r="AF114" s="108" t="str">
        <f>IFERROR(VLOOKUP($X114,Prospects!$A$3:$K$281,2,FALSE),"")</f>
        <v/>
      </c>
      <c r="AG114" s="110" t="str">
        <f>IFERROR(VLOOKUP($X114,Prospects!$A$3:$K$281,10,FALSE),"")</f>
        <v/>
      </c>
      <c r="AH114" s="110" t="str">
        <f>IFERROR(VLOOKUP($X114,Prospects!$A$3:$K$281,11,FALSE),"")</f>
        <v/>
      </c>
      <c r="AI114" s="110" t="str">
        <f>IFERROR(VLOOKUP($X114,Prospects!$A$3:$K$281,3,FALSE),"")</f>
        <v/>
      </c>
      <c r="AJ114" s="110" t="str">
        <f>IFERROR(VLOOKUP($X114,Prospects!$A$3:$K$281,4,FALSE),"")</f>
        <v/>
      </c>
      <c r="AK114" s="110" t="str">
        <f>IFERROR(VLOOKUP($X114,Prospects!$A$3:$K$281,5,FALSE),"")</f>
        <v/>
      </c>
      <c r="AL114" s="110" t="str">
        <f>IFERROR(VLOOKUP($X114,Prospects!$A$3:$K$281,6,FALSE),"")</f>
        <v/>
      </c>
      <c r="AN114" s="108" t="str">
        <f>IFERROR(VLOOKUP($X114,KEEPERS!$A$3:$H$300,1,FALSE),"")</f>
        <v/>
      </c>
      <c r="AO114" s="108" t="str">
        <f>IFERROR(VLOOKUP($X114,KEEPERS!$A$3:$H$300,5,FALSE),"")</f>
        <v/>
      </c>
      <c r="AP114" s="108" t="str">
        <f>IFERROR(VLOOKUP($X114,KEEPERS!$A$3:$H$300,2,FALSE),"")</f>
        <v/>
      </c>
      <c r="AQ114" s="110" t="str">
        <f>IFERROR(VLOOKUP($X114,KEEPERS!$A$3:$H$300,6,FALSE),"")</f>
        <v/>
      </c>
      <c r="AR114" s="110" t="str">
        <f>IFERROR(VLOOKUP($X114,KEEPERS!$A$3:$H$300,7,FALSE),"")</f>
        <v/>
      </c>
      <c r="AT114" s="110" t="str">
        <f>IFERROR(VLOOKUP($X114,HIT!$B$182:$AM$2000,1,FALSE),"")</f>
        <v/>
      </c>
      <c r="AU114" s="407">
        <f>IFERROR(VLOOKUP($X114,HIT!$B$182:$AM$2000,32,FALSE),0)</f>
        <v>0</v>
      </c>
      <c r="AV114" s="407">
        <f>IFERROR(VLOOKUP($X114,HIT!$B$182:$AM$2000,33,FALSE),0)</f>
        <v>0</v>
      </c>
      <c r="AW114" s="110" t="str">
        <f>IFERROR(VLOOKUP($X114,PITCH!$B$182:$AP$2000,1,FALSE),"")</f>
        <v>Shane Bieber</v>
      </c>
      <c r="AX114" s="110">
        <f>IFERROR(VLOOKUP($X114,PITCH!$B$182:$AP$2000,35,FALSE),0)</f>
        <v>395.70000000000005</v>
      </c>
      <c r="AY114" s="110">
        <f>IFERROR(VLOOKUP($X114,PITCH!$B$182:$AP$2000,36,FALSE),0)</f>
        <v>13.644827586206898</v>
      </c>
      <c r="AZ114" s="408">
        <f t="shared" si="8"/>
        <v>395.70000000000005</v>
      </c>
      <c r="BA114" s="408">
        <f>IF(AZ114&gt;0,RANK(AZ114,AZ$3:AZ774),"")</f>
        <v>102</v>
      </c>
      <c r="BB114" s="408">
        <f>IFERROR(VLOOKUP($X114,HIT!$B$182:$AP$2000,31,FALSE),0)</f>
        <v>0</v>
      </c>
      <c r="BC114" s="408">
        <f ca="1">IFERROR(VLOOKUP($X114,PITCH!$B$182:$AP$2000,34,FALSE),0)</f>
        <v>26</v>
      </c>
      <c r="BE114" s="110" t="str">
        <f>IFERROR(VLOOKUP($X114,OBP!$B$182:$AN$2001,32,FALSE),"")</f>
        <v/>
      </c>
      <c r="BG114" s="110" t="str">
        <f>IFERROR(VLOOKUP($X114,OPS!$B$183:$AL$2002,31,FALSE),"")</f>
        <v/>
      </c>
      <c r="BI114" s="110">
        <f ca="1">IFERROR(VLOOKUP($X114,PITCH!$B$205:$AP$2000,34,FALSE),"")</f>
        <v>26</v>
      </c>
      <c r="BJ114" s="110">
        <f ca="1">IFERROR(VLOOKUP($X114,PITCH!$B$205:$AP$2000,34,FALSE),"")</f>
        <v>26</v>
      </c>
      <c r="BK114" s="110">
        <f ca="1">IFERROR(VLOOKUP($X114,PITCH!$B$205:$AP$2000,34,FALSE),"")</f>
        <v>26</v>
      </c>
    </row>
    <row r="115" spans="2:63" x14ac:dyDescent="0.2">
      <c r="B115" t="s">
        <v>1276</v>
      </c>
      <c r="C115" t="s">
        <v>113</v>
      </c>
      <c r="D115" t="s">
        <v>9</v>
      </c>
      <c r="E115" t="s">
        <v>9</v>
      </c>
      <c r="F115">
        <v>11</v>
      </c>
      <c r="M115">
        <v>84</v>
      </c>
      <c r="N115">
        <v>8</v>
      </c>
      <c r="O115">
        <v>11</v>
      </c>
      <c r="P115">
        <v>2.31</v>
      </c>
      <c r="Q115">
        <v>0.91</v>
      </c>
      <c r="R115">
        <v>127</v>
      </c>
      <c r="T115" s="127">
        <f t="shared" si="9"/>
        <v>113</v>
      </c>
      <c r="U115" t="str">
        <f t="shared" si="6"/>
        <v>P</v>
      </c>
      <c r="V115" t="str">
        <f>IF(U115="H",COUNTIF($U$3:$U115,"H"),"")</f>
        <v/>
      </c>
      <c r="W115">
        <f>IF(U115="P",COUNTIF($U$3:$U115,"P"),"")</f>
        <v>41</v>
      </c>
      <c r="X115" s="76" t="str">
        <f t="shared" si="7"/>
        <v>Josh Hader</v>
      </c>
      <c r="Y115">
        <f>IFERROR(VLOOKUP($X115,PITCH!$B$7:$AJ$2004,29,FALSE),"")</f>
        <v>13.64394993045897</v>
      </c>
      <c r="Z115">
        <f>IFERROR(VLOOKUP($X115,PITCH!$B$7:$AJ$2004,30,FALSE),"")</f>
        <v>3.8803894297635604</v>
      </c>
      <c r="AA115">
        <f>IFERROR(VLOOKUP($X115,PITCH!$B$7:$AJ$2004,31,FALSE),"")</f>
        <v>9.7635605006954087</v>
      </c>
      <c r="AB115" t="str">
        <f>IFERROR(VLOOKUP($X115,PITCH!$B$7:$AJ$2004,1,FALSE),"")</f>
        <v>Josh Hader</v>
      </c>
      <c r="AD115" s="108" t="str">
        <f>IFERROR(VLOOKUP($X115,Prospects!$A$3:$K$281,1,FALSE),"")</f>
        <v/>
      </c>
      <c r="AE115" s="108" t="str">
        <f>IFERROR(VLOOKUP($X115,Prospects!$A$3:$K$281,9,FALSE),"")</f>
        <v/>
      </c>
      <c r="AF115" s="108" t="str">
        <f>IFERROR(VLOOKUP($X115,Prospects!$A$3:$K$281,2,FALSE),"")</f>
        <v/>
      </c>
      <c r="AG115" s="110" t="str">
        <f>IFERROR(VLOOKUP($X115,Prospects!$A$3:$K$281,10,FALSE),"")</f>
        <v/>
      </c>
      <c r="AH115" s="110" t="str">
        <f>IFERROR(VLOOKUP($X115,Prospects!$A$3:$K$281,11,FALSE),"")</f>
        <v/>
      </c>
      <c r="AI115" s="110" t="str">
        <f>IFERROR(VLOOKUP($X115,Prospects!$A$3:$K$281,3,FALSE),"")</f>
        <v/>
      </c>
      <c r="AJ115" s="110" t="str">
        <f>IFERROR(VLOOKUP($X115,Prospects!$A$3:$K$281,4,FALSE),"")</f>
        <v/>
      </c>
      <c r="AK115" s="110" t="str">
        <f>IFERROR(VLOOKUP($X115,Prospects!$A$3:$K$281,5,FALSE),"")</f>
        <v/>
      </c>
      <c r="AL115" s="110" t="str">
        <f>IFERROR(VLOOKUP($X115,Prospects!$A$3:$K$281,6,FALSE),"")</f>
        <v/>
      </c>
      <c r="AN115" s="108" t="str">
        <f>IFERROR(VLOOKUP($X115,KEEPERS!$A$3:$H$300,1,FALSE),"")</f>
        <v/>
      </c>
      <c r="AO115" s="108" t="str">
        <f>IFERROR(VLOOKUP($X115,KEEPERS!$A$3:$H$300,5,FALSE),"")</f>
        <v/>
      </c>
      <c r="AP115" s="108" t="str">
        <f>IFERROR(VLOOKUP($X115,KEEPERS!$A$3:$H$300,2,FALSE),"")</f>
        <v/>
      </c>
      <c r="AQ115" s="110" t="str">
        <f>IFERROR(VLOOKUP($X115,KEEPERS!$A$3:$H$300,6,FALSE),"")</f>
        <v/>
      </c>
      <c r="AR115" s="110" t="str">
        <f>IFERROR(VLOOKUP($X115,KEEPERS!$A$3:$H$300,7,FALSE),"")</f>
        <v/>
      </c>
      <c r="AT115" s="110" t="str">
        <f>IFERROR(VLOOKUP($X115,HIT!$B$182:$AM$2000,1,FALSE),"")</f>
        <v/>
      </c>
      <c r="AU115" s="407">
        <f>IFERROR(VLOOKUP($X115,HIT!$B$182:$AM$2000,32,FALSE),0)</f>
        <v>0</v>
      </c>
      <c r="AV115" s="407">
        <f>IFERROR(VLOOKUP($X115,HIT!$B$182:$AM$2000,33,FALSE),0)</f>
        <v>0</v>
      </c>
      <c r="AW115" s="110" t="str">
        <f>IFERROR(VLOOKUP($X115,PITCH!$B$182:$AP$2000,1,FALSE),"")</f>
        <v>Josh Hader</v>
      </c>
      <c r="AX115" s="110">
        <f>IFERROR(VLOOKUP($X115,PITCH!$B$182:$AP$2000,35,FALSE),0)</f>
        <v>263.20000000000005</v>
      </c>
      <c r="AY115" s="110">
        <f>IFERROR(VLOOKUP($X115,PITCH!$B$182:$AP$2000,36,FALSE),0)</f>
        <v>4.3866666666666676</v>
      </c>
      <c r="AZ115" s="408">
        <f t="shared" si="8"/>
        <v>263.20000000000005</v>
      </c>
      <c r="BA115" s="408">
        <f>IF(AZ115&gt;0,RANK(AZ115,AZ$3:AZ775),"")</f>
        <v>310</v>
      </c>
      <c r="BB115" s="408">
        <f>IFERROR(VLOOKUP($X115,HIT!$B$182:$AP$2000,31,FALSE),0)</f>
        <v>0</v>
      </c>
      <c r="BC115" s="408">
        <f ca="1">IFERROR(VLOOKUP($X115,PITCH!$B$182:$AP$2000,34,FALSE),0)</f>
        <v>347</v>
      </c>
      <c r="BE115" s="110" t="str">
        <f>IFERROR(VLOOKUP($X115,OBP!$B$182:$AN$2001,32,FALSE),"")</f>
        <v/>
      </c>
      <c r="BG115" s="110" t="str">
        <f>IFERROR(VLOOKUP($X115,OPS!$B$183:$AL$2002,31,FALSE),"")</f>
        <v/>
      </c>
      <c r="BI115" s="110">
        <f ca="1">IFERROR(VLOOKUP($X115,PITCH!$B$205:$AP$2000,34,FALSE),"")</f>
        <v>347</v>
      </c>
      <c r="BJ115" s="110">
        <f ca="1">IFERROR(VLOOKUP($X115,PITCH!$B$205:$AP$2000,34,FALSE),"")</f>
        <v>347</v>
      </c>
      <c r="BK115" s="110">
        <f ca="1">IFERROR(VLOOKUP($X115,PITCH!$B$205:$AP$2000,34,FALSE),"")</f>
        <v>347</v>
      </c>
    </row>
    <row r="116" spans="2:63" x14ac:dyDescent="0.2">
      <c r="B116" t="s">
        <v>149</v>
      </c>
      <c r="C116" t="s">
        <v>139</v>
      </c>
      <c r="D116" t="s">
        <v>114</v>
      </c>
      <c r="E116" t="s">
        <v>114</v>
      </c>
      <c r="F116">
        <v>11</v>
      </c>
      <c r="G116">
        <v>541</v>
      </c>
      <c r="H116">
        <v>78</v>
      </c>
      <c r="I116">
        <v>23</v>
      </c>
      <c r="J116">
        <v>89</v>
      </c>
      <c r="K116">
        <v>11</v>
      </c>
      <c r="L116">
        <v>0.251</v>
      </c>
      <c r="T116" s="127">
        <f t="shared" si="9"/>
        <v>114</v>
      </c>
      <c r="U116" t="str">
        <f t="shared" si="6"/>
        <v>H</v>
      </c>
      <c r="V116">
        <f>IF(U116="H",COUNTIF($U$3:$U116,"H"),"")</f>
        <v>73</v>
      </c>
      <c r="W116" t="str">
        <f>IF(U116="P",COUNTIF($U$3:$U116,"P"),"")</f>
        <v/>
      </c>
      <c r="X116" s="76" t="str">
        <f t="shared" si="7"/>
        <v>Andrew McCutchen</v>
      </c>
      <c r="Y116" t="str">
        <f>IFERROR(VLOOKUP($X116,PITCH!$B$7:$AJ$2004,29,FALSE),"")</f>
        <v/>
      </c>
      <c r="Z116" t="str">
        <f>IFERROR(VLOOKUP($X116,PITCH!$B$7:$AJ$2004,30,FALSE),"")</f>
        <v/>
      </c>
      <c r="AA116" t="str">
        <f>IFERROR(VLOOKUP($X116,PITCH!$B$7:$AJ$2004,31,FALSE),"")</f>
        <v/>
      </c>
      <c r="AB116" t="str">
        <f>IFERROR(VLOOKUP($X116,PITCH!$B$7:$AJ$2004,1,FALSE),"")</f>
        <v/>
      </c>
      <c r="AD116" s="108" t="str">
        <f>IFERROR(VLOOKUP($X116,Prospects!$A$3:$K$281,1,FALSE),"")</f>
        <v/>
      </c>
      <c r="AE116" s="108" t="str">
        <f>IFERROR(VLOOKUP($X116,Prospects!$A$3:$K$281,9,FALSE),"")</f>
        <v/>
      </c>
      <c r="AF116" s="108" t="str">
        <f>IFERROR(VLOOKUP($X116,Prospects!$A$3:$K$281,2,FALSE),"")</f>
        <v/>
      </c>
      <c r="AG116" s="110" t="str">
        <f>IFERROR(VLOOKUP($X116,Prospects!$A$3:$K$281,10,FALSE),"")</f>
        <v/>
      </c>
      <c r="AH116" s="110" t="str">
        <f>IFERROR(VLOOKUP($X116,Prospects!$A$3:$K$281,11,FALSE),"")</f>
        <v/>
      </c>
      <c r="AI116" s="110" t="str">
        <f>IFERROR(VLOOKUP($X116,Prospects!$A$3:$K$281,3,FALSE),"")</f>
        <v/>
      </c>
      <c r="AJ116" s="110" t="str">
        <f>IFERROR(VLOOKUP($X116,Prospects!$A$3:$K$281,4,FALSE),"")</f>
        <v/>
      </c>
      <c r="AK116" s="110" t="str">
        <f>IFERROR(VLOOKUP($X116,Prospects!$A$3:$K$281,5,FALSE),"")</f>
        <v/>
      </c>
      <c r="AL116" s="110" t="str">
        <f>IFERROR(VLOOKUP($X116,Prospects!$A$3:$K$281,6,FALSE),"")</f>
        <v/>
      </c>
      <c r="AN116" s="108" t="str">
        <f>IFERROR(VLOOKUP($X116,KEEPERS!$A$3:$H$300,1,FALSE),"")</f>
        <v/>
      </c>
      <c r="AO116" s="108" t="str">
        <f>IFERROR(VLOOKUP($X116,KEEPERS!$A$3:$H$300,5,FALSE),"")</f>
        <v/>
      </c>
      <c r="AP116" s="108" t="str">
        <f>IFERROR(VLOOKUP($X116,KEEPERS!$A$3:$H$300,2,FALSE),"")</f>
        <v/>
      </c>
      <c r="AQ116" s="110" t="str">
        <f>IFERROR(VLOOKUP($X116,KEEPERS!$A$3:$H$300,6,FALSE),"")</f>
        <v/>
      </c>
      <c r="AR116" s="110" t="str">
        <f>IFERROR(VLOOKUP($X116,KEEPERS!$A$3:$H$300,7,FALSE),"")</f>
        <v/>
      </c>
      <c r="AT116" s="110" t="str">
        <f>IFERROR(VLOOKUP($X116,HIT!$B$182:$AM$2000,1,FALSE),"")</f>
        <v>Andrew McCutchen</v>
      </c>
      <c r="AU116" s="407">
        <f>IFERROR(VLOOKUP($X116,HIT!$B$182:$AM$2000,32,FALSE),0)</f>
        <v>458.24999999999994</v>
      </c>
      <c r="AV116" s="407">
        <f>IFERROR(VLOOKUP($X116,HIT!$B$182:$AM$2000,33,FALSE),0)</f>
        <v>3.1603448275862065</v>
      </c>
      <c r="AW116" s="110" t="str">
        <f>IFERROR(VLOOKUP($X116,PITCH!$B$182:$AP$2000,1,FALSE),"")</f>
        <v/>
      </c>
      <c r="AX116" s="110">
        <f>IFERROR(VLOOKUP($X116,PITCH!$B$182:$AP$2000,35,FALSE),0)</f>
        <v>0</v>
      </c>
      <c r="AY116" s="110">
        <f>IFERROR(VLOOKUP($X116,PITCH!$B$182:$AP$2000,36,FALSE),0)</f>
        <v>0</v>
      </c>
      <c r="AZ116" s="408">
        <f t="shared" si="8"/>
        <v>458.24999999999994</v>
      </c>
      <c r="BA116" s="408">
        <f>IF(AZ116&gt;0,RANK(AZ116,AZ$3:AZ776),"")</f>
        <v>43</v>
      </c>
      <c r="BB116" s="408">
        <f ca="1">IFERROR(VLOOKUP($X116,HIT!$B$182:$AP$2000,31,FALSE),0)</f>
        <v>47</v>
      </c>
      <c r="BC116" s="408">
        <f>IFERROR(VLOOKUP($X116,PITCH!$B$182:$AP$2000,34,FALSE),0)</f>
        <v>0</v>
      </c>
      <c r="BE116" s="110">
        <f>IFERROR(VLOOKUP($X116,OBP!$B$182:$AN$2001,32,FALSE),"")</f>
        <v>32</v>
      </c>
      <c r="BG116" s="110">
        <f>IFERROR(VLOOKUP($X116,OPS!$B$183:$AL$2002,31,FALSE),"")</f>
        <v>32</v>
      </c>
      <c r="BI116" s="110" t="str">
        <f>IFERROR(VLOOKUP($X116,PITCH!$B$205:$AP$2000,34,FALSE),"")</f>
        <v/>
      </c>
      <c r="BJ116" s="110" t="str">
        <f>IFERROR(VLOOKUP($X116,PITCH!$B$205:$AP$2000,34,FALSE),"")</f>
        <v/>
      </c>
      <c r="BK116" s="110" t="str">
        <f>IFERROR(VLOOKUP($X116,PITCH!$B$205:$AP$2000,34,FALSE),"")</f>
        <v/>
      </c>
    </row>
    <row r="117" spans="2:63" x14ac:dyDescent="0.2">
      <c r="B117" t="s">
        <v>2238</v>
      </c>
      <c r="C117" t="s">
        <v>2</v>
      </c>
      <c r="D117" t="s">
        <v>114</v>
      </c>
      <c r="E117" t="s">
        <v>114</v>
      </c>
      <c r="F117">
        <v>11</v>
      </c>
      <c r="G117">
        <v>512</v>
      </c>
      <c r="H117">
        <v>92</v>
      </c>
      <c r="I117">
        <v>19</v>
      </c>
      <c r="J117">
        <v>68</v>
      </c>
      <c r="K117">
        <v>18</v>
      </c>
      <c r="L117">
        <v>0.28100000000000003</v>
      </c>
      <c r="T117" s="127">
        <f t="shared" si="9"/>
        <v>115</v>
      </c>
      <c r="U117" t="str">
        <f t="shared" si="6"/>
        <v>H</v>
      </c>
      <c r="V117">
        <f>IF(U117="H",COUNTIF($U$3:$U117,"H"),"")</f>
        <v>74</v>
      </c>
      <c r="W117" t="str">
        <f>IF(U117="P",COUNTIF($U$3:$U117,"P"),"")</f>
        <v/>
      </c>
      <c r="X117" s="76" t="str">
        <f t="shared" si="7"/>
        <v>Tommy Pham</v>
      </c>
      <c r="Y117" t="str">
        <f>IFERROR(VLOOKUP($X117,PITCH!$B$7:$AJ$2004,29,FALSE),"")</f>
        <v/>
      </c>
      <c r="Z117" t="str">
        <f>IFERROR(VLOOKUP($X117,PITCH!$B$7:$AJ$2004,30,FALSE),"")</f>
        <v/>
      </c>
      <c r="AA117" t="str">
        <f>IFERROR(VLOOKUP($X117,PITCH!$B$7:$AJ$2004,31,FALSE),"")</f>
        <v/>
      </c>
      <c r="AB117" t="str">
        <f>IFERROR(VLOOKUP($X117,PITCH!$B$7:$AJ$2004,1,FALSE),"")</f>
        <v/>
      </c>
      <c r="AD117" s="108" t="str">
        <f>IFERROR(VLOOKUP($X117,Prospects!$A$3:$K$281,1,FALSE),"")</f>
        <v/>
      </c>
      <c r="AE117" s="108" t="str">
        <f>IFERROR(VLOOKUP($X117,Prospects!$A$3:$K$281,9,FALSE),"")</f>
        <v/>
      </c>
      <c r="AF117" s="108" t="str">
        <f>IFERROR(VLOOKUP($X117,Prospects!$A$3:$K$281,2,FALSE),"")</f>
        <v/>
      </c>
      <c r="AG117" s="110" t="str">
        <f>IFERROR(VLOOKUP($X117,Prospects!$A$3:$K$281,10,FALSE),"")</f>
        <v/>
      </c>
      <c r="AH117" s="110" t="str">
        <f>IFERROR(VLOOKUP($X117,Prospects!$A$3:$K$281,11,FALSE),"")</f>
        <v/>
      </c>
      <c r="AI117" s="110" t="str">
        <f>IFERROR(VLOOKUP($X117,Prospects!$A$3:$K$281,3,FALSE),"")</f>
        <v/>
      </c>
      <c r="AJ117" s="110" t="str">
        <f>IFERROR(VLOOKUP($X117,Prospects!$A$3:$K$281,4,FALSE),"")</f>
        <v/>
      </c>
      <c r="AK117" s="110" t="str">
        <f>IFERROR(VLOOKUP($X117,Prospects!$A$3:$K$281,5,FALSE),"")</f>
        <v/>
      </c>
      <c r="AL117" s="110" t="str">
        <f>IFERROR(VLOOKUP($X117,Prospects!$A$3:$K$281,6,FALSE),"")</f>
        <v/>
      </c>
      <c r="AN117" s="108" t="str">
        <f>IFERROR(VLOOKUP($X117,KEEPERS!$A$3:$H$300,1,FALSE),"")</f>
        <v/>
      </c>
      <c r="AO117" s="108" t="str">
        <f>IFERROR(VLOOKUP($X117,KEEPERS!$A$3:$H$300,5,FALSE),"")</f>
        <v/>
      </c>
      <c r="AP117" s="108" t="str">
        <f>IFERROR(VLOOKUP($X117,KEEPERS!$A$3:$H$300,2,FALSE),"")</f>
        <v/>
      </c>
      <c r="AQ117" s="110" t="str">
        <f>IFERROR(VLOOKUP($X117,KEEPERS!$A$3:$H$300,6,FALSE),"")</f>
        <v/>
      </c>
      <c r="AR117" s="110" t="str">
        <f>IFERROR(VLOOKUP($X117,KEEPERS!$A$3:$H$300,7,FALSE),"")</f>
        <v/>
      </c>
      <c r="AT117" s="110" t="str">
        <f>IFERROR(VLOOKUP($X117,HIT!$B$182:$AM$2000,1,FALSE),"")</f>
        <v>Tommy Pham</v>
      </c>
      <c r="AU117" s="407">
        <f>IFERROR(VLOOKUP($X117,HIT!$B$182:$AM$2000,32,FALSE),0)</f>
        <v>383.35</v>
      </c>
      <c r="AV117" s="407">
        <f>IFERROR(VLOOKUP($X117,HIT!$B$182:$AM$2000,33,FALSE),0)</f>
        <v>2.7778985507246379</v>
      </c>
      <c r="AW117" s="110" t="str">
        <f>IFERROR(VLOOKUP($X117,PITCH!$B$182:$AP$2000,1,FALSE),"")</f>
        <v/>
      </c>
      <c r="AX117" s="110">
        <f>IFERROR(VLOOKUP($X117,PITCH!$B$182:$AP$2000,35,FALSE),0)</f>
        <v>0</v>
      </c>
      <c r="AY117" s="110">
        <f>IFERROR(VLOOKUP($X117,PITCH!$B$182:$AP$2000,36,FALSE),0)</f>
        <v>0</v>
      </c>
      <c r="AZ117" s="408">
        <f t="shared" si="8"/>
        <v>383.35</v>
      </c>
      <c r="BA117" s="408">
        <f>IF(AZ117&gt;0,RANK(AZ117,AZ$3:AZ777),"")</f>
        <v>121</v>
      </c>
      <c r="BB117" s="408">
        <f ca="1">IFERROR(VLOOKUP($X117,HIT!$B$182:$AP$2000,31,FALSE),0)</f>
        <v>165</v>
      </c>
      <c r="BC117" s="408">
        <f>IFERROR(VLOOKUP($X117,PITCH!$B$182:$AP$2000,34,FALSE),0)</f>
        <v>0</v>
      </c>
      <c r="BE117" s="110">
        <f>IFERROR(VLOOKUP($X117,OBP!$B$182:$AN$2001,32,FALSE),"")</f>
        <v>60</v>
      </c>
      <c r="BG117" s="110">
        <f>IFERROR(VLOOKUP($X117,OPS!$B$183:$AL$2002,31,FALSE),"")</f>
        <v>72</v>
      </c>
      <c r="BI117" s="110" t="str">
        <f>IFERROR(VLOOKUP($X117,PITCH!$B$205:$AP$2000,34,FALSE),"")</f>
        <v/>
      </c>
      <c r="BJ117" s="110" t="str">
        <f>IFERROR(VLOOKUP($X117,PITCH!$B$205:$AP$2000,34,FALSE),"")</f>
        <v/>
      </c>
      <c r="BK117" s="110" t="str">
        <f>IFERROR(VLOOKUP($X117,PITCH!$B$205:$AP$2000,34,FALSE),"")</f>
        <v/>
      </c>
    </row>
    <row r="118" spans="2:63" x14ac:dyDescent="0.2">
      <c r="B118" t="s">
        <v>1331</v>
      </c>
      <c r="C118" t="s">
        <v>140</v>
      </c>
      <c r="D118" t="s">
        <v>116</v>
      </c>
      <c r="E118" t="s">
        <v>116</v>
      </c>
      <c r="F118">
        <v>11</v>
      </c>
      <c r="G118">
        <v>561</v>
      </c>
      <c r="H118">
        <v>91</v>
      </c>
      <c r="I118">
        <v>29</v>
      </c>
      <c r="J118">
        <v>93</v>
      </c>
      <c r="K118">
        <v>2</v>
      </c>
      <c r="L118">
        <v>0.26300000000000001</v>
      </c>
      <c r="T118" s="127">
        <f t="shared" si="9"/>
        <v>116</v>
      </c>
      <c r="U118" t="str">
        <f t="shared" si="6"/>
        <v>H</v>
      </c>
      <c r="V118">
        <f>IF(U118="H",COUNTIF($U$3:$U118,"H"),"")</f>
        <v>75</v>
      </c>
      <c r="W118" t="str">
        <f>IF(U118="P",COUNTIF($U$3:$U118,"P"),"")</f>
        <v/>
      </c>
      <c r="X118" s="76" t="str">
        <f t="shared" si="7"/>
        <v>Matt Chapman</v>
      </c>
      <c r="Y118" t="str">
        <f>IFERROR(VLOOKUP($X118,PITCH!$B$7:$AJ$2004,29,FALSE),"")</f>
        <v/>
      </c>
      <c r="Z118" t="str">
        <f>IFERROR(VLOOKUP($X118,PITCH!$B$7:$AJ$2004,30,FALSE),"")</f>
        <v/>
      </c>
      <c r="AA118" t="str">
        <f>IFERROR(VLOOKUP($X118,PITCH!$B$7:$AJ$2004,31,FALSE),"")</f>
        <v/>
      </c>
      <c r="AB118" t="str">
        <f>IFERROR(VLOOKUP($X118,PITCH!$B$7:$AJ$2004,1,FALSE),"")</f>
        <v/>
      </c>
      <c r="AD118" s="108" t="str">
        <f>IFERROR(VLOOKUP($X118,Prospects!$A$3:$K$281,1,FALSE),"")</f>
        <v/>
      </c>
      <c r="AE118" s="108" t="str">
        <f>IFERROR(VLOOKUP($X118,Prospects!$A$3:$K$281,9,FALSE),"")</f>
        <v/>
      </c>
      <c r="AF118" s="108" t="str">
        <f>IFERROR(VLOOKUP($X118,Prospects!$A$3:$K$281,2,FALSE),"")</f>
        <v/>
      </c>
      <c r="AG118" s="110" t="str">
        <f>IFERROR(VLOOKUP($X118,Prospects!$A$3:$K$281,10,FALSE),"")</f>
        <v/>
      </c>
      <c r="AH118" s="110" t="str">
        <f>IFERROR(VLOOKUP($X118,Prospects!$A$3:$K$281,11,FALSE),"")</f>
        <v/>
      </c>
      <c r="AI118" s="110" t="str">
        <f>IFERROR(VLOOKUP($X118,Prospects!$A$3:$K$281,3,FALSE),"")</f>
        <v/>
      </c>
      <c r="AJ118" s="110" t="str">
        <f>IFERROR(VLOOKUP($X118,Prospects!$A$3:$K$281,4,FALSE),"")</f>
        <v/>
      </c>
      <c r="AK118" s="110" t="str">
        <f>IFERROR(VLOOKUP($X118,Prospects!$A$3:$K$281,5,FALSE),"")</f>
        <v/>
      </c>
      <c r="AL118" s="110" t="str">
        <f>IFERROR(VLOOKUP($X118,Prospects!$A$3:$K$281,6,FALSE),"")</f>
        <v/>
      </c>
      <c r="AN118" s="108" t="str">
        <f>IFERROR(VLOOKUP($X118,KEEPERS!$A$3:$H$300,1,FALSE),"")</f>
        <v/>
      </c>
      <c r="AO118" s="108" t="str">
        <f>IFERROR(VLOOKUP($X118,KEEPERS!$A$3:$H$300,5,FALSE),"")</f>
        <v/>
      </c>
      <c r="AP118" s="108" t="str">
        <f>IFERROR(VLOOKUP($X118,KEEPERS!$A$3:$H$300,2,FALSE),"")</f>
        <v/>
      </c>
      <c r="AQ118" s="110" t="str">
        <f>IFERROR(VLOOKUP($X118,KEEPERS!$A$3:$H$300,6,FALSE),"")</f>
        <v/>
      </c>
      <c r="AR118" s="110" t="str">
        <f>IFERROR(VLOOKUP($X118,KEEPERS!$A$3:$H$300,7,FALSE),"")</f>
        <v/>
      </c>
      <c r="AT118" s="110" t="str">
        <f>IFERROR(VLOOKUP($X118,HIT!$B$182:$AM$2000,1,FALSE),"")</f>
        <v>Matt Chapman</v>
      </c>
      <c r="AU118" s="407">
        <f>IFERROR(VLOOKUP($X118,HIT!$B$182:$AM$2000,32,FALSE),0)</f>
        <v>427.65000000000003</v>
      </c>
      <c r="AV118" s="407">
        <f>IFERROR(VLOOKUP($X118,HIT!$B$182:$AM$2000,33,FALSE),0)</f>
        <v>2.9291095890410963</v>
      </c>
      <c r="AW118" s="110" t="str">
        <f>IFERROR(VLOOKUP($X118,PITCH!$B$182:$AP$2000,1,FALSE),"")</f>
        <v/>
      </c>
      <c r="AX118" s="110">
        <f>IFERROR(VLOOKUP($X118,PITCH!$B$182:$AP$2000,35,FALSE),0)</f>
        <v>0</v>
      </c>
      <c r="AY118" s="110">
        <f>IFERROR(VLOOKUP($X118,PITCH!$B$182:$AP$2000,36,FALSE),0)</f>
        <v>0</v>
      </c>
      <c r="AZ118" s="408">
        <f t="shared" si="8"/>
        <v>427.65000000000003</v>
      </c>
      <c r="BA118" s="408">
        <f>IF(AZ118&gt;0,RANK(AZ118,AZ$3:AZ778),"")</f>
        <v>63</v>
      </c>
      <c r="BB118" s="408">
        <f ca="1">IFERROR(VLOOKUP($X118,HIT!$B$182:$AP$2000,31,FALSE),0)</f>
        <v>55</v>
      </c>
      <c r="BC118" s="408">
        <f>IFERROR(VLOOKUP($X118,PITCH!$B$182:$AP$2000,34,FALSE),0)</f>
        <v>0</v>
      </c>
      <c r="BE118" s="110">
        <f>IFERROR(VLOOKUP($X118,OBP!$B$182:$AN$2001,32,FALSE),"")</f>
        <v>77</v>
      </c>
      <c r="BG118" s="110">
        <f>IFERROR(VLOOKUP($X118,OPS!$B$183:$AL$2002,31,FALSE),"")</f>
        <v>65</v>
      </c>
      <c r="BI118" s="110" t="str">
        <f>IFERROR(VLOOKUP($X118,PITCH!$B$205:$AP$2000,34,FALSE),"")</f>
        <v/>
      </c>
      <c r="BJ118" s="110" t="str">
        <f>IFERROR(VLOOKUP($X118,PITCH!$B$205:$AP$2000,34,FALSE),"")</f>
        <v/>
      </c>
      <c r="BK118" s="110" t="str">
        <f>IFERROR(VLOOKUP($X118,PITCH!$B$205:$AP$2000,34,FALSE),"")</f>
        <v/>
      </c>
    </row>
    <row r="119" spans="2:63" x14ac:dyDescent="0.2">
      <c r="B119" t="s">
        <v>151</v>
      </c>
      <c r="C119" t="s">
        <v>718</v>
      </c>
      <c r="D119" t="s">
        <v>118</v>
      </c>
      <c r="E119" t="s">
        <v>1034</v>
      </c>
      <c r="F119">
        <v>11</v>
      </c>
      <c r="G119">
        <v>588</v>
      </c>
      <c r="H119">
        <v>84</v>
      </c>
      <c r="I119">
        <v>24</v>
      </c>
      <c r="J119">
        <v>92</v>
      </c>
      <c r="K119">
        <v>1</v>
      </c>
      <c r="L119">
        <v>0.28599999999999998</v>
      </c>
      <c r="T119" s="127">
        <f t="shared" si="9"/>
        <v>117</v>
      </c>
      <c r="U119" t="str">
        <f t="shared" si="6"/>
        <v>H</v>
      </c>
      <c r="V119">
        <f>IF(U119="H",COUNTIF($U$3:$U119,"H"),"")</f>
        <v>76</v>
      </c>
      <c r="W119" t="str">
        <f>IF(U119="P",COUNTIF($U$3:$U119,"P"),"")</f>
        <v/>
      </c>
      <c r="X119" s="76" t="str">
        <f t="shared" si="7"/>
        <v>Robinson Cano</v>
      </c>
      <c r="Y119" t="str">
        <f>IFERROR(VLOOKUP($X119,PITCH!$B$7:$AJ$2004,29,FALSE),"")</f>
        <v/>
      </c>
      <c r="Z119" t="str">
        <f>IFERROR(VLOOKUP($X119,PITCH!$B$7:$AJ$2004,30,FALSE),"")</f>
        <v/>
      </c>
      <c r="AA119" t="str">
        <f>IFERROR(VLOOKUP($X119,PITCH!$B$7:$AJ$2004,31,FALSE),"")</f>
        <v/>
      </c>
      <c r="AB119" t="str">
        <f>IFERROR(VLOOKUP($X119,PITCH!$B$7:$AJ$2004,1,FALSE),"")</f>
        <v/>
      </c>
      <c r="AD119" s="108" t="str">
        <f>IFERROR(VLOOKUP($X119,Prospects!$A$3:$K$281,1,FALSE),"")</f>
        <v/>
      </c>
      <c r="AE119" s="108" t="str">
        <f>IFERROR(VLOOKUP($X119,Prospects!$A$3:$K$281,9,FALSE),"")</f>
        <v/>
      </c>
      <c r="AF119" s="108" t="str">
        <f>IFERROR(VLOOKUP($X119,Prospects!$A$3:$K$281,2,FALSE),"")</f>
        <v/>
      </c>
      <c r="AG119" s="110" t="str">
        <f>IFERROR(VLOOKUP($X119,Prospects!$A$3:$K$281,10,FALSE),"")</f>
        <v/>
      </c>
      <c r="AH119" s="110" t="str">
        <f>IFERROR(VLOOKUP($X119,Prospects!$A$3:$K$281,11,FALSE),"")</f>
        <v/>
      </c>
      <c r="AI119" s="110" t="str">
        <f>IFERROR(VLOOKUP($X119,Prospects!$A$3:$K$281,3,FALSE),"")</f>
        <v/>
      </c>
      <c r="AJ119" s="110" t="str">
        <f>IFERROR(VLOOKUP($X119,Prospects!$A$3:$K$281,4,FALSE),"")</f>
        <v/>
      </c>
      <c r="AK119" s="110" t="str">
        <f>IFERROR(VLOOKUP($X119,Prospects!$A$3:$K$281,5,FALSE),"")</f>
        <v/>
      </c>
      <c r="AL119" s="110" t="str">
        <f>IFERROR(VLOOKUP($X119,Prospects!$A$3:$K$281,6,FALSE),"")</f>
        <v/>
      </c>
      <c r="AN119" s="108" t="str">
        <f>IFERROR(VLOOKUP($X119,KEEPERS!$A$3:$H$300,1,FALSE),"")</f>
        <v/>
      </c>
      <c r="AO119" s="108" t="str">
        <f>IFERROR(VLOOKUP($X119,KEEPERS!$A$3:$H$300,5,FALSE),"")</f>
        <v/>
      </c>
      <c r="AP119" s="108" t="str">
        <f>IFERROR(VLOOKUP($X119,KEEPERS!$A$3:$H$300,2,FALSE),"")</f>
        <v/>
      </c>
      <c r="AQ119" s="110" t="str">
        <f>IFERROR(VLOOKUP($X119,KEEPERS!$A$3:$H$300,6,FALSE),"")</f>
        <v/>
      </c>
      <c r="AR119" s="110" t="str">
        <f>IFERROR(VLOOKUP($X119,KEEPERS!$A$3:$H$300,7,FALSE),"")</f>
        <v/>
      </c>
      <c r="AT119" s="110" t="str">
        <f>IFERROR(VLOOKUP($X119,HIT!$B$182:$AM$2000,1,FALSE),"")</f>
        <v>Robinson Cano</v>
      </c>
      <c r="AU119" s="407">
        <f>IFERROR(VLOOKUP($X119,HIT!$B$182:$AM$2000,32,FALSE),0)</f>
        <v>365.99999999999994</v>
      </c>
      <c r="AV119" s="407">
        <f>IFERROR(VLOOKUP($X119,HIT!$B$182:$AM$2000,33,FALSE),0)</f>
        <v>2.8153846153846152</v>
      </c>
      <c r="AW119" s="110" t="str">
        <f>IFERROR(VLOOKUP($X119,PITCH!$B$182:$AP$2000,1,FALSE),"")</f>
        <v/>
      </c>
      <c r="AX119" s="110">
        <f>IFERROR(VLOOKUP($X119,PITCH!$B$182:$AP$2000,35,FALSE),0)</f>
        <v>0</v>
      </c>
      <c r="AY119" s="110">
        <f>IFERROR(VLOOKUP($X119,PITCH!$B$182:$AP$2000,36,FALSE),0)</f>
        <v>0</v>
      </c>
      <c r="AZ119" s="408">
        <f t="shared" si="8"/>
        <v>365.99999999999994</v>
      </c>
      <c r="BA119" s="408">
        <f>IF(AZ119&gt;0,RANK(AZ119,AZ$3:AZ779),"")</f>
        <v>146</v>
      </c>
      <c r="BB119" s="408">
        <f ca="1">IFERROR(VLOOKUP($X119,HIT!$B$182:$AP$2000,31,FALSE),0)</f>
        <v>75</v>
      </c>
      <c r="BC119" s="408">
        <f>IFERROR(VLOOKUP($X119,PITCH!$B$182:$AP$2000,34,FALSE),0)</f>
        <v>0</v>
      </c>
      <c r="BE119" s="110">
        <f>IFERROR(VLOOKUP($X119,OBP!$B$182:$AN$2001,32,FALSE),"")</f>
        <v>102</v>
      </c>
      <c r="BG119" s="110">
        <f>IFERROR(VLOOKUP($X119,OPS!$B$183:$AL$2002,31,FALSE),"")</f>
        <v>105</v>
      </c>
      <c r="BI119" s="110" t="str">
        <f>IFERROR(VLOOKUP($X119,PITCH!$B$205:$AP$2000,34,FALSE),"")</f>
        <v/>
      </c>
      <c r="BJ119" s="110" t="str">
        <f>IFERROR(VLOOKUP($X119,PITCH!$B$205:$AP$2000,34,FALSE),"")</f>
        <v/>
      </c>
      <c r="BK119" s="110" t="str">
        <f>IFERROR(VLOOKUP($X119,PITCH!$B$205:$AP$2000,34,FALSE),"")</f>
        <v/>
      </c>
    </row>
    <row r="120" spans="2:63" x14ac:dyDescent="0.2">
      <c r="B120" t="s">
        <v>287</v>
      </c>
      <c r="C120" t="s">
        <v>122</v>
      </c>
      <c r="D120" t="s">
        <v>118</v>
      </c>
      <c r="E120" t="s">
        <v>118</v>
      </c>
      <c r="F120">
        <v>11</v>
      </c>
      <c r="G120">
        <v>567</v>
      </c>
      <c r="H120">
        <v>80</v>
      </c>
      <c r="I120">
        <v>24</v>
      </c>
      <c r="J120">
        <v>91</v>
      </c>
      <c r="K120">
        <v>3</v>
      </c>
      <c r="L120">
        <v>0.28799999999999998</v>
      </c>
      <c r="T120" s="127">
        <f t="shared" si="9"/>
        <v>118</v>
      </c>
      <c r="U120" t="str">
        <f t="shared" si="6"/>
        <v>H</v>
      </c>
      <c r="V120">
        <f>IF(U120="H",COUNTIF($U$3:$U120,"H"),"")</f>
        <v>77</v>
      </c>
      <c r="W120" t="str">
        <f>IF(U120="P",COUNTIF($U$3:$U120,"P"),"")</f>
        <v/>
      </c>
      <c r="X120" s="76" t="str">
        <f t="shared" si="7"/>
        <v>Scooter Gennett</v>
      </c>
      <c r="Y120" t="str">
        <f>IFERROR(VLOOKUP($X120,PITCH!$B$7:$AJ$2004,29,FALSE),"")</f>
        <v/>
      </c>
      <c r="Z120" t="str">
        <f>IFERROR(VLOOKUP($X120,PITCH!$B$7:$AJ$2004,30,FALSE),"")</f>
        <v/>
      </c>
      <c r="AA120" t="str">
        <f>IFERROR(VLOOKUP($X120,PITCH!$B$7:$AJ$2004,31,FALSE),"")</f>
        <v/>
      </c>
      <c r="AB120" t="str">
        <f>IFERROR(VLOOKUP($X120,PITCH!$B$7:$AJ$2004,1,FALSE),"")</f>
        <v/>
      </c>
      <c r="AD120" s="108" t="str">
        <f>IFERROR(VLOOKUP($X120,Prospects!$A$3:$K$281,1,FALSE),"")</f>
        <v/>
      </c>
      <c r="AE120" s="108" t="str">
        <f>IFERROR(VLOOKUP($X120,Prospects!$A$3:$K$281,9,FALSE),"")</f>
        <v/>
      </c>
      <c r="AF120" s="108" t="str">
        <f>IFERROR(VLOOKUP($X120,Prospects!$A$3:$K$281,2,FALSE),"")</f>
        <v/>
      </c>
      <c r="AG120" s="110" t="str">
        <f>IFERROR(VLOOKUP($X120,Prospects!$A$3:$K$281,10,FALSE),"")</f>
        <v/>
      </c>
      <c r="AH120" s="110" t="str">
        <f>IFERROR(VLOOKUP($X120,Prospects!$A$3:$K$281,11,FALSE),"")</f>
        <v/>
      </c>
      <c r="AI120" s="110" t="str">
        <f>IFERROR(VLOOKUP($X120,Prospects!$A$3:$K$281,3,FALSE),"")</f>
        <v/>
      </c>
      <c r="AJ120" s="110" t="str">
        <f>IFERROR(VLOOKUP($X120,Prospects!$A$3:$K$281,4,FALSE),"")</f>
        <v/>
      </c>
      <c r="AK120" s="110" t="str">
        <f>IFERROR(VLOOKUP($X120,Prospects!$A$3:$K$281,5,FALSE),"")</f>
        <v/>
      </c>
      <c r="AL120" s="110" t="str">
        <f>IFERROR(VLOOKUP($X120,Prospects!$A$3:$K$281,6,FALSE),"")</f>
        <v/>
      </c>
      <c r="AN120" s="108" t="str">
        <f>IFERROR(VLOOKUP($X120,KEEPERS!$A$3:$H$300,1,FALSE),"")</f>
        <v/>
      </c>
      <c r="AO120" s="108" t="str">
        <f>IFERROR(VLOOKUP($X120,KEEPERS!$A$3:$H$300,5,FALSE),"")</f>
        <v/>
      </c>
      <c r="AP120" s="108" t="str">
        <f>IFERROR(VLOOKUP($X120,KEEPERS!$A$3:$H$300,2,FALSE),"")</f>
        <v/>
      </c>
      <c r="AQ120" s="110" t="str">
        <f>IFERROR(VLOOKUP($X120,KEEPERS!$A$3:$H$300,6,FALSE),"")</f>
        <v/>
      </c>
      <c r="AR120" s="110" t="str">
        <f>IFERROR(VLOOKUP($X120,KEEPERS!$A$3:$H$300,7,FALSE),"")</f>
        <v/>
      </c>
      <c r="AT120" s="110" t="str">
        <f>IFERROR(VLOOKUP($X120,HIT!$B$182:$AM$2000,1,FALSE),"")</f>
        <v>Scooter Gennett</v>
      </c>
      <c r="AU120" s="407">
        <f>IFERROR(VLOOKUP($X120,HIT!$B$182:$AM$2000,32,FALSE),0)</f>
        <v>372.1</v>
      </c>
      <c r="AV120" s="407">
        <f>IFERROR(VLOOKUP($X120,HIT!$B$182:$AM$2000,33,FALSE),0)</f>
        <v>2.5662068965517242</v>
      </c>
      <c r="AW120" s="110" t="str">
        <f>IFERROR(VLOOKUP($X120,PITCH!$B$182:$AP$2000,1,FALSE),"")</f>
        <v/>
      </c>
      <c r="AX120" s="110">
        <f>IFERROR(VLOOKUP($X120,PITCH!$B$182:$AP$2000,35,FALSE),0)</f>
        <v>0</v>
      </c>
      <c r="AY120" s="110">
        <f>IFERROR(VLOOKUP($X120,PITCH!$B$182:$AP$2000,36,FALSE),0)</f>
        <v>0</v>
      </c>
      <c r="AZ120" s="408">
        <f t="shared" si="8"/>
        <v>372.1</v>
      </c>
      <c r="BA120" s="408">
        <f>IF(AZ120&gt;0,RANK(AZ120,AZ$3:AZ780),"")</f>
        <v>137</v>
      </c>
      <c r="BB120" s="408">
        <f ca="1">IFERROR(VLOOKUP($X120,HIT!$B$182:$AP$2000,31,FALSE),0)</f>
        <v>184</v>
      </c>
      <c r="BC120" s="408">
        <f>IFERROR(VLOOKUP($X120,PITCH!$B$182:$AP$2000,34,FALSE),0)</f>
        <v>0</v>
      </c>
      <c r="BE120" s="110">
        <f>IFERROR(VLOOKUP($X120,OBP!$B$182:$AN$2001,32,FALSE),"")</f>
        <v>126</v>
      </c>
      <c r="BG120" s="110">
        <f>IFERROR(VLOOKUP($X120,OPS!$B$183:$AL$2002,31,FALSE),"")</f>
        <v>120</v>
      </c>
      <c r="BI120" s="110" t="str">
        <f>IFERROR(VLOOKUP($X120,PITCH!$B$205:$AP$2000,34,FALSE),"")</f>
        <v/>
      </c>
      <c r="BJ120" s="110" t="str">
        <f>IFERROR(VLOOKUP($X120,PITCH!$B$205:$AP$2000,34,FALSE),"")</f>
        <v/>
      </c>
      <c r="BK120" s="110" t="str">
        <f>IFERROR(VLOOKUP($X120,PITCH!$B$205:$AP$2000,34,FALSE),"")</f>
        <v/>
      </c>
    </row>
    <row r="121" spans="2:63" x14ac:dyDescent="0.2">
      <c r="B121" t="s">
        <v>240</v>
      </c>
      <c r="C121" t="s">
        <v>113</v>
      </c>
      <c r="D121" t="s">
        <v>116</v>
      </c>
      <c r="E121" t="s">
        <v>116</v>
      </c>
      <c r="F121">
        <v>11</v>
      </c>
      <c r="G121">
        <v>567</v>
      </c>
      <c r="H121">
        <v>71</v>
      </c>
      <c r="I121">
        <v>30</v>
      </c>
      <c r="J121">
        <v>98</v>
      </c>
      <c r="K121">
        <v>3</v>
      </c>
      <c r="L121">
        <v>0.253</v>
      </c>
      <c r="T121" s="127">
        <f t="shared" si="9"/>
        <v>119</v>
      </c>
      <c r="U121" t="str">
        <f t="shared" si="6"/>
        <v>H</v>
      </c>
      <c r="V121">
        <f>IF(U121="H",COUNTIF($U$3:$U121,"H"),"")</f>
        <v>78</v>
      </c>
      <c r="W121" t="str">
        <f>IF(U121="P",COUNTIF($U$3:$U121,"P"),"")</f>
        <v/>
      </c>
      <c r="X121" s="76" t="str">
        <f t="shared" si="7"/>
        <v>Mike Moustakas</v>
      </c>
      <c r="Y121" t="str">
        <f>IFERROR(VLOOKUP($X121,PITCH!$B$7:$AJ$2004,29,FALSE),"")</f>
        <v/>
      </c>
      <c r="Z121" t="str">
        <f>IFERROR(VLOOKUP($X121,PITCH!$B$7:$AJ$2004,30,FALSE),"")</f>
        <v/>
      </c>
      <c r="AA121" t="str">
        <f>IFERROR(VLOOKUP($X121,PITCH!$B$7:$AJ$2004,31,FALSE),"")</f>
        <v/>
      </c>
      <c r="AB121" t="str">
        <f>IFERROR(VLOOKUP($X121,PITCH!$B$7:$AJ$2004,1,FALSE),"")</f>
        <v/>
      </c>
      <c r="AD121" s="108" t="str">
        <f>IFERROR(VLOOKUP($X121,Prospects!$A$3:$K$281,1,FALSE),"")</f>
        <v/>
      </c>
      <c r="AE121" s="108" t="str">
        <f>IFERROR(VLOOKUP($X121,Prospects!$A$3:$K$281,9,FALSE),"")</f>
        <v/>
      </c>
      <c r="AF121" s="108" t="str">
        <f>IFERROR(VLOOKUP($X121,Prospects!$A$3:$K$281,2,FALSE),"")</f>
        <v/>
      </c>
      <c r="AG121" s="110" t="str">
        <f>IFERROR(VLOOKUP($X121,Prospects!$A$3:$K$281,10,FALSE),"")</f>
        <v/>
      </c>
      <c r="AH121" s="110" t="str">
        <f>IFERROR(VLOOKUP($X121,Prospects!$A$3:$K$281,11,FALSE),"")</f>
        <v/>
      </c>
      <c r="AI121" s="110" t="str">
        <f>IFERROR(VLOOKUP($X121,Prospects!$A$3:$K$281,3,FALSE),"")</f>
        <v/>
      </c>
      <c r="AJ121" s="110" t="str">
        <f>IFERROR(VLOOKUP($X121,Prospects!$A$3:$K$281,4,FALSE),"")</f>
        <v/>
      </c>
      <c r="AK121" s="110" t="str">
        <f>IFERROR(VLOOKUP($X121,Prospects!$A$3:$K$281,5,FALSE),"")</f>
        <v/>
      </c>
      <c r="AL121" s="110" t="str">
        <f>IFERROR(VLOOKUP($X121,Prospects!$A$3:$K$281,6,FALSE),"")</f>
        <v/>
      </c>
      <c r="AN121" s="108" t="str">
        <f>IFERROR(VLOOKUP($X121,KEEPERS!$A$3:$H$300,1,FALSE),"")</f>
        <v/>
      </c>
      <c r="AO121" s="108" t="str">
        <f>IFERROR(VLOOKUP($X121,KEEPERS!$A$3:$H$300,5,FALSE),"")</f>
        <v/>
      </c>
      <c r="AP121" s="108" t="str">
        <f>IFERROR(VLOOKUP($X121,KEEPERS!$A$3:$H$300,2,FALSE),"")</f>
        <v/>
      </c>
      <c r="AQ121" s="110" t="str">
        <f>IFERROR(VLOOKUP($X121,KEEPERS!$A$3:$H$300,6,FALSE),"")</f>
        <v/>
      </c>
      <c r="AR121" s="110" t="str">
        <f>IFERROR(VLOOKUP($X121,KEEPERS!$A$3:$H$300,7,FALSE),"")</f>
        <v/>
      </c>
      <c r="AT121" s="110" t="str">
        <f>IFERROR(VLOOKUP($X121,HIT!$B$182:$AM$2000,1,FALSE),"")</f>
        <v>Mike Moustakas</v>
      </c>
      <c r="AU121" s="407">
        <f>IFERROR(VLOOKUP($X121,HIT!$B$182:$AM$2000,32,FALSE),0)</f>
        <v>418.84999999999997</v>
      </c>
      <c r="AV121" s="407">
        <f>IFERROR(VLOOKUP($X121,HIT!$B$182:$AM$2000,33,FALSE),0)</f>
        <v>2.9290209790209789</v>
      </c>
      <c r="AW121" s="110" t="str">
        <f>IFERROR(VLOOKUP($X121,PITCH!$B$182:$AP$2000,1,FALSE),"")</f>
        <v/>
      </c>
      <c r="AX121" s="110">
        <f>IFERROR(VLOOKUP($X121,PITCH!$B$182:$AP$2000,35,FALSE),0)</f>
        <v>0</v>
      </c>
      <c r="AY121" s="110">
        <f>IFERROR(VLOOKUP($X121,PITCH!$B$182:$AP$2000,36,FALSE),0)</f>
        <v>0</v>
      </c>
      <c r="AZ121" s="408">
        <f t="shared" si="8"/>
        <v>418.84999999999997</v>
      </c>
      <c r="BA121" s="408">
        <f>IF(AZ121&gt;0,RANK(AZ121,AZ$3:AZ781),"")</f>
        <v>72</v>
      </c>
      <c r="BB121" s="408">
        <f ca="1">IFERROR(VLOOKUP($X121,HIT!$B$182:$AP$2000,31,FALSE),0)</f>
        <v>38</v>
      </c>
      <c r="BC121" s="408">
        <f>IFERROR(VLOOKUP($X121,PITCH!$B$182:$AP$2000,34,FALSE),0)</f>
        <v>0</v>
      </c>
      <c r="BE121" s="110">
        <f>IFERROR(VLOOKUP($X121,OBP!$B$182:$AN$2001,32,FALSE),"")</f>
        <v>81</v>
      </c>
      <c r="BG121" s="110">
        <f>IFERROR(VLOOKUP($X121,OPS!$B$183:$AL$2002,31,FALSE),"")</f>
        <v>63</v>
      </c>
      <c r="BI121" s="110" t="str">
        <f>IFERROR(VLOOKUP($X121,PITCH!$B$205:$AP$2000,34,FALSE),"")</f>
        <v/>
      </c>
      <c r="BJ121" s="110" t="str">
        <f>IFERROR(VLOOKUP($X121,PITCH!$B$205:$AP$2000,34,FALSE),"")</f>
        <v/>
      </c>
      <c r="BK121" s="110" t="str">
        <f>IFERROR(VLOOKUP($X121,PITCH!$B$205:$AP$2000,34,FALSE),"")</f>
        <v/>
      </c>
    </row>
    <row r="122" spans="2:63" x14ac:dyDescent="0.2">
      <c r="B122" t="s">
        <v>1471</v>
      </c>
      <c r="C122" t="s">
        <v>122</v>
      </c>
      <c r="D122" t="s">
        <v>111</v>
      </c>
      <c r="E122" t="s">
        <v>111</v>
      </c>
      <c r="F122">
        <v>11</v>
      </c>
      <c r="M122">
        <v>181</v>
      </c>
      <c r="N122">
        <v>11</v>
      </c>
      <c r="O122">
        <v>0</v>
      </c>
      <c r="P122">
        <v>3.71</v>
      </c>
      <c r="Q122">
        <v>1.19</v>
      </c>
      <c r="R122">
        <v>187</v>
      </c>
      <c r="T122" s="127">
        <f t="shared" si="9"/>
        <v>120</v>
      </c>
      <c r="U122" t="str">
        <f t="shared" si="6"/>
        <v>P</v>
      </c>
      <c r="V122" t="str">
        <f>IF(U122="H",COUNTIF($U$3:$U122,"H"),"")</f>
        <v/>
      </c>
      <c r="W122">
        <f>IF(U122="P",COUNTIF($U$3:$U122,"P"),"")</f>
        <v>42</v>
      </c>
      <c r="X122" s="76" t="str">
        <f t="shared" si="7"/>
        <v>Luis Castillo</v>
      </c>
      <c r="Y122">
        <f>IFERROR(VLOOKUP($X122,PITCH!$B$7:$AJ$2004,29,FALSE),"")</f>
        <v>8.910336239103362</v>
      </c>
      <c r="Z122">
        <f>IFERROR(VLOOKUP($X122,PITCH!$B$7:$AJ$2004,30,FALSE),"")</f>
        <v>2.7459526774595271</v>
      </c>
      <c r="AA122">
        <f>IFERROR(VLOOKUP($X122,PITCH!$B$7:$AJ$2004,31,FALSE),"")</f>
        <v>6.1643835616438345</v>
      </c>
      <c r="AB122" t="str">
        <f>IFERROR(VLOOKUP($X122,PITCH!$B$7:$AJ$2004,1,FALSE),"")</f>
        <v>Luis Castillo</v>
      </c>
      <c r="AD122" s="108" t="str">
        <f>IFERROR(VLOOKUP($X122,Prospects!$A$3:$K$281,1,FALSE),"")</f>
        <v/>
      </c>
      <c r="AE122" s="108" t="str">
        <f>IFERROR(VLOOKUP($X122,Prospects!$A$3:$K$281,9,FALSE),"")</f>
        <v/>
      </c>
      <c r="AF122" s="108" t="str">
        <f>IFERROR(VLOOKUP($X122,Prospects!$A$3:$K$281,2,FALSE),"")</f>
        <v/>
      </c>
      <c r="AG122" s="110" t="str">
        <f>IFERROR(VLOOKUP($X122,Prospects!$A$3:$K$281,10,FALSE),"")</f>
        <v/>
      </c>
      <c r="AH122" s="110" t="str">
        <f>IFERROR(VLOOKUP($X122,Prospects!$A$3:$K$281,11,FALSE),"")</f>
        <v/>
      </c>
      <c r="AI122" s="110" t="str">
        <f>IFERROR(VLOOKUP($X122,Prospects!$A$3:$K$281,3,FALSE),"")</f>
        <v/>
      </c>
      <c r="AJ122" s="110" t="str">
        <f>IFERROR(VLOOKUP($X122,Prospects!$A$3:$K$281,4,FALSE),"")</f>
        <v/>
      </c>
      <c r="AK122" s="110" t="str">
        <f>IFERROR(VLOOKUP($X122,Prospects!$A$3:$K$281,5,FALSE),"")</f>
        <v/>
      </c>
      <c r="AL122" s="110" t="str">
        <f>IFERROR(VLOOKUP($X122,Prospects!$A$3:$K$281,6,FALSE),"")</f>
        <v/>
      </c>
      <c r="AN122" s="108" t="str">
        <f>IFERROR(VLOOKUP($X122,KEEPERS!$A$3:$H$300,1,FALSE),"")</f>
        <v/>
      </c>
      <c r="AO122" s="108" t="str">
        <f>IFERROR(VLOOKUP($X122,KEEPERS!$A$3:$H$300,5,FALSE),"")</f>
        <v/>
      </c>
      <c r="AP122" s="108" t="str">
        <f>IFERROR(VLOOKUP($X122,KEEPERS!$A$3:$H$300,2,FALSE),"")</f>
        <v/>
      </c>
      <c r="AQ122" s="110" t="str">
        <f>IFERROR(VLOOKUP($X122,KEEPERS!$A$3:$H$300,6,FALSE),"")</f>
        <v/>
      </c>
      <c r="AR122" s="110" t="str">
        <f>IFERROR(VLOOKUP($X122,KEEPERS!$A$3:$H$300,7,FALSE),"")</f>
        <v/>
      </c>
      <c r="AT122" s="110" t="str">
        <f>IFERROR(VLOOKUP($X122,HIT!$B$182:$AM$2000,1,FALSE),"")</f>
        <v/>
      </c>
      <c r="AU122" s="407">
        <f>IFERROR(VLOOKUP($X122,HIT!$B$182:$AM$2000,32,FALSE),0)</f>
        <v>0</v>
      </c>
      <c r="AV122" s="407">
        <f>IFERROR(VLOOKUP($X122,HIT!$B$182:$AM$2000,33,FALSE),0)</f>
        <v>0</v>
      </c>
      <c r="AW122" s="110" t="str">
        <f>IFERROR(VLOOKUP($X122,PITCH!$B$182:$AP$2000,1,FALSE),"")</f>
        <v>Luis Castillo</v>
      </c>
      <c r="AX122" s="110">
        <f>IFERROR(VLOOKUP($X122,PITCH!$B$182:$AP$2000,35,FALSE),0)</f>
        <v>358.29999999999995</v>
      </c>
      <c r="AY122" s="110">
        <f>IFERROR(VLOOKUP($X122,PITCH!$B$182:$AP$2000,36,FALSE),0)</f>
        <v>12.355172413793102</v>
      </c>
      <c r="AZ122" s="408">
        <f t="shared" si="8"/>
        <v>358.29999999999995</v>
      </c>
      <c r="BA122" s="408">
        <f>IF(AZ122&gt;0,RANK(AZ122,AZ$3:AZ782),"")</f>
        <v>163</v>
      </c>
      <c r="BB122" s="408">
        <f>IFERROR(VLOOKUP($X122,HIT!$B$182:$AP$2000,31,FALSE),0)</f>
        <v>0</v>
      </c>
      <c r="BC122" s="408">
        <f ca="1">IFERROR(VLOOKUP($X122,PITCH!$B$182:$AP$2000,34,FALSE),0)</f>
        <v>40</v>
      </c>
      <c r="BE122" s="110" t="str">
        <f>IFERROR(VLOOKUP($X122,OBP!$B$182:$AN$2001,32,FALSE),"")</f>
        <v/>
      </c>
      <c r="BG122" s="110" t="str">
        <f>IFERROR(VLOOKUP($X122,OPS!$B$183:$AL$2002,31,FALSE),"")</f>
        <v/>
      </c>
      <c r="BI122" s="110">
        <f ca="1">IFERROR(VLOOKUP($X122,PITCH!$B$205:$AP$2000,34,FALSE),"")</f>
        <v>40</v>
      </c>
      <c r="BJ122" s="110">
        <f ca="1">IFERROR(VLOOKUP($X122,PITCH!$B$205:$AP$2000,34,FALSE),"")</f>
        <v>40</v>
      </c>
      <c r="BK122" s="110">
        <f ca="1">IFERROR(VLOOKUP($X122,PITCH!$B$205:$AP$2000,34,FALSE),"")</f>
        <v>40</v>
      </c>
    </row>
    <row r="123" spans="2:63" x14ac:dyDescent="0.2">
      <c r="B123" t="s">
        <v>224</v>
      </c>
      <c r="C123" t="s">
        <v>132</v>
      </c>
      <c r="D123" t="s">
        <v>1033</v>
      </c>
      <c r="E123" t="s">
        <v>1035</v>
      </c>
      <c r="F123">
        <v>11</v>
      </c>
      <c r="G123">
        <v>498</v>
      </c>
      <c r="H123">
        <v>91</v>
      </c>
      <c r="I123">
        <v>23</v>
      </c>
      <c r="J123">
        <v>77</v>
      </c>
      <c r="K123">
        <v>3</v>
      </c>
      <c r="L123">
        <v>0.252</v>
      </c>
      <c r="T123" s="127">
        <f t="shared" si="9"/>
        <v>121</v>
      </c>
      <c r="U123" t="str">
        <f t="shared" si="6"/>
        <v>H</v>
      </c>
      <c r="V123">
        <f>IF(U123="H",COUNTIF($U$3:$U123,"H"),"")</f>
        <v>79</v>
      </c>
      <c r="W123" t="str">
        <f>IF(U123="P",COUNTIF($U$3:$U123,"P"),"")</f>
        <v/>
      </c>
      <c r="X123" s="76" t="str">
        <f t="shared" si="7"/>
        <v>Matt Carpenter</v>
      </c>
      <c r="Y123" t="str">
        <f>IFERROR(VLOOKUP($X123,PITCH!$B$7:$AJ$2004,29,FALSE),"")</f>
        <v/>
      </c>
      <c r="Z123" t="str">
        <f>IFERROR(VLOOKUP($X123,PITCH!$B$7:$AJ$2004,30,FALSE),"")</f>
        <v/>
      </c>
      <c r="AA123" t="str">
        <f>IFERROR(VLOOKUP($X123,PITCH!$B$7:$AJ$2004,31,FALSE),"")</f>
        <v/>
      </c>
      <c r="AB123" t="str">
        <f>IFERROR(VLOOKUP($X123,PITCH!$B$7:$AJ$2004,1,FALSE),"")</f>
        <v/>
      </c>
      <c r="AD123" s="108" t="str">
        <f>IFERROR(VLOOKUP($X123,Prospects!$A$3:$K$281,1,FALSE),"")</f>
        <v/>
      </c>
      <c r="AE123" s="108" t="str">
        <f>IFERROR(VLOOKUP($X123,Prospects!$A$3:$K$281,9,FALSE),"")</f>
        <v/>
      </c>
      <c r="AF123" s="108" t="str">
        <f>IFERROR(VLOOKUP($X123,Prospects!$A$3:$K$281,2,FALSE),"")</f>
        <v/>
      </c>
      <c r="AG123" s="110" t="str">
        <f>IFERROR(VLOOKUP($X123,Prospects!$A$3:$K$281,10,FALSE),"")</f>
        <v/>
      </c>
      <c r="AH123" s="110" t="str">
        <f>IFERROR(VLOOKUP($X123,Prospects!$A$3:$K$281,11,FALSE),"")</f>
        <v/>
      </c>
      <c r="AI123" s="110" t="str">
        <f>IFERROR(VLOOKUP($X123,Prospects!$A$3:$K$281,3,FALSE),"")</f>
        <v/>
      </c>
      <c r="AJ123" s="110" t="str">
        <f>IFERROR(VLOOKUP($X123,Prospects!$A$3:$K$281,4,FALSE),"")</f>
        <v/>
      </c>
      <c r="AK123" s="110" t="str">
        <f>IFERROR(VLOOKUP($X123,Prospects!$A$3:$K$281,5,FALSE),"")</f>
        <v/>
      </c>
      <c r="AL123" s="110" t="str">
        <f>IFERROR(VLOOKUP($X123,Prospects!$A$3:$K$281,6,FALSE),"")</f>
        <v/>
      </c>
      <c r="AN123" s="108" t="str">
        <f>IFERROR(VLOOKUP($X123,KEEPERS!$A$3:$H$300,1,FALSE),"")</f>
        <v/>
      </c>
      <c r="AO123" s="108" t="str">
        <f>IFERROR(VLOOKUP($X123,KEEPERS!$A$3:$H$300,5,FALSE),"")</f>
        <v/>
      </c>
      <c r="AP123" s="108" t="str">
        <f>IFERROR(VLOOKUP($X123,KEEPERS!$A$3:$H$300,2,FALSE),"")</f>
        <v/>
      </c>
      <c r="AQ123" s="110" t="str">
        <f>IFERROR(VLOOKUP($X123,KEEPERS!$A$3:$H$300,6,FALSE),"")</f>
        <v/>
      </c>
      <c r="AR123" s="110" t="str">
        <f>IFERROR(VLOOKUP($X123,KEEPERS!$A$3:$H$300,7,FALSE),"")</f>
        <v/>
      </c>
      <c r="AT123" s="110" t="str">
        <f>IFERROR(VLOOKUP($X123,HIT!$B$182:$AM$2000,1,FALSE),"")</f>
        <v>Matt Carpenter</v>
      </c>
      <c r="AU123" s="407">
        <f>IFERROR(VLOOKUP($X123,HIT!$B$182:$AM$2000,32,FALSE),0)</f>
        <v>461.7000000000001</v>
      </c>
      <c r="AV123" s="407">
        <f>IFERROR(VLOOKUP($X123,HIT!$B$182:$AM$2000,33,FALSE),0)</f>
        <v>3.1408163265306128</v>
      </c>
      <c r="AW123" s="110" t="str">
        <f>IFERROR(VLOOKUP($X123,PITCH!$B$182:$AP$2000,1,FALSE),"")</f>
        <v/>
      </c>
      <c r="AX123" s="110">
        <f>IFERROR(VLOOKUP($X123,PITCH!$B$182:$AP$2000,35,FALSE),0)</f>
        <v>0</v>
      </c>
      <c r="AY123" s="110">
        <f>IFERROR(VLOOKUP($X123,PITCH!$B$182:$AP$2000,36,FALSE),0)</f>
        <v>0</v>
      </c>
      <c r="AZ123" s="408">
        <f t="shared" si="8"/>
        <v>461.7000000000001</v>
      </c>
      <c r="BA123" s="408">
        <f>IF(AZ123&gt;0,RANK(AZ123,AZ$3:AZ783),"")</f>
        <v>41</v>
      </c>
      <c r="BB123" s="408">
        <f ca="1">IFERROR(VLOOKUP($X123,HIT!$B$182:$AP$2000,31,FALSE),0)</f>
        <v>71</v>
      </c>
      <c r="BC123" s="408">
        <f>IFERROR(VLOOKUP($X123,PITCH!$B$182:$AP$2000,34,FALSE),0)</f>
        <v>0</v>
      </c>
      <c r="BE123" s="110">
        <f>IFERROR(VLOOKUP($X123,OBP!$B$182:$AN$2001,32,FALSE),"")</f>
        <v>39</v>
      </c>
      <c r="BG123" s="110">
        <f>IFERROR(VLOOKUP($X123,OPS!$B$183:$AL$2002,31,FALSE),"")</f>
        <v>57</v>
      </c>
      <c r="BI123" s="110" t="str">
        <f>IFERROR(VLOOKUP($X123,PITCH!$B$205:$AP$2000,34,FALSE),"")</f>
        <v/>
      </c>
      <c r="BJ123" s="110" t="str">
        <f>IFERROR(VLOOKUP($X123,PITCH!$B$205:$AP$2000,34,FALSE),"")</f>
        <v/>
      </c>
      <c r="BK123" s="110" t="str">
        <f>IFERROR(VLOOKUP($X123,PITCH!$B$205:$AP$2000,34,FALSE),"")</f>
        <v/>
      </c>
    </row>
    <row r="124" spans="2:63" x14ac:dyDescent="0.2">
      <c r="B124" t="s">
        <v>409</v>
      </c>
      <c r="C124" t="s">
        <v>339</v>
      </c>
      <c r="D124" t="s">
        <v>114</v>
      </c>
      <c r="E124" t="s">
        <v>114</v>
      </c>
      <c r="F124">
        <v>11</v>
      </c>
      <c r="G124">
        <v>555</v>
      </c>
      <c r="H124">
        <v>69</v>
      </c>
      <c r="I124">
        <v>21</v>
      </c>
      <c r="J124">
        <v>81</v>
      </c>
      <c r="K124">
        <v>5</v>
      </c>
      <c r="L124">
        <v>0.29099999999999998</v>
      </c>
      <c r="T124" s="127">
        <f t="shared" si="9"/>
        <v>122</v>
      </c>
      <c r="U124" t="str">
        <f t="shared" si="6"/>
        <v>H</v>
      </c>
      <c r="V124">
        <f>IF(U124="H",COUNTIF($U$3:$U124,"H"),"")</f>
        <v>80</v>
      </c>
      <c r="W124" t="str">
        <f>IF(U124="P",COUNTIF($U$3:$U124,"P"),"")</f>
        <v/>
      </c>
      <c r="X124" s="76" t="str">
        <f t="shared" si="7"/>
        <v>David Peralta</v>
      </c>
      <c r="Y124" t="str">
        <f>IFERROR(VLOOKUP($X124,PITCH!$B$7:$AJ$2004,29,FALSE),"")</f>
        <v/>
      </c>
      <c r="Z124" t="str">
        <f>IFERROR(VLOOKUP($X124,PITCH!$B$7:$AJ$2004,30,FALSE),"")</f>
        <v/>
      </c>
      <c r="AA124" t="str">
        <f>IFERROR(VLOOKUP($X124,PITCH!$B$7:$AJ$2004,31,FALSE),"")</f>
        <v/>
      </c>
      <c r="AB124" t="str">
        <f>IFERROR(VLOOKUP($X124,PITCH!$B$7:$AJ$2004,1,FALSE),"")</f>
        <v/>
      </c>
      <c r="AD124" s="108" t="str">
        <f>IFERROR(VLOOKUP($X124,Prospects!$A$3:$K$281,1,FALSE),"")</f>
        <v/>
      </c>
      <c r="AE124" s="108" t="str">
        <f>IFERROR(VLOOKUP($X124,Prospects!$A$3:$K$281,9,FALSE),"")</f>
        <v/>
      </c>
      <c r="AF124" s="108" t="str">
        <f>IFERROR(VLOOKUP($X124,Prospects!$A$3:$K$281,2,FALSE),"")</f>
        <v/>
      </c>
      <c r="AG124" s="110" t="str">
        <f>IFERROR(VLOOKUP($X124,Prospects!$A$3:$K$281,10,FALSE),"")</f>
        <v/>
      </c>
      <c r="AH124" s="110" t="str">
        <f>IFERROR(VLOOKUP($X124,Prospects!$A$3:$K$281,11,FALSE),"")</f>
        <v/>
      </c>
      <c r="AI124" s="110" t="str">
        <f>IFERROR(VLOOKUP($X124,Prospects!$A$3:$K$281,3,FALSE),"")</f>
        <v/>
      </c>
      <c r="AJ124" s="110" t="str">
        <f>IFERROR(VLOOKUP($X124,Prospects!$A$3:$K$281,4,FALSE),"")</f>
        <v/>
      </c>
      <c r="AK124" s="110" t="str">
        <f>IFERROR(VLOOKUP($X124,Prospects!$A$3:$K$281,5,FALSE),"")</f>
        <v/>
      </c>
      <c r="AL124" s="110" t="str">
        <f>IFERROR(VLOOKUP($X124,Prospects!$A$3:$K$281,6,FALSE),"")</f>
        <v/>
      </c>
      <c r="AN124" s="108" t="str">
        <f>IFERROR(VLOOKUP($X124,KEEPERS!$A$3:$H$300,1,FALSE),"")</f>
        <v/>
      </c>
      <c r="AO124" s="108" t="str">
        <f>IFERROR(VLOOKUP($X124,KEEPERS!$A$3:$H$300,5,FALSE),"")</f>
        <v/>
      </c>
      <c r="AP124" s="108" t="str">
        <f>IFERROR(VLOOKUP($X124,KEEPERS!$A$3:$H$300,2,FALSE),"")</f>
        <v/>
      </c>
      <c r="AQ124" s="110" t="str">
        <f>IFERROR(VLOOKUP($X124,KEEPERS!$A$3:$H$300,6,FALSE),"")</f>
        <v/>
      </c>
      <c r="AR124" s="110" t="str">
        <f>IFERROR(VLOOKUP($X124,KEEPERS!$A$3:$H$300,7,FALSE),"")</f>
        <v/>
      </c>
      <c r="AT124" s="110" t="str">
        <f>IFERROR(VLOOKUP($X124,HIT!$B$182:$AM$2000,1,FALSE),"")</f>
        <v>David Peralta</v>
      </c>
      <c r="AU124" s="407">
        <f>IFERROR(VLOOKUP($X124,HIT!$B$182:$AM$2000,32,FALSE),0)</f>
        <v>411.15</v>
      </c>
      <c r="AV124" s="407">
        <f>IFERROR(VLOOKUP($X124,HIT!$B$182:$AM$2000,33,FALSE),0)</f>
        <v>2.8160958904109585</v>
      </c>
      <c r="AW124" s="110" t="str">
        <f>IFERROR(VLOOKUP($X124,PITCH!$B$182:$AP$2000,1,FALSE),"")</f>
        <v/>
      </c>
      <c r="AX124" s="110">
        <f>IFERROR(VLOOKUP($X124,PITCH!$B$182:$AP$2000,35,FALSE),0)</f>
        <v>0</v>
      </c>
      <c r="AY124" s="110">
        <f>IFERROR(VLOOKUP($X124,PITCH!$B$182:$AP$2000,36,FALSE),0)</f>
        <v>0</v>
      </c>
      <c r="AZ124" s="408">
        <f t="shared" si="8"/>
        <v>411.15</v>
      </c>
      <c r="BA124" s="408">
        <f>IF(AZ124&gt;0,RANK(AZ124,AZ$3:AZ784),"")</f>
        <v>86</v>
      </c>
      <c r="BB124" s="408">
        <f ca="1">IFERROR(VLOOKUP($X124,HIT!$B$182:$AP$2000,31,FALSE),0)</f>
        <v>64</v>
      </c>
      <c r="BC124" s="408">
        <f>IFERROR(VLOOKUP($X124,PITCH!$B$182:$AP$2000,34,FALSE),0)</f>
        <v>0</v>
      </c>
      <c r="BE124" s="110">
        <f>IFERROR(VLOOKUP($X124,OBP!$B$182:$AN$2001,32,FALSE),"")</f>
        <v>63</v>
      </c>
      <c r="BG124" s="110">
        <f>IFERROR(VLOOKUP($X124,OPS!$B$183:$AL$2002,31,FALSE),"")</f>
        <v>62</v>
      </c>
      <c r="BI124" s="110" t="str">
        <f>IFERROR(VLOOKUP($X124,PITCH!$B$205:$AP$2000,34,FALSE),"")</f>
        <v/>
      </c>
      <c r="BJ124" s="110" t="str">
        <f>IFERROR(VLOOKUP($X124,PITCH!$B$205:$AP$2000,34,FALSE),"")</f>
        <v/>
      </c>
      <c r="BK124" s="110" t="str">
        <f>IFERROR(VLOOKUP($X124,PITCH!$B$205:$AP$2000,34,FALSE),"")</f>
        <v/>
      </c>
    </row>
    <row r="125" spans="2:63" x14ac:dyDescent="0.2">
      <c r="B125" t="s">
        <v>766</v>
      </c>
      <c r="C125" t="s">
        <v>719</v>
      </c>
      <c r="D125" t="s">
        <v>97</v>
      </c>
      <c r="E125" t="s">
        <v>97</v>
      </c>
      <c r="F125">
        <v>11</v>
      </c>
      <c r="G125">
        <v>503</v>
      </c>
      <c r="H125">
        <v>77</v>
      </c>
      <c r="I125">
        <v>28</v>
      </c>
      <c r="J125">
        <v>88</v>
      </c>
      <c r="K125">
        <v>2</v>
      </c>
      <c r="L125">
        <v>0.23899999999999999</v>
      </c>
      <c r="T125" s="127">
        <f t="shared" si="9"/>
        <v>123</v>
      </c>
      <c r="U125" t="str">
        <f t="shared" si="6"/>
        <v>H</v>
      </c>
      <c r="V125">
        <f>IF(U125="H",COUNTIF($U$3:$U125,"H"),"")</f>
        <v>81</v>
      </c>
      <c r="W125" t="str">
        <f>IF(U125="P",COUNTIF($U$3:$U125,"P"),"")</f>
        <v/>
      </c>
      <c r="X125" s="76" t="str">
        <f t="shared" si="7"/>
        <v>Gary Sanchez</v>
      </c>
      <c r="Y125" t="str">
        <f>IFERROR(VLOOKUP($X125,PITCH!$B$7:$AJ$2004,29,FALSE),"")</f>
        <v/>
      </c>
      <c r="Z125" t="str">
        <f>IFERROR(VLOOKUP($X125,PITCH!$B$7:$AJ$2004,30,FALSE),"")</f>
        <v/>
      </c>
      <c r="AA125" t="str">
        <f>IFERROR(VLOOKUP($X125,PITCH!$B$7:$AJ$2004,31,FALSE),"")</f>
        <v/>
      </c>
      <c r="AB125" t="str">
        <f>IFERROR(VLOOKUP($X125,PITCH!$B$7:$AJ$2004,1,FALSE),"")</f>
        <v/>
      </c>
      <c r="AD125" s="108" t="str">
        <f>IFERROR(VLOOKUP($X125,Prospects!$A$3:$K$281,1,FALSE),"")</f>
        <v/>
      </c>
      <c r="AE125" s="108" t="str">
        <f>IFERROR(VLOOKUP($X125,Prospects!$A$3:$K$281,9,FALSE),"")</f>
        <v/>
      </c>
      <c r="AF125" s="108" t="str">
        <f>IFERROR(VLOOKUP($X125,Prospects!$A$3:$K$281,2,FALSE),"")</f>
        <v/>
      </c>
      <c r="AG125" s="110" t="str">
        <f>IFERROR(VLOOKUP($X125,Prospects!$A$3:$K$281,10,FALSE),"")</f>
        <v/>
      </c>
      <c r="AH125" s="110" t="str">
        <f>IFERROR(VLOOKUP($X125,Prospects!$A$3:$K$281,11,FALSE),"")</f>
        <v/>
      </c>
      <c r="AI125" s="110" t="str">
        <f>IFERROR(VLOOKUP($X125,Prospects!$A$3:$K$281,3,FALSE),"")</f>
        <v/>
      </c>
      <c r="AJ125" s="110" t="str">
        <f>IFERROR(VLOOKUP($X125,Prospects!$A$3:$K$281,4,FALSE),"")</f>
        <v/>
      </c>
      <c r="AK125" s="110" t="str">
        <f>IFERROR(VLOOKUP($X125,Prospects!$A$3:$K$281,5,FALSE),"")</f>
        <v/>
      </c>
      <c r="AL125" s="110" t="str">
        <f>IFERROR(VLOOKUP($X125,Prospects!$A$3:$K$281,6,FALSE),"")</f>
        <v/>
      </c>
      <c r="AN125" s="108" t="str">
        <f>IFERROR(VLOOKUP($X125,KEEPERS!$A$3:$H$300,1,FALSE),"")</f>
        <v/>
      </c>
      <c r="AO125" s="108" t="str">
        <f>IFERROR(VLOOKUP($X125,KEEPERS!$A$3:$H$300,5,FALSE),"")</f>
        <v/>
      </c>
      <c r="AP125" s="108" t="str">
        <f>IFERROR(VLOOKUP($X125,KEEPERS!$A$3:$H$300,2,FALSE),"")</f>
        <v/>
      </c>
      <c r="AQ125" s="110" t="str">
        <f>IFERROR(VLOOKUP($X125,KEEPERS!$A$3:$H$300,6,FALSE),"")</f>
        <v/>
      </c>
      <c r="AR125" s="110" t="str">
        <f>IFERROR(VLOOKUP($X125,KEEPERS!$A$3:$H$300,7,FALSE),"")</f>
        <v/>
      </c>
      <c r="AT125" s="110" t="str">
        <f>IFERROR(VLOOKUP($X125,HIT!$B$182:$AM$2000,1,FALSE),"")</f>
        <v>Gary Sanchez</v>
      </c>
      <c r="AU125" s="407">
        <f>IFERROR(VLOOKUP($X125,HIT!$B$182:$AM$2000,32,FALSE),0)</f>
        <v>360.34999999999997</v>
      </c>
      <c r="AV125" s="407">
        <f>IFERROR(VLOOKUP($X125,HIT!$B$182:$AM$2000,33,FALSE),0)</f>
        <v>2.8599206349206345</v>
      </c>
      <c r="AW125" s="110" t="str">
        <f>IFERROR(VLOOKUP($X125,PITCH!$B$182:$AP$2000,1,FALSE),"")</f>
        <v/>
      </c>
      <c r="AX125" s="110">
        <f>IFERROR(VLOOKUP($X125,PITCH!$B$182:$AP$2000,35,FALSE),0)</f>
        <v>0</v>
      </c>
      <c r="AY125" s="110">
        <f>IFERROR(VLOOKUP($X125,PITCH!$B$182:$AP$2000,36,FALSE),0)</f>
        <v>0</v>
      </c>
      <c r="AZ125" s="408">
        <f t="shared" si="8"/>
        <v>360.34999999999997</v>
      </c>
      <c r="BA125" s="408">
        <f>IF(AZ125&gt;0,RANK(AZ125,AZ$3:AZ785),"")</f>
        <v>158</v>
      </c>
      <c r="BB125" s="408">
        <f ca="1">IFERROR(VLOOKUP($X125,HIT!$B$182:$AP$2000,31,FALSE),0)</f>
        <v>41</v>
      </c>
      <c r="BC125" s="408">
        <f>IFERROR(VLOOKUP($X125,PITCH!$B$182:$AP$2000,34,FALSE),0)</f>
        <v>0</v>
      </c>
      <c r="BE125" s="110">
        <f>IFERROR(VLOOKUP($X125,OBP!$B$182:$AN$2001,32,FALSE),"")</f>
        <v>37</v>
      </c>
      <c r="BG125" s="110">
        <f>IFERROR(VLOOKUP($X125,OPS!$B$183:$AL$2002,31,FALSE),"")</f>
        <v>33</v>
      </c>
      <c r="BI125" s="110" t="str">
        <f>IFERROR(VLOOKUP($X125,PITCH!$B$205:$AP$2000,34,FALSE),"")</f>
        <v/>
      </c>
      <c r="BJ125" s="110" t="str">
        <f>IFERROR(VLOOKUP($X125,PITCH!$B$205:$AP$2000,34,FALSE),"")</f>
        <v/>
      </c>
      <c r="BK125" s="110" t="str">
        <f>IFERROR(VLOOKUP($X125,PITCH!$B$205:$AP$2000,34,FALSE),"")</f>
        <v/>
      </c>
    </row>
    <row r="126" spans="2:63" x14ac:dyDescent="0.2">
      <c r="B126" t="s">
        <v>869</v>
      </c>
      <c r="C126" t="s">
        <v>716</v>
      </c>
      <c r="D126" t="s">
        <v>97</v>
      </c>
      <c r="E126" t="s">
        <v>992</v>
      </c>
      <c r="F126">
        <v>10</v>
      </c>
      <c r="G126">
        <v>496</v>
      </c>
      <c r="H126">
        <v>63</v>
      </c>
      <c r="I126">
        <v>20</v>
      </c>
      <c r="J126">
        <v>74</v>
      </c>
      <c r="K126">
        <v>3</v>
      </c>
      <c r="L126">
        <v>0.27100000000000002</v>
      </c>
      <c r="T126" s="127">
        <f t="shared" si="9"/>
        <v>124</v>
      </c>
      <c r="U126" t="str">
        <f t="shared" si="6"/>
        <v>H</v>
      </c>
      <c r="V126">
        <f>IF(U126="H",COUNTIF($U$3:$U126,"H"),"")</f>
        <v>82</v>
      </c>
      <c r="W126" t="str">
        <f>IF(U126="P",COUNTIF($U$3:$U126,"P"),"")</f>
        <v/>
      </c>
      <c r="X126" s="76" t="str">
        <f t="shared" si="7"/>
        <v>Willson Contreras</v>
      </c>
      <c r="Y126" t="str">
        <f>IFERROR(VLOOKUP($X126,PITCH!$B$7:$AJ$2004,29,FALSE),"")</f>
        <v/>
      </c>
      <c r="Z126" t="str">
        <f>IFERROR(VLOOKUP($X126,PITCH!$B$7:$AJ$2004,30,FALSE),"")</f>
        <v/>
      </c>
      <c r="AA126" t="str">
        <f>IFERROR(VLOOKUP($X126,PITCH!$B$7:$AJ$2004,31,FALSE),"")</f>
        <v/>
      </c>
      <c r="AB126" t="str">
        <f>IFERROR(VLOOKUP($X126,PITCH!$B$7:$AJ$2004,1,FALSE),"")</f>
        <v/>
      </c>
      <c r="AD126" s="108" t="str">
        <f>IFERROR(VLOOKUP($X126,Prospects!$A$3:$K$281,1,FALSE),"")</f>
        <v/>
      </c>
      <c r="AE126" s="108" t="str">
        <f>IFERROR(VLOOKUP($X126,Prospects!$A$3:$K$281,9,FALSE),"")</f>
        <v/>
      </c>
      <c r="AF126" s="108" t="str">
        <f>IFERROR(VLOOKUP($X126,Prospects!$A$3:$K$281,2,FALSE),"")</f>
        <v/>
      </c>
      <c r="AG126" s="110" t="str">
        <f>IFERROR(VLOOKUP($X126,Prospects!$A$3:$K$281,10,FALSE),"")</f>
        <v/>
      </c>
      <c r="AH126" s="110" t="str">
        <f>IFERROR(VLOOKUP($X126,Prospects!$A$3:$K$281,11,FALSE),"")</f>
        <v/>
      </c>
      <c r="AI126" s="110" t="str">
        <f>IFERROR(VLOOKUP($X126,Prospects!$A$3:$K$281,3,FALSE),"")</f>
        <v/>
      </c>
      <c r="AJ126" s="110" t="str">
        <f>IFERROR(VLOOKUP($X126,Prospects!$A$3:$K$281,4,FALSE),"")</f>
        <v/>
      </c>
      <c r="AK126" s="110" t="str">
        <f>IFERROR(VLOOKUP($X126,Prospects!$A$3:$K$281,5,FALSE),"")</f>
        <v/>
      </c>
      <c r="AL126" s="110" t="str">
        <f>IFERROR(VLOOKUP($X126,Prospects!$A$3:$K$281,6,FALSE),"")</f>
        <v/>
      </c>
      <c r="AN126" s="108" t="str">
        <f>IFERROR(VLOOKUP($X126,KEEPERS!$A$3:$H$300,1,FALSE),"")</f>
        <v/>
      </c>
      <c r="AO126" s="108" t="str">
        <f>IFERROR(VLOOKUP($X126,KEEPERS!$A$3:$H$300,5,FALSE),"")</f>
        <v/>
      </c>
      <c r="AP126" s="108" t="str">
        <f>IFERROR(VLOOKUP($X126,KEEPERS!$A$3:$H$300,2,FALSE),"")</f>
        <v/>
      </c>
      <c r="AQ126" s="110" t="str">
        <f>IFERROR(VLOOKUP($X126,KEEPERS!$A$3:$H$300,6,FALSE),"")</f>
        <v/>
      </c>
      <c r="AR126" s="110" t="str">
        <f>IFERROR(VLOOKUP($X126,KEEPERS!$A$3:$H$300,7,FALSE),"")</f>
        <v/>
      </c>
      <c r="AT126" s="110" t="str">
        <f>IFERROR(VLOOKUP($X126,HIT!$B$182:$AM$2000,1,FALSE),"")</f>
        <v>Willson Contreras</v>
      </c>
      <c r="AU126" s="407">
        <f>IFERROR(VLOOKUP($X126,HIT!$B$182:$AM$2000,32,FALSE),0)</f>
        <v>291.7</v>
      </c>
      <c r="AV126" s="407">
        <f>IFERROR(VLOOKUP($X126,HIT!$B$182:$AM$2000,33,FALSE),0)</f>
        <v>2.4107438016528926</v>
      </c>
      <c r="AW126" s="110" t="str">
        <f>IFERROR(VLOOKUP($X126,PITCH!$B$182:$AP$2000,1,FALSE),"")</f>
        <v/>
      </c>
      <c r="AX126" s="110">
        <f>IFERROR(VLOOKUP($X126,PITCH!$B$182:$AP$2000,35,FALSE),0)</f>
        <v>0</v>
      </c>
      <c r="AY126" s="110">
        <f>IFERROR(VLOOKUP($X126,PITCH!$B$182:$AP$2000,36,FALSE),0)</f>
        <v>0</v>
      </c>
      <c r="AZ126" s="408">
        <f t="shared" si="8"/>
        <v>291.7</v>
      </c>
      <c r="BA126" s="408">
        <f>IF(AZ126&gt;0,RANK(AZ126,AZ$3:AZ786),"")</f>
        <v>272</v>
      </c>
      <c r="BB126" s="408">
        <f ca="1">IFERROR(VLOOKUP($X126,HIT!$B$182:$AP$2000,31,FALSE),0)</f>
        <v>174</v>
      </c>
      <c r="BC126" s="408">
        <f>IFERROR(VLOOKUP($X126,PITCH!$B$182:$AP$2000,34,FALSE),0)</f>
        <v>0</v>
      </c>
      <c r="BE126" s="110">
        <f>IFERROR(VLOOKUP($X126,OBP!$B$182:$AN$2001,32,FALSE),"")</f>
        <v>76</v>
      </c>
      <c r="BG126" s="110">
        <f>IFERROR(VLOOKUP($X126,OPS!$B$183:$AL$2002,31,FALSE),"")</f>
        <v>83</v>
      </c>
      <c r="BI126" s="110" t="str">
        <f>IFERROR(VLOOKUP($X126,PITCH!$B$205:$AP$2000,34,FALSE),"")</f>
        <v/>
      </c>
      <c r="BJ126" s="110" t="str">
        <f>IFERROR(VLOOKUP($X126,PITCH!$B$205:$AP$2000,34,FALSE),"")</f>
        <v/>
      </c>
      <c r="BK126" s="110" t="str">
        <f>IFERROR(VLOOKUP($X126,PITCH!$B$205:$AP$2000,34,FALSE),"")</f>
        <v/>
      </c>
    </row>
    <row r="127" spans="2:63" x14ac:dyDescent="0.2">
      <c r="B127" t="s">
        <v>185</v>
      </c>
      <c r="C127" t="s">
        <v>141</v>
      </c>
      <c r="D127" t="s">
        <v>428</v>
      </c>
      <c r="E127" t="s">
        <v>428</v>
      </c>
      <c r="F127">
        <v>10</v>
      </c>
      <c r="G127">
        <v>541</v>
      </c>
      <c r="H127">
        <v>71</v>
      </c>
      <c r="I127">
        <v>22</v>
      </c>
      <c r="J127">
        <v>68</v>
      </c>
      <c r="K127">
        <v>15</v>
      </c>
      <c r="L127">
        <v>0.251</v>
      </c>
      <c r="T127" s="127">
        <f t="shared" si="9"/>
        <v>125</v>
      </c>
      <c r="U127" t="str">
        <f t="shared" si="6"/>
        <v>H</v>
      </c>
      <c r="V127">
        <f>IF(U127="H",COUNTIF($U$3:$U127,"H"),"")</f>
        <v>83</v>
      </c>
      <c r="W127" t="str">
        <f>IF(U127="P",COUNTIF($U$3:$U127,"P"),"")</f>
        <v/>
      </c>
      <c r="X127" s="76" t="str">
        <f t="shared" si="7"/>
        <v>Wil Myers</v>
      </c>
      <c r="Y127" t="str">
        <f>IFERROR(VLOOKUP($X127,PITCH!$B$7:$AJ$2004,29,FALSE),"")</f>
        <v/>
      </c>
      <c r="Z127" t="str">
        <f>IFERROR(VLOOKUP($X127,PITCH!$B$7:$AJ$2004,30,FALSE),"")</f>
        <v/>
      </c>
      <c r="AA127" t="str">
        <f>IFERROR(VLOOKUP($X127,PITCH!$B$7:$AJ$2004,31,FALSE),"")</f>
        <v/>
      </c>
      <c r="AB127" t="str">
        <f>IFERROR(VLOOKUP($X127,PITCH!$B$7:$AJ$2004,1,FALSE),"")</f>
        <v/>
      </c>
      <c r="AD127" s="108" t="str">
        <f>IFERROR(VLOOKUP($X127,Prospects!$A$3:$K$281,1,FALSE),"")</f>
        <v/>
      </c>
      <c r="AE127" s="108" t="str">
        <f>IFERROR(VLOOKUP($X127,Prospects!$A$3:$K$281,9,FALSE),"")</f>
        <v/>
      </c>
      <c r="AF127" s="108" t="str">
        <f>IFERROR(VLOOKUP($X127,Prospects!$A$3:$K$281,2,FALSE),"")</f>
        <v/>
      </c>
      <c r="AG127" s="110" t="str">
        <f>IFERROR(VLOOKUP($X127,Prospects!$A$3:$K$281,10,FALSE),"")</f>
        <v/>
      </c>
      <c r="AH127" s="110" t="str">
        <f>IFERROR(VLOOKUP($X127,Prospects!$A$3:$K$281,11,FALSE),"")</f>
        <v/>
      </c>
      <c r="AI127" s="110" t="str">
        <f>IFERROR(VLOOKUP($X127,Prospects!$A$3:$K$281,3,FALSE),"")</f>
        <v/>
      </c>
      <c r="AJ127" s="110" t="str">
        <f>IFERROR(VLOOKUP($X127,Prospects!$A$3:$K$281,4,FALSE),"")</f>
        <v/>
      </c>
      <c r="AK127" s="110" t="str">
        <f>IFERROR(VLOOKUP($X127,Prospects!$A$3:$K$281,5,FALSE),"")</f>
        <v/>
      </c>
      <c r="AL127" s="110" t="str">
        <f>IFERROR(VLOOKUP($X127,Prospects!$A$3:$K$281,6,FALSE),"")</f>
        <v/>
      </c>
      <c r="AN127" s="108" t="str">
        <f>IFERROR(VLOOKUP($X127,KEEPERS!$A$3:$H$300,1,FALSE),"")</f>
        <v/>
      </c>
      <c r="AO127" s="108" t="str">
        <f>IFERROR(VLOOKUP($X127,KEEPERS!$A$3:$H$300,5,FALSE),"")</f>
        <v/>
      </c>
      <c r="AP127" s="108" t="str">
        <f>IFERROR(VLOOKUP($X127,KEEPERS!$A$3:$H$300,2,FALSE),"")</f>
        <v/>
      </c>
      <c r="AQ127" s="110" t="str">
        <f>IFERROR(VLOOKUP($X127,KEEPERS!$A$3:$H$300,6,FALSE),"")</f>
        <v/>
      </c>
      <c r="AR127" s="110" t="str">
        <f>IFERROR(VLOOKUP($X127,KEEPERS!$A$3:$H$300,7,FALSE),"")</f>
        <v/>
      </c>
      <c r="AT127" s="110" t="str">
        <f>IFERROR(VLOOKUP($X127,HIT!$B$182:$AM$2000,1,FALSE),"")</f>
        <v>Wil Myers</v>
      </c>
      <c r="AU127" s="407">
        <f>IFERROR(VLOOKUP($X127,HIT!$B$182:$AM$2000,32,FALSE),0)</f>
        <v>370.24999999999994</v>
      </c>
      <c r="AV127" s="407">
        <f>IFERROR(VLOOKUP($X127,HIT!$B$182:$AM$2000,33,FALSE),0)</f>
        <v>2.7025547445255471</v>
      </c>
      <c r="AW127" s="110" t="str">
        <f>IFERROR(VLOOKUP($X127,PITCH!$B$182:$AP$2000,1,FALSE),"")</f>
        <v/>
      </c>
      <c r="AX127" s="110">
        <f>IFERROR(VLOOKUP($X127,PITCH!$B$182:$AP$2000,35,FALSE),0)</f>
        <v>0</v>
      </c>
      <c r="AY127" s="110">
        <f>IFERROR(VLOOKUP($X127,PITCH!$B$182:$AP$2000,36,FALSE),0)</f>
        <v>0</v>
      </c>
      <c r="AZ127" s="408">
        <f t="shared" si="8"/>
        <v>370.24999999999994</v>
      </c>
      <c r="BA127" s="408">
        <f>IF(AZ127&gt;0,RANK(AZ127,AZ$3:AZ787),"")</f>
        <v>140</v>
      </c>
      <c r="BB127" s="408">
        <f ca="1">IFERROR(VLOOKUP($X127,HIT!$B$182:$AP$2000,31,FALSE),0)</f>
        <v>147</v>
      </c>
      <c r="BC127" s="408">
        <f>IFERROR(VLOOKUP($X127,PITCH!$B$182:$AP$2000,34,FALSE),0)</f>
        <v>0</v>
      </c>
      <c r="BE127" s="110">
        <f>IFERROR(VLOOKUP($X127,OBP!$B$182:$AN$2001,32,FALSE),"")</f>
        <v>100</v>
      </c>
      <c r="BG127" s="110">
        <f>IFERROR(VLOOKUP($X127,OPS!$B$183:$AL$2002,31,FALSE),"")</f>
        <v>93</v>
      </c>
      <c r="BI127" s="110" t="str">
        <f>IFERROR(VLOOKUP($X127,PITCH!$B$205:$AP$2000,34,FALSE),"")</f>
        <v/>
      </c>
      <c r="BJ127" s="110" t="str">
        <f>IFERROR(VLOOKUP($X127,PITCH!$B$205:$AP$2000,34,FALSE),"")</f>
        <v/>
      </c>
      <c r="BK127" s="110" t="str">
        <f>IFERROR(VLOOKUP($X127,PITCH!$B$205:$AP$2000,34,FALSE),"")</f>
        <v/>
      </c>
    </row>
    <row r="128" spans="2:63" x14ac:dyDescent="0.2">
      <c r="B128" t="s">
        <v>184</v>
      </c>
      <c r="C128" t="s">
        <v>141</v>
      </c>
      <c r="D128" t="s">
        <v>112</v>
      </c>
      <c r="E128" t="s">
        <v>112</v>
      </c>
      <c r="F128">
        <v>10</v>
      </c>
      <c r="G128">
        <v>605</v>
      </c>
      <c r="H128">
        <v>80</v>
      </c>
      <c r="I128">
        <v>20</v>
      </c>
      <c r="J128">
        <v>84</v>
      </c>
      <c r="K128">
        <v>5</v>
      </c>
      <c r="L128">
        <v>0.25800000000000001</v>
      </c>
      <c r="T128" s="127">
        <f t="shared" si="9"/>
        <v>126</v>
      </c>
      <c r="U128" t="str">
        <f t="shared" si="6"/>
        <v>H</v>
      </c>
      <c r="V128">
        <f>IF(U128="H",COUNTIF($U$3:$U128,"H"),"")</f>
        <v>84</v>
      </c>
      <c r="W128" t="str">
        <f>IF(U128="P",COUNTIF($U$3:$U128,"P"),"")</f>
        <v/>
      </c>
      <c r="X128" s="76" t="str">
        <f t="shared" si="7"/>
        <v>Eric Hosmer</v>
      </c>
      <c r="Y128" t="str">
        <f>IFERROR(VLOOKUP($X128,PITCH!$B$7:$AJ$2004,29,FALSE),"")</f>
        <v/>
      </c>
      <c r="Z128" t="str">
        <f>IFERROR(VLOOKUP($X128,PITCH!$B$7:$AJ$2004,30,FALSE),"")</f>
        <v/>
      </c>
      <c r="AA128" t="str">
        <f>IFERROR(VLOOKUP($X128,PITCH!$B$7:$AJ$2004,31,FALSE),"")</f>
        <v/>
      </c>
      <c r="AB128" t="str">
        <f>IFERROR(VLOOKUP($X128,PITCH!$B$7:$AJ$2004,1,FALSE),"")</f>
        <v/>
      </c>
      <c r="AD128" s="108" t="str">
        <f>IFERROR(VLOOKUP($X128,Prospects!$A$3:$K$281,1,FALSE),"")</f>
        <v/>
      </c>
      <c r="AE128" s="108" t="str">
        <f>IFERROR(VLOOKUP($X128,Prospects!$A$3:$K$281,9,FALSE),"")</f>
        <v/>
      </c>
      <c r="AF128" s="108" t="str">
        <f>IFERROR(VLOOKUP($X128,Prospects!$A$3:$K$281,2,FALSE),"")</f>
        <v/>
      </c>
      <c r="AG128" s="110" t="str">
        <f>IFERROR(VLOOKUP($X128,Prospects!$A$3:$K$281,10,FALSE),"")</f>
        <v/>
      </c>
      <c r="AH128" s="110" t="str">
        <f>IFERROR(VLOOKUP($X128,Prospects!$A$3:$K$281,11,FALSE),"")</f>
        <v/>
      </c>
      <c r="AI128" s="110" t="str">
        <f>IFERROR(VLOOKUP($X128,Prospects!$A$3:$K$281,3,FALSE),"")</f>
        <v/>
      </c>
      <c r="AJ128" s="110" t="str">
        <f>IFERROR(VLOOKUP($X128,Prospects!$A$3:$K$281,4,FALSE),"")</f>
        <v/>
      </c>
      <c r="AK128" s="110" t="str">
        <f>IFERROR(VLOOKUP($X128,Prospects!$A$3:$K$281,5,FALSE),"")</f>
        <v/>
      </c>
      <c r="AL128" s="110" t="str">
        <f>IFERROR(VLOOKUP($X128,Prospects!$A$3:$K$281,6,FALSE),"")</f>
        <v/>
      </c>
      <c r="AN128" s="108" t="str">
        <f>IFERROR(VLOOKUP($X128,KEEPERS!$A$3:$H$300,1,FALSE),"")</f>
        <v/>
      </c>
      <c r="AO128" s="108" t="str">
        <f>IFERROR(VLOOKUP($X128,KEEPERS!$A$3:$H$300,5,FALSE),"")</f>
        <v/>
      </c>
      <c r="AP128" s="108" t="str">
        <f>IFERROR(VLOOKUP($X128,KEEPERS!$A$3:$H$300,2,FALSE),"")</f>
        <v/>
      </c>
      <c r="AQ128" s="110" t="str">
        <f>IFERROR(VLOOKUP($X128,KEEPERS!$A$3:$H$300,6,FALSE),"")</f>
        <v/>
      </c>
      <c r="AR128" s="110" t="str">
        <f>IFERROR(VLOOKUP($X128,KEEPERS!$A$3:$H$300,7,FALSE),"")</f>
        <v/>
      </c>
      <c r="AT128" s="110" t="str">
        <f>IFERROR(VLOOKUP($X128,HIT!$B$182:$AM$2000,1,FALSE),"")</f>
        <v>Eric Hosmer</v>
      </c>
      <c r="AU128" s="407">
        <f>IFERROR(VLOOKUP($X128,HIT!$B$182:$AM$2000,32,FALSE),0)</f>
        <v>411.25000000000006</v>
      </c>
      <c r="AV128" s="407">
        <f>IFERROR(VLOOKUP($X128,HIT!$B$182:$AM$2000,33,FALSE),0)</f>
        <v>2.7787162162162167</v>
      </c>
      <c r="AW128" s="110" t="str">
        <f>IFERROR(VLOOKUP($X128,PITCH!$B$182:$AP$2000,1,FALSE),"")</f>
        <v/>
      </c>
      <c r="AX128" s="110">
        <f>IFERROR(VLOOKUP($X128,PITCH!$B$182:$AP$2000,35,FALSE),0)</f>
        <v>0</v>
      </c>
      <c r="AY128" s="110">
        <f>IFERROR(VLOOKUP($X128,PITCH!$B$182:$AP$2000,36,FALSE),0)</f>
        <v>0</v>
      </c>
      <c r="AZ128" s="408">
        <f t="shared" si="8"/>
        <v>411.25000000000006</v>
      </c>
      <c r="BA128" s="408">
        <f>IF(AZ128&gt;0,RANK(AZ128,AZ$3:AZ788),"")</f>
        <v>84</v>
      </c>
      <c r="BB128" s="408">
        <f ca="1">IFERROR(VLOOKUP($X128,HIT!$B$182:$AP$2000,31,FALSE),0)</f>
        <v>130</v>
      </c>
      <c r="BC128" s="408">
        <f>IFERROR(VLOOKUP($X128,PITCH!$B$182:$AP$2000,34,FALSE),0)</f>
        <v>0</v>
      </c>
      <c r="BE128" s="110">
        <f>IFERROR(VLOOKUP($X128,OBP!$B$182:$AN$2001,32,FALSE),"")</f>
        <v>72</v>
      </c>
      <c r="BG128" s="110">
        <f>IFERROR(VLOOKUP($X128,OPS!$B$183:$AL$2002,31,FALSE),"")</f>
        <v>79</v>
      </c>
      <c r="BI128" s="110" t="str">
        <f>IFERROR(VLOOKUP($X128,PITCH!$B$205:$AP$2000,34,FALSE),"")</f>
        <v/>
      </c>
      <c r="BJ128" s="110" t="str">
        <f>IFERROR(VLOOKUP($X128,PITCH!$B$205:$AP$2000,34,FALSE),"")</f>
        <v/>
      </c>
      <c r="BK128" s="110" t="str">
        <f>IFERROR(VLOOKUP($X128,PITCH!$B$205:$AP$2000,34,FALSE),"")</f>
        <v/>
      </c>
    </row>
    <row r="129" spans="2:63" x14ac:dyDescent="0.2">
      <c r="B129" t="s">
        <v>602</v>
      </c>
      <c r="C129" t="s">
        <v>2</v>
      </c>
      <c r="D129" t="s">
        <v>111</v>
      </c>
      <c r="E129" t="s">
        <v>111</v>
      </c>
      <c r="F129">
        <v>10</v>
      </c>
      <c r="M129">
        <v>144</v>
      </c>
      <c r="N129">
        <v>9</v>
      </c>
      <c r="O129">
        <v>0</v>
      </c>
      <c r="P129">
        <v>3.54</v>
      </c>
      <c r="Q129">
        <v>1.18</v>
      </c>
      <c r="R129">
        <v>159</v>
      </c>
      <c r="T129" s="127">
        <f t="shared" si="9"/>
        <v>127</v>
      </c>
      <c r="U129" t="str">
        <f t="shared" si="6"/>
        <v>P</v>
      </c>
      <c r="V129" t="str">
        <f>IF(U129="H",COUNTIF($U$3:$U129,"H"),"")</f>
        <v/>
      </c>
      <c r="W129">
        <f>IF(U129="P",COUNTIF($U$3:$U129,"P"),"")</f>
        <v>43</v>
      </c>
      <c r="X129" s="76" t="str">
        <f t="shared" si="7"/>
        <v>Charlie Morton</v>
      </c>
      <c r="Y129">
        <f>IFERROR(VLOOKUP($X129,PITCH!$B$7:$AJ$2004,29,FALSE),"")</f>
        <v>9.9789473684210535</v>
      </c>
      <c r="Z129">
        <f>IFERROR(VLOOKUP($X129,PITCH!$B$7:$AJ$2004,30,FALSE),"")</f>
        <v>3.2842105263157895</v>
      </c>
      <c r="AA129">
        <f>IFERROR(VLOOKUP($X129,PITCH!$B$7:$AJ$2004,31,FALSE),"")</f>
        <v>6.6947368421052644</v>
      </c>
      <c r="AB129" t="str">
        <f>IFERROR(VLOOKUP($X129,PITCH!$B$7:$AJ$2004,1,FALSE),"")</f>
        <v>Charlie Morton</v>
      </c>
      <c r="AD129" s="108" t="str">
        <f>IFERROR(VLOOKUP($X129,Prospects!$A$3:$K$281,1,FALSE),"")</f>
        <v/>
      </c>
      <c r="AE129" s="108" t="str">
        <f>IFERROR(VLOOKUP($X129,Prospects!$A$3:$K$281,9,FALSE),"")</f>
        <v/>
      </c>
      <c r="AF129" s="108" t="str">
        <f>IFERROR(VLOOKUP($X129,Prospects!$A$3:$K$281,2,FALSE),"")</f>
        <v/>
      </c>
      <c r="AG129" s="110" t="str">
        <f>IFERROR(VLOOKUP($X129,Prospects!$A$3:$K$281,10,FALSE),"")</f>
        <v/>
      </c>
      <c r="AH129" s="110" t="str">
        <f>IFERROR(VLOOKUP($X129,Prospects!$A$3:$K$281,11,FALSE),"")</f>
        <v/>
      </c>
      <c r="AI129" s="110" t="str">
        <f>IFERROR(VLOOKUP($X129,Prospects!$A$3:$K$281,3,FALSE),"")</f>
        <v/>
      </c>
      <c r="AJ129" s="110" t="str">
        <f>IFERROR(VLOOKUP($X129,Prospects!$A$3:$K$281,4,FALSE),"")</f>
        <v/>
      </c>
      <c r="AK129" s="110" t="str">
        <f>IFERROR(VLOOKUP($X129,Prospects!$A$3:$K$281,5,FALSE),"")</f>
        <v/>
      </c>
      <c r="AL129" s="110" t="str">
        <f>IFERROR(VLOOKUP($X129,Prospects!$A$3:$K$281,6,FALSE),"")</f>
        <v/>
      </c>
      <c r="AN129" s="108" t="str">
        <f>IFERROR(VLOOKUP($X129,KEEPERS!$A$3:$H$300,1,FALSE),"")</f>
        <v/>
      </c>
      <c r="AO129" s="108" t="str">
        <f>IFERROR(VLOOKUP($X129,KEEPERS!$A$3:$H$300,5,FALSE),"")</f>
        <v/>
      </c>
      <c r="AP129" s="108" t="str">
        <f>IFERROR(VLOOKUP($X129,KEEPERS!$A$3:$H$300,2,FALSE),"")</f>
        <v/>
      </c>
      <c r="AQ129" s="110" t="str">
        <f>IFERROR(VLOOKUP($X129,KEEPERS!$A$3:$H$300,6,FALSE),"")</f>
        <v/>
      </c>
      <c r="AR129" s="110" t="str">
        <f>IFERROR(VLOOKUP($X129,KEEPERS!$A$3:$H$300,7,FALSE),"")</f>
        <v/>
      </c>
      <c r="AT129" s="110" t="str">
        <f>IFERROR(VLOOKUP($X129,HIT!$B$182:$AM$2000,1,FALSE),"")</f>
        <v/>
      </c>
      <c r="AU129" s="407">
        <f>IFERROR(VLOOKUP($X129,HIT!$B$182:$AM$2000,32,FALSE),0)</f>
        <v>0</v>
      </c>
      <c r="AV129" s="407">
        <f>IFERROR(VLOOKUP($X129,HIT!$B$182:$AM$2000,33,FALSE),0)</f>
        <v>0</v>
      </c>
      <c r="AW129" s="110" t="str">
        <f>IFERROR(VLOOKUP($X129,PITCH!$B$182:$AP$2000,1,FALSE),"")</f>
        <v>Charlie Morton</v>
      </c>
      <c r="AX129" s="110">
        <f>IFERROR(VLOOKUP($X129,PITCH!$B$182:$AP$2000,35,FALSE),0)</f>
        <v>340.5</v>
      </c>
      <c r="AY129" s="110">
        <f>IFERROR(VLOOKUP($X129,PITCH!$B$182:$AP$2000,36,FALSE),0)</f>
        <v>13.096153846153847</v>
      </c>
      <c r="AZ129" s="408">
        <f t="shared" si="8"/>
        <v>340.5</v>
      </c>
      <c r="BA129" s="408">
        <f>IF(AZ129&gt;0,RANK(AZ129,AZ$3:AZ789),"")</f>
        <v>190</v>
      </c>
      <c r="BB129" s="408">
        <f>IFERROR(VLOOKUP($X129,HIT!$B$182:$AP$2000,31,FALSE),0)</f>
        <v>0</v>
      </c>
      <c r="BC129" s="408">
        <f ca="1">IFERROR(VLOOKUP($X129,PITCH!$B$182:$AP$2000,34,FALSE),0)</f>
        <v>53</v>
      </c>
      <c r="BE129" s="110" t="str">
        <f>IFERROR(VLOOKUP($X129,OBP!$B$182:$AN$2001,32,FALSE),"")</f>
        <v/>
      </c>
      <c r="BG129" s="110" t="str">
        <f>IFERROR(VLOOKUP($X129,OPS!$B$183:$AL$2002,31,FALSE),"")</f>
        <v/>
      </c>
      <c r="BI129" s="110">
        <f ca="1">IFERROR(VLOOKUP($X129,PITCH!$B$205:$AP$2000,34,FALSE),"")</f>
        <v>53</v>
      </c>
      <c r="BJ129" s="110">
        <f ca="1">IFERROR(VLOOKUP($X129,PITCH!$B$205:$AP$2000,34,FALSE),"")</f>
        <v>53</v>
      </c>
      <c r="BK129" s="110">
        <f ca="1">IFERROR(VLOOKUP($X129,PITCH!$B$205:$AP$2000,34,FALSE),"")</f>
        <v>53</v>
      </c>
    </row>
    <row r="130" spans="2:63" x14ac:dyDescent="0.2">
      <c r="B130" t="s">
        <v>487</v>
      </c>
      <c r="C130" t="s">
        <v>715</v>
      </c>
      <c r="D130" t="s">
        <v>116</v>
      </c>
      <c r="E130" t="s">
        <v>116</v>
      </c>
      <c r="F130">
        <v>10</v>
      </c>
      <c r="G130">
        <v>434</v>
      </c>
      <c r="H130">
        <v>73</v>
      </c>
      <c r="I130">
        <v>20</v>
      </c>
      <c r="J130">
        <v>77</v>
      </c>
      <c r="K130">
        <v>3</v>
      </c>
      <c r="L130">
        <v>0.30399999999999999</v>
      </c>
      <c r="T130" s="127">
        <f t="shared" si="9"/>
        <v>128</v>
      </c>
      <c r="U130" t="str">
        <f t="shared" si="6"/>
        <v>H</v>
      </c>
      <c r="V130">
        <f>IF(U130="H",COUNTIF($U$3:$U130,"H"),"")</f>
        <v>85</v>
      </c>
      <c r="W130" t="str">
        <f>IF(U130="P",COUNTIF($U$3:$U130,"P"),"")</f>
        <v/>
      </c>
      <c r="X130" s="76" t="str">
        <f t="shared" si="7"/>
        <v>Justin Turner</v>
      </c>
      <c r="Y130" t="str">
        <f>IFERROR(VLOOKUP($X130,PITCH!$B$7:$AJ$2004,29,FALSE),"")</f>
        <v/>
      </c>
      <c r="Z130" t="str">
        <f>IFERROR(VLOOKUP($X130,PITCH!$B$7:$AJ$2004,30,FALSE),"")</f>
        <v/>
      </c>
      <c r="AA130" t="str">
        <f>IFERROR(VLOOKUP($X130,PITCH!$B$7:$AJ$2004,31,FALSE),"")</f>
        <v/>
      </c>
      <c r="AB130" t="str">
        <f>IFERROR(VLOOKUP($X130,PITCH!$B$7:$AJ$2004,1,FALSE),"")</f>
        <v/>
      </c>
      <c r="AD130" s="108" t="str">
        <f>IFERROR(VLOOKUP($X130,Prospects!$A$3:$K$281,1,FALSE),"")</f>
        <v/>
      </c>
      <c r="AE130" s="108" t="str">
        <f>IFERROR(VLOOKUP($X130,Prospects!$A$3:$K$281,9,FALSE),"")</f>
        <v/>
      </c>
      <c r="AF130" s="108" t="str">
        <f>IFERROR(VLOOKUP($X130,Prospects!$A$3:$K$281,2,FALSE),"")</f>
        <v/>
      </c>
      <c r="AG130" s="110" t="str">
        <f>IFERROR(VLOOKUP($X130,Prospects!$A$3:$K$281,10,FALSE),"")</f>
        <v/>
      </c>
      <c r="AH130" s="110" t="str">
        <f>IFERROR(VLOOKUP($X130,Prospects!$A$3:$K$281,11,FALSE),"")</f>
        <v/>
      </c>
      <c r="AI130" s="110" t="str">
        <f>IFERROR(VLOOKUP($X130,Prospects!$A$3:$K$281,3,FALSE),"")</f>
        <v/>
      </c>
      <c r="AJ130" s="110" t="str">
        <f>IFERROR(VLOOKUP($X130,Prospects!$A$3:$K$281,4,FALSE),"")</f>
        <v/>
      </c>
      <c r="AK130" s="110" t="str">
        <f>IFERROR(VLOOKUP($X130,Prospects!$A$3:$K$281,5,FALSE),"")</f>
        <v/>
      </c>
      <c r="AL130" s="110" t="str">
        <f>IFERROR(VLOOKUP($X130,Prospects!$A$3:$K$281,6,FALSE),"")</f>
        <v/>
      </c>
      <c r="AN130" s="108" t="str">
        <f>IFERROR(VLOOKUP($X130,KEEPERS!$A$3:$H$300,1,FALSE),"")</f>
        <v/>
      </c>
      <c r="AO130" s="108" t="str">
        <f>IFERROR(VLOOKUP($X130,KEEPERS!$A$3:$H$300,5,FALSE),"")</f>
        <v/>
      </c>
      <c r="AP130" s="108" t="str">
        <f>IFERROR(VLOOKUP($X130,KEEPERS!$A$3:$H$300,2,FALSE),"")</f>
        <v/>
      </c>
      <c r="AQ130" s="110" t="str">
        <f>IFERROR(VLOOKUP($X130,KEEPERS!$A$3:$H$300,6,FALSE),"")</f>
        <v/>
      </c>
      <c r="AR130" s="110" t="str">
        <f>IFERROR(VLOOKUP($X130,KEEPERS!$A$3:$H$300,7,FALSE),"")</f>
        <v/>
      </c>
      <c r="AT130" s="110" t="str">
        <f>IFERROR(VLOOKUP($X130,HIT!$B$182:$AM$2000,1,FALSE),"")</f>
        <v>Justin Turner</v>
      </c>
      <c r="AU130" s="407">
        <f>IFERROR(VLOOKUP($X130,HIT!$B$182:$AM$2000,32,FALSE),0)</f>
        <v>417.84999999999991</v>
      </c>
      <c r="AV130" s="407">
        <f>IFERROR(VLOOKUP($X130,HIT!$B$182:$AM$2000,33,FALSE),0)</f>
        <v>3.0951851851851844</v>
      </c>
      <c r="AW130" s="110" t="str">
        <f>IFERROR(VLOOKUP($X130,PITCH!$B$182:$AP$2000,1,FALSE),"")</f>
        <v/>
      </c>
      <c r="AX130" s="110">
        <f>IFERROR(VLOOKUP($X130,PITCH!$B$182:$AP$2000,35,FALSE),0)</f>
        <v>0</v>
      </c>
      <c r="AY130" s="110">
        <f>IFERROR(VLOOKUP($X130,PITCH!$B$182:$AP$2000,36,FALSE),0)</f>
        <v>0</v>
      </c>
      <c r="AZ130" s="408">
        <f t="shared" si="8"/>
        <v>417.84999999999991</v>
      </c>
      <c r="BA130" s="408">
        <f>IF(AZ130&gt;0,RANK(AZ130,AZ$3:AZ790),"")</f>
        <v>76</v>
      </c>
      <c r="BB130" s="408">
        <f ca="1">IFERROR(VLOOKUP($X130,HIT!$B$182:$AP$2000,31,FALSE),0)</f>
        <v>50</v>
      </c>
      <c r="BC130" s="408">
        <f>IFERROR(VLOOKUP($X130,PITCH!$B$182:$AP$2000,34,FALSE),0)</f>
        <v>0</v>
      </c>
      <c r="BE130" s="110">
        <f>IFERROR(VLOOKUP($X130,OBP!$B$182:$AN$2001,32,FALSE),"")</f>
        <v>42</v>
      </c>
      <c r="BG130" s="110">
        <f>IFERROR(VLOOKUP($X130,OPS!$B$183:$AL$2002,31,FALSE),"")</f>
        <v>52</v>
      </c>
      <c r="BI130" s="110" t="str">
        <f>IFERROR(VLOOKUP($X130,PITCH!$B$205:$AP$2000,34,FALSE),"")</f>
        <v/>
      </c>
      <c r="BJ130" s="110" t="str">
        <f>IFERROR(VLOOKUP($X130,PITCH!$B$205:$AP$2000,34,FALSE),"")</f>
        <v/>
      </c>
      <c r="BK130" s="110" t="str">
        <f>IFERROR(VLOOKUP($X130,PITCH!$B$205:$AP$2000,34,FALSE),"")</f>
        <v/>
      </c>
    </row>
    <row r="131" spans="2:63" x14ac:dyDescent="0.2">
      <c r="B131" t="s">
        <v>157</v>
      </c>
      <c r="C131" t="s">
        <v>122</v>
      </c>
      <c r="D131" t="s">
        <v>112</v>
      </c>
      <c r="E131" t="s">
        <v>112</v>
      </c>
      <c r="F131">
        <v>10</v>
      </c>
      <c r="G131">
        <v>605</v>
      </c>
      <c r="H131">
        <v>75</v>
      </c>
      <c r="I131">
        <v>20</v>
      </c>
      <c r="J131">
        <v>83</v>
      </c>
      <c r="K131">
        <v>2</v>
      </c>
      <c r="L131">
        <v>0.28100000000000003</v>
      </c>
      <c r="T131" s="127">
        <f t="shared" si="9"/>
        <v>129</v>
      </c>
      <c r="U131" t="str">
        <f t="shared" ref="U131:U194" si="10">IF(D131="SP","P",IF(D131="RP","P",IF(D131=0,"","H")))</f>
        <v>H</v>
      </c>
      <c r="V131">
        <f>IF(U131="H",COUNTIF($U$3:$U131,"H"),"")</f>
        <v>86</v>
      </c>
      <c r="W131" t="str">
        <f>IF(U131="P",COUNTIF($U$3:$U131,"P"),"")</f>
        <v/>
      </c>
      <c r="X131" s="76" t="str">
        <f t="shared" ref="X131:X194" si="11">B131</f>
        <v>Joey Votto</v>
      </c>
      <c r="Y131" t="str">
        <f>IFERROR(VLOOKUP($X131,PITCH!$B$7:$AJ$2004,29,FALSE),"")</f>
        <v/>
      </c>
      <c r="Z131" t="str">
        <f>IFERROR(VLOOKUP($X131,PITCH!$B$7:$AJ$2004,30,FALSE),"")</f>
        <v/>
      </c>
      <c r="AA131" t="str">
        <f>IFERROR(VLOOKUP($X131,PITCH!$B$7:$AJ$2004,31,FALSE),"")</f>
        <v/>
      </c>
      <c r="AB131" t="str">
        <f>IFERROR(VLOOKUP($X131,PITCH!$B$7:$AJ$2004,1,FALSE),"")</f>
        <v/>
      </c>
      <c r="AD131" s="108" t="str">
        <f>IFERROR(VLOOKUP($X131,Prospects!$A$3:$K$281,1,FALSE),"")</f>
        <v/>
      </c>
      <c r="AE131" s="108" t="str">
        <f>IFERROR(VLOOKUP($X131,Prospects!$A$3:$K$281,9,FALSE),"")</f>
        <v/>
      </c>
      <c r="AF131" s="108" t="str">
        <f>IFERROR(VLOOKUP($X131,Prospects!$A$3:$K$281,2,FALSE),"")</f>
        <v/>
      </c>
      <c r="AG131" s="110" t="str">
        <f>IFERROR(VLOOKUP($X131,Prospects!$A$3:$K$281,10,FALSE),"")</f>
        <v/>
      </c>
      <c r="AH131" s="110" t="str">
        <f>IFERROR(VLOOKUP($X131,Prospects!$A$3:$K$281,11,FALSE),"")</f>
        <v/>
      </c>
      <c r="AI131" s="110" t="str">
        <f>IFERROR(VLOOKUP($X131,Prospects!$A$3:$K$281,3,FALSE),"")</f>
        <v/>
      </c>
      <c r="AJ131" s="110" t="str">
        <f>IFERROR(VLOOKUP($X131,Prospects!$A$3:$K$281,4,FALSE),"")</f>
        <v/>
      </c>
      <c r="AK131" s="110" t="str">
        <f>IFERROR(VLOOKUP($X131,Prospects!$A$3:$K$281,5,FALSE),"")</f>
        <v/>
      </c>
      <c r="AL131" s="110" t="str">
        <f>IFERROR(VLOOKUP($X131,Prospects!$A$3:$K$281,6,FALSE),"")</f>
        <v/>
      </c>
      <c r="AN131" s="108" t="str">
        <f>IFERROR(VLOOKUP($X131,KEEPERS!$A$3:$H$300,1,FALSE),"")</f>
        <v/>
      </c>
      <c r="AO131" s="108" t="str">
        <f>IFERROR(VLOOKUP($X131,KEEPERS!$A$3:$H$300,5,FALSE),"")</f>
        <v/>
      </c>
      <c r="AP131" s="108" t="str">
        <f>IFERROR(VLOOKUP($X131,KEEPERS!$A$3:$H$300,2,FALSE),"")</f>
        <v/>
      </c>
      <c r="AQ131" s="110" t="str">
        <f>IFERROR(VLOOKUP($X131,KEEPERS!$A$3:$H$300,6,FALSE),"")</f>
        <v/>
      </c>
      <c r="AR131" s="110" t="str">
        <f>IFERROR(VLOOKUP($X131,KEEPERS!$A$3:$H$300,7,FALSE),"")</f>
        <v/>
      </c>
      <c r="AT131" s="110" t="str">
        <f>IFERROR(VLOOKUP($X131,HIT!$B$182:$AM$2000,1,FALSE),"")</f>
        <v>Joey Votto</v>
      </c>
      <c r="AU131" s="407">
        <f>IFERROR(VLOOKUP($X131,HIT!$B$182:$AM$2000,32,FALSE),0)</f>
        <v>453.60000000000008</v>
      </c>
      <c r="AV131" s="407">
        <f>IFERROR(VLOOKUP($X131,HIT!$B$182:$AM$2000,33,FALSE),0)</f>
        <v>3.2400000000000007</v>
      </c>
      <c r="AW131" s="110" t="str">
        <f>IFERROR(VLOOKUP($X131,PITCH!$B$182:$AP$2000,1,FALSE),"")</f>
        <v/>
      </c>
      <c r="AX131" s="110">
        <f>IFERROR(VLOOKUP($X131,PITCH!$B$182:$AP$2000,35,FALSE),0)</f>
        <v>0</v>
      </c>
      <c r="AY131" s="110">
        <f>IFERROR(VLOOKUP($X131,PITCH!$B$182:$AP$2000,36,FALSE),0)</f>
        <v>0</v>
      </c>
      <c r="AZ131" s="408">
        <f t="shared" si="8"/>
        <v>453.60000000000008</v>
      </c>
      <c r="BA131" s="408">
        <f>IF(AZ131&gt;0,RANK(AZ131,AZ$3:AZ791),"")</f>
        <v>45</v>
      </c>
      <c r="BB131" s="408">
        <f ca="1">IFERROR(VLOOKUP($X131,HIT!$B$182:$AP$2000,31,FALSE),0)</f>
        <v>69</v>
      </c>
      <c r="BC131" s="408">
        <f>IFERROR(VLOOKUP($X131,PITCH!$B$182:$AP$2000,34,FALSE),0)</f>
        <v>0</v>
      </c>
      <c r="BE131" s="110">
        <f>IFERROR(VLOOKUP($X131,OBP!$B$182:$AN$2001,32,FALSE),"")</f>
        <v>30</v>
      </c>
      <c r="BG131" s="110">
        <f>IFERROR(VLOOKUP($X131,OPS!$B$183:$AL$2002,31,FALSE),"")</f>
        <v>47</v>
      </c>
      <c r="BI131" s="110" t="str">
        <f>IFERROR(VLOOKUP($X131,PITCH!$B$205:$AP$2000,34,FALSE),"")</f>
        <v/>
      </c>
      <c r="BJ131" s="110" t="str">
        <f>IFERROR(VLOOKUP($X131,PITCH!$B$205:$AP$2000,34,FALSE),"")</f>
        <v/>
      </c>
      <c r="BK131" s="110" t="str">
        <f>IFERROR(VLOOKUP($X131,PITCH!$B$205:$AP$2000,34,FALSE),"")</f>
        <v/>
      </c>
    </row>
    <row r="132" spans="2:63" x14ac:dyDescent="0.2">
      <c r="B132" t="s">
        <v>182</v>
      </c>
      <c r="C132" t="s">
        <v>130</v>
      </c>
      <c r="D132" t="s">
        <v>111</v>
      </c>
      <c r="E132" t="s">
        <v>111</v>
      </c>
      <c r="F132">
        <v>10</v>
      </c>
      <c r="M132">
        <v>206</v>
      </c>
      <c r="N132">
        <v>10</v>
      </c>
      <c r="O132">
        <v>0</v>
      </c>
      <c r="P132">
        <v>3.67</v>
      </c>
      <c r="Q132">
        <v>1.2</v>
      </c>
      <c r="R132">
        <v>178</v>
      </c>
      <c r="T132" s="127">
        <f t="shared" si="9"/>
        <v>130</v>
      </c>
      <c r="U132" t="str">
        <f t="shared" si="10"/>
        <v>P</v>
      </c>
      <c r="V132" t="str">
        <f>IF(U132="H",COUNTIF($U$3:$U132,"H"),"")</f>
        <v/>
      </c>
      <c r="W132">
        <f>IF(U132="P",COUNTIF($U$3:$U132,"P"),"")</f>
        <v>44</v>
      </c>
      <c r="X132" s="76" t="str">
        <f t="shared" si="11"/>
        <v>Madison Bumgarner</v>
      </c>
      <c r="Y132">
        <f>IFERROR(VLOOKUP($X132,PITCH!$B$7:$AJ$2004,29,FALSE),"")</f>
        <v>8.1049723756906076</v>
      </c>
      <c r="Z132">
        <f>IFERROR(VLOOKUP($X132,PITCH!$B$7:$AJ$2004,30,FALSE),"")</f>
        <v>2.5359116022099446</v>
      </c>
      <c r="AA132">
        <f>IFERROR(VLOOKUP($X132,PITCH!$B$7:$AJ$2004,31,FALSE),"")</f>
        <v>5.569060773480663</v>
      </c>
      <c r="AB132" t="str">
        <f>IFERROR(VLOOKUP($X132,PITCH!$B$7:$AJ$2004,1,FALSE),"")</f>
        <v>Madison Bumgarner</v>
      </c>
      <c r="AD132" s="108" t="str">
        <f>IFERROR(VLOOKUP($X132,Prospects!$A$3:$K$281,1,FALSE),"")</f>
        <v/>
      </c>
      <c r="AE132" s="108" t="str">
        <f>IFERROR(VLOOKUP($X132,Prospects!$A$3:$K$281,9,FALSE),"")</f>
        <v/>
      </c>
      <c r="AF132" s="108" t="str">
        <f>IFERROR(VLOOKUP($X132,Prospects!$A$3:$K$281,2,FALSE),"")</f>
        <v/>
      </c>
      <c r="AG132" s="110" t="str">
        <f>IFERROR(VLOOKUP($X132,Prospects!$A$3:$K$281,10,FALSE),"")</f>
        <v/>
      </c>
      <c r="AH132" s="110" t="str">
        <f>IFERROR(VLOOKUP($X132,Prospects!$A$3:$K$281,11,FALSE),"")</f>
        <v/>
      </c>
      <c r="AI132" s="110" t="str">
        <f>IFERROR(VLOOKUP($X132,Prospects!$A$3:$K$281,3,FALSE),"")</f>
        <v/>
      </c>
      <c r="AJ132" s="110" t="str">
        <f>IFERROR(VLOOKUP($X132,Prospects!$A$3:$K$281,4,FALSE),"")</f>
        <v/>
      </c>
      <c r="AK132" s="110" t="str">
        <f>IFERROR(VLOOKUP($X132,Prospects!$A$3:$K$281,5,FALSE),"")</f>
        <v/>
      </c>
      <c r="AL132" s="110" t="str">
        <f>IFERROR(VLOOKUP($X132,Prospects!$A$3:$K$281,6,FALSE),"")</f>
        <v/>
      </c>
      <c r="AN132" s="108" t="str">
        <f>IFERROR(VLOOKUP($X132,KEEPERS!$A$3:$H$300,1,FALSE),"")</f>
        <v/>
      </c>
      <c r="AO132" s="108" t="str">
        <f>IFERROR(VLOOKUP($X132,KEEPERS!$A$3:$H$300,5,FALSE),"")</f>
        <v/>
      </c>
      <c r="AP132" s="108" t="str">
        <f>IFERROR(VLOOKUP($X132,KEEPERS!$A$3:$H$300,2,FALSE),"")</f>
        <v/>
      </c>
      <c r="AQ132" s="110" t="str">
        <f>IFERROR(VLOOKUP($X132,KEEPERS!$A$3:$H$300,6,FALSE),"")</f>
        <v/>
      </c>
      <c r="AR132" s="110" t="str">
        <f>IFERROR(VLOOKUP($X132,KEEPERS!$A$3:$H$300,7,FALSE),"")</f>
        <v/>
      </c>
      <c r="AT132" s="110" t="str">
        <f>IFERROR(VLOOKUP($X132,HIT!$B$182:$AM$2000,1,FALSE),"")</f>
        <v/>
      </c>
      <c r="AU132" s="407">
        <f>IFERROR(VLOOKUP($X132,HIT!$B$182:$AM$2000,32,FALSE),0)</f>
        <v>0</v>
      </c>
      <c r="AV132" s="407">
        <f>IFERROR(VLOOKUP($X132,HIT!$B$182:$AM$2000,33,FALSE),0)</f>
        <v>0</v>
      </c>
      <c r="AW132" s="110" t="str">
        <f>IFERROR(VLOOKUP($X132,PITCH!$B$182:$AP$2000,1,FALSE),"")</f>
        <v>Madison Bumgarner</v>
      </c>
      <c r="AX132" s="110">
        <f>IFERROR(VLOOKUP($X132,PITCH!$B$182:$AP$2000,35,FALSE),0)</f>
        <v>385.5</v>
      </c>
      <c r="AY132" s="110">
        <f>IFERROR(VLOOKUP($X132,PITCH!$B$182:$AP$2000,36,FALSE),0)</f>
        <v>13.293103448275861</v>
      </c>
      <c r="AZ132" s="408">
        <f t="shared" ref="AZ132:AZ195" si="12">IF(AND(AU132&gt;0,AX132&gt;0),AU132+AX132,IF(AU132&gt;AX132,AU132,AX132))</f>
        <v>385.5</v>
      </c>
      <c r="BA132" s="408">
        <f>IF(AZ132&gt;0,RANK(AZ132,AZ$3:AZ792),"")</f>
        <v>118</v>
      </c>
      <c r="BB132" s="408">
        <f>IFERROR(VLOOKUP($X132,HIT!$B$182:$AP$2000,31,FALSE),0)</f>
        <v>0</v>
      </c>
      <c r="BC132" s="408">
        <f ca="1">IFERROR(VLOOKUP($X132,PITCH!$B$182:$AP$2000,34,FALSE),0)</f>
        <v>17</v>
      </c>
      <c r="BE132" s="110" t="str">
        <f>IFERROR(VLOOKUP($X132,OBP!$B$182:$AN$2001,32,FALSE),"")</f>
        <v/>
      </c>
      <c r="BG132" s="110" t="str">
        <f>IFERROR(VLOOKUP($X132,OPS!$B$183:$AL$2002,31,FALSE),"")</f>
        <v/>
      </c>
      <c r="BI132" s="110">
        <f ca="1">IFERROR(VLOOKUP($X132,PITCH!$B$205:$AP$2000,34,FALSE),"")</f>
        <v>17</v>
      </c>
      <c r="BJ132" s="110">
        <f ca="1">IFERROR(VLOOKUP($X132,PITCH!$B$205:$AP$2000,34,FALSE),"")</f>
        <v>17</v>
      </c>
      <c r="BK132" s="110">
        <f ca="1">IFERROR(VLOOKUP($X132,PITCH!$B$205:$AP$2000,34,FALSE),"")</f>
        <v>17</v>
      </c>
    </row>
    <row r="133" spans="2:63" x14ac:dyDescent="0.2">
      <c r="B133" t="s">
        <v>255</v>
      </c>
      <c r="C133" t="s">
        <v>8</v>
      </c>
      <c r="D133" t="s">
        <v>111</v>
      </c>
      <c r="E133" t="s">
        <v>111</v>
      </c>
      <c r="F133">
        <v>10</v>
      </c>
      <c r="M133">
        <v>192</v>
      </c>
      <c r="N133">
        <v>9</v>
      </c>
      <c r="O133">
        <v>0</v>
      </c>
      <c r="P133">
        <v>3.89</v>
      </c>
      <c r="Q133">
        <v>1.26</v>
      </c>
      <c r="R133">
        <v>209</v>
      </c>
      <c r="T133" s="127">
        <f t="shared" ref="T133:T196" si="13">T132+1</f>
        <v>131</v>
      </c>
      <c r="U133" t="str">
        <f t="shared" si="10"/>
        <v>P</v>
      </c>
      <c r="V133" t="str">
        <f>IF(U133="H",COUNTIF($U$3:$U133,"H"),"")</f>
        <v/>
      </c>
      <c r="W133">
        <f>IF(U133="P",COUNTIF($U$3:$U133,"P"),"")</f>
        <v>45</v>
      </c>
      <c r="X133" s="76" t="str">
        <f t="shared" si="11"/>
        <v>Chris Archer</v>
      </c>
      <c r="Y133">
        <f>IFERROR(VLOOKUP($X133,PITCH!$B$7:$AJ$2004,29,FALSE),"")</f>
        <v>9.5631641086186541</v>
      </c>
      <c r="Z133">
        <f>IFERROR(VLOOKUP($X133,PITCH!$B$7:$AJ$2004,30,FALSE),"")</f>
        <v>2.7626918536009444</v>
      </c>
      <c r="AA133">
        <f>IFERROR(VLOOKUP($X133,PITCH!$B$7:$AJ$2004,31,FALSE),"")</f>
        <v>6.8004722550177092</v>
      </c>
      <c r="AB133" t="str">
        <f>IFERROR(VLOOKUP($X133,PITCH!$B$7:$AJ$2004,1,FALSE),"")</f>
        <v>Chris Archer</v>
      </c>
      <c r="AD133" s="108" t="str">
        <f>IFERROR(VLOOKUP($X133,Prospects!$A$3:$K$281,1,FALSE),"")</f>
        <v/>
      </c>
      <c r="AE133" s="108" t="str">
        <f>IFERROR(VLOOKUP($X133,Prospects!$A$3:$K$281,9,FALSE),"")</f>
        <v/>
      </c>
      <c r="AF133" s="108" t="str">
        <f>IFERROR(VLOOKUP($X133,Prospects!$A$3:$K$281,2,FALSE),"")</f>
        <v/>
      </c>
      <c r="AG133" s="110" t="str">
        <f>IFERROR(VLOOKUP($X133,Prospects!$A$3:$K$281,10,FALSE),"")</f>
        <v/>
      </c>
      <c r="AH133" s="110" t="str">
        <f>IFERROR(VLOOKUP($X133,Prospects!$A$3:$K$281,11,FALSE),"")</f>
        <v/>
      </c>
      <c r="AI133" s="110" t="str">
        <f>IFERROR(VLOOKUP($X133,Prospects!$A$3:$K$281,3,FALSE),"")</f>
        <v/>
      </c>
      <c r="AJ133" s="110" t="str">
        <f>IFERROR(VLOOKUP($X133,Prospects!$A$3:$K$281,4,FALSE),"")</f>
        <v/>
      </c>
      <c r="AK133" s="110" t="str">
        <f>IFERROR(VLOOKUP($X133,Prospects!$A$3:$K$281,5,FALSE),"")</f>
        <v/>
      </c>
      <c r="AL133" s="110" t="str">
        <f>IFERROR(VLOOKUP($X133,Prospects!$A$3:$K$281,6,FALSE),"")</f>
        <v/>
      </c>
      <c r="AN133" s="108" t="str">
        <f>IFERROR(VLOOKUP($X133,KEEPERS!$A$3:$H$300,1,FALSE),"")</f>
        <v/>
      </c>
      <c r="AO133" s="108" t="str">
        <f>IFERROR(VLOOKUP($X133,KEEPERS!$A$3:$H$300,5,FALSE),"")</f>
        <v/>
      </c>
      <c r="AP133" s="108" t="str">
        <f>IFERROR(VLOOKUP($X133,KEEPERS!$A$3:$H$300,2,FALSE),"")</f>
        <v/>
      </c>
      <c r="AQ133" s="110" t="str">
        <f>IFERROR(VLOOKUP($X133,KEEPERS!$A$3:$H$300,6,FALSE),"")</f>
        <v/>
      </c>
      <c r="AR133" s="110" t="str">
        <f>IFERROR(VLOOKUP($X133,KEEPERS!$A$3:$H$300,7,FALSE),"")</f>
        <v/>
      </c>
      <c r="AT133" s="110" t="str">
        <f>IFERROR(VLOOKUP($X133,HIT!$B$182:$AM$2000,1,FALSE),"")</f>
        <v/>
      </c>
      <c r="AU133" s="407">
        <f>IFERROR(VLOOKUP($X133,HIT!$B$182:$AM$2000,32,FALSE),0)</f>
        <v>0</v>
      </c>
      <c r="AV133" s="407">
        <f>IFERROR(VLOOKUP($X133,HIT!$B$182:$AM$2000,33,FALSE),0)</f>
        <v>0</v>
      </c>
      <c r="AW133" s="110" t="str">
        <f>IFERROR(VLOOKUP($X133,PITCH!$B$182:$AP$2000,1,FALSE),"")</f>
        <v>Chris Archer</v>
      </c>
      <c r="AX133" s="110">
        <f>IFERROR(VLOOKUP($X133,PITCH!$B$182:$AP$2000,35,FALSE),0)</f>
        <v>403.20000000000005</v>
      </c>
      <c r="AY133" s="110">
        <f>IFERROR(VLOOKUP($X133,PITCH!$B$182:$AP$2000,36,FALSE),0)</f>
        <v>13.006451612903227</v>
      </c>
      <c r="AZ133" s="408">
        <f t="shared" si="12"/>
        <v>403.20000000000005</v>
      </c>
      <c r="BA133" s="408">
        <f>IF(AZ133&gt;0,RANK(AZ133,AZ$3:AZ793),"")</f>
        <v>92</v>
      </c>
      <c r="BB133" s="408">
        <f>IFERROR(VLOOKUP($X133,HIT!$B$182:$AP$2000,31,FALSE),0)</f>
        <v>0</v>
      </c>
      <c r="BC133" s="408">
        <f ca="1">IFERROR(VLOOKUP($X133,PITCH!$B$182:$AP$2000,34,FALSE),0)</f>
        <v>17</v>
      </c>
      <c r="BE133" s="110" t="str">
        <f>IFERROR(VLOOKUP($X133,OBP!$B$182:$AN$2001,32,FALSE),"")</f>
        <v/>
      </c>
      <c r="BG133" s="110" t="str">
        <f>IFERROR(VLOOKUP($X133,OPS!$B$183:$AL$2002,31,FALSE),"")</f>
        <v/>
      </c>
      <c r="BI133" s="110">
        <f ca="1">IFERROR(VLOOKUP($X133,PITCH!$B$205:$AP$2000,34,FALSE),"")</f>
        <v>17</v>
      </c>
      <c r="BJ133" s="110">
        <f ca="1">IFERROR(VLOOKUP($X133,PITCH!$B$205:$AP$2000,34,FALSE),"")</f>
        <v>17</v>
      </c>
      <c r="BK133" s="110">
        <f ca="1">IFERROR(VLOOKUP($X133,PITCH!$B$205:$AP$2000,34,FALSE),"")</f>
        <v>17</v>
      </c>
    </row>
    <row r="134" spans="2:63" x14ac:dyDescent="0.2">
      <c r="B134" t="s">
        <v>395</v>
      </c>
      <c r="C134" t="s">
        <v>120</v>
      </c>
      <c r="D134" t="s">
        <v>9</v>
      </c>
      <c r="E134" t="s">
        <v>9</v>
      </c>
      <c r="F134">
        <v>10</v>
      </c>
      <c r="M134">
        <v>62</v>
      </c>
      <c r="N134">
        <v>4</v>
      </c>
      <c r="O134">
        <v>35</v>
      </c>
      <c r="P134">
        <v>3.88</v>
      </c>
      <c r="Q134">
        <v>1.0900000000000001</v>
      </c>
      <c r="R134">
        <v>71</v>
      </c>
      <c r="T134" s="127">
        <f t="shared" si="13"/>
        <v>132</v>
      </c>
      <c r="U134" t="str">
        <f t="shared" si="10"/>
        <v>P</v>
      </c>
      <c r="V134" t="str">
        <f>IF(U134="H",COUNTIF($U$3:$U134,"H"),"")</f>
        <v/>
      </c>
      <c r="W134">
        <f>IF(U134="P",COUNTIF($U$3:$U134,"P"),"")</f>
        <v>46</v>
      </c>
      <c r="X134" s="76" t="str">
        <f t="shared" si="11"/>
        <v>Wade Davis</v>
      </c>
      <c r="Y134">
        <f>IFERROR(VLOOKUP($X134,PITCH!$B$7:$AJ$2004,29,FALSE),"")</f>
        <v>10.185528756957329</v>
      </c>
      <c r="Z134">
        <f>IFERROR(VLOOKUP($X134,PITCH!$B$7:$AJ$2004,30,FALSE),"")</f>
        <v>3.8404452690166977</v>
      </c>
      <c r="AA134">
        <f>IFERROR(VLOOKUP($X134,PITCH!$B$7:$AJ$2004,31,FALSE),"")</f>
        <v>6.3450834879406308</v>
      </c>
      <c r="AB134" t="str">
        <f>IFERROR(VLOOKUP($X134,PITCH!$B$7:$AJ$2004,1,FALSE),"")</f>
        <v>Wade Davis</v>
      </c>
      <c r="AD134" s="108" t="str">
        <f>IFERROR(VLOOKUP($X134,Prospects!$A$3:$K$281,1,FALSE),"")</f>
        <v/>
      </c>
      <c r="AE134" s="108" t="str">
        <f>IFERROR(VLOOKUP($X134,Prospects!$A$3:$K$281,9,FALSE),"")</f>
        <v/>
      </c>
      <c r="AF134" s="108" t="str">
        <f>IFERROR(VLOOKUP($X134,Prospects!$A$3:$K$281,2,FALSE),"")</f>
        <v/>
      </c>
      <c r="AG134" s="110" t="str">
        <f>IFERROR(VLOOKUP($X134,Prospects!$A$3:$K$281,10,FALSE),"")</f>
        <v/>
      </c>
      <c r="AH134" s="110" t="str">
        <f>IFERROR(VLOOKUP($X134,Prospects!$A$3:$K$281,11,FALSE),"")</f>
        <v/>
      </c>
      <c r="AI134" s="110" t="str">
        <f>IFERROR(VLOOKUP($X134,Prospects!$A$3:$K$281,3,FALSE),"")</f>
        <v/>
      </c>
      <c r="AJ134" s="110" t="str">
        <f>IFERROR(VLOOKUP($X134,Prospects!$A$3:$K$281,4,FALSE),"")</f>
        <v/>
      </c>
      <c r="AK134" s="110" t="str">
        <f>IFERROR(VLOOKUP($X134,Prospects!$A$3:$K$281,5,FALSE),"")</f>
        <v/>
      </c>
      <c r="AL134" s="110" t="str">
        <f>IFERROR(VLOOKUP($X134,Prospects!$A$3:$K$281,6,FALSE),"")</f>
        <v/>
      </c>
      <c r="AN134" s="108" t="str">
        <f>IFERROR(VLOOKUP($X134,KEEPERS!$A$3:$H$300,1,FALSE),"")</f>
        <v/>
      </c>
      <c r="AO134" s="108" t="str">
        <f>IFERROR(VLOOKUP($X134,KEEPERS!$A$3:$H$300,5,FALSE),"")</f>
        <v/>
      </c>
      <c r="AP134" s="108" t="str">
        <f>IFERROR(VLOOKUP($X134,KEEPERS!$A$3:$H$300,2,FALSE),"")</f>
        <v/>
      </c>
      <c r="AQ134" s="110" t="str">
        <f>IFERROR(VLOOKUP($X134,KEEPERS!$A$3:$H$300,6,FALSE),"")</f>
        <v/>
      </c>
      <c r="AR134" s="110" t="str">
        <f>IFERROR(VLOOKUP($X134,KEEPERS!$A$3:$H$300,7,FALSE),"")</f>
        <v/>
      </c>
      <c r="AT134" s="110" t="str">
        <f>IFERROR(VLOOKUP($X134,HIT!$B$182:$AM$2000,1,FALSE),"")</f>
        <v/>
      </c>
      <c r="AU134" s="407">
        <f>IFERROR(VLOOKUP($X134,HIT!$B$182:$AM$2000,32,FALSE),0)</f>
        <v>0</v>
      </c>
      <c r="AV134" s="407">
        <f>IFERROR(VLOOKUP($X134,HIT!$B$182:$AM$2000,33,FALSE),0)</f>
        <v>0</v>
      </c>
      <c r="AW134" s="110" t="str">
        <f>IFERROR(VLOOKUP($X134,PITCH!$B$182:$AP$2000,1,FALSE),"")</f>
        <v>Wade Davis</v>
      </c>
      <c r="AX134" s="110">
        <f>IFERROR(VLOOKUP($X134,PITCH!$B$182:$AP$2000,35,FALSE),0)</f>
        <v>317.2</v>
      </c>
      <c r="AY134" s="110">
        <f>IFERROR(VLOOKUP($X134,PITCH!$B$182:$AP$2000,36,FALSE),0)</f>
        <v>5.2866666666666662</v>
      </c>
      <c r="AZ134" s="408">
        <f t="shared" si="12"/>
        <v>317.2</v>
      </c>
      <c r="BA134" s="408">
        <f>IF(AZ134&gt;0,RANK(AZ134,AZ$3:AZ794),"")</f>
        <v>229</v>
      </c>
      <c r="BB134" s="408">
        <f>IFERROR(VLOOKUP($X134,HIT!$B$182:$AP$2000,31,FALSE),0)</f>
        <v>0</v>
      </c>
      <c r="BC134" s="408">
        <f ca="1">IFERROR(VLOOKUP($X134,PITCH!$B$182:$AP$2000,34,FALSE),0)</f>
        <v>347</v>
      </c>
      <c r="BE134" s="110" t="str">
        <f>IFERROR(VLOOKUP($X134,OBP!$B$182:$AN$2001,32,FALSE),"")</f>
        <v/>
      </c>
      <c r="BG134" s="110" t="str">
        <f>IFERROR(VLOOKUP($X134,OPS!$B$183:$AL$2002,31,FALSE),"")</f>
        <v/>
      </c>
      <c r="BI134" s="110">
        <f ca="1">IFERROR(VLOOKUP($X134,PITCH!$B$205:$AP$2000,34,FALSE),"")</f>
        <v>347</v>
      </c>
      <c r="BJ134" s="110">
        <f ca="1">IFERROR(VLOOKUP($X134,PITCH!$B$205:$AP$2000,34,FALSE),"")</f>
        <v>347</v>
      </c>
      <c r="BK134" s="110">
        <f ca="1">IFERROR(VLOOKUP($X134,PITCH!$B$205:$AP$2000,34,FALSE),"")</f>
        <v>347</v>
      </c>
    </row>
    <row r="135" spans="2:63" x14ac:dyDescent="0.2">
      <c r="B135" t="s">
        <v>425</v>
      </c>
      <c r="C135" t="s">
        <v>7</v>
      </c>
      <c r="D135" t="s">
        <v>9</v>
      </c>
      <c r="E135" t="s">
        <v>9</v>
      </c>
      <c r="F135">
        <v>10</v>
      </c>
      <c r="M135">
        <v>60</v>
      </c>
      <c r="N135">
        <v>3</v>
      </c>
      <c r="O135">
        <v>27</v>
      </c>
      <c r="P135">
        <v>3.41</v>
      </c>
      <c r="Q135">
        <v>1.1599999999999999</v>
      </c>
      <c r="R135">
        <v>63</v>
      </c>
      <c r="T135" s="127">
        <f t="shared" si="13"/>
        <v>133</v>
      </c>
      <c r="U135" t="str">
        <f t="shared" si="10"/>
        <v>P</v>
      </c>
      <c r="V135" t="str">
        <f>IF(U135="H",COUNTIF($U$3:$U135,"H"),"")</f>
        <v/>
      </c>
      <c r="W135">
        <f>IF(U135="P",COUNTIF($U$3:$U135,"P"),"")</f>
        <v>47</v>
      </c>
      <c r="X135" s="76" t="str">
        <f t="shared" si="11"/>
        <v>Ken Giles</v>
      </c>
      <c r="Y135">
        <f>IFERROR(VLOOKUP($X135,PITCH!$B$7:$AJ$2004,29,FALSE),"")</f>
        <v>10.034305317324186</v>
      </c>
      <c r="Z135">
        <f>IFERROR(VLOOKUP($X135,PITCH!$B$7:$AJ$2004,30,FALSE),"")</f>
        <v>2.933104631217839</v>
      </c>
      <c r="AA135">
        <f>IFERROR(VLOOKUP($X135,PITCH!$B$7:$AJ$2004,31,FALSE),"")</f>
        <v>7.1012006861063472</v>
      </c>
      <c r="AB135" t="str">
        <f>IFERROR(VLOOKUP($X135,PITCH!$B$7:$AJ$2004,1,FALSE),"")</f>
        <v>Ken Giles</v>
      </c>
      <c r="AD135" s="108" t="str">
        <f>IFERROR(VLOOKUP($X135,Prospects!$A$3:$K$281,1,FALSE),"")</f>
        <v/>
      </c>
      <c r="AE135" s="108" t="str">
        <f>IFERROR(VLOOKUP($X135,Prospects!$A$3:$K$281,9,FALSE),"")</f>
        <v/>
      </c>
      <c r="AF135" s="108" t="str">
        <f>IFERROR(VLOOKUP($X135,Prospects!$A$3:$K$281,2,FALSE),"")</f>
        <v/>
      </c>
      <c r="AG135" s="110" t="str">
        <f>IFERROR(VLOOKUP($X135,Prospects!$A$3:$K$281,10,FALSE),"")</f>
        <v/>
      </c>
      <c r="AH135" s="110" t="str">
        <f>IFERROR(VLOOKUP($X135,Prospects!$A$3:$K$281,11,FALSE),"")</f>
        <v/>
      </c>
      <c r="AI135" s="110" t="str">
        <f>IFERROR(VLOOKUP($X135,Prospects!$A$3:$K$281,3,FALSE),"")</f>
        <v/>
      </c>
      <c r="AJ135" s="110" t="str">
        <f>IFERROR(VLOOKUP($X135,Prospects!$A$3:$K$281,4,FALSE),"")</f>
        <v/>
      </c>
      <c r="AK135" s="110" t="str">
        <f>IFERROR(VLOOKUP($X135,Prospects!$A$3:$K$281,5,FALSE),"")</f>
        <v/>
      </c>
      <c r="AL135" s="110" t="str">
        <f>IFERROR(VLOOKUP($X135,Prospects!$A$3:$K$281,6,FALSE),"")</f>
        <v/>
      </c>
      <c r="AN135" s="108" t="str">
        <f>IFERROR(VLOOKUP($X135,KEEPERS!$A$3:$H$300,1,FALSE),"")</f>
        <v/>
      </c>
      <c r="AO135" s="108" t="str">
        <f>IFERROR(VLOOKUP($X135,KEEPERS!$A$3:$H$300,5,FALSE),"")</f>
        <v/>
      </c>
      <c r="AP135" s="108" t="str">
        <f>IFERROR(VLOOKUP($X135,KEEPERS!$A$3:$H$300,2,FALSE),"")</f>
        <v/>
      </c>
      <c r="AQ135" s="110" t="str">
        <f>IFERROR(VLOOKUP($X135,KEEPERS!$A$3:$H$300,6,FALSE),"")</f>
        <v/>
      </c>
      <c r="AR135" s="110" t="str">
        <f>IFERROR(VLOOKUP($X135,KEEPERS!$A$3:$H$300,7,FALSE),"")</f>
        <v/>
      </c>
      <c r="AT135" s="110" t="str">
        <f>IFERROR(VLOOKUP($X135,HIT!$B$182:$AM$2000,1,FALSE),"")</f>
        <v/>
      </c>
      <c r="AU135" s="407">
        <f>IFERROR(VLOOKUP($X135,HIT!$B$182:$AM$2000,32,FALSE),0)</f>
        <v>0</v>
      </c>
      <c r="AV135" s="407">
        <f>IFERROR(VLOOKUP($X135,HIT!$B$182:$AM$2000,33,FALSE),0)</f>
        <v>0</v>
      </c>
      <c r="AW135" s="110" t="str">
        <f>IFERROR(VLOOKUP($X135,PITCH!$B$182:$AP$2000,1,FALSE),"")</f>
        <v>Ken Giles</v>
      </c>
      <c r="AX135" s="110">
        <f>IFERROR(VLOOKUP($X135,PITCH!$B$182:$AP$2000,35,FALSE),0)</f>
        <v>330.4</v>
      </c>
      <c r="AY135" s="110">
        <f>IFERROR(VLOOKUP($X135,PITCH!$B$182:$AP$2000,36,FALSE),0)</f>
        <v>5.0830769230769226</v>
      </c>
      <c r="AZ135" s="408">
        <f t="shared" si="12"/>
        <v>330.4</v>
      </c>
      <c r="BA135" s="408">
        <f>IF(AZ135&gt;0,RANK(AZ135,AZ$3:AZ795),"")</f>
        <v>206</v>
      </c>
      <c r="BB135" s="408">
        <f>IFERROR(VLOOKUP($X135,HIT!$B$182:$AP$2000,31,FALSE),0)</f>
        <v>0</v>
      </c>
      <c r="BC135" s="408">
        <f ca="1">IFERROR(VLOOKUP($X135,PITCH!$B$182:$AP$2000,34,FALSE),0)</f>
        <v>347</v>
      </c>
      <c r="BE135" s="110" t="str">
        <f>IFERROR(VLOOKUP($X135,OBP!$B$182:$AN$2001,32,FALSE),"")</f>
        <v/>
      </c>
      <c r="BG135" s="110" t="str">
        <f>IFERROR(VLOOKUP($X135,OPS!$B$183:$AL$2002,31,FALSE),"")</f>
        <v/>
      </c>
      <c r="BI135" s="110">
        <f ca="1">IFERROR(VLOOKUP($X135,PITCH!$B$205:$AP$2000,34,FALSE),"")</f>
        <v>347</v>
      </c>
      <c r="BJ135" s="110">
        <f ca="1">IFERROR(VLOOKUP($X135,PITCH!$B$205:$AP$2000,34,FALSE),"")</f>
        <v>347</v>
      </c>
      <c r="BK135" s="110">
        <f ca="1">IFERROR(VLOOKUP($X135,PITCH!$B$205:$AP$2000,34,FALSE),"")</f>
        <v>347</v>
      </c>
    </row>
    <row r="136" spans="2:63" x14ac:dyDescent="0.2">
      <c r="B136" t="s">
        <v>405</v>
      </c>
      <c r="C136" t="s">
        <v>714</v>
      </c>
      <c r="D136" t="s">
        <v>9</v>
      </c>
      <c r="E136" t="s">
        <v>9</v>
      </c>
      <c r="F136">
        <v>9</v>
      </c>
      <c r="M136">
        <v>46</v>
      </c>
      <c r="N136">
        <v>3</v>
      </c>
      <c r="O136">
        <v>22</v>
      </c>
      <c r="P136">
        <v>2.77</v>
      </c>
      <c r="Q136">
        <v>1.01</v>
      </c>
      <c r="R136">
        <v>58</v>
      </c>
      <c r="T136" s="127">
        <f t="shared" si="13"/>
        <v>134</v>
      </c>
      <c r="U136" t="str">
        <f t="shared" si="10"/>
        <v>P</v>
      </c>
      <c r="V136" t="str">
        <f>IF(U136="H",COUNTIF($U$3:$U136,"H"),"")</f>
        <v/>
      </c>
      <c r="W136">
        <f>IF(U136="P",COUNTIF($U$3:$U136,"P"),"")</f>
        <v>48</v>
      </c>
      <c r="X136" s="76" t="str">
        <f t="shared" si="11"/>
        <v>Sean Doolittle</v>
      </c>
      <c r="Y136">
        <f>IFERROR(VLOOKUP($X136,PITCH!$B$7:$AJ$2004,29,FALSE),"")</f>
        <v>10.806174957118355</v>
      </c>
      <c r="Z136">
        <f>IFERROR(VLOOKUP($X136,PITCH!$B$7:$AJ$2004,30,FALSE),"")</f>
        <v>2.6243567753001718</v>
      </c>
      <c r="AA136">
        <f>IFERROR(VLOOKUP($X136,PITCH!$B$7:$AJ$2004,31,FALSE),"")</f>
        <v>8.1818181818181834</v>
      </c>
      <c r="AB136" t="str">
        <f>IFERROR(VLOOKUP($X136,PITCH!$B$7:$AJ$2004,1,FALSE),"")</f>
        <v>Sean Doolittle</v>
      </c>
      <c r="AD136" s="108" t="str">
        <f>IFERROR(VLOOKUP($X136,Prospects!$A$3:$K$281,1,FALSE),"")</f>
        <v/>
      </c>
      <c r="AE136" s="108" t="str">
        <f>IFERROR(VLOOKUP($X136,Prospects!$A$3:$K$281,9,FALSE),"")</f>
        <v/>
      </c>
      <c r="AF136" s="108" t="str">
        <f>IFERROR(VLOOKUP($X136,Prospects!$A$3:$K$281,2,FALSE),"")</f>
        <v/>
      </c>
      <c r="AG136" s="110" t="str">
        <f>IFERROR(VLOOKUP($X136,Prospects!$A$3:$K$281,10,FALSE),"")</f>
        <v/>
      </c>
      <c r="AH136" s="110" t="str">
        <f>IFERROR(VLOOKUP($X136,Prospects!$A$3:$K$281,11,FALSE),"")</f>
        <v/>
      </c>
      <c r="AI136" s="110" t="str">
        <f>IFERROR(VLOOKUP($X136,Prospects!$A$3:$K$281,3,FALSE),"")</f>
        <v/>
      </c>
      <c r="AJ136" s="110" t="str">
        <f>IFERROR(VLOOKUP($X136,Prospects!$A$3:$K$281,4,FALSE),"")</f>
        <v/>
      </c>
      <c r="AK136" s="110" t="str">
        <f>IFERROR(VLOOKUP($X136,Prospects!$A$3:$K$281,5,FALSE),"")</f>
        <v/>
      </c>
      <c r="AL136" s="110" t="str">
        <f>IFERROR(VLOOKUP($X136,Prospects!$A$3:$K$281,6,FALSE),"")</f>
        <v/>
      </c>
      <c r="AN136" s="108" t="str">
        <f>IFERROR(VLOOKUP($X136,KEEPERS!$A$3:$H$300,1,FALSE),"")</f>
        <v/>
      </c>
      <c r="AO136" s="108" t="str">
        <f>IFERROR(VLOOKUP($X136,KEEPERS!$A$3:$H$300,5,FALSE),"")</f>
        <v/>
      </c>
      <c r="AP136" s="108" t="str">
        <f>IFERROR(VLOOKUP($X136,KEEPERS!$A$3:$H$300,2,FALSE),"")</f>
        <v/>
      </c>
      <c r="AQ136" s="110" t="str">
        <f>IFERROR(VLOOKUP($X136,KEEPERS!$A$3:$H$300,6,FALSE),"")</f>
        <v/>
      </c>
      <c r="AR136" s="110" t="str">
        <f>IFERROR(VLOOKUP($X136,KEEPERS!$A$3:$H$300,7,FALSE),"")</f>
        <v/>
      </c>
      <c r="AT136" s="110" t="str">
        <f>IFERROR(VLOOKUP($X136,HIT!$B$182:$AM$2000,1,FALSE),"")</f>
        <v/>
      </c>
      <c r="AU136" s="407">
        <f>IFERROR(VLOOKUP($X136,HIT!$B$182:$AM$2000,32,FALSE),0)</f>
        <v>0</v>
      </c>
      <c r="AV136" s="407">
        <f>IFERROR(VLOOKUP($X136,HIT!$B$182:$AM$2000,33,FALSE),0)</f>
        <v>0</v>
      </c>
      <c r="AW136" s="110" t="str">
        <f>IFERROR(VLOOKUP($X136,PITCH!$B$182:$AP$2000,1,FALSE),"")</f>
        <v>Sean Doolittle</v>
      </c>
      <c r="AX136" s="110">
        <f>IFERROR(VLOOKUP($X136,PITCH!$B$182:$AP$2000,35,FALSE),0)</f>
        <v>303.89999999999998</v>
      </c>
      <c r="AY136" s="110">
        <f>IFERROR(VLOOKUP($X136,PITCH!$B$182:$AP$2000,36,FALSE),0)</f>
        <v>5.2396551724137925</v>
      </c>
      <c r="AZ136" s="408">
        <f t="shared" si="12"/>
        <v>303.89999999999998</v>
      </c>
      <c r="BA136" s="408">
        <f>IF(AZ136&gt;0,RANK(AZ136,AZ$3:AZ796),"")</f>
        <v>253</v>
      </c>
      <c r="BB136" s="408">
        <f>IFERROR(VLOOKUP($X136,HIT!$B$182:$AP$2000,31,FALSE),0)</f>
        <v>0</v>
      </c>
      <c r="BC136" s="408">
        <f ca="1">IFERROR(VLOOKUP($X136,PITCH!$B$182:$AP$2000,34,FALSE),0)</f>
        <v>347</v>
      </c>
      <c r="BE136" s="110" t="str">
        <f>IFERROR(VLOOKUP($X136,OBP!$B$182:$AN$2001,32,FALSE),"")</f>
        <v/>
      </c>
      <c r="BG136" s="110" t="str">
        <f>IFERROR(VLOOKUP($X136,OPS!$B$183:$AL$2002,31,FALSE),"")</f>
        <v/>
      </c>
      <c r="BI136" s="110">
        <f ca="1">IFERROR(VLOOKUP($X136,PITCH!$B$205:$AP$2000,34,FALSE),"")</f>
        <v>347</v>
      </c>
      <c r="BJ136" s="110">
        <f ca="1">IFERROR(VLOOKUP($X136,PITCH!$B$205:$AP$2000,34,FALSE),"")</f>
        <v>347</v>
      </c>
      <c r="BK136" s="110">
        <f ca="1">IFERROR(VLOOKUP($X136,PITCH!$B$205:$AP$2000,34,FALSE),"")</f>
        <v>347</v>
      </c>
    </row>
    <row r="137" spans="2:63" x14ac:dyDescent="0.2">
      <c r="B137" t="s">
        <v>644</v>
      </c>
      <c r="C137" t="s">
        <v>141</v>
      </c>
      <c r="D137" t="s">
        <v>9</v>
      </c>
      <c r="E137" t="s">
        <v>9</v>
      </c>
      <c r="F137">
        <v>9</v>
      </c>
      <c r="M137">
        <v>57</v>
      </c>
      <c r="N137">
        <v>4</v>
      </c>
      <c r="O137">
        <v>29</v>
      </c>
      <c r="P137">
        <v>2.91</v>
      </c>
      <c r="Q137">
        <v>0.97</v>
      </c>
      <c r="R137">
        <v>69</v>
      </c>
      <c r="T137" s="127">
        <f t="shared" si="13"/>
        <v>135</v>
      </c>
      <c r="U137" t="str">
        <f t="shared" si="10"/>
        <v>P</v>
      </c>
      <c r="V137" t="str">
        <f>IF(U137="H",COUNTIF($U$3:$U137,"H"),"")</f>
        <v/>
      </c>
      <c r="W137">
        <f>IF(U137="P",COUNTIF($U$3:$U137,"P"),"")</f>
        <v>49</v>
      </c>
      <c r="X137" s="76" t="str">
        <f t="shared" si="11"/>
        <v>Kirby Yates</v>
      </c>
      <c r="Y137">
        <f>IFERROR(VLOOKUP($X137,PITCH!$B$7:$AJ$2004,29,FALSE),"")</f>
        <v>11.527777777777779</v>
      </c>
      <c r="Z137">
        <f>IFERROR(VLOOKUP($X137,PITCH!$B$7:$AJ$2004,30,FALSE),"")</f>
        <v>3.0555555555555558</v>
      </c>
      <c r="AA137">
        <f>IFERROR(VLOOKUP($X137,PITCH!$B$7:$AJ$2004,31,FALSE),"")</f>
        <v>8.4722222222222232</v>
      </c>
      <c r="AB137" t="str">
        <f>IFERROR(VLOOKUP($X137,PITCH!$B$7:$AJ$2004,1,FALSE),"")</f>
        <v>Kirby Yates</v>
      </c>
      <c r="AD137" s="108" t="str">
        <f>IFERROR(VLOOKUP($X137,Prospects!$A$3:$K$281,1,FALSE),"")</f>
        <v/>
      </c>
      <c r="AE137" s="108" t="str">
        <f>IFERROR(VLOOKUP($X137,Prospects!$A$3:$K$281,9,FALSE),"")</f>
        <v/>
      </c>
      <c r="AF137" s="108" t="str">
        <f>IFERROR(VLOOKUP($X137,Prospects!$A$3:$K$281,2,FALSE),"")</f>
        <v/>
      </c>
      <c r="AG137" s="110" t="str">
        <f>IFERROR(VLOOKUP($X137,Prospects!$A$3:$K$281,10,FALSE),"")</f>
        <v/>
      </c>
      <c r="AH137" s="110" t="str">
        <f>IFERROR(VLOOKUP($X137,Prospects!$A$3:$K$281,11,FALSE),"")</f>
        <v/>
      </c>
      <c r="AI137" s="110" t="str">
        <f>IFERROR(VLOOKUP($X137,Prospects!$A$3:$K$281,3,FALSE),"")</f>
        <v/>
      </c>
      <c r="AJ137" s="110" t="str">
        <f>IFERROR(VLOOKUP($X137,Prospects!$A$3:$K$281,4,FALSE),"")</f>
        <v/>
      </c>
      <c r="AK137" s="110" t="str">
        <f>IFERROR(VLOOKUP($X137,Prospects!$A$3:$K$281,5,FALSE),"")</f>
        <v/>
      </c>
      <c r="AL137" s="110" t="str">
        <f>IFERROR(VLOOKUP($X137,Prospects!$A$3:$K$281,6,FALSE),"")</f>
        <v/>
      </c>
      <c r="AN137" s="108" t="str">
        <f>IFERROR(VLOOKUP($X137,KEEPERS!$A$3:$H$300,1,FALSE),"")</f>
        <v/>
      </c>
      <c r="AO137" s="108" t="str">
        <f>IFERROR(VLOOKUP($X137,KEEPERS!$A$3:$H$300,5,FALSE),"")</f>
        <v/>
      </c>
      <c r="AP137" s="108" t="str">
        <f>IFERROR(VLOOKUP($X137,KEEPERS!$A$3:$H$300,2,FALSE),"")</f>
        <v/>
      </c>
      <c r="AQ137" s="110" t="str">
        <f>IFERROR(VLOOKUP($X137,KEEPERS!$A$3:$H$300,6,FALSE),"")</f>
        <v/>
      </c>
      <c r="AR137" s="110" t="str">
        <f>IFERROR(VLOOKUP($X137,KEEPERS!$A$3:$H$300,7,FALSE),"")</f>
        <v/>
      </c>
      <c r="AT137" s="110" t="str">
        <f>IFERROR(VLOOKUP($X137,HIT!$B$182:$AM$2000,1,FALSE),"")</f>
        <v/>
      </c>
      <c r="AU137" s="407">
        <f>IFERROR(VLOOKUP($X137,HIT!$B$182:$AM$2000,32,FALSE),0)</f>
        <v>0</v>
      </c>
      <c r="AV137" s="407">
        <f>IFERROR(VLOOKUP($X137,HIT!$B$182:$AM$2000,33,FALSE),0)</f>
        <v>0</v>
      </c>
      <c r="AW137" s="110" t="str">
        <f>IFERROR(VLOOKUP($X137,PITCH!$B$182:$AP$2000,1,FALSE),"")</f>
        <v>Kirby Yates</v>
      </c>
      <c r="AX137" s="110">
        <f>IFERROR(VLOOKUP($X137,PITCH!$B$182:$AP$2000,35,FALSE),0)</f>
        <v>320.89999999999998</v>
      </c>
      <c r="AY137" s="110">
        <f>IFERROR(VLOOKUP($X137,PITCH!$B$182:$AP$2000,36,FALSE),0)</f>
        <v>4.936923076923077</v>
      </c>
      <c r="AZ137" s="408">
        <f t="shared" si="12"/>
        <v>320.89999999999998</v>
      </c>
      <c r="BA137" s="408">
        <f>IF(AZ137&gt;0,RANK(AZ137,AZ$3:AZ797),"")</f>
        <v>224</v>
      </c>
      <c r="BB137" s="408">
        <f>IFERROR(VLOOKUP($X137,HIT!$B$182:$AP$2000,31,FALSE),0)</f>
        <v>0</v>
      </c>
      <c r="BC137" s="408">
        <f ca="1">IFERROR(VLOOKUP($X137,PITCH!$B$182:$AP$2000,34,FALSE),0)</f>
        <v>347</v>
      </c>
      <c r="BE137" s="110" t="str">
        <f>IFERROR(VLOOKUP($X137,OBP!$B$182:$AN$2001,32,FALSE),"")</f>
        <v/>
      </c>
      <c r="BG137" s="110" t="str">
        <f>IFERROR(VLOOKUP($X137,OPS!$B$183:$AL$2002,31,FALSE),"")</f>
        <v/>
      </c>
      <c r="BI137" s="110">
        <f ca="1">IFERROR(VLOOKUP($X137,PITCH!$B$205:$AP$2000,34,FALSE),"")</f>
        <v>347</v>
      </c>
      <c r="BJ137" s="110">
        <f ca="1">IFERROR(VLOOKUP($X137,PITCH!$B$205:$AP$2000,34,FALSE),"")</f>
        <v>347</v>
      </c>
      <c r="BK137" s="110">
        <f ca="1">IFERROR(VLOOKUP($X137,PITCH!$B$205:$AP$2000,34,FALSE),"")</f>
        <v>347</v>
      </c>
    </row>
    <row r="138" spans="2:63" x14ac:dyDescent="0.2">
      <c r="B138" t="s">
        <v>223</v>
      </c>
      <c r="C138" t="s">
        <v>719</v>
      </c>
      <c r="D138" t="s">
        <v>111</v>
      </c>
      <c r="E138" t="s">
        <v>111</v>
      </c>
      <c r="F138">
        <v>9</v>
      </c>
      <c r="M138">
        <v>175</v>
      </c>
      <c r="N138">
        <v>13</v>
      </c>
      <c r="O138">
        <v>0</v>
      </c>
      <c r="P138">
        <v>3.81</v>
      </c>
      <c r="Q138">
        <v>1.19</v>
      </c>
      <c r="R138">
        <v>178</v>
      </c>
      <c r="T138" s="127">
        <f t="shared" si="13"/>
        <v>136</v>
      </c>
      <c r="U138" t="str">
        <f t="shared" si="10"/>
        <v>P</v>
      </c>
      <c r="V138" t="str">
        <f>IF(U138="H",COUNTIF($U$3:$U138,"H"),"")</f>
        <v/>
      </c>
      <c r="W138">
        <f>IF(U138="P",COUNTIF($U$3:$U138,"P"),"")</f>
        <v>50</v>
      </c>
      <c r="X138" s="76" t="str">
        <f t="shared" si="11"/>
        <v>Masahiro Tanaka</v>
      </c>
      <c r="Y138">
        <f>IFERROR(VLOOKUP($X138,PITCH!$B$7:$AJ$2004,29,FALSE),"")</f>
        <v>8.6884154460719056</v>
      </c>
      <c r="Z138">
        <f>IFERROR(VLOOKUP($X138,PITCH!$B$7:$AJ$2004,30,FALSE),"")</f>
        <v>2.0972037283621838</v>
      </c>
      <c r="AA138">
        <f>IFERROR(VLOOKUP($X138,PITCH!$B$7:$AJ$2004,31,FALSE),"")</f>
        <v>6.5912117177097223</v>
      </c>
      <c r="AB138" t="str">
        <f>IFERROR(VLOOKUP($X138,PITCH!$B$7:$AJ$2004,1,FALSE),"")</f>
        <v>Masahiro Tanaka</v>
      </c>
      <c r="AD138" s="108" t="str">
        <f>IFERROR(VLOOKUP($X138,Prospects!$A$3:$K$281,1,FALSE),"")</f>
        <v/>
      </c>
      <c r="AE138" s="108" t="str">
        <f>IFERROR(VLOOKUP($X138,Prospects!$A$3:$K$281,9,FALSE),"")</f>
        <v/>
      </c>
      <c r="AF138" s="108" t="str">
        <f>IFERROR(VLOOKUP($X138,Prospects!$A$3:$K$281,2,FALSE),"")</f>
        <v/>
      </c>
      <c r="AG138" s="110" t="str">
        <f>IFERROR(VLOOKUP($X138,Prospects!$A$3:$K$281,10,FALSE),"")</f>
        <v/>
      </c>
      <c r="AH138" s="110" t="str">
        <f>IFERROR(VLOOKUP($X138,Prospects!$A$3:$K$281,11,FALSE),"")</f>
        <v/>
      </c>
      <c r="AI138" s="110" t="str">
        <f>IFERROR(VLOOKUP($X138,Prospects!$A$3:$K$281,3,FALSE),"")</f>
        <v/>
      </c>
      <c r="AJ138" s="110" t="str">
        <f>IFERROR(VLOOKUP($X138,Prospects!$A$3:$K$281,4,FALSE),"")</f>
        <v/>
      </c>
      <c r="AK138" s="110" t="str">
        <f>IFERROR(VLOOKUP($X138,Prospects!$A$3:$K$281,5,FALSE),"")</f>
        <v/>
      </c>
      <c r="AL138" s="110" t="str">
        <f>IFERROR(VLOOKUP($X138,Prospects!$A$3:$K$281,6,FALSE),"")</f>
        <v/>
      </c>
      <c r="AN138" s="108" t="str">
        <f>IFERROR(VLOOKUP($X138,KEEPERS!$A$3:$H$300,1,FALSE),"")</f>
        <v/>
      </c>
      <c r="AO138" s="108" t="str">
        <f>IFERROR(VLOOKUP($X138,KEEPERS!$A$3:$H$300,5,FALSE),"")</f>
        <v/>
      </c>
      <c r="AP138" s="108" t="str">
        <f>IFERROR(VLOOKUP($X138,KEEPERS!$A$3:$H$300,2,FALSE),"")</f>
        <v/>
      </c>
      <c r="AQ138" s="110" t="str">
        <f>IFERROR(VLOOKUP($X138,KEEPERS!$A$3:$H$300,6,FALSE),"")</f>
        <v/>
      </c>
      <c r="AR138" s="110" t="str">
        <f>IFERROR(VLOOKUP($X138,KEEPERS!$A$3:$H$300,7,FALSE),"")</f>
        <v/>
      </c>
      <c r="AT138" s="110" t="str">
        <f>IFERROR(VLOOKUP($X138,HIT!$B$182:$AM$2000,1,FALSE),"")</f>
        <v/>
      </c>
      <c r="AU138" s="407">
        <f>IFERROR(VLOOKUP($X138,HIT!$B$182:$AM$2000,32,FALSE),0)</f>
        <v>0</v>
      </c>
      <c r="AV138" s="407">
        <f>IFERROR(VLOOKUP($X138,HIT!$B$182:$AM$2000,33,FALSE),0)</f>
        <v>0</v>
      </c>
      <c r="AW138" s="110" t="str">
        <f>IFERROR(VLOOKUP($X138,PITCH!$B$182:$AP$2000,1,FALSE),"")</f>
        <v>Masahiro Tanaka</v>
      </c>
      <c r="AX138" s="110">
        <f>IFERROR(VLOOKUP($X138,PITCH!$B$182:$AP$2000,35,FALSE),0)</f>
        <v>349.09999999999991</v>
      </c>
      <c r="AY138" s="110">
        <f>IFERROR(VLOOKUP($X138,PITCH!$B$182:$AP$2000,36,FALSE),0)</f>
        <v>13.426923076923073</v>
      </c>
      <c r="AZ138" s="408">
        <f t="shared" si="12"/>
        <v>349.09999999999991</v>
      </c>
      <c r="BA138" s="408">
        <f>IF(AZ138&gt;0,RANK(AZ138,AZ$3:AZ798),"")</f>
        <v>180</v>
      </c>
      <c r="BB138" s="408">
        <f>IFERROR(VLOOKUP($X138,HIT!$B$182:$AP$2000,31,FALSE),0)</f>
        <v>0</v>
      </c>
      <c r="BC138" s="408">
        <f ca="1">IFERROR(VLOOKUP($X138,PITCH!$B$182:$AP$2000,34,FALSE),0)</f>
        <v>53</v>
      </c>
      <c r="BE138" s="110" t="str">
        <f>IFERROR(VLOOKUP($X138,OBP!$B$182:$AN$2001,32,FALSE),"")</f>
        <v/>
      </c>
      <c r="BG138" s="110" t="str">
        <f>IFERROR(VLOOKUP($X138,OPS!$B$183:$AL$2002,31,FALSE),"")</f>
        <v/>
      </c>
      <c r="BI138" s="110">
        <f ca="1">IFERROR(VLOOKUP($X138,PITCH!$B$205:$AP$2000,34,FALSE),"")</f>
        <v>53</v>
      </c>
      <c r="BJ138" s="110">
        <f ca="1">IFERROR(VLOOKUP($X138,PITCH!$B$205:$AP$2000,34,FALSE),"")</f>
        <v>53</v>
      </c>
      <c r="BK138" s="110">
        <f ca="1">IFERROR(VLOOKUP($X138,PITCH!$B$205:$AP$2000,34,FALSE),"")</f>
        <v>53</v>
      </c>
    </row>
    <row r="139" spans="2:63" x14ac:dyDescent="0.2">
      <c r="B139" t="s">
        <v>522</v>
      </c>
      <c r="C139" t="s">
        <v>339</v>
      </c>
      <c r="D139" t="s">
        <v>111</v>
      </c>
      <c r="E139" t="s">
        <v>111</v>
      </c>
      <c r="F139">
        <v>9</v>
      </c>
      <c r="M139">
        <v>177</v>
      </c>
      <c r="N139">
        <v>8</v>
      </c>
      <c r="O139">
        <v>0</v>
      </c>
      <c r="P139">
        <v>3.95</v>
      </c>
      <c r="Q139">
        <v>1.32</v>
      </c>
      <c r="R139">
        <v>217</v>
      </c>
      <c r="T139" s="127">
        <f t="shared" si="13"/>
        <v>137</v>
      </c>
      <c r="U139" t="str">
        <f t="shared" si="10"/>
        <v>P</v>
      </c>
      <c r="V139" t="str">
        <f>IF(U139="H",COUNTIF($U$3:$U139,"H"),"")</f>
        <v/>
      </c>
      <c r="W139">
        <f>IF(U139="P",COUNTIF($U$3:$U139,"P"),"")</f>
        <v>51</v>
      </c>
      <c r="X139" s="76" t="str">
        <f t="shared" si="11"/>
        <v>Robbie Ray</v>
      </c>
      <c r="Y139">
        <f>IFERROR(VLOOKUP($X139,PITCH!$B$7:$AJ$2004,29,FALSE),"")</f>
        <v>11.324110671936758</v>
      </c>
      <c r="Z139">
        <f>IFERROR(VLOOKUP($X139,PITCH!$B$7:$AJ$2004,30,FALSE),"")</f>
        <v>4.0316205533596836</v>
      </c>
      <c r="AA139">
        <f>IFERROR(VLOOKUP($X139,PITCH!$B$7:$AJ$2004,31,FALSE),"")</f>
        <v>7.2924901185770743</v>
      </c>
      <c r="AB139" t="str">
        <f>IFERROR(VLOOKUP($X139,PITCH!$B$7:$AJ$2004,1,FALSE),"")</f>
        <v>Robbie Ray</v>
      </c>
      <c r="AD139" s="108" t="str">
        <f>IFERROR(VLOOKUP($X139,Prospects!$A$3:$K$281,1,FALSE),"")</f>
        <v/>
      </c>
      <c r="AE139" s="108" t="str">
        <f>IFERROR(VLOOKUP($X139,Prospects!$A$3:$K$281,9,FALSE),"")</f>
        <v/>
      </c>
      <c r="AF139" s="108" t="str">
        <f>IFERROR(VLOOKUP($X139,Prospects!$A$3:$K$281,2,FALSE),"")</f>
        <v/>
      </c>
      <c r="AG139" s="110" t="str">
        <f>IFERROR(VLOOKUP($X139,Prospects!$A$3:$K$281,10,FALSE),"")</f>
        <v/>
      </c>
      <c r="AH139" s="110" t="str">
        <f>IFERROR(VLOOKUP($X139,Prospects!$A$3:$K$281,11,FALSE),"")</f>
        <v/>
      </c>
      <c r="AI139" s="110" t="str">
        <f>IFERROR(VLOOKUP($X139,Prospects!$A$3:$K$281,3,FALSE),"")</f>
        <v/>
      </c>
      <c r="AJ139" s="110" t="str">
        <f>IFERROR(VLOOKUP($X139,Prospects!$A$3:$K$281,4,FALSE),"")</f>
        <v/>
      </c>
      <c r="AK139" s="110" t="str">
        <f>IFERROR(VLOOKUP($X139,Prospects!$A$3:$K$281,5,FALSE),"")</f>
        <v/>
      </c>
      <c r="AL139" s="110" t="str">
        <f>IFERROR(VLOOKUP($X139,Prospects!$A$3:$K$281,6,FALSE),"")</f>
        <v/>
      </c>
      <c r="AN139" s="108" t="str">
        <f>IFERROR(VLOOKUP($X139,KEEPERS!$A$3:$H$300,1,FALSE),"")</f>
        <v/>
      </c>
      <c r="AO139" s="108" t="str">
        <f>IFERROR(VLOOKUP($X139,KEEPERS!$A$3:$H$300,5,FALSE),"")</f>
        <v/>
      </c>
      <c r="AP139" s="108" t="str">
        <f>IFERROR(VLOOKUP($X139,KEEPERS!$A$3:$H$300,2,FALSE),"")</f>
        <v/>
      </c>
      <c r="AQ139" s="110" t="str">
        <f>IFERROR(VLOOKUP($X139,KEEPERS!$A$3:$H$300,6,FALSE),"")</f>
        <v/>
      </c>
      <c r="AR139" s="110" t="str">
        <f>IFERROR(VLOOKUP($X139,KEEPERS!$A$3:$H$300,7,FALSE),"")</f>
        <v/>
      </c>
      <c r="AT139" s="110" t="str">
        <f>IFERROR(VLOOKUP($X139,HIT!$B$182:$AM$2000,1,FALSE),"")</f>
        <v/>
      </c>
      <c r="AU139" s="407">
        <f>IFERROR(VLOOKUP($X139,HIT!$B$182:$AM$2000,32,FALSE),0)</f>
        <v>0</v>
      </c>
      <c r="AV139" s="407">
        <f>IFERROR(VLOOKUP($X139,HIT!$B$182:$AM$2000,33,FALSE),0)</f>
        <v>0</v>
      </c>
      <c r="AW139" s="110" t="str">
        <f>IFERROR(VLOOKUP($X139,PITCH!$B$182:$AP$2000,1,FALSE),"")</f>
        <v>Robbie Ray</v>
      </c>
      <c r="AX139" s="110">
        <f>IFERROR(VLOOKUP($X139,PITCH!$B$182:$AP$2000,35,FALSE),0)</f>
        <v>365.90000000000009</v>
      </c>
      <c r="AY139" s="110">
        <f>IFERROR(VLOOKUP($X139,PITCH!$B$182:$AP$2000,36,FALSE),0)</f>
        <v>12.617241379310348</v>
      </c>
      <c r="AZ139" s="408">
        <f t="shared" si="12"/>
        <v>365.90000000000009</v>
      </c>
      <c r="BA139" s="408">
        <f>IF(AZ139&gt;0,RANK(AZ139,AZ$3:AZ799),"")</f>
        <v>147</v>
      </c>
      <c r="BB139" s="408">
        <f>IFERROR(VLOOKUP($X139,HIT!$B$182:$AP$2000,31,FALSE),0)</f>
        <v>0</v>
      </c>
      <c r="BC139" s="408">
        <f ca="1">IFERROR(VLOOKUP($X139,PITCH!$B$182:$AP$2000,34,FALSE),0)</f>
        <v>40</v>
      </c>
      <c r="BE139" s="110" t="str">
        <f>IFERROR(VLOOKUP($X139,OBP!$B$182:$AN$2001,32,FALSE),"")</f>
        <v/>
      </c>
      <c r="BG139" s="110" t="str">
        <f>IFERROR(VLOOKUP($X139,OPS!$B$183:$AL$2002,31,FALSE),"")</f>
        <v/>
      </c>
      <c r="BI139" s="110">
        <f ca="1">IFERROR(VLOOKUP($X139,PITCH!$B$205:$AP$2000,34,FALSE),"")</f>
        <v>40</v>
      </c>
      <c r="BJ139" s="110">
        <f ca="1">IFERROR(VLOOKUP($X139,PITCH!$B$205:$AP$2000,34,FALSE),"")</f>
        <v>40</v>
      </c>
      <c r="BK139" s="110">
        <f ca="1">IFERROR(VLOOKUP($X139,PITCH!$B$205:$AP$2000,34,FALSE),"")</f>
        <v>40</v>
      </c>
    </row>
    <row r="140" spans="2:63" x14ac:dyDescent="0.2">
      <c r="B140" t="s">
        <v>163</v>
      </c>
      <c r="C140" t="s">
        <v>715</v>
      </c>
      <c r="D140" t="s">
        <v>111</v>
      </c>
      <c r="E140" t="s">
        <v>111</v>
      </c>
      <c r="F140">
        <v>9</v>
      </c>
      <c r="M140">
        <v>131</v>
      </c>
      <c r="N140">
        <v>10</v>
      </c>
      <c r="O140">
        <v>0</v>
      </c>
      <c r="P140">
        <v>3.1</v>
      </c>
      <c r="Q140">
        <v>1.07</v>
      </c>
      <c r="R140">
        <v>126</v>
      </c>
      <c r="T140" s="127">
        <f t="shared" si="13"/>
        <v>138</v>
      </c>
      <c r="U140" t="str">
        <f t="shared" si="10"/>
        <v>P</v>
      </c>
      <c r="V140" t="str">
        <f>IF(U140="H",COUNTIF($U$3:$U140,"H"),"")</f>
        <v/>
      </c>
      <c r="W140">
        <f>IF(U140="P",COUNTIF($U$3:$U140,"P"),"")</f>
        <v>52</v>
      </c>
      <c r="X140" s="76" t="str">
        <f t="shared" si="11"/>
        <v>Clayton Kershaw</v>
      </c>
      <c r="Y140">
        <f>IFERROR(VLOOKUP($X140,PITCH!$B$7:$AJ$2004,29,FALSE),"")</f>
        <v>8.7442167878387309</v>
      </c>
      <c r="Z140">
        <f>IFERROR(VLOOKUP($X140,PITCH!$B$7:$AJ$2004,30,FALSE),"")</f>
        <v>1.7845340383344348</v>
      </c>
      <c r="AA140">
        <f>IFERROR(VLOOKUP($X140,PITCH!$B$7:$AJ$2004,31,FALSE),"")</f>
        <v>6.9596827495042959</v>
      </c>
      <c r="AB140" t="str">
        <f>IFERROR(VLOOKUP($X140,PITCH!$B$7:$AJ$2004,1,FALSE),"")</f>
        <v>Clayton Kershaw</v>
      </c>
      <c r="AD140" s="108" t="str">
        <f>IFERROR(VLOOKUP($X140,Prospects!$A$3:$K$281,1,FALSE),"")</f>
        <v/>
      </c>
      <c r="AE140" s="108" t="str">
        <f>IFERROR(VLOOKUP($X140,Prospects!$A$3:$K$281,9,FALSE),"")</f>
        <v/>
      </c>
      <c r="AF140" s="108" t="str">
        <f>IFERROR(VLOOKUP($X140,Prospects!$A$3:$K$281,2,FALSE),"")</f>
        <v/>
      </c>
      <c r="AG140" s="110" t="str">
        <f>IFERROR(VLOOKUP($X140,Prospects!$A$3:$K$281,10,FALSE),"")</f>
        <v/>
      </c>
      <c r="AH140" s="110" t="str">
        <f>IFERROR(VLOOKUP($X140,Prospects!$A$3:$K$281,11,FALSE),"")</f>
        <v/>
      </c>
      <c r="AI140" s="110" t="str">
        <f>IFERROR(VLOOKUP($X140,Prospects!$A$3:$K$281,3,FALSE),"")</f>
        <v/>
      </c>
      <c r="AJ140" s="110" t="str">
        <f>IFERROR(VLOOKUP($X140,Prospects!$A$3:$K$281,4,FALSE),"")</f>
        <v/>
      </c>
      <c r="AK140" s="110" t="str">
        <f>IFERROR(VLOOKUP($X140,Prospects!$A$3:$K$281,5,FALSE),"")</f>
        <v/>
      </c>
      <c r="AL140" s="110" t="str">
        <f>IFERROR(VLOOKUP($X140,Prospects!$A$3:$K$281,6,FALSE),"")</f>
        <v/>
      </c>
      <c r="AN140" s="108" t="str">
        <f>IFERROR(VLOOKUP($X140,KEEPERS!$A$3:$H$300,1,FALSE),"")</f>
        <v/>
      </c>
      <c r="AO140" s="108" t="str">
        <f>IFERROR(VLOOKUP($X140,KEEPERS!$A$3:$H$300,5,FALSE),"")</f>
        <v/>
      </c>
      <c r="AP140" s="108" t="str">
        <f>IFERROR(VLOOKUP($X140,KEEPERS!$A$3:$H$300,2,FALSE),"")</f>
        <v/>
      </c>
      <c r="AQ140" s="110" t="str">
        <f>IFERROR(VLOOKUP($X140,KEEPERS!$A$3:$H$300,6,FALSE),"")</f>
        <v/>
      </c>
      <c r="AR140" s="110" t="str">
        <f>IFERROR(VLOOKUP($X140,KEEPERS!$A$3:$H$300,7,FALSE),"")</f>
        <v/>
      </c>
      <c r="AT140" s="110" t="str">
        <f>IFERROR(VLOOKUP($X140,HIT!$B$182:$AM$2000,1,FALSE),"")</f>
        <v/>
      </c>
      <c r="AU140" s="407">
        <f>IFERROR(VLOOKUP($X140,HIT!$B$182:$AM$2000,32,FALSE),0)</f>
        <v>0</v>
      </c>
      <c r="AV140" s="407">
        <f>IFERROR(VLOOKUP($X140,HIT!$B$182:$AM$2000,33,FALSE),0)</f>
        <v>0</v>
      </c>
      <c r="AW140" s="110" t="str">
        <f>IFERROR(VLOOKUP($X140,PITCH!$B$182:$AP$2000,1,FALSE),"")</f>
        <v>Clayton Kershaw</v>
      </c>
      <c r="AX140" s="110">
        <f>IFERROR(VLOOKUP($X140,PITCH!$B$182:$AP$2000,35,FALSE),0)</f>
        <v>393.40000000000009</v>
      </c>
      <c r="AY140" s="110">
        <f>IFERROR(VLOOKUP($X140,PITCH!$B$182:$AP$2000,36,FALSE),0)</f>
        <v>15.736000000000004</v>
      </c>
      <c r="AZ140" s="408">
        <f t="shared" si="12"/>
        <v>393.40000000000009</v>
      </c>
      <c r="BA140" s="408">
        <f>IF(AZ140&gt;0,RANK(AZ140,AZ$3:AZ800),"")</f>
        <v>106</v>
      </c>
      <c r="BB140" s="408">
        <f>IFERROR(VLOOKUP($X140,HIT!$B$182:$AP$2000,31,FALSE),0)</f>
        <v>0</v>
      </c>
      <c r="BC140" s="408">
        <f ca="1">IFERROR(VLOOKUP($X140,PITCH!$B$182:$AP$2000,34,FALSE),0)</f>
        <v>26</v>
      </c>
      <c r="BE140" s="110" t="str">
        <f>IFERROR(VLOOKUP($X140,OBP!$B$182:$AN$2001,32,FALSE),"")</f>
        <v/>
      </c>
      <c r="BG140" s="110" t="str">
        <f>IFERROR(VLOOKUP($X140,OPS!$B$183:$AL$2002,31,FALSE),"")</f>
        <v/>
      </c>
      <c r="BI140" s="110">
        <f ca="1">IFERROR(VLOOKUP($X140,PITCH!$B$205:$AP$2000,34,FALSE),"")</f>
        <v>26</v>
      </c>
      <c r="BJ140" s="110">
        <f ca="1">IFERROR(VLOOKUP($X140,PITCH!$B$205:$AP$2000,34,FALSE),"")</f>
        <v>26</v>
      </c>
      <c r="BK140" s="110">
        <f ca="1">IFERROR(VLOOKUP($X140,PITCH!$B$205:$AP$2000,34,FALSE),"")</f>
        <v>26</v>
      </c>
    </row>
    <row r="141" spans="2:63" x14ac:dyDescent="0.2">
      <c r="B141" t="s">
        <v>455</v>
      </c>
      <c r="C141" t="s">
        <v>716</v>
      </c>
      <c r="D141" t="s">
        <v>111</v>
      </c>
      <c r="E141" t="s">
        <v>111</v>
      </c>
      <c r="F141">
        <v>9</v>
      </c>
      <c r="M141">
        <v>194</v>
      </c>
      <c r="N141">
        <v>13</v>
      </c>
      <c r="O141">
        <v>0</v>
      </c>
      <c r="P141">
        <v>3.51</v>
      </c>
      <c r="Q141">
        <v>1.1599999999999999</v>
      </c>
      <c r="R141">
        <v>158</v>
      </c>
      <c r="T141" s="127">
        <f t="shared" si="13"/>
        <v>139</v>
      </c>
      <c r="U141" t="str">
        <f t="shared" si="10"/>
        <v>P</v>
      </c>
      <c r="V141" t="str">
        <f>IF(U141="H",COUNTIF($U$3:$U141,"H"),"")</f>
        <v/>
      </c>
      <c r="W141">
        <f>IF(U141="P",COUNTIF($U$3:$U141,"P"),"")</f>
        <v>53</v>
      </c>
      <c r="X141" s="76" t="str">
        <f t="shared" si="11"/>
        <v>Kyle Hendricks</v>
      </c>
      <c r="Y141">
        <f>IFERROR(VLOOKUP($X141,PITCH!$B$7:$AJ$2004,29,FALSE),"")</f>
        <v>7.4999999999999991</v>
      </c>
      <c r="Z141">
        <f>IFERROR(VLOOKUP($X141,PITCH!$B$7:$AJ$2004,30,FALSE),"")</f>
        <v>2.3376623376623376</v>
      </c>
      <c r="AA141">
        <f>IFERROR(VLOOKUP($X141,PITCH!$B$7:$AJ$2004,31,FALSE),"")</f>
        <v>5.1623376623376611</v>
      </c>
      <c r="AB141" t="str">
        <f>IFERROR(VLOOKUP($X141,PITCH!$B$7:$AJ$2004,1,FALSE),"")</f>
        <v>Kyle Hendricks</v>
      </c>
      <c r="AD141" s="108" t="str">
        <f>IFERROR(VLOOKUP($X141,Prospects!$A$3:$K$281,1,FALSE),"")</f>
        <v/>
      </c>
      <c r="AE141" s="108" t="str">
        <f>IFERROR(VLOOKUP($X141,Prospects!$A$3:$K$281,9,FALSE),"")</f>
        <v/>
      </c>
      <c r="AF141" s="108" t="str">
        <f>IFERROR(VLOOKUP($X141,Prospects!$A$3:$K$281,2,FALSE),"")</f>
        <v/>
      </c>
      <c r="AG141" s="110" t="str">
        <f>IFERROR(VLOOKUP($X141,Prospects!$A$3:$K$281,10,FALSE),"")</f>
        <v/>
      </c>
      <c r="AH141" s="110" t="str">
        <f>IFERROR(VLOOKUP($X141,Prospects!$A$3:$K$281,11,FALSE),"")</f>
        <v/>
      </c>
      <c r="AI141" s="110" t="str">
        <f>IFERROR(VLOOKUP($X141,Prospects!$A$3:$K$281,3,FALSE),"")</f>
        <v/>
      </c>
      <c r="AJ141" s="110" t="str">
        <f>IFERROR(VLOOKUP($X141,Prospects!$A$3:$K$281,4,FALSE),"")</f>
        <v/>
      </c>
      <c r="AK141" s="110" t="str">
        <f>IFERROR(VLOOKUP($X141,Prospects!$A$3:$K$281,5,FALSE),"")</f>
        <v/>
      </c>
      <c r="AL141" s="110" t="str">
        <f>IFERROR(VLOOKUP($X141,Prospects!$A$3:$K$281,6,FALSE),"")</f>
        <v/>
      </c>
      <c r="AN141" s="108" t="str">
        <f>IFERROR(VLOOKUP($X141,KEEPERS!$A$3:$H$300,1,FALSE),"")</f>
        <v/>
      </c>
      <c r="AO141" s="108" t="str">
        <f>IFERROR(VLOOKUP($X141,KEEPERS!$A$3:$H$300,5,FALSE),"")</f>
        <v/>
      </c>
      <c r="AP141" s="108" t="str">
        <f>IFERROR(VLOOKUP($X141,KEEPERS!$A$3:$H$300,2,FALSE),"")</f>
        <v/>
      </c>
      <c r="AQ141" s="110" t="str">
        <f>IFERROR(VLOOKUP($X141,KEEPERS!$A$3:$H$300,6,FALSE),"")</f>
        <v/>
      </c>
      <c r="AR141" s="110" t="str">
        <f>IFERROR(VLOOKUP($X141,KEEPERS!$A$3:$H$300,7,FALSE),"")</f>
        <v/>
      </c>
      <c r="AT141" s="110" t="str">
        <f>IFERROR(VLOOKUP($X141,HIT!$B$182:$AM$2000,1,FALSE),"")</f>
        <v/>
      </c>
      <c r="AU141" s="407">
        <f>IFERROR(VLOOKUP($X141,HIT!$B$182:$AM$2000,32,FALSE),0)</f>
        <v>0</v>
      </c>
      <c r="AV141" s="407">
        <f>IFERROR(VLOOKUP($X141,HIT!$B$182:$AM$2000,33,FALSE),0)</f>
        <v>0</v>
      </c>
      <c r="AW141" s="110" t="str">
        <f>IFERROR(VLOOKUP($X141,PITCH!$B$182:$AP$2000,1,FALSE),"")</f>
        <v>Kyle Hendricks</v>
      </c>
      <c r="AX141" s="110">
        <f>IFERROR(VLOOKUP($X141,PITCH!$B$182:$AP$2000,35,FALSE),0)</f>
        <v>397.40000000000009</v>
      </c>
      <c r="AY141" s="110">
        <f>IFERROR(VLOOKUP($X141,PITCH!$B$182:$AP$2000,36,FALSE),0)</f>
        <v>12.81935483870968</v>
      </c>
      <c r="AZ141" s="408">
        <f t="shared" si="12"/>
        <v>397.40000000000009</v>
      </c>
      <c r="BA141" s="408">
        <f>IF(AZ141&gt;0,RANK(AZ141,AZ$3:AZ801),"")</f>
        <v>99</v>
      </c>
      <c r="BB141" s="408">
        <f>IFERROR(VLOOKUP($X141,HIT!$B$182:$AP$2000,31,FALSE),0)</f>
        <v>0</v>
      </c>
      <c r="BC141" s="408">
        <f ca="1">IFERROR(VLOOKUP($X141,PITCH!$B$182:$AP$2000,34,FALSE),0)</f>
        <v>17</v>
      </c>
      <c r="BE141" s="110" t="str">
        <f>IFERROR(VLOOKUP($X141,OBP!$B$182:$AN$2001,32,FALSE),"")</f>
        <v/>
      </c>
      <c r="BG141" s="110" t="str">
        <f>IFERROR(VLOOKUP($X141,OPS!$B$183:$AL$2002,31,FALSE),"")</f>
        <v/>
      </c>
      <c r="BI141" s="110">
        <f ca="1">IFERROR(VLOOKUP($X141,PITCH!$B$205:$AP$2000,34,FALSE),"")</f>
        <v>17</v>
      </c>
      <c r="BJ141" s="110">
        <f ca="1">IFERROR(VLOOKUP($X141,PITCH!$B$205:$AP$2000,34,FALSE),"")</f>
        <v>17</v>
      </c>
      <c r="BK141" s="110">
        <f ca="1">IFERROR(VLOOKUP($X141,PITCH!$B$205:$AP$2000,34,FALSE),"")</f>
        <v>17</v>
      </c>
    </row>
    <row r="142" spans="2:63" x14ac:dyDescent="0.2">
      <c r="B142" t="s">
        <v>2250</v>
      </c>
      <c r="C142" t="s">
        <v>132</v>
      </c>
      <c r="D142" t="s">
        <v>111</v>
      </c>
      <c r="E142" t="s">
        <v>111</v>
      </c>
      <c r="F142">
        <v>9</v>
      </c>
      <c r="M142">
        <v>202</v>
      </c>
      <c r="N142">
        <v>13</v>
      </c>
      <c r="O142">
        <v>0</v>
      </c>
      <c r="P142">
        <v>3.61</v>
      </c>
      <c r="Q142">
        <v>1.1200000000000001</v>
      </c>
      <c r="R142">
        <v>165</v>
      </c>
      <c r="T142" s="127">
        <f t="shared" si="13"/>
        <v>140</v>
      </c>
      <c r="U142" t="str">
        <f t="shared" si="10"/>
        <v>P</v>
      </c>
      <c r="V142" t="str">
        <f>IF(U142="H",COUNTIF($U$3:$U142,"H"),"")</f>
        <v/>
      </c>
      <c r="W142">
        <f>IF(U142="P",COUNTIF($U$3:$U142,"P"),"")</f>
        <v>54</v>
      </c>
      <c r="X142" s="76" t="str">
        <f t="shared" si="11"/>
        <v>Miles Mikolas</v>
      </c>
      <c r="Y142">
        <f>IFERROR(VLOOKUP($X142,PITCH!$B$7:$AJ$2004,29,FALSE),"")</f>
        <v>7.2835051546391751</v>
      </c>
      <c r="Z142">
        <f>IFERROR(VLOOKUP($X142,PITCH!$B$7:$AJ$2004,30,FALSE),"")</f>
        <v>1.7164948453608246</v>
      </c>
      <c r="AA142">
        <f>IFERROR(VLOOKUP($X142,PITCH!$B$7:$AJ$2004,31,FALSE),"")</f>
        <v>5.5670103092783503</v>
      </c>
      <c r="AB142" t="str">
        <f>IFERROR(VLOOKUP($X142,PITCH!$B$7:$AJ$2004,1,FALSE),"")</f>
        <v>Miles Mikolas</v>
      </c>
      <c r="AD142" s="108" t="str">
        <f>IFERROR(VLOOKUP($X142,Prospects!$A$3:$K$281,1,FALSE),"")</f>
        <v/>
      </c>
      <c r="AE142" s="108" t="str">
        <f>IFERROR(VLOOKUP($X142,Prospects!$A$3:$K$281,9,FALSE),"")</f>
        <v/>
      </c>
      <c r="AF142" s="108" t="str">
        <f>IFERROR(VLOOKUP($X142,Prospects!$A$3:$K$281,2,FALSE),"")</f>
        <v/>
      </c>
      <c r="AG142" s="110" t="str">
        <f>IFERROR(VLOOKUP($X142,Prospects!$A$3:$K$281,10,FALSE),"")</f>
        <v/>
      </c>
      <c r="AH142" s="110" t="str">
        <f>IFERROR(VLOOKUP($X142,Prospects!$A$3:$K$281,11,FALSE),"")</f>
        <v/>
      </c>
      <c r="AI142" s="110" t="str">
        <f>IFERROR(VLOOKUP($X142,Prospects!$A$3:$K$281,3,FALSE),"")</f>
        <v/>
      </c>
      <c r="AJ142" s="110" t="str">
        <f>IFERROR(VLOOKUP($X142,Prospects!$A$3:$K$281,4,FALSE),"")</f>
        <v/>
      </c>
      <c r="AK142" s="110" t="str">
        <f>IFERROR(VLOOKUP($X142,Prospects!$A$3:$K$281,5,FALSE),"")</f>
        <v/>
      </c>
      <c r="AL142" s="110" t="str">
        <f>IFERROR(VLOOKUP($X142,Prospects!$A$3:$K$281,6,FALSE),"")</f>
        <v/>
      </c>
      <c r="AN142" s="108" t="str">
        <f>IFERROR(VLOOKUP($X142,KEEPERS!$A$3:$H$300,1,FALSE),"")</f>
        <v/>
      </c>
      <c r="AO142" s="108" t="str">
        <f>IFERROR(VLOOKUP($X142,KEEPERS!$A$3:$H$300,5,FALSE),"")</f>
        <v/>
      </c>
      <c r="AP142" s="108" t="str">
        <f>IFERROR(VLOOKUP($X142,KEEPERS!$A$3:$H$300,2,FALSE),"")</f>
        <v/>
      </c>
      <c r="AQ142" s="110" t="str">
        <f>IFERROR(VLOOKUP($X142,KEEPERS!$A$3:$H$300,6,FALSE),"")</f>
        <v/>
      </c>
      <c r="AR142" s="110" t="str">
        <f>IFERROR(VLOOKUP($X142,KEEPERS!$A$3:$H$300,7,FALSE),"")</f>
        <v/>
      </c>
      <c r="AT142" s="110" t="str">
        <f>IFERROR(VLOOKUP($X142,HIT!$B$182:$AM$2000,1,FALSE),"")</f>
        <v/>
      </c>
      <c r="AU142" s="407">
        <f>IFERROR(VLOOKUP($X142,HIT!$B$182:$AM$2000,32,FALSE),0)</f>
        <v>0</v>
      </c>
      <c r="AV142" s="407">
        <f>IFERROR(VLOOKUP($X142,HIT!$B$182:$AM$2000,33,FALSE),0)</f>
        <v>0</v>
      </c>
      <c r="AW142" s="110" t="str">
        <f>IFERROR(VLOOKUP($X142,PITCH!$B$182:$AP$2000,1,FALSE),"")</f>
        <v>Miles Mikolas</v>
      </c>
      <c r="AX142" s="110">
        <f>IFERROR(VLOOKUP($X142,PITCH!$B$182:$AP$2000,35,FALSE),0)</f>
        <v>415.5</v>
      </c>
      <c r="AY142" s="110">
        <f>IFERROR(VLOOKUP($X142,PITCH!$B$182:$AP$2000,36,FALSE),0)</f>
        <v>13.403225806451612</v>
      </c>
      <c r="AZ142" s="408">
        <f t="shared" si="12"/>
        <v>415.5</v>
      </c>
      <c r="BA142" s="408">
        <f>IF(AZ142&gt;0,RANK(AZ142,AZ$3:AZ802),"")</f>
        <v>77</v>
      </c>
      <c r="BB142" s="408">
        <f>IFERROR(VLOOKUP($X142,HIT!$B$182:$AP$2000,31,FALSE),0)</f>
        <v>0</v>
      </c>
      <c r="BC142" s="408">
        <f ca="1">IFERROR(VLOOKUP($X142,PITCH!$B$182:$AP$2000,34,FALSE),0)</f>
        <v>12</v>
      </c>
      <c r="BE142" s="110" t="str">
        <f>IFERROR(VLOOKUP($X142,OBP!$B$182:$AN$2001,32,FALSE),"")</f>
        <v/>
      </c>
      <c r="BG142" s="110" t="str">
        <f>IFERROR(VLOOKUP($X142,OPS!$B$183:$AL$2002,31,FALSE),"")</f>
        <v/>
      </c>
      <c r="BI142" s="110">
        <f ca="1">IFERROR(VLOOKUP($X142,PITCH!$B$205:$AP$2000,34,FALSE),"")</f>
        <v>12</v>
      </c>
      <c r="BJ142" s="110">
        <f ca="1">IFERROR(VLOOKUP($X142,PITCH!$B$205:$AP$2000,34,FALSE),"")</f>
        <v>12</v>
      </c>
      <c r="BK142" s="110">
        <f ca="1">IFERROR(VLOOKUP($X142,PITCH!$B$205:$AP$2000,34,FALSE),"")</f>
        <v>12</v>
      </c>
    </row>
    <row r="143" spans="2:63" x14ac:dyDescent="0.2">
      <c r="B143" t="s">
        <v>1002</v>
      </c>
      <c r="C143" t="s">
        <v>121</v>
      </c>
      <c r="D143" t="s">
        <v>9</v>
      </c>
      <c r="E143" t="s">
        <v>9</v>
      </c>
      <c r="F143">
        <v>9</v>
      </c>
      <c r="M143">
        <v>62</v>
      </c>
      <c r="N143">
        <v>2</v>
      </c>
      <c r="O143">
        <v>31</v>
      </c>
      <c r="P143">
        <v>2.73</v>
      </c>
      <c r="Q143">
        <v>1.02</v>
      </c>
      <c r="R143">
        <v>83</v>
      </c>
      <c r="T143" s="127">
        <f t="shared" si="13"/>
        <v>141</v>
      </c>
      <c r="U143" t="str">
        <f t="shared" si="10"/>
        <v>P</v>
      </c>
      <c r="V143" t="str">
        <f>IF(U143="H",COUNTIF($U$3:$U143,"H"),"")</f>
        <v/>
      </c>
      <c r="W143">
        <f>IF(U143="P",COUNTIF($U$3:$U143,"P"),"")</f>
        <v>55</v>
      </c>
      <c r="X143" s="76" t="str">
        <f t="shared" si="11"/>
        <v>Jose Leclerc</v>
      </c>
      <c r="Y143">
        <f>IFERROR(VLOOKUP($X143,PITCH!$B$7:$AJ$2004,29,FALSE),"")</f>
        <v>11.944444444444445</v>
      </c>
      <c r="Z143">
        <f>IFERROR(VLOOKUP($X143,PITCH!$B$7:$AJ$2004,30,FALSE),"")</f>
        <v>5.1388888888888893</v>
      </c>
      <c r="AA143">
        <f>IFERROR(VLOOKUP($X143,PITCH!$B$7:$AJ$2004,31,FALSE),"")</f>
        <v>6.8055555555555554</v>
      </c>
      <c r="AB143" t="str">
        <f>IFERROR(VLOOKUP($X143,PITCH!$B$7:$AJ$2004,1,FALSE),"")</f>
        <v>Jose Leclerc</v>
      </c>
      <c r="AD143" s="108" t="str">
        <f>IFERROR(VLOOKUP($X143,Prospects!$A$3:$K$281,1,FALSE),"")</f>
        <v/>
      </c>
      <c r="AE143" s="108" t="str">
        <f>IFERROR(VLOOKUP($X143,Prospects!$A$3:$K$281,9,FALSE),"")</f>
        <v/>
      </c>
      <c r="AF143" s="108" t="str">
        <f>IFERROR(VLOOKUP($X143,Prospects!$A$3:$K$281,2,FALSE),"")</f>
        <v/>
      </c>
      <c r="AG143" s="110" t="str">
        <f>IFERROR(VLOOKUP($X143,Prospects!$A$3:$K$281,10,FALSE),"")</f>
        <v/>
      </c>
      <c r="AH143" s="110" t="str">
        <f>IFERROR(VLOOKUP($X143,Prospects!$A$3:$K$281,11,FALSE),"")</f>
        <v/>
      </c>
      <c r="AI143" s="110" t="str">
        <f>IFERROR(VLOOKUP($X143,Prospects!$A$3:$K$281,3,FALSE),"")</f>
        <v/>
      </c>
      <c r="AJ143" s="110" t="str">
        <f>IFERROR(VLOOKUP($X143,Prospects!$A$3:$K$281,4,FALSE),"")</f>
        <v/>
      </c>
      <c r="AK143" s="110" t="str">
        <f>IFERROR(VLOOKUP($X143,Prospects!$A$3:$K$281,5,FALSE),"")</f>
        <v/>
      </c>
      <c r="AL143" s="110" t="str">
        <f>IFERROR(VLOOKUP($X143,Prospects!$A$3:$K$281,6,FALSE),"")</f>
        <v/>
      </c>
      <c r="AN143" s="108" t="str">
        <f>IFERROR(VLOOKUP($X143,KEEPERS!$A$3:$H$300,1,FALSE),"")</f>
        <v/>
      </c>
      <c r="AO143" s="108" t="str">
        <f>IFERROR(VLOOKUP($X143,KEEPERS!$A$3:$H$300,5,FALSE),"")</f>
        <v/>
      </c>
      <c r="AP143" s="108" t="str">
        <f>IFERROR(VLOOKUP($X143,KEEPERS!$A$3:$H$300,2,FALSE),"")</f>
        <v/>
      </c>
      <c r="AQ143" s="110" t="str">
        <f>IFERROR(VLOOKUP($X143,KEEPERS!$A$3:$H$300,6,FALSE),"")</f>
        <v/>
      </c>
      <c r="AR143" s="110" t="str">
        <f>IFERROR(VLOOKUP($X143,KEEPERS!$A$3:$H$300,7,FALSE),"")</f>
        <v/>
      </c>
      <c r="AT143" s="110" t="str">
        <f>IFERROR(VLOOKUP($X143,HIT!$B$182:$AM$2000,1,FALSE),"")</f>
        <v/>
      </c>
      <c r="AU143" s="407">
        <f>IFERROR(VLOOKUP($X143,HIT!$B$182:$AM$2000,32,FALSE),0)</f>
        <v>0</v>
      </c>
      <c r="AV143" s="407">
        <f>IFERROR(VLOOKUP($X143,HIT!$B$182:$AM$2000,33,FALSE),0)</f>
        <v>0</v>
      </c>
      <c r="AW143" s="110" t="str">
        <f>IFERROR(VLOOKUP($X143,PITCH!$B$182:$AP$2000,1,FALSE),"")</f>
        <v>Jose Leclerc</v>
      </c>
      <c r="AX143" s="110">
        <f>IFERROR(VLOOKUP($X143,PITCH!$B$182:$AP$2000,35,FALSE),0)</f>
        <v>306.39999999999998</v>
      </c>
      <c r="AY143" s="110">
        <f>IFERROR(VLOOKUP($X143,PITCH!$B$182:$AP$2000,36,FALSE),0)</f>
        <v>4.7138461538461538</v>
      </c>
      <c r="AZ143" s="408">
        <f t="shared" si="12"/>
        <v>306.39999999999998</v>
      </c>
      <c r="BA143" s="408">
        <f>IF(AZ143&gt;0,RANK(AZ143,AZ$3:AZ803),"")</f>
        <v>247</v>
      </c>
      <c r="BB143" s="408">
        <f>IFERROR(VLOOKUP($X143,HIT!$B$182:$AP$2000,31,FALSE),0)</f>
        <v>0</v>
      </c>
      <c r="BC143" s="408">
        <f ca="1">IFERROR(VLOOKUP($X143,PITCH!$B$182:$AP$2000,34,FALSE),0)</f>
        <v>347</v>
      </c>
      <c r="BE143" s="110" t="str">
        <f>IFERROR(VLOOKUP($X143,OBP!$B$182:$AN$2001,32,FALSE),"")</f>
        <v/>
      </c>
      <c r="BG143" s="110" t="str">
        <f>IFERROR(VLOOKUP($X143,OPS!$B$183:$AL$2002,31,FALSE),"")</f>
        <v/>
      </c>
      <c r="BI143" s="110">
        <f ca="1">IFERROR(VLOOKUP($X143,PITCH!$B$205:$AP$2000,34,FALSE),"")</f>
        <v>347</v>
      </c>
      <c r="BJ143" s="110">
        <f ca="1">IFERROR(VLOOKUP($X143,PITCH!$B$205:$AP$2000,34,FALSE),"")</f>
        <v>347</v>
      </c>
      <c r="BK143" s="110">
        <f ca="1">IFERROR(VLOOKUP($X143,PITCH!$B$205:$AP$2000,34,FALSE),"")</f>
        <v>347</v>
      </c>
    </row>
    <row r="144" spans="2:63" x14ac:dyDescent="0.2">
      <c r="B144" t="s">
        <v>880</v>
      </c>
      <c r="C144" t="s">
        <v>718</v>
      </c>
      <c r="D144" t="s">
        <v>110</v>
      </c>
      <c r="E144" t="s">
        <v>110</v>
      </c>
      <c r="F144">
        <v>9</v>
      </c>
      <c r="G144">
        <v>595</v>
      </c>
      <c r="H144">
        <v>71</v>
      </c>
      <c r="I144">
        <v>16</v>
      </c>
      <c r="J144">
        <v>48</v>
      </c>
      <c r="K144">
        <v>22</v>
      </c>
      <c r="L144">
        <v>0.26800000000000002</v>
      </c>
      <c r="T144" s="127">
        <f t="shared" si="13"/>
        <v>142</v>
      </c>
      <c r="U144" t="str">
        <f t="shared" si="10"/>
        <v>H</v>
      </c>
      <c r="V144">
        <f>IF(U144="H",COUNTIF($U$3:$U144,"H"),"")</f>
        <v>87</v>
      </c>
      <c r="W144" t="str">
        <f>IF(U144="P",COUNTIF($U$3:$U144,"P"),"")</f>
        <v/>
      </c>
      <c r="X144" s="76" t="str">
        <f t="shared" si="11"/>
        <v>Amed Rosario</v>
      </c>
      <c r="Y144" t="str">
        <f>IFERROR(VLOOKUP($X144,PITCH!$B$7:$AJ$2004,29,FALSE),"")</f>
        <v/>
      </c>
      <c r="Z144" t="str">
        <f>IFERROR(VLOOKUP($X144,PITCH!$B$7:$AJ$2004,30,FALSE),"")</f>
        <v/>
      </c>
      <c r="AA144" t="str">
        <f>IFERROR(VLOOKUP($X144,PITCH!$B$7:$AJ$2004,31,FALSE),"")</f>
        <v/>
      </c>
      <c r="AB144" t="str">
        <f>IFERROR(VLOOKUP($X144,PITCH!$B$7:$AJ$2004,1,FALSE),"")</f>
        <v/>
      </c>
      <c r="AD144" s="108" t="str">
        <f>IFERROR(VLOOKUP($X144,Prospects!$A$3:$K$281,1,FALSE),"")</f>
        <v/>
      </c>
      <c r="AE144" s="108" t="str">
        <f>IFERROR(VLOOKUP($X144,Prospects!$A$3:$K$281,9,FALSE),"")</f>
        <v/>
      </c>
      <c r="AF144" s="108" t="str">
        <f>IFERROR(VLOOKUP($X144,Prospects!$A$3:$K$281,2,FALSE),"")</f>
        <v/>
      </c>
      <c r="AG144" s="110" t="str">
        <f>IFERROR(VLOOKUP($X144,Prospects!$A$3:$K$281,10,FALSE),"")</f>
        <v/>
      </c>
      <c r="AH144" s="110" t="str">
        <f>IFERROR(VLOOKUP($X144,Prospects!$A$3:$K$281,11,FALSE),"")</f>
        <v/>
      </c>
      <c r="AI144" s="110" t="str">
        <f>IFERROR(VLOOKUP($X144,Prospects!$A$3:$K$281,3,FALSE),"")</f>
        <v/>
      </c>
      <c r="AJ144" s="110" t="str">
        <f>IFERROR(VLOOKUP($X144,Prospects!$A$3:$K$281,4,FALSE),"")</f>
        <v/>
      </c>
      <c r="AK144" s="110" t="str">
        <f>IFERROR(VLOOKUP($X144,Prospects!$A$3:$K$281,5,FALSE),"")</f>
        <v/>
      </c>
      <c r="AL144" s="110" t="str">
        <f>IFERROR(VLOOKUP($X144,Prospects!$A$3:$K$281,6,FALSE),"")</f>
        <v/>
      </c>
      <c r="AN144" s="108" t="str">
        <f>IFERROR(VLOOKUP($X144,KEEPERS!$A$3:$H$300,1,FALSE),"")</f>
        <v/>
      </c>
      <c r="AO144" s="108" t="str">
        <f>IFERROR(VLOOKUP($X144,KEEPERS!$A$3:$H$300,5,FALSE),"")</f>
        <v/>
      </c>
      <c r="AP144" s="108" t="str">
        <f>IFERROR(VLOOKUP($X144,KEEPERS!$A$3:$H$300,2,FALSE),"")</f>
        <v/>
      </c>
      <c r="AQ144" s="110" t="str">
        <f>IFERROR(VLOOKUP($X144,KEEPERS!$A$3:$H$300,6,FALSE),"")</f>
        <v/>
      </c>
      <c r="AR144" s="110" t="str">
        <f>IFERROR(VLOOKUP($X144,KEEPERS!$A$3:$H$300,7,FALSE),"")</f>
        <v/>
      </c>
      <c r="AT144" s="110" t="str">
        <f>IFERROR(VLOOKUP($X144,HIT!$B$182:$AM$2000,1,FALSE),"")</f>
        <v>Amed Rosario</v>
      </c>
      <c r="AU144" s="407">
        <f>IFERROR(VLOOKUP($X144,HIT!$B$182:$AM$2000,32,FALSE),0)</f>
        <v>369.75000000000006</v>
      </c>
      <c r="AV144" s="407">
        <f>IFERROR(VLOOKUP($X144,HIT!$B$182:$AM$2000,33,FALSE),0)</f>
        <v>2.4815436241610742</v>
      </c>
      <c r="AW144" s="110" t="str">
        <f>IFERROR(VLOOKUP($X144,PITCH!$B$182:$AP$2000,1,FALSE),"")</f>
        <v/>
      </c>
      <c r="AX144" s="110">
        <f>IFERROR(VLOOKUP($X144,PITCH!$B$182:$AP$2000,35,FALSE),0)</f>
        <v>0</v>
      </c>
      <c r="AY144" s="110">
        <f>IFERROR(VLOOKUP($X144,PITCH!$B$182:$AP$2000,36,FALSE),0)</f>
        <v>0</v>
      </c>
      <c r="AZ144" s="408">
        <f t="shared" si="12"/>
        <v>369.75000000000006</v>
      </c>
      <c r="BA144" s="408">
        <f>IF(AZ144&gt;0,RANK(AZ144,AZ$3:AZ804),"")</f>
        <v>142</v>
      </c>
      <c r="BB144" s="408">
        <f ca="1">IFERROR(VLOOKUP($X144,HIT!$B$182:$AP$2000,31,FALSE),0)</f>
        <v>324</v>
      </c>
      <c r="BC144" s="408">
        <f>IFERROR(VLOOKUP($X144,PITCH!$B$182:$AP$2000,34,FALSE),0)</f>
        <v>0</v>
      </c>
      <c r="BE144" s="110">
        <f>IFERROR(VLOOKUP($X144,OBP!$B$182:$AN$2001,32,FALSE),"")</f>
        <v>119</v>
      </c>
      <c r="BG144" s="110">
        <f>IFERROR(VLOOKUP($X144,OPS!$B$183:$AL$2002,31,FALSE),"")</f>
        <v>116</v>
      </c>
      <c r="BI144" s="110" t="str">
        <f>IFERROR(VLOOKUP($X144,PITCH!$B$205:$AP$2000,34,FALSE),"")</f>
        <v/>
      </c>
      <c r="BJ144" s="110" t="str">
        <f>IFERROR(VLOOKUP($X144,PITCH!$B$205:$AP$2000,34,FALSE),"")</f>
        <v/>
      </c>
      <c r="BK144" s="110" t="str">
        <f>IFERROR(VLOOKUP($X144,PITCH!$B$205:$AP$2000,34,FALSE),"")</f>
        <v/>
      </c>
    </row>
    <row r="145" spans="2:63" x14ac:dyDescent="0.2">
      <c r="B145" t="s">
        <v>1461</v>
      </c>
      <c r="C145" t="s">
        <v>2</v>
      </c>
      <c r="D145" t="s">
        <v>9</v>
      </c>
      <c r="E145" t="s">
        <v>9</v>
      </c>
      <c r="F145">
        <v>9</v>
      </c>
      <c r="M145">
        <v>62</v>
      </c>
      <c r="N145">
        <v>2</v>
      </c>
      <c r="O145">
        <v>31</v>
      </c>
      <c r="P145">
        <v>2.91</v>
      </c>
      <c r="Q145">
        <v>1.08</v>
      </c>
      <c r="R145">
        <v>84</v>
      </c>
      <c r="T145" s="127">
        <f t="shared" si="13"/>
        <v>143</v>
      </c>
      <c r="U145" t="str">
        <f t="shared" si="10"/>
        <v>P</v>
      </c>
      <c r="V145" t="str">
        <f>IF(U145="H",COUNTIF($U$3:$U145,"H"),"")</f>
        <v/>
      </c>
      <c r="W145">
        <f>IF(U145="P",COUNTIF($U$3:$U145,"P"),"")</f>
        <v>56</v>
      </c>
      <c r="X145" s="76" t="str">
        <f t="shared" si="11"/>
        <v>Jose Alvarado</v>
      </c>
      <c r="Y145">
        <f>IFERROR(VLOOKUP($X145,PITCH!$B$7:$AJ$2004,29,FALSE),"")</f>
        <v>11.114922813036021</v>
      </c>
      <c r="Z145">
        <f>IFERROR(VLOOKUP($X145,PITCH!$B$7:$AJ$2004,30,FALSE),"")</f>
        <v>4.6312178387650089</v>
      </c>
      <c r="AA145">
        <f>IFERROR(VLOOKUP($X145,PITCH!$B$7:$AJ$2004,31,FALSE),"")</f>
        <v>6.4837049742710118</v>
      </c>
      <c r="AB145" t="str">
        <f>IFERROR(VLOOKUP($X145,PITCH!$B$7:$AJ$2004,1,FALSE),"")</f>
        <v>Jose Alvarado</v>
      </c>
      <c r="AD145" s="108" t="str">
        <f>IFERROR(VLOOKUP($X145,Prospects!$A$3:$K$281,1,FALSE),"")</f>
        <v/>
      </c>
      <c r="AE145" s="108" t="str">
        <f>IFERROR(VLOOKUP($X145,Prospects!$A$3:$K$281,9,FALSE),"")</f>
        <v/>
      </c>
      <c r="AF145" s="108" t="str">
        <f>IFERROR(VLOOKUP($X145,Prospects!$A$3:$K$281,2,FALSE),"")</f>
        <v/>
      </c>
      <c r="AG145" s="110" t="str">
        <f>IFERROR(VLOOKUP($X145,Prospects!$A$3:$K$281,10,FALSE),"")</f>
        <v/>
      </c>
      <c r="AH145" s="110" t="str">
        <f>IFERROR(VLOOKUP($X145,Prospects!$A$3:$K$281,11,FALSE),"")</f>
        <v/>
      </c>
      <c r="AI145" s="110" t="str">
        <f>IFERROR(VLOOKUP($X145,Prospects!$A$3:$K$281,3,FALSE),"")</f>
        <v/>
      </c>
      <c r="AJ145" s="110" t="str">
        <f>IFERROR(VLOOKUP($X145,Prospects!$A$3:$K$281,4,FALSE),"")</f>
        <v/>
      </c>
      <c r="AK145" s="110" t="str">
        <f>IFERROR(VLOOKUP($X145,Prospects!$A$3:$K$281,5,FALSE),"")</f>
        <v/>
      </c>
      <c r="AL145" s="110" t="str">
        <f>IFERROR(VLOOKUP($X145,Prospects!$A$3:$K$281,6,FALSE),"")</f>
        <v/>
      </c>
      <c r="AN145" s="108" t="str">
        <f>IFERROR(VLOOKUP($X145,KEEPERS!$A$3:$H$300,1,FALSE),"")</f>
        <v/>
      </c>
      <c r="AO145" s="108" t="str">
        <f>IFERROR(VLOOKUP($X145,KEEPERS!$A$3:$H$300,5,FALSE),"")</f>
        <v/>
      </c>
      <c r="AP145" s="108" t="str">
        <f>IFERROR(VLOOKUP($X145,KEEPERS!$A$3:$H$300,2,FALSE),"")</f>
        <v/>
      </c>
      <c r="AQ145" s="110" t="str">
        <f>IFERROR(VLOOKUP($X145,KEEPERS!$A$3:$H$300,6,FALSE),"")</f>
        <v/>
      </c>
      <c r="AR145" s="110" t="str">
        <f>IFERROR(VLOOKUP($X145,KEEPERS!$A$3:$H$300,7,FALSE),"")</f>
        <v/>
      </c>
      <c r="AT145" s="110" t="str">
        <f>IFERROR(VLOOKUP($X145,HIT!$B$182:$AM$2000,1,FALSE),"")</f>
        <v/>
      </c>
      <c r="AU145" s="407">
        <f>IFERROR(VLOOKUP($X145,HIT!$B$182:$AM$2000,32,FALSE),0)</f>
        <v>0</v>
      </c>
      <c r="AV145" s="407">
        <f>IFERROR(VLOOKUP($X145,HIT!$B$182:$AM$2000,33,FALSE),0)</f>
        <v>0</v>
      </c>
      <c r="AW145" s="110" t="str">
        <f>IFERROR(VLOOKUP($X145,PITCH!$B$182:$AP$2000,1,FALSE),"")</f>
        <v>Jose Alvarado</v>
      </c>
      <c r="AX145" s="110">
        <f>IFERROR(VLOOKUP($X145,PITCH!$B$182:$AP$2000,35,FALSE),0)</f>
        <v>224.89999999999998</v>
      </c>
      <c r="AY145" s="110">
        <f>IFERROR(VLOOKUP($X145,PITCH!$B$182:$AP$2000,36,FALSE),0)</f>
        <v>3.4599999999999995</v>
      </c>
      <c r="AZ145" s="408">
        <f t="shared" si="12"/>
        <v>224.89999999999998</v>
      </c>
      <c r="BA145" s="408">
        <f>IF(AZ145&gt;0,RANK(AZ145,AZ$3:AZ805),"")</f>
        <v>365</v>
      </c>
      <c r="BB145" s="408">
        <f>IFERROR(VLOOKUP($X145,HIT!$B$182:$AP$2000,31,FALSE),0)</f>
        <v>0</v>
      </c>
      <c r="BC145" s="408">
        <f ca="1">IFERROR(VLOOKUP($X145,PITCH!$B$182:$AP$2000,34,FALSE),0)</f>
        <v>347</v>
      </c>
      <c r="BE145" s="110" t="str">
        <f>IFERROR(VLOOKUP($X145,OBP!$B$182:$AN$2001,32,FALSE),"")</f>
        <v/>
      </c>
      <c r="BG145" s="110" t="str">
        <f>IFERROR(VLOOKUP($X145,OPS!$B$183:$AL$2002,31,FALSE),"")</f>
        <v/>
      </c>
      <c r="BI145" s="110">
        <f ca="1">IFERROR(VLOOKUP($X145,PITCH!$B$205:$AP$2000,34,FALSE),"")</f>
        <v>347</v>
      </c>
      <c r="BJ145" s="110">
        <f ca="1">IFERROR(VLOOKUP($X145,PITCH!$B$205:$AP$2000,34,FALSE),"")</f>
        <v>347</v>
      </c>
      <c r="BK145" s="110">
        <f ca="1">IFERROR(VLOOKUP($X145,PITCH!$B$205:$AP$2000,34,FALSE),"")</f>
        <v>347</v>
      </c>
    </row>
    <row r="146" spans="2:63" x14ac:dyDescent="0.2">
      <c r="B146" t="s">
        <v>382</v>
      </c>
      <c r="C146" t="s">
        <v>140</v>
      </c>
      <c r="D146" t="s">
        <v>110</v>
      </c>
      <c r="E146" t="s">
        <v>110</v>
      </c>
      <c r="F146">
        <v>9</v>
      </c>
      <c r="G146">
        <v>551</v>
      </c>
      <c r="H146">
        <v>68</v>
      </c>
      <c r="I146">
        <v>20</v>
      </c>
      <c r="J146">
        <v>80</v>
      </c>
      <c r="K146">
        <v>12</v>
      </c>
      <c r="L146">
        <v>0.246</v>
      </c>
      <c r="T146" s="127">
        <f t="shared" si="13"/>
        <v>144</v>
      </c>
      <c r="U146" t="str">
        <f t="shared" si="10"/>
        <v>H</v>
      </c>
      <c r="V146">
        <f>IF(U146="H",COUNTIF($U$3:$U146,"H"),"")</f>
        <v>88</v>
      </c>
      <c r="W146" t="str">
        <f>IF(U146="P",COUNTIF($U$3:$U146,"P"),"")</f>
        <v/>
      </c>
      <c r="X146" s="76" t="str">
        <f t="shared" si="11"/>
        <v>Marcus Semien</v>
      </c>
      <c r="Y146" t="str">
        <f>IFERROR(VLOOKUP($X146,PITCH!$B$7:$AJ$2004,29,FALSE),"")</f>
        <v/>
      </c>
      <c r="Z146" t="str">
        <f>IFERROR(VLOOKUP($X146,PITCH!$B$7:$AJ$2004,30,FALSE),"")</f>
        <v/>
      </c>
      <c r="AA146" t="str">
        <f>IFERROR(VLOOKUP($X146,PITCH!$B$7:$AJ$2004,31,FALSE),"")</f>
        <v/>
      </c>
      <c r="AB146" t="str">
        <f>IFERROR(VLOOKUP($X146,PITCH!$B$7:$AJ$2004,1,FALSE),"")</f>
        <v/>
      </c>
      <c r="AD146" s="108" t="str">
        <f>IFERROR(VLOOKUP($X146,Prospects!$A$3:$K$281,1,FALSE),"")</f>
        <v/>
      </c>
      <c r="AE146" s="108" t="str">
        <f>IFERROR(VLOOKUP($X146,Prospects!$A$3:$K$281,9,FALSE),"")</f>
        <v/>
      </c>
      <c r="AF146" s="108" t="str">
        <f>IFERROR(VLOOKUP($X146,Prospects!$A$3:$K$281,2,FALSE),"")</f>
        <v/>
      </c>
      <c r="AG146" s="110" t="str">
        <f>IFERROR(VLOOKUP($X146,Prospects!$A$3:$K$281,10,FALSE),"")</f>
        <v/>
      </c>
      <c r="AH146" s="110" t="str">
        <f>IFERROR(VLOOKUP($X146,Prospects!$A$3:$K$281,11,FALSE),"")</f>
        <v/>
      </c>
      <c r="AI146" s="110" t="str">
        <f>IFERROR(VLOOKUP($X146,Prospects!$A$3:$K$281,3,FALSE),"")</f>
        <v/>
      </c>
      <c r="AJ146" s="110" t="str">
        <f>IFERROR(VLOOKUP($X146,Prospects!$A$3:$K$281,4,FALSE),"")</f>
        <v/>
      </c>
      <c r="AK146" s="110" t="str">
        <f>IFERROR(VLOOKUP($X146,Prospects!$A$3:$K$281,5,FALSE),"")</f>
        <v/>
      </c>
      <c r="AL146" s="110" t="str">
        <f>IFERROR(VLOOKUP($X146,Prospects!$A$3:$K$281,6,FALSE),"")</f>
        <v/>
      </c>
      <c r="AN146" s="108" t="str">
        <f>IFERROR(VLOOKUP($X146,KEEPERS!$A$3:$H$300,1,FALSE),"")</f>
        <v/>
      </c>
      <c r="AO146" s="108" t="str">
        <f>IFERROR(VLOOKUP($X146,KEEPERS!$A$3:$H$300,5,FALSE),"")</f>
        <v/>
      </c>
      <c r="AP146" s="108" t="str">
        <f>IFERROR(VLOOKUP($X146,KEEPERS!$A$3:$H$300,2,FALSE),"")</f>
        <v/>
      </c>
      <c r="AQ146" s="110" t="str">
        <f>IFERROR(VLOOKUP($X146,KEEPERS!$A$3:$H$300,6,FALSE),"")</f>
        <v/>
      </c>
      <c r="AR146" s="110" t="str">
        <f>IFERROR(VLOOKUP($X146,KEEPERS!$A$3:$H$300,7,FALSE),"")</f>
        <v/>
      </c>
      <c r="AT146" s="110" t="str">
        <f>IFERROR(VLOOKUP($X146,HIT!$B$182:$AM$2000,1,FALSE),"")</f>
        <v>Marcus Semien</v>
      </c>
      <c r="AU146" s="407">
        <f>IFERROR(VLOOKUP($X146,HIT!$B$182:$AM$2000,32,FALSE),0)</f>
        <v>364.65</v>
      </c>
      <c r="AV146" s="407">
        <f>IFERROR(VLOOKUP($X146,HIT!$B$182:$AM$2000,33,FALSE),0)</f>
        <v>2.5148275862068963</v>
      </c>
      <c r="AW146" s="110" t="str">
        <f>IFERROR(VLOOKUP($X146,PITCH!$B$182:$AP$2000,1,FALSE),"")</f>
        <v/>
      </c>
      <c r="AX146" s="110">
        <f>IFERROR(VLOOKUP($X146,PITCH!$B$182:$AP$2000,35,FALSE),0)</f>
        <v>0</v>
      </c>
      <c r="AY146" s="110">
        <f>IFERROR(VLOOKUP($X146,PITCH!$B$182:$AP$2000,36,FALSE),0)</f>
        <v>0</v>
      </c>
      <c r="AZ146" s="408">
        <f t="shared" si="12"/>
        <v>364.65</v>
      </c>
      <c r="BA146" s="408">
        <f>IF(AZ146&gt;0,RANK(AZ146,AZ$3:AZ806),"")</f>
        <v>149</v>
      </c>
      <c r="BB146" s="408">
        <f ca="1">IFERROR(VLOOKUP($X146,HIT!$B$182:$AP$2000,31,FALSE),0)</f>
        <v>241</v>
      </c>
      <c r="BC146" s="408">
        <f>IFERROR(VLOOKUP($X146,PITCH!$B$182:$AP$2000,34,FALSE),0)</f>
        <v>0</v>
      </c>
      <c r="BE146" s="110">
        <f>IFERROR(VLOOKUP($X146,OBP!$B$182:$AN$2001,32,FALSE),"")</f>
        <v>135</v>
      </c>
      <c r="BG146" s="110">
        <f>IFERROR(VLOOKUP($X146,OPS!$B$183:$AL$2002,31,FALSE),"")</f>
        <v>132</v>
      </c>
      <c r="BI146" s="110" t="str">
        <f>IFERROR(VLOOKUP($X146,PITCH!$B$205:$AP$2000,34,FALSE),"")</f>
        <v/>
      </c>
      <c r="BJ146" s="110" t="str">
        <f>IFERROR(VLOOKUP($X146,PITCH!$B$205:$AP$2000,34,FALSE),"")</f>
        <v/>
      </c>
      <c r="BK146" s="110" t="str">
        <f>IFERROR(VLOOKUP($X146,PITCH!$B$205:$AP$2000,34,FALSE),"")</f>
        <v/>
      </c>
    </row>
    <row r="147" spans="2:63" x14ac:dyDescent="0.2">
      <c r="B147" t="s">
        <v>310</v>
      </c>
      <c r="C147" t="s">
        <v>137</v>
      </c>
      <c r="D147" t="s">
        <v>111</v>
      </c>
      <c r="E147" t="s">
        <v>111</v>
      </c>
      <c r="F147">
        <v>9</v>
      </c>
      <c r="M147">
        <v>149</v>
      </c>
      <c r="N147">
        <v>12</v>
      </c>
      <c r="O147">
        <v>0</v>
      </c>
      <c r="P147">
        <v>3.78</v>
      </c>
      <c r="Q147">
        <v>1.1599999999999999</v>
      </c>
      <c r="R147">
        <v>135</v>
      </c>
      <c r="T147" s="127">
        <f t="shared" si="13"/>
        <v>145</v>
      </c>
      <c r="U147" t="str">
        <f t="shared" si="10"/>
        <v>P</v>
      </c>
      <c r="V147" t="str">
        <f>IF(U147="H",COUNTIF($U$3:$U147,"H"),"")</f>
        <v/>
      </c>
      <c r="W147">
        <f>IF(U147="P",COUNTIF($U$3:$U147,"P"),"")</f>
        <v>57</v>
      </c>
      <c r="X147" s="76" t="str">
        <f t="shared" si="11"/>
        <v>Nathan Eovaldi</v>
      </c>
      <c r="Y147">
        <f>IFERROR(VLOOKUP($X147,PITCH!$B$7:$AJ$2004,29,FALSE),"")</f>
        <v>7.9510022271714931</v>
      </c>
      <c r="Z147">
        <f>IFERROR(VLOOKUP($X147,PITCH!$B$7:$AJ$2004,30,FALSE),"")</f>
        <v>2.338530066815145</v>
      </c>
      <c r="AA147">
        <f>IFERROR(VLOOKUP($X147,PITCH!$B$7:$AJ$2004,31,FALSE),"")</f>
        <v>5.6124721603563481</v>
      </c>
      <c r="AB147" t="str">
        <f>IFERROR(VLOOKUP($X147,PITCH!$B$7:$AJ$2004,1,FALSE),"")</f>
        <v>Nathan Eovaldi</v>
      </c>
      <c r="AD147" s="108" t="str">
        <f>IFERROR(VLOOKUP($X147,Prospects!$A$3:$K$281,1,FALSE),"")</f>
        <v/>
      </c>
      <c r="AE147" s="108" t="str">
        <f>IFERROR(VLOOKUP($X147,Prospects!$A$3:$K$281,9,FALSE),"")</f>
        <v/>
      </c>
      <c r="AF147" s="108" t="str">
        <f>IFERROR(VLOOKUP($X147,Prospects!$A$3:$K$281,2,FALSE),"")</f>
        <v/>
      </c>
      <c r="AG147" s="110" t="str">
        <f>IFERROR(VLOOKUP($X147,Prospects!$A$3:$K$281,10,FALSE),"")</f>
        <v/>
      </c>
      <c r="AH147" s="110" t="str">
        <f>IFERROR(VLOOKUP($X147,Prospects!$A$3:$K$281,11,FALSE),"")</f>
        <v/>
      </c>
      <c r="AI147" s="110" t="str">
        <f>IFERROR(VLOOKUP($X147,Prospects!$A$3:$K$281,3,FALSE),"")</f>
        <v/>
      </c>
      <c r="AJ147" s="110" t="str">
        <f>IFERROR(VLOOKUP($X147,Prospects!$A$3:$K$281,4,FALSE),"")</f>
        <v/>
      </c>
      <c r="AK147" s="110" t="str">
        <f>IFERROR(VLOOKUP($X147,Prospects!$A$3:$K$281,5,FALSE),"")</f>
        <v/>
      </c>
      <c r="AL147" s="110" t="str">
        <f>IFERROR(VLOOKUP($X147,Prospects!$A$3:$K$281,6,FALSE),"")</f>
        <v/>
      </c>
      <c r="AN147" s="108" t="str">
        <f>IFERROR(VLOOKUP($X147,KEEPERS!$A$3:$H$300,1,FALSE),"")</f>
        <v/>
      </c>
      <c r="AO147" s="108" t="str">
        <f>IFERROR(VLOOKUP($X147,KEEPERS!$A$3:$H$300,5,FALSE),"")</f>
        <v/>
      </c>
      <c r="AP147" s="108" t="str">
        <f>IFERROR(VLOOKUP($X147,KEEPERS!$A$3:$H$300,2,FALSE),"")</f>
        <v/>
      </c>
      <c r="AQ147" s="110" t="str">
        <f>IFERROR(VLOOKUP($X147,KEEPERS!$A$3:$H$300,6,FALSE),"")</f>
        <v/>
      </c>
      <c r="AR147" s="110" t="str">
        <f>IFERROR(VLOOKUP($X147,KEEPERS!$A$3:$H$300,7,FALSE),"")</f>
        <v/>
      </c>
      <c r="AT147" s="110" t="str">
        <f>IFERROR(VLOOKUP($X147,HIT!$B$182:$AM$2000,1,FALSE),"")</f>
        <v/>
      </c>
      <c r="AU147" s="407">
        <f>IFERROR(VLOOKUP($X147,HIT!$B$182:$AM$2000,32,FALSE),0)</f>
        <v>0</v>
      </c>
      <c r="AV147" s="407">
        <f>IFERROR(VLOOKUP($X147,HIT!$B$182:$AM$2000,33,FALSE),0)</f>
        <v>0</v>
      </c>
      <c r="AW147" s="110" t="str">
        <f>IFERROR(VLOOKUP($X147,PITCH!$B$182:$AP$2000,1,FALSE),"")</f>
        <v>Nathan Eovaldi</v>
      </c>
      <c r="AX147" s="110">
        <f>IFERROR(VLOOKUP($X147,PITCH!$B$182:$AP$2000,35,FALSE),0)</f>
        <v>309.59999999999997</v>
      </c>
      <c r="AY147" s="110">
        <f>IFERROR(VLOOKUP($X147,PITCH!$B$182:$AP$2000,36,FALSE),0)</f>
        <v>11.907692307692306</v>
      </c>
      <c r="AZ147" s="408">
        <f t="shared" si="12"/>
        <v>309.59999999999997</v>
      </c>
      <c r="BA147" s="408">
        <f>IF(AZ147&gt;0,RANK(AZ147,AZ$3:AZ807),"")</f>
        <v>240</v>
      </c>
      <c r="BB147" s="408">
        <f>IFERROR(VLOOKUP($X147,HIT!$B$182:$AP$2000,31,FALSE),0)</f>
        <v>0</v>
      </c>
      <c r="BC147" s="408">
        <f ca="1">IFERROR(VLOOKUP($X147,PITCH!$B$182:$AP$2000,34,FALSE),0)</f>
        <v>66</v>
      </c>
      <c r="BE147" s="110" t="str">
        <f>IFERROR(VLOOKUP($X147,OBP!$B$182:$AN$2001,32,FALSE),"")</f>
        <v/>
      </c>
      <c r="BG147" s="110" t="str">
        <f>IFERROR(VLOOKUP($X147,OPS!$B$183:$AL$2002,31,FALSE),"")</f>
        <v/>
      </c>
      <c r="BI147" s="110">
        <f ca="1">IFERROR(VLOOKUP($X147,PITCH!$B$205:$AP$2000,34,FALSE),"")</f>
        <v>66</v>
      </c>
      <c r="BJ147" s="110">
        <f ca="1">IFERROR(VLOOKUP($X147,PITCH!$B$205:$AP$2000,34,FALSE),"")</f>
        <v>66</v>
      </c>
      <c r="BK147" s="110">
        <f ca="1">IFERROR(VLOOKUP($X147,PITCH!$B$205:$AP$2000,34,FALSE),"")</f>
        <v>66</v>
      </c>
    </row>
    <row r="148" spans="2:63" x14ac:dyDescent="0.2">
      <c r="B148" t="s">
        <v>235</v>
      </c>
      <c r="C148" t="s">
        <v>716</v>
      </c>
      <c r="D148" t="s">
        <v>111</v>
      </c>
      <c r="E148" t="s">
        <v>111</v>
      </c>
      <c r="F148">
        <v>9</v>
      </c>
      <c r="M148">
        <v>189</v>
      </c>
      <c r="N148">
        <v>13</v>
      </c>
      <c r="O148">
        <v>0</v>
      </c>
      <c r="P148">
        <v>3.89</v>
      </c>
      <c r="Q148">
        <v>1.24</v>
      </c>
      <c r="R148">
        <v>184</v>
      </c>
      <c r="T148" s="127">
        <f t="shared" si="13"/>
        <v>146</v>
      </c>
      <c r="U148" t="str">
        <f t="shared" si="10"/>
        <v>P</v>
      </c>
      <c r="V148" t="str">
        <f>IF(U148="H",COUNTIF($U$3:$U148,"H"),"")</f>
        <v/>
      </c>
      <c r="W148">
        <f>IF(U148="P",COUNTIF($U$3:$U148,"P"),"")</f>
        <v>58</v>
      </c>
      <c r="X148" s="76" t="str">
        <f t="shared" si="11"/>
        <v>Cole Hamels</v>
      </c>
      <c r="Y148">
        <f>IFERROR(VLOOKUP($X148,PITCH!$B$7:$AJ$2004,29,FALSE),"")</f>
        <v>8.9383561643835616</v>
      </c>
      <c r="Z148">
        <f>IFERROR(VLOOKUP($X148,PITCH!$B$7:$AJ$2004,30,FALSE),"")</f>
        <v>3.1849315068493151</v>
      </c>
      <c r="AA148">
        <f>IFERROR(VLOOKUP($X148,PITCH!$B$7:$AJ$2004,31,FALSE),"")</f>
        <v>5.7534246575342465</v>
      </c>
      <c r="AB148" t="str">
        <f>IFERROR(VLOOKUP($X148,PITCH!$B$7:$AJ$2004,1,FALSE),"")</f>
        <v>Cole Hamels</v>
      </c>
      <c r="AD148" s="108" t="str">
        <f>IFERROR(VLOOKUP($X148,Prospects!$A$3:$K$281,1,FALSE),"")</f>
        <v/>
      </c>
      <c r="AE148" s="108" t="str">
        <f>IFERROR(VLOOKUP($X148,Prospects!$A$3:$K$281,9,FALSE),"")</f>
        <v/>
      </c>
      <c r="AF148" s="108" t="str">
        <f>IFERROR(VLOOKUP($X148,Prospects!$A$3:$K$281,2,FALSE),"")</f>
        <v/>
      </c>
      <c r="AG148" s="110" t="str">
        <f>IFERROR(VLOOKUP($X148,Prospects!$A$3:$K$281,10,FALSE),"")</f>
        <v/>
      </c>
      <c r="AH148" s="110" t="str">
        <f>IFERROR(VLOOKUP($X148,Prospects!$A$3:$K$281,11,FALSE),"")</f>
        <v/>
      </c>
      <c r="AI148" s="110" t="str">
        <f>IFERROR(VLOOKUP($X148,Prospects!$A$3:$K$281,3,FALSE),"")</f>
        <v/>
      </c>
      <c r="AJ148" s="110" t="str">
        <f>IFERROR(VLOOKUP($X148,Prospects!$A$3:$K$281,4,FALSE),"")</f>
        <v/>
      </c>
      <c r="AK148" s="110" t="str">
        <f>IFERROR(VLOOKUP($X148,Prospects!$A$3:$K$281,5,FALSE),"")</f>
        <v/>
      </c>
      <c r="AL148" s="110" t="str">
        <f>IFERROR(VLOOKUP($X148,Prospects!$A$3:$K$281,6,FALSE),"")</f>
        <v/>
      </c>
      <c r="AN148" s="108" t="str">
        <f>IFERROR(VLOOKUP($X148,KEEPERS!$A$3:$H$300,1,FALSE),"")</f>
        <v/>
      </c>
      <c r="AO148" s="108" t="str">
        <f>IFERROR(VLOOKUP($X148,KEEPERS!$A$3:$H$300,5,FALSE),"")</f>
        <v/>
      </c>
      <c r="AP148" s="108" t="str">
        <f>IFERROR(VLOOKUP($X148,KEEPERS!$A$3:$H$300,2,FALSE),"")</f>
        <v/>
      </c>
      <c r="AQ148" s="110" t="str">
        <f>IFERROR(VLOOKUP($X148,KEEPERS!$A$3:$H$300,6,FALSE),"")</f>
        <v/>
      </c>
      <c r="AR148" s="110" t="str">
        <f>IFERROR(VLOOKUP($X148,KEEPERS!$A$3:$H$300,7,FALSE),"")</f>
        <v/>
      </c>
      <c r="AT148" s="110" t="str">
        <f>IFERROR(VLOOKUP($X148,HIT!$B$182:$AM$2000,1,FALSE),"")</f>
        <v/>
      </c>
      <c r="AU148" s="407">
        <f>IFERROR(VLOOKUP($X148,HIT!$B$182:$AM$2000,32,FALSE),0)</f>
        <v>0</v>
      </c>
      <c r="AV148" s="407">
        <f>IFERROR(VLOOKUP($X148,HIT!$B$182:$AM$2000,33,FALSE),0)</f>
        <v>0</v>
      </c>
      <c r="AW148" s="110" t="str">
        <f>IFERROR(VLOOKUP($X148,PITCH!$B$182:$AP$2000,1,FALSE),"")</f>
        <v>Cole Hamels</v>
      </c>
      <c r="AX148" s="110">
        <f>IFERROR(VLOOKUP($X148,PITCH!$B$182:$AP$2000,35,FALSE),0)</f>
        <v>388.59999999999991</v>
      </c>
      <c r="AY148" s="110">
        <f>IFERROR(VLOOKUP($X148,PITCH!$B$182:$AP$2000,36,FALSE),0)</f>
        <v>13.399999999999997</v>
      </c>
      <c r="AZ148" s="408">
        <f t="shared" si="12"/>
        <v>388.59999999999991</v>
      </c>
      <c r="BA148" s="408">
        <f>IF(AZ148&gt;0,RANK(AZ148,AZ$3:AZ808),"")</f>
        <v>115</v>
      </c>
      <c r="BB148" s="408">
        <f>IFERROR(VLOOKUP($X148,HIT!$B$182:$AP$2000,31,FALSE),0)</f>
        <v>0</v>
      </c>
      <c r="BC148" s="408">
        <f ca="1">IFERROR(VLOOKUP($X148,PITCH!$B$182:$AP$2000,34,FALSE),0)</f>
        <v>26</v>
      </c>
      <c r="BE148" s="110" t="str">
        <f>IFERROR(VLOOKUP($X148,OBP!$B$182:$AN$2001,32,FALSE),"")</f>
        <v/>
      </c>
      <c r="BG148" s="110" t="str">
        <f>IFERROR(VLOOKUP($X148,OPS!$B$183:$AL$2002,31,FALSE),"")</f>
        <v/>
      </c>
      <c r="BI148" s="110">
        <f ca="1">IFERROR(VLOOKUP($X148,PITCH!$B$205:$AP$2000,34,FALSE),"")</f>
        <v>26</v>
      </c>
      <c r="BJ148" s="110">
        <f ca="1">IFERROR(VLOOKUP($X148,PITCH!$B$205:$AP$2000,34,FALSE),"")</f>
        <v>26</v>
      </c>
      <c r="BK148" s="110">
        <f ca="1">IFERROR(VLOOKUP($X148,PITCH!$B$205:$AP$2000,34,FALSE),"")</f>
        <v>26</v>
      </c>
    </row>
    <row r="149" spans="2:63" x14ac:dyDescent="0.2">
      <c r="B149" t="s">
        <v>361</v>
      </c>
      <c r="C149" t="s">
        <v>136</v>
      </c>
      <c r="D149" t="s">
        <v>118</v>
      </c>
      <c r="E149" t="s">
        <v>429</v>
      </c>
      <c r="F149">
        <v>9</v>
      </c>
      <c r="G149">
        <v>523</v>
      </c>
      <c r="H149">
        <v>66</v>
      </c>
      <c r="I149">
        <v>28</v>
      </c>
      <c r="J149">
        <v>78</v>
      </c>
      <c r="K149">
        <v>1</v>
      </c>
      <c r="L149">
        <v>0.26100000000000001</v>
      </c>
      <c r="T149" s="127">
        <f t="shared" si="13"/>
        <v>147</v>
      </c>
      <c r="U149" t="str">
        <f t="shared" si="10"/>
        <v>H</v>
      </c>
      <c r="V149">
        <f>IF(U149="H",COUNTIF($U$3:$U149,"H"),"")</f>
        <v>89</v>
      </c>
      <c r="W149" t="str">
        <f>IF(U149="P",COUNTIF($U$3:$U149,"P"),"")</f>
        <v/>
      </c>
      <c r="X149" s="76" t="str">
        <f t="shared" si="11"/>
        <v>Jonathan Schoop</v>
      </c>
      <c r="Y149" t="str">
        <f>IFERROR(VLOOKUP($X149,PITCH!$B$7:$AJ$2004,29,FALSE),"")</f>
        <v/>
      </c>
      <c r="Z149" t="str">
        <f>IFERROR(VLOOKUP($X149,PITCH!$B$7:$AJ$2004,30,FALSE),"")</f>
        <v/>
      </c>
      <c r="AA149" t="str">
        <f>IFERROR(VLOOKUP($X149,PITCH!$B$7:$AJ$2004,31,FALSE),"")</f>
        <v/>
      </c>
      <c r="AB149" t="str">
        <f>IFERROR(VLOOKUP($X149,PITCH!$B$7:$AJ$2004,1,FALSE),"")</f>
        <v/>
      </c>
      <c r="AD149" s="108" t="str">
        <f>IFERROR(VLOOKUP($X149,Prospects!$A$3:$K$281,1,FALSE),"")</f>
        <v/>
      </c>
      <c r="AE149" s="108" t="str">
        <f>IFERROR(VLOOKUP($X149,Prospects!$A$3:$K$281,9,FALSE),"")</f>
        <v/>
      </c>
      <c r="AF149" s="108" t="str">
        <f>IFERROR(VLOOKUP($X149,Prospects!$A$3:$K$281,2,FALSE),"")</f>
        <v/>
      </c>
      <c r="AG149" s="110" t="str">
        <f>IFERROR(VLOOKUP($X149,Prospects!$A$3:$K$281,10,FALSE),"")</f>
        <v/>
      </c>
      <c r="AH149" s="110" t="str">
        <f>IFERROR(VLOOKUP($X149,Prospects!$A$3:$K$281,11,FALSE),"")</f>
        <v/>
      </c>
      <c r="AI149" s="110" t="str">
        <f>IFERROR(VLOOKUP($X149,Prospects!$A$3:$K$281,3,FALSE),"")</f>
        <v/>
      </c>
      <c r="AJ149" s="110" t="str">
        <f>IFERROR(VLOOKUP($X149,Prospects!$A$3:$K$281,4,FALSE),"")</f>
        <v/>
      </c>
      <c r="AK149" s="110" t="str">
        <f>IFERROR(VLOOKUP($X149,Prospects!$A$3:$K$281,5,FALSE),"")</f>
        <v/>
      </c>
      <c r="AL149" s="110" t="str">
        <f>IFERROR(VLOOKUP($X149,Prospects!$A$3:$K$281,6,FALSE),"")</f>
        <v/>
      </c>
      <c r="AN149" s="108" t="str">
        <f>IFERROR(VLOOKUP($X149,KEEPERS!$A$3:$H$300,1,FALSE),"")</f>
        <v/>
      </c>
      <c r="AO149" s="108" t="str">
        <f>IFERROR(VLOOKUP($X149,KEEPERS!$A$3:$H$300,5,FALSE),"")</f>
        <v/>
      </c>
      <c r="AP149" s="108" t="str">
        <f>IFERROR(VLOOKUP($X149,KEEPERS!$A$3:$H$300,2,FALSE),"")</f>
        <v/>
      </c>
      <c r="AQ149" s="110" t="str">
        <f>IFERROR(VLOOKUP($X149,KEEPERS!$A$3:$H$300,6,FALSE),"")</f>
        <v/>
      </c>
      <c r="AR149" s="110" t="str">
        <f>IFERROR(VLOOKUP($X149,KEEPERS!$A$3:$H$300,7,FALSE),"")</f>
        <v/>
      </c>
      <c r="AT149" s="110" t="str">
        <f>IFERROR(VLOOKUP($X149,HIT!$B$182:$AM$2000,1,FALSE),"")</f>
        <v>Jonathan Schoop</v>
      </c>
      <c r="AU149" s="407">
        <f>IFERROR(VLOOKUP($X149,HIT!$B$182:$AM$2000,32,FALSE),0)</f>
        <v>381.05</v>
      </c>
      <c r="AV149" s="407">
        <f>IFERROR(VLOOKUP($X149,HIT!$B$182:$AM$2000,33,FALSE),0)</f>
        <v>2.6646853146853147</v>
      </c>
      <c r="AW149" s="110" t="str">
        <f>IFERROR(VLOOKUP($X149,PITCH!$B$182:$AP$2000,1,FALSE),"")</f>
        <v/>
      </c>
      <c r="AX149" s="110">
        <f>IFERROR(VLOOKUP($X149,PITCH!$B$182:$AP$2000,35,FALSE),0)</f>
        <v>0</v>
      </c>
      <c r="AY149" s="110">
        <f>IFERROR(VLOOKUP($X149,PITCH!$B$182:$AP$2000,36,FALSE),0)</f>
        <v>0</v>
      </c>
      <c r="AZ149" s="408">
        <f t="shared" si="12"/>
        <v>381.05</v>
      </c>
      <c r="BA149" s="408">
        <f>IF(AZ149&gt;0,RANK(AZ149,AZ$3:AZ809),"")</f>
        <v>126</v>
      </c>
      <c r="BB149" s="408">
        <f ca="1">IFERROR(VLOOKUP($X149,HIT!$B$182:$AP$2000,31,FALSE),0)</f>
        <v>59</v>
      </c>
      <c r="BC149" s="408">
        <f>IFERROR(VLOOKUP($X149,PITCH!$B$182:$AP$2000,34,FALSE),0)</f>
        <v>0</v>
      </c>
      <c r="BE149" s="110">
        <f>IFERROR(VLOOKUP($X149,OBP!$B$182:$AN$2001,32,FALSE),"")</f>
        <v>104</v>
      </c>
      <c r="BG149" s="110">
        <f>IFERROR(VLOOKUP($X149,OPS!$B$183:$AL$2002,31,FALSE),"")</f>
        <v>86</v>
      </c>
      <c r="BI149" s="110" t="str">
        <f>IFERROR(VLOOKUP($X149,PITCH!$B$205:$AP$2000,34,FALSE),"")</f>
        <v/>
      </c>
      <c r="BJ149" s="110" t="str">
        <f>IFERROR(VLOOKUP($X149,PITCH!$B$205:$AP$2000,34,FALSE),"")</f>
        <v/>
      </c>
      <c r="BK149" s="110" t="str">
        <f>IFERROR(VLOOKUP($X149,PITCH!$B$205:$AP$2000,34,FALSE),"")</f>
        <v/>
      </c>
    </row>
    <row r="150" spans="2:63" x14ac:dyDescent="0.2">
      <c r="B150" t="s">
        <v>740</v>
      </c>
      <c r="C150" t="s">
        <v>810</v>
      </c>
      <c r="D150" t="s">
        <v>118</v>
      </c>
      <c r="E150" t="s">
        <v>118</v>
      </c>
      <c r="F150">
        <v>8</v>
      </c>
      <c r="G150">
        <v>589</v>
      </c>
      <c r="H150">
        <v>86</v>
      </c>
      <c r="I150">
        <v>19</v>
      </c>
      <c r="J150">
        <v>59</v>
      </c>
      <c r="K150">
        <v>14</v>
      </c>
      <c r="L150">
        <v>0.23</v>
      </c>
      <c r="T150" s="127">
        <f t="shared" si="13"/>
        <v>148</v>
      </c>
      <c r="U150" t="str">
        <f t="shared" si="10"/>
        <v>H</v>
      </c>
      <c r="V150">
        <f>IF(U150="H",COUNTIF($U$3:$U150,"H"),"")</f>
        <v>90</v>
      </c>
      <c r="W150" t="str">
        <f>IF(U150="P",COUNTIF($U$3:$U150,"P"),"")</f>
        <v/>
      </c>
      <c r="X150" s="76" t="str">
        <f t="shared" si="11"/>
        <v>Yoan Moncada</v>
      </c>
      <c r="Y150" t="str">
        <f>IFERROR(VLOOKUP($X150,PITCH!$B$7:$AJ$2004,29,FALSE),"")</f>
        <v/>
      </c>
      <c r="Z150" t="str">
        <f>IFERROR(VLOOKUP($X150,PITCH!$B$7:$AJ$2004,30,FALSE),"")</f>
        <v/>
      </c>
      <c r="AA150" t="str">
        <f>IFERROR(VLOOKUP($X150,PITCH!$B$7:$AJ$2004,31,FALSE),"")</f>
        <v/>
      </c>
      <c r="AB150" t="str">
        <f>IFERROR(VLOOKUP($X150,PITCH!$B$7:$AJ$2004,1,FALSE),"")</f>
        <v/>
      </c>
      <c r="AD150" s="108" t="str">
        <f>IFERROR(VLOOKUP($X150,Prospects!$A$3:$K$281,1,FALSE),"")</f>
        <v/>
      </c>
      <c r="AE150" s="108" t="str">
        <f>IFERROR(VLOOKUP($X150,Prospects!$A$3:$K$281,9,FALSE),"")</f>
        <v/>
      </c>
      <c r="AF150" s="108" t="str">
        <f>IFERROR(VLOOKUP($X150,Prospects!$A$3:$K$281,2,FALSE),"")</f>
        <v/>
      </c>
      <c r="AG150" s="110" t="str">
        <f>IFERROR(VLOOKUP($X150,Prospects!$A$3:$K$281,10,FALSE),"")</f>
        <v/>
      </c>
      <c r="AH150" s="110" t="str">
        <f>IFERROR(VLOOKUP($X150,Prospects!$A$3:$K$281,11,FALSE),"")</f>
        <v/>
      </c>
      <c r="AI150" s="110" t="str">
        <f>IFERROR(VLOOKUP($X150,Prospects!$A$3:$K$281,3,FALSE),"")</f>
        <v/>
      </c>
      <c r="AJ150" s="110" t="str">
        <f>IFERROR(VLOOKUP($X150,Prospects!$A$3:$K$281,4,FALSE),"")</f>
        <v/>
      </c>
      <c r="AK150" s="110" t="str">
        <f>IFERROR(VLOOKUP($X150,Prospects!$A$3:$K$281,5,FALSE),"")</f>
        <v/>
      </c>
      <c r="AL150" s="110" t="str">
        <f>IFERROR(VLOOKUP($X150,Prospects!$A$3:$K$281,6,FALSE),"")</f>
        <v/>
      </c>
      <c r="AN150" s="108" t="str">
        <f>IFERROR(VLOOKUP($X150,KEEPERS!$A$3:$H$300,1,FALSE),"")</f>
        <v/>
      </c>
      <c r="AO150" s="108" t="str">
        <f>IFERROR(VLOOKUP($X150,KEEPERS!$A$3:$H$300,5,FALSE),"")</f>
        <v/>
      </c>
      <c r="AP150" s="108" t="str">
        <f>IFERROR(VLOOKUP($X150,KEEPERS!$A$3:$H$300,2,FALSE),"")</f>
        <v/>
      </c>
      <c r="AQ150" s="110" t="str">
        <f>IFERROR(VLOOKUP($X150,KEEPERS!$A$3:$H$300,6,FALSE),"")</f>
        <v/>
      </c>
      <c r="AR150" s="110" t="str">
        <f>IFERROR(VLOOKUP($X150,KEEPERS!$A$3:$H$300,7,FALSE),"")</f>
        <v/>
      </c>
      <c r="AT150" s="110" t="str">
        <f>IFERROR(VLOOKUP($X150,HIT!$B$182:$AM$2000,1,FALSE),"")</f>
        <v>Yoan Moncada</v>
      </c>
      <c r="AU150" s="407">
        <f>IFERROR(VLOOKUP($X150,HIT!$B$182:$AM$2000,32,FALSE),0)</f>
        <v>350.55</v>
      </c>
      <c r="AV150" s="407">
        <f>IFERROR(VLOOKUP($X150,HIT!$B$182:$AM$2000,33,FALSE),0)</f>
        <v>2.4175862068965519</v>
      </c>
      <c r="AW150" s="110" t="str">
        <f>IFERROR(VLOOKUP($X150,PITCH!$B$182:$AP$2000,1,FALSE),"")</f>
        <v/>
      </c>
      <c r="AX150" s="110">
        <f>IFERROR(VLOOKUP($X150,PITCH!$B$182:$AP$2000,35,FALSE),0)</f>
        <v>0</v>
      </c>
      <c r="AY150" s="110">
        <f>IFERROR(VLOOKUP($X150,PITCH!$B$182:$AP$2000,36,FALSE),0)</f>
        <v>0</v>
      </c>
      <c r="AZ150" s="408">
        <f t="shared" si="12"/>
        <v>350.55</v>
      </c>
      <c r="BA150" s="408">
        <f>IF(AZ150&gt;0,RANK(AZ150,AZ$3:AZ810),"")</f>
        <v>175</v>
      </c>
      <c r="BB150" s="408">
        <f ca="1">IFERROR(VLOOKUP($X150,HIT!$B$182:$AP$2000,31,FALSE),0)</f>
        <v>282</v>
      </c>
      <c r="BC150" s="408">
        <f>IFERROR(VLOOKUP($X150,PITCH!$B$182:$AP$2000,34,FALSE),0)</f>
        <v>0</v>
      </c>
      <c r="BE150" s="110">
        <f>IFERROR(VLOOKUP($X150,OBP!$B$182:$AN$2001,32,FALSE),"")</f>
        <v>131</v>
      </c>
      <c r="BG150" s="110">
        <f>IFERROR(VLOOKUP($X150,OPS!$B$183:$AL$2002,31,FALSE),"")</f>
        <v>141</v>
      </c>
      <c r="BI150" s="110" t="str">
        <f>IFERROR(VLOOKUP($X150,PITCH!$B$205:$AP$2000,34,FALSE),"")</f>
        <v/>
      </c>
      <c r="BJ150" s="110" t="str">
        <f>IFERROR(VLOOKUP($X150,PITCH!$B$205:$AP$2000,34,FALSE),"")</f>
        <v/>
      </c>
      <c r="BK150" s="110" t="str">
        <f>IFERROR(VLOOKUP($X150,PITCH!$B$205:$AP$2000,34,FALSE),"")</f>
        <v/>
      </c>
    </row>
    <row r="151" spans="2:63" x14ac:dyDescent="0.2">
      <c r="B151" t="s">
        <v>239</v>
      </c>
      <c r="C151" t="s">
        <v>137</v>
      </c>
      <c r="D151" t="s">
        <v>111</v>
      </c>
      <c r="E151" t="s">
        <v>111</v>
      </c>
      <c r="F151">
        <v>8</v>
      </c>
      <c r="M151">
        <v>201</v>
      </c>
      <c r="N151">
        <v>13</v>
      </c>
      <c r="O151">
        <v>0</v>
      </c>
      <c r="P151">
        <v>3.92</v>
      </c>
      <c r="Q151">
        <v>1.22</v>
      </c>
      <c r="R151">
        <v>194</v>
      </c>
      <c r="T151" s="127">
        <f t="shared" si="13"/>
        <v>149</v>
      </c>
      <c r="U151" t="str">
        <f t="shared" si="10"/>
        <v>P</v>
      </c>
      <c r="V151" t="str">
        <f>IF(U151="H",COUNTIF($U$3:$U151,"H"),"")</f>
        <v/>
      </c>
      <c r="W151">
        <f>IF(U151="P",COUNTIF($U$3:$U151,"P"),"")</f>
        <v>59</v>
      </c>
      <c r="X151" s="76" t="str">
        <f t="shared" si="11"/>
        <v>Rick Porcello</v>
      </c>
      <c r="Y151">
        <f>IFERROR(VLOOKUP($X151,PITCH!$B$7:$AJ$2004,29,FALSE),"")</f>
        <v>7.9441913439635536</v>
      </c>
      <c r="Z151">
        <f>IFERROR(VLOOKUP($X151,PITCH!$B$7:$AJ$2004,30,FALSE),"")</f>
        <v>2.1526195899772209</v>
      </c>
      <c r="AA151">
        <f>IFERROR(VLOOKUP($X151,PITCH!$B$7:$AJ$2004,31,FALSE),"")</f>
        <v>5.7915717539863323</v>
      </c>
      <c r="AB151" t="str">
        <f>IFERROR(VLOOKUP($X151,PITCH!$B$7:$AJ$2004,1,FALSE),"")</f>
        <v>Rick Porcello</v>
      </c>
      <c r="AD151" s="108" t="str">
        <f>IFERROR(VLOOKUP($X151,Prospects!$A$3:$K$281,1,FALSE),"")</f>
        <v/>
      </c>
      <c r="AE151" s="108" t="str">
        <f>IFERROR(VLOOKUP($X151,Prospects!$A$3:$K$281,9,FALSE),"")</f>
        <v/>
      </c>
      <c r="AF151" s="108" t="str">
        <f>IFERROR(VLOOKUP($X151,Prospects!$A$3:$K$281,2,FALSE),"")</f>
        <v/>
      </c>
      <c r="AG151" s="110" t="str">
        <f>IFERROR(VLOOKUP($X151,Prospects!$A$3:$K$281,10,FALSE),"")</f>
        <v/>
      </c>
      <c r="AH151" s="110" t="str">
        <f>IFERROR(VLOOKUP($X151,Prospects!$A$3:$K$281,11,FALSE),"")</f>
        <v/>
      </c>
      <c r="AI151" s="110" t="str">
        <f>IFERROR(VLOOKUP($X151,Prospects!$A$3:$K$281,3,FALSE),"")</f>
        <v/>
      </c>
      <c r="AJ151" s="110" t="str">
        <f>IFERROR(VLOOKUP($X151,Prospects!$A$3:$K$281,4,FALSE),"")</f>
        <v/>
      </c>
      <c r="AK151" s="110" t="str">
        <f>IFERROR(VLOOKUP($X151,Prospects!$A$3:$K$281,5,FALSE),"")</f>
        <v/>
      </c>
      <c r="AL151" s="110" t="str">
        <f>IFERROR(VLOOKUP($X151,Prospects!$A$3:$K$281,6,FALSE),"")</f>
        <v/>
      </c>
      <c r="AN151" s="108" t="str">
        <f>IFERROR(VLOOKUP($X151,KEEPERS!$A$3:$H$300,1,FALSE),"")</f>
        <v/>
      </c>
      <c r="AO151" s="108" t="str">
        <f>IFERROR(VLOOKUP($X151,KEEPERS!$A$3:$H$300,5,FALSE),"")</f>
        <v/>
      </c>
      <c r="AP151" s="108" t="str">
        <f>IFERROR(VLOOKUP($X151,KEEPERS!$A$3:$H$300,2,FALSE),"")</f>
        <v/>
      </c>
      <c r="AQ151" s="110" t="str">
        <f>IFERROR(VLOOKUP($X151,KEEPERS!$A$3:$H$300,6,FALSE),"")</f>
        <v/>
      </c>
      <c r="AR151" s="110" t="str">
        <f>IFERROR(VLOOKUP($X151,KEEPERS!$A$3:$H$300,7,FALSE),"")</f>
        <v/>
      </c>
      <c r="AT151" s="110" t="str">
        <f>IFERROR(VLOOKUP($X151,HIT!$B$182:$AM$2000,1,FALSE),"")</f>
        <v/>
      </c>
      <c r="AU151" s="407">
        <f>IFERROR(VLOOKUP($X151,HIT!$B$182:$AM$2000,32,FALSE),0)</f>
        <v>0</v>
      </c>
      <c r="AV151" s="407">
        <f>IFERROR(VLOOKUP($X151,HIT!$B$182:$AM$2000,33,FALSE),0)</f>
        <v>0</v>
      </c>
      <c r="AW151" s="110" t="str">
        <f>IFERROR(VLOOKUP($X151,PITCH!$B$182:$AP$2000,1,FALSE),"")</f>
        <v>Rick Porcello</v>
      </c>
      <c r="AX151" s="110">
        <f>IFERROR(VLOOKUP($X151,PITCH!$B$182:$AP$2000,35,FALSE),0)</f>
        <v>390.29999999999995</v>
      </c>
      <c r="AY151" s="110">
        <f>IFERROR(VLOOKUP($X151,PITCH!$B$182:$AP$2000,36,FALSE),0)</f>
        <v>12.590322580645159</v>
      </c>
      <c r="AZ151" s="408">
        <f t="shared" si="12"/>
        <v>390.29999999999995</v>
      </c>
      <c r="BA151" s="408">
        <f>IF(AZ151&gt;0,RANK(AZ151,AZ$3:AZ811),"")</f>
        <v>111</v>
      </c>
      <c r="BB151" s="408">
        <f>IFERROR(VLOOKUP($X151,HIT!$B$182:$AP$2000,31,FALSE),0)</f>
        <v>0</v>
      </c>
      <c r="BC151" s="408">
        <f ca="1">IFERROR(VLOOKUP($X151,PITCH!$B$182:$AP$2000,34,FALSE),0)</f>
        <v>26</v>
      </c>
      <c r="BE151" s="110" t="str">
        <f>IFERROR(VLOOKUP($X151,OBP!$B$182:$AN$2001,32,FALSE),"")</f>
        <v/>
      </c>
      <c r="BG151" s="110" t="str">
        <f>IFERROR(VLOOKUP($X151,OPS!$B$183:$AL$2002,31,FALSE),"")</f>
        <v/>
      </c>
      <c r="BI151" s="110">
        <f ca="1">IFERROR(VLOOKUP($X151,PITCH!$B$205:$AP$2000,34,FALSE),"")</f>
        <v>26</v>
      </c>
      <c r="BJ151" s="110">
        <f ca="1">IFERROR(VLOOKUP($X151,PITCH!$B$205:$AP$2000,34,FALSE),"")</f>
        <v>26</v>
      </c>
      <c r="BK151" s="110">
        <f ca="1">IFERROR(VLOOKUP($X151,PITCH!$B$205:$AP$2000,34,FALSE),"")</f>
        <v>26</v>
      </c>
    </row>
    <row r="152" spans="2:63" x14ac:dyDescent="0.2">
      <c r="B152" t="s">
        <v>399</v>
      </c>
      <c r="C152" t="s">
        <v>719</v>
      </c>
      <c r="D152" t="s">
        <v>114</v>
      </c>
      <c r="E152" t="s">
        <v>114</v>
      </c>
      <c r="F152">
        <v>8</v>
      </c>
      <c r="G152">
        <v>445</v>
      </c>
      <c r="H152">
        <v>77</v>
      </c>
      <c r="I152">
        <v>19</v>
      </c>
      <c r="J152">
        <v>71</v>
      </c>
      <c r="K152">
        <v>9</v>
      </c>
      <c r="L152">
        <v>0.25800000000000001</v>
      </c>
      <c r="T152" s="127">
        <f t="shared" si="13"/>
        <v>150</v>
      </c>
      <c r="U152" t="str">
        <f t="shared" si="10"/>
        <v>H</v>
      </c>
      <c r="V152">
        <f>IF(U152="H",COUNTIF($U$3:$U152,"H"),"")</f>
        <v>91</v>
      </c>
      <c r="W152" t="str">
        <f>IF(U152="P",COUNTIF($U$3:$U152,"P"),"")</f>
        <v/>
      </c>
      <c r="X152" s="76" t="str">
        <f t="shared" si="11"/>
        <v>Aaron Hicks</v>
      </c>
      <c r="Y152" t="str">
        <f>IFERROR(VLOOKUP($X152,PITCH!$B$7:$AJ$2004,29,FALSE),"")</f>
        <v/>
      </c>
      <c r="Z152" t="str">
        <f>IFERROR(VLOOKUP($X152,PITCH!$B$7:$AJ$2004,30,FALSE),"")</f>
        <v/>
      </c>
      <c r="AA152" t="str">
        <f>IFERROR(VLOOKUP($X152,PITCH!$B$7:$AJ$2004,31,FALSE),"")</f>
        <v/>
      </c>
      <c r="AB152" t="str">
        <f>IFERROR(VLOOKUP($X152,PITCH!$B$7:$AJ$2004,1,FALSE),"")</f>
        <v/>
      </c>
      <c r="AD152" s="108" t="str">
        <f>IFERROR(VLOOKUP($X152,Prospects!$A$3:$K$281,1,FALSE),"")</f>
        <v/>
      </c>
      <c r="AE152" s="108" t="str">
        <f>IFERROR(VLOOKUP($X152,Prospects!$A$3:$K$281,9,FALSE),"")</f>
        <v/>
      </c>
      <c r="AF152" s="108" t="str">
        <f>IFERROR(VLOOKUP($X152,Prospects!$A$3:$K$281,2,FALSE),"")</f>
        <v/>
      </c>
      <c r="AG152" s="110" t="str">
        <f>IFERROR(VLOOKUP($X152,Prospects!$A$3:$K$281,10,FALSE),"")</f>
        <v/>
      </c>
      <c r="AH152" s="110" t="str">
        <f>IFERROR(VLOOKUP($X152,Prospects!$A$3:$K$281,11,FALSE),"")</f>
        <v/>
      </c>
      <c r="AI152" s="110" t="str">
        <f>IFERROR(VLOOKUP($X152,Prospects!$A$3:$K$281,3,FALSE),"")</f>
        <v/>
      </c>
      <c r="AJ152" s="110" t="str">
        <f>IFERROR(VLOOKUP($X152,Prospects!$A$3:$K$281,4,FALSE),"")</f>
        <v/>
      </c>
      <c r="AK152" s="110" t="str">
        <f>IFERROR(VLOOKUP($X152,Prospects!$A$3:$K$281,5,FALSE),"")</f>
        <v/>
      </c>
      <c r="AL152" s="110" t="str">
        <f>IFERROR(VLOOKUP($X152,Prospects!$A$3:$K$281,6,FALSE),"")</f>
        <v/>
      </c>
      <c r="AN152" s="108" t="str">
        <f>IFERROR(VLOOKUP($X152,KEEPERS!$A$3:$H$300,1,FALSE),"")</f>
        <v/>
      </c>
      <c r="AO152" s="108" t="str">
        <f>IFERROR(VLOOKUP($X152,KEEPERS!$A$3:$H$300,5,FALSE),"")</f>
        <v/>
      </c>
      <c r="AP152" s="108" t="str">
        <f>IFERROR(VLOOKUP($X152,KEEPERS!$A$3:$H$300,2,FALSE),"")</f>
        <v/>
      </c>
      <c r="AQ152" s="110" t="str">
        <f>IFERROR(VLOOKUP($X152,KEEPERS!$A$3:$H$300,6,FALSE),"")</f>
        <v/>
      </c>
      <c r="AR152" s="110" t="str">
        <f>IFERROR(VLOOKUP($X152,KEEPERS!$A$3:$H$300,7,FALSE),"")</f>
        <v/>
      </c>
      <c r="AT152" s="110" t="str">
        <f>IFERROR(VLOOKUP($X152,HIT!$B$182:$AM$2000,1,FALSE),"")</f>
        <v>Aaron Hicks</v>
      </c>
      <c r="AU152" s="407">
        <f>IFERROR(VLOOKUP($X152,HIT!$B$182:$AM$2000,32,FALSE),0)</f>
        <v>430.25</v>
      </c>
      <c r="AV152" s="407">
        <f>IFERROR(VLOOKUP($X152,HIT!$B$182:$AM$2000,33,FALSE),0)</f>
        <v>3.0514184397163122</v>
      </c>
      <c r="AW152" s="110" t="str">
        <f>IFERROR(VLOOKUP($X152,PITCH!$B$182:$AP$2000,1,FALSE),"")</f>
        <v/>
      </c>
      <c r="AX152" s="110">
        <f>IFERROR(VLOOKUP($X152,PITCH!$B$182:$AP$2000,35,FALSE),0)</f>
        <v>0</v>
      </c>
      <c r="AY152" s="110">
        <f>IFERROR(VLOOKUP($X152,PITCH!$B$182:$AP$2000,36,FALSE),0)</f>
        <v>0</v>
      </c>
      <c r="AZ152" s="408">
        <f t="shared" si="12"/>
        <v>430.25</v>
      </c>
      <c r="BA152" s="408">
        <f>IF(AZ152&gt;0,RANK(AZ152,AZ$3:AZ812),"")</f>
        <v>60</v>
      </c>
      <c r="BB152" s="408">
        <f ca="1">IFERROR(VLOOKUP($X152,HIT!$B$182:$AP$2000,31,FALSE),0)</f>
        <v>161</v>
      </c>
      <c r="BC152" s="408">
        <f>IFERROR(VLOOKUP($X152,PITCH!$B$182:$AP$2000,34,FALSE),0)</f>
        <v>0</v>
      </c>
      <c r="BE152" s="110">
        <f>IFERROR(VLOOKUP($X152,OBP!$B$182:$AN$2001,32,FALSE),"")</f>
        <v>61</v>
      </c>
      <c r="BG152" s="110">
        <f>IFERROR(VLOOKUP($X152,OPS!$B$183:$AL$2002,31,FALSE),"")</f>
        <v>74</v>
      </c>
      <c r="BI152" s="110" t="str">
        <f>IFERROR(VLOOKUP($X152,PITCH!$B$205:$AP$2000,34,FALSE),"")</f>
        <v/>
      </c>
      <c r="BJ152" s="110" t="str">
        <f>IFERROR(VLOOKUP($X152,PITCH!$B$205:$AP$2000,34,FALSE),"")</f>
        <v/>
      </c>
      <c r="BK152" s="110" t="str">
        <f>IFERROR(VLOOKUP($X152,PITCH!$B$205:$AP$2000,34,FALSE),"")</f>
        <v/>
      </c>
    </row>
    <row r="153" spans="2:63" x14ac:dyDescent="0.2">
      <c r="B153" t="s">
        <v>381</v>
      </c>
      <c r="C153" t="s">
        <v>113</v>
      </c>
      <c r="D153" t="s">
        <v>97</v>
      </c>
      <c r="E153" t="s">
        <v>97</v>
      </c>
      <c r="F153">
        <v>8</v>
      </c>
      <c r="G153">
        <v>427</v>
      </c>
      <c r="H153">
        <v>62</v>
      </c>
      <c r="I153">
        <v>25</v>
      </c>
      <c r="J153">
        <v>70</v>
      </c>
      <c r="K153">
        <v>1</v>
      </c>
      <c r="L153">
        <v>0.246</v>
      </c>
      <c r="T153" s="127">
        <f t="shared" si="13"/>
        <v>151</v>
      </c>
      <c r="U153" t="str">
        <f t="shared" si="10"/>
        <v>H</v>
      </c>
      <c r="V153">
        <f>IF(U153="H",COUNTIF($U$3:$U153,"H"),"")</f>
        <v>92</v>
      </c>
      <c r="W153" t="str">
        <f>IF(U153="P",COUNTIF($U$3:$U153,"P"),"")</f>
        <v/>
      </c>
      <c r="X153" s="76" t="str">
        <f t="shared" si="11"/>
        <v>Yasmani Grandal</v>
      </c>
      <c r="Y153" t="str">
        <f>IFERROR(VLOOKUP($X153,PITCH!$B$7:$AJ$2004,29,FALSE),"")</f>
        <v/>
      </c>
      <c r="Z153" t="str">
        <f>IFERROR(VLOOKUP($X153,PITCH!$B$7:$AJ$2004,30,FALSE),"")</f>
        <v/>
      </c>
      <c r="AA153" t="str">
        <f>IFERROR(VLOOKUP($X153,PITCH!$B$7:$AJ$2004,31,FALSE),"")</f>
        <v/>
      </c>
      <c r="AB153" t="str">
        <f>IFERROR(VLOOKUP($X153,PITCH!$B$7:$AJ$2004,1,FALSE),"")</f>
        <v/>
      </c>
      <c r="AD153" s="108" t="str">
        <f>IFERROR(VLOOKUP($X153,Prospects!$A$3:$K$281,1,FALSE),"")</f>
        <v/>
      </c>
      <c r="AE153" s="108" t="str">
        <f>IFERROR(VLOOKUP($X153,Prospects!$A$3:$K$281,9,FALSE),"")</f>
        <v/>
      </c>
      <c r="AF153" s="108" t="str">
        <f>IFERROR(VLOOKUP($X153,Prospects!$A$3:$K$281,2,FALSE),"")</f>
        <v/>
      </c>
      <c r="AG153" s="110" t="str">
        <f>IFERROR(VLOOKUP($X153,Prospects!$A$3:$K$281,10,FALSE),"")</f>
        <v/>
      </c>
      <c r="AH153" s="110" t="str">
        <f>IFERROR(VLOOKUP($X153,Prospects!$A$3:$K$281,11,FALSE),"")</f>
        <v/>
      </c>
      <c r="AI153" s="110" t="str">
        <f>IFERROR(VLOOKUP($X153,Prospects!$A$3:$K$281,3,FALSE),"")</f>
        <v/>
      </c>
      <c r="AJ153" s="110" t="str">
        <f>IFERROR(VLOOKUP($X153,Prospects!$A$3:$K$281,4,FALSE),"")</f>
        <v/>
      </c>
      <c r="AK153" s="110" t="str">
        <f>IFERROR(VLOOKUP($X153,Prospects!$A$3:$K$281,5,FALSE),"")</f>
        <v/>
      </c>
      <c r="AL153" s="110" t="str">
        <f>IFERROR(VLOOKUP($X153,Prospects!$A$3:$K$281,6,FALSE),"")</f>
        <v/>
      </c>
      <c r="AN153" s="108" t="str">
        <f>IFERROR(VLOOKUP($X153,KEEPERS!$A$3:$H$300,1,FALSE),"")</f>
        <v/>
      </c>
      <c r="AO153" s="108" t="str">
        <f>IFERROR(VLOOKUP($X153,KEEPERS!$A$3:$H$300,5,FALSE),"")</f>
        <v/>
      </c>
      <c r="AP153" s="108" t="str">
        <f>IFERROR(VLOOKUP($X153,KEEPERS!$A$3:$H$300,2,FALSE),"")</f>
        <v/>
      </c>
      <c r="AQ153" s="110" t="str">
        <f>IFERROR(VLOOKUP($X153,KEEPERS!$A$3:$H$300,6,FALSE),"")</f>
        <v/>
      </c>
      <c r="AR153" s="110" t="str">
        <f>IFERROR(VLOOKUP($X153,KEEPERS!$A$3:$H$300,7,FALSE),"")</f>
        <v/>
      </c>
      <c r="AT153" s="110" t="str">
        <f>IFERROR(VLOOKUP($X153,HIT!$B$182:$AM$2000,1,FALSE),"")</f>
        <v>Yasmani Grandal</v>
      </c>
      <c r="AU153" s="407">
        <f>IFERROR(VLOOKUP($X153,HIT!$B$182:$AM$2000,32,FALSE),0)</f>
        <v>297.30000000000007</v>
      </c>
      <c r="AV153" s="407">
        <f>IFERROR(VLOOKUP($X153,HIT!$B$182:$AM$2000,33,FALSE),0)</f>
        <v>2.5194915254237293</v>
      </c>
      <c r="AW153" s="110" t="str">
        <f>IFERROR(VLOOKUP($X153,PITCH!$B$182:$AP$2000,1,FALSE),"")</f>
        <v/>
      </c>
      <c r="AX153" s="110">
        <f>IFERROR(VLOOKUP($X153,PITCH!$B$182:$AP$2000,35,FALSE),0)</f>
        <v>0</v>
      </c>
      <c r="AY153" s="110">
        <f>IFERROR(VLOOKUP($X153,PITCH!$B$182:$AP$2000,36,FALSE),0)</f>
        <v>0</v>
      </c>
      <c r="AZ153" s="408">
        <f t="shared" si="12"/>
        <v>297.30000000000007</v>
      </c>
      <c r="BA153" s="408">
        <f>IF(AZ153&gt;0,RANK(AZ153,AZ$3:AZ813),"")</f>
        <v>263</v>
      </c>
      <c r="BB153" s="408">
        <f ca="1">IFERROR(VLOOKUP($X153,HIT!$B$182:$AP$2000,31,FALSE),0)</f>
        <v>85</v>
      </c>
      <c r="BC153" s="408">
        <f>IFERROR(VLOOKUP($X153,PITCH!$B$182:$AP$2000,34,FALSE),0)</f>
        <v>0</v>
      </c>
      <c r="BE153" s="110">
        <f>IFERROR(VLOOKUP($X153,OBP!$B$182:$AN$2001,32,FALSE),"")</f>
        <v>75</v>
      </c>
      <c r="BG153" s="110">
        <f>IFERROR(VLOOKUP($X153,OPS!$B$183:$AL$2002,31,FALSE),"")</f>
        <v>76</v>
      </c>
      <c r="BI153" s="110" t="str">
        <f>IFERROR(VLOOKUP($X153,PITCH!$B$205:$AP$2000,34,FALSE),"")</f>
        <v/>
      </c>
      <c r="BJ153" s="110" t="str">
        <f>IFERROR(VLOOKUP($X153,PITCH!$B$205:$AP$2000,34,FALSE),"")</f>
        <v/>
      </c>
      <c r="BK153" s="110" t="str">
        <f>IFERROR(VLOOKUP($X153,PITCH!$B$205:$AP$2000,34,FALSE),"")</f>
        <v/>
      </c>
    </row>
    <row r="154" spans="2:63" x14ac:dyDescent="0.2">
      <c r="B154" t="s">
        <v>2236</v>
      </c>
      <c r="C154" t="s">
        <v>715</v>
      </c>
      <c r="D154" t="s">
        <v>1036</v>
      </c>
      <c r="E154" t="s">
        <v>1024</v>
      </c>
      <c r="F154">
        <v>8</v>
      </c>
      <c r="G154">
        <v>504</v>
      </c>
      <c r="H154">
        <v>76</v>
      </c>
      <c r="I154">
        <v>19</v>
      </c>
      <c r="J154">
        <v>68</v>
      </c>
      <c r="K154">
        <v>10</v>
      </c>
      <c r="L154">
        <v>0.24099999999999999</v>
      </c>
      <c r="T154" s="127">
        <f t="shared" si="13"/>
        <v>152</v>
      </c>
      <c r="U154" t="str">
        <f t="shared" si="10"/>
        <v>H</v>
      </c>
      <c r="V154">
        <f>IF(U154="H",COUNTIF($U$3:$U154,"H"),"")</f>
        <v>93</v>
      </c>
      <c r="W154" t="str">
        <f>IF(U154="P",COUNTIF($U$3:$U154,"P"),"")</f>
        <v/>
      </c>
      <c r="X154" s="76" t="str">
        <f t="shared" si="11"/>
        <v>Chris Taylor</v>
      </c>
      <c r="Y154" t="str">
        <f>IFERROR(VLOOKUP($X154,PITCH!$B$7:$AJ$2004,29,FALSE),"")</f>
        <v/>
      </c>
      <c r="Z154" t="str">
        <f>IFERROR(VLOOKUP($X154,PITCH!$B$7:$AJ$2004,30,FALSE),"")</f>
        <v/>
      </c>
      <c r="AA154" t="str">
        <f>IFERROR(VLOOKUP($X154,PITCH!$B$7:$AJ$2004,31,FALSE),"")</f>
        <v/>
      </c>
      <c r="AB154" t="str">
        <f>IFERROR(VLOOKUP($X154,PITCH!$B$7:$AJ$2004,1,FALSE),"")</f>
        <v/>
      </c>
      <c r="AD154" s="108" t="str">
        <f>IFERROR(VLOOKUP($X154,Prospects!$A$3:$K$281,1,FALSE),"")</f>
        <v/>
      </c>
      <c r="AE154" s="108" t="str">
        <f>IFERROR(VLOOKUP($X154,Prospects!$A$3:$K$281,9,FALSE),"")</f>
        <v/>
      </c>
      <c r="AF154" s="108" t="str">
        <f>IFERROR(VLOOKUP($X154,Prospects!$A$3:$K$281,2,FALSE),"")</f>
        <v/>
      </c>
      <c r="AG154" s="110" t="str">
        <f>IFERROR(VLOOKUP($X154,Prospects!$A$3:$K$281,10,FALSE),"")</f>
        <v/>
      </c>
      <c r="AH154" s="110" t="str">
        <f>IFERROR(VLOOKUP($X154,Prospects!$A$3:$K$281,11,FALSE),"")</f>
        <v/>
      </c>
      <c r="AI154" s="110" t="str">
        <f>IFERROR(VLOOKUP($X154,Prospects!$A$3:$K$281,3,FALSE),"")</f>
        <v/>
      </c>
      <c r="AJ154" s="110" t="str">
        <f>IFERROR(VLOOKUP($X154,Prospects!$A$3:$K$281,4,FALSE),"")</f>
        <v/>
      </c>
      <c r="AK154" s="110" t="str">
        <f>IFERROR(VLOOKUP($X154,Prospects!$A$3:$K$281,5,FALSE),"")</f>
        <v/>
      </c>
      <c r="AL154" s="110" t="str">
        <f>IFERROR(VLOOKUP($X154,Prospects!$A$3:$K$281,6,FALSE),"")</f>
        <v/>
      </c>
      <c r="AN154" s="108" t="str">
        <f>IFERROR(VLOOKUP($X154,KEEPERS!$A$3:$H$300,1,FALSE),"")</f>
        <v/>
      </c>
      <c r="AO154" s="108" t="str">
        <f>IFERROR(VLOOKUP($X154,KEEPERS!$A$3:$H$300,5,FALSE),"")</f>
        <v/>
      </c>
      <c r="AP154" s="108" t="str">
        <f>IFERROR(VLOOKUP($X154,KEEPERS!$A$3:$H$300,2,FALSE),"")</f>
        <v/>
      </c>
      <c r="AQ154" s="110" t="str">
        <f>IFERROR(VLOOKUP($X154,KEEPERS!$A$3:$H$300,6,FALSE),"")</f>
        <v/>
      </c>
      <c r="AR154" s="110" t="str">
        <f>IFERROR(VLOOKUP($X154,KEEPERS!$A$3:$H$300,7,FALSE),"")</f>
        <v/>
      </c>
      <c r="AT154" s="110" t="str">
        <f>IFERROR(VLOOKUP($X154,HIT!$B$182:$AM$2000,1,FALSE),"")</f>
        <v>Chris Taylor</v>
      </c>
      <c r="AU154" s="407">
        <f>IFERROR(VLOOKUP($X154,HIT!$B$182:$AM$2000,32,FALSE),0)</f>
        <v>341.1</v>
      </c>
      <c r="AV154" s="407">
        <f>IFERROR(VLOOKUP($X154,HIT!$B$182:$AM$2000,33,FALSE),0)</f>
        <v>2.3363013698630137</v>
      </c>
      <c r="AW154" s="110" t="str">
        <f>IFERROR(VLOOKUP($X154,PITCH!$B$182:$AP$2000,1,FALSE),"")</f>
        <v/>
      </c>
      <c r="AX154" s="110">
        <f>IFERROR(VLOOKUP($X154,PITCH!$B$182:$AP$2000,35,FALSE),0)</f>
        <v>0</v>
      </c>
      <c r="AY154" s="110">
        <f>IFERROR(VLOOKUP($X154,PITCH!$B$182:$AP$2000,36,FALSE),0)</f>
        <v>0</v>
      </c>
      <c r="AZ154" s="408">
        <f t="shared" si="12"/>
        <v>341.1</v>
      </c>
      <c r="BA154" s="408">
        <f>IF(AZ154&gt;0,RANK(AZ154,AZ$3:AZ814),"")</f>
        <v>188</v>
      </c>
      <c r="BB154" s="408">
        <f ca="1">IFERROR(VLOOKUP($X154,HIT!$B$182:$AP$2000,31,FALSE),0)</f>
        <v>282</v>
      </c>
      <c r="BC154" s="408">
        <f>IFERROR(VLOOKUP($X154,PITCH!$B$182:$AP$2000,34,FALSE),0)</f>
        <v>0</v>
      </c>
      <c r="BE154" s="110">
        <f>IFERROR(VLOOKUP($X154,OBP!$B$182:$AN$2001,32,FALSE),"")</f>
        <v>155</v>
      </c>
      <c r="BG154" s="110">
        <f>IFERROR(VLOOKUP($X154,OPS!$B$183:$AL$2002,31,FALSE),"")</f>
        <v>161</v>
      </c>
      <c r="BI154" s="110" t="str">
        <f>IFERROR(VLOOKUP($X154,PITCH!$B$205:$AP$2000,34,FALSE),"")</f>
        <v/>
      </c>
      <c r="BJ154" s="110" t="str">
        <f>IFERROR(VLOOKUP($X154,PITCH!$B$205:$AP$2000,34,FALSE),"")</f>
        <v/>
      </c>
      <c r="BK154" s="110" t="str">
        <f>IFERROR(VLOOKUP($X154,PITCH!$B$205:$AP$2000,34,FALSE),"")</f>
        <v/>
      </c>
    </row>
    <row r="155" spans="2:63" x14ac:dyDescent="0.2">
      <c r="B155" t="s">
        <v>299</v>
      </c>
      <c r="C155" t="s">
        <v>120</v>
      </c>
      <c r="D155" t="s">
        <v>118</v>
      </c>
      <c r="E155" t="s">
        <v>1034</v>
      </c>
      <c r="F155">
        <v>8</v>
      </c>
      <c r="G155">
        <v>487</v>
      </c>
      <c r="H155">
        <v>72</v>
      </c>
      <c r="I155">
        <v>22</v>
      </c>
      <c r="J155">
        <v>56</v>
      </c>
      <c r="K155">
        <v>4</v>
      </c>
      <c r="L155">
        <v>0.30599999999999999</v>
      </c>
      <c r="T155" s="127">
        <f t="shared" si="13"/>
        <v>153</v>
      </c>
      <c r="U155" t="str">
        <f t="shared" si="10"/>
        <v>H</v>
      </c>
      <c r="V155">
        <f>IF(U155="H",COUNTIF($U$3:$U155,"H"),"")</f>
        <v>94</v>
      </c>
      <c r="W155" t="str">
        <f>IF(U155="P",COUNTIF($U$3:$U155,"P"),"")</f>
        <v/>
      </c>
      <c r="X155" s="76" t="str">
        <f t="shared" si="11"/>
        <v>Daniel Murphy</v>
      </c>
      <c r="Y155" t="str">
        <f>IFERROR(VLOOKUP($X155,PITCH!$B$7:$AJ$2004,29,FALSE),"")</f>
        <v/>
      </c>
      <c r="Z155" t="str">
        <f>IFERROR(VLOOKUP($X155,PITCH!$B$7:$AJ$2004,30,FALSE),"")</f>
        <v/>
      </c>
      <c r="AA155" t="str">
        <f>IFERROR(VLOOKUP($X155,PITCH!$B$7:$AJ$2004,31,FALSE),"")</f>
        <v/>
      </c>
      <c r="AB155" t="str">
        <f>IFERROR(VLOOKUP($X155,PITCH!$B$7:$AJ$2004,1,FALSE),"")</f>
        <v/>
      </c>
      <c r="AD155" s="108" t="str">
        <f>IFERROR(VLOOKUP($X155,Prospects!$A$3:$K$281,1,FALSE),"")</f>
        <v/>
      </c>
      <c r="AE155" s="108" t="str">
        <f>IFERROR(VLOOKUP($X155,Prospects!$A$3:$K$281,9,FALSE),"")</f>
        <v/>
      </c>
      <c r="AF155" s="108" t="str">
        <f>IFERROR(VLOOKUP($X155,Prospects!$A$3:$K$281,2,FALSE),"")</f>
        <v/>
      </c>
      <c r="AG155" s="110" t="str">
        <f>IFERROR(VLOOKUP($X155,Prospects!$A$3:$K$281,10,FALSE),"")</f>
        <v/>
      </c>
      <c r="AH155" s="110" t="str">
        <f>IFERROR(VLOOKUP($X155,Prospects!$A$3:$K$281,11,FALSE),"")</f>
        <v/>
      </c>
      <c r="AI155" s="110" t="str">
        <f>IFERROR(VLOOKUP($X155,Prospects!$A$3:$K$281,3,FALSE),"")</f>
        <v/>
      </c>
      <c r="AJ155" s="110" t="str">
        <f>IFERROR(VLOOKUP($X155,Prospects!$A$3:$K$281,4,FALSE),"")</f>
        <v/>
      </c>
      <c r="AK155" s="110" t="str">
        <f>IFERROR(VLOOKUP($X155,Prospects!$A$3:$K$281,5,FALSE),"")</f>
        <v/>
      </c>
      <c r="AL155" s="110" t="str">
        <f>IFERROR(VLOOKUP($X155,Prospects!$A$3:$K$281,6,FALSE),"")</f>
        <v/>
      </c>
      <c r="AN155" s="108" t="str">
        <f>IFERROR(VLOOKUP($X155,KEEPERS!$A$3:$H$300,1,FALSE),"")</f>
        <v/>
      </c>
      <c r="AO155" s="108" t="str">
        <f>IFERROR(VLOOKUP($X155,KEEPERS!$A$3:$H$300,5,FALSE),"")</f>
        <v/>
      </c>
      <c r="AP155" s="108" t="str">
        <f>IFERROR(VLOOKUP($X155,KEEPERS!$A$3:$H$300,2,FALSE),"")</f>
        <v/>
      </c>
      <c r="AQ155" s="110" t="str">
        <f>IFERROR(VLOOKUP($X155,KEEPERS!$A$3:$H$300,6,FALSE),"")</f>
        <v/>
      </c>
      <c r="AR155" s="110" t="str">
        <f>IFERROR(VLOOKUP($X155,KEEPERS!$A$3:$H$300,7,FALSE),"")</f>
        <v/>
      </c>
      <c r="AT155" s="110" t="str">
        <f>IFERROR(VLOOKUP($X155,HIT!$B$182:$AM$2000,1,FALSE),"")</f>
        <v>Daniel Murphy</v>
      </c>
      <c r="AU155" s="407">
        <f>IFERROR(VLOOKUP($X155,HIT!$B$182:$AM$2000,32,FALSE),0)</f>
        <v>445.7</v>
      </c>
      <c r="AV155" s="407">
        <f>IFERROR(VLOOKUP($X155,HIT!$B$182:$AM$2000,33,FALSE),0)</f>
        <v>3.2532846715328465</v>
      </c>
      <c r="AW155" s="110" t="str">
        <f>IFERROR(VLOOKUP($X155,PITCH!$B$182:$AP$2000,1,FALSE),"")</f>
        <v/>
      </c>
      <c r="AX155" s="110">
        <f>IFERROR(VLOOKUP($X155,PITCH!$B$182:$AP$2000,35,FALSE),0)</f>
        <v>0</v>
      </c>
      <c r="AY155" s="110">
        <f>IFERROR(VLOOKUP($X155,PITCH!$B$182:$AP$2000,36,FALSE),0)</f>
        <v>0</v>
      </c>
      <c r="AZ155" s="408">
        <f t="shared" si="12"/>
        <v>445.7</v>
      </c>
      <c r="BA155" s="408">
        <f>IF(AZ155&gt;0,RANK(AZ155,AZ$3:AZ815),"")</f>
        <v>49</v>
      </c>
      <c r="BB155" s="408">
        <f ca="1">IFERROR(VLOOKUP($X155,HIT!$B$182:$AP$2000,31,FALSE),0)</f>
        <v>18</v>
      </c>
      <c r="BC155" s="408">
        <f>IFERROR(VLOOKUP($X155,PITCH!$B$182:$AP$2000,34,FALSE),0)</f>
        <v>0</v>
      </c>
      <c r="BE155" s="110">
        <f>IFERROR(VLOOKUP($X155,OBP!$B$182:$AN$2001,32,FALSE),"")</f>
        <v>33</v>
      </c>
      <c r="BG155" s="110">
        <f>IFERROR(VLOOKUP($X155,OPS!$B$183:$AL$2002,31,FALSE),"")</f>
        <v>29</v>
      </c>
      <c r="BI155" s="110" t="str">
        <f>IFERROR(VLOOKUP($X155,PITCH!$B$205:$AP$2000,34,FALSE),"")</f>
        <v/>
      </c>
      <c r="BJ155" s="110" t="str">
        <f>IFERROR(VLOOKUP($X155,PITCH!$B$205:$AP$2000,34,FALSE),"")</f>
        <v/>
      </c>
      <c r="BK155" s="110" t="str">
        <f>IFERROR(VLOOKUP($X155,PITCH!$B$205:$AP$2000,34,FALSE),"")</f>
        <v/>
      </c>
    </row>
    <row r="156" spans="2:63" x14ac:dyDescent="0.2">
      <c r="B156" t="s">
        <v>147</v>
      </c>
      <c r="C156" t="s">
        <v>115</v>
      </c>
      <c r="D156" t="s">
        <v>112</v>
      </c>
      <c r="E156" t="s">
        <v>112</v>
      </c>
      <c r="F156">
        <v>8</v>
      </c>
      <c r="G156">
        <v>503</v>
      </c>
      <c r="H156">
        <v>70</v>
      </c>
      <c r="I156">
        <v>20</v>
      </c>
      <c r="J156">
        <v>81</v>
      </c>
      <c r="K156">
        <v>0</v>
      </c>
      <c r="L156">
        <v>0.28799999999999998</v>
      </c>
      <c r="T156" s="127">
        <f t="shared" si="13"/>
        <v>154</v>
      </c>
      <c r="U156" t="str">
        <f t="shared" si="10"/>
        <v>H</v>
      </c>
      <c r="V156">
        <f>IF(U156="H",COUNTIF($U$3:$U156,"H"),"")</f>
        <v>95</v>
      </c>
      <c r="W156" t="str">
        <f>IF(U156="P",COUNTIF($U$3:$U156,"P"),"")</f>
        <v/>
      </c>
      <c r="X156" s="76" t="str">
        <f t="shared" si="11"/>
        <v>Miguel Cabrera</v>
      </c>
      <c r="Y156" t="str">
        <f>IFERROR(VLOOKUP($X156,PITCH!$B$7:$AJ$2004,29,FALSE),"")</f>
        <v/>
      </c>
      <c r="Z156" t="str">
        <f>IFERROR(VLOOKUP($X156,PITCH!$B$7:$AJ$2004,30,FALSE),"")</f>
        <v/>
      </c>
      <c r="AA156" t="str">
        <f>IFERROR(VLOOKUP($X156,PITCH!$B$7:$AJ$2004,31,FALSE),"")</f>
        <v/>
      </c>
      <c r="AB156" t="str">
        <f>IFERROR(VLOOKUP($X156,PITCH!$B$7:$AJ$2004,1,FALSE),"")</f>
        <v/>
      </c>
      <c r="AD156" s="108" t="str">
        <f>IFERROR(VLOOKUP($X156,Prospects!$A$3:$K$281,1,FALSE),"")</f>
        <v/>
      </c>
      <c r="AE156" s="108" t="str">
        <f>IFERROR(VLOOKUP($X156,Prospects!$A$3:$K$281,9,FALSE),"")</f>
        <v/>
      </c>
      <c r="AF156" s="108" t="str">
        <f>IFERROR(VLOOKUP($X156,Prospects!$A$3:$K$281,2,FALSE),"")</f>
        <v/>
      </c>
      <c r="AG156" s="110" t="str">
        <f>IFERROR(VLOOKUP($X156,Prospects!$A$3:$K$281,10,FALSE),"")</f>
        <v/>
      </c>
      <c r="AH156" s="110" t="str">
        <f>IFERROR(VLOOKUP($X156,Prospects!$A$3:$K$281,11,FALSE),"")</f>
        <v/>
      </c>
      <c r="AI156" s="110" t="str">
        <f>IFERROR(VLOOKUP($X156,Prospects!$A$3:$K$281,3,FALSE),"")</f>
        <v/>
      </c>
      <c r="AJ156" s="110" t="str">
        <f>IFERROR(VLOOKUP($X156,Prospects!$A$3:$K$281,4,FALSE),"")</f>
        <v/>
      </c>
      <c r="AK156" s="110" t="str">
        <f>IFERROR(VLOOKUP($X156,Prospects!$A$3:$K$281,5,FALSE),"")</f>
        <v/>
      </c>
      <c r="AL156" s="110" t="str">
        <f>IFERROR(VLOOKUP($X156,Prospects!$A$3:$K$281,6,FALSE),"")</f>
        <v/>
      </c>
      <c r="AN156" s="108" t="str">
        <f>IFERROR(VLOOKUP($X156,KEEPERS!$A$3:$H$300,1,FALSE),"")</f>
        <v/>
      </c>
      <c r="AO156" s="108" t="str">
        <f>IFERROR(VLOOKUP($X156,KEEPERS!$A$3:$H$300,5,FALSE),"")</f>
        <v/>
      </c>
      <c r="AP156" s="108" t="str">
        <f>IFERROR(VLOOKUP($X156,KEEPERS!$A$3:$H$300,2,FALSE),"")</f>
        <v/>
      </c>
      <c r="AQ156" s="110" t="str">
        <f>IFERROR(VLOOKUP($X156,KEEPERS!$A$3:$H$300,6,FALSE),"")</f>
        <v/>
      </c>
      <c r="AR156" s="110" t="str">
        <f>IFERROR(VLOOKUP($X156,KEEPERS!$A$3:$H$300,7,FALSE),"")</f>
        <v/>
      </c>
      <c r="AT156" s="110" t="str">
        <f>IFERROR(VLOOKUP($X156,HIT!$B$182:$AM$2000,1,FALSE),"")</f>
        <v>Miguel Cabrera</v>
      </c>
      <c r="AU156" s="407">
        <f>IFERROR(VLOOKUP($X156,HIT!$B$182:$AM$2000,32,FALSE),0)</f>
        <v>381.3</v>
      </c>
      <c r="AV156" s="407">
        <f>IFERROR(VLOOKUP($X156,HIT!$B$182:$AM$2000,33,FALSE),0)</f>
        <v>2.9789062500000001</v>
      </c>
      <c r="AW156" s="110" t="str">
        <f>IFERROR(VLOOKUP($X156,PITCH!$B$182:$AP$2000,1,FALSE),"")</f>
        <v/>
      </c>
      <c r="AX156" s="110">
        <f>IFERROR(VLOOKUP($X156,PITCH!$B$182:$AP$2000,35,FALSE),0)</f>
        <v>0</v>
      </c>
      <c r="AY156" s="110">
        <f>IFERROR(VLOOKUP($X156,PITCH!$B$182:$AP$2000,36,FALSE),0)</f>
        <v>0</v>
      </c>
      <c r="AZ156" s="408">
        <f t="shared" si="12"/>
        <v>381.3</v>
      </c>
      <c r="BA156" s="408">
        <f>IF(AZ156&gt;0,RANK(AZ156,AZ$3:AZ816),"")</f>
        <v>125</v>
      </c>
      <c r="BB156" s="408">
        <f ca="1">IFERROR(VLOOKUP($X156,HIT!$B$182:$AP$2000,31,FALSE),0)</f>
        <v>41</v>
      </c>
      <c r="BC156" s="408">
        <f>IFERROR(VLOOKUP($X156,PITCH!$B$182:$AP$2000,34,FALSE),0)</f>
        <v>0</v>
      </c>
      <c r="BE156" s="110">
        <f>IFERROR(VLOOKUP($X156,OBP!$B$182:$AN$2001,32,FALSE),"")</f>
        <v>62</v>
      </c>
      <c r="BG156" s="110">
        <f>IFERROR(VLOOKUP($X156,OPS!$B$183:$AL$2002,31,FALSE),"")</f>
        <v>69</v>
      </c>
      <c r="BI156" s="110" t="str">
        <f>IFERROR(VLOOKUP($X156,PITCH!$B$205:$AP$2000,34,FALSE),"")</f>
        <v/>
      </c>
      <c r="BJ156" s="110" t="str">
        <f>IFERROR(VLOOKUP($X156,PITCH!$B$205:$AP$2000,34,FALSE),"")</f>
        <v/>
      </c>
      <c r="BK156" s="110" t="str">
        <f>IFERROR(VLOOKUP($X156,PITCH!$B$205:$AP$2000,34,FALSE),"")</f>
        <v/>
      </c>
    </row>
    <row r="157" spans="2:63" x14ac:dyDescent="0.2">
      <c r="B157" t="s">
        <v>159</v>
      </c>
      <c r="C157" t="s">
        <v>113</v>
      </c>
      <c r="D157" t="s">
        <v>114</v>
      </c>
      <c r="E157" t="s">
        <v>426</v>
      </c>
      <c r="F157">
        <v>8</v>
      </c>
      <c r="G157">
        <v>412</v>
      </c>
      <c r="H157">
        <v>55</v>
      </c>
      <c r="I157">
        <v>21</v>
      </c>
      <c r="J157">
        <v>69</v>
      </c>
      <c r="K157">
        <v>9</v>
      </c>
      <c r="L157">
        <v>0.26100000000000001</v>
      </c>
      <c r="T157" s="127">
        <f t="shared" si="13"/>
        <v>155</v>
      </c>
      <c r="U157" t="str">
        <f t="shared" si="10"/>
        <v>H</v>
      </c>
      <c r="V157">
        <f>IF(U157="H",COUNTIF($U$3:$U157,"H"),"")</f>
        <v>96</v>
      </c>
      <c r="W157" t="str">
        <f>IF(U157="P",COUNTIF($U$3:$U157,"P"),"")</f>
        <v/>
      </c>
      <c r="X157" s="76" t="str">
        <f t="shared" si="11"/>
        <v>Ryan Braun</v>
      </c>
      <c r="Y157" t="str">
        <f>IFERROR(VLOOKUP($X157,PITCH!$B$7:$AJ$2004,29,FALSE),"")</f>
        <v/>
      </c>
      <c r="Z157" t="str">
        <f>IFERROR(VLOOKUP($X157,PITCH!$B$7:$AJ$2004,30,FALSE),"")</f>
        <v/>
      </c>
      <c r="AA157" t="str">
        <f>IFERROR(VLOOKUP($X157,PITCH!$B$7:$AJ$2004,31,FALSE),"")</f>
        <v/>
      </c>
      <c r="AB157" t="str">
        <f>IFERROR(VLOOKUP($X157,PITCH!$B$7:$AJ$2004,1,FALSE),"")</f>
        <v/>
      </c>
      <c r="AD157" s="108" t="str">
        <f>IFERROR(VLOOKUP($X157,Prospects!$A$3:$K$281,1,FALSE),"")</f>
        <v/>
      </c>
      <c r="AE157" s="108" t="str">
        <f>IFERROR(VLOOKUP($X157,Prospects!$A$3:$K$281,9,FALSE),"")</f>
        <v/>
      </c>
      <c r="AF157" s="108" t="str">
        <f>IFERROR(VLOOKUP($X157,Prospects!$A$3:$K$281,2,FALSE),"")</f>
        <v/>
      </c>
      <c r="AG157" s="110" t="str">
        <f>IFERROR(VLOOKUP($X157,Prospects!$A$3:$K$281,10,FALSE),"")</f>
        <v/>
      </c>
      <c r="AH157" s="110" t="str">
        <f>IFERROR(VLOOKUP($X157,Prospects!$A$3:$K$281,11,FALSE),"")</f>
        <v/>
      </c>
      <c r="AI157" s="110" t="str">
        <f>IFERROR(VLOOKUP($X157,Prospects!$A$3:$K$281,3,FALSE),"")</f>
        <v/>
      </c>
      <c r="AJ157" s="110" t="str">
        <f>IFERROR(VLOOKUP($X157,Prospects!$A$3:$K$281,4,FALSE),"")</f>
        <v/>
      </c>
      <c r="AK157" s="110" t="str">
        <f>IFERROR(VLOOKUP($X157,Prospects!$A$3:$K$281,5,FALSE),"")</f>
        <v/>
      </c>
      <c r="AL157" s="110" t="str">
        <f>IFERROR(VLOOKUP($X157,Prospects!$A$3:$K$281,6,FALSE),"")</f>
        <v/>
      </c>
      <c r="AN157" s="108" t="str">
        <f>IFERROR(VLOOKUP($X157,KEEPERS!$A$3:$H$300,1,FALSE),"")</f>
        <v/>
      </c>
      <c r="AO157" s="108" t="str">
        <f>IFERROR(VLOOKUP($X157,KEEPERS!$A$3:$H$300,5,FALSE),"")</f>
        <v/>
      </c>
      <c r="AP157" s="108" t="str">
        <f>IFERROR(VLOOKUP($X157,KEEPERS!$A$3:$H$300,2,FALSE),"")</f>
        <v/>
      </c>
      <c r="AQ157" s="110" t="str">
        <f>IFERROR(VLOOKUP($X157,KEEPERS!$A$3:$H$300,6,FALSE),"")</f>
        <v/>
      </c>
      <c r="AR157" s="110" t="str">
        <f>IFERROR(VLOOKUP($X157,KEEPERS!$A$3:$H$300,7,FALSE),"")</f>
        <v/>
      </c>
      <c r="AT157" s="110" t="str">
        <f>IFERROR(VLOOKUP($X157,HIT!$B$182:$AM$2000,1,FALSE),"")</f>
        <v>Ryan Braun</v>
      </c>
      <c r="AU157" s="407">
        <f>IFERROR(VLOOKUP($X157,HIT!$B$182:$AM$2000,32,FALSE),0)</f>
        <v>392.90000000000009</v>
      </c>
      <c r="AV157" s="407">
        <f>IFERROR(VLOOKUP($X157,HIT!$B$182:$AM$2000,33,FALSE),0)</f>
        <v>3.022307692307693</v>
      </c>
      <c r="AW157" s="110" t="str">
        <f>IFERROR(VLOOKUP($X157,PITCH!$B$182:$AP$2000,1,FALSE),"")</f>
        <v/>
      </c>
      <c r="AX157" s="110">
        <f>IFERROR(VLOOKUP($X157,PITCH!$B$182:$AP$2000,35,FALSE),0)</f>
        <v>0</v>
      </c>
      <c r="AY157" s="110">
        <f>IFERROR(VLOOKUP($X157,PITCH!$B$182:$AP$2000,36,FALSE),0)</f>
        <v>0</v>
      </c>
      <c r="AZ157" s="408">
        <f t="shared" si="12"/>
        <v>392.90000000000009</v>
      </c>
      <c r="BA157" s="408">
        <f>IF(AZ157&gt;0,RANK(AZ157,AZ$3:AZ817),"")</f>
        <v>108</v>
      </c>
      <c r="BB157" s="408">
        <f ca="1">IFERROR(VLOOKUP($X157,HIT!$B$182:$AP$2000,31,FALSE),0)</f>
        <v>43</v>
      </c>
      <c r="BC157" s="408">
        <f>IFERROR(VLOOKUP($X157,PITCH!$B$182:$AP$2000,34,FALSE),0)</f>
        <v>0</v>
      </c>
      <c r="BE157" s="110">
        <f>IFERROR(VLOOKUP($X157,OBP!$B$182:$AN$2001,32,FALSE),"")</f>
        <v>66</v>
      </c>
      <c r="BG157" s="110">
        <f>IFERROR(VLOOKUP($X157,OPS!$B$183:$AL$2002,31,FALSE),"")</f>
        <v>54</v>
      </c>
      <c r="BI157" s="110" t="str">
        <f>IFERROR(VLOOKUP($X157,PITCH!$B$205:$AP$2000,34,FALSE),"")</f>
        <v/>
      </c>
      <c r="BJ157" s="110" t="str">
        <f>IFERROR(VLOOKUP($X157,PITCH!$B$205:$AP$2000,34,FALSE),"")</f>
        <v/>
      </c>
      <c r="BK157" s="110" t="str">
        <f>IFERROR(VLOOKUP($X157,PITCH!$B$205:$AP$2000,34,FALSE),"")</f>
        <v/>
      </c>
    </row>
    <row r="158" spans="2:63" x14ac:dyDescent="0.2">
      <c r="B158" t="s">
        <v>413</v>
      </c>
      <c r="C158" t="s">
        <v>113</v>
      </c>
      <c r="D158" t="s">
        <v>111</v>
      </c>
      <c r="E158" t="s">
        <v>111</v>
      </c>
      <c r="F158">
        <v>8</v>
      </c>
      <c r="M158">
        <v>178</v>
      </c>
      <c r="N158">
        <v>11</v>
      </c>
      <c r="O158">
        <v>0</v>
      </c>
      <c r="P158">
        <v>3.84</v>
      </c>
      <c r="Q158">
        <v>1.22</v>
      </c>
      <c r="R158">
        <v>154</v>
      </c>
      <c r="T158" s="127">
        <f t="shared" si="13"/>
        <v>156</v>
      </c>
      <c r="U158" t="str">
        <f t="shared" si="10"/>
        <v>P</v>
      </c>
      <c r="V158" t="str">
        <f>IF(U158="H",COUNTIF($U$3:$U158,"H"),"")</f>
        <v/>
      </c>
      <c r="W158">
        <f>IF(U158="P",COUNTIF($U$3:$U158,"P"),"")</f>
        <v>60</v>
      </c>
      <c r="X158" s="76" t="str">
        <f t="shared" si="11"/>
        <v>Chase Anderson</v>
      </c>
      <c r="Y158">
        <f>IFERROR(VLOOKUP($X158,PITCH!$B$7:$AJ$2004,29,FALSE),"")</f>
        <v>7.7348871085214848</v>
      </c>
      <c r="Z158">
        <f>IFERROR(VLOOKUP($X158,PITCH!$B$7:$AJ$2004,30,FALSE),"")</f>
        <v>3.1463947560087395</v>
      </c>
      <c r="AA158">
        <f>IFERROR(VLOOKUP($X158,PITCH!$B$7:$AJ$2004,31,FALSE),"")</f>
        <v>4.5884923525127448</v>
      </c>
      <c r="AB158" t="str">
        <f>IFERROR(VLOOKUP($X158,PITCH!$B$7:$AJ$2004,1,FALSE),"")</f>
        <v>Chase Anderson</v>
      </c>
      <c r="AD158" s="108" t="str">
        <f>IFERROR(VLOOKUP($X158,Prospects!$A$3:$K$281,1,FALSE),"")</f>
        <v/>
      </c>
      <c r="AE158" s="108" t="str">
        <f>IFERROR(VLOOKUP($X158,Prospects!$A$3:$K$281,9,FALSE),"")</f>
        <v/>
      </c>
      <c r="AF158" s="108" t="str">
        <f>IFERROR(VLOOKUP($X158,Prospects!$A$3:$K$281,2,FALSE),"")</f>
        <v/>
      </c>
      <c r="AG158" s="110" t="str">
        <f>IFERROR(VLOOKUP($X158,Prospects!$A$3:$K$281,10,FALSE),"")</f>
        <v/>
      </c>
      <c r="AH158" s="110" t="str">
        <f>IFERROR(VLOOKUP($X158,Prospects!$A$3:$K$281,11,FALSE),"")</f>
        <v/>
      </c>
      <c r="AI158" s="110" t="str">
        <f>IFERROR(VLOOKUP($X158,Prospects!$A$3:$K$281,3,FALSE),"")</f>
        <v/>
      </c>
      <c r="AJ158" s="110" t="str">
        <f>IFERROR(VLOOKUP($X158,Prospects!$A$3:$K$281,4,FALSE),"")</f>
        <v/>
      </c>
      <c r="AK158" s="110" t="str">
        <f>IFERROR(VLOOKUP($X158,Prospects!$A$3:$K$281,5,FALSE),"")</f>
        <v/>
      </c>
      <c r="AL158" s="110" t="str">
        <f>IFERROR(VLOOKUP($X158,Prospects!$A$3:$K$281,6,FALSE),"")</f>
        <v/>
      </c>
      <c r="AN158" s="108" t="str">
        <f>IFERROR(VLOOKUP($X158,KEEPERS!$A$3:$H$300,1,FALSE),"")</f>
        <v/>
      </c>
      <c r="AO158" s="108" t="str">
        <f>IFERROR(VLOOKUP($X158,KEEPERS!$A$3:$H$300,5,FALSE),"")</f>
        <v/>
      </c>
      <c r="AP158" s="108" t="str">
        <f>IFERROR(VLOOKUP($X158,KEEPERS!$A$3:$H$300,2,FALSE),"")</f>
        <v/>
      </c>
      <c r="AQ158" s="110" t="str">
        <f>IFERROR(VLOOKUP($X158,KEEPERS!$A$3:$H$300,6,FALSE),"")</f>
        <v/>
      </c>
      <c r="AR158" s="110" t="str">
        <f>IFERROR(VLOOKUP($X158,KEEPERS!$A$3:$H$300,7,FALSE),"")</f>
        <v/>
      </c>
      <c r="AT158" s="110" t="str">
        <f>IFERROR(VLOOKUP($X158,HIT!$B$182:$AM$2000,1,FALSE),"")</f>
        <v/>
      </c>
      <c r="AU158" s="407">
        <f>IFERROR(VLOOKUP($X158,HIT!$B$182:$AM$2000,32,FALSE),0)</f>
        <v>0</v>
      </c>
      <c r="AV158" s="407">
        <f>IFERROR(VLOOKUP($X158,HIT!$B$182:$AM$2000,33,FALSE),0)</f>
        <v>0</v>
      </c>
      <c r="AW158" s="110" t="str">
        <f>IFERROR(VLOOKUP($X158,PITCH!$B$182:$AP$2000,1,FALSE),"")</f>
        <v>Chase Anderson</v>
      </c>
      <c r="AX158" s="110">
        <f>IFERROR(VLOOKUP($X158,PITCH!$B$182:$AP$2000,35,FALSE),0)</f>
        <v>240.90000000000003</v>
      </c>
      <c r="AY158" s="110">
        <f>IFERROR(VLOOKUP($X158,PITCH!$B$182:$AP$2000,36,FALSE),0)</f>
        <v>9.2653846153846171</v>
      </c>
      <c r="AZ158" s="408">
        <f t="shared" si="12"/>
        <v>240.90000000000003</v>
      </c>
      <c r="BA158" s="408">
        <f>IF(AZ158&gt;0,RANK(AZ158,AZ$3:AZ818),"")</f>
        <v>344</v>
      </c>
      <c r="BB158" s="408">
        <f>IFERROR(VLOOKUP($X158,HIT!$B$182:$AP$2000,31,FALSE),0)</f>
        <v>0</v>
      </c>
      <c r="BC158" s="408">
        <f ca="1">IFERROR(VLOOKUP($X158,PITCH!$B$182:$AP$2000,34,FALSE),0)</f>
        <v>100</v>
      </c>
      <c r="BE158" s="110" t="str">
        <f>IFERROR(VLOOKUP($X158,OBP!$B$182:$AN$2001,32,FALSE),"")</f>
        <v/>
      </c>
      <c r="BG158" s="110" t="str">
        <f>IFERROR(VLOOKUP($X158,OPS!$B$183:$AL$2002,31,FALSE),"")</f>
        <v/>
      </c>
      <c r="BI158" s="110">
        <f ca="1">IFERROR(VLOOKUP($X158,PITCH!$B$205:$AP$2000,34,FALSE),"")</f>
        <v>100</v>
      </c>
      <c r="BJ158" s="110">
        <f ca="1">IFERROR(VLOOKUP($X158,PITCH!$B$205:$AP$2000,34,FALSE),"")</f>
        <v>100</v>
      </c>
      <c r="BK158" s="110">
        <f ca="1">IFERROR(VLOOKUP($X158,PITCH!$B$205:$AP$2000,34,FALSE),"")</f>
        <v>100</v>
      </c>
    </row>
    <row r="159" spans="2:63" x14ac:dyDescent="0.2">
      <c r="B159" t="s">
        <v>470</v>
      </c>
      <c r="C159" t="s">
        <v>715</v>
      </c>
      <c r="D159" t="s">
        <v>111</v>
      </c>
      <c r="E159" t="s">
        <v>111</v>
      </c>
      <c r="F159">
        <v>8</v>
      </c>
      <c r="M159">
        <v>128</v>
      </c>
      <c r="N159">
        <v>9</v>
      </c>
      <c r="O159">
        <v>0</v>
      </c>
      <c r="P159">
        <v>3.26</v>
      </c>
      <c r="Q159">
        <v>1.1000000000000001</v>
      </c>
      <c r="R159">
        <v>145</v>
      </c>
      <c r="T159" s="127">
        <f t="shared" si="13"/>
        <v>157</v>
      </c>
      <c r="U159" t="str">
        <f t="shared" si="10"/>
        <v>P</v>
      </c>
      <c r="V159" t="str">
        <f>IF(U159="H",COUNTIF($U$3:$U159,"H"),"")</f>
        <v/>
      </c>
      <c r="W159">
        <f>IF(U159="P",COUNTIF($U$3:$U159,"P"),"")</f>
        <v>61</v>
      </c>
      <c r="X159" s="76" t="str">
        <f t="shared" si="11"/>
        <v>Rich Hill</v>
      </c>
      <c r="Y159">
        <f>IFERROR(VLOOKUP($X159,PITCH!$B$7:$AJ$2004,29,FALSE),"")</f>
        <v>9.8488120950323967</v>
      </c>
      <c r="Z159">
        <f>IFERROR(VLOOKUP($X159,PITCH!$B$7:$AJ$2004,30,FALSE),"")</f>
        <v>2.8509719222462202</v>
      </c>
      <c r="AA159">
        <f>IFERROR(VLOOKUP($X159,PITCH!$B$7:$AJ$2004,31,FALSE),"")</f>
        <v>6.9978401727861765</v>
      </c>
      <c r="AB159" t="str">
        <f>IFERROR(VLOOKUP($X159,PITCH!$B$7:$AJ$2004,1,FALSE),"")</f>
        <v>Rich Hill</v>
      </c>
      <c r="AD159" s="108" t="str">
        <f>IFERROR(VLOOKUP($X159,Prospects!$A$3:$K$281,1,FALSE),"")</f>
        <v/>
      </c>
      <c r="AE159" s="108" t="str">
        <f>IFERROR(VLOOKUP($X159,Prospects!$A$3:$K$281,9,FALSE),"")</f>
        <v/>
      </c>
      <c r="AF159" s="108" t="str">
        <f>IFERROR(VLOOKUP($X159,Prospects!$A$3:$K$281,2,FALSE),"")</f>
        <v/>
      </c>
      <c r="AG159" s="110" t="str">
        <f>IFERROR(VLOOKUP($X159,Prospects!$A$3:$K$281,10,FALSE),"")</f>
        <v/>
      </c>
      <c r="AH159" s="110" t="str">
        <f>IFERROR(VLOOKUP($X159,Prospects!$A$3:$K$281,11,FALSE),"")</f>
        <v/>
      </c>
      <c r="AI159" s="110" t="str">
        <f>IFERROR(VLOOKUP($X159,Prospects!$A$3:$K$281,3,FALSE),"")</f>
        <v/>
      </c>
      <c r="AJ159" s="110" t="str">
        <f>IFERROR(VLOOKUP($X159,Prospects!$A$3:$K$281,4,FALSE),"")</f>
        <v/>
      </c>
      <c r="AK159" s="110" t="str">
        <f>IFERROR(VLOOKUP($X159,Prospects!$A$3:$K$281,5,FALSE),"")</f>
        <v/>
      </c>
      <c r="AL159" s="110" t="str">
        <f>IFERROR(VLOOKUP($X159,Prospects!$A$3:$K$281,6,FALSE),"")</f>
        <v/>
      </c>
      <c r="AN159" s="108" t="str">
        <f>IFERROR(VLOOKUP($X159,KEEPERS!$A$3:$H$300,1,FALSE),"")</f>
        <v/>
      </c>
      <c r="AO159" s="108" t="str">
        <f>IFERROR(VLOOKUP($X159,KEEPERS!$A$3:$H$300,5,FALSE),"")</f>
        <v/>
      </c>
      <c r="AP159" s="108" t="str">
        <f>IFERROR(VLOOKUP($X159,KEEPERS!$A$3:$H$300,2,FALSE),"")</f>
        <v/>
      </c>
      <c r="AQ159" s="110" t="str">
        <f>IFERROR(VLOOKUP($X159,KEEPERS!$A$3:$H$300,6,FALSE),"")</f>
        <v/>
      </c>
      <c r="AR159" s="110" t="str">
        <f>IFERROR(VLOOKUP($X159,KEEPERS!$A$3:$H$300,7,FALSE),"")</f>
        <v/>
      </c>
      <c r="AT159" s="110" t="str">
        <f>IFERROR(VLOOKUP($X159,HIT!$B$182:$AM$2000,1,FALSE),"")</f>
        <v/>
      </c>
      <c r="AU159" s="407">
        <f>IFERROR(VLOOKUP($X159,HIT!$B$182:$AM$2000,32,FALSE),0)</f>
        <v>0</v>
      </c>
      <c r="AV159" s="407">
        <f>IFERROR(VLOOKUP($X159,HIT!$B$182:$AM$2000,33,FALSE),0)</f>
        <v>0</v>
      </c>
      <c r="AW159" s="110" t="str">
        <f>IFERROR(VLOOKUP($X159,PITCH!$B$182:$AP$2000,1,FALSE),"")</f>
        <v>Rich Hill</v>
      </c>
      <c r="AX159" s="110">
        <f>IFERROR(VLOOKUP($X159,PITCH!$B$182:$AP$2000,35,FALSE),0)</f>
        <v>349.70000000000005</v>
      </c>
      <c r="AY159" s="110">
        <f>IFERROR(VLOOKUP($X159,PITCH!$B$182:$AP$2000,36,FALSE),0)</f>
        <v>13.988000000000001</v>
      </c>
      <c r="AZ159" s="408">
        <f t="shared" si="12"/>
        <v>349.70000000000005</v>
      </c>
      <c r="BA159" s="408">
        <f>IF(AZ159&gt;0,RANK(AZ159,AZ$3:AZ819),"")</f>
        <v>177</v>
      </c>
      <c r="BB159" s="408">
        <f>IFERROR(VLOOKUP($X159,HIT!$B$182:$AP$2000,31,FALSE),0)</f>
        <v>0</v>
      </c>
      <c r="BC159" s="408">
        <f ca="1">IFERROR(VLOOKUP($X159,PITCH!$B$182:$AP$2000,34,FALSE),0)</f>
        <v>53</v>
      </c>
      <c r="BE159" s="110" t="str">
        <f>IFERROR(VLOOKUP($X159,OBP!$B$182:$AN$2001,32,FALSE),"")</f>
        <v/>
      </c>
      <c r="BG159" s="110" t="str">
        <f>IFERROR(VLOOKUP($X159,OPS!$B$183:$AL$2002,31,FALSE),"")</f>
        <v/>
      </c>
      <c r="BI159" s="110">
        <f ca="1">IFERROR(VLOOKUP($X159,PITCH!$B$205:$AP$2000,34,FALSE),"")</f>
        <v>53</v>
      </c>
      <c r="BJ159" s="110">
        <f ca="1">IFERROR(VLOOKUP($X159,PITCH!$B$205:$AP$2000,34,FALSE),"")</f>
        <v>53</v>
      </c>
      <c r="BK159" s="110">
        <f ca="1">IFERROR(VLOOKUP($X159,PITCH!$B$205:$AP$2000,34,FALSE),"")</f>
        <v>53</v>
      </c>
    </row>
    <row r="160" spans="2:63" x14ac:dyDescent="0.2">
      <c r="B160" t="s">
        <v>571</v>
      </c>
      <c r="C160" t="s">
        <v>119</v>
      </c>
      <c r="D160" t="s">
        <v>9</v>
      </c>
      <c r="E160" t="s">
        <v>9</v>
      </c>
      <c r="F160">
        <v>8</v>
      </c>
      <c r="M160">
        <v>74</v>
      </c>
      <c r="N160">
        <v>2</v>
      </c>
      <c r="O160">
        <v>32</v>
      </c>
      <c r="P160">
        <v>4.2300000000000004</v>
      </c>
      <c r="Q160">
        <v>1.26</v>
      </c>
      <c r="R160">
        <v>77</v>
      </c>
      <c r="T160" s="127">
        <f t="shared" si="13"/>
        <v>158</v>
      </c>
      <c r="U160" t="str">
        <f t="shared" si="10"/>
        <v>P</v>
      </c>
      <c r="V160" t="str">
        <f>IF(U160="H",COUNTIF($U$3:$U160,"H"),"")</f>
        <v/>
      </c>
      <c r="W160">
        <f>IF(U160="P",COUNTIF($U$3:$U160,"P"),"")</f>
        <v>62</v>
      </c>
      <c r="X160" s="76" t="str">
        <f t="shared" si="11"/>
        <v>Mychal Givens</v>
      </c>
      <c r="Y160">
        <f>IFERROR(VLOOKUP($X160,PITCH!$B$7:$AJ$2004,29,FALSE),"")</f>
        <v>9.5932678821879378</v>
      </c>
      <c r="Z160">
        <f>IFERROR(VLOOKUP($X160,PITCH!$B$7:$AJ$2004,30,FALSE),"")</f>
        <v>3.5343618513323984</v>
      </c>
      <c r="AA160">
        <f>IFERROR(VLOOKUP($X160,PITCH!$B$7:$AJ$2004,31,FALSE),"")</f>
        <v>6.0589060308555389</v>
      </c>
      <c r="AB160" t="str">
        <f>IFERROR(VLOOKUP($X160,PITCH!$B$7:$AJ$2004,1,FALSE),"")</f>
        <v>Mychal Givens</v>
      </c>
      <c r="AD160" s="108" t="str">
        <f>IFERROR(VLOOKUP($X160,Prospects!$A$3:$K$281,1,FALSE),"")</f>
        <v/>
      </c>
      <c r="AE160" s="108" t="str">
        <f>IFERROR(VLOOKUP($X160,Prospects!$A$3:$K$281,9,FALSE),"")</f>
        <v/>
      </c>
      <c r="AF160" s="108" t="str">
        <f>IFERROR(VLOOKUP($X160,Prospects!$A$3:$K$281,2,FALSE),"")</f>
        <v/>
      </c>
      <c r="AG160" s="110" t="str">
        <f>IFERROR(VLOOKUP($X160,Prospects!$A$3:$K$281,10,FALSE),"")</f>
        <v/>
      </c>
      <c r="AH160" s="110" t="str">
        <f>IFERROR(VLOOKUP($X160,Prospects!$A$3:$K$281,11,FALSE),"")</f>
        <v/>
      </c>
      <c r="AI160" s="110" t="str">
        <f>IFERROR(VLOOKUP($X160,Prospects!$A$3:$K$281,3,FALSE),"")</f>
        <v/>
      </c>
      <c r="AJ160" s="110" t="str">
        <f>IFERROR(VLOOKUP($X160,Prospects!$A$3:$K$281,4,FALSE),"")</f>
        <v/>
      </c>
      <c r="AK160" s="110" t="str">
        <f>IFERROR(VLOOKUP($X160,Prospects!$A$3:$K$281,5,FALSE),"")</f>
        <v/>
      </c>
      <c r="AL160" s="110" t="str">
        <f>IFERROR(VLOOKUP($X160,Prospects!$A$3:$K$281,6,FALSE),"")</f>
        <v/>
      </c>
      <c r="AN160" s="108" t="str">
        <f>IFERROR(VLOOKUP($X160,KEEPERS!$A$3:$H$300,1,FALSE),"")</f>
        <v/>
      </c>
      <c r="AO160" s="108" t="str">
        <f>IFERROR(VLOOKUP($X160,KEEPERS!$A$3:$H$300,5,FALSE),"")</f>
        <v/>
      </c>
      <c r="AP160" s="108" t="str">
        <f>IFERROR(VLOOKUP($X160,KEEPERS!$A$3:$H$300,2,FALSE),"")</f>
        <v/>
      </c>
      <c r="AQ160" s="110" t="str">
        <f>IFERROR(VLOOKUP($X160,KEEPERS!$A$3:$H$300,6,FALSE),"")</f>
        <v/>
      </c>
      <c r="AR160" s="110" t="str">
        <f>IFERROR(VLOOKUP($X160,KEEPERS!$A$3:$H$300,7,FALSE),"")</f>
        <v/>
      </c>
      <c r="AT160" s="110" t="str">
        <f>IFERROR(VLOOKUP($X160,HIT!$B$182:$AM$2000,1,FALSE),"")</f>
        <v/>
      </c>
      <c r="AU160" s="407">
        <f>IFERROR(VLOOKUP($X160,HIT!$B$182:$AM$2000,32,FALSE),0)</f>
        <v>0</v>
      </c>
      <c r="AV160" s="407">
        <f>IFERROR(VLOOKUP($X160,HIT!$B$182:$AM$2000,33,FALSE),0)</f>
        <v>0</v>
      </c>
      <c r="AW160" s="110" t="str">
        <f>IFERROR(VLOOKUP($X160,PITCH!$B$182:$AP$2000,1,FALSE),"")</f>
        <v>Mychal Givens</v>
      </c>
      <c r="AX160" s="110">
        <f>IFERROR(VLOOKUP($X160,PITCH!$B$182:$AP$2000,35,FALSE),0)</f>
        <v>268.89999999999998</v>
      </c>
      <c r="AY160" s="110">
        <f>IFERROR(VLOOKUP($X160,PITCH!$B$182:$AP$2000,36,FALSE),0)</f>
        <v>4.1369230769230763</v>
      </c>
      <c r="AZ160" s="408">
        <f t="shared" si="12"/>
        <v>268.89999999999998</v>
      </c>
      <c r="BA160" s="408">
        <f>IF(AZ160&gt;0,RANK(AZ160,AZ$3:AZ820),"")</f>
        <v>301</v>
      </c>
      <c r="BB160" s="408">
        <f>IFERROR(VLOOKUP($X160,HIT!$B$182:$AP$2000,31,FALSE),0)</f>
        <v>0</v>
      </c>
      <c r="BC160" s="408">
        <f ca="1">IFERROR(VLOOKUP($X160,PITCH!$B$182:$AP$2000,34,FALSE),0)</f>
        <v>347</v>
      </c>
      <c r="BE160" s="110" t="str">
        <f>IFERROR(VLOOKUP($X160,OBP!$B$182:$AN$2001,32,FALSE),"")</f>
        <v/>
      </c>
      <c r="BG160" s="110" t="str">
        <f>IFERROR(VLOOKUP($X160,OPS!$B$183:$AL$2002,31,FALSE),"")</f>
        <v/>
      </c>
      <c r="BI160" s="110">
        <f ca="1">IFERROR(VLOOKUP($X160,PITCH!$B$205:$AP$2000,34,FALSE),"")</f>
        <v>347</v>
      </c>
      <c r="BJ160" s="110">
        <f ca="1">IFERROR(VLOOKUP($X160,PITCH!$B$205:$AP$2000,34,FALSE),"")</f>
        <v>347</v>
      </c>
      <c r="BK160" s="110">
        <f ca="1">IFERROR(VLOOKUP($X160,PITCH!$B$205:$AP$2000,34,FALSE),"")</f>
        <v>347</v>
      </c>
    </row>
    <row r="161" spans="2:63" x14ac:dyDescent="0.2">
      <c r="B161" t="s">
        <v>175</v>
      </c>
      <c r="C161" t="s">
        <v>120</v>
      </c>
      <c r="D161" t="s">
        <v>426</v>
      </c>
      <c r="E161" t="s">
        <v>426</v>
      </c>
      <c r="F161">
        <v>8</v>
      </c>
      <c r="G161">
        <v>509</v>
      </c>
      <c r="H161">
        <v>72</v>
      </c>
      <c r="I161">
        <v>23</v>
      </c>
      <c r="J161">
        <v>81</v>
      </c>
      <c r="K161">
        <v>11</v>
      </c>
      <c r="L161">
        <v>0.24399999999999999</v>
      </c>
      <c r="T161" s="127">
        <f t="shared" si="13"/>
        <v>159</v>
      </c>
      <c r="U161" t="str">
        <f t="shared" si="10"/>
        <v>H</v>
      </c>
      <c r="V161">
        <f>IF(U161="H",COUNTIF($U$3:$U161,"H"),"")</f>
        <v>97</v>
      </c>
      <c r="W161" t="str">
        <f>IF(U161="P",COUNTIF($U$3:$U161,"P"),"")</f>
        <v/>
      </c>
      <c r="X161" s="76" t="str">
        <f t="shared" si="11"/>
        <v>Ian Desmond</v>
      </c>
      <c r="Y161" t="str">
        <f>IFERROR(VLOOKUP($X161,PITCH!$B$7:$AJ$2004,29,FALSE),"")</f>
        <v/>
      </c>
      <c r="Z161" t="str">
        <f>IFERROR(VLOOKUP($X161,PITCH!$B$7:$AJ$2004,30,FALSE),"")</f>
        <v/>
      </c>
      <c r="AA161" t="str">
        <f>IFERROR(VLOOKUP($X161,PITCH!$B$7:$AJ$2004,31,FALSE),"")</f>
        <v/>
      </c>
      <c r="AB161" t="str">
        <f>IFERROR(VLOOKUP($X161,PITCH!$B$7:$AJ$2004,1,FALSE),"")</f>
        <v/>
      </c>
      <c r="AD161" s="108" t="str">
        <f>IFERROR(VLOOKUP($X161,Prospects!$A$3:$K$281,1,FALSE),"")</f>
        <v/>
      </c>
      <c r="AE161" s="108" t="str">
        <f>IFERROR(VLOOKUP($X161,Prospects!$A$3:$K$281,9,FALSE),"")</f>
        <v/>
      </c>
      <c r="AF161" s="108" t="str">
        <f>IFERROR(VLOOKUP($X161,Prospects!$A$3:$K$281,2,FALSE),"")</f>
        <v/>
      </c>
      <c r="AG161" s="110" t="str">
        <f>IFERROR(VLOOKUP($X161,Prospects!$A$3:$K$281,10,FALSE),"")</f>
        <v/>
      </c>
      <c r="AH161" s="110" t="str">
        <f>IFERROR(VLOOKUP($X161,Prospects!$A$3:$K$281,11,FALSE),"")</f>
        <v/>
      </c>
      <c r="AI161" s="110" t="str">
        <f>IFERROR(VLOOKUP($X161,Prospects!$A$3:$K$281,3,FALSE),"")</f>
        <v/>
      </c>
      <c r="AJ161" s="110" t="str">
        <f>IFERROR(VLOOKUP($X161,Prospects!$A$3:$K$281,4,FALSE),"")</f>
        <v/>
      </c>
      <c r="AK161" s="110" t="str">
        <f>IFERROR(VLOOKUP($X161,Prospects!$A$3:$K$281,5,FALSE),"")</f>
        <v/>
      </c>
      <c r="AL161" s="110" t="str">
        <f>IFERROR(VLOOKUP($X161,Prospects!$A$3:$K$281,6,FALSE),"")</f>
        <v/>
      </c>
      <c r="AN161" s="108" t="str">
        <f>IFERROR(VLOOKUP($X161,KEEPERS!$A$3:$H$300,1,FALSE),"")</f>
        <v/>
      </c>
      <c r="AO161" s="108" t="str">
        <f>IFERROR(VLOOKUP($X161,KEEPERS!$A$3:$H$300,5,FALSE),"")</f>
        <v/>
      </c>
      <c r="AP161" s="108" t="str">
        <f>IFERROR(VLOOKUP($X161,KEEPERS!$A$3:$H$300,2,FALSE),"")</f>
        <v/>
      </c>
      <c r="AQ161" s="110" t="str">
        <f>IFERROR(VLOOKUP($X161,KEEPERS!$A$3:$H$300,6,FALSE),"")</f>
        <v/>
      </c>
      <c r="AR161" s="110" t="str">
        <f>IFERROR(VLOOKUP($X161,KEEPERS!$A$3:$H$300,7,FALSE),"")</f>
        <v/>
      </c>
      <c r="AT161" s="110" t="str">
        <f>IFERROR(VLOOKUP($X161,HIT!$B$182:$AM$2000,1,FALSE),"")</f>
        <v>Ian Desmond</v>
      </c>
      <c r="AU161" s="407">
        <f>IFERROR(VLOOKUP($X161,HIT!$B$182:$AM$2000,32,FALSE),0)</f>
        <v>348.54999999999995</v>
      </c>
      <c r="AV161" s="407">
        <f>IFERROR(VLOOKUP($X161,HIT!$B$182:$AM$2000,33,FALSE),0)</f>
        <v>2.6405303030303027</v>
      </c>
      <c r="AW161" s="110" t="str">
        <f>IFERROR(VLOOKUP($X161,PITCH!$B$182:$AP$2000,1,FALSE),"")</f>
        <v/>
      </c>
      <c r="AX161" s="110">
        <f>IFERROR(VLOOKUP($X161,PITCH!$B$182:$AP$2000,35,FALSE),0)</f>
        <v>0</v>
      </c>
      <c r="AY161" s="110">
        <f>IFERROR(VLOOKUP($X161,PITCH!$B$182:$AP$2000,36,FALSE),0)</f>
        <v>0</v>
      </c>
      <c r="AZ161" s="408">
        <f t="shared" si="12"/>
        <v>348.54999999999995</v>
      </c>
      <c r="BA161" s="408">
        <f>IF(AZ161&gt;0,RANK(AZ161,AZ$3:AZ821),"")</f>
        <v>182</v>
      </c>
      <c r="BB161" s="408">
        <f ca="1">IFERROR(VLOOKUP($X161,HIT!$B$182:$AP$2000,31,FALSE),0)</f>
        <v>103</v>
      </c>
      <c r="BC161" s="408">
        <f>IFERROR(VLOOKUP($X161,PITCH!$B$182:$AP$2000,34,FALSE),0)</f>
        <v>0</v>
      </c>
      <c r="BE161" s="110">
        <f>IFERROR(VLOOKUP($X161,OBP!$B$182:$AN$2001,32,FALSE),"")</f>
        <v>88</v>
      </c>
      <c r="BG161" s="110">
        <f>IFERROR(VLOOKUP($X161,OPS!$B$183:$AL$2002,31,FALSE),"")</f>
        <v>81</v>
      </c>
      <c r="BI161" s="110" t="str">
        <f>IFERROR(VLOOKUP($X161,PITCH!$B$205:$AP$2000,34,FALSE),"")</f>
        <v/>
      </c>
      <c r="BJ161" s="110" t="str">
        <f>IFERROR(VLOOKUP($X161,PITCH!$B$205:$AP$2000,34,FALSE),"")</f>
        <v/>
      </c>
      <c r="BK161" s="110" t="str">
        <f>IFERROR(VLOOKUP($X161,PITCH!$B$205:$AP$2000,34,FALSE),"")</f>
        <v/>
      </c>
    </row>
    <row r="162" spans="2:63" x14ac:dyDescent="0.2">
      <c r="B162" t="s">
        <v>256</v>
      </c>
      <c r="C162" t="s">
        <v>715</v>
      </c>
      <c r="D162" t="s">
        <v>111</v>
      </c>
      <c r="E162" t="s">
        <v>111</v>
      </c>
      <c r="F162">
        <v>8</v>
      </c>
      <c r="M162">
        <v>131</v>
      </c>
      <c r="N162">
        <v>9</v>
      </c>
      <c r="O162">
        <v>0</v>
      </c>
      <c r="P162">
        <v>2.98</v>
      </c>
      <c r="Q162">
        <v>1.08</v>
      </c>
      <c r="R162">
        <v>122</v>
      </c>
      <c r="T162" s="127">
        <f t="shared" si="13"/>
        <v>160</v>
      </c>
      <c r="U162" t="str">
        <f t="shared" si="10"/>
        <v>P</v>
      </c>
      <c r="V162" t="str">
        <f>IF(U162="H",COUNTIF($U$3:$U162,"H"),"")</f>
        <v/>
      </c>
      <c r="W162">
        <f>IF(U162="P",COUNTIF($U$3:$U162,"P"),"")</f>
        <v>63</v>
      </c>
      <c r="X162" s="76" t="str">
        <f t="shared" si="11"/>
        <v>Hyun-Jin Ryu</v>
      </c>
      <c r="Y162">
        <f>IFERROR(VLOOKUP($X162,PITCH!$B$7:$AJ$2004,29,FALSE),"")</f>
        <v>8.6034912718204488</v>
      </c>
      <c r="Z162">
        <f>IFERROR(VLOOKUP($X162,PITCH!$B$7:$AJ$2004,30,FALSE),"")</f>
        <v>2.3940149625935163</v>
      </c>
      <c r="AA162">
        <f>IFERROR(VLOOKUP($X162,PITCH!$B$7:$AJ$2004,31,FALSE),"")</f>
        <v>6.2094763092269325</v>
      </c>
      <c r="AB162" t="str">
        <f>IFERROR(VLOOKUP($X162,PITCH!$B$7:$AJ$2004,1,FALSE),"")</f>
        <v>Hyun-Jin Ryu</v>
      </c>
      <c r="AD162" s="108" t="str">
        <f>IFERROR(VLOOKUP($X162,Prospects!$A$3:$K$281,1,FALSE),"")</f>
        <v/>
      </c>
      <c r="AE162" s="108" t="str">
        <f>IFERROR(VLOOKUP($X162,Prospects!$A$3:$K$281,9,FALSE),"")</f>
        <v/>
      </c>
      <c r="AF162" s="108" t="str">
        <f>IFERROR(VLOOKUP($X162,Prospects!$A$3:$K$281,2,FALSE),"")</f>
        <v/>
      </c>
      <c r="AG162" s="110" t="str">
        <f>IFERROR(VLOOKUP($X162,Prospects!$A$3:$K$281,10,FALSE),"")</f>
        <v/>
      </c>
      <c r="AH162" s="110" t="str">
        <f>IFERROR(VLOOKUP($X162,Prospects!$A$3:$K$281,11,FALSE),"")</f>
        <v/>
      </c>
      <c r="AI162" s="110" t="str">
        <f>IFERROR(VLOOKUP($X162,Prospects!$A$3:$K$281,3,FALSE),"")</f>
        <v/>
      </c>
      <c r="AJ162" s="110" t="str">
        <f>IFERROR(VLOOKUP($X162,Prospects!$A$3:$K$281,4,FALSE),"")</f>
        <v/>
      </c>
      <c r="AK162" s="110" t="str">
        <f>IFERROR(VLOOKUP($X162,Prospects!$A$3:$K$281,5,FALSE),"")</f>
        <v/>
      </c>
      <c r="AL162" s="110" t="str">
        <f>IFERROR(VLOOKUP($X162,Prospects!$A$3:$K$281,6,FALSE),"")</f>
        <v/>
      </c>
      <c r="AN162" s="108" t="str">
        <f>IFERROR(VLOOKUP($X162,KEEPERS!$A$3:$H$300,1,FALSE),"")</f>
        <v/>
      </c>
      <c r="AO162" s="108" t="str">
        <f>IFERROR(VLOOKUP($X162,KEEPERS!$A$3:$H$300,5,FALSE),"")</f>
        <v/>
      </c>
      <c r="AP162" s="108" t="str">
        <f>IFERROR(VLOOKUP($X162,KEEPERS!$A$3:$H$300,2,FALSE),"")</f>
        <v/>
      </c>
      <c r="AQ162" s="110" t="str">
        <f>IFERROR(VLOOKUP($X162,KEEPERS!$A$3:$H$300,6,FALSE),"")</f>
        <v/>
      </c>
      <c r="AR162" s="110" t="str">
        <f>IFERROR(VLOOKUP($X162,KEEPERS!$A$3:$H$300,7,FALSE),"")</f>
        <v/>
      </c>
      <c r="AT162" s="110" t="str">
        <f>IFERROR(VLOOKUP($X162,HIT!$B$182:$AM$2000,1,FALSE),"")</f>
        <v/>
      </c>
      <c r="AU162" s="407">
        <f>IFERROR(VLOOKUP($X162,HIT!$B$182:$AM$2000,32,FALSE),0)</f>
        <v>0</v>
      </c>
      <c r="AV162" s="407">
        <f>IFERROR(VLOOKUP($X162,HIT!$B$182:$AM$2000,33,FALSE),0)</f>
        <v>0</v>
      </c>
      <c r="AW162" s="110" t="str">
        <f>IFERROR(VLOOKUP($X162,PITCH!$B$182:$AP$2000,1,FALSE),"")</f>
        <v>Hyun-Jin Ryu</v>
      </c>
      <c r="AX162" s="110">
        <f>IFERROR(VLOOKUP($X162,PITCH!$B$182:$AP$2000,35,FALSE),0)</f>
        <v>281.39999999999998</v>
      </c>
      <c r="AY162" s="110">
        <f>IFERROR(VLOOKUP($X162,PITCH!$B$182:$AP$2000,36,FALSE),0)</f>
        <v>12.234782608695651</v>
      </c>
      <c r="AZ162" s="408">
        <f t="shared" si="12"/>
        <v>281.39999999999998</v>
      </c>
      <c r="BA162" s="408">
        <f>IF(AZ162&gt;0,RANK(AZ162,AZ$3:AZ822),"")</f>
        <v>284</v>
      </c>
      <c r="BB162" s="408">
        <f>IFERROR(VLOOKUP($X162,HIT!$B$182:$AP$2000,31,FALSE),0)</f>
        <v>0</v>
      </c>
      <c r="BC162" s="408">
        <f ca="1">IFERROR(VLOOKUP($X162,PITCH!$B$182:$AP$2000,34,FALSE),0)</f>
        <v>85</v>
      </c>
      <c r="BE162" s="110" t="str">
        <f>IFERROR(VLOOKUP($X162,OBP!$B$182:$AN$2001,32,FALSE),"")</f>
        <v/>
      </c>
      <c r="BG162" s="110" t="str">
        <f>IFERROR(VLOOKUP($X162,OPS!$B$183:$AL$2002,31,FALSE),"")</f>
        <v/>
      </c>
      <c r="BI162" s="110">
        <f ca="1">IFERROR(VLOOKUP($X162,PITCH!$B$205:$AP$2000,34,FALSE),"")</f>
        <v>85</v>
      </c>
      <c r="BJ162" s="110">
        <f ca="1">IFERROR(VLOOKUP($X162,PITCH!$B$205:$AP$2000,34,FALSE),"")</f>
        <v>85</v>
      </c>
      <c r="BK162" s="110">
        <f ca="1">IFERROR(VLOOKUP($X162,PITCH!$B$205:$AP$2000,34,FALSE),"")</f>
        <v>85</v>
      </c>
    </row>
    <row r="163" spans="2:63" x14ac:dyDescent="0.2">
      <c r="B163" t="s">
        <v>471</v>
      </c>
      <c r="C163" t="s">
        <v>113</v>
      </c>
      <c r="D163" t="s">
        <v>9</v>
      </c>
      <c r="E163" t="s">
        <v>9</v>
      </c>
      <c r="F163">
        <v>8</v>
      </c>
      <c r="M163">
        <v>63</v>
      </c>
      <c r="N163">
        <v>3</v>
      </c>
      <c r="O163">
        <v>30</v>
      </c>
      <c r="P163">
        <v>2.69</v>
      </c>
      <c r="Q163">
        <v>1.04</v>
      </c>
      <c r="R163">
        <v>97</v>
      </c>
      <c r="T163" s="127">
        <f t="shared" si="13"/>
        <v>161</v>
      </c>
      <c r="U163" t="str">
        <f t="shared" si="10"/>
        <v>P</v>
      </c>
      <c r="V163" t="str">
        <f>IF(U163="H",COUNTIF($U$3:$U163,"H"),"")</f>
        <v/>
      </c>
      <c r="W163">
        <f>IF(U163="P",COUNTIF($U$3:$U163,"P"),"")</f>
        <v>64</v>
      </c>
      <c r="X163" s="76" t="str">
        <f t="shared" si="11"/>
        <v>Corey Knebel</v>
      </c>
      <c r="Y163">
        <f>IFERROR(VLOOKUP($X163,PITCH!$B$7:$AJ$2004,29,FALSE),"")</f>
        <v>12.771285475792988</v>
      </c>
      <c r="Z163">
        <f>IFERROR(VLOOKUP($X163,PITCH!$B$7:$AJ$2004,30,FALSE),"")</f>
        <v>3.9065108514190316</v>
      </c>
      <c r="AA163">
        <f>IFERROR(VLOOKUP($X163,PITCH!$B$7:$AJ$2004,31,FALSE),"")</f>
        <v>8.8647746243739558</v>
      </c>
      <c r="AB163" t="str">
        <f>IFERROR(VLOOKUP($X163,PITCH!$B$7:$AJ$2004,1,FALSE),"")</f>
        <v>Corey Knebel</v>
      </c>
      <c r="AD163" s="108" t="str">
        <f>IFERROR(VLOOKUP($X163,Prospects!$A$3:$K$281,1,FALSE),"")</f>
        <v/>
      </c>
      <c r="AE163" s="108" t="str">
        <f>IFERROR(VLOOKUP($X163,Prospects!$A$3:$K$281,9,FALSE),"")</f>
        <v/>
      </c>
      <c r="AF163" s="108" t="str">
        <f>IFERROR(VLOOKUP($X163,Prospects!$A$3:$K$281,2,FALSE),"")</f>
        <v/>
      </c>
      <c r="AG163" s="110" t="str">
        <f>IFERROR(VLOOKUP($X163,Prospects!$A$3:$K$281,10,FALSE),"")</f>
        <v/>
      </c>
      <c r="AH163" s="110" t="str">
        <f>IFERROR(VLOOKUP($X163,Prospects!$A$3:$K$281,11,FALSE),"")</f>
        <v/>
      </c>
      <c r="AI163" s="110" t="str">
        <f>IFERROR(VLOOKUP($X163,Prospects!$A$3:$K$281,3,FALSE),"")</f>
        <v/>
      </c>
      <c r="AJ163" s="110" t="str">
        <f>IFERROR(VLOOKUP($X163,Prospects!$A$3:$K$281,4,FALSE),"")</f>
        <v/>
      </c>
      <c r="AK163" s="110" t="str">
        <f>IFERROR(VLOOKUP($X163,Prospects!$A$3:$K$281,5,FALSE),"")</f>
        <v/>
      </c>
      <c r="AL163" s="110" t="str">
        <f>IFERROR(VLOOKUP($X163,Prospects!$A$3:$K$281,6,FALSE),"")</f>
        <v/>
      </c>
      <c r="AN163" s="108" t="str">
        <f>IFERROR(VLOOKUP($X163,KEEPERS!$A$3:$H$300,1,FALSE),"")</f>
        <v/>
      </c>
      <c r="AO163" s="108" t="str">
        <f>IFERROR(VLOOKUP($X163,KEEPERS!$A$3:$H$300,5,FALSE),"")</f>
        <v/>
      </c>
      <c r="AP163" s="108" t="str">
        <f>IFERROR(VLOOKUP($X163,KEEPERS!$A$3:$H$300,2,FALSE),"")</f>
        <v/>
      </c>
      <c r="AQ163" s="110" t="str">
        <f>IFERROR(VLOOKUP($X163,KEEPERS!$A$3:$H$300,6,FALSE),"")</f>
        <v/>
      </c>
      <c r="AR163" s="110" t="str">
        <f>IFERROR(VLOOKUP($X163,KEEPERS!$A$3:$H$300,7,FALSE),"")</f>
        <v/>
      </c>
      <c r="AT163" s="110" t="str">
        <f>IFERROR(VLOOKUP($X163,HIT!$B$182:$AM$2000,1,FALSE),"")</f>
        <v/>
      </c>
      <c r="AU163" s="407">
        <f>IFERROR(VLOOKUP($X163,HIT!$B$182:$AM$2000,32,FALSE),0)</f>
        <v>0</v>
      </c>
      <c r="AV163" s="407">
        <f>IFERROR(VLOOKUP($X163,HIT!$B$182:$AM$2000,33,FALSE),0)</f>
        <v>0</v>
      </c>
      <c r="AW163" s="110" t="str">
        <f>IFERROR(VLOOKUP($X163,PITCH!$B$182:$AP$2000,1,FALSE),"")</f>
        <v>Corey Knebel</v>
      </c>
      <c r="AX163" s="110">
        <f>IFERROR(VLOOKUP($X163,PITCH!$B$182:$AP$2000,35,FALSE),0)</f>
        <v>222.2</v>
      </c>
      <c r="AY163" s="110">
        <f>IFERROR(VLOOKUP($X163,PITCH!$B$182:$AP$2000,36,FALSE),0)</f>
        <v>3.7033333333333331</v>
      </c>
      <c r="AZ163" s="408">
        <f t="shared" si="12"/>
        <v>222.2</v>
      </c>
      <c r="BA163" s="408">
        <f>IF(AZ163&gt;0,RANK(AZ163,AZ$3:AZ823),"")</f>
        <v>370</v>
      </c>
      <c r="BB163" s="408">
        <f>IFERROR(VLOOKUP($X163,HIT!$B$182:$AP$2000,31,FALSE),0)</f>
        <v>0</v>
      </c>
      <c r="BC163" s="408">
        <f ca="1">IFERROR(VLOOKUP($X163,PITCH!$B$182:$AP$2000,34,FALSE),0)</f>
        <v>347</v>
      </c>
      <c r="BE163" s="110" t="str">
        <f>IFERROR(VLOOKUP($X163,OBP!$B$182:$AN$2001,32,FALSE),"")</f>
        <v/>
      </c>
      <c r="BG163" s="110" t="str">
        <f>IFERROR(VLOOKUP($X163,OPS!$B$183:$AL$2002,31,FALSE),"")</f>
        <v/>
      </c>
      <c r="BI163" s="110">
        <f ca="1">IFERROR(VLOOKUP($X163,PITCH!$B$205:$AP$2000,34,FALSE),"")</f>
        <v>347</v>
      </c>
      <c r="BJ163" s="110">
        <f ca="1">IFERROR(VLOOKUP($X163,PITCH!$B$205:$AP$2000,34,FALSE),"")</f>
        <v>347</v>
      </c>
      <c r="BK163" s="110">
        <f ca="1">IFERROR(VLOOKUP($X163,PITCH!$B$205:$AP$2000,34,FALSE),"")</f>
        <v>347</v>
      </c>
    </row>
    <row r="164" spans="2:63" x14ac:dyDescent="0.2">
      <c r="B164" t="s">
        <v>1441</v>
      </c>
      <c r="C164" t="s">
        <v>139</v>
      </c>
      <c r="D164" t="s">
        <v>111</v>
      </c>
      <c r="E164" t="s">
        <v>111</v>
      </c>
      <c r="F164">
        <v>8</v>
      </c>
      <c r="M164">
        <v>184</v>
      </c>
      <c r="N164">
        <v>12</v>
      </c>
      <c r="O164">
        <v>0</v>
      </c>
      <c r="P164">
        <v>3.86</v>
      </c>
      <c r="Q164">
        <v>1.25</v>
      </c>
      <c r="R164">
        <v>208</v>
      </c>
      <c r="T164" s="127">
        <f t="shared" si="13"/>
        <v>162</v>
      </c>
      <c r="U164" t="str">
        <f t="shared" si="10"/>
        <v>P</v>
      </c>
      <c r="V164" t="str">
        <f>IF(U164="H",COUNTIF($U$3:$U164,"H"),"")</f>
        <v/>
      </c>
      <c r="W164">
        <f>IF(U164="P",COUNTIF($U$3:$U164,"P"),"")</f>
        <v>65</v>
      </c>
      <c r="X164" s="76" t="str">
        <f t="shared" si="11"/>
        <v>Nick Pivetta</v>
      </c>
      <c r="Y164">
        <f>IFERROR(VLOOKUP($X164,PITCH!$B$7:$AJ$2004,29,FALSE),"")</f>
        <v>9.6709200805910012</v>
      </c>
      <c r="Z164">
        <f>IFERROR(VLOOKUP($X164,PITCH!$B$7:$AJ$2004,30,FALSE),"")</f>
        <v>3.0221625251846875</v>
      </c>
      <c r="AA164">
        <f>IFERROR(VLOOKUP($X164,PITCH!$B$7:$AJ$2004,31,FALSE),"")</f>
        <v>6.6487575554063136</v>
      </c>
      <c r="AB164" t="str">
        <f>IFERROR(VLOOKUP($X164,PITCH!$B$7:$AJ$2004,1,FALSE),"")</f>
        <v>Nick Pivetta</v>
      </c>
      <c r="AD164" s="108" t="str">
        <f>IFERROR(VLOOKUP($X164,Prospects!$A$3:$K$281,1,FALSE),"")</f>
        <v/>
      </c>
      <c r="AE164" s="108" t="str">
        <f>IFERROR(VLOOKUP($X164,Prospects!$A$3:$K$281,9,FALSE),"")</f>
        <v/>
      </c>
      <c r="AF164" s="108" t="str">
        <f>IFERROR(VLOOKUP($X164,Prospects!$A$3:$K$281,2,FALSE),"")</f>
        <v/>
      </c>
      <c r="AG164" s="110" t="str">
        <f>IFERROR(VLOOKUP($X164,Prospects!$A$3:$K$281,10,FALSE),"")</f>
        <v/>
      </c>
      <c r="AH164" s="110" t="str">
        <f>IFERROR(VLOOKUP($X164,Prospects!$A$3:$K$281,11,FALSE),"")</f>
        <v/>
      </c>
      <c r="AI164" s="110" t="str">
        <f>IFERROR(VLOOKUP($X164,Prospects!$A$3:$K$281,3,FALSE),"")</f>
        <v/>
      </c>
      <c r="AJ164" s="110" t="str">
        <f>IFERROR(VLOOKUP($X164,Prospects!$A$3:$K$281,4,FALSE),"")</f>
        <v/>
      </c>
      <c r="AK164" s="110" t="str">
        <f>IFERROR(VLOOKUP($X164,Prospects!$A$3:$K$281,5,FALSE),"")</f>
        <v/>
      </c>
      <c r="AL164" s="110" t="str">
        <f>IFERROR(VLOOKUP($X164,Prospects!$A$3:$K$281,6,FALSE),"")</f>
        <v/>
      </c>
      <c r="AN164" s="108" t="str">
        <f>IFERROR(VLOOKUP($X164,KEEPERS!$A$3:$H$300,1,FALSE),"")</f>
        <v/>
      </c>
      <c r="AO164" s="108" t="str">
        <f>IFERROR(VLOOKUP($X164,KEEPERS!$A$3:$H$300,5,FALSE),"")</f>
        <v/>
      </c>
      <c r="AP164" s="108" t="str">
        <f>IFERROR(VLOOKUP($X164,KEEPERS!$A$3:$H$300,2,FALSE),"")</f>
        <v/>
      </c>
      <c r="AQ164" s="110" t="str">
        <f>IFERROR(VLOOKUP($X164,KEEPERS!$A$3:$H$300,6,FALSE),"")</f>
        <v/>
      </c>
      <c r="AR164" s="110" t="str">
        <f>IFERROR(VLOOKUP($X164,KEEPERS!$A$3:$H$300,7,FALSE),"")</f>
        <v/>
      </c>
      <c r="AT164" s="110" t="str">
        <f>IFERROR(VLOOKUP($X164,HIT!$B$182:$AM$2000,1,FALSE),"")</f>
        <v/>
      </c>
      <c r="AU164" s="407">
        <f>IFERROR(VLOOKUP($X164,HIT!$B$182:$AM$2000,32,FALSE),0)</f>
        <v>0</v>
      </c>
      <c r="AV164" s="407">
        <f>IFERROR(VLOOKUP($X164,HIT!$B$182:$AM$2000,33,FALSE),0)</f>
        <v>0</v>
      </c>
      <c r="AW164" s="110" t="str">
        <f>IFERROR(VLOOKUP($X164,PITCH!$B$182:$AP$2000,1,FALSE),"")</f>
        <v>Nick Pivetta</v>
      </c>
      <c r="AX164" s="110">
        <f>IFERROR(VLOOKUP($X164,PITCH!$B$182:$AP$2000,35,FALSE),0)</f>
        <v>340.70000000000005</v>
      </c>
      <c r="AY164" s="110">
        <f>IFERROR(VLOOKUP($X164,PITCH!$B$182:$AP$2000,36,FALSE),0)</f>
        <v>11.748275862068967</v>
      </c>
      <c r="AZ164" s="408">
        <f t="shared" si="12"/>
        <v>340.70000000000005</v>
      </c>
      <c r="BA164" s="408">
        <f>IF(AZ164&gt;0,RANK(AZ164,AZ$3:AZ824),"")</f>
        <v>189</v>
      </c>
      <c r="BB164" s="408">
        <f>IFERROR(VLOOKUP($X164,HIT!$B$182:$AP$2000,31,FALSE),0)</f>
        <v>0</v>
      </c>
      <c r="BC164" s="408">
        <f ca="1">IFERROR(VLOOKUP($X164,PITCH!$B$182:$AP$2000,34,FALSE),0)</f>
        <v>53</v>
      </c>
      <c r="BE164" s="110" t="str">
        <f>IFERROR(VLOOKUP($X164,OBP!$B$182:$AN$2001,32,FALSE),"")</f>
        <v/>
      </c>
      <c r="BG164" s="110" t="str">
        <f>IFERROR(VLOOKUP($X164,OPS!$B$183:$AL$2002,31,FALSE),"")</f>
        <v/>
      </c>
      <c r="BI164" s="110">
        <f ca="1">IFERROR(VLOOKUP($X164,PITCH!$B$205:$AP$2000,34,FALSE),"")</f>
        <v>53</v>
      </c>
      <c r="BJ164" s="110">
        <f ca="1">IFERROR(VLOOKUP($X164,PITCH!$B$205:$AP$2000,34,FALSE),"")</f>
        <v>53</v>
      </c>
      <c r="BK164" s="110">
        <f ca="1">IFERROR(VLOOKUP($X164,PITCH!$B$205:$AP$2000,34,FALSE),"")</f>
        <v>53</v>
      </c>
    </row>
    <row r="165" spans="2:63" x14ac:dyDescent="0.2">
      <c r="B165" t="s">
        <v>375</v>
      </c>
      <c r="C165" t="s">
        <v>123</v>
      </c>
      <c r="D165" t="s">
        <v>111</v>
      </c>
      <c r="E165" t="s">
        <v>111</v>
      </c>
      <c r="F165">
        <v>8</v>
      </c>
      <c r="M165">
        <v>194</v>
      </c>
      <c r="N165">
        <v>14</v>
      </c>
      <c r="O165">
        <v>0</v>
      </c>
      <c r="P165">
        <v>3.58</v>
      </c>
      <c r="Q165">
        <v>1.1599999999999999</v>
      </c>
      <c r="R165">
        <v>192</v>
      </c>
      <c r="T165" s="127">
        <f t="shared" si="13"/>
        <v>163</v>
      </c>
      <c r="U165" t="str">
        <f t="shared" si="10"/>
        <v>P</v>
      </c>
      <c r="V165" t="str">
        <f>IF(U165="H",COUNTIF($U$3:$U165,"H"),"")</f>
        <v/>
      </c>
      <c r="W165">
        <f>IF(U165="P",COUNTIF($U$3:$U165,"P"),"")</f>
        <v>66</v>
      </c>
      <c r="X165" s="76" t="str">
        <f t="shared" si="11"/>
        <v>Andrew Heaney</v>
      </c>
      <c r="Y165">
        <f>IFERROR(VLOOKUP($X165,PITCH!$B$7:$AJ$2004,29,FALSE),"")</f>
        <v>8.6181818181818191</v>
      </c>
      <c r="Z165">
        <f>IFERROR(VLOOKUP($X165,PITCH!$B$7:$AJ$2004,30,FALSE),"")</f>
        <v>2.5090909090909093</v>
      </c>
      <c r="AA165">
        <f>IFERROR(VLOOKUP($X165,PITCH!$B$7:$AJ$2004,31,FALSE),"")</f>
        <v>6.1090909090909093</v>
      </c>
      <c r="AB165" t="str">
        <f>IFERROR(VLOOKUP($X165,PITCH!$B$7:$AJ$2004,1,FALSE),"")</f>
        <v>Andrew Heaney</v>
      </c>
      <c r="AD165" s="108" t="str">
        <f>IFERROR(VLOOKUP($X165,Prospects!$A$3:$K$281,1,FALSE),"")</f>
        <v/>
      </c>
      <c r="AE165" s="108" t="str">
        <f>IFERROR(VLOOKUP($X165,Prospects!$A$3:$K$281,9,FALSE),"")</f>
        <v/>
      </c>
      <c r="AF165" s="108" t="str">
        <f>IFERROR(VLOOKUP($X165,Prospects!$A$3:$K$281,2,FALSE),"")</f>
        <v/>
      </c>
      <c r="AG165" s="110" t="str">
        <f>IFERROR(VLOOKUP($X165,Prospects!$A$3:$K$281,10,FALSE),"")</f>
        <v/>
      </c>
      <c r="AH165" s="110" t="str">
        <f>IFERROR(VLOOKUP($X165,Prospects!$A$3:$K$281,11,FALSE),"")</f>
        <v/>
      </c>
      <c r="AI165" s="110" t="str">
        <f>IFERROR(VLOOKUP($X165,Prospects!$A$3:$K$281,3,FALSE),"")</f>
        <v/>
      </c>
      <c r="AJ165" s="110" t="str">
        <f>IFERROR(VLOOKUP($X165,Prospects!$A$3:$K$281,4,FALSE),"")</f>
        <v/>
      </c>
      <c r="AK165" s="110" t="str">
        <f>IFERROR(VLOOKUP($X165,Prospects!$A$3:$K$281,5,FALSE),"")</f>
        <v/>
      </c>
      <c r="AL165" s="110" t="str">
        <f>IFERROR(VLOOKUP($X165,Prospects!$A$3:$K$281,6,FALSE),"")</f>
        <v/>
      </c>
      <c r="AN165" s="108" t="str">
        <f>IFERROR(VLOOKUP($X165,KEEPERS!$A$3:$H$300,1,FALSE),"")</f>
        <v/>
      </c>
      <c r="AO165" s="108" t="str">
        <f>IFERROR(VLOOKUP($X165,KEEPERS!$A$3:$H$300,5,FALSE),"")</f>
        <v/>
      </c>
      <c r="AP165" s="108" t="str">
        <f>IFERROR(VLOOKUP($X165,KEEPERS!$A$3:$H$300,2,FALSE),"")</f>
        <v/>
      </c>
      <c r="AQ165" s="110" t="str">
        <f>IFERROR(VLOOKUP($X165,KEEPERS!$A$3:$H$300,6,FALSE),"")</f>
        <v/>
      </c>
      <c r="AR165" s="110" t="str">
        <f>IFERROR(VLOOKUP($X165,KEEPERS!$A$3:$H$300,7,FALSE),"")</f>
        <v/>
      </c>
      <c r="AT165" s="110" t="str">
        <f>IFERROR(VLOOKUP($X165,HIT!$B$182:$AM$2000,1,FALSE),"")</f>
        <v/>
      </c>
      <c r="AU165" s="407">
        <f>IFERROR(VLOOKUP($X165,HIT!$B$182:$AM$2000,32,FALSE),0)</f>
        <v>0</v>
      </c>
      <c r="AV165" s="407">
        <f>IFERROR(VLOOKUP($X165,HIT!$B$182:$AM$2000,33,FALSE),0)</f>
        <v>0</v>
      </c>
      <c r="AW165" s="110" t="str">
        <f>IFERROR(VLOOKUP($X165,PITCH!$B$182:$AP$2000,1,FALSE),"")</f>
        <v>Andrew Heaney</v>
      </c>
      <c r="AX165" s="110">
        <f>IFERROR(VLOOKUP($X165,PITCH!$B$182:$AP$2000,35,FALSE),0)</f>
        <v>377</v>
      </c>
      <c r="AY165" s="110">
        <f>IFERROR(VLOOKUP($X165,PITCH!$B$182:$AP$2000,36,FALSE),0)</f>
        <v>13.464285714285714</v>
      </c>
      <c r="AZ165" s="408">
        <f t="shared" si="12"/>
        <v>377</v>
      </c>
      <c r="BA165" s="408">
        <f>IF(AZ165&gt;0,RANK(AZ165,AZ$3:AZ825),"")</f>
        <v>134</v>
      </c>
      <c r="BB165" s="408">
        <f>IFERROR(VLOOKUP($X165,HIT!$B$182:$AP$2000,31,FALSE),0)</f>
        <v>0</v>
      </c>
      <c r="BC165" s="408">
        <f ca="1">IFERROR(VLOOKUP($X165,PITCH!$B$182:$AP$2000,34,FALSE),0)</f>
        <v>40</v>
      </c>
      <c r="BE165" s="110" t="str">
        <f>IFERROR(VLOOKUP($X165,OBP!$B$182:$AN$2001,32,FALSE),"")</f>
        <v/>
      </c>
      <c r="BG165" s="110" t="str">
        <f>IFERROR(VLOOKUP($X165,OPS!$B$183:$AL$2002,31,FALSE),"")</f>
        <v/>
      </c>
      <c r="BI165" s="110">
        <f ca="1">IFERROR(VLOOKUP($X165,PITCH!$B$205:$AP$2000,34,FALSE),"")</f>
        <v>40</v>
      </c>
      <c r="BJ165" s="110">
        <f ca="1">IFERROR(VLOOKUP($X165,PITCH!$B$205:$AP$2000,34,FALSE),"")</f>
        <v>40</v>
      </c>
      <c r="BK165" s="110">
        <f ca="1">IFERROR(VLOOKUP($X165,PITCH!$B$205:$AP$2000,34,FALSE),"")</f>
        <v>40</v>
      </c>
    </row>
    <row r="166" spans="2:63" x14ac:dyDescent="0.2">
      <c r="B166" t="s">
        <v>2237</v>
      </c>
      <c r="C166" t="s">
        <v>123</v>
      </c>
      <c r="D166" t="s">
        <v>6</v>
      </c>
      <c r="E166" t="s">
        <v>6</v>
      </c>
      <c r="F166">
        <v>8</v>
      </c>
      <c r="G166">
        <v>398</v>
      </c>
      <c r="H166">
        <v>54</v>
      </c>
      <c r="I166">
        <v>23</v>
      </c>
      <c r="J166">
        <v>60</v>
      </c>
      <c r="K166">
        <v>6</v>
      </c>
      <c r="L166">
        <v>0.27600000000000002</v>
      </c>
      <c r="T166" s="127">
        <f t="shared" si="13"/>
        <v>164</v>
      </c>
      <c r="U166" t="str">
        <f t="shared" si="10"/>
        <v>H</v>
      </c>
      <c r="V166">
        <f>IF(U166="H",COUNTIF($U$3:$U166,"H"),"")</f>
        <v>98</v>
      </c>
      <c r="W166" t="str">
        <f>IF(U166="P",COUNTIF($U$3:$U166,"P"),"")</f>
        <v/>
      </c>
      <c r="X166" s="76" t="str">
        <f t="shared" si="11"/>
        <v>Shohei Ohtani</v>
      </c>
      <c r="Y166" t="str">
        <f>IFERROR(VLOOKUP($X166,PITCH!$B$7:$AJ$2004,29,FALSE),"")</f>
        <v/>
      </c>
      <c r="Z166" t="str">
        <f>IFERROR(VLOOKUP($X166,PITCH!$B$7:$AJ$2004,30,FALSE),"")</f>
        <v/>
      </c>
      <c r="AA166" t="str">
        <f>IFERROR(VLOOKUP($X166,PITCH!$B$7:$AJ$2004,31,FALSE),"")</f>
        <v/>
      </c>
      <c r="AB166" t="str">
        <f>IFERROR(VLOOKUP($X166,PITCH!$B$7:$AJ$2004,1,FALSE),"")</f>
        <v/>
      </c>
      <c r="AD166" s="108" t="str">
        <f>IFERROR(VLOOKUP($X166,Prospects!$A$3:$K$281,1,FALSE),"")</f>
        <v/>
      </c>
      <c r="AE166" s="108" t="str">
        <f>IFERROR(VLOOKUP($X166,Prospects!$A$3:$K$281,9,FALSE),"")</f>
        <v/>
      </c>
      <c r="AF166" s="108" t="str">
        <f>IFERROR(VLOOKUP($X166,Prospects!$A$3:$K$281,2,FALSE),"")</f>
        <v/>
      </c>
      <c r="AG166" s="110" t="str">
        <f>IFERROR(VLOOKUP($X166,Prospects!$A$3:$K$281,10,FALSE),"")</f>
        <v/>
      </c>
      <c r="AH166" s="110" t="str">
        <f>IFERROR(VLOOKUP($X166,Prospects!$A$3:$K$281,11,FALSE),"")</f>
        <v/>
      </c>
      <c r="AI166" s="110" t="str">
        <f>IFERROR(VLOOKUP($X166,Prospects!$A$3:$K$281,3,FALSE),"")</f>
        <v/>
      </c>
      <c r="AJ166" s="110" t="str">
        <f>IFERROR(VLOOKUP($X166,Prospects!$A$3:$K$281,4,FALSE),"")</f>
        <v/>
      </c>
      <c r="AK166" s="110" t="str">
        <f>IFERROR(VLOOKUP($X166,Prospects!$A$3:$K$281,5,FALSE),"")</f>
        <v/>
      </c>
      <c r="AL166" s="110" t="str">
        <f>IFERROR(VLOOKUP($X166,Prospects!$A$3:$K$281,6,FALSE),"")</f>
        <v/>
      </c>
      <c r="AN166" s="108" t="str">
        <f>IFERROR(VLOOKUP($X166,KEEPERS!$A$3:$H$300,1,FALSE),"")</f>
        <v/>
      </c>
      <c r="AO166" s="108" t="str">
        <f>IFERROR(VLOOKUP($X166,KEEPERS!$A$3:$H$300,5,FALSE),"")</f>
        <v/>
      </c>
      <c r="AP166" s="108" t="str">
        <f>IFERROR(VLOOKUP($X166,KEEPERS!$A$3:$H$300,2,FALSE),"")</f>
        <v/>
      </c>
      <c r="AQ166" s="110" t="str">
        <f>IFERROR(VLOOKUP($X166,KEEPERS!$A$3:$H$300,6,FALSE),"")</f>
        <v/>
      </c>
      <c r="AR166" s="110" t="str">
        <f>IFERROR(VLOOKUP($X166,KEEPERS!$A$3:$H$300,7,FALSE),"")</f>
        <v/>
      </c>
      <c r="AT166" s="110" t="str">
        <f>IFERROR(VLOOKUP($X166,HIT!$B$182:$AM$2000,1,FALSE),"")</f>
        <v>Shohei Ohtani</v>
      </c>
      <c r="AU166" s="407">
        <f>IFERROR(VLOOKUP($X166,HIT!$B$182:$AM$2000,32,FALSE),0)</f>
        <v>333.19999999999993</v>
      </c>
      <c r="AV166" s="407">
        <f>IFERROR(VLOOKUP($X166,HIT!$B$182:$AM$2000,33,FALSE),0)</f>
        <v>3.1733333333333329</v>
      </c>
      <c r="AW166" s="110" t="str">
        <f>IFERROR(VLOOKUP($X166,PITCH!$B$182:$AP$2000,1,FALSE),"")</f>
        <v/>
      </c>
      <c r="AX166" s="110">
        <f>IFERROR(VLOOKUP($X166,PITCH!$B$182:$AP$2000,35,FALSE),0)</f>
        <v>0</v>
      </c>
      <c r="AY166" s="110">
        <f>IFERROR(VLOOKUP($X166,PITCH!$B$182:$AP$2000,36,FALSE),0)</f>
        <v>0</v>
      </c>
      <c r="AZ166" s="408">
        <f t="shared" si="12"/>
        <v>333.19999999999993</v>
      </c>
      <c r="BA166" s="408">
        <f>IF(AZ166&gt;0,RANK(AZ166,AZ$3:AZ826),"")</f>
        <v>201</v>
      </c>
      <c r="BB166" s="408">
        <f ca="1">IFERROR(VLOOKUP($X166,HIT!$B$182:$AP$2000,31,FALSE),0)</f>
        <v>7</v>
      </c>
      <c r="BC166" s="408">
        <f>IFERROR(VLOOKUP($X166,PITCH!$B$182:$AP$2000,34,FALSE),0)</f>
        <v>0</v>
      </c>
      <c r="BE166" s="110">
        <f>IFERROR(VLOOKUP($X166,OBP!$B$182:$AN$2001,32,FALSE),"")</f>
        <v>68</v>
      </c>
      <c r="BG166" s="110">
        <f>IFERROR(VLOOKUP($X166,OPS!$B$183:$AL$2002,31,FALSE),"")</f>
        <v>61</v>
      </c>
      <c r="BI166" s="110" t="str">
        <f>IFERROR(VLOOKUP($X166,PITCH!$B$205:$AP$2000,34,FALSE),"")</f>
        <v/>
      </c>
      <c r="BJ166" s="110" t="str">
        <f>IFERROR(VLOOKUP($X166,PITCH!$B$205:$AP$2000,34,FALSE),"")</f>
        <v/>
      </c>
      <c r="BK166" s="110" t="str">
        <f>IFERROR(VLOOKUP($X166,PITCH!$B$205:$AP$2000,34,FALSE),"")</f>
        <v/>
      </c>
    </row>
    <row r="167" spans="2:63" x14ac:dyDescent="0.2">
      <c r="B167" t="s">
        <v>3394</v>
      </c>
      <c r="C167" t="s">
        <v>117</v>
      </c>
      <c r="D167" t="s">
        <v>111</v>
      </c>
      <c r="E167" t="s">
        <v>111</v>
      </c>
      <c r="F167">
        <v>7</v>
      </c>
      <c r="M167">
        <v>151</v>
      </c>
      <c r="N167">
        <v>9</v>
      </c>
      <c r="O167">
        <v>0</v>
      </c>
      <c r="P167">
        <v>3.67</v>
      </c>
      <c r="Q167">
        <v>1.18</v>
      </c>
      <c r="R167">
        <v>136</v>
      </c>
      <c r="T167" s="127">
        <f t="shared" si="13"/>
        <v>165</v>
      </c>
      <c r="U167" t="str">
        <f t="shared" si="10"/>
        <v>P</v>
      </c>
      <c r="V167" t="str">
        <f>IF(U167="H",COUNTIF($U$3:$U167,"H"),"")</f>
        <v/>
      </c>
      <c r="W167">
        <f>IF(U167="P",COUNTIF($U$3:$U167,"P"),"")</f>
        <v>67</v>
      </c>
      <c r="X167" s="76" t="str">
        <f t="shared" si="11"/>
        <v>Yusei Kikuchi</v>
      </c>
      <c r="Y167">
        <f>IFERROR(VLOOKUP($X167,PITCH!$B$7:$AJ$2004,29,FALSE),"")</f>
        <v>8.954081632653061</v>
      </c>
      <c r="Z167">
        <f>IFERROR(VLOOKUP($X167,PITCH!$B$7:$AJ$2004,30,FALSE),"")</f>
        <v>3.2716836734693877</v>
      </c>
      <c r="AA167">
        <f>IFERROR(VLOOKUP($X167,PITCH!$B$7:$AJ$2004,31,FALSE),"")</f>
        <v>5.6823979591836729</v>
      </c>
      <c r="AB167" t="str">
        <f>IFERROR(VLOOKUP($X167,PITCH!$B$7:$AJ$2004,1,FALSE),"")</f>
        <v>Yusei Kikuchi</v>
      </c>
      <c r="AD167" s="108" t="str">
        <f>IFERROR(VLOOKUP($X167,Prospects!$A$3:$K$281,1,FALSE),"")</f>
        <v>Yusei Kikuchi</v>
      </c>
      <c r="AE167" s="108" t="str">
        <f>IFERROR(VLOOKUP($X167,Prospects!$A$3:$K$281,9,FALSE),"")</f>
        <v>P</v>
      </c>
      <c r="AF167" s="108">
        <f>IFERROR(VLOOKUP($X167,Prospects!$A$3:$K$281,2,FALSE),"")</f>
        <v>45</v>
      </c>
      <c r="AG167" s="110" t="str">
        <f>IFERROR(VLOOKUP($X167,Prospects!$A$3:$K$281,10,FALSE),"")</f>
        <v/>
      </c>
      <c r="AH167" s="110">
        <f>IFERROR(VLOOKUP($X167,Prospects!$A$3:$K$281,11,FALSE),"")</f>
        <v>9</v>
      </c>
      <c r="AI167" s="110" t="str">
        <f>IFERROR(VLOOKUP($X167,Prospects!$A$3:$K$281,3,FALSE),"")</f>
        <v>LHP</v>
      </c>
      <c r="AJ167" s="110">
        <f>IFERROR(VLOOKUP($X167,Prospects!$A$3:$K$281,4,FALSE),"")</f>
        <v>2019</v>
      </c>
      <c r="AK167" s="110">
        <f>IFERROR(VLOOKUP($X167,Prospects!$A$3:$K$281,5,FALSE),"")</f>
        <v>0</v>
      </c>
      <c r="AL167" s="110" t="str">
        <f>IFERROR(VLOOKUP($X167,Prospects!$A$3:$K$281,6,FALSE),"")</f>
        <v>SEA</v>
      </c>
      <c r="AN167" s="108" t="str">
        <f>IFERROR(VLOOKUP($X167,KEEPERS!$A$3:$H$300,1,FALSE),"")</f>
        <v/>
      </c>
      <c r="AO167" s="108" t="str">
        <f>IFERROR(VLOOKUP($X167,KEEPERS!$A$3:$H$300,5,FALSE),"")</f>
        <v/>
      </c>
      <c r="AP167" s="108" t="str">
        <f>IFERROR(VLOOKUP($X167,KEEPERS!$A$3:$H$300,2,FALSE),"")</f>
        <v/>
      </c>
      <c r="AQ167" s="110" t="str">
        <f>IFERROR(VLOOKUP($X167,KEEPERS!$A$3:$H$300,6,FALSE),"")</f>
        <v/>
      </c>
      <c r="AR167" s="110" t="str">
        <f>IFERROR(VLOOKUP($X167,KEEPERS!$A$3:$H$300,7,FALSE),"")</f>
        <v/>
      </c>
      <c r="AT167" s="110" t="str">
        <f>IFERROR(VLOOKUP($X167,HIT!$B$182:$AM$2000,1,FALSE),"")</f>
        <v/>
      </c>
      <c r="AU167" s="407">
        <f>IFERROR(VLOOKUP($X167,HIT!$B$182:$AM$2000,32,FALSE),0)</f>
        <v>0</v>
      </c>
      <c r="AV167" s="407">
        <f>IFERROR(VLOOKUP($X167,HIT!$B$182:$AM$2000,33,FALSE),0)</f>
        <v>0</v>
      </c>
      <c r="AW167" s="110" t="str">
        <f>IFERROR(VLOOKUP($X167,PITCH!$B$182:$AP$2000,1,FALSE),"")</f>
        <v>Yusei Kikuchi</v>
      </c>
      <c r="AX167" s="110">
        <f>IFERROR(VLOOKUP($X167,PITCH!$B$182:$AP$2000,35,FALSE),0)</f>
        <v>310.40000000000009</v>
      </c>
      <c r="AY167" s="110">
        <f>IFERROR(VLOOKUP($X167,PITCH!$B$182:$AP$2000,36,FALSE),0)</f>
        <v>11.085714285714289</v>
      </c>
      <c r="AZ167" s="408">
        <f t="shared" si="12"/>
        <v>310.40000000000009</v>
      </c>
      <c r="BA167" s="408">
        <f>IF(AZ167&gt;0,RANK(AZ167,AZ$3:AZ827),"")</f>
        <v>239</v>
      </c>
      <c r="BB167" s="408">
        <f>IFERROR(VLOOKUP($X167,HIT!$B$182:$AP$2000,31,FALSE),0)</f>
        <v>0</v>
      </c>
      <c r="BC167" s="408">
        <f ca="1">IFERROR(VLOOKUP($X167,PITCH!$B$182:$AP$2000,34,FALSE),0)</f>
        <v>66</v>
      </c>
      <c r="BE167" s="110" t="str">
        <f>IFERROR(VLOOKUP($X167,OBP!$B$182:$AN$2001,32,FALSE),"")</f>
        <v/>
      </c>
      <c r="BG167" s="110" t="str">
        <f>IFERROR(VLOOKUP($X167,OPS!$B$183:$AL$2002,31,FALSE),"")</f>
        <v/>
      </c>
      <c r="BI167" s="110">
        <f ca="1">IFERROR(VLOOKUP($X167,PITCH!$B$205:$AP$2000,34,FALSE),"")</f>
        <v>66</v>
      </c>
      <c r="BJ167" s="110">
        <f ca="1">IFERROR(VLOOKUP($X167,PITCH!$B$205:$AP$2000,34,FALSE),"")</f>
        <v>66</v>
      </c>
      <c r="BK167" s="110">
        <f ca="1">IFERROR(VLOOKUP($X167,PITCH!$B$205:$AP$2000,34,FALSE),"")</f>
        <v>66</v>
      </c>
    </row>
    <row r="168" spans="2:63" x14ac:dyDescent="0.2">
      <c r="B168" t="s">
        <v>530</v>
      </c>
      <c r="C168" t="s">
        <v>339</v>
      </c>
      <c r="D168" t="s">
        <v>9</v>
      </c>
      <c r="E168" t="s">
        <v>9</v>
      </c>
      <c r="F168">
        <v>7</v>
      </c>
      <c r="M168">
        <v>69</v>
      </c>
      <c r="N168">
        <v>2</v>
      </c>
      <c r="O168">
        <v>28</v>
      </c>
      <c r="P168">
        <v>3.04</v>
      </c>
      <c r="Q168">
        <v>1.1100000000000001</v>
      </c>
      <c r="R168">
        <v>74</v>
      </c>
      <c r="T168" s="127">
        <f t="shared" si="13"/>
        <v>166</v>
      </c>
      <c r="U168" t="str">
        <f t="shared" si="10"/>
        <v>P</v>
      </c>
      <c r="V168" t="str">
        <f>IF(U168="H",COUNTIF($U$3:$U168,"H"),"")</f>
        <v/>
      </c>
      <c r="W168">
        <f>IF(U168="P",COUNTIF($U$3:$U168,"P"),"")</f>
        <v>68</v>
      </c>
      <c r="X168" s="76" t="str">
        <f t="shared" si="11"/>
        <v>Archie Bradley</v>
      </c>
      <c r="Y168">
        <f>IFERROR(VLOOKUP($X168,PITCH!$B$7:$AJ$2004,29,FALSE),"")</f>
        <v>10.034305317324186</v>
      </c>
      <c r="Z168">
        <f>IFERROR(VLOOKUP($X168,PITCH!$B$7:$AJ$2004,30,FALSE),"")</f>
        <v>3.0874785591766725</v>
      </c>
      <c r="AA168">
        <f>IFERROR(VLOOKUP($X168,PITCH!$B$7:$AJ$2004,31,FALSE),"")</f>
        <v>6.9468267581475143</v>
      </c>
      <c r="AB168" t="str">
        <f>IFERROR(VLOOKUP($X168,PITCH!$B$7:$AJ$2004,1,FALSE),"")</f>
        <v>Archie Bradley</v>
      </c>
      <c r="AD168" s="108" t="str">
        <f>IFERROR(VLOOKUP($X168,Prospects!$A$3:$K$281,1,FALSE),"")</f>
        <v/>
      </c>
      <c r="AE168" s="108" t="str">
        <f>IFERROR(VLOOKUP($X168,Prospects!$A$3:$K$281,9,FALSE),"")</f>
        <v/>
      </c>
      <c r="AF168" s="108" t="str">
        <f>IFERROR(VLOOKUP($X168,Prospects!$A$3:$K$281,2,FALSE),"")</f>
        <v/>
      </c>
      <c r="AG168" s="110" t="str">
        <f>IFERROR(VLOOKUP($X168,Prospects!$A$3:$K$281,10,FALSE),"")</f>
        <v/>
      </c>
      <c r="AH168" s="110" t="str">
        <f>IFERROR(VLOOKUP($X168,Prospects!$A$3:$K$281,11,FALSE),"")</f>
        <v/>
      </c>
      <c r="AI168" s="110" t="str">
        <f>IFERROR(VLOOKUP($X168,Prospects!$A$3:$K$281,3,FALSE),"")</f>
        <v/>
      </c>
      <c r="AJ168" s="110" t="str">
        <f>IFERROR(VLOOKUP($X168,Prospects!$A$3:$K$281,4,FALSE),"")</f>
        <v/>
      </c>
      <c r="AK168" s="110" t="str">
        <f>IFERROR(VLOOKUP($X168,Prospects!$A$3:$K$281,5,FALSE),"")</f>
        <v/>
      </c>
      <c r="AL168" s="110" t="str">
        <f>IFERROR(VLOOKUP($X168,Prospects!$A$3:$K$281,6,FALSE),"")</f>
        <v/>
      </c>
      <c r="AN168" s="108" t="str">
        <f>IFERROR(VLOOKUP($X168,KEEPERS!$A$3:$H$300,1,FALSE),"")</f>
        <v/>
      </c>
      <c r="AO168" s="108" t="str">
        <f>IFERROR(VLOOKUP($X168,KEEPERS!$A$3:$H$300,5,FALSE),"")</f>
        <v/>
      </c>
      <c r="AP168" s="108" t="str">
        <f>IFERROR(VLOOKUP($X168,KEEPERS!$A$3:$H$300,2,FALSE),"")</f>
        <v/>
      </c>
      <c r="AQ168" s="110" t="str">
        <f>IFERROR(VLOOKUP($X168,KEEPERS!$A$3:$H$300,6,FALSE),"")</f>
        <v/>
      </c>
      <c r="AR168" s="110" t="str">
        <f>IFERROR(VLOOKUP($X168,KEEPERS!$A$3:$H$300,7,FALSE),"")</f>
        <v/>
      </c>
      <c r="AT168" s="110" t="str">
        <f>IFERROR(VLOOKUP($X168,HIT!$B$182:$AM$2000,1,FALSE),"")</f>
        <v/>
      </c>
      <c r="AU168" s="407">
        <f>IFERROR(VLOOKUP($X168,HIT!$B$182:$AM$2000,32,FALSE),0)</f>
        <v>0</v>
      </c>
      <c r="AV168" s="407">
        <f>IFERROR(VLOOKUP($X168,HIT!$B$182:$AM$2000,33,FALSE),0)</f>
        <v>0</v>
      </c>
      <c r="AW168" s="110" t="str">
        <f>IFERROR(VLOOKUP($X168,PITCH!$B$182:$AP$2000,1,FALSE),"")</f>
        <v>Archie Bradley</v>
      </c>
      <c r="AX168" s="110">
        <f>IFERROR(VLOOKUP($X168,PITCH!$B$182:$AP$2000,35,FALSE),0)</f>
        <v>188.39999999999998</v>
      </c>
      <c r="AY168" s="110">
        <f>IFERROR(VLOOKUP($X168,PITCH!$B$182:$AP$2000,36,FALSE),0)</f>
        <v>2.8984615384615382</v>
      </c>
      <c r="AZ168" s="408">
        <f t="shared" si="12"/>
        <v>188.39999999999998</v>
      </c>
      <c r="BA168" s="408">
        <f>IF(AZ168&gt;0,RANK(AZ168,AZ$3:AZ828),"")</f>
        <v>397</v>
      </c>
      <c r="BB168" s="408">
        <f>IFERROR(VLOOKUP($X168,HIT!$B$182:$AP$2000,31,FALSE),0)</f>
        <v>0</v>
      </c>
      <c r="BC168" s="408">
        <f ca="1">IFERROR(VLOOKUP($X168,PITCH!$B$182:$AP$2000,34,FALSE),0)</f>
        <v>347</v>
      </c>
      <c r="BE168" s="110" t="str">
        <f>IFERROR(VLOOKUP($X168,OBP!$B$182:$AN$2001,32,FALSE),"")</f>
        <v/>
      </c>
      <c r="BG168" s="110" t="str">
        <f>IFERROR(VLOOKUP($X168,OPS!$B$183:$AL$2002,31,FALSE),"")</f>
        <v/>
      </c>
      <c r="BI168" s="110">
        <f ca="1">IFERROR(VLOOKUP($X168,PITCH!$B$205:$AP$2000,34,FALSE),"")</f>
        <v>347</v>
      </c>
      <c r="BJ168" s="110">
        <f ca="1">IFERROR(VLOOKUP($X168,PITCH!$B$205:$AP$2000,34,FALSE),"")</f>
        <v>347</v>
      </c>
      <c r="BK168" s="110">
        <f ca="1">IFERROR(VLOOKUP($X168,PITCH!$B$205:$AP$2000,34,FALSE),"")</f>
        <v>347</v>
      </c>
    </row>
    <row r="169" spans="2:63" x14ac:dyDescent="0.2">
      <c r="B169" t="s">
        <v>2241</v>
      </c>
      <c r="C169" t="s">
        <v>134</v>
      </c>
      <c r="D169" t="s">
        <v>1033</v>
      </c>
      <c r="E169" t="s">
        <v>1035</v>
      </c>
      <c r="F169">
        <v>7</v>
      </c>
      <c r="G169">
        <v>544</v>
      </c>
      <c r="H169">
        <v>71</v>
      </c>
      <c r="I169">
        <v>15</v>
      </c>
      <c r="J169">
        <v>83</v>
      </c>
      <c r="K169">
        <v>4</v>
      </c>
      <c r="L169">
        <v>0.29399999999999998</v>
      </c>
      <c r="T169" s="127">
        <f t="shared" si="13"/>
        <v>167</v>
      </c>
      <c r="U169" t="str">
        <f t="shared" si="10"/>
        <v>H</v>
      </c>
      <c r="V169">
        <f>IF(U169="H",COUNTIF($U$3:$U169,"H"),"")</f>
        <v>99</v>
      </c>
      <c r="W169" t="str">
        <f>IF(U169="P",COUNTIF($U$3:$U169,"P"),"")</f>
        <v/>
      </c>
      <c r="X169" s="76" t="str">
        <f t="shared" si="11"/>
        <v>Yuli Gurriel</v>
      </c>
      <c r="Y169" t="str">
        <f>IFERROR(VLOOKUP($X169,PITCH!$B$7:$AJ$2004,29,FALSE),"")</f>
        <v/>
      </c>
      <c r="Z169" t="str">
        <f>IFERROR(VLOOKUP($X169,PITCH!$B$7:$AJ$2004,30,FALSE),"")</f>
        <v/>
      </c>
      <c r="AA169" t="str">
        <f>IFERROR(VLOOKUP($X169,PITCH!$B$7:$AJ$2004,31,FALSE),"")</f>
        <v/>
      </c>
      <c r="AB169" t="str">
        <f>IFERROR(VLOOKUP($X169,PITCH!$B$7:$AJ$2004,1,FALSE),"")</f>
        <v/>
      </c>
      <c r="AD169" s="108" t="str">
        <f>IFERROR(VLOOKUP($X169,Prospects!$A$3:$K$281,1,FALSE),"")</f>
        <v/>
      </c>
      <c r="AE169" s="108" t="str">
        <f>IFERROR(VLOOKUP($X169,Prospects!$A$3:$K$281,9,FALSE),"")</f>
        <v/>
      </c>
      <c r="AF169" s="108" t="str">
        <f>IFERROR(VLOOKUP($X169,Prospects!$A$3:$K$281,2,FALSE),"")</f>
        <v/>
      </c>
      <c r="AG169" s="110" t="str">
        <f>IFERROR(VLOOKUP($X169,Prospects!$A$3:$K$281,10,FALSE),"")</f>
        <v/>
      </c>
      <c r="AH169" s="110" t="str">
        <f>IFERROR(VLOOKUP($X169,Prospects!$A$3:$K$281,11,FALSE),"")</f>
        <v/>
      </c>
      <c r="AI169" s="110" t="str">
        <f>IFERROR(VLOOKUP($X169,Prospects!$A$3:$K$281,3,FALSE),"")</f>
        <v/>
      </c>
      <c r="AJ169" s="110" t="str">
        <f>IFERROR(VLOOKUP($X169,Prospects!$A$3:$K$281,4,FALSE),"")</f>
        <v/>
      </c>
      <c r="AK169" s="110" t="str">
        <f>IFERROR(VLOOKUP($X169,Prospects!$A$3:$K$281,5,FALSE),"")</f>
        <v/>
      </c>
      <c r="AL169" s="110" t="str">
        <f>IFERROR(VLOOKUP($X169,Prospects!$A$3:$K$281,6,FALSE),"")</f>
        <v/>
      </c>
      <c r="AN169" s="108" t="str">
        <f>IFERROR(VLOOKUP($X169,KEEPERS!$A$3:$H$300,1,FALSE),"")</f>
        <v/>
      </c>
      <c r="AO169" s="108" t="str">
        <f>IFERROR(VLOOKUP($X169,KEEPERS!$A$3:$H$300,5,FALSE),"")</f>
        <v/>
      </c>
      <c r="AP169" s="108" t="str">
        <f>IFERROR(VLOOKUP($X169,KEEPERS!$A$3:$H$300,2,FALSE),"")</f>
        <v/>
      </c>
      <c r="AQ169" s="110" t="str">
        <f>IFERROR(VLOOKUP($X169,KEEPERS!$A$3:$H$300,6,FALSE),"")</f>
        <v/>
      </c>
      <c r="AR169" s="110" t="str">
        <f>IFERROR(VLOOKUP($X169,KEEPERS!$A$3:$H$300,7,FALSE),"")</f>
        <v/>
      </c>
      <c r="AT169" s="110" t="str">
        <f>IFERROR(VLOOKUP($X169,HIT!$B$182:$AM$2000,1,FALSE),"")</f>
        <v>Yuli Gurriel</v>
      </c>
      <c r="AU169" s="407">
        <f>IFERROR(VLOOKUP($X169,HIT!$B$182:$AM$2000,32,FALSE),0)</f>
        <v>347.34999999999997</v>
      </c>
      <c r="AV169" s="407">
        <f>IFERROR(VLOOKUP($X169,HIT!$B$182:$AM$2000,33,FALSE),0)</f>
        <v>2.5921641791044774</v>
      </c>
      <c r="AW169" s="110" t="str">
        <f>IFERROR(VLOOKUP($X169,PITCH!$B$182:$AP$2000,1,FALSE),"")</f>
        <v/>
      </c>
      <c r="AX169" s="110">
        <f>IFERROR(VLOOKUP($X169,PITCH!$B$182:$AP$2000,35,FALSE),0)</f>
        <v>0</v>
      </c>
      <c r="AY169" s="110">
        <f>IFERROR(VLOOKUP($X169,PITCH!$B$182:$AP$2000,36,FALSE),0)</f>
        <v>0</v>
      </c>
      <c r="AZ169" s="408">
        <f t="shared" si="12"/>
        <v>347.34999999999997</v>
      </c>
      <c r="BA169" s="408">
        <f>IF(AZ169&gt;0,RANK(AZ169,AZ$3:AZ829),"")</f>
        <v>184</v>
      </c>
      <c r="BB169" s="408">
        <f ca="1">IFERROR(VLOOKUP($X169,HIT!$B$182:$AP$2000,31,FALSE),0)</f>
        <v>139</v>
      </c>
      <c r="BC169" s="408">
        <f>IFERROR(VLOOKUP($X169,PITCH!$B$182:$AP$2000,34,FALSE),0)</f>
        <v>0</v>
      </c>
      <c r="BE169" s="110">
        <f>IFERROR(VLOOKUP($X169,OBP!$B$182:$AN$2001,32,FALSE),"")</f>
        <v>134</v>
      </c>
      <c r="BG169" s="110">
        <f>IFERROR(VLOOKUP($X169,OPS!$B$183:$AL$2002,31,FALSE),"")</f>
        <v>125</v>
      </c>
      <c r="BI169" s="110" t="str">
        <f>IFERROR(VLOOKUP($X169,PITCH!$B$205:$AP$2000,34,FALSE),"")</f>
        <v/>
      </c>
      <c r="BJ169" s="110" t="str">
        <f>IFERROR(VLOOKUP($X169,PITCH!$B$205:$AP$2000,34,FALSE),"")</f>
        <v/>
      </c>
      <c r="BK169" s="110" t="str">
        <f>IFERROR(VLOOKUP($X169,PITCH!$B$205:$AP$2000,34,FALSE),"")</f>
        <v/>
      </c>
    </row>
    <row r="170" spans="2:63" x14ac:dyDescent="0.2">
      <c r="B170" t="s">
        <v>259</v>
      </c>
      <c r="C170" t="s">
        <v>132</v>
      </c>
      <c r="D170" t="s">
        <v>97</v>
      </c>
      <c r="E170" t="s">
        <v>998</v>
      </c>
      <c r="F170">
        <v>7</v>
      </c>
      <c r="G170">
        <v>471</v>
      </c>
      <c r="H170">
        <v>61</v>
      </c>
      <c r="I170">
        <v>18</v>
      </c>
      <c r="J170">
        <v>70</v>
      </c>
      <c r="K170">
        <v>3</v>
      </c>
      <c r="L170">
        <v>0.25800000000000001</v>
      </c>
      <c r="T170" s="127">
        <f t="shared" si="13"/>
        <v>168</v>
      </c>
      <c r="U170" t="str">
        <f t="shared" si="10"/>
        <v>H</v>
      </c>
      <c r="V170">
        <f>IF(U170="H",COUNTIF($U$3:$U170,"H"),"")</f>
        <v>100</v>
      </c>
      <c r="W170" t="str">
        <f>IF(U170="P",COUNTIF($U$3:$U170,"P"),"")</f>
        <v/>
      </c>
      <c r="X170" s="76" t="str">
        <f t="shared" si="11"/>
        <v>Yadier Molina</v>
      </c>
      <c r="Y170" t="str">
        <f>IFERROR(VLOOKUP($X170,PITCH!$B$7:$AJ$2004,29,FALSE),"")</f>
        <v/>
      </c>
      <c r="Z170" t="str">
        <f>IFERROR(VLOOKUP($X170,PITCH!$B$7:$AJ$2004,30,FALSE),"")</f>
        <v/>
      </c>
      <c r="AA170" t="str">
        <f>IFERROR(VLOOKUP($X170,PITCH!$B$7:$AJ$2004,31,FALSE),"")</f>
        <v/>
      </c>
      <c r="AB170" t="str">
        <f>IFERROR(VLOOKUP($X170,PITCH!$B$7:$AJ$2004,1,FALSE),"")</f>
        <v/>
      </c>
      <c r="AD170" s="108" t="str">
        <f>IFERROR(VLOOKUP($X170,Prospects!$A$3:$K$281,1,FALSE),"")</f>
        <v/>
      </c>
      <c r="AE170" s="108" t="str">
        <f>IFERROR(VLOOKUP($X170,Prospects!$A$3:$K$281,9,FALSE),"")</f>
        <v/>
      </c>
      <c r="AF170" s="108" t="str">
        <f>IFERROR(VLOOKUP($X170,Prospects!$A$3:$K$281,2,FALSE),"")</f>
        <v/>
      </c>
      <c r="AG170" s="110" t="str">
        <f>IFERROR(VLOOKUP($X170,Prospects!$A$3:$K$281,10,FALSE),"")</f>
        <v/>
      </c>
      <c r="AH170" s="110" t="str">
        <f>IFERROR(VLOOKUP($X170,Prospects!$A$3:$K$281,11,FALSE),"")</f>
        <v/>
      </c>
      <c r="AI170" s="110" t="str">
        <f>IFERROR(VLOOKUP($X170,Prospects!$A$3:$K$281,3,FALSE),"")</f>
        <v/>
      </c>
      <c r="AJ170" s="110" t="str">
        <f>IFERROR(VLOOKUP($X170,Prospects!$A$3:$K$281,4,FALSE),"")</f>
        <v/>
      </c>
      <c r="AK170" s="110" t="str">
        <f>IFERROR(VLOOKUP($X170,Prospects!$A$3:$K$281,5,FALSE),"")</f>
        <v/>
      </c>
      <c r="AL170" s="110" t="str">
        <f>IFERROR(VLOOKUP($X170,Prospects!$A$3:$K$281,6,FALSE),"")</f>
        <v/>
      </c>
      <c r="AN170" s="108" t="str">
        <f>IFERROR(VLOOKUP($X170,KEEPERS!$A$3:$H$300,1,FALSE),"")</f>
        <v/>
      </c>
      <c r="AO170" s="108" t="str">
        <f>IFERROR(VLOOKUP($X170,KEEPERS!$A$3:$H$300,5,FALSE),"")</f>
        <v/>
      </c>
      <c r="AP170" s="108" t="str">
        <f>IFERROR(VLOOKUP($X170,KEEPERS!$A$3:$H$300,2,FALSE),"")</f>
        <v/>
      </c>
      <c r="AQ170" s="110" t="str">
        <f>IFERROR(VLOOKUP($X170,KEEPERS!$A$3:$H$300,6,FALSE),"")</f>
        <v/>
      </c>
      <c r="AR170" s="110" t="str">
        <f>IFERROR(VLOOKUP($X170,KEEPERS!$A$3:$H$300,7,FALSE),"")</f>
        <v/>
      </c>
      <c r="AT170" s="110" t="str">
        <f>IFERROR(VLOOKUP($X170,HIT!$B$182:$AM$2000,1,FALSE),"")</f>
        <v>Yadier Molina</v>
      </c>
      <c r="AU170" s="407">
        <f>IFERROR(VLOOKUP($X170,HIT!$B$182:$AM$2000,32,FALSE),0)</f>
        <v>307.7</v>
      </c>
      <c r="AV170" s="407">
        <f>IFERROR(VLOOKUP($X170,HIT!$B$182:$AM$2000,33,FALSE),0)</f>
        <v>2.4228346456692913</v>
      </c>
      <c r="AW170" s="110" t="str">
        <f>IFERROR(VLOOKUP($X170,PITCH!$B$182:$AP$2000,1,FALSE),"")</f>
        <v/>
      </c>
      <c r="AX170" s="110">
        <f>IFERROR(VLOOKUP($X170,PITCH!$B$182:$AP$2000,35,FALSE),0)</f>
        <v>0</v>
      </c>
      <c r="AY170" s="110">
        <f>IFERROR(VLOOKUP($X170,PITCH!$B$182:$AP$2000,36,FALSE),0)</f>
        <v>0</v>
      </c>
      <c r="AZ170" s="408">
        <f t="shared" si="12"/>
        <v>307.7</v>
      </c>
      <c r="BA170" s="408">
        <f>IF(AZ170&gt;0,RANK(AZ170,AZ$3:AZ830),"")</f>
        <v>243</v>
      </c>
      <c r="BB170" s="408">
        <f ca="1">IFERROR(VLOOKUP($X170,HIT!$B$182:$AP$2000,31,FALSE),0)</f>
        <v>217</v>
      </c>
      <c r="BC170" s="408">
        <f>IFERROR(VLOOKUP($X170,PITCH!$B$182:$AP$2000,34,FALSE),0)</f>
        <v>0</v>
      </c>
      <c r="BE170" s="110">
        <f>IFERROR(VLOOKUP($X170,OBP!$B$182:$AN$2001,32,FALSE),"")</f>
        <v>83</v>
      </c>
      <c r="BG170" s="110">
        <f>IFERROR(VLOOKUP($X170,OPS!$B$183:$AL$2002,31,FALSE),"")</f>
        <v>80</v>
      </c>
      <c r="BI170" s="110" t="str">
        <f>IFERROR(VLOOKUP($X170,PITCH!$B$205:$AP$2000,34,FALSE),"")</f>
        <v/>
      </c>
      <c r="BJ170" s="110" t="str">
        <f>IFERROR(VLOOKUP($X170,PITCH!$B$205:$AP$2000,34,FALSE),"")</f>
        <v/>
      </c>
      <c r="BK170" s="110" t="str">
        <f>IFERROR(VLOOKUP($X170,PITCH!$B$205:$AP$2000,34,FALSE),"")</f>
        <v/>
      </c>
    </row>
    <row r="171" spans="2:63" x14ac:dyDescent="0.2">
      <c r="B171" t="s">
        <v>2240</v>
      </c>
      <c r="C171" t="s">
        <v>132</v>
      </c>
      <c r="D171" t="s">
        <v>110</v>
      </c>
      <c r="E171" t="s">
        <v>110</v>
      </c>
      <c r="F171">
        <v>7</v>
      </c>
      <c r="G171">
        <v>566</v>
      </c>
      <c r="H171">
        <v>78</v>
      </c>
      <c r="I171">
        <v>27</v>
      </c>
      <c r="J171">
        <v>87</v>
      </c>
      <c r="K171">
        <v>2</v>
      </c>
      <c r="L171">
        <v>0.25</v>
      </c>
      <c r="T171" s="127">
        <f t="shared" si="13"/>
        <v>169</v>
      </c>
      <c r="U171" t="str">
        <f t="shared" si="10"/>
        <v>H</v>
      </c>
      <c r="V171">
        <f>IF(U171="H",COUNTIF($U$3:$U171,"H"),"")</f>
        <v>101</v>
      </c>
      <c r="W171" t="str">
        <f>IF(U171="P",COUNTIF($U$3:$U171,"P"),"")</f>
        <v/>
      </c>
      <c r="X171" s="76" t="str">
        <f t="shared" si="11"/>
        <v>Paul DeJong</v>
      </c>
      <c r="Y171" t="str">
        <f>IFERROR(VLOOKUP($X171,PITCH!$B$7:$AJ$2004,29,FALSE),"")</f>
        <v/>
      </c>
      <c r="Z171" t="str">
        <f>IFERROR(VLOOKUP($X171,PITCH!$B$7:$AJ$2004,30,FALSE),"")</f>
        <v/>
      </c>
      <c r="AA171" t="str">
        <f>IFERROR(VLOOKUP($X171,PITCH!$B$7:$AJ$2004,31,FALSE),"")</f>
        <v/>
      </c>
      <c r="AB171" t="str">
        <f>IFERROR(VLOOKUP($X171,PITCH!$B$7:$AJ$2004,1,FALSE),"")</f>
        <v/>
      </c>
      <c r="AD171" s="108" t="str">
        <f>IFERROR(VLOOKUP($X171,Prospects!$A$3:$K$281,1,FALSE),"")</f>
        <v/>
      </c>
      <c r="AE171" s="108" t="str">
        <f>IFERROR(VLOOKUP($X171,Prospects!$A$3:$K$281,9,FALSE),"")</f>
        <v/>
      </c>
      <c r="AF171" s="108" t="str">
        <f>IFERROR(VLOOKUP($X171,Prospects!$A$3:$K$281,2,FALSE),"")</f>
        <v/>
      </c>
      <c r="AG171" s="110" t="str">
        <f>IFERROR(VLOOKUP($X171,Prospects!$A$3:$K$281,10,FALSE),"")</f>
        <v/>
      </c>
      <c r="AH171" s="110" t="str">
        <f>IFERROR(VLOOKUP($X171,Prospects!$A$3:$K$281,11,FALSE),"")</f>
        <v/>
      </c>
      <c r="AI171" s="110" t="str">
        <f>IFERROR(VLOOKUP($X171,Prospects!$A$3:$K$281,3,FALSE),"")</f>
        <v/>
      </c>
      <c r="AJ171" s="110" t="str">
        <f>IFERROR(VLOOKUP($X171,Prospects!$A$3:$K$281,4,FALSE),"")</f>
        <v/>
      </c>
      <c r="AK171" s="110" t="str">
        <f>IFERROR(VLOOKUP($X171,Prospects!$A$3:$K$281,5,FALSE),"")</f>
        <v/>
      </c>
      <c r="AL171" s="110" t="str">
        <f>IFERROR(VLOOKUP($X171,Prospects!$A$3:$K$281,6,FALSE),"")</f>
        <v/>
      </c>
      <c r="AN171" s="108" t="str">
        <f>IFERROR(VLOOKUP($X171,KEEPERS!$A$3:$H$300,1,FALSE),"")</f>
        <v/>
      </c>
      <c r="AO171" s="108" t="str">
        <f>IFERROR(VLOOKUP($X171,KEEPERS!$A$3:$H$300,5,FALSE),"")</f>
        <v/>
      </c>
      <c r="AP171" s="108" t="str">
        <f>IFERROR(VLOOKUP($X171,KEEPERS!$A$3:$H$300,2,FALSE),"")</f>
        <v/>
      </c>
      <c r="AQ171" s="110" t="str">
        <f>IFERROR(VLOOKUP($X171,KEEPERS!$A$3:$H$300,6,FALSE),"")</f>
        <v/>
      </c>
      <c r="AR171" s="110" t="str">
        <f>IFERROR(VLOOKUP($X171,KEEPERS!$A$3:$H$300,7,FALSE),"")</f>
        <v/>
      </c>
      <c r="AT171" s="110" t="str">
        <f>IFERROR(VLOOKUP($X171,HIT!$B$182:$AM$2000,1,FALSE),"")</f>
        <v>Paul DeJong</v>
      </c>
      <c r="AU171" s="407">
        <f>IFERROR(VLOOKUP($X171,HIT!$B$182:$AM$2000,32,FALSE),0)</f>
        <v>358.3</v>
      </c>
      <c r="AV171" s="407">
        <f>IFERROR(VLOOKUP($X171,HIT!$B$182:$AM$2000,33,FALSE),0)</f>
        <v>2.5963768115942032</v>
      </c>
      <c r="AW171" s="110" t="str">
        <f>IFERROR(VLOOKUP($X171,PITCH!$B$182:$AP$2000,1,FALSE),"")</f>
        <v/>
      </c>
      <c r="AX171" s="110">
        <f>IFERROR(VLOOKUP($X171,PITCH!$B$182:$AP$2000,35,FALSE),0)</f>
        <v>0</v>
      </c>
      <c r="AY171" s="110">
        <f>IFERROR(VLOOKUP($X171,PITCH!$B$182:$AP$2000,36,FALSE),0)</f>
        <v>0</v>
      </c>
      <c r="AZ171" s="408">
        <f t="shared" si="12"/>
        <v>358.3</v>
      </c>
      <c r="BA171" s="408">
        <f>IF(AZ171&gt;0,RANK(AZ171,AZ$3:AZ831),"")</f>
        <v>162</v>
      </c>
      <c r="BB171" s="408">
        <f ca="1">IFERROR(VLOOKUP($X171,HIT!$B$182:$AP$2000,31,FALSE),0)</f>
        <v>103</v>
      </c>
      <c r="BC171" s="408">
        <f>IFERROR(VLOOKUP($X171,PITCH!$B$182:$AP$2000,34,FALSE),0)</f>
        <v>0</v>
      </c>
      <c r="BE171" s="110">
        <f>IFERROR(VLOOKUP($X171,OBP!$B$182:$AN$2001,32,FALSE),"")</f>
        <v>130</v>
      </c>
      <c r="BG171" s="110">
        <f>IFERROR(VLOOKUP($X171,OPS!$B$183:$AL$2002,31,FALSE),"")</f>
        <v>112</v>
      </c>
      <c r="BI171" s="110" t="str">
        <f>IFERROR(VLOOKUP($X171,PITCH!$B$205:$AP$2000,34,FALSE),"")</f>
        <v/>
      </c>
      <c r="BJ171" s="110" t="str">
        <f>IFERROR(VLOOKUP($X171,PITCH!$B$205:$AP$2000,34,FALSE),"")</f>
        <v/>
      </c>
      <c r="BK171" s="110" t="str">
        <f>IFERROR(VLOOKUP($X171,PITCH!$B$205:$AP$2000,34,FALSE),"")</f>
        <v/>
      </c>
    </row>
    <row r="172" spans="2:63" x14ac:dyDescent="0.2">
      <c r="B172" t="s">
        <v>304</v>
      </c>
      <c r="C172" t="s">
        <v>719</v>
      </c>
      <c r="D172" t="s">
        <v>118</v>
      </c>
      <c r="E172" t="s">
        <v>118</v>
      </c>
      <c r="F172">
        <v>7</v>
      </c>
      <c r="G172">
        <v>504</v>
      </c>
      <c r="H172">
        <v>68</v>
      </c>
      <c r="I172">
        <v>14</v>
      </c>
      <c r="J172">
        <v>62</v>
      </c>
      <c r="K172">
        <v>8</v>
      </c>
      <c r="L172">
        <v>0.28499999999999998</v>
      </c>
      <c r="T172" s="127">
        <f t="shared" si="13"/>
        <v>170</v>
      </c>
      <c r="U172" t="str">
        <f t="shared" si="10"/>
        <v>H</v>
      </c>
      <c r="V172">
        <f>IF(U172="H",COUNTIF($U$3:$U172,"H"),"")</f>
        <v>102</v>
      </c>
      <c r="W172" t="str">
        <f>IF(U172="P",COUNTIF($U$3:$U172,"P"),"")</f>
        <v/>
      </c>
      <c r="X172" s="76" t="str">
        <f t="shared" si="11"/>
        <v>DJ LeMahieu</v>
      </c>
      <c r="Y172" t="str">
        <f>IFERROR(VLOOKUP($X172,PITCH!$B$7:$AJ$2004,29,FALSE),"")</f>
        <v/>
      </c>
      <c r="Z172" t="str">
        <f>IFERROR(VLOOKUP($X172,PITCH!$B$7:$AJ$2004,30,FALSE),"")</f>
        <v/>
      </c>
      <c r="AA172" t="str">
        <f>IFERROR(VLOOKUP($X172,PITCH!$B$7:$AJ$2004,31,FALSE),"")</f>
        <v/>
      </c>
      <c r="AB172" t="str">
        <f>IFERROR(VLOOKUP($X172,PITCH!$B$7:$AJ$2004,1,FALSE),"")</f>
        <v/>
      </c>
      <c r="AD172" s="108" t="str">
        <f>IFERROR(VLOOKUP($X172,Prospects!$A$3:$K$281,1,FALSE),"")</f>
        <v/>
      </c>
      <c r="AE172" s="108" t="str">
        <f>IFERROR(VLOOKUP($X172,Prospects!$A$3:$K$281,9,FALSE),"")</f>
        <v/>
      </c>
      <c r="AF172" s="108" t="str">
        <f>IFERROR(VLOOKUP($X172,Prospects!$A$3:$K$281,2,FALSE),"")</f>
        <v/>
      </c>
      <c r="AG172" s="110" t="str">
        <f>IFERROR(VLOOKUP($X172,Prospects!$A$3:$K$281,10,FALSE),"")</f>
        <v/>
      </c>
      <c r="AH172" s="110" t="str">
        <f>IFERROR(VLOOKUP($X172,Prospects!$A$3:$K$281,11,FALSE),"")</f>
        <v/>
      </c>
      <c r="AI172" s="110" t="str">
        <f>IFERROR(VLOOKUP($X172,Prospects!$A$3:$K$281,3,FALSE),"")</f>
        <v/>
      </c>
      <c r="AJ172" s="110" t="str">
        <f>IFERROR(VLOOKUP($X172,Prospects!$A$3:$K$281,4,FALSE),"")</f>
        <v/>
      </c>
      <c r="AK172" s="110" t="str">
        <f>IFERROR(VLOOKUP($X172,Prospects!$A$3:$K$281,5,FALSE),"")</f>
        <v/>
      </c>
      <c r="AL172" s="110" t="str">
        <f>IFERROR(VLOOKUP($X172,Prospects!$A$3:$K$281,6,FALSE),"")</f>
        <v/>
      </c>
      <c r="AN172" s="108" t="str">
        <f>IFERROR(VLOOKUP($X172,KEEPERS!$A$3:$H$300,1,FALSE),"")</f>
        <v/>
      </c>
      <c r="AO172" s="108" t="str">
        <f>IFERROR(VLOOKUP($X172,KEEPERS!$A$3:$H$300,5,FALSE),"")</f>
        <v/>
      </c>
      <c r="AP172" s="108" t="str">
        <f>IFERROR(VLOOKUP($X172,KEEPERS!$A$3:$H$300,2,FALSE),"")</f>
        <v/>
      </c>
      <c r="AQ172" s="110" t="str">
        <f>IFERROR(VLOOKUP($X172,KEEPERS!$A$3:$H$300,6,FALSE),"")</f>
        <v/>
      </c>
      <c r="AR172" s="110" t="str">
        <f>IFERROR(VLOOKUP($X172,KEEPERS!$A$3:$H$300,7,FALSE),"")</f>
        <v/>
      </c>
      <c r="AT172" s="110" t="str">
        <f>IFERROR(VLOOKUP($X172,HIT!$B$182:$AM$2000,1,FALSE),"")</f>
        <v>DJ LeMahieu</v>
      </c>
      <c r="AU172" s="407">
        <f>IFERROR(VLOOKUP($X172,HIT!$B$182:$AM$2000,32,FALSE),0)</f>
        <v>259.7</v>
      </c>
      <c r="AV172" s="407">
        <f>IFERROR(VLOOKUP($X172,HIT!$B$182:$AM$2000,33,FALSE),0)</f>
        <v>2.2582608695652171</v>
      </c>
      <c r="AW172" s="110" t="str">
        <f>IFERROR(VLOOKUP($X172,PITCH!$B$182:$AP$2000,1,FALSE),"")</f>
        <v/>
      </c>
      <c r="AX172" s="110">
        <f>IFERROR(VLOOKUP($X172,PITCH!$B$182:$AP$2000,35,FALSE),0)</f>
        <v>0</v>
      </c>
      <c r="AY172" s="110">
        <f>IFERROR(VLOOKUP($X172,PITCH!$B$182:$AP$2000,36,FALSE),0)</f>
        <v>0</v>
      </c>
      <c r="AZ172" s="408">
        <f t="shared" si="12"/>
        <v>259.7</v>
      </c>
      <c r="BA172" s="408">
        <f>IF(AZ172&gt;0,RANK(AZ172,AZ$3:AZ832),"")</f>
        <v>315</v>
      </c>
      <c r="BB172" s="408">
        <f ca="1">IFERROR(VLOOKUP($X172,HIT!$B$182:$AP$2000,31,FALSE),0)</f>
        <v>344</v>
      </c>
      <c r="BC172" s="408">
        <f>IFERROR(VLOOKUP($X172,PITCH!$B$182:$AP$2000,34,FALSE),0)</f>
        <v>0</v>
      </c>
      <c r="BE172" s="110">
        <f>IFERROR(VLOOKUP($X172,OBP!$B$182:$AN$2001,32,FALSE),"")</f>
        <v>219</v>
      </c>
      <c r="BG172" s="110">
        <f>IFERROR(VLOOKUP($X172,OPS!$B$183:$AL$2002,31,FALSE),"")</f>
        <v>234</v>
      </c>
      <c r="BI172" s="110" t="str">
        <f>IFERROR(VLOOKUP($X172,PITCH!$B$205:$AP$2000,34,FALSE),"")</f>
        <v/>
      </c>
      <c r="BJ172" s="110" t="str">
        <f>IFERROR(VLOOKUP($X172,PITCH!$B$205:$AP$2000,34,FALSE),"")</f>
        <v/>
      </c>
      <c r="BK172" s="110" t="str">
        <f>IFERROR(VLOOKUP($X172,PITCH!$B$205:$AP$2000,34,FALSE),"")</f>
        <v/>
      </c>
    </row>
    <row r="173" spans="2:63" x14ac:dyDescent="0.2">
      <c r="B173" t="s">
        <v>300</v>
      </c>
      <c r="C173" t="s">
        <v>714</v>
      </c>
      <c r="D173" t="s">
        <v>118</v>
      </c>
      <c r="E173" t="s">
        <v>118</v>
      </c>
      <c r="F173">
        <v>7</v>
      </c>
      <c r="G173">
        <v>571</v>
      </c>
      <c r="H173">
        <v>71</v>
      </c>
      <c r="I173">
        <v>19</v>
      </c>
      <c r="J173">
        <v>78</v>
      </c>
      <c r="K173">
        <v>12</v>
      </c>
      <c r="L173">
        <v>0.22900000000000001</v>
      </c>
      <c r="T173" s="127">
        <f t="shared" si="13"/>
        <v>171</v>
      </c>
      <c r="U173" t="str">
        <f t="shared" si="10"/>
        <v>H</v>
      </c>
      <c r="V173">
        <f>IF(U173="H",COUNTIF($U$3:$U173,"H"),"")</f>
        <v>103</v>
      </c>
      <c r="W173" t="str">
        <f>IF(U173="P",COUNTIF($U$3:$U173,"P"),"")</f>
        <v/>
      </c>
      <c r="X173" s="76" t="str">
        <f t="shared" si="11"/>
        <v>Brian Dozier</v>
      </c>
      <c r="Y173" t="str">
        <f>IFERROR(VLOOKUP($X173,PITCH!$B$7:$AJ$2004,29,FALSE),"")</f>
        <v/>
      </c>
      <c r="Z173" t="str">
        <f>IFERROR(VLOOKUP($X173,PITCH!$B$7:$AJ$2004,30,FALSE),"")</f>
        <v/>
      </c>
      <c r="AA173" t="str">
        <f>IFERROR(VLOOKUP($X173,PITCH!$B$7:$AJ$2004,31,FALSE),"")</f>
        <v/>
      </c>
      <c r="AB173" t="str">
        <f>IFERROR(VLOOKUP($X173,PITCH!$B$7:$AJ$2004,1,FALSE),"")</f>
        <v/>
      </c>
      <c r="AD173" s="108" t="str">
        <f>IFERROR(VLOOKUP($X173,Prospects!$A$3:$K$281,1,FALSE),"")</f>
        <v/>
      </c>
      <c r="AE173" s="108" t="str">
        <f>IFERROR(VLOOKUP($X173,Prospects!$A$3:$K$281,9,FALSE),"")</f>
        <v/>
      </c>
      <c r="AF173" s="108" t="str">
        <f>IFERROR(VLOOKUP($X173,Prospects!$A$3:$K$281,2,FALSE),"")</f>
        <v/>
      </c>
      <c r="AG173" s="110" t="str">
        <f>IFERROR(VLOOKUP($X173,Prospects!$A$3:$K$281,10,FALSE),"")</f>
        <v/>
      </c>
      <c r="AH173" s="110" t="str">
        <f>IFERROR(VLOOKUP($X173,Prospects!$A$3:$K$281,11,FALSE),"")</f>
        <v/>
      </c>
      <c r="AI173" s="110" t="str">
        <f>IFERROR(VLOOKUP($X173,Prospects!$A$3:$K$281,3,FALSE),"")</f>
        <v/>
      </c>
      <c r="AJ173" s="110" t="str">
        <f>IFERROR(VLOOKUP($X173,Prospects!$A$3:$K$281,4,FALSE),"")</f>
        <v/>
      </c>
      <c r="AK173" s="110" t="str">
        <f>IFERROR(VLOOKUP($X173,Prospects!$A$3:$K$281,5,FALSE),"")</f>
        <v/>
      </c>
      <c r="AL173" s="110" t="str">
        <f>IFERROR(VLOOKUP($X173,Prospects!$A$3:$K$281,6,FALSE),"")</f>
        <v/>
      </c>
      <c r="AN173" s="108" t="str">
        <f>IFERROR(VLOOKUP($X173,KEEPERS!$A$3:$H$300,1,FALSE),"")</f>
        <v/>
      </c>
      <c r="AO173" s="108" t="str">
        <f>IFERROR(VLOOKUP($X173,KEEPERS!$A$3:$H$300,5,FALSE),"")</f>
        <v/>
      </c>
      <c r="AP173" s="108" t="str">
        <f>IFERROR(VLOOKUP($X173,KEEPERS!$A$3:$H$300,2,FALSE),"")</f>
        <v/>
      </c>
      <c r="AQ173" s="110" t="str">
        <f>IFERROR(VLOOKUP($X173,KEEPERS!$A$3:$H$300,6,FALSE),"")</f>
        <v/>
      </c>
      <c r="AR173" s="110" t="str">
        <f>IFERROR(VLOOKUP($X173,KEEPERS!$A$3:$H$300,7,FALSE),"")</f>
        <v/>
      </c>
      <c r="AT173" s="110" t="str">
        <f>IFERROR(VLOOKUP($X173,HIT!$B$182:$AM$2000,1,FALSE),"")</f>
        <v>Brian Dozier</v>
      </c>
      <c r="AU173" s="407">
        <f>IFERROR(VLOOKUP($X173,HIT!$B$182:$AM$2000,32,FALSE),0)</f>
        <v>387.05</v>
      </c>
      <c r="AV173" s="407">
        <f>IFERROR(VLOOKUP($X173,HIT!$B$182:$AM$2000,33,FALSE),0)</f>
        <v>2.7066433566433568</v>
      </c>
      <c r="AW173" s="110" t="str">
        <f>IFERROR(VLOOKUP($X173,PITCH!$B$182:$AP$2000,1,FALSE),"")</f>
        <v/>
      </c>
      <c r="AX173" s="110">
        <f>IFERROR(VLOOKUP($X173,PITCH!$B$182:$AP$2000,35,FALSE),0)</f>
        <v>0</v>
      </c>
      <c r="AY173" s="110">
        <f>IFERROR(VLOOKUP($X173,PITCH!$B$182:$AP$2000,36,FALSE),0)</f>
        <v>0</v>
      </c>
      <c r="AZ173" s="408">
        <f t="shared" si="12"/>
        <v>387.05</v>
      </c>
      <c r="BA173" s="408">
        <f>IF(AZ173&gt;0,RANK(AZ173,AZ$3:AZ833),"")</f>
        <v>117</v>
      </c>
      <c r="BB173" s="408">
        <f ca="1">IFERROR(VLOOKUP($X173,HIT!$B$182:$AP$2000,31,FALSE),0)</f>
        <v>159</v>
      </c>
      <c r="BC173" s="408">
        <f>IFERROR(VLOOKUP($X173,PITCH!$B$182:$AP$2000,34,FALSE),0)</f>
        <v>0</v>
      </c>
      <c r="BE173" s="110">
        <f>IFERROR(VLOOKUP($X173,OBP!$B$182:$AN$2001,32,FALSE),"")</f>
        <v>107</v>
      </c>
      <c r="BG173" s="110">
        <f>IFERROR(VLOOKUP($X173,OPS!$B$183:$AL$2002,31,FALSE),"")</f>
        <v>107</v>
      </c>
      <c r="BI173" s="110" t="str">
        <f>IFERROR(VLOOKUP($X173,PITCH!$B$205:$AP$2000,34,FALSE),"")</f>
        <v/>
      </c>
      <c r="BJ173" s="110" t="str">
        <f>IFERROR(VLOOKUP($X173,PITCH!$B$205:$AP$2000,34,FALSE),"")</f>
        <v/>
      </c>
      <c r="BK173" s="110" t="str">
        <f>IFERROR(VLOOKUP($X173,PITCH!$B$205:$AP$2000,34,FALSE),"")</f>
        <v/>
      </c>
    </row>
    <row r="174" spans="2:63" x14ac:dyDescent="0.2">
      <c r="B174" t="s">
        <v>179</v>
      </c>
      <c r="C174" t="s">
        <v>121</v>
      </c>
      <c r="D174" t="s">
        <v>110</v>
      </c>
      <c r="E174" t="s">
        <v>110</v>
      </c>
      <c r="F174">
        <v>7</v>
      </c>
      <c r="G174">
        <v>577</v>
      </c>
      <c r="H174">
        <v>81</v>
      </c>
      <c r="I174">
        <v>8</v>
      </c>
      <c r="J174">
        <v>61</v>
      </c>
      <c r="K174">
        <v>15</v>
      </c>
      <c r="L174">
        <v>0.26100000000000001</v>
      </c>
      <c r="T174" s="127">
        <f t="shared" si="13"/>
        <v>172</v>
      </c>
      <c r="U174" t="str">
        <f t="shared" si="10"/>
        <v>H</v>
      </c>
      <c r="V174">
        <f>IF(U174="H",COUNTIF($U$3:$U174,"H"),"")</f>
        <v>104</v>
      </c>
      <c r="W174" t="str">
        <f>IF(U174="P",COUNTIF($U$3:$U174,"P"),"")</f>
        <v/>
      </c>
      <c r="X174" s="76" t="str">
        <f t="shared" si="11"/>
        <v>Elvis Andrus</v>
      </c>
      <c r="Y174" t="str">
        <f>IFERROR(VLOOKUP($X174,PITCH!$B$7:$AJ$2004,29,FALSE),"")</f>
        <v/>
      </c>
      <c r="Z174" t="str">
        <f>IFERROR(VLOOKUP($X174,PITCH!$B$7:$AJ$2004,30,FALSE),"")</f>
        <v/>
      </c>
      <c r="AA174" t="str">
        <f>IFERROR(VLOOKUP($X174,PITCH!$B$7:$AJ$2004,31,FALSE),"")</f>
        <v/>
      </c>
      <c r="AB174" t="str">
        <f>IFERROR(VLOOKUP($X174,PITCH!$B$7:$AJ$2004,1,FALSE),"")</f>
        <v/>
      </c>
      <c r="AD174" s="108" t="str">
        <f>IFERROR(VLOOKUP($X174,Prospects!$A$3:$K$281,1,FALSE),"")</f>
        <v/>
      </c>
      <c r="AE174" s="108" t="str">
        <f>IFERROR(VLOOKUP($X174,Prospects!$A$3:$K$281,9,FALSE),"")</f>
        <v/>
      </c>
      <c r="AF174" s="108" t="str">
        <f>IFERROR(VLOOKUP($X174,Prospects!$A$3:$K$281,2,FALSE),"")</f>
        <v/>
      </c>
      <c r="AG174" s="110" t="str">
        <f>IFERROR(VLOOKUP($X174,Prospects!$A$3:$K$281,10,FALSE),"")</f>
        <v/>
      </c>
      <c r="AH174" s="110" t="str">
        <f>IFERROR(VLOOKUP($X174,Prospects!$A$3:$K$281,11,FALSE),"")</f>
        <v/>
      </c>
      <c r="AI174" s="110" t="str">
        <f>IFERROR(VLOOKUP($X174,Prospects!$A$3:$K$281,3,FALSE),"")</f>
        <v/>
      </c>
      <c r="AJ174" s="110" t="str">
        <f>IFERROR(VLOOKUP($X174,Prospects!$A$3:$K$281,4,FALSE),"")</f>
        <v/>
      </c>
      <c r="AK174" s="110" t="str">
        <f>IFERROR(VLOOKUP($X174,Prospects!$A$3:$K$281,5,FALSE),"")</f>
        <v/>
      </c>
      <c r="AL174" s="110" t="str">
        <f>IFERROR(VLOOKUP($X174,Prospects!$A$3:$K$281,6,FALSE),"")</f>
        <v/>
      </c>
      <c r="AN174" s="108" t="str">
        <f>IFERROR(VLOOKUP($X174,KEEPERS!$A$3:$H$300,1,FALSE),"")</f>
        <v/>
      </c>
      <c r="AO174" s="108" t="str">
        <f>IFERROR(VLOOKUP($X174,KEEPERS!$A$3:$H$300,5,FALSE),"")</f>
        <v/>
      </c>
      <c r="AP174" s="108" t="str">
        <f>IFERROR(VLOOKUP($X174,KEEPERS!$A$3:$H$300,2,FALSE),"")</f>
        <v/>
      </c>
      <c r="AQ174" s="110" t="str">
        <f>IFERROR(VLOOKUP($X174,KEEPERS!$A$3:$H$300,6,FALSE),"")</f>
        <v/>
      </c>
      <c r="AR174" s="110" t="str">
        <f>IFERROR(VLOOKUP($X174,KEEPERS!$A$3:$H$300,7,FALSE),"")</f>
        <v/>
      </c>
      <c r="AT174" s="110" t="str">
        <f>IFERROR(VLOOKUP($X174,HIT!$B$182:$AM$2000,1,FALSE),"")</f>
        <v>Elvis Andrus</v>
      </c>
      <c r="AU174" s="407">
        <f>IFERROR(VLOOKUP($X174,HIT!$B$182:$AM$2000,32,FALSE),0)</f>
        <v>379.65</v>
      </c>
      <c r="AV174" s="407">
        <f>IFERROR(VLOOKUP($X174,HIT!$B$182:$AM$2000,33,FALSE),0)</f>
        <v>2.6735915492957747</v>
      </c>
      <c r="AW174" s="110" t="str">
        <f>IFERROR(VLOOKUP($X174,PITCH!$B$182:$AP$2000,1,FALSE),"")</f>
        <v/>
      </c>
      <c r="AX174" s="110">
        <f>IFERROR(VLOOKUP($X174,PITCH!$B$182:$AP$2000,35,FALSE),0)</f>
        <v>0</v>
      </c>
      <c r="AY174" s="110">
        <f>IFERROR(VLOOKUP($X174,PITCH!$B$182:$AP$2000,36,FALSE),0)</f>
        <v>0</v>
      </c>
      <c r="AZ174" s="408">
        <f t="shared" si="12"/>
        <v>379.65</v>
      </c>
      <c r="BA174" s="408">
        <f>IF(AZ174&gt;0,RANK(AZ174,AZ$3:AZ834),"")</f>
        <v>129</v>
      </c>
      <c r="BB174" s="408">
        <f ca="1">IFERROR(VLOOKUP($X174,HIT!$B$182:$AP$2000,31,FALSE),0)</f>
        <v>310</v>
      </c>
      <c r="BC174" s="408">
        <f>IFERROR(VLOOKUP($X174,PITCH!$B$182:$AP$2000,34,FALSE),0)</f>
        <v>0</v>
      </c>
      <c r="BE174" s="110">
        <f>IFERROR(VLOOKUP($X174,OBP!$B$182:$AN$2001,32,FALSE),"")</f>
        <v>118</v>
      </c>
      <c r="BG174" s="110">
        <f>IFERROR(VLOOKUP($X174,OPS!$B$183:$AL$2002,31,FALSE),"")</f>
        <v>126</v>
      </c>
      <c r="BI174" s="110" t="str">
        <f>IFERROR(VLOOKUP($X174,PITCH!$B$205:$AP$2000,34,FALSE),"")</f>
        <v/>
      </c>
      <c r="BJ174" s="110" t="str">
        <f>IFERROR(VLOOKUP($X174,PITCH!$B$205:$AP$2000,34,FALSE),"")</f>
        <v/>
      </c>
      <c r="BK174" s="110" t="str">
        <f>IFERROR(VLOOKUP($X174,PITCH!$B$205:$AP$2000,34,FALSE),"")</f>
        <v/>
      </c>
    </row>
    <row r="175" spans="2:63" x14ac:dyDescent="0.2">
      <c r="B175" t="s">
        <v>326</v>
      </c>
      <c r="C175" t="s">
        <v>117</v>
      </c>
      <c r="D175" t="s">
        <v>1026</v>
      </c>
      <c r="E175" t="s">
        <v>1024</v>
      </c>
      <c r="F175">
        <v>7</v>
      </c>
      <c r="G175">
        <v>615</v>
      </c>
      <c r="H175">
        <v>71</v>
      </c>
      <c r="I175">
        <v>2</v>
      </c>
      <c r="J175">
        <v>29</v>
      </c>
      <c r="K175">
        <v>34</v>
      </c>
      <c r="L175">
        <v>0.26500000000000001</v>
      </c>
      <c r="T175" s="127">
        <f t="shared" si="13"/>
        <v>173</v>
      </c>
      <c r="U175" t="str">
        <f t="shared" si="10"/>
        <v>H</v>
      </c>
      <c r="V175">
        <f>IF(U175="H",COUNTIF($U$3:$U175,"H"),"")</f>
        <v>105</v>
      </c>
      <c r="W175" t="str">
        <f>IF(U175="P",COUNTIF($U$3:$U175,"P"),"")</f>
        <v/>
      </c>
      <c r="X175" s="76" t="str">
        <f t="shared" si="11"/>
        <v>Dee Gordon</v>
      </c>
      <c r="Y175" t="str">
        <f>IFERROR(VLOOKUP($X175,PITCH!$B$7:$AJ$2004,29,FALSE),"")</f>
        <v/>
      </c>
      <c r="Z175" t="str">
        <f>IFERROR(VLOOKUP($X175,PITCH!$B$7:$AJ$2004,30,FALSE),"")</f>
        <v/>
      </c>
      <c r="AA175" t="str">
        <f>IFERROR(VLOOKUP($X175,PITCH!$B$7:$AJ$2004,31,FALSE),"")</f>
        <v/>
      </c>
      <c r="AB175" t="str">
        <f>IFERROR(VLOOKUP($X175,PITCH!$B$7:$AJ$2004,1,FALSE),"")</f>
        <v/>
      </c>
      <c r="AD175" s="108" t="str">
        <f>IFERROR(VLOOKUP($X175,Prospects!$A$3:$K$281,1,FALSE),"")</f>
        <v/>
      </c>
      <c r="AE175" s="108" t="str">
        <f>IFERROR(VLOOKUP($X175,Prospects!$A$3:$K$281,9,FALSE),"")</f>
        <v/>
      </c>
      <c r="AF175" s="108" t="str">
        <f>IFERROR(VLOOKUP($X175,Prospects!$A$3:$K$281,2,FALSE),"")</f>
        <v/>
      </c>
      <c r="AG175" s="110" t="str">
        <f>IFERROR(VLOOKUP($X175,Prospects!$A$3:$K$281,10,FALSE),"")</f>
        <v/>
      </c>
      <c r="AH175" s="110" t="str">
        <f>IFERROR(VLOOKUP($X175,Prospects!$A$3:$K$281,11,FALSE),"")</f>
        <v/>
      </c>
      <c r="AI175" s="110" t="str">
        <f>IFERROR(VLOOKUP($X175,Prospects!$A$3:$K$281,3,FALSE),"")</f>
        <v/>
      </c>
      <c r="AJ175" s="110" t="str">
        <f>IFERROR(VLOOKUP($X175,Prospects!$A$3:$K$281,4,FALSE),"")</f>
        <v/>
      </c>
      <c r="AK175" s="110" t="str">
        <f>IFERROR(VLOOKUP($X175,Prospects!$A$3:$K$281,5,FALSE),"")</f>
        <v/>
      </c>
      <c r="AL175" s="110" t="str">
        <f>IFERROR(VLOOKUP($X175,Prospects!$A$3:$K$281,6,FALSE),"")</f>
        <v/>
      </c>
      <c r="AN175" s="108" t="str">
        <f>IFERROR(VLOOKUP($X175,KEEPERS!$A$3:$H$300,1,FALSE),"")</f>
        <v/>
      </c>
      <c r="AO175" s="108" t="str">
        <f>IFERROR(VLOOKUP($X175,KEEPERS!$A$3:$H$300,5,FALSE),"")</f>
        <v/>
      </c>
      <c r="AP175" s="108" t="str">
        <f>IFERROR(VLOOKUP($X175,KEEPERS!$A$3:$H$300,2,FALSE),"")</f>
        <v/>
      </c>
      <c r="AQ175" s="110" t="str">
        <f>IFERROR(VLOOKUP($X175,KEEPERS!$A$3:$H$300,6,FALSE),"")</f>
        <v/>
      </c>
      <c r="AR175" s="110" t="str">
        <f>IFERROR(VLOOKUP($X175,KEEPERS!$A$3:$H$300,7,FALSE),"")</f>
        <v/>
      </c>
      <c r="AT175" s="110" t="str">
        <f>IFERROR(VLOOKUP($X175,HIT!$B$182:$AM$2000,1,FALSE),"")</f>
        <v>Dee Gordon</v>
      </c>
      <c r="AU175" s="407">
        <f>IFERROR(VLOOKUP($X175,HIT!$B$182:$AM$2000,32,FALSE),0)</f>
        <v>345.3</v>
      </c>
      <c r="AV175" s="407">
        <f>IFERROR(VLOOKUP($X175,HIT!$B$182:$AM$2000,33,FALSE),0)</f>
        <v>2.3650684931506851</v>
      </c>
      <c r="AW175" s="110" t="str">
        <f>IFERROR(VLOOKUP($X175,PITCH!$B$182:$AP$2000,1,FALSE),"")</f>
        <v/>
      </c>
      <c r="AX175" s="110">
        <f>IFERROR(VLOOKUP($X175,PITCH!$B$182:$AP$2000,35,FALSE),0)</f>
        <v>0</v>
      </c>
      <c r="AY175" s="110">
        <f>IFERROR(VLOOKUP($X175,PITCH!$B$182:$AP$2000,36,FALSE),0)</f>
        <v>0</v>
      </c>
      <c r="AZ175" s="408">
        <f t="shared" si="12"/>
        <v>345.3</v>
      </c>
      <c r="BA175" s="408">
        <f>IF(AZ175&gt;0,RANK(AZ175,AZ$3:AZ835),"")</f>
        <v>186</v>
      </c>
      <c r="BB175" s="408">
        <f ca="1">IFERROR(VLOOKUP($X175,HIT!$B$182:$AP$2000,31,FALSE),0)</f>
        <v>508</v>
      </c>
      <c r="BC175" s="408">
        <f>IFERROR(VLOOKUP($X175,PITCH!$B$182:$AP$2000,34,FALSE),0)</f>
        <v>0</v>
      </c>
      <c r="BE175" s="110">
        <f>IFERROR(VLOOKUP($X175,OBP!$B$182:$AN$2001,32,FALSE),"")</f>
        <v>105</v>
      </c>
      <c r="BG175" s="110">
        <f>IFERROR(VLOOKUP($X175,OPS!$B$183:$AL$2002,31,FALSE),"")</f>
        <v>113</v>
      </c>
      <c r="BI175" s="110" t="str">
        <f>IFERROR(VLOOKUP($X175,PITCH!$B$205:$AP$2000,34,FALSE),"")</f>
        <v/>
      </c>
      <c r="BJ175" s="110" t="str">
        <f>IFERROR(VLOOKUP($X175,PITCH!$B$205:$AP$2000,34,FALSE),"")</f>
        <v/>
      </c>
      <c r="BK175" s="110" t="str">
        <f>IFERROR(VLOOKUP($X175,PITCH!$B$205:$AP$2000,34,FALSE),"")</f>
        <v/>
      </c>
    </row>
    <row r="176" spans="2:63" x14ac:dyDescent="0.2">
      <c r="B176" t="s">
        <v>192</v>
      </c>
      <c r="C176" t="s">
        <v>135</v>
      </c>
      <c r="D176" t="s">
        <v>116</v>
      </c>
      <c r="E176" t="s">
        <v>116</v>
      </c>
      <c r="F176">
        <v>7</v>
      </c>
      <c r="G176">
        <v>422</v>
      </c>
      <c r="H176">
        <v>54</v>
      </c>
      <c r="I176">
        <v>22</v>
      </c>
      <c r="J176">
        <v>63</v>
      </c>
      <c r="K176">
        <v>2</v>
      </c>
      <c r="L176">
        <v>0.26300000000000001</v>
      </c>
      <c r="T176" s="127">
        <f t="shared" si="13"/>
        <v>174</v>
      </c>
      <c r="U176" t="str">
        <f t="shared" si="10"/>
        <v>H</v>
      </c>
      <c r="V176">
        <f>IF(U176="H",COUNTIF($U$3:$U176,"H"),"")</f>
        <v>106</v>
      </c>
      <c r="W176" t="str">
        <f>IF(U176="P",COUNTIF($U$3:$U176,"P"),"")</f>
        <v/>
      </c>
      <c r="X176" s="76" t="str">
        <f t="shared" si="11"/>
        <v>Josh Donaldson</v>
      </c>
      <c r="Y176" t="str">
        <f>IFERROR(VLOOKUP($X176,PITCH!$B$7:$AJ$2004,29,FALSE),"")</f>
        <v/>
      </c>
      <c r="Z176" t="str">
        <f>IFERROR(VLOOKUP($X176,PITCH!$B$7:$AJ$2004,30,FALSE),"")</f>
        <v/>
      </c>
      <c r="AA176" t="str">
        <f>IFERROR(VLOOKUP($X176,PITCH!$B$7:$AJ$2004,31,FALSE),"")</f>
        <v/>
      </c>
      <c r="AB176" t="str">
        <f>IFERROR(VLOOKUP($X176,PITCH!$B$7:$AJ$2004,1,FALSE),"")</f>
        <v/>
      </c>
      <c r="AD176" s="108" t="str">
        <f>IFERROR(VLOOKUP($X176,Prospects!$A$3:$K$281,1,FALSE),"")</f>
        <v/>
      </c>
      <c r="AE176" s="108" t="str">
        <f>IFERROR(VLOOKUP($X176,Prospects!$A$3:$K$281,9,FALSE),"")</f>
        <v/>
      </c>
      <c r="AF176" s="108" t="str">
        <f>IFERROR(VLOOKUP($X176,Prospects!$A$3:$K$281,2,FALSE),"")</f>
        <v/>
      </c>
      <c r="AG176" s="110" t="str">
        <f>IFERROR(VLOOKUP($X176,Prospects!$A$3:$K$281,10,FALSE),"")</f>
        <v/>
      </c>
      <c r="AH176" s="110" t="str">
        <f>IFERROR(VLOOKUP($X176,Prospects!$A$3:$K$281,11,FALSE),"")</f>
        <v/>
      </c>
      <c r="AI176" s="110" t="str">
        <f>IFERROR(VLOOKUP($X176,Prospects!$A$3:$K$281,3,FALSE),"")</f>
        <v/>
      </c>
      <c r="AJ176" s="110" t="str">
        <f>IFERROR(VLOOKUP($X176,Prospects!$A$3:$K$281,4,FALSE),"")</f>
        <v/>
      </c>
      <c r="AK176" s="110" t="str">
        <f>IFERROR(VLOOKUP($X176,Prospects!$A$3:$K$281,5,FALSE),"")</f>
        <v/>
      </c>
      <c r="AL176" s="110" t="str">
        <f>IFERROR(VLOOKUP($X176,Prospects!$A$3:$K$281,6,FALSE),"")</f>
        <v/>
      </c>
      <c r="AN176" s="108" t="str">
        <f>IFERROR(VLOOKUP($X176,KEEPERS!$A$3:$H$300,1,FALSE),"")</f>
        <v/>
      </c>
      <c r="AO176" s="108" t="str">
        <f>IFERROR(VLOOKUP($X176,KEEPERS!$A$3:$H$300,5,FALSE),"")</f>
        <v/>
      </c>
      <c r="AP176" s="108" t="str">
        <f>IFERROR(VLOOKUP($X176,KEEPERS!$A$3:$H$300,2,FALSE),"")</f>
        <v/>
      </c>
      <c r="AQ176" s="110" t="str">
        <f>IFERROR(VLOOKUP($X176,KEEPERS!$A$3:$H$300,6,FALSE),"")</f>
        <v/>
      </c>
      <c r="AR176" s="110" t="str">
        <f>IFERROR(VLOOKUP($X176,KEEPERS!$A$3:$H$300,7,FALSE),"")</f>
        <v/>
      </c>
      <c r="AT176" s="110" t="str">
        <f>IFERROR(VLOOKUP($X176,HIT!$B$182:$AM$2000,1,FALSE),"")</f>
        <v>Josh Donaldson</v>
      </c>
      <c r="AU176" s="407">
        <f>IFERROR(VLOOKUP($X176,HIT!$B$182:$AM$2000,32,FALSE),0)</f>
        <v>424.34999999999997</v>
      </c>
      <c r="AV176" s="407">
        <f>IFERROR(VLOOKUP($X176,HIT!$B$182:$AM$2000,33,FALSE),0)</f>
        <v>3.1667910447761192</v>
      </c>
      <c r="AW176" s="110" t="str">
        <f>IFERROR(VLOOKUP($X176,PITCH!$B$182:$AP$2000,1,FALSE),"")</f>
        <v/>
      </c>
      <c r="AX176" s="110">
        <f>IFERROR(VLOOKUP($X176,PITCH!$B$182:$AP$2000,35,FALSE),0)</f>
        <v>0</v>
      </c>
      <c r="AY176" s="110">
        <f>IFERROR(VLOOKUP($X176,PITCH!$B$182:$AP$2000,36,FALSE),0)</f>
        <v>0</v>
      </c>
      <c r="AZ176" s="408">
        <f t="shared" si="12"/>
        <v>424.34999999999997</v>
      </c>
      <c r="BA176" s="408">
        <f>IF(AZ176&gt;0,RANK(AZ176,AZ$3:AZ836),"")</f>
        <v>67</v>
      </c>
      <c r="BB176" s="408">
        <f ca="1">IFERROR(VLOOKUP($X176,HIT!$B$182:$AP$2000,31,FALSE),0)</f>
        <v>40</v>
      </c>
      <c r="BC176" s="408">
        <f>IFERROR(VLOOKUP($X176,PITCH!$B$182:$AP$2000,34,FALSE),0)</f>
        <v>0</v>
      </c>
      <c r="BE176" s="110">
        <f>IFERROR(VLOOKUP($X176,OBP!$B$182:$AN$2001,32,FALSE),"")</f>
        <v>49</v>
      </c>
      <c r="BG176" s="110">
        <f>IFERROR(VLOOKUP($X176,OPS!$B$183:$AL$2002,31,FALSE),"")</f>
        <v>56</v>
      </c>
      <c r="BI176" s="110" t="str">
        <f>IFERROR(VLOOKUP($X176,PITCH!$B$205:$AP$2000,34,FALSE),"")</f>
        <v/>
      </c>
      <c r="BJ176" s="110" t="str">
        <f>IFERROR(VLOOKUP($X176,PITCH!$B$205:$AP$2000,34,FALSE),"")</f>
        <v/>
      </c>
      <c r="BK176" s="110" t="str">
        <f>IFERROR(VLOOKUP($X176,PITCH!$B$205:$AP$2000,34,FALSE),"")</f>
        <v/>
      </c>
    </row>
    <row r="177" spans="2:63" x14ac:dyDescent="0.2">
      <c r="B177" t="s">
        <v>1327</v>
      </c>
      <c r="C177" t="s">
        <v>132</v>
      </c>
      <c r="D177" t="s">
        <v>114</v>
      </c>
      <c r="E177" t="s">
        <v>114</v>
      </c>
      <c r="F177">
        <v>7</v>
      </c>
      <c r="G177">
        <v>531</v>
      </c>
      <c r="H177">
        <v>78</v>
      </c>
      <c r="I177">
        <v>24</v>
      </c>
      <c r="J177">
        <v>83</v>
      </c>
      <c r="K177">
        <v>17</v>
      </c>
      <c r="L177">
        <v>0.26800000000000002</v>
      </c>
      <c r="T177" s="127">
        <f t="shared" si="13"/>
        <v>175</v>
      </c>
      <c r="U177" t="str">
        <f t="shared" si="10"/>
        <v>H</v>
      </c>
      <c r="V177">
        <f>IF(U177="H",COUNTIF($U$3:$U177,"H"),"")</f>
        <v>107</v>
      </c>
      <c r="W177" t="str">
        <f>IF(U177="P",COUNTIF($U$3:$U177,"P"),"")</f>
        <v/>
      </c>
      <c r="X177" s="76" t="str">
        <f t="shared" si="11"/>
        <v>Harrison Bader</v>
      </c>
      <c r="Y177" t="str">
        <f>IFERROR(VLOOKUP($X177,PITCH!$B$7:$AJ$2004,29,FALSE),"")</f>
        <v/>
      </c>
      <c r="Z177" t="str">
        <f>IFERROR(VLOOKUP($X177,PITCH!$B$7:$AJ$2004,30,FALSE),"")</f>
        <v/>
      </c>
      <c r="AA177" t="str">
        <f>IFERROR(VLOOKUP($X177,PITCH!$B$7:$AJ$2004,31,FALSE),"")</f>
        <v/>
      </c>
      <c r="AB177" t="str">
        <f>IFERROR(VLOOKUP($X177,PITCH!$B$7:$AJ$2004,1,FALSE),"")</f>
        <v/>
      </c>
      <c r="AD177" s="108" t="str">
        <f>IFERROR(VLOOKUP($X177,Prospects!$A$3:$K$281,1,FALSE),"")</f>
        <v/>
      </c>
      <c r="AE177" s="108" t="str">
        <f>IFERROR(VLOOKUP($X177,Prospects!$A$3:$K$281,9,FALSE),"")</f>
        <v/>
      </c>
      <c r="AF177" s="108" t="str">
        <f>IFERROR(VLOOKUP($X177,Prospects!$A$3:$K$281,2,FALSE),"")</f>
        <v/>
      </c>
      <c r="AG177" s="110" t="str">
        <f>IFERROR(VLOOKUP($X177,Prospects!$A$3:$K$281,10,FALSE),"")</f>
        <v/>
      </c>
      <c r="AH177" s="110" t="str">
        <f>IFERROR(VLOOKUP($X177,Prospects!$A$3:$K$281,11,FALSE),"")</f>
        <v/>
      </c>
      <c r="AI177" s="110" t="str">
        <f>IFERROR(VLOOKUP($X177,Prospects!$A$3:$K$281,3,FALSE),"")</f>
        <v/>
      </c>
      <c r="AJ177" s="110" t="str">
        <f>IFERROR(VLOOKUP($X177,Prospects!$A$3:$K$281,4,FALSE),"")</f>
        <v/>
      </c>
      <c r="AK177" s="110" t="str">
        <f>IFERROR(VLOOKUP($X177,Prospects!$A$3:$K$281,5,FALSE),"")</f>
        <v/>
      </c>
      <c r="AL177" s="110" t="str">
        <f>IFERROR(VLOOKUP($X177,Prospects!$A$3:$K$281,6,FALSE),"")</f>
        <v/>
      </c>
      <c r="AN177" s="108" t="str">
        <f>IFERROR(VLOOKUP($X177,KEEPERS!$A$3:$H$300,1,FALSE),"")</f>
        <v/>
      </c>
      <c r="AO177" s="108" t="str">
        <f>IFERROR(VLOOKUP($X177,KEEPERS!$A$3:$H$300,5,FALSE),"")</f>
        <v/>
      </c>
      <c r="AP177" s="108" t="str">
        <f>IFERROR(VLOOKUP($X177,KEEPERS!$A$3:$H$300,2,FALSE),"")</f>
        <v/>
      </c>
      <c r="AQ177" s="110" t="str">
        <f>IFERROR(VLOOKUP($X177,KEEPERS!$A$3:$H$300,6,FALSE),"")</f>
        <v/>
      </c>
      <c r="AR177" s="110" t="str">
        <f>IFERROR(VLOOKUP($X177,KEEPERS!$A$3:$H$300,7,FALSE),"")</f>
        <v/>
      </c>
      <c r="AT177" s="110" t="str">
        <f>IFERROR(VLOOKUP($X177,HIT!$B$182:$AM$2000,1,FALSE),"")</f>
        <v>Harrison Bader</v>
      </c>
      <c r="AU177" s="407">
        <f>IFERROR(VLOOKUP($X177,HIT!$B$182:$AM$2000,32,FALSE),0)</f>
        <v>299.64999999999998</v>
      </c>
      <c r="AV177" s="407">
        <f>IFERROR(VLOOKUP($X177,HIT!$B$182:$AM$2000,33,FALSE),0)</f>
        <v>2.1713768115942029</v>
      </c>
      <c r="AW177" s="110" t="str">
        <f>IFERROR(VLOOKUP($X177,PITCH!$B$182:$AP$2000,1,FALSE),"")</f>
        <v/>
      </c>
      <c r="AX177" s="110">
        <f>IFERROR(VLOOKUP($X177,PITCH!$B$182:$AP$2000,35,FALSE),0)</f>
        <v>0</v>
      </c>
      <c r="AY177" s="110">
        <f>IFERROR(VLOOKUP($X177,PITCH!$B$182:$AP$2000,36,FALSE),0)</f>
        <v>0</v>
      </c>
      <c r="AZ177" s="408">
        <f t="shared" si="12"/>
        <v>299.64999999999998</v>
      </c>
      <c r="BA177" s="408">
        <f>IF(AZ177&gt;0,RANK(AZ177,AZ$3:AZ837),"")</f>
        <v>259</v>
      </c>
      <c r="BB177" s="408">
        <f ca="1">IFERROR(VLOOKUP($X177,HIT!$B$182:$AP$2000,31,FALSE),0)</f>
        <v>296</v>
      </c>
      <c r="BC177" s="408">
        <f>IFERROR(VLOOKUP($X177,PITCH!$B$182:$AP$2000,34,FALSE),0)</f>
        <v>0</v>
      </c>
      <c r="BE177" s="110">
        <f>IFERROR(VLOOKUP($X177,OBP!$B$182:$AN$2001,32,FALSE),"")</f>
        <v>174</v>
      </c>
      <c r="BG177" s="110">
        <f>IFERROR(VLOOKUP($X177,OPS!$B$183:$AL$2002,31,FALSE),"")</f>
        <v>166</v>
      </c>
      <c r="BI177" s="110" t="str">
        <f>IFERROR(VLOOKUP($X177,PITCH!$B$205:$AP$2000,34,FALSE),"")</f>
        <v/>
      </c>
      <c r="BJ177" s="110" t="str">
        <f>IFERROR(VLOOKUP($X177,PITCH!$B$205:$AP$2000,34,FALSE),"")</f>
        <v/>
      </c>
      <c r="BK177" s="110" t="str">
        <f>IFERROR(VLOOKUP($X177,PITCH!$B$205:$AP$2000,34,FALSE),"")</f>
        <v/>
      </c>
    </row>
    <row r="178" spans="2:63" x14ac:dyDescent="0.2">
      <c r="B178" t="s">
        <v>1392</v>
      </c>
      <c r="C178" t="s">
        <v>140</v>
      </c>
      <c r="D178" t="s">
        <v>114</v>
      </c>
      <c r="E178" t="s">
        <v>114</v>
      </c>
      <c r="F178">
        <v>7</v>
      </c>
      <c r="G178">
        <v>542</v>
      </c>
      <c r="H178">
        <v>81</v>
      </c>
      <c r="I178">
        <v>16</v>
      </c>
      <c r="J178">
        <v>51</v>
      </c>
      <c r="K178">
        <v>28</v>
      </c>
      <c r="L178">
        <v>0.26400000000000001</v>
      </c>
      <c r="T178" s="127">
        <f t="shared" si="13"/>
        <v>176</v>
      </c>
      <c r="U178" t="str">
        <f t="shared" si="10"/>
        <v>H</v>
      </c>
      <c r="V178">
        <f>IF(U178="H",COUNTIF($U$3:$U178,"H"),"")</f>
        <v>108</v>
      </c>
      <c r="W178" t="str">
        <f>IF(U178="P",COUNTIF($U$3:$U178,"P"),"")</f>
        <v/>
      </c>
      <c r="X178" s="76" t="str">
        <f t="shared" si="11"/>
        <v>Ramon Laureano</v>
      </c>
      <c r="Y178" t="str">
        <f>IFERROR(VLOOKUP($X178,PITCH!$B$7:$AJ$2004,29,FALSE),"")</f>
        <v/>
      </c>
      <c r="Z178" t="str">
        <f>IFERROR(VLOOKUP($X178,PITCH!$B$7:$AJ$2004,30,FALSE),"")</f>
        <v/>
      </c>
      <c r="AA178" t="str">
        <f>IFERROR(VLOOKUP($X178,PITCH!$B$7:$AJ$2004,31,FALSE),"")</f>
        <v/>
      </c>
      <c r="AB178" t="str">
        <f>IFERROR(VLOOKUP($X178,PITCH!$B$7:$AJ$2004,1,FALSE),"")</f>
        <v/>
      </c>
      <c r="AD178" s="108" t="str">
        <f>IFERROR(VLOOKUP($X178,Prospects!$A$3:$K$281,1,FALSE),"")</f>
        <v/>
      </c>
      <c r="AE178" s="108" t="str">
        <f>IFERROR(VLOOKUP($X178,Prospects!$A$3:$K$281,9,FALSE),"")</f>
        <v/>
      </c>
      <c r="AF178" s="108" t="str">
        <f>IFERROR(VLOOKUP($X178,Prospects!$A$3:$K$281,2,FALSE),"")</f>
        <v/>
      </c>
      <c r="AG178" s="110" t="str">
        <f>IFERROR(VLOOKUP($X178,Prospects!$A$3:$K$281,10,FALSE),"")</f>
        <v/>
      </c>
      <c r="AH178" s="110" t="str">
        <f>IFERROR(VLOOKUP($X178,Prospects!$A$3:$K$281,11,FALSE),"")</f>
        <v/>
      </c>
      <c r="AI178" s="110" t="str">
        <f>IFERROR(VLOOKUP($X178,Prospects!$A$3:$K$281,3,FALSE),"")</f>
        <v/>
      </c>
      <c r="AJ178" s="110" t="str">
        <f>IFERROR(VLOOKUP($X178,Prospects!$A$3:$K$281,4,FALSE),"")</f>
        <v/>
      </c>
      <c r="AK178" s="110" t="str">
        <f>IFERROR(VLOOKUP($X178,Prospects!$A$3:$K$281,5,FALSE),"")</f>
        <v/>
      </c>
      <c r="AL178" s="110" t="str">
        <f>IFERROR(VLOOKUP($X178,Prospects!$A$3:$K$281,6,FALSE),"")</f>
        <v/>
      </c>
      <c r="AN178" s="108" t="str">
        <f>IFERROR(VLOOKUP($X178,KEEPERS!$A$3:$H$300,1,FALSE),"")</f>
        <v/>
      </c>
      <c r="AO178" s="108" t="str">
        <f>IFERROR(VLOOKUP($X178,KEEPERS!$A$3:$H$300,5,FALSE),"")</f>
        <v/>
      </c>
      <c r="AP178" s="108" t="str">
        <f>IFERROR(VLOOKUP($X178,KEEPERS!$A$3:$H$300,2,FALSE),"")</f>
        <v/>
      </c>
      <c r="AQ178" s="110" t="str">
        <f>IFERROR(VLOOKUP($X178,KEEPERS!$A$3:$H$300,6,FALSE),"")</f>
        <v/>
      </c>
      <c r="AR178" s="110" t="str">
        <f>IFERROR(VLOOKUP($X178,KEEPERS!$A$3:$H$300,7,FALSE),"")</f>
        <v/>
      </c>
      <c r="AT178" s="110" t="str">
        <f>IFERROR(VLOOKUP($X178,HIT!$B$182:$AM$2000,1,FALSE),"")</f>
        <v>Ramon Laureano</v>
      </c>
      <c r="AU178" s="407">
        <f>IFERROR(VLOOKUP($X178,HIT!$B$182:$AM$2000,32,FALSE),0)</f>
        <v>328.15000000000003</v>
      </c>
      <c r="AV178" s="407">
        <f>IFERROR(VLOOKUP($X178,HIT!$B$182:$AM$2000,33,FALSE),0)</f>
        <v>2.4859848484848488</v>
      </c>
      <c r="AW178" s="110" t="str">
        <f>IFERROR(VLOOKUP($X178,PITCH!$B$182:$AP$2000,1,FALSE),"")</f>
        <v/>
      </c>
      <c r="AX178" s="110">
        <f>IFERROR(VLOOKUP($X178,PITCH!$B$182:$AP$2000,35,FALSE),0)</f>
        <v>0</v>
      </c>
      <c r="AY178" s="110">
        <f>IFERROR(VLOOKUP($X178,PITCH!$B$182:$AP$2000,36,FALSE),0)</f>
        <v>0</v>
      </c>
      <c r="AZ178" s="408">
        <f t="shared" si="12"/>
        <v>328.15000000000003</v>
      </c>
      <c r="BA178" s="408">
        <f>IF(AZ178&gt;0,RANK(AZ178,AZ$3:AZ838),"")</f>
        <v>209</v>
      </c>
      <c r="BB178" s="408">
        <f ca="1">IFERROR(VLOOKUP($X178,HIT!$B$182:$AP$2000,31,FALSE),0)</f>
        <v>214</v>
      </c>
      <c r="BC178" s="408">
        <f>IFERROR(VLOOKUP($X178,PITCH!$B$182:$AP$2000,34,FALSE),0)</f>
        <v>0</v>
      </c>
      <c r="BE178" s="110">
        <f>IFERROR(VLOOKUP($X178,OBP!$B$182:$AN$2001,32,FALSE),"")</f>
        <v>128</v>
      </c>
      <c r="BG178" s="110">
        <f>IFERROR(VLOOKUP($X178,OPS!$B$183:$AL$2002,31,FALSE),"")</f>
        <v>124</v>
      </c>
      <c r="BI178" s="110" t="str">
        <f>IFERROR(VLOOKUP($X178,PITCH!$B$205:$AP$2000,34,FALSE),"")</f>
        <v/>
      </c>
      <c r="BJ178" s="110" t="str">
        <f>IFERROR(VLOOKUP($X178,PITCH!$B$205:$AP$2000,34,FALSE),"")</f>
        <v/>
      </c>
      <c r="BK178" s="110" t="str">
        <f>IFERROR(VLOOKUP($X178,PITCH!$B$205:$AP$2000,34,FALSE),"")</f>
        <v/>
      </c>
    </row>
    <row r="179" spans="2:63" x14ac:dyDescent="0.2">
      <c r="B179" t="s">
        <v>878</v>
      </c>
      <c r="C179" t="s">
        <v>141</v>
      </c>
      <c r="D179" t="s">
        <v>114</v>
      </c>
      <c r="E179" t="s">
        <v>114</v>
      </c>
      <c r="F179">
        <v>7</v>
      </c>
      <c r="G179">
        <v>533</v>
      </c>
      <c r="H179">
        <v>71</v>
      </c>
      <c r="I179">
        <v>32</v>
      </c>
      <c r="J179">
        <v>87</v>
      </c>
      <c r="K179">
        <v>2</v>
      </c>
      <c r="L179">
        <v>0.24099999999999999</v>
      </c>
      <c r="T179" s="127">
        <f t="shared" si="13"/>
        <v>177</v>
      </c>
      <c r="U179" t="str">
        <f t="shared" si="10"/>
        <v>H</v>
      </c>
      <c r="V179">
        <f>IF(U179="H",COUNTIF($U$3:$U179,"H"),"")</f>
        <v>109</v>
      </c>
      <c r="W179" t="str">
        <f>IF(U179="P",COUNTIF($U$3:$U179,"P"),"")</f>
        <v/>
      </c>
      <c r="X179" s="76" t="str">
        <f t="shared" si="11"/>
        <v>Hunter Renfroe</v>
      </c>
      <c r="Y179" t="str">
        <f>IFERROR(VLOOKUP($X179,PITCH!$B$7:$AJ$2004,29,FALSE),"")</f>
        <v/>
      </c>
      <c r="Z179" t="str">
        <f>IFERROR(VLOOKUP($X179,PITCH!$B$7:$AJ$2004,30,FALSE),"")</f>
        <v/>
      </c>
      <c r="AA179" t="str">
        <f>IFERROR(VLOOKUP($X179,PITCH!$B$7:$AJ$2004,31,FALSE),"")</f>
        <v/>
      </c>
      <c r="AB179" t="str">
        <f>IFERROR(VLOOKUP($X179,PITCH!$B$7:$AJ$2004,1,FALSE),"")</f>
        <v/>
      </c>
      <c r="AD179" s="108" t="str">
        <f>IFERROR(VLOOKUP($X179,Prospects!$A$3:$K$281,1,FALSE),"")</f>
        <v/>
      </c>
      <c r="AE179" s="108" t="str">
        <f>IFERROR(VLOOKUP($X179,Prospects!$A$3:$K$281,9,FALSE),"")</f>
        <v/>
      </c>
      <c r="AF179" s="108" t="str">
        <f>IFERROR(VLOOKUP($X179,Prospects!$A$3:$K$281,2,FALSE),"")</f>
        <v/>
      </c>
      <c r="AG179" s="110" t="str">
        <f>IFERROR(VLOOKUP($X179,Prospects!$A$3:$K$281,10,FALSE),"")</f>
        <v/>
      </c>
      <c r="AH179" s="110" t="str">
        <f>IFERROR(VLOOKUP($X179,Prospects!$A$3:$K$281,11,FALSE),"")</f>
        <v/>
      </c>
      <c r="AI179" s="110" t="str">
        <f>IFERROR(VLOOKUP($X179,Prospects!$A$3:$K$281,3,FALSE),"")</f>
        <v/>
      </c>
      <c r="AJ179" s="110" t="str">
        <f>IFERROR(VLOOKUP($X179,Prospects!$A$3:$K$281,4,FALSE),"")</f>
        <v/>
      </c>
      <c r="AK179" s="110" t="str">
        <f>IFERROR(VLOOKUP($X179,Prospects!$A$3:$K$281,5,FALSE),"")</f>
        <v/>
      </c>
      <c r="AL179" s="110" t="str">
        <f>IFERROR(VLOOKUP($X179,Prospects!$A$3:$K$281,6,FALSE),"")</f>
        <v/>
      </c>
      <c r="AN179" s="108" t="str">
        <f>IFERROR(VLOOKUP($X179,KEEPERS!$A$3:$H$300,1,FALSE),"")</f>
        <v/>
      </c>
      <c r="AO179" s="108" t="str">
        <f>IFERROR(VLOOKUP($X179,KEEPERS!$A$3:$H$300,5,FALSE),"")</f>
        <v/>
      </c>
      <c r="AP179" s="108" t="str">
        <f>IFERROR(VLOOKUP($X179,KEEPERS!$A$3:$H$300,2,FALSE),"")</f>
        <v/>
      </c>
      <c r="AQ179" s="110" t="str">
        <f>IFERROR(VLOOKUP($X179,KEEPERS!$A$3:$H$300,6,FALSE),"")</f>
        <v/>
      </c>
      <c r="AR179" s="110" t="str">
        <f>IFERROR(VLOOKUP($X179,KEEPERS!$A$3:$H$300,7,FALSE),"")</f>
        <v/>
      </c>
      <c r="AT179" s="110" t="str">
        <f>IFERROR(VLOOKUP($X179,HIT!$B$182:$AM$2000,1,FALSE),"")</f>
        <v>Hunter Renfroe</v>
      </c>
      <c r="AU179" s="407">
        <f>IFERROR(VLOOKUP($X179,HIT!$B$182:$AM$2000,32,FALSE),0)</f>
        <v>298.00000000000006</v>
      </c>
      <c r="AV179" s="407">
        <f>IFERROR(VLOOKUP($X179,HIT!$B$182:$AM$2000,33,FALSE),0)</f>
        <v>2.4628099173553726</v>
      </c>
      <c r="AW179" s="110" t="str">
        <f>IFERROR(VLOOKUP($X179,PITCH!$B$182:$AP$2000,1,FALSE),"")</f>
        <v/>
      </c>
      <c r="AX179" s="110">
        <f>IFERROR(VLOOKUP($X179,PITCH!$B$182:$AP$2000,35,FALSE),0)</f>
        <v>0</v>
      </c>
      <c r="AY179" s="110">
        <f>IFERROR(VLOOKUP($X179,PITCH!$B$182:$AP$2000,36,FALSE),0)</f>
        <v>0</v>
      </c>
      <c r="AZ179" s="408">
        <f t="shared" si="12"/>
        <v>298.00000000000006</v>
      </c>
      <c r="BA179" s="408">
        <f>IF(AZ179&gt;0,RANK(AZ179,AZ$3:AZ839),"")</f>
        <v>261</v>
      </c>
      <c r="BB179" s="408">
        <f ca="1">IFERROR(VLOOKUP($X179,HIT!$B$182:$AP$2000,31,FALSE),0)</f>
        <v>61</v>
      </c>
      <c r="BC179" s="408">
        <f>IFERROR(VLOOKUP($X179,PITCH!$B$182:$AP$2000,34,FALSE),0)</f>
        <v>0</v>
      </c>
      <c r="BE179" s="110">
        <f>IFERROR(VLOOKUP($X179,OBP!$B$182:$AN$2001,32,FALSE),"")</f>
        <v>190</v>
      </c>
      <c r="BG179" s="110">
        <f>IFERROR(VLOOKUP($X179,OPS!$B$183:$AL$2002,31,FALSE),"")</f>
        <v>156</v>
      </c>
      <c r="BI179" s="110" t="str">
        <f>IFERROR(VLOOKUP($X179,PITCH!$B$205:$AP$2000,34,FALSE),"")</f>
        <v/>
      </c>
      <c r="BJ179" s="110" t="str">
        <f>IFERROR(VLOOKUP($X179,PITCH!$B$205:$AP$2000,34,FALSE),"")</f>
        <v/>
      </c>
      <c r="BK179" s="110" t="str">
        <f>IFERROR(VLOOKUP($X179,PITCH!$B$205:$AP$2000,34,FALSE),"")</f>
        <v/>
      </c>
    </row>
    <row r="180" spans="2:63" x14ac:dyDescent="0.2">
      <c r="B180" t="s">
        <v>2368</v>
      </c>
      <c r="C180" t="s">
        <v>120</v>
      </c>
      <c r="D180" t="s">
        <v>111</v>
      </c>
      <c r="E180" t="s">
        <v>111</v>
      </c>
      <c r="F180">
        <v>6</v>
      </c>
      <c r="M180">
        <v>189</v>
      </c>
      <c r="N180">
        <v>10</v>
      </c>
      <c r="O180">
        <v>0</v>
      </c>
      <c r="P180">
        <v>3.92</v>
      </c>
      <c r="Q180">
        <v>1.34</v>
      </c>
      <c r="R180">
        <v>156</v>
      </c>
      <c r="T180" s="127">
        <f t="shared" si="13"/>
        <v>178</v>
      </c>
      <c r="U180" t="str">
        <f t="shared" si="10"/>
        <v>P</v>
      </c>
      <c r="V180" t="str">
        <f>IF(U180="H",COUNTIF($U$3:$U180,"H"),"")</f>
        <v/>
      </c>
      <c r="W180">
        <f>IF(U180="P",COUNTIF($U$3:$U180,"P"),"")</f>
        <v>69</v>
      </c>
      <c r="X180" s="76" t="str">
        <f t="shared" si="11"/>
        <v>Kyle Freeland</v>
      </c>
      <c r="Y180">
        <f>IFERROR(VLOOKUP($X180,PITCH!$B$7:$AJ$2004,29,FALSE),"")</f>
        <v>7.5199574241617881</v>
      </c>
      <c r="Z180">
        <f>IFERROR(VLOOKUP($X180,PITCH!$B$7:$AJ$2004,30,FALSE),"")</f>
        <v>3.3049494411921234</v>
      </c>
      <c r="AA180">
        <f>IFERROR(VLOOKUP($X180,PITCH!$B$7:$AJ$2004,31,FALSE),"")</f>
        <v>4.2150079829696647</v>
      </c>
      <c r="AB180" t="str">
        <f>IFERROR(VLOOKUP($X180,PITCH!$B$7:$AJ$2004,1,FALSE),"")</f>
        <v>Kyle Freeland</v>
      </c>
      <c r="AD180" s="108" t="str">
        <f>IFERROR(VLOOKUP($X180,Prospects!$A$3:$K$281,1,FALSE),"")</f>
        <v/>
      </c>
      <c r="AE180" s="108" t="str">
        <f>IFERROR(VLOOKUP($X180,Prospects!$A$3:$K$281,9,FALSE),"")</f>
        <v/>
      </c>
      <c r="AF180" s="108" t="str">
        <f>IFERROR(VLOOKUP($X180,Prospects!$A$3:$K$281,2,FALSE),"")</f>
        <v/>
      </c>
      <c r="AG180" s="110" t="str">
        <f>IFERROR(VLOOKUP($X180,Prospects!$A$3:$K$281,10,FALSE),"")</f>
        <v/>
      </c>
      <c r="AH180" s="110" t="str">
        <f>IFERROR(VLOOKUP($X180,Prospects!$A$3:$K$281,11,FALSE),"")</f>
        <v/>
      </c>
      <c r="AI180" s="110" t="str">
        <f>IFERROR(VLOOKUP($X180,Prospects!$A$3:$K$281,3,FALSE),"")</f>
        <v/>
      </c>
      <c r="AJ180" s="110" t="str">
        <f>IFERROR(VLOOKUP($X180,Prospects!$A$3:$K$281,4,FALSE),"")</f>
        <v/>
      </c>
      <c r="AK180" s="110" t="str">
        <f>IFERROR(VLOOKUP($X180,Prospects!$A$3:$K$281,5,FALSE),"")</f>
        <v/>
      </c>
      <c r="AL180" s="110" t="str">
        <f>IFERROR(VLOOKUP($X180,Prospects!$A$3:$K$281,6,FALSE),"")</f>
        <v/>
      </c>
      <c r="AN180" s="108" t="str">
        <f>IFERROR(VLOOKUP($X180,KEEPERS!$A$3:$H$300,1,FALSE),"")</f>
        <v/>
      </c>
      <c r="AO180" s="108" t="str">
        <f>IFERROR(VLOOKUP($X180,KEEPERS!$A$3:$H$300,5,FALSE),"")</f>
        <v/>
      </c>
      <c r="AP180" s="108" t="str">
        <f>IFERROR(VLOOKUP($X180,KEEPERS!$A$3:$H$300,2,FALSE),"")</f>
        <v/>
      </c>
      <c r="AQ180" s="110" t="str">
        <f>IFERROR(VLOOKUP($X180,KEEPERS!$A$3:$H$300,6,FALSE),"")</f>
        <v/>
      </c>
      <c r="AR180" s="110" t="str">
        <f>IFERROR(VLOOKUP($X180,KEEPERS!$A$3:$H$300,7,FALSE),"")</f>
        <v/>
      </c>
      <c r="AT180" s="110" t="str">
        <f>IFERROR(VLOOKUP($X180,HIT!$B$182:$AM$2000,1,FALSE),"")</f>
        <v/>
      </c>
      <c r="AU180" s="407">
        <f>IFERROR(VLOOKUP($X180,HIT!$B$182:$AM$2000,32,FALSE),0)</f>
        <v>0</v>
      </c>
      <c r="AV180" s="407">
        <f>IFERROR(VLOOKUP($X180,HIT!$B$182:$AM$2000,33,FALSE),0)</f>
        <v>0</v>
      </c>
      <c r="AW180" s="110" t="str">
        <f>IFERROR(VLOOKUP($X180,PITCH!$B$182:$AP$2000,1,FALSE),"")</f>
        <v>Kyle Freeland</v>
      </c>
      <c r="AX180" s="110">
        <f>IFERROR(VLOOKUP($X180,PITCH!$B$182:$AP$2000,35,FALSE),0)</f>
        <v>346.20000000000005</v>
      </c>
      <c r="AY180" s="110">
        <f>IFERROR(VLOOKUP($X180,PITCH!$B$182:$AP$2000,36,FALSE),0)</f>
        <v>11.167741935483873</v>
      </c>
      <c r="AZ180" s="408">
        <f t="shared" si="12"/>
        <v>346.20000000000005</v>
      </c>
      <c r="BA180" s="408">
        <f>IF(AZ180&gt;0,RANK(AZ180,AZ$3:AZ840),"")</f>
        <v>185</v>
      </c>
      <c r="BB180" s="408">
        <f>IFERROR(VLOOKUP($X180,HIT!$B$182:$AP$2000,31,FALSE),0)</f>
        <v>0</v>
      </c>
      <c r="BC180" s="408">
        <f ca="1">IFERROR(VLOOKUP($X180,PITCH!$B$182:$AP$2000,34,FALSE),0)</f>
        <v>26</v>
      </c>
      <c r="BE180" s="110" t="str">
        <f>IFERROR(VLOOKUP($X180,OBP!$B$182:$AN$2001,32,FALSE),"")</f>
        <v/>
      </c>
      <c r="BG180" s="110" t="str">
        <f>IFERROR(VLOOKUP($X180,OPS!$B$183:$AL$2002,31,FALSE),"")</f>
        <v/>
      </c>
      <c r="BI180" s="110">
        <f ca="1">IFERROR(VLOOKUP($X180,PITCH!$B$205:$AP$2000,34,FALSE),"")</f>
        <v>26</v>
      </c>
      <c r="BJ180" s="110">
        <f ca="1">IFERROR(VLOOKUP($X180,PITCH!$B$205:$AP$2000,34,FALSE),"")</f>
        <v>26</v>
      </c>
      <c r="BK180" s="110">
        <f ca="1">IFERROR(VLOOKUP($X180,PITCH!$B$205:$AP$2000,34,FALSE),"")</f>
        <v>26</v>
      </c>
    </row>
    <row r="181" spans="2:63" x14ac:dyDescent="0.2">
      <c r="B181" t="s">
        <v>2634</v>
      </c>
      <c r="C181" t="s">
        <v>810</v>
      </c>
      <c r="D181" t="s">
        <v>114</v>
      </c>
      <c r="E181" t="s">
        <v>114</v>
      </c>
      <c r="F181">
        <v>6</v>
      </c>
      <c r="G181">
        <v>479</v>
      </c>
      <c r="H181">
        <v>64</v>
      </c>
      <c r="I181">
        <v>31</v>
      </c>
      <c r="J181">
        <v>84</v>
      </c>
      <c r="K181">
        <v>3</v>
      </c>
      <c r="L181">
        <v>0.247</v>
      </c>
      <c r="T181" s="127">
        <f t="shared" si="13"/>
        <v>179</v>
      </c>
      <c r="U181" t="str">
        <f t="shared" si="10"/>
        <v>H</v>
      </c>
      <c r="V181">
        <f>IF(U181="H",COUNTIF($U$3:$U181,"H"),"")</f>
        <v>110</v>
      </c>
      <c r="W181" t="str">
        <f>IF(U181="P",COUNTIF($U$3:$U181,"P"),"")</f>
        <v/>
      </c>
      <c r="X181" s="76" t="str">
        <f t="shared" si="11"/>
        <v>Daniel Palka</v>
      </c>
      <c r="Y181" t="str">
        <f>IFERROR(VLOOKUP($X181,PITCH!$B$7:$AJ$2004,29,FALSE),"")</f>
        <v/>
      </c>
      <c r="Z181" t="str">
        <f>IFERROR(VLOOKUP($X181,PITCH!$B$7:$AJ$2004,30,FALSE),"")</f>
        <v/>
      </c>
      <c r="AA181" t="str">
        <f>IFERROR(VLOOKUP($X181,PITCH!$B$7:$AJ$2004,31,FALSE),"")</f>
        <v/>
      </c>
      <c r="AB181" t="str">
        <f>IFERROR(VLOOKUP($X181,PITCH!$B$7:$AJ$2004,1,FALSE),"")</f>
        <v/>
      </c>
      <c r="AD181" s="108" t="str">
        <f>IFERROR(VLOOKUP($X181,Prospects!$A$3:$K$281,1,FALSE),"")</f>
        <v/>
      </c>
      <c r="AE181" s="108" t="str">
        <f>IFERROR(VLOOKUP($X181,Prospects!$A$3:$K$281,9,FALSE),"")</f>
        <v/>
      </c>
      <c r="AF181" s="108" t="str">
        <f>IFERROR(VLOOKUP($X181,Prospects!$A$3:$K$281,2,FALSE),"")</f>
        <v/>
      </c>
      <c r="AG181" s="110" t="str">
        <f>IFERROR(VLOOKUP($X181,Prospects!$A$3:$K$281,10,FALSE),"")</f>
        <v/>
      </c>
      <c r="AH181" s="110" t="str">
        <f>IFERROR(VLOOKUP($X181,Prospects!$A$3:$K$281,11,FALSE),"")</f>
        <v/>
      </c>
      <c r="AI181" s="110" t="str">
        <f>IFERROR(VLOOKUP($X181,Prospects!$A$3:$K$281,3,FALSE),"")</f>
        <v/>
      </c>
      <c r="AJ181" s="110" t="str">
        <f>IFERROR(VLOOKUP($X181,Prospects!$A$3:$K$281,4,FALSE),"")</f>
        <v/>
      </c>
      <c r="AK181" s="110" t="str">
        <f>IFERROR(VLOOKUP($X181,Prospects!$A$3:$K$281,5,FALSE),"")</f>
        <v/>
      </c>
      <c r="AL181" s="110" t="str">
        <f>IFERROR(VLOOKUP($X181,Prospects!$A$3:$K$281,6,FALSE),"")</f>
        <v/>
      </c>
      <c r="AN181" s="108" t="str">
        <f>IFERROR(VLOOKUP($X181,KEEPERS!$A$3:$H$300,1,FALSE),"")</f>
        <v/>
      </c>
      <c r="AO181" s="108" t="str">
        <f>IFERROR(VLOOKUP($X181,KEEPERS!$A$3:$H$300,5,FALSE),"")</f>
        <v/>
      </c>
      <c r="AP181" s="108" t="str">
        <f>IFERROR(VLOOKUP($X181,KEEPERS!$A$3:$H$300,2,FALSE),"")</f>
        <v/>
      </c>
      <c r="AQ181" s="110" t="str">
        <f>IFERROR(VLOOKUP($X181,KEEPERS!$A$3:$H$300,6,FALSE),"")</f>
        <v/>
      </c>
      <c r="AR181" s="110" t="str">
        <f>IFERROR(VLOOKUP($X181,KEEPERS!$A$3:$H$300,7,FALSE),"")</f>
        <v/>
      </c>
      <c r="AT181" s="110" t="str">
        <f>IFERROR(VLOOKUP($X181,HIT!$B$182:$AM$2000,1,FALSE),"")</f>
        <v>Daniel Palka</v>
      </c>
      <c r="AU181" s="407">
        <f>IFERROR(VLOOKUP($X181,HIT!$B$182:$AM$2000,32,FALSE),0)</f>
        <v>254.54999999999995</v>
      </c>
      <c r="AV181" s="407">
        <f>IFERROR(VLOOKUP($X181,HIT!$B$182:$AM$2000,33,FALSE),0)</f>
        <v>2.2526548672566369</v>
      </c>
      <c r="AW181" s="110" t="str">
        <f>IFERROR(VLOOKUP($X181,PITCH!$B$182:$AP$2000,1,FALSE),"")</f>
        <v/>
      </c>
      <c r="AX181" s="110">
        <f>IFERROR(VLOOKUP($X181,PITCH!$B$182:$AP$2000,35,FALSE),0)</f>
        <v>0</v>
      </c>
      <c r="AY181" s="110">
        <f>IFERROR(VLOOKUP($X181,PITCH!$B$182:$AP$2000,36,FALSE),0)</f>
        <v>0</v>
      </c>
      <c r="AZ181" s="408">
        <f t="shared" si="12"/>
        <v>254.54999999999995</v>
      </c>
      <c r="BA181" s="408">
        <f>IF(AZ181&gt;0,RANK(AZ181,AZ$3:AZ841),"")</f>
        <v>324</v>
      </c>
      <c r="BB181" s="408">
        <f ca="1">IFERROR(VLOOKUP($X181,HIT!$B$182:$AP$2000,31,FALSE),0)</f>
        <v>95</v>
      </c>
      <c r="BC181" s="408">
        <f>IFERROR(VLOOKUP($X181,PITCH!$B$182:$AP$2000,34,FALSE),0)</f>
        <v>0</v>
      </c>
      <c r="BE181" s="110">
        <f>IFERROR(VLOOKUP($X181,OBP!$B$182:$AN$2001,32,FALSE),"")</f>
        <v>241</v>
      </c>
      <c r="BG181" s="110">
        <f>IFERROR(VLOOKUP($X181,OPS!$B$183:$AL$2002,31,FALSE),"")</f>
        <v>208</v>
      </c>
      <c r="BI181" s="110" t="str">
        <f>IFERROR(VLOOKUP($X181,PITCH!$B$205:$AP$2000,34,FALSE),"")</f>
        <v/>
      </c>
      <c r="BJ181" s="110" t="str">
        <f>IFERROR(VLOOKUP($X181,PITCH!$B$205:$AP$2000,34,FALSE),"")</f>
        <v/>
      </c>
      <c r="BK181" s="110" t="str">
        <f>IFERROR(VLOOKUP($X181,PITCH!$B$205:$AP$2000,34,FALSE),"")</f>
        <v/>
      </c>
    </row>
    <row r="182" spans="2:63" x14ac:dyDescent="0.2">
      <c r="B182" t="s">
        <v>311</v>
      </c>
      <c r="C182" t="s">
        <v>122</v>
      </c>
      <c r="D182" t="s">
        <v>111</v>
      </c>
      <c r="E182" t="s">
        <v>111</v>
      </c>
      <c r="F182">
        <v>6</v>
      </c>
      <c r="M182">
        <v>162</v>
      </c>
      <c r="N182">
        <v>8</v>
      </c>
      <c r="O182">
        <v>0</v>
      </c>
      <c r="P182">
        <v>3.89</v>
      </c>
      <c r="Q182">
        <v>1.26</v>
      </c>
      <c r="R182">
        <v>142</v>
      </c>
      <c r="T182" s="127">
        <f t="shared" si="13"/>
        <v>180</v>
      </c>
      <c r="U182" t="str">
        <f t="shared" si="10"/>
        <v>P</v>
      </c>
      <c r="V182" t="str">
        <f>IF(U182="H",COUNTIF($U$3:$U182,"H"),"")</f>
        <v/>
      </c>
      <c r="W182">
        <f>IF(U182="P",COUNTIF($U$3:$U182,"P"),"")</f>
        <v>70</v>
      </c>
      <c r="X182" s="76" t="str">
        <f t="shared" si="11"/>
        <v>Alex Wood</v>
      </c>
      <c r="Y182">
        <f>IFERROR(VLOOKUP($X182,PITCH!$B$7:$AJ$2004,29,FALSE),"")</f>
        <v>8.1818181818181817</v>
      </c>
      <c r="Z182">
        <f>IFERROR(VLOOKUP($X182,PITCH!$B$7:$AJ$2004,30,FALSE),"")</f>
        <v>2.8105482303955589</v>
      </c>
      <c r="AA182">
        <f>IFERROR(VLOOKUP($X182,PITCH!$B$7:$AJ$2004,31,FALSE),"")</f>
        <v>5.3712699514226223</v>
      </c>
      <c r="AB182" t="str">
        <f>IFERROR(VLOOKUP($X182,PITCH!$B$7:$AJ$2004,1,FALSE),"")</f>
        <v>Alex Wood</v>
      </c>
      <c r="AD182" s="108" t="str">
        <f>IFERROR(VLOOKUP($X182,Prospects!$A$3:$K$281,1,FALSE),"")</f>
        <v/>
      </c>
      <c r="AE182" s="108" t="str">
        <f>IFERROR(VLOOKUP($X182,Prospects!$A$3:$K$281,9,FALSE),"")</f>
        <v/>
      </c>
      <c r="AF182" s="108" t="str">
        <f>IFERROR(VLOOKUP($X182,Prospects!$A$3:$K$281,2,FALSE),"")</f>
        <v/>
      </c>
      <c r="AG182" s="110" t="str">
        <f>IFERROR(VLOOKUP($X182,Prospects!$A$3:$K$281,10,FALSE),"")</f>
        <v/>
      </c>
      <c r="AH182" s="110" t="str">
        <f>IFERROR(VLOOKUP($X182,Prospects!$A$3:$K$281,11,FALSE),"")</f>
        <v/>
      </c>
      <c r="AI182" s="110" t="str">
        <f>IFERROR(VLOOKUP($X182,Prospects!$A$3:$K$281,3,FALSE),"")</f>
        <v/>
      </c>
      <c r="AJ182" s="110" t="str">
        <f>IFERROR(VLOOKUP($X182,Prospects!$A$3:$K$281,4,FALSE),"")</f>
        <v/>
      </c>
      <c r="AK182" s="110" t="str">
        <f>IFERROR(VLOOKUP($X182,Prospects!$A$3:$K$281,5,FALSE),"")</f>
        <v/>
      </c>
      <c r="AL182" s="110" t="str">
        <f>IFERROR(VLOOKUP($X182,Prospects!$A$3:$K$281,6,FALSE),"")</f>
        <v/>
      </c>
      <c r="AN182" s="108" t="str">
        <f>IFERROR(VLOOKUP($X182,KEEPERS!$A$3:$H$300,1,FALSE),"")</f>
        <v/>
      </c>
      <c r="AO182" s="108" t="str">
        <f>IFERROR(VLOOKUP($X182,KEEPERS!$A$3:$H$300,5,FALSE),"")</f>
        <v/>
      </c>
      <c r="AP182" s="108" t="str">
        <f>IFERROR(VLOOKUP($X182,KEEPERS!$A$3:$H$300,2,FALSE),"")</f>
        <v/>
      </c>
      <c r="AQ182" s="110" t="str">
        <f>IFERROR(VLOOKUP($X182,KEEPERS!$A$3:$H$300,6,FALSE),"")</f>
        <v/>
      </c>
      <c r="AR182" s="110" t="str">
        <f>IFERROR(VLOOKUP($X182,KEEPERS!$A$3:$H$300,7,FALSE),"")</f>
        <v/>
      </c>
      <c r="AT182" s="110" t="str">
        <f>IFERROR(VLOOKUP($X182,HIT!$B$182:$AM$2000,1,FALSE),"")</f>
        <v/>
      </c>
      <c r="AU182" s="407">
        <f>IFERROR(VLOOKUP($X182,HIT!$B$182:$AM$2000,32,FALSE),0)</f>
        <v>0</v>
      </c>
      <c r="AV182" s="407">
        <f>IFERROR(VLOOKUP($X182,HIT!$B$182:$AM$2000,33,FALSE),0)</f>
        <v>0</v>
      </c>
      <c r="AW182" s="110" t="str">
        <f>IFERROR(VLOOKUP($X182,PITCH!$B$182:$AP$2000,1,FALSE),"")</f>
        <v>Alex Wood</v>
      </c>
      <c r="AX182" s="110">
        <f>IFERROR(VLOOKUP($X182,PITCH!$B$182:$AP$2000,35,FALSE),0)</f>
        <v>306.79999999999995</v>
      </c>
      <c r="AY182" s="110">
        <f>IFERROR(VLOOKUP($X182,PITCH!$B$182:$AP$2000,36,FALSE),0)</f>
        <v>11.799999999999999</v>
      </c>
      <c r="AZ182" s="408">
        <f t="shared" si="12"/>
        <v>306.79999999999995</v>
      </c>
      <c r="BA182" s="408">
        <f>IF(AZ182&gt;0,RANK(AZ182,AZ$3:AZ842),"")</f>
        <v>246</v>
      </c>
      <c r="BB182" s="408">
        <f>IFERROR(VLOOKUP($X182,HIT!$B$182:$AP$2000,31,FALSE),0)</f>
        <v>0</v>
      </c>
      <c r="BC182" s="408">
        <f ca="1">IFERROR(VLOOKUP($X182,PITCH!$B$182:$AP$2000,34,FALSE),0)</f>
        <v>66</v>
      </c>
      <c r="BE182" s="110" t="str">
        <f>IFERROR(VLOOKUP($X182,OBP!$B$182:$AN$2001,32,FALSE),"")</f>
        <v/>
      </c>
      <c r="BG182" s="110" t="str">
        <f>IFERROR(VLOOKUP($X182,OPS!$B$183:$AL$2002,31,FALSE),"")</f>
        <v/>
      </c>
      <c r="BI182" s="110">
        <f ca="1">IFERROR(VLOOKUP($X182,PITCH!$B$205:$AP$2000,34,FALSE),"")</f>
        <v>66</v>
      </c>
      <c r="BJ182" s="110">
        <f ca="1">IFERROR(VLOOKUP($X182,PITCH!$B$205:$AP$2000,34,FALSE),"")</f>
        <v>66</v>
      </c>
      <c r="BK182" s="110">
        <f ca="1">IFERROR(VLOOKUP($X182,PITCH!$B$205:$AP$2000,34,FALSE),"")</f>
        <v>66</v>
      </c>
    </row>
    <row r="183" spans="2:63" x14ac:dyDescent="0.2">
      <c r="B183" t="s">
        <v>778</v>
      </c>
      <c r="C183" t="s">
        <v>716</v>
      </c>
      <c r="D183" t="s">
        <v>428</v>
      </c>
      <c r="E183" t="s">
        <v>428</v>
      </c>
      <c r="F183">
        <v>6</v>
      </c>
      <c r="G183">
        <v>478</v>
      </c>
      <c r="H183">
        <v>69</v>
      </c>
      <c r="I183">
        <v>23</v>
      </c>
      <c r="J183">
        <v>77</v>
      </c>
      <c r="K183">
        <v>10</v>
      </c>
      <c r="L183">
        <v>0.24199999999999999</v>
      </c>
      <c r="T183" s="127">
        <f t="shared" si="13"/>
        <v>181</v>
      </c>
      <c r="U183" t="str">
        <f t="shared" si="10"/>
        <v>H</v>
      </c>
      <c r="V183">
        <f>IF(U183="H",COUNTIF($U$3:$U183,"H"),"")</f>
        <v>111</v>
      </c>
      <c r="W183" t="str">
        <f>IF(U183="P",COUNTIF($U$3:$U183,"P"),"")</f>
        <v/>
      </c>
      <c r="X183" s="76" t="str">
        <f t="shared" si="11"/>
        <v>Ian Happ</v>
      </c>
      <c r="Y183" t="str">
        <f>IFERROR(VLOOKUP($X183,PITCH!$B$7:$AJ$2004,29,FALSE),"")</f>
        <v/>
      </c>
      <c r="Z183" t="str">
        <f>IFERROR(VLOOKUP($X183,PITCH!$B$7:$AJ$2004,30,FALSE),"")</f>
        <v/>
      </c>
      <c r="AA183" t="str">
        <f>IFERROR(VLOOKUP($X183,PITCH!$B$7:$AJ$2004,31,FALSE),"")</f>
        <v/>
      </c>
      <c r="AB183" t="str">
        <f>IFERROR(VLOOKUP($X183,PITCH!$B$7:$AJ$2004,1,FALSE),"")</f>
        <v/>
      </c>
      <c r="AD183" s="108" t="str">
        <f>IFERROR(VLOOKUP($X183,Prospects!$A$3:$K$281,1,FALSE),"")</f>
        <v/>
      </c>
      <c r="AE183" s="108" t="str">
        <f>IFERROR(VLOOKUP($X183,Prospects!$A$3:$K$281,9,FALSE),"")</f>
        <v/>
      </c>
      <c r="AF183" s="108" t="str">
        <f>IFERROR(VLOOKUP($X183,Prospects!$A$3:$K$281,2,FALSE),"")</f>
        <v/>
      </c>
      <c r="AG183" s="110" t="str">
        <f>IFERROR(VLOOKUP($X183,Prospects!$A$3:$K$281,10,FALSE),"")</f>
        <v/>
      </c>
      <c r="AH183" s="110" t="str">
        <f>IFERROR(VLOOKUP($X183,Prospects!$A$3:$K$281,11,FALSE),"")</f>
        <v/>
      </c>
      <c r="AI183" s="110" t="str">
        <f>IFERROR(VLOOKUP($X183,Prospects!$A$3:$K$281,3,FALSE),"")</f>
        <v/>
      </c>
      <c r="AJ183" s="110" t="str">
        <f>IFERROR(VLOOKUP($X183,Prospects!$A$3:$K$281,4,FALSE),"")</f>
        <v/>
      </c>
      <c r="AK183" s="110" t="str">
        <f>IFERROR(VLOOKUP($X183,Prospects!$A$3:$K$281,5,FALSE),"")</f>
        <v/>
      </c>
      <c r="AL183" s="110" t="str">
        <f>IFERROR(VLOOKUP($X183,Prospects!$A$3:$K$281,6,FALSE),"")</f>
        <v/>
      </c>
      <c r="AN183" s="108" t="str">
        <f>IFERROR(VLOOKUP($X183,KEEPERS!$A$3:$H$300,1,FALSE),"")</f>
        <v/>
      </c>
      <c r="AO183" s="108" t="str">
        <f>IFERROR(VLOOKUP($X183,KEEPERS!$A$3:$H$300,5,FALSE),"")</f>
        <v/>
      </c>
      <c r="AP183" s="108" t="str">
        <f>IFERROR(VLOOKUP($X183,KEEPERS!$A$3:$H$300,2,FALSE),"")</f>
        <v/>
      </c>
      <c r="AQ183" s="110" t="str">
        <f>IFERROR(VLOOKUP($X183,KEEPERS!$A$3:$H$300,6,FALSE),"")</f>
        <v/>
      </c>
      <c r="AR183" s="110" t="str">
        <f>IFERROR(VLOOKUP($X183,KEEPERS!$A$3:$H$300,7,FALSE),"")</f>
        <v/>
      </c>
      <c r="AT183" s="110" t="str">
        <f>IFERROR(VLOOKUP($X183,HIT!$B$182:$AM$2000,1,FALSE),"")</f>
        <v>Ian Happ</v>
      </c>
      <c r="AU183" s="407">
        <f>IFERROR(VLOOKUP($X183,HIT!$B$182:$AM$2000,32,FALSE),0)</f>
        <v>235.35</v>
      </c>
      <c r="AV183" s="407">
        <f>IFERROR(VLOOKUP($X183,HIT!$B$182:$AM$2000,33,FALSE),0)</f>
        <v>2.2202830188679243</v>
      </c>
      <c r="AW183" s="110" t="str">
        <f>IFERROR(VLOOKUP($X183,PITCH!$B$182:$AP$2000,1,FALSE),"")</f>
        <v/>
      </c>
      <c r="AX183" s="110">
        <f>IFERROR(VLOOKUP($X183,PITCH!$B$182:$AP$2000,35,FALSE),0)</f>
        <v>0</v>
      </c>
      <c r="AY183" s="110">
        <f>IFERROR(VLOOKUP($X183,PITCH!$B$182:$AP$2000,36,FALSE),0)</f>
        <v>0</v>
      </c>
      <c r="AZ183" s="408">
        <f t="shared" si="12"/>
        <v>235.35</v>
      </c>
      <c r="BA183" s="408">
        <f>IF(AZ183&gt;0,RANK(AZ183,AZ$3:AZ843),"")</f>
        <v>350</v>
      </c>
      <c r="BB183" s="408">
        <f ca="1">IFERROR(VLOOKUP($X183,HIT!$B$182:$AP$2000,31,FALSE),0)</f>
        <v>179</v>
      </c>
      <c r="BC183" s="408">
        <f>IFERROR(VLOOKUP($X183,PITCH!$B$182:$AP$2000,34,FALSE),0)</f>
        <v>0</v>
      </c>
      <c r="BE183" s="110">
        <f>IFERROR(VLOOKUP($X183,OBP!$B$182:$AN$2001,32,FALSE),"")</f>
        <v>226</v>
      </c>
      <c r="BG183" s="110">
        <f>IFERROR(VLOOKUP($X183,OPS!$B$183:$AL$2002,31,FALSE),"")</f>
        <v>232</v>
      </c>
      <c r="BI183" s="110" t="str">
        <f>IFERROR(VLOOKUP($X183,PITCH!$B$205:$AP$2000,34,FALSE),"")</f>
        <v/>
      </c>
      <c r="BJ183" s="110" t="str">
        <f>IFERROR(VLOOKUP($X183,PITCH!$B$205:$AP$2000,34,FALSE),"")</f>
        <v/>
      </c>
      <c r="BK183" s="110" t="str">
        <f>IFERROR(VLOOKUP($X183,PITCH!$B$205:$AP$2000,34,FALSE),"")</f>
        <v/>
      </c>
    </row>
    <row r="184" spans="2:63" x14ac:dyDescent="0.2">
      <c r="B184" t="s">
        <v>923</v>
      </c>
      <c r="C184" t="s">
        <v>117</v>
      </c>
      <c r="D184" t="s">
        <v>114</v>
      </c>
      <c r="E184" t="s">
        <v>114</v>
      </c>
      <c r="F184">
        <v>6</v>
      </c>
      <c r="G184">
        <v>546</v>
      </c>
      <c r="H184">
        <v>82</v>
      </c>
      <c r="I184">
        <v>3</v>
      </c>
      <c r="J184">
        <v>37</v>
      </c>
      <c r="K184">
        <v>42</v>
      </c>
      <c r="L184">
        <v>0.28599999999999998</v>
      </c>
      <c r="T184" s="127">
        <f t="shared" si="13"/>
        <v>182</v>
      </c>
      <c r="U184" t="str">
        <f t="shared" si="10"/>
        <v>H</v>
      </c>
      <c r="V184">
        <f>IF(U184="H",COUNTIF($U$3:$U184,"H"),"")</f>
        <v>112</v>
      </c>
      <c r="W184" t="str">
        <f>IF(U184="P",COUNTIF($U$3:$U184,"P"),"")</f>
        <v/>
      </c>
      <c r="X184" s="76" t="str">
        <f t="shared" si="11"/>
        <v>Mallex Smith</v>
      </c>
      <c r="Y184" t="str">
        <f>IFERROR(VLOOKUP($X184,PITCH!$B$7:$AJ$2004,29,FALSE),"")</f>
        <v/>
      </c>
      <c r="Z184" t="str">
        <f>IFERROR(VLOOKUP($X184,PITCH!$B$7:$AJ$2004,30,FALSE),"")</f>
        <v/>
      </c>
      <c r="AA184" t="str">
        <f>IFERROR(VLOOKUP($X184,PITCH!$B$7:$AJ$2004,31,FALSE),"")</f>
        <v/>
      </c>
      <c r="AB184" t="str">
        <f>IFERROR(VLOOKUP($X184,PITCH!$B$7:$AJ$2004,1,FALSE),"")</f>
        <v/>
      </c>
      <c r="AD184" s="108" t="str">
        <f>IFERROR(VLOOKUP($X184,Prospects!$A$3:$K$281,1,FALSE),"")</f>
        <v/>
      </c>
      <c r="AE184" s="108" t="str">
        <f>IFERROR(VLOOKUP($X184,Prospects!$A$3:$K$281,9,FALSE),"")</f>
        <v/>
      </c>
      <c r="AF184" s="108" t="str">
        <f>IFERROR(VLOOKUP($X184,Prospects!$A$3:$K$281,2,FALSE),"")</f>
        <v/>
      </c>
      <c r="AG184" s="110" t="str">
        <f>IFERROR(VLOOKUP($X184,Prospects!$A$3:$K$281,10,FALSE),"")</f>
        <v/>
      </c>
      <c r="AH184" s="110" t="str">
        <f>IFERROR(VLOOKUP($X184,Prospects!$A$3:$K$281,11,FALSE),"")</f>
        <v/>
      </c>
      <c r="AI184" s="110" t="str">
        <f>IFERROR(VLOOKUP($X184,Prospects!$A$3:$K$281,3,FALSE),"")</f>
        <v/>
      </c>
      <c r="AJ184" s="110" t="str">
        <f>IFERROR(VLOOKUP($X184,Prospects!$A$3:$K$281,4,FALSE),"")</f>
        <v/>
      </c>
      <c r="AK184" s="110" t="str">
        <f>IFERROR(VLOOKUP($X184,Prospects!$A$3:$K$281,5,FALSE),"")</f>
        <v/>
      </c>
      <c r="AL184" s="110" t="str">
        <f>IFERROR(VLOOKUP($X184,Prospects!$A$3:$K$281,6,FALSE),"")</f>
        <v/>
      </c>
      <c r="AN184" s="108" t="str">
        <f>IFERROR(VLOOKUP($X184,KEEPERS!$A$3:$H$300,1,FALSE),"")</f>
        <v/>
      </c>
      <c r="AO184" s="108" t="str">
        <f>IFERROR(VLOOKUP($X184,KEEPERS!$A$3:$H$300,5,FALSE),"")</f>
        <v/>
      </c>
      <c r="AP184" s="108" t="str">
        <f>IFERROR(VLOOKUP($X184,KEEPERS!$A$3:$H$300,2,FALSE),"")</f>
        <v/>
      </c>
      <c r="AQ184" s="110" t="str">
        <f>IFERROR(VLOOKUP($X184,KEEPERS!$A$3:$H$300,6,FALSE),"")</f>
        <v/>
      </c>
      <c r="AR184" s="110" t="str">
        <f>IFERROR(VLOOKUP($X184,KEEPERS!$A$3:$H$300,7,FALSE),"")</f>
        <v/>
      </c>
      <c r="AT184" s="110" t="str">
        <f>IFERROR(VLOOKUP($X184,HIT!$B$182:$AM$2000,1,FALSE),"")</f>
        <v>Mallex Smith</v>
      </c>
      <c r="AU184" s="407">
        <f>IFERROR(VLOOKUP($X184,HIT!$B$182:$AM$2000,32,FALSE),0)</f>
        <v>359.55</v>
      </c>
      <c r="AV184" s="407">
        <f>IFERROR(VLOOKUP($X184,HIT!$B$182:$AM$2000,33,FALSE),0)</f>
        <v>2.5682142857142858</v>
      </c>
      <c r="AW184" s="110" t="str">
        <f>IFERROR(VLOOKUP($X184,PITCH!$B$182:$AP$2000,1,FALSE),"")</f>
        <v/>
      </c>
      <c r="AX184" s="110">
        <f>IFERROR(VLOOKUP($X184,PITCH!$B$182:$AP$2000,35,FALSE),0)</f>
        <v>0</v>
      </c>
      <c r="AY184" s="110">
        <f>IFERROR(VLOOKUP($X184,PITCH!$B$182:$AP$2000,36,FALSE),0)</f>
        <v>0</v>
      </c>
      <c r="AZ184" s="408">
        <f t="shared" si="12"/>
        <v>359.55</v>
      </c>
      <c r="BA184" s="408">
        <f>IF(AZ184&gt;0,RANK(AZ184,AZ$3:AZ844),"")</f>
        <v>160</v>
      </c>
      <c r="BB184" s="408">
        <f ca="1">IFERROR(VLOOKUP($X184,HIT!$B$182:$AP$2000,31,FALSE),0)</f>
        <v>474</v>
      </c>
      <c r="BC184" s="408">
        <f>IFERROR(VLOOKUP($X184,PITCH!$B$182:$AP$2000,34,FALSE),0)</f>
        <v>0</v>
      </c>
      <c r="BE184" s="110">
        <f>IFERROR(VLOOKUP($X184,OBP!$B$182:$AN$2001,32,FALSE),"")</f>
        <v>84</v>
      </c>
      <c r="BG184" s="110">
        <f>IFERROR(VLOOKUP($X184,OPS!$B$183:$AL$2002,31,FALSE),"")</f>
        <v>96</v>
      </c>
      <c r="BI184" s="110" t="str">
        <f>IFERROR(VLOOKUP($X184,PITCH!$B$205:$AP$2000,34,FALSE),"")</f>
        <v/>
      </c>
      <c r="BJ184" s="110" t="str">
        <f>IFERROR(VLOOKUP($X184,PITCH!$B$205:$AP$2000,34,FALSE),"")</f>
        <v/>
      </c>
      <c r="BK184" s="110" t="str">
        <f>IFERROR(VLOOKUP($X184,PITCH!$B$205:$AP$2000,34,FALSE),"")</f>
        <v/>
      </c>
    </row>
    <row r="185" spans="2:63" x14ac:dyDescent="0.2">
      <c r="B185" t="s">
        <v>323</v>
      </c>
      <c r="C185" t="s">
        <v>810</v>
      </c>
      <c r="D185" t="s">
        <v>112</v>
      </c>
      <c r="E185" t="s">
        <v>112</v>
      </c>
      <c r="F185">
        <v>6</v>
      </c>
      <c r="G185">
        <v>524</v>
      </c>
      <c r="H185">
        <v>61</v>
      </c>
      <c r="I185">
        <v>25</v>
      </c>
      <c r="J185">
        <v>74</v>
      </c>
      <c r="K185">
        <v>0</v>
      </c>
      <c r="L185">
        <v>0.24399999999999999</v>
      </c>
      <c r="T185" s="127">
        <f t="shared" si="13"/>
        <v>183</v>
      </c>
      <c r="U185" t="str">
        <f t="shared" si="10"/>
        <v>H</v>
      </c>
      <c r="V185">
        <f>IF(U185="H",COUNTIF($U$3:$U185,"H"),"")</f>
        <v>113</v>
      </c>
      <c r="W185" t="str">
        <f>IF(U185="P",COUNTIF($U$3:$U185,"P"),"")</f>
        <v/>
      </c>
      <c r="X185" s="76" t="str">
        <f t="shared" si="11"/>
        <v>Yonder Alonso</v>
      </c>
      <c r="Y185" t="str">
        <f>IFERROR(VLOOKUP($X185,PITCH!$B$7:$AJ$2004,29,FALSE),"")</f>
        <v/>
      </c>
      <c r="Z185" t="str">
        <f>IFERROR(VLOOKUP($X185,PITCH!$B$7:$AJ$2004,30,FALSE),"")</f>
        <v/>
      </c>
      <c r="AA185" t="str">
        <f>IFERROR(VLOOKUP($X185,PITCH!$B$7:$AJ$2004,31,FALSE),"")</f>
        <v/>
      </c>
      <c r="AB185" t="str">
        <f>IFERROR(VLOOKUP($X185,PITCH!$B$7:$AJ$2004,1,FALSE),"")</f>
        <v/>
      </c>
      <c r="AD185" s="108" t="str">
        <f>IFERROR(VLOOKUP($X185,Prospects!$A$3:$K$281,1,FALSE),"")</f>
        <v/>
      </c>
      <c r="AE185" s="108" t="str">
        <f>IFERROR(VLOOKUP($X185,Prospects!$A$3:$K$281,9,FALSE),"")</f>
        <v/>
      </c>
      <c r="AF185" s="108" t="str">
        <f>IFERROR(VLOOKUP($X185,Prospects!$A$3:$K$281,2,FALSE),"")</f>
        <v/>
      </c>
      <c r="AG185" s="110" t="str">
        <f>IFERROR(VLOOKUP($X185,Prospects!$A$3:$K$281,10,FALSE),"")</f>
        <v/>
      </c>
      <c r="AH185" s="110" t="str">
        <f>IFERROR(VLOOKUP($X185,Prospects!$A$3:$K$281,11,FALSE),"")</f>
        <v/>
      </c>
      <c r="AI185" s="110" t="str">
        <f>IFERROR(VLOOKUP($X185,Prospects!$A$3:$K$281,3,FALSE),"")</f>
        <v/>
      </c>
      <c r="AJ185" s="110" t="str">
        <f>IFERROR(VLOOKUP($X185,Prospects!$A$3:$K$281,4,FALSE),"")</f>
        <v/>
      </c>
      <c r="AK185" s="110" t="str">
        <f>IFERROR(VLOOKUP($X185,Prospects!$A$3:$K$281,5,FALSE),"")</f>
        <v/>
      </c>
      <c r="AL185" s="110" t="str">
        <f>IFERROR(VLOOKUP($X185,Prospects!$A$3:$K$281,6,FALSE),"")</f>
        <v/>
      </c>
      <c r="AN185" s="108" t="str">
        <f>IFERROR(VLOOKUP($X185,KEEPERS!$A$3:$H$300,1,FALSE),"")</f>
        <v/>
      </c>
      <c r="AO185" s="108" t="str">
        <f>IFERROR(VLOOKUP($X185,KEEPERS!$A$3:$H$300,5,FALSE),"")</f>
        <v/>
      </c>
      <c r="AP185" s="108" t="str">
        <f>IFERROR(VLOOKUP($X185,KEEPERS!$A$3:$H$300,2,FALSE),"")</f>
        <v/>
      </c>
      <c r="AQ185" s="110" t="str">
        <f>IFERROR(VLOOKUP($X185,KEEPERS!$A$3:$H$300,6,FALSE),"")</f>
        <v/>
      </c>
      <c r="AR185" s="110" t="str">
        <f>IFERROR(VLOOKUP($X185,KEEPERS!$A$3:$H$300,7,FALSE),"")</f>
        <v/>
      </c>
      <c r="AT185" s="110" t="str">
        <f>IFERROR(VLOOKUP($X185,HIT!$B$182:$AM$2000,1,FALSE),"")</f>
        <v>Yonder Alonso</v>
      </c>
      <c r="AU185" s="407">
        <f>IFERROR(VLOOKUP($X185,HIT!$B$182:$AM$2000,32,FALSE),0)</f>
        <v>326.8</v>
      </c>
      <c r="AV185" s="407">
        <f>IFERROR(VLOOKUP($X185,HIT!$B$182:$AM$2000,33,FALSE),0)</f>
        <v>2.3854014598540147</v>
      </c>
      <c r="AW185" s="110" t="str">
        <f>IFERROR(VLOOKUP($X185,PITCH!$B$182:$AP$2000,1,FALSE),"")</f>
        <v/>
      </c>
      <c r="AX185" s="110">
        <f>IFERROR(VLOOKUP($X185,PITCH!$B$182:$AP$2000,35,FALSE),0)</f>
        <v>0</v>
      </c>
      <c r="AY185" s="110">
        <f>IFERROR(VLOOKUP($X185,PITCH!$B$182:$AP$2000,36,FALSE),0)</f>
        <v>0</v>
      </c>
      <c r="AZ185" s="408">
        <f t="shared" si="12"/>
        <v>326.8</v>
      </c>
      <c r="BA185" s="408">
        <f>IF(AZ185&gt;0,RANK(AZ185,AZ$3:AZ845),"")</f>
        <v>214</v>
      </c>
      <c r="BB185" s="408">
        <f ca="1">IFERROR(VLOOKUP($X185,HIT!$B$182:$AP$2000,31,FALSE),0)</f>
        <v>224</v>
      </c>
      <c r="BC185" s="408">
        <f>IFERROR(VLOOKUP($X185,PITCH!$B$182:$AP$2000,34,FALSE),0)</f>
        <v>0</v>
      </c>
      <c r="BE185" s="110">
        <f>IFERROR(VLOOKUP($X185,OBP!$B$182:$AN$2001,32,FALSE),"")</f>
        <v>204</v>
      </c>
      <c r="BG185" s="110">
        <f>IFERROR(VLOOKUP($X185,OPS!$B$183:$AL$2002,31,FALSE),"")</f>
        <v>204</v>
      </c>
      <c r="BI185" s="110" t="str">
        <f>IFERROR(VLOOKUP($X185,PITCH!$B$205:$AP$2000,34,FALSE),"")</f>
        <v/>
      </c>
      <c r="BJ185" s="110" t="str">
        <f>IFERROR(VLOOKUP($X185,PITCH!$B$205:$AP$2000,34,FALSE),"")</f>
        <v/>
      </c>
      <c r="BK185" s="110" t="str">
        <f>IFERROR(VLOOKUP($X185,PITCH!$B$205:$AP$2000,34,FALSE),"")</f>
        <v/>
      </c>
    </row>
    <row r="186" spans="2:63" x14ac:dyDescent="0.2">
      <c r="B186" t="s">
        <v>516</v>
      </c>
      <c r="C186" t="s">
        <v>139</v>
      </c>
      <c r="D186" t="s">
        <v>114</v>
      </c>
      <c r="E186" t="s">
        <v>114</v>
      </c>
      <c r="F186">
        <v>6</v>
      </c>
      <c r="G186">
        <v>567</v>
      </c>
      <c r="H186">
        <v>66</v>
      </c>
      <c r="I186">
        <v>23</v>
      </c>
      <c r="J186">
        <v>77</v>
      </c>
      <c r="K186">
        <v>6</v>
      </c>
      <c r="L186">
        <v>0.27100000000000002</v>
      </c>
      <c r="T186" s="127">
        <f t="shared" si="13"/>
        <v>184</v>
      </c>
      <c r="U186" t="str">
        <f t="shared" si="10"/>
        <v>H</v>
      </c>
      <c r="V186">
        <f>IF(U186="H",COUNTIF($U$3:$U186,"H"),"")</f>
        <v>114</v>
      </c>
      <c r="W186" t="str">
        <f>IF(U186="P",COUNTIF($U$3:$U186,"P"),"")</f>
        <v/>
      </c>
      <c r="X186" s="76" t="str">
        <f t="shared" si="11"/>
        <v>Odubel Herrera</v>
      </c>
      <c r="Y186" t="str">
        <f>IFERROR(VLOOKUP($X186,PITCH!$B$7:$AJ$2004,29,FALSE),"")</f>
        <v/>
      </c>
      <c r="Z186" t="str">
        <f>IFERROR(VLOOKUP($X186,PITCH!$B$7:$AJ$2004,30,FALSE),"")</f>
        <v/>
      </c>
      <c r="AA186" t="str">
        <f>IFERROR(VLOOKUP($X186,PITCH!$B$7:$AJ$2004,31,FALSE),"")</f>
        <v/>
      </c>
      <c r="AB186" t="str">
        <f>IFERROR(VLOOKUP($X186,PITCH!$B$7:$AJ$2004,1,FALSE),"")</f>
        <v/>
      </c>
      <c r="AD186" s="108" t="str">
        <f>IFERROR(VLOOKUP($X186,Prospects!$A$3:$K$281,1,FALSE),"")</f>
        <v/>
      </c>
      <c r="AE186" s="108" t="str">
        <f>IFERROR(VLOOKUP($X186,Prospects!$A$3:$K$281,9,FALSE),"")</f>
        <v/>
      </c>
      <c r="AF186" s="108" t="str">
        <f>IFERROR(VLOOKUP($X186,Prospects!$A$3:$K$281,2,FALSE),"")</f>
        <v/>
      </c>
      <c r="AG186" s="110" t="str">
        <f>IFERROR(VLOOKUP($X186,Prospects!$A$3:$K$281,10,FALSE),"")</f>
        <v/>
      </c>
      <c r="AH186" s="110" t="str">
        <f>IFERROR(VLOOKUP($X186,Prospects!$A$3:$K$281,11,FALSE),"")</f>
        <v/>
      </c>
      <c r="AI186" s="110" t="str">
        <f>IFERROR(VLOOKUP($X186,Prospects!$A$3:$K$281,3,FALSE),"")</f>
        <v/>
      </c>
      <c r="AJ186" s="110" t="str">
        <f>IFERROR(VLOOKUP($X186,Prospects!$A$3:$K$281,4,FALSE),"")</f>
        <v/>
      </c>
      <c r="AK186" s="110" t="str">
        <f>IFERROR(VLOOKUP($X186,Prospects!$A$3:$K$281,5,FALSE),"")</f>
        <v/>
      </c>
      <c r="AL186" s="110" t="str">
        <f>IFERROR(VLOOKUP($X186,Prospects!$A$3:$K$281,6,FALSE),"")</f>
        <v/>
      </c>
      <c r="AN186" s="108" t="str">
        <f>IFERROR(VLOOKUP($X186,KEEPERS!$A$3:$H$300,1,FALSE),"")</f>
        <v/>
      </c>
      <c r="AO186" s="108" t="str">
        <f>IFERROR(VLOOKUP($X186,KEEPERS!$A$3:$H$300,5,FALSE),"")</f>
        <v/>
      </c>
      <c r="AP186" s="108" t="str">
        <f>IFERROR(VLOOKUP($X186,KEEPERS!$A$3:$H$300,2,FALSE),"")</f>
        <v/>
      </c>
      <c r="AQ186" s="110" t="str">
        <f>IFERROR(VLOOKUP($X186,KEEPERS!$A$3:$H$300,6,FALSE),"")</f>
        <v/>
      </c>
      <c r="AR186" s="110" t="str">
        <f>IFERROR(VLOOKUP($X186,KEEPERS!$A$3:$H$300,7,FALSE),"")</f>
        <v/>
      </c>
      <c r="AT186" s="110" t="str">
        <f>IFERROR(VLOOKUP($X186,HIT!$B$182:$AM$2000,1,FALSE),"")</f>
        <v>Odubel Herrera</v>
      </c>
      <c r="AU186" s="407">
        <f>IFERROR(VLOOKUP($X186,HIT!$B$182:$AM$2000,32,FALSE),0)</f>
        <v>325.89999999999998</v>
      </c>
      <c r="AV186" s="407">
        <f>IFERROR(VLOOKUP($X186,HIT!$B$182:$AM$2000,33,FALSE),0)</f>
        <v>2.4503759398496241</v>
      </c>
      <c r="AW186" s="110" t="str">
        <f>IFERROR(VLOOKUP($X186,PITCH!$B$182:$AP$2000,1,FALSE),"")</f>
        <v/>
      </c>
      <c r="AX186" s="110">
        <f>IFERROR(VLOOKUP($X186,PITCH!$B$182:$AP$2000,35,FALSE),0)</f>
        <v>0</v>
      </c>
      <c r="AY186" s="110">
        <f>IFERROR(VLOOKUP($X186,PITCH!$B$182:$AP$2000,36,FALSE),0)</f>
        <v>0</v>
      </c>
      <c r="AZ186" s="408">
        <f t="shared" si="12"/>
        <v>325.89999999999998</v>
      </c>
      <c r="BA186" s="408">
        <f>IF(AZ186&gt;0,RANK(AZ186,AZ$3:AZ846),"")</f>
        <v>217</v>
      </c>
      <c r="BB186" s="408">
        <f ca="1">IFERROR(VLOOKUP($X186,HIT!$B$182:$AP$2000,31,FALSE),0)</f>
        <v>155</v>
      </c>
      <c r="BC186" s="408">
        <f>IFERROR(VLOOKUP($X186,PITCH!$B$182:$AP$2000,34,FALSE),0)</f>
        <v>0</v>
      </c>
      <c r="BE186" s="110">
        <f>IFERROR(VLOOKUP($X186,OBP!$B$182:$AN$2001,32,FALSE),"")</f>
        <v>138</v>
      </c>
      <c r="BG186" s="110">
        <f>IFERROR(VLOOKUP($X186,OPS!$B$183:$AL$2002,31,FALSE),"")</f>
        <v>131</v>
      </c>
      <c r="BI186" s="110" t="str">
        <f>IFERROR(VLOOKUP($X186,PITCH!$B$205:$AP$2000,34,FALSE),"")</f>
        <v/>
      </c>
      <c r="BJ186" s="110" t="str">
        <f>IFERROR(VLOOKUP($X186,PITCH!$B$205:$AP$2000,34,FALSE),"")</f>
        <v/>
      </c>
      <c r="BK186" s="110" t="str">
        <f>IFERROR(VLOOKUP($X186,PITCH!$B$205:$AP$2000,34,FALSE),"")</f>
        <v/>
      </c>
    </row>
    <row r="187" spans="2:63" x14ac:dyDescent="0.2">
      <c r="B187" t="s">
        <v>440</v>
      </c>
      <c r="C187" t="s">
        <v>716</v>
      </c>
      <c r="D187" t="s">
        <v>111</v>
      </c>
      <c r="E187" t="s">
        <v>111</v>
      </c>
      <c r="F187">
        <v>6</v>
      </c>
      <c r="M187">
        <v>128</v>
      </c>
      <c r="N187">
        <v>9</v>
      </c>
      <c r="O187">
        <v>0</v>
      </c>
      <c r="P187">
        <v>3.81</v>
      </c>
      <c r="Q187">
        <v>1.31</v>
      </c>
      <c r="R187">
        <v>144</v>
      </c>
      <c r="T187" s="127">
        <f t="shared" si="13"/>
        <v>185</v>
      </c>
      <c r="U187" t="str">
        <f t="shared" si="10"/>
        <v>P</v>
      </c>
      <c r="V187" t="str">
        <f>IF(U187="H",COUNTIF($U$3:$U187,"H"),"")</f>
        <v/>
      </c>
      <c r="W187">
        <f>IF(U187="P",COUNTIF($U$3:$U187,"P"),"")</f>
        <v>71</v>
      </c>
      <c r="X187" s="76" t="str">
        <f t="shared" si="11"/>
        <v>Yu Darvish</v>
      </c>
      <c r="Y187">
        <f>IFERROR(VLOOKUP($X187,PITCH!$B$7:$AJ$2004,29,FALSE),"")</f>
        <v>10.16793893129771</v>
      </c>
      <c r="Z187">
        <f>IFERROR(VLOOKUP($X187,PITCH!$B$7:$AJ$2004,30,FALSE),"")</f>
        <v>3.0229007633587788</v>
      </c>
      <c r="AA187">
        <f>IFERROR(VLOOKUP($X187,PITCH!$B$7:$AJ$2004,31,FALSE),"")</f>
        <v>7.1450381679389317</v>
      </c>
      <c r="AB187" t="str">
        <f>IFERROR(VLOOKUP($X187,PITCH!$B$7:$AJ$2004,1,FALSE),"")</f>
        <v>Yu Darvish</v>
      </c>
      <c r="AD187" s="108" t="str">
        <f>IFERROR(VLOOKUP($X187,Prospects!$A$3:$K$281,1,FALSE),"")</f>
        <v/>
      </c>
      <c r="AE187" s="108" t="str">
        <f>IFERROR(VLOOKUP($X187,Prospects!$A$3:$K$281,9,FALSE),"")</f>
        <v/>
      </c>
      <c r="AF187" s="108" t="str">
        <f>IFERROR(VLOOKUP($X187,Prospects!$A$3:$K$281,2,FALSE),"")</f>
        <v/>
      </c>
      <c r="AG187" s="110" t="str">
        <f>IFERROR(VLOOKUP($X187,Prospects!$A$3:$K$281,10,FALSE),"")</f>
        <v/>
      </c>
      <c r="AH187" s="110" t="str">
        <f>IFERROR(VLOOKUP($X187,Prospects!$A$3:$K$281,11,FALSE),"")</f>
        <v/>
      </c>
      <c r="AI187" s="110" t="str">
        <f>IFERROR(VLOOKUP($X187,Prospects!$A$3:$K$281,3,FALSE),"")</f>
        <v/>
      </c>
      <c r="AJ187" s="110" t="str">
        <f>IFERROR(VLOOKUP($X187,Prospects!$A$3:$K$281,4,FALSE),"")</f>
        <v/>
      </c>
      <c r="AK187" s="110" t="str">
        <f>IFERROR(VLOOKUP($X187,Prospects!$A$3:$K$281,5,FALSE),"")</f>
        <v/>
      </c>
      <c r="AL187" s="110" t="str">
        <f>IFERROR(VLOOKUP($X187,Prospects!$A$3:$K$281,6,FALSE),"")</f>
        <v/>
      </c>
      <c r="AN187" s="108" t="str">
        <f>IFERROR(VLOOKUP($X187,KEEPERS!$A$3:$H$300,1,FALSE),"")</f>
        <v/>
      </c>
      <c r="AO187" s="108" t="str">
        <f>IFERROR(VLOOKUP($X187,KEEPERS!$A$3:$H$300,5,FALSE),"")</f>
        <v/>
      </c>
      <c r="AP187" s="108" t="str">
        <f>IFERROR(VLOOKUP($X187,KEEPERS!$A$3:$H$300,2,FALSE),"")</f>
        <v/>
      </c>
      <c r="AQ187" s="110" t="str">
        <f>IFERROR(VLOOKUP($X187,KEEPERS!$A$3:$H$300,6,FALSE),"")</f>
        <v/>
      </c>
      <c r="AR187" s="110" t="str">
        <f>IFERROR(VLOOKUP($X187,KEEPERS!$A$3:$H$300,7,FALSE),"")</f>
        <v/>
      </c>
      <c r="AT187" s="110" t="str">
        <f>IFERROR(VLOOKUP($X187,HIT!$B$182:$AM$2000,1,FALSE),"")</f>
        <v/>
      </c>
      <c r="AU187" s="407">
        <f>IFERROR(VLOOKUP($X187,HIT!$B$182:$AM$2000,32,FALSE),0)</f>
        <v>0</v>
      </c>
      <c r="AV187" s="407">
        <f>IFERROR(VLOOKUP($X187,HIT!$B$182:$AM$2000,33,FALSE),0)</f>
        <v>0</v>
      </c>
      <c r="AW187" s="110" t="str">
        <f>IFERROR(VLOOKUP($X187,PITCH!$B$182:$AP$2000,1,FALSE),"")</f>
        <v>Yu Darvish</v>
      </c>
      <c r="AX187" s="110">
        <f>IFERROR(VLOOKUP($X187,PITCH!$B$182:$AP$2000,35,FALSE),0)</f>
        <v>321</v>
      </c>
      <c r="AY187" s="110">
        <f>IFERROR(VLOOKUP($X187,PITCH!$B$182:$AP$2000,36,FALSE),0)</f>
        <v>12.346153846153847</v>
      </c>
      <c r="AZ187" s="408">
        <f t="shared" si="12"/>
        <v>321</v>
      </c>
      <c r="BA187" s="408">
        <f>IF(AZ187&gt;0,RANK(AZ187,AZ$3:AZ847),"")</f>
        <v>223</v>
      </c>
      <c r="BB187" s="408">
        <f>IFERROR(VLOOKUP($X187,HIT!$B$182:$AP$2000,31,FALSE),0)</f>
        <v>0</v>
      </c>
      <c r="BC187" s="408">
        <f ca="1">IFERROR(VLOOKUP($X187,PITCH!$B$182:$AP$2000,34,FALSE),0)</f>
        <v>66</v>
      </c>
      <c r="BE187" s="110" t="str">
        <f>IFERROR(VLOOKUP($X187,OBP!$B$182:$AN$2001,32,FALSE),"")</f>
        <v/>
      </c>
      <c r="BG187" s="110" t="str">
        <f>IFERROR(VLOOKUP($X187,OPS!$B$183:$AL$2002,31,FALSE),"")</f>
        <v/>
      </c>
      <c r="BI187" s="110">
        <f ca="1">IFERROR(VLOOKUP($X187,PITCH!$B$205:$AP$2000,34,FALSE),"")</f>
        <v>66</v>
      </c>
      <c r="BJ187" s="110">
        <f ca="1">IFERROR(VLOOKUP($X187,PITCH!$B$205:$AP$2000,34,FALSE),"")</f>
        <v>66</v>
      </c>
      <c r="BK187" s="110">
        <f ca="1">IFERROR(VLOOKUP($X187,PITCH!$B$205:$AP$2000,34,FALSE),"")</f>
        <v>66</v>
      </c>
    </row>
    <row r="188" spans="2:63" x14ac:dyDescent="0.2">
      <c r="B188" t="s">
        <v>498</v>
      </c>
      <c r="C188" t="s">
        <v>137</v>
      </c>
      <c r="D188" t="s">
        <v>114</v>
      </c>
      <c r="E188" t="s">
        <v>114</v>
      </c>
      <c r="F188">
        <v>6</v>
      </c>
      <c r="G188">
        <v>512</v>
      </c>
      <c r="H188">
        <v>61</v>
      </c>
      <c r="I188">
        <v>22</v>
      </c>
      <c r="J188">
        <v>70</v>
      </c>
      <c r="K188">
        <v>12</v>
      </c>
      <c r="L188">
        <v>0.24399999999999999</v>
      </c>
      <c r="T188" s="127">
        <f t="shared" si="13"/>
        <v>186</v>
      </c>
      <c r="U188" t="str">
        <f t="shared" si="10"/>
        <v>H</v>
      </c>
      <c r="V188">
        <f>IF(U188="H",COUNTIF($U$3:$U188,"H"),"")</f>
        <v>115</v>
      </c>
      <c r="W188" t="str">
        <f>IF(U188="P",COUNTIF($U$3:$U188,"P"),"")</f>
        <v/>
      </c>
      <c r="X188" s="76" t="str">
        <f t="shared" si="11"/>
        <v>Jackie Bradley Jr.</v>
      </c>
      <c r="Y188" t="str">
        <f>IFERROR(VLOOKUP($X188,PITCH!$B$7:$AJ$2004,29,FALSE),"")</f>
        <v/>
      </c>
      <c r="Z188" t="str">
        <f>IFERROR(VLOOKUP($X188,PITCH!$B$7:$AJ$2004,30,FALSE),"")</f>
        <v/>
      </c>
      <c r="AA188" t="str">
        <f>IFERROR(VLOOKUP($X188,PITCH!$B$7:$AJ$2004,31,FALSE),"")</f>
        <v/>
      </c>
      <c r="AB188" t="str">
        <f>IFERROR(VLOOKUP($X188,PITCH!$B$7:$AJ$2004,1,FALSE),"")</f>
        <v/>
      </c>
      <c r="AD188" s="108" t="str">
        <f>IFERROR(VLOOKUP($X188,Prospects!$A$3:$K$281,1,FALSE),"")</f>
        <v/>
      </c>
      <c r="AE188" s="108" t="str">
        <f>IFERROR(VLOOKUP($X188,Prospects!$A$3:$K$281,9,FALSE),"")</f>
        <v/>
      </c>
      <c r="AF188" s="108" t="str">
        <f>IFERROR(VLOOKUP($X188,Prospects!$A$3:$K$281,2,FALSE),"")</f>
        <v/>
      </c>
      <c r="AG188" s="110" t="str">
        <f>IFERROR(VLOOKUP($X188,Prospects!$A$3:$K$281,10,FALSE),"")</f>
        <v/>
      </c>
      <c r="AH188" s="110" t="str">
        <f>IFERROR(VLOOKUP($X188,Prospects!$A$3:$K$281,11,FALSE),"")</f>
        <v/>
      </c>
      <c r="AI188" s="110" t="str">
        <f>IFERROR(VLOOKUP($X188,Prospects!$A$3:$K$281,3,FALSE),"")</f>
        <v/>
      </c>
      <c r="AJ188" s="110" t="str">
        <f>IFERROR(VLOOKUP($X188,Prospects!$A$3:$K$281,4,FALSE),"")</f>
        <v/>
      </c>
      <c r="AK188" s="110" t="str">
        <f>IFERROR(VLOOKUP($X188,Prospects!$A$3:$K$281,5,FALSE),"")</f>
        <v/>
      </c>
      <c r="AL188" s="110" t="str">
        <f>IFERROR(VLOOKUP($X188,Prospects!$A$3:$K$281,6,FALSE),"")</f>
        <v/>
      </c>
      <c r="AN188" s="108" t="str">
        <f>IFERROR(VLOOKUP($X188,KEEPERS!$A$3:$H$300,1,FALSE),"")</f>
        <v/>
      </c>
      <c r="AO188" s="108" t="str">
        <f>IFERROR(VLOOKUP($X188,KEEPERS!$A$3:$H$300,5,FALSE),"")</f>
        <v/>
      </c>
      <c r="AP188" s="108" t="str">
        <f>IFERROR(VLOOKUP($X188,KEEPERS!$A$3:$H$300,2,FALSE),"")</f>
        <v/>
      </c>
      <c r="AQ188" s="110" t="str">
        <f>IFERROR(VLOOKUP($X188,KEEPERS!$A$3:$H$300,6,FALSE),"")</f>
        <v/>
      </c>
      <c r="AR188" s="110" t="str">
        <f>IFERROR(VLOOKUP($X188,KEEPERS!$A$3:$H$300,7,FALSE),"")</f>
        <v/>
      </c>
      <c r="AT188" s="110" t="str">
        <f>IFERROR(VLOOKUP($X188,HIT!$B$182:$AM$2000,1,FALSE),"")</f>
        <v>Jackie Bradley Jr.</v>
      </c>
      <c r="AU188" s="407">
        <f>IFERROR(VLOOKUP($X188,HIT!$B$182:$AM$2000,32,FALSE),0)</f>
        <v>378.04999999999995</v>
      </c>
      <c r="AV188" s="407">
        <f>IFERROR(VLOOKUP($X188,HIT!$B$182:$AM$2000,33,FALSE),0)</f>
        <v>2.5893835616438352</v>
      </c>
      <c r="AW188" s="110" t="str">
        <f>IFERROR(VLOOKUP($X188,PITCH!$B$182:$AP$2000,1,FALSE),"")</f>
        <v/>
      </c>
      <c r="AX188" s="110">
        <f>IFERROR(VLOOKUP($X188,PITCH!$B$182:$AP$2000,35,FALSE),0)</f>
        <v>0</v>
      </c>
      <c r="AY188" s="110">
        <f>IFERROR(VLOOKUP($X188,PITCH!$B$182:$AP$2000,36,FALSE),0)</f>
        <v>0</v>
      </c>
      <c r="AZ188" s="408">
        <f t="shared" si="12"/>
        <v>378.04999999999995</v>
      </c>
      <c r="BA188" s="408">
        <f>IF(AZ188&gt;0,RANK(AZ188,AZ$3:AZ848),"")</f>
        <v>132</v>
      </c>
      <c r="BB188" s="408">
        <f ca="1">IFERROR(VLOOKUP($X188,HIT!$B$182:$AP$2000,31,FALSE),0)</f>
        <v>187</v>
      </c>
      <c r="BC188" s="408">
        <f>IFERROR(VLOOKUP($X188,PITCH!$B$182:$AP$2000,34,FALSE),0)</f>
        <v>0</v>
      </c>
      <c r="BE188" s="110">
        <f>IFERROR(VLOOKUP($X188,OBP!$B$182:$AN$2001,32,FALSE),"")</f>
        <v>98</v>
      </c>
      <c r="BG188" s="110">
        <f>IFERROR(VLOOKUP($X188,OPS!$B$183:$AL$2002,31,FALSE),"")</f>
        <v>102</v>
      </c>
      <c r="BI188" s="110" t="str">
        <f>IFERROR(VLOOKUP($X188,PITCH!$B$205:$AP$2000,34,FALSE),"")</f>
        <v/>
      </c>
      <c r="BJ188" s="110" t="str">
        <f>IFERROR(VLOOKUP($X188,PITCH!$B$205:$AP$2000,34,FALSE),"")</f>
        <v/>
      </c>
      <c r="BK188" s="110" t="str">
        <f>IFERROR(VLOOKUP($X188,PITCH!$B$205:$AP$2000,34,FALSE),"")</f>
        <v/>
      </c>
    </row>
    <row r="189" spans="2:63" x14ac:dyDescent="0.2">
      <c r="B189" t="s">
        <v>2605</v>
      </c>
      <c r="C189" t="s">
        <v>719</v>
      </c>
      <c r="D189" t="s">
        <v>112</v>
      </c>
      <c r="E189" t="s">
        <v>112</v>
      </c>
      <c r="F189">
        <v>5</v>
      </c>
      <c r="G189">
        <v>509</v>
      </c>
      <c r="H189">
        <v>72</v>
      </c>
      <c r="I189">
        <v>29</v>
      </c>
      <c r="J189">
        <v>88</v>
      </c>
      <c r="K189">
        <v>1</v>
      </c>
      <c r="L189">
        <v>0.26800000000000002</v>
      </c>
      <c r="T189" s="127">
        <f t="shared" si="13"/>
        <v>187</v>
      </c>
      <c r="U189" t="str">
        <f t="shared" si="10"/>
        <v>H</v>
      </c>
      <c r="V189">
        <f>IF(U189="H",COUNTIF($U$3:$U189,"H"),"")</f>
        <v>116</v>
      </c>
      <c r="W189" t="str">
        <f>IF(U189="P",COUNTIF($U$3:$U189,"P"),"")</f>
        <v/>
      </c>
      <c r="X189" s="76" t="str">
        <f t="shared" si="11"/>
        <v>Luke Voit</v>
      </c>
      <c r="Y189" t="str">
        <f>IFERROR(VLOOKUP($X189,PITCH!$B$7:$AJ$2004,29,FALSE),"")</f>
        <v/>
      </c>
      <c r="Z189" t="str">
        <f>IFERROR(VLOOKUP($X189,PITCH!$B$7:$AJ$2004,30,FALSE),"")</f>
        <v/>
      </c>
      <c r="AA189" t="str">
        <f>IFERROR(VLOOKUP($X189,PITCH!$B$7:$AJ$2004,31,FALSE),"")</f>
        <v/>
      </c>
      <c r="AB189" t="str">
        <f>IFERROR(VLOOKUP($X189,PITCH!$B$7:$AJ$2004,1,FALSE),"")</f>
        <v/>
      </c>
      <c r="AD189" s="108" t="str">
        <f>IFERROR(VLOOKUP($X189,Prospects!$A$3:$K$281,1,FALSE),"")</f>
        <v/>
      </c>
      <c r="AE189" s="108" t="str">
        <f>IFERROR(VLOOKUP($X189,Prospects!$A$3:$K$281,9,FALSE),"")</f>
        <v/>
      </c>
      <c r="AF189" s="108" t="str">
        <f>IFERROR(VLOOKUP($X189,Prospects!$A$3:$K$281,2,FALSE),"")</f>
        <v/>
      </c>
      <c r="AG189" s="110" t="str">
        <f>IFERROR(VLOOKUP($X189,Prospects!$A$3:$K$281,10,FALSE),"")</f>
        <v/>
      </c>
      <c r="AH189" s="110" t="str">
        <f>IFERROR(VLOOKUP($X189,Prospects!$A$3:$K$281,11,FALSE),"")</f>
        <v/>
      </c>
      <c r="AI189" s="110" t="str">
        <f>IFERROR(VLOOKUP($X189,Prospects!$A$3:$K$281,3,FALSE),"")</f>
        <v/>
      </c>
      <c r="AJ189" s="110" t="str">
        <f>IFERROR(VLOOKUP($X189,Prospects!$A$3:$K$281,4,FALSE),"")</f>
        <v/>
      </c>
      <c r="AK189" s="110" t="str">
        <f>IFERROR(VLOOKUP($X189,Prospects!$A$3:$K$281,5,FALSE),"")</f>
        <v/>
      </c>
      <c r="AL189" s="110" t="str">
        <f>IFERROR(VLOOKUP($X189,Prospects!$A$3:$K$281,6,FALSE),"")</f>
        <v/>
      </c>
      <c r="AN189" s="108" t="str">
        <f>IFERROR(VLOOKUP($X189,KEEPERS!$A$3:$H$300,1,FALSE),"")</f>
        <v/>
      </c>
      <c r="AO189" s="108" t="str">
        <f>IFERROR(VLOOKUP($X189,KEEPERS!$A$3:$H$300,5,FALSE),"")</f>
        <v/>
      </c>
      <c r="AP189" s="108" t="str">
        <f>IFERROR(VLOOKUP($X189,KEEPERS!$A$3:$H$300,2,FALSE),"")</f>
        <v/>
      </c>
      <c r="AQ189" s="110" t="str">
        <f>IFERROR(VLOOKUP($X189,KEEPERS!$A$3:$H$300,6,FALSE),"")</f>
        <v/>
      </c>
      <c r="AR189" s="110" t="str">
        <f>IFERROR(VLOOKUP($X189,KEEPERS!$A$3:$H$300,7,FALSE),"")</f>
        <v/>
      </c>
      <c r="AT189" s="110" t="str">
        <f>IFERROR(VLOOKUP($X189,HIT!$B$182:$AM$2000,1,FALSE),"")</f>
        <v>Luke Voit</v>
      </c>
      <c r="AU189" s="407">
        <f>IFERROR(VLOOKUP($X189,HIT!$B$182:$AM$2000,32,FALSE),0)</f>
        <v>255.70000000000002</v>
      </c>
      <c r="AV189" s="407">
        <f>IFERROR(VLOOKUP($X189,HIT!$B$182:$AM$2000,33,FALSE),0)</f>
        <v>2.4122641509433964</v>
      </c>
      <c r="AW189" s="110" t="str">
        <f>IFERROR(VLOOKUP($X189,PITCH!$B$182:$AP$2000,1,FALSE),"")</f>
        <v/>
      </c>
      <c r="AX189" s="110">
        <f>IFERROR(VLOOKUP($X189,PITCH!$B$182:$AP$2000,35,FALSE),0)</f>
        <v>0</v>
      </c>
      <c r="AY189" s="110">
        <f>IFERROR(VLOOKUP($X189,PITCH!$B$182:$AP$2000,36,FALSE),0)</f>
        <v>0</v>
      </c>
      <c r="AZ189" s="408">
        <f t="shared" si="12"/>
        <v>255.70000000000002</v>
      </c>
      <c r="BA189" s="408">
        <f>IF(AZ189&gt;0,RANK(AZ189,AZ$3:AZ849),"")</f>
        <v>321</v>
      </c>
      <c r="BB189" s="408">
        <f ca="1">IFERROR(VLOOKUP($X189,HIT!$B$182:$AP$2000,31,FALSE),0)</f>
        <v>83</v>
      </c>
      <c r="BC189" s="408">
        <f>IFERROR(VLOOKUP($X189,PITCH!$B$182:$AP$2000,34,FALSE),0)</f>
        <v>0</v>
      </c>
      <c r="BE189" s="110">
        <f>IFERROR(VLOOKUP($X189,OBP!$B$182:$AN$2001,32,FALSE),"")</f>
        <v>198</v>
      </c>
      <c r="BG189" s="110">
        <f>IFERROR(VLOOKUP($X189,OPS!$B$183:$AL$2002,31,FALSE),"")</f>
        <v>189</v>
      </c>
      <c r="BI189" s="110" t="str">
        <f>IFERROR(VLOOKUP($X189,PITCH!$B$205:$AP$2000,34,FALSE),"")</f>
        <v/>
      </c>
      <c r="BJ189" s="110" t="str">
        <f>IFERROR(VLOOKUP($X189,PITCH!$B$205:$AP$2000,34,FALSE),"")</f>
        <v/>
      </c>
      <c r="BK189" s="110" t="str">
        <f>IFERROR(VLOOKUP($X189,PITCH!$B$205:$AP$2000,34,FALSE),"")</f>
        <v/>
      </c>
    </row>
    <row r="190" spans="2:63" x14ac:dyDescent="0.2">
      <c r="B190" t="s">
        <v>322</v>
      </c>
      <c r="C190" t="s">
        <v>8</v>
      </c>
      <c r="D190" t="s">
        <v>114</v>
      </c>
      <c r="E190" t="s">
        <v>114</v>
      </c>
      <c r="F190">
        <v>5</v>
      </c>
      <c r="G190">
        <v>521</v>
      </c>
      <c r="H190">
        <v>77</v>
      </c>
      <c r="I190">
        <v>19</v>
      </c>
      <c r="J190">
        <v>80</v>
      </c>
      <c r="K190">
        <v>6</v>
      </c>
      <c r="L190">
        <v>0.29399999999999998</v>
      </c>
      <c r="T190" s="127">
        <f t="shared" si="13"/>
        <v>188</v>
      </c>
      <c r="U190" t="str">
        <f t="shared" si="10"/>
        <v>H</v>
      </c>
      <c r="V190">
        <f>IF(U190="H",COUNTIF($U$3:$U190,"H"),"")</f>
        <v>117</v>
      </c>
      <c r="W190" t="str">
        <f>IF(U190="P",COUNTIF($U$3:$U190,"P"),"")</f>
        <v/>
      </c>
      <c r="X190" s="76" t="str">
        <f t="shared" si="11"/>
        <v>Corey Dickerson</v>
      </c>
      <c r="Y190" t="str">
        <f>IFERROR(VLOOKUP($X190,PITCH!$B$7:$AJ$2004,29,FALSE),"")</f>
        <v/>
      </c>
      <c r="Z190" t="str">
        <f>IFERROR(VLOOKUP($X190,PITCH!$B$7:$AJ$2004,30,FALSE),"")</f>
        <v/>
      </c>
      <c r="AA190" t="str">
        <f>IFERROR(VLOOKUP($X190,PITCH!$B$7:$AJ$2004,31,FALSE),"")</f>
        <v/>
      </c>
      <c r="AB190" t="str">
        <f>IFERROR(VLOOKUP($X190,PITCH!$B$7:$AJ$2004,1,FALSE),"")</f>
        <v/>
      </c>
      <c r="AD190" s="108" t="str">
        <f>IFERROR(VLOOKUP($X190,Prospects!$A$3:$K$281,1,FALSE),"")</f>
        <v/>
      </c>
      <c r="AE190" s="108" t="str">
        <f>IFERROR(VLOOKUP($X190,Prospects!$A$3:$K$281,9,FALSE),"")</f>
        <v/>
      </c>
      <c r="AF190" s="108" t="str">
        <f>IFERROR(VLOOKUP($X190,Prospects!$A$3:$K$281,2,FALSE),"")</f>
        <v/>
      </c>
      <c r="AG190" s="110" t="str">
        <f>IFERROR(VLOOKUP($X190,Prospects!$A$3:$K$281,10,FALSE),"")</f>
        <v/>
      </c>
      <c r="AH190" s="110" t="str">
        <f>IFERROR(VLOOKUP($X190,Prospects!$A$3:$K$281,11,FALSE),"")</f>
        <v/>
      </c>
      <c r="AI190" s="110" t="str">
        <f>IFERROR(VLOOKUP($X190,Prospects!$A$3:$K$281,3,FALSE),"")</f>
        <v/>
      </c>
      <c r="AJ190" s="110" t="str">
        <f>IFERROR(VLOOKUP($X190,Prospects!$A$3:$K$281,4,FALSE),"")</f>
        <v/>
      </c>
      <c r="AK190" s="110" t="str">
        <f>IFERROR(VLOOKUP($X190,Prospects!$A$3:$K$281,5,FALSE),"")</f>
        <v/>
      </c>
      <c r="AL190" s="110" t="str">
        <f>IFERROR(VLOOKUP($X190,Prospects!$A$3:$K$281,6,FALSE),"")</f>
        <v/>
      </c>
      <c r="AN190" s="108" t="str">
        <f>IFERROR(VLOOKUP($X190,KEEPERS!$A$3:$H$300,1,FALSE),"")</f>
        <v/>
      </c>
      <c r="AO190" s="108" t="str">
        <f>IFERROR(VLOOKUP($X190,KEEPERS!$A$3:$H$300,5,FALSE),"")</f>
        <v/>
      </c>
      <c r="AP190" s="108" t="str">
        <f>IFERROR(VLOOKUP($X190,KEEPERS!$A$3:$H$300,2,FALSE),"")</f>
        <v/>
      </c>
      <c r="AQ190" s="110" t="str">
        <f>IFERROR(VLOOKUP($X190,KEEPERS!$A$3:$H$300,6,FALSE),"")</f>
        <v/>
      </c>
      <c r="AR190" s="110" t="str">
        <f>IFERROR(VLOOKUP($X190,KEEPERS!$A$3:$H$300,7,FALSE),"")</f>
        <v/>
      </c>
      <c r="AT190" s="110" t="str">
        <f>IFERROR(VLOOKUP($X190,HIT!$B$182:$AM$2000,1,FALSE),"")</f>
        <v>Corey Dickerson</v>
      </c>
      <c r="AU190" s="407">
        <f>IFERROR(VLOOKUP($X190,HIT!$B$182:$AM$2000,32,FALSE),0)</f>
        <v>372.44999999999993</v>
      </c>
      <c r="AV190" s="407">
        <f>IFERROR(VLOOKUP($X190,HIT!$B$182:$AM$2000,33,FALSE),0)</f>
        <v>2.6414893617021273</v>
      </c>
      <c r="AW190" s="110" t="str">
        <f>IFERROR(VLOOKUP($X190,PITCH!$B$182:$AP$2000,1,FALSE),"")</f>
        <v/>
      </c>
      <c r="AX190" s="110">
        <f>IFERROR(VLOOKUP($X190,PITCH!$B$182:$AP$2000,35,FALSE),0)</f>
        <v>0</v>
      </c>
      <c r="AY190" s="110">
        <f>IFERROR(VLOOKUP($X190,PITCH!$B$182:$AP$2000,36,FALSE),0)</f>
        <v>0</v>
      </c>
      <c r="AZ190" s="408">
        <f t="shared" si="12"/>
        <v>372.44999999999993</v>
      </c>
      <c r="BA190" s="408">
        <f>IF(AZ190&gt;0,RANK(AZ190,AZ$3:AZ850),"")</f>
        <v>136</v>
      </c>
      <c r="BB190" s="408">
        <f ca="1">IFERROR(VLOOKUP($X190,HIT!$B$182:$AP$2000,31,FALSE),0)</f>
        <v>75</v>
      </c>
      <c r="BC190" s="408">
        <f>IFERROR(VLOOKUP($X190,PITCH!$B$182:$AP$2000,34,FALSE),0)</f>
        <v>0</v>
      </c>
      <c r="BE190" s="110">
        <f>IFERROR(VLOOKUP($X190,OBP!$B$182:$AN$2001,32,FALSE),"")</f>
        <v>108</v>
      </c>
      <c r="BG190" s="110">
        <f>IFERROR(VLOOKUP($X190,OPS!$B$183:$AL$2002,31,FALSE),"")</f>
        <v>90</v>
      </c>
      <c r="BI190" s="110" t="str">
        <f>IFERROR(VLOOKUP($X190,PITCH!$B$205:$AP$2000,34,FALSE),"")</f>
        <v/>
      </c>
      <c r="BJ190" s="110" t="str">
        <f>IFERROR(VLOOKUP($X190,PITCH!$B$205:$AP$2000,34,FALSE),"")</f>
        <v/>
      </c>
      <c r="BK190" s="110" t="str">
        <f>IFERROR(VLOOKUP($X190,PITCH!$B$205:$AP$2000,34,FALSE),"")</f>
        <v/>
      </c>
    </row>
    <row r="191" spans="2:63" x14ac:dyDescent="0.2">
      <c r="B191" t="s">
        <v>3432</v>
      </c>
      <c r="C191" t="s">
        <v>119</v>
      </c>
      <c r="D191" t="s">
        <v>114</v>
      </c>
      <c r="E191" t="s">
        <v>114</v>
      </c>
      <c r="F191">
        <v>5</v>
      </c>
      <c r="G191">
        <v>544</v>
      </c>
      <c r="H191">
        <v>74</v>
      </c>
      <c r="I191">
        <v>15</v>
      </c>
      <c r="J191">
        <v>49</v>
      </c>
      <c r="K191">
        <v>22</v>
      </c>
      <c r="L191">
        <v>0.249</v>
      </c>
      <c r="T191" s="127">
        <f t="shared" si="13"/>
        <v>189</v>
      </c>
      <c r="U191" t="str">
        <f t="shared" si="10"/>
        <v>H</v>
      </c>
      <c r="V191">
        <f>IF(U191="H",COUNTIF($U$3:$U191,"H"),"")</f>
        <v>118</v>
      </c>
      <c r="W191" t="str">
        <f>IF(U191="P",COUNTIF($U$3:$U191,"P"),"")</f>
        <v/>
      </c>
      <c r="X191" s="76" t="str">
        <f t="shared" si="11"/>
        <v>Cedric Mullins</v>
      </c>
      <c r="Y191" t="str">
        <f>IFERROR(VLOOKUP($X191,PITCH!$B$7:$AJ$2004,29,FALSE),"")</f>
        <v/>
      </c>
      <c r="Z191" t="str">
        <f>IFERROR(VLOOKUP($X191,PITCH!$B$7:$AJ$2004,30,FALSE),"")</f>
        <v/>
      </c>
      <c r="AA191" t="str">
        <f>IFERROR(VLOOKUP($X191,PITCH!$B$7:$AJ$2004,31,FALSE),"")</f>
        <v/>
      </c>
      <c r="AB191" t="str">
        <f>IFERROR(VLOOKUP($X191,PITCH!$B$7:$AJ$2004,1,FALSE),"")</f>
        <v/>
      </c>
      <c r="AD191" s="108" t="str">
        <f>IFERROR(VLOOKUP($X191,Prospects!$A$3:$K$281,1,FALSE),"")</f>
        <v/>
      </c>
      <c r="AE191" s="108" t="str">
        <f>IFERROR(VLOOKUP($X191,Prospects!$A$3:$K$281,9,FALSE),"")</f>
        <v/>
      </c>
      <c r="AF191" s="108" t="str">
        <f>IFERROR(VLOOKUP($X191,Prospects!$A$3:$K$281,2,FALSE),"")</f>
        <v/>
      </c>
      <c r="AG191" s="110" t="str">
        <f>IFERROR(VLOOKUP($X191,Prospects!$A$3:$K$281,10,FALSE),"")</f>
        <v/>
      </c>
      <c r="AH191" s="110" t="str">
        <f>IFERROR(VLOOKUP($X191,Prospects!$A$3:$K$281,11,FALSE),"")</f>
        <v/>
      </c>
      <c r="AI191" s="110" t="str">
        <f>IFERROR(VLOOKUP($X191,Prospects!$A$3:$K$281,3,FALSE),"")</f>
        <v/>
      </c>
      <c r="AJ191" s="110" t="str">
        <f>IFERROR(VLOOKUP($X191,Prospects!$A$3:$K$281,4,FALSE),"")</f>
        <v/>
      </c>
      <c r="AK191" s="110" t="str">
        <f>IFERROR(VLOOKUP($X191,Prospects!$A$3:$K$281,5,FALSE),"")</f>
        <v/>
      </c>
      <c r="AL191" s="110" t="str">
        <f>IFERROR(VLOOKUP($X191,Prospects!$A$3:$K$281,6,FALSE),"")</f>
        <v/>
      </c>
      <c r="AN191" s="108" t="str">
        <f>IFERROR(VLOOKUP($X191,KEEPERS!$A$3:$H$300,1,FALSE),"")</f>
        <v/>
      </c>
      <c r="AO191" s="108" t="str">
        <f>IFERROR(VLOOKUP($X191,KEEPERS!$A$3:$H$300,5,FALSE),"")</f>
        <v/>
      </c>
      <c r="AP191" s="108" t="str">
        <f>IFERROR(VLOOKUP($X191,KEEPERS!$A$3:$H$300,2,FALSE),"")</f>
        <v/>
      </c>
      <c r="AQ191" s="110" t="str">
        <f>IFERROR(VLOOKUP($X191,KEEPERS!$A$3:$H$300,6,FALSE),"")</f>
        <v/>
      </c>
      <c r="AR191" s="110" t="str">
        <f>IFERROR(VLOOKUP($X191,KEEPERS!$A$3:$H$300,7,FALSE),"")</f>
        <v/>
      </c>
      <c r="AT191" s="110" t="str">
        <f>IFERROR(VLOOKUP($X191,HIT!$B$182:$AM$2000,1,FALSE),"")</f>
        <v>Cedric Mullins</v>
      </c>
      <c r="AU191" s="407">
        <f>IFERROR(VLOOKUP($X191,HIT!$B$182:$AM$2000,32,FALSE),0)</f>
        <v>358.8</v>
      </c>
      <c r="AV191" s="407">
        <f>IFERROR(VLOOKUP($X191,HIT!$B$182:$AM$2000,33,FALSE),0)</f>
        <v>2.6</v>
      </c>
      <c r="AW191" s="110" t="str">
        <f>IFERROR(VLOOKUP($X191,PITCH!$B$182:$AP$2000,1,FALSE),"")</f>
        <v/>
      </c>
      <c r="AX191" s="110">
        <f>IFERROR(VLOOKUP($X191,PITCH!$B$182:$AP$2000,35,FALSE),0)</f>
        <v>0</v>
      </c>
      <c r="AY191" s="110">
        <f>IFERROR(VLOOKUP($X191,PITCH!$B$182:$AP$2000,36,FALSE),0)</f>
        <v>0</v>
      </c>
      <c r="AZ191" s="408">
        <f t="shared" si="12"/>
        <v>358.8</v>
      </c>
      <c r="BA191" s="408">
        <f>IF(AZ191&gt;0,RANK(AZ191,AZ$3:AZ851),"")</f>
        <v>161</v>
      </c>
      <c r="BB191" s="408">
        <f ca="1">IFERROR(VLOOKUP($X191,HIT!$B$182:$AP$2000,31,FALSE),0)</f>
        <v>224</v>
      </c>
      <c r="BC191" s="408">
        <f>IFERROR(VLOOKUP($X191,PITCH!$B$182:$AP$2000,34,FALSE),0)</f>
        <v>0</v>
      </c>
      <c r="BE191" s="110">
        <f>IFERROR(VLOOKUP($X191,OBP!$B$182:$AN$2001,32,FALSE),"")</f>
        <v>140</v>
      </c>
      <c r="BG191" s="110">
        <f>IFERROR(VLOOKUP($X191,OPS!$B$183:$AL$2002,31,FALSE),"")</f>
        <v>128</v>
      </c>
      <c r="BI191" s="110" t="str">
        <f>IFERROR(VLOOKUP($X191,PITCH!$B$205:$AP$2000,34,FALSE),"")</f>
        <v/>
      </c>
      <c r="BJ191" s="110" t="str">
        <f>IFERROR(VLOOKUP($X191,PITCH!$B$205:$AP$2000,34,FALSE),"")</f>
        <v/>
      </c>
      <c r="BK191" s="110" t="str">
        <f>IFERROR(VLOOKUP($X191,PITCH!$B$205:$AP$2000,34,FALSE),"")</f>
        <v/>
      </c>
    </row>
    <row r="192" spans="2:63" x14ac:dyDescent="0.2">
      <c r="B192" t="s">
        <v>911</v>
      </c>
      <c r="C192" t="s">
        <v>119</v>
      </c>
      <c r="D192" t="s">
        <v>426</v>
      </c>
      <c r="E192" t="s">
        <v>426</v>
      </c>
      <c r="F192">
        <v>5</v>
      </c>
      <c r="G192">
        <v>562</v>
      </c>
      <c r="H192">
        <v>73</v>
      </c>
      <c r="I192">
        <v>23</v>
      </c>
      <c r="J192">
        <v>70</v>
      </c>
      <c r="K192">
        <v>0</v>
      </c>
      <c r="L192">
        <v>0.253</v>
      </c>
      <c r="T192" s="127">
        <f t="shared" si="13"/>
        <v>190</v>
      </c>
      <c r="U192" t="str">
        <f t="shared" si="10"/>
        <v>H</v>
      </c>
      <c r="V192">
        <f>IF(U192="H",COUNTIF($U$3:$U192,"H"),"")</f>
        <v>119</v>
      </c>
      <c r="W192" t="str">
        <f>IF(U192="P",COUNTIF($U$3:$U192,"P"),"")</f>
        <v/>
      </c>
      <c r="X192" s="76" t="str">
        <f t="shared" si="11"/>
        <v>Trey Mancini</v>
      </c>
      <c r="Y192" t="str">
        <f>IFERROR(VLOOKUP($X192,PITCH!$B$7:$AJ$2004,29,FALSE),"")</f>
        <v/>
      </c>
      <c r="Z192" t="str">
        <f>IFERROR(VLOOKUP($X192,PITCH!$B$7:$AJ$2004,30,FALSE),"")</f>
        <v/>
      </c>
      <c r="AA192" t="str">
        <f>IFERROR(VLOOKUP($X192,PITCH!$B$7:$AJ$2004,31,FALSE),"")</f>
        <v/>
      </c>
      <c r="AB192" t="str">
        <f>IFERROR(VLOOKUP($X192,PITCH!$B$7:$AJ$2004,1,FALSE),"")</f>
        <v/>
      </c>
      <c r="AD192" s="108" t="str">
        <f>IFERROR(VLOOKUP($X192,Prospects!$A$3:$K$281,1,FALSE),"")</f>
        <v/>
      </c>
      <c r="AE192" s="108" t="str">
        <f>IFERROR(VLOOKUP($X192,Prospects!$A$3:$K$281,9,FALSE),"")</f>
        <v/>
      </c>
      <c r="AF192" s="108" t="str">
        <f>IFERROR(VLOOKUP($X192,Prospects!$A$3:$K$281,2,FALSE),"")</f>
        <v/>
      </c>
      <c r="AG192" s="110" t="str">
        <f>IFERROR(VLOOKUP($X192,Prospects!$A$3:$K$281,10,FALSE),"")</f>
        <v/>
      </c>
      <c r="AH192" s="110" t="str">
        <f>IFERROR(VLOOKUP($X192,Prospects!$A$3:$K$281,11,FALSE),"")</f>
        <v/>
      </c>
      <c r="AI192" s="110" t="str">
        <f>IFERROR(VLOOKUP($X192,Prospects!$A$3:$K$281,3,FALSE),"")</f>
        <v/>
      </c>
      <c r="AJ192" s="110" t="str">
        <f>IFERROR(VLOOKUP($X192,Prospects!$A$3:$K$281,4,FALSE),"")</f>
        <v/>
      </c>
      <c r="AK192" s="110" t="str">
        <f>IFERROR(VLOOKUP($X192,Prospects!$A$3:$K$281,5,FALSE),"")</f>
        <v/>
      </c>
      <c r="AL192" s="110" t="str">
        <f>IFERROR(VLOOKUP($X192,Prospects!$A$3:$K$281,6,FALSE),"")</f>
        <v/>
      </c>
      <c r="AN192" s="108" t="str">
        <f>IFERROR(VLOOKUP($X192,KEEPERS!$A$3:$H$300,1,FALSE),"")</f>
        <v/>
      </c>
      <c r="AO192" s="108" t="str">
        <f>IFERROR(VLOOKUP($X192,KEEPERS!$A$3:$H$300,5,FALSE),"")</f>
        <v/>
      </c>
      <c r="AP192" s="108" t="str">
        <f>IFERROR(VLOOKUP($X192,KEEPERS!$A$3:$H$300,2,FALSE),"")</f>
        <v/>
      </c>
      <c r="AQ192" s="110" t="str">
        <f>IFERROR(VLOOKUP($X192,KEEPERS!$A$3:$H$300,6,FALSE),"")</f>
        <v/>
      </c>
      <c r="AR192" s="110" t="str">
        <f>IFERROR(VLOOKUP($X192,KEEPERS!$A$3:$H$300,7,FALSE),"")</f>
        <v/>
      </c>
      <c r="AT192" s="110" t="str">
        <f>IFERROR(VLOOKUP($X192,HIT!$B$182:$AM$2000,1,FALSE),"")</f>
        <v>Trey Mancini</v>
      </c>
      <c r="AU192" s="407">
        <f>IFERROR(VLOOKUP($X192,HIT!$B$182:$AM$2000,32,FALSE),0)</f>
        <v>376.59999999999997</v>
      </c>
      <c r="AV192" s="407">
        <f>IFERROR(VLOOKUP($X192,HIT!$B$182:$AM$2000,33,FALSE),0)</f>
        <v>2.5445945945945945</v>
      </c>
      <c r="AW192" s="110" t="str">
        <f>IFERROR(VLOOKUP($X192,PITCH!$B$182:$AP$2000,1,FALSE),"")</f>
        <v/>
      </c>
      <c r="AX192" s="110">
        <f>IFERROR(VLOOKUP($X192,PITCH!$B$182:$AP$2000,35,FALSE),0)</f>
        <v>0</v>
      </c>
      <c r="AY192" s="110">
        <f>IFERROR(VLOOKUP($X192,PITCH!$B$182:$AP$2000,36,FALSE),0)</f>
        <v>0</v>
      </c>
      <c r="AZ192" s="408">
        <f t="shared" si="12"/>
        <v>376.59999999999997</v>
      </c>
      <c r="BA192" s="408">
        <f>IF(AZ192&gt;0,RANK(AZ192,AZ$3:AZ852),"")</f>
        <v>135</v>
      </c>
      <c r="BB192" s="408">
        <f ca="1">IFERROR(VLOOKUP($X192,HIT!$B$182:$AP$2000,31,FALSE),0)</f>
        <v>117</v>
      </c>
      <c r="BC192" s="408">
        <f>IFERROR(VLOOKUP($X192,PITCH!$B$182:$AP$2000,34,FALSE),0)</f>
        <v>0</v>
      </c>
      <c r="BE192" s="110">
        <f>IFERROR(VLOOKUP($X192,OBP!$B$182:$AN$2001,32,FALSE),"")</f>
        <v>113</v>
      </c>
      <c r="BG192" s="110">
        <f>IFERROR(VLOOKUP($X192,OPS!$B$183:$AL$2002,31,FALSE),"")</f>
        <v>108</v>
      </c>
      <c r="BI192" s="110" t="str">
        <f>IFERROR(VLOOKUP($X192,PITCH!$B$205:$AP$2000,34,FALSE),"")</f>
        <v/>
      </c>
      <c r="BJ192" s="110" t="str">
        <f>IFERROR(VLOOKUP($X192,PITCH!$B$205:$AP$2000,34,FALSE),"")</f>
        <v/>
      </c>
      <c r="BK192" s="110" t="str">
        <f>IFERROR(VLOOKUP($X192,PITCH!$B$205:$AP$2000,34,FALSE),"")</f>
        <v/>
      </c>
    </row>
    <row r="193" spans="2:63" x14ac:dyDescent="0.2">
      <c r="B193" t="s">
        <v>2624</v>
      </c>
      <c r="C193" t="s">
        <v>2</v>
      </c>
      <c r="D193" t="s">
        <v>427</v>
      </c>
      <c r="E193" t="s">
        <v>677</v>
      </c>
      <c r="F193">
        <v>5</v>
      </c>
      <c r="G193">
        <v>561</v>
      </c>
      <c r="H193">
        <v>72</v>
      </c>
      <c r="I193">
        <v>16</v>
      </c>
      <c r="J193">
        <v>80</v>
      </c>
      <c r="K193">
        <v>14</v>
      </c>
      <c r="L193">
        <v>0.27900000000000003</v>
      </c>
      <c r="T193" s="127">
        <f t="shared" si="13"/>
        <v>191</v>
      </c>
      <c r="U193" t="str">
        <f t="shared" si="10"/>
        <v>H</v>
      </c>
      <c r="V193">
        <f>IF(U193="H",COUNTIF($U$3:$U193,"H"),"")</f>
        <v>120</v>
      </c>
      <c r="W193" t="str">
        <f>IF(U193="P",COUNTIF($U$3:$U193,"P"),"")</f>
        <v/>
      </c>
      <c r="X193" s="76" t="str">
        <f t="shared" si="11"/>
        <v>Joey Wendle</v>
      </c>
      <c r="Y193" t="str">
        <f>IFERROR(VLOOKUP($X193,PITCH!$B$7:$AJ$2004,29,FALSE),"")</f>
        <v/>
      </c>
      <c r="Z193" t="str">
        <f>IFERROR(VLOOKUP($X193,PITCH!$B$7:$AJ$2004,30,FALSE),"")</f>
        <v/>
      </c>
      <c r="AA193" t="str">
        <f>IFERROR(VLOOKUP($X193,PITCH!$B$7:$AJ$2004,31,FALSE),"")</f>
        <v/>
      </c>
      <c r="AB193" t="str">
        <f>IFERROR(VLOOKUP($X193,PITCH!$B$7:$AJ$2004,1,FALSE),"")</f>
        <v/>
      </c>
      <c r="AD193" s="108" t="str">
        <f>IFERROR(VLOOKUP($X193,Prospects!$A$3:$K$281,1,FALSE),"")</f>
        <v/>
      </c>
      <c r="AE193" s="108" t="str">
        <f>IFERROR(VLOOKUP($X193,Prospects!$A$3:$K$281,9,FALSE),"")</f>
        <v/>
      </c>
      <c r="AF193" s="108" t="str">
        <f>IFERROR(VLOOKUP($X193,Prospects!$A$3:$K$281,2,FALSE),"")</f>
        <v/>
      </c>
      <c r="AG193" s="110" t="str">
        <f>IFERROR(VLOOKUP($X193,Prospects!$A$3:$K$281,10,FALSE),"")</f>
        <v/>
      </c>
      <c r="AH193" s="110" t="str">
        <f>IFERROR(VLOOKUP($X193,Prospects!$A$3:$K$281,11,FALSE),"")</f>
        <v/>
      </c>
      <c r="AI193" s="110" t="str">
        <f>IFERROR(VLOOKUP($X193,Prospects!$A$3:$K$281,3,FALSE),"")</f>
        <v/>
      </c>
      <c r="AJ193" s="110" t="str">
        <f>IFERROR(VLOOKUP($X193,Prospects!$A$3:$K$281,4,FALSE),"")</f>
        <v/>
      </c>
      <c r="AK193" s="110" t="str">
        <f>IFERROR(VLOOKUP($X193,Prospects!$A$3:$K$281,5,FALSE),"")</f>
        <v/>
      </c>
      <c r="AL193" s="110" t="str">
        <f>IFERROR(VLOOKUP($X193,Prospects!$A$3:$K$281,6,FALSE),"")</f>
        <v/>
      </c>
      <c r="AN193" s="108" t="str">
        <f>IFERROR(VLOOKUP($X193,KEEPERS!$A$3:$H$300,1,FALSE),"")</f>
        <v/>
      </c>
      <c r="AO193" s="108" t="str">
        <f>IFERROR(VLOOKUP($X193,KEEPERS!$A$3:$H$300,5,FALSE),"")</f>
        <v/>
      </c>
      <c r="AP193" s="108" t="str">
        <f>IFERROR(VLOOKUP($X193,KEEPERS!$A$3:$H$300,2,FALSE),"")</f>
        <v/>
      </c>
      <c r="AQ193" s="110" t="str">
        <f>IFERROR(VLOOKUP($X193,KEEPERS!$A$3:$H$300,6,FALSE),"")</f>
        <v/>
      </c>
      <c r="AR193" s="110" t="str">
        <f>IFERROR(VLOOKUP($X193,KEEPERS!$A$3:$H$300,7,FALSE),"")</f>
        <v/>
      </c>
      <c r="AT193" s="110" t="str">
        <f>IFERROR(VLOOKUP($X193,HIT!$B$182:$AM$2000,1,FALSE),"")</f>
        <v>Joey Wendle</v>
      </c>
      <c r="AU193" s="407">
        <f>IFERROR(VLOOKUP($X193,HIT!$B$182:$AM$2000,32,FALSE),0)</f>
        <v>256.35000000000002</v>
      </c>
      <c r="AV193" s="407">
        <f>IFERROR(VLOOKUP($X193,HIT!$B$182:$AM$2000,33,FALSE),0)</f>
        <v>2.0673387096774194</v>
      </c>
      <c r="AW193" s="110" t="str">
        <f>IFERROR(VLOOKUP($X193,PITCH!$B$182:$AP$2000,1,FALSE),"")</f>
        <v/>
      </c>
      <c r="AX193" s="110">
        <f>IFERROR(VLOOKUP($X193,PITCH!$B$182:$AP$2000,35,FALSE),0)</f>
        <v>0</v>
      </c>
      <c r="AY193" s="110">
        <f>IFERROR(VLOOKUP($X193,PITCH!$B$182:$AP$2000,36,FALSE),0)</f>
        <v>0</v>
      </c>
      <c r="AZ193" s="408">
        <f t="shared" si="12"/>
        <v>256.35000000000002</v>
      </c>
      <c r="BA193" s="408">
        <f>IF(AZ193&gt;0,RANK(AZ193,AZ$3:AZ853),"")</f>
        <v>320</v>
      </c>
      <c r="BB193" s="408">
        <f ca="1">IFERROR(VLOOKUP($X193,HIT!$B$182:$AP$2000,31,FALSE),0)</f>
        <v>415</v>
      </c>
      <c r="BC193" s="408">
        <f>IFERROR(VLOOKUP($X193,PITCH!$B$182:$AP$2000,34,FALSE),0)</f>
        <v>0</v>
      </c>
      <c r="BE193" s="110">
        <f>IFERROR(VLOOKUP($X193,OBP!$B$182:$AN$2001,32,FALSE),"")</f>
        <v>256</v>
      </c>
      <c r="BG193" s="110">
        <f>IFERROR(VLOOKUP($X193,OPS!$B$183:$AL$2002,31,FALSE),"")</f>
        <v>260</v>
      </c>
      <c r="BI193" s="110" t="str">
        <f>IFERROR(VLOOKUP($X193,PITCH!$B$205:$AP$2000,34,FALSE),"")</f>
        <v/>
      </c>
      <c r="BJ193" s="110" t="str">
        <f>IFERROR(VLOOKUP($X193,PITCH!$B$205:$AP$2000,34,FALSE),"")</f>
        <v/>
      </c>
      <c r="BK193" s="110" t="str">
        <f>IFERROR(VLOOKUP($X193,PITCH!$B$205:$AP$2000,34,FALSE),"")</f>
        <v/>
      </c>
    </row>
    <row r="194" spans="2:63" x14ac:dyDescent="0.2">
      <c r="B194" t="s">
        <v>237</v>
      </c>
      <c r="C194" t="s">
        <v>716</v>
      </c>
      <c r="D194" t="s">
        <v>111</v>
      </c>
      <c r="E194" t="s">
        <v>111</v>
      </c>
      <c r="F194">
        <v>5</v>
      </c>
      <c r="M194">
        <v>176</v>
      </c>
      <c r="N194">
        <v>12</v>
      </c>
      <c r="O194">
        <v>0</v>
      </c>
      <c r="P194">
        <v>4.0599999999999996</v>
      </c>
      <c r="Q194">
        <v>1.32</v>
      </c>
      <c r="R194">
        <v>156</v>
      </c>
      <c r="T194" s="127">
        <f t="shared" si="13"/>
        <v>192</v>
      </c>
      <c r="U194" t="str">
        <f t="shared" si="10"/>
        <v>P</v>
      </c>
      <c r="V194" t="str">
        <f>IF(U194="H",COUNTIF($U$3:$U194,"H"),"")</f>
        <v/>
      </c>
      <c r="W194">
        <f>IF(U194="P",COUNTIF($U$3:$U194,"P"),"")</f>
        <v>72</v>
      </c>
      <c r="X194" s="76" t="str">
        <f t="shared" si="11"/>
        <v>Jon Lester</v>
      </c>
      <c r="Y194">
        <f>IFERROR(VLOOKUP($X194,PITCH!$B$7:$AJ$2004,29,FALSE),"")</f>
        <v>7.9954441913439638</v>
      </c>
      <c r="Z194">
        <f>IFERROR(VLOOKUP($X194,PITCH!$B$7:$AJ$2004,30,FALSE),"")</f>
        <v>3.0751708428246016</v>
      </c>
      <c r="AA194">
        <f>IFERROR(VLOOKUP($X194,PITCH!$B$7:$AJ$2004,31,FALSE),"")</f>
        <v>4.9202733485193626</v>
      </c>
      <c r="AB194" t="str">
        <f>IFERROR(VLOOKUP($X194,PITCH!$B$7:$AJ$2004,1,FALSE),"")</f>
        <v>Jon Lester</v>
      </c>
      <c r="AD194" s="108" t="str">
        <f>IFERROR(VLOOKUP($X194,Prospects!$A$3:$K$281,1,FALSE),"")</f>
        <v/>
      </c>
      <c r="AE194" s="108" t="str">
        <f>IFERROR(VLOOKUP($X194,Prospects!$A$3:$K$281,9,FALSE),"")</f>
        <v/>
      </c>
      <c r="AF194" s="108" t="str">
        <f>IFERROR(VLOOKUP($X194,Prospects!$A$3:$K$281,2,FALSE),"")</f>
        <v/>
      </c>
      <c r="AG194" s="110" t="str">
        <f>IFERROR(VLOOKUP($X194,Prospects!$A$3:$K$281,10,FALSE),"")</f>
        <v/>
      </c>
      <c r="AH194" s="110" t="str">
        <f>IFERROR(VLOOKUP($X194,Prospects!$A$3:$K$281,11,FALSE),"")</f>
        <v/>
      </c>
      <c r="AI194" s="110" t="str">
        <f>IFERROR(VLOOKUP($X194,Prospects!$A$3:$K$281,3,FALSE),"")</f>
        <v/>
      </c>
      <c r="AJ194" s="110" t="str">
        <f>IFERROR(VLOOKUP($X194,Prospects!$A$3:$K$281,4,FALSE),"")</f>
        <v/>
      </c>
      <c r="AK194" s="110" t="str">
        <f>IFERROR(VLOOKUP($X194,Prospects!$A$3:$K$281,5,FALSE),"")</f>
        <v/>
      </c>
      <c r="AL194" s="110" t="str">
        <f>IFERROR(VLOOKUP($X194,Prospects!$A$3:$K$281,6,FALSE),"")</f>
        <v/>
      </c>
      <c r="AN194" s="108" t="str">
        <f>IFERROR(VLOOKUP($X194,KEEPERS!$A$3:$H$300,1,FALSE),"")</f>
        <v/>
      </c>
      <c r="AO194" s="108" t="str">
        <f>IFERROR(VLOOKUP($X194,KEEPERS!$A$3:$H$300,5,FALSE),"")</f>
        <v/>
      </c>
      <c r="AP194" s="108" t="str">
        <f>IFERROR(VLOOKUP($X194,KEEPERS!$A$3:$H$300,2,FALSE),"")</f>
        <v/>
      </c>
      <c r="AQ194" s="110" t="str">
        <f>IFERROR(VLOOKUP($X194,KEEPERS!$A$3:$H$300,6,FALSE),"")</f>
        <v/>
      </c>
      <c r="AR194" s="110" t="str">
        <f>IFERROR(VLOOKUP($X194,KEEPERS!$A$3:$H$300,7,FALSE),"")</f>
        <v/>
      </c>
      <c r="AT194" s="110" t="str">
        <f>IFERROR(VLOOKUP($X194,HIT!$B$182:$AM$2000,1,FALSE),"")</f>
        <v/>
      </c>
      <c r="AU194" s="407">
        <f>IFERROR(VLOOKUP($X194,HIT!$B$182:$AM$2000,32,FALSE),0)</f>
        <v>0</v>
      </c>
      <c r="AV194" s="407">
        <f>IFERROR(VLOOKUP($X194,HIT!$B$182:$AM$2000,33,FALSE),0)</f>
        <v>0</v>
      </c>
      <c r="AW194" s="110" t="str">
        <f>IFERROR(VLOOKUP($X194,PITCH!$B$182:$AP$2000,1,FALSE),"")</f>
        <v>Jon Lester</v>
      </c>
      <c r="AX194" s="110">
        <f>IFERROR(VLOOKUP($X194,PITCH!$B$182:$AP$2000,35,FALSE),0)</f>
        <v>356.79999999999995</v>
      </c>
      <c r="AY194" s="110">
        <f>IFERROR(VLOOKUP($X194,PITCH!$B$182:$AP$2000,36,FALSE),0)</f>
        <v>11.509677419354837</v>
      </c>
      <c r="AZ194" s="408">
        <f t="shared" si="12"/>
        <v>356.79999999999995</v>
      </c>
      <c r="BA194" s="408">
        <f>IF(AZ194&gt;0,RANK(AZ194,AZ$3:AZ854),"")</f>
        <v>165</v>
      </c>
      <c r="BB194" s="408">
        <f>IFERROR(VLOOKUP($X194,HIT!$B$182:$AP$2000,31,FALSE),0)</f>
        <v>0</v>
      </c>
      <c r="BC194" s="408">
        <f ca="1">IFERROR(VLOOKUP($X194,PITCH!$B$182:$AP$2000,34,FALSE),0)</f>
        <v>40</v>
      </c>
      <c r="BE194" s="110" t="str">
        <f>IFERROR(VLOOKUP($X194,OBP!$B$182:$AN$2001,32,FALSE),"")</f>
        <v/>
      </c>
      <c r="BG194" s="110" t="str">
        <f>IFERROR(VLOOKUP($X194,OPS!$B$183:$AL$2002,31,FALSE),"")</f>
        <v/>
      </c>
      <c r="BI194" s="110">
        <f ca="1">IFERROR(VLOOKUP($X194,PITCH!$B$205:$AP$2000,34,FALSE),"")</f>
        <v>40</v>
      </c>
      <c r="BJ194" s="110">
        <f ca="1">IFERROR(VLOOKUP($X194,PITCH!$B$205:$AP$2000,34,FALSE),"")</f>
        <v>40</v>
      </c>
      <c r="BK194" s="110">
        <f ca="1">IFERROR(VLOOKUP($X194,PITCH!$B$205:$AP$2000,34,FALSE),"")</f>
        <v>40</v>
      </c>
    </row>
    <row r="195" spans="2:63" x14ac:dyDescent="0.2">
      <c r="B195" t="s">
        <v>206</v>
      </c>
      <c r="C195" t="s">
        <v>133</v>
      </c>
      <c r="D195" t="s">
        <v>114</v>
      </c>
      <c r="E195" t="s">
        <v>114</v>
      </c>
      <c r="F195">
        <v>5</v>
      </c>
      <c r="G195">
        <v>521</v>
      </c>
      <c r="H195">
        <v>54</v>
      </c>
      <c r="I195">
        <v>3</v>
      </c>
      <c r="J195">
        <v>34</v>
      </c>
      <c r="K195">
        <v>41</v>
      </c>
      <c r="L195">
        <v>0.24099999999999999</v>
      </c>
      <c r="T195" s="127">
        <f t="shared" si="13"/>
        <v>193</v>
      </c>
      <c r="U195" t="str">
        <f t="shared" ref="U195:U258" si="14">IF(D195="SP","P",IF(D195="RP","P",IF(D195=0,"","H")))</f>
        <v>H</v>
      </c>
      <c r="V195">
        <f>IF(U195="H",COUNTIF($U$3:$U195,"H"),"")</f>
        <v>121</v>
      </c>
      <c r="W195" t="str">
        <f>IF(U195="P",COUNTIF($U$3:$U195,"P"),"")</f>
        <v/>
      </c>
      <c r="X195" s="76" t="str">
        <f t="shared" ref="X195:X258" si="15">B195</f>
        <v>Billy Hamilton</v>
      </c>
      <c r="Y195" t="str">
        <f>IFERROR(VLOOKUP($X195,PITCH!$B$7:$AJ$2004,29,FALSE),"")</f>
        <v/>
      </c>
      <c r="Z195" t="str">
        <f>IFERROR(VLOOKUP($X195,PITCH!$B$7:$AJ$2004,30,FALSE),"")</f>
        <v/>
      </c>
      <c r="AA195" t="str">
        <f>IFERROR(VLOOKUP($X195,PITCH!$B$7:$AJ$2004,31,FALSE),"")</f>
        <v/>
      </c>
      <c r="AB195" t="str">
        <f>IFERROR(VLOOKUP($X195,PITCH!$B$7:$AJ$2004,1,FALSE),"")</f>
        <v/>
      </c>
      <c r="AD195" s="108" t="str">
        <f>IFERROR(VLOOKUP($X195,Prospects!$A$3:$K$281,1,FALSE),"")</f>
        <v/>
      </c>
      <c r="AE195" s="108" t="str">
        <f>IFERROR(VLOOKUP($X195,Prospects!$A$3:$K$281,9,FALSE),"")</f>
        <v/>
      </c>
      <c r="AF195" s="108" t="str">
        <f>IFERROR(VLOOKUP($X195,Prospects!$A$3:$K$281,2,FALSE),"")</f>
        <v/>
      </c>
      <c r="AG195" s="110" t="str">
        <f>IFERROR(VLOOKUP($X195,Prospects!$A$3:$K$281,10,FALSE),"")</f>
        <v/>
      </c>
      <c r="AH195" s="110" t="str">
        <f>IFERROR(VLOOKUP($X195,Prospects!$A$3:$K$281,11,FALSE),"")</f>
        <v/>
      </c>
      <c r="AI195" s="110" t="str">
        <f>IFERROR(VLOOKUP($X195,Prospects!$A$3:$K$281,3,FALSE),"")</f>
        <v/>
      </c>
      <c r="AJ195" s="110" t="str">
        <f>IFERROR(VLOOKUP($X195,Prospects!$A$3:$K$281,4,FALSE),"")</f>
        <v/>
      </c>
      <c r="AK195" s="110" t="str">
        <f>IFERROR(VLOOKUP($X195,Prospects!$A$3:$K$281,5,FALSE),"")</f>
        <v/>
      </c>
      <c r="AL195" s="110" t="str">
        <f>IFERROR(VLOOKUP($X195,Prospects!$A$3:$K$281,6,FALSE),"")</f>
        <v/>
      </c>
      <c r="AN195" s="108" t="str">
        <f>IFERROR(VLOOKUP($X195,KEEPERS!$A$3:$H$300,1,FALSE),"")</f>
        <v/>
      </c>
      <c r="AO195" s="108" t="str">
        <f>IFERROR(VLOOKUP($X195,KEEPERS!$A$3:$H$300,5,FALSE),"")</f>
        <v/>
      </c>
      <c r="AP195" s="108" t="str">
        <f>IFERROR(VLOOKUP($X195,KEEPERS!$A$3:$H$300,2,FALSE),"")</f>
        <v/>
      </c>
      <c r="AQ195" s="110" t="str">
        <f>IFERROR(VLOOKUP($X195,KEEPERS!$A$3:$H$300,6,FALSE),"")</f>
        <v/>
      </c>
      <c r="AR195" s="110" t="str">
        <f>IFERROR(VLOOKUP($X195,KEEPERS!$A$3:$H$300,7,FALSE),"")</f>
        <v/>
      </c>
      <c r="AT195" s="110" t="str">
        <f>IFERROR(VLOOKUP($X195,HIT!$B$182:$AM$2000,1,FALSE),"")</f>
        <v>Billy Hamilton</v>
      </c>
      <c r="AU195" s="407">
        <f>IFERROR(VLOOKUP($X195,HIT!$B$182:$AM$2000,32,FALSE),0)</f>
        <v>300.60000000000002</v>
      </c>
      <c r="AV195" s="407">
        <f>IFERROR(VLOOKUP($X195,HIT!$B$182:$AM$2000,33,FALSE),0)</f>
        <v>2.1941605839416058</v>
      </c>
      <c r="AW195" s="110" t="str">
        <f>IFERROR(VLOOKUP($X195,PITCH!$B$182:$AP$2000,1,FALSE),"")</f>
        <v/>
      </c>
      <c r="AX195" s="110">
        <f>IFERROR(VLOOKUP($X195,PITCH!$B$182:$AP$2000,35,FALSE),0)</f>
        <v>0</v>
      </c>
      <c r="AY195" s="110">
        <f>IFERROR(VLOOKUP($X195,PITCH!$B$182:$AP$2000,36,FALSE),0)</f>
        <v>0</v>
      </c>
      <c r="AZ195" s="408">
        <f t="shared" si="12"/>
        <v>300.60000000000002</v>
      </c>
      <c r="BA195" s="408">
        <f>IF(AZ195&gt;0,RANK(AZ195,AZ$3:AZ855),"")</f>
        <v>255</v>
      </c>
      <c r="BB195" s="408">
        <f ca="1">IFERROR(VLOOKUP($X195,HIT!$B$182:$AP$2000,31,FALSE),0)</f>
        <v>561</v>
      </c>
      <c r="BC195" s="408">
        <f>IFERROR(VLOOKUP($X195,PITCH!$B$182:$AP$2000,34,FALSE),0)</f>
        <v>0</v>
      </c>
      <c r="BE195" s="110">
        <f>IFERROR(VLOOKUP($X195,OBP!$B$182:$AN$2001,32,FALSE),"")</f>
        <v>176</v>
      </c>
      <c r="BG195" s="110">
        <f>IFERROR(VLOOKUP($X195,OPS!$B$183:$AL$2002,31,FALSE),"")</f>
        <v>182</v>
      </c>
      <c r="BI195" s="110" t="str">
        <f>IFERROR(VLOOKUP($X195,PITCH!$B$205:$AP$2000,34,FALSE),"")</f>
        <v/>
      </c>
      <c r="BJ195" s="110" t="str">
        <f>IFERROR(VLOOKUP($X195,PITCH!$B$205:$AP$2000,34,FALSE),"")</f>
        <v/>
      </c>
      <c r="BK195" s="110" t="str">
        <f>IFERROR(VLOOKUP($X195,PITCH!$B$205:$AP$2000,34,FALSE),"")</f>
        <v/>
      </c>
    </row>
    <row r="196" spans="2:63" x14ac:dyDescent="0.2">
      <c r="B196" t="s">
        <v>306</v>
      </c>
      <c r="C196" t="s">
        <v>716</v>
      </c>
      <c r="D196" t="s">
        <v>111</v>
      </c>
      <c r="E196" t="s">
        <v>111</v>
      </c>
      <c r="F196">
        <v>5</v>
      </c>
      <c r="M196">
        <v>182</v>
      </c>
      <c r="N196">
        <v>11</v>
      </c>
      <c r="O196">
        <v>0</v>
      </c>
      <c r="P196">
        <v>4.12</v>
      </c>
      <c r="Q196">
        <v>1.28</v>
      </c>
      <c r="R196">
        <v>169</v>
      </c>
      <c r="T196" s="127">
        <f t="shared" si="13"/>
        <v>194</v>
      </c>
      <c r="U196" t="str">
        <f t="shared" si="14"/>
        <v>P</v>
      </c>
      <c r="V196" t="str">
        <f>IF(U196="H",COUNTIF($U$3:$U196,"H"),"")</f>
        <v/>
      </c>
      <c r="W196">
        <f>IF(U196="P",COUNTIF($U$3:$U196,"P"),"")</f>
        <v>73</v>
      </c>
      <c r="X196" s="76" t="str">
        <f t="shared" si="15"/>
        <v>Jose Quintana</v>
      </c>
      <c r="Y196">
        <f>IFERROR(VLOOKUP($X196,PITCH!$B$7:$AJ$2004,29,FALSE),"")</f>
        <v>8.4966927239927834</v>
      </c>
      <c r="Z196">
        <f>IFERROR(VLOOKUP($X196,PITCH!$B$7:$AJ$2004,30,FALSE),"")</f>
        <v>2.9765484064942873</v>
      </c>
      <c r="AA196">
        <f>IFERROR(VLOOKUP($X196,PITCH!$B$7:$AJ$2004,31,FALSE),"")</f>
        <v>5.5201443174984961</v>
      </c>
      <c r="AB196" t="str">
        <f>IFERROR(VLOOKUP($X196,PITCH!$B$7:$AJ$2004,1,FALSE),"")</f>
        <v>Jose Quintana</v>
      </c>
      <c r="AD196" s="108" t="str">
        <f>IFERROR(VLOOKUP($X196,Prospects!$A$3:$K$281,1,FALSE),"")</f>
        <v/>
      </c>
      <c r="AE196" s="108" t="str">
        <f>IFERROR(VLOOKUP($X196,Prospects!$A$3:$K$281,9,FALSE),"")</f>
        <v/>
      </c>
      <c r="AF196" s="108" t="str">
        <f>IFERROR(VLOOKUP($X196,Prospects!$A$3:$K$281,2,FALSE),"")</f>
        <v/>
      </c>
      <c r="AG196" s="110" t="str">
        <f>IFERROR(VLOOKUP($X196,Prospects!$A$3:$K$281,10,FALSE),"")</f>
        <v/>
      </c>
      <c r="AH196" s="110" t="str">
        <f>IFERROR(VLOOKUP($X196,Prospects!$A$3:$K$281,11,FALSE),"")</f>
        <v/>
      </c>
      <c r="AI196" s="110" t="str">
        <f>IFERROR(VLOOKUP($X196,Prospects!$A$3:$K$281,3,FALSE),"")</f>
        <v/>
      </c>
      <c r="AJ196" s="110" t="str">
        <f>IFERROR(VLOOKUP($X196,Prospects!$A$3:$K$281,4,FALSE),"")</f>
        <v/>
      </c>
      <c r="AK196" s="110" t="str">
        <f>IFERROR(VLOOKUP($X196,Prospects!$A$3:$K$281,5,FALSE),"")</f>
        <v/>
      </c>
      <c r="AL196" s="110" t="str">
        <f>IFERROR(VLOOKUP($X196,Prospects!$A$3:$K$281,6,FALSE),"")</f>
        <v/>
      </c>
      <c r="AN196" s="108" t="str">
        <f>IFERROR(VLOOKUP($X196,KEEPERS!$A$3:$H$300,1,FALSE),"")</f>
        <v/>
      </c>
      <c r="AO196" s="108" t="str">
        <f>IFERROR(VLOOKUP($X196,KEEPERS!$A$3:$H$300,5,FALSE),"")</f>
        <v/>
      </c>
      <c r="AP196" s="108" t="str">
        <f>IFERROR(VLOOKUP($X196,KEEPERS!$A$3:$H$300,2,FALSE),"")</f>
        <v/>
      </c>
      <c r="AQ196" s="110" t="str">
        <f>IFERROR(VLOOKUP($X196,KEEPERS!$A$3:$H$300,6,FALSE),"")</f>
        <v/>
      </c>
      <c r="AR196" s="110" t="str">
        <f>IFERROR(VLOOKUP($X196,KEEPERS!$A$3:$H$300,7,FALSE),"")</f>
        <v/>
      </c>
      <c r="AT196" s="110" t="str">
        <f>IFERROR(VLOOKUP($X196,HIT!$B$182:$AM$2000,1,FALSE),"")</f>
        <v/>
      </c>
      <c r="AU196" s="407">
        <f>IFERROR(VLOOKUP($X196,HIT!$B$182:$AM$2000,32,FALSE),0)</f>
        <v>0</v>
      </c>
      <c r="AV196" s="407">
        <f>IFERROR(VLOOKUP($X196,HIT!$B$182:$AM$2000,33,FALSE),0)</f>
        <v>0</v>
      </c>
      <c r="AW196" s="110" t="str">
        <f>IFERROR(VLOOKUP($X196,PITCH!$B$182:$AP$2000,1,FALSE),"")</f>
        <v>Jose Quintana</v>
      </c>
      <c r="AX196" s="110">
        <f>IFERROR(VLOOKUP($X196,PITCH!$B$182:$AP$2000,35,FALSE),0)</f>
        <v>370.40000000000009</v>
      </c>
      <c r="AY196" s="110">
        <f>IFERROR(VLOOKUP($X196,PITCH!$B$182:$AP$2000,36,FALSE),0)</f>
        <v>11.948387096774196</v>
      </c>
      <c r="AZ196" s="408">
        <f t="shared" ref="AZ196:AZ259" si="16">IF(AND(AU196&gt;0,AX196&gt;0),AU196+AX196,IF(AU196&gt;AX196,AU196,AX196))</f>
        <v>370.40000000000009</v>
      </c>
      <c r="BA196" s="408">
        <f>IF(AZ196&gt;0,RANK(AZ196,AZ$3:AZ856),"")</f>
        <v>139</v>
      </c>
      <c r="BB196" s="408">
        <f>IFERROR(VLOOKUP($X196,HIT!$B$182:$AP$2000,31,FALSE),0)</f>
        <v>0</v>
      </c>
      <c r="BC196" s="408">
        <f ca="1">IFERROR(VLOOKUP($X196,PITCH!$B$182:$AP$2000,34,FALSE),0)</f>
        <v>26</v>
      </c>
      <c r="BE196" s="110" t="str">
        <f>IFERROR(VLOOKUP($X196,OBP!$B$182:$AN$2001,32,FALSE),"")</f>
        <v/>
      </c>
      <c r="BG196" s="110" t="str">
        <f>IFERROR(VLOOKUP($X196,OPS!$B$183:$AL$2002,31,FALSE),"")</f>
        <v/>
      </c>
      <c r="BI196" s="110">
        <f ca="1">IFERROR(VLOOKUP($X196,PITCH!$B$205:$AP$2000,34,FALSE),"")</f>
        <v>26</v>
      </c>
      <c r="BJ196" s="110">
        <f ca="1">IFERROR(VLOOKUP($X196,PITCH!$B$205:$AP$2000,34,FALSE),"")</f>
        <v>26</v>
      </c>
      <c r="BK196" s="110">
        <f ca="1">IFERROR(VLOOKUP($X196,PITCH!$B$205:$AP$2000,34,FALSE),"")</f>
        <v>26</v>
      </c>
    </row>
    <row r="197" spans="2:63" x14ac:dyDescent="0.2">
      <c r="B197" t="s">
        <v>358</v>
      </c>
      <c r="C197" t="s">
        <v>123</v>
      </c>
      <c r="D197" t="s">
        <v>9</v>
      </c>
      <c r="E197" t="s">
        <v>9</v>
      </c>
      <c r="F197">
        <v>5</v>
      </c>
      <c r="M197">
        <v>66</v>
      </c>
      <c r="N197">
        <v>4</v>
      </c>
      <c r="O197">
        <v>30</v>
      </c>
      <c r="P197">
        <v>3.96</v>
      </c>
      <c r="Q197">
        <v>1.33</v>
      </c>
      <c r="R197">
        <v>79</v>
      </c>
      <c r="T197" s="127">
        <f t="shared" ref="T197:T260" si="17">T196+1</f>
        <v>195</v>
      </c>
      <c r="U197" t="str">
        <f t="shared" si="14"/>
        <v>P</v>
      </c>
      <c r="V197" t="str">
        <f>IF(U197="H",COUNTIF($U$3:$U197,"H"),"")</f>
        <v/>
      </c>
      <c r="W197">
        <f>IF(U197="P",COUNTIF($U$3:$U197,"P"),"")</f>
        <v>74</v>
      </c>
      <c r="X197" s="76" t="str">
        <f t="shared" si="15"/>
        <v>Cody Allen</v>
      </c>
      <c r="Y197">
        <f>IFERROR(VLOOKUP($X197,PITCH!$B$7:$AJ$2004,29,FALSE),"")</f>
        <v>10.034305317324186</v>
      </c>
      <c r="Z197">
        <f>IFERROR(VLOOKUP($X197,PITCH!$B$7:$AJ$2004,30,FALSE),"")</f>
        <v>3.5506003430531736</v>
      </c>
      <c r="AA197">
        <f>IFERROR(VLOOKUP($X197,PITCH!$B$7:$AJ$2004,31,FALSE),"")</f>
        <v>6.4837049742710127</v>
      </c>
      <c r="AB197" t="str">
        <f>IFERROR(VLOOKUP($X197,PITCH!$B$7:$AJ$2004,1,FALSE),"")</f>
        <v>Cody Allen</v>
      </c>
      <c r="AD197" s="108" t="str">
        <f>IFERROR(VLOOKUP($X197,Prospects!$A$3:$K$281,1,FALSE),"")</f>
        <v/>
      </c>
      <c r="AE197" s="108" t="str">
        <f>IFERROR(VLOOKUP($X197,Prospects!$A$3:$K$281,9,FALSE),"")</f>
        <v/>
      </c>
      <c r="AF197" s="108" t="str">
        <f>IFERROR(VLOOKUP($X197,Prospects!$A$3:$K$281,2,FALSE),"")</f>
        <v/>
      </c>
      <c r="AG197" s="110" t="str">
        <f>IFERROR(VLOOKUP($X197,Prospects!$A$3:$K$281,10,FALSE),"")</f>
        <v/>
      </c>
      <c r="AH197" s="110" t="str">
        <f>IFERROR(VLOOKUP($X197,Prospects!$A$3:$K$281,11,FALSE),"")</f>
        <v/>
      </c>
      <c r="AI197" s="110" t="str">
        <f>IFERROR(VLOOKUP($X197,Prospects!$A$3:$K$281,3,FALSE),"")</f>
        <v/>
      </c>
      <c r="AJ197" s="110" t="str">
        <f>IFERROR(VLOOKUP($X197,Prospects!$A$3:$K$281,4,FALSE),"")</f>
        <v/>
      </c>
      <c r="AK197" s="110" t="str">
        <f>IFERROR(VLOOKUP($X197,Prospects!$A$3:$K$281,5,FALSE),"")</f>
        <v/>
      </c>
      <c r="AL197" s="110" t="str">
        <f>IFERROR(VLOOKUP($X197,Prospects!$A$3:$K$281,6,FALSE),"")</f>
        <v/>
      </c>
      <c r="AN197" s="108" t="str">
        <f>IFERROR(VLOOKUP($X197,KEEPERS!$A$3:$H$300,1,FALSE),"")</f>
        <v/>
      </c>
      <c r="AO197" s="108" t="str">
        <f>IFERROR(VLOOKUP($X197,KEEPERS!$A$3:$H$300,5,FALSE),"")</f>
        <v/>
      </c>
      <c r="AP197" s="108" t="str">
        <f>IFERROR(VLOOKUP($X197,KEEPERS!$A$3:$H$300,2,FALSE),"")</f>
        <v/>
      </c>
      <c r="AQ197" s="110" t="str">
        <f>IFERROR(VLOOKUP($X197,KEEPERS!$A$3:$H$300,6,FALSE),"")</f>
        <v/>
      </c>
      <c r="AR197" s="110" t="str">
        <f>IFERROR(VLOOKUP($X197,KEEPERS!$A$3:$H$300,7,FALSE),"")</f>
        <v/>
      </c>
      <c r="AT197" s="110" t="str">
        <f>IFERROR(VLOOKUP($X197,HIT!$B$182:$AM$2000,1,FALSE),"")</f>
        <v/>
      </c>
      <c r="AU197" s="407">
        <f>IFERROR(VLOOKUP($X197,HIT!$B$182:$AM$2000,32,FALSE),0)</f>
        <v>0</v>
      </c>
      <c r="AV197" s="407">
        <f>IFERROR(VLOOKUP($X197,HIT!$B$182:$AM$2000,33,FALSE),0)</f>
        <v>0</v>
      </c>
      <c r="AW197" s="110" t="str">
        <f>IFERROR(VLOOKUP($X197,PITCH!$B$182:$AP$2000,1,FALSE),"")</f>
        <v>Cody Allen</v>
      </c>
      <c r="AX197" s="110">
        <f>IFERROR(VLOOKUP($X197,PITCH!$B$182:$AP$2000,35,FALSE),0)</f>
        <v>290.39999999999998</v>
      </c>
      <c r="AY197" s="110">
        <f>IFERROR(VLOOKUP($X197,PITCH!$B$182:$AP$2000,36,FALSE),0)</f>
        <v>4.4676923076923076</v>
      </c>
      <c r="AZ197" s="408">
        <f t="shared" si="16"/>
        <v>290.39999999999998</v>
      </c>
      <c r="BA197" s="408">
        <f>IF(AZ197&gt;0,RANK(AZ197,AZ$3:AZ857),"")</f>
        <v>274</v>
      </c>
      <c r="BB197" s="408">
        <f>IFERROR(VLOOKUP($X197,HIT!$B$182:$AP$2000,31,FALSE),0)</f>
        <v>0</v>
      </c>
      <c r="BC197" s="408">
        <f ca="1">IFERROR(VLOOKUP($X197,PITCH!$B$182:$AP$2000,34,FALSE),0)</f>
        <v>347</v>
      </c>
      <c r="BE197" s="110" t="str">
        <f>IFERROR(VLOOKUP($X197,OBP!$B$182:$AN$2001,32,FALSE),"")</f>
        <v/>
      </c>
      <c r="BG197" s="110" t="str">
        <f>IFERROR(VLOOKUP($X197,OPS!$B$183:$AL$2002,31,FALSE),"")</f>
        <v/>
      </c>
      <c r="BI197" s="110">
        <f ca="1">IFERROR(VLOOKUP($X197,PITCH!$B$205:$AP$2000,34,FALSE),"")</f>
        <v>347</v>
      </c>
      <c r="BJ197" s="110">
        <f ca="1">IFERROR(VLOOKUP($X197,PITCH!$B$205:$AP$2000,34,FALSE),"")</f>
        <v>347</v>
      </c>
      <c r="BK197" s="110">
        <f ca="1">IFERROR(VLOOKUP($X197,PITCH!$B$205:$AP$2000,34,FALSE),"")</f>
        <v>347</v>
      </c>
    </row>
    <row r="198" spans="2:63" x14ac:dyDescent="0.2">
      <c r="B198" t="s">
        <v>735</v>
      </c>
      <c r="C198" t="s">
        <v>120</v>
      </c>
      <c r="D198" t="s">
        <v>111</v>
      </c>
      <c r="E198" t="s">
        <v>111</v>
      </c>
      <c r="F198">
        <v>5</v>
      </c>
      <c r="M198">
        <v>178</v>
      </c>
      <c r="N198">
        <v>9</v>
      </c>
      <c r="O198">
        <v>0</v>
      </c>
      <c r="P198">
        <v>4.24</v>
      </c>
      <c r="Q198">
        <v>1.34</v>
      </c>
      <c r="R198">
        <v>191</v>
      </c>
      <c r="T198" s="127">
        <f t="shared" si="17"/>
        <v>196</v>
      </c>
      <c r="U198" t="str">
        <f t="shared" si="14"/>
        <v>P</v>
      </c>
      <c r="V198" t="str">
        <f>IF(U198="H",COUNTIF($U$3:$U198,"H"),"")</f>
        <v/>
      </c>
      <c r="W198">
        <f>IF(U198="P",COUNTIF($U$3:$U198,"P"),"")</f>
        <v>75</v>
      </c>
      <c r="X198" s="76" t="str">
        <f t="shared" si="15"/>
        <v>Jon Gray</v>
      </c>
      <c r="Y198">
        <f>IFERROR(VLOOKUP($X198,PITCH!$B$7:$AJ$2004,29,FALSE),"")</f>
        <v>9</v>
      </c>
      <c r="Z198">
        <f>IFERROR(VLOOKUP($X198,PITCH!$B$7:$AJ$2004,30,FALSE),"")</f>
        <v>2.8551724137931034</v>
      </c>
      <c r="AA198">
        <f>IFERROR(VLOOKUP($X198,PITCH!$B$7:$AJ$2004,31,FALSE),"")</f>
        <v>6.1448275862068966</v>
      </c>
      <c r="AB198" t="str">
        <f>IFERROR(VLOOKUP($X198,PITCH!$B$7:$AJ$2004,1,FALSE),"")</f>
        <v>Jon Gray</v>
      </c>
      <c r="AD198" s="108" t="str">
        <f>IFERROR(VLOOKUP($X198,Prospects!$A$3:$K$281,1,FALSE),"")</f>
        <v/>
      </c>
      <c r="AE198" s="108" t="str">
        <f>IFERROR(VLOOKUP($X198,Prospects!$A$3:$K$281,9,FALSE),"")</f>
        <v/>
      </c>
      <c r="AF198" s="108" t="str">
        <f>IFERROR(VLOOKUP($X198,Prospects!$A$3:$K$281,2,FALSE),"")</f>
        <v/>
      </c>
      <c r="AG198" s="110" t="str">
        <f>IFERROR(VLOOKUP($X198,Prospects!$A$3:$K$281,10,FALSE),"")</f>
        <v/>
      </c>
      <c r="AH198" s="110" t="str">
        <f>IFERROR(VLOOKUP($X198,Prospects!$A$3:$K$281,11,FALSE),"")</f>
        <v/>
      </c>
      <c r="AI198" s="110" t="str">
        <f>IFERROR(VLOOKUP($X198,Prospects!$A$3:$K$281,3,FALSE),"")</f>
        <v/>
      </c>
      <c r="AJ198" s="110" t="str">
        <f>IFERROR(VLOOKUP($X198,Prospects!$A$3:$K$281,4,FALSE),"")</f>
        <v/>
      </c>
      <c r="AK198" s="110" t="str">
        <f>IFERROR(VLOOKUP($X198,Prospects!$A$3:$K$281,5,FALSE),"")</f>
        <v/>
      </c>
      <c r="AL198" s="110" t="str">
        <f>IFERROR(VLOOKUP($X198,Prospects!$A$3:$K$281,6,FALSE),"")</f>
        <v/>
      </c>
      <c r="AN198" s="108" t="str">
        <f>IFERROR(VLOOKUP($X198,KEEPERS!$A$3:$H$300,1,FALSE),"")</f>
        <v/>
      </c>
      <c r="AO198" s="108" t="str">
        <f>IFERROR(VLOOKUP($X198,KEEPERS!$A$3:$H$300,5,FALSE),"")</f>
        <v/>
      </c>
      <c r="AP198" s="108" t="str">
        <f>IFERROR(VLOOKUP($X198,KEEPERS!$A$3:$H$300,2,FALSE),"")</f>
        <v/>
      </c>
      <c r="AQ198" s="110" t="str">
        <f>IFERROR(VLOOKUP($X198,KEEPERS!$A$3:$H$300,6,FALSE),"")</f>
        <v/>
      </c>
      <c r="AR198" s="110" t="str">
        <f>IFERROR(VLOOKUP($X198,KEEPERS!$A$3:$H$300,7,FALSE),"")</f>
        <v/>
      </c>
      <c r="AT198" s="110" t="str">
        <f>IFERROR(VLOOKUP($X198,HIT!$B$182:$AM$2000,1,FALSE),"")</f>
        <v/>
      </c>
      <c r="AU198" s="407">
        <f>IFERROR(VLOOKUP($X198,HIT!$B$182:$AM$2000,32,FALSE),0)</f>
        <v>0</v>
      </c>
      <c r="AV198" s="407">
        <f>IFERROR(VLOOKUP($X198,HIT!$B$182:$AM$2000,33,FALSE),0)</f>
        <v>0</v>
      </c>
      <c r="AW198" s="110" t="str">
        <f>IFERROR(VLOOKUP($X198,PITCH!$B$182:$AP$2000,1,FALSE),"")</f>
        <v>Jon Gray</v>
      </c>
      <c r="AX198" s="110">
        <f>IFERROR(VLOOKUP($X198,PITCH!$B$182:$AP$2000,35,FALSE),0)</f>
        <v>319.5</v>
      </c>
      <c r="AY198" s="110">
        <f>IFERROR(VLOOKUP($X198,PITCH!$B$182:$AP$2000,36,FALSE),0)</f>
        <v>12.288461538461538</v>
      </c>
      <c r="AZ198" s="408">
        <f t="shared" si="16"/>
        <v>319.5</v>
      </c>
      <c r="BA198" s="408">
        <f>IF(AZ198&gt;0,RANK(AZ198,AZ$3:AZ858),"")</f>
        <v>226</v>
      </c>
      <c r="BB198" s="408">
        <f>IFERROR(VLOOKUP($X198,HIT!$B$182:$AP$2000,31,FALSE),0)</f>
        <v>0</v>
      </c>
      <c r="BC198" s="408">
        <f ca="1">IFERROR(VLOOKUP($X198,PITCH!$B$182:$AP$2000,34,FALSE),0)</f>
        <v>66</v>
      </c>
      <c r="BE198" s="110" t="str">
        <f>IFERROR(VLOOKUP($X198,OBP!$B$182:$AN$2001,32,FALSE),"")</f>
        <v/>
      </c>
      <c r="BG198" s="110" t="str">
        <f>IFERROR(VLOOKUP($X198,OPS!$B$183:$AL$2002,31,FALSE),"")</f>
        <v/>
      </c>
      <c r="BI198" s="110">
        <f ca="1">IFERROR(VLOOKUP($X198,PITCH!$B$205:$AP$2000,34,FALSE),"")</f>
        <v>66</v>
      </c>
      <c r="BJ198" s="110">
        <f ca="1">IFERROR(VLOOKUP($X198,PITCH!$B$205:$AP$2000,34,FALSE),"")</f>
        <v>66</v>
      </c>
      <c r="BK198" s="110">
        <f ca="1">IFERROR(VLOOKUP($X198,PITCH!$B$205:$AP$2000,34,FALSE),"")</f>
        <v>66</v>
      </c>
    </row>
    <row r="199" spans="2:63" x14ac:dyDescent="0.2">
      <c r="B199" t="s">
        <v>464</v>
      </c>
      <c r="C199" t="s">
        <v>135</v>
      </c>
      <c r="D199" t="s">
        <v>9</v>
      </c>
      <c r="E199" t="s">
        <v>9</v>
      </c>
      <c r="F199">
        <v>4</v>
      </c>
      <c r="M199">
        <v>51</v>
      </c>
      <c r="N199">
        <v>3</v>
      </c>
      <c r="O199">
        <v>21</v>
      </c>
      <c r="P199">
        <v>2.87</v>
      </c>
      <c r="Q199">
        <v>1.1200000000000001</v>
      </c>
      <c r="R199">
        <v>54</v>
      </c>
      <c r="T199" s="127">
        <f t="shared" si="17"/>
        <v>197</v>
      </c>
      <c r="U199" t="str">
        <f t="shared" si="14"/>
        <v>P</v>
      </c>
      <c r="V199" t="str">
        <f>IF(U199="H",COUNTIF($U$3:$U199,"H"),"")</f>
        <v/>
      </c>
      <c r="W199">
        <f>IF(U199="P",COUNTIF($U$3:$U199,"P"),"")</f>
        <v>76</v>
      </c>
      <c r="X199" s="76" t="str">
        <f t="shared" si="15"/>
        <v>Arodys Vizcaino</v>
      </c>
      <c r="Y199">
        <f>IFERROR(VLOOKUP($X199,PITCH!$B$7:$AJ$2004,29,FALSE),"")</f>
        <v>9.8611111111111107</v>
      </c>
      <c r="Z199">
        <f>IFERROR(VLOOKUP($X199,PITCH!$B$7:$AJ$2004,30,FALSE),"")</f>
        <v>3.75</v>
      </c>
      <c r="AA199">
        <f>IFERROR(VLOOKUP($X199,PITCH!$B$7:$AJ$2004,31,FALSE),"")</f>
        <v>6.1111111111111107</v>
      </c>
      <c r="AB199" t="str">
        <f>IFERROR(VLOOKUP($X199,PITCH!$B$7:$AJ$2004,1,FALSE),"")</f>
        <v>Arodys Vizcaino</v>
      </c>
      <c r="AD199" s="108" t="str">
        <f>IFERROR(VLOOKUP($X199,Prospects!$A$3:$K$281,1,FALSE),"")</f>
        <v/>
      </c>
      <c r="AE199" s="108" t="str">
        <f>IFERROR(VLOOKUP($X199,Prospects!$A$3:$K$281,9,FALSE),"")</f>
        <v/>
      </c>
      <c r="AF199" s="108" t="str">
        <f>IFERROR(VLOOKUP($X199,Prospects!$A$3:$K$281,2,FALSE),"")</f>
        <v/>
      </c>
      <c r="AG199" s="110" t="str">
        <f>IFERROR(VLOOKUP($X199,Prospects!$A$3:$K$281,10,FALSE),"")</f>
        <v/>
      </c>
      <c r="AH199" s="110" t="str">
        <f>IFERROR(VLOOKUP($X199,Prospects!$A$3:$K$281,11,FALSE),"")</f>
        <v/>
      </c>
      <c r="AI199" s="110" t="str">
        <f>IFERROR(VLOOKUP($X199,Prospects!$A$3:$K$281,3,FALSE),"")</f>
        <v/>
      </c>
      <c r="AJ199" s="110" t="str">
        <f>IFERROR(VLOOKUP($X199,Prospects!$A$3:$K$281,4,FALSE),"")</f>
        <v/>
      </c>
      <c r="AK199" s="110" t="str">
        <f>IFERROR(VLOOKUP($X199,Prospects!$A$3:$K$281,5,FALSE),"")</f>
        <v/>
      </c>
      <c r="AL199" s="110" t="str">
        <f>IFERROR(VLOOKUP($X199,Prospects!$A$3:$K$281,6,FALSE),"")</f>
        <v/>
      </c>
      <c r="AN199" s="108" t="str">
        <f>IFERROR(VLOOKUP($X199,KEEPERS!$A$3:$H$300,1,FALSE),"")</f>
        <v/>
      </c>
      <c r="AO199" s="108" t="str">
        <f>IFERROR(VLOOKUP($X199,KEEPERS!$A$3:$H$300,5,FALSE),"")</f>
        <v/>
      </c>
      <c r="AP199" s="108" t="str">
        <f>IFERROR(VLOOKUP($X199,KEEPERS!$A$3:$H$300,2,FALSE),"")</f>
        <v/>
      </c>
      <c r="AQ199" s="110" t="str">
        <f>IFERROR(VLOOKUP($X199,KEEPERS!$A$3:$H$300,6,FALSE),"")</f>
        <v/>
      </c>
      <c r="AR199" s="110" t="str">
        <f>IFERROR(VLOOKUP($X199,KEEPERS!$A$3:$H$300,7,FALSE),"")</f>
        <v/>
      </c>
      <c r="AT199" s="110" t="str">
        <f>IFERROR(VLOOKUP($X199,HIT!$B$182:$AM$2000,1,FALSE),"")</f>
        <v/>
      </c>
      <c r="AU199" s="407">
        <f>IFERROR(VLOOKUP($X199,HIT!$B$182:$AM$2000,32,FALSE),0)</f>
        <v>0</v>
      </c>
      <c r="AV199" s="407">
        <f>IFERROR(VLOOKUP($X199,HIT!$B$182:$AM$2000,33,FALSE),0)</f>
        <v>0</v>
      </c>
      <c r="AW199" s="110" t="str">
        <f>IFERROR(VLOOKUP($X199,PITCH!$B$182:$AP$2000,1,FALSE),"")</f>
        <v>Arodys Vizcaino</v>
      </c>
      <c r="AX199" s="110">
        <f>IFERROR(VLOOKUP($X199,PITCH!$B$182:$AP$2000,35,FALSE),0)</f>
        <v>227.89999999999998</v>
      </c>
      <c r="AY199" s="110">
        <f>IFERROR(VLOOKUP($X199,PITCH!$B$182:$AP$2000,36,FALSE),0)</f>
        <v>3.506153846153846</v>
      </c>
      <c r="AZ199" s="408">
        <f t="shared" si="16"/>
        <v>227.89999999999998</v>
      </c>
      <c r="BA199" s="408">
        <f>IF(AZ199&gt;0,RANK(AZ199,AZ$3:AZ859),"")</f>
        <v>358</v>
      </c>
      <c r="BB199" s="408">
        <f>IFERROR(VLOOKUP($X199,HIT!$B$182:$AP$2000,31,FALSE),0)</f>
        <v>0</v>
      </c>
      <c r="BC199" s="408">
        <f ca="1">IFERROR(VLOOKUP($X199,PITCH!$B$182:$AP$2000,34,FALSE),0)</f>
        <v>347</v>
      </c>
      <c r="BE199" s="110" t="str">
        <f>IFERROR(VLOOKUP($X199,OBP!$B$182:$AN$2001,32,FALSE),"")</f>
        <v/>
      </c>
      <c r="BG199" s="110" t="str">
        <f>IFERROR(VLOOKUP($X199,OPS!$B$183:$AL$2002,31,FALSE),"")</f>
        <v/>
      </c>
      <c r="BI199" s="110">
        <f ca="1">IFERROR(VLOOKUP($X199,PITCH!$B$205:$AP$2000,34,FALSE),"")</f>
        <v>347</v>
      </c>
      <c r="BJ199" s="110">
        <f ca="1">IFERROR(VLOOKUP($X199,PITCH!$B$205:$AP$2000,34,FALSE),"")</f>
        <v>347</v>
      </c>
      <c r="BK199" s="110">
        <f ca="1">IFERROR(VLOOKUP($X199,PITCH!$B$205:$AP$2000,34,FALSE),"")</f>
        <v>347</v>
      </c>
    </row>
    <row r="200" spans="2:63" x14ac:dyDescent="0.2">
      <c r="B200" t="s">
        <v>768</v>
      </c>
      <c r="C200" t="s">
        <v>135</v>
      </c>
      <c r="D200" t="s">
        <v>111</v>
      </c>
      <c r="E200" t="s">
        <v>111</v>
      </c>
      <c r="F200">
        <v>4</v>
      </c>
      <c r="M200">
        <v>182</v>
      </c>
      <c r="N200">
        <v>9</v>
      </c>
      <c r="O200">
        <v>0</v>
      </c>
      <c r="P200">
        <v>4.09</v>
      </c>
      <c r="Q200">
        <v>1.35</v>
      </c>
      <c r="R200">
        <v>177</v>
      </c>
      <c r="T200" s="127">
        <f t="shared" si="17"/>
        <v>198</v>
      </c>
      <c r="U200" t="str">
        <f t="shared" si="14"/>
        <v>P</v>
      </c>
      <c r="V200" t="str">
        <f>IF(U200="H",COUNTIF($U$3:$U200,"H"),"")</f>
        <v/>
      </c>
      <c r="W200">
        <f>IF(U200="P",COUNTIF($U$3:$U200,"P"),"")</f>
        <v>77</v>
      </c>
      <c r="X200" s="76" t="str">
        <f t="shared" si="15"/>
        <v>Sean Newcomb</v>
      </c>
      <c r="Y200">
        <f>IFERROR(VLOOKUP($X200,PITCH!$B$7:$AJ$2004,29,FALSE),"")</f>
        <v>9.1312618896639197</v>
      </c>
      <c r="Z200">
        <f>IFERROR(VLOOKUP($X200,PITCH!$B$7:$AJ$2004,30,FALSE),"")</f>
        <v>4.4514901712111605</v>
      </c>
      <c r="AA200">
        <f>IFERROR(VLOOKUP($X200,PITCH!$B$7:$AJ$2004,31,FALSE),"")</f>
        <v>4.6797717184527592</v>
      </c>
      <c r="AB200" t="str">
        <f>IFERROR(VLOOKUP($X200,PITCH!$B$7:$AJ$2004,1,FALSE),"")</f>
        <v>Sean Newcomb</v>
      </c>
      <c r="AD200" s="108" t="str">
        <f>IFERROR(VLOOKUP($X200,Prospects!$A$3:$K$281,1,FALSE),"")</f>
        <v/>
      </c>
      <c r="AE200" s="108" t="str">
        <f>IFERROR(VLOOKUP($X200,Prospects!$A$3:$K$281,9,FALSE),"")</f>
        <v/>
      </c>
      <c r="AF200" s="108" t="str">
        <f>IFERROR(VLOOKUP($X200,Prospects!$A$3:$K$281,2,FALSE),"")</f>
        <v/>
      </c>
      <c r="AG200" s="110" t="str">
        <f>IFERROR(VLOOKUP($X200,Prospects!$A$3:$K$281,10,FALSE),"")</f>
        <v/>
      </c>
      <c r="AH200" s="110" t="str">
        <f>IFERROR(VLOOKUP($X200,Prospects!$A$3:$K$281,11,FALSE),"")</f>
        <v/>
      </c>
      <c r="AI200" s="110" t="str">
        <f>IFERROR(VLOOKUP($X200,Prospects!$A$3:$K$281,3,FALSE),"")</f>
        <v/>
      </c>
      <c r="AJ200" s="110" t="str">
        <f>IFERROR(VLOOKUP($X200,Prospects!$A$3:$K$281,4,FALSE),"")</f>
        <v/>
      </c>
      <c r="AK200" s="110" t="str">
        <f>IFERROR(VLOOKUP($X200,Prospects!$A$3:$K$281,5,FALSE),"")</f>
        <v/>
      </c>
      <c r="AL200" s="110" t="str">
        <f>IFERROR(VLOOKUP($X200,Prospects!$A$3:$K$281,6,FALSE),"")</f>
        <v/>
      </c>
      <c r="AN200" s="108" t="str">
        <f>IFERROR(VLOOKUP($X200,KEEPERS!$A$3:$H$300,1,FALSE),"")</f>
        <v/>
      </c>
      <c r="AO200" s="108" t="str">
        <f>IFERROR(VLOOKUP($X200,KEEPERS!$A$3:$H$300,5,FALSE),"")</f>
        <v/>
      </c>
      <c r="AP200" s="108" t="str">
        <f>IFERROR(VLOOKUP($X200,KEEPERS!$A$3:$H$300,2,FALSE),"")</f>
        <v/>
      </c>
      <c r="AQ200" s="110" t="str">
        <f>IFERROR(VLOOKUP($X200,KEEPERS!$A$3:$H$300,6,FALSE),"")</f>
        <v/>
      </c>
      <c r="AR200" s="110" t="str">
        <f>IFERROR(VLOOKUP($X200,KEEPERS!$A$3:$H$300,7,FALSE),"")</f>
        <v/>
      </c>
      <c r="AT200" s="110" t="str">
        <f>IFERROR(VLOOKUP($X200,HIT!$B$182:$AM$2000,1,FALSE),"")</f>
        <v/>
      </c>
      <c r="AU200" s="407">
        <f>IFERROR(VLOOKUP($X200,HIT!$B$182:$AM$2000,32,FALSE),0)</f>
        <v>0</v>
      </c>
      <c r="AV200" s="407">
        <f>IFERROR(VLOOKUP($X200,HIT!$B$182:$AM$2000,33,FALSE),0)</f>
        <v>0</v>
      </c>
      <c r="AW200" s="110" t="str">
        <f>IFERROR(VLOOKUP($X200,PITCH!$B$182:$AP$2000,1,FALSE),"")</f>
        <v>Sean Newcomb</v>
      </c>
      <c r="AX200" s="110">
        <f>IFERROR(VLOOKUP($X200,PITCH!$B$182:$AP$2000,35,FALSE),0)</f>
        <v>322.09999999999991</v>
      </c>
      <c r="AY200" s="110">
        <f>IFERROR(VLOOKUP($X200,PITCH!$B$182:$AP$2000,36,FALSE),0)</f>
        <v>11.106896551724136</v>
      </c>
      <c r="AZ200" s="408">
        <f t="shared" si="16"/>
        <v>322.09999999999991</v>
      </c>
      <c r="BA200" s="408">
        <f>IF(AZ200&gt;0,RANK(AZ200,AZ$3:AZ860),"")</f>
        <v>221</v>
      </c>
      <c r="BB200" s="408">
        <f>IFERROR(VLOOKUP($X200,HIT!$B$182:$AP$2000,31,FALSE),0)</f>
        <v>0</v>
      </c>
      <c r="BC200" s="408">
        <f ca="1">IFERROR(VLOOKUP($X200,PITCH!$B$182:$AP$2000,34,FALSE),0)</f>
        <v>53</v>
      </c>
      <c r="BE200" s="110" t="str">
        <f>IFERROR(VLOOKUP($X200,OBP!$B$182:$AN$2001,32,FALSE),"")</f>
        <v/>
      </c>
      <c r="BG200" s="110" t="str">
        <f>IFERROR(VLOOKUP($X200,OPS!$B$183:$AL$2002,31,FALSE),"")</f>
        <v/>
      </c>
      <c r="BI200" s="110">
        <f ca="1">IFERROR(VLOOKUP($X200,PITCH!$B$205:$AP$2000,34,FALSE),"")</f>
        <v>53</v>
      </c>
      <c r="BJ200" s="110">
        <f ca="1">IFERROR(VLOOKUP($X200,PITCH!$B$205:$AP$2000,34,FALSE),"")</f>
        <v>53</v>
      </c>
      <c r="BK200" s="110">
        <f ca="1">IFERROR(VLOOKUP($X200,PITCH!$B$205:$AP$2000,34,FALSE),"")</f>
        <v>53</v>
      </c>
    </row>
    <row r="201" spans="2:63" x14ac:dyDescent="0.2">
      <c r="B201" t="s">
        <v>293</v>
      </c>
      <c r="C201" t="s">
        <v>135</v>
      </c>
      <c r="D201" t="s">
        <v>111</v>
      </c>
      <c r="E201" t="s">
        <v>111</v>
      </c>
      <c r="F201">
        <v>4</v>
      </c>
      <c r="M201">
        <v>183</v>
      </c>
      <c r="N201">
        <v>10</v>
      </c>
      <c r="O201">
        <v>0</v>
      </c>
      <c r="P201">
        <v>4.18</v>
      </c>
      <c r="Q201">
        <v>1.31</v>
      </c>
      <c r="R201">
        <v>177</v>
      </c>
      <c r="T201" s="127">
        <f t="shared" si="17"/>
        <v>199</v>
      </c>
      <c r="U201" t="str">
        <f t="shared" si="14"/>
        <v>P</v>
      </c>
      <c r="V201" t="str">
        <f>IF(U201="H",COUNTIF($U$3:$U201,"H"),"")</f>
        <v/>
      </c>
      <c r="W201">
        <f>IF(U201="P",COUNTIF($U$3:$U201,"P"),"")</f>
        <v>78</v>
      </c>
      <c r="X201" s="76" t="str">
        <f t="shared" si="15"/>
        <v>Kevin Gausman</v>
      </c>
      <c r="Y201">
        <f>IFERROR(VLOOKUP($X201,PITCH!$B$7:$AJ$2004,29,FALSE),"")</f>
        <v>7.8874056877539171</v>
      </c>
      <c r="Z201">
        <f>IFERROR(VLOOKUP($X201,PITCH!$B$7:$AJ$2004,30,FALSE),"")</f>
        <v>2.663958212420197</v>
      </c>
      <c r="AA201">
        <f>IFERROR(VLOOKUP($X201,PITCH!$B$7:$AJ$2004,31,FALSE),"")</f>
        <v>5.2234474753337201</v>
      </c>
      <c r="AB201" t="str">
        <f>IFERROR(VLOOKUP($X201,PITCH!$B$7:$AJ$2004,1,FALSE),"")</f>
        <v>Kevin Gausman</v>
      </c>
      <c r="AD201" s="108" t="str">
        <f>IFERROR(VLOOKUP($X201,Prospects!$A$3:$K$281,1,FALSE),"")</f>
        <v/>
      </c>
      <c r="AE201" s="108" t="str">
        <f>IFERROR(VLOOKUP($X201,Prospects!$A$3:$K$281,9,FALSE),"")</f>
        <v/>
      </c>
      <c r="AF201" s="108" t="str">
        <f>IFERROR(VLOOKUP($X201,Prospects!$A$3:$K$281,2,FALSE),"")</f>
        <v/>
      </c>
      <c r="AG201" s="110" t="str">
        <f>IFERROR(VLOOKUP($X201,Prospects!$A$3:$K$281,10,FALSE),"")</f>
        <v/>
      </c>
      <c r="AH201" s="110" t="str">
        <f>IFERROR(VLOOKUP($X201,Prospects!$A$3:$K$281,11,FALSE),"")</f>
        <v/>
      </c>
      <c r="AI201" s="110" t="str">
        <f>IFERROR(VLOOKUP($X201,Prospects!$A$3:$K$281,3,FALSE),"")</f>
        <v/>
      </c>
      <c r="AJ201" s="110" t="str">
        <f>IFERROR(VLOOKUP($X201,Prospects!$A$3:$K$281,4,FALSE),"")</f>
        <v/>
      </c>
      <c r="AK201" s="110" t="str">
        <f>IFERROR(VLOOKUP($X201,Prospects!$A$3:$K$281,5,FALSE),"")</f>
        <v/>
      </c>
      <c r="AL201" s="110" t="str">
        <f>IFERROR(VLOOKUP($X201,Prospects!$A$3:$K$281,6,FALSE),"")</f>
        <v/>
      </c>
      <c r="AN201" s="108" t="str">
        <f>IFERROR(VLOOKUP($X201,KEEPERS!$A$3:$H$300,1,FALSE),"")</f>
        <v/>
      </c>
      <c r="AO201" s="108" t="str">
        <f>IFERROR(VLOOKUP($X201,KEEPERS!$A$3:$H$300,5,FALSE),"")</f>
        <v/>
      </c>
      <c r="AP201" s="108" t="str">
        <f>IFERROR(VLOOKUP($X201,KEEPERS!$A$3:$H$300,2,FALSE),"")</f>
        <v/>
      </c>
      <c r="AQ201" s="110" t="str">
        <f>IFERROR(VLOOKUP($X201,KEEPERS!$A$3:$H$300,6,FALSE),"")</f>
        <v/>
      </c>
      <c r="AR201" s="110" t="str">
        <f>IFERROR(VLOOKUP($X201,KEEPERS!$A$3:$H$300,7,FALSE),"")</f>
        <v/>
      </c>
      <c r="AT201" s="110" t="str">
        <f>IFERROR(VLOOKUP($X201,HIT!$B$182:$AM$2000,1,FALSE),"")</f>
        <v/>
      </c>
      <c r="AU201" s="407">
        <f>IFERROR(VLOOKUP($X201,HIT!$B$182:$AM$2000,32,FALSE),0)</f>
        <v>0</v>
      </c>
      <c r="AV201" s="407">
        <f>IFERROR(VLOOKUP($X201,HIT!$B$182:$AM$2000,33,FALSE),0)</f>
        <v>0</v>
      </c>
      <c r="AW201" s="110" t="str">
        <f>IFERROR(VLOOKUP($X201,PITCH!$B$182:$AP$2000,1,FALSE),"")</f>
        <v>Kevin Gausman</v>
      </c>
      <c r="AX201" s="110">
        <f>IFERROR(VLOOKUP($X201,PITCH!$B$182:$AP$2000,35,FALSE),0)</f>
        <v>362.40000000000009</v>
      </c>
      <c r="AY201" s="110">
        <f>IFERROR(VLOOKUP($X201,PITCH!$B$182:$AP$2000,36,FALSE),0)</f>
        <v>12.496551724137934</v>
      </c>
      <c r="AZ201" s="408">
        <f t="shared" si="16"/>
        <v>362.40000000000009</v>
      </c>
      <c r="BA201" s="408">
        <f>IF(AZ201&gt;0,RANK(AZ201,AZ$3:AZ861),"")</f>
        <v>152</v>
      </c>
      <c r="BB201" s="408">
        <f>IFERROR(VLOOKUP($X201,HIT!$B$182:$AP$2000,31,FALSE),0)</f>
        <v>0</v>
      </c>
      <c r="BC201" s="408">
        <f ca="1">IFERROR(VLOOKUP($X201,PITCH!$B$182:$AP$2000,34,FALSE),0)</f>
        <v>26</v>
      </c>
      <c r="BE201" s="110" t="str">
        <f>IFERROR(VLOOKUP($X201,OBP!$B$182:$AN$2001,32,FALSE),"")</f>
        <v/>
      </c>
      <c r="BG201" s="110" t="str">
        <f>IFERROR(VLOOKUP($X201,OPS!$B$183:$AL$2002,31,FALSE),"")</f>
        <v/>
      </c>
      <c r="BI201" s="110">
        <f ca="1">IFERROR(VLOOKUP($X201,PITCH!$B$205:$AP$2000,34,FALSE),"")</f>
        <v>26</v>
      </c>
      <c r="BJ201" s="110">
        <f ca="1">IFERROR(VLOOKUP($X201,PITCH!$B$205:$AP$2000,34,FALSE),"")</f>
        <v>26</v>
      </c>
      <c r="BK201" s="110">
        <f ca="1">IFERROR(VLOOKUP($X201,PITCH!$B$205:$AP$2000,34,FALSE),"")</f>
        <v>26</v>
      </c>
    </row>
    <row r="202" spans="2:63" x14ac:dyDescent="0.2">
      <c r="B202" t="s">
        <v>2574</v>
      </c>
      <c r="C202" t="s">
        <v>134</v>
      </c>
      <c r="D202" t="s">
        <v>112</v>
      </c>
      <c r="E202" t="s">
        <v>112</v>
      </c>
      <c r="F202">
        <v>4</v>
      </c>
      <c r="G202">
        <v>503</v>
      </c>
      <c r="H202">
        <v>61</v>
      </c>
      <c r="I202">
        <v>21</v>
      </c>
      <c r="J202">
        <v>68</v>
      </c>
      <c r="K202">
        <v>2</v>
      </c>
      <c r="L202">
        <v>0.26100000000000001</v>
      </c>
      <c r="T202" s="127">
        <f t="shared" si="17"/>
        <v>200</v>
      </c>
      <c r="U202" t="str">
        <f t="shared" si="14"/>
        <v>H</v>
      </c>
      <c r="V202">
        <f>IF(U202="H",COUNTIF($U$3:$U202,"H"),"")</f>
        <v>122</v>
      </c>
      <c r="W202" t="str">
        <f>IF(U202="P",COUNTIF($U$3:$U202,"P"),"")</f>
        <v/>
      </c>
      <c r="X202" s="76" t="str">
        <f t="shared" si="15"/>
        <v>Tyler White</v>
      </c>
      <c r="Y202" t="str">
        <f>IFERROR(VLOOKUP($X202,PITCH!$B$7:$AJ$2004,29,FALSE),"")</f>
        <v/>
      </c>
      <c r="Z202" t="str">
        <f>IFERROR(VLOOKUP($X202,PITCH!$B$7:$AJ$2004,30,FALSE),"")</f>
        <v/>
      </c>
      <c r="AA202" t="str">
        <f>IFERROR(VLOOKUP($X202,PITCH!$B$7:$AJ$2004,31,FALSE),"")</f>
        <v/>
      </c>
      <c r="AB202" t="str">
        <f>IFERROR(VLOOKUP($X202,PITCH!$B$7:$AJ$2004,1,FALSE),"")</f>
        <v/>
      </c>
      <c r="AD202" s="108" t="str">
        <f>IFERROR(VLOOKUP($X202,Prospects!$A$3:$K$281,1,FALSE),"")</f>
        <v/>
      </c>
      <c r="AE202" s="108" t="str">
        <f>IFERROR(VLOOKUP($X202,Prospects!$A$3:$K$281,9,FALSE),"")</f>
        <v/>
      </c>
      <c r="AF202" s="108" t="str">
        <f>IFERROR(VLOOKUP($X202,Prospects!$A$3:$K$281,2,FALSE),"")</f>
        <v/>
      </c>
      <c r="AG202" s="110" t="str">
        <f>IFERROR(VLOOKUP($X202,Prospects!$A$3:$K$281,10,FALSE),"")</f>
        <v/>
      </c>
      <c r="AH202" s="110" t="str">
        <f>IFERROR(VLOOKUP($X202,Prospects!$A$3:$K$281,11,FALSE),"")</f>
        <v/>
      </c>
      <c r="AI202" s="110" t="str">
        <f>IFERROR(VLOOKUP($X202,Prospects!$A$3:$K$281,3,FALSE),"")</f>
        <v/>
      </c>
      <c r="AJ202" s="110" t="str">
        <f>IFERROR(VLOOKUP($X202,Prospects!$A$3:$K$281,4,FALSE),"")</f>
        <v/>
      </c>
      <c r="AK202" s="110" t="str">
        <f>IFERROR(VLOOKUP($X202,Prospects!$A$3:$K$281,5,FALSE),"")</f>
        <v/>
      </c>
      <c r="AL202" s="110" t="str">
        <f>IFERROR(VLOOKUP($X202,Prospects!$A$3:$K$281,6,FALSE),"")</f>
        <v/>
      </c>
      <c r="AN202" s="108" t="str">
        <f>IFERROR(VLOOKUP($X202,KEEPERS!$A$3:$H$300,1,FALSE),"")</f>
        <v/>
      </c>
      <c r="AO202" s="108" t="str">
        <f>IFERROR(VLOOKUP($X202,KEEPERS!$A$3:$H$300,5,FALSE),"")</f>
        <v/>
      </c>
      <c r="AP202" s="108" t="str">
        <f>IFERROR(VLOOKUP($X202,KEEPERS!$A$3:$H$300,2,FALSE),"")</f>
        <v/>
      </c>
      <c r="AQ202" s="110" t="str">
        <f>IFERROR(VLOOKUP($X202,KEEPERS!$A$3:$H$300,6,FALSE),"")</f>
        <v/>
      </c>
      <c r="AR202" s="110" t="str">
        <f>IFERROR(VLOOKUP($X202,KEEPERS!$A$3:$H$300,7,FALSE),"")</f>
        <v/>
      </c>
      <c r="AT202" s="110" t="str">
        <f>IFERROR(VLOOKUP($X202,HIT!$B$182:$AM$2000,1,FALSE),"")</f>
        <v>Tyler White</v>
      </c>
      <c r="AU202" s="407">
        <f>IFERROR(VLOOKUP($X202,HIT!$B$182:$AM$2000,32,FALSE),0)</f>
        <v>315.24999999999994</v>
      </c>
      <c r="AV202" s="407">
        <f>IFERROR(VLOOKUP($X202,HIT!$B$182:$AM$2000,33,FALSE),0)</f>
        <v>2.5019841269841265</v>
      </c>
      <c r="AW202" s="110" t="str">
        <f>IFERROR(VLOOKUP($X202,PITCH!$B$182:$AP$2000,1,FALSE),"")</f>
        <v/>
      </c>
      <c r="AX202" s="110">
        <f>IFERROR(VLOOKUP($X202,PITCH!$B$182:$AP$2000,35,FALSE),0)</f>
        <v>0</v>
      </c>
      <c r="AY202" s="110">
        <f>IFERROR(VLOOKUP($X202,PITCH!$B$182:$AP$2000,36,FALSE),0)</f>
        <v>0</v>
      </c>
      <c r="AZ202" s="408">
        <f t="shared" si="16"/>
        <v>315.24999999999994</v>
      </c>
      <c r="BA202" s="408">
        <f>IF(AZ202&gt;0,RANK(AZ202,AZ$3:AZ862),"")</f>
        <v>234</v>
      </c>
      <c r="BB202" s="408">
        <f ca="1">IFERROR(VLOOKUP($X202,HIT!$B$182:$AP$2000,31,FALSE),0)</f>
        <v>142</v>
      </c>
      <c r="BC202" s="408">
        <f>IFERROR(VLOOKUP($X202,PITCH!$B$182:$AP$2000,34,FALSE),0)</f>
        <v>0</v>
      </c>
      <c r="BE202" s="110">
        <f>IFERROR(VLOOKUP($X202,OBP!$B$182:$AN$2001,32,FALSE),"")</f>
        <v>170</v>
      </c>
      <c r="BG202" s="110">
        <f>IFERROR(VLOOKUP($X202,OPS!$B$183:$AL$2002,31,FALSE),"")</f>
        <v>164</v>
      </c>
      <c r="BI202" s="110" t="str">
        <f>IFERROR(VLOOKUP($X202,PITCH!$B$205:$AP$2000,34,FALSE),"")</f>
        <v/>
      </c>
      <c r="BJ202" s="110" t="str">
        <f>IFERROR(VLOOKUP($X202,PITCH!$B$205:$AP$2000,34,FALSE),"")</f>
        <v/>
      </c>
      <c r="BK202" s="110" t="str">
        <f>IFERROR(VLOOKUP($X202,PITCH!$B$205:$AP$2000,34,FALSE),"")</f>
        <v/>
      </c>
    </row>
    <row r="203" spans="2:63" x14ac:dyDescent="0.2">
      <c r="B203" t="s">
        <v>410</v>
      </c>
      <c r="C203" t="s">
        <v>115</v>
      </c>
      <c r="D203" t="s">
        <v>9</v>
      </c>
      <c r="E203" t="s">
        <v>9</v>
      </c>
      <c r="F203">
        <v>4</v>
      </c>
      <c r="M203">
        <v>64</v>
      </c>
      <c r="N203">
        <v>3</v>
      </c>
      <c r="O203">
        <v>30</v>
      </c>
      <c r="P203">
        <v>4.4400000000000004</v>
      </c>
      <c r="Q203">
        <v>1.35</v>
      </c>
      <c r="R203">
        <v>66</v>
      </c>
      <c r="T203" s="127">
        <f t="shared" si="17"/>
        <v>201</v>
      </c>
      <c r="U203" t="str">
        <f t="shared" si="14"/>
        <v>P</v>
      </c>
      <c r="V203" t="str">
        <f>IF(U203="H",COUNTIF($U$3:$U203,"H"),"")</f>
        <v/>
      </c>
      <c r="W203">
        <f>IF(U203="P",COUNTIF($U$3:$U203,"P"),"")</f>
        <v>79</v>
      </c>
      <c r="X203" s="76" t="str">
        <f t="shared" si="15"/>
        <v>Shane Greene</v>
      </c>
      <c r="Y203">
        <f>IFERROR(VLOOKUP($X203,PITCH!$B$7:$AJ$2004,29,FALSE),"")</f>
        <v>8.5642737896494161</v>
      </c>
      <c r="Z203">
        <f>IFERROR(VLOOKUP($X203,PITCH!$B$7:$AJ$2004,30,FALSE),"")</f>
        <v>3.30550918196995</v>
      </c>
      <c r="AA203">
        <f>IFERROR(VLOOKUP($X203,PITCH!$B$7:$AJ$2004,31,FALSE),"")</f>
        <v>5.2587646076794661</v>
      </c>
      <c r="AB203" t="str">
        <f>IFERROR(VLOOKUP($X203,PITCH!$B$7:$AJ$2004,1,FALSE),"")</f>
        <v>Shane Greene</v>
      </c>
      <c r="AD203" s="108" t="str">
        <f>IFERROR(VLOOKUP($X203,Prospects!$A$3:$K$281,1,FALSE),"")</f>
        <v/>
      </c>
      <c r="AE203" s="108" t="str">
        <f>IFERROR(VLOOKUP($X203,Prospects!$A$3:$K$281,9,FALSE),"")</f>
        <v/>
      </c>
      <c r="AF203" s="108" t="str">
        <f>IFERROR(VLOOKUP($X203,Prospects!$A$3:$K$281,2,FALSE),"")</f>
        <v/>
      </c>
      <c r="AG203" s="110" t="str">
        <f>IFERROR(VLOOKUP($X203,Prospects!$A$3:$K$281,10,FALSE),"")</f>
        <v/>
      </c>
      <c r="AH203" s="110" t="str">
        <f>IFERROR(VLOOKUP($X203,Prospects!$A$3:$K$281,11,FALSE),"")</f>
        <v/>
      </c>
      <c r="AI203" s="110" t="str">
        <f>IFERROR(VLOOKUP($X203,Prospects!$A$3:$K$281,3,FALSE),"")</f>
        <v/>
      </c>
      <c r="AJ203" s="110" t="str">
        <f>IFERROR(VLOOKUP($X203,Prospects!$A$3:$K$281,4,FALSE),"")</f>
        <v/>
      </c>
      <c r="AK203" s="110" t="str">
        <f>IFERROR(VLOOKUP($X203,Prospects!$A$3:$K$281,5,FALSE),"")</f>
        <v/>
      </c>
      <c r="AL203" s="110" t="str">
        <f>IFERROR(VLOOKUP($X203,Prospects!$A$3:$K$281,6,FALSE),"")</f>
        <v/>
      </c>
      <c r="AN203" s="108" t="str">
        <f>IFERROR(VLOOKUP($X203,KEEPERS!$A$3:$H$300,1,FALSE),"")</f>
        <v/>
      </c>
      <c r="AO203" s="108" t="str">
        <f>IFERROR(VLOOKUP($X203,KEEPERS!$A$3:$H$300,5,FALSE),"")</f>
        <v/>
      </c>
      <c r="AP203" s="108" t="str">
        <f>IFERROR(VLOOKUP($X203,KEEPERS!$A$3:$H$300,2,FALSE),"")</f>
        <v/>
      </c>
      <c r="AQ203" s="110" t="str">
        <f>IFERROR(VLOOKUP($X203,KEEPERS!$A$3:$H$300,6,FALSE),"")</f>
        <v/>
      </c>
      <c r="AR203" s="110" t="str">
        <f>IFERROR(VLOOKUP($X203,KEEPERS!$A$3:$H$300,7,FALSE),"")</f>
        <v/>
      </c>
      <c r="AT203" s="110" t="str">
        <f>IFERROR(VLOOKUP($X203,HIT!$B$182:$AM$2000,1,FALSE),"")</f>
        <v/>
      </c>
      <c r="AU203" s="407">
        <f>IFERROR(VLOOKUP($X203,HIT!$B$182:$AM$2000,32,FALSE),0)</f>
        <v>0</v>
      </c>
      <c r="AV203" s="407">
        <f>IFERROR(VLOOKUP($X203,HIT!$B$182:$AM$2000,33,FALSE),0)</f>
        <v>0</v>
      </c>
      <c r="AW203" s="110" t="str">
        <f>IFERROR(VLOOKUP($X203,PITCH!$B$182:$AP$2000,1,FALSE),"")</f>
        <v>Shane Greene</v>
      </c>
      <c r="AX203" s="110">
        <f>IFERROR(VLOOKUP($X203,PITCH!$B$182:$AP$2000,35,FALSE),0)</f>
        <v>245.2</v>
      </c>
      <c r="AY203" s="110">
        <f>IFERROR(VLOOKUP($X203,PITCH!$B$182:$AP$2000,36,FALSE),0)</f>
        <v>4.0866666666666669</v>
      </c>
      <c r="AZ203" s="408">
        <f t="shared" si="16"/>
        <v>245.2</v>
      </c>
      <c r="BA203" s="408">
        <f>IF(AZ203&gt;0,RANK(AZ203,AZ$3:AZ863),"")</f>
        <v>338</v>
      </c>
      <c r="BB203" s="408">
        <f>IFERROR(VLOOKUP($X203,HIT!$B$182:$AP$2000,31,FALSE),0)</f>
        <v>0</v>
      </c>
      <c r="BC203" s="408">
        <f ca="1">IFERROR(VLOOKUP($X203,PITCH!$B$182:$AP$2000,34,FALSE),0)</f>
        <v>347</v>
      </c>
      <c r="BE203" s="110" t="str">
        <f>IFERROR(VLOOKUP($X203,OBP!$B$182:$AN$2001,32,FALSE),"")</f>
        <v/>
      </c>
      <c r="BG203" s="110" t="str">
        <f>IFERROR(VLOOKUP($X203,OPS!$B$183:$AL$2002,31,FALSE),"")</f>
        <v/>
      </c>
      <c r="BI203" s="110">
        <f ca="1">IFERROR(VLOOKUP($X203,PITCH!$B$205:$AP$2000,34,FALSE),"")</f>
        <v>347</v>
      </c>
      <c r="BJ203" s="110">
        <f ca="1">IFERROR(VLOOKUP($X203,PITCH!$B$205:$AP$2000,34,FALSE),"")</f>
        <v>347</v>
      </c>
      <c r="BK203" s="110">
        <f ca="1">IFERROR(VLOOKUP($X203,PITCH!$B$205:$AP$2000,34,FALSE),"")</f>
        <v>347</v>
      </c>
    </row>
    <row r="204" spans="2:63" x14ac:dyDescent="0.2">
      <c r="B204" t="s">
        <v>449</v>
      </c>
      <c r="C204" t="s">
        <v>136</v>
      </c>
      <c r="D204" t="s">
        <v>114</v>
      </c>
      <c r="E204" t="s">
        <v>114</v>
      </c>
      <c r="F204">
        <v>4</v>
      </c>
      <c r="G204">
        <v>404</v>
      </c>
      <c r="H204">
        <v>52</v>
      </c>
      <c r="I204">
        <v>12</v>
      </c>
      <c r="J204">
        <v>46</v>
      </c>
      <c r="K204">
        <v>17</v>
      </c>
      <c r="L204">
        <v>0.223</v>
      </c>
      <c r="T204" s="127">
        <f t="shared" si="17"/>
        <v>202</v>
      </c>
      <c r="U204" t="str">
        <f t="shared" si="14"/>
        <v>H</v>
      </c>
      <c r="V204">
        <f>IF(U204="H",COUNTIF($U$3:$U204,"H"),"")</f>
        <v>123</v>
      </c>
      <c r="W204" t="str">
        <f>IF(U204="P",COUNTIF($U$3:$U204,"P"),"")</f>
        <v/>
      </c>
      <c r="X204" s="76" t="str">
        <f t="shared" si="15"/>
        <v>Byron Buxton</v>
      </c>
      <c r="Y204" t="str">
        <f>IFERROR(VLOOKUP($X204,PITCH!$B$7:$AJ$2004,29,FALSE),"")</f>
        <v/>
      </c>
      <c r="Z204" t="str">
        <f>IFERROR(VLOOKUP($X204,PITCH!$B$7:$AJ$2004,30,FALSE),"")</f>
        <v/>
      </c>
      <c r="AA204" t="str">
        <f>IFERROR(VLOOKUP($X204,PITCH!$B$7:$AJ$2004,31,FALSE),"")</f>
        <v/>
      </c>
      <c r="AB204" t="str">
        <f>IFERROR(VLOOKUP($X204,PITCH!$B$7:$AJ$2004,1,FALSE),"")</f>
        <v/>
      </c>
      <c r="AD204" s="108" t="str">
        <f>IFERROR(VLOOKUP($X204,Prospects!$A$3:$K$281,1,FALSE),"")</f>
        <v/>
      </c>
      <c r="AE204" s="108" t="str">
        <f>IFERROR(VLOOKUP($X204,Prospects!$A$3:$K$281,9,FALSE),"")</f>
        <v/>
      </c>
      <c r="AF204" s="108" t="str">
        <f>IFERROR(VLOOKUP($X204,Prospects!$A$3:$K$281,2,FALSE),"")</f>
        <v/>
      </c>
      <c r="AG204" s="110" t="str">
        <f>IFERROR(VLOOKUP($X204,Prospects!$A$3:$K$281,10,FALSE),"")</f>
        <v/>
      </c>
      <c r="AH204" s="110" t="str">
        <f>IFERROR(VLOOKUP($X204,Prospects!$A$3:$K$281,11,FALSE),"")</f>
        <v/>
      </c>
      <c r="AI204" s="110" t="str">
        <f>IFERROR(VLOOKUP($X204,Prospects!$A$3:$K$281,3,FALSE),"")</f>
        <v/>
      </c>
      <c r="AJ204" s="110" t="str">
        <f>IFERROR(VLOOKUP($X204,Prospects!$A$3:$K$281,4,FALSE),"")</f>
        <v/>
      </c>
      <c r="AK204" s="110" t="str">
        <f>IFERROR(VLOOKUP($X204,Prospects!$A$3:$K$281,5,FALSE),"")</f>
        <v/>
      </c>
      <c r="AL204" s="110" t="str">
        <f>IFERROR(VLOOKUP($X204,Prospects!$A$3:$K$281,6,FALSE),"")</f>
        <v/>
      </c>
      <c r="AN204" s="108" t="str">
        <f>IFERROR(VLOOKUP($X204,KEEPERS!$A$3:$H$300,1,FALSE),"")</f>
        <v/>
      </c>
      <c r="AO204" s="108" t="str">
        <f>IFERROR(VLOOKUP($X204,KEEPERS!$A$3:$H$300,5,FALSE),"")</f>
        <v/>
      </c>
      <c r="AP204" s="108" t="str">
        <f>IFERROR(VLOOKUP($X204,KEEPERS!$A$3:$H$300,2,FALSE),"")</f>
        <v/>
      </c>
      <c r="AQ204" s="110" t="str">
        <f>IFERROR(VLOOKUP($X204,KEEPERS!$A$3:$H$300,6,FALSE),"")</f>
        <v/>
      </c>
      <c r="AR204" s="110" t="str">
        <f>IFERROR(VLOOKUP($X204,KEEPERS!$A$3:$H$300,7,FALSE),"")</f>
        <v/>
      </c>
      <c r="AT204" s="110" t="str">
        <f>IFERROR(VLOOKUP($X204,HIT!$B$182:$AM$2000,1,FALSE),"")</f>
        <v>Byron Buxton</v>
      </c>
      <c r="AU204" s="407">
        <f>IFERROR(VLOOKUP($X204,HIT!$B$182:$AM$2000,32,FALSE),0)</f>
        <v>289.75</v>
      </c>
      <c r="AV204" s="407">
        <f>IFERROR(VLOOKUP($X204,HIT!$B$182:$AM$2000,33,FALSE),0)</f>
        <v>2.2996031746031744</v>
      </c>
      <c r="AW204" s="110" t="str">
        <f>IFERROR(VLOOKUP($X204,PITCH!$B$182:$AP$2000,1,FALSE),"")</f>
        <v/>
      </c>
      <c r="AX204" s="110">
        <f>IFERROR(VLOOKUP($X204,PITCH!$B$182:$AP$2000,35,FALSE),0)</f>
        <v>0</v>
      </c>
      <c r="AY204" s="110">
        <f>IFERROR(VLOOKUP($X204,PITCH!$B$182:$AP$2000,36,FALSE),0)</f>
        <v>0</v>
      </c>
      <c r="AZ204" s="408">
        <f t="shared" si="16"/>
        <v>289.75</v>
      </c>
      <c r="BA204" s="408">
        <f>IF(AZ204&gt;0,RANK(AZ204,AZ$3:AZ864),"")</f>
        <v>275</v>
      </c>
      <c r="BB204" s="408">
        <f ca="1">IFERROR(VLOOKUP($X204,HIT!$B$182:$AP$2000,31,FALSE),0)</f>
        <v>236</v>
      </c>
      <c r="BC204" s="408">
        <f>IFERROR(VLOOKUP($X204,PITCH!$B$182:$AP$2000,34,FALSE),0)</f>
        <v>0</v>
      </c>
      <c r="BE204" s="110">
        <f>IFERROR(VLOOKUP($X204,OBP!$B$182:$AN$2001,32,FALSE),"")</f>
        <v>177</v>
      </c>
      <c r="BG204" s="110">
        <f>IFERROR(VLOOKUP($X204,OPS!$B$183:$AL$2002,31,FALSE),"")</f>
        <v>155</v>
      </c>
      <c r="BI204" s="110" t="str">
        <f>IFERROR(VLOOKUP($X204,PITCH!$B$205:$AP$2000,34,FALSE),"")</f>
        <v/>
      </c>
      <c r="BJ204" s="110" t="str">
        <f>IFERROR(VLOOKUP($X204,PITCH!$B$205:$AP$2000,34,FALSE),"")</f>
        <v/>
      </c>
      <c r="BK204" s="110" t="str">
        <f>IFERROR(VLOOKUP($X204,PITCH!$B$205:$AP$2000,34,FALSE),"")</f>
        <v/>
      </c>
    </row>
    <row r="205" spans="2:63" x14ac:dyDescent="0.2">
      <c r="B205" t="s">
        <v>3399</v>
      </c>
      <c r="C205" t="s">
        <v>120</v>
      </c>
      <c r="D205" t="s">
        <v>6</v>
      </c>
      <c r="E205" t="s">
        <v>429</v>
      </c>
      <c r="F205">
        <v>4</v>
      </c>
      <c r="G205">
        <v>405</v>
      </c>
      <c r="H205">
        <v>68</v>
      </c>
      <c r="I205">
        <v>8</v>
      </c>
      <c r="J205">
        <v>54</v>
      </c>
      <c r="K205">
        <v>31</v>
      </c>
      <c r="L205">
        <v>0.254</v>
      </c>
      <c r="T205" s="127">
        <f t="shared" si="17"/>
        <v>203</v>
      </c>
      <c r="U205" t="str">
        <f t="shared" si="14"/>
        <v>H</v>
      </c>
      <c r="V205">
        <f>IF(U205="H",COUNTIF($U$3:$U205,"H"),"")</f>
        <v>124</v>
      </c>
      <c r="W205" t="str">
        <f>IF(U205="P",COUNTIF($U$3:$U205,"P"),"")</f>
        <v/>
      </c>
      <c r="X205" s="76" t="str">
        <f t="shared" si="15"/>
        <v>Garrett Hampson</v>
      </c>
      <c r="Y205" t="str">
        <f>IFERROR(VLOOKUP($X205,PITCH!$B$7:$AJ$2004,29,FALSE),"")</f>
        <v/>
      </c>
      <c r="Z205" t="str">
        <f>IFERROR(VLOOKUP($X205,PITCH!$B$7:$AJ$2004,30,FALSE),"")</f>
        <v/>
      </c>
      <c r="AA205" t="str">
        <f>IFERROR(VLOOKUP($X205,PITCH!$B$7:$AJ$2004,31,FALSE),"")</f>
        <v/>
      </c>
      <c r="AB205" t="str">
        <f>IFERROR(VLOOKUP($X205,PITCH!$B$7:$AJ$2004,1,FALSE),"")</f>
        <v/>
      </c>
      <c r="AD205" s="108" t="str">
        <f>IFERROR(VLOOKUP($X205,Prospects!$A$3:$K$281,1,FALSE),"")</f>
        <v>Garrett Hampson</v>
      </c>
      <c r="AE205" s="108" t="str">
        <f>IFERROR(VLOOKUP($X205,Prospects!$A$3:$K$281,9,FALSE),"")</f>
        <v>H</v>
      </c>
      <c r="AF205" s="108">
        <f>IFERROR(VLOOKUP($X205,Prospects!$A$3:$K$281,2,FALSE),"")</f>
        <v>57</v>
      </c>
      <c r="AG205" s="110">
        <f>IFERROR(VLOOKUP($X205,Prospects!$A$3:$K$281,10,FALSE),"")</f>
        <v>39</v>
      </c>
      <c r="AH205" s="110" t="str">
        <f>IFERROR(VLOOKUP($X205,Prospects!$A$3:$K$281,11,FALSE),"")</f>
        <v/>
      </c>
      <c r="AI205" s="110" t="str">
        <f>IFERROR(VLOOKUP($X205,Prospects!$A$3:$K$281,3,FALSE),"")</f>
        <v>2B</v>
      </c>
      <c r="AJ205" s="110">
        <f>IFERROR(VLOOKUP($X205,Prospects!$A$3:$K$281,4,FALSE),"")</f>
        <v>2019</v>
      </c>
      <c r="AK205" s="110">
        <f>IFERROR(VLOOKUP($X205,Prospects!$A$3:$K$281,5,FALSE),"")</f>
        <v>0</v>
      </c>
      <c r="AL205" s="110" t="str">
        <f>IFERROR(VLOOKUP($X205,Prospects!$A$3:$K$281,6,FALSE),"")</f>
        <v>COL</v>
      </c>
      <c r="AN205" s="108" t="str">
        <f>IFERROR(VLOOKUP($X205,KEEPERS!$A$3:$H$300,1,FALSE),"")</f>
        <v/>
      </c>
      <c r="AO205" s="108" t="str">
        <f>IFERROR(VLOOKUP($X205,KEEPERS!$A$3:$H$300,5,FALSE),"")</f>
        <v/>
      </c>
      <c r="AP205" s="108" t="str">
        <f>IFERROR(VLOOKUP($X205,KEEPERS!$A$3:$H$300,2,FALSE),"")</f>
        <v/>
      </c>
      <c r="AQ205" s="110" t="str">
        <f>IFERROR(VLOOKUP($X205,KEEPERS!$A$3:$H$300,6,FALSE),"")</f>
        <v/>
      </c>
      <c r="AR205" s="110" t="str">
        <f>IFERROR(VLOOKUP($X205,KEEPERS!$A$3:$H$300,7,FALSE),"")</f>
        <v/>
      </c>
      <c r="AT205" s="110" t="str">
        <f>IFERROR(VLOOKUP($X205,HIT!$B$182:$AM$2000,1,FALSE),"")</f>
        <v>Garrett Hampson</v>
      </c>
      <c r="AU205" s="407">
        <f>IFERROR(VLOOKUP($X205,HIT!$B$182:$AM$2000,32,FALSE),0)</f>
        <v>317.00000000000006</v>
      </c>
      <c r="AV205" s="407">
        <f>IFERROR(VLOOKUP($X205,HIT!$B$182:$AM$2000,33,FALSE),0)</f>
        <v>2.6416666666666671</v>
      </c>
      <c r="AW205" s="110" t="str">
        <f>IFERROR(VLOOKUP($X205,PITCH!$B$182:$AP$2000,1,FALSE),"")</f>
        <v/>
      </c>
      <c r="AX205" s="110">
        <f>IFERROR(VLOOKUP($X205,PITCH!$B$182:$AP$2000,35,FALSE),0)</f>
        <v>0</v>
      </c>
      <c r="AY205" s="110">
        <f>IFERROR(VLOOKUP($X205,PITCH!$B$182:$AP$2000,36,FALSE),0)</f>
        <v>0</v>
      </c>
      <c r="AZ205" s="408">
        <f t="shared" si="16"/>
        <v>317.00000000000006</v>
      </c>
      <c r="BA205" s="408">
        <f>IF(AZ205&gt;0,RANK(AZ205,AZ$3:AZ865),"")</f>
        <v>230</v>
      </c>
      <c r="BB205" s="408">
        <f ca="1">IFERROR(VLOOKUP($X205,HIT!$B$182:$AP$2000,31,FALSE),0)</f>
        <v>204</v>
      </c>
      <c r="BC205" s="408">
        <f>IFERROR(VLOOKUP($X205,PITCH!$B$182:$AP$2000,34,FALSE),0)</f>
        <v>0</v>
      </c>
      <c r="BE205" s="110">
        <f>IFERROR(VLOOKUP($X205,OBP!$B$182:$AN$2001,32,FALSE),"")</f>
        <v>94</v>
      </c>
      <c r="BG205" s="110">
        <f>IFERROR(VLOOKUP($X205,OPS!$B$183:$AL$2002,31,FALSE),"")</f>
        <v>103</v>
      </c>
      <c r="BI205" s="110" t="str">
        <f>IFERROR(VLOOKUP($X205,PITCH!$B$205:$AP$2000,34,FALSE),"")</f>
        <v/>
      </c>
      <c r="BJ205" s="110" t="str">
        <f>IFERROR(VLOOKUP($X205,PITCH!$B$205:$AP$2000,34,FALSE),"")</f>
        <v/>
      </c>
      <c r="BK205" s="110" t="str">
        <f>IFERROR(VLOOKUP($X205,PITCH!$B$205:$AP$2000,34,FALSE),"")</f>
        <v/>
      </c>
    </row>
    <row r="206" spans="2:63" x14ac:dyDescent="0.2">
      <c r="B206" t="s">
        <v>2270</v>
      </c>
      <c r="C206" t="s">
        <v>718</v>
      </c>
      <c r="D206" t="s">
        <v>114</v>
      </c>
      <c r="E206" t="s">
        <v>114</v>
      </c>
      <c r="F206">
        <v>4</v>
      </c>
      <c r="G206">
        <v>478</v>
      </c>
      <c r="H206">
        <v>71</v>
      </c>
      <c r="I206">
        <v>14</v>
      </c>
      <c r="J206">
        <v>44</v>
      </c>
      <c r="K206">
        <v>7</v>
      </c>
      <c r="L206">
        <v>0.246</v>
      </c>
      <c r="T206" s="127">
        <f t="shared" si="17"/>
        <v>204</v>
      </c>
      <c r="U206" t="str">
        <f t="shared" si="14"/>
        <v>H</v>
      </c>
      <c r="V206">
        <f>IF(U206="H",COUNTIF($U$3:$U206,"H"),"")</f>
        <v>125</v>
      </c>
      <c r="W206" t="str">
        <f>IF(U206="P",COUNTIF($U$3:$U206,"P"),"")</f>
        <v/>
      </c>
      <c r="X206" s="76" t="str">
        <f t="shared" si="15"/>
        <v>Brandon Nimmo</v>
      </c>
      <c r="Y206" t="str">
        <f>IFERROR(VLOOKUP($X206,PITCH!$B$7:$AJ$2004,29,FALSE),"")</f>
        <v/>
      </c>
      <c r="Z206" t="str">
        <f>IFERROR(VLOOKUP($X206,PITCH!$B$7:$AJ$2004,30,FALSE),"")</f>
        <v/>
      </c>
      <c r="AA206" t="str">
        <f>IFERROR(VLOOKUP($X206,PITCH!$B$7:$AJ$2004,31,FALSE),"")</f>
        <v/>
      </c>
      <c r="AB206" t="str">
        <f>IFERROR(VLOOKUP($X206,PITCH!$B$7:$AJ$2004,1,FALSE),"")</f>
        <v/>
      </c>
      <c r="AD206" s="108" t="str">
        <f>IFERROR(VLOOKUP($X206,Prospects!$A$3:$K$281,1,FALSE),"")</f>
        <v/>
      </c>
      <c r="AE206" s="108" t="str">
        <f>IFERROR(VLOOKUP($X206,Prospects!$A$3:$K$281,9,FALSE),"")</f>
        <v/>
      </c>
      <c r="AF206" s="108" t="str">
        <f>IFERROR(VLOOKUP($X206,Prospects!$A$3:$K$281,2,FALSE),"")</f>
        <v/>
      </c>
      <c r="AG206" s="110" t="str">
        <f>IFERROR(VLOOKUP($X206,Prospects!$A$3:$K$281,10,FALSE),"")</f>
        <v/>
      </c>
      <c r="AH206" s="110" t="str">
        <f>IFERROR(VLOOKUP($X206,Prospects!$A$3:$K$281,11,FALSE),"")</f>
        <v/>
      </c>
      <c r="AI206" s="110" t="str">
        <f>IFERROR(VLOOKUP($X206,Prospects!$A$3:$K$281,3,FALSE),"")</f>
        <v/>
      </c>
      <c r="AJ206" s="110" t="str">
        <f>IFERROR(VLOOKUP($X206,Prospects!$A$3:$K$281,4,FALSE),"")</f>
        <v/>
      </c>
      <c r="AK206" s="110" t="str">
        <f>IFERROR(VLOOKUP($X206,Prospects!$A$3:$K$281,5,FALSE),"")</f>
        <v/>
      </c>
      <c r="AL206" s="110" t="str">
        <f>IFERROR(VLOOKUP($X206,Prospects!$A$3:$K$281,6,FALSE),"")</f>
        <v/>
      </c>
      <c r="AN206" s="108" t="str">
        <f>IFERROR(VLOOKUP($X206,KEEPERS!$A$3:$H$300,1,FALSE),"")</f>
        <v/>
      </c>
      <c r="AO206" s="108" t="str">
        <f>IFERROR(VLOOKUP($X206,KEEPERS!$A$3:$H$300,5,FALSE),"")</f>
        <v/>
      </c>
      <c r="AP206" s="108" t="str">
        <f>IFERROR(VLOOKUP($X206,KEEPERS!$A$3:$H$300,2,FALSE),"")</f>
        <v/>
      </c>
      <c r="AQ206" s="110" t="str">
        <f>IFERROR(VLOOKUP($X206,KEEPERS!$A$3:$H$300,6,FALSE),"")</f>
        <v/>
      </c>
      <c r="AR206" s="110" t="str">
        <f>IFERROR(VLOOKUP($X206,KEEPERS!$A$3:$H$300,7,FALSE),"")</f>
        <v/>
      </c>
      <c r="AT206" s="110" t="str">
        <f>IFERROR(VLOOKUP($X206,HIT!$B$182:$AM$2000,1,FALSE),"")</f>
        <v>Brandon Nimmo</v>
      </c>
      <c r="AU206" s="407">
        <f>IFERROR(VLOOKUP($X206,HIT!$B$182:$AM$2000,32,FALSE),0)</f>
        <v>339.95000000000005</v>
      </c>
      <c r="AV206" s="407">
        <f>IFERROR(VLOOKUP($X206,HIT!$B$182:$AM$2000,33,FALSE),0)</f>
        <v>2.3940140845070426</v>
      </c>
      <c r="AW206" s="110" t="str">
        <f>IFERROR(VLOOKUP($X206,PITCH!$B$182:$AP$2000,1,FALSE),"")</f>
        <v/>
      </c>
      <c r="AX206" s="110">
        <f>IFERROR(VLOOKUP($X206,PITCH!$B$182:$AP$2000,35,FALSE),0)</f>
        <v>0</v>
      </c>
      <c r="AY206" s="110">
        <f>IFERROR(VLOOKUP($X206,PITCH!$B$182:$AP$2000,36,FALSE),0)</f>
        <v>0</v>
      </c>
      <c r="AZ206" s="408">
        <f t="shared" si="16"/>
        <v>339.95000000000005</v>
      </c>
      <c r="BA206" s="408">
        <f>IF(AZ206&gt;0,RANK(AZ206,AZ$3:AZ866),"")</f>
        <v>191</v>
      </c>
      <c r="BB206" s="408">
        <f ca="1">IFERROR(VLOOKUP($X206,HIT!$B$182:$AP$2000,31,FALSE),0)</f>
        <v>299</v>
      </c>
      <c r="BC206" s="408">
        <f>IFERROR(VLOOKUP($X206,PITCH!$B$182:$AP$2000,34,FALSE),0)</f>
        <v>0</v>
      </c>
      <c r="BE206" s="110">
        <f>IFERROR(VLOOKUP($X206,OBP!$B$182:$AN$2001,32,FALSE),"")</f>
        <v>144</v>
      </c>
      <c r="BG206" s="110">
        <f>IFERROR(VLOOKUP($X206,OPS!$B$183:$AL$2002,31,FALSE),"")</f>
        <v>169</v>
      </c>
      <c r="BI206" s="110" t="str">
        <f>IFERROR(VLOOKUP($X206,PITCH!$B$205:$AP$2000,34,FALSE),"")</f>
        <v/>
      </c>
      <c r="BJ206" s="110" t="str">
        <f>IFERROR(VLOOKUP($X206,PITCH!$B$205:$AP$2000,34,FALSE),"")</f>
        <v/>
      </c>
      <c r="BK206" s="110" t="str">
        <f>IFERROR(VLOOKUP($X206,PITCH!$B$205:$AP$2000,34,FALSE),"")</f>
        <v/>
      </c>
    </row>
    <row r="207" spans="2:63" x14ac:dyDescent="0.2">
      <c r="B207" t="s">
        <v>262</v>
      </c>
      <c r="C207" t="s">
        <v>134</v>
      </c>
      <c r="D207" t="s">
        <v>114</v>
      </c>
      <c r="E207" t="s">
        <v>114</v>
      </c>
      <c r="F207">
        <v>4</v>
      </c>
      <c r="G207">
        <v>434</v>
      </c>
      <c r="H207">
        <v>66</v>
      </c>
      <c r="I207">
        <v>13</v>
      </c>
      <c r="J207">
        <v>52</v>
      </c>
      <c r="K207">
        <v>9</v>
      </c>
      <c r="L207">
        <v>0.29099999999999998</v>
      </c>
      <c r="T207" s="127">
        <f t="shared" si="17"/>
        <v>205</v>
      </c>
      <c r="U207" t="str">
        <f t="shared" si="14"/>
        <v>H</v>
      </c>
      <c r="V207">
        <f>IF(U207="H",COUNTIF($U$3:$U207,"H"),"")</f>
        <v>126</v>
      </c>
      <c r="W207" t="str">
        <f>IF(U207="P",COUNTIF($U$3:$U207,"P"),"")</f>
        <v/>
      </c>
      <c r="X207" s="76" t="str">
        <f t="shared" si="15"/>
        <v>Michael Brantley</v>
      </c>
      <c r="Y207" t="str">
        <f>IFERROR(VLOOKUP($X207,PITCH!$B$7:$AJ$2004,29,FALSE),"")</f>
        <v/>
      </c>
      <c r="Z207" t="str">
        <f>IFERROR(VLOOKUP($X207,PITCH!$B$7:$AJ$2004,30,FALSE),"")</f>
        <v/>
      </c>
      <c r="AA207" t="str">
        <f>IFERROR(VLOOKUP($X207,PITCH!$B$7:$AJ$2004,31,FALSE),"")</f>
        <v/>
      </c>
      <c r="AB207" t="str">
        <f>IFERROR(VLOOKUP($X207,PITCH!$B$7:$AJ$2004,1,FALSE),"")</f>
        <v/>
      </c>
      <c r="AD207" s="108" t="str">
        <f>IFERROR(VLOOKUP($X207,Prospects!$A$3:$K$281,1,FALSE),"")</f>
        <v/>
      </c>
      <c r="AE207" s="108" t="str">
        <f>IFERROR(VLOOKUP($X207,Prospects!$A$3:$K$281,9,FALSE),"")</f>
        <v/>
      </c>
      <c r="AF207" s="108" t="str">
        <f>IFERROR(VLOOKUP($X207,Prospects!$A$3:$K$281,2,FALSE),"")</f>
        <v/>
      </c>
      <c r="AG207" s="110" t="str">
        <f>IFERROR(VLOOKUP($X207,Prospects!$A$3:$K$281,10,FALSE),"")</f>
        <v/>
      </c>
      <c r="AH207" s="110" t="str">
        <f>IFERROR(VLOOKUP($X207,Prospects!$A$3:$K$281,11,FALSE),"")</f>
        <v/>
      </c>
      <c r="AI207" s="110" t="str">
        <f>IFERROR(VLOOKUP($X207,Prospects!$A$3:$K$281,3,FALSE),"")</f>
        <v/>
      </c>
      <c r="AJ207" s="110" t="str">
        <f>IFERROR(VLOOKUP($X207,Prospects!$A$3:$K$281,4,FALSE),"")</f>
        <v/>
      </c>
      <c r="AK207" s="110" t="str">
        <f>IFERROR(VLOOKUP($X207,Prospects!$A$3:$K$281,5,FALSE),"")</f>
        <v/>
      </c>
      <c r="AL207" s="110" t="str">
        <f>IFERROR(VLOOKUP($X207,Prospects!$A$3:$K$281,6,FALSE),"")</f>
        <v/>
      </c>
      <c r="AN207" s="108" t="str">
        <f>IFERROR(VLOOKUP($X207,KEEPERS!$A$3:$H$300,1,FALSE),"")</f>
        <v/>
      </c>
      <c r="AO207" s="108" t="str">
        <f>IFERROR(VLOOKUP($X207,KEEPERS!$A$3:$H$300,5,FALSE),"")</f>
        <v/>
      </c>
      <c r="AP207" s="108" t="str">
        <f>IFERROR(VLOOKUP($X207,KEEPERS!$A$3:$H$300,2,FALSE),"")</f>
        <v/>
      </c>
      <c r="AQ207" s="110" t="str">
        <f>IFERROR(VLOOKUP($X207,KEEPERS!$A$3:$H$300,6,FALSE),"")</f>
        <v/>
      </c>
      <c r="AR207" s="110" t="str">
        <f>IFERROR(VLOOKUP($X207,KEEPERS!$A$3:$H$300,7,FALSE),"")</f>
        <v/>
      </c>
      <c r="AT207" s="110" t="str">
        <f>IFERROR(VLOOKUP($X207,HIT!$B$182:$AM$2000,1,FALSE),"")</f>
        <v>Michael Brantley</v>
      </c>
      <c r="AU207" s="407">
        <f>IFERROR(VLOOKUP($X207,HIT!$B$182:$AM$2000,32,FALSE),0)</f>
        <v>419.45</v>
      </c>
      <c r="AV207" s="407">
        <f>IFERROR(VLOOKUP($X207,HIT!$B$182:$AM$2000,33,FALSE),0)</f>
        <v>3.061678832116788</v>
      </c>
      <c r="AW207" s="110" t="str">
        <f>IFERROR(VLOOKUP($X207,PITCH!$B$182:$AP$2000,1,FALSE),"")</f>
        <v/>
      </c>
      <c r="AX207" s="110">
        <f>IFERROR(VLOOKUP($X207,PITCH!$B$182:$AP$2000,35,FALSE),0)</f>
        <v>0</v>
      </c>
      <c r="AY207" s="110">
        <f>IFERROR(VLOOKUP($X207,PITCH!$B$182:$AP$2000,36,FALSE),0)</f>
        <v>0</v>
      </c>
      <c r="AZ207" s="408">
        <f t="shared" si="16"/>
        <v>419.45</v>
      </c>
      <c r="BA207" s="408">
        <f>IF(AZ207&gt;0,RANK(AZ207,AZ$3:AZ867),"")</f>
        <v>71</v>
      </c>
      <c r="BB207" s="408">
        <f ca="1">IFERROR(VLOOKUP($X207,HIT!$B$182:$AP$2000,31,FALSE),0)</f>
        <v>101</v>
      </c>
      <c r="BC207" s="408">
        <f>IFERROR(VLOOKUP($X207,PITCH!$B$182:$AP$2000,34,FALSE),0)</f>
        <v>0</v>
      </c>
      <c r="BE207" s="110">
        <f>IFERROR(VLOOKUP($X207,OBP!$B$182:$AN$2001,32,FALSE),"")</f>
        <v>55</v>
      </c>
      <c r="BG207" s="110">
        <f>IFERROR(VLOOKUP($X207,OPS!$B$183:$AL$2002,31,FALSE),"")</f>
        <v>60</v>
      </c>
      <c r="BI207" s="110" t="str">
        <f>IFERROR(VLOOKUP($X207,PITCH!$B$205:$AP$2000,34,FALSE),"")</f>
        <v/>
      </c>
      <c r="BJ207" s="110" t="str">
        <f>IFERROR(VLOOKUP($X207,PITCH!$B$205:$AP$2000,34,FALSE),"")</f>
        <v/>
      </c>
      <c r="BK207" s="110" t="str">
        <f>IFERROR(VLOOKUP($X207,PITCH!$B$205:$AP$2000,34,FALSE),"")</f>
        <v/>
      </c>
    </row>
    <row r="208" spans="2:63" x14ac:dyDescent="0.2">
      <c r="B208" t="s">
        <v>380</v>
      </c>
      <c r="C208" t="s">
        <v>132</v>
      </c>
      <c r="D208" t="s">
        <v>9</v>
      </c>
      <c r="E208" t="s">
        <v>9</v>
      </c>
      <c r="F208">
        <v>4</v>
      </c>
      <c r="M208">
        <v>68</v>
      </c>
      <c r="N208">
        <v>5</v>
      </c>
      <c r="O208">
        <v>14</v>
      </c>
      <c r="P208">
        <v>3.44</v>
      </c>
      <c r="Q208">
        <v>1.0900000000000001</v>
      </c>
      <c r="R208">
        <v>86</v>
      </c>
      <c r="T208" s="127">
        <f t="shared" si="17"/>
        <v>206</v>
      </c>
      <c r="U208" t="str">
        <f t="shared" si="14"/>
        <v>P</v>
      </c>
      <c r="V208" t="str">
        <f>IF(U208="H",COUNTIF($U$3:$U208,"H"),"")</f>
        <v/>
      </c>
      <c r="W208">
        <f>IF(U208="P",COUNTIF($U$3:$U208,"P"),"")</f>
        <v>80</v>
      </c>
      <c r="X208" s="76" t="str">
        <f t="shared" si="15"/>
        <v>Andrew Miller</v>
      </c>
      <c r="Y208">
        <f>IFERROR(VLOOKUP($X208,PITCH!$B$7:$AJ$2004,29,FALSE),"")</f>
        <v>11.470588235294118</v>
      </c>
      <c r="Z208">
        <f>IFERROR(VLOOKUP($X208,PITCH!$B$7:$AJ$2004,30,FALSE),"")</f>
        <v>3.1764705882352939</v>
      </c>
      <c r="AA208">
        <f>IFERROR(VLOOKUP($X208,PITCH!$B$7:$AJ$2004,31,FALSE),"")</f>
        <v>8.2941176470588243</v>
      </c>
      <c r="AB208" t="str">
        <f>IFERROR(VLOOKUP($X208,PITCH!$B$7:$AJ$2004,1,FALSE),"")</f>
        <v>Andrew Miller</v>
      </c>
      <c r="AD208" s="108" t="str">
        <f>IFERROR(VLOOKUP($X208,Prospects!$A$3:$K$281,1,FALSE),"")</f>
        <v/>
      </c>
      <c r="AE208" s="108" t="str">
        <f>IFERROR(VLOOKUP($X208,Prospects!$A$3:$K$281,9,FALSE),"")</f>
        <v/>
      </c>
      <c r="AF208" s="108" t="str">
        <f>IFERROR(VLOOKUP($X208,Prospects!$A$3:$K$281,2,FALSE),"")</f>
        <v/>
      </c>
      <c r="AG208" s="110" t="str">
        <f>IFERROR(VLOOKUP($X208,Prospects!$A$3:$K$281,10,FALSE),"")</f>
        <v/>
      </c>
      <c r="AH208" s="110" t="str">
        <f>IFERROR(VLOOKUP($X208,Prospects!$A$3:$K$281,11,FALSE),"")</f>
        <v/>
      </c>
      <c r="AI208" s="110" t="str">
        <f>IFERROR(VLOOKUP($X208,Prospects!$A$3:$K$281,3,FALSE),"")</f>
        <v/>
      </c>
      <c r="AJ208" s="110" t="str">
        <f>IFERROR(VLOOKUP($X208,Prospects!$A$3:$K$281,4,FALSE),"")</f>
        <v/>
      </c>
      <c r="AK208" s="110" t="str">
        <f>IFERROR(VLOOKUP($X208,Prospects!$A$3:$K$281,5,FALSE),"")</f>
        <v/>
      </c>
      <c r="AL208" s="110" t="str">
        <f>IFERROR(VLOOKUP($X208,Prospects!$A$3:$K$281,6,FALSE),"")</f>
        <v/>
      </c>
      <c r="AN208" s="108" t="str">
        <f>IFERROR(VLOOKUP($X208,KEEPERS!$A$3:$H$300,1,FALSE),"")</f>
        <v/>
      </c>
      <c r="AO208" s="108" t="str">
        <f>IFERROR(VLOOKUP($X208,KEEPERS!$A$3:$H$300,5,FALSE),"")</f>
        <v/>
      </c>
      <c r="AP208" s="108" t="str">
        <f>IFERROR(VLOOKUP($X208,KEEPERS!$A$3:$H$300,2,FALSE),"")</f>
        <v/>
      </c>
      <c r="AQ208" s="110" t="str">
        <f>IFERROR(VLOOKUP($X208,KEEPERS!$A$3:$H$300,6,FALSE),"")</f>
        <v/>
      </c>
      <c r="AR208" s="110" t="str">
        <f>IFERROR(VLOOKUP($X208,KEEPERS!$A$3:$H$300,7,FALSE),"")</f>
        <v/>
      </c>
      <c r="AT208" s="110" t="str">
        <f>IFERROR(VLOOKUP($X208,HIT!$B$182:$AM$2000,1,FALSE),"")</f>
        <v/>
      </c>
      <c r="AU208" s="407">
        <f>IFERROR(VLOOKUP($X208,HIT!$B$182:$AM$2000,32,FALSE),0)</f>
        <v>0</v>
      </c>
      <c r="AV208" s="407">
        <f>IFERROR(VLOOKUP($X208,HIT!$B$182:$AM$2000,33,FALSE),0)</f>
        <v>0</v>
      </c>
      <c r="AW208" s="110" t="str">
        <f>IFERROR(VLOOKUP($X208,PITCH!$B$182:$AP$2000,1,FALSE),"")</f>
        <v>Andrew Miller</v>
      </c>
      <c r="AX208" s="110">
        <f>IFERROR(VLOOKUP($X208,PITCH!$B$182:$AP$2000,35,FALSE),0)</f>
        <v>191.5</v>
      </c>
      <c r="AY208" s="110">
        <f>IFERROR(VLOOKUP($X208,PITCH!$B$182:$AP$2000,36,FALSE),0)</f>
        <v>3.3596491228070176</v>
      </c>
      <c r="AZ208" s="408">
        <f t="shared" si="16"/>
        <v>191.5</v>
      </c>
      <c r="BA208" s="408">
        <f>IF(AZ208&gt;0,RANK(AZ208,AZ$3:AZ868),"")</f>
        <v>394</v>
      </c>
      <c r="BB208" s="408">
        <f>IFERROR(VLOOKUP($X208,HIT!$B$182:$AP$2000,31,FALSE),0)</f>
        <v>0</v>
      </c>
      <c r="BC208" s="408">
        <f ca="1">IFERROR(VLOOKUP($X208,PITCH!$B$182:$AP$2000,34,FALSE),0)</f>
        <v>347</v>
      </c>
      <c r="BE208" s="110" t="str">
        <f>IFERROR(VLOOKUP($X208,OBP!$B$182:$AN$2001,32,FALSE),"")</f>
        <v/>
      </c>
      <c r="BG208" s="110" t="str">
        <f>IFERROR(VLOOKUP($X208,OPS!$B$183:$AL$2002,31,FALSE),"")</f>
        <v/>
      </c>
      <c r="BI208" s="110">
        <f ca="1">IFERROR(VLOOKUP($X208,PITCH!$B$205:$AP$2000,34,FALSE),"")</f>
        <v>347</v>
      </c>
      <c r="BJ208" s="110">
        <f ca="1">IFERROR(VLOOKUP($X208,PITCH!$B$205:$AP$2000,34,FALSE),"")</f>
        <v>347</v>
      </c>
      <c r="BK208" s="110">
        <f ca="1">IFERROR(VLOOKUP($X208,PITCH!$B$205:$AP$2000,34,FALSE),"")</f>
        <v>347</v>
      </c>
    </row>
    <row r="209" spans="2:63" x14ac:dyDescent="0.2">
      <c r="B209" t="s">
        <v>929</v>
      </c>
      <c r="C209" t="s">
        <v>123</v>
      </c>
      <c r="D209" t="s">
        <v>111</v>
      </c>
      <c r="E209" t="s">
        <v>111</v>
      </c>
      <c r="F209">
        <v>4</v>
      </c>
      <c r="M209">
        <v>152</v>
      </c>
      <c r="N209">
        <v>11</v>
      </c>
      <c r="O209">
        <v>0</v>
      </c>
      <c r="P209">
        <v>3.87</v>
      </c>
      <c r="Q209">
        <v>1.31</v>
      </c>
      <c r="R209">
        <v>156</v>
      </c>
      <c r="T209" s="127">
        <f t="shared" si="17"/>
        <v>207</v>
      </c>
      <c r="U209" t="str">
        <f t="shared" si="14"/>
        <v>P</v>
      </c>
      <c r="V209" t="str">
        <f>IF(U209="H",COUNTIF($U$3:$U209,"H"),"")</f>
        <v/>
      </c>
      <c r="W209">
        <f>IF(U209="P",COUNTIF($U$3:$U209,"P"),"")</f>
        <v>81</v>
      </c>
      <c r="X209" s="76" t="str">
        <f t="shared" si="15"/>
        <v>Tyler Skaggs</v>
      </c>
      <c r="Y209">
        <f>IFERROR(VLOOKUP($X209,PITCH!$B$7:$AJ$2004,29,FALSE),"")</f>
        <v>8.4581497797356828</v>
      </c>
      <c r="Z209">
        <f>IFERROR(VLOOKUP($X209,PITCH!$B$7:$AJ$2004,30,FALSE),"")</f>
        <v>3.0396475770925111</v>
      </c>
      <c r="AA209">
        <f>IFERROR(VLOOKUP($X209,PITCH!$B$7:$AJ$2004,31,FALSE),"")</f>
        <v>5.4185022026431717</v>
      </c>
      <c r="AB209" t="str">
        <f>IFERROR(VLOOKUP($X209,PITCH!$B$7:$AJ$2004,1,FALSE),"")</f>
        <v>Tyler Skaggs</v>
      </c>
      <c r="AD209" s="108" t="str">
        <f>IFERROR(VLOOKUP($X209,Prospects!$A$3:$K$281,1,FALSE),"")</f>
        <v/>
      </c>
      <c r="AE209" s="108" t="str">
        <f>IFERROR(VLOOKUP($X209,Prospects!$A$3:$K$281,9,FALSE),"")</f>
        <v/>
      </c>
      <c r="AF209" s="108" t="str">
        <f>IFERROR(VLOOKUP($X209,Prospects!$A$3:$K$281,2,FALSE),"")</f>
        <v/>
      </c>
      <c r="AG209" s="110" t="str">
        <f>IFERROR(VLOOKUP($X209,Prospects!$A$3:$K$281,10,FALSE),"")</f>
        <v/>
      </c>
      <c r="AH209" s="110" t="str">
        <f>IFERROR(VLOOKUP($X209,Prospects!$A$3:$K$281,11,FALSE),"")</f>
        <v/>
      </c>
      <c r="AI209" s="110" t="str">
        <f>IFERROR(VLOOKUP($X209,Prospects!$A$3:$K$281,3,FALSE),"")</f>
        <v/>
      </c>
      <c r="AJ209" s="110" t="str">
        <f>IFERROR(VLOOKUP($X209,Prospects!$A$3:$K$281,4,FALSE),"")</f>
        <v/>
      </c>
      <c r="AK209" s="110" t="str">
        <f>IFERROR(VLOOKUP($X209,Prospects!$A$3:$K$281,5,FALSE),"")</f>
        <v/>
      </c>
      <c r="AL209" s="110" t="str">
        <f>IFERROR(VLOOKUP($X209,Prospects!$A$3:$K$281,6,FALSE),"")</f>
        <v/>
      </c>
      <c r="AN209" s="108" t="str">
        <f>IFERROR(VLOOKUP($X209,KEEPERS!$A$3:$H$300,1,FALSE),"")</f>
        <v/>
      </c>
      <c r="AO209" s="108" t="str">
        <f>IFERROR(VLOOKUP($X209,KEEPERS!$A$3:$H$300,5,FALSE),"")</f>
        <v/>
      </c>
      <c r="AP209" s="108" t="str">
        <f>IFERROR(VLOOKUP($X209,KEEPERS!$A$3:$H$300,2,FALSE),"")</f>
        <v/>
      </c>
      <c r="AQ209" s="110" t="str">
        <f>IFERROR(VLOOKUP($X209,KEEPERS!$A$3:$H$300,6,FALSE),"")</f>
        <v/>
      </c>
      <c r="AR209" s="110" t="str">
        <f>IFERROR(VLOOKUP($X209,KEEPERS!$A$3:$H$300,7,FALSE),"")</f>
        <v/>
      </c>
      <c r="AT209" s="110" t="str">
        <f>IFERROR(VLOOKUP($X209,HIT!$B$182:$AM$2000,1,FALSE),"")</f>
        <v/>
      </c>
      <c r="AU209" s="407">
        <f>IFERROR(VLOOKUP($X209,HIT!$B$182:$AM$2000,32,FALSE),0)</f>
        <v>0</v>
      </c>
      <c r="AV209" s="407">
        <f>IFERROR(VLOOKUP($X209,HIT!$B$182:$AM$2000,33,FALSE),0)</f>
        <v>0</v>
      </c>
      <c r="AW209" s="110" t="str">
        <f>IFERROR(VLOOKUP($X209,PITCH!$B$182:$AP$2000,1,FALSE),"")</f>
        <v>Tyler Skaggs</v>
      </c>
      <c r="AX209" s="110">
        <f>IFERROR(VLOOKUP($X209,PITCH!$B$182:$AP$2000,35,FALSE),0)</f>
        <v>304.59999999999997</v>
      </c>
      <c r="AY209" s="110">
        <f>IFERROR(VLOOKUP($X209,PITCH!$B$182:$AP$2000,36,FALSE),0)</f>
        <v>11.715384615384615</v>
      </c>
      <c r="AZ209" s="408">
        <f t="shared" si="16"/>
        <v>304.59999999999997</v>
      </c>
      <c r="BA209" s="408">
        <f>IF(AZ209&gt;0,RANK(AZ209,AZ$3:AZ869),"")</f>
        <v>252</v>
      </c>
      <c r="BB209" s="408">
        <f>IFERROR(VLOOKUP($X209,HIT!$B$182:$AP$2000,31,FALSE),0)</f>
        <v>0</v>
      </c>
      <c r="BC209" s="408">
        <f ca="1">IFERROR(VLOOKUP($X209,PITCH!$B$182:$AP$2000,34,FALSE),0)</f>
        <v>66</v>
      </c>
      <c r="BE209" s="110" t="str">
        <f>IFERROR(VLOOKUP($X209,OBP!$B$182:$AN$2001,32,FALSE),"")</f>
        <v/>
      </c>
      <c r="BG209" s="110" t="str">
        <f>IFERROR(VLOOKUP($X209,OPS!$B$183:$AL$2002,31,FALSE),"")</f>
        <v/>
      </c>
      <c r="BI209" s="110">
        <f ca="1">IFERROR(VLOOKUP($X209,PITCH!$B$205:$AP$2000,34,FALSE),"")</f>
        <v>66</v>
      </c>
      <c r="BJ209" s="110">
        <f ca="1">IFERROR(VLOOKUP($X209,PITCH!$B$205:$AP$2000,34,FALSE),"")</f>
        <v>66</v>
      </c>
      <c r="BK209" s="110">
        <f ca="1">IFERROR(VLOOKUP($X209,PITCH!$B$205:$AP$2000,34,FALSE),"")</f>
        <v>66</v>
      </c>
    </row>
    <row r="210" spans="2:63" x14ac:dyDescent="0.2">
      <c r="B210" t="s">
        <v>423</v>
      </c>
      <c r="C210" t="s">
        <v>130</v>
      </c>
      <c r="D210" t="s">
        <v>9</v>
      </c>
      <c r="E210" t="s">
        <v>9</v>
      </c>
      <c r="F210">
        <v>4</v>
      </c>
      <c r="M210">
        <v>55</v>
      </c>
      <c r="N210">
        <v>2</v>
      </c>
      <c r="O210">
        <v>19</v>
      </c>
      <c r="P210">
        <v>2.71</v>
      </c>
      <c r="Q210">
        <v>1.02</v>
      </c>
      <c r="R210">
        <v>70</v>
      </c>
      <c r="T210" s="127">
        <f t="shared" si="17"/>
        <v>208</v>
      </c>
      <c r="U210" t="str">
        <f t="shared" si="14"/>
        <v>P</v>
      </c>
      <c r="V210" t="str">
        <f>IF(U210="H",COUNTIF($U$3:$U210,"H"),"")</f>
        <v/>
      </c>
      <c r="W210">
        <f>IF(U210="P",COUNTIF($U$3:$U210,"P"),"")</f>
        <v>82</v>
      </c>
      <c r="X210" s="76" t="str">
        <f t="shared" si="15"/>
        <v>Will Smith</v>
      </c>
      <c r="Y210">
        <f>IFERROR(VLOOKUP($X210,PITCH!$B$7:$AJ$2004,29,FALSE),"")</f>
        <v>10.833333333333334</v>
      </c>
      <c r="Z210">
        <f>IFERROR(VLOOKUP($X210,PITCH!$B$7:$AJ$2004,30,FALSE),"")</f>
        <v>3.3333333333333335</v>
      </c>
      <c r="AA210">
        <f>IFERROR(VLOOKUP($X210,PITCH!$B$7:$AJ$2004,31,FALSE),"")</f>
        <v>7.5</v>
      </c>
      <c r="AB210" t="str">
        <f>IFERROR(VLOOKUP($X210,PITCH!$B$7:$AJ$2004,1,FALSE),"")</f>
        <v>Will Smith</v>
      </c>
      <c r="AD210" s="108" t="str">
        <f>IFERROR(VLOOKUP($X210,Prospects!$A$3:$K$281,1,FALSE),"")</f>
        <v/>
      </c>
      <c r="AE210" s="108" t="str">
        <f>IFERROR(VLOOKUP($X210,Prospects!$A$3:$K$281,9,FALSE),"")</f>
        <v/>
      </c>
      <c r="AF210" s="108" t="str">
        <f>IFERROR(VLOOKUP($X210,Prospects!$A$3:$K$281,2,FALSE),"")</f>
        <v/>
      </c>
      <c r="AG210" s="110" t="str">
        <f>IFERROR(VLOOKUP($X210,Prospects!$A$3:$K$281,10,FALSE),"")</f>
        <v/>
      </c>
      <c r="AH210" s="110" t="str">
        <f>IFERROR(VLOOKUP($X210,Prospects!$A$3:$K$281,11,FALSE),"")</f>
        <v/>
      </c>
      <c r="AI210" s="110" t="str">
        <f>IFERROR(VLOOKUP($X210,Prospects!$A$3:$K$281,3,FALSE),"")</f>
        <v/>
      </c>
      <c r="AJ210" s="110" t="str">
        <f>IFERROR(VLOOKUP($X210,Prospects!$A$3:$K$281,4,FALSE),"")</f>
        <v/>
      </c>
      <c r="AK210" s="110" t="str">
        <f>IFERROR(VLOOKUP($X210,Prospects!$A$3:$K$281,5,FALSE),"")</f>
        <v/>
      </c>
      <c r="AL210" s="110" t="str">
        <f>IFERROR(VLOOKUP($X210,Prospects!$A$3:$K$281,6,FALSE),"")</f>
        <v/>
      </c>
      <c r="AN210" s="108" t="str">
        <f>IFERROR(VLOOKUP($X210,KEEPERS!$A$3:$H$300,1,FALSE),"")</f>
        <v/>
      </c>
      <c r="AO210" s="108" t="str">
        <f>IFERROR(VLOOKUP($X210,KEEPERS!$A$3:$H$300,5,FALSE),"")</f>
        <v/>
      </c>
      <c r="AP210" s="108" t="str">
        <f>IFERROR(VLOOKUP($X210,KEEPERS!$A$3:$H$300,2,FALSE),"")</f>
        <v/>
      </c>
      <c r="AQ210" s="110" t="str">
        <f>IFERROR(VLOOKUP($X210,KEEPERS!$A$3:$H$300,6,FALSE),"")</f>
        <v/>
      </c>
      <c r="AR210" s="110" t="str">
        <f>IFERROR(VLOOKUP($X210,KEEPERS!$A$3:$H$300,7,FALSE),"")</f>
        <v/>
      </c>
      <c r="AT210" s="110" t="str">
        <f>IFERROR(VLOOKUP($X210,HIT!$B$182:$AM$2000,1,FALSE),"")</f>
        <v/>
      </c>
      <c r="AU210" s="407">
        <f>IFERROR(VLOOKUP($X210,HIT!$B$182:$AM$2000,32,FALSE),0)</f>
        <v>0</v>
      </c>
      <c r="AV210" s="407">
        <f>IFERROR(VLOOKUP($X210,HIT!$B$182:$AM$2000,33,FALSE),0)</f>
        <v>0</v>
      </c>
      <c r="AW210" s="110" t="str">
        <f>IFERROR(VLOOKUP($X210,PITCH!$B$182:$AP$2000,1,FALSE),"")</f>
        <v>Will Smith</v>
      </c>
      <c r="AX210" s="110">
        <f>IFERROR(VLOOKUP($X210,PITCH!$B$182:$AP$2000,35,FALSE),0)</f>
        <v>225.39999999999998</v>
      </c>
      <c r="AY210" s="110">
        <f>IFERROR(VLOOKUP($X210,PITCH!$B$182:$AP$2000,36,FALSE),0)</f>
        <v>3.4676923076923072</v>
      </c>
      <c r="AZ210" s="408">
        <f t="shared" si="16"/>
        <v>225.39999999999998</v>
      </c>
      <c r="BA210" s="408">
        <f>IF(AZ210&gt;0,RANK(AZ210,AZ$3:AZ870),"")</f>
        <v>363</v>
      </c>
      <c r="BB210" s="408">
        <f>IFERROR(VLOOKUP($X210,HIT!$B$182:$AP$2000,31,FALSE),0)</f>
        <v>0</v>
      </c>
      <c r="BC210" s="408">
        <f ca="1">IFERROR(VLOOKUP($X210,PITCH!$B$182:$AP$2000,34,FALSE),0)</f>
        <v>347</v>
      </c>
      <c r="BE210" s="110" t="str">
        <f>IFERROR(VLOOKUP($X210,OBP!$B$182:$AN$2001,32,FALSE),"")</f>
        <v/>
      </c>
      <c r="BG210" s="110" t="str">
        <f>IFERROR(VLOOKUP($X210,OPS!$B$183:$AL$2002,31,FALSE),"")</f>
        <v/>
      </c>
      <c r="BI210" s="110">
        <f ca="1">IFERROR(VLOOKUP($X210,PITCH!$B$205:$AP$2000,34,FALSE),"")</f>
        <v>347</v>
      </c>
      <c r="BJ210" s="110">
        <f ca="1">IFERROR(VLOOKUP($X210,PITCH!$B$205:$AP$2000,34,FALSE),"")</f>
        <v>347</v>
      </c>
      <c r="BK210" s="110">
        <f ca="1">IFERROR(VLOOKUP($X210,PITCH!$B$205:$AP$2000,34,FALSE),"")</f>
        <v>347</v>
      </c>
    </row>
    <row r="211" spans="2:63" x14ac:dyDescent="0.2">
      <c r="B211" t="s">
        <v>466</v>
      </c>
      <c r="C211" t="s">
        <v>715</v>
      </c>
      <c r="D211" t="s">
        <v>111</v>
      </c>
      <c r="E211" t="s">
        <v>111</v>
      </c>
      <c r="F211">
        <v>4</v>
      </c>
      <c r="M211">
        <v>131</v>
      </c>
      <c r="N211">
        <v>12</v>
      </c>
      <c r="O211">
        <v>0</v>
      </c>
      <c r="P211">
        <v>3.61</v>
      </c>
      <c r="Q211">
        <v>1.22</v>
      </c>
      <c r="R211">
        <v>138</v>
      </c>
      <c r="T211" s="127">
        <f t="shared" si="17"/>
        <v>209</v>
      </c>
      <c r="U211" t="str">
        <f t="shared" si="14"/>
        <v>P</v>
      </c>
      <c r="V211" t="str">
        <f>IF(U211="H",COUNTIF($U$3:$U211,"H"),"")</f>
        <v/>
      </c>
      <c r="W211">
        <f>IF(U211="P",COUNTIF($U$3:$U211,"P"),"")</f>
        <v>83</v>
      </c>
      <c r="X211" s="76" t="str">
        <f t="shared" si="15"/>
        <v>Kenta Maeda</v>
      </c>
      <c r="Y211">
        <f>IFERROR(VLOOKUP($X211,PITCH!$B$7:$AJ$2004,29,FALSE),"")</f>
        <v>9.4567548248749098</v>
      </c>
      <c r="Z211">
        <f>IFERROR(VLOOKUP($X211,PITCH!$B$7:$AJ$2004,30,FALSE),"")</f>
        <v>2.7019299499642599</v>
      </c>
      <c r="AA211">
        <f>IFERROR(VLOOKUP($X211,PITCH!$B$7:$AJ$2004,31,FALSE),"")</f>
        <v>6.7548248749106499</v>
      </c>
      <c r="AB211" t="str">
        <f>IFERROR(VLOOKUP($X211,PITCH!$B$7:$AJ$2004,1,FALSE),"")</f>
        <v>Kenta Maeda</v>
      </c>
      <c r="AD211" s="108" t="str">
        <f>IFERROR(VLOOKUP($X211,Prospects!$A$3:$K$281,1,FALSE),"")</f>
        <v/>
      </c>
      <c r="AE211" s="108" t="str">
        <f>IFERROR(VLOOKUP($X211,Prospects!$A$3:$K$281,9,FALSE),"")</f>
        <v/>
      </c>
      <c r="AF211" s="108" t="str">
        <f>IFERROR(VLOOKUP($X211,Prospects!$A$3:$K$281,2,FALSE),"")</f>
        <v/>
      </c>
      <c r="AG211" s="110" t="str">
        <f>IFERROR(VLOOKUP($X211,Prospects!$A$3:$K$281,10,FALSE),"")</f>
        <v/>
      </c>
      <c r="AH211" s="110" t="str">
        <f>IFERROR(VLOOKUP($X211,Prospects!$A$3:$K$281,11,FALSE),"")</f>
        <v/>
      </c>
      <c r="AI211" s="110" t="str">
        <f>IFERROR(VLOOKUP($X211,Prospects!$A$3:$K$281,3,FALSE),"")</f>
        <v/>
      </c>
      <c r="AJ211" s="110" t="str">
        <f>IFERROR(VLOOKUP($X211,Prospects!$A$3:$K$281,4,FALSE),"")</f>
        <v/>
      </c>
      <c r="AK211" s="110" t="str">
        <f>IFERROR(VLOOKUP($X211,Prospects!$A$3:$K$281,5,FALSE),"")</f>
        <v/>
      </c>
      <c r="AL211" s="110" t="str">
        <f>IFERROR(VLOOKUP($X211,Prospects!$A$3:$K$281,6,FALSE),"")</f>
        <v/>
      </c>
      <c r="AN211" s="108" t="str">
        <f>IFERROR(VLOOKUP($X211,KEEPERS!$A$3:$H$300,1,FALSE),"")</f>
        <v/>
      </c>
      <c r="AO211" s="108" t="str">
        <f>IFERROR(VLOOKUP($X211,KEEPERS!$A$3:$H$300,5,FALSE),"")</f>
        <v/>
      </c>
      <c r="AP211" s="108" t="str">
        <f>IFERROR(VLOOKUP($X211,KEEPERS!$A$3:$H$300,2,FALSE),"")</f>
        <v/>
      </c>
      <c r="AQ211" s="110" t="str">
        <f>IFERROR(VLOOKUP($X211,KEEPERS!$A$3:$H$300,6,FALSE),"")</f>
        <v/>
      </c>
      <c r="AR211" s="110" t="str">
        <f>IFERROR(VLOOKUP($X211,KEEPERS!$A$3:$H$300,7,FALSE),"")</f>
        <v/>
      </c>
      <c r="AT211" s="110" t="str">
        <f>IFERROR(VLOOKUP($X211,HIT!$B$182:$AM$2000,1,FALSE),"")</f>
        <v/>
      </c>
      <c r="AU211" s="407">
        <f>IFERROR(VLOOKUP($X211,HIT!$B$182:$AM$2000,32,FALSE),0)</f>
        <v>0</v>
      </c>
      <c r="AV211" s="407">
        <f>IFERROR(VLOOKUP($X211,HIT!$B$182:$AM$2000,33,FALSE),0)</f>
        <v>0</v>
      </c>
      <c r="AW211" s="110" t="str">
        <f>IFERROR(VLOOKUP($X211,PITCH!$B$182:$AP$2000,1,FALSE),"")</f>
        <v>Kenta Maeda</v>
      </c>
      <c r="AX211" s="110">
        <f>IFERROR(VLOOKUP($X211,PITCH!$B$182:$AP$2000,35,FALSE),0)</f>
        <v>326.20000000000005</v>
      </c>
      <c r="AY211" s="110">
        <f>IFERROR(VLOOKUP($X211,PITCH!$B$182:$AP$2000,36,FALSE),0)</f>
        <v>12.546153846153848</v>
      </c>
      <c r="AZ211" s="408">
        <f t="shared" si="16"/>
        <v>326.20000000000005</v>
      </c>
      <c r="BA211" s="408">
        <f>IF(AZ211&gt;0,RANK(AZ211,AZ$3:AZ871),"")</f>
        <v>216</v>
      </c>
      <c r="BB211" s="408">
        <f>IFERROR(VLOOKUP($X211,HIT!$B$182:$AP$2000,31,FALSE),0)</f>
        <v>0</v>
      </c>
      <c r="BC211" s="408">
        <f ca="1">IFERROR(VLOOKUP($X211,PITCH!$B$182:$AP$2000,34,FALSE),0)</f>
        <v>66</v>
      </c>
      <c r="BE211" s="110" t="str">
        <f>IFERROR(VLOOKUP($X211,OBP!$B$182:$AN$2001,32,FALSE),"")</f>
        <v/>
      </c>
      <c r="BG211" s="110" t="str">
        <f>IFERROR(VLOOKUP($X211,OPS!$B$183:$AL$2002,31,FALSE),"")</f>
        <v/>
      </c>
      <c r="BI211" s="110">
        <f ca="1">IFERROR(VLOOKUP($X211,PITCH!$B$205:$AP$2000,34,FALSE),"")</f>
        <v>66</v>
      </c>
      <c r="BJ211" s="110">
        <f ca="1">IFERROR(VLOOKUP($X211,PITCH!$B$205:$AP$2000,34,FALSE),"")</f>
        <v>66</v>
      </c>
      <c r="BK211" s="110">
        <f ca="1">IFERROR(VLOOKUP($X211,PITCH!$B$205:$AP$2000,34,FALSE),"")</f>
        <v>66</v>
      </c>
    </row>
    <row r="212" spans="2:63" x14ac:dyDescent="0.2">
      <c r="B212" t="s">
        <v>150</v>
      </c>
      <c r="C212" t="s">
        <v>340</v>
      </c>
      <c r="D212" t="s">
        <v>114</v>
      </c>
      <c r="E212" t="s">
        <v>114</v>
      </c>
      <c r="F212">
        <v>4</v>
      </c>
      <c r="G212">
        <v>567</v>
      </c>
      <c r="H212">
        <v>62</v>
      </c>
      <c r="I212">
        <v>19</v>
      </c>
      <c r="J212">
        <v>71</v>
      </c>
      <c r="K212">
        <v>6</v>
      </c>
      <c r="L212">
        <v>0.27800000000000002</v>
      </c>
      <c r="T212" s="127">
        <f t="shared" si="17"/>
        <v>210</v>
      </c>
      <c r="U212" t="str">
        <f t="shared" si="14"/>
        <v>H</v>
      </c>
      <c r="V212">
        <f>IF(U212="H",COUNTIF($U$3:$U212,"H"),"")</f>
        <v>127</v>
      </c>
      <c r="W212" t="str">
        <f>IF(U212="P",COUNTIF($U$3:$U212,"P"),"")</f>
        <v/>
      </c>
      <c r="X212" s="76" t="str">
        <f t="shared" si="15"/>
        <v>Adam Jones</v>
      </c>
      <c r="Y212" t="str">
        <f>IFERROR(VLOOKUP($X212,PITCH!$B$7:$AJ$2004,29,FALSE),"")</f>
        <v/>
      </c>
      <c r="Z212" t="str">
        <f>IFERROR(VLOOKUP($X212,PITCH!$B$7:$AJ$2004,30,FALSE),"")</f>
        <v/>
      </c>
      <c r="AA212" t="str">
        <f>IFERROR(VLOOKUP($X212,PITCH!$B$7:$AJ$2004,31,FALSE),"")</f>
        <v/>
      </c>
      <c r="AB212" t="str">
        <f>IFERROR(VLOOKUP($X212,PITCH!$B$7:$AJ$2004,1,FALSE),"")</f>
        <v/>
      </c>
      <c r="AD212" s="108" t="str">
        <f>IFERROR(VLOOKUP($X212,Prospects!$A$3:$K$281,1,FALSE),"")</f>
        <v/>
      </c>
      <c r="AE212" s="108" t="str">
        <f>IFERROR(VLOOKUP($X212,Prospects!$A$3:$K$281,9,FALSE),"")</f>
        <v/>
      </c>
      <c r="AF212" s="108" t="str">
        <f>IFERROR(VLOOKUP($X212,Prospects!$A$3:$K$281,2,FALSE),"")</f>
        <v/>
      </c>
      <c r="AG212" s="110" t="str">
        <f>IFERROR(VLOOKUP($X212,Prospects!$A$3:$K$281,10,FALSE),"")</f>
        <v/>
      </c>
      <c r="AH212" s="110" t="str">
        <f>IFERROR(VLOOKUP($X212,Prospects!$A$3:$K$281,11,FALSE),"")</f>
        <v/>
      </c>
      <c r="AI212" s="110" t="str">
        <f>IFERROR(VLOOKUP($X212,Prospects!$A$3:$K$281,3,FALSE),"")</f>
        <v/>
      </c>
      <c r="AJ212" s="110" t="str">
        <f>IFERROR(VLOOKUP($X212,Prospects!$A$3:$K$281,4,FALSE),"")</f>
        <v/>
      </c>
      <c r="AK212" s="110" t="str">
        <f>IFERROR(VLOOKUP($X212,Prospects!$A$3:$K$281,5,FALSE),"")</f>
        <v/>
      </c>
      <c r="AL212" s="110" t="str">
        <f>IFERROR(VLOOKUP($X212,Prospects!$A$3:$K$281,6,FALSE),"")</f>
        <v/>
      </c>
      <c r="AN212" s="108" t="str">
        <f>IFERROR(VLOOKUP($X212,KEEPERS!$A$3:$H$300,1,FALSE),"")</f>
        <v/>
      </c>
      <c r="AO212" s="108" t="str">
        <f>IFERROR(VLOOKUP($X212,KEEPERS!$A$3:$H$300,5,FALSE),"")</f>
        <v/>
      </c>
      <c r="AP212" s="108" t="str">
        <f>IFERROR(VLOOKUP($X212,KEEPERS!$A$3:$H$300,2,FALSE),"")</f>
        <v/>
      </c>
      <c r="AQ212" s="110" t="str">
        <f>IFERROR(VLOOKUP($X212,KEEPERS!$A$3:$H$300,6,FALSE),"")</f>
        <v/>
      </c>
      <c r="AR212" s="110" t="str">
        <f>IFERROR(VLOOKUP($X212,KEEPERS!$A$3:$H$300,7,FALSE),"")</f>
        <v/>
      </c>
      <c r="AT212" s="110" t="str">
        <f>IFERROR(VLOOKUP($X212,HIT!$B$182:$AM$2000,1,FALSE),"")</f>
        <v>Adam Jones</v>
      </c>
      <c r="AU212" s="407">
        <f>IFERROR(VLOOKUP($X212,HIT!$B$182:$AM$2000,32,FALSE),0)</f>
        <v>279.84999999999997</v>
      </c>
      <c r="AV212" s="407">
        <f>IFERROR(VLOOKUP($X212,HIT!$B$182:$AM$2000,33,FALSE),0)</f>
        <v>2.4986607142857138</v>
      </c>
      <c r="AW212" s="110" t="str">
        <f>IFERROR(VLOOKUP($X212,PITCH!$B$182:$AP$2000,1,FALSE),"")</f>
        <v/>
      </c>
      <c r="AX212" s="110">
        <f>IFERROR(VLOOKUP($X212,PITCH!$B$182:$AP$2000,35,FALSE),0)</f>
        <v>0</v>
      </c>
      <c r="AY212" s="110">
        <f>IFERROR(VLOOKUP($X212,PITCH!$B$182:$AP$2000,36,FALSE),0)</f>
        <v>0</v>
      </c>
      <c r="AZ212" s="408">
        <f t="shared" si="16"/>
        <v>279.84999999999997</v>
      </c>
      <c r="BA212" s="408">
        <f>IF(AZ212&gt;0,RANK(AZ212,AZ$3:AZ872),"")</f>
        <v>287</v>
      </c>
      <c r="BB212" s="408">
        <f ca="1">IFERROR(VLOOKUP($X212,HIT!$B$182:$AP$2000,31,FALSE),0)</f>
        <v>161</v>
      </c>
      <c r="BC212" s="408">
        <f>IFERROR(VLOOKUP($X212,PITCH!$B$182:$AP$2000,34,FALSE),0)</f>
        <v>0</v>
      </c>
      <c r="BE212" s="110">
        <f>IFERROR(VLOOKUP($X212,OBP!$B$182:$AN$2001,32,FALSE),"")</f>
        <v>208</v>
      </c>
      <c r="BG212" s="110">
        <f>IFERROR(VLOOKUP($X212,OPS!$B$183:$AL$2002,31,FALSE),"")</f>
        <v>190</v>
      </c>
      <c r="BI212" s="110" t="str">
        <f>IFERROR(VLOOKUP($X212,PITCH!$B$205:$AP$2000,34,FALSE),"")</f>
        <v/>
      </c>
      <c r="BJ212" s="110" t="str">
        <f>IFERROR(VLOOKUP($X212,PITCH!$B$205:$AP$2000,34,FALSE),"")</f>
        <v/>
      </c>
      <c r="BK212" s="110" t="str">
        <f>IFERROR(VLOOKUP($X212,PITCH!$B$205:$AP$2000,34,FALSE),"")</f>
        <v/>
      </c>
    </row>
    <row r="213" spans="2:63" x14ac:dyDescent="0.2">
      <c r="B213" t="s">
        <v>748</v>
      </c>
      <c r="C213" t="s">
        <v>2</v>
      </c>
      <c r="D213" t="s">
        <v>114</v>
      </c>
      <c r="E213" t="s">
        <v>114</v>
      </c>
      <c r="F213">
        <v>4</v>
      </c>
      <c r="G213">
        <v>484</v>
      </c>
      <c r="H213">
        <v>76</v>
      </c>
      <c r="I213">
        <v>15</v>
      </c>
      <c r="J213">
        <v>63</v>
      </c>
      <c r="K213">
        <v>18</v>
      </c>
      <c r="L213">
        <v>0.27700000000000002</v>
      </c>
      <c r="T213" s="127">
        <f t="shared" si="17"/>
        <v>211</v>
      </c>
      <c r="U213" t="str">
        <f t="shared" si="14"/>
        <v>H</v>
      </c>
      <c r="V213">
        <f>IF(U213="H",COUNTIF($U$3:$U213,"H"),"")</f>
        <v>128</v>
      </c>
      <c r="W213" t="str">
        <f>IF(U213="P",COUNTIF($U$3:$U213,"P"),"")</f>
        <v/>
      </c>
      <c r="X213" s="76" t="str">
        <f t="shared" si="15"/>
        <v>Austin Meadows</v>
      </c>
      <c r="Y213" t="str">
        <f>IFERROR(VLOOKUP($X213,PITCH!$B$7:$AJ$2004,29,FALSE),"")</f>
        <v/>
      </c>
      <c r="Z213" t="str">
        <f>IFERROR(VLOOKUP($X213,PITCH!$B$7:$AJ$2004,30,FALSE),"")</f>
        <v/>
      </c>
      <c r="AA213" t="str">
        <f>IFERROR(VLOOKUP($X213,PITCH!$B$7:$AJ$2004,31,FALSE),"")</f>
        <v/>
      </c>
      <c r="AB213" t="str">
        <f>IFERROR(VLOOKUP($X213,PITCH!$B$7:$AJ$2004,1,FALSE),"")</f>
        <v/>
      </c>
      <c r="AD213" s="108" t="str">
        <f>IFERROR(VLOOKUP($X213,Prospects!$A$3:$K$281,1,FALSE),"")</f>
        <v/>
      </c>
      <c r="AE213" s="108" t="str">
        <f>IFERROR(VLOOKUP($X213,Prospects!$A$3:$K$281,9,FALSE),"")</f>
        <v/>
      </c>
      <c r="AF213" s="108" t="str">
        <f>IFERROR(VLOOKUP($X213,Prospects!$A$3:$K$281,2,FALSE),"")</f>
        <v/>
      </c>
      <c r="AG213" s="110" t="str">
        <f>IFERROR(VLOOKUP($X213,Prospects!$A$3:$K$281,10,FALSE),"")</f>
        <v/>
      </c>
      <c r="AH213" s="110" t="str">
        <f>IFERROR(VLOOKUP($X213,Prospects!$A$3:$K$281,11,FALSE),"")</f>
        <v/>
      </c>
      <c r="AI213" s="110" t="str">
        <f>IFERROR(VLOOKUP($X213,Prospects!$A$3:$K$281,3,FALSE),"")</f>
        <v/>
      </c>
      <c r="AJ213" s="110" t="str">
        <f>IFERROR(VLOOKUP($X213,Prospects!$A$3:$K$281,4,FALSE),"")</f>
        <v/>
      </c>
      <c r="AK213" s="110" t="str">
        <f>IFERROR(VLOOKUP($X213,Prospects!$A$3:$K$281,5,FALSE),"")</f>
        <v/>
      </c>
      <c r="AL213" s="110" t="str">
        <f>IFERROR(VLOOKUP($X213,Prospects!$A$3:$K$281,6,FALSE),"")</f>
        <v/>
      </c>
      <c r="AN213" s="108" t="str">
        <f>IFERROR(VLOOKUP($X213,KEEPERS!$A$3:$H$300,1,FALSE),"")</f>
        <v/>
      </c>
      <c r="AO213" s="108" t="str">
        <f>IFERROR(VLOOKUP($X213,KEEPERS!$A$3:$H$300,5,FALSE),"")</f>
        <v/>
      </c>
      <c r="AP213" s="108" t="str">
        <f>IFERROR(VLOOKUP($X213,KEEPERS!$A$3:$H$300,2,FALSE),"")</f>
        <v/>
      </c>
      <c r="AQ213" s="110" t="str">
        <f>IFERROR(VLOOKUP($X213,KEEPERS!$A$3:$H$300,6,FALSE),"")</f>
        <v/>
      </c>
      <c r="AR213" s="110" t="str">
        <f>IFERROR(VLOOKUP($X213,KEEPERS!$A$3:$H$300,7,FALSE),"")</f>
        <v/>
      </c>
      <c r="AT213" s="110" t="str">
        <f>IFERROR(VLOOKUP($X213,HIT!$B$182:$AM$2000,1,FALSE),"")</f>
        <v>Austin Meadows</v>
      </c>
      <c r="AU213" s="407">
        <f>IFERROR(VLOOKUP($X213,HIT!$B$182:$AM$2000,32,FALSE),0)</f>
        <v>328</v>
      </c>
      <c r="AV213" s="407">
        <f>IFERROR(VLOOKUP($X213,HIT!$B$182:$AM$2000,33,FALSE),0)</f>
        <v>2.6451612903225805</v>
      </c>
      <c r="AW213" s="110" t="str">
        <f>IFERROR(VLOOKUP($X213,PITCH!$B$182:$AP$2000,1,FALSE),"")</f>
        <v/>
      </c>
      <c r="AX213" s="110">
        <f>IFERROR(VLOOKUP($X213,PITCH!$B$182:$AP$2000,35,FALSE),0)</f>
        <v>0</v>
      </c>
      <c r="AY213" s="110">
        <f>IFERROR(VLOOKUP($X213,PITCH!$B$182:$AP$2000,36,FALSE),0)</f>
        <v>0</v>
      </c>
      <c r="AZ213" s="408">
        <f t="shared" si="16"/>
        <v>328</v>
      </c>
      <c r="BA213" s="408">
        <f>IF(AZ213&gt;0,RANK(AZ213,AZ$3:AZ873),"")</f>
        <v>213</v>
      </c>
      <c r="BB213" s="408">
        <f ca="1">IFERROR(VLOOKUP($X213,HIT!$B$182:$AP$2000,31,FALSE),0)</f>
        <v>124</v>
      </c>
      <c r="BC213" s="408">
        <f>IFERROR(VLOOKUP($X213,PITCH!$B$182:$AP$2000,34,FALSE),0)</f>
        <v>0</v>
      </c>
      <c r="BE213" s="110">
        <f>IFERROR(VLOOKUP($X213,OBP!$B$182:$AN$2001,32,FALSE),"")</f>
        <v>129</v>
      </c>
      <c r="BG213" s="110">
        <f>IFERROR(VLOOKUP($X213,OPS!$B$183:$AL$2002,31,FALSE),"")</f>
        <v>119</v>
      </c>
      <c r="BI213" s="110" t="str">
        <f>IFERROR(VLOOKUP($X213,PITCH!$B$205:$AP$2000,34,FALSE),"")</f>
        <v/>
      </c>
      <c r="BJ213" s="110" t="str">
        <f>IFERROR(VLOOKUP($X213,PITCH!$B$205:$AP$2000,34,FALSE),"")</f>
        <v/>
      </c>
      <c r="BK213" s="110" t="str">
        <f>IFERROR(VLOOKUP($X213,PITCH!$B$205:$AP$2000,34,FALSE),"")</f>
        <v/>
      </c>
    </row>
    <row r="214" spans="2:63" x14ac:dyDescent="0.2">
      <c r="B214" t="s">
        <v>278</v>
      </c>
      <c r="C214" t="s">
        <v>718</v>
      </c>
      <c r="D214" t="s">
        <v>97</v>
      </c>
      <c r="E214" t="s">
        <v>97</v>
      </c>
      <c r="F214">
        <v>4</v>
      </c>
      <c r="G214">
        <v>454</v>
      </c>
      <c r="H214">
        <v>54</v>
      </c>
      <c r="I214">
        <v>17</v>
      </c>
      <c r="J214">
        <v>71</v>
      </c>
      <c r="K214">
        <v>0</v>
      </c>
      <c r="L214">
        <v>0.27400000000000002</v>
      </c>
      <c r="T214" s="127">
        <f t="shared" si="17"/>
        <v>212</v>
      </c>
      <c r="U214" t="str">
        <f t="shared" si="14"/>
        <v>H</v>
      </c>
      <c r="V214">
        <f>IF(U214="H",COUNTIF($U$3:$U214,"H"),"")</f>
        <v>129</v>
      </c>
      <c r="W214" t="str">
        <f>IF(U214="P",COUNTIF($U$3:$U214,"P"),"")</f>
        <v/>
      </c>
      <c r="X214" s="76" t="str">
        <f t="shared" si="15"/>
        <v>Wilson Ramos</v>
      </c>
      <c r="Y214" t="str">
        <f>IFERROR(VLOOKUP($X214,PITCH!$B$7:$AJ$2004,29,FALSE),"")</f>
        <v/>
      </c>
      <c r="Z214" t="str">
        <f>IFERROR(VLOOKUP($X214,PITCH!$B$7:$AJ$2004,30,FALSE),"")</f>
        <v/>
      </c>
      <c r="AA214" t="str">
        <f>IFERROR(VLOOKUP($X214,PITCH!$B$7:$AJ$2004,31,FALSE),"")</f>
        <v/>
      </c>
      <c r="AB214" t="str">
        <f>IFERROR(VLOOKUP($X214,PITCH!$B$7:$AJ$2004,1,FALSE),"")</f>
        <v/>
      </c>
      <c r="AD214" s="108" t="str">
        <f>IFERROR(VLOOKUP($X214,Prospects!$A$3:$K$281,1,FALSE),"")</f>
        <v/>
      </c>
      <c r="AE214" s="108" t="str">
        <f>IFERROR(VLOOKUP($X214,Prospects!$A$3:$K$281,9,FALSE),"")</f>
        <v/>
      </c>
      <c r="AF214" s="108" t="str">
        <f>IFERROR(VLOOKUP($X214,Prospects!$A$3:$K$281,2,FALSE),"")</f>
        <v/>
      </c>
      <c r="AG214" s="110" t="str">
        <f>IFERROR(VLOOKUP($X214,Prospects!$A$3:$K$281,10,FALSE),"")</f>
        <v/>
      </c>
      <c r="AH214" s="110" t="str">
        <f>IFERROR(VLOOKUP($X214,Prospects!$A$3:$K$281,11,FALSE),"")</f>
        <v/>
      </c>
      <c r="AI214" s="110" t="str">
        <f>IFERROR(VLOOKUP($X214,Prospects!$A$3:$K$281,3,FALSE),"")</f>
        <v/>
      </c>
      <c r="AJ214" s="110" t="str">
        <f>IFERROR(VLOOKUP($X214,Prospects!$A$3:$K$281,4,FALSE),"")</f>
        <v/>
      </c>
      <c r="AK214" s="110" t="str">
        <f>IFERROR(VLOOKUP($X214,Prospects!$A$3:$K$281,5,FALSE),"")</f>
        <v/>
      </c>
      <c r="AL214" s="110" t="str">
        <f>IFERROR(VLOOKUP($X214,Prospects!$A$3:$K$281,6,FALSE),"")</f>
        <v/>
      </c>
      <c r="AN214" s="108" t="str">
        <f>IFERROR(VLOOKUP($X214,KEEPERS!$A$3:$H$300,1,FALSE),"")</f>
        <v/>
      </c>
      <c r="AO214" s="108" t="str">
        <f>IFERROR(VLOOKUP($X214,KEEPERS!$A$3:$H$300,5,FALSE),"")</f>
        <v/>
      </c>
      <c r="AP214" s="108" t="str">
        <f>IFERROR(VLOOKUP($X214,KEEPERS!$A$3:$H$300,2,FALSE),"")</f>
        <v/>
      </c>
      <c r="AQ214" s="110" t="str">
        <f>IFERROR(VLOOKUP($X214,KEEPERS!$A$3:$H$300,6,FALSE),"")</f>
        <v/>
      </c>
      <c r="AR214" s="110" t="str">
        <f>IFERROR(VLOOKUP($X214,KEEPERS!$A$3:$H$300,7,FALSE),"")</f>
        <v/>
      </c>
      <c r="AT214" s="110" t="str">
        <f>IFERROR(VLOOKUP($X214,HIT!$B$182:$AM$2000,1,FALSE),"")</f>
        <v>Wilson Ramos</v>
      </c>
      <c r="AU214" s="407">
        <f>IFERROR(VLOOKUP($X214,HIT!$B$182:$AM$2000,32,FALSE),0)</f>
        <v>250.4</v>
      </c>
      <c r="AV214" s="407">
        <f>IFERROR(VLOOKUP($X214,HIT!$B$182:$AM$2000,33,FALSE),0)</f>
        <v>2.3622641509433961</v>
      </c>
      <c r="AW214" s="110" t="str">
        <f>IFERROR(VLOOKUP($X214,PITCH!$B$182:$AP$2000,1,FALSE),"")</f>
        <v/>
      </c>
      <c r="AX214" s="110">
        <f>IFERROR(VLOOKUP($X214,PITCH!$B$182:$AP$2000,35,FALSE),0)</f>
        <v>0</v>
      </c>
      <c r="AY214" s="110">
        <f>IFERROR(VLOOKUP($X214,PITCH!$B$182:$AP$2000,36,FALSE),0)</f>
        <v>0</v>
      </c>
      <c r="AZ214" s="408">
        <f t="shared" si="16"/>
        <v>250.4</v>
      </c>
      <c r="BA214" s="408">
        <f>IF(AZ214&gt;0,RANK(AZ214,AZ$3:AZ874),"")</f>
        <v>329</v>
      </c>
      <c r="BB214" s="408">
        <f ca="1">IFERROR(VLOOKUP($X214,HIT!$B$182:$AP$2000,31,FALSE),0)</f>
        <v>130</v>
      </c>
      <c r="BC214" s="408">
        <f>IFERROR(VLOOKUP($X214,PITCH!$B$182:$AP$2000,34,FALSE),0)</f>
        <v>0</v>
      </c>
      <c r="BE214" s="110">
        <f>IFERROR(VLOOKUP($X214,OBP!$B$182:$AN$2001,32,FALSE),"")</f>
        <v>112</v>
      </c>
      <c r="BG214" s="110">
        <f>IFERROR(VLOOKUP($X214,OPS!$B$183:$AL$2002,31,FALSE),"")</f>
        <v>110</v>
      </c>
      <c r="BI214" s="110" t="str">
        <f>IFERROR(VLOOKUP($X214,PITCH!$B$205:$AP$2000,34,FALSE),"")</f>
        <v/>
      </c>
      <c r="BJ214" s="110" t="str">
        <f>IFERROR(VLOOKUP($X214,PITCH!$B$205:$AP$2000,34,FALSE),"")</f>
        <v/>
      </c>
      <c r="BK214" s="110" t="str">
        <f>IFERROR(VLOOKUP($X214,PITCH!$B$205:$AP$2000,34,FALSE),"")</f>
        <v/>
      </c>
    </row>
    <row r="215" spans="2:63" x14ac:dyDescent="0.2">
      <c r="B215" t="s">
        <v>2521</v>
      </c>
      <c r="C215" t="s">
        <v>132</v>
      </c>
      <c r="D215" t="s">
        <v>9</v>
      </c>
      <c r="E215" t="s">
        <v>9</v>
      </c>
      <c r="F215">
        <v>4</v>
      </c>
      <c r="M215">
        <v>66</v>
      </c>
      <c r="N215">
        <v>5</v>
      </c>
      <c r="O215">
        <v>13</v>
      </c>
      <c r="P215">
        <v>3.03</v>
      </c>
      <c r="Q215">
        <v>1.28</v>
      </c>
      <c r="R215">
        <v>68</v>
      </c>
      <c r="T215" s="127">
        <f t="shared" si="17"/>
        <v>213</v>
      </c>
      <c r="U215" t="str">
        <f t="shared" si="14"/>
        <v>P</v>
      </c>
      <c r="V215" t="str">
        <f>IF(U215="H",COUNTIF($U$3:$U215,"H"),"")</f>
        <v/>
      </c>
      <c r="W215">
        <f>IF(U215="P",COUNTIF($U$3:$U215,"P"),"")</f>
        <v>84</v>
      </c>
      <c r="X215" s="76" t="str">
        <f t="shared" si="15"/>
        <v>Jordan Hicks</v>
      </c>
      <c r="Y215">
        <f>IFERROR(VLOOKUP($X215,PITCH!$B$7:$AJ$2004,29,FALSE),"")</f>
        <v>9.2145862552594675</v>
      </c>
      <c r="Z215">
        <f>IFERROR(VLOOKUP($X215,PITCH!$B$7:$AJ$2004,30,FALSE),"")</f>
        <v>4.6704067321178124</v>
      </c>
      <c r="AA215">
        <f>IFERROR(VLOOKUP($X215,PITCH!$B$7:$AJ$2004,31,FALSE),"")</f>
        <v>4.5441795231416551</v>
      </c>
      <c r="AB215" t="str">
        <f>IFERROR(VLOOKUP($X215,PITCH!$B$7:$AJ$2004,1,FALSE),"")</f>
        <v>Jordan Hicks</v>
      </c>
      <c r="AD215" s="108" t="str">
        <f>IFERROR(VLOOKUP($X215,Prospects!$A$3:$K$281,1,FALSE),"")</f>
        <v/>
      </c>
      <c r="AE215" s="108" t="str">
        <f>IFERROR(VLOOKUP($X215,Prospects!$A$3:$K$281,9,FALSE),"")</f>
        <v/>
      </c>
      <c r="AF215" s="108" t="str">
        <f>IFERROR(VLOOKUP($X215,Prospects!$A$3:$K$281,2,FALSE),"")</f>
        <v/>
      </c>
      <c r="AG215" s="110" t="str">
        <f>IFERROR(VLOOKUP($X215,Prospects!$A$3:$K$281,10,FALSE),"")</f>
        <v/>
      </c>
      <c r="AH215" s="110" t="str">
        <f>IFERROR(VLOOKUP($X215,Prospects!$A$3:$K$281,11,FALSE),"")</f>
        <v/>
      </c>
      <c r="AI215" s="110" t="str">
        <f>IFERROR(VLOOKUP($X215,Prospects!$A$3:$K$281,3,FALSE),"")</f>
        <v/>
      </c>
      <c r="AJ215" s="110" t="str">
        <f>IFERROR(VLOOKUP($X215,Prospects!$A$3:$K$281,4,FALSE),"")</f>
        <v/>
      </c>
      <c r="AK215" s="110" t="str">
        <f>IFERROR(VLOOKUP($X215,Prospects!$A$3:$K$281,5,FALSE),"")</f>
        <v/>
      </c>
      <c r="AL215" s="110" t="str">
        <f>IFERROR(VLOOKUP($X215,Prospects!$A$3:$K$281,6,FALSE),"")</f>
        <v/>
      </c>
      <c r="AN215" s="108" t="str">
        <f>IFERROR(VLOOKUP($X215,KEEPERS!$A$3:$H$300,1,FALSE),"")</f>
        <v/>
      </c>
      <c r="AO215" s="108" t="str">
        <f>IFERROR(VLOOKUP($X215,KEEPERS!$A$3:$H$300,5,FALSE),"")</f>
        <v/>
      </c>
      <c r="AP215" s="108" t="str">
        <f>IFERROR(VLOOKUP($X215,KEEPERS!$A$3:$H$300,2,FALSE),"")</f>
        <v/>
      </c>
      <c r="AQ215" s="110" t="str">
        <f>IFERROR(VLOOKUP($X215,KEEPERS!$A$3:$H$300,6,FALSE),"")</f>
        <v/>
      </c>
      <c r="AR215" s="110" t="str">
        <f>IFERROR(VLOOKUP($X215,KEEPERS!$A$3:$H$300,7,FALSE),"")</f>
        <v/>
      </c>
      <c r="AT215" s="110" t="str">
        <f>IFERROR(VLOOKUP($X215,HIT!$B$182:$AM$2000,1,FALSE),"")</f>
        <v/>
      </c>
      <c r="AU215" s="407">
        <f>IFERROR(VLOOKUP($X215,HIT!$B$182:$AM$2000,32,FALSE),0)</f>
        <v>0</v>
      </c>
      <c r="AV215" s="407">
        <f>IFERROR(VLOOKUP($X215,HIT!$B$182:$AM$2000,33,FALSE),0)</f>
        <v>0</v>
      </c>
      <c r="AW215" s="110" t="str">
        <f>IFERROR(VLOOKUP($X215,PITCH!$B$182:$AP$2000,1,FALSE),"")</f>
        <v>Jordan Hicks</v>
      </c>
      <c r="AX215" s="110">
        <f>IFERROR(VLOOKUP($X215,PITCH!$B$182:$AP$2000,35,FALSE),0)</f>
        <v>237.39999999999998</v>
      </c>
      <c r="AY215" s="110">
        <f>IFERROR(VLOOKUP($X215,PITCH!$B$182:$AP$2000,36,FALSE),0)</f>
        <v>3.652307692307692</v>
      </c>
      <c r="AZ215" s="408">
        <f t="shared" si="16"/>
        <v>237.39999999999998</v>
      </c>
      <c r="BA215" s="408">
        <f>IF(AZ215&gt;0,RANK(AZ215,AZ$3:AZ875),"")</f>
        <v>347</v>
      </c>
      <c r="BB215" s="408">
        <f>IFERROR(VLOOKUP($X215,HIT!$B$182:$AP$2000,31,FALSE),0)</f>
        <v>0</v>
      </c>
      <c r="BC215" s="408">
        <f ca="1">IFERROR(VLOOKUP($X215,PITCH!$B$182:$AP$2000,34,FALSE),0)</f>
        <v>347</v>
      </c>
      <c r="BE215" s="110" t="str">
        <f>IFERROR(VLOOKUP($X215,OBP!$B$182:$AN$2001,32,FALSE),"")</f>
        <v/>
      </c>
      <c r="BG215" s="110" t="str">
        <f>IFERROR(VLOOKUP($X215,OPS!$B$183:$AL$2002,31,FALSE),"")</f>
        <v/>
      </c>
      <c r="BI215" s="110">
        <f ca="1">IFERROR(VLOOKUP($X215,PITCH!$B$205:$AP$2000,34,FALSE),"")</f>
        <v>347</v>
      </c>
      <c r="BJ215" s="110">
        <f ca="1">IFERROR(VLOOKUP($X215,PITCH!$B$205:$AP$2000,34,FALSE),"")</f>
        <v>347</v>
      </c>
      <c r="BK215" s="110">
        <f ca="1">IFERROR(VLOOKUP($X215,PITCH!$B$205:$AP$2000,34,FALSE),"")</f>
        <v>347</v>
      </c>
    </row>
    <row r="216" spans="2:63" x14ac:dyDescent="0.2">
      <c r="B216" t="s">
        <v>1506</v>
      </c>
      <c r="C216" t="s">
        <v>131</v>
      </c>
      <c r="D216" t="s">
        <v>426</v>
      </c>
      <c r="E216" t="s">
        <v>426</v>
      </c>
      <c r="F216">
        <v>4</v>
      </c>
      <c r="G216">
        <v>516</v>
      </c>
      <c r="H216">
        <v>54</v>
      </c>
      <c r="I216">
        <v>14</v>
      </c>
      <c r="J216">
        <v>61</v>
      </c>
      <c r="K216">
        <v>19</v>
      </c>
      <c r="L216">
        <v>0.25900000000000001</v>
      </c>
      <c r="T216" s="127">
        <f t="shared" si="17"/>
        <v>214</v>
      </c>
      <c r="U216" t="str">
        <f t="shared" si="14"/>
        <v>H</v>
      </c>
      <c r="V216">
        <f>IF(U216="H",COUNTIF($U$3:$U216,"H"),"")</f>
        <v>130</v>
      </c>
      <c r="W216" t="str">
        <f>IF(U216="P",COUNTIF($U$3:$U216,"P"),"")</f>
        <v/>
      </c>
      <c r="X216" s="76" t="str">
        <f t="shared" si="15"/>
        <v>Jake Bauers</v>
      </c>
      <c r="Y216" t="str">
        <f>IFERROR(VLOOKUP($X216,PITCH!$B$7:$AJ$2004,29,FALSE),"")</f>
        <v/>
      </c>
      <c r="Z216" t="str">
        <f>IFERROR(VLOOKUP($X216,PITCH!$B$7:$AJ$2004,30,FALSE),"")</f>
        <v/>
      </c>
      <c r="AA216" t="str">
        <f>IFERROR(VLOOKUP($X216,PITCH!$B$7:$AJ$2004,31,FALSE),"")</f>
        <v/>
      </c>
      <c r="AB216" t="str">
        <f>IFERROR(VLOOKUP($X216,PITCH!$B$7:$AJ$2004,1,FALSE),"")</f>
        <v/>
      </c>
      <c r="AD216" s="108" t="str">
        <f>IFERROR(VLOOKUP($X216,Prospects!$A$3:$K$281,1,FALSE),"")</f>
        <v/>
      </c>
      <c r="AE216" s="108" t="str">
        <f>IFERROR(VLOOKUP($X216,Prospects!$A$3:$K$281,9,FALSE),"")</f>
        <v/>
      </c>
      <c r="AF216" s="108" t="str">
        <f>IFERROR(VLOOKUP($X216,Prospects!$A$3:$K$281,2,FALSE),"")</f>
        <v/>
      </c>
      <c r="AG216" s="110" t="str">
        <f>IFERROR(VLOOKUP($X216,Prospects!$A$3:$K$281,10,FALSE),"")</f>
        <v/>
      </c>
      <c r="AH216" s="110" t="str">
        <f>IFERROR(VLOOKUP($X216,Prospects!$A$3:$K$281,11,FALSE),"")</f>
        <v/>
      </c>
      <c r="AI216" s="110" t="str">
        <f>IFERROR(VLOOKUP($X216,Prospects!$A$3:$K$281,3,FALSE),"")</f>
        <v/>
      </c>
      <c r="AJ216" s="110" t="str">
        <f>IFERROR(VLOOKUP($X216,Prospects!$A$3:$K$281,4,FALSE),"")</f>
        <v/>
      </c>
      <c r="AK216" s="110" t="str">
        <f>IFERROR(VLOOKUP($X216,Prospects!$A$3:$K$281,5,FALSE),"")</f>
        <v/>
      </c>
      <c r="AL216" s="110" t="str">
        <f>IFERROR(VLOOKUP($X216,Prospects!$A$3:$K$281,6,FALSE),"")</f>
        <v/>
      </c>
      <c r="AN216" s="108" t="str">
        <f>IFERROR(VLOOKUP($X216,KEEPERS!$A$3:$H$300,1,FALSE),"")</f>
        <v/>
      </c>
      <c r="AO216" s="108" t="str">
        <f>IFERROR(VLOOKUP($X216,KEEPERS!$A$3:$H$300,5,FALSE),"")</f>
        <v/>
      </c>
      <c r="AP216" s="108" t="str">
        <f>IFERROR(VLOOKUP($X216,KEEPERS!$A$3:$H$300,2,FALSE),"")</f>
        <v/>
      </c>
      <c r="AQ216" s="110" t="str">
        <f>IFERROR(VLOOKUP($X216,KEEPERS!$A$3:$H$300,6,FALSE),"")</f>
        <v/>
      </c>
      <c r="AR216" s="110" t="str">
        <f>IFERROR(VLOOKUP($X216,KEEPERS!$A$3:$H$300,7,FALSE),"")</f>
        <v/>
      </c>
      <c r="AT216" s="110" t="str">
        <f>IFERROR(VLOOKUP($X216,HIT!$B$182:$AM$2000,1,FALSE),"")</f>
        <v>Jake Bauers</v>
      </c>
      <c r="AU216" s="407">
        <f>IFERROR(VLOOKUP($X216,HIT!$B$182:$AM$2000,32,FALSE),0)</f>
        <v>384.9500000000001</v>
      </c>
      <c r="AV216" s="407">
        <f>IFERROR(VLOOKUP($X216,HIT!$B$182:$AM$2000,33,FALSE),0)</f>
        <v>2.6732638888888896</v>
      </c>
      <c r="AW216" s="110" t="str">
        <f>IFERROR(VLOOKUP($X216,PITCH!$B$182:$AP$2000,1,FALSE),"")</f>
        <v/>
      </c>
      <c r="AX216" s="110">
        <f>IFERROR(VLOOKUP($X216,PITCH!$B$182:$AP$2000,35,FALSE),0)</f>
        <v>0</v>
      </c>
      <c r="AY216" s="110">
        <f>IFERROR(VLOOKUP($X216,PITCH!$B$182:$AP$2000,36,FALSE),0)</f>
        <v>0</v>
      </c>
      <c r="AZ216" s="408">
        <f t="shared" si="16"/>
        <v>384.9500000000001</v>
      </c>
      <c r="BA216" s="408">
        <f>IF(AZ216&gt;0,RANK(AZ216,AZ$3:AZ876),"")</f>
        <v>119</v>
      </c>
      <c r="BB216" s="408">
        <f ca="1">IFERROR(VLOOKUP($X216,HIT!$B$182:$AP$2000,31,FALSE),0)</f>
        <v>250</v>
      </c>
      <c r="BC216" s="408">
        <f>IFERROR(VLOOKUP($X216,PITCH!$B$182:$AP$2000,34,FALSE),0)</f>
        <v>0</v>
      </c>
      <c r="BE216" s="110">
        <f>IFERROR(VLOOKUP($X216,OBP!$B$182:$AN$2001,32,FALSE),"")</f>
        <v>96</v>
      </c>
      <c r="BG216" s="110">
        <f>IFERROR(VLOOKUP($X216,OPS!$B$183:$AL$2002,31,FALSE),"")</f>
        <v>109</v>
      </c>
      <c r="BI216" s="110" t="str">
        <f>IFERROR(VLOOKUP($X216,PITCH!$B$205:$AP$2000,34,FALSE),"")</f>
        <v/>
      </c>
      <c r="BJ216" s="110" t="str">
        <f>IFERROR(VLOOKUP($X216,PITCH!$B$205:$AP$2000,34,FALSE),"")</f>
        <v/>
      </c>
      <c r="BK216" s="110" t="str">
        <f>IFERROR(VLOOKUP($X216,PITCH!$B$205:$AP$2000,34,FALSE),"")</f>
        <v/>
      </c>
    </row>
    <row r="217" spans="2:63" x14ac:dyDescent="0.2">
      <c r="B217" t="s">
        <v>1057</v>
      </c>
      <c r="C217" t="s">
        <v>113</v>
      </c>
      <c r="D217" t="s">
        <v>111</v>
      </c>
      <c r="E217" t="s">
        <v>111</v>
      </c>
      <c r="F217">
        <v>4</v>
      </c>
      <c r="M217">
        <v>124</v>
      </c>
      <c r="N217">
        <v>8</v>
      </c>
      <c r="O217">
        <v>0</v>
      </c>
      <c r="P217">
        <v>3.09</v>
      </c>
      <c r="Q217">
        <v>1.21</v>
      </c>
      <c r="R217">
        <v>135</v>
      </c>
      <c r="T217" s="127">
        <f t="shared" si="17"/>
        <v>215</v>
      </c>
      <c r="U217" t="str">
        <f t="shared" si="14"/>
        <v>P</v>
      </c>
      <c r="V217" t="str">
        <f>IF(U217="H",COUNTIF($U$3:$U217,"H"),"")</f>
        <v/>
      </c>
      <c r="W217">
        <f>IF(U217="P",COUNTIF($U$3:$U217,"P"),"")</f>
        <v>85</v>
      </c>
      <c r="X217" s="76" t="str">
        <f t="shared" si="15"/>
        <v>Brandon Woodruff</v>
      </c>
      <c r="Y217">
        <f>IFERROR(VLOOKUP($X217,PITCH!$B$7:$AJ$2004,29,FALSE),"")</f>
        <v>8.1649484536082468</v>
      </c>
      <c r="Z217">
        <f>IFERROR(VLOOKUP($X217,PITCH!$B$7:$AJ$2004,30,FALSE),"")</f>
        <v>3.5257731958762886</v>
      </c>
      <c r="AA217">
        <f>IFERROR(VLOOKUP($X217,PITCH!$B$7:$AJ$2004,31,FALSE),"")</f>
        <v>4.6391752577319583</v>
      </c>
      <c r="AB217" t="str">
        <f>IFERROR(VLOOKUP($X217,PITCH!$B$7:$AJ$2004,1,FALSE),"")</f>
        <v>Brandon Woodruff</v>
      </c>
      <c r="AD217" s="108" t="str">
        <f>IFERROR(VLOOKUP($X217,Prospects!$A$3:$K$281,1,FALSE),"")</f>
        <v/>
      </c>
      <c r="AE217" s="108" t="str">
        <f>IFERROR(VLOOKUP($X217,Prospects!$A$3:$K$281,9,FALSE),"")</f>
        <v/>
      </c>
      <c r="AF217" s="108" t="str">
        <f>IFERROR(VLOOKUP($X217,Prospects!$A$3:$K$281,2,FALSE),"")</f>
        <v/>
      </c>
      <c r="AG217" s="110" t="str">
        <f>IFERROR(VLOOKUP($X217,Prospects!$A$3:$K$281,10,FALSE),"")</f>
        <v/>
      </c>
      <c r="AH217" s="110" t="str">
        <f>IFERROR(VLOOKUP($X217,Prospects!$A$3:$K$281,11,FALSE),"")</f>
        <v/>
      </c>
      <c r="AI217" s="110" t="str">
        <f>IFERROR(VLOOKUP($X217,Prospects!$A$3:$K$281,3,FALSE),"")</f>
        <v/>
      </c>
      <c r="AJ217" s="110" t="str">
        <f>IFERROR(VLOOKUP($X217,Prospects!$A$3:$K$281,4,FALSE),"")</f>
        <v/>
      </c>
      <c r="AK217" s="110" t="str">
        <f>IFERROR(VLOOKUP($X217,Prospects!$A$3:$K$281,5,FALSE),"")</f>
        <v/>
      </c>
      <c r="AL217" s="110" t="str">
        <f>IFERROR(VLOOKUP($X217,Prospects!$A$3:$K$281,6,FALSE),"")</f>
        <v/>
      </c>
      <c r="AN217" s="108" t="str">
        <f>IFERROR(VLOOKUP($X217,KEEPERS!$A$3:$H$300,1,FALSE),"")</f>
        <v/>
      </c>
      <c r="AO217" s="108" t="str">
        <f>IFERROR(VLOOKUP($X217,KEEPERS!$A$3:$H$300,5,FALSE),"")</f>
        <v/>
      </c>
      <c r="AP217" s="108" t="str">
        <f>IFERROR(VLOOKUP($X217,KEEPERS!$A$3:$H$300,2,FALSE),"")</f>
        <v/>
      </c>
      <c r="AQ217" s="110" t="str">
        <f>IFERROR(VLOOKUP($X217,KEEPERS!$A$3:$H$300,6,FALSE),"")</f>
        <v/>
      </c>
      <c r="AR217" s="110" t="str">
        <f>IFERROR(VLOOKUP($X217,KEEPERS!$A$3:$H$300,7,FALSE),"")</f>
        <v/>
      </c>
      <c r="AT217" s="110" t="str">
        <f>IFERROR(VLOOKUP($X217,HIT!$B$182:$AM$2000,1,FALSE),"")</f>
        <v/>
      </c>
      <c r="AU217" s="407">
        <f>IFERROR(VLOOKUP($X217,HIT!$B$182:$AM$2000,32,FALSE),0)</f>
        <v>0</v>
      </c>
      <c r="AV217" s="407">
        <f>IFERROR(VLOOKUP($X217,HIT!$B$182:$AM$2000,33,FALSE),0)</f>
        <v>0</v>
      </c>
      <c r="AW217" s="110" t="str">
        <f>IFERROR(VLOOKUP($X217,PITCH!$B$182:$AP$2000,1,FALSE),"")</f>
        <v>Brandon Woodruff</v>
      </c>
      <c r="AX217" s="110">
        <f>IFERROR(VLOOKUP($X217,PITCH!$B$182:$AP$2000,35,FALSE),0)</f>
        <v>188</v>
      </c>
      <c r="AY217" s="110">
        <f>IFERROR(VLOOKUP($X217,PITCH!$B$182:$AP$2000,36,FALSE),0)</f>
        <v>9.8947368421052637</v>
      </c>
      <c r="AZ217" s="408">
        <f t="shared" si="16"/>
        <v>188</v>
      </c>
      <c r="BA217" s="408">
        <f>IF(AZ217&gt;0,RANK(AZ217,AZ$3:AZ877),"")</f>
        <v>398</v>
      </c>
      <c r="BB217" s="408">
        <f>IFERROR(VLOOKUP($X217,HIT!$B$182:$AP$2000,31,FALSE),0)</f>
        <v>0</v>
      </c>
      <c r="BC217" s="408">
        <f ca="1">IFERROR(VLOOKUP($X217,PITCH!$B$182:$AP$2000,34,FALSE),0)</f>
        <v>134</v>
      </c>
      <c r="BE217" s="110" t="str">
        <f>IFERROR(VLOOKUP($X217,OBP!$B$182:$AN$2001,32,FALSE),"")</f>
        <v/>
      </c>
      <c r="BG217" s="110" t="str">
        <f>IFERROR(VLOOKUP($X217,OPS!$B$183:$AL$2002,31,FALSE),"")</f>
        <v/>
      </c>
      <c r="BI217" s="110">
        <f ca="1">IFERROR(VLOOKUP($X217,PITCH!$B$205:$AP$2000,34,FALSE),"")</f>
        <v>134</v>
      </c>
      <c r="BJ217" s="110">
        <f ca="1">IFERROR(VLOOKUP($X217,PITCH!$B$205:$AP$2000,34,FALSE),"")</f>
        <v>134</v>
      </c>
      <c r="BK217" s="110">
        <f ca="1">IFERROR(VLOOKUP($X217,PITCH!$B$205:$AP$2000,34,FALSE),"")</f>
        <v>134</v>
      </c>
    </row>
    <row r="218" spans="2:63" x14ac:dyDescent="0.2">
      <c r="B218" t="s">
        <v>670</v>
      </c>
      <c r="C218" t="s">
        <v>117</v>
      </c>
      <c r="D218" t="s">
        <v>111</v>
      </c>
      <c r="E218" t="s">
        <v>111</v>
      </c>
      <c r="F218">
        <v>4</v>
      </c>
      <c r="M218">
        <v>186</v>
      </c>
      <c r="N218">
        <v>10</v>
      </c>
      <c r="O218">
        <v>0</v>
      </c>
      <c r="P218">
        <v>3.66</v>
      </c>
      <c r="Q218">
        <v>1.2</v>
      </c>
      <c r="R218">
        <v>159</v>
      </c>
      <c r="T218" s="127">
        <f t="shared" si="17"/>
        <v>216</v>
      </c>
      <c r="U218" t="str">
        <f t="shared" si="14"/>
        <v>P</v>
      </c>
      <c r="V218" t="str">
        <f>IF(U218="H",COUNTIF($U$3:$U218,"H"),"")</f>
        <v/>
      </c>
      <c r="W218">
        <f>IF(U218="P",COUNTIF($U$3:$U218,"P"),"")</f>
        <v>86</v>
      </c>
      <c r="X218" s="76" t="str">
        <f t="shared" si="15"/>
        <v>Marco Gonzales</v>
      </c>
      <c r="Y218">
        <f>IFERROR(VLOOKUP($X218,PITCH!$B$7:$AJ$2004,29,FALSE),"")</f>
        <v>7.4098557692307692</v>
      </c>
      <c r="Z218">
        <f>IFERROR(VLOOKUP($X218,PITCH!$B$7:$AJ$2004,30,FALSE),"")</f>
        <v>2.3257211538461537</v>
      </c>
      <c r="AA218">
        <f>IFERROR(VLOOKUP($X218,PITCH!$B$7:$AJ$2004,31,FALSE),"")</f>
        <v>5.084134615384615</v>
      </c>
      <c r="AB218" t="str">
        <f>IFERROR(VLOOKUP($X218,PITCH!$B$7:$AJ$2004,1,FALSE),"")</f>
        <v>Marco Gonzales</v>
      </c>
      <c r="AD218" s="108" t="str">
        <f>IFERROR(VLOOKUP($X218,Prospects!$A$3:$K$281,1,FALSE),"")</f>
        <v/>
      </c>
      <c r="AE218" s="108" t="str">
        <f>IFERROR(VLOOKUP($X218,Prospects!$A$3:$K$281,9,FALSE),"")</f>
        <v/>
      </c>
      <c r="AF218" s="108" t="str">
        <f>IFERROR(VLOOKUP($X218,Prospects!$A$3:$K$281,2,FALSE),"")</f>
        <v/>
      </c>
      <c r="AG218" s="110" t="str">
        <f>IFERROR(VLOOKUP($X218,Prospects!$A$3:$K$281,10,FALSE),"")</f>
        <v/>
      </c>
      <c r="AH218" s="110" t="str">
        <f>IFERROR(VLOOKUP($X218,Prospects!$A$3:$K$281,11,FALSE),"")</f>
        <v/>
      </c>
      <c r="AI218" s="110" t="str">
        <f>IFERROR(VLOOKUP($X218,Prospects!$A$3:$K$281,3,FALSE),"")</f>
        <v/>
      </c>
      <c r="AJ218" s="110" t="str">
        <f>IFERROR(VLOOKUP($X218,Prospects!$A$3:$K$281,4,FALSE),"")</f>
        <v/>
      </c>
      <c r="AK218" s="110" t="str">
        <f>IFERROR(VLOOKUP($X218,Prospects!$A$3:$K$281,5,FALSE),"")</f>
        <v/>
      </c>
      <c r="AL218" s="110" t="str">
        <f>IFERROR(VLOOKUP($X218,Prospects!$A$3:$K$281,6,FALSE),"")</f>
        <v/>
      </c>
      <c r="AN218" s="108" t="str">
        <f>IFERROR(VLOOKUP($X218,KEEPERS!$A$3:$H$300,1,FALSE),"")</f>
        <v/>
      </c>
      <c r="AO218" s="108" t="str">
        <f>IFERROR(VLOOKUP($X218,KEEPERS!$A$3:$H$300,5,FALSE),"")</f>
        <v/>
      </c>
      <c r="AP218" s="108" t="str">
        <f>IFERROR(VLOOKUP($X218,KEEPERS!$A$3:$H$300,2,FALSE),"")</f>
        <v/>
      </c>
      <c r="AQ218" s="110" t="str">
        <f>IFERROR(VLOOKUP($X218,KEEPERS!$A$3:$H$300,6,FALSE),"")</f>
        <v/>
      </c>
      <c r="AR218" s="110" t="str">
        <f>IFERROR(VLOOKUP($X218,KEEPERS!$A$3:$H$300,7,FALSE),"")</f>
        <v/>
      </c>
      <c r="AT218" s="110" t="str">
        <f>IFERROR(VLOOKUP($X218,HIT!$B$182:$AM$2000,1,FALSE),"")</f>
        <v/>
      </c>
      <c r="AU218" s="407">
        <f>IFERROR(VLOOKUP($X218,HIT!$B$182:$AM$2000,32,FALSE),0)</f>
        <v>0</v>
      </c>
      <c r="AV218" s="407">
        <f>IFERROR(VLOOKUP($X218,HIT!$B$182:$AM$2000,33,FALSE),0)</f>
        <v>0</v>
      </c>
      <c r="AW218" s="110" t="str">
        <f>IFERROR(VLOOKUP($X218,PITCH!$B$182:$AP$2000,1,FALSE),"")</f>
        <v>Marco Gonzales</v>
      </c>
      <c r="AX218" s="110">
        <f>IFERROR(VLOOKUP($X218,PITCH!$B$182:$AP$2000,35,FALSE),0)</f>
        <v>343.70000000000005</v>
      </c>
      <c r="AY218" s="110">
        <f>IFERROR(VLOOKUP($X218,PITCH!$B$182:$AP$2000,36,FALSE),0)</f>
        <v>11.851724137931036</v>
      </c>
      <c r="AZ218" s="408">
        <f t="shared" si="16"/>
        <v>343.70000000000005</v>
      </c>
      <c r="BA218" s="408">
        <f>IF(AZ218&gt;0,RANK(AZ218,AZ$3:AZ878),"")</f>
        <v>187</v>
      </c>
      <c r="BB218" s="408">
        <f>IFERROR(VLOOKUP($X218,HIT!$B$182:$AP$2000,31,FALSE),0)</f>
        <v>0</v>
      </c>
      <c r="BC218" s="408">
        <f ca="1">IFERROR(VLOOKUP($X218,PITCH!$B$182:$AP$2000,34,FALSE),0)</f>
        <v>40</v>
      </c>
      <c r="BE218" s="110" t="str">
        <f>IFERROR(VLOOKUP($X218,OBP!$B$182:$AN$2001,32,FALSE),"")</f>
        <v/>
      </c>
      <c r="BG218" s="110" t="str">
        <f>IFERROR(VLOOKUP($X218,OPS!$B$183:$AL$2002,31,FALSE),"")</f>
        <v/>
      </c>
      <c r="BI218" s="110">
        <f ca="1">IFERROR(VLOOKUP($X218,PITCH!$B$205:$AP$2000,34,FALSE),"")</f>
        <v>40</v>
      </c>
      <c r="BJ218" s="110">
        <f ca="1">IFERROR(VLOOKUP($X218,PITCH!$B$205:$AP$2000,34,FALSE),"")</f>
        <v>40</v>
      </c>
      <c r="BK218" s="110">
        <f ca="1">IFERROR(VLOOKUP($X218,PITCH!$B$205:$AP$2000,34,FALSE),"")</f>
        <v>40</v>
      </c>
    </row>
    <row r="219" spans="2:63" x14ac:dyDescent="0.2">
      <c r="B219" t="s">
        <v>1270</v>
      </c>
      <c r="C219" t="s">
        <v>122</v>
      </c>
      <c r="D219" t="s">
        <v>118</v>
      </c>
      <c r="E219" t="s">
        <v>116</v>
      </c>
      <c r="F219">
        <v>4</v>
      </c>
      <c r="G219">
        <v>384</v>
      </c>
      <c r="H219">
        <v>51</v>
      </c>
      <c r="I219">
        <v>13</v>
      </c>
      <c r="J219">
        <v>56</v>
      </c>
      <c r="K219">
        <v>10</v>
      </c>
      <c r="L219">
        <v>0.29099999999999998</v>
      </c>
      <c r="T219" s="127">
        <f t="shared" si="17"/>
        <v>217</v>
      </c>
      <c r="U219" t="str">
        <f t="shared" si="14"/>
        <v>H</v>
      </c>
      <c r="V219">
        <f>IF(U219="H",COUNTIF($U$3:$U219,"H"),"")</f>
        <v>131</v>
      </c>
      <c r="W219" t="str">
        <f>IF(U219="P",COUNTIF($U$3:$U219,"P"),"")</f>
        <v/>
      </c>
      <c r="X219" s="76" t="str">
        <f t="shared" si="15"/>
        <v>Nick Senzel</v>
      </c>
      <c r="Y219" t="str">
        <f>IFERROR(VLOOKUP($X219,PITCH!$B$7:$AJ$2004,29,FALSE),"")</f>
        <v/>
      </c>
      <c r="Z219" t="str">
        <f>IFERROR(VLOOKUP($X219,PITCH!$B$7:$AJ$2004,30,FALSE),"")</f>
        <v/>
      </c>
      <c r="AA219" t="str">
        <f>IFERROR(VLOOKUP($X219,PITCH!$B$7:$AJ$2004,31,FALSE),"")</f>
        <v/>
      </c>
      <c r="AB219" t="str">
        <f>IFERROR(VLOOKUP($X219,PITCH!$B$7:$AJ$2004,1,FALSE),"")</f>
        <v/>
      </c>
      <c r="AD219" s="108" t="str">
        <f>IFERROR(VLOOKUP($X219,Prospects!$A$3:$K$281,1,FALSE),"")</f>
        <v>Nick Senzel</v>
      </c>
      <c r="AE219" s="108" t="str">
        <f>IFERROR(VLOOKUP($X219,Prospects!$A$3:$K$281,9,FALSE),"")</f>
        <v>H</v>
      </c>
      <c r="AF219" s="108">
        <f>IFERROR(VLOOKUP($X219,Prospects!$A$3:$K$281,2,FALSE),"")</f>
        <v>10</v>
      </c>
      <c r="AG219" s="110">
        <f>IFERROR(VLOOKUP($X219,Prospects!$A$3:$K$281,10,FALSE),"")</f>
        <v>10</v>
      </c>
      <c r="AH219" s="110" t="str">
        <f>IFERROR(VLOOKUP($X219,Prospects!$A$3:$K$281,11,FALSE),"")</f>
        <v/>
      </c>
      <c r="AI219" s="110" t="str">
        <f>IFERROR(VLOOKUP($X219,Prospects!$A$3:$K$281,3,FALSE),"")</f>
        <v>3B</v>
      </c>
      <c r="AJ219" s="110">
        <f>IFERROR(VLOOKUP($X219,Prospects!$A$3:$K$281,4,FALSE),"")</f>
        <v>2019</v>
      </c>
      <c r="AK219" s="110">
        <f>IFERROR(VLOOKUP($X219,Prospects!$A$3:$K$281,5,FALSE),"")</f>
        <v>0</v>
      </c>
      <c r="AL219" s="110" t="str">
        <f>IFERROR(VLOOKUP($X219,Prospects!$A$3:$K$281,6,FALSE),"")</f>
        <v>CIN</v>
      </c>
      <c r="AN219" s="108" t="str">
        <f>IFERROR(VLOOKUP($X219,KEEPERS!$A$3:$H$300,1,FALSE),"")</f>
        <v/>
      </c>
      <c r="AO219" s="108" t="str">
        <f>IFERROR(VLOOKUP($X219,KEEPERS!$A$3:$H$300,5,FALSE),"")</f>
        <v/>
      </c>
      <c r="AP219" s="108" t="str">
        <f>IFERROR(VLOOKUP($X219,KEEPERS!$A$3:$H$300,2,FALSE),"")</f>
        <v/>
      </c>
      <c r="AQ219" s="110" t="str">
        <f>IFERROR(VLOOKUP($X219,KEEPERS!$A$3:$H$300,6,FALSE),"")</f>
        <v/>
      </c>
      <c r="AR219" s="110" t="str">
        <f>IFERROR(VLOOKUP($X219,KEEPERS!$A$3:$H$300,7,FALSE),"")</f>
        <v/>
      </c>
      <c r="AT219" s="110" t="str">
        <f>IFERROR(VLOOKUP($X219,HIT!$B$182:$AM$2000,1,FALSE),"")</f>
        <v>Nick Senzel</v>
      </c>
      <c r="AU219" s="407">
        <f>IFERROR(VLOOKUP($X219,HIT!$B$182:$AM$2000,32,FALSE),0)</f>
        <v>294.10000000000002</v>
      </c>
      <c r="AV219" s="407">
        <f>IFERROR(VLOOKUP($X219,HIT!$B$182:$AM$2000,33,FALSE),0)</f>
        <v>2.7231481481481485</v>
      </c>
      <c r="AW219" s="110" t="str">
        <f>IFERROR(VLOOKUP($X219,PITCH!$B$182:$AP$2000,1,FALSE),"")</f>
        <v/>
      </c>
      <c r="AX219" s="110">
        <f>IFERROR(VLOOKUP($X219,PITCH!$B$182:$AP$2000,35,FALSE),0)</f>
        <v>0</v>
      </c>
      <c r="AY219" s="110">
        <f>IFERROR(VLOOKUP($X219,PITCH!$B$182:$AP$2000,36,FALSE),0)</f>
        <v>0</v>
      </c>
      <c r="AZ219" s="408">
        <f t="shared" si="16"/>
        <v>294.10000000000002</v>
      </c>
      <c r="BA219" s="408">
        <f>IF(AZ219&gt;0,RANK(AZ219,AZ$3:AZ879),"")</f>
        <v>267</v>
      </c>
      <c r="BB219" s="408">
        <f ca="1">IFERROR(VLOOKUP($X219,HIT!$B$182:$AP$2000,31,FALSE),0)</f>
        <v>103</v>
      </c>
      <c r="BC219" s="408">
        <f>IFERROR(VLOOKUP($X219,PITCH!$B$182:$AP$2000,34,FALSE),0)</f>
        <v>0</v>
      </c>
      <c r="BE219" s="110">
        <f>IFERROR(VLOOKUP($X219,OBP!$B$182:$AN$2001,32,FALSE),"")</f>
        <v>143</v>
      </c>
      <c r="BG219" s="110">
        <f>IFERROR(VLOOKUP($X219,OPS!$B$183:$AL$2002,31,FALSE),"")</f>
        <v>136</v>
      </c>
      <c r="BI219" s="110" t="str">
        <f>IFERROR(VLOOKUP($X219,PITCH!$B$205:$AP$2000,34,FALSE),"")</f>
        <v/>
      </c>
      <c r="BJ219" s="110" t="str">
        <f>IFERROR(VLOOKUP($X219,PITCH!$B$205:$AP$2000,34,FALSE),"")</f>
        <v/>
      </c>
      <c r="BK219" s="110" t="str">
        <f>IFERROR(VLOOKUP($X219,PITCH!$B$205:$AP$2000,34,FALSE),"")</f>
        <v/>
      </c>
    </row>
    <row r="220" spans="2:63" x14ac:dyDescent="0.2">
      <c r="B220" t="s">
        <v>749</v>
      </c>
      <c r="C220" t="s">
        <v>137</v>
      </c>
      <c r="D220" t="s">
        <v>116</v>
      </c>
      <c r="E220" t="s">
        <v>116</v>
      </c>
      <c r="F220">
        <v>4</v>
      </c>
      <c r="G220">
        <v>471</v>
      </c>
      <c r="H220">
        <v>63</v>
      </c>
      <c r="I220">
        <v>23</v>
      </c>
      <c r="J220">
        <v>69</v>
      </c>
      <c r="K220">
        <v>5</v>
      </c>
      <c r="L220">
        <v>0.24399999999999999</v>
      </c>
      <c r="T220" s="127">
        <f t="shared" si="17"/>
        <v>218</v>
      </c>
      <c r="U220" t="str">
        <f t="shared" si="14"/>
        <v>H</v>
      </c>
      <c r="V220">
        <f>IF(U220="H",COUNTIF($U$3:$U220,"H"),"")</f>
        <v>132</v>
      </c>
      <c r="W220" t="str">
        <f>IF(U220="P",COUNTIF($U$3:$U220,"P"),"")</f>
        <v/>
      </c>
      <c r="X220" s="76" t="str">
        <f t="shared" si="15"/>
        <v>Rafael Devers</v>
      </c>
      <c r="Y220" t="str">
        <f>IFERROR(VLOOKUP($X220,PITCH!$B$7:$AJ$2004,29,FALSE),"")</f>
        <v/>
      </c>
      <c r="Z220" t="str">
        <f>IFERROR(VLOOKUP($X220,PITCH!$B$7:$AJ$2004,30,FALSE),"")</f>
        <v/>
      </c>
      <c r="AA220" t="str">
        <f>IFERROR(VLOOKUP($X220,PITCH!$B$7:$AJ$2004,31,FALSE),"")</f>
        <v/>
      </c>
      <c r="AB220" t="str">
        <f>IFERROR(VLOOKUP($X220,PITCH!$B$7:$AJ$2004,1,FALSE),"")</f>
        <v/>
      </c>
      <c r="AD220" s="108" t="str">
        <f>IFERROR(VLOOKUP($X220,Prospects!$A$3:$K$281,1,FALSE),"")</f>
        <v/>
      </c>
      <c r="AE220" s="108" t="str">
        <f>IFERROR(VLOOKUP($X220,Prospects!$A$3:$K$281,9,FALSE),"")</f>
        <v/>
      </c>
      <c r="AF220" s="108" t="str">
        <f>IFERROR(VLOOKUP($X220,Prospects!$A$3:$K$281,2,FALSE),"")</f>
        <v/>
      </c>
      <c r="AG220" s="110" t="str">
        <f>IFERROR(VLOOKUP($X220,Prospects!$A$3:$K$281,10,FALSE),"")</f>
        <v/>
      </c>
      <c r="AH220" s="110" t="str">
        <f>IFERROR(VLOOKUP($X220,Prospects!$A$3:$K$281,11,FALSE),"")</f>
        <v/>
      </c>
      <c r="AI220" s="110" t="str">
        <f>IFERROR(VLOOKUP($X220,Prospects!$A$3:$K$281,3,FALSE),"")</f>
        <v/>
      </c>
      <c r="AJ220" s="110" t="str">
        <f>IFERROR(VLOOKUP($X220,Prospects!$A$3:$K$281,4,FALSE),"")</f>
        <v/>
      </c>
      <c r="AK220" s="110" t="str">
        <f>IFERROR(VLOOKUP($X220,Prospects!$A$3:$K$281,5,FALSE),"")</f>
        <v/>
      </c>
      <c r="AL220" s="110" t="str">
        <f>IFERROR(VLOOKUP($X220,Prospects!$A$3:$K$281,6,FALSE),"")</f>
        <v/>
      </c>
      <c r="AN220" s="108" t="str">
        <f>IFERROR(VLOOKUP($X220,KEEPERS!$A$3:$H$300,1,FALSE),"")</f>
        <v/>
      </c>
      <c r="AO220" s="108" t="str">
        <f>IFERROR(VLOOKUP($X220,KEEPERS!$A$3:$H$300,5,FALSE),"")</f>
        <v/>
      </c>
      <c r="AP220" s="108" t="str">
        <f>IFERROR(VLOOKUP($X220,KEEPERS!$A$3:$H$300,2,FALSE),"")</f>
        <v/>
      </c>
      <c r="AQ220" s="110" t="str">
        <f>IFERROR(VLOOKUP($X220,KEEPERS!$A$3:$H$300,6,FALSE),"")</f>
        <v/>
      </c>
      <c r="AR220" s="110" t="str">
        <f>IFERROR(VLOOKUP($X220,KEEPERS!$A$3:$H$300,7,FALSE),"")</f>
        <v/>
      </c>
      <c r="AT220" s="110" t="str">
        <f>IFERROR(VLOOKUP($X220,HIT!$B$182:$AM$2000,1,FALSE),"")</f>
        <v>Rafael Devers</v>
      </c>
      <c r="AU220" s="407">
        <f>IFERROR(VLOOKUP($X220,HIT!$B$182:$AM$2000,32,FALSE),0)</f>
        <v>384.6</v>
      </c>
      <c r="AV220" s="407">
        <f>IFERROR(VLOOKUP($X220,HIT!$B$182:$AM$2000,33,FALSE),0)</f>
        <v>2.7669064748201442</v>
      </c>
      <c r="AW220" s="110" t="str">
        <f>IFERROR(VLOOKUP($X220,PITCH!$B$182:$AP$2000,1,FALSE),"")</f>
        <v/>
      </c>
      <c r="AX220" s="110">
        <f>IFERROR(VLOOKUP($X220,PITCH!$B$182:$AP$2000,35,FALSE),0)</f>
        <v>0</v>
      </c>
      <c r="AY220" s="110">
        <f>IFERROR(VLOOKUP($X220,PITCH!$B$182:$AP$2000,36,FALSE),0)</f>
        <v>0</v>
      </c>
      <c r="AZ220" s="408">
        <f t="shared" si="16"/>
        <v>384.6</v>
      </c>
      <c r="BA220" s="408">
        <f>IF(AZ220&gt;0,RANK(AZ220,AZ$3:AZ880),"")</f>
        <v>120</v>
      </c>
      <c r="BB220" s="408">
        <f ca="1">IFERROR(VLOOKUP($X220,HIT!$B$182:$AP$2000,31,FALSE),0)</f>
        <v>54</v>
      </c>
      <c r="BC220" s="408">
        <f>IFERROR(VLOOKUP($X220,PITCH!$B$182:$AP$2000,34,FALSE),0)</f>
        <v>0</v>
      </c>
      <c r="BE220" s="110">
        <f>IFERROR(VLOOKUP($X220,OBP!$B$182:$AN$2001,32,FALSE),"")</f>
        <v>82</v>
      </c>
      <c r="BG220" s="110">
        <f>IFERROR(VLOOKUP($X220,OPS!$B$183:$AL$2002,31,FALSE),"")</f>
        <v>68</v>
      </c>
      <c r="BI220" s="110" t="str">
        <f>IFERROR(VLOOKUP($X220,PITCH!$B$205:$AP$2000,34,FALSE),"")</f>
        <v/>
      </c>
      <c r="BJ220" s="110" t="str">
        <f>IFERROR(VLOOKUP($X220,PITCH!$B$205:$AP$2000,34,FALSE),"")</f>
        <v/>
      </c>
      <c r="BK220" s="110" t="str">
        <f>IFERROR(VLOOKUP($X220,PITCH!$B$205:$AP$2000,34,FALSE),"")</f>
        <v/>
      </c>
    </row>
    <row r="221" spans="2:63" x14ac:dyDescent="0.2">
      <c r="B221" t="s">
        <v>438</v>
      </c>
      <c r="C221" t="s">
        <v>718</v>
      </c>
      <c r="D221" t="s">
        <v>111</v>
      </c>
      <c r="E221" t="s">
        <v>111</v>
      </c>
      <c r="F221">
        <v>4</v>
      </c>
      <c r="M221">
        <v>173</v>
      </c>
      <c r="N221">
        <v>8</v>
      </c>
      <c r="O221">
        <v>0</v>
      </c>
      <c r="P221">
        <v>3.91</v>
      </c>
      <c r="Q221">
        <v>1.23</v>
      </c>
      <c r="R221">
        <v>171</v>
      </c>
      <c r="T221" s="127">
        <f t="shared" si="17"/>
        <v>219</v>
      </c>
      <c r="U221" t="str">
        <f t="shared" si="14"/>
        <v>P</v>
      </c>
      <c r="V221" t="str">
        <f>IF(U221="H",COUNTIF($U$3:$U221,"H"),"")</f>
        <v/>
      </c>
      <c r="W221">
        <f>IF(U221="P",COUNTIF($U$3:$U221,"P"),"")</f>
        <v>87</v>
      </c>
      <c r="X221" s="76" t="str">
        <f t="shared" si="15"/>
        <v>Steven Matz</v>
      </c>
      <c r="Y221">
        <f>IFERROR(VLOOKUP($X221,PITCH!$B$7:$AJ$2004,29,FALSE),"")</f>
        <v>8.598726114649681</v>
      </c>
      <c r="Z221">
        <f>IFERROR(VLOOKUP($X221,PITCH!$B$7:$AJ$2004,30,FALSE),"")</f>
        <v>2.9936305732484074</v>
      </c>
      <c r="AA221">
        <f>IFERROR(VLOOKUP($X221,PITCH!$B$7:$AJ$2004,31,FALSE),"")</f>
        <v>5.6050955414012735</v>
      </c>
      <c r="AB221" t="str">
        <f>IFERROR(VLOOKUP($X221,PITCH!$B$7:$AJ$2004,1,FALSE),"")</f>
        <v>Steven Matz</v>
      </c>
      <c r="AD221" s="108" t="str">
        <f>IFERROR(VLOOKUP($X221,Prospects!$A$3:$K$281,1,FALSE),"")</f>
        <v/>
      </c>
      <c r="AE221" s="108" t="str">
        <f>IFERROR(VLOOKUP($X221,Prospects!$A$3:$K$281,9,FALSE),"")</f>
        <v/>
      </c>
      <c r="AF221" s="108" t="str">
        <f>IFERROR(VLOOKUP($X221,Prospects!$A$3:$K$281,2,FALSE),"")</f>
        <v/>
      </c>
      <c r="AG221" s="110" t="str">
        <f>IFERROR(VLOOKUP($X221,Prospects!$A$3:$K$281,10,FALSE),"")</f>
        <v/>
      </c>
      <c r="AH221" s="110" t="str">
        <f>IFERROR(VLOOKUP($X221,Prospects!$A$3:$K$281,11,FALSE),"")</f>
        <v/>
      </c>
      <c r="AI221" s="110" t="str">
        <f>IFERROR(VLOOKUP($X221,Prospects!$A$3:$K$281,3,FALSE),"")</f>
        <v/>
      </c>
      <c r="AJ221" s="110" t="str">
        <f>IFERROR(VLOOKUP($X221,Prospects!$A$3:$K$281,4,FALSE),"")</f>
        <v/>
      </c>
      <c r="AK221" s="110" t="str">
        <f>IFERROR(VLOOKUP($X221,Prospects!$A$3:$K$281,5,FALSE),"")</f>
        <v/>
      </c>
      <c r="AL221" s="110" t="str">
        <f>IFERROR(VLOOKUP($X221,Prospects!$A$3:$K$281,6,FALSE),"")</f>
        <v/>
      </c>
      <c r="AN221" s="108" t="str">
        <f>IFERROR(VLOOKUP($X221,KEEPERS!$A$3:$H$300,1,FALSE),"")</f>
        <v/>
      </c>
      <c r="AO221" s="108" t="str">
        <f>IFERROR(VLOOKUP($X221,KEEPERS!$A$3:$H$300,5,FALSE),"")</f>
        <v/>
      </c>
      <c r="AP221" s="108" t="str">
        <f>IFERROR(VLOOKUP($X221,KEEPERS!$A$3:$H$300,2,FALSE),"")</f>
        <v/>
      </c>
      <c r="AQ221" s="110" t="str">
        <f>IFERROR(VLOOKUP($X221,KEEPERS!$A$3:$H$300,6,FALSE),"")</f>
        <v/>
      </c>
      <c r="AR221" s="110" t="str">
        <f>IFERROR(VLOOKUP($X221,KEEPERS!$A$3:$H$300,7,FALSE),"")</f>
        <v/>
      </c>
      <c r="AT221" s="110" t="str">
        <f>IFERROR(VLOOKUP($X221,HIT!$B$182:$AM$2000,1,FALSE),"")</f>
        <v/>
      </c>
      <c r="AU221" s="407">
        <f>IFERROR(VLOOKUP($X221,HIT!$B$182:$AM$2000,32,FALSE),0)</f>
        <v>0</v>
      </c>
      <c r="AV221" s="407">
        <f>IFERROR(VLOOKUP($X221,HIT!$B$182:$AM$2000,33,FALSE),0)</f>
        <v>0</v>
      </c>
      <c r="AW221" s="110" t="str">
        <f>IFERROR(VLOOKUP($X221,PITCH!$B$182:$AP$2000,1,FALSE),"")</f>
        <v>Steven Matz</v>
      </c>
      <c r="AX221" s="110">
        <f>IFERROR(VLOOKUP($X221,PITCH!$B$182:$AP$2000,35,FALSE),0)</f>
        <v>296.40000000000003</v>
      </c>
      <c r="AY221" s="110">
        <f>IFERROR(VLOOKUP($X221,PITCH!$B$182:$AP$2000,36,FALSE),0)</f>
        <v>10.585714285714287</v>
      </c>
      <c r="AZ221" s="408">
        <f t="shared" si="16"/>
        <v>296.40000000000003</v>
      </c>
      <c r="BA221" s="408">
        <f>IF(AZ221&gt;0,RANK(AZ221,AZ$3:AZ881),"")</f>
        <v>265</v>
      </c>
      <c r="BB221" s="408">
        <f>IFERROR(VLOOKUP($X221,HIT!$B$182:$AP$2000,31,FALSE),0)</f>
        <v>0</v>
      </c>
      <c r="BC221" s="408">
        <f ca="1">IFERROR(VLOOKUP($X221,PITCH!$B$182:$AP$2000,34,FALSE),0)</f>
        <v>66</v>
      </c>
      <c r="BE221" s="110" t="str">
        <f>IFERROR(VLOOKUP($X221,OBP!$B$182:$AN$2001,32,FALSE),"")</f>
        <v/>
      </c>
      <c r="BG221" s="110" t="str">
        <f>IFERROR(VLOOKUP($X221,OPS!$B$183:$AL$2002,31,FALSE),"")</f>
        <v/>
      </c>
      <c r="BI221" s="110">
        <f ca="1">IFERROR(VLOOKUP($X221,PITCH!$B$205:$AP$2000,34,FALSE),"")</f>
        <v>66</v>
      </c>
      <c r="BJ221" s="110">
        <f ca="1">IFERROR(VLOOKUP($X221,PITCH!$B$205:$AP$2000,34,FALSE),"")</f>
        <v>66</v>
      </c>
      <c r="BK221" s="110">
        <f ca="1">IFERROR(VLOOKUP($X221,PITCH!$B$205:$AP$2000,34,FALSE),"")</f>
        <v>66</v>
      </c>
    </row>
    <row r="222" spans="2:63" x14ac:dyDescent="0.2">
      <c r="B222" t="s">
        <v>251</v>
      </c>
      <c r="C222" t="s">
        <v>7</v>
      </c>
      <c r="D222" t="s">
        <v>6</v>
      </c>
      <c r="E222" t="s">
        <v>112</v>
      </c>
      <c r="F222">
        <v>3</v>
      </c>
      <c r="G222">
        <v>488</v>
      </c>
      <c r="H222">
        <v>54</v>
      </c>
      <c r="I222">
        <v>24</v>
      </c>
      <c r="J222">
        <v>63</v>
      </c>
      <c r="K222">
        <v>1</v>
      </c>
      <c r="L222">
        <v>0.251</v>
      </c>
      <c r="T222" s="127">
        <f t="shared" si="17"/>
        <v>220</v>
      </c>
      <c r="U222" t="str">
        <f t="shared" si="14"/>
        <v>H</v>
      </c>
      <c r="V222">
        <f>IF(U222="H",COUNTIF($U$3:$U222,"H"),"")</f>
        <v>133</v>
      </c>
      <c r="W222" t="str">
        <f>IF(U222="P",COUNTIF($U$3:$U222,"P"),"")</f>
        <v/>
      </c>
      <c r="X222" s="76" t="str">
        <f t="shared" si="15"/>
        <v>Kendrys Morales</v>
      </c>
      <c r="Y222" t="str">
        <f>IFERROR(VLOOKUP($X222,PITCH!$B$7:$AJ$2004,29,FALSE),"")</f>
        <v/>
      </c>
      <c r="Z222" t="str">
        <f>IFERROR(VLOOKUP($X222,PITCH!$B$7:$AJ$2004,30,FALSE),"")</f>
        <v/>
      </c>
      <c r="AA222" t="str">
        <f>IFERROR(VLOOKUP($X222,PITCH!$B$7:$AJ$2004,31,FALSE),"")</f>
        <v/>
      </c>
      <c r="AB222" t="str">
        <f>IFERROR(VLOOKUP($X222,PITCH!$B$7:$AJ$2004,1,FALSE),"")</f>
        <v/>
      </c>
      <c r="AD222" s="108" t="str">
        <f>IFERROR(VLOOKUP($X222,Prospects!$A$3:$K$281,1,FALSE),"")</f>
        <v/>
      </c>
      <c r="AE222" s="108" t="str">
        <f>IFERROR(VLOOKUP($X222,Prospects!$A$3:$K$281,9,FALSE),"")</f>
        <v/>
      </c>
      <c r="AF222" s="108" t="str">
        <f>IFERROR(VLOOKUP($X222,Prospects!$A$3:$K$281,2,FALSE),"")</f>
        <v/>
      </c>
      <c r="AG222" s="110" t="str">
        <f>IFERROR(VLOOKUP($X222,Prospects!$A$3:$K$281,10,FALSE),"")</f>
        <v/>
      </c>
      <c r="AH222" s="110" t="str">
        <f>IFERROR(VLOOKUP($X222,Prospects!$A$3:$K$281,11,FALSE),"")</f>
        <v/>
      </c>
      <c r="AI222" s="110" t="str">
        <f>IFERROR(VLOOKUP($X222,Prospects!$A$3:$K$281,3,FALSE),"")</f>
        <v/>
      </c>
      <c r="AJ222" s="110" t="str">
        <f>IFERROR(VLOOKUP($X222,Prospects!$A$3:$K$281,4,FALSE),"")</f>
        <v/>
      </c>
      <c r="AK222" s="110" t="str">
        <f>IFERROR(VLOOKUP($X222,Prospects!$A$3:$K$281,5,FALSE),"")</f>
        <v/>
      </c>
      <c r="AL222" s="110" t="str">
        <f>IFERROR(VLOOKUP($X222,Prospects!$A$3:$K$281,6,FALSE),"")</f>
        <v/>
      </c>
      <c r="AN222" s="108" t="str">
        <f>IFERROR(VLOOKUP($X222,KEEPERS!$A$3:$H$300,1,FALSE),"")</f>
        <v/>
      </c>
      <c r="AO222" s="108" t="str">
        <f>IFERROR(VLOOKUP($X222,KEEPERS!$A$3:$H$300,5,FALSE),"")</f>
        <v/>
      </c>
      <c r="AP222" s="108" t="str">
        <f>IFERROR(VLOOKUP($X222,KEEPERS!$A$3:$H$300,2,FALSE),"")</f>
        <v/>
      </c>
      <c r="AQ222" s="110" t="str">
        <f>IFERROR(VLOOKUP($X222,KEEPERS!$A$3:$H$300,6,FALSE),"")</f>
        <v/>
      </c>
      <c r="AR222" s="110" t="str">
        <f>IFERROR(VLOOKUP($X222,KEEPERS!$A$3:$H$300,7,FALSE),"")</f>
        <v/>
      </c>
      <c r="AT222" s="110" t="str">
        <f>IFERROR(VLOOKUP($X222,HIT!$B$182:$AM$2000,1,FALSE),"")</f>
        <v>Kendrys Morales</v>
      </c>
      <c r="AU222" s="407">
        <f>IFERROR(VLOOKUP($X222,HIT!$B$182:$AM$2000,32,FALSE),0)</f>
        <v>361.49999999999994</v>
      </c>
      <c r="AV222" s="407">
        <f>IFERROR(VLOOKUP($X222,HIT!$B$182:$AM$2000,33,FALSE),0)</f>
        <v>2.6580882352941173</v>
      </c>
      <c r="AW222" s="110" t="str">
        <f>IFERROR(VLOOKUP($X222,PITCH!$B$182:$AP$2000,1,FALSE),"")</f>
        <v/>
      </c>
      <c r="AX222" s="110">
        <f>IFERROR(VLOOKUP($X222,PITCH!$B$182:$AP$2000,35,FALSE),0)</f>
        <v>0</v>
      </c>
      <c r="AY222" s="110">
        <f>IFERROR(VLOOKUP($X222,PITCH!$B$182:$AP$2000,36,FALSE),0)</f>
        <v>0</v>
      </c>
      <c r="AZ222" s="408">
        <f t="shared" si="16"/>
        <v>361.49999999999994</v>
      </c>
      <c r="BA222" s="408">
        <f>IF(AZ222&gt;0,RANK(AZ222,AZ$3:AZ882),"")</f>
        <v>156</v>
      </c>
      <c r="BB222" s="408">
        <f ca="1">IFERROR(VLOOKUP($X222,HIT!$B$182:$AP$2000,31,FALSE),0)</f>
        <v>95</v>
      </c>
      <c r="BC222" s="408">
        <f>IFERROR(VLOOKUP($X222,PITCH!$B$182:$AP$2000,34,FALSE),0)</f>
        <v>0</v>
      </c>
      <c r="BE222" s="110">
        <f>IFERROR(VLOOKUP($X222,OBP!$B$182:$AN$2001,32,FALSE),"")</f>
        <v>127</v>
      </c>
      <c r="BG222" s="110">
        <f>IFERROR(VLOOKUP($X222,OPS!$B$183:$AL$2002,31,FALSE),"")</f>
        <v>118</v>
      </c>
      <c r="BI222" s="110" t="str">
        <f>IFERROR(VLOOKUP($X222,PITCH!$B$205:$AP$2000,34,FALSE),"")</f>
        <v/>
      </c>
      <c r="BJ222" s="110" t="str">
        <f>IFERROR(VLOOKUP($X222,PITCH!$B$205:$AP$2000,34,FALSE),"")</f>
        <v/>
      </c>
      <c r="BK222" s="110" t="str">
        <f>IFERROR(VLOOKUP($X222,PITCH!$B$205:$AP$2000,34,FALSE),"")</f>
        <v/>
      </c>
    </row>
    <row r="223" spans="2:63" x14ac:dyDescent="0.2">
      <c r="B223" t="s">
        <v>493</v>
      </c>
      <c r="C223" t="s">
        <v>339</v>
      </c>
      <c r="D223" t="s">
        <v>116</v>
      </c>
      <c r="E223" t="s">
        <v>116</v>
      </c>
      <c r="F223">
        <v>3</v>
      </c>
      <c r="G223">
        <v>538</v>
      </c>
      <c r="H223">
        <v>63</v>
      </c>
      <c r="I223">
        <v>25</v>
      </c>
      <c r="J223">
        <v>72</v>
      </c>
      <c r="K223">
        <v>4</v>
      </c>
      <c r="L223">
        <v>0.23799999999999999</v>
      </c>
      <c r="T223" s="127">
        <f t="shared" si="17"/>
        <v>221</v>
      </c>
      <c r="U223" t="str">
        <f t="shared" si="14"/>
        <v>H</v>
      </c>
      <c r="V223">
        <f>IF(U223="H",COUNTIF($U$3:$U223,"H"),"")</f>
        <v>134</v>
      </c>
      <c r="W223" t="str">
        <f>IF(U223="P",COUNTIF($U$3:$U223,"P"),"")</f>
        <v/>
      </c>
      <c r="X223" s="76" t="str">
        <f t="shared" si="15"/>
        <v>Jake Lamb</v>
      </c>
      <c r="Y223" t="str">
        <f>IFERROR(VLOOKUP($X223,PITCH!$B$7:$AJ$2004,29,FALSE),"")</f>
        <v/>
      </c>
      <c r="Z223" t="str">
        <f>IFERROR(VLOOKUP($X223,PITCH!$B$7:$AJ$2004,30,FALSE),"")</f>
        <v/>
      </c>
      <c r="AA223" t="str">
        <f>IFERROR(VLOOKUP($X223,PITCH!$B$7:$AJ$2004,31,FALSE),"")</f>
        <v/>
      </c>
      <c r="AB223" t="str">
        <f>IFERROR(VLOOKUP($X223,PITCH!$B$7:$AJ$2004,1,FALSE),"")</f>
        <v/>
      </c>
      <c r="AD223" s="108" t="str">
        <f>IFERROR(VLOOKUP($X223,Prospects!$A$3:$K$281,1,FALSE),"")</f>
        <v/>
      </c>
      <c r="AE223" s="108" t="str">
        <f>IFERROR(VLOOKUP($X223,Prospects!$A$3:$K$281,9,FALSE),"")</f>
        <v/>
      </c>
      <c r="AF223" s="108" t="str">
        <f>IFERROR(VLOOKUP($X223,Prospects!$A$3:$K$281,2,FALSE),"")</f>
        <v/>
      </c>
      <c r="AG223" s="110" t="str">
        <f>IFERROR(VLOOKUP($X223,Prospects!$A$3:$K$281,10,FALSE),"")</f>
        <v/>
      </c>
      <c r="AH223" s="110" t="str">
        <f>IFERROR(VLOOKUP($X223,Prospects!$A$3:$K$281,11,FALSE),"")</f>
        <v/>
      </c>
      <c r="AI223" s="110" t="str">
        <f>IFERROR(VLOOKUP($X223,Prospects!$A$3:$K$281,3,FALSE),"")</f>
        <v/>
      </c>
      <c r="AJ223" s="110" t="str">
        <f>IFERROR(VLOOKUP($X223,Prospects!$A$3:$K$281,4,FALSE),"")</f>
        <v/>
      </c>
      <c r="AK223" s="110" t="str">
        <f>IFERROR(VLOOKUP($X223,Prospects!$A$3:$K$281,5,FALSE),"")</f>
        <v/>
      </c>
      <c r="AL223" s="110" t="str">
        <f>IFERROR(VLOOKUP($X223,Prospects!$A$3:$K$281,6,FALSE),"")</f>
        <v/>
      </c>
      <c r="AN223" s="108" t="str">
        <f>IFERROR(VLOOKUP($X223,KEEPERS!$A$3:$H$300,1,FALSE),"")</f>
        <v/>
      </c>
      <c r="AO223" s="108" t="str">
        <f>IFERROR(VLOOKUP($X223,KEEPERS!$A$3:$H$300,5,FALSE),"")</f>
        <v/>
      </c>
      <c r="AP223" s="108" t="str">
        <f>IFERROR(VLOOKUP($X223,KEEPERS!$A$3:$H$300,2,FALSE),"")</f>
        <v/>
      </c>
      <c r="AQ223" s="110" t="str">
        <f>IFERROR(VLOOKUP($X223,KEEPERS!$A$3:$H$300,6,FALSE),"")</f>
        <v/>
      </c>
      <c r="AR223" s="110" t="str">
        <f>IFERROR(VLOOKUP($X223,KEEPERS!$A$3:$H$300,7,FALSE),"")</f>
        <v/>
      </c>
      <c r="AT223" s="110" t="str">
        <f>IFERROR(VLOOKUP($X223,HIT!$B$182:$AM$2000,1,FALSE),"")</f>
        <v>Jake Lamb</v>
      </c>
      <c r="AU223" s="407">
        <f>IFERROR(VLOOKUP($X223,HIT!$B$182:$AM$2000,32,FALSE),0)</f>
        <v>336.44999999999993</v>
      </c>
      <c r="AV223" s="407">
        <f>IFERROR(VLOOKUP($X223,HIT!$B$182:$AM$2000,33,FALSE),0)</f>
        <v>2.5880769230769225</v>
      </c>
      <c r="AW223" s="110" t="str">
        <f>IFERROR(VLOOKUP($X223,PITCH!$B$182:$AP$2000,1,FALSE),"")</f>
        <v/>
      </c>
      <c r="AX223" s="110">
        <f>IFERROR(VLOOKUP($X223,PITCH!$B$182:$AP$2000,35,FALSE),0)</f>
        <v>0</v>
      </c>
      <c r="AY223" s="110">
        <f>IFERROR(VLOOKUP($X223,PITCH!$B$182:$AP$2000,36,FALSE),0)</f>
        <v>0</v>
      </c>
      <c r="AZ223" s="408">
        <f t="shared" si="16"/>
        <v>336.44999999999993</v>
      </c>
      <c r="BA223" s="408">
        <f>IF(AZ223&gt;0,RANK(AZ223,AZ$3:AZ883),"")</f>
        <v>198</v>
      </c>
      <c r="BB223" s="408">
        <f ca="1">IFERROR(VLOOKUP($X223,HIT!$B$182:$AP$2000,31,FALSE),0)</f>
        <v>133</v>
      </c>
      <c r="BC223" s="408">
        <f>IFERROR(VLOOKUP($X223,PITCH!$B$182:$AP$2000,34,FALSE),0)</f>
        <v>0</v>
      </c>
      <c r="BE223" s="110">
        <f>IFERROR(VLOOKUP($X223,OBP!$B$182:$AN$2001,32,FALSE),"")</f>
        <v>145</v>
      </c>
      <c r="BG223" s="110">
        <f>IFERROR(VLOOKUP($X223,OPS!$B$183:$AL$2002,31,FALSE),"")</f>
        <v>149</v>
      </c>
      <c r="BI223" s="110" t="str">
        <f>IFERROR(VLOOKUP($X223,PITCH!$B$205:$AP$2000,34,FALSE),"")</f>
        <v/>
      </c>
      <c r="BJ223" s="110" t="str">
        <f>IFERROR(VLOOKUP($X223,PITCH!$B$205:$AP$2000,34,FALSE),"")</f>
        <v/>
      </c>
      <c r="BK223" s="110" t="str">
        <f>IFERROR(VLOOKUP($X223,PITCH!$B$205:$AP$2000,34,FALSE),"")</f>
        <v/>
      </c>
    </row>
    <row r="224" spans="2:63" x14ac:dyDescent="0.2">
      <c r="B224" t="s">
        <v>1279</v>
      </c>
      <c r="C224" t="s">
        <v>2</v>
      </c>
      <c r="D224" t="s">
        <v>110</v>
      </c>
      <c r="E224" t="s">
        <v>429</v>
      </c>
      <c r="F224">
        <v>3</v>
      </c>
      <c r="G224">
        <v>549</v>
      </c>
      <c r="H224">
        <v>61</v>
      </c>
      <c r="I224">
        <v>20</v>
      </c>
      <c r="J224">
        <v>74</v>
      </c>
      <c r="K224">
        <v>12</v>
      </c>
      <c r="L224">
        <v>0.254</v>
      </c>
      <c r="T224" s="127">
        <f t="shared" si="17"/>
        <v>222</v>
      </c>
      <c r="U224" t="str">
        <f t="shared" si="14"/>
        <v>H</v>
      </c>
      <c r="V224">
        <f>IF(U224="H",COUNTIF($U$3:$U224,"H"),"")</f>
        <v>135</v>
      </c>
      <c r="W224" t="str">
        <f>IF(U224="P",COUNTIF($U$3:$U224,"P"),"")</f>
        <v/>
      </c>
      <c r="X224" s="76" t="str">
        <f t="shared" si="15"/>
        <v>Willy Adames</v>
      </c>
      <c r="Y224" t="str">
        <f>IFERROR(VLOOKUP($X224,PITCH!$B$7:$AJ$2004,29,FALSE),"")</f>
        <v/>
      </c>
      <c r="Z224" t="str">
        <f>IFERROR(VLOOKUP($X224,PITCH!$B$7:$AJ$2004,30,FALSE),"")</f>
        <v/>
      </c>
      <c r="AA224" t="str">
        <f>IFERROR(VLOOKUP($X224,PITCH!$B$7:$AJ$2004,31,FALSE),"")</f>
        <v/>
      </c>
      <c r="AB224" t="str">
        <f>IFERROR(VLOOKUP($X224,PITCH!$B$7:$AJ$2004,1,FALSE),"")</f>
        <v/>
      </c>
      <c r="AD224" s="108" t="str">
        <f>IFERROR(VLOOKUP($X224,Prospects!$A$3:$K$281,1,FALSE),"")</f>
        <v/>
      </c>
      <c r="AE224" s="108" t="str">
        <f>IFERROR(VLOOKUP($X224,Prospects!$A$3:$K$281,9,FALSE),"")</f>
        <v/>
      </c>
      <c r="AF224" s="108" t="str">
        <f>IFERROR(VLOOKUP($X224,Prospects!$A$3:$K$281,2,FALSE),"")</f>
        <v/>
      </c>
      <c r="AG224" s="110" t="str">
        <f>IFERROR(VLOOKUP($X224,Prospects!$A$3:$K$281,10,FALSE),"")</f>
        <v/>
      </c>
      <c r="AH224" s="110" t="str">
        <f>IFERROR(VLOOKUP($X224,Prospects!$A$3:$K$281,11,FALSE),"")</f>
        <v/>
      </c>
      <c r="AI224" s="110" t="str">
        <f>IFERROR(VLOOKUP($X224,Prospects!$A$3:$K$281,3,FALSE),"")</f>
        <v/>
      </c>
      <c r="AJ224" s="110" t="str">
        <f>IFERROR(VLOOKUP($X224,Prospects!$A$3:$K$281,4,FALSE),"")</f>
        <v/>
      </c>
      <c r="AK224" s="110" t="str">
        <f>IFERROR(VLOOKUP($X224,Prospects!$A$3:$K$281,5,FALSE),"")</f>
        <v/>
      </c>
      <c r="AL224" s="110" t="str">
        <f>IFERROR(VLOOKUP($X224,Prospects!$A$3:$K$281,6,FALSE),"")</f>
        <v/>
      </c>
      <c r="AN224" s="108" t="str">
        <f>IFERROR(VLOOKUP($X224,KEEPERS!$A$3:$H$300,1,FALSE),"")</f>
        <v/>
      </c>
      <c r="AO224" s="108" t="str">
        <f>IFERROR(VLOOKUP($X224,KEEPERS!$A$3:$H$300,5,FALSE),"")</f>
        <v/>
      </c>
      <c r="AP224" s="108" t="str">
        <f>IFERROR(VLOOKUP($X224,KEEPERS!$A$3:$H$300,2,FALSE),"")</f>
        <v/>
      </c>
      <c r="AQ224" s="110" t="str">
        <f>IFERROR(VLOOKUP($X224,KEEPERS!$A$3:$H$300,6,FALSE),"")</f>
        <v/>
      </c>
      <c r="AR224" s="110" t="str">
        <f>IFERROR(VLOOKUP($X224,KEEPERS!$A$3:$H$300,7,FALSE),"")</f>
        <v/>
      </c>
      <c r="AT224" s="110" t="str">
        <f>IFERROR(VLOOKUP($X224,HIT!$B$182:$AM$2000,1,FALSE),"")</f>
        <v>Willy Adames</v>
      </c>
      <c r="AU224" s="407">
        <f>IFERROR(VLOOKUP($X224,HIT!$B$182:$AM$2000,32,FALSE),0)</f>
        <v>305.15000000000003</v>
      </c>
      <c r="AV224" s="407">
        <f>IFERROR(VLOOKUP($X224,HIT!$B$182:$AM$2000,33,FALSE),0)</f>
        <v>2.1190972222222224</v>
      </c>
      <c r="AW224" s="110" t="str">
        <f>IFERROR(VLOOKUP($X224,PITCH!$B$182:$AP$2000,1,FALSE),"")</f>
        <v/>
      </c>
      <c r="AX224" s="110">
        <f>IFERROR(VLOOKUP($X224,PITCH!$B$182:$AP$2000,35,FALSE),0)</f>
        <v>0</v>
      </c>
      <c r="AY224" s="110">
        <f>IFERROR(VLOOKUP($X224,PITCH!$B$182:$AP$2000,36,FALSE),0)</f>
        <v>0</v>
      </c>
      <c r="AZ224" s="408">
        <f t="shared" si="16"/>
        <v>305.15000000000003</v>
      </c>
      <c r="BA224" s="408">
        <f>IF(AZ224&gt;0,RANK(AZ224,AZ$3:AZ884),"")</f>
        <v>249</v>
      </c>
      <c r="BB224" s="408">
        <f ca="1">IFERROR(VLOOKUP($X224,HIT!$B$182:$AP$2000,31,FALSE),0)</f>
        <v>388</v>
      </c>
      <c r="BC224" s="408">
        <f>IFERROR(VLOOKUP($X224,PITCH!$B$182:$AP$2000,34,FALSE),0)</f>
        <v>0</v>
      </c>
      <c r="BE224" s="110">
        <f>IFERROR(VLOOKUP($X224,OBP!$B$182:$AN$2001,32,FALSE),"")</f>
        <v>188</v>
      </c>
      <c r="BG224" s="110">
        <f>IFERROR(VLOOKUP($X224,OPS!$B$183:$AL$2002,31,FALSE),"")</f>
        <v>205</v>
      </c>
      <c r="BI224" s="110" t="str">
        <f>IFERROR(VLOOKUP($X224,PITCH!$B$205:$AP$2000,34,FALSE),"")</f>
        <v/>
      </c>
      <c r="BJ224" s="110" t="str">
        <f>IFERROR(VLOOKUP($X224,PITCH!$B$205:$AP$2000,34,FALSE),"")</f>
        <v/>
      </c>
      <c r="BK224" s="110" t="str">
        <f>IFERROR(VLOOKUP($X224,PITCH!$B$205:$AP$2000,34,FALSE),"")</f>
        <v/>
      </c>
    </row>
    <row r="225" spans="2:63" x14ac:dyDescent="0.2">
      <c r="B225" t="s">
        <v>743</v>
      </c>
      <c r="C225" t="s">
        <v>132</v>
      </c>
      <c r="D225" t="s">
        <v>111</v>
      </c>
      <c r="E225" t="s">
        <v>111</v>
      </c>
      <c r="F225">
        <v>3</v>
      </c>
      <c r="M225">
        <v>75</v>
      </c>
      <c r="N225">
        <v>6</v>
      </c>
      <c r="O225">
        <v>0</v>
      </c>
      <c r="P225">
        <v>3.34</v>
      </c>
      <c r="Q225">
        <v>1.19</v>
      </c>
      <c r="R225">
        <v>86</v>
      </c>
      <c r="T225" s="127">
        <f t="shared" si="17"/>
        <v>223</v>
      </c>
      <c r="U225" t="str">
        <f t="shared" si="14"/>
        <v>P</v>
      </c>
      <c r="V225" t="str">
        <f>IF(U225="H",COUNTIF($U$3:$U225,"H"),"")</f>
        <v/>
      </c>
      <c r="W225">
        <f>IF(U225="P",COUNTIF($U$3:$U225,"P"),"")</f>
        <v>88</v>
      </c>
      <c r="X225" s="76" t="str">
        <f t="shared" si="15"/>
        <v>Alex Reyes</v>
      </c>
      <c r="Y225">
        <f>IFERROR(VLOOKUP($X225,PITCH!$B$7:$AJ$2004,29,FALSE),"")</f>
        <v>10.186813186813186</v>
      </c>
      <c r="Z225">
        <f>IFERROR(VLOOKUP($X225,PITCH!$B$7:$AJ$2004,30,FALSE),"")</f>
        <v>3.8571428571428572</v>
      </c>
      <c r="AA225">
        <f>IFERROR(VLOOKUP($X225,PITCH!$B$7:$AJ$2004,31,FALSE),"")</f>
        <v>6.3296703296703285</v>
      </c>
      <c r="AB225" t="str">
        <f>IFERROR(VLOOKUP($X225,PITCH!$B$7:$AJ$2004,1,FALSE),"")</f>
        <v>Alex Reyes</v>
      </c>
      <c r="AD225" s="108" t="str">
        <f>IFERROR(VLOOKUP($X225,Prospects!$A$3:$K$281,1,FALSE),"")</f>
        <v>Alex Reyes</v>
      </c>
      <c r="AE225" s="108" t="str">
        <f>IFERROR(VLOOKUP($X225,Prospects!$A$3:$K$281,9,FALSE),"")</f>
        <v>P</v>
      </c>
      <c r="AF225" s="108">
        <f>IFERROR(VLOOKUP($X225,Prospects!$A$3:$K$281,2,FALSE),"")</f>
        <v>33</v>
      </c>
      <c r="AG225" s="110" t="str">
        <f>IFERROR(VLOOKUP($X225,Prospects!$A$3:$K$281,10,FALSE),"")</f>
        <v/>
      </c>
      <c r="AH225" s="110">
        <f>IFERROR(VLOOKUP($X225,Prospects!$A$3:$K$281,11,FALSE),"")</f>
        <v>6</v>
      </c>
      <c r="AI225" s="110" t="str">
        <f>IFERROR(VLOOKUP($X225,Prospects!$A$3:$K$281,3,FALSE),"")</f>
        <v>RHP</v>
      </c>
      <c r="AJ225" s="110">
        <f>IFERROR(VLOOKUP($X225,Prospects!$A$3:$K$281,4,FALSE),"")</f>
        <v>2019</v>
      </c>
      <c r="AK225" s="110">
        <f>IFERROR(VLOOKUP($X225,Prospects!$A$3:$K$281,5,FALSE),"")</f>
        <v>0</v>
      </c>
      <c r="AL225" s="110" t="str">
        <f>IFERROR(VLOOKUP($X225,Prospects!$A$3:$K$281,6,FALSE),"")</f>
        <v>STL</v>
      </c>
      <c r="AN225" s="108" t="str">
        <f>IFERROR(VLOOKUP($X225,KEEPERS!$A$3:$H$300,1,FALSE),"")</f>
        <v/>
      </c>
      <c r="AO225" s="108" t="str">
        <f>IFERROR(VLOOKUP($X225,KEEPERS!$A$3:$H$300,5,FALSE),"")</f>
        <v/>
      </c>
      <c r="AP225" s="108" t="str">
        <f>IFERROR(VLOOKUP($X225,KEEPERS!$A$3:$H$300,2,FALSE),"")</f>
        <v/>
      </c>
      <c r="AQ225" s="110" t="str">
        <f>IFERROR(VLOOKUP($X225,KEEPERS!$A$3:$H$300,6,FALSE),"")</f>
        <v/>
      </c>
      <c r="AR225" s="110" t="str">
        <f>IFERROR(VLOOKUP($X225,KEEPERS!$A$3:$H$300,7,FALSE),"")</f>
        <v/>
      </c>
      <c r="AT225" s="110" t="str">
        <f>IFERROR(VLOOKUP($X225,HIT!$B$182:$AM$2000,1,FALSE),"")</f>
        <v/>
      </c>
      <c r="AU225" s="407">
        <f>IFERROR(VLOOKUP($X225,HIT!$B$182:$AM$2000,32,FALSE),0)</f>
        <v>0</v>
      </c>
      <c r="AV225" s="407">
        <f>IFERROR(VLOOKUP($X225,HIT!$B$182:$AM$2000,33,FALSE),0)</f>
        <v>0</v>
      </c>
      <c r="AW225" s="110" t="str">
        <f>IFERROR(VLOOKUP($X225,PITCH!$B$182:$AP$2000,1,FALSE),"")</f>
        <v>Alex Reyes</v>
      </c>
      <c r="AX225" s="110">
        <f>IFERROR(VLOOKUP($X225,PITCH!$B$182:$AP$2000,35,FALSE),0)</f>
        <v>212.5</v>
      </c>
      <c r="AY225" s="110">
        <f>IFERROR(VLOOKUP($X225,PITCH!$B$182:$AP$2000,36,FALSE),0)</f>
        <v>11.805555555555555</v>
      </c>
      <c r="AZ225" s="408">
        <f t="shared" si="16"/>
        <v>212.5</v>
      </c>
      <c r="BA225" s="408">
        <f>IF(AZ225&gt;0,RANK(AZ225,AZ$3:AZ885),"")</f>
        <v>374</v>
      </c>
      <c r="BB225" s="408">
        <f>IFERROR(VLOOKUP($X225,HIT!$B$182:$AP$2000,31,FALSE),0)</f>
        <v>0</v>
      </c>
      <c r="BC225" s="408">
        <f ca="1">IFERROR(VLOOKUP($X225,PITCH!$B$182:$AP$2000,34,FALSE),0)</f>
        <v>127</v>
      </c>
      <c r="BE225" s="110" t="str">
        <f>IFERROR(VLOOKUP($X225,OBP!$B$182:$AN$2001,32,FALSE),"")</f>
        <v/>
      </c>
      <c r="BG225" s="110" t="str">
        <f>IFERROR(VLOOKUP($X225,OPS!$B$183:$AL$2002,31,FALSE),"")</f>
        <v/>
      </c>
      <c r="BI225" s="110">
        <f ca="1">IFERROR(VLOOKUP($X225,PITCH!$B$205:$AP$2000,34,FALSE),"")</f>
        <v>127</v>
      </c>
      <c r="BJ225" s="110">
        <f ca="1">IFERROR(VLOOKUP($X225,PITCH!$B$205:$AP$2000,34,FALSE),"")</f>
        <v>127</v>
      </c>
      <c r="BK225" s="110">
        <f ca="1">IFERROR(VLOOKUP($X225,PITCH!$B$205:$AP$2000,34,FALSE),"")</f>
        <v>127</v>
      </c>
    </row>
    <row r="226" spans="2:63" x14ac:dyDescent="0.2">
      <c r="B226" t="s">
        <v>390</v>
      </c>
      <c r="C226" t="s">
        <v>136</v>
      </c>
      <c r="D226" t="s">
        <v>112</v>
      </c>
      <c r="E226" t="s">
        <v>112</v>
      </c>
      <c r="F226">
        <v>3</v>
      </c>
      <c r="G226">
        <v>517</v>
      </c>
      <c r="H226">
        <v>64</v>
      </c>
      <c r="I226">
        <v>31</v>
      </c>
      <c r="J226">
        <v>80</v>
      </c>
      <c r="K226">
        <v>2</v>
      </c>
      <c r="L226">
        <v>0.249</v>
      </c>
      <c r="T226" s="127">
        <f t="shared" si="17"/>
        <v>224</v>
      </c>
      <c r="U226" t="str">
        <f t="shared" si="14"/>
        <v>H</v>
      </c>
      <c r="V226">
        <f>IF(U226="H",COUNTIF($U$3:$U226,"H"),"")</f>
        <v>136</v>
      </c>
      <c r="W226" t="str">
        <f>IF(U226="P",COUNTIF($U$3:$U226,"P"),"")</f>
        <v/>
      </c>
      <c r="X226" s="76" t="str">
        <f t="shared" si="15"/>
        <v>C.J. Cron</v>
      </c>
      <c r="Y226" t="str">
        <f>IFERROR(VLOOKUP($X226,PITCH!$B$7:$AJ$2004,29,FALSE),"")</f>
        <v/>
      </c>
      <c r="Z226" t="str">
        <f>IFERROR(VLOOKUP($X226,PITCH!$B$7:$AJ$2004,30,FALSE),"")</f>
        <v/>
      </c>
      <c r="AA226" t="str">
        <f>IFERROR(VLOOKUP($X226,PITCH!$B$7:$AJ$2004,31,FALSE),"")</f>
        <v/>
      </c>
      <c r="AB226" t="str">
        <f>IFERROR(VLOOKUP($X226,PITCH!$B$7:$AJ$2004,1,FALSE),"")</f>
        <v/>
      </c>
      <c r="AD226" s="108" t="str">
        <f>IFERROR(VLOOKUP($X226,Prospects!$A$3:$K$281,1,FALSE),"")</f>
        <v/>
      </c>
      <c r="AE226" s="108" t="str">
        <f>IFERROR(VLOOKUP($X226,Prospects!$A$3:$K$281,9,FALSE),"")</f>
        <v/>
      </c>
      <c r="AF226" s="108" t="str">
        <f>IFERROR(VLOOKUP($X226,Prospects!$A$3:$K$281,2,FALSE),"")</f>
        <v/>
      </c>
      <c r="AG226" s="110" t="str">
        <f>IFERROR(VLOOKUP($X226,Prospects!$A$3:$K$281,10,FALSE),"")</f>
        <v/>
      </c>
      <c r="AH226" s="110" t="str">
        <f>IFERROR(VLOOKUP($X226,Prospects!$A$3:$K$281,11,FALSE),"")</f>
        <v/>
      </c>
      <c r="AI226" s="110" t="str">
        <f>IFERROR(VLOOKUP($X226,Prospects!$A$3:$K$281,3,FALSE),"")</f>
        <v/>
      </c>
      <c r="AJ226" s="110" t="str">
        <f>IFERROR(VLOOKUP($X226,Prospects!$A$3:$K$281,4,FALSE),"")</f>
        <v/>
      </c>
      <c r="AK226" s="110" t="str">
        <f>IFERROR(VLOOKUP($X226,Prospects!$A$3:$K$281,5,FALSE),"")</f>
        <v/>
      </c>
      <c r="AL226" s="110" t="str">
        <f>IFERROR(VLOOKUP($X226,Prospects!$A$3:$K$281,6,FALSE),"")</f>
        <v/>
      </c>
      <c r="AN226" s="108" t="str">
        <f>IFERROR(VLOOKUP($X226,KEEPERS!$A$3:$H$300,1,FALSE),"")</f>
        <v/>
      </c>
      <c r="AO226" s="108" t="str">
        <f>IFERROR(VLOOKUP($X226,KEEPERS!$A$3:$H$300,5,FALSE),"")</f>
        <v/>
      </c>
      <c r="AP226" s="108" t="str">
        <f>IFERROR(VLOOKUP($X226,KEEPERS!$A$3:$H$300,2,FALSE),"")</f>
        <v/>
      </c>
      <c r="AQ226" s="110" t="str">
        <f>IFERROR(VLOOKUP($X226,KEEPERS!$A$3:$H$300,6,FALSE),"")</f>
        <v/>
      </c>
      <c r="AR226" s="110" t="str">
        <f>IFERROR(VLOOKUP($X226,KEEPERS!$A$3:$H$300,7,FALSE),"")</f>
        <v/>
      </c>
      <c r="AT226" s="110" t="str">
        <f>IFERROR(VLOOKUP($X226,HIT!$B$182:$AM$2000,1,FALSE),"")</f>
        <v>C.J. Cron</v>
      </c>
      <c r="AU226" s="407">
        <f>IFERROR(VLOOKUP($X226,HIT!$B$182:$AM$2000,32,FALSE),0)</f>
        <v>338.2</v>
      </c>
      <c r="AV226" s="407">
        <f>IFERROR(VLOOKUP($X226,HIT!$B$182:$AM$2000,33,FALSE),0)</f>
        <v>2.6841269841269839</v>
      </c>
      <c r="AW226" s="110" t="str">
        <f>IFERROR(VLOOKUP($X226,PITCH!$B$182:$AP$2000,1,FALSE),"")</f>
        <v/>
      </c>
      <c r="AX226" s="110">
        <f>IFERROR(VLOOKUP($X226,PITCH!$B$182:$AP$2000,35,FALSE),0)</f>
        <v>0</v>
      </c>
      <c r="AY226" s="110">
        <f>IFERROR(VLOOKUP($X226,PITCH!$B$182:$AP$2000,36,FALSE),0)</f>
        <v>0</v>
      </c>
      <c r="AZ226" s="408">
        <f t="shared" si="16"/>
        <v>338.2</v>
      </c>
      <c r="BA226" s="408">
        <f>IF(AZ226&gt;0,RANK(AZ226,AZ$3:AZ886),"")</f>
        <v>196</v>
      </c>
      <c r="BB226" s="408">
        <f ca="1">IFERROR(VLOOKUP($X226,HIT!$B$182:$AP$2000,31,FALSE),0)</f>
        <v>39</v>
      </c>
      <c r="BC226" s="408">
        <f>IFERROR(VLOOKUP($X226,PITCH!$B$182:$AP$2000,34,FALSE),0)</f>
        <v>0</v>
      </c>
      <c r="BE226" s="110">
        <f>IFERROR(VLOOKUP($X226,OBP!$B$182:$AN$2001,32,FALSE),"")</f>
        <v>114</v>
      </c>
      <c r="BG226" s="110">
        <f>IFERROR(VLOOKUP($X226,OPS!$B$183:$AL$2002,31,FALSE),"")</f>
        <v>100</v>
      </c>
      <c r="BI226" s="110" t="str">
        <f>IFERROR(VLOOKUP($X226,PITCH!$B$205:$AP$2000,34,FALSE),"")</f>
        <v/>
      </c>
      <c r="BJ226" s="110" t="str">
        <f>IFERROR(VLOOKUP($X226,PITCH!$B$205:$AP$2000,34,FALSE),"")</f>
        <v/>
      </c>
      <c r="BK226" s="110" t="str">
        <f>IFERROR(VLOOKUP($X226,PITCH!$B$205:$AP$2000,34,FALSE),"")</f>
        <v/>
      </c>
    </row>
    <row r="227" spans="2:63" x14ac:dyDescent="0.2">
      <c r="B227" t="s">
        <v>980</v>
      </c>
      <c r="C227" t="s">
        <v>139</v>
      </c>
      <c r="D227" t="s">
        <v>111</v>
      </c>
      <c r="E227" t="s">
        <v>111</v>
      </c>
      <c r="F227">
        <v>3</v>
      </c>
      <c r="M227">
        <v>157</v>
      </c>
      <c r="N227">
        <v>12</v>
      </c>
      <c r="O227">
        <v>0</v>
      </c>
      <c r="P227">
        <v>3.87</v>
      </c>
      <c r="Q227">
        <v>1.27</v>
      </c>
      <c r="R227">
        <v>144</v>
      </c>
      <c r="T227" s="127">
        <f t="shared" si="17"/>
        <v>225</v>
      </c>
      <c r="U227" t="str">
        <f t="shared" si="14"/>
        <v>P</v>
      </c>
      <c r="V227" t="str">
        <f>IF(U227="H",COUNTIF($U$3:$U227,"H"),"")</f>
        <v/>
      </c>
      <c r="W227">
        <f>IF(U227="P",COUNTIF($U$3:$U227,"P"),"")</f>
        <v>89</v>
      </c>
      <c r="X227" s="76" t="str">
        <f t="shared" si="15"/>
        <v>Zach Eflin</v>
      </c>
      <c r="Y227">
        <f>IFERROR(VLOOKUP($X227,PITCH!$B$7:$AJ$2004,29,FALSE),"")</f>
        <v>7.9315367807720314</v>
      </c>
      <c r="Z227">
        <f>IFERROR(VLOOKUP($X227,PITCH!$B$7:$AJ$2004,30,FALSE),"")</f>
        <v>2.6219956300072833</v>
      </c>
      <c r="AA227">
        <f>IFERROR(VLOOKUP($X227,PITCH!$B$7:$AJ$2004,31,FALSE),"")</f>
        <v>5.3095411507647476</v>
      </c>
      <c r="AB227" t="str">
        <f>IFERROR(VLOOKUP($X227,PITCH!$B$7:$AJ$2004,1,FALSE),"")</f>
        <v>Zach Eflin</v>
      </c>
      <c r="AD227" s="108" t="str">
        <f>IFERROR(VLOOKUP($X227,Prospects!$A$3:$K$281,1,FALSE),"")</f>
        <v/>
      </c>
      <c r="AE227" s="108" t="str">
        <f>IFERROR(VLOOKUP($X227,Prospects!$A$3:$K$281,9,FALSE),"")</f>
        <v/>
      </c>
      <c r="AF227" s="108" t="str">
        <f>IFERROR(VLOOKUP($X227,Prospects!$A$3:$K$281,2,FALSE),"")</f>
        <v/>
      </c>
      <c r="AG227" s="110" t="str">
        <f>IFERROR(VLOOKUP($X227,Prospects!$A$3:$K$281,10,FALSE),"")</f>
        <v/>
      </c>
      <c r="AH227" s="110" t="str">
        <f>IFERROR(VLOOKUP($X227,Prospects!$A$3:$K$281,11,FALSE),"")</f>
        <v/>
      </c>
      <c r="AI227" s="110" t="str">
        <f>IFERROR(VLOOKUP($X227,Prospects!$A$3:$K$281,3,FALSE),"")</f>
        <v/>
      </c>
      <c r="AJ227" s="110" t="str">
        <f>IFERROR(VLOOKUP($X227,Prospects!$A$3:$K$281,4,FALSE),"")</f>
        <v/>
      </c>
      <c r="AK227" s="110" t="str">
        <f>IFERROR(VLOOKUP($X227,Prospects!$A$3:$K$281,5,FALSE),"")</f>
        <v/>
      </c>
      <c r="AL227" s="110" t="str">
        <f>IFERROR(VLOOKUP($X227,Prospects!$A$3:$K$281,6,FALSE),"")</f>
        <v/>
      </c>
      <c r="AN227" s="108" t="str">
        <f>IFERROR(VLOOKUP($X227,KEEPERS!$A$3:$H$300,1,FALSE),"")</f>
        <v/>
      </c>
      <c r="AO227" s="108" t="str">
        <f>IFERROR(VLOOKUP($X227,KEEPERS!$A$3:$H$300,5,FALSE),"")</f>
        <v/>
      </c>
      <c r="AP227" s="108" t="str">
        <f>IFERROR(VLOOKUP($X227,KEEPERS!$A$3:$H$300,2,FALSE),"")</f>
        <v/>
      </c>
      <c r="AQ227" s="110" t="str">
        <f>IFERROR(VLOOKUP($X227,KEEPERS!$A$3:$H$300,6,FALSE),"")</f>
        <v/>
      </c>
      <c r="AR227" s="110" t="str">
        <f>IFERROR(VLOOKUP($X227,KEEPERS!$A$3:$H$300,7,FALSE),"")</f>
        <v/>
      </c>
      <c r="AT227" s="110" t="str">
        <f>IFERROR(VLOOKUP($X227,HIT!$B$182:$AM$2000,1,FALSE),"")</f>
        <v/>
      </c>
      <c r="AU227" s="407">
        <f>IFERROR(VLOOKUP($X227,HIT!$B$182:$AM$2000,32,FALSE),0)</f>
        <v>0</v>
      </c>
      <c r="AV227" s="407">
        <f>IFERROR(VLOOKUP($X227,HIT!$B$182:$AM$2000,33,FALSE),0)</f>
        <v>0</v>
      </c>
      <c r="AW227" s="110" t="str">
        <f>IFERROR(VLOOKUP($X227,PITCH!$B$182:$AP$2000,1,FALSE),"")</f>
        <v>Zach Eflin</v>
      </c>
      <c r="AX227" s="110">
        <f>IFERROR(VLOOKUP($X227,PITCH!$B$182:$AP$2000,35,FALSE),0)</f>
        <v>268.40000000000003</v>
      </c>
      <c r="AY227" s="110">
        <f>IFERROR(VLOOKUP($X227,PITCH!$B$182:$AP$2000,36,FALSE),0)</f>
        <v>10.323076923076924</v>
      </c>
      <c r="AZ227" s="408">
        <f t="shared" si="16"/>
        <v>268.40000000000003</v>
      </c>
      <c r="BA227" s="408">
        <f>IF(AZ227&gt;0,RANK(AZ227,AZ$3:AZ887),"")</f>
        <v>304</v>
      </c>
      <c r="BB227" s="408">
        <f>IFERROR(VLOOKUP($X227,HIT!$B$182:$AP$2000,31,FALSE),0)</f>
        <v>0</v>
      </c>
      <c r="BC227" s="408">
        <f ca="1">IFERROR(VLOOKUP($X227,PITCH!$B$182:$AP$2000,34,FALSE),0)</f>
        <v>85</v>
      </c>
      <c r="BE227" s="110" t="str">
        <f>IFERROR(VLOOKUP($X227,OBP!$B$182:$AN$2001,32,FALSE),"")</f>
        <v/>
      </c>
      <c r="BG227" s="110" t="str">
        <f>IFERROR(VLOOKUP($X227,OPS!$B$183:$AL$2002,31,FALSE),"")</f>
        <v/>
      </c>
      <c r="BI227" s="110">
        <f ca="1">IFERROR(VLOOKUP($X227,PITCH!$B$205:$AP$2000,34,FALSE),"")</f>
        <v>85</v>
      </c>
      <c r="BJ227" s="110">
        <f ca="1">IFERROR(VLOOKUP($X227,PITCH!$B$205:$AP$2000,34,FALSE),"")</f>
        <v>85</v>
      </c>
      <c r="BK227" s="110">
        <f ca="1">IFERROR(VLOOKUP($X227,PITCH!$B$205:$AP$2000,34,FALSE),"")</f>
        <v>85</v>
      </c>
    </row>
    <row r="228" spans="2:63" x14ac:dyDescent="0.2">
      <c r="B228" t="s">
        <v>755</v>
      </c>
      <c r="C228" t="s">
        <v>122</v>
      </c>
      <c r="D228" t="s">
        <v>114</v>
      </c>
      <c r="E228" t="s">
        <v>114</v>
      </c>
      <c r="F228">
        <v>3</v>
      </c>
      <c r="G228">
        <v>464</v>
      </c>
      <c r="H228">
        <v>71</v>
      </c>
      <c r="I228">
        <v>15</v>
      </c>
      <c r="J228">
        <v>41</v>
      </c>
      <c r="K228">
        <v>4</v>
      </c>
      <c r="L228">
        <v>0.30399999999999999</v>
      </c>
      <c r="T228" s="127">
        <f t="shared" si="17"/>
        <v>226</v>
      </c>
      <c r="U228" t="str">
        <f t="shared" si="14"/>
        <v>H</v>
      </c>
      <c r="V228">
        <f>IF(U228="H",COUNTIF($U$3:$U228,"H"),"")</f>
        <v>137</v>
      </c>
      <c r="W228" t="str">
        <f>IF(U228="P",COUNTIF($U$3:$U228,"P"),"")</f>
        <v/>
      </c>
      <c r="X228" s="76" t="str">
        <f t="shared" si="15"/>
        <v>Jesse Winker</v>
      </c>
      <c r="Y228" t="str">
        <f>IFERROR(VLOOKUP($X228,PITCH!$B$7:$AJ$2004,29,FALSE),"")</f>
        <v/>
      </c>
      <c r="Z228" t="str">
        <f>IFERROR(VLOOKUP($X228,PITCH!$B$7:$AJ$2004,30,FALSE),"")</f>
        <v/>
      </c>
      <c r="AA228" t="str">
        <f>IFERROR(VLOOKUP($X228,PITCH!$B$7:$AJ$2004,31,FALSE),"")</f>
        <v/>
      </c>
      <c r="AB228" t="str">
        <f>IFERROR(VLOOKUP($X228,PITCH!$B$7:$AJ$2004,1,FALSE),"")</f>
        <v/>
      </c>
      <c r="AD228" s="108" t="str">
        <f>IFERROR(VLOOKUP($X228,Prospects!$A$3:$K$281,1,FALSE),"")</f>
        <v/>
      </c>
      <c r="AE228" s="108" t="str">
        <f>IFERROR(VLOOKUP($X228,Prospects!$A$3:$K$281,9,FALSE),"")</f>
        <v/>
      </c>
      <c r="AF228" s="108" t="str">
        <f>IFERROR(VLOOKUP($X228,Prospects!$A$3:$K$281,2,FALSE),"")</f>
        <v/>
      </c>
      <c r="AG228" s="110" t="str">
        <f>IFERROR(VLOOKUP($X228,Prospects!$A$3:$K$281,10,FALSE),"")</f>
        <v/>
      </c>
      <c r="AH228" s="110" t="str">
        <f>IFERROR(VLOOKUP($X228,Prospects!$A$3:$K$281,11,FALSE),"")</f>
        <v/>
      </c>
      <c r="AI228" s="110" t="str">
        <f>IFERROR(VLOOKUP($X228,Prospects!$A$3:$K$281,3,FALSE),"")</f>
        <v/>
      </c>
      <c r="AJ228" s="110" t="str">
        <f>IFERROR(VLOOKUP($X228,Prospects!$A$3:$K$281,4,FALSE),"")</f>
        <v/>
      </c>
      <c r="AK228" s="110" t="str">
        <f>IFERROR(VLOOKUP($X228,Prospects!$A$3:$K$281,5,FALSE),"")</f>
        <v/>
      </c>
      <c r="AL228" s="110" t="str">
        <f>IFERROR(VLOOKUP($X228,Prospects!$A$3:$K$281,6,FALSE),"")</f>
        <v/>
      </c>
      <c r="AN228" s="108" t="str">
        <f>IFERROR(VLOOKUP($X228,KEEPERS!$A$3:$H$300,1,FALSE),"")</f>
        <v/>
      </c>
      <c r="AO228" s="108" t="str">
        <f>IFERROR(VLOOKUP($X228,KEEPERS!$A$3:$H$300,5,FALSE),"")</f>
        <v/>
      </c>
      <c r="AP228" s="108" t="str">
        <f>IFERROR(VLOOKUP($X228,KEEPERS!$A$3:$H$300,2,FALSE),"")</f>
        <v/>
      </c>
      <c r="AQ228" s="110" t="str">
        <f>IFERROR(VLOOKUP($X228,KEEPERS!$A$3:$H$300,6,FALSE),"")</f>
        <v/>
      </c>
      <c r="AR228" s="110" t="str">
        <f>IFERROR(VLOOKUP($X228,KEEPERS!$A$3:$H$300,7,FALSE),"")</f>
        <v/>
      </c>
      <c r="AT228" s="110" t="str">
        <f>IFERROR(VLOOKUP($X228,HIT!$B$182:$AM$2000,1,FALSE),"")</f>
        <v>Jesse Winker</v>
      </c>
      <c r="AU228" s="407">
        <f>IFERROR(VLOOKUP($X228,HIT!$B$182:$AM$2000,32,FALSE),0)</f>
        <v>351.79999999999995</v>
      </c>
      <c r="AV228" s="407">
        <f>IFERROR(VLOOKUP($X228,HIT!$B$182:$AM$2000,33,FALSE),0)</f>
        <v>2.7920634920634919</v>
      </c>
      <c r="AW228" s="110" t="str">
        <f>IFERROR(VLOOKUP($X228,PITCH!$B$182:$AP$2000,1,FALSE),"")</f>
        <v/>
      </c>
      <c r="AX228" s="110">
        <f>IFERROR(VLOOKUP($X228,PITCH!$B$182:$AP$2000,35,FALSE),0)</f>
        <v>0</v>
      </c>
      <c r="AY228" s="110">
        <f>IFERROR(VLOOKUP($X228,PITCH!$B$182:$AP$2000,36,FALSE),0)</f>
        <v>0</v>
      </c>
      <c r="AZ228" s="408">
        <f t="shared" si="16"/>
        <v>351.79999999999995</v>
      </c>
      <c r="BA228" s="408">
        <f>IF(AZ228&gt;0,RANK(AZ228,AZ$3:AZ888),"")</f>
        <v>171</v>
      </c>
      <c r="BB228" s="408">
        <f ca="1">IFERROR(VLOOKUP($X228,HIT!$B$182:$AP$2000,31,FALSE),0)</f>
        <v>117</v>
      </c>
      <c r="BC228" s="408">
        <f>IFERROR(VLOOKUP($X228,PITCH!$B$182:$AP$2000,34,FALSE),0)</f>
        <v>0</v>
      </c>
      <c r="BE228" s="110">
        <f>IFERROR(VLOOKUP($X228,OBP!$B$182:$AN$2001,32,FALSE),"")</f>
        <v>90</v>
      </c>
      <c r="BG228" s="110">
        <f>IFERROR(VLOOKUP($X228,OPS!$B$183:$AL$2002,31,FALSE),"")</f>
        <v>115</v>
      </c>
      <c r="BI228" s="110" t="str">
        <f>IFERROR(VLOOKUP($X228,PITCH!$B$205:$AP$2000,34,FALSE),"")</f>
        <v/>
      </c>
      <c r="BJ228" s="110" t="str">
        <f>IFERROR(VLOOKUP($X228,PITCH!$B$205:$AP$2000,34,FALSE),"")</f>
        <v/>
      </c>
      <c r="BK228" s="110" t="str">
        <f>IFERROR(VLOOKUP($X228,PITCH!$B$205:$AP$2000,34,FALSE),"")</f>
        <v/>
      </c>
    </row>
    <row r="229" spans="2:63" x14ac:dyDescent="0.2">
      <c r="B229" t="s">
        <v>937</v>
      </c>
      <c r="C229" t="s">
        <v>8</v>
      </c>
      <c r="D229" t="s">
        <v>111</v>
      </c>
      <c r="E229" t="s">
        <v>111</v>
      </c>
      <c r="F229">
        <v>3</v>
      </c>
      <c r="M229">
        <v>155</v>
      </c>
      <c r="N229">
        <v>8</v>
      </c>
      <c r="O229">
        <v>0</v>
      </c>
      <c r="P229">
        <v>3.84</v>
      </c>
      <c r="Q229">
        <v>1.1599999999999999</v>
      </c>
      <c r="R229">
        <v>134</v>
      </c>
      <c r="T229" s="127">
        <f t="shared" si="17"/>
        <v>227</v>
      </c>
      <c r="U229" t="str">
        <f t="shared" si="14"/>
        <v>P</v>
      </c>
      <c r="V229" t="str">
        <f>IF(U229="H",COUNTIF($U$3:$U229,"H"),"")</f>
        <v/>
      </c>
      <c r="W229">
        <f>IF(U229="P",COUNTIF($U$3:$U229,"P"),"")</f>
        <v>90</v>
      </c>
      <c r="X229" s="76" t="str">
        <f t="shared" si="15"/>
        <v>Joe Musgrove</v>
      </c>
      <c r="Y229">
        <f>IFERROR(VLOOKUP($X229,PITCH!$B$7:$AJ$2004,29,FALSE),"")</f>
        <v>7.8607594936708862</v>
      </c>
      <c r="Z229">
        <f>IFERROR(VLOOKUP($X229,PITCH!$B$7:$AJ$2004,30,FALSE),"")</f>
        <v>2.221518987341772</v>
      </c>
      <c r="AA229">
        <f>IFERROR(VLOOKUP($X229,PITCH!$B$7:$AJ$2004,31,FALSE),"")</f>
        <v>5.6392405063291147</v>
      </c>
      <c r="AB229" t="str">
        <f>IFERROR(VLOOKUP($X229,PITCH!$B$7:$AJ$2004,1,FALSE),"")</f>
        <v>Joe Musgrove</v>
      </c>
      <c r="AD229" s="108" t="str">
        <f>IFERROR(VLOOKUP($X229,Prospects!$A$3:$K$281,1,FALSE),"")</f>
        <v/>
      </c>
      <c r="AE229" s="108" t="str">
        <f>IFERROR(VLOOKUP($X229,Prospects!$A$3:$K$281,9,FALSE),"")</f>
        <v/>
      </c>
      <c r="AF229" s="108" t="str">
        <f>IFERROR(VLOOKUP($X229,Prospects!$A$3:$K$281,2,FALSE),"")</f>
        <v/>
      </c>
      <c r="AG229" s="110" t="str">
        <f>IFERROR(VLOOKUP($X229,Prospects!$A$3:$K$281,10,FALSE),"")</f>
        <v/>
      </c>
      <c r="AH229" s="110" t="str">
        <f>IFERROR(VLOOKUP($X229,Prospects!$A$3:$K$281,11,FALSE),"")</f>
        <v/>
      </c>
      <c r="AI229" s="110" t="str">
        <f>IFERROR(VLOOKUP($X229,Prospects!$A$3:$K$281,3,FALSE),"")</f>
        <v/>
      </c>
      <c r="AJ229" s="110" t="str">
        <f>IFERROR(VLOOKUP($X229,Prospects!$A$3:$K$281,4,FALSE),"")</f>
        <v/>
      </c>
      <c r="AK229" s="110" t="str">
        <f>IFERROR(VLOOKUP($X229,Prospects!$A$3:$K$281,5,FALSE),"")</f>
        <v/>
      </c>
      <c r="AL229" s="110" t="str">
        <f>IFERROR(VLOOKUP($X229,Prospects!$A$3:$K$281,6,FALSE),"")</f>
        <v/>
      </c>
      <c r="AN229" s="108" t="str">
        <f>IFERROR(VLOOKUP($X229,KEEPERS!$A$3:$H$300,1,FALSE),"")</f>
        <v/>
      </c>
      <c r="AO229" s="108" t="str">
        <f>IFERROR(VLOOKUP($X229,KEEPERS!$A$3:$H$300,5,FALSE),"")</f>
        <v/>
      </c>
      <c r="AP229" s="108" t="str">
        <f>IFERROR(VLOOKUP($X229,KEEPERS!$A$3:$H$300,2,FALSE),"")</f>
        <v/>
      </c>
      <c r="AQ229" s="110" t="str">
        <f>IFERROR(VLOOKUP($X229,KEEPERS!$A$3:$H$300,6,FALSE),"")</f>
        <v/>
      </c>
      <c r="AR229" s="110" t="str">
        <f>IFERROR(VLOOKUP($X229,KEEPERS!$A$3:$H$300,7,FALSE),"")</f>
        <v/>
      </c>
      <c r="AT229" s="110" t="str">
        <f>IFERROR(VLOOKUP($X229,HIT!$B$182:$AM$2000,1,FALSE),"")</f>
        <v/>
      </c>
      <c r="AU229" s="407">
        <f>IFERROR(VLOOKUP($X229,HIT!$B$182:$AM$2000,32,FALSE),0)</f>
        <v>0</v>
      </c>
      <c r="AV229" s="407">
        <f>IFERROR(VLOOKUP($X229,HIT!$B$182:$AM$2000,33,FALSE),0)</f>
        <v>0</v>
      </c>
      <c r="AW229" s="110" t="str">
        <f>IFERROR(VLOOKUP($X229,PITCH!$B$182:$AP$2000,1,FALSE),"")</f>
        <v>Joe Musgrove</v>
      </c>
      <c r="AX229" s="110">
        <f>IFERROR(VLOOKUP($X229,PITCH!$B$182:$AP$2000,35,FALSE),0)</f>
        <v>329</v>
      </c>
      <c r="AY229" s="110">
        <f>IFERROR(VLOOKUP($X229,PITCH!$B$182:$AP$2000,36,FALSE),0)</f>
        <v>12.653846153846153</v>
      </c>
      <c r="AZ229" s="408">
        <f t="shared" si="16"/>
        <v>329</v>
      </c>
      <c r="BA229" s="408">
        <f>IF(AZ229&gt;0,RANK(AZ229,AZ$3:AZ889),"")</f>
        <v>208</v>
      </c>
      <c r="BB229" s="408">
        <f>IFERROR(VLOOKUP($X229,HIT!$B$182:$AP$2000,31,FALSE),0)</f>
        <v>0</v>
      </c>
      <c r="BC229" s="408">
        <f ca="1">IFERROR(VLOOKUP($X229,PITCH!$B$182:$AP$2000,34,FALSE),0)</f>
        <v>40</v>
      </c>
      <c r="BE229" s="110" t="str">
        <f>IFERROR(VLOOKUP($X229,OBP!$B$182:$AN$2001,32,FALSE),"")</f>
        <v/>
      </c>
      <c r="BG229" s="110" t="str">
        <f>IFERROR(VLOOKUP($X229,OPS!$B$183:$AL$2002,31,FALSE),"")</f>
        <v/>
      </c>
      <c r="BI229" s="110">
        <f ca="1">IFERROR(VLOOKUP($X229,PITCH!$B$205:$AP$2000,34,FALSE),"")</f>
        <v>40</v>
      </c>
      <c r="BJ229" s="110">
        <f ca="1">IFERROR(VLOOKUP($X229,PITCH!$B$205:$AP$2000,34,FALSE),"")</f>
        <v>40</v>
      </c>
      <c r="BK229" s="110">
        <f ca="1">IFERROR(VLOOKUP($X229,PITCH!$B$205:$AP$2000,34,FALSE),"")</f>
        <v>40</v>
      </c>
    </row>
    <row r="230" spans="2:63" x14ac:dyDescent="0.2">
      <c r="B230" t="s">
        <v>999</v>
      </c>
      <c r="C230" t="s">
        <v>136</v>
      </c>
      <c r="D230" t="s">
        <v>9</v>
      </c>
      <c r="E230" t="s">
        <v>9</v>
      </c>
      <c r="F230">
        <v>3</v>
      </c>
      <c r="M230">
        <v>61</v>
      </c>
      <c r="N230">
        <v>3</v>
      </c>
      <c r="O230">
        <v>22</v>
      </c>
      <c r="P230">
        <v>3.36</v>
      </c>
      <c r="Q230">
        <v>1.26</v>
      </c>
      <c r="R230">
        <v>65</v>
      </c>
      <c r="T230" s="127">
        <f t="shared" si="17"/>
        <v>228</v>
      </c>
      <c r="U230" t="str">
        <f t="shared" si="14"/>
        <v>P</v>
      </c>
      <c r="V230" t="str">
        <f>IF(U230="H",COUNTIF($U$3:$U230,"H"),"")</f>
        <v/>
      </c>
      <c r="W230">
        <f>IF(U230="P",COUNTIF($U$3:$U230,"P"),"")</f>
        <v>91</v>
      </c>
      <c r="X230" s="76" t="str">
        <f t="shared" si="15"/>
        <v>Blake Parker</v>
      </c>
      <c r="Y230">
        <f>IFERROR(VLOOKUP($X230,PITCH!$B$7:$AJ$2004,29,FALSE),"")</f>
        <v>8.8647746243739576</v>
      </c>
      <c r="Z230">
        <f>IFERROR(VLOOKUP($X230,PITCH!$B$7:$AJ$2004,30,FALSE),"")</f>
        <v>3.1552587646076797</v>
      </c>
      <c r="AA230">
        <f>IFERROR(VLOOKUP($X230,PITCH!$B$7:$AJ$2004,31,FALSE),"")</f>
        <v>5.7095158597662774</v>
      </c>
      <c r="AB230" t="str">
        <f>IFERROR(VLOOKUP($X230,PITCH!$B$7:$AJ$2004,1,FALSE),"")</f>
        <v>Blake Parker</v>
      </c>
      <c r="AD230" s="108" t="str">
        <f>IFERROR(VLOOKUP($X230,Prospects!$A$3:$K$281,1,FALSE),"")</f>
        <v/>
      </c>
      <c r="AE230" s="108" t="str">
        <f>IFERROR(VLOOKUP($X230,Prospects!$A$3:$K$281,9,FALSE),"")</f>
        <v/>
      </c>
      <c r="AF230" s="108" t="str">
        <f>IFERROR(VLOOKUP($X230,Prospects!$A$3:$K$281,2,FALSE),"")</f>
        <v/>
      </c>
      <c r="AG230" s="110" t="str">
        <f>IFERROR(VLOOKUP($X230,Prospects!$A$3:$K$281,10,FALSE),"")</f>
        <v/>
      </c>
      <c r="AH230" s="110" t="str">
        <f>IFERROR(VLOOKUP($X230,Prospects!$A$3:$K$281,11,FALSE),"")</f>
        <v/>
      </c>
      <c r="AI230" s="110" t="str">
        <f>IFERROR(VLOOKUP($X230,Prospects!$A$3:$K$281,3,FALSE),"")</f>
        <v/>
      </c>
      <c r="AJ230" s="110" t="str">
        <f>IFERROR(VLOOKUP($X230,Prospects!$A$3:$K$281,4,FALSE),"")</f>
        <v/>
      </c>
      <c r="AK230" s="110" t="str">
        <f>IFERROR(VLOOKUP($X230,Prospects!$A$3:$K$281,5,FALSE),"")</f>
        <v/>
      </c>
      <c r="AL230" s="110" t="str">
        <f>IFERROR(VLOOKUP($X230,Prospects!$A$3:$K$281,6,FALSE),"")</f>
        <v/>
      </c>
      <c r="AN230" s="108" t="str">
        <f>IFERROR(VLOOKUP($X230,KEEPERS!$A$3:$H$300,1,FALSE),"")</f>
        <v/>
      </c>
      <c r="AO230" s="108" t="str">
        <f>IFERROR(VLOOKUP($X230,KEEPERS!$A$3:$H$300,5,FALSE),"")</f>
        <v/>
      </c>
      <c r="AP230" s="108" t="str">
        <f>IFERROR(VLOOKUP($X230,KEEPERS!$A$3:$H$300,2,FALSE),"")</f>
        <v/>
      </c>
      <c r="AQ230" s="110" t="str">
        <f>IFERROR(VLOOKUP($X230,KEEPERS!$A$3:$H$300,6,FALSE),"")</f>
        <v/>
      </c>
      <c r="AR230" s="110" t="str">
        <f>IFERROR(VLOOKUP($X230,KEEPERS!$A$3:$H$300,7,FALSE),"")</f>
        <v/>
      </c>
      <c r="AT230" s="110" t="str">
        <f>IFERROR(VLOOKUP($X230,HIT!$B$182:$AM$2000,1,FALSE),"")</f>
        <v/>
      </c>
      <c r="AU230" s="407">
        <f>IFERROR(VLOOKUP($X230,HIT!$B$182:$AM$2000,32,FALSE),0)</f>
        <v>0</v>
      </c>
      <c r="AV230" s="407">
        <f>IFERROR(VLOOKUP($X230,HIT!$B$182:$AM$2000,33,FALSE),0)</f>
        <v>0</v>
      </c>
      <c r="AW230" s="110" t="str">
        <f>IFERROR(VLOOKUP($X230,PITCH!$B$182:$AP$2000,1,FALSE),"")</f>
        <v>Blake Parker</v>
      </c>
      <c r="AX230" s="110">
        <f>IFERROR(VLOOKUP($X230,PITCH!$B$182:$AP$2000,35,FALSE),0)</f>
        <v>193.2</v>
      </c>
      <c r="AY230" s="110">
        <f>IFERROR(VLOOKUP($X230,PITCH!$B$182:$AP$2000,36,FALSE),0)</f>
        <v>3.2199999999999998</v>
      </c>
      <c r="AZ230" s="408">
        <f t="shared" si="16"/>
        <v>193.2</v>
      </c>
      <c r="BA230" s="408">
        <f>IF(AZ230&gt;0,RANK(AZ230,AZ$3:AZ890),"")</f>
        <v>391</v>
      </c>
      <c r="BB230" s="408">
        <f>IFERROR(VLOOKUP($X230,HIT!$B$182:$AP$2000,31,FALSE),0)</f>
        <v>0</v>
      </c>
      <c r="BC230" s="408">
        <f ca="1">IFERROR(VLOOKUP($X230,PITCH!$B$182:$AP$2000,34,FALSE),0)</f>
        <v>347</v>
      </c>
      <c r="BE230" s="110" t="str">
        <f>IFERROR(VLOOKUP($X230,OBP!$B$182:$AN$2001,32,FALSE),"")</f>
        <v/>
      </c>
      <c r="BG230" s="110" t="str">
        <f>IFERROR(VLOOKUP($X230,OPS!$B$183:$AL$2002,31,FALSE),"")</f>
        <v/>
      </c>
      <c r="BI230" s="110">
        <f ca="1">IFERROR(VLOOKUP($X230,PITCH!$B$205:$AP$2000,34,FALSE),"")</f>
        <v>347</v>
      </c>
      <c r="BJ230" s="110">
        <f ca="1">IFERROR(VLOOKUP($X230,PITCH!$B$205:$AP$2000,34,FALSE),"")</f>
        <v>347</v>
      </c>
      <c r="BK230" s="110">
        <f ca="1">IFERROR(VLOOKUP($X230,PITCH!$B$205:$AP$2000,34,FALSE),"")</f>
        <v>347</v>
      </c>
    </row>
    <row r="231" spans="2:63" x14ac:dyDescent="0.2">
      <c r="B231" t="s">
        <v>551</v>
      </c>
      <c r="C231" t="s">
        <v>810</v>
      </c>
      <c r="D231" t="s">
        <v>9</v>
      </c>
      <c r="E231" t="s">
        <v>9</v>
      </c>
      <c r="F231">
        <v>3</v>
      </c>
      <c r="M231">
        <v>42</v>
      </c>
      <c r="N231">
        <v>1</v>
      </c>
      <c r="O231">
        <v>21</v>
      </c>
      <c r="P231">
        <v>3.28</v>
      </c>
      <c r="Q231">
        <v>1.23</v>
      </c>
      <c r="R231">
        <v>36</v>
      </c>
      <c r="T231" s="127">
        <f t="shared" si="17"/>
        <v>229</v>
      </c>
      <c r="U231" t="str">
        <f t="shared" si="14"/>
        <v>P</v>
      </c>
      <c r="V231" t="str">
        <f>IF(U231="H",COUNTIF($U$3:$U231,"H"),"")</f>
        <v/>
      </c>
      <c r="W231">
        <f>IF(U231="P",COUNTIF($U$3:$U231,"P"),"")</f>
        <v>92</v>
      </c>
      <c r="X231" s="76" t="str">
        <f t="shared" si="15"/>
        <v>Kelvin Herrera</v>
      </c>
      <c r="Y231">
        <f>IFERROR(VLOOKUP($X231,PITCH!$B$7:$AJ$2004,29,FALSE),"")</f>
        <v>8.8235294117647065</v>
      </c>
      <c r="Z231">
        <f>IFERROR(VLOOKUP($X231,PITCH!$B$7:$AJ$2004,30,FALSE),"")</f>
        <v>3</v>
      </c>
      <c r="AA231">
        <f>IFERROR(VLOOKUP($X231,PITCH!$B$7:$AJ$2004,31,FALSE),"")</f>
        <v>5.8235294117647065</v>
      </c>
      <c r="AB231" t="str">
        <f>IFERROR(VLOOKUP($X231,PITCH!$B$7:$AJ$2004,1,FALSE),"")</f>
        <v>Kelvin Herrera</v>
      </c>
      <c r="AD231" s="108" t="str">
        <f>IFERROR(VLOOKUP($X231,Prospects!$A$3:$K$281,1,FALSE),"")</f>
        <v/>
      </c>
      <c r="AE231" s="108" t="str">
        <f>IFERROR(VLOOKUP($X231,Prospects!$A$3:$K$281,9,FALSE),"")</f>
        <v/>
      </c>
      <c r="AF231" s="108" t="str">
        <f>IFERROR(VLOOKUP($X231,Prospects!$A$3:$K$281,2,FALSE),"")</f>
        <v/>
      </c>
      <c r="AG231" s="110" t="str">
        <f>IFERROR(VLOOKUP($X231,Prospects!$A$3:$K$281,10,FALSE),"")</f>
        <v/>
      </c>
      <c r="AH231" s="110" t="str">
        <f>IFERROR(VLOOKUP($X231,Prospects!$A$3:$K$281,11,FALSE),"")</f>
        <v/>
      </c>
      <c r="AI231" s="110" t="str">
        <f>IFERROR(VLOOKUP($X231,Prospects!$A$3:$K$281,3,FALSE),"")</f>
        <v/>
      </c>
      <c r="AJ231" s="110" t="str">
        <f>IFERROR(VLOOKUP($X231,Prospects!$A$3:$K$281,4,FALSE),"")</f>
        <v/>
      </c>
      <c r="AK231" s="110" t="str">
        <f>IFERROR(VLOOKUP($X231,Prospects!$A$3:$K$281,5,FALSE),"")</f>
        <v/>
      </c>
      <c r="AL231" s="110" t="str">
        <f>IFERROR(VLOOKUP($X231,Prospects!$A$3:$K$281,6,FALSE),"")</f>
        <v/>
      </c>
      <c r="AN231" s="108" t="str">
        <f>IFERROR(VLOOKUP($X231,KEEPERS!$A$3:$H$300,1,FALSE),"")</f>
        <v/>
      </c>
      <c r="AO231" s="108" t="str">
        <f>IFERROR(VLOOKUP($X231,KEEPERS!$A$3:$H$300,5,FALSE),"")</f>
        <v/>
      </c>
      <c r="AP231" s="108" t="str">
        <f>IFERROR(VLOOKUP($X231,KEEPERS!$A$3:$H$300,2,FALSE),"")</f>
        <v/>
      </c>
      <c r="AQ231" s="110" t="str">
        <f>IFERROR(VLOOKUP($X231,KEEPERS!$A$3:$H$300,6,FALSE),"")</f>
        <v/>
      </c>
      <c r="AR231" s="110" t="str">
        <f>IFERROR(VLOOKUP($X231,KEEPERS!$A$3:$H$300,7,FALSE),"")</f>
        <v/>
      </c>
      <c r="AT231" s="110" t="str">
        <f>IFERROR(VLOOKUP($X231,HIT!$B$182:$AM$2000,1,FALSE),"")</f>
        <v/>
      </c>
      <c r="AU231" s="407">
        <f>IFERROR(VLOOKUP($X231,HIT!$B$182:$AM$2000,32,FALSE),0)</f>
        <v>0</v>
      </c>
      <c r="AV231" s="407">
        <f>IFERROR(VLOOKUP($X231,HIT!$B$182:$AM$2000,33,FALSE),0)</f>
        <v>0</v>
      </c>
      <c r="AW231" s="110" t="str">
        <f>IFERROR(VLOOKUP($X231,PITCH!$B$182:$AP$2000,1,FALSE),"")</f>
        <v>Kelvin Herrera</v>
      </c>
      <c r="AX231" s="110">
        <f>IFERROR(VLOOKUP($X231,PITCH!$B$182:$AP$2000,35,FALSE),0)</f>
        <v>158</v>
      </c>
      <c r="AY231" s="110">
        <f>IFERROR(VLOOKUP($X231,PITCH!$B$182:$AP$2000,36,FALSE),0)</f>
        <v>2.7719298245614037</v>
      </c>
      <c r="AZ231" s="408">
        <f t="shared" si="16"/>
        <v>158</v>
      </c>
      <c r="BA231" s="408">
        <f>IF(AZ231&gt;0,RANK(AZ231,AZ$3:AZ891),"")</f>
        <v>446</v>
      </c>
      <c r="BB231" s="408">
        <f>IFERROR(VLOOKUP($X231,HIT!$B$182:$AP$2000,31,FALSE),0)</f>
        <v>0</v>
      </c>
      <c r="BC231" s="408">
        <f ca="1">IFERROR(VLOOKUP($X231,PITCH!$B$182:$AP$2000,34,FALSE),0)</f>
        <v>347</v>
      </c>
      <c r="BE231" s="110" t="str">
        <f>IFERROR(VLOOKUP($X231,OBP!$B$182:$AN$2001,32,FALSE),"")</f>
        <v/>
      </c>
      <c r="BG231" s="110" t="str">
        <f>IFERROR(VLOOKUP($X231,OPS!$B$183:$AL$2002,31,FALSE),"")</f>
        <v/>
      </c>
      <c r="BI231" s="110">
        <f ca="1">IFERROR(VLOOKUP($X231,PITCH!$B$205:$AP$2000,34,FALSE),"")</f>
        <v>347</v>
      </c>
      <c r="BJ231" s="110">
        <f ca="1">IFERROR(VLOOKUP($X231,PITCH!$B$205:$AP$2000,34,FALSE),"")</f>
        <v>347</v>
      </c>
      <c r="BK231" s="110">
        <f ca="1">IFERROR(VLOOKUP($X231,PITCH!$B$205:$AP$2000,34,FALSE),"")</f>
        <v>347</v>
      </c>
    </row>
    <row r="232" spans="2:63" x14ac:dyDescent="0.2">
      <c r="B232" t="s">
        <v>447</v>
      </c>
      <c r="C232" t="s">
        <v>7</v>
      </c>
      <c r="D232" t="s">
        <v>114</v>
      </c>
      <c r="E232" t="s">
        <v>114</v>
      </c>
      <c r="F232">
        <v>3</v>
      </c>
      <c r="G232">
        <v>546</v>
      </c>
      <c r="H232">
        <v>64</v>
      </c>
      <c r="I232">
        <v>15</v>
      </c>
      <c r="J232">
        <v>70</v>
      </c>
      <c r="K232">
        <v>15</v>
      </c>
      <c r="L232">
        <v>0.253</v>
      </c>
      <c r="T232" s="127">
        <f t="shared" si="17"/>
        <v>230</v>
      </c>
      <c r="U232" t="str">
        <f t="shared" si="14"/>
        <v>H</v>
      </c>
      <c r="V232">
        <f>IF(U232="H",COUNTIF($U$3:$U232,"H"),"")</f>
        <v>138</v>
      </c>
      <c r="W232" t="str">
        <f>IF(U232="P",COUNTIF($U$3:$U232,"P"),"")</f>
        <v/>
      </c>
      <c r="X232" s="76" t="str">
        <f t="shared" si="15"/>
        <v>Kevin Pillar</v>
      </c>
      <c r="Y232" t="str">
        <f>IFERROR(VLOOKUP($X232,PITCH!$B$7:$AJ$2004,29,FALSE),"")</f>
        <v/>
      </c>
      <c r="Z232" t="str">
        <f>IFERROR(VLOOKUP($X232,PITCH!$B$7:$AJ$2004,30,FALSE),"")</f>
        <v/>
      </c>
      <c r="AA232" t="str">
        <f>IFERROR(VLOOKUP($X232,PITCH!$B$7:$AJ$2004,31,FALSE),"")</f>
        <v/>
      </c>
      <c r="AB232" t="str">
        <f>IFERROR(VLOOKUP($X232,PITCH!$B$7:$AJ$2004,1,FALSE),"")</f>
        <v/>
      </c>
      <c r="AD232" s="108" t="str">
        <f>IFERROR(VLOOKUP($X232,Prospects!$A$3:$K$281,1,FALSE),"")</f>
        <v/>
      </c>
      <c r="AE232" s="108" t="str">
        <f>IFERROR(VLOOKUP($X232,Prospects!$A$3:$K$281,9,FALSE),"")</f>
        <v/>
      </c>
      <c r="AF232" s="108" t="str">
        <f>IFERROR(VLOOKUP($X232,Prospects!$A$3:$K$281,2,FALSE),"")</f>
        <v/>
      </c>
      <c r="AG232" s="110" t="str">
        <f>IFERROR(VLOOKUP($X232,Prospects!$A$3:$K$281,10,FALSE),"")</f>
        <v/>
      </c>
      <c r="AH232" s="110" t="str">
        <f>IFERROR(VLOOKUP($X232,Prospects!$A$3:$K$281,11,FALSE),"")</f>
        <v/>
      </c>
      <c r="AI232" s="110" t="str">
        <f>IFERROR(VLOOKUP($X232,Prospects!$A$3:$K$281,3,FALSE),"")</f>
        <v/>
      </c>
      <c r="AJ232" s="110" t="str">
        <f>IFERROR(VLOOKUP($X232,Prospects!$A$3:$K$281,4,FALSE),"")</f>
        <v/>
      </c>
      <c r="AK232" s="110" t="str">
        <f>IFERROR(VLOOKUP($X232,Prospects!$A$3:$K$281,5,FALSE),"")</f>
        <v/>
      </c>
      <c r="AL232" s="110" t="str">
        <f>IFERROR(VLOOKUP($X232,Prospects!$A$3:$K$281,6,FALSE),"")</f>
        <v/>
      </c>
      <c r="AN232" s="108" t="str">
        <f>IFERROR(VLOOKUP($X232,KEEPERS!$A$3:$H$300,1,FALSE),"")</f>
        <v/>
      </c>
      <c r="AO232" s="108" t="str">
        <f>IFERROR(VLOOKUP($X232,KEEPERS!$A$3:$H$300,5,FALSE),"")</f>
        <v/>
      </c>
      <c r="AP232" s="108" t="str">
        <f>IFERROR(VLOOKUP($X232,KEEPERS!$A$3:$H$300,2,FALSE),"")</f>
        <v/>
      </c>
      <c r="AQ232" s="110" t="str">
        <f>IFERROR(VLOOKUP($X232,KEEPERS!$A$3:$H$300,6,FALSE),"")</f>
        <v/>
      </c>
      <c r="AR232" s="110" t="str">
        <f>IFERROR(VLOOKUP($X232,KEEPERS!$A$3:$H$300,7,FALSE),"")</f>
        <v/>
      </c>
      <c r="AT232" s="110" t="str">
        <f>IFERROR(VLOOKUP($X232,HIT!$B$182:$AM$2000,1,FALSE),"")</f>
        <v>Kevin Pillar</v>
      </c>
      <c r="AU232" s="407">
        <f>IFERROR(VLOOKUP($X232,HIT!$B$182:$AM$2000,32,FALSE),0)</f>
        <v>351.25</v>
      </c>
      <c r="AV232" s="407">
        <f>IFERROR(VLOOKUP($X232,HIT!$B$182:$AM$2000,33,FALSE),0)</f>
        <v>2.4562937062937062</v>
      </c>
      <c r="AW232" s="110" t="str">
        <f>IFERROR(VLOOKUP($X232,PITCH!$B$182:$AP$2000,1,FALSE),"")</f>
        <v/>
      </c>
      <c r="AX232" s="110">
        <f>IFERROR(VLOOKUP($X232,PITCH!$B$182:$AP$2000,35,FALSE),0)</f>
        <v>0</v>
      </c>
      <c r="AY232" s="110">
        <f>IFERROR(VLOOKUP($X232,PITCH!$B$182:$AP$2000,36,FALSE),0)</f>
        <v>0</v>
      </c>
      <c r="AZ232" s="408">
        <f t="shared" si="16"/>
        <v>351.25</v>
      </c>
      <c r="BA232" s="408">
        <f>IF(AZ232&gt;0,RANK(AZ232,AZ$3:AZ892),"")</f>
        <v>173</v>
      </c>
      <c r="BB232" s="408">
        <f ca="1">IFERROR(VLOOKUP($X232,HIT!$B$182:$AP$2000,31,FALSE),0)</f>
        <v>254</v>
      </c>
      <c r="BC232" s="408">
        <f>IFERROR(VLOOKUP($X232,PITCH!$B$182:$AP$2000,34,FALSE),0)</f>
        <v>0</v>
      </c>
      <c r="BE232" s="110">
        <f>IFERROR(VLOOKUP($X232,OBP!$B$182:$AN$2001,32,FALSE),"")</f>
        <v>160</v>
      </c>
      <c r="BG232" s="110">
        <f>IFERROR(VLOOKUP($X232,OPS!$B$183:$AL$2002,31,FALSE),"")</f>
        <v>148</v>
      </c>
      <c r="BI232" s="110" t="str">
        <f>IFERROR(VLOOKUP($X232,PITCH!$B$205:$AP$2000,34,FALSE),"")</f>
        <v/>
      </c>
      <c r="BJ232" s="110" t="str">
        <f>IFERROR(VLOOKUP($X232,PITCH!$B$205:$AP$2000,34,FALSE),"")</f>
        <v/>
      </c>
      <c r="BK232" s="110" t="str">
        <f>IFERROR(VLOOKUP($X232,PITCH!$B$205:$AP$2000,34,FALSE),"")</f>
        <v/>
      </c>
    </row>
    <row r="233" spans="2:63" x14ac:dyDescent="0.2">
      <c r="B233" t="s">
        <v>513</v>
      </c>
      <c r="C233" t="s">
        <v>139</v>
      </c>
      <c r="D233" t="s">
        <v>118</v>
      </c>
      <c r="E233" t="s">
        <v>118</v>
      </c>
      <c r="F233">
        <v>3</v>
      </c>
      <c r="G233">
        <v>592</v>
      </c>
      <c r="H233">
        <v>102</v>
      </c>
      <c r="I233">
        <v>16</v>
      </c>
      <c r="J233">
        <v>51</v>
      </c>
      <c r="K233">
        <v>16</v>
      </c>
      <c r="L233">
        <v>0.25600000000000001</v>
      </c>
      <c r="T233" s="127">
        <f t="shared" si="17"/>
        <v>231</v>
      </c>
      <c r="U233" t="str">
        <f t="shared" si="14"/>
        <v>H</v>
      </c>
      <c r="V233">
        <f>IF(U233="H",COUNTIF($U$3:$U233,"H"),"")</f>
        <v>139</v>
      </c>
      <c r="W233" t="str">
        <f>IF(U233="P",COUNTIF($U$3:$U233,"P"),"")</f>
        <v/>
      </c>
      <c r="X233" s="76" t="str">
        <f t="shared" si="15"/>
        <v>Cesar Hernandez</v>
      </c>
      <c r="Y233" t="str">
        <f>IFERROR(VLOOKUP($X233,PITCH!$B$7:$AJ$2004,29,FALSE),"")</f>
        <v/>
      </c>
      <c r="Z233" t="str">
        <f>IFERROR(VLOOKUP($X233,PITCH!$B$7:$AJ$2004,30,FALSE),"")</f>
        <v/>
      </c>
      <c r="AA233" t="str">
        <f>IFERROR(VLOOKUP($X233,PITCH!$B$7:$AJ$2004,31,FALSE),"")</f>
        <v/>
      </c>
      <c r="AB233" t="str">
        <f>IFERROR(VLOOKUP($X233,PITCH!$B$7:$AJ$2004,1,FALSE),"")</f>
        <v/>
      </c>
      <c r="AD233" s="108" t="str">
        <f>IFERROR(VLOOKUP($X233,Prospects!$A$3:$K$281,1,FALSE),"")</f>
        <v/>
      </c>
      <c r="AE233" s="108" t="str">
        <f>IFERROR(VLOOKUP($X233,Prospects!$A$3:$K$281,9,FALSE),"")</f>
        <v/>
      </c>
      <c r="AF233" s="108" t="str">
        <f>IFERROR(VLOOKUP($X233,Prospects!$A$3:$K$281,2,FALSE),"")</f>
        <v/>
      </c>
      <c r="AG233" s="110" t="str">
        <f>IFERROR(VLOOKUP($X233,Prospects!$A$3:$K$281,10,FALSE),"")</f>
        <v/>
      </c>
      <c r="AH233" s="110" t="str">
        <f>IFERROR(VLOOKUP($X233,Prospects!$A$3:$K$281,11,FALSE),"")</f>
        <v/>
      </c>
      <c r="AI233" s="110" t="str">
        <f>IFERROR(VLOOKUP($X233,Prospects!$A$3:$K$281,3,FALSE),"")</f>
        <v/>
      </c>
      <c r="AJ233" s="110" t="str">
        <f>IFERROR(VLOOKUP($X233,Prospects!$A$3:$K$281,4,FALSE),"")</f>
        <v/>
      </c>
      <c r="AK233" s="110" t="str">
        <f>IFERROR(VLOOKUP($X233,Prospects!$A$3:$K$281,5,FALSE),"")</f>
        <v/>
      </c>
      <c r="AL233" s="110" t="str">
        <f>IFERROR(VLOOKUP($X233,Prospects!$A$3:$K$281,6,FALSE),"")</f>
        <v/>
      </c>
      <c r="AN233" s="108" t="str">
        <f>IFERROR(VLOOKUP($X233,KEEPERS!$A$3:$H$300,1,FALSE),"")</f>
        <v/>
      </c>
      <c r="AO233" s="108" t="str">
        <f>IFERROR(VLOOKUP($X233,KEEPERS!$A$3:$H$300,5,FALSE),"")</f>
        <v/>
      </c>
      <c r="AP233" s="108" t="str">
        <f>IFERROR(VLOOKUP($X233,KEEPERS!$A$3:$H$300,2,FALSE),"")</f>
        <v/>
      </c>
      <c r="AQ233" s="110" t="str">
        <f>IFERROR(VLOOKUP($X233,KEEPERS!$A$3:$H$300,6,FALSE),"")</f>
        <v/>
      </c>
      <c r="AR233" s="110" t="str">
        <f>IFERROR(VLOOKUP($X233,KEEPERS!$A$3:$H$300,7,FALSE),"")</f>
        <v/>
      </c>
      <c r="AT233" s="110" t="str">
        <f>IFERROR(VLOOKUP($X233,HIT!$B$182:$AM$2000,1,FALSE),"")</f>
        <v>Cesar Hernandez</v>
      </c>
      <c r="AU233" s="407">
        <f>IFERROR(VLOOKUP($X233,HIT!$B$182:$AM$2000,32,FALSE),0)</f>
        <v>355.4</v>
      </c>
      <c r="AV233" s="407">
        <f>IFERROR(VLOOKUP($X233,HIT!$B$182:$AM$2000,33,FALSE),0)</f>
        <v>2.4342465753424656</v>
      </c>
      <c r="AW233" s="110" t="str">
        <f>IFERROR(VLOOKUP($X233,PITCH!$B$182:$AP$2000,1,FALSE),"")</f>
        <v/>
      </c>
      <c r="AX233" s="110">
        <f>IFERROR(VLOOKUP($X233,PITCH!$B$182:$AP$2000,35,FALSE),0)</f>
        <v>0</v>
      </c>
      <c r="AY233" s="110">
        <f>IFERROR(VLOOKUP($X233,PITCH!$B$182:$AP$2000,36,FALSE),0)</f>
        <v>0</v>
      </c>
      <c r="AZ233" s="408">
        <f t="shared" si="16"/>
        <v>355.4</v>
      </c>
      <c r="BA233" s="408">
        <f>IF(AZ233&gt;0,RANK(AZ233,AZ$3:AZ893),"")</f>
        <v>166</v>
      </c>
      <c r="BB233" s="408">
        <f ca="1">IFERROR(VLOOKUP($X233,HIT!$B$182:$AP$2000,31,FALSE),0)</f>
        <v>465</v>
      </c>
      <c r="BC233" s="408">
        <f>IFERROR(VLOOKUP($X233,PITCH!$B$182:$AP$2000,34,FALSE),0)</f>
        <v>0</v>
      </c>
      <c r="BE233" s="110">
        <f>IFERROR(VLOOKUP($X233,OBP!$B$182:$AN$2001,32,FALSE),"")</f>
        <v>116</v>
      </c>
      <c r="BG233" s="110">
        <f>IFERROR(VLOOKUP($X233,OPS!$B$183:$AL$2002,31,FALSE),"")</f>
        <v>159</v>
      </c>
      <c r="BI233" s="110" t="str">
        <f>IFERROR(VLOOKUP($X233,PITCH!$B$205:$AP$2000,34,FALSE),"")</f>
        <v/>
      </c>
      <c r="BJ233" s="110" t="str">
        <f>IFERROR(VLOOKUP($X233,PITCH!$B$205:$AP$2000,34,FALSE),"")</f>
        <v/>
      </c>
      <c r="BK233" s="110" t="str">
        <f>IFERROR(VLOOKUP($X233,PITCH!$B$205:$AP$2000,34,FALSE),"")</f>
        <v/>
      </c>
    </row>
    <row r="234" spans="2:63" x14ac:dyDescent="0.2">
      <c r="B234" t="s">
        <v>436</v>
      </c>
      <c r="C234" t="s">
        <v>716</v>
      </c>
      <c r="D234" t="s">
        <v>114</v>
      </c>
      <c r="E234" t="s">
        <v>114</v>
      </c>
      <c r="F234">
        <v>3</v>
      </c>
      <c r="G234">
        <v>471</v>
      </c>
      <c r="H234">
        <v>63</v>
      </c>
      <c r="I234">
        <v>29</v>
      </c>
      <c r="J234">
        <v>74</v>
      </c>
      <c r="K234">
        <v>4</v>
      </c>
      <c r="L234">
        <v>0.24399999999999999</v>
      </c>
      <c r="T234" s="127">
        <f t="shared" si="17"/>
        <v>232</v>
      </c>
      <c r="U234" t="str">
        <f t="shared" si="14"/>
        <v>H</v>
      </c>
      <c r="V234">
        <f>IF(U234="H",COUNTIF($U$3:$U234,"H"),"")</f>
        <v>140</v>
      </c>
      <c r="W234" t="str">
        <f>IF(U234="P",COUNTIF($U$3:$U234,"P"),"")</f>
        <v/>
      </c>
      <c r="X234" s="76" t="str">
        <f t="shared" si="15"/>
        <v>Kyle Schwarber</v>
      </c>
      <c r="Y234" t="str">
        <f>IFERROR(VLOOKUP($X234,PITCH!$B$7:$AJ$2004,29,FALSE),"")</f>
        <v/>
      </c>
      <c r="Z234" t="str">
        <f>IFERROR(VLOOKUP($X234,PITCH!$B$7:$AJ$2004,30,FALSE),"")</f>
        <v/>
      </c>
      <c r="AA234" t="str">
        <f>IFERROR(VLOOKUP($X234,PITCH!$B$7:$AJ$2004,31,FALSE),"")</f>
        <v/>
      </c>
      <c r="AB234" t="str">
        <f>IFERROR(VLOOKUP($X234,PITCH!$B$7:$AJ$2004,1,FALSE),"")</f>
        <v/>
      </c>
      <c r="AD234" s="108" t="str">
        <f>IFERROR(VLOOKUP($X234,Prospects!$A$3:$K$281,1,FALSE),"")</f>
        <v/>
      </c>
      <c r="AE234" s="108" t="str">
        <f>IFERROR(VLOOKUP($X234,Prospects!$A$3:$K$281,9,FALSE),"")</f>
        <v/>
      </c>
      <c r="AF234" s="108" t="str">
        <f>IFERROR(VLOOKUP($X234,Prospects!$A$3:$K$281,2,FALSE),"")</f>
        <v/>
      </c>
      <c r="AG234" s="110" t="str">
        <f>IFERROR(VLOOKUP($X234,Prospects!$A$3:$K$281,10,FALSE),"")</f>
        <v/>
      </c>
      <c r="AH234" s="110" t="str">
        <f>IFERROR(VLOOKUP($X234,Prospects!$A$3:$K$281,11,FALSE),"")</f>
        <v/>
      </c>
      <c r="AI234" s="110" t="str">
        <f>IFERROR(VLOOKUP($X234,Prospects!$A$3:$K$281,3,FALSE),"")</f>
        <v/>
      </c>
      <c r="AJ234" s="110" t="str">
        <f>IFERROR(VLOOKUP($X234,Prospects!$A$3:$K$281,4,FALSE),"")</f>
        <v/>
      </c>
      <c r="AK234" s="110" t="str">
        <f>IFERROR(VLOOKUP($X234,Prospects!$A$3:$K$281,5,FALSE),"")</f>
        <v/>
      </c>
      <c r="AL234" s="110" t="str">
        <f>IFERROR(VLOOKUP($X234,Prospects!$A$3:$K$281,6,FALSE),"")</f>
        <v/>
      </c>
      <c r="AN234" s="108" t="str">
        <f>IFERROR(VLOOKUP($X234,KEEPERS!$A$3:$H$300,1,FALSE),"")</f>
        <v/>
      </c>
      <c r="AO234" s="108" t="str">
        <f>IFERROR(VLOOKUP($X234,KEEPERS!$A$3:$H$300,5,FALSE),"")</f>
        <v/>
      </c>
      <c r="AP234" s="108" t="str">
        <f>IFERROR(VLOOKUP($X234,KEEPERS!$A$3:$H$300,2,FALSE),"")</f>
        <v/>
      </c>
      <c r="AQ234" s="110" t="str">
        <f>IFERROR(VLOOKUP($X234,KEEPERS!$A$3:$H$300,6,FALSE),"")</f>
        <v/>
      </c>
      <c r="AR234" s="110" t="str">
        <f>IFERROR(VLOOKUP($X234,KEEPERS!$A$3:$H$300,7,FALSE),"")</f>
        <v/>
      </c>
      <c r="AT234" s="110" t="str">
        <f>IFERROR(VLOOKUP($X234,HIT!$B$182:$AM$2000,1,FALSE),"")</f>
        <v>Kyle Schwarber</v>
      </c>
      <c r="AU234" s="407">
        <f>IFERROR(VLOOKUP($X234,HIT!$B$182:$AM$2000,32,FALSE),0)</f>
        <v>355</v>
      </c>
      <c r="AV234" s="407">
        <f>IFERROR(VLOOKUP($X234,HIT!$B$182:$AM$2000,33,FALSE),0)</f>
        <v>2.8174603174603177</v>
      </c>
      <c r="AW234" s="110" t="str">
        <f>IFERROR(VLOOKUP($X234,PITCH!$B$182:$AP$2000,1,FALSE),"")</f>
        <v/>
      </c>
      <c r="AX234" s="110">
        <f>IFERROR(VLOOKUP($X234,PITCH!$B$182:$AP$2000,35,FALSE),0)</f>
        <v>0</v>
      </c>
      <c r="AY234" s="110">
        <f>IFERROR(VLOOKUP($X234,PITCH!$B$182:$AP$2000,36,FALSE),0)</f>
        <v>0</v>
      </c>
      <c r="AZ234" s="408">
        <f t="shared" si="16"/>
        <v>355</v>
      </c>
      <c r="BA234" s="408">
        <f>IF(AZ234&gt;0,RANK(AZ234,AZ$3:AZ894),"")</f>
        <v>167</v>
      </c>
      <c r="BB234" s="408">
        <f ca="1">IFERROR(VLOOKUP($X234,HIT!$B$182:$AP$2000,31,FALSE),0)</f>
        <v>34</v>
      </c>
      <c r="BC234" s="408">
        <f>IFERROR(VLOOKUP($X234,PITCH!$B$182:$AP$2000,34,FALSE),0)</f>
        <v>0</v>
      </c>
      <c r="BE234" s="110">
        <f>IFERROR(VLOOKUP($X234,OBP!$B$182:$AN$2001,32,FALSE),"")</f>
        <v>92</v>
      </c>
      <c r="BG234" s="110">
        <f>IFERROR(VLOOKUP($X234,OPS!$B$183:$AL$2002,31,FALSE),"")</f>
        <v>91</v>
      </c>
      <c r="BI234" s="110" t="str">
        <f>IFERROR(VLOOKUP($X234,PITCH!$B$205:$AP$2000,34,FALSE),"")</f>
        <v/>
      </c>
      <c r="BJ234" s="110" t="str">
        <f>IFERROR(VLOOKUP($X234,PITCH!$B$205:$AP$2000,34,FALSE),"")</f>
        <v/>
      </c>
      <c r="BK234" s="110" t="str">
        <f>IFERROR(VLOOKUP($X234,PITCH!$B$205:$AP$2000,34,FALSE),"")</f>
        <v/>
      </c>
    </row>
    <row r="235" spans="2:63" x14ac:dyDescent="0.2">
      <c r="B235" t="s">
        <v>442</v>
      </c>
      <c r="C235" t="s">
        <v>7</v>
      </c>
      <c r="D235" t="s">
        <v>114</v>
      </c>
      <c r="E235" t="s">
        <v>114</v>
      </c>
      <c r="F235">
        <v>3</v>
      </c>
      <c r="G235">
        <v>506</v>
      </c>
      <c r="H235">
        <v>65</v>
      </c>
      <c r="I235">
        <v>29</v>
      </c>
      <c r="J235">
        <v>76</v>
      </c>
      <c r="K235">
        <v>4</v>
      </c>
      <c r="L235">
        <v>0.247</v>
      </c>
      <c r="T235" s="127">
        <f t="shared" si="17"/>
        <v>233</v>
      </c>
      <c r="U235" t="str">
        <f t="shared" si="14"/>
        <v>H</v>
      </c>
      <c r="V235">
        <f>IF(U235="H",COUNTIF($U$3:$U235,"H"),"")</f>
        <v>141</v>
      </c>
      <c r="W235" t="str">
        <f>IF(U235="P",COUNTIF($U$3:$U235,"P"),"")</f>
        <v/>
      </c>
      <c r="X235" s="76" t="str">
        <f t="shared" si="15"/>
        <v>Randal Grichuk</v>
      </c>
      <c r="Y235" t="str">
        <f>IFERROR(VLOOKUP($X235,PITCH!$B$7:$AJ$2004,29,FALSE),"")</f>
        <v/>
      </c>
      <c r="Z235" t="str">
        <f>IFERROR(VLOOKUP($X235,PITCH!$B$7:$AJ$2004,30,FALSE),"")</f>
        <v/>
      </c>
      <c r="AA235" t="str">
        <f>IFERROR(VLOOKUP($X235,PITCH!$B$7:$AJ$2004,31,FALSE),"")</f>
        <v/>
      </c>
      <c r="AB235" t="str">
        <f>IFERROR(VLOOKUP($X235,PITCH!$B$7:$AJ$2004,1,FALSE),"")</f>
        <v/>
      </c>
      <c r="AD235" s="108" t="str">
        <f>IFERROR(VLOOKUP($X235,Prospects!$A$3:$K$281,1,FALSE),"")</f>
        <v/>
      </c>
      <c r="AE235" s="108" t="str">
        <f>IFERROR(VLOOKUP($X235,Prospects!$A$3:$K$281,9,FALSE),"")</f>
        <v/>
      </c>
      <c r="AF235" s="108" t="str">
        <f>IFERROR(VLOOKUP($X235,Prospects!$A$3:$K$281,2,FALSE),"")</f>
        <v/>
      </c>
      <c r="AG235" s="110" t="str">
        <f>IFERROR(VLOOKUP($X235,Prospects!$A$3:$K$281,10,FALSE),"")</f>
        <v/>
      </c>
      <c r="AH235" s="110" t="str">
        <f>IFERROR(VLOOKUP($X235,Prospects!$A$3:$K$281,11,FALSE),"")</f>
        <v/>
      </c>
      <c r="AI235" s="110" t="str">
        <f>IFERROR(VLOOKUP($X235,Prospects!$A$3:$K$281,3,FALSE),"")</f>
        <v/>
      </c>
      <c r="AJ235" s="110" t="str">
        <f>IFERROR(VLOOKUP($X235,Prospects!$A$3:$K$281,4,FALSE),"")</f>
        <v/>
      </c>
      <c r="AK235" s="110" t="str">
        <f>IFERROR(VLOOKUP($X235,Prospects!$A$3:$K$281,5,FALSE),"")</f>
        <v/>
      </c>
      <c r="AL235" s="110" t="str">
        <f>IFERROR(VLOOKUP($X235,Prospects!$A$3:$K$281,6,FALSE),"")</f>
        <v/>
      </c>
      <c r="AN235" s="108" t="str">
        <f>IFERROR(VLOOKUP($X235,KEEPERS!$A$3:$H$300,1,FALSE),"")</f>
        <v/>
      </c>
      <c r="AO235" s="108" t="str">
        <f>IFERROR(VLOOKUP($X235,KEEPERS!$A$3:$H$300,5,FALSE),"")</f>
        <v/>
      </c>
      <c r="AP235" s="108" t="str">
        <f>IFERROR(VLOOKUP($X235,KEEPERS!$A$3:$H$300,2,FALSE),"")</f>
        <v/>
      </c>
      <c r="AQ235" s="110" t="str">
        <f>IFERROR(VLOOKUP($X235,KEEPERS!$A$3:$H$300,6,FALSE),"")</f>
        <v/>
      </c>
      <c r="AR235" s="110" t="str">
        <f>IFERROR(VLOOKUP($X235,KEEPERS!$A$3:$H$300,7,FALSE),"")</f>
        <v/>
      </c>
      <c r="AT235" s="110" t="str">
        <f>IFERROR(VLOOKUP($X235,HIT!$B$182:$AM$2000,1,FALSE),"")</f>
        <v>Randal Grichuk</v>
      </c>
      <c r="AU235" s="407">
        <f>IFERROR(VLOOKUP($X235,HIT!$B$182:$AM$2000,32,FALSE),0)</f>
        <v>349.55</v>
      </c>
      <c r="AV235" s="407">
        <f>IFERROR(VLOOKUP($X235,HIT!$B$182:$AM$2000,33,FALSE),0)</f>
        <v>2.6683206106870232</v>
      </c>
      <c r="AW235" s="110" t="str">
        <f>IFERROR(VLOOKUP($X235,PITCH!$B$182:$AP$2000,1,FALSE),"")</f>
        <v/>
      </c>
      <c r="AX235" s="110">
        <f>IFERROR(VLOOKUP($X235,PITCH!$B$182:$AP$2000,35,FALSE),0)</f>
        <v>0</v>
      </c>
      <c r="AY235" s="110">
        <f>IFERROR(VLOOKUP($X235,PITCH!$B$182:$AP$2000,36,FALSE),0)</f>
        <v>0</v>
      </c>
      <c r="AZ235" s="408">
        <f t="shared" si="16"/>
        <v>349.55</v>
      </c>
      <c r="BA235" s="408">
        <f>IF(AZ235&gt;0,RANK(AZ235,AZ$3:AZ895),"")</f>
        <v>178</v>
      </c>
      <c r="BB235" s="408">
        <f ca="1">IFERROR(VLOOKUP($X235,HIT!$B$182:$AP$2000,31,FALSE),0)</f>
        <v>32</v>
      </c>
      <c r="BC235" s="408">
        <f>IFERROR(VLOOKUP($X235,PITCH!$B$182:$AP$2000,34,FALSE),0)</f>
        <v>0</v>
      </c>
      <c r="BE235" s="110">
        <f>IFERROR(VLOOKUP($X235,OBP!$B$182:$AN$2001,32,FALSE),"")</f>
        <v>137</v>
      </c>
      <c r="BG235" s="110">
        <f>IFERROR(VLOOKUP($X235,OPS!$B$183:$AL$2002,31,FALSE),"")</f>
        <v>101</v>
      </c>
      <c r="BI235" s="110" t="str">
        <f>IFERROR(VLOOKUP($X235,PITCH!$B$205:$AP$2000,34,FALSE),"")</f>
        <v/>
      </c>
      <c r="BJ235" s="110" t="str">
        <f>IFERROR(VLOOKUP($X235,PITCH!$B$205:$AP$2000,34,FALSE),"")</f>
        <v/>
      </c>
      <c r="BK235" s="110" t="str">
        <f>IFERROR(VLOOKUP($X235,PITCH!$B$205:$AP$2000,34,FALSE),"")</f>
        <v/>
      </c>
    </row>
    <row r="236" spans="2:63" x14ac:dyDescent="0.2">
      <c r="B236" t="s">
        <v>347</v>
      </c>
      <c r="C236" t="s">
        <v>139</v>
      </c>
      <c r="D236" t="s">
        <v>111</v>
      </c>
      <c r="E236" t="s">
        <v>111</v>
      </c>
      <c r="F236">
        <v>3</v>
      </c>
      <c r="M236">
        <v>185</v>
      </c>
      <c r="N236">
        <v>12</v>
      </c>
      <c r="O236">
        <v>0</v>
      </c>
      <c r="P236">
        <v>4.0999999999999996</v>
      </c>
      <c r="Q236">
        <v>1.29</v>
      </c>
      <c r="R236">
        <v>149</v>
      </c>
      <c r="T236" s="127">
        <f t="shared" si="17"/>
        <v>234</v>
      </c>
      <c r="U236" t="str">
        <f t="shared" si="14"/>
        <v>P</v>
      </c>
      <c r="V236" t="str">
        <f>IF(U236="H",COUNTIF($U$3:$U236,"H"),"")</f>
        <v/>
      </c>
      <c r="W236">
        <f>IF(U236="P",COUNTIF($U$3:$U236,"P"),"")</f>
        <v>93</v>
      </c>
      <c r="X236" s="76" t="str">
        <f t="shared" si="15"/>
        <v>Jake Arrieta</v>
      </c>
      <c r="Y236">
        <f>IFERROR(VLOOKUP($X236,PITCH!$B$7:$AJ$2004,29,FALSE),"")</f>
        <v>8.0869565217391308</v>
      </c>
      <c r="Z236">
        <f>IFERROR(VLOOKUP($X236,PITCH!$B$7:$AJ$2004,30,FALSE),"")</f>
        <v>3.026086956521739</v>
      </c>
      <c r="AA236">
        <f>IFERROR(VLOOKUP($X236,PITCH!$B$7:$AJ$2004,31,FALSE),"")</f>
        <v>5.0608695652173914</v>
      </c>
      <c r="AB236" t="str">
        <f>IFERROR(VLOOKUP($X236,PITCH!$B$7:$AJ$2004,1,FALSE),"")</f>
        <v>Jake Arrieta</v>
      </c>
      <c r="AD236" s="108" t="str">
        <f>IFERROR(VLOOKUP($X236,Prospects!$A$3:$K$281,1,FALSE),"")</f>
        <v/>
      </c>
      <c r="AE236" s="108" t="str">
        <f>IFERROR(VLOOKUP($X236,Prospects!$A$3:$K$281,9,FALSE),"")</f>
        <v/>
      </c>
      <c r="AF236" s="108" t="str">
        <f>IFERROR(VLOOKUP($X236,Prospects!$A$3:$K$281,2,FALSE),"")</f>
        <v/>
      </c>
      <c r="AG236" s="110" t="str">
        <f>IFERROR(VLOOKUP($X236,Prospects!$A$3:$K$281,10,FALSE),"")</f>
        <v/>
      </c>
      <c r="AH236" s="110" t="str">
        <f>IFERROR(VLOOKUP($X236,Prospects!$A$3:$K$281,11,FALSE),"")</f>
        <v/>
      </c>
      <c r="AI236" s="110" t="str">
        <f>IFERROR(VLOOKUP($X236,Prospects!$A$3:$K$281,3,FALSE),"")</f>
        <v/>
      </c>
      <c r="AJ236" s="110" t="str">
        <f>IFERROR(VLOOKUP($X236,Prospects!$A$3:$K$281,4,FALSE),"")</f>
        <v/>
      </c>
      <c r="AK236" s="110" t="str">
        <f>IFERROR(VLOOKUP($X236,Prospects!$A$3:$K$281,5,FALSE),"")</f>
        <v/>
      </c>
      <c r="AL236" s="110" t="str">
        <f>IFERROR(VLOOKUP($X236,Prospects!$A$3:$K$281,6,FALSE),"")</f>
        <v/>
      </c>
      <c r="AN236" s="108" t="str">
        <f>IFERROR(VLOOKUP($X236,KEEPERS!$A$3:$H$300,1,FALSE),"")</f>
        <v/>
      </c>
      <c r="AO236" s="108" t="str">
        <f>IFERROR(VLOOKUP($X236,KEEPERS!$A$3:$H$300,5,FALSE),"")</f>
        <v/>
      </c>
      <c r="AP236" s="108" t="str">
        <f>IFERROR(VLOOKUP($X236,KEEPERS!$A$3:$H$300,2,FALSE),"")</f>
        <v/>
      </c>
      <c r="AQ236" s="110" t="str">
        <f>IFERROR(VLOOKUP($X236,KEEPERS!$A$3:$H$300,6,FALSE),"")</f>
        <v/>
      </c>
      <c r="AR236" s="110" t="str">
        <f>IFERROR(VLOOKUP($X236,KEEPERS!$A$3:$H$300,7,FALSE),"")</f>
        <v/>
      </c>
      <c r="AT236" s="110" t="str">
        <f>IFERROR(VLOOKUP($X236,HIT!$B$182:$AM$2000,1,FALSE),"")</f>
        <v/>
      </c>
      <c r="AU236" s="407">
        <f>IFERROR(VLOOKUP($X236,HIT!$B$182:$AM$2000,32,FALSE),0)</f>
        <v>0</v>
      </c>
      <c r="AV236" s="407">
        <f>IFERROR(VLOOKUP($X236,HIT!$B$182:$AM$2000,33,FALSE),0)</f>
        <v>0</v>
      </c>
      <c r="AW236" s="110" t="str">
        <f>IFERROR(VLOOKUP($X236,PITCH!$B$182:$AP$2000,1,FALSE),"")</f>
        <v>Jake Arrieta</v>
      </c>
      <c r="AX236" s="110">
        <f>IFERROR(VLOOKUP($X236,PITCH!$B$182:$AP$2000,35,FALSE),0)</f>
        <v>349</v>
      </c>
      <c r="AY236" s="110">
        <f>IFERROR(VLOOKUP($X236,PITCH!$B$182:$AP$2000,36,FALSE),0)</f>
        <v>11.258064516129032</v>
      </c>
      <c r="AZ236" s="408">
        <f t="shared" si="16"/>
        <v>349</v>
      </c>
      <c r="BA236" s="408">
        <f>IF(AZ236&gt;0,RANK(AZ236,AZ$3:AZ896),"")</f>
        <v>181</v>
      </c>
      <c r="BB236" s="408">
        <f>IFERROR(VLOOKUP($X236,HIT!$B$182:$AP$2000,31,FALSE),0)</f>
        <v>0</v>
      </c>
      <c r="BC236" s="408">
        <f ca="1">IFERROR(VLOOKUP($X236,PITCH!$B$182:$AP$2000,34,FALSE),0)</f>
        <v>40</v>
      </c>
      <c r="BE236" s="110" t="str">
        <f>IFERROR(VLOOKUP($X236,OBP!$B$182:$AN$2001,32,FALSE),"")</f>
        <v/>
      </c>
      <c r="BG236" s="110" t="str">
        <f>IFERROR(VLOOKUP($X236,OPS!$B$183:$AL$2002,31,FALSE),"")</f>
        <v/>
      </c>
      <c r="BI236" s="110">
        <f ca="1">IFERROR(VLOOKUP($X236,PITCH!$B$205:$AP$2000,34,FALSE),"")</f>
        <v>40</v>
      </c>
      <c r="BJ236" s="110">
        <f ca="1">IFERROR(VLOOKUP($X236,PITCH!$B$205:$AP$2000,34,FALSE),"")</f>
        <v>40</v>
      </c>
      <c r="BK236" s="110">
        <f ca="1">IFERROR(VLOOKUP($X236,PITCH!$B$205:$AP$2000,34,FALSE),"")</f>
        <v>40</v>
      </c>
    </row>
    <row r="237" spans="2:63" x14ac:dyDescent="0.2">
      <c r="B237" t="s">
        <v>2542</v>
      </c>
      <c r="C237" t="s">
        <v>810</v>
      </c>
      <c r="D237" t="s">
        <v>116</v>
      </c>
      <c r="E237" t="s">
        <v>427</v>
      </c>
      <c r="F237">
        <v>2</v>
      </c>
      <c r="G237">
        <v>580</v>
      </c>
      <c r="H237">
        <v>72</v>
      </c>
      <c r="I237">
        <v>15</v>
      </c>
      <c r="J237">
        <v>78</v>
      </c>
      <c r="K237">
        <v>12</v>
      </c>
      <c r="L237">
        <v>0.26100000000000001</v>
      </c>
      <c r="T237" s="127">
        <f t="shared" si="17"/>
        <v>235</v>
      </c>
      <c r="U237" t="str">
        <f t="shared" si="14"/>
        <v>H</v>
      </c>
      <c r="V237">
        <f>IF(U237="H",COUNTIF($U$3:$U237,"H"),"")</f>
        <v>142</v>
      </c>
      <c r="W237" t="str">
        <f>IF(U237="P",COUNTIF($U$3:$U237,"P"),"")</f>
        <v/>
      </c>
      <c r="X237" s="76" t="str">
        <f t="shared" si="15"/>
        <v>Yolmer Sanchez</v>
      </c>
      <c r="Y237" t="str">
        <f>IFERROR(VLOOKUP($X237,PITCH!$B$7:$AJ$2004,29,FALSE),"")</f>
        <v/>
      </c>
      <c r="Z237" t="str">
        <f>IFERROR(VLOOKUP($X237,PITCH!$B$7:$AJ$2004,30,FALSE),"")</f>
        <v/>
      </c>
      <c r="AA237" t="str">
        <f>IFERROR(VLOOKUP($X237,PITCH!$B$7:$AJ$2004,31,FALSE),"")</f>
        <v/>
      </c>
      <c r="AB237" t="str">
        <f>IFERROR(VLOOKUP($X237,PITCH!$B$7:$AJ$2004,1,FALSE),"")</f>
        <v/>
      </c>
      <c r="AD237" s="108" t="str">
        <f>IFERROR(VLOOKUP($X237,Prospects!$A$3:$K$281,1,FALSE),"")</f>
        <v/>
      </c>
      <c r="AE237" s="108" t="str">
        <f>IFERROR(VLOOKUP($X237,Prospects!$A$3:$K$281,9,FALSE),"")</f>
        <v/>
      </c>
      <c r="AF237" s="108" t="str">
        <f>IFERROR(VLOOKUP($X237,Prospects!$A$3:$K$281,2,FALSE),"")</f>
        <v/>
      </c>
      <c r="AG237" s="110" t="str">
        <f>IFERROR(VLOOKUP($X237,Prospects!$A$3:$K$281,10,FALSE),"")</f>
        <v/>
      </c>
      <c r="AH237" s="110" t="str">
        <f>IFERROR(VLOOKUP($X237,Prospects!$A$3:$K$281,11,FALSE),"")</f>
        <v/>
      </c>
      <c r="AI237" s="110" t="str">
        <f>IFERROR(VLOOKUP($X237,Prospects!$A$3:$K$281,3,FALSE),"")</f>
        <v/>
      </c>
      <c r="AJ237" s="110" t="str">
        <f>IFERROR(VLOOKUP($X237,Prospects!$A$3:$K$281,4,FALSE),"")</f>
        <v/>
      </c>
      <c r="AK237" s="110" t="str">
        <f>IFERROR(VLOOKUP($X237,Prospects!$A$3:$K$281,5,FALSE),"")</f>
        <v/>
      </c>
      <c r="AL237" s="110" t="str">
        <f>IFERROR(VLOOKUP($X237,Prospects!$A$3:$K$281,6,FALSE),"")</f>
        <v/>
      </c>
      <c r="AN237" s="108" t="str">
        <f>IFERROR(VLOOKUP($X237,KEEPERS!$A$3:$H$300,1,FALSE),"")</f>
        <v/>
      </c>
      <c r="AO237" s="108" t="str">
        <f>IFERROR(VLOOKUP($X237,KEEPERS!$A$3:$H$300,5,FALSE),"")</f>
        <v/>
      </c>
      <c r="AP237" s="108" t="str">
        <f>IFERROR(VLOOKUP($X237,KEEPERS!$A$3:$H$300,2,FALSE),"")</f>
        <v/>
      </c>
      <c r="AQ237" s="110" t="str">
        <f>IFERROR(VLOOKUP($X237,KEEPERS!$A$3:$H$300,6,FALSE),"")</f>
        <v/>
      </c>
      <c r="AR237" s="110" t="str">
        <f>IFERROR(VLOOKUP($X237,KEEPERS!$A$3:$H$300,7,FALSE),"")</f>
        <v/>
      </c>
      <c r="AT237" s="110" t="str">
        <f>IFERROR(VLOOKUP($X237,HIT!$B$182:$AM$2000,1,FALSE),"")</f>
        <v>Yolmer Sanchez</v>
      </c>
      <c r="AU237" s="407">
        <f>IFERROR(VLOOKUP($X237,HIT!$B$182:$AM$2000,32,FALSE),0)</f>
        <v>311.3</v>
      </c>
      <c r="AV237" s="407">
        <f>IFERROR(VLOOKUP($X237,HIT!$B$182:$AM$2000,33,FALSE),0)</f>
        <v>2.1922535211267609</v>
      </c>
      <c r="AW237" s="110" t="str">
        <f>IFERROR(VLOOKUP($X237,PITCH!$B$182:$AP$2000,1,FALSE),"")</f>
        <v/>
      </c>
      <c r="AX237" s="110">
        <f>IFERROR(VLOOKUP($X237,PITCH!$B$182:$AP$2000,35,FALSE),0)</f>
        <v>0</v>
      </c>
      <c r="AY237" s="110">
        <f>IFERROR(VLOOKUP($X237,PITCH!$B$182:$AP$2000,36,FALSE),0)</f>
        <v>0</v>
      </c>
      <c r="AZ237" s="408">
        <f t="shared" si="16"/>
        <v>311.3</v>
      </c>
      <c r="BA237" s="408">
        <f>IF(AZ237&gt;0,RANK(AZ237,AZ$3:AZ897),"")</f>
        <v>236</v>
      </c>
      <c r="BB237" s="408">
        <f ca="1">IFERROR(VLOOKUP($X237,HIT!$B$182:$AP$2000,31,FALSE),0)</f>
        <v>403</v>
      </c>
      <c r="BC237" s="408">
        <f>IFERROR(VLOOKUP($X237,PITCH!$B$182:$AP$2000,34,FALSE),0)</f>
        <v>0</v>
      </c>
      <c r="BE237" s="110">
        <f>IFERROR(VLOOKUP($X237,OBP!$B$182:$AN$2001,32,FALSE),"")</f>
        <v>225</v>
      </c>
      <c r="BG237" s="110">
        <f>IFERROR(VLOOKUP($X237,OPS!$B$183:$AL$2002,31,FALSE),"")</f>
        <v>227</v>
      </c>
      <c r="BI237" s="110" t="str">
        <f>IFERROR(VLOOKUP($X237,PITCH!$B$205:$AP$2000,34,FALSE),"")</f>
        <v/>
      </c>
      <c r="BJ237" s="110" t="str">
        <f>IFERROR(VLOOKUP($X237,PITCH!$B$205:$AP$2000,34,FALSE),"")</f>
        <v/>
      </c>
      <c r="BK237" s="110" t="str">
        <f>IFERROR(VLOOKUP($X237,PITCH!$B$205:$AP$2000,34,FALSE),"")</f>
        <v/>
      </c>
    </row>
    <row r="238" spans="2:63" x14ac:dyDescent="0.2">
      <c r="B238" t="s">
        <v>368</v>
      </c>
      <c r="C238" t="s">
        <v>340</v>
      </c>
      <c r="D238" t="s">
        <v>111</v>
      </c>
      <c r="E238" t="s">
        <v>111</v>
      </c>
      <c r="F238">
        <v>2</v>
      </c>
      <c r="M238">
        <v>198</v>
      </c>
      <c r="N238">
        <v>13</v>
      </c>
      <c r="O238">
        <v>0</v>
      </c>
      <c r="P238">
        <v>3.81</v>
      </c>
      <c r="Q238">
        <v>1.28</v>
      </c>
      <c r="R238">
        <v>149</v>
      </c>
      <c r="T238" s="127">
        <f t="shared" si="17"/>
        <v>236</v>
      </c>
      <c r="U238" t="str">
        <f t="shared" si="14"/>
        <v>P</v>
      </c>
      <c r="V238" t="str">
        <f>IF(U238="H",COUNTIF($U$3:$U238,"H"),"")</f>
        <v/>
      </c>
      <c r="W238">
        <f>IF(U238="P",COUNTIF($U$3:$U238,"P"),"")</f>
        <v>94</v>
      </c>
      <c r="X238" s="76" t="str">
        <f t="shared" si="15"/>
        <v>Dallas Keuchel</v>
      </c>
      <c r="Y238">
        <f>IFERROR(VLOOKUP($X238,PITCH!$B$7:$AJ$2004,29,FALSE),"")</f>
        <v>7.0616883116883109</v>
      </c>
      <c r="Z238">
        <f>IFERROR(VLOOKUP($X238,PITCH!$B$7:$AJ$2004,30,FALSE),"")</f>
        <v>2.6785714285714284</v>
      </c>
      <c r="AA238">
        <f>IFERROR(VLOOKUP($X238,PITCH!$B$7:$AJ$2004,31,FALSE),"")</f>
        <v>4.3831168831168821</v>
      </c>
      <c r="AB238" t="str">
        <f>IFERROR(VLOOKUP($X238,PITCH!$B$7:$AJ$2004,1,FALSE),"")</f>
        <v>Dallas Keuchel</v>
      </c>
      <c r="AD238" s="108" t="str">
        <f>IFERROR(VLOOKUP($X238,Prospects!$A$3:$K$281,1,FALSE),"")</f>
        <v/>
      </c>
      <c r="AE238" s="108" t="str">
        <f>IFERROR(VLOOKUP($X238,Prospects!$A$3:$K$281,9,FALSE),"")</f>
        <v/>
      </c>
      <c r="AF238" s="108" t="str">
        <f>IFERROR(VLOOKUP($X238,Prospects!$A$3:$K$281,2,FALSE),"")</f>
        <v/>
      </c>
      <c r="AG238" s="110" t="str">
        <f>IFERROR(VLOOKUP($X238,Prospects!$A$3:$K$281,10,FALSE),"")</f>
        <v/>
      </c>
      <c r="AH238" s="110" t="str">
        <f>IFERROR(VLOOKUP($X238,Prospects!$A$3:$K$281,11,FALSE),"")</f>
        <v/>
      </c>
      <c r="AI238" s="110" t="str">
        <f>IFERROR(VLOOKUP($X238,Prospects!$A$3:$K$281,3,FALSE),"")</f>
        <v/>
      </c>
      <c r="AJ238" s="110" t="str">
        <f>IFERROR(VLOOKUP($X238,Prospects!$A$3:$K$281,4,FALSE),"")</f>
        <v/>
      </c>
      <c r="AK238" s="110" t="str">
        <f>IFERROR(VLOOKUP($X238,Prospects!$A$3:$K$281,5,FALSE),"")</f>
        <v/>
      </c>
      <c r="AL238" s="110" t="str">
        <f>IFERROR(VLOOKUP($X238,Prospects!$A$3:$K$281,6,FALSE),"")</f>
        <v/>
      </c>
      <c r="AN238" s="108" t="str">
        <f>IFERROR(VLOOKUP($X238,KEEPERS!$A$3:$H$300,1,FALSE),"")</f>
        <v/>
      </c>
      <c r="AO238" s="108" t="str">
        <f>IFERROR(VLOOKUP($X238,KEEPERS!$A$3:$H$300,5,FALSE),"")</f>
        <v/>
      </c>
      <c r="AP238" s="108" t="str">
        <f>IFERROR(VLOOKUP($X238,KEEPERS!$A$3:$H$300,2,FALSE),"")</f>
        <v/>
      </c>
      <c r="AQ238" s="110" t="str">
        <f>IFERROR(VLOOKUP($X238,KEEPERS!$A$3:$H$300,6,FALSE),"")</f>
        <v/>
      </c>
      <c r="AR238" s="110" t="str">
        <f>IFERROR(VLOOKUP($X238,KEEPERS!$A$3:$H$300,7,FALSE),"")</f>
        <v/>
      </c>
      <c r="AT238" s="110" t="str">
        <f>IFERROR(VLOOKUP($X238,HIT!$B$182:$AM$2000,1,FALSE),"")</f>
        <v/>
      </c>
      <c r="AU238" s="407">
        <f>IFERROR(VLOOKUP($X238,HIT!$B$182:$AM$2000,32,FALSE),0)</f>
        <v>0</v>
      </c>
      <c r="AV238" s="407">
        <f>IFERROR(VLOOKUP($X238,HIT!$B$182:$AM$2000,33,FALSE),0)</f>
        <v>0</v>
      </c>
      <c r="AW238" s="110" t="str">
        <f>IFERROR(VLOOKUP($X238,PITCH!$B$182:$AP$2000,1,FALSE),"")</f>
        <v>Dallas Keuchel</v>
      </c>
      <c r="AX238" s="110">
        <f>IFERROR(VLOOKUP($X238,PITCH!$B$182:$AP$2000,35,FALSE),0)</f>
        <v>394.90000000000009</v>
      </c>
      <c r="AY238" s="110">
        <f>IFERROR(VLOOKUP($X238,PITCH!$B$182:$AP$2000,36,FALSE),0)</f>
        <v>12.738709677419358</v>
      </c>
      <c r="AZ238" s="408">
        <f t="shared" si="16"/>
        <v>394.90000000000009</v>
      </c>
      <c r="BA238" s="408">
        <f>IF(AZ238&gt;0,RANK(AZ238,AZ$3:AZ898),"")</f>
        <v>104</v>
      </c>
      <c r="BB238" s="408">
        <f>IFERROR(VLOOKUP($X238,HIT!$B$182:$AP$2000,31,FALSE),0)</f>
        <v>0</v>
      </c>
      <c r="BC238" s="408">
        <f ca="1">IFERROR(VLOOKUP($X238,PITCH!$B$182:$AP$2000,34,FALSE),0)</f>
        <v>12</v>
      </c>
      <c r="BE238" s="110" t="str">
        <f>IFERROR(VLOOKUP($X238,OBP!$B$182:$AN$2001,32,FALSE),"")</f>
        <v/>
      </c>
      <c r="BG238" s="110" t="str">
        <f>IFERROR(VLOOKUP($X238,OPS!$B$183:$AL$2002,31,FALSE),"")</f>
        <v/>
      </c>
      <c r="BI238" s="110">
        <f ca="1">IFERROR(VLOOKUP($X238,PITCH!$B$205:$AP$2000,34,FALSE),"")</f>
        <v>12</v>
      </c>
      <c r="BJ238" s="110">
        <f ca="1">IFERROR(VLOOKUP($X238,PITCH!$B$205:$AP$2000,34,FALSE),"")</f>
        <v>12</v>
      </c>
      <c r="BK238" s="110">
        <f ca="1">IFERROR(VLOOKUP($X238,PITCH!$B$205:$AP$2000,34,FALSE),"")</f>
        <v>12</v>
      </c>
    </row>
    <row r="239" spans="2:63" x14ac:dyDescent="0.2">
      <c r="B239" t="s">
        <v>2416</v>
      </c>
      <c r="C239" t="s">
        <v>137</v>
      </c>
      <c r="D239" t="s">
        <v>9</v>
      </c>
      <c r="E239" t="s">
        <v>9</v>
      </c>
      <c r="F239">
        <v>2</v>
      </c>
      <c r="M239">
        <v>62</v>
      </c>
      <c r="N239">
        <v>5</v>
      </c>
      <c r="O239">
        <v>21</v>
      </c>
      <c r="P239">
        <v>3.56</v>
      </c>
      <c r="Q239">
        <v>1.3</v>
      </c>
      <c r="R239">
        <v>63</v>
      </c>
      <c r="T239" s="127">
        <f t="shared" si="17"/>
        <v>237</v>
      </c>
      <c r="U239" t="str">
        <f t="shared" si="14"/>
        <v>P</v>
      </c>
      <c r="V239" t="str">
        <f>IF(U239="H",COUNTIF($U$3:$U239,"H"),"")</f>
        <v/>
      </c>
      <c r="W239">
        <f>IF(U239="P",COUNTIF($U$3:$U239,"P"),"")</f>
        <v>95</v>
      </c>
      <c r="X239" s="76" t="str">
        <f t="shared" si="15"/>
        <v>Ryan Brasier</v>
      </c>
      <c r="Y239">
        <f>IFERROR(VLOOKUP($X239,PITCH!$B$7:$AJ$2004,29,FALSE),"")</f>
        <v>8.75</v>
      </c>
      <c r="Z239">
        <f>IFERROR(VLOOKUP($X239,PITCH!$B$7:$AJ$2004,30,FALSE),"")</f>
        <v>3.0555555555555558</v>
      </c>
      <c r="AA239">
        <f>IFERROR(VLOOKUP($X239,PITCH!$B$7:$AJ$2004,31,FALSE),"")</f>
        <v>5.6944444444444446</v>
      </c>
      <c r="AB239" t="str">
        <f>IFERROR(VLOOKUP($X239,PITCH!$B$7:$AJ$2004,1,FALSE),"")</f>
        <v>Ryan Brasier</v>
      </c>
      <c r="AD239" s="108" t="str">
        <f>IFERROR(VLOOKUP($X239,Prospects!$A$3:$K$281,1,FALSE),"")</f>
        <v/>
      </c>
      <c r="AE239" s="108" t="str">
        <f>IFERROR(VLOOKUP($X239,Prospects!$A$3:$K$281,9,FALSE),"")</f>
        <v/>
      </c>
      <c r="AF239" s="108" t="str">
        <f>IFERROR(VLOOKUP($X239,Prospects!$A$3:$K$281,2,FALSE),"")</f>
        <v/>
      </c>
      <c r="AG239" s="110" t="str">
        <f>IFERROR(VLOOKUP($X239,Prospects!$A$3:$K$281,10,FALSE),"")</f>
        <v/>
      </c>
      <c r="AH239" s="110" t="str">
        <f>IFERROR(VLOOKUP($X239,Prospects!$A$3:$K$281,11,FALSE),"")</f>
        <v/>
      </c>
      <c r="AI239" s="110" t="str">
        <f>IFERROR(VLOOKUP($X239,Prospects!$A$3:$K$281,3,FALSE),"")</f>
        <v/>
      </c>
      <c r="AJ239" s="110" t="str">
        <f>IFERROR(VLOOKUP($X239,Prospects!$A$3:$K$281,4,FALSE),"")</f>
        <v/>
      </c>
      <c r="AK239" s="110" t="str">
        <f>IFERROR(VLOOKUP($X239,Prospects!$A$3:$K$281,5,FALSE),"")</f>
        <v/>
      </c>
      <c r="AL239" s="110" t="str">
        <f>IFERROR(VLOOKUP($X239,Prospects!$A$3:$K$281,6,FALSE),"")</f>
        <v/>
      </c>
      <c r="AN239" s="108" t="str">
        <f>IFERROR(VLOOKUP($X239,KEEPERS!$A$3:$H$300,1,FALSE),"")</f>
        <v/>
      </c>
      <c r="AO239" s="108" t="str">
        <f>IFERROR(VLOOKUP($X239,KEEPERS!$A$3:$H$300,5,FALSE),"")</f>
        <v/>
      </c>
      <c r="AP239" s="108" t="str">
        <f>IFERROR(VLOOKUP($X239,KEEPERS!$A$3:$H$300,2,FALSE),"")</f>
        <v/>
      </c>
      <c r="AQ239" s="110" t="str">
        <f>IFERROR(VLOOKUP($X239,KEEPERS!$A$3:$H$300,6,FALSE),"")</f>
        <v/>
      </c>
      <c r="AR239" s="110" t="str">
        <f>IFERROR(VLOOKUP($X239,KEEPERS!$A$3:$H$300,7,FALSE),"")</f>
        <v/>
      </c>
      <c r="AT239" s="110" t="str">
        <f>IFERROR(VLOOKUP($X239,HIT!$B$182:$AM$2000,1,FALSE),"")</f>
        <v/>
      </c>
      <c r="AU239" s="407">
        <f>IFERROR(VLOOKUP($X239,HIT!$B$182:$AM$2000,32,FALSE),0)</f>
        <v>0</v>
      </c>
      <c r="AV239" s="407">
        <f>IFERROR(VLOOKUP($X239,HIT!$B$182:$AM$2000,33,FALSE),0)</f>
        <v>0</v>
      </c>
      <c r="AW239" s="110" t="str">
        <f>IFERROR(VLOOKUP($X239,PITCH!$B$182:$AP$2000,1,FALSE),"")</f>
        <v>Ryan Brasier</v>
      </c>
      <c r="AX239" s="110">
        <f>IFERROR(VLOOKUP($X239,PITCH!$B$182:$AP$2000,35,FALSE),0)</f>
        <v>198.89999999999998</v>
      </c>
      <c r="AY239" s="110">
        <f>IFERROR(VLOOKUP($X239,PITCH!$B$182:$AP$2000,36,FALSE),0)</f>
        <v>3.0599999999999996</v>
      </c>
      <c r="AZ239" s="408">
        <f t="shared" si="16"/>
        <v>198.89999999999998</v>
      </c>
      <c r="BA239" s="408">
        <f>IF(AZ239&gt;0,RANK(AZ239,AZ$3:AZ899),"")</f>
        <v>387</v>
      </c>
      <c r="BB239" s="408">
        <f>IFERROR(VLOOKUP($X239,HIT!$B$182:$AP$2000,31,FALSE),0)</f>
        <v>0</v>
      </c>
      <c r="BC239" s="408">
        <f ca="1">IFERROR(VLOOKUP($X239,PITCH!$B$182:$AP$2000,34,FALSE),0)</f>
        <v>347</v>
      </c>
      <c r="BE239" s="110" t="str">
        <f>IFERROR(VLOOKUP($X239,OBP!$B$182:$AN$2001,32,FALSE),"")</f>
        <v/>
      </c>
      <c r="BG239" s="110" t="str">
        <f>IFERROR(VLOOKUP($X239,OPS!$B$183:$AL$2002,31,FALSE),"")</f>
        <v/>
      </c>
      <c r="BI239" s="110">
        <f ca="1">IFERROR(VLOOKUP($X239,PITCH!$B$205:$AP$2000,34,FALSE),"")</f>
        <v>347</v>
      </c>
      <c r="BJ239" s="110">
        <f ca="1">IFERROR(VLOOKUP($X239,PITCH!$B$205:$AP$2000,34,FALSE),"")</f>
        <v>347</v>
      </c>
      <c r="BK239" s="110">
        <f ca="1">IFERROR(VLOOKUP($X239,PITCH!$B$205:$AP$2000,34,FALSE),"")</f>
        <v>347</v>
      </c>
    </row>
    <row r="240" spans="2:63" x14ac:dyDescent="0.2">
      <c r="B240" t="s">
        <v>2222</v>
      </c>
      <c r="C240" t="s">
        <v>141</v>
      </c>
      <c r="D240" t="s">
        <v>6</v>
      </c>
      <c r="E240" t="s">
        <v>118</v>
      </c>
      <c r="F240">
        <v>2</v>
      </c>
      <c r="G240">
        <v>582</v>
      </c>
      <c r="H240">
        <v>79</v>
      </c>
      <c r="I240">
        <v>12</v>
      </c>
      <c r="J240">
        <v>42</v>
      </c>
      <c r="K240">
        <v>8</v>
      </c>
      <c r="L240">
        <v>0.27900000000000003</v>
      </c>
      <c r="T240" s="127">
        <f t="shared" si="17"/>
        <v>238</v>
      </c>
      <c r="U240" t="str">
        <f t="shared" si="14"/>
        <v>H</v>
      </c>
      <c r="V240">
        <f>IF(U240="H",COUNTIF($U$3:$U240,"H"),"")</f>
        <v>143</v>
      </c>
      <c r="W240" t="str">
        <f>IF(U240="P",COUNTIF($U$3:$U240,"P"),"")</f>
        <v/>
      </c>
      <c r="X240" s="76" t="str">
        <f t="shared" si="15"/>
        <v>Luis Urias</v>
      </c>
      <c r="Y240" t="str">
        <f>IFERROR(VLOOKUP($X240,PITCH!$B$7:$AJ$2004,29,FALSE),"")</f>
        <v/>
      </c>
      <c r="Z240" t="str">
        <f>IFERROR(VLOOKUP($X240,PITCH!$B$7:$AJ$2004,30,FALSE),"")</f>
        <v/>
      </c>
      <c r="AA240" t="str">
        <f>IFERROR(VLOOKUP($X240,PITCH!$B$7:$AJ$2004,31,FALSE),"")</f>
        <v/>
      </c>
      <c r="AB240" t="str">
        <f>IFERROR(VLOOKUP($X240,PITCH!$B$7:$AJ$2004,1,FALSE),"")</f>
        <v/>
      </c>
      <c r="AD240" s="108" t="str">
        <f>IFERROR(VLOOKUP($X240,Prospects!$A$3:$K$281,1,FALSE),"")</f>
        <v>Luis Urias</v>
      </c>
      <c r="AE240" s="108" t="str">
        <f>IFERROR(VLOOKUP($X240,Prospects!$A$3:$K$281,9,FALSE),"")</f>
        <v>H</v>
      </c>
      <c r="AF240" s="108">
        <f>IFERROR(VLOOKUP($X240,Prospects!$A$3:$K$281,2,FALSE),"")</f>
        <v>22</v>
      </c>
      <c r="AG240" s="110">
        <f>IFERROR(VLOOKUP($X240,Prospects!$A$3:$K$281,10,FALSE),"")</f>
        <v>19</v>
      </c>
      <c r="AH240" s="110" t="str">
        <f>IFERROR(VLOOKUP($X240,Prospects!$A$3:$K$281,11,FALSE),"")</f>
        <v/>
      </c>
      <c r="AI240" s="110" t="str">
        <f>IFERROR(VLOOKUP($X240,Prospects!$A$3:$K$281,3,FALSE),"")</f>
        <v>2B</v>
      </c>
      <c r="AJ240" s="110">
        <f>IFERROR(VLOOKUP($X240,Prospects!$A$3:$K$281,4,FALSE),"")</f>
        <v>2019</v>
      </c>
      <c r="AK240" s="110">
        <f>IFERROR(VLOOKUP($X240,Prospects!$A$3:$K$281,5,FALSE),"")</f>
        <v>0</v>
      </c>
      <c r="AL240" s="110" t="str">
        <f>IFERROR(VLOOKUP($X240,Prospects!$A$3:$K$281,6,FALSE),"")</f>
        <v>SDP</v>
      </c>
      <c r="AN240" s="108" t="str">
        <f>IFERROR(VLOOKUP($X240,KEEPERS!$A$3:$H$300,1,FALSE),"")</f>
        <v/>
      </c>
      <c r="AO240" s="108" t="str">
        <f>IFERROR(VLOOKUP($X240,KEEPERS!$A$3:$H$300,5,FALSE),"")</f>
        <v/>
      </c>
      <c r="AP240" s="108" t="str">
        <f>IFERROR(VLOOKUP($X240,KEEPERS!$A$3:$H$300,2,FALSE),"")</f>
        <v/>
      </c>
      <c r="AQ240" s="110" t="str">
        <f>IFERROR(VLOOKUP($X240,KEEPERS!$A$3:$H$300,6,FALSE),"")</f>
        <v/>
      </c>
      <c r="AR240" s="110" t="str">
        <f>IFERROR(VLOOKUP($X240,KEEPERS!$A$3:$H$300,7,FALSE),"")</f>
        <v/>
      </c>
      <c r="AT240" s="110" t="str">
        <f>IFERROR(VLOOKUP($X240,HIT!$B$182:$AM$2000,1,FALSE),"")</f>
        <v>Luis Urias</v>
      </c>
      <c r="AU240" s="407">
        <f>IFERROR(VLOOKUP($X240,HIT!$B$182:$AM$2000,32,FALSE),0)</f>
        <v>263.45000000000005</v>
      </c>
      <c r="AV240" s="407">
        <f>IFERROR(VLOOKUP($X240,HIT!$B$182:$AM$2000,33,FALSE),0)</f>
        <v>2.0422480620155041</v>
      </c>
      <c r="AW240" s="110" t="str">
        <f>IFERROR(VLOOKUP($X240,PITCH!$B$182:$AP$2000,1,FALSE),"")</f>
        <v/>
      </c>
      <c r="AX240" s="110">
        <f>IFERROR(VLOOKUP($X240,PITCH!$B$182:$AP$2000,35,FALSE),0)</f>
        <v>0</v>
      </c>
      <c r="AY240" s="110">
        <f>IFERROR(VLOOKUP($X240,PITCH!$B$182:$AP$2000,36,FALSE),0)</f>
        <v>0</v>
      </c>
      <c r="AZ240" s="408">
        <f t="shared" si="16"/>
        <v>263.45000000000005</v>
      </c>
      <c r="BA240" s="408">
        <f>IF(AZ240&gt;0,RANK(AZ240,AZ$3:AZ900),"")</f>
        <v>309</v>
      </c>
      <c r="BB240" s="408">
        <f ca="1">IFERROR(VLOOKUP($X240,HIT!$B$182:$AP$2000,31,FALSE),0)</f>
        <v>518</v>
      </c>
      <c r="BC240" s="408">
        <f>IFERROR(VLOOKUP($X240,PITCH!$B$182:$AP$2000,34,FALSE),0)</f>
        <v>0</v>
      </c>
      <c r="BE240" s="110">
        <f>IFERROR(VLOOKUP($X240,OBP!$B$182:$AN$2001,32,FALSE),"")</f>
        <v>273</v>
      </c>
      <c r="BG240" s="110">
        <f>IFERROR(VLOOKUP($X240,OPS!$B$183:$AL$2002,31,FALSE),"")</f>
        <v>317</v>
      </c>
      <c r="BI240" s="110" t="str">
        <f>IFERROR(VLOOKUP($X240,PITCH!$B$205:$AP$2000,34,FALSE),"")</f>
        <v/>
      </c>
      <c r="BJ240" s="110" t="str">
        <f>IFERROR(VLOOKUP($X240,PITCH!$B$205:$AP$2000,34,FALSE),"")</f>
        <v/>
      </c>
      <c r="BK240" s="110" t="str">
        <f>IFERROR(VLOOKUP($X240,PITCH!$B$205:$AP$2000,34,FALSE),"")</f>
        <v/>
      </c>
    </row>
    <row r="241" spans="2:63" x14ac:dyDescent="0.2">
      <c r="B241" t="s">
        <v>658</v>
      </c>
      <c r="C241" t="s">
        <v>113</v>
      </c>
      <c r="D241" t="s">
        <v>111</v>
      </c>
      <c r="E241" t="s">
        <v>111</v>
      </c>
      <c r="F241">
        <v>2</v>
      </c>
      <c r="M241">
        <v>181</v>
      </c>
      <c r="N241">
        <v>11</v>
      </c>
      <c r="O241">
        <v>0</v>
      </c>
      <c r="P241">
        <v>4.1500000000000004</v>
      </c>
      <c r="Q241">
        <v>1.2</v>
      </c>
      <c r="R241">
        <v>147</v>
      </c>
      <c r="T241" s="127">
        <f t="shared" si="17"/>
        <v>239</v>
      </c>
      <c r="U241" t="str">
        <f t="shared" si="14"/>
        <v>P</v>
      </c>
      <c r="V241" t="str">
        <f>IF(U241="H",COUNTIF($U$3:$U241,"H"),"")</f>
        <v/>
      </c>
      <c r="W241">
        <f>IF(U241="P",COUNTIF($U$3:$U241,"P"),"")</f>
        <v>96</v>
      </c>
      <c r="X241" s="76" t="str">
        <f t="shared" si="15"/>
        <v>Jhoulys Chacin</v>
      </c>
      <c r="Y241">
        <f>IFERROR(VLOOKUP($X241,PITCH!$B$7:$AJ$2004,29,FALSE),"")</f>
        <v>7.4684305472038481</v>
      </c>
      <c r="Z241">
        <f>IFERROR(VLOOKUP($X241,PITCH!$B$7:$AJ$2004,30,FALSE),"")</f>
        <v>3.4636199639206251</v>
      </c>
      <c r="AA241">
        <f>IFERROR(VLOOKUP($X241,PITCH!$B$7:$AJ$2004,31,FALSE),"")</f>
        <v>4.0048105832832235</v>
      </c>
      <c r="AB241" t="str">
        <f>IFERROR(VLOOKUP($X241,PITCH!$B$7:$AJ$2004,1,FALSE),"")</f>
        <v>Jhoulys Chacin</v>
      </c>
      <c r="AD241" s="108" t="str">
        <f>IFERROR(VLOOKUP($X241,Prospects!$A$3:$K$281,1,FALSE),"")</f>
        <v/>
      </c>
      <c r="AE241" s="108" t="str">
        <f>IFERROR(VLOOKUP($X241,Prospects!$A$3:$K$281,9,FALSE),"")</f>
        <v/>
      </c>
      <c r="AF241" s="108" t="str">
        <f>IFERROR(VLOOKUP($X241,Prospects!$A$3:$K$281,2,FALSE),"")</f>
        <v/>
      </c>
      <c r="AG241" s="110" t="str">
        <f>IFERROR(VLOOKUP($X241,Prospects!$A$3:$K$281,10,FALSE),"")</f>
        <v/>
      </c>
      <c r="AH241" s="110" t="str">
        <f>IFERROR(VLOOKUP($X241,Prospects!$A$3:$K$281,11,FALSE),"")</f>
        <v/>
      </c>
      <c r="AI241" s="110" t="str">
        <f>IFERROR(VLOOKUP($X241,Prospects!$A$3:$K$281,3,FALSE),"")</f>
        <v/>
      </c>
      <c r="AJ241" s="110" t="str">
        <f>IFERROR(VLOOKUP($X241,Prospects!$A$3:$K$281,4,FALSE),"")</f>
        <v/>
      </c>
      <c r="AK241" s="110" t="str">
        <f>IFERROR(VLOOKUP($X241,Prospects!$A$3:$K$281,5,FALSE),"")</f>
        <v/>
      </c>
      <c r="AL241" s="110" t="str">
        <f>IFERROR(VLOOKUP($X241,Prospects!$A$3:$K$281,6,FALSE),"")</f>
        <v/>
      </c>
      <c r="AN241" s="108" t="str">
        <f>IFERROR(VLOOKUP($X241,KEEPERS!$A$3:$H$300,1,FALSE),"")</f>
        <v/>
      </c>
      <c r="AO241" s="108" t="str">
        <f>IFERROR(VLOOKUP($X241,KEEPERS!$A$3:$H$300,5,FALSE),"")</f>
        <v/>
      </c>
      <c r="AP241" s="108" t="str">
        <f>IFERROR(VLOOKUP($X241,KEEPERS!$A$3:$H$300,2,FALSE),"")</f>
        <v/>
      </c>
      <c r="AQ241" s="110" t="str">
        <f>IFERROR(VLOOKUP($X241,KEEPERS!$A$3:$H$300,6,FALSE),"")</f>
        <v/>
      </c>
      <c r="AR241" s="110" t="str">
        <f>IFERROR(VLOOKUP($X241,KEEPERS!$A$3:$H$300,7,FALSE),"")</f>
        <v/>
      </c>
      <c r="AT241" s="110" t="str">
        <f>IFERROR(VLOOKUP($X241,HIT!$B$182:$AM$2000,1,FALSE),"")</f>
        <v/>
      </c>
      <c r="AU241" s="407">
        <f>IFERROR(VLOOKUP($X241,HIT!$B$182:$AM$2000,32,FALSE),0)</f>
        <v>0</v>
      </c>
      <c r="AV241" s="407">
        <f>IFERROR(VLOOKUP($X241,HIT!$B$182:$AM$2000,33,FALSE),0)</f>
        <v>0</v>
      </c>
      <c r="AW241" s="110" t="str">
        <f>IFERROR(VLOOKUP($X241,PITCH!$B$182:$AP$2000,1,FALSE),"")</f>
        <v>Jhoulys Chacin</v>
      </c>
      <c r="AX241" s="110">
        <f>IFERROR(VLOOKUP($X241,PITCH!$B$182:$AP$2000,35,FALSE),0)</f>
        <v>292.90000000000009</v>
      </c>
      <c r="AY241" s="110">
        <f>IFERROR(VLOOKUP($X241,PITCH!$B$182:$AP$2000,36,FALSE),0)</f>
        <v>9.4483870967741961</v>
      </c>
      <c r="AZ241" s="408">
        <f t="shared" si="16"/>
        <v>292.90000000000009</v>
      </c>
      <c r="BA241" s="408">
        <f>IF(AZ241&gt;0,RANK(AZ241,AZ$3:AZ901),"")</f>
        <v>269</v>
      </c>
      <c r="BB241" s="408">
        <f>IFERROR(VLOOKUP($X241,HIT!$B$182:$AP$2000,31,FALSE),0)</f>
        <v>0</v>
      </c>
      <c r="BC241" s="408">
        <f ca="1">IFERROR(VLOOKUP($X241,PITCH!$B$182:$AP$2000,34,FALSE),0)</f>
        <v>53</v>
      </c>
      <c r="BE241" s="110" t="str">
        <f>IFERROR(VLOOKUP($X241,OBP!$B$182:$AN$2001,32,FALSE),"")</f>
        <v/>
      </c>
      <c r="BG241" s="110" t="str">
        <f>IFERROR(VLOOKUP($X241,OPS!$B$183:$AL$2002,31,FALSE),"")</f>
        <v/>
      </c>
      <c r="BI241" s="110">
        <f ca="1">IFERROR(VLOOKUP($X241,PITCH!$B$205:$AP$2000,34,FALSE),"")</f>
        <v>53</v>
      </c>
      <c r="BJ241" s="110">
        <f ca="1">IFERROR(VLOOKUP($X241,PITCH!$B$205:$AP$2000,34,FALSE),"")</f>
        <v>53</v>
      </c>
      <c r="BK241" s="110">
        <f ca="1">IFERROR(VLOOKUP($X241,PITCH!$B$205:$AP$2000,34,FALSE),"")</f>
        <v>53</v>
      </c>
    </row>
    <row r="242" spans="2:63" x14ac:dyDescent="0.2">
      <c r="B242" t="s">
        <v>979</v>
      </c>
      <c r="C242" t="s">
        <v>339</v>
      </c>
      <c r="D242" t="s">
        <v>111</v>
      </c>
      <c r="E242" t="s">
        <v>111</v>
      </c>
      <c r="F242">
        <v>2</v>
      </c>
      <c r="M242">
        <v>183</v>
      </c>
      <c r="N242">
        <v>8</v>
      </c>
      <c r="O242">
        <v>0</v>
      </c>
      <c r="P242">
        <v>4.22</v>
      </c>
      <c r="Q242">
        <v>1.3</v>
      </c>
      <c r="R242">
        <v>188</v>
      </c>
      <c r="T242" s="127">
        <f t="shared" si="17"/>
        <v>240</v>
      </c>
      <c r="U242" t="str">
        <f t="shared" si="14"/>
        <v>P</v>
      </c>
      <c r="V242" t="str">
        <f>IF(U242="H",COUNTIF($U$3:$U242,"H"),"")</f>
        <v/>
      </c>
      <c r="W242">
        <f>IF(U242="P",COUNTIF($U$3:$U242,"P"),"")</f>
        <v>97</v>
      </c>
      <c r="X242" s="76" t="str">
        <f t="shared" si="15"/>
        <v>Zack Godley</v>
      </c>
      <c r="Y242">
        <f>IFERROR(VLOOKUP($X242,PITCH!$B$7:$AJ$2004,29,FALSE),"")</f>
        <v>8.5005903187721366</v>
      </c>
      <c r="Z242">
        <f>IFERROR(VLOOKUP($X242,PITCH!$B$7:$AJ$2004,30,FALSE),"")</f>
        <v>3.665879574970484</v>
      </c>
      <c r="AA242">
        <f>IFERROR(VLOOKUP($X242,PITCH!$B$7:$AJ$2004,31,FALSE),"")</f>
        <v>4.8347107438016526</v>
      </c>
      <c r="AB242" t="str">
        <f>IFERROR(VLOOKUP($X242,PITCH!$B$7:$AJ$2004,1,FALSE),"")</f>
        <v>Zack Godley</v>
      </c>
      <c r="AD242" s="108" t="str">
        <f>IFERROR(VLOOKUP($X242,Prospects!$A$3:$K$281,1,FALSE),"")</f>
        <v/>
      </c>
      <c r="AE242" s="108" t="str">
        <f>IFERROR(VLOOKUP($X242,Prospects!$A$3:$K$281,9,FALSE),"")</f>
        <v/>
      </c>
      <c r="AF242" s="108" t="str">
        <f>IFERROR(VLOOKUP($X242,Prospects!$A$3:$K$281,2,FALSE),"")</f>
        <v/>
      </c>
      <c r="AG242" s="110" t="str">
        <f>IFERROR(VLOOKUP($X242,Prospects!$A$3:$K$281,10,FALSE),"")</f>
        <v/>
      </c>
      <c r="AH242" s="110" t="str">
        <f>IFERROR(VLOOKUP($X242,Prospects!$A$3:$K$281,11,FALSE),"")</f>
        <v/>
      </c>
      <c r="AI242" s="110" t="str">
        <f>IFERROR(VLOOKUP($X242,Prospects!$A$3:$K$281,3,FALSE),"")</f>
        <v/>
      </c>
      <c r="AJ242" s="110" t="str">
        <f>IFERROR(VLOOKUP($X242,Prospects!$A$3:$K$281,4,FALSE),"")</f>
        <v/>
      </c>
      <c r="AK242" s="110" t="str">
        <f>IFERROR(VLOOKUP($X242,Prospects!$A$3:$K$281,5,FALSE),"")</f>
        <v/>
      </c>
      <c r="AL242" s="110" t="str">
        <f>IFERROR(VLOOKUP($X242,Prospects!$A$3:$K$281,6,FALSE),"")</f>
        <v/>
      </c>
      <c r="AN242" s="108" t="str">
        <f>IFERROR(VLOOKUP($X242,KEEPERS!$A$3:$H$300,1,FALSE),"")</f>
        <v/>
      </c>
      <c r="AO242" s="108" t="str">
        <f>IFERROR(VLOOKUP($X242,KEEPERS!$A$3:$H$300,5,FALSE),"")</f>
        <v/>
      </c>
      <c r="AP242" s="108" t="str">
        <f>IFERROR(VLOOKUP($X242,KEEPERS!$A$3:$H$300,2,FALSE),"")</f>
        <v/>
      </c>
      <c r="AQ242" s="110" t="str">
        <f>IFERROR(VLOOKUP($X242,KEEPERS!$A$3:$H$300,6,FALSE),"")</f>
        <v/>
      </c>
      <c r="AR242" s="110" t="str">
        <f>IFERROR(VLOOKUP($X242,KEEPERS!$A$3:$H$300,7,FALSE),"")</f>
        <v/>
      </c>
      <c r="AT242" s="110" t="str">
        <f>IFERROR(VLOOKUP($X242,HIT!$B$182:$AM$2000,1,FALSE),"")</f>
        <v/>
      </c>
      <c r="AU242" s="407">
        <f>IFERROR(VLOOKUP($X242,HIT!$B$182:$AM$2000,32,FALSE),0)</f>
        <v>0</v>
      </c>
      <c r="AV242" s="407">
        <f>IFERROR(VLOOKUP($X242,HIT!$B$182:$AM$2000,33,FALSE),0)</f>
        <v>0</v>
      </c>
      <c r="AW242" s="110" t="str">
        <f>IFERROR(VLOOKUP($X242,PITCH!$B$182:$AP$2000,1,FALSE),"")</f>
        <v>Zack Godley</v>
      </c>
      <c r="AX242" s="110">
        <f>IFERROR(VLOOKUP($X242,PITCH!$B$182:$AP$2000,35,FALSE),0)</f>
        <v>335.20000000000005</v>
      </c>
      <c r="AY242" s="110">
        <f>IFERROR(VLOOKUP($X242,PITCH!$B$182:$AP$2000,36,FALSE),0)</f>
        <v>10.812903225806453</v>
      </c>
      <c r="AZ242" s="408">
        <f t="shared" si="16"/>
        <v>335.20000000000005</v>
      </c>
      <c r="BA242" s="408">
        <f>IF(AZ242&gt;0,RANK(AZ242,AZ$3:AZ902),"")</f>
        <v>199</v>
      </c>
      <c r="BB242" s="408">
        <f>IFERROR(VLOOKUP($X242,HIT!$B$182:$AP$2000,31,FALSE),0)</f>
        <v>0</v>
      </c>
      <c r="BC242" s="408">
        <f ca="1">IFERROR(VLOOKUP($X242,PITCH!$B$182:$AP$2000,34,FALSE),0)</f>
        <v>40</v>
      </c>
      <c r="BE242" s="110" t="str">
        <f>IFERROR(VLOOKUP($X242,OBP!$B$182:$AN$2001,32,FALSE),"")</f>
        <v/>
      </c>
      <c r="BG242" s="110" t="str">
        <f>IFERROR(VLOOKUP($X242,OPS!$B$183:$AL$2002,31,FALSE),"")</f>
        <v/>
      </c>
      <c r="BI242" s="110">
        <f ca="1">IFERROR(VLOOKUP($X242,PITCH!$B$205:$AP$2000,34,FALSE),"")</f>
        <v>40</v>
      </c>
      <c r="BJ242" s="110">
        <f ca="1">IFERROR(VLOOKUP($X242,PITCH!$B$205:$AP$2000,34,FALSE),"")</f>
        <v>40</v>
      </c>
      <c r="BK242" s="110">
        <f ca="1">IFERROR(VLOOKUP($X242,PITCH!$B$205:$AP$2000,34,FALSE),"")</f>
        <v>40</v>
      </c>
    </row>
    <row r="243" spans="2:63" x14ac:dyDescent="0.2">
      <c r="B243" t="s">
        <v>3433</v>
      </c>
      <c r="C243" t="s">
        <v>123</v>
      </c>
      <c r="D243" t="s">
        <v>427</v>
      </c>
      <c r="E243" t="s">
        <v>1000</v>
      </c>
      <c r="F243">
        <v>2</v>
      </c>
      <c r="G243">
        <v>541</v>
      </c>
      <c r="H243">
        <v>71</v>
      </c>
      <c r="I243">
        <v>12</v>
      </c>
      <c r="J243">
        <v>51</v>
      </c>
      <c r="K243">
        <v>10</v>
      </c>
      <c r="L243">
        <v>0.28100000000000003</v>
      </c>
      <c r="T243" s="127">
        <f t="shared" si="17"/>
        <v>241</v>
      </c>
      <c r="U243" t="str">
        <f t="shared" si="14"/>
        <v>H</v>
      </c>
      <c r="V243">
        <f>IF(U243="H",COUNTIF($U$3:$U243,"H"),"")</f>
        <v>144</v>
      </c>
      <c r="W243" t="str">
        <f>IF(U243="P",COUNTIF($U$3:$U243,"P"),"")</f>
        <v/>
      </c>
      <c r="X243" s="76" t="str">
        <f t="shared" si="15"/>
        <v>David Fletcher</v>
      </c>
      <c r="Y243" t="str">
        <f>IFERROR(VLOOKUP($X243,PITCH!$B$7:$AJ$2004,29,FALSE),"")</f>
        <v/>
      </c>
      <c r="Z243" t="str">
        <f>IFERROR(VLOOKUP($X243,PITCH!$B$7:$AJ$2004,30,FALSE),"")</f>
        <v/>
      </c>
      <c r="AA243" t="str">
        <f>IFERROR(VLOOKUP($X243,PITCH!$B$7:$AJ$2004,31,FALSE),"")</f>
        <v/>
      </c>
      <c r="AB243" t="str">
        <f>IFERROR(VLOOKUP($X243,PITCH!$B$7:$AJ$2004,1,FALSE),"")</f>
        <v/>
      </c>
      <c r="AD243" s="108" t="str">
        <f>IFERROR(VLOOKUP($X243,Prospects!$A$3:$K$281,1,FALSE),"")</f>
        <v/>
      </c>
      <c r="AE243" s="108" t="str">
        <f>IFERROR(VLOOKUP($X243,Prospects!$A$3:$K$281,9,FALSE),"")</f>
        <v/>
      </c>
      <c r="AF243" s="108" t="str">
        <f>IFERROR(VLOOKUP($X243,Prospects!$A$3:$K$281,2,FALSE),"")</f>
        <v/>
      </c>
      <c r="AG243" s="110" t="str">
        <f>IFERROR(VLOOKUP($X243,Prospects!$A$3:$K$281,10,FALSE),"")</f>
        <v/>
      </c>
      <c r="AH243" s="110" t="str">
        <f>IFERROR(VLOOKUP($X243,Prospects!$A$3:$K$281,11,FALSE),"")</f>
        <v/>
      </c>
      <c r="AI243" s="110" t="str">
        <f>IFERROR(VLOOKUP($X243,Prospects!$A$3:$K$281,3,FALSE),"")</f>
        <v/>
      </c>
      <c r="AJ243" s="110" t="str">
        <f>IFERROR(VLOOKUP($X243,Prospects!$A$3:$K$281,4,FALSE),"")</f>
        <v/>
      </c>
      <c r="AK243" s="110" t="str">
        <f>IFERROR(VLOOKUP($X243,Prospects!$A$3:$K$281,5,FALSE),"")</f>
        <v/>
      </c>
      <c r="AL243" s="110" t="str">
        <f>IFERROR(VLOOKUP($X243,Prospects!$A$3:$K$281,6,FALSE),"")</f>
        <v/>
      </c>
      <c r="AN243" s="108" t="str">
        <f>IFERROR(VLOOKUP($X243,KEEPERS!$A$3:$H$300,1,FALSE),"")</f>
        <v/>
      </c>
      <c r="AO243" s="108" t="str">
        <f>IFERROR(VLOOKUP($X243,KEEPERS!$A$3:$H$300,5,FALSE),"")</f>
        <v/>
      </c>
      <c r="AP243" s="108" t="str">
        <f>IFERROR(VLOOKUP($X243,KEEPERS!$A$3:$H$300,2,FALSE),"")</f>
        <v/>
      </c>
      <c r="AQ243" s="110" t="str">
        <f>IFERROR(VLOOKUP($X243,KEEPERS!$A$3:$H$300,6,FALSE),"")</f>
        <v/>
      </c>
      <c r="AR243" s="110" t="str">
        <f>IFERROR(VLOOKUP($X243,KEEPERS!$A$3:$H$300,7,FALSE),"")</f>
        <v/>
      </c>
      <c r="AT243" s="110" t="str">
        <f>IFERROR(VLOOKUP($X243,HIT!$B$182:$AM$2000,1,FALSE),"")</f>
        <v>David Fletcher</v>
      </c>
      <c r="AU243" s="407">
        <f>IFERROR(VLOOKUP($X243,HIT!$B$182:$AM$2000,32,FALSE),0)</f>
        <v>332.45</v>
      </c>
      <c r="AV243" s="407">
        <f>IFERROR(VLOOKUP($X243,HIT!$B$182:$AM$2000,33,FALSE),0)</f>
        <v>2.3086805555555556</v>
      </c>
      <c r="AW243" s="110" t="str">
        <f>IFERROR(VLOOKUP($X243,PITCH!$B$182:$AP$2000,1,FALSE),"")</f>
        <v/>
      </c>
      <c r="AX243" s="110">
        <f>IFERROR(VLOOKUP($X243,PITCH!$B$182:$AP$2000,35,FALSE),0)</f>
        <v>0</v>
      </c>
      <c r="AY243" s="110">
        <f>IFERROR(VLOOKUP($X243,PITCH!$B$182:$AP$2000,36,FALSE),0)</f>
        <v>0</v>
      </c>
      <c r="AZ243" s="408">
        <f t="shared" si="16"/>
        <v>332.45</v>
      </c>
      <c r="BA243" s="408">
        <f>IF(AZ243&gt;0,RANK(AZ243,AZ$3:AZ903),"")</f>
        <v>202</v>
      </c>
      <c r="BB243" s="408">
        <f ca="1">IFERROR(VLOOKUP($X243,HIT!$B$182:$AP$2000,31,FALSE),0)</f>
        <v>428</v>
      </c>
      <c r="BC243" s="408">
        <f>IFERROR(VLOOKUP($X243,PITCH!$B$182:$AP$2000,34,FALSE),0)</f>
        <v>0</v>
      </c>
      <c r="BE243" s="110">
        <f>IFERROR(VLOOKUP($X243,OBP!$B$182:$AN$2001,32,FALSE),"")</f>
        <v>185</v>
      </c>
      <c r="BG243" s="110">
        <f>IFERROR(VLOOKUP($X243,OPS!$B$183:$AL$2002,31,FALSE),"")</f>
        <v>195</v>
      </c>
      <c r="BI243" s="110" t="str">
        <f>IFERROR(VLOOKUP($X243,PITCH!$B$205:$AP$2000,34,FALSE),"")</f>
        <v/>
      </c>
      <c r="BJ243" s="110" t="str">
        <f>IFERROR(VLOOKUP($X243,PITCH!$B$205:$AP$2000,34,FALSE),"")</f>
        <v/>
      </c>
      <c r="BK243" s="110" t="str">
        <f>IFERROR(VLOOKUP($X243,PITCH!$B$205:$AP$2000,34,FALSE),"")</f>
        <v/>
      </c>
    </row>
    <row r="244" spans="2:63" x14ac:dyDescent="0.2">
      <c r="B244" t="s">
        <v>3444</v>
      </c>
      <c r="C244" t="s">
        <v>718</v>
      </c>
      <c r="D244" t="s">
        <v>118</v>
      </c>
      <c r="E244" t="s">
        <v>118</v>
      </c>
      <c r="F244">
        <v>2</v>
      </c>
      <c r="G244">
        <v>454</v>
      </c>
      <c r="H244">
        <v>56</v>
      </c>
      <c r="I244">
        <v>17</v>
      </c>
      <c r="J244">
        <v>59</v>
      </c>
      <c r="K244">
        <v>8</v>
      </c>
      <c r="L244">
        <v>0.26900000000000002</v>
      </c>
      <c r="T244" s="127">
        <f t="shared" si="17"/>
        <v>242</v>
      </c>
      <c r="U244" t="str">
        <f t="shared" si="14"/>
        <v>H</v>
      </c>
      <c r="V244">
        <f>IF(U244="H",COUNTIF($U$3:$U244,"H"),"")</f>
        <v>145</v>
      </c>
      <c r="W244" t="str">
        <f>IF(U244="P",COUNTIF($U$3:$U244,"P"),"")</f>
        <v/>
      </c>
      <c r="X244" s="76" t="str">
        <f t="shared" si="15"/>
        <v>Jeff McNeil</v>
      </c>
      <c r="Y244" t="str">
        <f>IFERROR(VLOOKUP($X244,PITCH!$B$7:$AJ$2004,29,FALSE),"")</f>
        <v/>
      </c>
      <c r="Z244" t="str">
        <f>IFERROR(VLOOKUP($X244,PITCH!$B$7:$AJ$2004,30,FALSE),"")</f>
        <v/>
      </c>
      <c r="AA244" t="str">
        <f>IFERROR(VLOOKUP($X244,PITCH!$B$7:$AJ$2004,31,FALSE),"")</f>
        <v/>
      </c>
      <c r="AB244" t="str">
        <f>IFERROR(VLOOKUP($X244,PITCH!$B$7:$AJ$2004,1,FALSE),"")</f>
        <v/>
      </c>
      <c r="AD244" s="108" t="str">
        <f>IFERROR(VLOOKUP($X244,Prospects!$A$3:$K$281,1,FALSE),"")</f>
        <v/>
      </c>
      <c r="AE244" s="108" t="str">
        <f>IFERROR(VLOOKUP($X244,Prospects!$A$3:$K$281,9,FALSE),"")</f>
        <v/>
      </c>
      <c r="AF244" s="108" t="str">
        <f>IFERROR(VLOOKUP($X244,Prospects!$A$3:$K$281,2,FALSE),"")</f>
        <v/>
      </c>
      <c r="AG244" s="110" t="str">
        <f>IFERROR(VLOOKUP($X244,Prospects!$A$3:$K$281,10,FALSE),"")</f>
        <v/>
      </c>
      <c r="AH244" s="110" t="str">
        <f>IFERROR(VLOOKUP($X244,Prospects!$A$3:$K$281,11,FALSE),"")</f>
        <v/>
      </c>
      <c r="AI244" s="110" t="str">
        <f>IFERROR(VLOOKUP($X244,Prospects!$A$3:$K$281,3,FALSE),"")</f>
        <v/>
      </c>
      <c r="AJ244" s="110" t="str">
        <f>IFERROR(VLOOKUP($X244,Prospects!$A$3:$K$281,4,FALSE),"")</f>
        <v/>
      </c>
      <c r="AK244" s="110" t="str">
        <f>IFERROR(VLOOKUP($X244,Prospects!$A$3:$K$281,5,FALSE),"")</f>
        <v/>
      </c>
      <c r="AL244" s="110" t="str">
        <f>IFERROR(VLOOKUP($X244,Prospects!$A$3:$K$281,6,FALSE),"")</f>
        <v/>
      </c>
      <c r="AN244" s="108" t="str">
        <f>IFERROR(VLOOKUP($X244,KEEPERS!$A$3:$H$300,1,FALSE),"")</f>
        <v/>
      </c>
      <c r="AO244" s="108" t="str">
        <f>IFERROR(VLOOKUP($X244,KEEPERS!$A$3:$H$300,5,FALSE),"")</f>
        <v/>
      </c>
      <c r="AP244" s="108" t="str">
        <f>IFERROR(VLOOKUP($X244,KEEPERS!$A$3:$H$300,2,FALSE),"")</f>
        <v/>
      </c>
      <c r="AQ244" s="110" t="str">
        <f>IFERROR(VLOOKUP($X244,KEEPERS!$A$3:$H$300,6,FALSE),"")</f>
        <v/>
      </c>
      <c r="AR244" s="110" t="str">
        <f>IFERROR(VLOOKUP($X244,KEEPERS!$A$3:$H$300,7,FALSE),"")</f>
        <v/>
      </c>
      <c r="AT244" s="110" t="str">
        <f>IFERROR(VLOOKUP($X244,HIT!$B$182:$AM$2000,1,FALSE),"")</f>
        <v>Jeff McNeil</v>
      </c>
      <c r="AU244" s="407">
        <f>IFERROR(VLOOKUP($X244,HIT!$B$182:$AM$2000,32,FALSE),0)</f>
        <v>285.79999999999995</v>
      </c>
      <c r="AV244" s="407">
        <f>IFERROR(VLOOKUP($X244,HIT!$B$182:$AM$2000,33,FALSE),0)</f>
        <v>2.3816666666666664</v>
      </c>
      <c r="AW244" s="110" t="str">
        <f>IFERROR(VLOOKUP($X244,PITCH!$B$182:$AP$2000,1,FALSE),"")</f>
        <v/>
      </c>
      <c r="AX244" s="110">
        <f>IFERROR(VLOOKUP($X244,PITCH!$B$182:$AP$2000,35,FALSE),0)</f>
        <v>0</v>
      </c>
      <c r="AY244" s="110">
        <f>IFERROR(VLOOKUP($X244,PITCH!$B$182:$AP$2000,36,FALSE),0)</f>
        <v>0</v>
      </c>
      <c r="AZ244" s="408">
        <f t="shared" si="16"/>
        <v>285.79999999999995</v>
      </c>
      <c r="BA244" s="408">
        <f>IF(AZ244&gt;0,RANK(AZ244,AZ$3:AZ904),"")</f>
        <v>280</v>
      </c>
      <c r="BB244" s="408">
        <f ca="1">IFERROR(VLOOKUP($X244,HIT!$B$182:$AP$2000,31,FALSE),0)</f>
        <v>182</v>
      </c>
      <c r="BC244" s="408">
        <f>IFERROR(VLOOKUP($X244,PITCH!$B$182:$AP$2000,34,FALSE),0)</f>
        <v>0</v>
      </c>
      <c r="BE244" s="110">
        <f>IFERROR(VLOOKUP($X244,OBP!$B$182:$AN$2001,32,FALSE),"")</f>
        <v>189</v>
      </c>
      <c r="BG244" s="110">
        <f>IFERROR(VLOOKUP($X244,OPS!$B$183:$AL$2002,31,FALSE),"")</f>
        <v>192</v>
      </c>
      <c r="BI244" s="110" t="str">
        <f>IFERROR(VLOOKUP($X244,PITCH!$B$205:$AP$2000,34,FALSE),"")</f>
        <v/>
      </c>
      <c r="BJ244" s="110" t="str">
        <f>IFERROR(VLOOKUP($X244,PITCH!$B$205:$AP$2000,34,FALSE),"")</f>
        <v/>
      </c>
      <c r="BK244" s="110" t="str">
        <f>IFERROR(VLOOKUP($X244,PITCH!$B$205:$AP$2000,34,FALSE),"")</f>
        <v/>
      </c>
    </row>
    <row r="245" spans="2:63" x14ac:dyDescent="0.2">
      <c r="B245" t="s">
        <v>2660</v>
      </c>
      <c r="C245" t="s">
        <v>119</v>
      </c>
      <c r="D245" t="s">
        <v>116</v>
      </c>
      <c r="E245" t="s">
        <v>116</v>
      </c>
      <c r="F245">
        <v>2</v>
      </c>
      <c r="G245">
        <v>522</v>
      </c>
      <c r="H245">
        <v>54</v>
      </c>
      <c r="I245">
        <v>26</v>
      </c>
      <c r="J245">
        <v>68</v>
      </c>
      <c r="K245">
        <v>1</v>
      </c>
      <c r="L245">
        <v>0.251</v>
      </c>
      <c r="T245" s="127">
        <f t="shared" si="17"/>
        <v>243</v>
      </c>
      <c r="U245" t="str">
        <f t="shared" si="14"/>
        <v>H</v>
      </c>
      <c r="V245">
        <f>IF(U245="H",COUNTIF($U$3:$U245,"H"),"")</f>
        <v>146</v>
      </c>
      <c r="W245" t="str">
        <f>IF(U245="P",COUNTIF($U$3:$U245,"P"),"")</f>
        <v/>
      </c>
      <c r="X245" s="76" t="str">
        <f t="shared" si="15"/>
        <v>Renato Nunez</v>
      </c>
      <c r="Y245" t="str">
        <f>IFERROR(VLOOKUP($X245,PITCH!$B$7:$AJ$2004,29,FALSE),"")</f>
        <v/>
      </c>
      <c r="Z245" t="str">
        <f>IFERROR(VLOOKUP($X245,PITCH!$B$7:$AJ$2004,30,FALSE),"")</f>
        <v/>
      </c>
      <c r="AA245" t="str">
        <f>IFERROR(VLOOKUP($X245,PITCH!$B$7:$AJ$2004,31,FALSE),"")</f>
        <v/>
      </c>
      <c r="AB245" t="str">
        <f>IFERROR(VLOOKUP($X245,PITCH!$B$7:$AJ$2004,1,FALSE),"")</f>
        <v/>
      </c>
      <c r="AD245" s="108" t="str">
        <f>IFERROR(VLOOKUP($X245,Prospects!$A$3:$K$281,1,FALSE),"")</f>
        <v/>
      </c>
      <c r="AE245" s="108" t="str">
        <f>IFERROR(VLOOKUP($X245,Prospects!$A$3:$K$281,9,FALSE),"")</f>
        <v/>
      </c>
      <c r="AF245" s="108" t="str">
        <f>IFERROR(VLOOKUP($X245,Prospects!$A$3:$K$281,2,FALSE),"")</f>
        <v/>
      </c>
      <c r="AG245" s="110" t="str">
        <f>IFERROR(VLOOKUP($X245,Prospects!$A$3:$K$281,10,FALSE),"")</f>
        <v/>
      </c>
      <c r="AH245" s="110" t="str">
        <f>IFERROR(VLOOKUP($X245,Prospects!$A$3:$K$281,11,FALSE),"")</f>
        <v/>
      </c>
      <c r="AI245" s="110" t="str">
        <f>IFERROR(VLOOKUP($X245,Prospects!$A$3:$K$281,3,FALSE),"")</f>
        <v/>
      </c>
      <c r="AJ245" s="110" t="str">
        <f>IFERROR(VLOOKUP($X245,Prospects!$A$3:$K$281,4,FALSE),"")</f>
        <v/>
      </c>
      <c r="AK245" s="110" t="str">
        <f>IFERROR(VLOOKUP($X245,Prospects!$A$3:$K$281,5,FALSE),"")</f>
        <v/>
      </c>
      <c r="AL245" s="110" t="str">
        <f>IFERROR(VLOOKUP($X245,Prospects!$A$3:$K$281,6,FALSE),"")</f>
        <v/>
      </c>
      <c r="AN245" s="108" t="str">
        <f>IFERROR(VLOOKUP($X245,KEEPERS!$A$3:$H$300,1,FALSE),"")</f>
        <v/>
      </c>
      <c r="AO245" s="108" t="str">
        <f>IFERROR(VLOOKUP($X245,KEEPERS!$A$3:$H$300,5,FALSE),"")</f>
        <v/>
      </c>
      <c r="AP245" s="108" t="str">
        <f>IFERROR(VLOOKUP($X245,KEEPERS!$A$3:$H$300,2,FALSE),"")</f>
        <v/>
      </c>
      <c r="AQ245" s="110" t="str">
        <f>IFERROR(VLOOKUP($X245,KEEPERS!$A$3:$H$300,6,FALSE),"")</f>
        <v/>
      </c>
      <c r="AR245" s="110" t="str">
        <f>IFERROR(VLOOKUP($X245,KEEPERS!$A$3:$H$300,7,FALSE),"")</f>
        <v/>
      </c>
      <c r="AT245" s="110" t="str">
        <f>IFERROR(VLOOKUP($X245,HIT!$B$182:$AM$2000,1,FALSE),"")</f>
        <v>Renato Nunez</v>
      </c>
      <c r="AU245" s="407">
        <f>IFERROR(VLOOKUP($X245,HIT!$B$182:$AM$2000,32,FALSE),0)</f>
        <v>296.59999999999997</v>
      </c>
      <c r="AV245" s="407">
        <f>IFERROR(VLOOKUP($X245,HIT!$B$182:$AM$2000,33,FALSE),0)</f>
        <v>2.1649635036496346</v>
      </c>
      <c r="AW245" s="110" t="str">
        <f>IFERROR(VLOOKUP($X245,PITCH!$B$182:$AP$2000,1,FALSE),"")</f>
        <v/>
      </c>
      <c r="AX245" s="110">
        <f>IFERROR(VLOOKUP($X245,PITCH!$B$182:$AP$2000,35,FALSE),0)</f>
        <v>0</v>
      </c>
      <c r="AY245" s="110">
        <f>IFERROR(VLOOKUP($X245,PITCH!$B$182:$AP$2000,36,FALSE),0)</f>
        <v>0</v>
      </c>
      <c r="AZ245" s="408">
        <f t="shared" si="16"/>
        <v>296.59999999999997</v>
      </c>
      <c r="BA245" s="408">
        <f>IF(AZ245&gt;0,RANK(AZ245,AZ$3:AZ905),"")</f>
        <v>264</v>
      </c>
      <c r="BB245" s="408">
        <f ca="1">IFERROR(VLOOKUP($X245,HIT!$B$182:$AP$2000,31,FALSE),0)</f>
        <v>201</v>
      </c>
      <c r="BC245" s="408">
        <f>IFERROR(VLOOKUP($X245,PITCH!$B$182:$AP$2000,34,FALSE),0)</f>
        <v>0</v>
      </c>
      <c r="BE245" s="110">
        <f>IFERROR(VLOOKUP($X245,OBP!$B$182:$AN$2001,32,FALSE),"")</f>
        <v>235</v>
      </c>
      <c r="BG245" s="110">
        <f>IFERROR(VLOOKUP($X245,OPS!$B$183:$AL$2002,31,FALSE),"")</f>
        <v>217</v>
      </c>
      <c r="BI245" s="110" t="str">
        <f>IFERROR(VLOOKUP($X245,PITCH!$B$205:$AP$2000,34,FALSE),"")</f>
        <v/>
      </c>
      <c r="BJ245" s="110" t="str">
        <f>IFERROR(VLOOKUP($X245,PITCH!$B$205:$AP$2000,34,FALSE),"")</f>
        <v/>
      </c>
      <c r="BK245" s="110" t="str">
        <f>IFERROR(VLOOKUP($X245,PITCH!$B$205:$AP$2000,34,FALSE),"")</f>
        <v/>
      </c>
    </row>
    <row r="246" spans="2:63" x14ac:dyDescent="0.2">
      <c r="B246" t="s">
        <v>1015</v>
      </c>
      <c r="C246" t="s">
        <v>8</v>
      </c>
      <c r="D246" t="s">
        <v>111</v>
      </c>
      <c r="E246" t="s">
        <v>111</v>
      </c>
      <c r="F246">
        <v>2</v>
      </c>
      <c r="M246">
        <v>182</v>
      </c>
      <c r="N246">
        <v>10</v>
      </c>
      <c r="O246">
        <v>0</v>
      </c>
      <c r="P246">
        <v>4.07</v>
      </c>
      <c r="Q246">
        <v>1.22</v>
      </c>
      <c r="R246">
        <v>135</v>
      </c>
      <c r="T246" s="127">
        <f t="shared" si="17"/>
        <v>244</v>
      </c>
      <c r="U246" t="str">
        <f t="shared" si="14"/>
        <v>P</v>
      </c>
      <c r="V246" t="str">
        <f>IF(U246="H",COUNTIF($U$3:$U246,"H"),"")</f>
        <v/>
      </c>
      <c r="W246">
        <f>IF(U246="P",COUNTIF($U$3:$U246,"P"),"")</f>
        <v>98</v>
      </c>
      <c r="X246" s="76" t="str">
        <f t="shared" si="15"/>
        <v>Trevor Williams</v>
      </c>
      <c r="Y246">
        <f>IFERROR(VLOOKUP($X246,PITCH!$B$7:$AJ$2004,29,FALSE),"")</f>
        <v>6.8210526315789473</v>
      </c>
      <c r="Z246">
        <f>IFERROR(VLOOKUP($X246,PITCH!$B$7:$AJ$2004,30,FALSE),"")</f>
        <v>3.094736842105263</v>
      </c>
      <c r="AA246">
        <f>IFERROR(VLOOKUP($X246,PITCH!$B$7:$AJ$2004,31,FALSE),"")</f>
        <v>3.7263157894736842</v>
      </c>
      <c r="AB246" t="str">
        <f>IFERROR(VLOOKUP($X246,PITCH!$B$7:$AJ$2004,1,FALSE),"")</f>
        <v>Trevor Williams</v>
      </c>
      <c r="AD246" s="108" t="str">
        <f>IFERROR(VLOOKUP($X246,Prospects!$A$3:$K$281,1,FALSE),"")</f>
        <v/>
      </c>
      <c r="AE246" s="108" t="str">
        <f>IFERROR(VLOOKUP($X246,Prospects!$A$3:$K$281,9,FALSE),"")</f>
        <v/>
      </c>
      <c r="AF246" s="108" t="str">
        <f>IFERROR(VLOOKUP($X246,Prospects!$A$3:$K$281,2,FALSE),"")</f>
        <v/>
      </c>
      <c r="AG246" s="110" t="str">
        <f>IFERROR(VLOOKUP($X246,Prospects!$A$3:$K$281,10,FALSE),"")</f>
        <v/>
      </c>
      <c r="AH246" s="110" t="str">
        <f>IFERROR(VLOOKUP($X246,Prospects!$A$3:$K$281,11,FALSE),"")</f>
        <v/>
      </c>
      <c r="AI246" s="110" t="str">
        <f>IFERROR(VLOOKUP($X246,Prospects!$A$3:$K$281,3,FALSE),"")</f>
        <v/>
      </c>
      <c r="AJ246" s="110" t="str">
        <f>IFERROR(VLOOKUP($X246,Prospects!$A$3:$K$281,4,FALSE),"")</f>
        <v/>
      </c>
      <c r="AK246" s="110" t="str">
        <f>IFERROR(VLOOKUP($X246,Prospects!$A$3:$K$281,5,FALSE),"")</f>
        <v/>
      </c>
      <c r="AL246" s="110" t="str">
        <f>IFERROR(VLOOKUP($X246,Prospects!$A$3:$K$281,6,FALSE),"")</f>
        <v/>
      </c>
      <c r="AN246" s="108" t="str">
        <f>IFERROR(VLOOKUP($X246,KEEPERS!$A$3:$H$300,1,FALSE),"")</f>
        <v/>
      </c>
      <c r="AO246" s="108" t="str">
        <f>IFERROR(VLOOKUP($X246,KEEPERS!$A$3:$H$300,5,FALSE),"")</f>
        <v/>
      </c>
      <c r="AP246" s="108" t="str">
        <f>IFERROR(VLOOKUP($X246,KEEPERS!$A$3:$H$300,2,FALSE),"")</f>
        <v/>
      </c>
      <c r="AQ246" s="110" t="str">
        <f>IFERROR(VLOOKUP($X246,KEEPERS!$A$3:$H$300,6,FALSE),"")</f>
        <v/>
      </c>
      <c r="AR246" s="110" t="str">
        <f>IFERROR(VLOOKUP($X246,KEEPERS!$A$3:$H$300,7,FALSE),"")</f>
        <v/>
      </c>
      <c r="AT246" s="110" t="str">
        <f>IFERROR(VLOOKUP($X246,HIT!$B$182:$AM$2000,1,FALSE),"")</f>
        <v/>
      </c>
      <c r="AU246" s="407">
        <f>IFERROR(VLOOKUP($X246,HIT!$B$182:$AM$2000,32,FALSE),0)</f>
        <v>0</v>
      </c>
      <c r="AV246" s="407">
        <f>IFERROR(VLOOKUP($X246,HIT!$B$182:$AM$2000,33,FALSE),0)</f>
        <v>0</v>
      </c>
      <c r="AW246" s="110" t="str">
        <f>IFERROR(VLOOKUP($X246,PITCH!$B$182:$AP$2000,1,FALSE),"")</f>
        <v>Trevor Williams</v>
      </c>
      <c r="AX246" s="110">
        <f>IFERROR(VLOOKUP($X246,PITCH!$B$182:$AP$2000,35,FALSE),0)</f>
        <v>243.5</v>
      </c>
      <c r="AY246" s="110">
        <f>IFERROR(VLOOKUP($X246,PITCH!$B$182:$AP$2000,36,FALSE),0)</f>
        <v>9.365384615384615</v>
      </c>
      <c r="AZ246" s="408">
        <f t="shared" si="16"/>
        <v>243.5</v>
      </c>
      <c r="BA246" s="408">
        <f>IF(AZ246&gt;0,RANK(AZ246,AZ$3:AZ906),"")</f>
        <v>342</v>
      </c>
      <c r="BB246" s="408">
        <f>IFERROR(VLOOKUP($X246,HIT!$B$182:$AP$2000,31,FALSE),0)</f>
        <v>0</v>
      </c>
      <c r="BC246" s="408">
        <f ca="1">IFERROR(VLOOKUP($X246,PITCH!$B$182:$AP$2000,34,FALSE),0)</f>
        <v>85</v>
      </c>
      <c r="BE246" s="110" t="str">
        <f>IFERROR(VLOOKUP($X246,OBP!$B$182:$AN$2001,32,FALSE),"")</f>
        <v/>
      </c>
      <c r="BG246" s="110" t="str">
        <f>IFERROR(VLOOKUP($X246,OPS!$B$183:$AL$2002,31,FALSE),"")</f>
        <v/>
      </c>
      <c r="BI246" s="110">
        <f ca="1">IFERROR(VLOOKUP($X246,PITCH!$B$205:$AP$2000,34,FALSE),"")</f>
        <v>85</v>
      </c>
      <c r="BJ246" s="110">
        <f ca="1">IFERROR(VLOOKUP($X246,PITCH!$B$205:$AP$2000,34,FALSE),"")</f>
        <v>85</v>
      </c>
      <c r="BK246" s="110">
        <f ca="1">IFERROR(VLOOKUP($X246,PITCH!$B$205:$AP$2000,34,FALSE),"")</f>
        <v>85</v>
      </c>
    </row>
    <row r="247" spans="2:63" x14ac:dyDescent="0.2">
      <c r="B247" t="s">
        <v>873</v>
      </c>
      <c r="C247" t="s">
        <v>138</v>
      </c>
      <c r="D247" t="s">
        <v>97</v>
      </c>
      <c r="E247" t="s">
        <v>97</v>
      </c>
      <c r="F247">
        <v>2</v>
      </c>
      <c r="G247">
        <v>414</v>
      </c>
      <c r="H247">
        <v>51</v>
      </c>
      <c r="I247">
        <v>17</v>
      </c>
      <c r="J247">
        <v>61</v>
      </c>
      <c r="K247">
        <v>3</v>
      </c>
      <c r="L247">
        <v>0.248</v>
      </c>
      <c r="T247" s="127">
        <f t="shared" si="17"/>
        <v>245</v>
      </c>
      <c r="U247" t="str">
        <f t="shared" si="14"/>
        <v>H</v>
      </c>
      <c r="V247">
        <f>IF(U247="H",COUNTIF($U$3:$U247,"H"),"")</f>
        <v>147</v>
      </c>
      <c r="W247" t="str">
        <f>IF(U247="P",COUNTIF($U$3:$U247,"P"),"")</f>
        <v/>
      </c>
      <c r="X247" s="76" t="str">
        <f t="shared" si="15"/>
        <v>Jorge Alfaro</v>
      </c>
      <c r="Y247" t="str">
        <f>IFERROR(VLOOKUP($X247,PITCH!$B$7:$AJ$2004,29,FALSE),"")</f>
        <v/>
      </c>
      <c r="Z247" t="str">
        <f>IFERROR(VLOOKUP($X247,PITCH!$B$7:$AJ$2004,30,FALSE),"")</f>
        <v/>
      </c>
      <c r="AA247" t="str">
        <f>IFERROR(VLOOKUP($X247,PITCH!$B$7:$AJ$2004,31,FALSE),"")</f>
        <v/>
      </c>
      <c r="AB247" t="str">
        <f>IFERROR(VLOOKUP($X247,PITCH!$B$7:$AJ$2004,1,FALSE),"")</f>
        <v/>
      </c>
      <c r="AD247" s="108" t="str">
        <f>IFERROR(VLOOKUP($X247,Prospects!$A$3:$K$281,1,FALSE),"")</f>
        <v/>
      </c>
      <c r="AE247" s="108" t="str">
        <f>IFERROR(VLOOKUP($X247,Prospects!$A$3:$K$281,9,FALSE),"")</f>
        <v/>
      </c>
      <c r="AF247" s="108" t="str">
        <f>IFERROR(VLOOKUP($X247,Prospects!$A$3:$K$281,2,FALSE),"")</f>
        <v/>
      </c>
      <c r="AG247" s="110" t="str">
        <f>IFERROR(VLOOKUP($X247,Prospects!$A$3:$K$281,10,FALSE),"")</f>
        <v/>
      </c>
      <c r="AH247" s="110" t="str">
        <f>IFERROR(VLOOKUP($X247,Prospects!$A$3:$K$281,11,FALSE),"")</f>
        <v/>
      </c>
      <c r="AI247" s="110" t="str">
        <f>IFERROR(VLOOKUP($X247,Prospects!$A$3:$K$281,3,FALSE),"")</f>
        <v/>
      </c>
      <c r="AJ247" s="110" t="str">
        <f>IFERROR(VLOOKUP($X247,Prospects!$A$3:$K$281,4,FALSE),"")</f>
        <v/>
      </c>
      <c r="AK247" s="110" t="str">
        <f>IFERROR(VLOOKUP($X247,Prospects!$A$3:$K$281,5,FALSE),"")</f>
        <v/>
      </c>
      <c r="AL247" s="110" t="str">
        <f>IFERROR(VLOOKUP($X247,Prospects!$A$3:$K$281,6,FALSE),"")</f>
        <v/>
      </c>
      <c r="AN247" s="108" t="str">
        <f>IFERROR(VLOOKUP($X247,KEEPERS!$A$3:$H$300,1,FALSE),"")</f>
        <v/>
      </c>
      <c r="AO247" s="108" t="str">
        <f>IFERROR(VLOOKUP($X247,KEEPERS!$A$3:$H$300,5,FALSE),"")</f>
        <v/>
      </c>
      <c r="AP247" s="108" t="str">
        <f>IFERROR(VLOOKUP($X247,KEEPERS!$A$3:$H$300,2,FALSE),"")</f>
        <v/>
      </c>
      <c r="AQ247" s="110" t="str">
        <f>IFERROR(VLOOKUP($X247,KEEPERS!$A$3:$H$300,6,FALSE),"")</f>
        <v/>
      </c>
      <c r="AR247" s="110" t="str">
        <f>IFERROR(VLOOKUP($X247,KEEPERS!$A$3:$H$300,7,FALSE),"")</f>
        <v/>
      </c>
      <c r="AT247" s="110" t="str">
        <f>IFERROR(VLOOKUP($X247,HIT!$B$182:$AM$2000,1,FALSE),"")</f>
        <v>Jorge Alfaro</v>
      </c>
      <c r="AU247" s="407">
        <f>IFERROR(VLOOKUP($X247,HIT!$B$182:$AM$2000,32,FALSE),0)</f>
        <v>178.74999999999997</v>
      </c>
      <c r="AV247" s="407">
        <f>IFERROR(VLOOKUP($X247,HIT!$B$182:$AM$2000,33,FALSE),0)</f>
        <v>1.5277777777777775</v>
      </c>
      <c r="AW247" s="110" t="str">
        <f>IFERROR(VLOOKUP($X247,PITCH!$B$182:$AP$2000,1,FALSE),"")</f>
        <v/>
      </c>
      <c r="AX247" s="110">
        <f>IFERROR(VLOOKUP($X247,PITCH!$B$182:$AP$2000,35,FALSE),0)</f>
        <v>0</v>
      </c>
      <c r="AY247" s="110">
        <f>IFERROR(VLOOKUP($X247,PITCH!$B$182:$AP$2000,36,FALSE),0)</f>
        <v>0</v>
      </c>
      <c r="AZ247" s="408">
        <f t="shared" si="16"/>
        <v>178.74999999999997</v>
      </c>
      <c r="BA247" s="408">
        <f>IF(AZ247&gt;0,RANK(AZ247,AZ$3:AZ907),"")</f>
        <v>417</v>
      </c>
      <c r="BB247" s="408">
        <f ca="1">IFERROR(VLOOKUP($X247,HIT!$B$182:$AP$2000,31,FALSE),0)</f>
        <v>415</v>
      </c>
      <c r="BC247" s="408">
        <f>IFERROR(VLOOKUP($X247,PITCH!$B$182:$AP$2000,34,FALSE),0)</f>
        <v>0</v>
      </c>
      <c r="BE247" s="110">
        <f>IFERROR(VLOOKUP($X247,OBP!$B$182:$AN$2001,32,FALSE),"")</f>
        <v>222</v>
      </c>
      <c r="BG247" s="110">
        <f>IFERROR(VLOOKUP($X247,OPS!$B$183:$AL$2002,31,FALSE),"")</f>
        <v>210</v>
      </c>
      <c r="BI247" s="110" t="str">
        <f>IFERROR(VLOOKUP($X247,PITCH!$B$205:$AP$2000,34,FALSE),"")</f>
        <v/>
      </c>
      <c r="BJ247" s="110" t="str">
        <f>IFERROR(VLOOKUP($X247,PITCH!$B$205:$AP$2000,34,FALSE),"")</f>
        <v/>
      </c>
      <c r="BK247" s="110" t="str">
        <f>IFERROR(VLOOKUP($X247,PITCH!$B$205:$AP$2000,34,FALSE),"")</f>
        <v/>
      </c>
    </row>
    <row r="248" spans="2:63" x14ac:dyDescent="0.2">
      <c r="B248" t="s">
        <v>2648</v>
      </c>
      <c r="C248" t="s">
        <v>115</v>
      </c>
      <c r="D248" t="s">
        <v>1034</v>
      </c>
      <c r="E248" t="s">
        <v>3434</v>
      </c>
      <c r="F248">
        <v>2</v>
      </c>
      <c r="G248">
        <v>527</v>
      </c>
      <c r="H248">
        <v>71</v>
      </c>
      <c r="I248">
        <v>16</v>
      </c>
      <c r="J248">
        <v>74</v>
      </c>
      <c r="K248">
        <v>17</v>
      </c>
      <c r="L248">
        <v>0.23400000000000001</v>
      </c>
      <c r="T248" s="127">
        <f t="shared" si="17"/>
        <v>246</v>
      </c>
      <c r="U248" t="str">
        <f t="shared" si="14"/>
        <v>H</v>
      </c>
      <c r="V248">
        <f>IF(U248="H",COUNTIF($U$3:$U248,"H"),"")</f>
        <v>148</v>
      </c>
      <c r="W248" t="str">
        <f>IF(U248="P",COUNTIF($U$3:$U248,"P"),"")</f>
        <v/>
      </c>
      <c r="X248" s="76" t="str">
        <f t="shared" si="15"/>
        <v>Niko Goodrum</v>
      </c>
      <c r="Y248" t="str">
        <f>IFERROR(VLOOKUP($X248,PITCH!$B$7:$AJ$2004,29,FALSE),"")</f>
        <v/>
      </c>
      <c r="Z248" t="str">
        <f>IFERROR(VLOOKUP($X248,PITCH!$B$7:$AJ$2004,30,FALSE),"")</f>
        <v/>
      </c>
      <c r="AA248" t="str">
        <f>IFERROR(VLOOKUP($X248,PITCH!$B$7:$AJ$2004,31,FALSE),"")</f>
        <v/>
      </c>
      <c r="AB248" t="str">
        <f>IFERROR(VLOOKUP($X248,PITCH!$B$7:$AJ$2004,1,FALSE),"")</f>
        <v/>
      </c>
      <c r="AD248" s="108" t="str">
        <f>IFERROR(VLOOKUP($X248,Prospects!$A$3:$K$281,1,FALSE),"")</f>
        <v/>
      </c>
      <c r="AE248" s="108" t="str">
        <f>IFERROR(VLOOKUP($X248,Prospects!$A$3:$K$281,9,FALSE),"")</f>
        <v/>
      </c>
      <c r="AF248" s="108" t="str">
        <f>IFERROR(VLOOKUP($X248,Prospects!$A$3:$K$281,2,FALSE),"")</f>
        <v/>
      </c>
      <c r="AG248" s="110" t="str">
        <f>IFERROR(VLOOKUP($X248,Prospects!$A$3:$K$281,10,FALSE),"")</f>
        <v/>
      </c>
      <c r="AH248" s="110" t="str">
        <f>IFERROR(VLOOKUP($X248,Prospects!$A$3:$K$281,11,FALSE),"")</f>
        <v/>
      </c>
      <c r="AI248" s="110" t="str">
        <f>IFERROR(VLOOKUP($X248,Prospects!$A$3:$K$281,3,FALSE),"")</f>
        <v/>
      </c>
      <c r="AJ248" s="110" t="str">
        <f>IFERROR(VLOOKUP($X248,Prospects!$A$3:$K$281,4,FALSE),"")</f>
        <v/>
      </c>
      <c r="AK248" s="110" t="str">
        <f>IFERROR(VLOOKUP($X248,Prospects!$A$3:$K$281,5,FALSE),"")</f>
        <v/>
      </c>
      <c r="AL248" s="110" t="str">
        <f>IFERROR(VLOOKUP($X248,Prospects!$A$3:$K$281,6,FALSE),"")</f>
        <v/>
      </c>
      <c r="AN248" s="108" t="str">
        <f>IFERROR(VLOOKUP($X248,KEEPERS!$A$3:$H$300,1,FALSE),"")</f>
        <v/>
      </c>
      <c r="AO248" s="108" t="str">
        <f>IFERROR(VLOOKUP($X248,KEEPERS!$A$3:$H$300,5,FALSE),"")</f>
        <v/>
      </c>
      <c r="AP248" s="108" t="str">
        <f>IFERROR(VLOOKUP($X248,KEEPERS!$A$3:$H$300,2,FALSE),"")</f>
        <v/>
      </c>
      <c r="AQ248" s="110" t="str">
        <f>IFERROR(VLOOKUP($X248,KEEPERS!$A$3:$H$300,6,FALSE),"")</f>
        <v/>
      </c>
      <c r="AR248" s="110" t="str">
        <f>IFERROR(VLOOKUP($X248,KEEPERS!$A$3:$H$300,7,FALSE),"")</f>
        <v/>
      </c>
      <c r="AT248" s="110" t="str">
        <f>IFERROR(VLOOKUP($X248,HIT!$B$182:$AM$2000,1,FALSE),"")</f>
        <v>Niko Goodrum</v>
      </c>
      <c r="AU248" s="407">
        <f>IFERROR(VLOOKUP($X248,HIT!$B$182:$AM$2000,32,FALSE),0)</f>
        <v>253.05</v>
      </c>
      <c r="AV248" s="407">
        <f>IFERROR(VLOOKUP($X248,HIT!$B$182:$AM$2000,33,FALSE),0)</f>
        <v>2.1087500000000001</v>
      </c>
      <c r="AW248" s="110" t="str">
        <f>IFERROR(VLOOKUP($X248,PITCH!$B$182:$AP$2000,1,FALSE),"")</f>
        <v/>
      </c>
      <c r="AX248" s="110">
        <f>IFERROR(VLOOKUP($X248,PITCH!$B$182:$AP$2000,35,FALSE),0)</f>
        <v>0</v>
      </c>
      <c r="AY248" s="110">
        <f>IFERROR(VLOOKUP($X248,PITCH!$B$182:$AP$2000,36,FALSE),0)</f>
        <v>0</v>
      </c>
      <c r="AZ248" s="408">
        <f t="shared" si="16"/>
        <v>253.05</v>
      </c>
      <c r="BA248" s="408">
        <f>IF(AZ248&gt;0,RANK(AZ248,AZ$3:AZ908),"")</f>
        <v>325</v>
      </c>
      <c r="BB248" s="408">
        <f ca="1">IFERROR(VLOOKUP($X248,HIT!$B$182:$AP$2000,31,FALSE),0)</f>
        <v>324</v>
      </c>
      <c r="BC248" s="408">
        <f>IFERROR(VLOOKUP($X248,PITCH!$B$182:$AP$2000,34,FALSE),0)</f>
        <v>0</v>
      </c>
      <c r="BE248" s="110">
        <f>IFERROR(VLOOKUP($X248,OBP!$B$182:$AN$2001,32,FALSE),"")</f>
        <v>257</v>
      </c>
      <c r="BG248" s="110">
        <f>IFERROR(VLOOKUP($X248,OPS!$B$183:$AL$2002,31,FALSE),"")</f>
        <v>253</v>
      </c>
      <c r="BI248" s="110" t="str">
        <f>IFERROR(VLOOKUP($X248,PITCH!$B$205:$AP$2000,34,FALSE),"")</f>
        <v/>
      </c>
      <c r="BJ248" s="110" t="str">
        <f>IFERROR(VLOOKUP($X248,PITCH!$B$205:$AP$2000,34,FALSE),"")</f>
        <v/>
      </c>
      <c r="BK248" s="110" t="str">
        <f>IFERROR(VLOOKUP($X248,PITCH!$B$205:$AP$2000,34,FALSE),"")</f>
        <v/>
      </c>
    </row>
    <row r="249" spans="2:63" x14ac:dyDescent="0.2">
      <c r="B249" t="s">
        <v>226</v>
      </c>
      <c r="C249" t="s">
        <v>117</v>
      </c>
      <c r="D249" t="s">
        <v>116</v>
      </c>
      <c r="E249" t="s">
        <v>116</v>
      </c>
      <c r="F249">
        <v>2</v>
      </c>
      <c r="G249">
        <v>587</v>
      </c>
      <c r="H249">
        <v>71</v>
      </c>
      <c r="I249">
        <v>25</v>
      </c>
      <c r="J249">
        <v>79</v>
      </c>
      <c r="K249">
        <v>3</v>
      </c>
      <c r="L249">
        <v>0.23400000000000001</v>
      </c>
      <c r="T249" s="127">
        <f t="shared" si="17"/>
        <v>247</v>
      </c>
      <c r="U249" t="str">
        <f t="shared" si="14"/>
        <v>H</v>
      </c>
      <c r="V249">
        <f>IF(U249="H",COUNTIF($U$3:$U249,"H"),"")</f>
        <v>149</v>
      </c>
      <c r="W249" t="str">
        <f>IF(U249="P",COUNTIF($U$3:$U249,"P"),"")</f>
        <v/>
      </c>
      <c r="X249" s="76" t="str">
        <f t="shared" si="15"/>
        <v>Kyle Seager</v>
      </c>
      <c r="Y249" t="str">
        <f>IFERROR(VLOOKUP($X249,PITCH!$B$7:$AJ$2004,29,FALSE),"")</f>
        <v/>
      </c>
      <c r="Z249" t="str">
        <f>IFERROR(VLOOKUP($X249,PITCH!$B$7:$AJ$2004,30,FALSE),"")</f>
        <v/>
      </c>
      <c r="AA249" t="str">
        <f>IFERROR(VLOOKUP($X249,PITCH!$B$7:$AJ$2004,31,FALSE),"")</f>
        <v/>
      </c>
      <c r="AB249" t="str">
        <f>IFERROR(VLOOKUP($X249,PITCH!$B$7:$AJ$2004,1,FALSE),"")</f>
        <v/>
      </c>
      <c r="AD249" s="108" t="str">
        <f>IFERROR(VLOOKUP($X249,Prospects!$A$3:$K$281,1,FALSE),"")</f>
        <v/>
      </c>
      <c r="AE249" s="108" t="str">
        <f>IFERROR(VLOOKUP($X249,Prospects!$A$3:$K$281,9,FALSE),"")</f>
        <v/>
      </c>
      <c r="AF249" s="108" t="str">
        <f>IFERROR(VLOOKUP($X249,Prospects!$A$3:$K$281,2,FALSE),"")</f>
        <v/>
      </c>
      <c r="AG249" s="110" t="str">
        <f>IFERROR(VLOOKUP($X249,Prospects!$A$3:$K$281,10,FALSE),"")</f>
        <v/>
      </c>
      <c r="AH249" s="110" t="str">
        <f>IFERROR(VLOOKUP($X249,Prospects!$A$3:$K$281,11,FALSE),"")</f>
        <v/>
      </c>
      <c r="AI249" s="110" t="str">
        <f>IFERROR(VLOOKUP($X249,Prospects!$A$3:$K$281,3,FALSE),"")</f>
        <v/>
      </c>
      <c r="AJ249" s="110" t="str">
        <f>IFERROR(VLOOKUP($X249,Prospects!$A$3:$K$281,4,FALSE),"")</f>
        <v/>
      </c>
      <c r="AK249" s="110" t="str">
        <f>IFERROR(VLOOKUP($X249,Prospects!$A$3:$K$281,5,FALSE),"")</f>
        <v/>
      </c>
      <c r="AL249" s="110" t="str">
        <f>IFERROR(VLOOKUP($X249,Prospects!$A$3:$K$281,6,FALSE),"")</f>
        <v/>
      </c>
      <c r="AN249" s="108" t="str">
        <f>IFERROR(VLOOKUP($X249,KEEPERS!$A$3:$H$300,1,FALSE),"")</f>
        <v/>
      </c>
      <c r="AO249" s="108" t="str">
        <f>IFERROR(VLOOKUP($X249,KEEPERS!$A$3:$H$300,5,FALSE),"")</f>
        <v/>
      </c>
      <c r="AP249" s="108" t="str">
        <f>IFERROR(VLOOKUP($X249,KEEPERS!$A$3:$H$300,2,FALSE),"")</f>
        <v/>
      </c>
      <c r="AQ249" s="110" t="str">
        <f>IFERROR(VLOOKUP($X249,KEEPERS!$A$3:$H$300,6,FALSE),"")</f>
        <v/>
      </c>
      <c r="AR249" s="110" t="str">
        <f>IFERROR(VLOOKUP($X249,KEEPERS!$A$3:$H$300,7,FALSE),"")</f>
        <v/>
      </c>
      <c r="AT249" s="110" t="str">
        <f>IFERROR(VLOOKUP($X249,HIT!$B$182:$AM$2000,1,FALSE),"")</f>
        <v>Kyle Seager</v>
      </c>
      <c r="AU249" s="407">
        <f>IFERROR(VLOOKUP($X249,HIT!$B$182:$AM$2000,32,FALSE),0)</f>
        <v>382.4</v>
      </c>
      <c r="AV249" s="407">
        <f>IFERROR(VLOOKUP($X249,HIT!$B$182:$AM$2000,33,FALSE),0)</f>
        <v>2.5837837837837836</v>
      </c>
      <c r="AW249" s="110" t="str">
        <f>IFERROR(VLOOKUP($X249,PITCH!$B$182:$AP$2000,1,FALSE),"")</f>
        <v/>
      </c>
      <c r="AX249" s="110">
        <f>IFERROR(VLOOKUP($X249,PITCH!$B$182:$AP$2000,35,FALSE),0)</f>
        <v>0</v>
      </c>
      <c r="AY249" s="110">
        <f>IFERROR(VLOOKUP($X249,PITCH!$B$182:$AP$2000,36,FALSE),0)</f>
        <v>0</v>
      </c>
      <c r="AZ249" s="408">
        <f t="shared" si="16"/>
        <v>382.4</v>
      </c>
      <c r="BA249" s="408">
        <f>IF(AZ249&gt;0,RANK(AZ249,AZ$3:AZ909),"")</f>
        <v>122</v>
      </c>
      <c r="BB249" s="408">
        <f ca="1">IFERROR(VLOOKUP($X249,HIT!$B$182:$AP$2000,31,FALSE),0)</f>
        <v>165</v>
      </c>
      <c r="BC249" s="408">
        <f>IFERROR(VLOOKUP($X249,PITCH!$B$182:$AP$2000,34,FALSE),0)</f>
        <v>0</v>
      </c>
      <c r="BE249" s="110">
        <f>IFERROR(VLOOKUP($X249,OBP!$B$182:$AN$2001,32,FALSE),"")</f>
        <v>149</v>
      </c>
      <c r="BG249" s="110">
        <f>IFERROR(VLOOKUP($X249,OPS!$B$183:$AL$2002,31,FALSE),"")</f>
        <v>139</v>
      </c>
      <c r="BI249" s="110" t="str">
        <f>IFERROR(VLOOKUP($X249,PITCH!$B$205:$AP$2000,34,FALSE),"")</f>
        <v/>
      </c>
      <c r="BJ249" s="110" t="str">
        <f>IFERROR(VLOOKUP($X249,PITCH!$B$205:$AP$2000,34,FALSE),"")</f>
        <v/>
      </c>
      <c r="BK249" s="110" t="str">
        <f>IFERROR(VLOOKUP($X249,PITCH!$B$205:$AP$2000,34,FALSE),"")</f>
        <v/>
      </c>
    </row>
    <row r="250" spans="2:63" x14ac:dyDescent="0.2">
      <c r="B250" t="s">
        <v>797</v>
      </c>
      <c r="C250" t="s">
        <v>810</v>
      </c>
      <c r="D250" t="s">
        <v>111</v>
      </c>
      <c r="E250" t="s">
        <v>111</v>
      </c>
      <c r="F250">
        <v>2</v>
      </c>
      <c r="M250">
        <v>187</v>
      </c>
      <c r="N250">
        <v>8</v>
      </c>
      <c r="O250">
        <v>0</v>
      </c>
      <c r="P250">
        <v>4.3099999999999996</v>
      </c>
      <c r="Q250">
        <v>1.38</v>
      </c>
      <c r="R250">
        <v>158</v>
      </c>
      <c r="T250" s="127">
        <f t="shared" si="17"/>
        <v>248</v>
      </c>
      <c r="U250" t="str">
        <f t="shared" si="14"/>
        <v>P</v>
      </c>
      <c r="V250" t="str">
        <f>IF(U250="H",COUNTIF($U$3:$U250,"H"),"")</f>
        <v/>
      </c>
      <c r="W250">
        <f>IF(U250="P",COUNTIF($U$3:$U250,"P"),"")</f>
        <v>99</v>
      </c>
      <c r="X250" s="76" t="str">
        <f t="shared" si="15"/>
        <v>Reynaldo Lopez</v>
      </c>
      <c r="Y250">
        <f>IFERROR(VLOOKUP($X250,PITCH!$B$7:$AJ$2004,29,FALSE),"")</f>
        <v>7.8351712130005797</v>
      </c>
      <c r="Z250">
        <f>IFERROR(VLOOKUP($X250,PITCH!$B$7:$AJ$2004,30,FALSE),"")</f>
        <v>3.7086477074869411</v>
      </c>
      <c r="AA250">
        <f>IFERROR(VLOOKUP($X250,PITCH!$B$7:$AJ$2004,31,FALSE),"")</f>
        <v>4.1265235055136387</v>
      </c>
      <c r="AB250" t="str">
        <f>IFERROR(VLOOKUP($X250,PITCH!$B$7:$AJ$2004,1,FALSE),"")</f>
        <v>Reynaldo Lopez</v>
      </c>
      <c r="AD250" s="108" t="str">
        <f>IFERROR(VLOOKUP($X250,Prospects!$A$3:$K$281,1,FALSE),"")</f>
        <v/>
      </c>
      <c r="AE250" s="108" t="str">
        <f>IFERROR(VLOOKUP($X250,Prospects!$A$3:$K$281,9,FALSE),"")</f>
        <v/>
      </c>
      <c r="AF250" s="108" t="str">
        <f>IFERROR(VLOOKUP($X250,Prospects!$A$3:$K$281,2,FALSE),"")</f>
        <v/>
      </c>
      <c r="AG250" s="110" t="str">
        <f>IFERROR(VLOOKUP($X250,Prospects!$A$3:$K$281,10,FALSE),"")</f>
        <v/>
      </c>
      <c r="AH250" s="110" t="str">
        <f>IFERROR(VLOOKUP($X250,Prospects!$A$3:$K$281,11,FALSE),"")</f>
        <v/>
      </c>
      <c r="AI250" s="110" t="str">
        <f>IFERROR(VLOOKUP($X250,Prospects!$A$3:$K$281,3,FALSE),"")</f>
        <v/>
      </c>
      <c r="AJ250" s="110" t="str">
        <f>IFERROR(VLOOKUP($X250,Prospects!$A$3:$K$281,4,FALSE),"")</f>
        <v/>
      </c>
      <c r="AK250" s="110" t="str">
        <f>IFERROR(VLOOKUP($X250,Prospects!$A$3:$K$281,5,FALSE),"")</f>
        <v/>
      </c>
      <c r="AL250" s="110" t="str">
        <f>IFERROR(VLOOKUP($X250,Prospects!$A$3:$K$281,6,FALSE),"")</f>
        <v/>
      </c>
      <c r="AN250" s="108" t="str">
        <f>IFERROR(VLOOKUP($X250,KEEPERS!$A$3:$H$300,1,FALSE),"")</f>
        <v/>
      </c>
      <c r="AO250" s="108" t="str">
        <f>IFERROR(VLOOKUP($X250,KEEPERS!$A$3:$H$300,5,FALSE),"")</f>
        <v/>
      </c>
      <c r="AP250" s="108" t="str">
        <f>IFERROR(VLOOKUP($X250,KEEPERS!$A$3:$H$300,2,FALSE),"")</f>
        <v/>
      </c>
      <c r="AQ250" s="110" t="str">
        <f>IFERROR(VLOOKUP($X250,KEEPERS!$A$3:$H$300,6,FALSE),"")</f>
        <v/>
      </c>
      <c r="AR250" s="110" t="str">
        <f>IFERROR(VLOOKUP($X250,KEEPERS!$A$3:$H$300,7,FALSE),"")</f>
        <v/>
      </c>
      <c r="AT250" s="110" t="str">
        <f>IFERROR(VLOOKUP($X250,HIT!$B$182:$AM$2000,1,FALSE),"")</f>
        <v/>
      </c>
      <c r="AU250" s="407">
        <f>IFERROR(VLOOKUP($X250,HIT!$B$182:$AM$2000,32,FALSE),0)</f>
        <v>0</v>
      </c>
      <c r="AV250" s="407">
        <f>IFERROR(VLOOKUP($X250,HIT!$B$182:$AM$2000,33,FALSE),0)</f>
        <v>0</v>
      </c>
      <c r="AW250" s="110" t="str">
        <f>IFERROR(VLOOKUP($X250,PITCH!$B$182:$AP$2000,1,FALSE),"")</f>
        <v>Reynaldo Lopez</v>
      </c>
      <c r="AX250" s="110">
        <f>IFERROR(VLOOKUP($X250,PITCH!$B$182:$AP$2000,35,FALSE),0)</f>
        <v>290.90000000000009</v>
      </c>
      <c r="AY250" s="110">
        <f>IFERROR(VLOOKUP($X250,PITCH!$B$182:$AP$2000,36,FALSE),0)</f>
        <v>10.031034482758624</v>
      </c>
      <c r="AZ250" s="408">
        <f t="shared" si="16"/>
        <v>290.90000000000009</v>
      </c>
      <c r="BA250" s="408">
        <f>IF(AZ250&gt;0,RANK(AZ250,AZ$3:AZ910),"")</f>
        <v>273</v>
      </c>
      <c r="BB250" s="408">
        <f>IFERROR(VLOOKUP($X250,HIT!$B$182:$AP$2000,31,FALSE),0)</f>
        <v>0</v>
      </c>
      <c r="BC250" s="408">
        <f ca="1">IFERROR(VLOOKUP($X250,PITCH!$B$182:$AP$2000,34,FALSE),0)</f>
        <v>53</v>
      </c>
      <c r="BE250" s="110" t="str">
        <f>IFERROR(VLOOKUP($X250,OBP!$B$182:$AN$2001,32,FALSE),"")</f>
        <v/>
      </c>
      <c r="BG250" s="110" t="str">
        <f>IFERROR(VLOOKUP($X250,OPS!$B$183:$AL$2002,31,FALSE),"")</f>
        <v/>
      </c>
      <c r="BI250" s="110">
        <f ca="1">IFERROR(VLOOKUP($X250,PITCH!$B$205:$AP$2000,34,FALSE),"")</f>
        <v>53</v>
      </c>
      <c r="BJ250" s="110">
        <f ca="1">IFERROR(VLOOKUP($X250,PITCH!$B$205:$AP$2000,34,FALSE),"")</f>
        <v>53</v>
      </c>
      <c r="BK250" s="110">
        <f ca="1">IFERROR(VLOOKUP($X250,PITCH!$B$205:$AP$2000,34,FALSE),"")</f>
        <v>53</v>
      </c>
    </row>
    <row r="251" spans="2:63" x14ac:dyDescent="0.2">
      <c r="B251" t="s">
        <v>385</v>
      </c>
      <c r="C251" t="s">
        <v>133</v>
      </c>
      <c r="D251" t="s">
        <v>9</v>
      </c>
      <c r="E251" t="s">
        <v>9</v>
      </c>
      <c r="F251">
        <v>2</v>
      </c>
      <c r="M251">
        <v>58</v>
      </c>
      <c r="N251">
        <v>2</v>
      </c>
      <c r="O251">
        <v>27</v>
      </c>
      <c r="P251">
        <v>4.29</v>
      </c>
      <c r="Q251">
        <v>1.39</v>
      </c>
      <c r="R251">
        <v>72</v>
      </c>
      <c r="T251" s="127">
        <f t="shared" si="17"/>
        <v>249</v>
      </c>
      <c r="U251" t="str">
        <f t="shared" si="14"/>
        <v>P</v>
      </c>
      <c r="V251" t="str">
        <f>IF(U251="H",COUNTIF($U$3:$U251,"H"),"")</f>
        <v/>
      </c>
      <c r="W251">
        <f>IF(U251="P",COUNTIF($U$3:$U251,"P"),"")</f>
        <v>100</v>
      </c>
      <c r="X251" s="76" t="str">
        <f t="shared" si="15"/>
        <v>Brad Boxberger</v>
      </c>
      <c r="Y251">
        <f>IFERROR(VLOOKUP($X251,PITCH!$B$7:$AJ$2004,29,FALSE),"")</f>
        <v>9.1764705882352935</v>
      </c>
      <c r="Z251">
        <f>IFERROR(VLOOKUP($X251,PITCH!$B$7:$AJ$2004,30,FALSE),"")</f>
        <v>4.4117647058823533</v>
      </c>
      <c r="AA251">
        <f>IFERROR(VLOOKUP($X251,PITCH!$B$7:$AJ$2004,31,FALSE),"")</f>
        <v>4.7647058823529402</v>
      </c>
      <c r="AB251" t="str">
        <f>IFERROR(VLOOKUP($X251,PITCH!$B$7:$AJ$2004,1,FALSE),"")</f>
        <v>Brad Boxberger</v>
      </c>
      <c r="AD251" s="108" t="str">
        <f>IFERROR(VLOOKUP($X251,Prospects!$A$3:$K$281,1,FALSE),"")</f>
        <v/>
      </c>
      <c r="AE251" s="108" t="str">
        <f>IFERROR(VLOOKUP($X251,Prospects!$A$3:$K$281,9,FALSE),"")</f>
        <v/>
      </c>
      <c r="AF251" s="108" t="str">
        <f>IFERROR(VLOOKUP($X251,Prospects!$A$3:$K$281,2,FALSE),"")</f>
        <v/>
      </c>
      <c r="AG251" s="110" t="str">
        <f>IFERROR(VLOOKUP($X251,Prospects!$A$3:$K$281,10,FALSE),"")</f>
        <v/>
      </c>
      <c r="AH251" s="110" t="str">
        <f>IFERROR(VLOOKUP($X251,Prospects!$A$3:$K$281,11,FALSE),"")</f>
        <v/>
      </c>
      <c r="AI251" s="110" t="str">
        <f>IFERROR(VLOOKUP($X251,Prospects!$A$3:$K$281,3,FALSE),"")</f>
        <v/>
      </c>
      <c r="AJ251" s="110" t="str">
        <f>IFERROR(VLOOKUP($X251,Prospects!$A$3:$K$281,4,FALSE),"")</f>
        <v/>
      </c>
      <c r="AK251" s="110" t="str">
        <f>IFERROR(VLOOKUP($X251,Prospects!$A$3:$K$281,5,FALSE),"")</f>
        <v/>
      </c>
      <c r="AL251" s="110" t="str">
        <f>IFERROR(VLOOKUP($X251,Prospects!$A$3:$K$281,6,FALSE),"")</f>
        <v/>
      </c>
      <c r="AN251" s="108" t="str">
        <f>IFERROR(VLOOKUP($X251,KEEPERS!$A$3:$H$300,1,FALSE),"")</f>
        <v/>
      </c>
      <c r="AO251" s="108" t="str">
        <f>IFERROR(VLOOKUP($X251,KEEPERS!$A$3:$H$300,5,FALSE),"")</f>
        <v/>
      </c>
      <c r="AP251" s="108" t="str">
        <f>IFERROR(VLOOKUP($X251,KEEPERS!$A$3:$H$300,2,FALSE),"")</f>
        <v/>
      </c>
      <c r="AQ251" s="110" t="str">
        <f>IFERROR(VLOOKUP($X251,KEEPERS!$A$3:$H$300,6,FALSE),"")</f>
        <v/>
      </c>
      <c r="AR251" s="110" t="str">
        <f>IFERROR(VLOOKUP($X251,KEEPERS!$A$3:$H$300,7,FALSE),"")</f>
        <v/>
      </c>
      <c r="AT251" s="110" t="str">
        <f>IFERROR(VLOOKUP($X251,HIT!$B$182:$AM$2000,1,FALSE),"")</f>
        <v/>
      </c>
      <c r="AU251" s="407">
        <f>IFERROR(VLOOKUP($X251,HIT!$B$182:$AM$2000,32,FALSE),0)</f>
        <v>0</v>
      </c>
      <c r="AV251" s="407">
        <f>IFERROR(VLOOKUP($X251,HIT!$B$182:$AM$2000,33,FALSE),0)</f>
        <v>0</v>
      </c>
      <c r="AW251" s="110" t="str">
        <f>IFERROR(VLOOKUP($X251,PITCH!$B$182:$AP$2000,1,FALSE),"")</f>
        <v>Brad Boxberger</v>
      </c>
      <c r="AX251" s="110">
        <f>IFERROR(VLOOKUP($X251,PITCH!$B$182:$AP$2000,35,FALSE),0)</f>
        <v>188</v>
      </c>
      <c r="AY251" s="110">
        <f>IFERROR(VLOOKUP($X251,PITCH!$B$182:$AP$2000,36,FALSE),0)</f>
        <v>3.2982456140350878</v>
      </c>
      <c r="AZ251" s="408">
        <f t="shared" si="16"/>
        <v>188</v>
      </c>
      <c r="BA251" s="408">
        <f>IF(AZ251&gt;0,RANK(AZ251,AZ$3:AZ911),"")</f>
        <v>398</v>
      </c>
      <c r="BB251" s="408">
        <f>IFERROR(VLOOKUP($X251,HIT!$B$182:$AP$2000,31,FALSE),0)</f>
        <v>0</v>
      </c>
      <c r="BC251" s="408">
        <f ca="1">IFERROR(VLOOKUP($X251,PITCH!$B$182:$AP$2000,34,FALSE),0)</f>
        <v>347</v>
      </c>
      <c r="BE251" s="110" t="str">
        <f>IFERROR(VLOOKUP($X251,OBP!$B$182:$AN$2001,32,FALSE),"")</f>
        <v/>
      </c>
      <c r="BG251" s="110" t="str">
        <f>IFERROR(VLOOKUP($X251,OPS!$B$183:$AL$2002,31,FALSE),"")</f>
        <v/>
      </c>
      <c r="BI251" s="110">
        <f ca="1">IFERROR(VLOOKUP($X251,PITCH!$B$205:$AP$2000,34,FALSE),"")</f>
        <v>347</v>
      </c>
      <c r="BJ251" s="110">
        <f ca="1">IFERROR(VLOOKUP($X251,PITCH!$B$205:$AP$2000,34,FALSE),"")</f>
        <v>347</v>
      </c>
      <c r="BK251" s="110">
        <f ca="1">IFERROR(VLOOKUP($X251,PITCH!$B$205:$AP$2000,34,FALSE),"")</f>
        <v>347</v>
      </c>
    </row>
    <row r="252" spans="2:63" x14ac:dyDescent="0.2">
      <c r="B252" t="s">
        <v>253</v>
      </c>
      <c r="C252" t="s">
        <v>121</v>
      </c>
      <c r="D252" t="s">
        <v>1000</v>
      </c>
      <c r="E252" t="s">
        <v>1000</v>
      </c>
      <c r="F252">
        <v>2</v>
      </c>
      <c r="G252">
        <v>551</v>
      </c>
      <c r="H252">
        <v>61</v>
      </c>
      <c r="I252">
        <v>20</v>
      </c>
      <c r="J252">
        <v>65</v>
      </c>
      <c r="K252">
        <v>3</v>
      </c>
      <c r="L252">
        <v>0.26</v>
      </c>
      <c r="T252" s="127">
        <f t="shared" si="17"/>
        <v>250</v>
      </c>
      <c r="U252" t="str">
        <f t="shared" si="14"/>
        <v>H</v>
      </c>
      <c r="V252">
        <f>IF(U252="H",COUNTIF($U$3:$U252,"H"),"")</f>
        <v>150</v>
      </c>
      <c r="W252" t="str">
        <f>IF(U252="P",COUNTIF($U$3:$U252,"P"),"")</f>
        <v/>
      </c>
      <c r="X252" s="76" t="str">
        <f t="shared" si="15"/>
        <v>Asdrubal Cabrera</v>
      </c>
      <c r="Y252" t="str">
        <f>IFERROR(VLOOKUP($X252,PITCH!$B$7:$AJ$2004,29,FALSE),"")</f>
        <v/>
      </c>
      <c r="Z252" t="str">
        <f>IFERROR(VLOOKUP($X252,PITCH!$B$7:$AJ$2004,30,FALSE),"")</f>
        <v/>
      </c>
      <c r="AA252" t="str">
        <f>IFERROR(VLOOKUP($X252,PITCH!$B$7:$AJ$2004,31,FALSE),"")</f>
        <v/>
      </c>
      <c r="AB252" t="str">
        <f>IFERROR(VLOOKUP($X252,PITCH!$B$7:$AJ$2004,1,FALSE),"")</f>
        <v/>
      </c>
      <c r="AD252" s="108" t="str">
        <f>IFERROR(VLOOKUP($X252,Prospects!$A$3:$K$281,1,FALSE),"")</f>
        <v/>
      </c>
      <c r="AE252" s="108" t="str">
        <f>IFERROR(VLOOKUP($X252,Prospects!$A$3:$K$281,9,FALSE),"")</f>
        <v/>
      </c>
      <c r="AF252" s="108" t="str">
        <f>IFERROR(VLOOKUP($X252,Prospects!$A$3:$K$281,2,FALSE),"")</f>
        <v/>
      </c>
      <c r="AG252" s="110" t="str">
        <f>IFERROR(VLOOKUP($X252,Prospects!$A$3:$K$281,10,FALSE),"")</f>
        <v/>
      </c>
      <c r="AH252" s="110" t="str">
        <f>IFERROR(VLOOKUP($X252,Prospects!$A$3:$K$281,11,FALSE),"")</f>
        <v/>
      </c>
      <c r="AI252" s="110" t="str">
        <f>IFERROR(VLOOKUP($X252,Prospects!$A$3:$K$281,3,FALSE),"")</f>
        <v/>
      </c>
      <c r="AJ252" s="110" t="str">
        <f>IFERROR(VLOOKUP($X252,Prospects!$A$3:$K$281,4,FALSE),"")</f>
        <v/>
      </c>
      <c r="AK252" s="110" t="str">
        <f>IFERROR(VLOOKUP($X252,Prospects!$A$3:$K$281,5,FALSE),"")</f>
        <v/>
      </c>
      <c r="AL252" s="110" t="str">
        <f>IFERROR(VLOOKUP($X252,Prospects!$A$3:$K$281,6,FALSE),"")</f>
        <v/>
      </c>
      <c r="AN252" s="108" t="str">
        <f>IFERROR(VLOOKUP($X252,KEEPERS!$A$3:$H$300,1,FALSE),"")</f>
        <v/>
      </c>
      <c r="AO252" s="108" t="str">
        <f>IFERROR(VLOOKUP($X252,KEEPERS!$A$3:$H$300,5,FALSE),"")</f>
        <v/>
      </c>
      <c r="AP252" s="108" t="str">
        <f>IFERROR(VLOOKUP($X252,KEEPERS!$A$3:$H$300,2,FALSE),"")</f>
        <v/>
      </c>
      <c r="AQ252" s="110" t="str">
        <f>IFERROR(VLOOKUP($X252,KEEPERS!$A$3:$H$300,6,FALSE),"")</f>
        <v/>
      </c>
      <c r="AR252" s="110" t="str">
        <f>IFERROR(VLOOKUP($X252,KEEPERS!$A$3:$H$300,7,FALSE),"")</f>
        <v/>
      </c>
      <c r="AT252" s="110" t="str">
        <f>IFERROR(VLOOKUP($X252,HIT!$B$182:$AM$2000,1,FALSE),"")</f>
        <v>Asdrubal Cabrera</v>
      </c>
      <c r="AU252" s="407">
        <f>IFERROR(VLOOKUP($X252,HIT!$B$182:$AM$2000,32,FALSE),0)</f>
        <v>308.00000000000006</v>
      </c>
      <c r="AV252" s="407">
        <f>IFERROR(VLOOKUP($X252,HIT!$B$182:$AM$2000,33,FALSE),0)</f>
        <v>2.5245901639344268</v>
      </c>
      <c r="AW252" s="110" t="str">
        <f>IFERROR(VLOOKUP($X252,PITCH!$B$182:$AP$2000,1,FALSE),"")</f>
        <v/>
      </c>
      <c r="AX252" s="110">
        <f>IFERROR(VLOOKUP($X252,PITCH!$B$182:$AP$2000,35,FALSE),0)</f>
        <v>0</v>
      </c>
      <c r="AY252" s="110">
        <f>IFERROR(VLOOKUP($X252,PITCH!$B$182:$AP$2000,36,FALSE),0)</f>
        <v>0</v>
      </c>
      <c r="AZ252" s="408">
        <f t="shared" si="16"/>
        <v>308.00000000000006</v>
      </c>
      <c r="BA252" s="408">
        <f>IF(AZ252&gt;0,RANK(AZ252,AZ$3:AZ912),"")</f>
        <v>242</v>
      </c>
      <c r="BB252" s="408">
        <f ca="1">IFERROR(VLOOKUP($X252,HIT!$B$182:$AP$2000,31,FALSE),0)</f>
        <v>114</v>
      </c>
      <c r="BC252" s="408">
        <f>IFERROR(VLOOKUP($X252,PITCH!$B$182:$AP$2000,34,FALSE),0)</f>
        <v>0</v>
      </c>
      <c r="BE252" s="110">
        <f>IFERROR(VLOOKUP($X252,OBP!$B$182:$AN$2001,32,FALSE),"")</f>
        <v>163</v>
      </c>
      <c r="BG252" s="110">
        <f>IFERROR(VLOOKUP($X252,OPS!$B$183:$AL$2002,31,FALSE),"")</f>
        <v>158</v>
      </c>
      <c r="BI252" s="110" t="str">
        <f>IFERROR(VLOOKUP($X252,PITCH!$B$205:$AP$2000,34,FALSE),"")</f>
        <v/>
      </c>
      <c r="BJ252" s="110" t="str">
        <f>IFERROR(VLOOKUP($X252,PITCH!$B$205:$AP$2000,34,FALSE),"")</f>
        <v/>
      </c>
      <c r="BK252" s="110" t="str">
        <f>IFERROR(VLOOKUP($X252,PITCH!$B$205:$AP$2000,34,FALSE),"")</f>
        <v/>
      </c>
    </row>
    <row r="253" spans="2:63" x14ac:dyDescent="0.2">
      <c r="B253" t="s">
        <v>435</v>
      </c>
      <c r="C253" t="s">
        <v>136</v>
      </c>
      <c r="D253" t="s">
        <v>116</v>
      </c>
      <c r="E253" t="s">
        <v>1033</v>
      </c>
      <c r="F253">
        <v>2</v>
      </c>
      <c r="G253">
        <v>487</v>
      </c>
      <c r="H253">
        <v>61</v>
      </c>
      <c r="I253">
        <v>28</v>
      </c>
      <c r="J253">
        <v>70</v>
      </c>
      <c r="K253">
        <v>0</v>
      </c>
      <c r="L253">
        <v>0.22600000000000001</v>
      </c>
      <c r="T253" s="127">
        <f t="shared" si="17"/>
        <v>251</v>
      </c>
      <c r="U253" t="str">
        <f t="shared" si="14"/>
        <v>H</v>
      </c>
      <c r="V253">
        <f>IF(U253="H",COUNTIF($U$3:$U253,"H"),"")</f>
        <v>151</v>
      </c>
      <c r="W253" t="str">
        <f>IF(U253="P",COUNTIF($U$3:$U253,"P"),"")</f>
        <v/>
      </c>
      <c r="X253" s="76" t="str">
        <f t="shared" si="15"/>
        <v>Miguel Sano</v>
      </c>
      <c r="Y253" t="str">
        <f>IFERROR(VLOOKUP($X253,PITCH!$B$7:$AJ$2004,29,FALSE),"")</f>
        <v/>
      </c>
      <c r="Z253" t="str">
        <f>IFERROR(VLOOKUP($X253,PITCH!$B$7:$AJ$2004,30,FALSE),"")</f>
        <v/>
      </c>
      <c r="AA253" t="str">
        <f>IFERROR(VLOOKUP($X253,PITCH!$B$7:$AJ$2004,31,FALSE),"")</f>
        <v/>
      </c>
      <c r="AB253" t="str">
        <f>IFERROR(VLOOKUP($X253,PITCH!$B$7:$AJ$2004,1,FALSE),"")</f>
        <v/>
      </c>
      <c r="AD253" s="108" t="str">
        <f>IFERROR(VLOOKUP($X253,Prospects!$A$3:$K$281,1,FALSE),"")</f>
        <v/>
      </c>
      <c r="AE253" s="108" t="str">
        <f>IFERROR(VLOOKUP($X253,Prospects!$A$3:$K$281,9,FALSE),"")</f>
        <v/>
      </c>
      <c r="AF253" s="108" t="str">
        <f>IFERROR(VLOOKUP($X253,Prospects!$A$3:$K$281,2,FALSE),"")</f>
        <v/>
      </c>
      <c r="AG253" s="110" t="str">
        <f>IFERROR(VLOOKUP($X253,Prospects!$A$3:$K$281,10,FALSE),"")</f>
        <v/>
      </c>
      <c r="AH253" s="110" t="str">
        <f>IFERROR(VLOOKUP($X253,Prospects!$A$3:$K$281,11,FALSE),"")</f>
        <v/>
      </c>
      <c r="AI253" s="110" t="str">
        <f>IFERROR(VLOOKUP($X253,Prospects!$A$3:$K$281,3,FALSE),"")</f>
        <v/>
      </c>
      <c r="AJ253" s="110" t="str">
        <f>IFERROR(VLOOKUP($X253,Prospects!$A$3:$K$281,4,FALSE),"")</f>
        <v/>
      </c>
      <c r="AK253" s="110" t="str">
        <f>IFERROR(VLOOKUP($X253,Prospects!$A$3:$K$281,5,FALSE),"")</f>
        <v/>
      </c>
      <c r="AL253" s="110" t="str">
        <f>IFERROR(VLOOKUP($X253,Prospects!$A$3:$K$281,6,FALSE),"")</f>
        <v/>
      </c>
      <c r="AN253" s="108" t="str">
        <f>IFERROR(VLOOKUP($X253,KEEPERS!$A$3:$H$300,1,FALSE),"")</f>
        <v/>
      </c>
      <c r="AO253" s="108" t="str">
        <f>IFERROR(VLOOKUP($X253,KEEPERS!$A$3:$H$300,5,FALSE),"")</f>
        <v/>
      </c>
      <c r="AP253" s="108" t="str">
        <f>IFERROR(VLOOKUP($X253,KEEPERS!$A$3:$H$300,2,FALSE),"")</f>
        <v/>
      </c>
      <c r="AQ253" s="110" t="str">
        <f>IFERROR(VLOOKUP($X253,KEEPERS!$A$3:$H$300,6,FALSE),"")</f>
        <v/>
      </c>
      <c r="AR253" s="110" t="str">
        <f>IFERROR(VLOOKUP($X253,KEEPERS!$A$3:$H$300,7,FALSE),"")</f>
        <v/>
      </c>
      <c r="AT253" s="110" t="str">
        <f>IFERROR(VLOOKUP($X253,HIT!$B$182:$AM$2000,1,FALSE),"")</f>
        <v>Miguel Sano</v>
      </c>
      <c r="AU253" s="407">
        <f>IFERROR(VLOOKUP($X253,HIT!$B$182:$AM$2000,32,FALSE),0)</f>
        <v>349.34999999999997</v>
      </c>
      <c r="AV253" s="407">
        <f>IFERROR(VLOOKUP($X253,HIT!$B$182:$AM$2000,33,FALSE),0)</f>
        <v>2.5877777777777777</v>
      </c>
      <c r="AW253" s="110" t="str">
        <f>IFERROR(VLOOKUP($X253,PITCH!$B$182:$AP$2000,1,FALSE),"")</f>
        <v/>
      </c>
      <c r="AX253" s="110">
        <f>IFERROR(VLOOKUP($X253,PITCH!$B$182:$AP$2000,35,FALSE),0)</f>
        <v>0</v>
      </c>
      <c r="AY253" s="110">
        <f>IFERROR(VLOOKUP($X253,PITCH!$B$182:$AP$2000,36,FALSE),0)</f>
        <v>0</v>
      </c>
      <c r="AZ253" s="408">
        <f t="shared" si="16"/>
        <v>349.34999999999997</v>
      </c>
      <c r="BA253" s="408">
        <f>IF(AZ253&gt;0,RANK(AZ253,AZ$3:AZ913),"")</f>
        <v>179</v>
      </c>
      <c r="BB253" s="408">
        <f ca="1">IFERROR(VLOOKUP($X253,HIT!$B$182:$AP$2000,31,FALSE),0)</f>
        <v>85</v>
      </c>
      <c r="BC253" s="408">
        <f>IFERROR(VLOOKUP($X253,PITCH!$B$182:$AP$2000,34,FALSE),0)</f>
        <v>0</v>
      </c>
      <c r="BE253" s="110">
        <f>IFERROR(VLOOKUP($X253,OBP!$B$182:$AN$2001,32,FALSE),"")</f>
        <v>122</v>
      </c>
      <c r="BG253" s="110">
        <f>IFERROR(VLOOKUP($X253,OPS!$B$183:$AL$2002,31,FALSE),"")</f>
        <v>114</v>
      </c>
      <c r="BI253" s="110" t="str">
        <f>IFERROR(VLOOKUP($X253,PITCH!$B$205:$AP$2000,34,FALSE),"")</f>
        <v/>
      </c>
      <c r="BJ253" s="110" t="str">
        <f>IFERROR(VLOOKUP($X253,PITCH!$B$205:$AP$2000,34,FALSE),"")</f>
        <v/>
      </c>
      <c r="BK253" s="110" t="str">
        <f>IFERROR(VLOOKUP($X253,PITCH!$B$205:$AP$2000,34,FALSE),"")</f>
        <v/>
      </c>
    </row>
    <row r="254" spans="2:63" x14ac:dyDescent="0.2">
      <c r="B254" t="s">
        <v>357</v>
      </c>
      <c r="C254" t="s">
        <v>719</v>
      </c>
      <c r="D254" t="s">
        <v>9</v>
      </c>
      <c r="E254" t="s">
        <v>9</v>
      </c>
      <c r="F254">
        <v>2</v>
      </c>
      <c r="M254">
        <v>65</v>
      </c>
      <c r="N254">
        <v>6</v>
      </c>
      <c r="O254">
        <v>4</v>
      </c>
      <c r="P254">
        <v>2.81</v>
      </c>
      <c r="Q254">
        <v>1.0900000000000001</v>
      </c>
      <c r="R254">
        <v>108</v>
      </c>
      <c r="T254" s="127">
        <f t="shared" si="17"/>
        <v>252</v>
      </c>
      <c r="U254" t="str">
        <f t="shared" si="14"/>
        <v>P</v>
      </c>
      <c r="V254" t="str">
        <f>IF(U254="H",COUNTIF($U$3:$U254,"H"),"")</f>
        <v/>
      </c>
      <c r="W254">
        <f>IF(U254="P",COUNTIF($U$3:$U254,"P"),"")</f>
        <v>101</v>
      </c>
      <c r="X254" s="76" t="str">
        <f t="shared" si="15"/>
        <v>Dellin Betances</v>
      </c>
      <c r="Y254">
        <f>IFERROR(VLOOKUP($X254,PITCH!$B$7:$AJ$2004,29,FALSE),"")</f>
        <v>13.393829401088929</v>
      </c>
      <c r="Z254">
        <f>IFERROR(VLOOKUP($X254,PITCH!$B$7:$AJ$2004,30,FALSE),"")</f>
        <v>3.9201451905626135</v>
      </c>
      <c r="AA254">
        <f>IFERROR(VLOOKUP($X254,PITCH!$B$7:$AJ$2004,31,FALSE),"")</f>
        <v>9.473684210526315</v>
      </c>
      <c r="AB254" t="str">
        <f>IFERROR(VLOOKUP($X254,PITCH!$B$7:$AJ$2004,1,FALSE),"")</f>
        <v>Dellin Betances</v>
      </c>
      <c r="AD254" s="108" t="str">
        <f>IFERROR(VLOOKUP($X254,Prospects!$A$3:$K$281,1,FALSE),"")</f>
        <v/>
      </c>
      <c r="AE254" s="108" t="str">
        <f>IFERROR(VLOOKUP($X254,Prospects!$A$3:$K$281,9,FALSE),"")</f>
        <v/>
      </c>
      <c r="AF254" s="108" t="str">
        <f>IFERROR(VLOOKUP($X254,Prospects!$A$3:$K$281,2,FALSE),"")</f>
        <v/>
      </c>
      <c r="AG254" s="110" t="str">
        <f>IFERROR(VLOOKUP($X254,Prospects!$A$3:$K$281,10,FALSE),"")</f>
        <v/>
      </c>
      <c r="AH254" s="110" t="str">
        <f>IFERROR(VLOOKUP($X254,Prospects!$A$3:$K$281,11,FALSE),"")</f>
        <v/>
      </c>
      <c r="AI254" s="110" t="str">
        <f>IFERROR(VLOOKUP($X254,Prospects!$A$3:$K$281,3,FALSE),"")</f>
        <v/>
      </c>
      <c r="AJ254" s="110" t="str">
        <f>IFERROR(VLOOKUP($X254,Prospects!$A$3:$K$281,4,FALSE),"")</f>
        <v/>
      </c>
      <c r="AK254" s="110" t="str">
        <f>IFERROR(VLOOKUP($X254,Prospects!$A$3:$K$281,5,FALSE),"")</f>
        <v/>
      </c>
      <c r="AL254" s="110" t="str">
        <f>IFERROR(VLOOKUP($X254,Prospects!$A$3:$K$281,6,FALSE),"")</f>
        <v/>
      </c>
      <c r="AN254" s="108" t="str">
        <f>IFERROR(VLOOKUP($X254,KEEPERS!$A$3:$H$300,1,FALSE),"")</f>
        <v/>
      </c>
      <c r="AO254" s="108" t="str">
        <f>IFERROR(VLOOKUP($X254,KEEPERS!$A$3:$H$300,5,FALSE),"")</f>
        <v/>
      </c>
      <c r="AP254" s="108" t="str">
        <f>IFERROR(VLOOKUP($X254,KEEPERS!$A$3:$H$300,2,FALSE),"")</f>
        <v/>
      </c>
      <c r="AQ254" s="110" t="str">
        <f>IFERROR(VLOOKUP($X254,KEEPERS!$A$3:$H$300,6,FALSE),"")</f>
        <v/>
      </c>
      <c r="AR254" s="110" t="str">
        <f>IFERROR(VLOOKUP($X254,KEEPERS!$A$3:$H$300,7,FALSE),"")</f>
        <v/>
      </c>
      <c r="AT254" s="110" t="str">
        <f>IFERROR(VLOOKUP($X254,HIT!$B$182:$AM$2000,1,FALSE),"")</f>
        <v/>
      </c>
      <c r="AU254" s="407">
        <f>IFERROR(VLOOKUP($X254,HIT!$B$182:$AM$2000,32,FALSE),0)</f>
        <v>0</v>
      </c>
      <c r="AV254" s="407">
        <f>IFERROR(VLOOKUP($X254,HIT!$B$182:$AM$2000,33,FALSE),0)</f>
        <v>0</v>
      </c>
      <c r="AW254" s="110" t="str">
        <f>IFERROR(VLOOKUP($X254,PITCH!$B$182:$AP$2000,1,FALSE),"")</f>
        <v>Dellin Betances</v>
      </c>
      <c r="AX254" s="110">
        <f>IFERROR(VLOOKUP($X254,PITCH!$B$182:$AP$2000,35,FALSE),0)</f>
        <v>167.3</v>
      </c>
      <c r="AY254" s="110">
        <f>IFERROR(VLOOKUP($X254,PITCH!$B$182:$AP$2000,36,FALSE),0)</f>
        <v>3.041818181818182</v>
      </c>
      <c r="AZ254" s="408">
        <f t="shared" si="16"/>
        <v>167.3</v>
      </c>
      <c r="BA254" s="408">
        <f>IF(AZ254&gt;0,RANK(AZ254,AZ$3:AZ914),"")</f>
        <v>430</v>
      </c>
      <c r="BB254" s="408">
        <f>IFERROR(VLOOKUP($X254,HIT!$B$182:$AP$2000,31,FALSE),0)</f>
        <v>0</v>
      </c>
      <c r="BC254" s="408">
        <f ca="1">IFERROR(VLOOKUP($X254,PITCH!$B$182:$AP$2000,34,FALSE),0)</f>
        <v>347</v>
      </c>
      <c r="BE254" s="110" t="str">
        <f>IFERROR(VLOOKUP($X254,OBP!$B$182:$AN$2001,32,FALSE),"")</f>
        <v/>
      </c>
      <c r="BG254" s="110" t="str">
        <f>IFERROR(VLOOKUP($X254,OPS!$B$183:$AL$2002,31,FALSE),"")</f>
        <v/>
      </c>
      <c r="BI254" s="110">
        <f ca="1">IFERROR(VLOOKUP($X254,PITCH!$B$205:$AP$2000,34,FALSE),"")</f>
        <v>347</v>
      </c>
      <c r="BJ254" s="110">
        <f ca="1">IFERROR(VLOOKUP($X254,PITCH!$B$205:$AP$2000,34,FALSE),"")</f>
        <v>347</v>
      </c>
      <c r="BK254" s="110">
        <f ca="1">IFERROR(VLOOKUP($X254,PITCH!$B$205:$AP$2000,34,FALSE),"")</f>
        <v>347</v>
      </c>
    </row>
    <row r="255" spans="2:63" x14ac:dyDescent="0.2">
      <c r="B255" t="s">
        <v>554</v>
      </c>
      <c r="C255" t="s">
        <v>117</v>
      </c>
      <c r="D255" t="s">
        <v>9</v>
      </c>
      <c r="E255" t="s">
        <v>9</v>
      </c>
      <c r="F255">
        <v>2</v>
      </c>
      <c r="M255">
        <v>59</v>
      </c>
      <c r="N255">
        <v>1</v>
      </c>
      <c r="O255">
        <v>24</v>
      </c>
      <c r="P255">
        <v>4.17</v>
      </c>
      <c r="Q255">
        <v>1.39</v>
      </c>
      <c r="R255">
        <v>55</v>
      </c>
      <c r="T255" s="127">
        <f t="shared" si="17"/>
        <v>253</v>
      </c>
      <c r="U255" t="str">
        <f t="shared" si="14"/>
        <v>P</v>
      </c>
      <c r="V255" t="str">
        <f>IF(U255="H",COUNTIF($U$3:$U255,"H"),"")</f>
        <v/>
      </c>
      <c r="W255">
        <f>IF(U255="P",COUNTIF($U$3:$U255,"P"),"")</f>
        <v>102</v>
      </c>
      <c r="X255" s="76" t="str">
        <f t="shared" si="15"/>
        <v>Hunter Strickland</v>
      </c>
      <c r="Y255">
        <f>IFERROR(VLOOKUP($X255,PITCH!$B$7:$AJ$2004,29,FALSE),"")</f>
        <v>7.5882352941176467</v>
      </c>
      <c r="Z255">
        <f>IFERROR(VLOOKUP($X255,PITCH!$B$7:$AJ$2004,30,FALSE),"")</f>
        <v>3.7058823529411766</v>
      </c>
      <c r="AA255">
        <f>IFERROR(VLOOKUP($X255,PITCH!$B$7:$AJ$2004,31,FALSE),"")</f>
        <v>3.8823529411764701</v>
      </c>
      <c r="AB255" t="str">
        <f>IFERROR(VLOOKUP($X255,PITCH!$B$7:$AJ$2004,1,FALSE),"")</f>
        <v>Hunter Strickland</v>
      </c>
      <c r="AD255" s="108" t="str">
        <f>IFERROR(VLOOKUP($X255,Prospects!$A$3:$K$281,1,FALSE),"")</f>
        <v/>
      </c>
      <c r="AE255" s="108" t="str">
        <f>IFERROR(VLOOKUP($X255,Prospects!$A$3:$K$281,9,FALSE),"")</f>
        <v/>
      </c>
      <c r="AF255" s="108" t="str">
        <f>IFERROR(VLOOKUP($X255,Prospects!$A$3:$K$281,2,FALSE),"")</f>
        <v/>
      </c>
      <c r="AG255" s="110" t="str">
        <f>IFERROR(VLOOKUP($X255,Prospects!$A$3:$K$281,10,FALSE),"")</f>
        <v/>
      </c>
      <c r="AH255" s="110" t="str">
        <f>IFERROR(VLOOKUP($X255,Prospects!$A$3:$K$281,11,FALSE),"")</f>
        <v/>
      </c>
      <c r="AI255" s="110" t="str">
        <f>IFERROR(VLOOKUP($X255,Prospects!$A$3:$K$281,3,FALSE),"")</f>
        <v/>
      </c>
      <c r="AJ255" s="110" t="str">
        <f>IFERROR(VLOOKUP($X255,Prospects!$A$3:$K$281,4,FALSE),"")</f>
        <v/>
      </c>
      <c r="AK255" s="110" t="str">
        <f>IFERROR(VLOOKUP($X255,Prospects!$A$3:$K$281,5,FALSE),"")</f>
        <v/>
      </c>
      <c r="AL255" s="110" t="str">
        <f>IFERROR(VLOOKUP($X255,Prospects!$A$3:$K$281,6,FALSE),"")</f>
        <v/>
      </c>
      <c r="AN255" s="108" t="str">
        <f>IFERROR(VLOOKUP($X255,KEEPERS!$A$3:$H$300,1,FALSE),"")</f>
        <v/>
      </c>
      <c r="AO255" s="108" t="str">
        <f>IFERROR(VLOOKUP($X255,KEEPERS!$A$3:$H$300,5,FALSE),"")</f>
        <v/>
      </c>
      <c r="AP255" s="108" t="str">
        <f>IFERROR(VLOOKUP($X255,KEEPERS!$A$3:$H$300,2,FALSE),"")</f>
        <v/>
      </c>
      <c r="AQ255" s="110" t="str">
        <f>IFERROR(VLOOKUP($X255,KEEPERS!$A$3:$H$300,6,FALSE),"")</f>
        <v/>
      </c>
      <c r="AR255" s="110" t="str">
        <f>IFERROR(VLOOKUP($X255,KEEPERS!$A$3:$H$300,7,FALSE),"")</f>
        <v/>
      </c>
      <c r="AT255" s="110" t="str">
        <f>IFERROR(VLOOKUP($X255,HIT!$B$182:$AM$2000,1,FALSE),"")</f>
        <v/>
      </c>
      <c r="AU255" s="407">
        <f>IFERROR(VLOOKUP($X255,HIT!$B$182:$AM$2000,32,FALSE),0)</f>
        <v>0</v>
      </c>
      <c r="AV255" s="407">
        <f>IFERROR(VLOOKUP($X255,HIT!$B$182:$AM$2000,33,FALSE),0)</f>
        <v>0</v>
      </c>
      <c r="AW255" s="110" t="str">
        <f>IFERROR(VLOOKUP($X255,PITCH!$B$182:$AP$2000,1,FALSE),"")</f>
        <v>Hunter Strickland</v>
      </c>
      <c r="AX255" s="110">
        <f>IFERROR(VLOOKUP($X255,PITCH!$B$182:$AP$2000,35,FALSE),0)</f>
        <v>179.5</v>
      </c>
      <c r="AY255" s="110">
        <f>IFERROR(VLOOKUP($X255,PITCH!$B$182:$AP$2000,36,FALSE),0)</f>
        <v>3.1491228070175437</v>
      </c>
      <c r="AZ255" s="408">
        <f t="shared" si="16"/>
        <v>179.5</v>
      </c>
      <c r="BA255" s="408">
        <f>IF(AZ255&gt;0,RANK(AZ255,AZ$3:AZ915),"")</f>
        <v>416</v>
      </c>
      <c r="BB255" s="408">
        <f>IFERROR(VLOOKUP($X255,HIT!$B$182:$AP$2000,31,FALSE),0)</f>
        <v>0</v>
      </c>
      <c r="BC255" s="408">
        <f ca="1">IFERROR(VLOOKUP($X255,PITCH!$B$182:$AP$2000,34,FALSE),0)</f>
        <v>347</v>
      </c>
      <c r="BE255" s="110" t="str">
        <f>IFERROR(VLOOKUP($X255,OBP!$B$182:$AN$2001,32,FALSE),"")</f>
        <v/>
      </c>
      <c r="BG255" s="110" t="str">
        <f>IFERROR(VLOOKUP($X255,OPS!$B$183:$AL$2002,31,FALSE),"")</f>
        <v/>
      </c>
      <c r="BI255" s="110">
        <f ca="1">IFERROR(VLOOKUP($X255,PITCH!$B$205:$AP$2000,34,FALSE),"")</f>
        <v>347</v>
      </c>
      <c r="BJ255" s="110">
        <f ca="1">IFERROR(VLOOKUP($X255,PITCH!$B$205:$AP$2000,34,FALSE),"")</f>
        <v>347</v>
      </c>
      <c r="BK255" s="110">
        <f ca="1">IFERROR(VLOOKUP($X255,PITCH!$B$205:$AP$2000,34,FALSE),"")</f>
        <v>347</v>
      </c>
    </row>
    <row r="256" spans="2:63" x14ac:dyDescent="0.2">
      <c r="B256" t="s">
        <v>462</v>
      </c>
      <c r="C256" t="s">
        <v>810</v>
      </c>
      <c r="D256" t="s">
        <v>97</v>
      </c>
      <c r="E256" t="s">
        <v>97</v>
      </c>
      <c r="F256">
        <v>1</v>
      </c>
      <c r="G256">
        <v>418</v>
      </c>
      <c r="H256">
        <v>53</v>
      </c>
      <c r="I256">
        <v>18</v>
      </c>
      <c r="J256">
        <v>60</v>
      </c>
      <c r="K256">
        <v>0</v>
      </c>
      <c r="L256">
        <v>0.253</v>
      </c>
      <c r="T256" s="127">
        <f t="shared" si="17"/>
        <v>254</v>
      </c>
      <c r="U256" t="str">
        <f t="shared" si="14"/>
        <v>H</v>
      </c>
      <c r="V256">
        <f>IF(U256="H",COUNTIF($U$3:$U256,"H"),"")</f>
        <v>152</v>
      </c>
      <c r="W256" t="str">
        <f>IF(U256="P",COUNTIF($U$3:$U256,"P"),"")</f>
        <v/>
      </c>
      <c r="X256" s="76" t="str">
        <f t="shared" si="15"/>
        <v>Welington Castillo</v>
      </c>
      <c r="Y256" t="str">
        <f>IFERROR(VLOOKUP($X256,PITCH!$B$7:$AJ$2004,29,FALSE),"")</f>
        <v/>
      </c>
      <c r="Z256" t="str">
        <f>IFERROR(VLOOKUP($X256,PITCH!$B$7:$AJ$2004,30,FALSE),"")</f>
        <v/>
      </c>
      <c r="AA256" t="str">
        <f>IFERROR(VLOOKUP($X256,PITCH!$B$7:$AJ$2004,31,FALSE),"")</f>
        <v/>
      </c>
      <c r="AB256" t="str">
        <f>IFERROR(VLOOKUP($X256,PITCH!$B$7:$AJ$2004,1,FALSE),"")</f>
        <v/>
      </c>
      <c r="AD256" s="108" t="str">
        <f>IFERROR(VLOOKUP($X256,Prospects!$A$3:$K$281,1,FALSE),"")</f>
        <v/>
      </c>
      <c r="AE256" s="108" t="str">
        <f>IFERROR(VLOOKUP($X256,Prospects!$A$3:$K$281,9,FALSE),"")</f>
        <v/>
      </c>
      <c r="AF256" s="108" t="str">
        <f>IFERROR(VLOOKUP($X256,Prospects!$A$3:$K$281,2,FALSE),"")</f>
        <v/>
      </c>
      <c r="AG256" s="110" t="str">
        <f>IFERROR(VLOOKUP($X256,Prospects!$A$3:$K$281,10,FALSE),"")</f>
        <v/>
      </c>
      <c r="AH256" s="110" t="str">
        <f>IFERROR(VLOOKUP($X256,Prospects!$A$3:$K$281,11,FALSE),"")</f>
        <v/>
      </c>
      <c r="AI256" s="110" t="str">
        <f>IFERROR(VLOOKUP($X256,Prospects!$A$3:$K$281,3,FALSE),"")</f>
        <v/>
      </c>
      <c r="AJ256" s="110" t="str">
        <f>IFERROR(VLOOKUP($X256,Prospects!$A$3:$K$281,4,FALSE),"")</f>
        <v/>
      </c>
      <c r="AK256" s="110" t="str">
        <f>IFERROR(VLOOKUP($X256,Prospects!$A$3:$K$281,5,FALSE),"")</f>
        <v/>
      </c>
      <c r="AL256" s="110" t="str">
        <f>IFERROR(VLOOKUP($X256,Prospects!$A$3:$K$281,6,FALSE),"")</f>
        <v/>
      </c>
      <c r="AN256" s="108" t="str">
        <f>IFERROR(VLOOKUP($X256,KEEPERS!$A$3:$H$300,1,FALSE),"")</f>
        <v/>
      </c>
      <c r="AO256" s="108" t="str">
        <f>IFERROR(VLOOKUP($X256,KEEPERS!$A$3:$H$300,5,FALSE),"")</f>
        <v/>
      </c>
      <c r="AP256" s="108" t="str">
        <f>IFERROR(VLOOKUP($X256,KEEPERS!$A$3:$H$300,2,FALSE),"")</f>
        <v/>
      </c>
      <c r="AQ256" s="110" t="str">
        <f>IFERROR(VLOOKUP($X256,KEEPERS!$A$3:$H$300,6,FALSE),"")</f>
        <v/>
      </c>
      <c r="AR256" s="110" t="str">
        <f>IFERROR(VLOOKUP($X256,KEEPERS!$A$3:$H$300,7,FALSE),"")</f>
        <v/>
      </c>
      <c r="AT256" s="110" t="str">
        <f>IFERROR(VLOOKUP($X256,HIT!$B$182:$AM$2000,1,FALSE),"")</f>
        <v>Welington Castillo</v>
      </c>
      <c r="AU256" s="407">
        <f>IFERROR(VLOOKUP($X256,HIT!$B$182:$AM$2000,32,FALSE),0)</f>
        <v>201.74999999999997</v>
      </c>
      <c r="AV256" s="407">
        <f>IFERROR(VLOOKUP($X256,HIT!$B$182:$AM$2000,33,FALSE),0)</f>
        <v>1.9587378640776696</v>
      </c>
      <c r="AW256" s="110" t="str">
        <f>IFERROR(VLOOKUP($X256,PITCH!$B$182:$AP$2000,1,FALSE),"")</f>
        <v/>
      </c>
      <c r="AX256" s="110">
        <f>IFERROR(VLOOKUP($X256,PITCH!$B$182:$AP$2000,35,FALSE),0)</f>
        <v>0</v>
      </c>
      <c r="AY256" s="110">
        <f>IFERROR(VLOOKUP($X256,PITCH!$B$182:$AP$2000,36,FALSE),0)</f>
        <v>0</v>
      </c>
      <c r="AZ256" s="408">
        <f t="shared" si="16"/>
        <v>201.74999999999997</v>
      </c>
      <c r="BA256" s="408">
        <f>IF(AZ256&gt;0,RANK(AZ256,AZ$3:AZ916),"")</f>
        <v>385</v>
      </c>
      <c r="BB256" s="408">
        <f ca="1">IFERROR(VLOOKUP($X256,HIT!$B$182:$AP$2000,31,FALSE),0)</f>
        <v>224</v>
      </c>
      <c r="BC256" s="408">
        <f>IFERROR(VLOOKUP($X256,PITCH!$B$182:$AP$2000,34,FALSE),0)</f>
        <v>0</v>
      </c>
      <c r="BE256" s="110">
        <f>IFERROR(VLOOKUP($X256,OBP!$B$182:$AN$2001,32,FALSE),"")</f>
        <v>171</v>
      </c>
      <c r="BG256" s="110">
        <f>IFERROR(VLOOKUP($X256,OPS!$B$183:$AL$2002,31,FALSE),"")</f>
        <v>157</v>
      </c>
      <c r="BI256" s="110" t="str">
        <f>IFERROR(VLOOKUP($X256,PITCH!$B$205:$AP$2000,34,FALSE),"")</f>
        <v/>
      </c>
      <c r="BJ256" s="110" t="str">
        <f>IFERROR(VLOOKUP($X256,PITCH!$B$205:$AP$2000,34,FALSE),"")</f>
        <v/>
      </c>
      <c r="BK256" s="110" t="str">
        <f>IFERROR(VLOOKUP($X256,PITCH!$B$205:$AP$2000,34,FALSE),"")</f>
        <v/>
      </c>
    </row>
    <row r="257" spans="2:63" x14ac:dyDescent="0.2">
      <c r="B257" t="s">
        <v>2266</v>
      </c>
      <c r="C257" t="s">
        <v>339</v>
      </c>
      <c r="D257" t="s">
        <v>6</v>
      </c>
      <c r="E257" t="s">
        <v>97</v>
      </c>
      <c r="F257">
        <v>1</v>
      </c>
      <c r="G257">
        <v>487</v>
      </c>
      <c r="H257">
        <v>52</v>
      </c>
      <c r="I257">
        <v>14</v>
      </c>
      <c r="J257">
        <v>59</v>
      </c>
      <c r="K257">
        <v>0</v>
      </c>
      <c r="L257">
        <v>0.249</v>
      </c>
      <c r="T257" s="127">
        <f t="shared" si="17"/>
        <v>255</v>
      </c>
      <c r="U257" t="str">
        <f t="shared" si="14"/>
        <v>H</v>
      </c>
      <c r="V257">
        <f>IF(U257="H",COUNTIF($U$3:$U257,"H"),"")</f>
        <v>153</v>
      </c>
      <c r="W257" t="str">
        <f>IF(U257="P",COUNTIF($U$3:$U257,"P"),"")</f>
        <v/>
      </c>
      <c r="X257" s="76" t="str">
        <f t="shared" si="15"/>
        <v>Carson Kelly</v>
      </c>
      <c r="Y257" t="str">
        <f>IFERROR(VLOOKUP($X257,PITCH!$B$7:$AJ$2004,29,FALSE),"")</f>
        <v/>
      </c>
      <c r="Z257" t="str">
        <f>IFERROR(VLOOKUP($X257,PITCH!$B$7:$AJ$2004,30,FALSE),"")</f>
        <v/>
      </c>
      <c r="AA257" t="str">
        <f>IFERROR(VLOOKUP($X257,PITCH!$B$7:$AJ$2004,31,FALSE),"")</f>
        <v/>
      </c>
      <c r="AB257" t="str">
        <f>IFERROR(VLOOKUP($X257,PITCH!$B$7:$AJ$2004,1,FALSE),"")</f>
        <v/>
      </c>
      <c r="AD257" s="108" t="str">
        <f>IFERROR(VLOOKUP($X257,Prospects!$A$3:$K$281,1,FALSE),"")</f>
        <v/>
      </c>
      <c r="AE257" s="108" t="str">
        <f>IFERROR(VLOOKUP($X257,Prospects!$A$3:$K$281,9,FALSE),"")</f>
        <v/>
      </c>
      <c r="AF257" s="108" t="str">
        <f>IFERROR(VLOOKUP($X257,Prospects!$A$3:$K$281,2,FALSE),"")</f>
        <v/>
      </c>
      <c r="AG257" s="110" t="str">
        <f>IFERROR(VLOOKUP($X257,Prospects!$A$3:$K$281,10,FALSE),"")</f>
        <v/>
      </c>
      <c r="AH257" s="110" t="str">
        <f>IFERROR(VLOOKUP($X257,Prospects!$A$3:$K$281,11,FALSE),"")</f>
        <v/>
      </c>
      <c r="AI257" s="110" t="str">
        <f>IFERROR(VLOOKUP($X257,Prospects!$A$3:$K$281,3,FALSE),"")</f>
        <v/>
      </c>
      <c r="AJ257" s="110" t="str">
        <f>IFERROR(VLOOKUP($X257,Prospects!$A$3:$K$281,4,FALSE),"")</f>
        <v/>
      </c>
      <c r="AK257" s="110" t="str">
        <f>IFERROR(VLOOKUP($X257,Prospects!$A$3:$K$281,5,FALSE),"")</f>
        <v/>
      </c>
      <c r="AL257" s="110" t="str">
        <f>IFERROR(VLOOKUP($X257,Prospects!$A$3:$K$281,6,FALSE),"")</f>
        <v/>
      </c>
      <c r="AN257" s="108" t="str">
        <f>IFERROR(VLOOKUP($X257,KEEPERS!$A$3:$H$300,1,FALSE),"")</f>
        <v/>
      </c>
      <c r="AO257" s="108" t="str">
        <f>IFERROR(VLOOKUP($X257,KEEPERS!$A$3:$H$300,5,FALSE),"")</f>
        <v/>
      </c>
      <c r="AP257" s="108" t="str">
        <f>IFERROR(VLOOKUP($X257,KEEPERS!$A$3:$H$300,2,FALSE),"")</f>
        <v/>
      </c>
      <c r="AQ257" s="110" t="str">
        <f>IFERROR(VLOOKUP($X257,KEEPERS!$A$3:$H$300,6,FALSE),"")</f>
        <v/>
      </c>
      <c r="AR257" s="110" t="str">
        <f>IFERROR(VLOOKUP($X257,KEEPERS!$A$3:$H$300,7,FALSE),"")</f>
        <v/>
      </c>
      <c r="AT257" s="110" t="str">
        <f>IFERROR(VLOOKUP($X257,HIT!$B$182:$AM$2000,1,FALSE),"")</f>
        <v>Carson Kelly</v>
      </c>
      <c r="AU257" s="407">
        <f>IFERROR(VLOOKUP($X257,HIT!$B$182:$AM$2000,32,FALSE),0)</f>
        <v>153.15</v>
      </c>
      <c r="AV257" s="407">
        <f>IFERROR(VLOOKUP($X257,HIT!$B$182:$AM$2000,33,FALSE),0)</f>
        <v>1.682967032967033</v>
      </c>
      <c r="AW257" s="110" t="str">
        <f>IFERROR(VLOOKUP($X257,PITCH!$B$182:$AP$2000,1,FALSE),"")</f>
        <v/>
      </c>
      <c r="AX257" s="110">
        <f>IFERROR(VLOOKUP($X257,PITCH!$B$182:$AP$2000,35,FALSE),0)</f>
        <v>0</v>
      </c>
      <c r="AY257" s="110">
        <f>IFERROR(VLOOKUP($X257,PITCH!$B$182:$AP$2000,36,FALSE),0)</f>
        <v>0</v>
      </c>
      <c r="AZ257" s="408">
        <f t="shared" si="16"/>
        <v>153.15</v>
      </c>
      <c r="BA257" s="408">
        <f>IF(AZ257&gt;0,RANK(AZ257,AZ$3:AZ917),"")</f>
        <v>455</v>
      </c>
      <c r="BB257" s="408">
        <f ca="1">IFERROR(VLOOKUP($X257,HIT!$B$182:$AP$2000,31,FALSE),0)</f>
        <v>441</v>
      </c>
      <c r="BC257" s="408">
        <f>IFERROR(VLOOKUP($X257,PITCH!$B$182:$AP$2000,34,FALSE),0)</f>
        <v>0</v>
      </c>
      <c r="BE257" s="110">
        <f>IFERROR(VLOOKUP($X257,OBP!$B$182:$AN$2001,32,FALSE),"")</f>
        <v>386</v>
      </c>
      <c r="BG257" s="110">
        <f>IFERROR(VLOOKUP($X257,OPS!$B$183:$AL$2002,31,FALSE),"")</f>
        <v>398</v>
      </c>
      <c r="BI257" s="110" t="str">
        <f>IFERROR(VLOOKUP($X257,PITCH!$B$205:$AP$2000,34,FALSE),"")</f>
        <v/>
      </c>
      <c r="BJ257" s="110" t="str">
        <f>IFERROR(VLOOKUP($X257,PITCH!$B$205:$AP$2000,34,FALSE),"")</f>
        <v/>
      </c>
      <c r="BK257" s="110" t="str">
        <f>IFERROR(VLOOKUP($X257,PITCH!$B$205:$AP$2000,34,FALSE),"")</f>
        <v/>
      </c>
    </row>
    <row r="258" spans="2:63" x14ac:dyDescent="0.2">
      <c r="B258" t="s">
        <v>406</v>
      </c>
      <c r="C258" t="s">
        <v>7</v>
      </c>
      <c r="D258" t="s">
        <v>112</v>
      </c>
      <c r="E258" t="s">
        <v>112</v>
      </c>
      <c r="F258">
        <v>1</v>
      </c>
      <c r="G258">
        <v>514</v>
      </c>
      <c r="H258">
        <v>63</v>
      </c>
      <c r="I258">
        <v>25</v>
      </c>
      <c r="J258">
        <v>75</v>
      </c>
      <c r="K258">
        <v>0</v>
      </c>
      <c r="L258">
        <v>0.23799999999999999</v>
      </c>
      <c r="T258" s="127">
        <f t="shared" si="17"/>
        <v>256</v>
      </c>
      <c r="U258" t="str">
        <f t="shared" si="14"/>
        <v>H</v>
      </c>
      <c r="V258">
        <f>IF(U258="H",COUNTIF($U$3:$U258,"H"),"")</f>
        <v>154</v>
      </c>
      <c r="W258" t="str">
        <f>IF(U258="P",COUNTIF($U$3:$U258,"P"),"")</f>
        <v/>
      </c>
      <c r="X258" s="76" t="str">
        <f t="shared" si="15"/>
        <v>Justin Smoak</v>
      </c>
      <c r="Y258" t="str">
        <f>IFERROR(VLOOKUP($X258,PITCH!$B$7:$AJ$2004,29,FALSE),"")</f>
        <v/>
      </c>
      <c r="Z258" t="str">
        <f>IFERROR(VLOOKUP($X258,PITCH!$B$7:$AJ$2004,30,FALSE),"")</f>
        <v/>
      </c>
      <c r="AA258" t="str">
        <f>IFERROR(VLOOKUP($X258,PITCH!$B$7:$AJ$2004,31,FALSE),"")</f>
        <v/>
      </c>
      <c r="AB258" t="str">
        <f>IFERROR(VLOOKUP($X258,PITCH!$B$7:$AJ$2004,1,FALSE),"")</f>
        <v/>
      </c>
      <c r="AD258" s="108" t="str">
        <f>IFERROR(VLOOKUP($X258,Prospects!$A$3:$K$281,1,FALSE),"")</f>
        <v/>
      </c>
      <c r="AE258" s="108" t="str">
        <f>IFERROR(VLOOKUP($X258,Prospects!$A$3:$K$281,9,FALSE),"")</f>
        <v/>
      </c>
      <c r="AF258" s="108" t="str">
        <f>IFERROR(VLOOKUP($X258,Prospects!$A$3:$K$281,2,FALSE),"")</f>
        <v/>
      </c>
      <c r="AG258" s="110" t="str">
        <f>IFERROR(VLOOKUP($X258,Prospects!$A$3:$K$281,10,FALSE),"")</f>
        <v/>
      </c>
      <c r="AH258" s="110" t="str">
        <f>IFERROR(VLOOKUP($X258,Prospects!$A$3:$K$281,11,FALSE),"")</f>
        <v/>
      </c>
      <c r="AI258" s="110" t="str">
        <f>IFERROR(VLOOKUP($X258,Prospects!$A$3:$K$281,3,FALSE),"")</f>
        <v/>
      </c>
      <c r="AJ258" s="110" t="str">
        <f>IFERROR(VLOOKUP($X258,Prospects!$A$3:$K$281,4,FALSE),"")</f>
        <v/>
      </c>
      <c r="AK258" s="110" t="str">
        <f>IFERROR(VLOOKUP($X258,Prospects!$A$3:$K$281,5,FALSE),"")</f>
        <v/>
      </c>
      <c r="AL258" s="110" t="str">
        <f>IFERROR(VLOOKUP($X258,Prospects!$A$3:$K$281,6,FALSE),"")</f>
        <v/>
      </c>
      <c r="AN258" s="108" t="str">
        <f>IFERROR(VLOOKUP($X258,KEEPERS!$A$3:$H$300,1,FALSE),"")</f>
        <v/>
      </c>
      <c r="AO258" s="108" t="str">
        <f>IFERROR(VLOOKUP($X258,KEEPERS!$A$3:$H$300,5,FALSE),"")</f>
        <v/>
      </c>
      <c r="AP258" s="108" t="str">
        <f>IFERROR(VLOOKUP($X258,KEEPERS!$A$3:$H$300,2,FALSE),"")</f>
        <v/>
      </c>
      <c r="AQ258" s="110" t="str">
        <f>IFERROR(VLOOKUP($X258,KEEPERS!$A$3:$H$300,6,FALSE),"")</f>
        <v/>
      </c>
      <c r="AR258" s="110" t="str">
        <f>IFERROR(VLOOKUP($X258,KEEPERS!$A$3:$H$300,7,FALSE),"")</f>
        <v/>
      </c>
      <c r="AT258" s="110" t="str">
        <f>IFERROR(VLOOKUP($X258,HIT!$B$182:$AM$2000,1,FALSE),"")</f>
        <v>Justin Smoak</v>
      </c>
      <c r="AU258" s="407">
        <f>IFERROR(VLOOKUP($X258,HIT!$B$182:$AM$2000,32,FALSE),0)</f>
        <v>400.19999999999987</v>
      </c>
      <c r="AV258" s="407">
        <f>IFERROR(VLOOKUP($X258,HIT!$B$182:$AM$2000,33,FALSE),0)</f>
        <v>2.7599999999999993</v>
      </c>
      <c r="AW258" s="110" t="str">
        <f>IFERROR(VLOOKUP($X258,PITCH!$B$182:$AP$2000,1,FALSE),"")</f>
        <v/>
      </c>
      <c r="AX258" s="110">
        <f>IFERROR(VLOOKUP($X258,PITCH!$B$182:$AP$2000,35,FALSE),0)</f>
        <v>0</v>
      </c>
      <c r="AY258" s="110">
        <f>IFERROR(VLOOKUP($X258,PITCH!$B$182:$AP$2000,36,FALSE),0)</f>
        <v>0</v>
      </c>
      <c r="AZ258" s="408">
        <f t="shared" si="16"/>
        <v>400.19999999999987</v>
      </c>
      <c r="BA258" s="408">
        <f>IF(AZ258&gt;0,RANK(AZ258,AZ$3:AZ918),"")</f>
        <v>96</v>
      </c>
      <c r="BB258" s="408">
        <f ca="1">IFERROR(VLOOKUP($X258,HIT!$B$182:$AP$2000,31,FALSE),0)</f>
        <v>108</v>
      </c>
      <c r="BC258" s="408">
        <f>IFERROR(VLOOKUP($X258,PITCH!$B$182:$AP$2000,34,FALSE),0)</f>
        <v>0</v>
      </c>
      <c r="BE258" s="110">
        <f>IFERROR(VLOOKUP($X258,OBP!$B$182:$AN$2001,32,FALSE),"")</f>
        <v>101</v>
      </c>
      <c r="BG258" s="110">
        <f>IFERROR(VLOOKUP($X258,OPS!$B$183:$AL$2002,31,FALSE),"")</f>
        <v>106</v>
      </c>
      <c r="BI258" s="110" t="str">
        <f>IFERROR(VLOOKUP($X258,PITCH!$B$205:$AP$2000,34,FALSE),"")</f>
        <v/>
      </c>
      <c r="BJ258" s="110" t="str">
        <f>IFERROR(VLOOKUP($X258,PITCH!$B$205:$AP$2000,34,FALSE),"")</f>
        <v/>
      </c>
      <c r="BK258" s="110" t="str">
        <f>IFERROR(VLOOKUP($X258,PITCH!$B$205:$AP$2000,34,FALSE),"")</f>
        <v/>
      </c>
    </row>
    <row r="259" spans="2:63" x14ac:dyDescent="0.2">
      <c r="B259" t="s">
        <v>216</v>
      </c>
      <c r="C259" t="s">
        <v>130</v>
      </c>
      <c r="D259" t="s">
        <v>97</v>
      </c>
      <c r="E259" t="s">
        <v>998</v>
      </c>
      <c r="F259">
        <v>1</v>
      </c>
      <c r="G259">
        <v>491</v>
      </c>
      <c r="H259">
        <v>60</v>
      </c>
      <c r="I259">
        <v>10</v>
      </c>
      <c r="J259">
        <v>64</v>
      </c>
      <c r="K259">
        <v>4</v>
      </c>
      <c r="L259">
        <v>0.28799999999999998</v>
      </c>
      <c r="T259" s="127">
        <f t="shared" si="17"/>
        <v>257</v>
      </c>
      <c r="U259" t="str">
        <f t="shared" ref="U259:U322" si="18">IF(D259="SP","P",IF(D259="RP","P",IF(D259=0,"","H")))</f>
        <v>H</v>
      </c>
      <c r="V259">
        <f>IF(U259="H",COUNTIF($U$3:$U259,"H"),"")</f>
        <v>155</v>
      </c>
      <c r="W259" t="str">
        <f>IF(U259="P",COUNTIF($U$3:$U259,"P"),"")</f>
        <v/>
      </c>
      <c r="X259" s="76" t="str">
        <f t="shared" ref="X259:X322" si="19">B259</f>
        <v>Buster Posey</v>
      </c>
      <c r="Y259" t="str">
        <f>IFERROR(VLOOKUP($X259,PITCH!$B$7:$AJ$2004,29,FALSE),"")</f>
        <v/>
      </c>
      <c r="Z259" t="str">
        <f>IFERROR(VLOOKUP($X259,PITCH!$B$7:$AJ$2004,30,FALSE),"")</f>
        <v/>
      </c>
      <c r="AA259" t="str">
        <f>IFERROR(VLOOKUP($X259,PITCH!$B$7:$AJ$2004,31,FALSE),"")</f>
        <v/>
      </c>
      <c r="AB259" t="str">
        <f>IFERROR(VLOOKUP($X259,PITCH!$B$7:$AJ$2004,1,FALSE),"")</f>
        <v/>
      </c>
      <c r="AD259" s="108" t="str">
        <f>IFERROR(VLOOKUP($X259,Prospects!$A$3:$K$281,1,FALSE),"")</f>
        <v/>
      </c>
      <c r="AE259" s="108" t="str">
        <f>IFERROR(VLOOKUP($X259,Prospects!$A$3:$K$281,9,FALSE),"")</f>
        <v/>
      </c>
      <c r="AF259" s="108" t="str">
        <f>IFERROR(VLOOKUP($X259,Prospects!$A$3:$K$281,2,FALSE),"")</f>
        <v/>
      </c>
      <c r="AG259" s="110" t="str">
        <f>IFERROR(VLOOKUP($X259,Prospects!$A$3:$K$281,10,FALSE),"")</f>
        <v/>
      </c>
      <c r="AH259" s="110" t="str">
        <f>IFERROR(VLOOKUP($X259,Prospects!$A$3:$K$281,11,FALSE),"")</f>
        <v/>
      </c>
      <c r="AI259" s="110" t="str">
        <f>IFERROR(VLOOKUP($X259,Prospects!$A$3:$K$281,3,FALSE),"")</f>
        <v/>
      </c>
      <c r="AJ259" s="110" t="str">
        <f>IFERROR(VLOOKUP($X259,Prospects!$A$3:$K$281,4,FALSE),"")</f>
        <v/>
      </c>
      <c r="AK259" s="110" t="str">
        <f>IFERROR(VLOOKUP($X259,Prospects!$A$3:$K$281,5,FALSE),"")</f>
        <v/>
      </c>
      <c r="AL259" s="110" t="str">
        <f>IFERROR(VLOOKUP($X259,Prospects!$A$3:$K$281,6,FALSE),"")</f>
        <v/>
      </c>
      <c r="AN259" s="108" t="str">
        <f>IFERROR(VLOOKUP($X259,KEEPERS!$A$3:$H$300,1,FALSE),"")</f>
        <v/>
      </c>
      <c r="AO259" s="108" t="str">
        <f>IFERROR(VLOOKUP($X259,KEEPERS!$A$3:$H$300,5,FALSE),"")</f>
        <v/>
      </c>
      <c r="AP259" s="108" t="str">
        <f>IFERROR(VLOOKUP($X259,KEEPERS!$A$3:$H$300,2,FALSE),"")</f>
        <v/>
      </c>
      <c r="AQ259" s="110" t="str">
        <f>IFERROR(VLOOKUP($X259,KEEPERS!$A$3:$H$300,6,FALSE),"")</f>
        <v/>
      </c>
      <c r="AR259" s="110" t="str">
        <f>IFERROR(VLOOKUP($X259,KEEPERS!$A$3:$H$300,7,FALSE),"")</f>
        <v/>
      </c>
      <c r="AT259" s="110" t="str">
        <f>IFERROR(VLOOKUP($X259,HIT!$B$182:$AM$2000,1,FALSE),"")</f>
        <v>Buster Posey</v>
      </c>
      <c r="AU259" s="407">
        <f>IFERROR(VLOOKUP($X259,HIT!$B$182:$AM$2000,32,FALSE),0)</f>
        <v>292.05000000000007</v>
      </c>
      <c r="AV259" s="407">
        <f>IFERROR(VLOOKUP($X259,HIT!$B$182:$AM$2000,33,FALSE),0)</f>
        <v>2.6550000000000007</v>
      </c>
      <c r="AW259" s="110" t="str">
        <f>IFERROR(VLOOKUP($X259,PITCH!$B$182:$AP$2000,1,FALSE),"")</f>
        <v/>
      </c>
      <c r="AX259" s="110">
        <f>IFERROR(VLOOKUP($X259,PITCH!$B$182:$AP$2000,35,FALSE),0)</f>
        <v>0</v>
      </c>
      <c r="AY259" s="110">
        <f>IFERROR(VLOOKUP($X259,PITCH!$B$182:$AP$2000,36,FALSE),0)</f>
        <v>0</v>
      </c>
      <c r="AZ259" s="408">
        <f t="shared" si="16"/>
        <v>292.05000000000007</v>
      </c>
      <c r="BA259" s="408">
        <f>IF(AZ259&gt;0,RANK(AZ259,AZ$3:AZ919),"")</f>
        <v>270</v>
      </c>
      <c r="BB259" s="408">
        <f ca="1">IFERROR(VLOOKUP($X259,HIT!$B$182:$AP$2000,31,FALSE),0)</f>
        <v>170</v>
      </c>
      <c r="BC259" s="408">
        <f>IFERROR(VLOOKUP($X259,PITCH!$B$182:$AP$2000,34,FALSE),0)</f>
        <v>0</v>
      </c>
      <c r="BE259" s="110">
        <f>IFERROR(VLOOKUP($X259,OBP!$B$182:$AN$2001,32,FALSE),"")</f>
        <v>58</v>
      </c>
      <c r="BG259" s="110">
        <f>IFERROR(VLOOKUP($X259,OPS!$B$183:$AL$2002,31,FALSE),"")</f>
        <v>75</v>
      </c>
      <c r="BI259" s="110" t="str">
        <f>IFERROR(VLOOKUP($X259,PITCH!$B$205:$AP$2000,34,FALSE),"")</f>
        <v/>
      </c>
      <c r="BJ259" s="110" t="str">
        <f>IFERROR(VLOOKUP($X259,PITCH!$B$205:$AP$2000,34,FALSE),"")</f>
        <v/>
      </c>
      <c r="BK259" s="110" t="str">
        <f>IFERROR(VLOOKUP($X259,PITCH!$B$205:$AP$2000,34,FALSE),"")</f>
        <v/>
      </c>
    </row>
    <row r="260" spans="2:63" x14ac:dyDescent="0.2">
      <c r="B260" t="s">
        <v>257</v>
      </c>
      <c r="C260" t="s">
        <v>135</v>
      </c>
      <c r="D260" t="s">
        <v>97</v>
      </c>
      <c r="E260" t="s">
        <v>97</v>
      </c>
      <c r="F260">
        <v>1</v>
      </c>
      <c r="G260">
        <v>312</v>
      </c>
      <c r="H260">
        <v>42</v>
      </c>
      <c r="I260">
        <v>16</v>
      </c>
      <c r="J260">
        <v>49</v>
      </c>
      <c r="K260">
        <v>0</v>
      </c>
      <c r="L260">
        <v>0.23799999999999999</v>
      </c>
      <c r="T260" s="127">
        <f t="shared" si="17"/>
        <v>258</v>
      </c>
      <c r="U260" t="str">
        <f t="shared" si="18"/>
        <v>H</v>
      </c>
      <c r="V260">
        <f>IF(U260="H",COUNTIF($U$3:$U260,"H"),"")</f>
        <v>156</v>
      </c>
      <c r="W260" t="str">
        <f>IF(U260="P",COUNTIF($U$3:$U260,"P"),"")</f>
        <v/>
      </c>
      <c r="X260" s="76" t="str">
        <f t="shared" si="19"/>
        <v>Brian McCann</v>
      </c>
      <c r="Y260" t="str">
        <f>IFERROR(VLOOKUP($X260,PITCH!$B$7:$AJ$2004,29,FALSE),"")</f>
        <v/>
      </c>
      <c r="Z260" t="str">
        <f>IFERROR(VLOOKUP($X260,PITCH!$B$7:$AJ$2004,30,FALSE),"")</f>
        <v/>
      </c>
      <c r="AA260" t="str">
        <f>IFERROR(VLOOKUP($X260,PITCH!$B$7:$AJ$2004,31,FALSE),"")</f>
        <v/>
      </c>
      <c r="AB260" t="str">
        <f>IFERROR(VLOOKUP($X260,PITCH!$B$7:$AJ$2004,1,FALSE),"")</f>
        <v/>
      </c>
      <c r="AD260" s="108" t="str">
        <f>IFERROR(VLOOKUP($X260,Prospects!$A$3:$K$281,1,FALSE),"")</f>
        <v/>
      </c>
      <c r="AE260" s="108" t="str">
        <f>IFERROR(VLOOKUP($X260,Prospects!$A$3:$K$281,9,FALSE),"")</f>
        <v/>
      </c>
      <c r="AF260" s="108" t="str">
        <f>IFERROR(VLOOKUP($X260,Prospects!$A$3:$K$281,2,FALSE),"")</f>
        <v/>
      </c>
      <c r="AG260" s="110" t="str">
        <f>IFERROR(VLOOKUP($X260,Prospects!$A$3:$K$281,10,FALSE),"")</f>
        <v/>
      </c>
      <c r="AH260" s="110" t="str">
        <f>IFERROR(VLOOKUP($X260,Prospects!$A$3:$K$281,11,FALSE),"")</f>
        <v/>
      </c>
      <c r="AI260" s="110" t="str">
        <f>IFERROR(VLOOKUP($X260,Prospects!$A$3:$K$281,3,FALSE),"")</f>
        <v/>
      </c>
      <c r="AJ260" s="110" t="str">
        <f>IFERROR(VLOOKUP($X260,Prospects!$A$3:$K$281,4,FALSE),"")</f>
        <v/>
      </c>
      <c r="AK260" s="110" t="str">
        <f>IFERROR(VLOOKUP($X260,Prospects!$A$3:$K$281,5,FALSE),"")</f>
        <v/>
      </c>
      <c r="AL260" s="110" t="str">
        <f>IFERROR(VLOOKUP($X260,Prospects!$A$3:$K$281,6,FALSE),"")</f>
        <v/>
      </c>
      <c r="AN260" s="108" t="str">
        <f>IFERROR(VLOOKUP($X260,KEEPERS!$A$3:$H$300,1,FALSE),"")</f>
        <v/>
      </c>
      <c r="AO260" s="108" t="str">
        <f>IFERROR(VLOOKUP($X260,KEEPERS!$A$3:$H$300,5,FALSE),"")</f>
        <v/>
      </c>
      <c r="AP260" s="108" t="str">
        <f>IFERROR(VLOOKUP($X260,KEEPERS!$A$3:$H$300,2,FALSE),"")</f>
        <v/>
      </c>
      <c r="AQ260" s="110" t="str">
        <f>IFERROR(VLOOKUP($X260,KEEPERS!$A$3:$H$300,6,FALSE),"")</f>
        <v/>
      </c>
      <c r="AR260" s="110" t="str">
        <f>IFERROR(VLOOKUP($X260,KEEPERS!$A$3:$H$300,7,FALSE),"")</f>
        <v/>
      </c>
      <c r="AT260" s="110" t="str">
        <f>IFERROR(VLOOKUP($X260,HIT!$B$182:$AM$2000,1,FALSE),"")</f>
        <v>Brian McCann</v>
      </c>
      <c r="AU260" s="407">
        <f>IFERROR(VLOOKUP($X260,HIT!$B$182:$AM$2000,32,FALSE),0)</f>
        <v>180.55</v>
      </c>
      <c r="AV260" s="407">
        <f>IFERROR(VLOOKUP($X260,HIT!$B$182:$AM$2000,33,FALSE),0)</f>
        <v>2.0061111111111112</v>
      </c>
      <c r="AW260" s="110" t="str">
        <f>IFERROR(VLOOKUP($X260,PITCH!$B$182:$AP$2000,1,FALSE),"")</f>
        <v/>
      </c>
      <c r="AX260" s="110">
        <f>IFERROR(VLOOKUP($X260,PITCH!$B$182:$AP$2000,35,FALSE),0)</f>
        <v>0</v>
      </c>
      <c r="AY260" s="110">
        <f>IFERROR(VLOOKUP($X260,PITCH!$B$182:$AP$2000,36,FALSE),0)</f>
        <v>0</v>
      </c>
      <c r="AZ260" s="408">
        <f t="shared" ref="AZ260:AZ323" si="20">IF(AND(AU260&gt;0,AX260&gt;0),AU260+AX260,IF(AU260&gt;AX260,AU260,AX260))</f>
        <v>180.55</v>
      </c>
      <c r="BA260" s="408">
        <f>IF(AZ260&gt;0,RANK(AZ260,AZ$3:AZ920),"")</f>
        <v>415</v>
      </c>
      <c r="BB260" s="408">
        <f ca="1">IFERROR(VLOOKUP($X260,HIT!$B$182:$AP$2000,31,FALSE),0)</f>
        <v>299</v>
      </c>
      <c r="BC260" s="408">
        <f>IFERROR(VLOOKUP($X260,PITCH!$B$182:$AP$2000,34,FALSE),0)</f>
        <v>0</v>
      </c>
      <c r="BE260" s="110">
        <f>IFERROR(VLOOKUP($X260,OBP!$B$182:$AN$2001,32,FALSE),"")</f>
        <v>197</v>
      </c>
      <c r="BG260" s="110">
        <f>IFERROR(VLOOKUP($X260,OPS!$B$183:$AL$2002,31,FALSE),"")</f>
        <v>201</v>
      </c>
      <c r="BI260" s="110" t="str">
        <f>IFERROR(VLOOKUP($X260,PITCH!$B$205:$AP$2000,34,FALSE),"")</f>
        <v/>
      </c>
      <c r="BJ260" s="110" t="str">
        <f>IFERROR(VLOOKUP($X260,PITCH!$B$205:$AP$2000,34,FALSE),"")</f>
        <v/>
      </c>
      <c r="BK260" s="110" t="str">
        <f>IFERROR(VLOOKUP($X260,PITCH!$B$205:$AP$2000,34,FALSE),"")</f>
        <v/>
      </c>
    </row>
    <row r="261" spans="2:63" x14ac:dyDescent="0.2">
      <c r="B261" t="s">
        <v>316</v>
      </c>
      <c r="C261" t="s">
        <v>716</v>
      </c>
      <c r="D261" t="s">
        <v>9</v>
      </c>
      <c r="E261" t="s">
        <v>9</v>
      </c>
      <c r="F261">
        <v>1</v>
      </c>
      <c r="M261">
        <v>32</v>
      </c>
      <c r="N261">
        <v>2</v>
      </c>
      <c r="O261">
        <v>14</v>
      </c>
      <c r="P261">
        <v>3.09</v>
      </c>
      <c r="Q261">
        <v>1.1100000000000001</v>
      </c>
      <c r="R261">
        <v>34</v>
      </c>
      <c r="T261" s="127">
        <f t="shared" ref="T261:T324" si="21">T260+1</f>
        <v>259</v>
      </c>
      <c r="U261" t="str">
        <f t="shared" si="18"/>
        <v>P</v>
      </c>
      <c r="V261" t="str">
        <f>IF(U261="H",COUNTIF($U$3:$U261,"H"),"")</f>
        <v/>
      </c>
      <c r="W261">
        <f>IF(U261="P",COUNTIF($U$3:$U261,"P"),"")</f>
        <v>103</v>
      </c>
      <c r="X261" s="76" t="str">
        <f t="shared" si="19"/>
        <v>Brandon Morrow</v>
      </c>
      <c r="Y261">
        <f>IFERROR(VLOOKUP($X261,PITCH!$B$7:$AJ$2004,29,FALSE),"")</f>
        <v>9.6883852691218131</v>
      </c>
      <c r="Z261">
        <f>IFERROR(VLOOKUP($X261,PITCH!$B$7:$AJ$2004,30,FALSE),"")</f>
        <v>2.8045325779036832</v>
      </c>
      <c r="AA261">
        <f>IFERROR(VLOOKUP($X261,PITCH!$B$7:$AJ$2004,31,FALSE),"")</f>
        <v>6.8838526912181299</v>
      </c>
      <c r="AB261" t="str">
        <f>IFERROR(VLOOKUP($X261,PITCH!$B$7:$AJ$2004,1,FALSE),"")</f>
        <v>Brandon Morrow</v>
      </c>
      <c r="AD261" s="108" t="str">
        <f>IFERROR(VLOOKUP($X261,Prospects!$A$3:$K$281,1,FALSE),"")</f>
        <v/>
      </c>
      <c r="AE261" s="108" t="str">
        <f>IFERROR(VLOOKUP($X261,Prospects!$A$3:$K$281,9,FALSE),"")</f>
        <v/>
      </c>
      <c r="AF261" s="108" t="str">
        <f>IFERROR(VLOOKUP($X261,Prospects!$A$3:$K$281,2,FALSE),"")</f>
        <v/>
      </c>
      <c r="AG261" s="110" t="str">
        <f>IFERROR(VLOOKUP($X261,Prospects!$A$3:$K$281,10,FALSE),"")</f>
        <v/>
      </c>
      <c r="AH261" s="110" t="str">
        <f>IFERROR(VLOOKUP($X261,Prospects!$A$3:$K$281,11,FALSE),"")</f>
        <v/>
      </c>
      <c r="AI261" s="110" t="str">
        <f>IFERROR(VLOOKUP($X261,Prospects!$A$3:$K$281,3,FALSE),"")</f>
        <v/>
      </c>
      <c r="AJ261" s="110" t="str">
        <f>IFERROR(VLOOKUP($X261,Prospects!$A$3:$K$281,4,FALSE),"")</f>
        <v/>
      </c>
      <c r="AK261" s="110" t="str">
        <f>IFERROR(VLOOKUP($X261,Prospects!$A$3:$K$281,5,FALSE),"")</f>
        <v/>
      </c>
      <c r="AL261" s="110" t="str">
        <f>IFERROR(VLOOKUP($X261,Prospects!$A$3:$K$281,6,FALSE),"")</f>
        <v/>
      </c>
      <c r="AN261" s="108" t="str">
        <f>IFERROR(VLOOKUP($X261,KEEPERS!$A$3:$H$300,1,FALSE),"")</f>
        <v/>
      </c>
      <c r="AO261" s="108" t="str">
        <f>IFERROR(VLOOKUP($X261,KEEPERS!$A$3:$H$300,5,FALSE),"")</f>
        <v/>
      </c>
      <c r="AP261" s="108" t="str">
        <f>IFERROR(VLOOKUP($X261,KEEPERS!$A$3:$H$300,2,FALSE),"")</f>
        <v/>
      </c>
      <c r="AQ261" s="110" t="str">
        <f>IFERROR(VLOOKUP($X261,KEEPERS!$A$3:$H$300,6,FALSE),"")</f>
        <v/>
      </c>
      <c r="AR261" s="110" t="str">
        <f>IFERROR(VLOOKUP($X261,KEEPERS!$A$3:$H$300,7,FALSE),"")</f>
        <v/>
      </c>
      <c r="AT261" s="110" t="str">
        <f>IFERROR(VLOOKUP($X261,HIT!$B$182:$AM$2000,1,FALSE),"")</f>
        <v/>
      </c>
      <c r="AU261" s="407">
        <f>IFERROR(VLOOKUP($X261,HIT!$B$182:$AM$2000,32,FALSE),0)</f>
        <v>0</v>
      </c>
      <c r="AV261" s="407">
        <f>IFERROR(VLOOKUP($X261,HIT!$B$182:$AM$2000,33,FALSE),0)</f>
        <v>0</v>
      </c>
      <c r="AW261" s="110" t="str">
        <f>IFERROR(VLOOKUP($X261,PITCH!$B$182:$AP$2000,1,FALSE),"")</f>
        <v>Brandon Morrow</v>
      </c>
      <c r="AX261" s="110">
        <f>IFERROR(VLOOKUP($X261,PITCH!$B$182:$AP$2000,35,FALSE),0)</f>
        <v>142.89999999999998</v>
      </c>
      <c r="AY261" s="110">
        <f>IFERROR(VLOOKUP($X261,PITCH!$B$182:$AP$2000,36,FALSE),0)</f>
        <v>3.6641025641025635</v>
      </c>
      <c r="AZ261" s="408">
        <f t="shared" si="20"/>
        <v>142.89999999999998</v>
      </c>
      <c r="BA261" s="408">
        <f>IF(AZ261&gt;0,RANK(AZ261,AZ$3:AZ921),"")</f>
        <v>476</v>
      </c>
      <c r="BB261" s="408">
        <f>IFERROR(VLOOKUP($X261,HIT!$B$182:$AP$2000,31,FALSE),0)</f>
        <v>0</v>
      </c>
      <c r="BC261" s="408">
        <f ca="1">IFERROR(VLOOKUP($X261,PITCH!$B$182:$AP$2000,34,FALSE),0)</f>
        <v>347</v>
      </c>
      <c r="BE261" s="110" t="str">
        <f>IFERROR(VLOOKUP($X261,OBP!$B$182:$AN$2001,32,FALSE),"")</f>
        <v/>
      </c>
      <c r="BG261" s="110" t="str">
        <f>IFERROR(VLOOKUP($X261,OPS!$B$183:$AL$2002,31,FALSE),"")</f>
        <v/>
      </c>
      <c r="BI261" s="110">
        <f ca="1">IFERROR(VLOOKUP($X261,PITCH!$B$205:$AP$2000,34,FALSE),"")</f>
        <v>347</v>
      </c>
      <c r="BJ261" s="110">
        <f ca="1">IFERROR(VLOOKUP($X261,PITCH!$B$205:$AP$2000,34,FALSE),"")</f>
        <v>347</v>
      </c>
      <c r="BK261" s="110">
        <f ca="1">IFERROR(VLOOKUP($X261,PITCH!$B$205:$AP$2000,34,FALSE),"")</f>
        <v>347</v>
      </c>
    </row>
    <row r="262" spans="2:63" x14ac:dyDescent="0.2">
      <c r="B262" t="s">
        <v>318</v>
      </c>
      <c r="C262" t="s">
        <v>714</v>
      </c>
      <c r="D262" t="s">
        <v>97</v>
      </c>
      <c r="E262" t="s">
        <v>97</v>
      </c>
      <c r="F262">
        <v>1</v>
      </c>
      <c r="G262">
        <v>337</v>
      </c>
      <c r="H262">
        <v>41</v>
      </c>
      <c r="I262">
        <v>15</v>
      </c>
      <c r="J262">
        <v>42</v>
      </c>
      <c r="K262">
        <v>0</v>
      </c>
      <c r="L262">
        <v>0.24099999999999999</v>
      </c>
      <c r="T262" s="127">
        <f t="shared" si="21"/>
        <v>260</v>
      </c>
      <c r="U262" t="str">
        <f t="shared" si="18"/>
        <v>H</v>
      </c>
      <c r="V262">
        <f>IF(U262="H",COUNTIF($U$3:$U262,"H"),"")</f>
        <v>157</v>
      </c>
      <c r="W262" t="str">
        <f>IF(U262="P",COUNTIF($U$3:$U262,"P"),"")</f>
        <v/>
      </c>
      <c r="X262" s="76" t="str">
        <f t="shared" si="19"/>
        <v>Yan Gomes</v>
      </c>
      <c r="Y262" t="str">
        <f>IFERROR(VLOOKUP($X262,PITCH!$B$7:$AJ$2004,29,FALSE),"")</f>
        <v/>
      </c>
      <c r="Z262" t="str">
        <f>IFERROR(VLOOKUP($X262,PITCH!$B$7:$AJ$2004,30,FALSE),"")</f>
        <v/>
      </c>
      <c r="AA262" t="str">
        <f>IFERROR(VLOOKUP($X262,PITCH!$B$7:$AJ$2004,31,FALSE),"")</f>
        <v/>
      </c>
      <c r="AB262" t="str">
        <f>IFERROR(VLOOKUP($X262,PITCH!$B$7:$AJ$2004,1,FALSE),"")</f>
        <v/>
      </c>
      <c r="AD262" s="108" t="str">
        <f>IFERROR(VLOOKUP($X262,Prospects!$A$3:$K$281,1,FALSE),"")</f>
        <v/>
      </c>
      <c r="AE262" s="108" t="str">
        <f>IFERROR(VLOOKUP($X262,Prospects!$A$3:$K$281,9,FALSE),"")</f>
        <v/>
      </c>
      <c r="AF262" s="108" t="str">
        <f>IFERROR(VLOOKUP($X262,Prospects!$A$3:$K$281,2,FALSE),"")</f>
        <v/>
      </c>
      <c r="AG262" s="110" t="str">
        <f>IFERROR(VLOOKUP($X262,Prospects!$A$3:$K$281,10,FALSE),"")</f>
        <v/>
      </c>
      <c r="AH262" s="110" t="str">
        <f>IFERROR(VLOOKUP($X262,Prospects!$A$3:$K$281,11,FALSE),"")</f>
        <v/>
      </c>
      <c r="AI262" s="110" t="str">
        <f>IFERROR(VLOOKUP($X262,Prospects!$A$3:$K$281,3,FALSE),"")</f>
        <v/>
      </c>
      <c r="AJ262" s="110" t="str">
        <f>IFERROR(VLOOKUP($X262,Prospects!$A$3:$K$281,4,FALSE),"")</f>
        <v/>
      </c>
      <c r="AK262" s="110" t="str">
        <f>IFERROR(VLOOKUP($X262,Prospects!$A$3:$K$281,5,FALSE),"")</f>
        <v/>
      </c>
      <c r="AL262" s="110" t="str">
        <f>IFERROR(VLOOKUP($X262,Prospects!$A$3:$K$281,6,FALSE),"")</f>
        <v/>
      </c>
      <c r="AN262" s="108" t="str">
        <f>IFERROR(VLOOKUP($X262,KEEPERS!$A$3:$H$300,1,FALSE),"")</f>
        <v/>
      </c>
      <c r="AO262" s="108" t="str">
        <f>IFERROR(VLOOKUP($X262,KEEPERS!$A$3:$H$300,5,FALSE),"")</f>
        <v/>
      </c>
      <c r="AP262" s="108" t="str">
        <f>IFERROR(VLOOKUP($X262,KEEPERS!$A$3:$H$300,2,FALSE),"")</f>
        <v/>
      </c>
      <c r="AQ262" s="110" t="str">
        <f>IFERROR(VLOOKUP($X262,KEEPERS!$A$3:$H$300,6,FALSE),"")</f>
        <v/>
      </c>
      <c r="AR262" s="110" t="str">
        <f>IFERROR(VLOOKUP($X262,KEEPERS!$A$3:$H$300,7,FALSE),"")</f>
        <v/>
      </c>
      <c r="AT262" s="110" t="str">
        <f>IFERROR(VLOOKUP($X262,HIT!$B$182:$AM$2000,1,FALSE),"")</f>
        <v>Yan Gomes</v>
      </c>
      <c r="AU262" s="407">
        <f>IFERROR(VLOOKUP($X262,HIT!$B$182:$AM$2000,32,FALSE),0)</f>
        <v>182.69999999999996</v>
      </c>
      <c r="AV262" s="407">
        <f>IFERROR(VLOOKUP($X262,HIT!$B$182:$AM$2000,33,FALSE),0)</f>
        <v>1.8642857142857139</v>
      </c>
      <c r="AW262" s="110" t="str">
        <f>IFERROR(VLOOKUP($X262,PITCH!$B$182:$AP$2000,1,FALSE),"")</f>
        <v/>
      </c>
      <c r="AX262" s="110">
        <f>IFERROR(VLOOKUP($X262,PITCH!$B$182:$AP$2000,35,FALSE),0)</f>
        <v>0</v>
      </c>
      <c r="AY262" s="110">
        <f>IFERROR(VLOOKUP($X262,PITCH!$B$182:$AP$2000,36,FALSE),0)</f>
        <v>0</v>
      </c>
      <c r="AZ262" s="408">
        <f t="shared" si="20"/>
        <v>182.69999999999996</v>
      </c>
      <c r="BA262" s="408">
        <f>IF(AZ262&gt;0,RANK(AZ262,AZ$3:AZ922),"")</f>
        <v>412</v>
      </c>
      <c r="BB262" s="408">
        <f ca="1">IFERROR(VLOOKUP($X262,HIT!$B$182:$AP$2000,31,FALSE),0)</f>
        <v>250</v>
      </c>
      <c r="BC262" s="408">
        <f>IFERROR(VLOOKUP($X262,PITCH!$B$182:$AP$2000,34,FALSE),0)</f>
        <v>0</v>
      </c>
      <c r="BE262" s="110">
        <f>IFERROR(VLOOKUP($X262,OBP!$B$182:$AN$2001,32,FALSE),"")</f>
        <v>193</v>
      </c>
      <c r="BG262" s="110">
        <f>IFERROR(VLOOKUP($X262,OPS!$B$183:$AL$2002,31,FALSE),"")</f>
        <v>177</v>
      </c>
      <c r="BI262" s="110" t="str">
        <f>IFERROR(VLOOKUP($X262,PITCH!$B$205:$AP$2000,34,FALSE),"")</f>
        <v/>
      </c>
      <c r="BJ262" s="110" t="str">
        <f>IFERROR(VLOOKUP($X262,PITCH!$B$205:$AP$2000,34,FALSE),"")</f>
        <v/>
      </c>
      <c r="BK262" s="110" t="str">
        <f>IFERROR(VLOOKUP($X262,PITCH!$B$205:$AP$2000,34,FALSE),"")</f>
        <v/>
      </c>
    </row>
    <row r="263" spans="2:63" x14ac:dyDescent="0.2">
      <c r="B263" t="s">
        <v>439</v>
      </c>
      <c r="C263" t="s">
        <v>810</v>
      </c>
      <c r="D263" t="s">
        <v>111</v>
      </c>
      <c r="E263" t="s">
        <v>111</v>
      </c>
      <c r="F263">
        <v>1</v>
      </c>
      <c r="M263">
        <v>164</v>
      </c>
      <c r="N263">
        <v>8</v>
      </c>
      <c r="O263">
        <v>0</v>
      </c>
      <c r="P263">
        <v>4.28</v>
      </c>
      <c r="Q263">
        <v>1.34</v>
      </c>
      <c r="R263">
        <v>145</v>
      </c>
      <c r="T263" s="127">
        <f t="shared" si="21"/>
        <v>261</v>
      </c>
      <c r="U263" t="str">
        <f t="shared" si="18"/>
        <v>P</v>
      </c>
      <c r="V263" t="str">
        <f>IF(U263="H",COUNTIF($U$3:$U263,"H"),"")</f>
        <v/>
      </c>
      <c r="W263">
        <f>IF(U263="P",COUNTIF($U$3:$U263,"P"),"")</f>
        <v>104</v>
      </c>
      <c r="X263" s="76" t="str">
        <f t="shared" si="19"/>
        <v>Carlos Rodon</v>
      </c>
      <c r="Y263">
        <f>IFERROR(VLOOKUP($X263,PITCH!$B$7:$AJ$2004,29,FALSE),"")</f>
        <v>8.1455696202531644</v>
      </c>
      <c r="Z263">
        <f>IFERROR(VLOOKUP($X263,PITCH!$B$7:$AJ$2004,30,FALSE),"")</f>
        <v>3.8734177215189876</v>
      </c>
      <c r="AA263">
        <f>IFERROR(VLOOKUP($X263,PITCH!$B$7:$AJ$2004,31,FALSE),"")</f>
        <v>4.2721518987341769</v>
      </c>
      <c r="AB263" t="str">
        <f>IFERROR(VLOOKUP($X263,PITCH!$B$7:$AJ$2004,1,FALSE),"")</f>
        <v>Carlos Rodon</v>
      </c>
      <c r="AD263" s="108" t="str">
        <f>IFERROR(VLOOKUP($X263,Prospects!$A$3:$K$281,1,FALSE),"")</f>
        <v/>
      </c>
      <c r="AE263" s="108" t="str">
        <f>IFERROR(VLOOKUP($X263,Prospects!$A$3:$K$281,9,FALSE),"")</f>
        <v/>
      </c>
      <c r="AF263" s="108" t="str">
        <f>IFERROR(VLOOKUP($X263,Prospects!$A$3:$K$281,2,FALSE),"")</f>
        <v/>
      </c>
      <c r="AG263" s="110" t="str">
        <f>IFERROR(VLOOKUP($X263,Prospects!$A$3:$K$281,10,FALSE),"")</f>
        <v/>
      </c>
      <c r="AH263" s="110" t="str">
        <f>IFERROR(VLOOKUP($X263,Prospects!$A$3:$K$281,11,FALSE),"")</f>
        <v/>
      </c>
      <c r="AI263" s="110" t="str">
        <f>IFERROR(VLOOKUP($X263,Prospects!$A$3:$K$281,3,FALSE),"")</f>
        <v/>
      </c>
      <c r="AJ263" s="110" t="str">
        <f>IFERROR(VLOOKUP($X263,Prospects!$A$3:$K$281,4,FALSE),"")</f>
        <v/>
      </c>
      <c r="AK263" s="110" t="str">
        <f>IFERROR(VLOOKUP($X263,Prospects!$A$3:$K$281,5,FALSE),"")</f>
        <v/>
      </c>
      <c r="AL263" s="110" t="str">
        <f>IFERROR(VLOOKUP($X263,Prospects!$A$3:$K$281,6,FALSE),"")</f>
        <v/>
      </c>
      <c r="AN263" s="108" t="str">
        <f>IFERROR(VLOOKUP($X263,KEEPERS!$A$3:$H$300,1,FALSE),"")</f>
        <v/>
      </c>
      <c r="AO263" s="108" t="str">
        <f>IFERROR(VLOOKUP($X263,KEEPERS!$A$3:$H$300,5,FALSE),"")</f>
        <v/>
      </c>
      <c r="AP263" s="108" t="str">
        <f>IFERROR(VLOOKUP($X263,KEEPERS!$A$3:$H$300,2,FALSE),"")</f>
        <v/>
      </c>
      <c r="AQ263" s="110" t="str">
        <f>IFERROR(VLOOKUP($X263,KEEPERS!$A$3:$H$300,6,FALSE),"")</f>
        <v/>
      </c>
      <c r="AR263" s="110" t="str">
        <f>IFERROR(VLOOKUP($X263,KEEPERS!$A$3:$H$300,7,FALSE),"")</f>
        <v/>
      </c>
      <c r="AT263" s="110" t="str">
        <f>IFERROR(VLOOKUP($X263,HIT!$B$182:$AM$2000,1,FALSE),"")</f>
        <v/>
      </c>
      <c r="AU263" s="407">
        <f>IFERROR(VLOOKUP($X263,HIT!$B$182:$AM$2000,32,FALSE),0)</f>
        <v>0</v>
      </c>
      <c r="AV263" s="407">
        <f>IFERROR(VLOOKUP($X263,HIT!$B$182:$AM$2000,33,FALSE),0)</f>
        <v>0</v>
      </c>
      <c r="AW263" s="110" t="str">
        <f>IFERROR(VLOOKUP($X263,PITCH!$B$182:$AP$2000,1,FALSE),"")</f>
        <v>Carlos Rodon</v>
      </c>
      <c r="AX263" s="110">
        <f>IFERROR(VLOOKUP($X263,PITCH!$B$182:$AP$2000,35,FALSE),0)</f>
        <v>283.5</v>
      </c>
      <c r="AY263" s="110">
        <f>IFERROR(VLOOKUP($X263,PITCH!$B$182:$AP$2000,36,FALSE),0)</f>
        <v>10.903846153846153</v>
      </c>
      <c r="AZ263" s="408">
        <f t="shared" si="20"/>
        <v>283.5</v>
      </c>
      <c r="BA263" s="408">
        <f>IF(AZ263&gt;0,RANK(AZ263,AZ$3:AZ923),"")</f>
        <v>282</v>
      </c>
      <c r="BB263" s="408">
        <f>IFERROR(VLOOKUP($X263,HIT!$B$182:$AP$2000,31,FALSE),0)</f>
        <v>0</v>
      </c>
      <c r="BC263" s="408">
        <f ca="1">IFERROR(VLOOKUP($X263,PITCH!$B$182:$AP$2000,34,FALSE),0)</f>
        <v>66</v>
      </c>
      <c r="BE263" s="110" t="str">
        <f>IFERROR(VLOOKUP($X263,OBP!$B$182:$AN$2001,32,FALSE),"")</f>
        <v/>
      </c>
      <c r="BG263" s="110" t="str">
        <f>IFERROR(VLOOKUP($X263,OPS!$B$183:$AL$2002,31,FALSE),"")</f>
        <v/>
      </c>
      <c r="BI263" s="110">
        <f ca="1">IFERROR(VLOOKUP($X263,PITCH!$B$205:$AP$2000,34,FALSE),"")</f>
        <v>66</v>
      </c>
      <c r="BJ263" s="110">
        <f ca="1">IFERROR(VLOOKUP($X263,PITCH!$B$205:$AP$2000,34,FALSE),"")</f>
        <v>66</v>
      </c>
      <c r="BK263" s="110">
        <f ca="1">IFERROR(VLOOKUP($X263,PITCH!$B$205:$AP$2000,34,FALSE),"")</f>
        <v>66</v>
      </c>
    </row>
    <row r="264" spans="2:63" x14ac:dyDescent="0.2">
      <c r="B264" t="s">
        <v>352</v>
      </c>
      <c r="C264" t="s">
        <v>7</v>
      </c>
      <c r="D264" t="s">
        <v>111</v>
      </c>
      <c r="E264" t="s">
        <v>111</v>
      </c>
      <c r="F264">
        <v>1</v>
      </c>
      <c r="M264">
        <v>134</v>
      </c>
      <c r="N264">
        <v>7</v>
      </c>
      <c r="O264">
        <v>0</v>
      </c>
      <c r="P264">
        <v>3.69</v>
      </c>
      <c r="Q264">
        <v>1.22</v>
      </c>
      <c r="R264">
        <v>127</v>
      </c>
      <c r="T264" s="127">
        <f t="shared" si="21"/>
        <v>262</v>
      </c>
      <c r="U264" t="str">
        <f t="shared" si="18"/>
        <v>P</v>
      </c>
      <c r="V264" t="str">
        <f>IF(U264="H",COUNTIF($U$3:$U264,"H"),"")</f>
        <v/>
      </c>
      <c r="W264">
        <f>IF(U264="P",COUNTIF($U$3:$U264,"P"),"")</f>
        <v>105</v>
      </c>
      <c r="X264" s="76" t="str">
        <f t="shared" si="19"/>
        <v>Matt Shoemaker</v>
      </c>
      <c r="Y264">
        <f>IFERROR(VLOOKUP($X264,PITCH!$B$7:$AJ$2004,29,FALSE),"")</f>
        <v>8.0441640378548893</v>
      </c>
      <c r="Z264">
        <f>IFERROR(VLOOKUP($X264,PITCH!$B$7:$AJ$2004,30,FALSE),"")</f>
        <v>2.6498422712933754</v>
      </c>
      <c r="AA264">
        <f>IFERROR(VLOOKUP($X264,PITCH!$B$7:$AJ$2004,31,FALSE),"")</f>
        <v>5.3943217665615144</v>
      </c>
      <c r="AB264" t="str">
        <f>IFERROR(VLOOKUP($X264,PITCH!$B$7:$AJ$2004,1,FALSE),"")</f>
        <v>Matt Shoemaker</v>
      </c>
      <c r="AD264" s="108" t="str">
        <f>IFERROR(VLOOKUP($X264,Prospects!$A$3:$K$281,1,FALSE),"")</f>
        <v/>
      </c>
      <c r="AE264" s="108" t="str">
        <f>IFERROR(VLOOKUP($X264,Prospects!$A$3:$K$281,9,FALSE),"")</f>
        <v/>
      </c>
      <c r="AF264" s="108" t="str">
        <f>IFERROR(VLOOKUP($X264,Prospects!$A$3:$K$281,2,FALSE),"")</f>
        <v/>
      </c>
      <c r="AG264" s="110" t="str">
        <f>IFERROR(VLOOKUP($X264,Prospects!$A$3:$K$281,10,FALSE),"")</f>
        <v/>
      </c>
      <c r="AH264" s="110" t="str">
        <f>IFERROR(VLOOKUP($X264,Prospects!$A$3:$K$281,11,FALSE),"")</f>
        <v/>
      </c>
      <c r="AI264" s="110" t="str">
        <f>IFERROR(VLOOKUP($X264,Prospects!$A$3:$K$281,3,FALSE),"")</f>
        <v/>
      </c>
      <c r="AJ264" s="110" t="str">
        <f>IFERROR(VLOOKUP($X264,Prospects!$A$3:$K$281,4,FALSE),"")</f>
        <v/>
      </c>
      <c r="AK264" s="110" t="str">
        <f>IFERROR(VLOOKUP($X264,Prospects!$A$3:$K$281,5,FALSE),"")</f>
        <v/>
      </c>
      <c r="AL264" s="110" t="str">
        <f>IFERROR(VLOOKUP($X264,Prospects!$A$3:$K$281,6,FALSE),"")</f>
        <v/>
      </c>
      <c r="AN264" s="108" t="str">
        <f>IFERROR(VLOOKUP($X264,KEEPERS!$A$3:$H$300,1,FALSE),"")</f>
        <v/>
      </c>
      <c r="AO264" s="108" t="str">
        <f>IFERROR(VLOOKUP($X264,KEEPERS!$A$3:$H$300,5,FALSE),"")</f>
        <v/>
      </c>
      <c r="AP264" s="108" t="str">
        <f>IFERROR(VLOOKUP($X264,KEEPERS!$A$3:$H$300,2,FALSE),"")</f>
        <v/>
      </c>
      <c r="AQ264" s="110" t="str">
        <f>IFERROR(VLOOKUP($X264,KEEPERS!$A$3:$H$300,6,FALSE),"")</f>
        <v/>
      </c>
      <c r="AR264" s="110" t="str">
        <f>IFERROR(VLOOKUP($X264,KEEPERS!$A$3:$H$300,7,FALSE),"")</f>
        <v/>
      </c>
      <c r="AT264" s="110" t="str">
        <f>IFERROR(VLOOKUP($X264,HIT!$B$182:$AM$2000,1,FALSE),"")</f>
        <v/>
      </c>
      <c r="AU264" s="407">
        <f>IFERROR(VLOOKUP($X264,HIT!$B$182:$AM$2000,32,FALSE),0)</f>
        <v>0</v>
      </c>
      <c r="AV264" s="407">
        <f>IFERROR(VLOOKUP($X264,HIT!$B$182:$AM$2000,33,FALSE),0)</f>
        <v>0</v>
      </c>
      <c r="AW264" s="110" t="str">
        <f>IFERROR(VLOOKUP($X264,PITCH!$B$182:$AP$2000,1,FALSE),"")</f>
        <v>Matt Shoemaker</v>
      </c>
      <c r="AX264" s="110">
        <f>IFERROR(VLOOKUP($X264,PITCH!$B$182:$AP$2000,35,FALSE),0)</f>
        <v>182.79999999999995</v>
      </c>
      <c r="AY264" s="110">
        <f>IFERROR(VLOOKUP($X264,PITCH!$B$182:$AP$2000,36,FALSE),0)</f>
        <v>9.6210526315789444</v>
      </c>
      <c r="AZ264" s="408">
        <f t="shared" si="20"/>
        <v>182.79999999999995</v>
      </c>
      <c r="BA264" s="408">
        <f>IF(AZ264&gt;0,RANK(AZ264,AZ$3:AZ924),"")</f>
        <v>411</v>
      </c>
      <c r="BB264" s="408">
        <f>IFERROR(VLOOKUP($X264,HIT!$B$182:$AP$2000,31,FALSE),0)</f>
        <v>0</v>
      </c>
      <c r="BC264" s="408">
        <f ca="1">IFERROR(VLOOKUP($X264,PITCH!$B$182:$AP$2000,34,FALSE),0)</f>
        <v>134</v>
      </c>
      <c r="BE264" s="110" t="str">
        <f>IFERROR(VLOOKUP($X264,OBP!$B$182:$AN$2001,32,FALSE),"")</f>
        <v/>
      </c>
      <c r="BG264" s="110" t="str">
        <f>IFERROR(VLOOKUP($X264,OPS!$B$183:$AL$2002,31,FALSE),"")</f>
        <v/>
      </c>
      <c r="BI264" s="110">
        <f ca="1">IFERROR(VLOOKUP($X264,PITCH!$B$205:$AP$2000,34,FALSE),"")</f>
        <v>134</v>
      </c>
      <c r="BJ264" s="110">
        <f ca="1">IFERROR(VLOOKUP($X264,PITCH!$B$205:$AP$2000,34,FALSE),"")</f>
        <v>134</v>
      </c>
      <c r="BK264" s="110">
        <f ca="1">IFERROR(VLOOKUP($X264,PITCH!$B$205:$AP$2000,34,FALSE),"")</f>
        <v>134</v>
      </c>
    </row>
    <row r="265" spans="2:63" x14ac:dyDescent="0.2">
      <c r="B265" t="s">
        <v>356</v>
      </c>
      <c r="C265" t="s">
        <v>134</v>
      </c>
      <c r="D265" t="s">
        <v>111</v>
      </c>
      <c r="E265" t="s">
        <v>111</v>
      </c>
      <c r="F265">
        <v>1</v>
      </c>
      <c r="M265">
        <v>109</v>
      </c>
      <c r="N265">
        <v>8</v>
      </c>
      <c r="O265">
        <v>0</v>
      </c>
      <c r="P265">
        <v>3.12</v>
      </c>
      <c r="Q265">
        <v>1.1200000000000001</v>
      </c>
      <c r="R265">
        <v>123</v>
      </c>
      <c r="T265" s="127">
        <f t="shared" si="21"/>
        <v>263</v>
      </c>
      <c r="U265" t="str">
        <f t="shared" si="18"/>
        <v>P</v>
      </c>
      <c r="V265" t="str">
        <f>IF(U265="H",COUNTIF($U$3:$U265,"H"),"")</f>
        <v/>
      </c>
      <c r="W265">
        <f>IF(U265="P",COUNTIF($U$3:$U265,"P"),"")</f>
        <v>106</v>
      </c>
      <c r="X265" s="76" t="str">
        <f t="shared" si="19"/>
        <v>Collin McHugh</v>
      </c>
      <c r="Y265">
        <f>IFERROR(VLOOKUP($X265,PITCH!$B$7:$AJ$2004,29,FALSE),"")</f>
        <v>8.4335664335664333</v>
      </c>
      <c r="Z265">
        <f>IFERROR(VLOOKUP($X265,PITCH!$B$7:$AJ$2004,30,FALSE),"")</f>
        <v>2.895104895104895</v>
      </c>
      <c r="AA265">
        <f>IFERROR(VLOOKUP($X265,PITCH!$B$7:$AJ$2004,31,FALSE),"")</f>
        <v>5.5384615384615383</v>
      </c>
      <c r="AB265" t="str">
        <f>IFERROR(VLOOKUP($X265,PITCH!$B$7:$AJ$2004,1,FALSE),"")</f>
        <v>Collin McHugh</v>
      </c>
      <c r="AD265" s="108" t="str">
        <f>IFERROR(VLOOKUP($X265,Prospects!$A$3:$K$281,1,FALSE),"")</f>
        <v/>
      </c>
      <c r="AE265" s="108" t="str">
        <f>IFERROR(VLOOKUP($X265,Prospects!$A$3:$K$281,9,FALSE),"")</f>
        <v/>
      </c>
      <c r="AF265" s="108" t="str">
        <f>IFERROR(VLOOKUP($X265,Prospects!$A$3:$K$281,2,FALSE),"")</f>
        <v/>
      </c>
      <c r="AG265" s="110" t="str">
        <f>IFERROR(VLOOKUP($X265,Prospects!$A$3:$K$281,10,FALSE),"")</f>
        <v/>
      </c>
      <c r="AH265" s="110" t="str">
        <f>IFERROR(VLOOKUP($X265,Prospects!$A$3:$K$281,11,FALSE),"")</f>
        <v/>
      </c>
      <c r="AI265" s="110" t="str">
        <f>IFERROR(VLOOKUP($X265,Prospects!$A$3:$K$281,3,FALSE),"")</f>
        <v/>
      </c>
      <c r="AJ265" s="110" t="str">
        <f>IFERROR(VLOOKUP($X265,Prospects!$A$3:$K$281,4,FALSE),"")</f>
        <v/>
      </c>
      <c r="AK265" s="110" t="str">
        <f>IFERROR(VLOOKUP($X265,Prospects!$A$3:$K$281,5,FALSE),"")</f>
        <v/>
      </c>
      <c r="AL265" s="110" t="str">
        <f>IFERROR(VLOOKUP($X265,Prospects!$A$3:$K$281,6,FALSE),"")</f>
        <v/>
      </c>
      <c r="AN265" s="108" t="str">
        <f>IFERROR(VLOOKUP($X265,KEEPERS!$A$3:$H$300,1,FALSE),"")</f>
        <v/>
      </c>
      <c r="AO265" s="108" t="str">
        <f>IFERROR(VLOOKUP($X265,KEEPERS!$A$3:$H$300,5,FALSE),"")</f>
        <v/>
      </c>
      <c r="AP265" s="108" t="str">
        <f>IFERROR(VLOOKUP($X265,KEEPERS!$A$3:$H$300,2,FALSE),"")</f>
        <v/>
      </c>
      <c r="AQ265" s="110" t="str">
        <f>IFERROR(VLOOKUP($X265,KEEPERS!$A$3:$H$300,6,FALSE),"")</f>
        <v/>
      </c>
      <c r="AR265" s="110" t="str">
        <f>IFERROR(VLOOKUP($X265,KEEPERS!$A$3:$H$300,7,FALSE),"")</f>
        <v/>
      </c>
      <c r="AT265" s="110" t="str">
        <f>IFERROR(VLOOKUP($X265,HIT!$B$182:$AM$2000,1,FALSE),"")</f>
        <v/>
      </c>
      <c r="AU265" s="407">
        <f>IFERROR(VLOOKUP($X265,HIT!$B$182:$AM$2000,32,FALSE),0)</f>
        <v>0</v>
      </c>
      <c r="AV265" s="407">
        <f>IFERROR(VLOOKUP($X265,HIT!$B$182:$AM$2000,33,FALSE),0)</f>
        <v>0</v>
      </c>
      <c r="AW265" s="110" t="str">
        <f>IFERROR(VLOOKUP($X265,PITCH!$B$182:$AP$2000,1,FALSE),"")</f>
        <v>Collin McHugh</v>
      </c>
      <c r="AX265" s="110">
        <f>IFERROR(VLOOKUP($X265,PITCH!$B$182:$AP$2000,35,FALSE),0)</f>
        <v>305</v>
      </c>
      <c r="AY265" s="110">
        <f>IFERROR(VLOOKUP($X265,PITCH!$B$182:$AP$2000,36,FALSE),0)</f>
        <v>10.892857142857142</v>
      </c>
      <c r="AZ265" s="408">
        <f t="shared" si="20"/>
        <v>305</v>
      </c>
      <c r="BA265" s="408">
        <f>IF(AZ265&gt;0,RANK(AZ265,AZ$3:AZ925),"")</f>
        <v>250</v>
      </c>
      <c r="BB265" s="408">
        <f>IFERROR(VLOOKUP($X265,HIT!$B$182:$AP$2000,31,FALSE),0)</f>
        <v>0</v>
      </c>
      <c r="BC265" s="408">
        <f ca="1">IFERROR(VLOOKUP($X265,PITCH!$B$182:$AP$2000,34,FALSE),0)</f>
        <v>66</v>
      </c>
      <c r="BE265" s="110" t="str">
        <f>IFERROR(VLOOKUP($X265,OBP!$B$182:$AN$2001,32,FALSE),"")</f>
        <v/>
      </c>
      <c r="BG265" s="110" t="str">
        <f>IFERROR(VLOOKUP($X265,OPS!$B$183:$AL$2002,31,FALSE),"")</f>
        <v/>
      </c>
      <c r="BI265" s="110">
        <f ca="1">IFERROR(VLOOKUP($X265,PITCH!$B$205:$AP$2000,34,FALSE),"")</f>
        <v>66</v>
      </c>
      <c r="BJ265" s="110">
        <f ca="1">IFERROR(VLOOKUP($X265,PITCH!$B$205:$AP$2000,34,FALSE),"")</f>
        <v>66</v>
      </c>
      <c r="BK265" s="110">
        <f ca="1">IFERROR(VLOOKUP($X265,PITCH!$B$205:$AP$2000,34,FALSE),"")</f>
        <v>66</v>
      </c>
    </row>
    <row r="266" spans="2:63" x14ac:dyDescent="0.2">
      <c r="B266" t="s">
        <v>227</v>
      </c>
      <c r="C266" t="s">
        <v>132</v>
      </c>
      <c r="D266" t="s">
        <v>111</v>
      </c>
      <c r="E266" t="s">
        <v>111</v>
      </c>
      <c r="F266">
        <v>1</v>
      </c>
      <c r="M266">
        <v>162</v>
      </c>
      <c r="N266">
        <v>11</v>
      </c>
      <c r="O266">
        <v>0</v>
      </c>
      <c r="P266">
        <v>3.71</v>
      </c>
      <c r="Q266">
        <v>1.26</v>
      </c>
      <c r="R266">
        <v>148</v>
      </c>
      <c r="T266" s="127">
        <f t="shared" si="21"/>
        <v>264</v>
      </c>
      <c r="U266" t="str">
        <f t="shared" si="18"/>
        <v>P</v>
      </c>
      <c r="V266" t="str">
        <f>IF(U266="H",COUNTIF($U$3:$U266,"H"),"")</f>
        <v/>
      </c>
      <c r="W266">
        <f>IF(U266="P",COUNTIF($U$3:$U266,"P"),"")</f>
        <v>107</v>
      </c>
      <c r="X266" s="76" t="str">
        <f t="shared" si="19"/>
        <v>Michael Wacha</v>
      </c>
      <c r="Y266">
        <f>IFERROR(VLOOKUP($X266,PITCH!$B$7:$AJ$2004,29,FALSE),"")</f>
        <v>7.8599527930763182</v>
      </c>
      <c r="Z266">
        <f>IFERROR(VLOOKUP($X266,PITCH!$B$7:$AJ$2004,30,FALSE),"")</f>
        <v>3.1864673485444532</v>
      </c>
      <c r="AA266">
        <f>IFERROR(VLOOKUP($X266,PITCH!$B$7:$AJ$2004,31,FALSE),"")</f>
        <v>4.673485444531865</v>
      </c>
      <c r="AB266" t="str">
        <f>IFERROR(VLOOKUP($X266,PITCH!$B$7:$AJ$2004,1,FALSE),"")</f>
        <v>Michael Wacha</v>
      </c>
      <c r="AD266" s="108" t="str">
        <f>IFERROR(VLOOKUP($X266,Prospects!$A$3:$K$281,1,FALSE),"")</f>
        <v/>
      </c>
      <c r="AE266" s="108" t="str">
        <f>IFERROR(VLOOKUP($X266,Prospects!$A$3:$K$281,9,FALSE),"")</f>
        <v/>
      </c>
      <c r="AF266" s="108" t="str">
        <f>IFERROR(VLOOKUP($X266,Prospects!$A$3:$K$281,2,FALSE),"")</f>
        <v/>
      </c>
      <c r="AG266" s="110" t="str">
        <f>IFERROR(VLOOKUP($X266,Prospects!$A$3:$K$281,10,FALSE),"")</f>
        <v/>
      </c>
      <c r="AH266" s="110" t="str">
        <f>IFERROR(VLOOKUP($X266,Prospects!$A$3:$K$281,11,FALSE),"")</f>
        <v/>
      </c>
      <c r="AI266" s="110" t="str">
        <f>IFERROR(VLOOKUP($X266,Prospects!$A$3:$K$281,3,FALSE),"")</f>
        <v/>
      </c>
      <c r="AJ266" s="110" t="str">
        <f>IFERROR(VLOOKUP($X266,Prospects!$A$3:$K$281,4,FALSE),"")</f>
        <v/>
      </c>
      <c r="AK266" s="110" t="str">
        <f>IFERROR(VLOOKUP($X266,Prospects!$A$3:$K$281,5,FALSE),"")</f>
        <v/>
      </c>
      <c r="AL266" s="110" t="str">
        <f>IFERROR(VLOOKUP($X266,Prospects!$A$3:$K$281,6,FALSE),"")</f>
        <v/>
      </c>
      <c r="AN266" s="108" t="str">
        <f>IFERROR(VLOOKUP($X266,KEEPERS!$A$3:$H$300,1,FALSE),"")</f>
        <v/>
      </c>
      <c r="AO266" s="108" t="str">
        <f>IFERROR(VLOOKUP($X266,KEEPERS!$A$3:$H$300,5,FALSE),"")</f>
        <v/>
      </c>
      <c r="AP266" s="108" t="str">
        <f>IFERROR(VLOOKUP($X266,KEEPERS!$A$3:$H$300,2,FALSE),"")</f>
        <v/>
      </c>
      <c r="AQ266" s="110" t="str">
        <f>IFERROR(VLOOKUP($X266,KEEPERS!$A$3:$H$300,6,FALSE),"")</f>
        <v/>
      </c>
      <c r="AR266" s="110" t="str">
        <f>IFERROR(VLOOKUP($X266,KEEPERS!$A$3:$H$300,7,FALSE),"")</f>
        <v/>
      </c>
      <c r="AT266" s="110" t="str">
        <f>IFERROR(VLOOKUP($X266,HIT!$B$182:$AM$2000,1,FALSE),"")</f>
        <v/>
      </c>
      <c r="AU266" s="407">
        <f>IFERROR(VLOOKUP($X266,HIT!$B$182:$AM$2000,32,FALSE),0)</f>
        <v>0</v>
      </c>
      <c r="AV266" s="407">
        <f>IFERROR(VLOOKUP($X266,HIT!$B$182:$AM$2000,33,FALSE),0)</f>
        <v>0</v>
      </c>
      <c r="AW266" s="110" t="str">
        <f>IFERROR(VLOOKUP($X266,PITCH!$B$182:$AP$2000,1,FALSE),"")</f>
        <v>Michael Wacha</v>
      </c>
      <c r="AX266" s="110">
        <f>IFERROR(VLOOKUP($X266,PITCH!$B$182:$AP$2000,35,FALSE),0)</f>
        <v>254.79999999999995</v>
      </c>
      <c r="AY266" s="110">
        <f>IFERROR(VLOOKUP($X266,PITCH!$B$182:$AP$2000,36,FALSE),0)</f>
        <v>11.078260869565215</v>
      </c>
      <c r="AZ266" s="408">
        <f t="shared" si="20"/>
        <v>254.79999999999995</v>
      </c>
      <c r="BA266" s="408">
        <f>IF(AZ266&gt;0,RANK(AZ266,AZ$3:AZ926),"")</f>
        <v>322</v>
      </c>
      <c r="BB266" s="408">
        <f>IFERROR(VLOOKUP($X266,HIT!$B$182:$AP$2000,31,FALSE),0)</f>
        <v>0</v>
      </c>
      <c r="BC266" s="408">
        <f ca="1">IFERROR(VLOOKUP($X266,PITCH!$B$182:$AP$2000,34,FALSE),0)</f>
        <v>100</v>
      </c>
      <c r="BE266" s="110" t="str">
        <f>IFERROR(VLOOKUP($X266,OBP!$B$182:$AN$2001,32,FALSE),"")</f>
        <v/>
      </c>
      <c r="BG266" s="110" t="str">
        <f>IFERROR(VLOOKUP($X266,OPS!$B$183:$AL$2002,31,FALSE),"")</f>
        <v/>
      </c>
      <c r="BI266" s="110">
        <f ca="1">IFERROR(VLOOKUP($X266,PITCH!$B$205:$AP$2000,34,FALSE),"")</f>
        <v>100</v>
      </c>
      <c r="BJ266" s="110">
        <f ca="1">IFERROR(VLOOKUP($X266,PITCH!$B$205:$AP$2000,34,FALSE),"")</f>
        <v>100</v>
      </c>
      <c r="BK266" s="110">
        <f ca="1">IFERROR(VLOOKUP($X266,PITCH!$B$205:$AP$2000,34,FALSE),"")</f>
        <v>100</v>
      </c>
    </row>
    <row r="267" spans="2:63" x14ac:dyDescent="0.2">
      <c r="B267" t="s">
        <v>414</v>
      </c>
      <c r="C267" t="s">
        <v>136</v>
      </c>
      <c r="D267" t="s">
        <v>111</v>
      </c>
      <c r="E267" t="s">
        <v>111</v>
      </c>
      <c r="F267">
        <v>1</v>
      </c>
      <c r="M267">
        <v>192</v>
      </c>
      <c r="N267">
        <v>12</v>
      </c>
      <c r="O267">
        <v>0</v>
      </c>
      <c r="P267">
        <v>3.88</v>
      </c>
      <c r="Q267">
        <v>1.29</v>
      </c>
      <c r="R267">
        <v>170</v>
      </c>
      <c r="T267" s="127">
        <f t="shared" si="21"/>
        <v>265</v>
      </c>
      <c r="U267" t="str">
        <f t="shared" si="18"/>
        <v>P</v>
      </c>
      <c r="V267" t="str">
        <f>IF(U267="H",COUNTIF($U$3:$U267,"H"),"")</f>
        <v/>
      </c>
      <c r="W267">
        <f>IF(U267="P",COUNTIF($U$3:$U267,"P"),"")</f>
        <v>108</v>
      </c>
      <c r="X267" s="76" t="str">
        <f t="shared" si="19"/>
        <v>Kyle Gibson</v>
      </c>
      <c r="Y267">
        <f>IFERROR(VLOOKUP($X267,PITCH!$B$7:$AJ$2004,29,FALSE),"")</f>
        <v>7.7594465141032458</v>
      </c>
      <c r="Z267">
        <f>IFERROR(VLOOKUP($X267,PITCH!$B$7:$AJ$2004,30,FALSE),"")</f>
        <v>3.352847259180415</v>
      </c>
      <c r="AA267">
        <f>IFERROR(VLOOKUP($X267,PITCH!$B$7:$AJ$2004,31,FALSE),"")</f>
        <v>4.4065992549228312</v>
      </c>
      <c r="AB267" t="str">
        <f>IFERROR(VLOOKUP($X267,PITCH!$B$7:$AJ$2004,1,FALSE),"")</f>
        <v>Kyle Gibson</v>
      </c>
      <c r="AD267" s="108" t="str">
        <f>IFERROR(VLOOKUP($X267,Prospects!$A$3:$K$281,1,FALSE),"")</f>
        <v/>
      </c>
      <c r="AE267" s="108" t="str">
        <f>IFERROR(VLOOKUP($X267,Prospects!$A$3:$K$281,9,FALSE),"")</f>
        <v/>
      </c>
      <c r="AF267" s="108" t="str">
        <f>IFERROR(VLOOKUP($X267,Prospects!$A$3:$K$281,2,FALSE),"")</f>
        <v/>
      </c>
      <c r="AG267" s="110" t="str">
        <f>IFERROR(VLOOKUP($X267,Prospects!$A$3:$K$281,10,FALSE),"")</f>
        <v/>
      </c>
      <c r="AH267" s="110" t="str">
        <f>IFERROR(VLOOKUP($X267,Prospects!$A$3:$K$281,11,FALSE),"")</f>
        <v/>
      </c>
      <c r="AI267" s="110" t="str">
        <f>IFERROR(VLOOKUP($X267,Prospects!$A$3:$K$281,3,FALSE),"")</f>
        <v/>
      </c>
      <c r="AJ267" s="110" t="str">
        <f>IFERROR(VLOOKUP($X267,Prospects!$A$3:$K$281,4,FALSE),"")</f>
        <v/>
      </c>
      <c r="AK267" s="110" t="str">
        <f>IFERROR(VLOOKUP($X267,Prospects!$A$3:$K$281,5,FALSE),"")</f>
        <v/>
      </c>
      <c r="AL267" s="110" t="str">
        <f>IFERROR(VLOOKUP($X267,Prospects!$A$3:$K$281,6,FALSE),"")</f>
        <v/>
      </c>
      <c r="AN267" s="108" t="str">
        <f>IFERROR(VLOOKUP($X267,KEEPERS!$A$3:$H$300,1,FALSE),"")</f>
        <v/>
      </c>
      <c r="AO267" s="108" t="str">
        <f>IFERROR(VLOOKUP($X267,KEEPERS!$A$3:$H$300,5,FALSE),"")</f>
        <v/>
      </c>
      <c r="AP267" s="108" t="str">
        <f>IFERROR(VLOOKUP($X267,KEEPERS!$A$3:$H$300,2,FALSE),"")</f>
        <v/>
      </c>
      <c r="AQ267" s="110" t="str">
        <f>IFERROR(VLOOKUP($X267,KEEPERS!$A$3:$H$300,6,FALSE),"")</f>
        <v/>
      </c>
      <c r="AR267" s="110" t="str">
        <f>IFERROR(VLOOKUP($X267,KEEPERS!$A$3:$H$300,7,FALSE),"")</f>
        <v/>
      </c>
      <c r="AT267" s="110" t="str">
        <f>IFERROR(VLOOKUP($X267,HIT!$B$182:$AM$2000,1,FALSE),"")</f>
        <v/>
      </c>
      <c r="AU267" s="407">
        <f>IFERROR(VLOOKUP($X267,HIT!$B$182:$AM$2000,32,FALSE),0)</f>
        <v>0</v>
      </c>
      <c r="AV267" s="407">
        <f>IFERROR(VLOOKUP($X267,HIT!$B$182:$AM$2000,33,FALSE),0)</f>
        <v>0</v>
      </c>
      <c r="AW267" s="110" t="str">
        <f>IFERROR(VLOOKUP($X267,PITCH!$B$182:$AP$2000,1,FALSE),"")</f>
        <v>Kyle Gibson</v>
      </c>
      <c r="AX267" s="110">
        <f>IFERROR(VLOOKUP($X267,PITCH!$B$182:$AP$2000,35,FALSE),0)</f>
        <v>381.70000000000005</v>
      </c>
      <c r="AY267" s="110">
        <f>IFERROR(VLOOKUP($X267,PITCH!$B$182:$AP$2000,36,FALSE),0)</f>
        <v>12.312903225806453</v>
      </c>
      <c r="AZ267" s="408">
        <f t="shared" si="20"/>
        <v>381.70000000000005</v>
      </c>
      <c r="BA267" s="408">
        <f>IF(AZ267&gt;0,RANK(AZ267,AZ$3:AZ927),"")</f>
        <v>123</v>
      </c>
      <c r="BB267" s="408">
        <f>IFERROR(VLOOKUP($X267,HIT!$B$182:$AP$2000,31,FALSE),0)</f>
        <v>0</v>
      </c>
      <c r="BC267" s="408">
        <f ca="1">IFERROR(VLOOKUP($X267,PITCH!$B$182:$AP$2000,34,FALSE),0)</f>
        <v>17</v>
      </c>
      <c r="BE267" s="110" t="str">
        <f>IFERROR(VLOOKUP($X267,OBP!$B$182:$AN$2001,32,FALSE),"")</f>
        <v/>
      </c>
      <c r="BG267" s="110" t="str">
        <f>IFERROR(VLOOKUP($X267,OPS!$B$183:$AL$2002,31,FALSE),"")</f>
        <v/>
      </c>
      <c r="BI267" s="110">
        <f ca="1">IFERROR(VLOOKUP($X267,PITCH!$B$205:$AP$2000,34,FALSE),"")</f>
        <v>17</v>
      </c>
      <c r="BJ267" s="110">
        <f ca="1">IFERROR(VLOOKUP($X267,PITCH!$B$205:$AP$2000,34,FALSE),"")</f>
        <v>17</v>
      </c>
      <c r="BK267" s="110">
        <f ca="1">IFERROR(VLOOKUP($X267,PITCH!$B$205:$AP$2000,34,FALSE),"")</f>
        <v>17</v>
      </c>
    </row>
    <row r="268" spans="2:63" x14ac:dyDescent="0.2">
      <c r="B268" t="s">
        <v>506</v>
      </c>
      <c r="C268" t="s">
        <v>716</v>
      </c>
      <c r="D268" t="s">
        <v>9</v>
      </c>
      <c r="E268" t="s">
        <v>9</v>
      </c>
      <c r="F268">
        <v>1</v>
      </c>
      <c r="M268">
        <v>62</v>
      </c>
      <c r="N268">
        <v>5</v>
      </c>
      <c r="O268">
        <v>12</v>
      </c>
      <c r="P268">
        <v>3.39</v>
      </c>
      <c r="Q268">
        <v>1.1399999999999999</v>
      </c>
      <c r="R268">
        <v>60</v>
      </c>
      <c r="T268" s="127">
        <f t="shared" si="21"/>
        <v>266</v>
      </c>
      <c r="U268" t="str">
        <f t="shared" si="18"/>
        <v>P</v>
      </c>
      <c r="V268" t="str">
        <f>IF(U268="H",COUNTIF($U$3:$U268,"H"),"")</f>
        <v/>
      </c>
      <c r="W268">
        <f>IF(U268="P",COUNTIF($U$3:$U268,"P"),"")</f>
        <v>109</v>
      </c>
      <c r="X268" s="76" t="str">
        <f t="shared" si="19"/>
        <v>Pedro Strop</v>
      </c>
      <c r="Y268">
        <f>IFERROR(VLOOKUP($X268,PITCH!$B$7:$AJ$2004,29,FALSE),"")</f>
        <v>9.4444444444444446</v>
      </c>
      <c r="Z268">
        <f>IFERROR(VLOOKUP($X268,PITCH!$B$7:$AJ$2004,30,FALSE),"")</f>
        <v>3.6111111111111112</v>
      </c>
      <c r="AA268">
        <f>IFERROR(VLOOKUP($X268,PITCH!$B$7:$AJ$2004,31,FALSE),"")</f>
        <v>5.8333333333333339</v>
      </c>
      <c r="AB268" t="str">
        <f>IFERROR(VLOOKUP($X268,PITCH!$B$7:$AJ$2004,1,FALSE),"")</f>
        <v>Pedro Strop</v>
      </c>
      <c r="AD268" s="108" t="str">
        <f>IFERROR(VLOOKUP($X268,Prospects!$A$3:$K$281,1,FALSE),"")</f>
        <v/>
      </c>
      <c r="AE268" s="108" t="str">
        <f>IFERROR(VLOOKUP($X268,Prospects!$A$3:$K$281,9,FALSE),"")</f>
        <v/>
      </c>
      <c r="AF268" s="108" t="str">
        <f>IFERROR(VLOOKUP($X268,Prospects!$A$3:$K$281,2,FALSE),"")</f>
        <v/>
      </c>
      <c r="AG268" s="110" t="str">
        <f>IFERROR(VLOOKUP($X268,Prospects!$A$3:$K$281,10,FALSE),"")</f>
        <v/>
      </c>
      <c r="AH268" s="110" t="str">
        <f>IFERROR(VLOOKUP($X268,Prospects!$A$3:$K$281,11,FALSE),"")</f>
        <v/>
      </c>
      <c r="AI268" s="110" t="str">
        <f>IFERROR(VLOOKUP($X268,Prospects!$A$3:$K$281,3,FALSE),"")</f>
        <v/>
      </c>
      <c r="AJ268" s="110" t="str">
        <f>IFERROR(VLOOKUP($X268,Prospects!$A$3:$K$281,4,FALSE),"")</f>
        <v/>
      </c>
      <c r="AK268" s="110" t="str">
        <f>IFERROR(VLOOKUP($X268,Prospects!$A$3:$K$281,5,FALSE),"")</f>
        <v/>
      </c>
      <c r="AL268" s="110" t="str">
        <f>IFERROR(VLOOKUP($X268,Prospects!$A$3:$K$281,6,FALSE),"")</f>
        <v/>
      </c>
      <c r="AN268" s="108" t="str">
        <f>IFERROR(VLOOKUP($X268,KEEPERS!$A$3:$H$300,1,FALSE),"")</f>
        <v/>
      </c>
      <c r="AO268" s="108" t="str">
        <f>IFERROR(VLOOKUP($X268,KEEPERS!$A$3:$H$300,5,FALSE),"")</f>
        <v/>
      </c>
      <c r="AP268" s="108" t="str">
        <f>IFERROR(VLOOKUP($X268,KEEPERS!$A$3:$H$300,2,FALSE),"")</f>
        <v/>
      </c>
      <c r="AQ268" s="110" t="str">
        <f>IFERROR(VLOOKUP($X268,KEEPERS!$A$3:$H$300,6,FALSE),"")</f>
        <v/>
      </c>
      <c r="AR268" s="110" t="str">
        <f>IFERROR(VLOOKUP($X268,KEEPERS!$A$3:$H$300,7,FALSE),"")</f>
        <v/>
      </c>
      <c r="AT268" s="110" t="str">
        <f>IFERROR(VLOOKUP($X268,HIT!$B$182:$AM$2000,1,FALSE),"")</f>
        <v/>
      </c>
      <c r="AU268" s="407">
        <f>IFERROR(VLOOKUP($X268,HIT!$B$182:$AM$2000,32,FALSE),0)</f>
        <v>0</v>
      </c>
      <c r="AV268" s="407">
        <f>IFERROR(VLOOKUP($X268,HIT!$B$182:$AM$2000,33,FALSE),0)</f>
        <v>0</v>
      </c>
      <c r="AW268" s="110" t="str">
        <f>IFERROR(VLOOKUP($X268,PITCH!$B$182:$AP$2000,1,FALSE),"")</f>
        <v>Pedro Strop</v>
      </c>
      <c r="AX268" s="110">
        <f>IFERROR(VLOOKUP($X268,PITCH!$B$182:$AP$2000,35,FALSE),0)</f>
        <v>229.39999999999998</v>
      </c>
      <c r="AY268" s="110">
        <f>IFERROR(VLOOKUP($X268,PITCH!$B$182:$AP$2000,36,FALSE),0)</f>
        <v>3.5292307692307689</v>
      </c>
      <c r="AZ268" s="408">
        <f t="shared" si="20"/>
        <v>229.39999999999998</v>
      </c>
      <c r="BA268" s="408">
        <f>IF(AZ268&gt;0,RANK(AZ268,AZ$3:AZ928),"")</f>
        <v>356</v>
      </c>
      <c r="BB268" s="408">
        <f>IFERROR(VLOOKUP($X268,HIT!$B$182:$AP$2000,31,FALSE),0)</f>
        <v>0</v>
      </c>
      <c r="BC268" s="408">
        <f ca="1">IFERROR(VLOOKUP($X268,PITCH!$B$182:$AP$2000,34,FALSE),0)</f>
        <v>347</v>
      </c>
      <c r="BE268" s="110" t="str">
        <f>IFERROR(VLOOKUP($X268,OBP!$B$182:$AN$2001,32,FALSE),"")</f>
        <v/>
      </c>
      <c r="BG268" s="110" t="str">
        <f>IFERROR(VLOOKUP($X268,OPS!$B$183:$AL$2002,31,FALSE),"")</f>
        <v/>
      </c>
      <c r="BI268" s="110">
        <f ca="1">IFERROR(VLOOKUP($X268,PITCH!$B$205:$AP$2000,34,FALSE),"")</f>
        <v>347</v>
      </c>
      <c r="BJ268" s="110">
        <f ca="1">IFERROR(VLOOKUP($X268,PITCH!$B$205:$AP$2000,34,FALSE),"")</f>
        <v>347</v>
      </c>
      <c r="BK268" s="110">
        <f ca="1">IFERROR(VLOOKUP($X268,PITCH!$B$205:$AP$2000,34,FALSE),"")</f>
        <v>347</v>
      </c>
    </row>
    <row r="269" spans="2:63" x14ac:dyDescent="0.2">
      <c r="B269" t="s">
        <v>430</v>
      </c>
      <c r="C269" t="s">
        <v>123</v>
      </c>
      <c r="D269" t="s">
        <v>110</v>
      </c>
      <c r="E269" t="s">
        <v>110</v>
      </c>
      <c r="F269">
        <v>1</v>
      </c>
      <c r="G269">
        <v>570</v>
      </c>
      <c r="H269">
        <v>71</v>
      </c>
      <c r="I269">
        <v>13</v>
      </c>
      <c r="J269">
        <v>67</v>
      </c>
      <c r="K269">
        <v>12</v>
      </c>
      <c r="L269">
        <v>0.28699999999999998</v>
      </c>
      <c r="T269" s="127">
        <f t="shared" si="21"/>
        <v>267</v>
      </c>
      <c r="U269" t="str">
        <f t="shared" si="18"/>
        <v>H</v>
      </c>
      <c r="V269">
        <f>IF(U269="H",COUNTIF($U$3:$U269,"H"),"")</f>
        <v>158</v>
      </c>
      <c r="W269" t="str">
        <f>IF(U269="P",COUNTIF($U$3:$U269,"P"),"")</f>
        <v/>
      </c>
      <c r="X269" s="76" t="str">
        <f t="shared" si="19"/>
        <v>Andrelton Simmons</v>
      </c>
      <c r="Y269" t="str">
        <f>IFERROR(VLOOKUP($X269,PITCH!$B$7:$AJ$2004,29,FALSE),"")</f>
        <v/>
      </c>
      <c r="Z269" t="str">
        <f>IFERROR(VLOOKUP($X269,PITCH!$B$7:$AJ$2004,30,FALSE),"")</f>
        <v/>
      </c>
      <c r="AA269" t="str">
        <f>IFERROR(VLOOKUP($X269,PITCH!$B$7:$AJ$2004,31,FALSE),"")</f>
        <v/>
      </c>
      <c r="AB269" t="str">
        <f>IFERROR(VLOOKUP($X269,PITCH!$B$7:$AJ$2004,1,FALSE),"")</f>
        <v/>
      </c>
      <c r="AD269" s="108" t="str">
        <f>IFERROR(VLOOKUP($X269,Prospects!$A$3:$K$281,1,FALSE),"")</f>
        <v/>
      </c>
      <c r="AE269" s="108" t="str">
        <f>IFERROR(VLOOKUP($X269,Prospects!$A$3:$K$281,9,FALSE),"")</f>
        <v/>
      </c>
      <c r="AF269" s="108" t="str">
        <f>IFERROR(VLOOKUP($X269,Prospects!$A$3:$K$281,2,FALSE),"")</f>
        <v/>
      </c>
      <c r="AG269" s="110" t="str">
        <f>IFERROR(VLOOKUP($X269,Prospects!$A$3:$K$281,10,FALSE),"")</f>
        <v/>
      </c>
      <c r="AH269" s="110" t="str">
        <f>IFERROR(VLOOKUP($X269,Prospects!$A$3:$K$281,11,FALSE),"")</f>
        <v/>
      </c>
      <c r="AI269" s="110" t="str">
        <f>IFERROR(VLOOKUP($X269,Prospects!$A$3:$K$281,3,FALSE),"")</f>
        <v/>
      </c>
      <c r="AJ269" s="110" t="str">
        <f>IFERROR(VLOOKUP($X269,Prospects!$A$3:$K$281,4,FALSE),"")</f>
        <v/>
      </c>
      <c r="AK269" s="110" t="str">
        <f>IFERROR(VLOOKUP($X269,Prospects!$A$3:$K$281,5,FALSE),"")</f>
        <v/>
      </c>
      <c r="AL269" s="110" t="str">
        <f>IFERROR(VLOOKUP($X269,Prospects!$A$3:$K$281,6,FALSE),"")</f>
        <v/>
      </c>
      <c r="AN269" s="108" t="str">
        <f>IFERROR(VLOOKUP($X269,KEEPERS!$A$3:$H$300,1,FALSE),"")</f>
        <v/>
      </c>
      <c r="AO269" s="108" t="str">
        <f>IFERROR(VLOOKUP($X269,KEEPERS!$A$3:$H$300,5,FALSE),"")</f>
        <v/>
      </c>
      <c r="AP269" s="108" t="str">
        <f>IFERROR(VLOOKUP($X269,KEEPERS!$A$3:$H$300,2,FALSE),"")</f>
        <v/>
      </c>
      <c r="AQ269" s="110" t="str">
        <f>IFERROR(VLOOKUP($X269,KEEPERS!$A$3:$H$300,6,FALSE),"")</f>
        <v/>
      </c>
      <c r="AR269" s="110" t="str">
        <f>IFERROR(VLOOKUP($X269,KEEPERS!$A$3:$H$300,7,FALSE),"")</f>
        <v/>
      </c>
      <c r="AT269" s="110" t="str">
        <f>IFERROR(VLOOKUP($X269,HIT!$B$182:$AM$2000,1,FALSE),"")</f>
        <v>Andrelton Simmons</v>
      </c>
      <c r="AU269" s="407">
        <f>IFERROR(VLOOKUP($X269,HIT!$B$182:$AM$2000,32,FALSE),0)</f>
        <v>398.80000000000007</v>
      </c>
      <c r="AV269" s="407">
        <f>IFERROR(VLOOKUP($X269,HIT!$B$182:$AM$2000,33,FALSE),0)</f>
        <v>2.6945945945945953</v>
      </c>
      <c r="AW269" s="110" t="str">
        <f>IFERROR(VLOOKUP($X269,PITCH!$B$182:$AP$2000,1,FALSE),"")</f>
        <v/>
      </c>
      <c r="AX269" s="110">
        <f>IFERROR(VLOOKUP($X269,PITCH!$B$182:$AP$2000,35,FALSE),0)</f>
        <v>0</v>
      </c>
      <c r="AY269" s="110">
        <f>IFERROR(VLOOKUP($X269,PITCH!$B$182:$AP$2000,36,FALSE),0)</f>
        <v>0</v>
      </c>
      <c r="AZ269" s="408">
        <f t="shared" si="20"/>
        <v>398.80000000000007</v>
      </c>
      <c r="BA269" s="408">
        <f>IF(AZ269&gt;0,RANK(AZ269,AZ$3:AZ929),"")</f>
        <v>98</v>
      </c>
      <c r="BB269" s="408">
        <f ca="1">IFERROR(VLOOKUP($X269,HIT!$B$182:$AP$2000,31,FALSE),0)</f>
        <v>282</v>
      </c>
      <c r="BC269" s="408">
        <f>IFERROR(VLOOKUP($X269,PITCH!$B$182:$AP$2000,34,FALSE),0)</f>
        <v>0</v>
      </c>
      <c r="BE269" s="110">
        <f>IFERROR(VLOOKUP($X269,OBP!$B$182:$AN$2001,32,FALSE),"")</f>
        <v>103</v>
      </c>
      <c r="BG269" s="110">
        <f>IFERROR(VLOOKUP($X269,OPS!$B$183:$AL$2002,31,FALSE),"")</f>
        <v>117</v>
      </c>
      <c r="BI269" s="110" t="str">
        <f>IFERROR(VLOOKUP($X269,PITCH!$B$205:$AP$2000,34,FALSE),"")</f>
        <v/>
      </c>
      <c r="BJ269" s="110" t="str">
        <f>IFERROR(VLOOKUP($X269,PITCH!$B$205:$AP$2000,34,FALSE),"")</f>
        <v/>
      </c>
      <c r="BK269" s="110" t="str">
        <f>IFERROR(VLOOKUP($X269,PITCH!$B$205:$AP$2000,34,FALSE),"")</f>
        <v/>
      </c>
    </row>
    <row r="270" spans="2:63" x14ac:dyDescent="0.2">
      <c r="B270" t="s">
        <v>664</v>
      </c>
      <c r="C270" t="s">
        <v>123</v>
      </c>
      <c r="D270" t="s">
        <v>111</v>
      </c>
      <c r="E270" t="s">
        <v>111</v>
      </c>
      <c r="F270">
        <v>1</v>
      </c>
      <c r="M270">
        <v>124</v>
      </c>
      <c r="N270">
        <v>7</v>
      </c>
      <c r="O270">
        <v>0</v>
      </c>
      <c r="P270">
        <v>4.0199999999999996</v>
      </c>
      <c r="Q270">
        <v>1.23</v>
      </c>
      <c r="R270">
        <v>117</v>
      </c>
      <c r="T270" s="127">
        <f t="shared" si="21"/>
        <v>268</v>
      </c>
      <c r="U270" t="str">
        <f t="shared" si="18"/>
        <v>P</v>
      </c>
      <c r="V270" t="str">
        <f>IF(U270="H",COUNTIF($U$3:$U270,"H"),"")</f>
        <v/>
      </c>
      <c r="W270">
        <f>IF(U270="P",COUNTIF($U$3:$U270,"P"),"")</f>
        <v>110</v>
      </c>
      <c r="X270" s="76" t="str">
        <f t="shared" si="19"/>
        <v>Trevor Cahill</v>
      </c>
      <c r="Y270">
        <f>IFERROR(VLOOKUP($X270,PITCH!$B$7:$AJ$2004,29,FALSE),"")</f>
        <v>8.2110912343470481</v>
      </c>
      <c r="Z270">
        <f>IFERROR(VLOOKUP($X270,PITCH!$B$7:$AJ$2004,30,FALSE),"")</f>
        <v>3.7835420393559929</v>
      </c>
      <c r="AA270">
        <f>IFERROR(VLOOKUP($X270,PITCH!$B$7:$AJ$2004,31,FALSE),"")</f>
        <v>4.4275491949910553</v>
      </c>
      <c r="AB270" t="str">
        <f>IFERROR(VLOOKUP($X270,PITCH!$B$7:$AJ$2004,1,FALSE),"")</f>
        <v>Trevor Cahill</v>
      </c>
      <c r="AD270" s="108" t="str">
        <f>IFERROR(VLOOKUP($X270,Prospects!$A$3:$K$281,1,FALSE),"")</f>
        <v/>
      </c>
      <c r="AE270" s="108" t="str">
        <f>IFERROR(VLOOKUP($X270,Prospects!$A$3:$K$281,9,FALSE),"")</f>
        <v/>
      </c>
      <c r="AF270" s="108" t="str">
        <f>IFERROR(VLOOKUP($X270,Prospects!$A$3:$K$281,2,FALSE),"")</f>
        <v/>
      </c>
      <c r="AG270" s="110" t="str">
        <f>IFERROR(VLOOKUP($X270,Prospects!$A$3:$K$281,10,FALSE),"")</f>
        <v/>
      </c>
      <c r="AH270" s="110" t="str">
        <f>IFERROR(VLOOKUP($X270,Prospects!$A$3:$K$281,11,FALSE),"")</f>
        <v/>
      </c>
      <c r="AI270" s="110" t="str">
        <f>IFERROR(VLOOKUP($X270,Prospects!$A$3:$K$281,3,FALSE),"")</f>
        <v/>
      </c>
      <c r="AJ270" s="110" t="str">
        <f>IFERROR(VLOOKUP($X270,Prospects!$A$3:$K$281,4,FALSE),"")</f>
        <v/>
      </c>
      <c r="AK270" s="110" t="str">
        <f>IFERROR(VLOOKUP($X270,Prospects!$A$3:$K$281,5,FALSE),"")</f>
        <v/>
      </c>
      <c r="AL270" s="110" t="str">
        <f>IFERROR(VLOOKUP($X270,Prospects!$A$3:$K$281,6,FALSE),"")</f>
        <v/>
      </c>
      <c r="AN270" s="108" t="str">
        <f>IFERROR(VLOOKUP($X270,KEEPERS!$A$3:$H$300,1,FALSE),"")</f>
        <v/>
      </c>
      <c r="AO270" s="108" t="str">
        <f>IFERROR(VLOOKUP($X270,KEEPERS!$A$3:$H$300,5,FALSE),"")</f>
        <v/>
      </c>
      <c r="AP270" s="108" t="str">
        <f>IFERROR(VLOOKUP($X270,KEEPERS!$A$3:$H$300,2,FALSE),"")</f>
        <v/>
      </c>
      <c r="AQ270" s="110" t="str">
        <f>IFERROR(VLOOKUP($X270,KEEPERS!$A$3:$H$300,6,FALSE),"")</f>
        <v/>
      </c>
      <c r="AR270" s="110" t="str">
        <f>IFERROR(VLOOKUP($X270,KEEPERS!$A$3:$H$300,7,FALSE),"")</f>
        <v/>
      </c>
      <c r="AT270" s="110" t="str">
        <f>IFERROR(VLOOKUP($X270,HIT!$B$182:$AM$2000,1,FALSE),"")</f>
        <v/>
      </c>
      <c r="AU270" s="407">
        <f>IFERROR(VLOOKUP($X270,HIT!$B$182:$AM$2000,32,FALSE),0)</f>
        <v>0</v>
      </c>
      <c r="AV270" s="407">
        <f>IFERROR(VLOOKUP($X270,HIT!$B$182:$AM$2000,33,FALSE),0)</f>
        <v>0</v>
      </c>
      <c r="AW270" s="110" t="str">
        <f>IFERROR(VLOOKUP($X270,PITCH!$B$182:$AP$2000,1,FALSE),"")</f>
        <v>Trevor Cahill</v>
      </c>
      <c r="AX270" s="110">
        <f>IFERROR(VLOOKUP($X270,PITCH!$B$182:$AP$2000,35,FALSE),0)</f>
        <v>230.39999999999998</v>
      </c>
      <c r="AY270" s="110">
        <f>IFERROR(VLOOKUP($X270,PITCH!$B$182:$AP$2000,36,FALSE),0)</f>
        <v>10.97142857142857</v>
      </c>
      <c r="AZ270" s="408">
        <f t="shared" si="20"/>
        <v>230.39999999999998</v>
      </c>
      <c r="BA270" s="408">
        <f>IF(AZ270&gt;0,RANK(AZ270,AZ$3:AZ930),"")</f>
        <v>354</v>
      </c>
      <c r="BB270" s="408">
        <f>IFERROR(VLOOKUP($X270,HIT!$B$182:$AP$2000,31,FALSE),0)</f>
        <v>0</v>
      </c>
      <c r="BC270" s="408">
        <f ca="1">IFERROR(VLOOKUP($X270,PITCH!$B$182:$AP$2000,34,FALSE),0)</f>
        <v>111</v>
      </c>
      <c r="BE270" s="110" t="str">
        <f>IFERROR(VLOOKUP($X270,OBP!$B$182:$AN$2001,32,FALSE),"")</f>
        <v/>
      </c>
      <c r="BG270" s="110" t="str">
        <f>IFERROR(VLOOKUP($X270,OPS!$B$183:$AL$2002,31,FALSE),"")</f>
        <v/>
      </c>
      <c r="BI270" s="110">
        <f ca="1">IFERROR(VLOOKUP($X270,PITCH!$B$205:$AP$2000,34,FALSE),"")</f>
        <v>111</v>
      </c>
      <c r="BJ270" s="110">
        <f ca="1">IFERROR(VLOOKUP($X270,PITCH!$B$205:$AP$2000,34,FALSE),"")</f>
        <v>111</v>
      </c>
      <c r="BK270" s="110">
        <f ca="1">IFERROR(VLOOKUP($X270,PITCH!$B$205:$AP$2000,34,FALSE),"")</f>
        <v>111</v>
      </c>
    </row>
    <row r="271" spans="2:63" x14ac:dyDescent="0.2">
      <c r="B271" t="s">
        <v>2371</v>
      </c>
      <c r="C271" t="s">
        <v>135</v>
      </c>
      <c r="D271" t="s">
        <v>9</v>
      </c>
      <c r="E271" t="s">
        <v>9</v>
      </c>
      <c r="F271">
        <v>1</v>
      </c>
      <c r="M271">
        <v>56</v>
      </c>
      <c r="N271">
        <v>5</v>
      </c>
      <c r="O271">
        <v>11</v>
      </c>
      <c r="P271">
        <v>3.41</v>
      </c>
      <c r="Q271">
        <v>1.23</v>
      </c>
      <c r="R271">
        <v>70</v>
      </c>
      <c r="T271" s="127">
        <f t="shared" si="21"/>
        <v>269</v>
      </c>
      <c r="U271" t="str">
        <f t="shared" si="18"/>
        <v>P</v>
      </c>
      <c r="V271" t="str">
        <f>IF(U271="H",COUNTIF($U$3:$U271,"H"),"")</f>
        <v/>
      </c>
      <c r="W271">
        <f>IF(U271="P",COUNTIF($U$3:$U271,"P"),"")</f>
        <v>111</v>
      </c>
      <c r="X271" s="76" t="str">
        <f t="shared" si="19"/>
        <v>A.J. Minter</v>
      </c>
      <c r="Y271">
        <f>IFERROR(VLOOKUP($X271,PITCH!$B$7:$AJ$2004,29,FALSE),"")</f>
        <v>10.806174957118355</v>
      </c>
      <c r="Z271">
        <f>IFERROR(VLOOKUP($X271,PITCH!$B$7:$AJ$2004,30,FALSE),"")</f>
        <v>3.5506003430531736</v>
      </c>
      <c r="AA271">
        <f>IFERROR(VLOOKUP($X271,PITCH!$B$7:$AJ$2004,31,FALSE),"")</f>
        <v>7.2555746140651811</v>
      </c>
      <c r="AB271" t="str">
        <f>IFERROR(VLOOKUP($X271,PITCH!$B$7:$AJ$2004,1,FALSE),"")</f>
        <v>A.J. Minter</v>
      </c>
      <c r="AD271" s="108" t="str">
        <f>IFERROR(VLOOKUP($X271,Prospects!$A$3:$K$281,1,FALSE),"")</f>
        <v/>
      </c>
      <c r="AE271" s="108" t="str">
        <f>IFERROR(VLOOKUP($X271,Prospects!$A$3:$K$281,9,FALSE),"")</f>
        <v/>
      </c>
      <c r="AF271" s="108" t="str">
        <f>IFERROR(VLOOKUP($X271,Prospects!$A$3:$K$281,2,FALSE),"")</f>
        <v/>
      </c>
      <c r="AG271" s="110" t="str">
        <f>IFERROR(VLOOKUP($X271,Prospects!$A$3:$K$281,10,FALSE),"")</f>
        <v/>
      </c>
      <c r="AH271" s="110" t="str">
        <f>IFERROR(VLOOKUP($X271,Prospects!$A$3:$K$281,11,FALSE),"")</f>
        <v/>
      </c>
      <c r="AI271" s="110" t="str">
        <f>IFERROR(VLOOKUP($X271,Prospects!$A$3:$K$281,3,FALSE),"")</f>
        <v/>
      </c>
      <c r="AJ271" s="110" t="str">
        <f>IFERROR(VLOOKUP($X271,Prospects!$A$3:$K$281,4,FALSE),"")</f>
        <v/>
      </c>
      <c r="AK271" s="110" t="str">
        <f>IFERROR(VLOOKUP($X271,Prospects!$A$3:$K$281,5,FALSE),"")</f>
        <v/>
      </c>
      <c r="AL271" s="110" t="str">
        <f>IFERROR(VLOOKUP($X271,Prospects!$A$3:$K$281,6,FALSE),"")</f>
        <v/>
      </c>
      <c r="AN271" s="108" t="str">
        <f>IFERROR(VLOOKUP($X271,KEEPERS!$A$3:$H$300,1,FALSE),"")</f>
        <v/>
      </c>
      <c r="AO271" s="108" t="str">
        <f>IFERROR(VLOOKUP($X271,KEEPERS!$A$3:$H$300,5,FALSE),"")</f>
        <v/>
      </c>
      <c r="AP271" s="108" t="str">
        <f>IFERROR(VLOOKUP($X271,KEEPERS!$A$3:$H$300,2,FALSE),"")</f>
        <v/>
      </c>
      <c r="AQ271" s="110" t="str">
        <f>IFERROR(VLOOKUP($X271,KEEPERS!$A$3:$H$300,6,FALSE),"")</f>
        <v/>
      </c>
      <c r="AR271" s="110" t="str">
        <f>IFERROR(VLOOKUP($X271,KEEPERS!$A$3:$H$300,7,FALSE),"")</f>
        <v/>
      </c>
      <c r="AT271" s="110" t="str">
        <f>IFERROR(VLOOKUP($X271,HIT!$B$182:$AM$2000,1,FALSE),"")</f>
        <v/>
      </c>
      <c r="AU271" s="407">
        <f>IFERROR(VLOOKUP($X271,HIT!$B$182:$AM$2000,32,FALSE),0)</f>
        <v>0</v>
      </c>
      <c r="AV271" s="407">
        <f>IFERROR(VLOOKUP($X271,HIT!$B$182:$AM$2000,33,FALSE),0)</f>
        <v>0</v>
      </c>
      <c r="AW271" s="110" t="str">
        <f>IFERROR(VLOOKUP($X271,PITCH!$B$182:$AP$2000,1,FALSE),"")</f>
        <v>A.J. Minter</v>
      </c>
      <c r="AX271" s="110">
        <f>IFERROR(VLOOKUP($X271,PITCH!$B$182:$AP$2000,35,FALSE),0)</f>
        <v>192.89999999999998</v>
      </c>
      <c r="AY271" s="110">
        <f>IFERROR(VLOOKUP($X271,PITCH!$B$182:$AP$2000,36,FALSE),0)</f>
        <v>2.9676923076923072</v>
      </c>
      <c r="AZ271" s="408">
        <f t="shared" si="20"/>
        <v>192.89999999999998</v>
      </c>
      <c r="BA271" s="408">
        <f>IF(AZ271&gt;0,RANK(AZ271,AZ$3:AZ931),"")</f>
        <v>392</v>
      </c>
      <c r="BB271" s="408">
        <f>IFERROR(VLOOKUP($X271,HIT!$B$182:$AP$2000,31,FALSE),0)</f>
        <v>0</v>
      </c>
      <c r="BC271" s="408">
        <f ca="1">IFERROR(VLOOKUP($X271,PITCH!$B$182:$AP$2000,34,FALSE),0)</f>
        <v>347</v>
      </c>
      <c r="BE271" s="110" t="str">
        <f>IFERROR(VLOOKUP($X271,OBP!$B$182:$AN$2001,32,FALSE),"")</f>
        <v/>
      </c>
      <c r="BG271" s="110" t="str">
        <f>IFERROR(VLOOKUP($X271,OPS!$B$183:$AL$2002,31,FALSE),"")</f>
        <v/>
      </c>
      <c r="BI271" s="110">
        <f ca="1">IFERROR(VLOOKUP($X271,PITCH!$B$205:$AP$2000,34,FALSE),"")</f>
        <v>347</v>
      </c>
      <c r="BJ271" s="110">
        <f ca="1">IFERROR(VLOOKUP($X271,PITCH!$B$205:$AP$2000,34,FALSE),"")</f>
        <v>347</v>
      </c>
      <c r="BK271" s="110">
        <f ca="1">IFERROR(VLOOKUP($X271,PITCH!$B$205:$AP$2000,34,FALSE),"")</f>
        <v>347</v>
      </c>
    </row>
    <row r="272" spans="2:63" x14ac:dyDescent="0.2">
      <c r="B272" t="s">
        <v>2243</v>
      </c>
      <c r="C272" t="s">
        <v>117</v>
      </c>
      <c r="D272" t="s">
        <v>1025</v>
      </c>
      <c r="E272" t="s">
        <v>1025</v>
      </c>
      <c r="F272">
        <v>1</v>
      </c>
      <c r="G272">
        <v>489</v>
      </c>
      <c r="H272">
        <v>58</v>
      </c>
      <c r="I272">
        <v>17</v>
      </c>
      <c r="J272">
        <v>64</v>
      </c>
      <c r="K272">
        <v>3</v>
      </c>
      <c r="L272">
        <v>0.247</v>
      </c>
      <c r="T272" s="127">
        <f t="shared" si="21"/>
        <v>270</v>
      </c>
      <c r="U272" t="str">
        <f t="shared" si="18"/>
        <v>H</v>
      </c>
      <c r="V272">
        <f>IF(U272="H",COUNTIF($U$3:$U272,"H"),"")</f>
        <v>159</v>
      </c>
      <c r="W272" t="str">
        <f>IF(U272="P",COUNTIF($U$3:$U272,"P"),"")</f>
        <v/>
      </c>
      <c r="X272" s="76" t="str">
        <f t="shared" si="19"/>
        <v>Tim Beckham</v>
      </c>
      <c r="Y272" t="str">
        <f>IFERROR(VLOOKUP($X272,PITCH!$B$7:$AJ$2004,29,FALSE),"")</f>
        <v/>
      </c>
      <c r="Z272" t="str">
        <f>IFERROR(VLOOKUP($X272,PITCH!$B$7:$AJ$2004,30,FALSE),"")</f>
        <v/>
      </c>
      <c r="AA272" t="str">
        <f>IFERROR(VLOOKUP($X272,PITCH!$B$7:$AJ$2004,31,FALSE),"")</f>
        <v/>
      </c>
      <c r="AB272" t="str">
        <f>IFERROR(VLOOKUP($X272,PITCH!$B$7:$AJ$2004,1,FALSE),"")</f>
        <v/>
      </c>
      <c r="AD272" s="108" t="str">
        <f>IFERROR(VLOOKUP($X272,Prospects!$A$3:$K$281,1,FALSE),"")</f>
        <v/>
      </c>
      <c r="AE272" s="108" t="str">
        <f>IFERROR(VLOOKUP($X272,Prospects!$A$3:$K$281,9,FALSE),"")</f>
        <v/>
      </c>
      <c r="AF272" s="108" t="str">
        <f>IFERROR(VLOOKUP($X272,Prospects!$A$3:$K$281,2,FALSE),"")</f>
        <v/>
      </c>
      <c r="AG272" s="110" t="str">
        <f>IFERROR(VLOOKUP($X272,Prospects!$A$3:$K$281,10,FALSE),"")</f>
        <v/>
      </c>
      <c r="AH272" s="110" t="str">
        <f>IFERROR(VLOOKUP($X272,Prospects!$A$3:$K$281,11,FALSE),"")</f>
        <v/>
      </c>
      <c r="AI272" s="110" t="str">
        <f>IFERROR(VLOOKUP($X272,Prospects!$A$3:$K$281,3,FALSE),"")</f>
        <v/>
      </c>
      <c r="AJ272" s="110" t="str">
        <f>IFERROR(VLOOKUP($X272,Prospects!$A$3:$K$281,4,FALSE),"")</f>
        <v/>
      </c>
      <c r="AK272" s="110" t="str">
        <f>IFERROR(VLOOKUP($X272,Prospects!$A$3:$K$281,5,FALSE),"")</f>
        <v/>
      </c>
      <c r="AL272" s="110" t="str">
        <f>IFERROR(VLOOKUP($X272,Prospects!$A$3:$K$281,6,FALSE),"")</f>
        <v/>
      </c>
      <c r="AN272" s="108" t="str">
        <f>IFERROR(VLOOKUP($X272,KEEPERS!$A$3:$H$300,1,FALSE),"")</f>
        <v/>
      </c>
      <c r="AO272" s="108" t="str">
        <f>IFERROR(VLOOKUP($X272,KEEPERS!$A$3:$H$300,5,FALSE),"")</f>
        <v/>
      </c>
      <c r="AP272" s="108" t="str">
        <f>IFERROR(VLOOKUP($X272,KEEPERS!$A$3:$H$300,2,FALSE),"")</f>
        <v/>
      </c>
      <c r="AQ272" s="110" t="str">
        <f>IFERROR(VLOOKUP($X272,KEEPERS!$A$3:$H$300,6,FALSE),"")</f>
        <v/>
      </c>
      <c r="AR272" s="110" t="str">
        <f>IFERROR(VLOOKUP($X272,KEEPERS!$A$3:$H$300,7,FALSE),"")</f>
        <v/>
      </c>
      <c r="AT272" s="110" t="str">
        <f>IFERROR(VLOOKUP($X272,HIT!$B$182:$AM$2000,1,FALSE),"")</f>
        <v>Tim Beckham</v>
      </c>
      <c r="AU272" s="407">
        <f>IFERROR(VLOOKUP($X272,HIT!$B$182:$AM$2000,32,FALSE),0)</f>
        <v>128.29999999999998</v>
      </c>
      <c r="AV272" s="407">
        <f>IFERROR(VLOOKUP($X272,HIT!$B$182:$AM$2000,33,FALSE),0)</f>
        <v>1.5457831325301203</v>
      </c>
      <c r="AW272" s="110" t="str">
        <f>IFERROR(VLOOKUP($X272,PITCH!$B$182:$AP$2000,1,FALSE),"")</f>
        <v/>
      </c>
      <c r="AX272" s="110">
        <f>IFERROR(VLOOKUP($X272,PITCH!$B$182:$AP$2000,35,FALSE),0)</f>
        <v>0</v>
      </c>
      <c r="AY272" s="110">
        <f>IFERROR(VLOOKUP($X272,PITCH!$B$182:$AP$2000,36,FALSE),0)</f>
        <v>0</v>
      </c>
      <c r="AZ272" s="408">
        <f t="shared" si="20"/>
        <v>128.29999999999998</v>
      </c>
      <c r="BA272" s="408">
        <f>IF(AZ272&gt;0,RANK(AZ272,AZ$3:AZ932),"")</f>
        <v>503</v>
      </c>
      <c r="BB272" s="408">
        <f ca="1">IFERROR(VLOOKUP($X272,HIT!$B$182:$AP$2000,31,FALSE),0)</f>
        <v>388</v>
      </c>
      <c r="BC272" s="408">
        <f>IFERROR(VLOOKUP($X272,PITCH!$B$182:$AP$2000,34,FALSE),0)</f>
        <v>0</v>
      </c>
      <c r="BE272" s="110">
        <f>IFERROR(VLOOKUP($X272,OBP!$B$182:$AN$2001,32,FALSE),"")</f>
        <v>405</v>
      </c>
      <c r="BG272" s="110">
        <f>IFERROR(VLOOKUP($X272,OPS!$B$183:$AL$2002,31,FALSE),"")</f>
        <v>403</v>
      </c>
      <c r="BI272" s="110" t="str">
        <f>IFERROR(VLOOKUP($X272,PITCH!$B$205:$AP$2000,34,FALSE),"")</f>
        <v/>
      </c>
      <c r="BJ272" s="110" t="str">
        <f>IFERROR(VLOOKUP($X272,PITCH!$B$205:$AP$2000,34,FALSE),"")</f>
        <v/>
      </c>
      <c r="BK272" s="110" t="str">
        <f>IFERROR(VLOOKUP($X272,PITCH!$B$205:$AP$2000,34,FALSE),"")</f>
        <v/>
      </c>
    </row>
    <row r="273" spans="2:63" x14ac:dyDescent="0.2">
      <c r="B273" t="s">
        <v>346</v>
      </c>
      <c r="C273" t="s">
        <v>115</v>
      </c>
      <c r="D273" t="s">
        <v>111</v>
      </c>
      <c r="E273" t="s">
        <v>111</v>
      </c>
      <c r="F273">
        <v>1</v>
      </c>
      <c r="M273">
        <v>162</v>
      </c>
      <c r="N273">
        <v>8</v>
      </c>
      <c r="O273">
        <v>0</v>
      </c>
      <c r="P273">
        <v>4.04</v>
      </c>
      <c r="Q273">
        <v>1.28</v>
      </c>
      <c r="R273">
        <v>134</v>
      </c>
      <c r="T273" s="127">
        <f t="shared" si="21"/>
        <v>271</v>
      </c>
      <c r="U273" t="str">
        <f t="shared" si="18"/>
        <v>P</v>
      </c>
      <c r="V273" t="str">
        <f>IF(U273="H",COUNTIF($U$3:$U273,"H"),"")</f>
        <v/>
      </c>
      <c r="W273">
        <f>IF(U273="P",COUNTIF($U$3:$U273,"P"),"")</f>
        <v>112</v>
      </c>
      <c r="X273" s="76" t="str">
        <f t="shared" si="19"/>
        <v>Tyson Ross</v>
      </c>
      <c r="Y273">
        <f>IFERROR(VLOOKUP($X273,PITCH!$B$7:$AJ$2004,29,FALSE),"")</f>
        <v>6.4600326264274068</v>
      </c>
      <c r="Z273">
        <f>IFERROR(VLOOKUP($X273,PITCH!$B$7:$AJ$2004,30,FALSE),"")</f>
        <v>4.1109298531810765</v>
      </c>
      <c r="AA273">
        <f>IFERROR(VLOOKUP($X273,PITCH!$B$7:$AJ$2004,31,FALSE),"")</f>
        <v>2.3491027732463303</v>
      </c>
      <c r="AB273" t="str">
        <f>IFERROR(VLOOKUP($X273,PITCH!$B$7:$AJ$2004,1,FALSE),"")</f>
        <v>Tyson Ross</v>
      </c>
      <c r="AD273" s="108" t="str">
        <f>IFERROR(VLOOKUP($X273,Prospects!$A$3:$K$281,1,FALSE),"")</f>
        <v/>
      </c>
      <c r="AE273" s="108" t="str">
        <f>IFERROR(VLOOKUP($X273,Prospects!$A$3:$K$281,9,FALSE),"")</f>
        <v/>
      </c>
      <c r="AF273" s="108" t="str">
        <f>IFERROR(VLOOKUP($X273,Prospects!$A$3:$K$281,2,FALSE),"")</f>
        <v/>
      </c>
      <c r="AG273" s="110" t="str">
        <f>IFERROR(VLOOKUP($X273,Prospects!$A$3:$K$281,10,FALSE),"")</f>
        <v/>
      </c>
      <c r="AH273" s="110" t="str">
        <f>IFERROR(VLOOKUP($X273,Prospects!$A$3:$K$281,11,FALSE),"")</f>
        <v/>
      </c>
      <c r="AI273" s="110" t="str">
        <f>IFERROR(VLOOKUP($X273,Prospects!$A$3:$K$281,3,FALSE),"")</f>
        <v/>
      </c>
      <c r="AJ273" s="110" t="str">
        <f>IFERROR(VLOOKUP($X273,Prospects!$A$3:$K$281,4,FALSE),"")</f>
        <v/>
      </c>
      <c r="AK273" s="110" t="str">
        <f>IFERROR(VLOOKUP($X273,Prospects!$A$3:$K$281,5,FALSE),"")</f>
        <v/>
      </c>
      <c r="AL273" s="110" t="str">
        <f>IFERROR(VLOOKUP($X273,Prospects!$A$3:$K$281,6,FALSE),"")</f>
        <v/>
      </c>
      <c r="AN273" s="108" t="str">
        <f>IFERROR(VLOOKUP($X273,KEEPERS!$A$3:$H$300,1,FALSE),"")</f>
        <v/>
      </c>
      <c r="AO273" s="108" t="str">
        <f>IFERROR(VLOOKUP($X273,KEEPERS!$A$3:$H$300,5,FALSE),"")</f>
        <v/>
      </c>
      <c r="AP273" s="108" t="str">
        <f>IFERROR(VLOOKUP($X273,KEEPERS!$A$3:$H$300,2,FALSE),"")</f>
        <v/>
      </c>
      <c r="AQ273" s="110" t="str">
        <f>IFERROR(VLOOKUP($X273,KEEPERS!$A$3:$H$300,6,FALSE),"")</f>
        <v/>
      </c>
      <c r="AR273" s="110" t="str">
        <f>IFERROR(VLOOKUP($X273,KEEPERS!$A$3:$H$300,7,FALSE),"")</f>
        <v/>
      </c>
      <c r="AT273" s="110" t="str">
        <f>IFERROR(VLOOKUP($X273,HIT!$B$182:$AM$2000,1,FALSE),"")</f>
        <v/>
      </c>
      <c r="AU273" s="407">
        <f>IFERROR(VLOOKUP($X273,HIT!$B$182:$AM$2000,32,FALSE),0)</f>
        <v>0</v>
      </c>
      <c r="AV273" s="407">
        <f>IFERROR(VLOOKUP($X273,HIT!$B$182:$AM$2000,33,FALSE),0)</f>
        <v>0</v>
      </c>
      <c r="AW273" s="110" t="str">
        <f>IFERROR(VLOOKUP($X273,PITCH!$B$182:$AP$2000,1,FALSE),"")</f>
        <v>Tyson Ross</v>
      </c>
      <c r="AX273" s="110">
        <f>IFERROR(VLOOKUP($X273,PITCH!$B$182:$AP$2000,35,FALSE),0)</f>
        <v>171.79999999999995</v>
      </c>
      <c r="AY273" s="110">
        <f>IFERROR(VLOOKUP($X273,PITCH!$B$182:$AP$2000,36,FALSE),0)</f>
        <v>7.8090909090909069</v>
      </c>
      <c r="AZ273" s="408">
        <f t="shared" si="20"/>
        <v>171.79999999999995</v>
      </c>
      <c r="BA273" s="408">
        <f>IF(AZ273&gt;0,RANK(AZ273,AZ$3:AZ933),"")</f>
        <v>425</v>
      </c>
      <c r="BB273" s="408">
        <f>IFERROR(VLOOKUP($X273,HIT!$B$182:$AP$2000,31,FALSE),0)</f>
        <v>0</v>
      </c>
      <c r="BC273" s="408">
        <f ca="1">IFERROR(VLOOKUP($X273,PITCH!$B$182:$AP$2000,34,FALSE),0)</f>
        <v>127</v>
      </c>
      <c r="BE273" s="110" t="str">
        <f>IFERROR(VLOOKUP($X273,OBP!$B$182:$AN$2001,32,FALSE),"")</f>
        <v/>
      </c>
      <c r="BG273" s="110" t="str">
        <f>IFERROR(VLOOKUP($X273,OPS!$B$183:$AL$2002,31,FALSE),"")</f>
        <v/>
      </c>
      <c r="BI273" s="110">
        <f ca="1">IFERROR(VLOOKUP($X273,PITCH!$B$205:$AP$2000,34,FALSE),"")</f>
        <v>127</v>
      </c>
      <c r="BJ273" s="110">
        <f ca="1">IFERROR(VLOOKUP($X273,PITCH!$B$205:$AP$2000,34,FALSE),"")</f>
        <v>127</v>
      </c>
      <c r="BK273" s="110">
        <f ca="1">IFERROR(VLOOKUP($X273,PITCH!$B$205:$AP$2000,34,FALSE),"")</f>
        <v>127</v>
      </c>
    </row>
    <row r="274" spans="2:63" x14ac:dyDescent="0.2">
      <c r="B274" t="s">
        <v>302</v>
      </c>
      <c r="C274" t="s">
        <v>719</v>
      </c>
      <c r="D274" t="s">
        <v>110</v>
      </c>
      <c r="E274" t="s">
        <v>110</v>
      </c>
      <c r="F274">
        <v>1</v>
      </c>
      <c r="G274">
        <v>289</v>
      </c>
      <c r="H274">
        <v>36</v>
      </c>
      <c r="I274">
        <v>13</v>
      </c>
      <c r="J274">
        <v>42</v>
      </c>
      <c r="K274">
        <v>5</v>
      </c>
      <c r="L274">
        <v>0.27700000000000002</v>
      </c>
      <c r="T274" s="127">
        <f t="shared" si="21"/>
        <v>272</v>
      </c>
      <c r="U274" t="str">
        <f t="shared" si="18"/>
        <v>H</v>
      </c>
      <c r="V274">
        <f>IF(U274="H",COUNTIF($U$3:$U274,"H"),"")</f>
        <v>160</v>
      </c>
      <c r="W274" t="str">
        <f>IF(U274="P",COUNTIF($U$3:$U274,"P"),"")</f>
        <v/>
      </c>
      <c r="X274" s="76" t="str">
        <f t="shared" si="19"/>
        <v>Didi Gregorius</v>
      </c>
      <c r="Y274" t="str">
        <f>IFERROR(VLOOKUP($X274,PITCH!$B$7:$AJ$2004,29,FALSE),"")</f>
        <v/>
      </c>
      <c r="Z274" t="str">
        <f>IFERROR(VLOOKUP($X274,PITCH!$B$7:$AJ$2004,30,FALSE),"")</f>
        <v/>
      </c>
      <c r="AA274" t="str">
        <f>IFERROR(VLOOKUP($X274,PITCH!$B$7:$AJ$2004,31,FALSE),"")</f>
        <v/>
      </c>
      <c r="AB274" t="str">
        <f>IFERROR(VLOOKUP($X274,PITCH!$B$7:$AJ$2004,1,FALSE),"")</f>
        <v/>
      </c>
      <c r="AD274" s="108" t="str">
        <f>IFERROR(VLOOKUP($X274,Prospects!$A$3:$K$281,1,FALSE),"")</f>
        <v/>
      </c>
      <c r="AE274" s="108" t="str">
        <f>IFERROR(VLOOKUP($X274,Prospects!$A$3:$K$281,9,FALSE),"")</f>
        <v/>
      </c>
      <c r="AF274" s="108" t="str">
        <f>IFERROR(VLOOKUP($X274,Prospects!$A$3:$K$281,2,FALSE),"")</f>
        <v/>
      </c>
      <c r="AG274" s="110" t="str">
        <f>IFERROR(VLOOKUP($X274,Prospects!$A$3:$K$281,10,FALSE),"")</f>
        <v/>
      </c>
      <c r="AH274" s="110" t="str">
        <f>IFERROR(VLOOKUP($X274,Prospects!$A$3:$K$281,11,FALSE),"")</f>
        <v/>
      </c>
      <c r="AI274" s="110" t="str">
        <f>IFERROR(VLOOKUP($X274,Prospects!$A$3:$K$281,3,FALSE),"")</f>
        <v/>
      </c>
      <c r="AJ274" s="110" t="str">
        <f>IFERROR(VLOOKUP($X274,Prospects!$A$3:$K$281,4,FALSE),"")</f>
        <v/>
      </c>
      <c r="AK274" s="110" t="str">
        <f>IFERROR(VLOOKUP($X274,Prospects!$A$3:$K$281,5,FALSE),"")</f>
        <v/>
      </c>
      <c r="AL274" s="110" t="str">
        <f>IFERROR(VLOOKUP($X274,Prospects!$A$3:$K$281,6,FALSE),"")</f>
        <v/>
      </c>
      <c r="AN274" s="108" t="str">
        <f>IFERROR(VLOOKUP($X274,KEEPERS!$A$3:$H$300,1,FALSE),"")</f>
        <v/>
      </c>
      <c r="AO274" s="108" t="str">
        <f>IFERROR(VLOOKUP($X274,KEEPERS!$A$3:$H$300,5,FALSE),"")</f>
        <v/>
      </c>
      <c r="AP274" s="108" t="str">
        <f>IFERROR(VLOOKUP($X274,KEEPERS!$A$3:$H$300,2,FALSE),"")</f>
        <v/>
      </c>
      <c r="AQ274" s="110" t="str">
        <f>IFERROR(VLOOKUP($X274,KEEPERS!$A$3:$H$300,6,FALSE),"")</f>
        <v/>
      </c>
      <c r="AR274" s="110" t="str">
        <f>IFERROR(VLOOKUP($X274,KEEPERS!$A$3:$H$300,7,FALSE),"")</f>
        <v/>
      </c>
      <c r="AT274" s="110" t="str">
        <f>IFERROR(VLOOKUP($X274,HIT!$B$182:$AM$2000,1,FALSE),"")</f>
        <v>Didi Gregorius</v>
      </c>
      <c r="AU274" s="407">
        <f>IFERROR(VLOOKUP($X274,HIT!$B$182:$AM$2000,32,FALSE),0)</f>
        <v>138.35</v>
      </c>
      <c r="AV274" s="407">
        <f>IFERROR(VLOOKUP($X274,HIT!$B$182:$AM$2000,33,FALSE),0)</f>
        <v>2.823469387755102</v>
      </c>
      <c r="AW274" s="110" t="str">
        <f>IFERROR(VLOOKUP($X274,PITCH!$B$182:$AP$2000,1,FALSE),"")</f>
        <v/>
      </c>
      <c r="AX274" s="110">
        <f>IFERROR(VLOOKUP($X274,PITCH!$B$182:$AP$2000,35,FALSE),0)</f>
        <v>0</v>
      </c>
      <c r="AY274" s="110">
        <f>IFERROR(VLOOKUP($X274,PITCH!$B$182:$AP$2000,36,FALSE),0)</f>
        <v>0</v>
      </c>
      <c r="AZ274" s="408">
        <f t="shared" si="20"/>
        <v>138.35</v>
      </c>
      <c r="BA274" s="408">
        <f>IF(AZ274&gt;0,RANK(AZ274,AZ$3:AZ934),"")</f>
        <v>489</v>
      </c>
      <c r="BB274" s="408">
        <f ca="1">IFERROR(VLOOKUP($X274,HIT!$B$182:$AP$2000,31,FALSE),0)</f>
        <v>87</v>
      </c>
      <c r="BC274" s="408">
        <f>IFERROR(VLOOKUP($X274,PITCH!$B$182:$AP$2000,34,FALSE),0)</f>
        <v>0</v>
      </c>
      <c r="BE274" s="110">
        <f>IFERROR(VLOOKUP($X274,OBP!$B$182:$AN$2001,32,FALSE),"")</f>
        <v>352</v>
      </c>
      <c r="BG274" s="110">
        <f>IFERROR(VLOOKUP($X274,OPS!$B$183:$AL$2002,31,FALSE),"")</f>
        <v>340</v>
      </c>
      <c r="BI274" s="110" t="str">
        <f>IFERROR(VLOOKUP($X274,PITCH!$B$205:$AP$2000,34,FALSE),"")</f>
        <v/>
      </c>
      <c r="BJ274" s="110" t="str">
        <f>IFERROR(VLOOKUP($X274,PITCH!$B$205:$AP$2000,34,FALSE),"")</f>
        <v/>
      </c>
      <c r="BK274" s="110" t="str">
        <f>IFERROR(VLOOKUP($X274,PITCH!$B$205:$AP$2000,34,FALSE),"")</f>
        <v/>
      </c>
    </row>
    <row r="275" spans="2:63" x14ac:dyDescent="0.2">
      <c r="B275" t="s">
        <v>963</v>
      </c>
      <c r="C275" t="s">
        <v>715</v>
      </c>
      <c r="D275" t="s">
        <v>111</v>
      </c>
      <c r="E275" t="s">
        <v>111</v>
      </c>
      <c r="F275">
        <v>0</v>
      </c>
      <c r="M275">
        <v>109</v>
      </c>
      <c r="N275">
        <v>10</v>
      </c>
      <c r="O275">
        <v>0</v>
      </c>
      <c r="P275">
        <v>3.51</v>
      </c>
      <c r="Q275">
        <v>1.21</v>
      </c>
      <c r="R275">
        <v>119</v>
      </c>
      <c r="T275" s="127">
        <f t="shared" si="21"/>
        <v>273</v>
      </c>
      <c r="U275" t="str">
        <f t="shared" si="18"/>
        <v>P</v>
      </c>
      <c r="V275" t="str">
        <f>IF(U275="H",COUNTIF($U$3:$U275,"H"),"")</f>
        <v/>
      </c>
      <c r="W275">
        <f>IF(U275="P",COUNTIF($U$3:$U275,"P"),"")</f>
        <v>113</v>
      </c>
      <c r="X275" s="76" t="str">
        <f t="shared" si="19"/>
        <v>Ross Stripling</v>
      </c>
      <c r="Y275">
        <f>IFERROR(VLOOKUP($X275,PITCH!$B$7:$AJ$2004,29,FALSE),"")</f>
        <v>8.9355992844364938</v>
      </c>
      <c r="Z275">
        <f>IFERROR(VLOOKUP($X275,PITCH!$B$7:$AJ$2004,30,FALSE),"")</f>
        <v>2.2540250447227193</v>
      </c>
      <c r="AA275">
        <f>IFERROR(VLOOKUP($X275,PITCH!$B$7:$AJ$2004,31,FALSE),"")</f>
        <v>6.6815742397137745</v>
      </c>
      <c r="AB275" t="str">
        <f>IFERROR(VLOOKUP($X275,PITCH!$B$7:$AJ$2004,1,FALSE),"")</f>
        <v>Ross Stripling</v>
      </c>
      <c r="AD275" s="108" t="str">
        <f>IFERROR(VLOOKUP($X275,Prospects!$A$3:$K$281,1,FALSE),"")</f>
        <v/>
      </c>
      <c r="AE275" s="108" t="str">
        <f>IFERROR(VLOOKUP($X275,Prospects!$A$3:$K$281,9,FALSE),"")</f>
        <v/>
      </c>
      <c r="AF275" s="108" t="str">
        <f>IFERROR(VLOOKUP($X275,Prospects!$A$3:$K$281,2,FALSE),"")</f>
        <v/>
      </c>
      <c r="AG275" s="110" t="str">
        <f>IFERROR(VLOOKUP($X275,Prospects!$A$3:$K$281,10,FALSE),"")</f>
        <v/>
      </c>
      <c r="AH275" s="110" t="str">
        <f>IFERROR(VLOOKUP($X275,Prospects!$A$3:$K$281,11,FALSE),"")</f>
        <v/>
      </c>
      <c r="AI275" s="110" t="str">
        <f>IFERROR(VLOOKUP($X275,Prospects!$A$3:$K$281,3,FALSE),"")</f>
        <v/>
      </c>
      <c r="AJ275" s="110" t="str">
        <f>IFERROR(VLOOKUP($X275,Prospects!$A$3:$K$281,4,FALSE),"")</f>
        <v/>
      </c>
      <c r="AK275" s="110" t="str">
        <f>IFERROR(VLOOKUP($X275,Prospects!$A$3:$K$281,5,FALSE),"")</f>
        <v/>
      </c>
      <c r="AL275" s="110" t="str">
        <f>IFERROR(VLOOKUP($X275,Prospects!$A$3:$K$281,6,FALSE),"")</f>
        <v/>
      </c>
      <c r="AN275" s="108" t="str">
        <f>IFERROR(VLOOKUP($X275,KEEPERS!$A$3:$H$300,1,FALSE),"")</f>
        <v/>
      </c>
      <c r="AO275" s="108" t="str">
        <f>IFERROR(VLOOKUP($X275,KEEPERS!$A$3:$H$300,5,FALSE),"")</f>
        <v/>
      </c>
      <c r="AP275" s="108" t="str">
        <f>IFERROR(VLOOKUP($X275,KEEPERS!$A$3:$H$300,2,FALSE),"")</f>
        <v/>
      </c>
      <c r="AQ275" s="110" t="str">
        <f>IFERROR(VLOOKUP($X275,KEEPERS!$A$3:$H$300,6,FALSE),"")</f>
        <v/>
      </c>
      <c r="AR275" s="110" t="str">
        <f>IFERROR(VLOOKUP($X275,KEEPERS!$A$3:$H$300,7,FALSE),"")</f>
        <v/>
      </c>
      <c r="AT275" s="110" t="str">
        <f>IFERROR(VLOOKUP($X275,HIT!$B$182:$AM$2000,1,FALSE),"")</f>
        <v/>
      </c>
      <c r="AU275" s="407">
        <f>IFERROR(VLOOKUP($X275,HIT!$B$182:$AM$2000,32,FALSE),0)</f>
        <v>0</v>
      </c>
      <c r="AV275" s="407">
        <f>IFERROR(VLOOKUP($X275,HIT!$B$182:$AM$2000,33,FALSE),0)</f>
        <v>0</v>
      </c>
      <c r="AW275" s="110" t="str">
        <f>IFERROR(VLOOKUP($X275,PITCH!$B$182:$AP$2000,1,FALSE),"")</f>
        <v>Ross Stripling</v>
      </c>
      <c r="AX275" s="110">
        <f>IFERROR(VLOOKUP($X275,PITCH!$B$182:$AP$2000,35,FALSE),0)</f>
        <v>260.89999999999998</v>
      </c>
      <c r="AY275" s="110">
        <f>IFERROR(VLOOKUP($X275,PITCH!$B$182:$AP$2000,36,FALSE),0)</f>
        <v>0</v>
      </c>
      <c r="AZ275" s="408">
        <f t="shared" si="20"/>
        <v>260.89999999999998</v>
      </c>
      <c r="BA275" s="408">
        <f>IF(AZ275&gt;0,RANK(AZ275,AZ$3:AZ935),"")</f>
        <v>312</v>
      </c>
      <c r="BB275" s="408">
        <f>IFERROR(VLOOKUP($X275,HIT!$B$182:$AP$2000,31,FALSE),0)</f>
        <v>0</v>
      </c>
      <c r="BC275" s="408">
        <f ca="1">IFERROR(VLOOKUP($X275,PITCH!$B$182:$AP$2000,34,FALSE),0)</f>
        <v>127</v>
      </c>
      <c r="BE275" s="110" t="str">
        <f>IFERROR(VLOOKUP($X275,OBP!$B$182:$AN$2001,32,FALSE),"")</f>
        <v/>
      </c>
      <c r="BG275" s="110" t="str">
        <f>IFERROR(VLOOKUP($X275,OPS!$B$183:$AL$2002,31,FALSE),"")</f>
        <v/>
      </c>
      <c r="BI275" s="110">
        <f ca="1">IFERROR(VLOOKUP($X275,PITCH!$B$205:$AP$2000,34,FALSE),"")</f>
        <v>127</v>
      </c>
      <c r="BJ275" s="110">
        <f ca="1">IFERROR(VLOOKUP($X275,PITCH!$B$205:$AP$2000,34,FALSE),"")</f>
        <v>127</v>
      </c>
      <c r="BK275" s="110">
        <f ca="1">IFERROR(VLOOKUP($X275,PITCH!$B$205:$AP$2000,34,FALSE),"")</f>
        <v>127</v>
      </c>
    </row>
    <row r="276" spans="2:63" x14ac:dyDescent="0.2">
      <c r="B276" t="s">
        <v>363</v>
      </c>
      <c r="C276" t="s">
        <v>715</v>
      </c>
      <c r="D276" t="s">
        <v>114</v>
      </c>
      <c r="E276" t="s">
        <v>114</v>
      </c>
      <c r="F276">
        <v>0</v>
      </c>
      <c r="G276">
        <v>354</v>
      </c>
      <c r="H276">
        <v>48</v>
      </c>
      <c r="I276">
        <v>22</v>
      </c>
      <c r="J276">
        <v>51</v>
      </c>
      <c r="K276">
        <v>3</v>
      </c>
      <c r="L276">
        <v>0.24399999999999999</v>
      </c>
      <c r="T276" s="127">
        <f t="shared" si="21"/>
        <v>274</v>
      </c>
      <c r="U276" t="str">
        <f t="shared" si="18"/>
        <v>H</v>
      </c>
      <c r="V276">
        <f>IF(U276="H",COUNTIF($U$3:$U276,"H"),"")</f>
        <v>161</v>
      </c>
      <c r="W276" t="str">
        <f>IF(U276="P",COUNTIF($U$3:$U276,"P"),"")</f>
        <v/>
      </c>
      <c r="X276" s="76" t="str">
        <f t="shared" si="19"/>
        <v>Joc Pederson</v>
      </c>
      <c r="Y276" t="str">
        <f>IFERROR(VLOOKUP($X276,PITCH!$B$7:$AJ$2004,29,FALSE),"")</f>
        <v/>
      </c>
      <c r="Z276" t="str">
        <f>IFERROR(VLOOKUP($X276,PITCH!$B$7:$AJ$2004,30,FALSE),"")</f>
        <v/>
      </c>
      <c r="AA276" t="str">
        <f>IFERROR(VLOOKUP($X276,PITCH!$B$7:$AJ$2004,31,FALSE),"")</f>
        <v/>
      </c>
      <c r="AB276" t="str">
        <f>IFERROR(VLOOKUP($X276,PITCH!$B$7:$AJ$2004,1,FALSE),"")</f>
        <v/>
      </c>
      <c r="AD276" s="108" t="str">
        <f>IFERROR(VLOOKUP($X276,Prospects!$A$3:$K$281,1,FALSE),"")</f>
        <v/>
      </c>
      <c r="AE276" s="108" t="str">
        <f>IFERROR(VLOOKUP($X276,Prospects!$A$3:$K$281,9,FALSE),"")</f>
        <v/>
      </c>
      <c r="AF276" s="108" t="str">
        <f>IFERROR(VLOOKUP($X276,Prospects!$A$3:$K$281,2,FALSE),"")</f>
        <v/>
      </c>
      <c r="AG276" s="110" t="str">
        <f>IFERROR(VLOOKUP($X276,Prospects!$A$3:$K$281,10,FALSE),"")</f>
        <v/>
      </c>
      <c r="AH276" s="110" t="str">
        <f>IFERROR(VLOOKUP($X276,Prospects!$A$3:$K$281,11,FALSE),"")</f>
        <v/>
      </c>
      <c r="AI276" s="110" t="str">
        <f>IFERROR(VLOOKUP($X276,Prospects!$A$3:$K$281,3,FALSE),"")</f>
        <v/>
      </c>
      <c r="AJ276" s="110" t="str">
        <f>IFERROR(VLOOKUP($X276,Prospects!$A$3:$K$281,4,FALSE),"")</f>
        <v/>
      </c>
      <c r="AK276" s="110" t="str">
        <f>IFERROR(VLOOKUP($X276,Prospects!$A$3:$K$281,5,FALSE),"")</f>
        <v/>
      </c>
      <c r="AL276" s="110" t="str">
        <f>IFERROR(VLOOKUP($X276,Prospects!$A$3:$K$281,6,FALSE),"")</f>
        <v/>
      </c>
      <c r="AN276" s="108" t="str">
        <f>IFERROR(VLOOKUP($X276,KEEPERS!$A$3:$H$300,1,FALSE),"")</f>
        <v/>
      </c>
      <c r="AO276" s="108" t="str">
        <f>IFERROR(VLOOKUP($X276,KEEPERS!$A$3:$H$300,5,FALSE),"")</f>
        <v/>
      </c>
      <c r="AP276" s="108" t="str">
        <f>IFERROR(VLOOKUP($X276,KEEPERS!$A$3:$H$300,2,FALSE),"")</f>
        <v/>
      </c>
      <c r="AQ276" s="110" t="str">
        <f>IFERROR(VLOOKUP($X276,KEEPERS!$A$3:$H$300,6,FALSE),"")</f>
        <v/>
      </c>
      <c r="AR276" s="110" t="str">
        <f>IFERROR(VLOOKUP($X276,KEEPERS!$A$3:$H$300,7,FALSE),"")</f>
        <v/>
      </c>
      <c r="AT276" s="110" t="str">
        <f>IFERROR(VLOOKUP($X276,HIT!$B$182:$AM$2000,1,FALSE),"")</f>
        <v>Joc Pederson</v>
      </c>
      <c r="AU276" s="407">
        <f>IFERROR(VLOOKUP($X276,HIT!$B$182:$AM$2000,32,FALSE),0)</f>
        <v>241.1</v>
      </c>
      <c r="AV276" s="407">
        <f>IFERROR(VLOOKUP($X276,HIT!$B$182:$AM$2000,33,FALSE),0)</f>
        <v>2.5648936170212764</v>
      </c>
      <c r="AW276" s="110" t="str">
        <f>IFERROR(VLOOKUP($X276,PITCH!$B$182:$AP$2000,1,FALSE),"")</f>
        <v/>
      </c>
      <c r="AX276" s="110">
        <f>IFERROR(VLOOKUP($X276,PITCH!$B$182:$AP$2000,35,FALSE),0)</f>
        <v>0</v>
      </c>
      <c r="AY276" s="110">
        <f>IFERROR(VLOOKUP($X276,PITCH!$B$182:$AP$2000,36,FALSE),0)</f>
        <v>0</v>
      </c>
      <c r="AZ276" s="408">
        <f t="shared" si="20"/>
        <v>241.1</v>
      </c>
      <c r="BA276" s="408">
        <f>IF(AZ276&gt;0,RANK(AZ276,AZ$3:AZ936),"")</f>
        <v>343</v>
      </c>
      <c r="BB276" s="408">
        <f ca="1">IFERROR(VLOOKUP($X276,HIT!$B$182:$AP$2000,31,FALSE),0)</f>
        <v>26</v>
      </c>
      <c r="BC276" s="408">
        <f>IFERROR(VLOOKUP($X276,PITCH!$B$182:$AP$2000,34,FALSE),0)</f>
        <v>0</v>
      </c>
      <c r="BE276" s="110">
        <f>IFERROR(VLOOKUP($X276,OBP!$B$182:$AN$2001,32,FALSE),"")</f>
        <v>209</v>
      </c>
      <c r="BG276" s="110">
        <f>IFERROR(VLOOKUP($X276,OPS!$B$183:$AL$2002,31,FALSE),"")</f>
        <v>199</v>
      </c>
      <c r="BI276" s="110" t="str">
        <f>IFERROR(VLOOKUP($X276,PITCH!$B$205:$AP$2000,34,FALSE),"")</f>
        <v/>
      </c>
      <c r="BJ276" s="110" t="str">
        <f>IFERROR(VLOOKUP($X276,PITCH!$B$205:$AP$2000,34,FALSE),"")</f>
        <v/>
      </c>
      <c r="BK276" s="110" t="str">
        <f>IFERROR(VLOOKUP($X276,PITCH!$B$205:$AP$2000,34,FALSE),"")</f>
        <v/>
      </c>
    </row>
    <row r="277" spans="2:63" x14ac:dyDescent="0.2">
      <c r="B277" t="s">
        <v>559</v>
      </c>
      <c r="C277" t="s">
        <v>136</v>
      </c>
      <c r="D277" t="s">
        <v>9</v>
      </c>
      <c r="E277" t="s">
        <v>9</v>
      </c>
      <c r="F277">
        <v>0</v>
      </c>
      <c r="M277">
        <v>67</v>
      </c>
      <c r="N277">
        <v>4</v>
      </c>
      <c r="O277">
        <v>9</v>
      </c>
      <c r="P277">
        <v>3.07</v>
      </c>
      <c r="Q277">
        <v>1.08</v>
      </c>
      <c r="R277">
        <v>75</v>
      </c>
      <c r="T277" s="127">
        <f t="shared" si="21"/>
        <v>275</v>
      </c>
      <c r="U277" t="str">
        <f t="shared" si="18"/>
        <v>P</v>
      </c>
      <c r="V277" t="str">
        <f>IF(U277="H",COUNTIF($U$3:$U277,"H"),"")</f>
        <v/>
      </c>
      <c r="W277">
        <f>IF(U277="P",COUNTIF($U$3:$U277,"P"),"")</f>
        <v>114</v>
      </c>
      <c r="X277" s="76" t="str">
        <f t="shared" si="19"/>
        <v>Trevor May</v>
      </c>
      <c r="Y277">
        <f>IFERROR(VLOOKUP($X277,PITCH!$B$7:$AJ$2004,29,FALSE),"")</f>
        <v>9.6634615384615383</v>
      </c>
      <c r="Z277">
        <f>IFERROR(VLOOKUP($X277,PITCH!$B$7:$AJ$2004,30,FALSE),"")</f>
        <v>3.1730769230769234</v>
      </c>
      <c r="AA277">
        <f>IFERROR(VLOOKUP($X277,PITCH!$B$7:$AJ$2004,31,FALSE),"")</f>
        <v>6.490384615384615</v>
      </c>
      <c r="AB277" t="str">
        <f>IFERROR(VLOOKUP($X277,PITCH!$B$7:$AJ$2004,1,FALSE),"")</f>
        <v>Trevor May</v>
      </c>
      <c r="AD277" s="108" t="str">
        <f>IFERROR(VLOOKUP($X277,Prospects!$A$3:$K$281,1,FALSE),"")</f>
        <v/>
      </c>
      <c r="AE277" s="108" t="str">
        <f>IFERROR(VLOOKUP($X277,Prospects!$A$3:$K$281,9,FALSE),"")</f>
        <v/>
      </c>
      <c r="AF277" s="108" t="str">
        <f>IFERROR(VLOOKUP($X277,Prospects!$A$3:$K$281,2,FALSE),"")</f>
        <v/>
      </c>
      <c r="AG277" s="110" t="str">
        <f>IFERROR(VLOOKUP($X277,Prospects!$A$3:$K$281,10,FALSE),"")</f>
        <v/>
      </c>
      <c r="AH277" s="110" t="str">
        <f>IFERROR(VLOOKUP($X277,Prospects!$A$3:$K$281,11,FALSE),"")</f>
        <v/>
      </c>
      <c r="AI277" s="110" t="str">
        <f>IFERROR(VLOOKUP($X277,Prospects!$A$3:$K$281,3,FALSE),"")</f>
        <v/>
      </c>
      <c r="AJ277" s="110" t="str">
        <f>IFERROR(VLOOKUP($X277,Prospects!$A$3:$K$281,4,FALSE),"")</f>
        <v/>
      </c>
      <c r="AK277" s="110" t="str">
        <f>IFERROR(VLOOKUP($X277,Prospects!$A$3:$K$281,5,FALSE),"")</f>
        <v/>
      </c>
      <c r="AL277" s="110" t="str">
        <f>IFERROR(VLOOKUP($X277,Prospects!$A$3:$K$281,6,FALSE),"")</f>
        <v/>
      </c>
      <c r="AN277" s="108" t="str">
        <f>IFERROR(VLOOKUP($X277,KEEPERS!$A$3:$H$300,1,FALSE),"")</f>
        <v/>
      </c>
      <c r="AO277" s="108" t="str">
        <f>IFERROR(VLOOKUP($X277,KEEPERS!$A$3:$H$300,5,FALSE),"")</f>
        <v/>
      </c>
      <c r="AP277" s="108" t="str">
        <f>IFERROR(VLOOKUP($X277,KEEPERS!$A$3:$H$300,2,FALSE),"")</f>
        <v/>
      </c>
      <c r="AQ277" s="110" t="str">
        <f>IFERROR(VLOOKUP($X277,KEEPERS!$A$3:$H$300,6,FALSE),"")</f>
        <v/>
      </c>
      <c r="AR277" s="110" t="str">
        <f>IFERROR(VLOOKUP($X277,KEEPERS!$A$3:$H$300,7,FALSE),"")</f>
        <v/>
      </c>
      <c r="AT277" s="110" t="str">
        <f>IFERROR(VLOOKUP($X277,HIT!$B$182:$AM$2000,1,FALSE),"")</f>
        <v/>
      </c>
      <c r="AU277" s="407">
        <f>IFERROR(VLOOKUP($X277,HIT!$B$182:$AM$2000,32,FALSE),0)</f>
        <v>0</v>
      </c>
      <c r="AV277" s="407">
        <f>IFERROR(VLOOKUP($X277,HIT!$B$182:$AM$2000,33,FALSE),0)</f>
        <v>0</v>
      </c>
      <c r="AW277" s="110" t="str">
        <f>IFERROR(VLOOKUP($X277,PITCH!$B$182:$AP$2000,1,FALSE),"")</f>
        <v>Trevor May</v>
      </c>
      <c r="AX277" s="110">
        <f>IFERROR(VLOOKUP($X277,PITCH!$B$182:$AP$2000,35,FALSE),0)</f>
        <v>140.69999999999999</v>
      </c>
      <c r="AY277" s="110">
        <f>IFERROR(VLOOKUP($X277,PITCH!$B$182:$AP$2000,36,FALSE),0)</f>
        <v>2.4684210526315788</v>
      </c>
      <c r="AZ277" s="408">
        <f t="shared" si="20"/>
        <v>140.69999999999999</v>
      </c>
      <c r="BA277" s="408">
        <f>IF(AZ277&gt;0,RANK(AZ277,AZ$3:AZ937),"")</f>
        <v>485</v>
      </c>
      <c r="BB277" s="408">
        <f>IFERROR(VLOOKUP($X277,HIT!$B$182:$AP$2000,31,FALSE),0)</f>
        <v>0</v>
      </c>
      <c r="BC277" s="408">
        <f ca="1">IFERROR(VLOOKUP($X277,PITCH!$B$182:$AP$2000,34,FALSE),0)</f>
        <v>347</v>
      </c>
      <c r="BE277" s="110" t="str">
        <f>IFERROR(VLOOKUP($X277,OBP!$B$182:$AN$2001,32,FALSE),"")</f>
        <v/>
      </c>
      <c r="BG277" s="110" t="str">
        <f>IFERROR(VLOOKUP($X277,OPS!$B$183:$AL$2002,31,FALSE),"")</f>
        <v/>
      </c>
      <c r="BI277" s="110">
        <f ca="1">IFERROR(VLOOKUP($X277,PITCH!$B$205:$AP$2000,34,FALSE),"")</f>
        <v>347</v>
      </c>
      <c r="BJ277" s="110">
        <f ca="1">IFERROR(VLOOKUP($X277,PITCH!$B$205:$AP$2000,34,FALSE),"")</f>
        <v>347</v>
      </c>
      <c r="BK277" s="110">
        <f ca="1">IFERROR(VLOOKUP($X277,PITCH!$B$205:$AP$2000,34,FALSE),"")</f>
        <v>347</v>
      </c>
    </row>
    <row r="278" spans="2:63" x14ac:dyDescent="0.2">
      <c r="B278" t="s">
        <v>245</v>
      </c>
      <c r="C278" t="s">
        <v>138</v>
      </c>
      <c r="D278" t="s">
        <v>9</v>
      </c>
      <c r="E278" t="s">
        <v>9</v>
      </c>
      <c r="F278">
        <v>0</v>
      </c>
      <c r="M278">
        <v>54</v>
      </c>
      <c r="N278">
        <v>2</v>
      </c>
      <c r="O278">
        <v>18</v>
      </c>
      <c r="P278">
        <v>4.04</v>
      </c>
      <c r="Q278">
        <v>1.23</v>
      </c>
      <c r="R278">
        <v>58</v>
      </c>
      <c r="T278" s="127">
        <f t="shared" si="21"/>
        <v>276</v>
      </c>
      <c r="U278" t="str">
        <f t="shared" si="18"/>
        <v>P</v>
      </c>
      <c r="V278" t="str">
        <f>IF(U278="H",COUNTIF($U$3:$U278,"H"),"")</f>
        <v/>
      </c>
      <c r="W278">
        <f>IF(U278="P",COUNTIF($U$3:$U278,"P"),"")</f>
        <v>115</v>
      </c>
      <c r="X278" s="76" t="str">
        <f t="shared" si="19"/>
        <v>Sergio Romo</v>
      </c>
      <c r="Y278">
        <f>IFERROR(VLOOKUP($X278,PITCH!$B$7:$AJ$2004,29,FALSE),"")</f>
        <v>9.1764705882352935</v>
      </c>
      <c r="Z278">
        <f>IFERROR(VLOOKUP($X278,PITCH!$B$7:$AJ$2004,30,FALSE),"")</f>
        <v>3</v>
      </c>
      <c r="AA278">
        <f>IFERROR(VLOOKUP($X278,PITCH!$B$7:$AJ$2004,31,FALSE),"")</f>
        <v>6.1764705882352935</v>
      </c>
      <c r="AB278" t="str">
        <f>IFERROR(VLOOKUP($X278,PITCH!$B$7:$AJ$2004,1,FALSE),"")</f>
        <v>Sergio Romo</v>
      </c>
      <c r="AD278" s="108" t="str">
        <f>IFERROR(VLOOKUP($X278,Prospects!$A$3:$K$281,1,FALSE),"")</f>
        <v/>
      </c>
      <c r="AE278" s="108" t="str">
        <f>IFERROR(VLOOKUP($X278,Prospects!$A$3:$K$281,9,FALSE),"")</f>
        <v/>
      </c>
      <c r="AF278" s="108" t="str">
        <f>IFERROR(VLOOKUP($X278,Prospects!$A$3:$K$281,2,FALSE),"")</f>
        <v/>
      </c>
      <c r="AG278" s="110" t="str">
        <f>IFERROR(VLOOKUP($X278,Prospects!$A$3:$K$281,10,FALSE),"")</f>
        <v/>
      </c>
      <c r="AH278" s="110" t="str">
        <f>IFERROR(VLOOKUP($X278,Prospects!$A$3:$K$281,11,FALSE),"")</f>
        <v/>
      </c>
      <c r="AI278" s="110" t="str">
        <f>IFERROR(VLOOKUP($X278,Prospects!$A$3:$K$281,3,FALSE),"")</f>
        <v/>
      </c>
      <c r="AJ278" s="110" t="str">
        <f>IFERROR(VLOOKUP($X278,Prospects!$A$3:$K$281,4,FALSE),"")</f>
        <v/>
      </c>
      <c r="AK278" s="110" t="str">
        <f>IFERROR(VLOOKUP($X278,Prospects!$A$3:$K$281,5,FALSE),"")</f>
        <v/>
      </c>
      <c r="AL278" s="110" t="str">
        <f>IFERROR(VLOOKUP($X278,Prospects!$A$3:$K$281,6,FALSE),"")</f>
        <v/>
      </c>
      <c r="AN278" s="108" t="str">
        <f>IFERROR(VLOOKUP($X278,KEEPERS!$A$3:$H$300,1,FALSE),"")</f>
        <v/>
      </c>
      <c r="AO278" s="108" t="str">
        <f>IFERROR(VLOOKUP($X278,KEEPERS!$A$3:$H$300,5,FALSE),"")</f>
        <v/>
      </c>
      <c r="AP278" s="108" t="str">
        <f>IFERROR(VLOOKUP($X278,KEEPERS!$A$3:$H$300,2,FALSE),"")</f>
        <v/>
      </c>
      <c r="AQ278" s="110" t="str">
        <f>IFERROR(VLOOKUP($X278,KEEPERS!$A$3:$H$300,6,FALSE),"")</f>
        <v/>
      </c>
      <c r="AR278" s="110" t="str">
        <f>IFERROR(VLOOKUP($X278,KEEPERS!$A$3:$H$300,7,FALSE),"")</f>
        <v/>
      </c>
      <c r="AT278" s="110" t="str">
        <f>IFERROR(VLOOKUP($X278,HIT!$B$182:$AM$2000,1,FALSE),"")</f>
        <v/>
      </c>
      <c r="AU278" s="407">
        <f>IFERROR(VLOOKUP($X278,HIT!$B$182:$AM$2000,32,FALSE),0)</f>
        <v>0</v>
      </c>
      <c r="AV278" s="407">
        <f>IFERROR(VLOOKUP($X278,HIT!$B$182:$AM$2000,33,FALSE),0)</f>
        <v>0</v>
      </c>
      <c r="AW278" s="110" t="str">
        <f>IFERROR(VLOOKUP($X278,PITCH!$B$182:$AP$2000,1,FALSE),"")</f>
        <v>Sergio Romo</v>
      </c>
      <c r="AX278" s="110">
        <f>IFERROR(VLOOKUP($X278,PITCH!$B$182:$AP$2000,35,FALSE),0)</f>
        <v>149</v>
      </c>
      <c r="AY278" s="110">
        <f>IFERROR(VLOOKUP($X278,PITCH!$B$182:$AP$2000,36,FALSE),0)</f>
        <v>2.6140350877192984</v>
      </c>
      <c r="AZ278" s="408">
        <f t="shared" si="20"/>
        <v>149</v>
      </c>
      <c r="BA278" s="408">
        <f>IF(AZ278&gt;0,RANK(AZ278,AZ$3:AZ938),"")</f>
        <v>464</v>
      </c>
      <c r="BB278" s="408">
        <f>IFERROR(VLOOKUP($X278,HIT!$B$182:$AP$2000,31,FALSE),0)</f>
        <v>0</v>
      </c>
      <c r="BC278" s="408">
        <f ca="1">IFERROR(VLOOKUP($X278,PITCH!$B$182:$AP$2000,34,FALSE),0)</f>
        <v>347</v>
      </c>
      <c r="BE278" s="110" t="str">
        <f>IFERROR(VLOOKUP($X278,OBP!$B$182:$AN$2001,32,FALSE),"")</f>
        <v/>
      </c>
      <c r="BG278" s="110" t="str">
        <f>IFERROR(VLOOKUP($X278,OPS!$B$183:$AL$2002,31,FALSE),"")</f>
        <v/>
      </c>
      <c r="BI278" s="110">
        <f ca="1">IFERROR(VLOOKUP($X278,PITCH!$B$205:$AP$2000,34,FALSE),"")</f>
        <v>347</v>
      </c>
      <c r="BJ278" s="110">
        <f ca="1">IFERROR(VLOOKUP($X278,PITCH!$B$205:$AP$2000,34,FALSE),"")</f>
        <v>347</v>
      </c>
      <c r="BK278" s="110">
        <f ca="1">IFERROR(VLOOKUP($X278,PITCH!$B$205:$AP$2000,34,FALSE),"")</f>
        <v>347</v>
      </c>
    </row>
    <row r="279" spans="2:63" x14ac:dyDescent="0.2">
      <c r="B279" t="s">
        <v>2358</v>
      </c>
      <c r="C279" t="s">
        <v>138</v>
      </c>
      <c r="D279" t="s">
        <v>9</v>
      </c>
      <c r="E279" t="s">
        <v>9</v>
      </c>
      <c r="F279">
        <v>0</v>
      </c>
      <c r="M279">
        <v>65</v>
      </c>
      <c r="N279">
        <v>3</v>
      </c>
      <c r="O279">
        <v>12</v>
      </c>
      <c r="P279">
        <v>3.74</v>
      </c>
      <c r="Q279">
        <v>1.24</v>
      </c>
      <c r="R279">
        <v>71</v>
      </c>
      <c r="T279" s="127">
        <f t="shared" si="21"/>
        <v>277</v>
      </c>
      <c r="U279" t="str">
        <f t="shared" si="18"/>
        <v>P</v>
      </c>
      <c r="V279" t="str">
        <f>IF(U279="H",COUNTIF($U$3:$U279,"H"),"")</f>
        <v/>
      </c>
      <c r="W279">
        <f>IF(U279="P",COUNTIF($U$3:$U279,"P"),"")</f>
        <v>116</v>
      </c>
      <c r="X279" s="76" t="str">
        <f t="shared" si="19"/>
        <v>Drew Steckenrider</v>
      </c>
      <c r="Y279">
        <f>IFERROR(VLOOKUP($X279,PITCH!$B$7:$AJ$2004,29,FALSE),"")</f>
        <v>10.188679245283019</v>
      </c>
      <c r="Z279">
        <f>IFERROR(VLOOKUP($X279,PITCH!$B$7:$AJ$2004,30,FALSE),"")</f>
        <v>3.704974271012007</v>
      </c>
      <c r="AA279">
        <f>IFERROR(VLOOKUP($X279,PITCH!$B$7:$AJ$2004,31,FALSE),"")</f>
        <v>6.4837049742710118</v>
      </c>
      <c r="AB279" t="str">
        <f>IFERROR(VLOOKUP($X279,PITCH!$B$7:$AJ$2004,1,FALSE),"")</f>
        <v>Drew Steckenrider</v>
      </c>
      <c r="AD279" s="108" t="str">
        <f>IFERROR(VLOOKUP($X279,Prospects!$A$3:$K$281,1,FALSE),"")</f>
        <v/>
      </c>
      <c r="AE279" s="108" t="str">
        <f>IFERROR(VLOOKUP($X279,Prospects!$A$3:$K$281,9,FALSE),"")</f>
        <v/>
      </c>
      <c r="AF279" s="108" t="str">
        <f>IFERROR(VLOOKUP($X279,Prospects!$A$3:$K$281,2,FALSE),"")</f>
        <v/>
      </c>
      <c r="AG279" s="110" t="str">
        <f>IFERROR(VLOOKUP($X279,Prospects!$A$3:$K$281,10,FALSE),"")</f>
        <v/>
      </c>
      <c r="AH279" s="110" t="str">
        <f>IFERROR(VLOOKUP($X279,Prospects!$A$3:$K$281,11,FALSE),"")</f>
        <v/>
      </c>
      <c r="AI279" s="110" t="str">
        <f>IFERROR(VLOOKUP($X279,Prospects!$A$3:$K$281,3,FALSE),"")</f>
        <v/>
      </c>
      <c r="AJ279" s="110" t="str">
        <f>IFERROR(VLOOKUP($X279,Prospects!$A$3:$K$281,4,FALSE),"")</f>
        <v/>
      </c>
      <c r="AK279" s="110" t="str">
        <f>IFERROR(VLOOKUP($X279,Prospects!$A$3:$K$281,5,FALSE),"")</f>
        <v/>
      </c>
      <c r="AL279" s="110" t="str">
        <f>IFERROR(VLOOKUP($X279,Prospects!$A$3:$K$281,6,FALSE),"")</f>
        <v/>
      </c>
      <c r="AN279" s="108" t="str">
        <f>IFERROR(VLOOKUP($X279,KEEPERS!$A$3:$H$300,1,FALSE),"")</f>
        <v/>
      </c>
      <c r="AO279" s="108" t="str">
        <f>IFERROR(VLOOKUP($X279,KEEPERS!$A$3:$H$300,5,FALSE),"")</f>
        <v/>
      </c>
      <c r="AP279" s="108" t="str">
        <f>IFERROR(VLOOKUP($X279,KEEPERS!$A$3:$H$300,2,FALSE),"")</f>
        <v/>
      </c>
      <c r="AQ279" s="110" t="str">
        <f>IFERROR(VLOOKUP($X279,KEEPERS!$A$3:$H$300,6,FALSE),"")</f>
        <v/>
      </c>
      <c r="AR279" s="110" t="str">
        <f>IFERROR(VLOOKUP($X279,KEEPERS!$A$3:$H$300,7,FALSE),"")</f>
        <v/>
      </c>
      <c r="AT279" s="110" t="str">
        <f>IFERROR(VLOOKUP($X279,HIT!$B$182:$AM$2000,1,FALSE),"")</f>
        <v/>
      </c>
      <c r="AU279" s="407">
        <f>IFERROR(VLOOKUP($X279,HIT!$B$182:$AM$2000,32,FALSE),0)</f>
        <v>0</v>
      </c>
      <c r="AV279" s="407">
        <f>IFERROR(VLOOKUP($X279,HIT!$B$182:$AM$2000,33,FALSE),0)</f>
        <v>0</v>
      </c>
      <c r="AW279" s="110" t="str">
        <f>IFERROR(VLOOKUP($X279,PITCH!$B$182:$AP$2000,1,FALSE),"")</f>
        <v>Drew Steckenrider</v>
      </c>
      <c r="AX279" s="110">
        <f>IFERROR(VLOOKUP($X279,PITCH!$B$182:$AP$2000,35,FALSE),0)</f>
        <v>187.89999999999998</v>
      </c>
      <c r="AY279" s="110">
        <f>IFERROR(VLOOKUP($X279,PITCH!$B$182:$AP$2000,36,FALSE),0)</f>
        <v>2.8907692307692305</v>
      </c>
      <c r="AZ279" s="408">
        <f t="shared" si="20"/>
        <v>187.89999999999998</v>
      </c>
      <c r="BA279" s="408">
        <f>IF(AZ279&gt;0,RANK(AZ279,AZ$3:AZ939),"")</f>
        <v>400</v>
      </c>
      <c r="BB279" s="408">
        <f>IFERROR(VLOOKUP($X279,HIT!$B$182:$AP$2000,31,FALSE),0)</f>
        <v>0</v>
      </c>
      <c r="BC279" s="408">
        <f ca="1">IFERROR(VLOOKUP($X279,PITCH!$B$182:$AP$2000,34,FALSE),0)</f>
        <v>347</v>
      </c>
      <c r="BE279" s="110" t="str">
        <f>IFERROR(VLOOKUP($X279,OBP!$B$182:$AN$2001,32,FALSE),"")</f>
        <v/>
      </c>
      <c r="BG279" s="110" t="str">
        <f>IFERROR(VLOOKUP($X279,OPS!$B$183:$AL$2002,31,FALSE),"")</f>
        <v/>
      </c>
      <c r="BI279" s="110">
        <f ca="1">IFERROR(VLOOKUP($X279,PITCH!$B$205:$AP$2000,34,FALSE),"")</f>
        <v>347</v>
      </c>
      <c r="BJ279" s="110">
        <f ca="1">IFERROR(VLOOKUP($X279,PITCH!$B$205:$AP$2000,34,FALSE),"")</f>
        <v>347</v>
      </c>
      <c r="BK279" s="110">
        <f ca="1">IFERROR(VLOOKUP($X279,PITCH!$B$205:$AP$2000,34,FALSE),"")</f>
        <v>347</v>
      </c>
    </row>
    <row r="280" spans="2:63" x14ac:dyDescent="0.2">
      <c r="B280" t="s">
        <v>374</v>
      </c>
      <c r="C280" t="s">
        <v>113</v>
      </c>
      <c r="D280" t="s">
        <v>111</v>
      </c>
      <c r="E280" t="s">
        <v>111</v>
      </c>
      <c r="F280">
        <v>0</v>
      </c>
      <c r="M280">
        <v>119</v>
      </c>
      <c r="N280">
        <v>7</v>
      </c>
      <c r="O280">
        <v>0</v>
      </c>
      <c r="P280">
        <v>4.08</v>
      </c>
      <c r="Q280">
        <v>1.3</v>
      </c>
      <c r="R280">
        <v>127</v>
      </c>
      <c r="T280" s="127">
        <f t="shared" si="21"/>
        <v>278</v>
      </c>
      <c r="U280" t="str">
        <f t="shared" si="18"/>
        <v>P</v>
      </c>
      <c r="V280" t="str">
        <f>IF(U280="H",COUNTIF($U$3:$U280,"H"),"")</f>
        <v/>
      </c>
      <c r="W280">
        <f>IF(U280="P",COUNTIF($U$3:$U280,"P"),"")</f>
        <v>117</v>
      </c>
      <c r="X280" s="76" t="str">
        <f t="shared" si="19"/>
        <v>Jimmy Nelson</v>
      </c>
      <c r="Y280">
        <f>IFERROR(VLOOKUP($X280,PITCH!$B$7:$AJ$2004,29,FALSE),"")</f>
        <v>8.6859688195991094</v>
      </c>
      <c r="Z280">
        <f>IFERROR(VLOOKUP($X280,PITCH!$B$7:$AJ$2004,30,FALSE),"")</f>
        <v>3.1403118040089089</v>
      </c>
      <c r="AA280">
        <f>IFERROR(VLOOKUP($X280,PITCH!$B$7:$AJ$2004,31,FALSE),"")</f>
        <v>5.5456570155902005</v>
      </c>
      <c r="AB280" t="str">
        <f>IFERROR(VLOOKUP($X280,PITCH!$B$7:$AJ$2004,1,FALSE),"")</f>
        <v>Jimmy Nelson</v>
      </c>
      <c r="AD280" s="108" t="str">
        <f>IFERROR(VLOOKUP($X280,Prospects!$A$3:$K$281,1,FALSE),"")</f>
        <v/>
      </c>
      <c r="AE280" s="108" t="str">
        <f>IFERROR(VLOOKUP($X280,Prospects!$A$3:$K$281,9,FALSE),"")</f>
        <v/>
      </c>
      <c r="AF280" s="108" t="str">
        <f>IFERROR(VLOOKUP($X280,Prospects!$A$3:$K$281,2,FALSE),"")</f>
        <v/>
      </c>
      <c r="AG280" s="110" t="str">
        <f>IFERROR(VLOOKUP($X280,Prospects!$A$3:$K$281,10,FALSE),"")</f>
        <v/>
      </c>
      <c r="AH280" s="110" t="str">
        <f>IFERROR(VLOOKUP($X280,Prospects!$A$3:$K$281,11,FALSE),"")</f>
        <v/>
      </c>
      <c r="AI280" s="110" t="str">
        <f>IFERROR(VLOOKUP($X280,Prospects!$A$3:$K$281,3,FALSE),"")</f>
        <v/>
      </c>
      <c r="AJ280" s="110" t="str">
        <f>IFERROR(VLOOKUP($X280,Prospects!$A$3:$K$281,4,FALSE),"")</f>
        <v/>
      </c>
      <c r="AK280" s="110" t="str">
        <f>IFERROR(VLOOKUP($X280,Prospects!$A$3:$K$281,5,FALSE),"")</f>
        <v/>
      </c>
      <c r="AL280" s="110" t="str">
        <f>IFERROR(VLOOKUP($X280,Prospects!$A$3:$K$281,6,FALSE),"")</f>
        <v/>
      </c>
      <c r="AN280" s="108" t="str">
        <f>IFERROR(VLOOKUP($X280,KEEPERS!$A$3:$H$300,1,FALSE),"")</f>
        <v/>
      </c>
      <c r="AO280" s="108" t="str">
        <f>IFERROR(VLOOKUP($X280,KEEPERS!$A$3:$H$300,5,FALSE),"")</f>
        <v/>
      </c>
      <c r="AP280" s="108" t="str">
        <f>IFERROR(VLOOKUP($X280,KEEPERS!$A$3:$H$300,2,FALSE),"")</f>
        <v/>
      </c>
      <c r="AQ280" s="110" t="str">
        <f>IFERROR(VLOOKUP($X280,KEEPERS!$A$3:$H$300,6,FALSE),"")</f>
        <v/>
      </c>
      <c r="AR280" s="110" t="str">
        <f>IFERROR(VLOOKUP($X280,KEEPERS!$A$3:$H$300,7,FALSE),"")</f>
        <v/>
      </c>
      <c r="AT280" s="110" t="str">
        <f>IFERROR(VLOOKUP($X280,HIT!$B$182:$AM$2000,1,FALSE),"")</f>
        <v/>
      </c>
      <c r="AU280" s="407">
        <f>IFERROR(VLOOKUP($X280,HIT!$B$182:$AM$2000,32,FALSE),0)</f>
        <v>0</v>
      </c>
      <c r="AV280" s="407">
        <f>IFERROR(VLOOKUP($X280,HIT!$B$182:$AM$2000,33,FALSE),0)</f>
        <v>0</v>
      </c>
      <c r="AW280" s="110" t="str">
        <f>IFERROR(VLOOKUP($X280,PITCH!$B$182:$AP$2000,1,FALSE),"")</f>
        <v>Jimmy Nelson</v>
      </c>
      <c r="AX280" s="110">
        <f>IFERROR(VLOOKUP($X280,PITCH!$B$182:$AP$2000,35,FALSE),0)</f>
        <v>280.09999999999997</v>
      </c>
      <c r="AY280" s="110">
        <f>IFERROR(VLOOKUP($X280,PITCH!$B$182:$AP$2000,36,FALSE),0)</f>
        <v>10.773076923076921</v>
      </c>
      <c r="AZ280" s="408">
        <f t="shared" si="20"/>
        <v>280.09999999999997</v>
      </c>
      <c r="BA280" s="408">
        <f>IF(AZ280&gt;0,RANK(AZ280,AZ$3:AZ940),"")</f>
        <v>285</v>
      </c>
      <c r="BB280" s="408">
        <f>IFERROR(VLOOKUP($X280,HIT!$B$182:$AP$2000,31,FALSE),0)</f>
        <v>0</v>
      </c>
      <c r="BC280" s="408">
        <f ca="1">IFERROR(VLOOKUP($X280,PITCH!$B$182:$AP$2000,34,FALSE),0)</f>
        <v>85</v>
      </c>
      <c r="BE280" s="110" t="str">
        <f>IFERROR(VLOOKUP($X280,OBP!$B$182:$AN$2001,32,FALSE),"")</f>
        <v/>
      </c>
      <c r="BG280" s="110" t="str">
        <f>IFERROR(VLOOKUP($X280,OPS!$B$183:$AL$2002,31,FALSE),"")</f>
        <v/>
      </c>
      <c r="BI280" s="110">
        <f ca="1">IFERROR(VLOOKUP($X280,PITCH!$B$205:$AP$2000,34,FALSE),"")</f>
        <v>85</v>
      </c>
      <c r="BJ280" s="110">
        <f ca="1">IFERROR(VLOOKUP($X280,PITCH!$B$205:$AP$2000,34,FALSE),"")</f>
        <v>85</v>
      </c>
      <c r="BK280" s="110">
        <f ca="1">IFERROR(VLOOKUP($X280,PITCH!$B$205:$AP$2000,34,FALSE),"")</f>
        <v>85</v>
      </c>
    </row>
    <row r="281" spans="2:63" x14ac:dyDescent="0.2">
      <c r="B281" t="s">
        <v>411</v>
      </c>
      <c r="C281" t="s">
        <v>810</v>
      </c>
      <c r="D281" t="s">
        <v>9</v>
      </c>
      <c r="E281" t="s">
        <v>9</v>
      </c>
      <c r="F281">
        <v>0</v>
      </c>
      <c r="M281">
        <v>60</v>
      </c>
      <c r="N281">
        <v>2</v>
      </c>
      <c r="O281">
        <v>9</v>
      </c>
      <c r="P281">
        <v>3.31</v>
      </c>
      <c r="Q281">
        <v>1.22</v>
      </c>
      <c r="R281">
        <v>64</v>
      </c>
      <c r="T281" s="127">
        <f t="shared" si="21"/>
        <v>279</v>
      </c>
      <c r="U281" t="str">
        <f t="shared" si="18"/>
        <v>P</v>
      </c>
      <c r="V281" t="str">
        <f>IF(U281="H",COUNTIF($U$3:$U281,"H"),"")</f>
        <v/>
      </c>
      <c r="W281">
        <f>IF(U281="P",COUNTIF($U$3:$U281,"P"),"")</f>
        <v>118</v>
      </c>
      <c r="X281" s="76" t="str">
        <f t="shared" si="19"/>
        <v>Alex Colome</v>
      </c>
      <c r="Y281">
        <f>IFERROR(VLOOKUP($X281,PITCH!$B$7:$AJ$2004,29,FALSE),"")</f>
        <v>9.0476190476190474</v>
      </c>
      <c r="Z281">
        <f>IFERROR(VLOOKUP($X281,PITCH!$B$7:$AJ$2004,30,FALSE),"")</f>
        <v>3.1746031746031744</v>
      </c>
      <c r="AA281">
        <f>IFERROR(VLOOKUP($X281,PITCH!$B$7:$AJ$2004,31,FALSE),"")</f>
        <v>5.8730158730158735</v>
      </c>
      <c r="AB281" t="str">
        <f>IFERROR(VLOOKUP($X281,PITCH!$B$7:$AJ$2004,1,FALSE),"")</f>
        <v>Alex Colome</v>
      </c>
      <c r="AD281" s="108" t="str">
        <f>IFERROR(VLOOKUP($X281,Prospects!$A$3:$K$281,1,FALSE),"")</f>
        <v/>
      </c>
      <c r="AE281" s="108" t="str">
        <f>IFERROR(VLOOKUP($X281,Prospects!$A$3:$K$281,9,FALSE),"")</f>
        <v/>
      </c>
      <c r="AF281" s="108" t="str">
        <f>IFERROR(VLOOKUP($X281,Prospects!$A$3:$K$281,2,FALSE),"")</f>
        <v/>
      </c>
      <c r="AG281" s="110" t="str">
        <f>IFERROR(VLOOKUP($X281,Prospects!$A$3:$K$281,10,FALSE),"")</f>
        <v/>
      </c>
      <c r="AH281" s="110" t="str">
        <f>IFERROR(VLOOKUP($X281,Prospects!$A$3:$K$281,11,FALSE),"")</f>
        <v/>
      </c>
      <c r="AI281" s="110" t="str">
        <f>IFERROR(VLOOKUP($X281,Prospects!$A$3:$K$281,3,FALSE),"")</f>
        <v/>
      </c>
      <c r="AJ281" s="110" t="str">
        <f>IFERROR(VLOOKUP($X281,Prospects!$A$3:$K$281,4,FALSE),"")</f>
        <v/>
      </c>
      <c r="AK281" s="110" t="str">
        <f>IFERROR(VLOOKUP($X281,Prospects!$A$3:$K$281,5,FALSE),"")</f>
        <v/>
      </c>
      <c r="AL281" s="110" t="str">
        <f>IFERROR(VLOOKUP($X281,Prospects!$A$3:$K$281,6,FALSE),"")</f>
        <v/>
      </c>
      <c r="AN281" s="108" t="str">
        <f>IFERROR(VLOOKUP($X281,KEEPERS!$A$3:$H$300,1,FALSE),"")</f>
        <v/>
      </c>
      <c r="AO281" s="108" t="str">
        <f>IFERROR(VLOOKUP($X281,KEEPERS!$A$3:$H$300,5,FALSE),"")</f>
        <v/>
      </c>
      <c r="AP281" s="108" t="str">
        <f>IFERROR(VLOOKUP($X281,KEEPERS!$A$3:$H$300,2,FALSE),"")</f>
        <v/>
      </c>
      <c r="AQ281" s="110" t="str">
        <f>IFERROR(VLOOKUP($X281,KEEPERS!$A$3:$H$300,6,FALSE),"")</f>
        <v/>
      </c>
      <c r="AR281" s="110" t="str">
        <f>IFERROR(VLOOKUP($X281,KEEPERS!$A$3:$H$300,7,FALSE),"")</f>
        <v/>
      </c>
      <c r="AT281" s="110" t="str">
        <f>IFERROR(VLOOKUP($X281,HIT!$B$182:$AM$2000,1,FALSE),"")</f>
        <v/>
      </c>
      <c r="AU281" s="407">
        <f>IFERROR(VLOOKUP($X281,HIT!$B$182:$AM$2000,32,FALSE),0)</f>
        <v>0</v>
      </c>
      <c r="AV281" s="407">
        <f>IFERROR(VLOOKUP($X281,HIT!$B$182:$AM$2000,33,FALSE),0)</f>
        <v>0</v>
      </c>
      <c r="AW281" s="110" t="str">
        <f>IFERROR(VLOOKUP($X281,PITCH!$B$182:$AP$2000,1,FALSE),"")</f>
        <v>Alex Colome</v>
      </c>
      <c r="AX281" s="110">
        <f>IFERROR(VLOOKUP($X281,PITCH!$B$182:$AP$2000,35,FALSE),0)</f>
        <v>177.60000000000002</v>
      </c>
      <c r="AY281" s="110">
        <f>IFERROR(VLOOKUP($X281,PITCH!$B$182:$AP$2000,36,FALSE),0)</f>
        <v>3.1157894736842109</v>
      </c>
      <c r="AZ281" s="408">
        <f t="shared" si="20"/>
        <v>177.60000000000002</v>
      </c>
      <c r="BA281" s="408">
        <f>IF(AZ281&gt;0,RANK(AZ281,AZ$3:AZ941),"")</f>
        <v>418</v>
      </c>
      <c r="BB281" s="408">
        <f>IFERROR(VLOOKUP($X281,HIT!$B$182:$AP$2000,31,FALSE),0)</f>
        <v>0</v>
      </c>
      <c r="BC281" s="408">
        <f ca="1">IFERROR(VLOOKUP($X281,PITCH!$B$182:$AP$2000,34,FALSE),0)</f>
        <v>347</v>
      </c>
      <c r="BE281" s="110" t="str">
        <f>IFERROR(VLOOKUP($X281,OBP!$B$182:$AN$2001,32,FALSE),"")</f>
        <v/>
      </c>
      <c r="BG281" s="110" t="str">
        <f>IFERROR(VLOOKUP($X281,OPS!$B$183:$AL$2002,31,FALSE),"")</f>
        <v/>
      </c>
      <c r="BI281" s="110">
        <f ca="1">IFERROR(VLOOKUP($X281,PITCH!$B$205:$AP$2000,34,FALSE),"")</f>
        <v>347</v>
      </c>
      <c r="BJ281" s="110">
        <f ca="1">IFERROR(VLOOKUP($X281,PITCH!$B$205:$AP$2000,34,FALSE),"")</f>
        <v>347</v>
      </c>
      <c r="BK281" s="110">
        <f ca="1">IFERROR(VLOOKUP($X281,PITCH!$B$205:$AP$2000,34,FALSE),"")</f>
        <v>347</v>
      </c>
    </row>
    <row r="282" spans="2:63" x14ac:dyDescent="0.2">
      <c r="B282" t="s">
        <v>233</v>
      </c>
      <c r="C282" t="s">
        <v>131</v>
      </c>
      <c r="D282" t="s">
        <v>111</v>
      </c>
      <c r="E282" t="s">
        <v>111</v>
      </c>
      <c r="F282">
        <v>0</v>
      </c>
      <c r="M282">
        <v>87</v>
      </c>
      <c r="N282">
        <v>5</v>
      </c>
      <c r="O282">
        <v>0</v>
      </c>
      <c r="P282">
        <v>3.78</v>
      </c>
      <c r="Q282">
        <v>1.31</v>
      </c>
      <c r="R282">
        <v>111</v>
      </c>
      <c r="T282" s="127">
        <f t="shared" si="21"/>
        <v>280</v>
      </c>
      <c r="U282" t="str">
        <f t="shared" si="18"/>
        <v>P</v>
      </c>
      <c r="V282" t="str">
        <f>IF(U282="H",COUNTIF($U$3:$U282,"H"),"")</f>
        <v/>
      </c>
      <c r="W282">
        <f>IF(U282="P",COUNTIF($U$3:$U282,"P"),"")</f>
        <v>119</v>
      </c>
      <c r="X282" s="76" t="str">
        <f t="shared" si="19"/>
        <v>Danny Salazar</v>
      </c>
      <c r="Y282">
        <f>IFERROR(VLOOKUP($X282,PITCH!$B$7:$AJ$2004,29,FALSE),"")</f>
        <v>10.866873065015481</v>
      </c>
      <c r="Z282">
        <f>IFERROR(VLOOKUP($X282,PITCH!$B$7:$AJ$2004,30,FALSE),"")</f>
        <v>3.2043343653250775</v>
      </c>
      <c r="AA282">
        <f>IFERROR(VLOOKUP($X282,PITCH!$B$7:$AJ$2004,31,FALSE),"")</f>
        <v>7.662538699690403</v>
      </c>
      <c r="AB282" t="str">
        <f>IFERROR(VLOOKUP($X282,PITCH!$B$7:$AJ$2004,1,FALSE),"")</f>
        <v>Danny Salazar</v>
      </c>
      <c r="AD282" s="108" t="str">
        <f>IFERROR(VLOOKUP($X282,Prospects!$A$3:$K$281,1,FALSE),"")</f>
        <v/>
      </c>
      <c r="AE282" s="108" t="str">
        <f>IFERROR(VLOOKUP($X282,Prospects!$A$3:$K$281,9,FALSE),"")</f>
        <v/>
      </c>
      <c r="AF282" s="108" t="str">
        <f>IFERROR(VLOOKUP($X282,Prospects!$A$3:$K$281,2,FALSE),"")</f>
        <v/>
      </c>
      <c r="AG282" s="110" t="str">
        <f>IFERROR(VLOOKUP($X282,Prospects!$A$3:$K$281,10,FALSE),"")</f>
        <v/>
      </c>
      <c r="AH282" s="110" t="str">
        <f>IFERROR(VLOOKUP($X282,Prospects!$A$3:$K$281,11,FALSE),"")</f>
        <v/>
      </c>
      <c r="AI282" s="110" t="str">
        <f>IFERROR(VLOOKUP($X282,Prospects!$A$3:$K$281,3,FALSE),"")</f>
        <v/>
      </c>
      <c r="AJ282" s="110" t="str">
        <f>IFERROR(VLOOKUP($X282,Prospects!$A$3:$K$281,4,FALSE),"")</f>
        <v/>
      </c>
      <c r="AK282" s="110" t="str">
        <f>IFERROR(VLOOKUP($X282,Prospects!$A$3:$K$281,5,FALSE),"")</f>
        <v/>
      </c>
      <c r="AL282" s="110" t="str">
        <f>IFERROR(VLOOKUP($X282,Prospects!$A$3:$K$281,6,FALSE),"")</f>
        <v/>
      </c>
      <c r="AN282" s="108" t="str">
        <f>IFERROR(VLOOKUP($X282,KEEPERS!$A$3:$H$300,1,FALSE),"")</f>
        <v/>
      </c>
      <c r="AO282" s="108" t="str">
        <f>IFERROR(VLOOKUP($X282,KEEPERS!$A$3:$H$300,5,FALSE),"")</f>
        <v/>
      </c>
      <c r="AP282" s="108" t="str">
        <f>IFERROR(VLOOKUP($X282,KEEPERS!$A$3:$H$300,2,FALSE),"")</f>
        <v/>
      </c>
      <c r="AQ282" s="110" t="str">
        <f>IFERROR(VLOOKUP($X282,KEEPERS!$A$3:$H$300,6,FALSE),"")</f>
        <v/>
      </c>
      <c r="AR282" s="110" t="str">
        <f>IFERROR(VLOOKUP($X282,KEEPERS!$A$3:$H$300,7,FALSE),"")</f>
        <v/>
      </c>
      <c r="AT282" s="110" t="str">
        <f>IFERROR(VLOOKUP($X282,HIT!$B$182:$AM$2000,1,FALSE),"")</f>
        <v/>
      </c>
      <c r="AU282" s="407">
        <f>IFERROR(VLOOKUP($X282,HIT!$B$182:$AM$2000,32,FALSE),0)</f>
        <v>0</v>
      </c>
      <c r="AV282" s="407">
        <f>IFERROR(VLOOKUP($X282,HIT!$B$182:$AM$2000,33,FALSE),0)</f>
        <v>0</v>
      </c>
      <c r="AW282" s="110" t="str">
        <f>IFERROR(VLOOKUP($X282,PITCH!$B$182:$AP$2000,1,FALSE),"")</f>
        <v>Danny Salazar</v>
      </c>
      <c r="AX282" s="110">
        <f>IFERROR(VLOOKUP($X282,PITCH!$B$182:$AP$2000,35,FALSE),0)</f>
        <v>152.79999999999998</v>
      </c>
      <c r="AY282" s="110">
        <f>IFERROR(VLOOKUP($X282,PITCH!$B$182:$AP$2000,36,FALSE),0)</f>
        <v>0</v>
      </c>
      <c r="AZ282" s="408">
        <f t="shared" si="20"/>
        <v>152.79999999999998</v>
      </c>
      <c r="BA282" s="408">
        <f>IF(AZ282&gt;0,RANK(AZ282,AZ$3:AZ942),"")</f>
        <v>458</v>
      </c>
      <c r="BB282" s="408">
        <f>IFERROR(VLOOKUP($X282,HIT!$B$182:$AP$2000,31,FALSE),0)</f>
        <v>0</v>
      </c>
      <c r="BC282" s="408">
        <f ca="1">IFERROR(VLOOKUP($X282,PITCH!$B$182:$AP$2000,34,FALSE),0)</f>
        <v>195</v>
      </c>
      <c r="BE282" s="110" t="str">
        <f>IFERROR(VLOOKUP($X282,OBP!$B$182:$AN$2001,32,FALSE),"")</f>
        <v/>
      </c>
      <c r="BG282" s="110" t="str">
        <f>IFERROR(VLOOKUP($X282,OPS!$B$183:$AL$2002,31,FALSE),"")</f>
        <v/>
      </c>
      <c r="BI282" s="110">
        <f ca="1">IFERROR(VLOOKUP($X282,PITCH!$B$205:$AP$2000,34,FALSE),"")</f>
        <v>195</v>
      </c>
      <c r="BJ282" s="110">
        <f ca="1">IFERROR(VLOOKUP($X282,PITCH!$B$205:$AP$2000,34,FALSE),"")</f>
        <v>195</v>
      </c>
      <c r="BK282" s="110">
        <f ca="1">IFERROR(VLOOKUP($X282,PITCH!$B$205:$AP$2000,34,FALSE),"")</f>
        <v>195</v>
      </c>
    </row>
    <row r="283" spans="2:63" x14ac:dyDescent="0.2">
      <c r="B283" t="s">
        <v>623</v>
      </c>
      <c r="C283" t="s">
        <v>137</v>
      </c>
      <c r="D283" t="s">
        <v>9</v>
      </c>
      <c r="E283" t="s">
        <v>9</v>
      </c>
      <c r="F283">
        <v>0</v>
      </c>
      <c r="M283">
        <v>61</v>
      </c>
      <c r="N283">
        <v>5</v>
      </c>
      <c r="O283">
        <v>9</v>
      </c>
      <c r="P283">
        <v>3.18</v>
      </c>
      <c r="Q283">
        <v>1.21</v>
      </c>
      <c r="R283">
        <v>91</v>
      </c>
      <c r="T283" s="127">
        <f t="shared" si="21"/>
        <v>281</v>
      </c>
      <c r="U283" t="str">
        <f t="shared" si="18"/>
        <v>P</v>
      </c>
      <c r="V283" t="str">
        <f>IF(U283="H",COUNTIF($U$3:$U283,"H"),"")</f>
        <v/>
      </c>
      <c r="W283">
        <f>IF(U283="P",COUNTIF($U$3:$U283,"P"),"")</f>
        <v>120</v>
      </c>
      <c r="X283" s="76" t="str">
        <f t="shared" si="19"/>
        <v>Matt Barnes</v>
      </c>
      <c r="Y283">
        <f>IFERROR(VLOOKUP($X283,PITCH!$B$7:$AJ$2004,29,FALSE),"")</f>
        <v>11.388888888888889</v>
      </c>
      <c r="Z283">
        <f>IFERROR(VLOOKUP($X283,PITCH!$B$7:$AJ$2004,30,FALSE),"")</f>
        <v>3.75</v>
      </c>
      <c r="AA283">
        <f>IFERROR(VLOOKUP($X283,PITCH!$B$7:$AJ$2004,31,FALSE),"")</f>
        <v>7.6388888888888893</v>
      </c>
      <c r="AB283" t="str">
        <f>IFERROR(VLOOKUP($X283,PITCH!$B$7:$AJ$2004,1,FALSE),"")</f>
        <v>Matt Barnes</v>
      </c>
      <c r="AD283" s="108" t="str">
        <f>IFERROR(VLOOKUP($X283,Prospects!$A$3:$K$281,1,FALSE),"")</f>
        <v/>
      </c>
      <c r="AE283" s="108" t="str">
        <f>IFERROR(VLOOKUP($X283,Prospects!$A$3:$K$281,9,FALSE),"")</f>
        <v/>
      </c>
      <c r="AF283" s="108" t="str">
        <f>IFERROR(VLOOKUP($X283,Prospects!$A$3:$K$281,2,FALSE),"")</f>
        <v/>
      </c>
      <c r="AG283" s="110" t="str">
        <f>IFERROR(VLOOKUP($X283,Prospects!$A$3:$K$281,10,FALSE),"")</f>
        <v/>
      </c>
      <c r="AH283" s="110" t="str">
        <f>IFERROR(VLOOKUP($X283,Prospects!$A$3:$K$281,11,FALSE),"")</f>
        <v/>
      </c>
      <c r="AI283" s="110" t="str">
        <f>IFERROR(VLOOKUP($X283,Prospects!$A$3:$K$281,3,FALSE),"")</f>
        <v/>
      </c>
      <c r="AJ283" s="110" t="str">
        <f>IFERROR(VLOOKUP($X283,Prospects!$A$3:$K$281,4,FALSE),"")</f>
        <v/>
      </c>
      <c r="AK283" s="110" t="str">
        <f>IFERROR(VLOOKUP($X283,Prospects!$A$3:$K$281,5,FALSE),"")</f>
        <v/>
      </c>
      <c r="AL283" s="110" t="str">
        <f>IFERROR(VLOOKUP($X283,Prospects!$A$3:$K$281,6,FALSE),"")</f>
        <v/>
      </c>
      <c r="AN283" s="108" t="str">
        <f>IFERROR(VLOOKUP($X283,KEEPERS!$A$3:$H$300,1,FALSE),"")</f>
        <v/>
      </c>
      <c r="AO283" s="108" t="str">
        <f>IFERROR(VLOOKUP($X283,KEEPERS!$A$3:$H$300,5,FALSE),"")</f>
        <v/>
      </c>
      <c r="AP283" s="108" t="str">
        <f>IFERROR(VLOOKUP($X283,KEEPERS!$A$3:$H$300,2,FALSE),"")</f>
        <v/>
      </c>
      <c r="AQ283" s="110" t="str">
        <f>IFERROR(VLOOKUP($X283,KEEPERS!$A$3:$H$300,6,FALSE),"")</f>
        <v/>
      </c>
      <c r="AR283" s="110" t="str">
        <f>IFERROR(VLOOKUP($X283,KEEPERS!$A$3:$H$300,7,FALSE),"")</f>
        <v/>
      </c>
      <c r="AT283" s="110" t="str">
        <f>IFERROR(VLOOKUP($X283,HIT!$B$182:$AM$2000,1,FALSE),"")</f>
        <v/>
      </c>
      <c r="AU283" s="407">
        <f>IFERROR(VLOOKUP($X283,HIT!$B$182:$AM$2000,32,FALSE),0)</f>
        <v>0</v>
      </c>
      <c r="AV283" s="407">
        <f>IFERROR(VLOOKUP($X283,HIT!$B$182:$AM$2000,33,FALSE),0)</f>
        <v>0</v>
      </c>
      <c r="AW283" s="110" t="str">
        <f>IFERROR(VLOOKUP($X283,PITCH!$B$182:$AP$2000,1,FALSE),"")</f>
        <v>Matt Barnes</v>
      </c>
      <c r="AX283" s="110">
        <f>IFERROR(VLOOKUP($X283,PITCH!$B$182:$AP$2000,35,FALSE),0)</f>
        <v>216.39999999999998</v>
      </c>
      <c r="AY283" s="110">
        <f>IFERROR(VLOOKUP($X283,PITCH!$B$182:$AP$2000,36,FALSE),0)</f>
        <v>3.3292307692307688</v>
      </c>
      <c r="AZ283" s="408">
        <f t="shared" si="20"/>
        <v>216.39999999999998</v>
      </c>
      <c r="BA283" s="408">
        <f>IF(AZ283&gt;0,RANK(AZ283,AZ$3:AZ943),"")</f>
        <v>372</v>
      </c>
      <c r="BB283" s="408">
        <f>IFERROR(VLOOKUP($X283,HIT!$B$182:$AP$2000,31,FALSE),0)</f>
        <v>0</v>
      </c>
      <c r="BC283" s="408">
        <f ca="1">IFERROR(VLOOKUP($X283,PITCH!$B$182:$AP$2000,34,FALSE),0)</f>
        <v>347</v>
      </c>
      <c r="BE283" s="110" t="str">
        <f>IFERROR(VLOOKUP($X283,OBP!$B$182:$AN$2001,32,FALSE),"")</f>
        <v/>
      </c>
      <c r="BG283" s="110" t="str">
        <f>IFERROR(VLOOKUP($X283,OPS!$B$183:$AL$2002,31,FALSE),"")</f>
        <v/>
      </c>
      <c r="BI283" s="110">
        <f ca="1">IFERROR(VLOOKUP($X283,PITCH!$B$205:$AP$2000,34,FALSE),"")</f>
        <v>347</v>
      </c>
      <c r="BJ283" s="110">
        <f ca="1">IFERROR(VLOOKUP($X283,PITCH!$B$205:$AP$2000,34,FALSE),"")</f>
        <v>347</v>
      </c>
      <c r="BK283" s="110">
        <f ca="1">IFERROR(VLOOKUP($X283,PITCH!$B$205:$AP$2000,34,FALSE),"")</f>
        <v>347</v>
      </c>
    </row>
    <row r="284" spans="2:63" x14ac:dyDescent="0.2">
      <c r="B284" t="s">
        <v>3435</v>
      </c>
      <c r="C284" t="s">
        <v>714</v>
      </c>
      <c r="D284" t="s">
        <v>9</v>
      </c>
      <c r="E284" t="s">
        <v>9</v>
      </c>
      <c r="F284">
        <v>0</v>
      </c>
      <c r="M284">
        <v>61</v>
      </c>
      <c r="N284">
        <v>3</v>
      </c>
      <c r="O284">
        <v>8</v>
      </c>
      <c r="P284">
        <v>2.98</v>
      </c>
      <c r="Q284">
        <v>1.19</v>
      </c>
      <c r="R284">
        <v>81</v>
      </c>
      <c r="T284" s="127">
        <f t="shared" si="21"/>
        <v>282</v>
      </c>
      <c r="U284" t="str">
        <f t="shared" si="18"/>
        <v>P</v>
      </c>
      <c r="V284" t="str">
        <f>IF(U284="H",COUNTIF($U$3:$U284,"H"),"")</f>
        <v/>
      </c>
      <c r="W284">
        <f>IF(U284="P",COUNTIF($U$3:$U284,"P"),"")</f>
        <v>121</v>
      </c>
      <c r="X284" s="76" t="str">
        <f t="shared" si="19"/>
        <v>Trevor Rosenthal</v>
      </c>
      <c r="Y284">
        <f>IFERROR(VLOOKUP($X284,PITCH!$B$7:$AJ$2004,29,FALSE),"")</f>
        <v>11.666666666666668</v>
      </c>
      <c r="Z284">
        <f>IFERROR(VLOOKUP($X284,PITCH!$B$7:$AJ$2004,30,FALSE),"")</f>
        <v>3.8888888888888888</v>
      </c>
      <c r="AA284">
        <f>IFERROR(VLOOKUP($X284,PITCH!$B$7:$AJ$2004,31,FALSE),"")</f>
        <v>7.7777777777777786</v>
      </c>
      <c r="AB284" t="str">
        <f>IFERROR(VLOOKUP($X284,PITCH!$B$7:$AJ$2004,1,FALSE),"")</f>
        <v>Trevor Rosenthal</v>
      </c>
      <c r="AD284" s="108" t="str">
        <f>IFERROR(VLOOKUP($X284,Prospects!$A$3:$K$281,1,FALSE),"")</f>
        <v/>
      </c>
      <c r="AE284" s="108" t="str">
        <f>IFERROR(VLOOKUP($X284,Prospects!$A$3:$K$281,9,FALSE),"")</f>
        <v/>
      </c>
      <c r="AF284" s="108" t="str">
        <f>IFERROR(VLOOKUP($X284,Prospects!$A$3:$K$281,2,FALSE),"")</f>
        <v/>
      </c>
      <c r="AG284" s="110" t="str">
        <f>IFERROR(VLOOKUP($X284,Prospects!$A$3:$K$281,10,FALSE),"")</f>
        <v/>
      </c>
      <c r="AH284" s="110" t="str">
        <f>IFERROR(VLOOKUP($X284,Prospects!$A$3:$K$281,11,FALSE),"")</f>
        <v/>
      </c>
      <c r="AI284" s="110" t="str">
        <f>IFERROR(VLOOKUP($X284,Prospects!$A$3:$K$281,3,FALSE),"")</f>
        <v/>
      </c>
      <c r="AJ284" s="110" t="str">
        <f>IFERROR(VLOOKUP($X284,Prospects!$A$3:$K$281,4,FALSE),"")</f>
        <v/>
      </c>
      <c r="AK284" s="110" t="str">
        <f>IFERROR(VLOOKUP($X284,Prospects!$A$3:$K$281,5,FALSE),"")</f>
        <v/>
      </c>
      <c r="AL284" s="110" t="str">
        <f>IFERROR(VLOOKUP($X284,Prospects!$A$3:$K$281,6,FALSE),"")</f>
        <v/>
      </c>
      <c r="AN284" s="108" t="str">
        <f>IFERROR(VLOOKUP($X284,KEEPERS!$A$3:$H$300,1,FALSE),"")</f>
        <v/>
      </c>
      <c r="AO284" s="108" t="str">
        <f>IFERROR(VLOOKUP($X284,KEEPERS!$A$3:$H$300,5,FALSE),"")</f>
        <v/>
      </c>
      <c r="AP284" s="108" t="str">
        <f>IFERROR(VLOOKUP($X284,KEEPERS!$A$3:$H$300,2,FALSE),"")</f>
        <v/>
      </c>
      <c r="AQ284" s="110" t="str">
        <f>IFERROR(VLOOKUP($X284,KEEPERS!$A$3:$H$300,6,FALSE),"")</f>
        <v/>
      </c>
      <c r="AR284" s="110" t="str">
        <f>IFERROR(VLOOKUP($X284,KEEPERS!$A$3:$H$300,7,FALSE),"")</f>
        <v/>
      </c>
      <c r="AT284" s="110" t="str">
        <f>IFERROR(VLOOKUP($X284,HIT!$B$182:$AM$2000,1,FALSE),"")</f>
        <v/>
      </c>
      <c r="AU284" s="407">
        <f>IFERROR(VLOOKUP($X284,HIT!$B$182:$AM$2000,32,FALSE),0)</f>
        <v>0</v>
      </c>
      <c r="AV284" s="407">
        <f>IFERROR(VLOOKUP($X284,HIT!$B$182:$AM$2000,33,FALSE),0)</f>
        <v>0</v>
      </c>
      <c r="AW284" s="110" t="str">
        <f>IFERROR(VLOOKUP($X284,PITCH!$B$182:$AP$2000,1,FALSE),"")</f>
        <v>Trevor Rosenthal</v>
      </c>
      <c r="AX284" s="110">
        <f>IFERROR(VLOOKUP($X284,PITCH!$B$182:$AP$2000,35,FALSE),0)</f>
        <v>149.39999999999998</v>
      </c>
      <c r="AY284" s="110">
        <f>IFERROR(VLOOKUP($X284,PITCH!$B$182:$AP$2000,36,FALSE),0)</f>
        <v>2.2984615384615381</v>
      </c>
      <c r="AZ284" s="408">
        <f t="shared" si="20"/>
        <v>149.39999999999998</v>
      </c>
      <c r="BA284" s="408">
        <f>IF(AZ284&gt;0,RANK(AZ284,AZ$3:AZ944),"")</f>
        <v>463</v>
      </c>
      <c r="BB284" s="408">
        <f>IFERROR(VLOOKUP($X284,HIT!$B$182:$AP$2000,31,FALSE),0)</f>
        <v>0</v>
      </c>
      <c r="BC284" s="408">
        <f ca="1">IFERROR(VLOOKUP($X284,PITCH!$B$182:$AP$2000,34,FALSE),0)</f>
        <v>347</v>
      </c>
      <c r="BE284" s="110" t="str">
        <f>IFERROR(VLOOKUP($X284,OBP!$B$182:$AN$2001,32,FALSE),"")</f>
        <v/>
      </c>
      <c r="BG284" s="110" t="str">
        <f>IFERROR(VLOOKUP($X284,OPS!$B$183:$AL$2002,31,FALSE),"")</f>
        <v/>
      </c>
      <c r="BI284" s="110">
        <f ca="1">IFERROR(VLOOKUP($X284,PITCH!$B$205:$AP$2000,34,FALSE),"")</f>
        <v>347</v>
      </c>
      <c r="BJ284" s="110">
        <f ca="1">IFERROR(VLOOKUP($X284,PITCH!$B$205:$AP$2000,34,FALSE),"")</f>
        <v>347</v>
      </c>
      <c r="BK284" s="110">
        <f ca="1">IFERROR(VLOOKUP($X284,PITCH!$B$205:$AP$2000,34,FALSE),"")</f>
        <v>347</v>
      </c>
    </row>
    <row r="285" spans="2:63" x14ac:dyDescent="0.2">
      <c r="B285" t="s">
        <v>2509</v>
      </c>
      <c r="C285" t="s">
        <v>135</v>
      </c>
      <c r="D285" t="s">
        <v>111</v>
      </c>
      <c r="E285" t="s">
        <v>111</v>
      </c>
      <c r="F285">
        <v>0</v>
      </c>
      <c r="M285">
        <v>97</v>
      </c>
      <c r="N285">
        <v>8</v>
      </c>
      <c r="O285">
        <v>0</v>
      </c>
      <c r="P285">
        <v>3.97</v>
      </c>
      <c r="Q285">
        <v>1.36</v>
      </c>
      <c r="R285">
        <v>108</v>
      </c>
      <c r="T285" s="127">
        <f t="shared" si="21"/>
        <v>283</v>
      </c>
      <c r="U285" t="str">
        <f t="shared" si="18"/>
        <v>P</v>
      </c>
      <c r="V285" t="str">
        <f>IF(U285="H",COUNTIF($U$3:$U285,"H"),"")</f>
        <v/>
      </c>
      <c r="W285">
        <f>IF(U285="P",COUNTIF($U$3:$U285,"P"),"")</f>
        <v>122</v>
      </c>
      <c r="X285" s="76" t="str">
        <f t="shared" si="19"/>
        <v>Touki Toussaint</v>
      </c>
      <c r="Y285">
        <f>IFERROR(VLOOKUP($X285,PITCH!$B$7:$AJ$2004,29,FALSE),"")</f>
        <v>8.9906347554630592</v>
      </c>
      <c r="Z285">
        <f>IFERROR(VLOOKUP($X285,PITCH!$B$7:$AJ$2004,30,FALSE),"")</f>
        <v>4.5889698231009364</v>
      </c>
      <c r="AA285">
        <f>IFERROR(VLOOKUP($X285,PITCH!$B$7:$AJ$2004,31,FALSE),"")</f>
        <v>4.4016649323621229</v>
      </c>
      <c r="AB285" t="str">
        <f>IFERROR(VLOOKUP($X285,PITCH!$B$7:$AJ$2004,1,FALSE),"")</f>
        <v>Touki Toussaint</v>
      </c>
      <c r="AD285" s="108" t="str">
        <f>IFERROR(VLOOKUP($X285,Prospects!$A$3:$K$281,1,FALSE),"")</f>
        <v>Touki Toussaint</v>
      </c>
      <c r="AE285" s="108" t="str">
        <f>IFERROR(VLOOKUP($X285,Prospects!$A$3:$K$281,9,FALSE),"")</f>
        <v>P</v>
      </c>
      <c r="AF285" s="108">
        <f>IFERROR(VLOOKUP($X285,Prospects!$A$3:$K$281,2,FALSE),"")</f>
        <v>44</v>
      </c>
      <c r="AG285" s="110" t="str">
        <f>IFERROR(VLOOKUP($X285,Prospects!$A$3:$K$281,10,FALSE),"")</f>
        <v/>
      </c>
      <c r="AH285" s="110">
        <f>IFERROR(VLOOKUP($X285,Prospects!$A$3:$K$281,11,FALSE),"")</f>
        <v>8</v>
      </c>
      <c r="AI285" s="110" t="str">
        <f>IFERROR(VLOOKUP($X285,Prospects!$A$3:$K$281,3,FALSE),"")</f>
        <v>RHP</v>
      </c>
      <c r="AJ285" s="110">
        <f>IFERROR(VLOOKUP($X285,Prospects!$A$3:$K$281,4,FALSE),"")</f>
        <v>2019</v>
      </c>
      <c r="AK285" s="110">
        <f>IFERROR(VLOOKUP($X285,Prospects!$A$3:$K$281,5,FALSE),"")</f>
        <v>0</v>
      </c>
      <c r="AL285" s="110" t="str">
        <f>IFERROR(VLOOKUP($X285,Prospects!$A$3:$K$281,6,FALSE),"")</f>
        <v>ATL</v>
      </c>
      <c r="AN285" s="108" t="str">
        <f>IFERROR(VLOOKUP($X285,KEEPERS!$A$3:$H$300,1,FALSE),"")</f>
        <v/>
      </c>
      <c r="AO285" s="108" t="str">
        <f>IFERROR(VLOOKUP($X285,KEEPERS!$A$3:$H$300,5,FALSE),"")</f>
        <v/>
      </c>
      <c r="AP285" s="108" t="str">
        <f>IFERROR(VLOOKUP($X285,KEEPERS!$A$3:$H$300,2,FALSE),"")</f>
        <v/>
      </c>
      <c r="AQ285" s="110" t="str">
        <f>IFERROR(VLOOKUP($X285,KEEPERS!$A$3:$H$300,6,FALSE),"")</f>
        <v/>
      </c>
      <c r="AR285" s="110" t="str">
        <f>IFERROR(VLOOKUP($X285,KEEPERS!$A$3:$H$300,7,FALSE),"")</f>
        <v/>
      </c>
      <c r="AT285" s="110" t="str">
        <f>IFERROR(VLOOKUP($X285,HIT!$B$182:$AM$2000,1,FALSE),"")</f>
        <v/>
      </c>
      <c r="AU285" s="407">
        <f>IFERROR(VLOOKUP($X285,HIT!$B$182:$AM$2000,32,FALSE),0)</f>
        <v>0</v>
      </c>
      <c r="AV285" s="407">
        <f>IFERROR(VLOOKUP($X285,HIT!$B$182:$AM$2000,33,FALSE),0)</f>
        <v>0</v>
      </c>
      <c r="AW285" s="110" t="str">
        <f>IFERROR(VLOOKUP($X285,PITCH!$B$182:$AP$2000,1,FALSE),"")</f>
        <v>Touki Toussaint</v>
      </c>
      <c r="AX285" s="110">
        <f>IFERROR(VLOOKUP($X285,PITCH!$B$182:$AP$2000,35,FALSE),0)</f>
        <v>186.29999999999995</v>
      </c>
      <c r="AY285" s="110">
        <f>IFERROR(VLOOKUP($X285,PITCH!$B$182:$AP$2000,36,FALSE),0)</f>
        <v>10.349999999999998</v>
      </c>
      <c r="AZ285" s="408">
        <f t="shared" si="20"/>
        <v>186.29999999999995</v>
      </c>
      <c r="BA285" s="408">
        <f>IF(AZ285&gt;0,RANK(AZ285,AZ$3:AZ945),"")</f>
        <v>405</v>
      </c>
      <c r="BB285" s="408">
        <f>IFERROR(VLOOKUP($X285,HIT!$B$182:$AP$2000,31,FALSE),0)</f>
        <v>0</v>
      </c>
      <c r="BC285" s="408">
        <f ca="1">IFERROR(VLOOKUP($X285,PITCH!$B$182:$AP$2000,34,FALSE),0)</f>
        <v>134</v>
      </c>
      <c r="BE285" s="110" t="str">
        <f>IFERROR(VLOOKUP($X285,OBP!$B$182:$AN$2001,32,FALSE),"")</f>
        <v/>
      </c>
      <c r="BG285" s="110" t="str">
        <f>IFERROR(VLOOKUP($X285,OPS!$B$183:$AL$2002,31,FALSE),"")</f>
        <v/>
      </c>
      <c r="BI285" s="110">
        <f ca="1">IFERROR(VLOOKUP($X285,PITCH!$B$205:$AP$2000,34,FALSE),"")</f>
        <v>134</v>
      </c>
      <c r="BJ285" s="110">
        <f ca="1">IFERROR(VLOOKUP($X285,PITCH!$B$205:$AP$2000,34,FALSE),"")</f>
        <v>134</v>
      </c>
      <c r="BK285" s="110">
        <f ca="1">IFERROR(VLOOKUP($X285,PITCH!$B$205:$AP$2000,34,FALSE),"")</f>
        <v>134</v>
      </c>
    </row>
    <row r="286" spans="2:63" x14ac:dyDescent="0.2">
      <c r="B286" t="s">
        <v>2492</v>
      </c>
      <c r="C286" t="s">
        <v>139</v>
      </c>
      <c r="D286" t="s">
        <v>9</v>
      </c>
      <c r="E286" t="s">
        <v>9</v>
      </c>
      <c r="F286">
        <v>0</v>
      </c>
      <c r="M286">
        <v>64</v>
      </c>
      <c r="N286">
        <v>6</v>
      </c>
      <c r="O286">
        <v>7</v>
      </c>
      <c r="P286">
        <v>2.88</v>
      </c>
      <c r="Q286">
        <v>1.01</v>
      </c>
      <c r="R286">
        <v>79</v>
      </c>
      <c r="T286" s="127">
        <f t="shared" si="21"/>
        <v>284</v>
      </c>
      <c r="U286" t="str">
        <f t="shared" si="18"/>
        <v>P</v>
      </c>
      <c r="V286" t="str">
        <f>IF(U286="H",COUNTIF($U$3:$U286,"H"),"")</f>
        <v/>
      </c>
      <c r="W286">
        <f>IF(U286="P",COUNTIF($U$3:$U286,"P"),"")</f>
        <v>123</v>
      </c>
      <c r="X286" s="76" t="str">
        <f t="shared" si="19"/>
        <v>Seranthony Dominguez</v>
      </c>
      <c r="Y286">
        <f>IFERROR(VLOOKUP($X286,PITCH!$B$7:$AJ$2004,29,FALSE),"")</f>
        <v>11.234221598877982</v>
      </c>
      <c r="Z286">
        <f>IFERROR(VLOOKUP($X286,PITCH!$B$7:$AJ$2004,30,FALSE),"")</f>
        <v>3.9130434782608696</v>
      </c>
      <c r="AA286">
        <f>IFERROR(VLOOKUP($X286,PITCH!$B$7:$AJ$2004,31,FALSE),"")</f>
        <v>7.3211781206171125</v>
      </c>
      <c r="AB286" t="str">
        <f>IFERROR(VLOOKUP($X286,PITCH!$B$7:$AJ$2004,1,FALSE),"")</f>
        <v>Seranthony Dominguez</v>
      </c>
      <c r="AD286" s="108" t="str">
        <f>IFERROR(VLOOKUP($X286,Prospects!$A$3:$K$281,1,FALSE),"")</f>
        <v/>
      </c>
      <c r="AE286" s="108" t="str">
        <f>IFERROR(VLOOKUP($X286,Prospects!$A$3:$K$281,9,FALSE),"")</f>
        <v/>
      </c>
      <c r="AF286" s="108" t="str">
        <f>IFERROR(VLOOKUP($X286,Prospects!$A$3:$K$281,2,FALSE),"")</f>
        <v/>
      </c>
      <c r="AG286" s="110" t="str">
        <f>IFERROR(VLOOKUP($X286,Prospects!$A$3:$K$281,10,FALSE),"")</f>
        <v/>
      </c>
      <c r="AH286" s="110" t="str">
        <f>IFERROR(VLOOKUP($X286,Prospects!$A$3:$K$281,11,FALSE),"")</f>
        <v/>
      </c>
      <c r="AI286" s="110" t="str">
        <f>IFERROR(VLOOKUP($X286,Prospects!$A$3:$K$281,3,FALSE),"")</f>
        <v/>
      </c>
      <c r="AJ286" s="110" t="str">
        <f>IFERROR(VLOOKUP($X286,Prospects!$A$3:$K$281,4,FALSE),"")</f>
        <v/>
      </c>
      <c r="AK286" s="110" t="str">
        <f>IFERROR(VLOOKUP($X286,Prospects!$A$3:$K$281,5,FALSE),"")</f>
        <v/>
      </c>
      <c r="AL286" s="110" t="str">
        <f>IFERROR(VLOOKUP($X286,Prospects!$A$3:$K$281,6,FALSE),"")</f>
        <v/>
      </c>
      <c r="AN286" s="108" t="str">
        <f>IFERROR(VLOOKUP($X286,KEEPERS!$A$3:$H$300,1,FALSE),"")</f>
        <v/>
      </c>
      <c r="AO286" s="108" t="str">
        <f>IFERROR(VLOOKUP($X286,KEEPERS!$A$3:$H$300,5,FALSE),"")</f>
        <v/>
      </c>
      <c r="AP286" s="108" t="str">
        <f>IFERROR(VLOOKUP($X286,KEEPERS!$A$3:$H$300,2,FALSE),"")</f>
        <v/>
      </c>
      <c r="AQ286" s="110" t="str">
        <f>IFERROR(VLOOKUP($X286,KEEPERS!$A$3:$H$300,6,FALSE),"")</f>
        <v/>
      </c>
      <c r="AR286" s="110" t="str">
        <f>IFERROR(VLOOKUP($X286,KEEPERS!$A$3:$H$300,7,FALSE),"")</f>
        <v/>
      </c>
      <c r="AT286" s="110" t="str">
        <f>IFERROR(VLOOKUP($X286,HIT!$B$182:$AM$2000,1,FALSE),"")</f>
        <v/>
      </c>
      <c r="AU286" s="407">
        <f>IFERROR(VLOOKUP($X286,HIT!$B$182:$AM$2000,32,FALSE),0)</f>
        <v>0</v>
      </c>
      <c r="AV286" s="407">
        <f>IFERROR(VLOOKUP($X286,HIT!$B$182:$AM$2000,33,FALSE),0)</f>
        <v>0</v>
      </c>
      <c r="AW286" s="110" t="str">
        <f>IFERROR(VLOOKUP($X286,PITCH!$B$182:$AP$2000,1,FALSE),"")</f>
        <v>Seranthony Dominguez</v>
      </c>
      <c r="AX286" s="110">
        <f>IFERROR(VLOOKUP($X286,PITCH!$B$182:$AP$2000,35,FALSE),0)</f>
        <v>226.39999999999998</v>
      </c>
      <c r="AY286" s="110">
        <f>IFERROR(VLOOKUP($X286,PITCH!$B$182:$AP$2000,36,FALSE),0)</f>
        <v>3.4830769230769225</v>
      </c>
      <c r="AZ286" s="408">
        <f t="shared" si="20"/>
        <v>226.39999999999998</v>
      </c>
      <c r="BA286" s="408">
        <f>IF(AZ286&gt;0,RANK(AZ286,AZ$3:AZ946),"")</f>
        <v>361</v>
      </c>
      <c r="BB286" s="408">
        <f>IFERROR(VLOOKUP($X286,HIT!$B$182:$AP$2000,31,FALSE),0)</f>
        <v>0</v>
      </c>
      <c r="BC286" s="408">
        <f ca="1">IFERROR(VLOOKUP($X286,PITCH!$B$182:$AP$2000,34,FALSE),0)</f>
        <v>347</v>
      </c>
      <c r="BE286" s="110" t="str">
        <f>IFERROR(VLOOKUP($X286,OBP!$B$182:$AN$2001,32,FALSE),"")</f>
        <v/>
      </c>
      <c r="BG286" s="110" t="str">
        <f>IFERROR(VLOOKUP($X286,OPS!$B$183:$AL$2002,31,FALSE),"")</f>
        <v/>
      </c>
      <c r="BI286" s="110">
        <f ca="1">IFERROR(VLOOKUP($X286,PITCH!$B$205:$AP$2000,34,FALSE),"")</f>
        <v>347</v>
      </c>
      <c r="BJ286" s="110">
        <f ca="1">IFERROR(VLOOKUP($X286,PITCH!$B$205:$AP$2000,34,FALSE),"")</f>
        <v>347</v>
      </c>
      <c r="BK286" s="110">
        <f ca="1">IFERROR(VLOOKUP($X286,PITCH!$B$205:$AP$2000,34,FALSE),"")</f>
        <v>347</v>
      </c>
    </row>
    <row r="287" spans="2:63" x14ac:dyDescent="0.2">
      <c r="B287" t="s">
        <v>782</v>
      </c>
      <c r="C287" t="s">
        <v>2</v>
      </c>
      <c r="D287" t="s">
        <v>111</v>
      </c>
      <c r="E287" t="s">
        <v>111</v>
      </c>
      <c r="F287">
        <v>0</v>
      </c>
      <c r="M287">
        <v>88</v>
      </c>
      <c r="N287">
        <v>5</v>
      </c>
      <c r="O287">
        <v>0</v>
      </c>
      <c r="P287">
        <v>3.82</v>
      </c>
      <c r="Q287">
        <v>1.32</v>
      </c>
      <c r="R287">
        <v>94</v>
      </c>
      <c r="T287" s="127">
        <f t="shared" si="21"/>
        <v>285</v>
      </c>
      <c r="U287" t="str">
        <f t="shared" si="18"/>
        <v>P</v>
      </c>
      <c r="V287" t="str">
        <f>IF(U287="H",COUNTIF($U$3:$U287,"H"),"")</f>
        <v/>
      </c>
      <c r="W287">
        <f>IF(U287="P",COUNTIF($U$3:$U287,"P"),"")</f>
        <v>124</v>
      </c>
      <c r="X287" s="76" t="str">
        <f t="shared" si="19"/>
        <v>Brent Honeywell</v>
      </c>
      <c r="Y287">
        <f>IFERROR(VLOOKUP($X287,PITCH!$B$7:$AJ$2004,29,FALSE),"")</f>
        <v>8.9552238805970159</v>
      </c>
      <c r="Z287">
        <f>IFERROR(VLOOKUP($X287,PITCH!$B$7:$AJ$2004,30,FALSE),"")</f>
        <v>2.9850746268656718</v>
      </c>
      <c r="AA287">
        <f>IFERROR(VLOOKUP($X287,PITCH!$B$7:$AJ$2004,31,FALSE),"")</f>
        <v>5.9701492537313445</v>
      </c>
      <c r="AB287" t="str">
        <f>IFERROR(VLOOKUP($X287,PITCH!$B$7:$AJ$2004,1,FALSE),"")</f>
        <v>Brent Honeywell</v>
      </c>
      <c r="AD287" s="108" t="str">
        <f>IFERROR(VLOOKUP($X287,Prospects!$A$3:$K$281,1,FALSE),"")</f>
        <v>Brent Honeywell</v>
      </c>
      <c r="AE287" s="108" t="str">
        <f>IFERROR(VLOOKUP($X287,Prospects!$A$3:$K$281,9,FALSE),"")</f>
        <v>P</v>
      </c>
      <c r="AF287" s="108">
        <f>IFERROR(VLOOKUP($X287,Prospects!$A$3:$K$281,2,FALSE),"")</f>
        <v>19</v>
      </c>
      <c r="AG287" s="110" t="str">
        <f>IFERROR(VLOOKUP($X287,Prospects!$A$3:$K$281,10,FALSE),"")</f>
        <v/>
      </c>
      <c r="AH287" s="110">
        <f>IFERROR(VLOOKUP($X287,Prospects!$A$3:$K$281,11,FALSE),"")</f>
        <v>2</v>
      </c>
      <c r="AI287" s="110" t="str">
        <f>IFERROR(VLOOKUP($X287,Prospects!$A$3:$K$281,3,FALSE),"")</f>
        <v>RHP</v>
      </c>
      <c r="AJ287" s="110">
        <f>IFERROR(VLOOKUP($X287,Prospects!$A$3:$K$281,4,FALSE),"")</f>
        <v>2019</v>
      </c>
      <c r="AK287" s="110">
        <f>IFERROR(VLOOKUP($X287,Prospects!$A$3:$K$281,5,FALSE),"")</f>
        <v>0</v>
      </c>
      <c r="AL287" s="110" t="str">
        <f>IFERROR(VLOOKUP($X287,Prospects!$A$3:$K$281,6,FALSE),"")</f>
        <v>TBR</v>
      </c>
      <c r="AN287" s="108" t="str">
        <f>IFERROR(VLOOKUP($X287,KEEPERS!$A$3:$H$300,1,FALSE),"")</f>
        <v/>
      </c>
      <c r="AO287" s="108" t="str">
        <f>IFERROR(VLOOKUP($X287,KEEPERS!$A$3:$H$300,5,FALSE),"")</f>
        <v/>
      </c>
      <c r="AP287" s="108" t="str">
        <f>IFERROR(VLOOKUP($X287,KEEPERS!$A$3:$H$300,2,FALSE),"")</f>
        <v/>
      </c>
      <c r="AQ287" s="110" t="str">
        <f>IFERROR(VLOOKUP($X287,KEEPERS!$A$3:$H$300,6,FALSE),"")</f>
        <v/>
      </c>
      <c r="AR287" s="110" t="str">
        <f>IFERROR(VLOOKUP($X287,KEEPERS!$A$3:$H$300,7,FALSE),"")</f>
        <v/>
      </c>
      <c r="AT287" s="110" t="str">
        <f>IFERROR(VLOOKUP($X287,HIT!$B$182:$AM$2000,1,FALSE),"")</f>
        <v/>
      </c>
      <c r="AU287" s="407">
        <f>IFERROR(VLOOKUP($X287,HIT!$B$182:$AM$2000,32,FALSE),0)</f>
        <v>0</v>
      </c>
      <c r="AV287" s="407">
        <f>IFERROR(VLOOKUP($X287,HIT!$B$182:$AM$2000,33,FALSE),0)</f>
        <v>0</v>
      </c>
      <c r="AW287" s="110" t="str">
        <f>IFERROR(VLOOKUP($X287,PITCH!$B$182:$AP$2000,1,FALSE),"")</f>
        <v>Brent Honeywell</v>
      </c>
      <c r="AX287" s="110">
        <f>IFERROR(VLOOKUP($X287,PITCH!$B$182:$AP$2000,35,FALSE),0)</f>
        <v>132.89999999999998</v>
      </c>
      <c r="AY287" s="110">
        <f>IFERROR(VLOOKUP($X287,PITCH!$B$182:$AP$2000,36,FALSE),0)</f>
        <v>11.074999999999998</v>
      </c>
      <c r="AZ287" s="408">
        <f t="shared" si="20"/>
        <v>132.89999999999998</v>
      </c>
      <c r="BA287" s="408">
        <f>IF(AZ287&gt;0,RANK(AZ287,AZ$3:AZ947),"")</f>
        <v>496</v>
      </c>
      <c r="BB287" s="408">
        <f>IFERROR(VLOOKUP($X287,HIT!$B$182:$AP$2000,31,FALSE),0)</f>
        <v>0</v>
      </c>
      <c r="BC287" s="408">
        <f ca="1">IFERROR(VLOOKUP($X287,PITCH!$B$182:$AP$2000,34,FALSE),0)</f>
        <v>158</v>
      </c>
      <c r="BE287" s="110" t="str">
        <f>IFERROR(VLOOKUP($X287,OBP!$B$182:$AN$2001,32,FALSE),"")</f>
        <v/>
      </c>
      <c r="BG287" s="110" t="str">
        <f>IFERROR(VLOOKUP($X287,OPS!$B$183:$AL$2002,31,FALSE),"")</f>
        <v/>
      </c>
      <c r="BI287" s="110">
        <f ca="1">IFERROR(VLOOKUP($X287,PITCH!$B$205:$AP$2000,34,FALSE),"")</f>
        <v>158</v>
      </c>
      <c r="BJ287" s="110">
        <f ca="1">IFERROR(VLOOKUP($X287,PITCH!$B$205:$AP$2000,34,FALSE),"")</f>
        <v>158</v>
      </c>
      <c r="BK287" s="110">
        <f ca="1">IFERROR(VLOOKUP($X287,PITCH!$B$205:$AP$2000,34,FALSE),"")</f>
        <v>158</v>
      </c>
    </row>
    <row r="288" spans="2:63" x14ac:dyDescent="0.2">
      <c r="B288" t="s">
        <v>2377</v>
      </c>
      <c r="C288" t="s">
        <v>2</v>
      </c>
      <c r="D288" t="s">
        <v>9</v>
      </c>
      <c r="E288" t="s">
        <v>9</v>
      </c>
      <c r="F288">
        <v>0</v>
      </c>
      <c r="M288">
        <v>59</v>
      </c>
      <c r="N288">
        <v>4</v>
      </c>
      <c r="O288">
        <v>8</v>
      </c>
      <c r="P288">
        <v>3.09</v>
      </c>
      <c r="Q288">
        <v>1.18</v>
      </c>
      <c r="R288">
        <v>66</v>
      </c>
      <c r="T288" s="127">
        <f t="shared" si="21"/>
        <v>286</v>
      </c>
      <c r="U288" t="str">
        <f t="shared" si="18"/>
        <v>P</v>
      </c>
      <c r="V288" t="str">
        <f>IF(U288="H",COUNTIF($U$3:$U288,"H"),"")</f>
        <v/>
      </c>
      <c r="W288">
        <f>IF(U288="P",COUNTIF($U$3:$U288,"P"),"")</f>
        <v>125</v>
      </c>
      <c r="X288" s="76" t="str">
        <f t="shared" si="19"/>
        <v>Diego Castillo</v>
      </c>
      <c r="Y288">
        <f>IFERROR(VLOOKUP($X288,PITCH!$B$7:$AJ$2004,29,FALSE),"")</f>
        <v>10.985294117647058</v>
      </c>
      <c r="Z288">
        <f>IFERROR(VLOOKUP($X288,PITCH!$B$7:$AJ$2004,30,FALSE),"")</f>
        <v>3.3088235294117645</v>
      </c>
      <c r="AA288">
        <f>IFERROR(VLOOKUP($X288,PITCH!$B$7:$AJ$2004,31,FALSE),"")</f>
        <v>7.6764705882352935</v>
      </c>
      <c r="AB288" t="str">
        <f>IFERROR(VLOOKUP($X288,PITCH!$B$7:$AJ$2004,1,FALSE),"")</f>
        <v>Diego Castillo</v>
      </c>
      <c r="AD288" s="108" t="str">
        <f>IFERROR(VLOOKUP($X288,Prospects!$A$3:$K$281,1,FALSE),"")</f>
        <v/>
      </c>
      <c r="AE288" s="108" t="str">
        <f>IFERROR(VLOOKUP($X288,Prospects!$A$3:$K$281,9,FALSE),"")</f>
        <v/>
      </c>
      <c r="AF288" s="108" t="str">
        <f>IFERROR(VLOOKUP($X288,Prospects!$A$3:$K$281,2,FALSE),"")</f>
        <v/>
      </c>
      <c r="AG288" s="110" t="str">
        <f>IFERROR(VLOOKUP($X288,Prospects!$A$3:$K$281,10,FALSE),"")</f>
        <v/>
      </c>
      <c r="AH288" s="110" t="str">
        <f>IFERROR(VLOOKUP($X288,Prospects!$A$3:$K$281,11,FALSE),"")</f>
        <v/>
      </c>
      <c r="AI288" s="110" t="str">
        <f>IFERROR(VLOOKUP($X288,Prospects!$A$3:$K$281,3,FALSE),"")</f>
        <v/>
      </c>
      <c r="AJ288" s="110" t="str">
        <f>IFERROR(VLOOKUP($X288,Prospects!$A$3:$K$281,4,FALSE),"")</f>
        <v/>
      </c>
      <c r="AK288" s="110" t="str">
        <f>IFERROR(VLOOKUP($X288,Prospects!$A$3:$K$281,5,FALSE),"")</f>
        <v/>
      </c>
      <c r="AL288" s="110" t="str">
        <f>IFERROR(VLOOKUP($X288,Prospects!$A$3:$K$281,6,FALSE),"")</f>
        <v/>
      </c>
      <c r="AN288" s="108" t="str">
        <f>IFERROR(VLOOKUP($X288,KEEPERS!$A$3:$H$300,1,FALSE),"")</f>
        <v/>
      </c>
      <c r="AO288" s="108" t="str">
        <f>IFERROR(VLOOKUP($X288,KEEPERS!$A$3:$H$300,5,FALSE),"")</f>
        <v/>
      </c>
      <c r="AP288" s="108" t="str">
        <f>IFERROR(VLOOKUP($X288,KEEPERS!$A$3:$H$300,2,FALSE),"")</f>
        <v/>
      </c>
      <c r="AQ288" s="110" t="str">
        <f>IFERROR(VLOOKUP($X288,KEEPERS!$A$3:$H$300,6,FALSE),"")</f>
        <v/>
      </c>
      <c r="AR288" s="110" t="str">
        <f>IFERROR(VLOOKUP($X288,KEEPERS!$A$3:$H$300,7,FALSE),"")</f>
        <v/>
      </c>
      <c r="AT288" s="110" t="str">
        <f>IFERROR(VLOOKUP($X288,HIT!$B$182:$AM$2000,1,FALSE),"")</f>
        <v/>
      </c>
      <c r="AU288" s="407">
        <f>IFERROR(VLOOKUP($X288,HIT!$B$182:$AM$2000,32,FALSE),0)</f>
        <v>0</v>
      </c>
      <c r="AV288" s="407">
        <f>IFERROR(VLOOKUP($X288,HIT!$B$182:$AM$2000,33,FALSE),0)</f>
        <v>0</v>
      </c>
      <c r="AW288" s="110" t="str">
        <f>IFERROR(VLOOKUP($X288,PITCH!$B$182:$AP$2000,1,FALSE),"")</f>
        <v>Diego Castillo</v>
      </c>
      <c r="AX288" s="110">
        <f>IFERROR(VLOOKUP($X288,PITCH!$B$182:$AP$2000,35,FALSE),0)</f>
        <v>176.5</v>
      </c>
      <c r="AY288" s="110">
        <f>IFERROR(VLOOKUP($X288,PITCH!$B$182:$AP$2000,36,FALSE),0)</f>
        <v>3.0964912280701755</v>
      </c>
      <c r="AZ288" s="408">
        <f t="shared" si="20"/>
        <v>176.5</v>
      </c>
      <c r="BA288" s="408">
        <f>IF(AZ288&gt;0,RANK(AZ288,AZ$3:AZ948),"")</f>
        <v>419</v>
      </c>
      <c r="BB288" s="408">
        <f>IFERROR(VLOOKUP($X288,HIT!$B$182:$AP$2000,31,FALSE),0)</f>
        <v>0</v>
      </c>
      <c r="BC288" s="408">
        <f ca="1">IFERROR(VLOOKUP($X288,PITCH!$B$182:$AP$2000,34,FALSE),0)</f>
        <v>347</v>
      </c>
      <c r="BE288" s="110" t="str">
        <f>IFERROR(VLOOKUP($X288,OBP!$B$182:$AN$2001,32,FALSE),"")</f>
        <v/>
      </c>
      <c r="BG288" s="110" t="str">
        <f>IFERROR(VLOOKUP($X288,OPS!$B$183:$AL$2002,31,FALSE),"")</f>
        <v/>
      </c>
      <c r="BI288" s="110">
        <f ca="1">IFERROR(VLOOKUP($X288,PITCH!$B$205:$AP$2000,34,FALSE),"")</f>
        <v>347</v>
      </c>
      <c r="BJ288" s="110">
        <f ca="1">IFERROR(VLOOKUP($X288,PITCH!$B$205:$AP$2000,34,FALSE),"")</f>
        <v>347</v>
      </c>
      <c r="BK288" s="110">
        <f ca="1">IFERROR(VLOOKUP($X288,PITCH!$B$205:$AP$2000,34,FALSE),"")</f>
        <v>347</v>
      </c>
    </row>
    <row r="289" spans="2:63" x14ac:dyDescent="0.2">
      <c r="B289" t="s">
        <v>274</v>
      </c>
      <c r="C289" t="s">
        <v>716</v>
      </c>
      <c r="D289" t="s">
        <v>9</v>
      </c>
      <c r="E289" t="s">
        <v>9</v>
      </c>
      <c r="F289">
        <v>0</v>
      </c>
      <c r="M289">
        <v>63</v>
      </c>
      <c r="N289">
        <v>5</v>
      </c>
      <c r="O289">
        <v>6</v>
      </c>
      <c r="P289">
        <v>2.77</v>
      </c>
      <c r="Q289">
        <v>1.08</v>
      </c>
      <c r="R289">
        <v>66</v>
      </c>
      <c r="T289" s="127">
        <f t="shared" si="21"/>
        <v>287</v>
      </c>
      <c r="U289" t="str">
        <f t="shared" si="18"/>
        <v>P</v>
      </c>
      <c r="V289" t="str">
        <f>IF(U289="H",COUNTIF($U$3:$U289,"H"),"")</f>
        <v/>
      </c>
      <c r="W289">
        <f>IF(U289="P",COUNTIF($U$3:$U289,"P"),"")</f>
        <v>126</v>
      </c>
      <c r="X289" s="76" t="str">
        <f t="shared" si="19"/>
        <v>Steve Cishek</v>
      </c>
      <c r="Y289">
        <f>IFERROR(VLOOKUP($X289,PITCH!$B$7:$AJ$2004,29,FALSE),"")</f>
        <v>9.1080617495711849</v>
      </c>
      <c r="Z289">
        <f>IFERROR(VLOOKUP($X289,PITCH!$B$7:$AJ$2004,30,FALSE),"")</f>
        <v>3.704974271012007</v>
      </c>
      <c r="AA289">
        <f>IFERROR(VLOOKUP($X289,PITCH!$B$7:$AJ$2004,31,FALSE),"")</f>
        <v>5.4030874785591774</v>
      </c>
      <c r="AB289" t="str">
        <f>IFERROR(VLOOKUP($X289,PITCH!$B$7:$AJ$2004,1,FALSE),"")</f>
        <v>Steve Cishek</v>
      </c>
      <c r="AD289" s="108" t="str">
        <f>IFERROR(VLOOKUP($X289,Prospects!$A$3:$K$281,1,FALSE),"")</f>
        <v/>
      </c>
      <c r="AE289" s="108" t="str">
        <f>IFERROR(VLOOKUP($X289,Prospects!$A$3:$K$281,9,FALSE),"")</f>
        <v/>
      </c>
      <c r="AF289" s="108" t="str">
        <f>IFERROR(VLOOKUP($X289,Prospects!$A$3:$K$281,2,FALSE),"")</f>
        <v/>
      </c>
      <c r="AG289" s="110" t="str">
        <f>IFERROR(VLOOKUP($X289,Prospects!$A$3:$K$281,10,FALSE),"")</f>
        <v/>
      </c>
      <c r="AH289" s="110" t="str">
        <f>IFERROR(VLOOKUP($X289,Prospects!$A$3:$K$281,11,FALSE),"")</f>
        <v/>
      </c>
      <c r="AI289" s="110" t="str">
        <f>IFERROR(VLOOKUP($X289,Prospects!$A$3:$K$281,3,FALSE),"")</f>
        <v/>
      </c>
      <c r="AJ289" s="110" t="str">
        <f>IFERROR(VLOOKUP($X289,Prospects!$A$3:$K$281,4,FALSE),"")</f>
        <v/>
      </c>
      <c r="AK289" s="110" t="str">
        <f>IFERROR(VLOOKUP($X289,Prospects!$A$3:$K$281,5,FALSE),"")</f>
        <v/>
      </c>
      <c r="AL289" s="110" t="str">
        <f>IFERROR(VLOOKUP($X289,Prospects!$A$3:$K$281,6,FALSE),"")</f>
        <v/>
      </c>
      <c r="AN289" s="108" t="str">
        <f>IFERROR(VLOOKUP($X289,KEEPERS!$A$3:$H$300,1,FALSE),"")</f>
        <v/>
      </c>
      <c r="AO289" s="108" t="str">
        <f>IFERROR(VLOOKUP($X289,KEEPERS!$A$3:$H$300,5,FALSE),"")</f>
        <v/>
      </c>
      <c r="AP289" s="108" t="str">
        <f>IFERROR(VLOOKUP($X289,KEEPERS!$A$3:$H$300,2,FALSE),"")</f>
        <v/>
      </c>
      <c r="AQ289" s="110" t="str">
        <f>IFERROR(VLOOKUP($X289,KEEPERS!$A$3:$H$300,6,FALSE),"")</f>
        <v/>
      </c>
      <c r="AR289" s="110" t="str">
        <f>IFERROR(VLOOKUP($X289,KEEPERS!$A$3:$H$300,7,FALSE),"")</f>
        <v/>
      </c>
      <c r="AT289" s="110" t="str">
        <f>IFERROR(VLOOKUP($X289,HIT!$B$182:$AM$2000,1,FALSE),"")</f>
        <v/>
      </c>
      <c r="AU289" s="407">
        <f>IFERROR(VLOOKUP($X289,HIT!$B$182:$AM$2000,32,FALSE),0)</f>
        <v>0</v>
      </c>
      <c r="AV289" s="407">
        <f>IFERROR(VLOOKUP($X289,HIT!$B$182:$AM$2000,33,FALSE),0)</f>
        <v>0</v>
      </c>
      <c r="AW289" s="110" t="str">
        <f>IFERROR(VLOOKUP($X289,PITCH!$B$182:$AP$2000,1,FALSE),"")</f>
        <v>Steve Cishek</v>
      </c>
      <c r="AX289" s="110">
        <f>IFERROR(VLOOKUP($X289,PITCH!$B$182:$AP$2000,35,FALSE),0)</f>
        <v>121.39999999999998</v>
      </c>
      <c r="AY289" s="110">
        <f>IFERROR(VLOOKUP($X289,PITCH!$B$182:$AP$2000,36,FALSE),0)</f>
        <v>1.8676923076923073</v>
      </c>
      <c r="AZ289" s="408">
        <f t="shared" si="20"/>
        <v>121.39999999999998</v>
      </c>
      <c r="BA289" s="408">
        <f>IF(AZ289&gt;0,RANK(AZ289,AZ$3:AZ949),"")</f>
        <v>517</v>
      </c>
      <c r="BB289" s="408">
        <f>IFERROR(VLOOKUP($X289,HIT!$B$182:$AP$2000,31,FALSE),0)</f>
        <v>0</v>
      </c>
      <c r="BC289" s="408">
        <f ca="1">IFERROR(VLOOKUP($X289,PITCH!$B$182:$AP$2000,34,FALSE),0)</f>
        <v>347</v>
      </c>
      <c r="BE289" s="110" t="str">
        <f>IFERROR(VLOOKUP($X289,OBP!$B$182:$AN$2001,32,FALSE),"")</f>
        <v/>
      </c>
      <c r="BG289" s="110" t="str">
        <f>IFERROR(VLOOKUP($X289,OPS!$B$183:$AL$2002,31,FALSE),"")</f>
        <v/>
      </c>
      <c r="BI289" s="110">
        <f ca="1">IFERROR(VLOOKUP($X289,PITCH!$B$205:$AP$2000,34,FALSE),"")</f>
        <v>347</v>
      </c>
      <c r="BJ289" s="110">
        <f ca="1">IFERROR(VLOOKUP($X289,PITCH!$B$205:$AP$2000,34,FALSE),"")</f>
        <v>347</v>
      </c>
      <c r="BK289" s="110">
        <f ca="1">IFERROR(VLOOKUP($X289,PITCH!$B$205:$AP$2000,34,FALSE),"")</f>
        <v>347</v>
      </c>
    </row>
    <row r="290" spans="2:63" x14ac:dyDescent="0.2">
      <c r="B290" t="s">
        <v>2487</v>
      </c>
      <c r="C290" t="s">
        <v>130</v>
      </c>
      <c r="D290" t="s">
        <v>111</v>
      </c>
      <c r="E290" t="s">
        <v>111</v>
      </c>
      <c r="F290">
        <v>0</v>
      </c>
      <c r="M290">
        <v>172</v>
      </c>
      <c r="N290">
        <v>9</v>
      </c>
      <c r="O290">
        <v>0</v>
      </c>
      <c r="P290">
        <v>3.78</v>
      </c>
      <c r="Q290">
        <v>1.21</v>
      </c>
      <c r="R290">
        <v>134</v>
      </c>
      <c r="T290" s="127">
        <f t="shared" si="21"/>
        <v>288</v>
      </c>
      <c r="U290" t="str">
        <f t="shared" si="18"/>
        <v>P</v>
      </c>
      <c r="V290" t="str">
        <f>IF(U290="H",COUNTIF($U$3:$U290,"H"),"")</f>
        <v/>
      </c>
      <c r="W290">
        <f>IF(U290="P",COUNTIF($U$3:$U290,"P"),"")</f>
        <v>127</v>
      </c>
      <c r="X290" s="76" t="str">
        <f t="shared" si="19"/>
        <v>Dereck Rodriguez</v>
      </c>
      <c r="Y290">
        <f>IFERROR(VLOOKUP($X290,PITCH!$B$7:$AJ$2004,29,FALSE),"")</f>
        <v>6.9870609981515708</v>
      </c>
      <c r="Z290">
        <f>IFERROR(VLOOKUP($X290,PITCH!$B$7:$AJ$2004,30,FALSE),"")</f>
        <v>3.0499075785582255</v>
      </c>
      <c r="AA290">
        <f>IFERROR(VLOOKUP($X290,PITCH!$B$7:$AJ$2004,31,FALSE),"")</f>
        <v>3.9371534195933453</v>
      </c>
      <c r="AB290" t="str">
        <f>IFERROR(VLOOKUP($X290,PITCH!$B$7:$AJ$2004,1,FALSE),"")</f>
        <v>Dereck Rodriguez</v>
      </c>
      <c r="AD290" s="108" t="str">
        <f>IFERROR(VLOOKUP($X290,Prospects!$A$3:$K$281,1,FALSE),"")</f>
        <v/>
      </c>
      <c r="AE290" s="108" t="str">
        <f>IFERROR(VLOOKUP($X290,Prospects!$A$3:$K$281,9,FALSE),"")</f>
        <v/>
      </c>
      <c r="AF290" s="108" t="str">
        <f>IFERROR(VLOOKUP($X290,Prospects!$A$3:$K$281,2,FALSE),"")</f>
        <v/>
      </c>
      <c r="AG290" s="110" t="str">
        <f>IFERROR(VLOOKUP($X290,Prospects!$A$3:$K$281,10,FALSE),"")</f>
        <v/>
      </c>
      <c r="AH290" s="110" t="str">
        <f>IFERROR(VLOOKUP($X290,Prospects!$A$3:$K$281,11,FALSE),"")</f>
        <v/>
      </c>
      <c r="AI290" s="110" t="str">
        <f>IFERROR(VLOOKUP($X290,Prospects!$A$3:$K$281,3,FALSE),"")</f>
        <v/>
      </c>
      <c r="AJ290" s="110" t="str">
        <f>IFERROR(VLOOKUP($X290,Prospects!$A$3:$K$281,4,FALSE),"")</f>
        <v/>
      </c>
      <c r="AK290" s="110" t="str">
        <f>IFERROR(VLOOKUP($X290,Prospects!$A$3:$K$281,5,FALSE),"")</f>
        <v/>
      </c>
      <c r="AL290" s="110" t="str">
        <f>IFERROR(VLOOKUP($X290,Prospects!$A$3:$K$281,6,FALSE),"")</f>
        <v/>
      </c>
      <c r="AN290" s="108" t="str">
        <f>IFERROR(VLOOKUP($X290,KEEPERS!$A$3:$H$300,1,FALSE),"")</f>
        <v/>
      </c>
      <c r="AO290" s="108" t="str">
        <f>IFERROR(VLOOKUP($X290,KEEPERS!$A$3:$H$300,5,FALSE),"")</f>
        <v/>
      </c>
      <c r="AP290" s="108" t="str">
        <f>IFERROR(VLOOKUP($X290,KEEPERS!$A$3:$H$300,2,FALSE),"")</f>
        <v/>
      </c>
      <c r="AQ290" s="110" t="str">
        <f>IFERROR(VLOOKUP($X290,KEEPERS!$A$3:$H$300,6,FALSE),"")</f>
        <v/>
      </c>
      <c r="AR290" s="110" t="str">
        <f>IFERROR(VLOOKUP($X290,KEEPERS!$A$3:$H$300,7,FALSE),"")</f>
        <v/>
      </c>
      <c r="AT290" s="110" t="str">
        <f>IFERROR(VLOOKUP($X290,HIT!$B$182:$AM$2000,1,FALSE),"")</f>
        <v/>
      </c>
      <c r="AU290" s="407">
        <f>IFERROR(VLOOKUP($X290,HIT!$B$182:$AM$2000,32,FALSE),0)</f>
        <v>0</v>
      </c>
      <c r="AV290" s="407">
        <f>IFERROR(VLOOKUP($X290,HIT!$B$182:$AM$2000,33,FALSE),0)</f>
        <v>0</v>
      </c>
      <c r="AW290" s="110" t="str">
        <f>IFERROR(VLOOKUP($X290,PITCH!$B$182:$AP$2000,1,FALSE),"")</f>
        <v>Dereck Rodriguez</v>
      </c>
      <c r="AX290" s="110">
        <f>IFERROR(VLOOKUP($X290,PITCH!$B$182:$AP$2000,35,FALSE),0)</f>
        <v>294.90000000000009</v>
      </c>
      <c r="AY290" s="110">
        <f>IFERROR(VLOOKUP($X290,PITCH!$B$182:$AP$2000,36,FALSE),0)</f>
        <v>10.53214285714286</v>
      </c>
      <c r="AZ290" s="408">
        <f t="shared" si="20"/>
        <v>294.90000000000009</v>
      </c>
      <c r="BA290" s="408">
        <f>IF(AZ290&gt;0,RANK(AZ290,AZ$3:AZ950),"")</f>
        <v>266</v>
      </c>
      <c r="BB290" s="408">
        <f>IFERROR(VLOOKUP($X290,HIT!$B$182:$AP$2000,31,FALSE),0)</f>
        <v>0</v>
      </c>
      <c r="BC290" s="408">
        <f ca="1">IFERROR(VLOOKUP($X290,PITCH!$B$182:$AP$2000,34,FALSE),0)</f>
        <v>53</v>
      </c>
      <c r="BE290" s="110" t="str">
        <f>IFERROR(VLOOKUP($X290,OBP!$B$182:$AN$2001,32,FALSE),"")</f>
        <v/>
      </c>
      <c r="BG290" s="110" t="str">
        <f>IFERROR(VLOOKUP($X290,OPS!$B$183:$AL$2002,31,FALSE),"")</f>
        <v/>
      </c>
      <c r="BI290" s="110">
        <f ca="1">IFERROR(VLOOKUP($X290,PITCH!$B$205:$AP$2000,34,FALSE),"")</f>
        <v>53</v>
      </c>
      <c r="BJ290" s="110">
        <f ca="1">IFERROR(VLOOKUP($X290,PITCH!$B$205:$AP$2000,34,FALSE),"")</f>
        <v>53</v>
      </c>
      <c r="BK290" s="110">
        <f ca="1">IFERROR(VLOOKUP($X290,PITCH!$B$205:$AP$2000,34,FALSE),"")</f>
        <v>53</v>
      </c>
    </row>
    <row r="291" spans="2:63" x14ac:dyDescent="0.2">
      <c r="B291" t="s">
        <v>295</v>
      </c>
      <c r="C291" t="s">
        <v>130</v>
      </c>
      <c r="D291" t="s">
        <v>9</v>
      </c>
      <c r="E291" t="s">
        <v>9</v>
      </c>
      <c r="F291">
        <v>0</v>
      </c>
      <c r="M291">
        <v>44</v>
      </c>
      <c r="N291">
        <v>3</v>
      </c>
      <c r="O291">
        <v>10</v>
      </c>
      <c r="P291">
        <v>3.08</v>
      </c>
      <c r="Q291">
        <v>1.19</v>
      </c>
      <c r="R291">
        <v>39</v>
      </c>
      <c r="T291" s="127">
        <f t="shared" si="21"/>
        <v>289</v>
      </c>
      <c r="U291" t="str">
        <f t="shared" si="18"/>
        <v>P</v>
      </c>
      <c r="V291" t="str">
        <f>IF(U291="H",COUNTIF($U$3:$U291,"H"),"")</f>
        <v/>
      </c>
      <c r="W291">
        <f>IF(U291="P",COUNTIF($U$3:$U291,"P"),"")</f>
        <v>128</v>
      </c>
      <c r="X291" s="76" t="str">
        <f t="shared" si="19"/>
        <v>Mark Melancon</v>
      </c>
      <c r="Y291">
        <f>IFERROR(VLOOKUP($X291,PITCH!$B$7:$AJ$2004,29,FALSE),"")</f>
        <v>7.7777777777777777</v>
      </c>
      <c r="Z291">
        <f>IFERROR(VLOOKUP($X291,PITCH!$B$7:$AJ$2004,30,FALSE),"")</f>
        <v>2.8571428571428572</v>
      </c>
      <c r="AA291">
        <f>IFERROR(VLOOKUP($X291,PITCH!$B$7:$AJ$2004,31,FALSE),"")</f>
        <v>4.9206349206349209</v>
      </c>
      <c r="AB291" t="str">
        <f>IFERROR(VLOOKUP($X291,PITCH!$B$7:$AJ$2004,1,FALSE),"")</f>
        <v>Mark Melancon</v>
      </c>
      <c r="AD291" s="108" t="str">
        <f>IFERROR(VLOOKUP($X291,Prospects!$A$3:$K$281,1,FALSE),"")</f>
        <v/>
      </c>
      <c r="AE291" s="108" t="str">
        <f>IFERROR(VLOOKUP($X291,Prospects!$A$3:$K$281,9,FALSE),"")</f>
        <v/>
      </c>
      <c r="AF291" s="108" t="str">
        <f>IFERROR(VLOOKUP($X291,Prospects!$A$3:$K$281,2,FALSE),"")</f>
        <v/>
      </c>
      <c r="AG291" s="110" t="str">
        <f>IFERROR(VLOOKUP($X291,Prospects!$A$3:$K$281,10,FALSE),"")</f>
        <v/>
      </c>
      <c r="AH291" s="110" t="str">
        <f>IFERROR(VLOOKUP($X291,Prospects!$A$3:$K$281,11,FALSE),"")</f>
        <v/>
      </c>
      <c r="AI291" s="110" t="str">
        <f>IFERROR(VLOOKUP($X291,Prospects!$A$3:$K$281,3,FALSE),"")</f>
        <v/>
      </c>
      <c r="AJ291" s="110" t="str">
        <f>IFERROR(VLOOKUP($X291,Prospects!$A$3:$K$281,4,FALSE),"")</f>
        <v/>
      </c>
      <c r="AK291" s="110" t="str">
        <f>IFERROR(VLOOKUP($X291,Prospects!$A$3:$K$281,5,FALSE),"")</f>
        <v/>
      </c>
      <c r="AL291" s="110" t="str">
        <f>IFERROR(VLOOKUP($X291,Prospects!$A$3:$K$281,6,FALSE),"")</f>
        <v/>
      </c>
      <c r="AN291" s="108" t="str">
        <f>IFERROR(VLOOKUP($X291,KEEPERS!$A$3:$H$300,1,FALSE),"")</f>
        <v/>
      </c>
      <c r="AO291" s="108" t="str">
        <f>IFERROR(VLOOKUP($X291,KEEPERS!$A$3:$H$300,5,FALSE),"")</f>
        <v/>
      </c>
      <c r="AP291" s="108" t="str">
        <f>IFERROR(VLOOKUP($X291,KEEPERS!$A$3:$H$300,2,FALSE),"")</f>
        <v/>
      </c>
      <c r="AQ291" s="110" t="str">
        <f>IFERROR(VLOOKUP($X291,KEEPERS!$A$3:$H$300,6,FALSE),"")</f>
        <v/>
      </c>
      <c r="AR291" s="110" t="str">
        <f>IFERROR(VLOOKUP($X291,KEEPERS!$A$3:$H$300,7,FALSE),"")</f>
        <v/>
      </c>
      <c r="AT291" s="110" t="str">
        <f>IFERROR(VLOOKUP($X291,HIT!$B$182:$AM$2000,1,FALSE),"")</f>
        <v/>
      </c>
      <c r="AU291" s="407">
        <f>IFERROR(VLOOKUP($X291,HIT!$B$182:$AM$2000,32,FALSE),0)</f>
        <v>0</v>
      </c>
      <c r="AV291" s="407">
        <f>IFERROR(VLOOKUP($X291,HIT!$B$182:$AM$2000,33,FALSE),0)</f>
        <v>0</v>
      </c>
      <c r="AW291" s="110" t="str">
        <f>IFERROR(VLOOKUP($X291,PITCH!$B$182:$AP$2000,1,FALSE),"")</f>
        <v>Mark Melancon</v>
      </c>
      <c r="AX291" s="110">
        <f>IFERROR(VLOOKUP($X291,PITCH!$B$182:$AP$2000,35,FALSE),0)</f>
        <v>126.60000000000002</v>
      </c>
      <c r="AY291" s="110">
        <f>IFERROR(VLOOKUP($X291,PITCH!$B$182:$AP$2000,36,FALSE),0)</f>
        <v>2.2210526315789476</v>
      </c>
      <c r="AZ291" s="408">
        <f t="shared" si="20"/>
        <v>126.60000000000002</v>
      </c>
      <c r="BA291" s="408">
        <f>IF(AZ291&gt;0,RANK(AZ291,AZ$3:AZ951),"")</f>
        <v>506</v>
      </c>
      <c r="BB291" s="408">
        <f>IFERROR(VLOOKUP($X291,HIT!$B$182:$AP$2000,31,FALSE),0)</f>
        <v>0</v>
      </c>
      <c r="BC291" s="408">
        <f ca="1">IFERROR(VLOOKUP($X291,PITCH!$B$182:$AP$2000,34,FALSE),0)</f>
        <v>347</v>
      </c>
      <c r="BE291" s="110" t="str">
        <f>IFERROR(VLOOKUP($X291,OBP!$B$182:$AN$2001,32,FALSE),"")</f>
        <v/>
      </c>
      <c r="BG291" s="110" t="str">
        <f>IFERROR(VLOOKUP($X291,OPS!$B$183:$AL$2002,31,FALSE),"")</f>
        <v/>
      </c>
      <c r="BI291" s="110">
        <f ca="1">IFERROR(VLOOKUP($X291,PITCH!$B$205:$AP$2000,34,FALSE),"")</f>
        <v>347</v>
      </c>
      <c r="BJ291" s="110">
        <f ca="1">IFERROR(VLOOKUP($X291,PITCH!$B$205:$AP$2000,34,FALSE),"")</f>
        <v>347</v>
      </c>
      <c r="BK291" s="110">
        <f ca="1">IFERROR(VLOOKUP($X291,PITCH!$B$205:$AP$2000,34,FALSE),"")</f>
        <v>347</v>
      </c>
    </row>
    <row r="292" spans="2:63" x14ac:dyDescent="0.2">
      <c r="B292" t="s">
        <v>3697</v>
      </c>
      <c r="C292" t="s">
        <v>719</v>
      </c>
      <c r="D292" t="s">
        <v>9</v>
      </c>
      <c r="E292" t="s">
        <v>9</v>
      </c>
      <c r="F292">
        <v>0</v>
      </c>
      <c r="M292">
        <v>57</v>
      </c>
      <c r="N292">
        <v>2</v>
      </c>
      <c r="O292">
        <v>6</v>
      </c>
      <c r="P292">
        <v>3.78</v>
      </c>
      <c r="Q292">
        <v>1.3</v>
      </c>
      <c r="R292">
        <v>53</v>
      </c>
      <c r="T292" s="127">
        <f t="shared" si="21"/>
        <v>290</v>
      </c>
      <c r="U292" t="str">
        <f t="shared" si="18"/>
        <v>P</v>
      </c>
      <c r="V292" t="str">
        <f>IF(U292="H",COUNTIF($U$3:$U292,"H"),"")</f>
        <v/>
      </c>
      <c r="W292">
        <f>IF(U292="P",COUNTIF($U$3:$U292,"P"),"")</f>
        <v>129</v>
      </c>
      <c r="X292" s="76" t="str">
        <f t="shared" si="19"/>
        <v>Zack Britton</v>
      </c>
      <c r="Y292">
        <f>IFERROR(VLOOKUP($X292,PITCH!$B$7:$AJ$2004,29,FALSE),"")</f>
        <v>8.6111111111111107</v>
      </c>
      <c r="Z292">
        <f>IFERROR(VLOOKUP($X292,PITCH!$B$7:$AJ$2004,30,FALSE),"")</f>
        <v>3.75</v>
      </c>
      <c r="AA292">
        <f>IFERROR(VLOOKUP($X292,PITCH!$B$7:$AJ$2004,31,FALSE),"")</f>
        <v>4.8611111111111107</v>
      </c>
      <c r="AB292" t="str">
        <f>IFERROR(VLOOKUP($X292,PITCH!$B$7:$AJ$2004,1,FALSE),"")</f>
        <v>Zack Britton</v>
      </c>
      <c r="AD292" s="108" t="str">
        <f>IFERROR(VLOOKUP($X292,Prospects!$A$3:$K$281,1,FALSE),"")</f>
        <v/>
      </c>
      <c r="AE292" s="108" t="str">
        <f>IFERROR(VLOOKUP($X292,Prospects!$A$3:$K$281,9,FALSE),"")</f>
        <v/>
      </c>
      <c r="AF292" s="108" t="str">
        <f>IFERROR(VLOOKUP($X292,Prospects!$A$3:$K$281,2,FALSE),"")</f>
        <v/>
      </c>
      <c r="AG292" s="110" t="str">
        <f>IFERROR(VLOOKUP($X292,Prospects!$A$3:$K$281,10,FALSE),"")</f>
        <v/>
      </c>
      <c r="AH292" s="110" t="str">
        <f>IFERROR(VLOOKUP($X292,Prospects!$A$3:$K$281,11,FALSE),"")</f>
        <v/>
      </c>
      <c r="AI292" s="110" t="str">
        <f>IFERROR(VLOOKUP($X292,Prospects!$A$3:$K$281,3,FALSE),"")</f>
        <v/>
      </c>
      <c r="AJ292" s="110" t="str">
        <f>IFERROR(VLOOKUP($X292,Prospects!$A$3:$K$281,4,FALSE),"")</f>
        <v/>
      </c>
      <c r="AK292" s="110" t="str">
        <f>IFERROR(VLOOKUP($X292,Prospects!$A$3:$K$281,5,FALSE),"")</f>
        <v/>
      </c>
      <c r="AL292" s="110" t="str">
        <f>IFERROR(VLOOKUP($X292,Prospects!$A$3:$K$281,6,FALSE),"")</f>
        <v/>
      </c>
      <c r="AN292" s="108" t="str">
        <f>IFERROR(VLOOKUP($X292,KEEPERS!$A$3:$H$300,1,FALSE),"")</f>
        <v/>
      </c>
      <c r="AO292" s="108" t="str">
        <f>IFERROR(VLOOKUP($X292,KEEPERS!$A$3:$H$300,5,FALSE),"")</f>
        <v/>
      </c>
      <c r="AP292" s="108" t="str">
        <f>IFERROR(VLOOKUP($X292,KEEPERS!$A$3:$H$300,2,FALSE),"")</f>
        <v/>
      </c>
      <c r="AQ292" s="110" t="str">
        <f>IFERROR(VLOOKUP($X292,KEEPERS!$A$3:$H$300,6,FALSE),"")</f>
        <v/>
      </c>
      <c r="AR292" s="110" t="str">
        <f>IFERROR(VLOOKUP($X292,KEEPERS!$A$3:$H$300,7,FALSE),"")</f>
        <v/>
      </c>
      <c r="AT292" s="110" t="str">
        <f>IFERROR(VLOOKUP($X292,HIT!$B$182:$AM$2000,1,FALSE),"")</f>
        <v/>
      </c>
      <c r="AU292" s="407">
        <f>IFERROR(VLOOKUP($X292,HIT!$B$182:$AM$2000,32,FALSE),0)</f>
        <v>0</v>
      </c>
      <c r="AV292" s="407">
        <f>IFERROR(VLOOKUP($X292,HIT!$B$182:$AM$2000,33,FALSE),0)</f>
        <v>0</v>
      </c>
      <c r="AW292" s="110" t="str">
        <f>IFERROR(VLOOKUP($X292,PITCH!$B$182:$AP$2000,1,FALSE),"")</f>
        <v>Zack Britton</v>
      </c>
      <c r="AX292" s="110">
        <f>IFERROR(VLOOKUP($X292,PITCH!$B$182:$AP$2000,35,FALSE),0)</f>
        <v>142.39999999999998</v>
      </c>
      <c r="AY292" s="110">
        <f>IFERROR(VLOOKUP($X292,PITCH!$B$182:$AP$2000,36,FALSE),0)</f>
        <v>2.1907692307692304</v>
      </c>
      <c r="AZ292" s="408">
        <f t="shared" si="20"/>
        <v>142.39999999999998</v>
      </c>
      <c r="BA292" s="408">
        <f>IF(AZ292&gt;0,RANK(AZ292,AZ$3:AZ952),"")</f>
        <v>478</v>
      </c>
      <c r="BB292" s="408">
        <f>IFERROR(VLOOKUP($X292,HIT!$B$182:$AP$2000,31,FALSE),0)</f>
        <v>0</v>
      </c>
      <c r="BC292" s="408">
        <f ca="1">IFERROR(VLOOKUP($X292,PITCH!$B$182:$AP$2000,34,FALSE),0)</f>
        <v>347</v>
      </c>
      <c r="BE292" s="110" t="str">
        <f>IFERROR(VLOOKUP($X292,OBP!$B$182:$AN$2001,32,FALSE),"")</f>
        <v/>
      </c>
      <c r="BG292" s="110" t="str">
        <f>IFERROR(VLOOKUP($X292,OPS!$B$183:$AL$2002,31,FALSE),"")</f>
        <v/>
      </c>
      <c r="BI292" s="110">
        <f ca="1">IFERROR(VLOOKUP($X292,PITCH!$B$205:$AP$2000,34,FALSE),"")</f>
        <v>347</v>
      </c>
      <c r="BJ292" s="110">
        <f ca="1">IFERROR(VLOOKUP($X292,PITCH!$B$205:$AP$2000,34,FALSE),"")</f>
        <v>347</v>
      </c>
      <c r="BK292" s="110">
        <f ca="1">IFERROR(VLOOKUP($X292,PITCH!$B$205:$AP$2000,34,FALSE),"")</f>
        <v>347</v>
      </c>
    </row>
    <row r="293" spans="2:63" x14ac:dyDescent="0.2">
      <c r="B293" t="s">
        <v>2234</v>
      </c>
      <c r="C293" t="s">
        <v>7</v>
      </c>
      <c r="D293" t="s">
        <v>97</v>
      </c>
      <c r="E293" t="s">
        <v>97</v>
      </c>
      <c r="F293">
        <v>0</v>
      </c>
      <c r="G293">
        <v>427</v>
      </c>
      <c r="H293">
        <v>42</v>
      </c>
      <c r="I293">
        <v>14</v>
      </c>
      <c r="J293">
        <v>46</v>
      </c>
      <c r="K293">
        <v>2</v>
      </c>
      <c r="L293">
        <v>0.26100000000000001</v>
      </c>
      <c r="T293" s="127">
        <f t="shared" si="21"/>
        <v>291</v>
      </c>
      <c r="U293" t="str">
        <f t="shared" si="18"/>
        <v>H</v>
      </c>
      <c r="V293">
        <f>IF(U293="H",COUNTIF($U$3:$U293,"H"),"")</f>
        <v>162</v>
      </c>
      <c r="W293" t="str">
        <f>IF(U293="P",COUNTIF($U$3:$U293,"P"),"")</f>
        <v/>
      </c>
      <c r="X293" s="76" t="str">
        <f t="shared" si="19"/>
        <v>Danny Jansen</v>
      </c>
      <c r="Y293" t="str">
        <f>IFERROR(VLOOKUP($X293,PITCH!$B$7:$AJ$2004,29,FALSE),"")</f>
        <v/>
      </c>
      <c r="Z293" t="str">
        <f>IFERROR(VLOOKUP($X293,PITCH!$B$7:$AJ$2004,30,FALSE),"")</f>
        <v/>
      </c>
      <c r="AA293" t="str">
        <f>IFERROR(VLOOKUP($X293,PITCH!$B$7:$AJ$2004,31,FALSE),"")</f>
        <v/>
      </c>
      <c r="AB293" t="str">
        <f>IFERROR(VLOOKUP($X293,PITCH!$B$7:$AJ$2004,1,FALSE),"")</f>
        <v/>
      </c>
      <c r="AD293" s="108" t="str">
        <f>IFERROR(VLOOKUP($X293,Prospects!$A$3:$K$281,1,FALSE),"")</f>
        <v>Danny Jansen</v>
      </c>
      <c r="AE293" s="108" t="str">
        <f>IFERROR(VLOOKUP($X293,Prospects!$A$3:$K$281,9,FALSE),"")</f>
        <v>H</v>
      </c>
      <c r="AF293" s="108">
        <f>IFERROR(VLOOKUP($X293,Prospects!$A$3:$K$281,2,FALSE),"")</f>
        <v>85</v>
      </c>
      <c r="AG293" s="110">
        <f>IFERROR(VLOOKUP($X293,Prospects!$A$3:$K$281,10,FALSE),"")</f>
        <v>58</v>
      </c>
      <c r="AH293" s="110" t="str">
        <f>IFERROR(VLOOKUP($X293,Prospects!$A$3:$K$281,11,FALSE),"")</f>
        <v/>
      </c>
      <c r="AI293" s="110" t="str">
        <f>IFERROR(VLOOKUP($X293,Prospects!$A$3:$K$281,3,FALSE),"")</f>
        <v>C</v>
      </c>
      <c r="AJ293" s="110">
        <f>IFERROR(VLOOKUP($X293,Prospects!$A$3:$K$281,4,FALSE),"")</f>
        <v>2019</v>
      </c>
      <c r="AK293" s="110">
        <f>IFERROR(VLOOKUP($X293,Prospects!$A$3:$K$281,5,FALSE),"")</f>
        <v>0</v>
      </c>
      <c r="AL293" s="110" t="str">
        <f>IFERROR(VLOOKUP($X293,Prospects!$A$3:$K$281,6,FALSE),"")</f>
        <v>TOR</v>
      </c>
      <c r="AN293" s="108" t="str">
        <f>IFERROR(VLOOKUP($X293,KEEPERS!$A$3:$H$300,1,FALSE),"")</f>
        <v/>
      </c>
      <c r="AO293" s="108" t="str">
        <f>IFERROR(VLOOKUP($X293,KEEPERS!$A$3:$H$300,5,FALSE),"")</f>
        <v/>
      </c>
      <c r="AP293" s="108" t="str">
        <f>IFERROR(VLOOKUP($X293,KEEPERS!$A$3:$H$300,2,FALSE),"")</f>
        <v/>
      </c>
      <c r="AQ293" s="110" t="str">
        <f>IFERROR(VLOOKUP($X293,KEEPERS!$A$3:$H$300,6,FALSE),"")</f>
        <v/>
      </c>
      <c r="AR293" s="110" t="str">
        <f>IFERROR(VLOOKUP($X293,KEEPERS!$A$3:$H$300,7,FALSE),"")</f>
        <v/>
      </c>
      <c r="AT293" s="110" t="str">
        <f>IFERROR(VLOOKUP($X293,HIT!$B$182:$AM$2000,1,FALSE),"")</f>
        <v>Danny Jansen</v>
      </c>
      <c r="AU293" s="407">
        <f>IFERROR(VLOOKUP($X293,HIT!$B$182:$AM$2000,32,FALSE),0)</f>
        <v>244.05000000000004</v>
      </c>
      <c r="AV293" s="407">
        <f>IFERROR(VLOOKUP($X293,HIT!$B$182:$AM$2000,33,FALSE),0)</f>
        <v>2.2389908256880737</v>
      </c>
      <c r="AW293" s="110" t="str">
        <f>IFERROR(VLOOKUP($X293,PITCH!$B$182:$AP$2000,1,FALSE),"")</f>
        <v/>
      </c>
      <c r="AX293" s="110">
        <f>IFERROR(VLOOKUP($X293,PITCH!$B$182:$AP$2000,35,FALSE),0)</f>
        <v>0</v>
      </c>
      <c r="AY293" s="110">
        <f>IFERROR(VLOOKUP($X293,PITCH!$B$182:$AP$2000,36,FALSE),0)</f>
        <v>0</v>
      </c>
      <c r="AZ293" s="408">
        <f t="shared" si="20"/>
        <v>244.05000000000004</v>
      </c>
      <c r="BA293" s="408">
        <f>IF(AZ293&gt;0,RANK(AZ293,AZ$3:AZ953),"")</f>
        <v>340</v>
      </c>
      <c r="BB293" s="408">
        <f ca="1">IFERROR(VLOOKUP($X293,HIT!$B$182:$AP$2000,31,FALSE),0)</f>
        <v>187</v>
      </c>
      <c r="BC293" s="408">
        <f>IFERROR(VLOOKUP($X293,PITCH!$B$182:$AP$2000,34,FALSE),0)</f>
        <v>0</v>
      </c>
      <c r="BE293" s="110">
        <f>IFERROR(VLOOKUP($X293,OBP!$B$182:$AN$2001,32,FALSE),"")</f>
        <v>117</v>
      </c>
      <c r="BG293" s="110">
        <f>IFERROR(VLOOKUP($X293,OPS!$B$183:$AL$2002,31,FALSE),"")</f>
        <v>122</v>
      </c>
      <c r="BI293" s="110" t="str">
        <f>IFERROR(VLOOKUP($X293,PITCH!$B$205:$AP$2000,34,FALSE),"")</f>
        <v/>
      </c>
      <c r="BJ293" s="110" t="str">
        <f>IFERROR(VLOOKUP($X293,PITCH!$B$205:$AP$2000,34,FALSE),"")</f>
        <v/>
      </c>
      <c r="BK293" s="110" t="str">
        <f>IFERROR(VLOOKUP($X293,PITCH!$B$205:$AP$2000,34,FALSE),"")</f>
        <v/>
      </c>
    </row>
    <row r="294" spans="2:63" x14ac:dyDescent="0.2">
      <c r="B294" t="s">
        <v>544</v>
      </c>
      <c r="C294" t="s">
        <v>8</v>
      </c>
      <c r="D294" t="s">
        <v>9</v>
      </c>
      <c r="E294" t="s">
        <v>9</v>
      </c>
      <c r="F294">
        <v>0</v>
      </c>
      <c r="M294">
        <v>60</v>
      </c>
      <c r="N294">
        <v>3</v>
      </c>
      <c r="O294">
        <v>5</v>
      </c>
      <c r="P294">
        <v>2.76</v>
      </c>
      <c r="Q294">
        <v>1.08</v>
      </c>
      <c r="R294">
        <v>71</v>
      </c>
      <c r="T294" s="127">
        <f t="shared" si="21"/>
        <v>292</v>
      </c>
      <c r="U294" t="str">
        <f t="shared" si="18"/>
        <v>P</v>
      </c>
      <c r="V294" t="str">
        <f>IF(U294="H",COUNTIF($U$3:$U294,"H"),"")</f>
        <v/>
      </c>
      <c r="W294">
        <f>IF(U294="P",COUNTIF($U$3:$U294,"P"),"")</f>
        <v>130</v>
      </c>
      <c r="X294" s="76" t="str">
        <f t="shared" si="19"/>
        <v>Keone Kela</v>
      </c>
      <c r="Y294">
        <f>IFERROR(VLOOKUP($X294,PITCH!$B$7:$AJ$2004,29,FALSE),"")</f>
        <v>11.388888888888889</v>
      </c>
      <c r="Z294">
        <f>IFERROR(VLOOKUP($X294,PITCH!$B$7:$AJ$2004,30,FALSE),"")</f>
        <v>3.4722222222222223</v>
      </c>
      <c r="AA294">
        <f>IFERROR(VLOOKUP($X294,PITCH!$B$7:$AJ$2004,31,FALSE),"")</f>
        <v>7.916666666666667</v>
      </c>
      <c r="AB294" t="str">
        <f>IFERROR(VLOOKUP($X294,PITCH!$B$7:$AJ$2004,1,FALSE),"")</f>
        <v>Keone Kela</v>
      </c>
      <c r="AD294" s="108" t="str">
        <f>IFERROR(VLOOKUP($X294,Prospects!$A$3:$K$281,1,FALSE),"")</f>
        <v/>
      </c>
      <c r="AE294" s="108" t="str">
        <f>IFERROR(VLOOKUP($X294,Prospects!$A$3:$K$281,9,FALSE),"")</f>
        <v/>
      </c>
      <c r="AF294" s="108" t="str">
        <f>IFERROR(VLOOKUP($X294,Prospects!$A$3:$K$281,2,FALSE),"")</f>
        <v/>
      </c>
      <c r="AG294" s="110" t="str">
        <f>IFERROR(VLOOKUP($X294,Prospects!$A$3:$K$281,10,FALSE),"")</f>
        <v/>
      </c>
      <c r="AH294" s="110" t="str">
        <f>IFERROR(VLOOKUP($X294,Prospects!$A$3:$K$281,11,FALSE),"")</f>
        <v/>
      </c>
      <c r="AI294" s="110" t="str">
        <f>IFERROR(VLOOKUP($X294,Prospects!$A$3:$K$281,3,FALSE),"")</f>
        <v/>
      </c>
      <c r="AJ294" s="110" t="str">
        <f>IFERROR(VLOOKUP($X294,Prospects!$A$3:$K$281,4,FALSE),"")</f>
        <v/>
      </c>
      <c r="AK294" s="110" t="str">
        <f>IFERROR(VLOOKUP($X294,Prospects!$A$3:$K$281,5,FALSE),"")</f>
        <v/>
      </c>
      <c r="AL294" s="110" t="str">
        <f>IFERROR(VLOOKUP($X294,Prospects!$A$3:$K$281,6,FALSE),"")</f>
        <v/>
      </c>
      <c r="AN294" s="108" t="str">
        <f>IFERROR(VLOOKUP($X294,KEEPERS!$A$3:$H$300,1,FALSE),"")</f>
        <v/>
      </c>
      <c r="AO294" s="108" t="str">
        <f>IFERROR(VLOOKUP($X294,KEEPERS!$A$3:$H$300,5,FALSE),"")</f>
        <v/>
      </c>
      <c r="AP294" s="108" t="str">
        <f>IFERROR(VLOOKUP($X294,KEEPERS!$A$3:$H$300,2,FALSE),"")</f>
        <v/>
      </c>
      <c r="AQ294" s="110" t="str">
        <f>IFERROR(VLOOKUP($X294,KEEPERS!$A$3:$H$300,6,FALSE),"")</f>
        <v/>
      </c>
      <c r="AR294" s="110" t="str">
        <f>IFERROR(VLOOKUP($X294,KEEPERS!$A$3:$H$300,7,FALSE),"")</f>
        <v/>
      </c>
      <c r="AT294" s="110" t="str">
        <f>IFERROR(VLOOKUP($X294,HIT!$B$182:$AM$2000,1,FALSE),"")</f>
        <v/>
      </c>
      <c r="AU294" s="407">
        <f>IFERROR(VLOOKUP($X294,HIT!$B$182:$AM$2000,32,FALSE),0)</f>
        <v>0</v>
      </c>
      <c r="AV294" s="407">
        <f>IFERROR(VLOOKUP($X294,HIT!$B$182:$AM$2000,33,FALSE),0)</f>
        <v>0</v>
      </c>
      <c r="AW294" s="110" t="str">
        <f>IFERROR(VLOOKUP($X294,PITCH!$B$182:$AP$2000,1,FALSE),"")</f>
        <v>Keone Kela</v>
      </c>
      <c r="AX294" s="110">
        <f>IFERROR(VLOOKUP($X294,PITCH!$B$182:$AP$2000,35,FALSE),0)</f>
        <v>162.39999999999998</v>
      </c>
      <c r="AY294" s="110">
        <f>IFERROR(VLOOKUP($X294,PITCH!$B$182:$AP$2000,36,FALSE),0)</f>
        <v>2.4984615384615383</v>
      </c>
      <c r="AZ294" s="408">
        <f t="shared" si="20"/>
        <v>162.39999999999998</v>
      </c>
      <c r="BA294" s="408">
        <f>IF(AZ294&gt;0,RANK(AZ294,AZ$3:AZ954),"")</f>
        <v>437</v>
      </c>
      <c r="BB294" s="408">
        <f>IFERROR(VLOOKUP($X294,HIT!$B$182:$AP$2000,31,FALSE),0)</f>
        <v>0</v>
      </c>
      <c r="BC294" s="408">
        <f ca="1">IFERROR(VLOOKUP($X294,PITCH!$B$182:$AP$2000,34,FALSE),0)</f>
        <v>347</v>
      </c>
      <c r="BE294" s="110" t="str">
        <f>IFERROR(VLOOKUP($X294,OBP!$B$182:$AN$2001,32,FALSE),"")</f>
        <v/>
      </c>
      <c r="BG294" s="110" t="str">
        <f>IFERROR(VLOOKUP($X294,OPS!$B$183:$AL$2002,31,FALSE),"")</f>
        <v/>
      </c>
      <c r="BI294" s="110">
        <f ca="1">IFERROR(VLOOKUP($X294,PITCH!$B$205:$AP$2000,34,FALSE),"")</f>
        <v>347</v>
      </c>
      <c r="BJ294" s="110">
        <f ca="1">IFERROR(VLOOKUP($X294,PITCH!$B$205:$AP$2000,34,FALSE),"")</f>
        <v>347</v>
      </c>
      <c r="BK294" s="110">
        <f ca="1">IFERROR(VLOOKUP($X294,PITCH!$B$205:$AP$2000,34,FALSE),"")</f>
        <v>347</v>
      </c>
    </row>
    <row r="295" spans="2:63" x14ac:dyDescent="0.2">
      <c r="B295" t="s">
        <v>933</v>
      </c>
      <c r="C295" t="s">
        <v>339</v>
      </c>
      <c r="D295" t="s">
        <v>111</v>
      </c>
      <c r="E295" t="s">
        <v>111</v>
      </c>
      <c r="F295">
        <v>0</v>
      </c>
      <c r="M295">
        <v>164</v>
      </c>
      <c r="N295">
        <v>8</v>
      </c>
      <c r="O295">
        <v>0</v>
      </c>
      <c r="P295">
        <v>4.2300000000000004</v>
      </c>
      <c r="Q295">
        <v>1.34</v>
      </c>
      <c r="R295">
        <v>154</v>
      </c>
      <c r="T295" s="127">
        <f t="shared" si="21"/>
        <v>293</v>
      </c>
      <c r="U295" t="str">
        <f t="shared" si="18"/>
        <v>P</v>
      </c>
      <c r="V295" t="str">
        <f>IF(U295="H",COUNTIF($U$3:$U295,"H"),"")</f>
        <v/>
      </c>
      <c r="W295">
        <f>IF(U295="P",COUNTIF($U$3:$U295,"P"),"")</f>
        <v>131</v>
      </c>
      <c r="X295" s="76" t="str">
        <f t="shared" si="19"/>
        <v>Luke Weaver</v>
      </c>
      <c r="Y295">
        <f>IFERROR(VLOOKUP($X295,PITCH!$B$7:$AJ$2004,29,FALSE),"")</f>
        <v>8.6859688195991094</v>
      </c>
      <c r="Z295">
        <f>IFERROR(VLOOKUP($X295,PITCH!$B$7:$AJ$2004,30,FALSE),"")</f>
        <v>3.0734966592427622</v>
      </c>
      <c r="AA295">
        <f>IFERROR(VLOOKUP($X295,PITCH!$B$7:$AJ$2004,31,FALSE),"")</f>
        <v>5.6124721603563472</v>
      </c>
      <c r="AB295" t="str">
        <f>IFERROR(VLOOKUP($X295,PITCH!$B$7:$AJ$2004,1,FALSE),"")</f>
        <v>Luke Weaver</v>
      </c>
      <c r="AD295" s="108" t="str">
        <f>IFERROR(VLOOKUP($X295,Prospects!$A$3:$K$281,1,FALSE),"")</f>
        <v/>
      </c>
      <c r="AE295" s="108" t="str">
        <f>IFERROR(VLOOKUP($X295,Prospects!$A$3:$K$281,9,FALSE),"")</f>
        <v/>
      </c>
      <c r="AF295" s="108" t="str">
        <f>IFERROR(VLOOKUP($X295,Prospects!$A$3:$K$281,2,FALSE),"")</f>
        <v/>
      </c>
      <c r="AG295" s="110" t="str">
        <f>IFERROR(VLOOKUP($X295,Prospects!$A$3:$K$281,10,FALSE),"")</f>
        <v/>
      </c>
      <c r="AH295" s="110" t="str">
        <f>IFERROR(VLOOKUP($X295,Prospects!$A$3:$K$281,11,FALSE),"")</f>
        <v/>
      </c>
      <c r="AI295" s="110" t="str">
        <f>IFERROR(VLOOKUP($X295,Prospects!$A$3:$K$281,3,FALSE),"")</f>
        <v/>
      </c>
      <c r="AJ295" s="110" t="str">
        <f>IFERROR(VLOOKUP($X295,Prospects!$A$3:$K$281,4,FALSE),"")</f>
        <v/>
      </c>
      <c r="AK295" s="110" t="str">
        <f>IFERROR(VLOOKUP($X295,Prospects!$A$3:$K$281,5,FALSE),"")</f>
        <v/>
      </c>
      <c r="AL295" s="110" t="str">
        <f>IFERROR(VLOOKUP($X295,Prospects!$A$3:$K$281,6,FALSE),"")</f>
        <v/>
      </c>
      <c r="AN295" s="108" t="str">
        <f>IFERROR(VLOOKUP($X295,KEEPERS!$A$3:$H$300,1,FALSE),"")</f>
        <v/>
      </c>
      <c r="AO295" s="108" t="str">
        <f>IFERROR(VLOOKUP($X295,KEEPERS!$A$3:$H$300,5,FALSE),"")</f>
        <v/>
      </c>
      <c r="AP295" s="108" t="str">
        <f>IFERROR(VLOOKUP($X295,KEEPERS!$A$3:$H$300,2,FALSE),"")</f>
        <v/>
      </c>
      <c r="AQ295" s="110" t="str">
        <f>IFERROR(VLOOKUP($X295,KEEPERS!$A$3:$H$300,6,FALSE),"")</f>
        <v/>
      </c>
      <c r="AR295" s="110" t="str">
        <f>IFERROR(VLOOKUP($X295,KEEPERS!$A$3:$H$300,7,FALSE),"")</f>
        <v/>
      </c>
      <c r="AT295" s="110" t="str">
        <f>IFERROR(VLOOKUP($X295,HIT!$B$182:$AM$2000,1,FALSE),"")</f>
        <v/>
      </c>
      <c r="AU295" s="407">
        <f>IFERROR(VLOOKUP($X295,HIT!$B$182:$AM$2000,32,FALSE),0)</f>
        <v>0</v>
      </c>
      <c r="AV295" s="407">
        <f>IFERROR(VLOOKUP($X295,HIT!$B$182:$AM$2000,33,FALSE),0)</f>
        <v>0</v>
      </c>
      <c r="AW295" s="110" t="str">
        <f>IFERROR(VLOOKUP($X295,PITCH!$B$182:$AP$2000,1,FALSE),"")</f>
        <v>Luke Weaver</v>
      </c>
      <c r="AX295" s="110">
        <f>IFERROR(VLOOKUP($X295,PITCH!$B$182:$AP$2000,35,FALSE),0)</f>
        <v>276.09999999999997</v>
      </c>
      <c r="AY295" s="110">
        <f>IFERROR(VLOOKUP($X295,PITCH!$B$182:$AP$2000,36,FALSE),0)</f>
        <v>10.619230769230768</v>
      </c>
      <c r="AZ295" s="408">
        <f t="shared" si="20"/>
        <v>276.09999999999997</v>
      </c>
      <c r="BA295" s="408">
        <f>IF(AZ295&gt;0,RANK(AZ295,AZ$3:AZ955),"")</f>
        <v>292</v>
      </c>
      <c r="BB295" s="408">
        <f>IFERROR(VLOOKUP($X295,HIT!$B$182:$AP$2000,31,FALSE),0)</f>
        <v>0</v>
      </c>
      <c r="BC295" s="408">
        <f ca="1">IFERROR(VLOOKUP($X295,PITCH!$B$182:$AP$2000,34,FALSE),0)</f>
        <v>85</v>
      </c>
      <c r="BE295" s="110" t="str">
        <f>IFERROR(VLOOKUP($X295,OBP!$B$182:$AN$2001,32,FALSE),"")</f>
        <v/>
      </c>
      <c r="BG295" s="110" t="str">
        <f>IFERROR(VLOOKUP($X295,OPS!$B$183:$AL$2002,31,FALSE),"")</f>
        <v/>
      </c>
      <c r="BI295" s="110">
        <f ca="1">IFERROR(VLOOKUP($X295,PITCH!$B$205:$AP$2000,34,FALSE),"")</f>
        <v>85</v>
      </c>
      <c r="BJ295" s="110">
        <f ca="1">IFERROR(VLOOKUP($X295,PITCH!$B$205:$AP$2000,34,FALSE),"")</f>
        <v>85</v>
      </c>
      <c r="BK295" s="110">
        <f ca="1">IFERROR(VLOOKUP($X295,PITCH!$B$205:$AP$2000,34,FALSE),"")</f>
        <v>85</v>
      </c>
    </row>
    <row r="296" spans="2:63" x14ac:dyDescent="0.2">
      <c r="B296" t="s">
        <v>1319</v>
      </c>
      <c r="C296" t="s">
        <v>141</v>
      </c>
      <c r="D296" t="s">
        <v>6</v>
      </c>
      <c r="E296" t="s">
        <v>97</v>
      </c>
      <c r="F296">
        <v>0</v>
      </c>
      <c r="G296">
        <v>305</v>
      </c>
      <c r="H296">
        <v>28</v>
      </c>
      <c r="I296">
        <v>12</v>
      </c>
      <c r="J296">
        <v>36</v>
      </c>
      <c r="K296">
        <v>1</v>
      </c>
      <c r="L296">
        <v>0.26800000000000002</v>
      </c>
      <c r="T296" s="127">
        <f t="shared" si="21"/>
        <v>294</v>
      </c>
      <c r="U296" t="str">
        <f t="shared" si="18"/>
        <v>H</v>
      </c>
      <c r="V296">
        <f>IF(U296="H",COUNTIF($U$3:$U296,"H"),"")</f>
        <v>163</v>
      </c>
      <c r="W296" t="str">
        <f>IF(U296="P",COUNTIF($U$3:$U296,"P"),"")</f>
        <v/>
      </c>
      <c r="X296" s="76" t="str">
        <f t="shared" si="19"/>
        <v>Francisco Mejia</v>
      </c>
      <c r="Y296" t="str">
        <f>IFERROR(VLOOKUP($X296,PITCH!$B$7:$AJ$2004,29,FALSE),"")</f>
        <v/>
      </c>
      <c r="Z296" t="str">
        <f>IFERROR(VLOOKUP($X296,PITCH!$B$7:$AJ$2004,30,FALSE),"")</f>
        <v/>
      </c>
      <c r="AA296" t="str">
        <f>IFERROR(VLOOKUP($X296,PITCH!$B$7:$AJ$2004,31,FALSE),"")</f>
        <v/>
      </c>
      <c r="AB296" t="str">
        <f>IFERROR(VLOOKUP($X296,PITCH!$B$7:$AJ$2004,1,FALSE),"")</f>
        <v/>
      </c>
      <c r="AD296" s="108" t="str">
        <f>IFERROR(VLOOKUP($X296,Prospects!$A$3:$K$281,1,FALSE),"")</f>
        <v>Francisco Mejia</v>
      </c>
      <c r="AE296" s="108" t="str">
        <f>IFERROR(VLOOKUP($X296,Prospects!$A$3:$K$281,9,FALSE),"")</f>
        <v>H</v>
      </c>
      <c r="AF296" s="108">
        <f>IFERROR(VLOOKUP($X296,Prospects!$A$3:$K$281,2,FALSE),"")</f>
        <v>23</v>
      </c>
      <c r="AG296" s="110">
        <f>IFERROR(VLOOKUP($X296,Prospects!$A$3:$K$281,10,FALSE),"")</f>
        <v>20</v>
      </c>
      <c r="AH296" s="110" t="str">
        <f>IFERROR(VLOOKUP($X296,Prospects!$A$3:$K$281,11,FALSE),"")</f>
        <v/>
      </c>
      <c r="AI296" s="110" t="str">
        <f>IFERROR(VLOOKUP($X296,Prospects!$A$3:$K$281,3,FALSE),"")</f>
        <v>C</v>
      </c>
      <c r="AJ296" s="110">
        <f>IFERROR(VLOOKUP($X296,Prospects!$A$3:$K$281,4,FALSE),"")</f>
        <v>2019</v>
      </c>
      <c r="AK296" s="110">
        <f>IFERROR(VLOOKUP($X296,Prospects!$A$3:$K$281,5,FALSE),"")</f>
        <v>0</v>
      </c>
      <c r="AL296" s="110" t="str">
        <f>IFERROR(VLOOKUP($X296,Prospects!$A$3:$K$281,6,FALSE),"")</f>
        <v>SDP</v>
      </c>
      <c r="AN296" s="108" t="str">
        <f>IFERROR(VLOOKUP($X296,KEEPERS!$A$3:$H$300,1,FALSE),"")</f>
        <v/>
      </c>
      <c r="AO296" s="108" t="str">
        <f>IFERROR(VLOOKUP($X296,KEEPERS!$A$3:$H$300,5,FALSE),"")</f>
        <v/>
      </c>
      <c r="AP296" s="108" t="str">
        <f>IFERROR(VLOOKUP($X296,KEEPERS!$A$3:$H$300,2,FALSE),"")</f>
        <v/>
      </c>
      <c r="AQ296" s="110" t="str">
        <f>IFERROR(VLOOKUP($X296,KEEPERS!$A$3:$H$300,6,FALSE),"")</f>
        <v/>
      </c>
      <c r="AR296" s="110" t="str">
        <f>IFERROR(VLOOKUP($X296,KEEPERS!$A$3:$H$300,7,FALSE),"")</f>
        <v/>
      </c>
      <c r="AT296" s="110" t="str">
        <f>IFERROR(VLOOKUP($X296,HIT!$B$182:$AM$2000,1,FALSE),"")</f>
        <v>Francisco Mejia</v>
      </c>
      <c r="AU296" s="407">
        <f>IFERROR(VLOOKUP($X296,HIT!$B$182:$AM$2000,32,FALSE),0)</f>
        <v>153.60000000000002</v>
      </c>
      <c r="AV296" s="407">
        <f>IFERROR(VLOOKUP($X296,HIT!$B$182:$AM$2000,33,FALSE),0)</f>
        <v>1.8962962962962966</v>
      </c>
      <c r="AW296" s="110" t="str">
        <f>IFERROR(VLOOKUP($X296,PITCH!$B$182:$AP$2000,1,FALSE),"")</f>
        <v/>
      </c>
      <c r="AX296" s="110">
        <f>IFERROR(VLOOKUP($X296,PITCH!$B$182:$AP$2000,35,FALSE),0)</f>
        <v>0</v>
      </c>
      <c r="AY296" s="110">
        <f>IFERROR(VLOOKUP($X296,PITCH!$B$182:$AP$2000,36,FALSE),0)</f>
        <v>0</v>
      </c>
      <c r="AZ296" s="408">
        <f t="shared" si="20"/>
        <v>153.60000000000002</v>
      </c>
      <c r="BA296" s="408">
        <f>IF(AZ296&gt;0,RANK(AZ296,AZ$3:AZ956),"")</f>
        <v>454</v>
      </c>
      <c r="BB296" s="408">
        <f ca="1">IFERROR(VLOOKUP($X296,HIT!$B$182:$AP$2000,31,FALSE),0)</f>
        <v>299</v>
      </c>
      <c r="BC296" s="408">
        <f>IFERROR(VLOOKUP($X296,PITCH!$B$182:$AP$2000,34,FALSE),0)</f>
        <v>0</v>
      </c>
      <c r="BE296" s="110">
        <f>IFERROR(VLOOKUP($X296,OBP!$B$182:$AN$2001,32,FALSE),"")</f>
        <v>383</v>
      </c>
      <c r="BG296" s="110">
        <f>IFERROR(VLOOKUP($X296,OPS!$B$183:$AL$2002,31,FALSE),"")</f>
        <v>379</v>
      </c>
      <c r="BI296" s="110" t="str">
        <f>IFERROR(VLOOKUP($X296,PITCH!$B$205:$AP$2000,34,FALSE),"")</f>
        <v/>
      </c>
      <c r="BJ296" s="110" t="str">
        <f>IFERROR(VLOOKUP($X296,PITCH!$B$205:$AP$2000,34,FALSE),"")</f>
        <v/>
      </c>
      <c r="BK296" s="110" t="str">
        <f>IFERROR(VLOOKUP($X296,PITCH!$B$205:$AP$2000,34,FALSE),"")</f>
        <v/>
      </c>
    </row>
    <row r="297" spans="2:63" x14ac:dyDescent="0.2">
      <c r="B297" t="s">
        <v>621</v>
      </c>
      <c r="C297" t="s">
        <v>117</v>
      </c>
      <c r="D297" t="s">
        <v>9</v>
      </c>
      <c r="E297" t="s">
        <v>9</v>
      </c>
      <c r="F297">
        <v>0</v>
      </c>
      <c r="M297">
        <v>58</v>
      </c>
      <c r="N297">
        <v>2</v>
      </c>
      <c r="O297">
        <v>8</v>
      </c>
      <c r="P297">
        <v>3.77</v>
      </c>
      <c r="Q297">
        <v>1.23</v>
      </c>
      <c r="R297">
        <v>61</v>
      </c>
      <c r="T297" s="127">
        <f t="shared" si="21"/>
        <v>295</v>
      </c>
      <c r="U297" t="str">
        <f t="shared" si="18"/>
        <v>P</v>
      </c>
      <c r="V297" t="str">
        <f>IF(U297="H",COUNTIF($U$3:$U297,"H"),"")</f>
        <v/>
      </c>
      <c r="W297">
        <f>IF(U297="P",COUNTIF($U$3:$U297,"P"),"")</f>
        <v>132</v>
      </c>
      <c r="X297" s="76" t="str">
        <f t="shared" si="19"/>
        <v>Shawn Armstrong</v>
      </c>
      <c r="Y297">
        <f>IFERROR(VLOOKUP($X297,PITCH!$B$7:$AJ$2004,29,FALSE),"")</f>
        <v>9.9519230769230766</v>
      </c>
      <c r="Z297">
        <f>IFERROR(VLOOKUP($X297,PITCH!$B$7:$AJ$2004,30,FALSE),"")</f>
        <v>4.1826923076923075</v>
      </c>
      <c r="AA297">
        <f>IFERROR(VLOOKUP($X297,PITCH!$B$7:$AJ$2004,31,FALSE),"")</f>
        <v>5.7692307692307692</v>
      </c>
      <c r="AB297" t="str">
        <f>IFERROR(VLOOKUP($X297,PITCH!$B$7:$AJ$2004,1,FALSE),"")</f>
        <v>Shawn Armstrong</v>
      </c>
      <c r="AD297" s="108" t="str">
        <f>IFERROR(VLOOKUP($X297,Prospects!$A$3:$K$281,1,FALSE),"")</f>
        <v/>
      </c>
      <c r="AE297" s="108" t="str">
        <f>IFERROR(VLOOKUP($X297,Prospects!$A$3:$K$281,9,FALSE),"")</f>
        <v/>
      </c>
      <c r="AF297" s="108" t="str">
        <f>IFERROR(VLOOKUP($X297,Prospects!$A$3:$K$281,2,FALSE),"")</f>
        <v/>
      </c>
      <c r="AG297" s="110" t="str">
        <f>IFERROR(VLOOKUP($X297,Prospects!$A$3:$K$281,10,FALSE),"")</f>
        <v/>
      </c>
      <c r="AH297" s="110" t="str">
        <f>IFERROR(VLOOKUP($X297,Prospects!$A$3:$K$281,11,FALSE),"")</f>
        <v/>
      </c>
      <c r="AI297" s="110" t="str">
        <f>IFERROR(VLOOKUP($X297,Prospects!$A$3:$K$281,3,FALSE),"")</f>
        <v/>
      </c>
      <c r="AJ297" s="110" t="str">
        <f>IFERROR(VLOOKUP($X297,Prospects!$A$3:$K$281,4,FALSE),"")</f>
        <v/>
      </c>
      <c r="AK297" s="110" t="str">
        <f>IFERROR(VLOOKUP($X297,Prospects!$A$3:$K$281,5,FALSE),"")</f>
        <v/>
      </c>
      <c r="AL297" s="110" t="str">
        <f>IFERROR(VLOOKUP($X297,Prospects!$A$3:$K$281,6,FALSE),"")</f>
        <v/>
      </c>
      <c r="AN297" s="108" t="str">
        <f>IFERROR(VLOOKUP($X297,KEEPERS!$A$3:$H$300,1,FALSE),"")</f>
        <v/>
      </c>
      <c r="AO297" s="108" t="str">
        <f>IFERROR(VLOOKUP($X297,KEEPERS!$A$3:$H$300,5,FALSE),"")</f>
        <v/>
      </c>
      <c r="AP297" s="108" t="str">
        <f>IFERROR(VLOOKUP($X297,KEEPERS!$A$3:$H$300,2,FALSE),"")</f>
        <v/>
      </c>
      <c r="AQ297" s="110" t="str">
        <f>IFERROR(VLOOKUP($X297,KEEPERS!$A$3:$H$300,6,FALSE),"")</f>
        <v/>
      </c>
      <c r="AR297" s="110" t="str">
        <f>IFERROR(VLOOKUP($X297,KEEPERS!$A$3:$H$300,7,FALSE),"")</f>
        <v/>
      </c>
      <c r="AT297" s="110" t="str">
        <f>IFERROR(VLOOKUP($X297,HIT!$B$182:$AM$2000,1,FALSE),"")</f>
        <v/>
      </c>
      <c r="AU297" s="407">
        <f>IFERROR(VLOOKUP($X297,HIT!$B$182:$AM$2000,32,FALSE),0)</f>
        <v>0</v>
      </c>
      <c r="AV297" s="407">
        <f>IFERROR(VLOOKUP($X297,HIT!$B$182:$AM$2000,33,FALSE),0)</f>
        <v>0</v>
      </c>
      <c r="AW297" s="110" t="str">
        <f>IFERROR(VLOOKUP($X297,PITCH!$B$182:$AP$2000,1,FALSE),"")</f>
        <v>Shawn Armstrong</v>
      </c>
      <c r="AX297" s="110">
        <f>IFERROR(VLOOKUP($X297,PITCH!$B$182:$AP$2000,35,FALSE),0)</f>
        <v>136.69999999999999</v>
      </c>
      <c r="AY297" s="110">
        <f>IFERROR(VLOOKUP($X297,PITCH!$B$182:$AP$2000,36,FALSE),0)</f>
        <v>2.3982456140350874</v>
      </c>
      <c r="AZ297" s="408">
        <f t="shared" si="20"/>
        <v>136.69999999999999</v>
      </c>
      <c r="BA297" s="408">
        <f>IF(AZ297&gt;0,RANK(AZ297,AZ$3:AZ957),"")</f>
        <v>491</v>
      </c>
      <c r="BB297" s="408">
        <f>IFERROR(VLOOKUP($X297,HIT!$B$182:$AP$2000,31,FALSE),0)</f>
        <v>0</v>
      </c>
      <c r="BC297" s="408">
        <f ca="1">IFERROR(VLOOKUP($X297,PITCH!$B$182:$AP$2000,34,FALSE),0)</f>
        <v>347</v>
      </c>
      <c r="BE297" s="110" t="str">
        <f>IFERROR(VLOOKUP($X297,OBP!$B$182:$AN$2001,32,FALSE),"")</f>
        <v/>
      </c>
      <c r="BG297" s="110" t="str">
        <f>IFERROR(VLOOKUP($X297,OPS!$B$183:$AL$2002,31,FALSE),"")</f>
        <v/>
      </c>
      <c r="BI297" s="110">
        <f ca="1">IFERROR(VLOOKUP($X297,PITCH!$B$205:$AP$2000,34,FALSE),"")</f>
        <v>347</v>
      </c>
      <c r="BJ297" s="110">
        <f ca="1">IFERROR(VLOOKUP($X297,PITCH!$B$205:$AP$2000,34,FALSE),"")</f>
        <v>347</v>
      </c>
      <c r="BK297" s="110">
        <f ca="1">IFERROR(VLOOKUP($X297,PITCH!$B$205:$AP$2000,34,FALSE),"")</f>
        <v>347</v>
      </c>
    </row>
    <row r="298" spans="2:63" x14ac:dyDescent="0.2">
      <c r="B298" t="s">
        <v>3436</v>
      </c>
      <c r="C298" t="s">
        <v>339</v>
      </c>
      <c r="D298" t="s">
        <v>9</v>
      </c>
      <c r="E298" t="s">
        <v>9</v>
      </c>
      <c r="F298">
        <v>-1</v>
      </c>
      <c r="M298">
        <v>61</v>
      </c>
      <c r="N298">
        <v>4</v>
      </c>
      <c r="O298">
        <v>6</v>
      </c>
      <c r="P298">
        <v>3.61</v>
      </c>
      <c r="Q298">
        <v>1.1399999999999999</v>
      </c>
      <c r="R298">
        <v>57</v>
      </c>
      <c r="T298" s="127">
        <f t="shared" si="21"/>
        <v>296</v>
      </c>
      <c r="U298" t="str">
        <f t="shared" si="18"/>
        <v>P</v>
      </c>
      <c r="V298" t="str">
        <f>IF(U298="H",COUNTIF($U$3:$U298,"H"),"")</f>
        <v/>
      </c>
      <c r="W298">
        <f>IF(U298="P",COUNTIF($U$3:$U298,"P"),"")</f>
        <v>133</v>
      </c>
      <c r="X298" s="76" t="str">
        <f t="shared" si="19"/>
        <v>Yoshihisa Hirano</v>
      </c>
      <c r="Y298">
        <f>IFERROR(VLOOKUP($X298,PITCH!$B$7:$AJ$2004,29,FALSE),"")</f>
        <v>8.1818181818181817</v>
      </c>
      <c r="Z298">
        <f>IFERROR(VLOOKUP($X298,PITCH!$B$7:$AJ$2004,30,FALSE),"")</f>
        <v>3.3962264150943398</v>
      </c>
      <c r="AA298">
        <f>IFERROR(VLOOKUP($X298,PITCH!$B$7:$AJ$2004,31,FALSE),"")</f>
        <v>4.7855917667238419</v>
      </c>
      <c r="AB298" t="str">
        <f>IFERROR(VLOOKUP($X298,PITCH!$B$7:$AJ$2004,1,FALSE),"")</f>
        <v>Yoshihisa Hirano</v>
      </c>
      <c r="AD298" s="108" t="str">
        <f>IFERROR(VLOOKUP($X298,Prospects!$A$3:$K$281,1,FALSE),"")</f>
        <v/>
      </c>
      <c r="AE298" s="108" t="str">
        <f>IFERROR(VLOOKUP($X298,Prospects!$A$3:$K$281,9,FALSE),"")</f>
        <v/>
      </c>
      <c r="AF298" s="108" t="str">
        <f>IFERROR(VLOOKUP($X298,Prospects!$A$3:$K$281,2,FALSE),"")</f>
        <v/>
      </c>
      <c r="AG298" s="110" t="str">
        <f>IFERROR(VLOOKUP($X298,Prospects!$A$3:$K$281,10,FALSE),"")</f>
        <v/>
      </c>
      <c r="AH298" s="110" t="str">
        <f>IFERROR(VLOOKUP($X298,Prospects!$A$3:$K$281,11,FALSE),"")</f>
        <v/>
      </c>
      <c r="AI298" s="110" t="str">
        <f>IFERROR(VLOOKUP($X298,Prospects!$A$3:$K$281,3,FALSE),"")</f>
        <v/>
      </c>
      <c r="AJ298" s="110" t="str">
        <f>IFERROR(VLOOKUP($X298,Prospects!$A$3:$K$281,4,FALSE),"")</f>
        <v/>
      </c>
      <c r="AK298" s="110" t="str">
        <f>IFERROR(VLOOKUP($X298,Prospects!$A$3:$K$281,5,FALSE),"")</f>
        <v/>
      </c>
      <c r="AL298" s="110" t="str">
        <f>IFERROR(VLOOKUP($X298,Prospects!$A$3:$K$281,6,FALSE),"")</f>
        <v/>
      </c>
      <c r="AN298" s="108" t="str">
        <f>IFERROR(VLOOKUP($X298,KEEPERS!$A$3:$H$300,1,FALSE),"")</f>
        <v/>
      </c>
      <c r="AO298" s="108" t="str">
        <f>IFERROR(VLOOKUP($X298,KEEPERS!$A$3:$H$300,5,FALSE),"")</f>
        <v/>
      </c>
      <c r="AP298" s="108" t="str">
        <f>IFERROR(VLOOKUP($X298,KEEPERS!$A$3:$H$300,2,FALSE),"")</f>
        <v/>
      </c>
      <c r="AQ298" s="110" t="str">
        <f>IFERROR(VLOOKUP($X298,KEEPERS!$A$3:$H$300,6,FALSE),"")</f>
        <v/>
      </c>
      <c r="AR298" s="110" t="str">
        <f>IFERROR(VLOOKUP($X298,KEEPERS!$A$3:$H$300,7,FALSE),"")</f>
        <v/>
      </c>
      <c r="AT298" s="110" t="str">
        <f>IFERROR(VLOOKUP($X298,HIT!$B$182:$AM$2000,1,FALSE),"")</f>
        <v/>
      </c>
      <c r="AU298" s="407">
        <f>IFERROR(VLOOKUP($X298,HIT!$B$182:$AM$2000,32,FALSE),0)</f>
        <v>0</v>
      </c>
      <c r="AV298" s="407">
        <f>IFERROR(VLOOKUP($X298,HIT!$B$182:$AM$2000,33,FALSE),0)</f>
        <v>0</v>
      </c>
      <c r="AW298" s="110" t="str">
        <f>IFERROR(VLOOKUP($X298,PITCH!$B$182:$AP$2000,1,FALSE),"")</f>
        <v>Yoshihisa Hirano</v>
      </c>
      <c r="AX298" s="110">
        <f>IFERROR(VLOOKUP($X298,PITCH!$B$182:$AP$2000,35,FALSE),0)</f>
        <v>119.39999999999998</v>
      </c>
      <c r="AY298" s="110">
        <f>IFERROR(VLOOKUP($X298,PITCH!$B$182:$AP$2000,36,FALSE),0)</f>
        <v>1.8369230769230767</v>
      </c>
      <c r="AZ298" s="408">
        <f t="shared" si="20"/>
        <v>119.39999999999998</v>
      </c>
      <c r="BA298" s="408">
        <f>IF(AZ298&gt;0,RANK(AZ298,AZ$3:AZ958),"")</f>
        <v>521</v>
      </c>
      <c r="BB298" s="408">
        <f>IFERROR(VLOOKUP($X298,HIT!$B$182:$AP$2000,31,FALSE),0)</f>
        <v>0</v>
      </c>
      <c r="BC298" s="408">
        <f ca="1">IFERROR(VLOOKUP($X298,PITCH!$B$182:$AP$2000,34,FALSE),0)</f>
        <v>347</v>
      </c>
      <c r="BE298" s="110" t="str">
        <f>IFERROR(VLOOKUP($X298,OBP!$B$182:$AN$2001,32,FALSE),"")</f>
        <v/>
      </c>
      <c r="BG298" s="110" t="str">
        <f>IFERROR(VLOOKUP($X298,OPS!$B$183:$AL$2002,31,FALSE),"")</f>
        <v/>
      </c>
      <c r="BI298" s="110">
        <f ca="1">IFERROR(VLOOKUP($X298,PITCH!$B$205:$AP$2000,34,FALSE),"")</f>
        <v>347</v>
      </c>
      <c r="BJ298" s="110">
        <f ca="1">IFERROR(VLOOKUP($X298,PITCH!$B$205:$AP$2000,34,FALSE),"")</f>
        <v>347</v>
      </c>
      <c r="BK298" s="110">
        <f ca="1">IFERROR(VLOOKUP($X298,PITCH!$B$205:$AP$2000,34,FALSE),"")</f>
        <v>347</v>
      </c>
    </row>
    <row r="299" spans="2:63" x14ac:dyDescent="0.2">
      <c r="B299" t="s">
        <v>1480</v>
      </c>
      <c r="C299" t="s">
        <v>115</v>
      </c>
      <c r="D299" t="s">
        <v>9</v>
      </c>
      <c r="E299" t="s">
        <v>9</v>
      </c>
      <c r="F299">
        <v>-1</v>
      </c>
      <c r="M299">
        <v>63</v>
      </c>
      <c r="N299">
        <v>6</v>
      </c>
      <c r="O299">
        <v>6</v>
      </c>
      <c r="P299">
        <v>3.88</v>
      </c>
      <c r="Q299">
        <v>1.24</v>
      </c>
      <c r="R299">
        <v>76</v>
      </c>
      <c r="T299" s="127">
        <f t="shared" si="21"/>
        <v>297</v>
      </c>
      <c r="U299" t="str">
        <f t="shared" si="18"/>
        <v>P</v>
      </c>
      <c r="V299" t="str">
        <f>IF(U299="H",COUNTIF($U$3:$U299,"H"),"")</f>
        <v/>
      </c>
      <c r="W299">
        <f>IF(U299="P",COUNTIF($U$3:$U299,"P"),"")</f>
        <v>134</v>
      </c>
      <c r="X299" s="76" t="str">
        <f t="shared" si="19"/>
        <v>Joe Jimenez</v>
      </c>
      <c r="Y299">
        <f>IFERROR(VLOOKUP($X299,PITCH!$B$7:$AJ$2004,29,FALSE),"")</f>
        <v>10.188679245283019</v>
      </c>
      <c r="Z299">
        <f>IFERROR(VLOOKUP($X299,PITCH!$B$7:$AJ$2004,30,FALSE),"")</f>
        <v>3.704974271012007</v>
      </c>
      <c r="AA299">
        <f>IFERROR(VLOOKUP($X299,PITCH!$B$7:$AJ$2004,31,FALSE),"")</f>
        <v>6.4837049742710118</v>
      </c>
      <c r="AB299" t="str">
        <f>IFERROR(VLOOKUP($X299,PITCH!$B$7:$AJ$2004,1,FALSE),"")</f>
        <v>Joe Jimenez</v>
      </c>
      <c r="AD299" s="108" t="str">
        <f>IFERROR(VLOOKUP($X299,Prospects!$A$3:$K$281,1,FALSE),"")</f>
        <v/>
      </c>
      <c r="AE299" s="108" t="str">
        <f>IFERROR(VLOOKUP($X299,Prospects!$A$3:$K$281,9,FALSE),"")</f>
        <v/>
      </c>
      <c r="AF299" s="108" t="str">
        <f>IFERROR(VLOOKUP($X299,Prospects!$A$3:$K$281,2,FALSE),"")</f>
        <v/>
      </c>
      <c r="AG299" s="110" t="str">
        <f>IFERROR(VLOOKUP($X299,Prospects!$A$3:$K$281,10,FALSE),"")</f>
        <v/>
      </c>
      <c r="AH299" s="110" t="str">
        <f>IFERROR(VLOOKUP($X299,Prospects!$A$3:$K$281,11,FALSE),"")</f>
        <v/>
      </c>
      <c r="AI299" s="110" t="str">
        <f>IFERROR(VLOOKUP($X299,Prospects!$A$3:$K$281,3,FALSE),"")</f>
        <v/>
      </c>
      <c r="AJ299" s="110" t="str">
        <f>IFERROR(VLOOKUP($X299,Prospects!$A$3:$K$281,4,FALSE),"")</f>
        <v/>
      </c>
      <c r="AK299" s="110" t="str">
        <f>IFERROR(VLOOKUP($X299,Prospects!$A$3:$K$281,5,FALSE),"")</f>
        <v/>
      </c>
      <c r="AL299" s="110" t="str">
        <f>IFERROR(VLOOKUP($X299,Prospects!$A$3:$K$281,6,FALSE),"")</f>
        <v/>
      </c>
      <c r="AN299" s="108" t="str">
        <f>IFERROR(VLOOKUP($X299,KEEPERS!$A$3:$H$300,1,FALSE),"")</f>
        <v/>
      </c>
      <c r="AO299" s="108" t="str">
        <f>IFERROR(VLOOKUP($X299,KEEPERS!$A$3:$H$300,5,FALSE),"")</f>
        <v/>
      </c>
      <c r="AP299" s="108" t="str">
        <f>IFERROR(VLOOKUP($X299,KEEPERS!$A$3:$H$300,2,FALSE),"")</f>
        <v/>
      </c>
      <c r="AQ299" s="110" t="str">
        <f>IFERROR(VLOOKUP($X299,KEEPERS!$A$3:$H$300,6,FALSE),"")</f>
        <v/>
      </c>
      <c r="AR299" s="110" t="str">
        <f>IFERROR(VLOOKUP($X299,KEEPERS!$A$3:$H$300,7,FALSE),"")</f>
        <v/>
      </c>
      <c r="AT299" s="110" t="str">
        <f>IFERROR(VLOOKUP($X299,HIT!$B$182:$AM$2000,1,FALSE),"")</f>
        <v/>
      </c>
      <c r="AU299" s="407">
        <f>IFERROR(VLOOKUP($X299,HIT!$B$182:$AM$2000,32,FALSE),0)</f>
        <v>0</v>
      </c>
      <c r="AV299" s="407">
        <f>IFERROR(VLOOKUP($X299,HIT!$B$182:$AM$2000,33,FALSE),0)</f>
        <v>0</v>
      </c>
      <c r="AW299" s="110" t="str">
        <f>IFERROR(VLOOKUP($X299,PITCH!$B$182:$AP$2000,1,FALSE),"")</f>
        <v>Joe Jimenez</v>
      </c>
      <c r="AX299" s="110">
        <f>IFERROR(VLOOKUP($X299,PITCH!$B$182:$AP$2000,35,FALSE),0)</f>
        <v>147.89999999999998</v>
      </c>
      <c r="AY299" s="110">
        <f>IFERROR(VLOOKUP($X299,PITCH!$B$182:$AP$2000,36,FALSE),0)</f>
        <v>2.2753846153846151</v>
      </c>
      <c r="AZ299" s="408">
        <f t="shared" si="20"/>
        <v>147.89999999999998</v>
      </c>
      <c r="BA299" s="408">
        <f>IF(AZ299&gt;0,RANK(AZ299,AZ$3:AZ959),"")</f>
        <v>468</v>
      </c>
      <c r="BB299" s="408">
        <f>IFERROR(VLOOKUP($X299,HIT!$B$182:$AP$2000,31,FALSE),0)</f>
        <v>0</v>
      </c>
      <c r="BC299" s="408">
        <f ca="1">IFERROR(VLOOKUP($X299,PITCH!$B$182:$AP$2000,34,FALSE),0)</f>
        <v>347</v>
      </c>
      <c r="BE299" s="110" t="str">
        <f>IFERROR(VLOOKUP($X299,OBP!$B$182:$AN$2001,32,FALSE),"")</f>
        <v/>
      </c>
      <c r="BG299" s="110" t="str">
        <f>IFERROR(VLOOKUP($X299,OPS!$B$183:$AL$2002,31,FALSE),"")</f>
        <v/>
      </c>
      <c r="BI299" s="110">
        <f ca="1">IFERROR(VLOOKUP($X299,PITCH!$B$205:$AP$2000,34,FALSE),"")</f>
        <v>347</v>
      </c>
      <c r="BJ299" s="110">
        <f ca="1">IFERROR(VLOOKUP($X299,PITCH!$B$205:$AP$2000,34,FALSE),"")</f>
        <v>347</v>
      </c>
      <c r="BK299" s="110">
        <f ca="1">IFERROR(VLOOKUP($X299,PITCH!$B$205:$AP$2000,34,FALSE),"")</f>
        <v>347</v>
      </c>
    </row>
    <row r="300" spans="2:63" x14ac:dyDescent="0.2">
      <c r="B300" t="s">
        <v>3437</v>
      </c>
      <c r="C300" t="s">
        <v>136</v>
      </c>
      <c r="D300" t="s">
        <v>111</v>
      </c>
      <c r="E300" t="s">
        <v>111</v>
      </c>
      <c r="F300">
        <v>-1</v>
      </c>
      <c r="M300">
        <v>125</v>
      </c>
      <c r="N300">
        <v>7</v>
      </c>
      <c r="O300">
        <v>0</v>
      </c>
      <c r="P300">
        <v>4.25</v>
      </c>
      <c r="Q300">
        <v>1.23</v>
      </c>
      <c r="R300">
        <v>127</v>
      </c>
      <c r="T300" s="127">
        <f t="shared" si="21"/>
        <v>298</v>
      </c>
      <c r="U300" t="str">
        <f t="shared" si="18"/>
        <v>P</v>
      </c>
      <c r="V300" t="str">
        <f>IF(U300="H",COUNTIF($U$3:$U300,"H"),"")</f>
        <v/>
      </c>
      <c r="W300">
        <f>IF(U300="P",COUNTIF($U$3:$U300,"P"),"")</f>
        <v>135</v>
      </c>
      <c r="X300" s="76" t="str">
        <f t="shared" si="19"/>
        <v>Michael Pineda</v>
      </c>
      <c r="Y300">
        <f>IFERROR(VLOOKUP($X300,PITCH!$B$7:$AJ$2004,29,FALSE),"")</f>
        <v>8.1681931723563697</v>
      </c>
      <c r="Z300">
        <f>IFERROR(VLOOKUP($X300,PITCH!$B$7:$AJ$2004,30,FALSE),"")</f>
        <v>2.3230641132389676</v>
      </c>
      <c r="AA300">
        <f>IFERROR(VLOOKUP($X300,PITCH!$B$7:$AJ$2004,31,FALSE),"")</f>
        <v>5.8451290591174025</v>
      </c>
      <c r="AB300" t="str">
        <f>IFERROR(VLOOKUP($X300,PITCH!$B$7:$AJ$2004,1,FALSE),"")</f>
        <v>Michael Pineda</v>
      </c>
      <c r="AD300" s="108" t="str">
        <f>IFERROR(VLOOKUP($X300,Prospects!$A$3:$K$281,1,FALSE),"")</f>
        <v/>
      </c>
      <c r="AE300" s="108" t="str">
        <f>IFERROR(VLOOKUP($X300,Prospects!$A$3:$K$281,9,FALSE),"")</f>
        <v/>
      </c>
      <c r="AF300" s="108" t="str">
        <f>IFERROR(VLOOKUP($X300,Prospects!$A$3:$K$281,2,FALSE),"")</f>
        <v/>
      </c>
      <c r="AG300" s="110" t="str">
        <f>IFERROR(VLOOKUP($X300,Prospects!$A$3:$K$281,10,FALSE),"")</f>
        <v/>
      </c>
      <c r="AH300" s="110" t="str">
        <f>IFERROR(VLOOKUP($X300,Prospects!$A$3:$K$281,11,FALSE),"")</f>
        <v/>
      </c>
      <c r="AI300" s="110" t="str">
        <f>IFERROR(VLOOKUP($X300,Prospects!$A$3:$K$281,3,FALSE),"")</f>
        <v/>
      </c>
      <c r="AJ300" s="110" t="str">
        <f>IFERROR(VLOOKUP($X300,Prospects!$A$3:$K$281,4,FALSE),"")</f>
        <v/>
      </c>
      <c r="AK300" s="110" t="str">
        <f>IFERROR(VLOOKUP($X300,Prospects!$A$3:$K$281,5,FALSE),"")</f>
        <v/>
      </c>
      <c r="AL300" s="110" t="str">
        <f>IFERROR(VLOOKUP($X300,Prospects!$A$3:$K$281,6,FALSE),"")</f>
        <v/>
      </c>
      <c r="AN300" s="108" t="str">
        <f>IFERROR(VLOOKUP($X300,KEEPERS!$A$3:$H$300,1,FALSE),"")</f>
        <v/>
      </c>
      <c r="AO300" s="108" t="str">
        <f>IFERROR(VLOOKUP($X300,KEEPERS!$A$3:$H$300,5,FALSE),"")</f>
        <v/>
      </c>
      <c r="AP300" s="108" t="str">
        <f>IFERROR(VLOOKUP($X300,KEEPERS!$A$3:$H$300,2,FALSE),"")</f>
        <v/>
      </c>
      <c r="AQ300" s="110" t="str">
        <f>IFERROR(VLOOKUP($X300,KEEPERS!$A$3:$H$300,6,FALSE),"")</f>
        <v/>
      </c>
      <c r="AR300" s="110" t="str">
        <f>IFERROR(VLOOKUP($X300,KEEPERS!$A$3:$H$300,7,FALSE),"")</f>
        <v/>
      </c>
      <c r="AT300" s="110" t="str">
        <f>IFERROR(VLOOKUP($X300,HIT!$B$182:$AM$2000,1,FALSE),"")</f>
        <v/>
      </c>
      <c r="AU300" s="407">
        <f>IFERROR(VLOOKUP($X300,HIT!$B$182:$AM$2000,32,FALSE),0)</f>
        <v>0</v>
      </c>
      <c r="AV300" s="407">
        <f>IFERROR(VLOOKUP($X300,HIT!$B$182:$AM$2000,33,FALSE),0)</f>
        <v>0</v>
      </c>
      <c r="AW300" s="110" t="str">
        <f>IFERROR(VLOOKUP($X300,PITCH!$B$182:$AP$2000,1,FALSE),"")</f>
        <v>Michael Pineda</v>
      </c>
      <c r="AX300" s="110">
        <f>IFERROR(VLOOKUP($X300,PITCH!$B$182:$AP$2000,35,FALSE),0)</f>
        <v>261.79999999999995</v>
      </c>
      <c r="AY300" s="110">
        <f>IFERROR(VLOOKUP($X300,PITCH!$B$182:$AP$2000,36,FALSE),0)</f>
        <v>11.382608695652172</v>
      </c>
      <c r="AZ300" s="408">
        <f t="shared" si="20"/>
        <v>261.79999999999995</v>
      </c>
      <c r="BA300" s="408">
        <f>IF(AZ300&gt;0,RANK(AZ300,AZ$3:AZ960),"")</f>
        <v>311</v>
      </c>
      <c r="BB300" s="408">
        <f>IFERROR(VLOOKUP($X300,HIT!$B$182:$AP$2000,31,FALSE),0)</f>
        <v>0</v>
      </c>
      <c r="BC300" s="408">
        <f ca="1">IFERROR(VLOOKUP($X300,PITCH!$B$182:$AP$2000,34,FALSE),0)</f>
        <v>100</v>
      </c>
      <c r="BE300" s="110" t="str">
        <f>IFERROR(VLOOKUP($X300,OBP!$B$182:$AN$2001,32,FALSE),"")</f>
        <v/>
      </c>
      <c r="BG300" s="110" t="str">
        <f>IFERROR(VLOOKUP($X300,OPS!$B$183:$AL$2002,31,FALSE),"")</f>
        <v/>
      </c>
      <c r="BI300" s="110">
        <f ca="1">IFERROR(VLOOKUP($X300,PITCH!$B$205:$AP$2000,34,FALSE),"")</f>
        <v>100</v>
      </c>
      <c r="BJ300" s="110">
        <f ca="1">IFERROR(VLOOKUP($X300,PITCH!$B$205:$AP$2000,34,FALSE),"")</f>
        <v>100</v>
      </c>
      <c r="BK300" s="110">
        <f ca="1">IFERROR(VLOOKUP($X300,PITCH!$B$205:$AP$2000,34,FALSE),"")</f>
        <v>100</v>
      </c>
    </row>
    <row r="301" spans="2:63" x14ac:dyDescent="0.2">
      <c r="B301" t="s">
        <v>936</v>
      </c>
      <c r="C301" t="s">
        <v>719</v>
      </c>
      <c r="D301" t="s">
        <v>9</v>
      </c>
      <c r="E301" t="s">
        <v>9</v>
      </c>
      <c r="F301">
        <v>-1</v>
      </c>
      <c r="M301">
        <v>70</v>
      </c>
      <c r="N301">
        <v>6</v>
      </c>
      <c r="O301">
        <v>0</v>
      </c>
      <c r="P301">
        <v>2.8</v>
      </c>
      <c r="Q301">
        <v>1.01</v>
      </c>
      <c r="R301">
        <v>94</v>
      </c>
      <c r="T301" s="127">
        <f t="shared" si="21"/>
        <v>299</v>
      </c>
      <c r="U301" t="str">
        <f t="shared" si="18"/>
        <v>P</v>
      </c>
      <c r="V301" t="str">
        <f>IF(U301="H",COUNTIF($U$3:$U301,"H"),"")</f>
        <v/>
      </c>
      <c r="W301">
        <f>IF(U301="P",COUNTIF($U$3:$U301,"P"),"")</f>
        <v>136</v>
      </c>
      <c r="X301" s="76" t="str">
        <f t="shared" si="19"/>
        <v>Chad Green</v>
      </c>
      <c r="Y301">
        <f>IFERROR(VLOOKUP($X301,PITCH!$B$7:$AJ$2004,29,FALSE),"")</f>
        <v>11.30105900151286</v>
      </c>
      <c r="Z301">
        <f>IFERROR(VLOOKUP($X301,PITCH!$B$7:$AJ$2004,30,FALSE),"")</f>
        <v>2.5869894099848718</v>
      </c>
      <c r="AA301">
        <f>IFERROR(VLOOKUP($X301,PITCH!$B$7:$AJ$2004,31,FALSE),"")</f>
        <v>8.7140695915279878</v>
      </c>
      <c r="AB301" t="str">
        <f>IFERROR(VLOOKUP($X301,PITCH!$B$7:$AJ$2004,1,FALSE),"")</f>
        <v>Chad Green</v>
      </c>
      <c r="AD301" s="108" t="str">
        <f>IFERROR(VLOOKUP($X301,Prospects!$A$3:$K$281,1,FALSE),"")</f>
        <v/>
      </c>
      <c r="AE301" s="108" t="str">
        <f>IFERROR(VLOOKUP($X301,Prospects!$A$3:$K$281,9,FALSE),"")</f>
        <v/>
      </c>
      <c r="AF301" s="108" t="str">
        <f>IFERROR(VLOOKUP($X301,Prospects!$A$3:$K$281,2,FALSE),"")</f>
        <v/>
      </c>
      <c r="AG301" s="110" t="str">
        <f>IFERROR(VLOOKUP($X301,Prospects!$A$3:$K$281,10,FALSE),"")</f>
        <v/>
      </c>
      <c r="AH301" s="110" t="str">
        <f>IFERROR(VLOOKUP($X301,Prospects!$A$3:$K$281,11,FALSE),"")</f>
        <v/>
      </c>
      <c r="AI301" s="110" t="str">
        <f>IFERROR(VLOOKUP($X301,Prospects!$A$3:$K$281,3,FALSE),"")</f>
        <v/>
      </c>
      <c r="AJ301" s="110" t="str">
        <f>IFERROR(VLOOKUP($X301,Prospects!$A$3:$K$281,4,FALSE),"")</f>
        <v/>
      </c>
      <c r="AK301" s="110" t="str">
        <f>IFERROR(VLOOKUP($X301,Prospects!$A$3:$K$281,5,FALSE),"")</f>
        <v/>
      </c>
      <c r="AL301" s="110" t="str">
        <f>IFERROR(VLOOKUP($X301,Prospects!$A$3:$K$281,6,FALSE),"")</f>
        <v/>
      </c>
      <c r="AN301" s="108" t="str">
        <f>IFERROR(VLOOKUP($X301,KEEPERS!$A$3:$H$300,1,FALSE),"")</f>
        <v/>
      </c>
      <c r="AO301" s="108" t="str">
        <f>IFERROR(VLOOKUP($X301,KEEPERS!$A$3:$H$300,5,FALSE),"")</f>
        <v/>
      </c>
      <c r="AP301" s="108" t="str">
        <f>IFERROR(VLOOKUP($X301,KEEPERS!$A$3:$H$300,2,FALSE),"")</f>
        <v/>
      </c>
      <c r="AQ301" s="110" t="str">
        <f>IFERROR(VLOOKUP($X301,KEEPERS!$A$3:$H$300,6,FALSE),"")</f>
        <v/>
      </c>
      <c r="AR301" s="110" t="str">
        <f>IFERROR(VLOOKUP($X301,KEEPERS!$A$3:$H$300,7,FALSE),"")</f>
        <v/>
      </c>
      <c r="AT301" s="110" t="str">
        <f>IFERROR(VLOOKUP($X301,HIT!$B$182:$AM$2000,1,FALSE),"")</f>
        <v/>
      </c>
      <c r="AU301" s="407">
        <f>IFERROR(VLOOKUP($X301,HIT!$B$182:$AM$2000,32,FALSE),0)</f>
        <v>0</v>
      </c>
      <c r="AV301" s="407">
        <f>IFERROR(VLOOKUP($X301,HIT!$B$182:$AM$2000,33,FALSE),0)</f>
        <v>0</v>
      </c>
      <c r="AW301" s="110" t="str">
        <f>IFERROR(VLOOKUP($X301,PITCH!$B$182:$AP$2000,1,FALSE),"")</f>
        <v>Chad Green</v>
      </c>
      <c r="AX301" s="110">
        <f>IFERROR(VLOOKUP($X301,PITCH!$B$182:$AP$2000,35,FALSE),0)</f>
        <v>156.79999999999998</v>
      </c>
      <c r="AY301" s="110">
        <f>IFERROR(VLOOKUP($X301,PITCH!$B$182:$AP$2000,36,FALSE),0)</f>
        <v>2.8509090909090906</v>
      </c>
      <c r="AZ301" s="408">
        <f t="shared" si="20"/>
        <v>156.79999999999998</v>
      </c>
      <c r="BA301" s="408">
        <f>IF(AZ301&gt;0,RANK(AZ301,AZ$3:AZ961),"")</f>
        <v>451</v>
      </c>
      <c r="BB301" s="408">
        <f>IFERROR(VLOOKUP($X301,HIT!$B$182:$AP$2000,31,FALSE),0)</f>
        <v>0</v>
      </c>
      <c r="BC301" s="408">
        <f ca="1">IFERROR(VLOOKUP($X301,PITCH!$B$182:$AP$2000,34,FALSE),0)</f>
        <v>347</v>
      </c>
      <c r="BE301" s="110" t="str">
        <f>IFERROR(VLOOKUP($X301,OBP!$B$182:$AN$2001,32,FALSE),"")</f>
        <v/>
      </c>
      <c r="BG301" s="110" t="str">
        <f>IFERROR(VLOOKUP($X301,OPS!$B$183:$AL$2002,31,FALSE),"")</f>
        <v/>
      </c>
      <c r="BI301" s="110">
        <f ca="1">IFERROR(VLOOKUP($X301,PITCH!$B$205:$AP$2000,34,FALSE),"")</f>
        <v>347</v>
      </c>
      <c r="BJ301" s="110">
        <f ca="1">IFERROR(VLOOKUP($X301,PITCH!$B$205:$AP$2000,34,FALSE),"")</f>
        <v>347</v>
      </c>
      <c r="BK301" s="110">
        <f ca="1">IFERROR(VLOOKUP($X301,PITCH!$B$205:$AP$2000,34,FALSE),"")</f>
        <v>347</v>
      </c>
    </row>
    <row r="302" spans="2:63" x14ac:dyDescent="0.2">
      <c r="B302" t="s">
        <v>3438</v>
      </c>
      <c r="C302" t="s">
        <v>133</v>
      </c>
      <c r="D302" t="s">
        <v>112</v>
      </c>
      <c r="E302" t="s">
        <v>112</v>
      </c>
      <c r="F302">
        <v>-1</v>
      </c>
      <c r="G302">
        <v>551</v>
      </c>
      <c r="H302">
        <v>61</v>
      </c>
      <c r="I302">
        <v>20</v>
      </c>
      <c r="J302">
        <v>75</v>
      </c>
      <c r="K302">
        <v>1</v>
      </c>
      <c r="L302">
        <v>0.248</v>
      </c>
      <c r="T302" s="127">
        <f t="shared" si="21"/>
        <v>300</v>
      </c>
      <c r="U302" t="str">
        <f t="shared" si="18"/>
        <v>H</v>
      </c>
      <c r="V302">
        <f>IF(U302="H",COUNTIF($U$3:$U302,"H"),"")</f>
        <v>164</v>
      </c>
      <c r="W302" t="str">
        <f>IF(U302="P",COUNTIF($U$3:$U302,"P"),"")</f>
        <v/>
      </c>
      <c r="X302" s="76" t="str">
        <f t="shared" si="19"/>
        <v>Ryan O’Hearn</v>
      </c>
      <c r="Y302" t="str">
        <f>IFERROR(VLOOKUP($X302,PITCH!$B$7:$AJ$2004,29,FALSE),"")</f>
        <v/>
      </c>
      <c r="Z302" t="str">
        <f>IFERROR(VLOOKUP($X302,PITCH!$B$7:$AJ$2004,30,FALSE),"")</f>
        <v/>
      </c>
      <c r="AA302" t="str">
        <f>IFERROR(VLOOKUP($X302,PITCH!$B$7:$AJ$2004,31,FALSE),"")</f>
        <v/>
      </c>
      <c r="AB302" t="str">
        <f>IFERROR(VLOOKUP($X302,PITCH!$B$7:$AJ$2004,1,FALSE),"")</f>
        <v/>
      </c>
      <c r="AD302" s="108" t="str">
        <f>IFERROR(VLOOKUP($X302,Prospects!$A$3:$K$281,1,FALSE),"")</f>
        <v/>
      </c>
      <c r="AE302" s="108" t="str">
        <f>IFERROR(VLOOKUP($X302,Prospects!$A$3:$K$281,9,FALSE),"")</f>
        <v/>
      </c>
      <c r="AF302" s="108" t="str">
        <f>IFERROR(VLOOKUP($X302,Prospects!$A$3:$K$281,2,FALSE),"")</f>
        <v/>
      </c>
      <c r="AG302" s="110" t="str">
        <f>IFERROR(VLOOKUP($X302,Prospects!$A$3:$K$281,10,FALSE),"")</f>
        <v/>
      </c>
      <c r="AH302" s="110" t="str">
        <f>IFERROR(VLOOKUP($X302,Prospects!$A$3:$K$281,11,FALSE),"")</f>
        <v/>
      </c>
      <c r="AI302" s="110" t="str">
        <f>IFERROR(VLOOKUP($X302,Prospects!$A$3:$K$281,3,FALSE),"")</f>
        <v/>
      </c>
      <c r="AJ302" s="110" t="str">
        <f>IFERROR(VLOOKUP($X302,Prospects!$A$3:$K$281,4,FALSE),"")</f>
        <v/>
      </c>
      <c r="AK302" s="110" t="str">
        <f>IFERROR(VLOOKUP($X302,Prospects!$A$3:$K$281,5,FALSE),"")</f>
        <v/>
      </c>
      <c r="AL302" s="110" t="str">
        <f>IFERROR(VLOOKUP($X302,Prospects!$A$3:$K$281,6,FALSE),"")</f>
        <v/>
      </c>
      <c r="AN302" s="108" t="str">
        <f>IFERROR(VLOOKUP($X302,KEEPERS!$A$3:$H$300,1,FALSE),"")</f>
        <v/>
      </c>
      <c r="AO302" s="108" t="str">
        <f>IFERROR(VLOOKUP($X302,KEEPERS!$A$3:$H$300,5,FALSE),"")</f>
        <v/>
      </c>
      <c r="AP302" s="108" t="str">
        <f>IFERROR(VLOOKUP($X302,KEEPERS!$A$3:$H$300,2,FALSE),"")</f>
        <v/>
      </c>
      <c r="AQ302" s="110" t="str">
        <f>IFERROR(VLOOKUP($X302,KEEPERS!$A$3:$H$300,6,FALSE),"")</f>
        <v/>
      </c>
      <c r="AR302" s="110" t="str">
        <f>IFERROR(VLOOKUP($X302,KEEPERS!$A$3:$H$300,7,FALSE),"")</f>
        <v/>
      </c>
      <c r="AT302" s="110" t="str">
        <f>IFERROR(VLOOKUP($X302,HIT!$B$182:$AM$2000,1,FALSE),"")</f>
        <v>Ryan O’Hearn</v>
      </c>
      <c r="AU302" s="407">
        <f>IFERROR(VLOOKUP($X302,HIT!$B$182:$AM$2000,32,FALSE),0)</f>
        <v>312.14999999999992</v>
      </c>
      <c r="AV302" s="407">
        <f>IFERROR(VLOOKUP($X302,HIT!$B$182:$AM$2000,33,FALSE),0)</f>
        <v>2.2619565217391298</v>
      </c>
      <c r="AW302" s="110" t="str">
        <f>IFERROR(VLOOKUP($X302,PITCH!$B$182:$AP$2000,1,FALSE),"")</f>
        <v/>
      </c>
      <c r="AX302" s="110">
        <f>IFERROR(VLOOKUP($X302,PITCH!$B$182:$AP$2000,35,FALSE),0)</f>
        <v>0</v>
      </c>
      <c r="AY302" s="110">
        <f>IFERROR(VLOOKUP($X302,PITCH!$B$182:$AP$2000,36,FALSE),0)</f>
        <v>0</v>
      </c>
      <c r="AZ302" s="408">
        <f t="shared" si="20"/>
        <v>312.14999999999992</v>
      </c>
      <c r="BA302" s="408">
        <f>IF(AZ302&gt;0,RANK(AZ302,AZ$3:AZ962),"")</f>
        <v>235</v>
      </c>
      <c r="BB302" s="408">
        <f ca="1">IFERROR(VLOOKUP($X302,HIT!$B$182:$AP$2000,31,FALSE),0)</f>
        <v>197</v>
      </c>
      <c r="BC302" s="408">
        <f>IFERROR(VLOOKUP($X302,PITCH!$B$182:$AP$2000,34,FALSE),0)</f>
        <v>0</v>
      </c>
      <c r="BE302" s="110">
        <f>IFERROR(VLOOKUP($X302,OBP!$B$182:$AN$2001,32,FALSE),"")</f>
        <v>221</v>
      </c>
      <c r="BG302" s="110">
        <f>IFERROR(VLOOKUP($X302,OPS!$B$183:$AL$2002,31,FALSE),"")</f>
        <v>206</v>
      </c>
      <c r="BI302" s="110" t="str">
        <f>IFERROR(VLOOKUP($X302,PITCH!$B$205:$AP$2000,34,FALSE),"")</f>
        <v/>
      </c>
      <c r="BJ302" s="110" t="str">
        <f>IFERROR(VLOOKUP($X302,PITCH!$B$205:$AP$2000,34,FALSE),"")</f>
        <v/>
      </c>
      <c r="BK302" s="110" t="str">
        <f>IFERROR(VLOOKUP($X302,PITCH!$B$205:$AP$2000,34,FALSE),"")</f>
        <v/>
      </c>
    </row>
    <row r="303" spans="2:63" x14ac:dyDescent="0.2">
      <c r="B303" t="s">
        <v>546</v>
      </c>
      <c r="C303" t="s">
        <v>716</v>
      </c>
      <c r="D303" t="s">
        <v>9</v>
      </c>
      <c r="E303" t="s">
        <v>9</v>
      </c>
      <c r="F303">
        <v>-1</v>
      </c>
      <c r="M303">
        <v>64</v>
      </c>
      <c r="N303">
        <v>4</v>
      </c>
      <c r="O303">
        <v>7</v>
      </c>
      <c r="P303">
        <v>3.32</v>
      </c>
      <c r="Q303">
        <v>1.36</v>
      </c>
      <c r="R303">
        <v>63</v>
      </c>
      <c r="T303" s="127">
        <f t="shared" si="21"/>
        <v>301</v>
      </c>
      <c r="U303" t="str">
        <f t="shared" si="18"/>
        <v>P</v>
      </c>
      <c r="V303" t="str">
        <f>IF(U303="H",COUNTIF($U$3:$U303,"H"),"")</f>
        <v/>
      </c>
      <c r="W303">
        <f>IF(U303="P",COUNTIF($U$3:$U303,"P"),"")</f>
        <v>137</v>
      </c>
      <c r="X303" s="76" t="str">
        <f t="shared" si="19"/>
        <v>Brad Brach</v>
      </c>
      <c r="Y303">
        <f>IFERROR(VLOOKUP($X303,PITCH!$B$7:$AJ$2004,29,FALSE),"")</f>
        <v>9.0974729241877252</v>
      </c>
      <c r="Z303">
        <f>IFERROR(VLOOKUP($X303,PITCH!$B$7:$AJ$2004,30,FALSE),"")</f>
        <v>3.7364620938628161</v>
      </c>
      <c r="AA303">
        <f>IFERROR(VLOOKUP($X303,PITCH!$B$7:$AJ$2004,31,FALSE),"")</f>
        <v>5.3610108303249095</v>
      </c>
      <c r="AB303" t="str">
        <f>IFERROR(VLOOKUP($X303,PITCH!$B$7:$AJ$2004,1,FALSE),"")</f>
        <v>Brad Brach</v>
      </c>
      <c r="AD303" s="108" t="str">
        <f>IFERROR(VLOOKUP($X303,Prospects!$A$3:$K$281,1,FALSE),"")</f>
        <v/>
      </c>
      <c r="AE303" s="108" t="str">
        <f>IFERROR(VLOOKUP($X303,Prospects!$A$3:$K$281,9,FALSE),"")</f>
        <v/>
      </c>
      <c r="AF303" s="108" t="str">
        <f>IFERROR(VLOOKUP($X303,Prospects!$A$3:$K$281,2,FALSE),"")</f>
        <v/>
      </c>
      <c r="AG303" s="110" t="str">
        <f>IFERROR(VLOOKUP($X303,Prospects!$A$3:$K$281,10,FALSE),"")</f>
        <v/>
      </c>
      <c r="AH303" s="110" t="str">
        <f>IFERROR(VLOOKUP($X303,Prospects!$A$3:$K$281,11,FALSE),"")</f>
        <v/>
      </c>
      <c r="AI303" s="110" t="str">
        <f>IFERROR(VLOOKUP($X303,Prospects!$A$3:$K$281,3,FALSE),"")</f>
        <v/>
      </c>
      <c r="AJ303" s="110" t="str">
        <f>IFERROR(VLOOKUP($X303,Prospects!$A$3:$K$281,4,FALSE),"")</f>
        <v/>
      </c>
      <c r="AK303" s="110" t="str">
        <f>IFERROR(VLOOKUP($X303,Prospects!$A$3:$K$281,5,FALSE),"")</f>
        <v/>
      </c>
      <c r="AL303" s="110" t="str">
        <f>IFERROR(VLOOKUP($X303,Prospects!$A$3:$K$281,6,FALSE),"")</f>
        <v/>
      </c>
      <c r="AN303" s="108" t="str">
        <f>IFERROR(VLOOKUP($X303,KEEPERS!$A$3:$H$300,1,FALSE),"")</f>
        <v/>
      </c>
      <c r="AO303" s="108" t="str">
        <f>IFERROR(VLOOKUP($X303,KEEPERS!$A$3:$H$300,5,FALSE),"")</f>
        <v/>
      </c>
      <c r="AP303" s="108" t="str">
        <f>IFERROR(VLOOKUP($X303,KEEPERS!$A$3:$H$300,2,FALSE),"")</f>
        <v/>
      </c>
      <c r="AQ303" s="110" t="str">
        <f>IFERROR(VLOOKUP($X303,KEEPERS!$A$3:$H$300,6,FALSE),"")</f>
        <v/>
      </c>
      <c r="AR303" s="110" t="str">
        <f>IFERROR(VLOOKUP($X303,KEEPERS!$A$3:$H$300,7,FALSE),"")</f>
        <v/>
      </c>
      <c r="AT303" s="110" t="str">
        <f>IFERROR(VLOOKUP($X303,HIT!$B$182:$AM$2000,1,FALSE),"")</f>
        <v/>
      </c>
      <c r="AU303" s="407">
        <f>IFERROR(VLOOKUP($X303,HIT!$B$182:$AM$2000,32,FALSE),0)</f>
        <v>0</v>
      </c>
      <c r="AV303" s="407">
        <f>IFERROR(VLOOKUP($X303,HIT!$B$182:$AM$2000,33,FALSE),0)</f>
        <v>0</v>
      </c>
      <c r="AW303" s="110" t="str">
        <f>IFERROR(VLOOKUP($X303,PITCH!$B$182:$AP$2000,1,FALSE),"")</f>
        <v>Brad Brach</v>
      </c>
      <c r="AX303" s="110">
        <f>IFERROR(VLOOKUP($X303,PITCH!$B$182:$AP$2000,35,FALSE),0)</f>
        <v>123.19999999999999</v>
      </c>
      <c r="AY303" s="110">
        <f>IFERROR(VLOOKUP($X303,PITCH!$B$182:$AP$2000,36,FALSE),0)</f>
        <v>1.9870967741935481</v>
      </c>
      <c r="AZ303" s="408">
        <f t="shared" si="20"/>
        <v>123.19999999999999</v>
      </c>
      <c r="BA303" s="408">
        <f>IF(AZ303&gt;0,RANK(AZ303,AZ$3:AZ963),"")</f>
        <v>513</v>
      </c>
      <c r="BB303" s="408">
        <f>IFERROR(VLOOKUP($X303,HIT!$B$182:$AP$2000,31,FALSE),0)</f>
        <v>0</v>
      </c>
      <c r="BC303" s="408">
        <f ca="1">IFERROR(VLOOKUP($X303,PITCH!$B$182:$AP$2000,34,FALSE),0)</f>
        <v>347</v>
      </c>
      <c r="BE303" s="110" t="str">
        <f>IFERROR(VLOOKUP($X303,OBP!$B$182:$AN$2001,32,FALSE),"")</f>
        <v/>
      </c>
      <c r="BG303" s="110" t="str">
        <f>IFERROR(VLOOKUP($X303,OPS!$B$183:$AL$2002,31,FALSE),"")</f>
        <v/>
      </c>
      <c r="BI303" s="110">
        <f ca="1">IFERROR(VLOOKUP($X303,PITCH!$B$205:$AP$2000,34,FALSE),"")</f>
        <v>347</v>
      </c>
      <c r="BJ303" s="110">
        <f ca="1">IFERROR(VLOOKUP($X303,PITCH!$B$205:$AP$2000,34,FALSE),"")</f>
        <v>347</v>
      </c>
      <c r="BK303" s="110">
        <f ca="1">IFERROR(VLOOKUP($X303,PITCH!$B$205:$AP$2000,34,FALSE),"")</f>
        <v>347</v>
      </c>
    </row>
    <row r="304" spans="2:63" x14ac:dyDescent="0.2">
      <c r="B304" t="s">
        <v>217</v>
      </c>
      <c r="C304" t="s">
        <v>131</v>
      </c>
      <c r="D304" t="s">
        <v>112</v>
      </c>
      <c r="E304" t="s">
        <v>1033</v>
      </c>
      <c r="F304">
        <v>-1</v>
      </c>
      <c r="G304">
        <v>563</v>
      </c>
      <c r="H304">
        <v>74</v>
      </c>
      <c r="I304">
        <v>24</v>
      </c>
      <c r="J304">
        <v>84</v>
      </c>
      <c r="K304">
        <v>2</v>
      </c>
      <c r="L304">
        <v>0.23200000000000001</v>
      </c>
      <c r="T304" s="127">
        <f t="shared" si="21"/>
        <v>302</v>
      </c>
      <c r="U304" t="str">
        <f t="shared" si="18"/>
        <v>H</v>
      </c>
      <c r="V304">
        <f>IF(U304="H",COUNTIF($U$3:$U304,"H"),"")</f>
        <v>165</v>
      </c>
      <c r="W304" t="str">
        <f>IF(U304="P",COUNTIF($U$3:$U304,"P"),"")</f>
        <v/>
      </c>
      <c r="X304" s="76" t="str">
        <f t="shared" si="19"/>
        <v>Carlos Santana</v>
      </c>
      <c r="Y304" t="str">
        <f>IFERROR(VLOOKUP($X304,PITCH!$B$7:$AJ$2004,29,FALSE),"")</f>
        <v/>
      </c>
      <c r="Z304" t="str">
        <f>IFERROR(VLOOKUP($X304,PITCH!$B$7:$AJ$2004,30,FALSE),"")</f>
        <v/>
      </c>
      <c r="AA304" t="str">
        <f>IFERROR(VLOOKUP($X304,PITCH!$B$7:$AJ$2004,31,FALSE),"")</f>
        <v/>
      </c>
      <c r="AB304" t="str">
        <f>IFERROR(VLOOKUP($X304,PITCH!$B$7:$AJ$2004,1,FALSE),"")</f>
        <v/>
      </c>
      <c r="AD304" s="108" t="str">
        <f>IFERROR(VLOOKUP($X304,Prospects!$A$3:$K$281,1,FALSE),"")</f>
        <v/>
      </c>
      <c r="AE304" s="108" t="str">
        <f>IFERROR(VLOOKUP($X304,Prospects!$A$3:$K$281,9,FALSE),"")</f>
        <v/>
      </c>
      <c r="AF304" s="108" t="str">
        <f>IFERROR(VLOOKUP($X304,Prospects!$A$3:$K$281,2,FALSE),"")</f>
        <v/>
      </c>
      <c r="AG304" s="110" t="str">
        <f>IFERROR(VLOOKUP($X304,Prospects!$A$3:$K$281,10,FALSE),"")</f>
        <v/>
      </c>
      <c r="AH304" s="110" t="str">
        <f>IFERROR(VLOOKUP($X304,Prospects!$A$3:$K$281,11,FALSE),"")</f>
        <v/>
      </c>
      <c r="AI304" s="110" t="str">
        <f>IFERROR(VLOOKUP($X304,Prospects!$A$3:$K$281,3,FALSE),"")</f>
        <v/>
      </c>
      <c r="AJ304" s="110" t="str">
        <f>IFERROR(VLOOKUP($X304,Prospects!$A$3:$K$281,4,FALSE),"")</f>
        <v/>
      </c>
      <c r="AK304" s="110" t="str">
        <f>IFERROR(VLOOKUP($X304,Prospects!$A$3:$K$281,5,FALSE),"")</f>
        <v/>
      </c>
      <c r="AL304" s="110" t="str">
        <f>IFERROR(VLOOKUP($X304,Prospects!$A$3:$K$281,6,FALSE),"")</f>
        <v/>
      </c>
      <c r="AN304" s="108" t="str">
        <f>IFERROR(VLOOKUP($X304,KEEPERS!$A$3:$H$300,1,FALSE),"")</f>
        <v/>
      </c>
      <c r="AO304" s="108" t="str">
        <f>IFERROR(VLOOKUP($X304,KEEPERS!$A$3:$H$300,5,FALSE),"")</f>
        <v/>
      </c>
      <c r="AP304" s="108" t="str">
        <f>IFERROR(VLOOKUP($X304,KEEPERS!$A$3:$H$300,2,FALSE),"")</f>
        <v/>
      </c>
      <c r="AQ304" s="110" t="str">
        <f>IFERROR(VLOOKUP($X304,KEEPERS!$A$3:$H$300,6,FALSE),"")</f>
        <v/>
      </c>
      <c r="AR304" s="110" t="str">
        <f>IFERROR(VLOOKUP($X304,KEEPERS!$A$3:$H$300,7,FALSE),"")</f>
        <v/>
      </c>
      <c r="AT304" s="110" t="str">
        <f>IFERROR(VLOOKUP($X304,HIT!$B$182:$AM$2000,1,FALSE),"")</f>
        <v>Carlos Santana</v>
      </c>
      <c r="AU304" s="407">
        <f>IFERROR(VLOOKUP($X304,HIT!$B$182:$AM$2000,32,FALSE),0)</f>
        <v>457.85</v>
      </c>
      <c r="AV304" s="407">
        <f>IFERROR(VLOOKUP($X304,HIT!$B$182:$AM$2000,33,FALSE),0)</f>
        <v>3.1575862068965517</v>
      </c>
      <c r="AW304" s="110" t="str">
        <f>IFERROR(VLOOKUP($X304,PITCH!$B$182:$AP$2000,1,FALSE),"")</f>
        <v/>
      </c>
      <c r="AX304" s="110">
        <f>IFERROR(VLOOKUP($X304,PITCH!$B$182:$AP$2000,35,FALSE),0)</f>
        <v>0</v>
      </c>
      <c r="AY304" s="110">
        <f>IFERROR(VLOOKUP($X304,PITCH!$B$182:$AP$2000,36,FALSE),0)</f>
        <v>0</v>
      </c>
      <c r="AZ304" s="408">
        <f t="shared" si="20"/>
        <v>457.85</v>
      </c>
      <c r="BA304" s="408">
        <f>IF(AZ304&gt;0,RANK(AZ304,AZ$3:AZ964),"")</f>
        <v>44</v>
      </c>
      <c r="BB304" s="408">
        <f ca="1">IFERROR(VLOOKUP($X304,HIT!$B$182:$AP$2000,31,FALSE),0)</f>
        <v>92</v>
      </c>
      <c r="BC304" s="408">
        <f>IFERROR(VLOOKUP($X304,PITCH!$B$182:$AP$2000,34,FALSE),0)</f>
        <v>0</v>
      </c>
      <c r="BE304" s="110">
        <f>IFERROR(VLOOKUP($X304,OBP!$B$182:$AN$2001,32,FALSE),"")</f>
        <v>56</v>
      </c>
      <c r="BG304" s="110">
        <f>IFERROR(VLOOKUP($X304,OPS!$B$183:$AL$2002,31,FALSE),"")</f>
        <v>70</v>
      </c>
      <c r="BI304" s="110" t="str">
        <f>IFERROR(VLOOKUP($X304,PITCH!$B$205:$AP$2000,34,FALSE),"")</f>
        <v/>
      </c>
      <c r="BJ304" s="110" t="str">
        <f>IFERROR(VLOOKUP($X304,PITCH!$B$205:$AP$2000,34,FALSE),"")</f>
        <v/>
      </c>
      <c r="BK304" s="110" t="str">
        <f>IFERROR(VLOOKUP($X304,PITCH!$B$205:$AP$2000,34,FALSE),"")</f>
        <v/>
      </c>
    </row>
    <row r="305" spans="2:63" x14ac:dyDescent="0.2">
      <c r="B305" t="s">
        <v>794</v>
      </c>
      <c r="C305" t="s">
        <v>117</v>
      </c>
      <c r="D305" t="s">
        <v>111</v>
      </c>
      <c r="E305" t="s">
        <v>111</v>
      </c>
      <c r="F305">
        <v>-1</v>
      </c>
      <c r="M305">
        <v>102</v>
      </c>
      <c r="N305">
        <v>5</v>
      </c>
      <c r="O305">
        <v>0</v>
      </c>
      <c r="P305">
        <v>4.3899999999999997</v>
      </c>
      <c r="Q305">
        <v>1.41</v>
      </c>
      <c r="R305">
        <v>95</v>
      </c>
      <c r="T305" s="127">
        <f t="shared" si="21"/>
        <v>303</v>
      </c>
      <c r="U305" t="str">
        <f t="shared" si="18"/>
        <v>P</v>
      </c>
      <c r="V305" t="str">
        <f>IF(U305="H",COUNTIF($U$3:$U305,"H"),"")</f>
        <v/>
      </c>
      <c r="W305">
        <f>IF(U305="P",COUNTIF($U$3:$U305,"P"),"")</f>
        <v>138</v>
      </c>
      <c r="X305" s="76" t="str">
        <f t="shared" si="19"/>
        <v>Justus Sheffield</v>
      </c>
      <c r="Y305">
        <f>IFERROR(VLOOKUP($X305,PITCH!$B$7:$AJ$2004,29,FALSE),"")</f>
        <v>7.992700729927007</v>
      </c>
      <c r="Z305">
        <f>IFERROR(VLOOKUP($X305,PITCH!$B$7:$AJ$2004,30,FALSE),"")</f>
        <v>4.3795620437956204</v>
      </c>
      <c r="AA305">
        <f>IFERROR(VLOOKUP($X305,PITCH!$B$7:$AJ$2004,31,FALSE),"")</f>
        <v>3.6131386861313866</v>
      </c>
      <c r="AB305" t="str">
        <f>IFERROR(VLOOKUP($X305,PITCH!$B$7:$AJ$2004,1,FALSE),"")</f>
        <v>Justus Sheffield</v>
      </c>
      <c r="AD305" s="108" t="str">
        <f>IFERROR(VLOOKUP($X305,Prospects!$A$3:$K$281,1,FALSE),"")</f>
        <v>Justus Sheffield</v>
      </c>
      <c r="AE305" s="108" t="str">
        <f>IFERROR(VLOOKUP($X305,Prospects!$A$3:$K$281,9,FALSE),"")</f>
        <v>P</v>
      </c>
      <c r="AF305" s="108">
        <f>IFERROR(VLOOKUP($X305,Prospects!$A$3:$K$281,2,FALSE),"")</f>
        <v>50</v>
      </c>
      <c r="AG305" s="110" t="str">
        <f>IFERROR(VLOOKUP($X305,Prospects!$A$3:$K$281,10,FALSE),"")</f>
        <v/>
      </c>
      <c r="AH305" s="110">
        <f>IFERROR(VLOOKUP($X305,Prospects!$A$3:$K$281,11,FALSE),"")</f>
        <v>12</v>
      </c>
      <c r="AI305" s="110" t="str">
        <f>IFERROR(VLOOKUP($X305,Prospects!$A$3:$K$281,3,FALSE),"")</f>
        <v>LHP</v>
      </c>
      <c r="AJ305" s="110">
        <f>IFERROR(VLOOKUP($X305,Prospects!$A$3:$K$281,4,FALSE),"")</f>
        <v>2019</v>
      </c>
      <c r="AK305" s="110">
        <f>IFERROR(VLOOKUP($X305,Prospects!$A$3:$K$281,5,FALSE),"")</f>
        <v>0</v>
      </c>
      <c r="AL305" s="110" t="str">
        <f>IFERROR(VLOOKUP($X305,Prospects!$A$3:$K$281,6,FALSE),"")</f>
        <v>SEA</v>
      </c>
      <c r="AN305" s="108" t="str">
        <f>IFERROR(VLOOKUP($X305,KEEPERS!$A$3:$H$300,1,FALSE),"")</f>
        <v/>
      </c>
      <c r="AO305" s="108" t="str">
        <f>IFERROR(VLOOKUP($X305,KEEPERS!$A$3:$H$300,5,FALSE),"")</f>
        <v/>
      </c>
      <c r="AP305" s="108" t="str">
        <f>IFERROR(VLOOKUP($X305,KEEPERS!$A$3:$H$300,2,FALSE),"")</f>
        <v/>
      </c>
      <c r="AQ305" s="110" t="str">
        <f>IFERROR(VLOOKUP($X305,KEEPERS!$A$3:$H$300,6,FALSE),"")</f>
        <v/>
      </c>
      <c r="AR305" s="110" t="str">
        <f>IFERROR(VLOOKUP($X305,KEEPERS!$A$3:$H$300,7,FALSE),"")</f>
        <v/>
      </c>
      <c r="AT305" s="110" t="str">
        <f>IFERROR(VLOOKUP($X305,HIT!$B$182:$AM$2000,1,FALSE),"")</f>
        <v/>
      </c>
      <c r="AU305" s="407">
        <f>IFERROR(VLOOKUP($X305,HIT!$B$182:$AM$2000,32,FALSE),0)</f>
        <v>0</v>
      </c>
      <c r="AV305" s="407">
        <f>IFERROR(VLOOKUP($X305,HIT!$B$182:$AM$2000,33,FALSE),0)</f>
        <v>0</v>
      </c>
      <c r="AW305" s="110" t="str">
        <f>IFERROR(VLOOKUP($X305,PITCH!$B$182:$AP$2000,1,FALSE),"")</f>
        <v>Justus Sheffield</v>
      </c>
      <c r="AX305" s="110">
        <f>IFERROR(VLOOKUP($X305,PITCH!$B$182:$AP$2000,35,FALSE),0)</f>
        <v>139.10000000000002</v>
      </c>
      <c r="AY305" s="110">
        <f>IFERROR(VLOOKUP($X305,PITCH!$B$182:$AP$2000,36,FALSE),0)</f>
        <v>8.6937500000000014</v>
      </c>
      <c r="AZ305" s="408">
        <f t="shared" si="20"/>
        <v>139.10000000000002</v>
      </c>
      <c r="BA305" s="408">
        <f>IF(AZ305&gt;0,RANK(AZ305,AZ$3:AZ965),"")</f>
        <v>487</v>
      </c>
      <c r="BB305" s="408">
        <f>IFERROR(VLOOKUP($X305,HIT!$B$182:$AP$2000,31,FALSE),0)</f>
        <v>0</v>
      </c>
      <c r="BC305" s="408">
        <f ca="1">IFERROR(VLOOKUP($X305,PITCH!$B$182:$AP$2000,34,FALSE),0)</f>
        <v>146</v>
      </c>
      <c r="BE305" s="110" t="str">
        <f>IFERROR(VLOOKUP($X305,OBP!$B$182:$AN$2001,32,FALSE),"")</f>
        <v/>
      </c>
      <c r="BG305" s="110" t="str">
        <f>IFERROR(VLOOKUP($X305,OPS!$B$183:$AL$2002,31,FALSE),"")</f>
        <v/>
      </c>
      <c r="BI305" s="110">
        <f ca="1">IFERROR(VLOOKUP($X305,PITCH!$B$205:$AP$2000,34,FALSE),"")</f>
        <v>146</v>
      </c>
      <c r="BJ305" s="110">
        <f ca="1">IFERROR(VLOOKUP($X305,PITCH!$B$205:$AP$2000,34,FALSE),"")</f>
        <v>146</v>
      </c>
      <c r="BK305" s="110">
        <f ca="1">IFERROR(VLOOKUP($X305,PITCH!$B$205:$AP$2000,34,FALSE),"")</f>
        <v>146</v>
      </c>
    </row>
    <row r="306" spans="2:63" x14ac:dyDescent="0.2">
      <c r="B306" t="s">
        <v>174</v>
      </c>
      <c r="C306" t="s">
        <v>714</v>
      </c>
      <c r="D306" t="s">
        <v>112</v>
      </c>
      <c r="E306" t="s">
        <v>112</v>
      </c>
      <c r="F306">
        <v>-1</v>
      </c>
      <c r="G306">
        <v>522</v>
      </c>
      <c r="H306">
        <v>68</v>
      </c>
      <c r="I306">
        <v>17</v>
      </c>
      <c r="J306">
        <v>75</v>
      </c>
      <c r="K306">
        <v>2</v>
      </c>
      <c r="L306">
        <v>0.26800000000000002</v>
      </c>
      <c r="T306" s="127">
        <f t="shared" si="21"/>
        <v>304</v>
      </c>
      <c r="U306" t="str">
        <f t="shared" si="18"/>
        <v>H</v>
      </c>
      <c r="V306">
        <f>IF(U306="H",COUNTIF($U$3:$U306,"H"),"")</f>
        <v>166</v>
      </c>
      <c r="W306" t="str">
        <f>IF(U306="P",COUNTIF($U$3:$U306,"P"),"")</f>
        <v/>
      </c>
      <c r="X306" s="76" t="str">
        <f t="shared" si="19"/>
        <v>Ryan Zimmerman</v>
      </c>
      <c r="Y306" t="str">
        <f>IFERROR(VLOOKUP($X306,PITCH!$B$7:$AJ$2004,29,FALSE),"")</f>
        <v/>
      </c>
      <c r="Z306" t="str">
        <f>IFERROR(VLOOKUP($X306,PITCH!$B$7:$AJ$2004,30,FALSE),"")</f>
        <v/>
      </c>
      <c r="AA306" t="str">
        <f>IFERROR(VLOOKUP($X306,PITCH!$B$7:$AJ$2004,31,FALSE),"")</f>
        <v/>
      </c>
      <c r="AB306" t="str">
        <f>IFERROR(VLOOKUP($X306,PITCH!$B$7:$AJ$2004,1,FALSE),"")</f>
        <v/>
      </c>
      <c r="AD306" s="108" t="str">
        <f>IFERROR(VLOOKUP($X306,Prospects!$A$3:$K$281,1,FALSE),"")</f>
        <v/>
      </c>
      <c r="AE306" s="108" t="str">
        <f>IFERROR(VLOOKUP($X306,Prospects!$A$3:$K$281,9,FALSE),"")</f>
        <v/>
      </c>
      <c r="AF306" s="108" t="str">
        <f>IFERROR(VLOOKUP($X306,Prospects!$A$3:$K$281,2,FALSE),"")</f>
        <v/>
      </c>
      <c r="AG306" s="110" t="str">
        <f>IFERROR(VLOOKUP($X306,Prospects!$A$3:$K$281,10,FALSE),"")</f>
        <v/>
      </c>
      <c r="AH306" s="110" t="str">
        <f>IFERROR(VLOOKUP($X306,Prospects!$A$3:$K$281,11,FALSE),"")</f>
        <v/>
      </c>
      <c r="AI306" s="110" t="str">
        <f>IFERROR(VLOOKUP($X306,Prospects!$A$3:$K$281,3,FALSE),"")</f>
        <v/>
      </c>
      <c r="AJ306" s="110" t="str">
        <f>IFERROR(VLOOKUP($X306,Prospects!$A$3:$K$281,4,FALSE),"")</f>
        <v/>
      </c>
      <c r="AK306" s="110" t="str">
        <f>IFERROR(VLOOKUP($X306,Prospects!$A$3:$K$281,5,FALSE),"")</f>
        <v/>
      </c>
      <c r="AL306" s="110" t="str">
        <f>IFERROR(VLOOKUP($X306,Prospects!$A$3:$K$281,6,FALSE),"")</f>
        <v/>
      </c>
      <c r="AN306" s="108" t="str">
        <f>IFERROR(VLOOKUP($X306,KEEPERS!$A$3:$H$300,1,FALSE),"")</f>
        <v/>
      </c>
      <c r="AO306" s="108" t="str">
        <f>IFERROR(VLOOKUP($X306,KEEPERS!$A$3:$H$300,5,FALSE),"")</f>
        <v/>
      </c>
      <c r="AP306" s="108" t="str">
        <f>IFERROR(VLOOKUP($X306,KEEPERS!$A$3:$H$300,2,FALSE),"")</f>
        <v/>
      </c>
      <c r="AQ306" s="110" t="str">
        <f>IFERROR(VLOOKUP($X306,KEEPERS!$A$3:$H$300,6,FALSE),"")</f>
        <v/>
      </c>
      <c r="AR306" s="110" t="str">
        <f>IFERROR(VLOOKUP($X306,KEEPERS!$A$3:$H$300,7,FALSE),"")</f>
        <v/>
      </c>
      <c r="AT306" s="110" t="str">
        <f>IFERROR(VLOOKUP($X306,HIT!$B$182:$AM$2000,1,FALSE),"")</f>
        <v>Ryan Zimmerman</v>
      </c>
      <c r="AU306" s="407">
        <f>IFERROR(VLOOKUP($X306,HIT!$B$182:$AM$2000,32,FALSE),0)</f>
        <v>363.05000000000007</v>
      </c>
      <c r="AV306" s="407">
        <f>IFERROR(VLOOKUP($X306,HIT!$B$182:$AM$2000,33,FALSE),0)</f>
        <v>2.8363281250000005</v>
      </c>
      <c r="AW306" s="110" t="str">
        <f>IFERROR(VLOOKUP($X306,PITCH!$B$182:$AP$2000,1,FALSE),"")</f>
        <v/>
      </c>
      <c r="AX306" s="110">
        <f>IFERROR(VLOOKUP($X306,PITCH!$B$182:$AP$2000,35,FALSE),0)</f>
        <v>0</v>
      </c>
      <c r="AY306" s="110">
        <f>IFERROR(VLOOKUP($X306,PITCH!$B$182:$AP$2000,36,FALSE),0)</f>
        <v>0</v>
      </c>
      <c r="AZ306" s="408">
        <f t="shared" si="20"/>
        <v>363.05000000000007</v>
      </c>
      <c r="BA306" s="408">
        <f>IF(AZ306&gt;0,RANK(AZ306,AZ$3:AZ966),"")</f>
        <v>151</v>
      </c>
      <c r="BB306" s="408">
        <f ca="1">IFERROR(VLOOKUP($X306,HIT!$B$182:$AP$2000,31,FALSE),0)</f>
        <v>47</v>
      </c>
      <c r="BC306" s="408">
        <f>IFERROR(VLOOKUP($X306,PITCH!$B$182:$AP$2000,34,FALSE),0)</f>
        <v>0</v>
      </c>
      <c r="BE306" s="110">
        <f>IFERROR(VLOOKUP($X306,OBP!$B$182:$AN$2001,32,FALSE),"")</f>
        <v>109</v>
      </c>
      <c r="BG306" s="110">
        <f>IFERROR(VLOOKUP($X306,OPS!$B$183:$AL$2002,31,FALSE),"")</f>
        <v>97</v>
      </c>
      <c r="BI306" s="110" t="str">
        <f>IFERROR(VLOOKUP($X306,PITCH!$B$205:$AP$2000,34,FALSE),"")</f>
        <v/>
      </c>
      <c r="BJ306" s="110" t="str">
        <f>IFERROR(VLOOKUP($X306,PITCH!$B$205:$AP$2000,34,FALSE),"")</f>
        <v/>
      </c>
      <c r="BK306" s="110" t="str">
        <f>IFERROR(VLOOKUP($X306,PITCH!$B$205:$AP$2000,34,FALSE),"")</f>
        <v/>
      </c>
    </row>
    <row r="307" spans="2:63" x14ac:dyDescent="0.2">
      <c r="B307" t="s">
        <v>594</v>
      </c>
      <c r="C307" t="s">
        <v>715</v>
      </c>
      <c r="D307" t="s">
        <v>9</v>
      </c>
      <c r="E307" t="s">
        <v>9</v>
      </c>
      <c r="F307">
        <v>-1</v>
      </c>
      <c r="M307">
        <v>69</v>
      </c>
      <c r="N307">
        <v>6</v>
      </c>
      <c r="O307">
        <v>6</v>
      </c>
      <c r="P307">
        <v>3.66</v>
      </c>
      <c r="Q307">
        <v>1.21</v>
      </c>
      <c r="R307">
        <v>72</v>
      </c>
      <c r="T307" s="127">
        <f t="shared" si="21"/>
        <v>305</v>
      </c>
      <c r="U307" t="str">
        <f t="shared" si="18"/>
        <v>P</v>
      </c>
      <c r="V307" t="str">
        <f>IF(U307="H",COUNTIF($U$3:$U307,"H"),"")</f>
        <v/>
      </c>
      <c r="W307">
        <f>IF(U307="P",COUNTIF($U$3:$U307,"P"),"")</f>
        <v>139</v>
      </c>
      <c r="X307" s="76" t="str">
        <f t="shared" si="19"/>
        <v>Joe Kelly</v>
      </c>
      <c r="Y307">
        <f>IFERROR(VLOOKUP($X307,PITCH!$B$7:$AJ$2004,29,FALSE),"")</f>
        <v>10.034305317324186</v>
      </c>
      <c r="Z307">
        <f>IFERROR(VLOOKUP($X307,PITCH!$B$7:$AJ$2004,30,FALSE),"")</f>
        <v>3.3962264150943398</v>
      </c>
      <c r="AA307">
        <f>IFERROR(VLOOKUP($X307,PITCH!$B$7:$AJ$2004,31,FALSE),"")</f>
        <v>6.6380789022298465</v>
      </c>
      <c r="AB307" t="str">
        <f>IFERROR(VLOOKUP($X307,PITCH!$B$7:$AJ$2004,1,FALSE),"")</f>
        <v>Joe Kelly</v>
      </c>
      <c r="AD307" s="108" t="str">
        <f>IFERROR(VLOOKUP($X307,Prospects!$A$3:$K$281,1,FALSE),"")</f>
        <v/>
      </c>
      <c r="AE307" s="108" t="str">
        <f>IFERROR(VLOOKUP($X307,Prospects!$A$3:$K$281,9,FALSE),"")</f>
        <v/>
      </c>
      <c r="AF307" s="108" t="str">
        <f>IFERROR(VLOOKUP($X307,Prospects!$A$3:$K$281,2,FALSE),"")</f>
        <v/>
      </c>
      <c r="AG307" s="110" t="str">
        <f>IFERROR(VLOOKUP($X307,Prospects!$A$3:$K$281,10,FALSE),"")</f>
        <v/>
      </c>
      <c r="AH307" s="110" t="str">
        <f>IFERROR(VLOOKUP($X307,Prospects!$A$3:$K$281,11,FALSE),"")</f>
        <v/>
      </c>
      <c r="AI307" s="110" t="str">
        <f>IFERROR(VLOOKUP($X307,Prospects!$A$3:$K$281,3,FALSE),"")</f>
        <v/>
      </c>
      <c r="AJ307" s="110" t="str">
        <f>IFERROR(VLOOKUP($X307,Prospects!$A$3:$K$281,4,FALSE),"")</f>
        <v/>
      </c>
      <c r="AK307" s="110" t="str">
        <f>IFERROR(VLOOKUP($X307,Prospects!$A$3:$K$281,5,FALSE),"")</f>
        <v/>
      </c>
      <c r="AL307" s="110" t="str">
        <f>IFERROR(VLOOKUP($X307,Prospects!$A$3:$K$281,6,FALSE),"")</f>
        <v/>
      </c>
      <c r="AN307" s="108" t="str">
        <f>IFERROR(VLOOKUP($X307,KEEPERS!$A$3:$H$300,1,FALSE),"")</f>
        <v/>
      </c>
      <c r="AO307" s="108" t="str">
        <f>IFERROR(VLOOKUP($X307,KEEPERS!$A$3:$H$300,5,FALSE),"")</f>
        <v/>
      </c>
      <c r="AP307" s="108" t="str">
        <f>IFERROR(VLOOKUP($X307,KEEPERS!$A$3:$H$300,2,FALSE),"")</f>
        <v/>
      </c>
      <c r="AQ307" s="110" t="str">
        <f>IFERROR(VLOOKUP($X307,KEEPERS!$A$3:$H$300,6,FALSE),"")</f>
        <v/>
      </c>
      <c r="AR307" s="110" t="str">
        <f>IFERROR(VLOOKUP($X307,KEEPERS!$A$3:$H$300,7,FALSE),"")</f>
        <v/>
      </c>
      <c r="AT307" s="110" t="str">
        <f>IFERROR(VLOOKUP($X307,HIT!$B$182:$AM$2000,1,FALSE),"")</f>
        <v/>
      </c>
      <c r="AU307" s="407">
        <f>IFERROR(VLOOKUP($X307,HIT!$B$182:$AM$2000,32,FALSE),0)</f>
        <v>0</v>
      </c>
      <c r="AV307" s="407">
        <f>IFERROR(VLOOKUP($X307,HIT!$B$182:$AM$2000,33,FALSE),0)</f>
        <v>0</v>
      </c>
      <c r="AW307" s="110" t="str">
        <f>IFERROR(VLOOKUP($X307,PITCH!$B$182:$AP$2000,1,FALSE),"")</f>
        <v>Joe Kelly</v>
      </c>
      <c r="AX307" s="110">
        <f>IFERROR(VLOOKUP($X307,PITCH!$B$182:$AP$2000,35,FALSE),0)</f>
        <v>141.39999999999998</v>
      </c>
      <c r="AY307" s="110">
        <f>IFERROR(VLOOKUP($X307,PITCH!$B$182:$AP$2000,36,FALSE),0)</f>
        <v>2.175384615384615</v>
      </c>
      <c r="AZ307" s="408">
        <f t="shared" si="20"/>
        <v>141.39999999999998</v>
      </c>
      <c r="BA307" s="408">
        <f>IF(AZ307&gt;0,RANK(AZ307,AZ$3:AZ967),"")</f>
        <v>482</v>
      </c>
      <c r="BB307" s="408">
        <f>IFERROR(VLOOKUP($X307,HIT!$B$182:$AP$2000,31,FALSE),0)</f>
        <v>0</v>
      </c>
      <c r="BC307" s="408">
        <f ca="1">IFERROR(VLOOKUP($X307,PITCH!$B$182:$AP$2000,34,FALSE),0)</f>
        <v>347</v>
      </c>
      <c r="BE307" s="110" t="str">
        <f>IFERROR(VLOOKUP($X307,OBP!$B$182:$AN$2001,32,FALSE),"")</f>
        <v/>
      </c>
      <c r="BG307" s="110" t="str">
        <f>IFERROR(VLOOKUP($X307,OPS!$B$183:$AL$2002,31,FALSE),"")</f>
        <v/>
      </c>
      <c r="BI307" s="110">
        <f ca="1">IFERROR(VLOOKUP($X307,PITCH!$B$205:$AP$2000,34,FALSE),"")</f>
        <v>347</v>
      </c>
      <c r="BJ307" s="110">
        <f ca="1">IFERROR(VLOOKUP($X307,PITCH!$B$205:$AP$2000,34,FALSE),"")</f>
        <v>347</v>
      </c>
      <c r="BK307" s="110">
        <f ca="1">IFERROR(VLOOKUP($X307,PITCH!$B$205:$AP$2000,34,FALSE),"")</f>
        <v>347</v>
      </c>
    </row>
    <row r="308" spans="2:63" x14ac:dyDescent="0.2">
      <c r="B308" t="s">
        <v>360</v>
      </c>
      <c r="C308" t="s">
        <v>8</v>
      </c>
      <c r="D308" t="s">
        <v>114</v>
      </c>
      <c r="E308" t="s">
        <v>114</v>
      </c>
      <c r="F308">
        <v>-1</v>
      </c>
      <c r="G308">
        <v>398</v>
      </c>
      <c r="H308">
        <v>54</v>
      </c>
      <c r="I308">
        <v>17</v>
      </c>
      <c r="J308">
        <v>56</v>
      </c>
      <c r="K308">
        <v>7</v>
      </c>
      <c r="L308">
        <v>0.248</v>
      </c>
      <c r="T308" s="127">
        <f t="shared" si="21"/>
        <v>306</v>
      </c>
      <c r="U308" t="str">
        <f t="shared" si="18"/>
        <v>H</v>
      </c>
      <c r="V308">
        <f>IF(U308="H",COUNTIF($U$3:$U308,"H"),"")</f>
        <v>167</v>
      </c>
      <c r="W308" t="str">
        <f>IF(U308="P",COUNTIF($U$3:$U308,"P"),"")</f>
        <v/>
      </c>
      <c r="X308" s="76" t="str">
        <f t="shared" si="19"/>
        <v>Gregory Polanco</v>
      </c>
      <c r="Y308" t="str">
        <f>IFERROR(VLOOKUP($X308,PITCH!$B$7:$AJ$2004,29,FALSE),"")</f>
        <v/>
      </c>
      <c r="Z308" t="str">
        <f>IFERROR(VLOOKUP($X308,PITCH!$B$7:$AJ$2004,30,FALSE),"")</f>
        <v/>
      </c>
      <c r="AA308" t="str">
        <f>IFERROR(VLOOKUP($X308,PITCH!$B$7:$AJ$2004,31,FALSE),"")</f>
        <v/>
      </c>
      <c r="AB308" t="str">
        <f>IFERROR(VLOOKUP($X308,PITCH!$B$7:$AJ$2004,1,FALSE),"")</f>
        <v/>
      </c>
      <c r="AD308" s="108" t="str">
        <f>IFERROR(VLOOKUP($X308,Prospects!$A$3:$K$281,1,FALSE),"")</f>
        <v/>
      </c>
      <c r="AE308" s="108" t="str">
        <f>IFERROR(VLOOKUP($X308,Prospects!$A$3:$K$281,9,FALSE),"")</f>
        <v/>
      </c>
      <c r="AF308" s="108" t="str">
        <f>IFERROR(VLOOKUP($X308,Prospects!$A$3:$K$281,2,FALSE),"")</f>
        <v/>
      </c>
      <c r="AG308" s="110" t="str">
        <f>IFERROR(VLOOKUP($X308,Prospects!$A$3:$K$281,10,FALSE),"")</f>
        <v/>
      </c>
      <c r="AH308" s="110" t="str">
        <f>IFERROR(VLOOKUP($X308,Prospects!$A$3:$K$281,11,FALSE),"")</f>
        <v/>
      </c>
      <c r="AI308" s="110" t="str">
        <f>IFERROR(VLOOKUP($X308,Prospects!$A$3:$K$281,3,FALSE),"")</f>
        <v/>
      </c>
      <c r="AJ308" s="110" t="str">
        <f>IFERROR(VLOOKUP($X308,Prospects!$A$3:$K$281,4,FALSE),"")</f>
        <v/>
      </c>
      <c r="AK308" s="110" t="str">
        <f>IFERROR(VLOOKUP($X308,Prospects!$A$3:$K$281,5,FALSE),"")</f>
        <v/>
      </c>
      <c r="AL308" s="110" t="str">
        <f>IFERROR(VLOOKUP($X308,Prospects!$A$3:$K$281,6,FALSE),"")</f>
        <v/>
      </c>
      <c r="AN308" s="108" t="str">
        <f>IFERROR(VLOOKUP($X308,KEEPERS!$A$3:$H$300,1,FALSE),"")</f>
        <v/>
      </c>
      <c r="AO308" s="108" t="str">
        <f>IFERROR(VLOOKUP($X308,KEEPERS!$A$3:$H$300,5,FALSE),"")</f>
        <v/>
      </c>
      <c r="AP308" s="108" t="str">
        <f>IFERROR(VLOOKUP($X308,KEEPERS!$A$3:$H$300,2,FALSE),"")</f>
        <v/>
      </c>
      <c r="AQ308" s="110" t="str">
        <f>IFERROR(VLOOKUP($X308,KEEPERS!$A$3:$H$300,6,FALSE),"")</f>
        <v/>
      </c>
      <c r="AR308" s="110" t="str">
        <f>IFERROR(VLOOKUP($X308,KEEPERS!$A$3:$H$300,7,FALSE),"")</f>
        <v/>
      </c>
      <c r="AT308" s="110" t="str">
        <f>IFERROR(VLOOKUP($X308,HIT!$B$182:$AM$2000,1,FALSE),"")</f>
        <v>Gregory Polanco</v>
      </c>
      <c r="AU308" s="407">
        <f>IFERROR(VLOOKUP($X308,HIT!$B$182:$AM$2000,32,FALSE),0)</f>
        <v>328.15</v>
      </c>
      <c r="AV308" s="407">
        <f>IFERROR(VLOOKUP($X308,HIT!$B$182:$AM$2000,33,FALSE),0)</f>
        <v>2.9299107142857141</v>
      </c>
      <c r="AW308" s="110" t="str">
        <f>IFERROR(VLOOKUP($X308,PITCH!$B$182:$AP$2000,1,FALSE),"")</f>
        <v/>
      </c>
      <c r="AX308" s="110">
        <f>IFERROR(VLOOKUP($X308,PITCH!$B$182:$AP$2000,35,FALSE),0)</f>
        <v>0</v>
      </c>
      <c r="AY308" s="110">
        <f>IFERROR(VLOOKUP($X308,PITCH!$B$182:$AP$2000,36,FALSE),0)</f>
        <v>0</v>
      </c>
      <c r="AZ308" s="408">
        <f t="shared" si="20"/>
        <v>328.15</v>
      </c>
      <c r="BA308" s="408">
        <f>IF(AZ308&gt;0,RANK(AZ308,AZ$3:AZ968),"")</f>
        <v>211</v>
      </c>
      <c r="BB308" s="408">
        <f ca="1">IFERROR(VLOOKUP($X308,HIT!$B$182:$AP$2000,31,FALSE),0)</f>
        <v>103</v>
      </c>
      <c r="BC308" s="408">
        <f>IFERROR(VLOOKUP($X308,PITCH!$B$182:$AP$2000,34,FALSE),0)</f>
        <v>0</v>
      </c>
      <c r="BE308" s="110">
        <f>IFERROR(VLOOKUP($X308,OBP!$B$182:$AN$2001,32,FALSE),"")</f>
        <v>136</v>
      </c>
      <c r="BG308" s="110">
        <f>IFERROR(VLOOKUP($X308,OPS!$B$183:$AL$2002,31,FALSE),"")</f>
        <v>129</v>
      </c>
      <c r="BI308" s="110" t="str">
        <f>IFERROR(VLOOKUP($X308,PITCH!$B$205:$AP$2000,34,FALSE),"")</f>
        <v/>
      </c>
      <c r="BJ308" s="110" t="str">
        <f>IFERROR(VLOOKUP($X308,PITCH!$B$205:$AP$2000,34,FALSE),"")</f>
        <v/>
      </c>
      <c r="BK308" s="110" t="str">
        <f>IFERROR(VLOOKUP($X308,PITCH!$B$205:$AP$2000,34,FALSE),"")</f>
        <v/>
      </c>
    </row>
    <row r="309" spans="2:63" x14ac:dyDescent="0.2">
      <c r="B309" t="s">
        <v>593</v>
      </c>
      <c r="C309" t="s">
        <v>134</v>
      </c>
      <c r="D309" t="s">
        <v>9</v>
      </c>
      <c r="E309" t="s">
        <v>9</v>
      </c>
      <c r="F309">
        <v>-1</v>
      </c>
      <c r="M309">
        <v>67</v>
      </c>
      <c r="N309">
        <v>5</v>
      </c>
      <c r="O309">
        <v>3</v>
      </c>
      <c r="P309">
        <v>2.78</v>
      </c>
      <c r="Q309">
        <v>1.1299999999999999</v>
      </c>
      <c r="R309">
        <v>89</v>
      </c>
      <c r="T309" s="127">
        <f t="shared" si="21"/>
        <v>307</v>
      </c>
      <c r="U309" t="str">
        <f t="shared" si="18"/>
        <v>P</v>
      </c>
      <c r="V309" t="str">
        <f>IF(U309="H",COUNTIF($U$3:$U309,"H"),"")</f>
        <v/>
      </c>
      <c r="W309">
        <f>IF(U309="P",COUNTIF($U$3:$U309,"P"),"")</f>
        <v>140</v>
      </c>
      <c r="X309" s="76" t="str">
        <f t="shared" si="19"/>
        <v>Ryan Pressly</v>
      </c>
      <c r="Y309">
        <f>IFERROR(VLOOKUP($X309,PITCH!$B$7:$AJ$2004,29,FALSE),"")</f>
        <v>10.806174957118355</v>
      </c>
      <c r="Z309">
        <f>IFERROR(VLOOKUP($X309,PITCH!$B$7:$AJ$2004,30,FALSE),"")</f>
        <v>3.0874785591766725</v>
      </c>
      <c r="AA309">
        <f>IFERROR(VLOOKUP($X309,PITCH!$B$7:$AJ$2004,31,FALSE),"")</f>
        <v>7.7186963979416827</v>
      </c>
      <c r="AB309" t="str">
        <f>IFERROR(VLOOKUP($X309,PITCH!$B$7:$AJ$2004,1,FALSE),"")</f>
        <v>Ryan Pressly</v>
      </c>
      <c r="AD309" s="108" t="str">
        <f>IFERROR(VLOOKUP($X309,Prospects!$A$3:$K$281,1,FALSE),"")</f>
        <v/>
      </c>
      <c r="AE309" s="108" t="str">
        <f>IFERROR(VLOOKUP($X309,Prospects!$A$3:$K$281,9,FALSE),"")</f>
        <v/>
      </c>
      <c r="AF309" s="108" t="str">
        <f>IFERROR(VLOOKUP($X309,Prospects!$A$3:$K$281,2,FALSE),"")</f>
        <v/>
      </c>
      <c r="AG309" s="110" t="str">
        <f>IFERROR(VLOOKUP($X309,Prospects!$A$3:$K$281,10,FALSE),"")</f>
        <v/>
      </c>
      <c r="AH309" s="110" t="str">
        <f>IFERROR(VLOOKUP($X309,Prospects!$A$3:$K$281,11,FALSE),"")</f>
        <v/>
      </c>
      <c r="AI309" s="110" t="str">
        <f>IFERROR(VLOOKUP($X309,Prospects!$A$3:$K$281,3,FALSE),"")</f>
        <v/>
      </c>
      <c r="AJ309" s="110" t="str">
        <f>IFERROR(VLOOKUP($X309,Prospects!$A$3:$K$281,4,FALSE),"")</f>
        <v/>
      </c>
      <c r="AK309" s="110" t="str">
        <f>IFERROR(VLOOKUP($X309,Prospects!$A$3:$K$281,5,FALSE),"")</f>
        <v/>
      </c>
      <c r="AL309" s="110" t="str">
        <f>IFERROR(VLOOKUP($X309,Prospects!$A$3:$K$281,6,FALSE),"")</f>
        <v/>
      </c>
      <c r="AN309" s="108" t="str">
        <f>IFERROR(VLOOKUP($X309,KEEPERS!$A$3:$H$300,1,FALSE),"")</f>
        <v/>
      </c>
      <c r="AO309" s="108" t="str">
        <f>IFERROR(VLOOKUP($X309,KEEPERS!$A$3:$H$300,5,FALSE),"")</f>
        <v/>
      </c>
      <c r="AP309" s="108" t="str">
        <f>IFERROR(VLOOKUP($X309,KEEPERS!$A$3:$H$300,2,FALSE),"")</f>
        <v/>
      </c>
      <c r="AQ309" s="110" t="str">
        <f>IFERROR(VLOOKUP($X309,KEEPERS!$A$3:$H$300,6,FALSE),"")</f>
        <v/>
      </c>
      <c r="AR309" s="110" t="str">
        <f>IFERROR(VLOOKUP($X309,KEEPERS!$A$3:$H$300,7,FALSE),"")</f>
        <v/>
      </c>
      <c r="AT309" s="110" t="str">
        <f>IFERROR(VLOOKUP($X309,HIT!$B$182:$AM$2000,1,FALSE),"")</f>
        <v/>
      </c>
      <c r="AU309" s="407">
        <f>IFERROR(VLOOKUP($X309,HIT!$B$182:$AM$2000,32,FALSE),0)</f>
        <v>0</v>
      </c>
      <c r="AV309" s="407">
        <f>IFERROR(VLOOKUP($X309,HIT!$B$182:$AM$2000,33,FALSE),0)</f>
        <v>0</v>
      </c>
      <c r="AW309" s="110" t="str">
        <f>IFERROR(VLOOKUP($X309,PITCH!$B$182:$AP$2000,1,FALSE),"")</f>
        <v>Ryan Pressly</v>
      </c>
      <c r="AX309" s="110">
        <f>IFERROR(VLOOKUP($X309,PITCH!$B$182:$AP$2000,35,FALSE),0)</f>
        <v>143.89999999999998</v>
      </c>
      <c r="AY309" s="110">
        <f>IFERROR(VLOOKUP($X309,PITCH!$B$182:$AP$2000,36,FALSE),0)</f>
        <v>2.2138461538461534</v>
      </c>
      <c r="AZ309" s="408">
        <f t="shared" si="20"/>
        <v>143.89999999999998</v>
      </c>
      <c r="BA309" s="408">
        <f>IF(AZ309&gt;0,RANK(AZ309,AZ$3:AZ969),"")</f>
        <v>473</v>
      </c>
      <c r="BB309" s="408">
        <f>IFERROR(VLOOKUP($X309,HIT!$B$182:$AP$2000,31,FALSE),0)</f>
        <v>0</v>
      </c>
      <c r="BC309" s="408">
        <f ca="1">IFERROR(VLOOKUP($X309,PITCH!$B$182:$AP$2000,34,FALSE),0)</f>
        <v>347</v>
      </c>
      <c r="BE309" s="110" t="str">
        <f>IFERROR(VLOOKUP($X309,OBP!$B$182:$AN$2001,32,FALSE),"")</f>
        <v/>
      </c>
      <c r="BG309" s="110" t="str">
        <f>IFERROR(VLOOKUP($X309,OPS!$B$183:$AL$2002,31,FALSE),"")</f>
        <v/>
      </c>
      <c r="BI309" s="110">
        <f ca="1">IFERROR(VLOOKUP($X309,PITCH!$B$205:$AP$2000,34,FALSE),"")</f>
        <v>347</v>
      </c>
      <c r="BJ309" s="110">
        <f ca="1">IFERROR(VLOOKUP($X309,PITCH!$B$205:$AP$2000,34,FALSE),"")</f>
        <v>347</v>
      </c>
      <c r="BK309" s="110">
        <f ca="1">IFERROR(VLOOKUP($X309,PITCH!$B$205:$AP$2000,34,FALSE),"")</f>
        <v>347</v>
      </c>
    </row>
    <row r="310" spans="2:63" x14ac:dyDescent="0.2">
      <c r="B310" t="s">
        <v>2431</v>
      </c>
      <c r="C310" t="s">
        <v>113</v>
      </c>
      <c r="D310" t="s">
        <v>111</v>
      </c>
      <c r="E310" t="s">
        <v>111</v>
      </c>
      <c r="F310">
        <v>-1</v>
      </c>
      <c r="M310">
        <v>84</v>
      </c>
      <c r="N310">
        <v>5</v>
      </c>
      <c r="O310">
        <v>0</v>
      </c>
      <c r="P310">
        <v>3.34</v>
      </c>
      <c r="Q310">
        <v>1.21</v>
      </c>
      <c r="R310">
        <v>94</v>
      </c>
      <c r="T310" s="127">
        <f t="shared" si="21"/>
        <v>308</v>
      </c>
      <c r="U310" t="str">
        <f t="shared" si="18"/>
        <v>P</v>
      </c>
      <c r="V310" t="str">
        <f>IF(U310="H",COUNTIF($U$3:$U310,"H"),"")</f>
        <v/>
      </c>
      <c r="W310">
        <f>IF(U310="P",COUNTIF($U$3:$U310,"P"),"")</f>
        <v>141</v>
      </c>
      <c r="X310" s="76" t="str">
        <f t="shared" si="19"/>
        <v>Freddy Peralta</v>
      </c>
      <c r="Y310">
        <f>IFERROR(VLOOKUP($X310,PITCH!$B$7:$AJ$2004,29,FALSE),"")</f>
        <v>10.449927431059505</v>
      </c>
      <c r="Z310">
        <f>IFERROR(VLOOKUP($X310,PITCH!$B$7:$AJ$2004,30,FALSE),"")</f>
        <v>4.7024673439767772</v>
      </c>
      <c r="AA310">
        <f>IFERROR(VLOOKUP($X310,PITCH!$B$7:$AJ$2004,31,FALSE),"")</f>
        <v>5.7474600870827279</v>
      </c>
      <c r="AB310" t="str">
        <f>IFERROR(VLOOKUP($X310,PITCH!$B$7:$AJ$2004,1,FALSE),"")</f>
        <v>Freddy Peralta</v>
      </c>
      <c r="AD310" s="108" t="str">
        <f>IFERROR(VLOOKUP($X310,Prospects!$A$3:$K$281,1,FALSE),"")</f>
        <v/>
      </c>
      <c r="AE310" s="108" t="str">
        <f>IFERROR(VLOOKUP($X310,Prospects!$A$3:$K$281,9,FALSE),"")</f>
        <v/>
      </c>
      <c r="AF310" s="108" t="str">
        <f>IFERROR(VLOOKUP($X310,Prospects!$A$3:$K$281,2,FALSE),"")</f>
        <v/>
      </c>
      <c r="AG310" s="110" t="str">
        <f>IFERROR(VLOOKUP($X310,Prospects!$A$3:$K$281,10,FALSE),"")</f>
        <v/>
      </c>
      <c r="AH310" s="110" t="str">
        <f>IFERROR(VLOOKUP($X310,Prospects!$A$3:$K$281,11,FALSE),"")</f>
        <v/>
      </c>
      <c r="AI310" s="110" t="str">
        <f>IFERROR(VLOOKUP($X310,Prospects!$A$3:$K$281,3,FALSE),"")</f>
        <v/>
      </c>
      <c r="AJ310" s="110" t="str">
        <f>IFERROR(VLOOKUP($X310,Prospects!$A$3:$K$281,4,FALSE),"")</f>
        <v/>
      </c>
      <c r="AK310" s="110" t="str">
        <f>IFERROR(VLOOKUP($X310,Prospects!$A$3:$K$281,5,FALSE),"")</f>
        <v/>
      </c>
      <c r="AL310" s="110" t="str">
        <f>IFERROR(VLOOKUP($X310,Prospects!$A$3:$K$281,6,FALSE),"")</f>
        <v/>
      </c>
      <c r="AN310" s="108" t="str">
        <f>IFERROR(VLOOKUP($X310,KEEPERS!$A$3:$H$300,1,FALSE),"")</f>
        <v/>
      </c>
      <c r="AO310" s="108" t="str">
        <f>IFERROR(VLOOKUP($X310,KEEPERS!$A$3:$H$300,5,FALSE),"")</f>
        <v/>
      </c>
      <c r="AP310" s="108" t="str">
        <f>IFERROR(VLOOKUP($X310,KEEPERS!$A$3:$H$300,2,FALSE),"")</f>
        <v/>
      </c>
      <c r="AQ310" s="110" t="str">
        <f>IFERROR(VLOOKUP($X310,KEEPERS!$A$3:$H$300,6,FALSE),"")</f>
        <v/>
      </c>
      <c r="AR310" s="110" t="str">
        <f>IFERROR(VLOOKUP($X310,KEEPERS!$A$3:$H$300,7,FALSE),"")</f>
        <v/>
      </c>
      <c r="AT310" s="110" t="str">
        <f>IFERROR(VLOOKUP($X310,HIT!$B$182:$AM$2000,1,FALSE),"")</f>
        <v/>
      </c>
      <c r="AU310" s="407">
        <f>IFERROR(VLOOKUP($X310,HIT!$B$182:$AM$2000,32,FALSE),0)</f>
        <v>0</v>
      </c>
      <c r="AV310" s="407">
        <f>IFERROR(VLOOKUP($X310,HIT!$B$182:$AM$2000,33,FALSE),0)</f>
        <v>0</v>
      </c>
      <c r="AW310" s="110" t="str">
        <f>IFERROR(VLOOKUP($X310,PITCH!$B$182:$AP$2000,1,FALSE),"")</f>
        <v>Freddy Peralta</v>
      </c>
      <c r="AX310" s="110">
        <f>IFERROR(VLOOKUP($X310,PITCH!$B$182:$AP$2000,35,FALSE),0)</f>
        <v>142.70000000000002</v>
      </c>
      <c r="AY310" s="110">
        <f>IFERROR(VLOOKUP($X310,PITCH!$B$182:$AP$2000,36,FALSE),0)</f>
        <v>10.976923076923079</v>
      </c>
      <c r="AZ310" s="408">
        <f t="shared" si="20"/>
        <v>142.70000000000002</v>
      </c>
      <c r="BA310" s="408">
        <f>IF(AZ310&gt;0,RANK(AZ310,AZ$3:AZ970),"")</f>
        <v>477</v>
      </c>
      <c r="BB310" s="408">
        <f>IFERROR(VLOOKUP($X310,HIT!$B$182:$AP$2000,31,FALSE),0)</f>
        <v>0</v>
      </c>
      <c r="BC310" s="408">
        <f ca="1">IFERROR(VLOOKUP($X310,PITCH!$B$182:$AP$2000,34,FALSE),0)</f>
        <v>158</v>
      </c>
      <c r="BE310" s="110" t="str">
        <f>IFERROR(VLOOKUP($X310,OBP!$B$182:$AN$2001,32,FALSE),"")</f>
        <v/>
      </c>
      <c r="BG310" s="110" t="str">
        <f>IFERROR(VLOOKUP($X310,OPS!$B$183:$AL$2002,31,FALSE),"")</f>
        <v/>
      </c>
      <c r="BI310" s="110">
        <f ca="1">IFERROR(VLOOKUP($X310,PITCH!$B$205:$AP$2000,34,FALSE),"")</f>
        <v>158</v>
      </c>
      <c r="BJ310" s="110">
        <f ca="1">IFERROR(VLOOKUP($X310,PITCH!$B$205:$AP$2000,34,FALSE),"")</f>
        <v>158</v>
      </c>
      <c r="BK310" s="110">
        <f ca="1">IFERROR(VLOOKUP($X310,PITCH!$B$205:$AP$2000,34,FALSE),"")</f>
        <v>158</v>
      </c>
    </row>
    <row r="311" spans="2:63" x14ac:dyDescent="0.2">
      <c r="B311" t="s">
        <v>3405</v>
      </c>
      <c r="C311" t="s">
        <v>134</v>
      </c>
      <c r="D311" t="s">
        <v>111</v>
      </c>
      <c r="E311" t="s">
        <v>111</v>
      </c>
      <c r="F311">
        <v>-1</v>
      </c>
      <c r="M311">
        <v>82</v>
      </c>
      <c r="N311">
        <v>6</v>
      </c>
      <c r="O311">
        <v>0</v>
      </c>
      <c r="P311">
        <v>3.88</v>
      </c>
      <c r="Q311">
        <v>1.28</v>
      </c>
      <c r="R311">
        <v>105</v>
      </c>
      <c r="T311" s="127">
        <f t="shared" si="21"/>
        <v>309</v>
      </c>
      <c r="U311" t="str">
        <f t="shared" si="18"/>
        <v>P</v>
      </c>
      <c r="V311" t="str">
        <f>IF(U311="H",COUNTIF($U$3:$U311,"H"),"")</f>
        <v/>
      </c>
      <c r="W311">
        <f>IF(U311="P",COUNTIF($U$3:$U311,"P"),"")</f>
        <v>142</v>
      </c>
      <c r="X311" s="76" t="str">
        <f t="shared" si="19"/>
        <v>Josh James</v>
      </c>
      <c r="Y311">
        <f>IFERROR(VLOOKUP($X311,PITCH!$B$7:$AJ$2004,29,FALSE),"")</f>
        <v>10.204460966542751</v>
      </c>
      <c r="Z311">
        <f>IFERROR(VLOOKUP($X311,PITCH!$B$7:$AJ$2004,30,FALSE),"")</f>
        <v>3.8475836431226766</v>
      </c>
      <c r="AA311">
        <f>IFERROR(VLOOKUP($X311,PITCH!$B$7:$AJ$2004,31,FALSE),"")</f>
        <v>6.3568773234200737</v>
      </c>
      <c r="AB311" t="str">
        <f>IFERROR(VLOOKUP($X311,PITCH!$B$7:$AJ$2004,1,FALSE),"")</f>
        <v>Josh James</v>
      </c>
      <c r="AD311" s="108" t="str">
        <f>IFERROR(VLOOKUP($X311,Prospects!$A$3:$K$281,1,FALSE),"")</f>
        <v>Josh James</v>
      </c>
      <c r="AE311" s="108" t="str">
        <f>IFERROR(VLOOKUP($X311,Prospects!$A$3:$K$281,9,FALSE),"")</f>
        <v>P</v>
      </c>
      <c r="AF311" s="108">
        <f>IFERROR(VLOOKUP($X311,Prospects!$A$3:$K$281,2,FALSE),"")</f>
        <v>72</v>
      </c>
      <c r="AG311" s="110" t="str">
        <f>IFERROR(VLOOKUP($X311,Prospects!$A$3:$K$281,10,FALSE),"")</f>
        <v/>
      </c>
      <c r="AH311" s="110">
        <f>IFERROR(VLOOKUP($X311,Prospects!$A$3:$K$281,11,FALSE),"")</f>
        <v>23</v>
      </c>
      <c r="AI311" s="110" t="str">
        <f>IFERROR(VLOOKUP($X311,Prospects!$A$3:$K$281,3,FALSE),"")</f>
        <v>RHP</v>
      </c>
      <c r="AJ311" s="110">
        <f>IFERROR(VLOOKUP($X311,Prospects!$A$3:$K$281,4,FALSE),"")</f>
        <v>2019</v>
      </c>
      <c r="AK311" s="110">
        <f>IFERROR(VLOOKUP($X311,Prospects!$A$3:$K$281,5,FALSE),"")</f>
        <v>0</v>
      </c>
      <c r="AL311" s="110" t="str">
        <f>IFERROR(VLOOKUP($X311,Prospects!$A$3:$K$281,6,FALSE),"")</f>
        <v>HOU</v>
      </c>
      <c r="AN311" s="108" t="str">
        <f>IFERROR(VLOOKUP($X311,KEEPERS!$A$3:$H$300,1,FALSE),"")</f>
        <v/>
      </c>
      <c r="AO311" s="108" t="str">
        <f>IFERROR(VLOOKUP($X311,KEEPERS!$A$3:$H$300,5,FALSE),"")</f>
        <v/>
      </c>
      <c r="AP311" s="108" t="str">
        <f>IFERROR(VLOOKUP($X311,KEEPERS!$A$3:$H$300,2,FALSE),"")</f>
        <v/>
      </c>
      <c r="AQ311" s="110" t="str">
        <f>IFERROR(VLOOKUP($X311,KEEPERS!$A$3:$H$300,6,FALSE),"")</f>
        <v/>
      </c>
      <c r="AR311" s="110" t="str">
        <f>IFERROR(VLOOKUP($X311,KEEPERS!$A$3:$H$300,7,FALSE),"")</f>
        <v/>
      </c>
      <c r="AT311" s="110" t="str">
        <f>IFERROR(VLOOKUP($X311,HIT!$B$182:$AM$2000,1,FALSE),"")</f>
        <v/>
      </c>
      <c r="AU311" s="407">
        <f>IFERROR(VLOOKUP($X311,HIT!$B$182:$AM$2000,32,FALSE),0)</f>
        <v>0</v>
      </c>
      <c r="AV311" s="407">
        <f>IFERROR(VLOOKUP($X311,HIT!$B$182:$AM$2000,33,FALSE),0)</f>
        <v>0</v>
      </c>
      <c r="AW311" s="110" t="str">
        <f>IFERROR(VLOOKUP($X311,PITCH!$B$182:$AP$2000,1,FALSE),"")</f>
        <v>Josh James</v>
      </c>
      <c r="AX311" s="110">
        <f>IFERROR(VLOOKUP($X311,PITCH!$B$182:$AP$2000,35,FALSE),0)</f>
        <v>245.79999999999995</v>
      </c>
      <c r="AY311" s="110">
        <f>IFERROR(VLOOKUP($X311,PITCH!$B$182:$AP$2000,36,FALSE),0)</f>
        <v>11.704761904761902</v>
      </c>
      <c r="AZ311" s="408">
        <f t="shared" si="20"/>
        <v>245.79999999999995</v>
      </c>
      <c r="BA311" s="408">
        <f>IF(AZ311&gt;0,RANK(AZ311,AZ$3:AZ971),"")</f>
        <v>337</v>
      </c>
      <c r="BB311" s="408">
        <f>IFERROR(VLOOKUP($X311,HIT!$B$182:$AP$2000,31,FALSE),0)</f>
        <v>0</v>
      </c>
      <c r="BC311" s="408">
        <f ca="1">IFERROR(VLOOKUP($X311,PITCH!$B$182:$AP$2000,34,FALSE),0)</f>
        <v>111</v>
      </c>
      <c r="BE311" s="110" t="str">
        <f>IFERROR(VLOOKUP($X311,OBP!$B$182:$AN$2001,32,FALSE),"")</f>
        <v/>
      </c>
      <c r="BG311" s="110" t="str">
        <f>IFERROR(VLOOKUP($X311,OPS!$B$183:$AL$2002,31,FALSE),"")</f>
        <v/>
      </c>
      <c r="BI311" s="110">
        <f ca="1">IFERROR(VLOOKUP($X311,PITCH!$B$205:$AP$2000,34,FALSE),"")</f>
        <v>111</v>
      </c>
      <c r="BJ311" s="110">
        <f ca="1">IFERROR(VLOOKUP($X311,PITCH!$B$205:$AP$2000,34,FALSE),"")</f>
        <v>111</v>
      </c>
      <c r="BK311" s="110">
        <f ca="1">IFERROR(VLOOKUP($X311,PITCH!$B$205:$AP$2000,34,FALSE),"")</f>
        <v>111</v>
      </c>
    </row>
    <row r="312" spans="2:63" x14ac:dyDescent="0.2">
      <c r="B312" t="s">
        <v>505</v>
      </c>
      <c r="C312" t="s">
        <v>8</v>
      </c>
      <c r="D312" t="s">
        <v>112</v>
      </c>
      <c r="E312" t="s">
        <v>112</v>
      </c>
      <c r="F312">
        <v>-1</v>
      </c>
      <c r="G312">
        <v>522</v>
      </c>
      <c r="H312">
        <v>68</v>
      </c>
      <c r="I312">
        <v>17</v>
      </c>
      <c r="J312">
        <v>75</v>
      </c>
      <c r="K312">
        <v>2</v>
      </c>
      <c r="L312">
        <v>0.26800000000000002</v>
      </c>
      <c r="T312" s="127">
        <f t="shared" si="21"/>
        <v>310</v>
      </c>
      <c r="U312" t="str">
        <f t="shared" si="18"/>
        <v>H</v>
      </c>
      <c r="V312">
        <f>IF(U312="H",COUNTIF($U$3:$U312,"H"),"")</f>
        <v>168</v>
      </c>
      <c r="W312" t="str">
        <f>IF(U312="P",COUNTIF($U$3:$U312,"P"),"")</f>
        <v/>
      </c>
      <c r="X312" s="76" t="str">
        <f t="shared" si="19"/>
        <v>Josh Bell</v>
      </c>
      <c r="Y312" t="str">
        <f>IFERROR(VLOOKUP($X312,PITCH!$B$7:$AJ$2004,29,FALSE),"")</f>
        <v/>
      </c>
      <c r="Z312" t="str">
        <f>IFERROR(VLOOKUP($X312,PITCH!$B$7:$AJ$2004,30,FALSE),"")</f>
        <v/>
      </c>
      <c r="AA312" t="str">
        <f>IFERROR(VLOOKUP($X312,PITCH!$B$7:$AJ$2004,31,FALSE),"")</f>
        <v/>
      </c>
      <c r="AB312" t="str">
        <f>IFERROR(VLOOKUP($X312,PITCH!$B$7:$AJ$2004,1,FALSE),"")</f>
        <v/>
      </c>
      <c r="AD312" s="108" t="str">
        <f>IFERROR(VLOOKUP($X312,Prospects!$A$3:$K$281,1,FALSE),"")</f>
        <v/>
      </c>
      <c r="AE312" s="108" t="str">
        <f>IFERROR(VLOOKUP($X312,Prospects!$A$3:$K$281,9,FALSE),"")</f>
        <v/>
      </c>
      <c r="AF312" s="108" t="str">
        <f>IFERROR(VLOOKUP($X312,Prospects!$A$3:$K$281,2,FALSE),"")</f>
        <v/>
      </c>
      <c r="AG312" s="110" t="str">
        <f>IFERROR(VLOOKUP($X312,Prospects!$A$3:$K$281,10,FALSE),"")</f>
        <v/>
      </c>
      <c r="AH312" s="110" t="str">
        <f>IFERROR(VLOOKUP($X312,Prospects!$A$3:$K$281,11,FALSE),"")</f>
        <v/>
      </c>
      <c r="AI312" s="110" t="str">
        <f>IFERROR(VLOOKUP($X312,Prospects!$A$3:$K$281,3,FALSE),"")</f>
        <v/>
      </c>
      <c r="AJ312" s="110" t="str">
        <f>IFERROR(VLOOKUP($X312,Prospects!$A$3:$K$281,4,FALSE),"")</f>
        <v/>
      </c>
      <c r="AK312" s="110" t="str">
        <f>IFERROR(VLOOKUP($X312,Prospects!$A$3:$K$281,5,FALSE),"")</f>
        <v/>
      </c>
      <c r="AL312" s="110" t="str">
        <f>IFERROR(VLOOKUP($X312,Prospects!$A$3:$K$281,6,FALSE),"")</f>
        <v/>
      </c>
      <c r="AN312" s="108" t="str">
        <f>IFERROR(VLOOKUP($X312,KEEPERS!$A$3:$H$300,1,FALSE),"")</f>
        <v/>
      </c>
      <c r="AO312" s="108" t="str">
        <f>IFERROR(VLOOKUP($X312,KEEPERS!$A$3:$H$300,5,FALSE),"")</f>
        <v/>
      </c>
      <c r="AP312" s="108" t="str">
        <f>IFERROR(VLOOKUP($X312,KEEPERS!$A$3:$H$300,2,FALSE),"")</f>
        <v/>
      </c>
      <c r="AQ312" s="110" t="str">
        <f>IFERROR(VLOOKUP($X312,KEEPERS!$A$3:$H$300,6,FALSE),"")</f>
        <v/>
      </c>
      <c r="AR312" s="110" t="str">
        <f>IFERROR(VLOOKUP($X312,KEEPERS!$A$3:$H$300,7,FALSE),"")</f>
        <v/>
      </c>
      <c r="AT312" s="110" t="str">
        <f>IFERROR(VLOOKUP($X312,HIT!$B$182:$AM$2000,1,FALSE),"")</f>
        <v>Josh Bell</v>
      </c>
      <c r="AU312" s="407">
        <f>IFERROR(VLOOKUP($X312,HIT!$B$182:$AM$2000,32,FALSE),0)</f>
        <v>413.05000000000007</v>
      </c>
      <c r="AV312" s="407">
        <f>IFERROR(VLOOKUP($X312,HIT!$B$182:$AM$2000,33,FALSE),0)</f>
        <v>2.8291095890410962</v>
      </c>
      <c r="AW312" s="110" t="str">
        <f>IFERROR(VLOOKUP($X312,PITCH!$B$182:$AP$2000,1,FALSE),"")</f>
        <v/>
      </c>
      <c r="AX312" s="110">
        <f>IFERROR(VLOOKUP($X312,PITCH!$B$182:$AP$2000,35,FALSE),0)</f>
        <v>0</v>
      </c>
      <c r="AY312" s="110">
        <f>IFERROR(VLOOKUP($X312,PITCH!$B$182:$AP$2000,36,FALSE),0)</f>
        <v>0</v>
      </c>
      <c r="AZ312" s="408">
        <f t="shared" si="20"/>
        <v>413.05000000000007</v>
      </c>
      <c r="BA312" s="408">
        <f>IF(AZ312&gt;0,RANK(AZ312,AZ$3:AZ972),"")</f>
        <v>80</v>
      </c>
      <c r="BB312" s="408">
        <f ca="1">IFERROR(VLOOKUP($X312,HIT!$B$182:$AP$2000,31,FALSE),0)</f>
        <v>114</v>
      </c>
      <c r="BC312" s="408">
        <f>IFERROR(VLOOKUP($X312,PITCH!$B$182:$AP$2000,34,FALSE),0)</f>
        <v>0</v>
      </c>
      <c r="BE312" s="110">
        <f>IFERROR(VLOOKUP($X312,OBP!$B$182:$AN$2001,32,FALSE),"")</f>
        <v>67</v>
      </c>
      <c r="BG312" s="110">
        <f>IFERROR(VLOOKUP($X312,OPS!$B$183:$AL$2002,31,FALSE),"")</f>
        <v>85</v>
      </c>
      <c r="BI312" s="110" t="str">
        <f>IFERROR(VLOOKUP($X312,PITCH!$B$205:$AP$2000,34,FALSE),"")</f>
        <v/>
      </c>
      <c r="BJ312" s="110" t="str">
        <f>IFERROR(VLOOKUP($X312,PITCH!$B$205:$AP$2000,34,FALSE),"")</f>
        <v/>
      </c>
      <c r="BK312" s="110" t="str">
        <f>IFERROR(VLOOKUP($X312,PITCH!$B$205:$AP$2000,34,FALSE),"")</f>
        <v/>
      </c>
    </row>
    <row r="313" spans="2:63" x14ac:dyDescent="0.2">
      <c r="B313" t="s">
        <v>453</v>
      </c>
      <c r="C313" t="s">
        <v>339</v>
      </c>
      <c r="D313" t="s">
        <v>429</v>
      </c>
      <c r="E313" t="s">
        <v>429</v>
      </c>
      <c r="F313">
        <v>-1</v>
      </c>
      <c r="G313">
        <v>564</v>
      </c>
      <c r="H313">
        <v>73</v>
      </c>
      <c r="I313">
        <v>13</v>
      </c>
      <c r="J313">
        <v>45</v>
      </c>
      <c r="K313">
        <v>8</v>
      </c>
      <c r="L313">
        <v>0.252</v>
      </c>
      <c r="T313" s="127">
        <f t="shared" si="21"/>
        <v>311</v>
      </c>
      <c r="U313" t="str">
        <f t="shared" si="18"/>
        <v>H</v>
      </c>
      <c r="V313">
        <f>IF(U313="H",COUNTIF($U$3:$U313,"H"),"")</f>
        <v>169</v>
      </c>
      <c r="W313" t="str">
        <f>IF(U313="P",COUNTIF($U$3:$U313,"P"),"")</f>
        <v/>
      </c>
      <c r="X313" s="76" t="str">
        <f t="shared" si="19"/>
        <v>Ketel Marte</v>
      </c>
      <c r="Y313" t="str">
        <f>IFERROR(VLOOKUP($X313,PITCH!$B$7:$AJ$2004,29,FALSE),"")</f>
        <v/>
      </c>
      <c r="Z313" t="str">
        <f>IFERROR(VLOOKUP($X313,PITCH!$B$7:$AJ$2004,30,FALSE),"")</f>
        <v/>
      </c>
      <c r="AA313" t="str">
        <f>IFERROR(VLOOKUP($X313,PITCH!$B$7:$AJ$2004,31,FALSE),"")</f>
        <v/>
      </c>
      <c r="AB313" t="str">
        <f>IFERROR(VLOOKUP($X313,PITCH!$B$7:$AJ$2004,1,FALSE),"")</f>
        <v/>
      </c>
      <c r="AD313" s="108" t="str">
        <f>IFERROR(VLOOKUP($X313,Prospects!$A$3:$K$281,1,FALSE),"")</f>
        <v/>
      </c>
      <c r="AE313" s="108" t="str">
        <f>IFERROR(VLOOKUP($X313,Prospects!$A$3:$K$281,9,FALSE),"")</f>
        <v/>
      </c>
      <c r="AF313" s="108" t="str">
        <f>IFERROR(VLOOKUP($X313,Prospects!$A$3:$K$281,2,FALSE),"")</f>
        <v/>
      </c>
      <c r="AG313" s="110" t="str">
        <f>IFERROR(VLOOKUP($X313,Prospects!$A$3:$K$281,10,FALSE),"")</f>
        <v/>
      </c>
      <c r="AH313" s="110" t="str">
        <f>IFERROR(VLOOKUP($X313,Prospects!$A$3:$K$281,11,FALSE),"")</f>
        <v/>
      </c>
      <c r="AI313" s="110" t="str">
        <f>IFERROR(VLOOKUP($X313,Prospects!$A$3:$K$281,3,FALSE),"")</f>
        <v/>
      </c>
      <c r="AJ313" s="110" t="str">
        <f>IFERROR(VLOOKUP($X313,Prospects!$A$3:$K$281,4,FALSE),"")</f>
        <v/>
      </c>
      <c r="AK313" s="110" t="str">
        <f>IFERROR(VLOOKUP($X313,Prospects!$A$3:$K$281,5,FALSE),"")</f>
        <v/>
      </c>
      <c r="AL313" s="110" t="str">
        <f>IFERROR(VLOOKUP($X313,Prospects!$A$3:$K$281,6,FALSE),"")</f>
        <v/>
      </c>
      <c r="AN313" s="108" t="str">
        <f>IFERROR(VLOOKUP($X313,KEEPERS!$A$3:$H$300,1,FALSE),"")</f>
        <v/>
      </c>
      <c r="AO313" s="108" t="str">
        <f>IFERROR(VLOOKUP($X313,KEEPERS!$A$3:$H$300,5,FALSE),"")</f>
        <v/>
      </c>
      <c r="AP313" s="108" t="str">
        <f>IFERROR(VLOOKUP($X313,KEEPERS!$A$3:$H$300,2,FALSE),"")</f>
        <v/>
      </c>
      <c r="AQ313" s="110" t="str">
        <f>IFERROR(VLOOKUP($X313,KEEPERS!$A$3:$H$300,6,FALSE),"")</f>
        <v/>
      </c>
      <c r="AR313" s="110" t="str">
        <f>IFERROR(VLOOKUP($X313,KEEPERS!$A$3:$H$300,7,FALSE),"")</f>
        <v/>
      </c>
      <c r="AT313" s="110" t="str">
        <f>IFERROR(VLOOKUP($X313,HIT!$B$182:$AM$2000,1,FALSE),"")</f>
        <v>Ketel Marte</v>
      </c>
      <c r="AU313" s="407">
        <f>IFERROR(VLOOKUP($X313,HIT!$B$182:$AM$2000,32,FALSE),0)</f>
        <v>350.59999999999991</v>
      </c>
      <c r="AV313" s="407">
        <f>IFERROR(VLOOKUP($X313,HIT!$B$182:$AM$2000,33,FALSE),0)</f>
        <v>2.6560606060606053</v>
      </c>
      <c r="AW313" s="110" t="str">
        <f>IFERROR(VLOOKUP($X313,PITCH!$B$182:$AP$2000,1,FALSE),"")</f>
        <v/>
      </c>
      <c r="AX313" s="110">
        <f>IFERROR(VLOOKUP($X313,PITCH!$B$182:$AP$2000,35,FALSE),0)</f>
        <v>0</v>
      </c>
      <c r="AY313" s="110">
        <f>IFERROR(VLOOKUP($X313,PITCH!$B$182:$AP$2000,36,FALSE),0)</f>
        <v>0</v>
      </c>
      <c r="AZ313" s="408">
        <f t="shared" si="20"/>
        <v>350.59999999999991</v>
      </c>
      <c r="BA313" s="408">
        <f>IF(AZ313&gt;0,RANK(AZ313,AZ$3:AZ973),"")</f>
        <v>174</v>
      </c>
      <c r="BB313" s="408">
        <f ca="1">IFERROR(VLOOKUP($X313,HIT!$B$182:$AP$2000,31,FALSE),0)</f>
        <v>147</v>
      </c>
      <c r="BC313" s="408">
        <f>IFERROR(VLOOKUP($X313,PITCH!$B$182:$AP$2000,34,FALSE),0)</f>
        <v>0</v>
      </c>
      <c r="BE313" s="110">
        <f>IFERROR(VLOOKUP($X313,OBP!$B$182:$AN$2001,32,FALSE),"")</f>
        <v>124</v>
      </c>
      <c r="BG313" s="110">
        <f>IFERROR(VLOOKUP($X313,OPS!$B$183:$AL$2002,31,FALSE),"")</f>
        <v>130</v>
      </c>
      <c r="BI313" s="110" t="str">
        <f>IFERROR(VLOOKUP($X313,PITCH!$B$205:$AP$2000,34,FALSE),"")</f>
        <v/>
      </c>
      <c r="BJ313" s="110" t="str">
        <f>IFERROR(VLOOKUP($X313,PITCH!$B$205:$AP$2000,34,FALSE),"")</f>
        <v/>
      </c>
      <c r="BK313" s="110" t="str">
        <f>IFERROR(VLOOKUP($X313,PITCH!$B$205:$AP$2000,34,FALSE),"")</f>
        <v/>
      </c>
    </row>
    <row r="314" spans="2:63" x14ac:dyDescent="0.2">
      <c r="B314" t="s">
        <v>272</v>
      </c>
      <c r="C314" t="s">
        <v>718</v>
      </c>
      <c r="D314" t="s">
        <v>118</v>
      </c>
      <c r="E314" t="s">
        <v>427</v>
      </c>
      <c r="F314">
        <v>-1</v>
      </c>
      <c r="G314">
        <v>501</v>
      </c>
      <c r="H314">
        <v>54</v>
      </c>
      <c r="I314">
        <v>16</v>
      </c>
      <c r="J314">
        <v>62</v>
      </c>
      <c r="K314">
        <v>0</v>
      </c>
      <c r="L314">
        <v>0.26400000000000001</v>
      </c>
      <c r="T314" s="127">
        <f t="shared" si="21"/>
        <v>312</v>
      </c>
      <c r="U314" t="str">
        <f t="shared" si="18"/>
        <v>H</v>
      </c>
      <c r="V314">
        <f>IF(U314="H",COUNTIF($U$3:$U314,"H"),"")</f>
        <v>170</v>
      </c>
      <c r="W314" t="str">
        <f>IF(U314="P",COUNTIF($U$3:$U314,"P"),"")</f>
        <v/>
      </c>
      <c r="X314" s="76" t="str">
        <f t="shared" si="19"/>
        <v>Jed Lowrie</v>
      </c>
      <c r="Y314" t="str">
        <f>IFERROR(VLOOKUP($X314,PITCH!$B$7:$AJ$2004,29,FALSE),"")</f>
        <v/>
      </c>
      <c r="Z314" t="str">
        <f>IFERROR(VLOOKUP($X314,PITCH!$B$7:$AJ$2004,30,FALSE),"")</f>
        <v/>
      </c>
      <c r="AA314" t="str">
        <f>IFERROR(VLOOKUP($X314,PITCH!$B$7:$AJ$2004,31,FALSE),"")</f>
        <v/>
      </c>
      <c r="AB314" t="str">
        <f>IFERROR(VLOOKUP($X314,PITCH!$B$7:$AJ$2004,1,FALSE),"")</f>
        <v/>
      </c>
      <c r="AD314" s="108" t="str">
        <f>IFERROR(VLOOKUP($X314,Prospects!$A$3:$K$281,1,FALSE),"")</f>
        <v/>
      </c>
      <c r="AE314" s="108" t="str">
        <f>IFERROR(VLOOKUP($X314,Prospects!$A$3:$K$281,9,FALSE),"")</f>
        <v/>
      </c>
      <c r="AF314" s="108" t="str">
        <f>IFERROR(VLOOKUP($X314,Prospects!$A$3:$K$281,2,FALSE),"")</f>
        <v/>
      </c>
      <c r="AG314" s="110" t="str">
        <f>IFERROR(VLOOKUP($X314,Prospects!$A$3:$K$281,10,FALSE),"")</f>
        <v/>
      </c>
      <c r="AH314" s="110" t="str">
        <f>IFERROR(VLOOKUP($X314,Prospects!$A$3:$K$281,11,FALSE),"")</f>
        <v/>
      </c>
      <c r="AI314" s="110" t="str">
        <f>IFERROR(VLOOKUP($X314,Prospects!$A$3:$K$281,3,FALSE),"")</f>
        <v/>
      </c>
      <c r="AJ314" s="110" t="str">
        <f>IFERROR(VLOOKUP($X314,Prospects!$A$3:$K$281,4,FALSE),"")</f>
        <v/>
      </c>
      <c r="AK314" s="110" t="str">
        <f>IFERROR(VLOOKUP($X314,Prospects!$A$3:$K$281,5,FALSE),"")</f>
        <v/>
      </c>
      <c r="AL314" s="110" t="str">
        <f>IFERROR(VLOOKUP($X314,Prospects!$A$3:$K$281,6,FALSE),"")</f>
        <v/>
      </c>
      <c r="AN314" s="108" t="str">
        <f>IFERROR(VLOOKUP($X314,KEEPERS!$A$3:$H$300,1,FALSE),"")</f>
        <v/>
      </c>
      <c r="AO314" s="108" t="str">
        <f>IFERROR(VLOOKUP($X314,KEEPERS!$A$3:$H$300,5,FALSE),"")</f>
        <v/>
      </c>
      <c r="AP314" s="108" t="str">
        <f>IFERROR(VLOOKUP($X314,KEEPERS!$A$3:$H$300,2,FALSE),"")</f>
        <v/>
      </c>
      <c r="AQ314" s="110" t="str">
        <f>IFERROR(VLOOKUP($X314,KEEPERS!$A$3:$H$300,6,FALSE),"")</f>
        <v/>
      </c>
      <c r="AR314" s="110" t="str">
        <f>IFERROR(VLOOKUP($X314,KEEPERS!$A$3:$H$300,7,FALSE),"")</f>
        <v/>
      </c>
      <c r="AT314" s="110" t="str">
        <f>IFERROR(VLOOKUP($X314,HIT!$B$182:$AM$2000,1,FALSE),"")</f>
        <v>Jed Lowrie</v>
      </c>
      <c r="AU314" s="407">
        <f>IFERROR(VLOOKUP($X314,HIT!$B$182:$AM$2000,32,FALSE),0)</f>
        <v>332.35000000000008</v>
      </c>
      <c r="AV314" s="407">
        <f>IFERROR(VLOOKUP($X314,HIT!$B$182:$AM$2000,33,FALSE),0)</f>
        <v>2.4259124087591246</v>
      </c>
      <c r="AW314" s="110" t="str">
        <f>IFERROR(VLOOKUP($X314,PITCH!$B$182:$AP$2000,1,FALSE),"")</f>
        <v/>
      </c>
      <c r="AX314" s="110">
        <f>IFERROR(VLOOKUP($X314,PITCH!$B$182:$AP$2000,35,FALSE),0)</f>
        <v>0</v>
      </c>
      <c r="AY314" s="110">
        <f>IFERROR(VLOOKUP($X314,PITCH!$B$182:$AP$2000,36,FALSE),0)</f>
        <v>0</v>
      </c>
      <c r="AZ314" s="408">
        <f t="shared" si="20"/>
        <v>332.35000000000008</v>
      </c>
      <c r="BA314" s="408">
        <f>IF(AZ314&gt;0,RANK(AZ314,AZ$3:AZ974),"")</f>
        <v>205</v>
      </c>
      <c r="BB314" s="408">
        <f ca="1">IFERROR(VLOOKUP($X314,HIT!$B$182:$AP$2000,31,FALSE),0)</f>
        <v>304</v>
      </c>
      <c r="BC314" s="408">
        <f>IFERROR(VLOOKUP($X314,PITCH!$B$182:$AP$2000,34,FALSE),0)</f>
        <v>0</v>
      </c>
      <c r="BE314" s="110">
        <f>IFERROR(VLOOKUP($X314,OBP!$B$182:$AN$2001,32,FALSE),"")</f>
        <v>215</v>
      </c>
      <c r="BG314" s="110">
        <f>IFERROR(VLOOKUP($X314,OPS!$B$183:$AL$2002,31,FALSE),"")</f>
        <v>229</v>
      </c>
      <c r="BI314" s="110" t="str">
        <f>IFERROR(VLOOKUP($X314,PITCH!$B$205:$AP$2000,34,FALSE),"")</f>
        <v/>
      </c>
      <c r="BJ314" s="110" t="str">
        <f>IFERROR(VLOOKUP($X314,PITCH!$B$205:$AP$2000,34,FALSE),"")</f>
        <v/>
      </c>
      <c r="BK314" s="110" t="str">
        <f>IFERROR(VLOOKUP($X314,PITCH!$B$205:$AP$2000,34,FALSE),"")</f>
        <v/>
      </c>
    </row>
    <row r="315" spans="2:63" x14ac:dyDescent="0.2">
      <c r="B315" t="s">
        <v>402</v>
      </c>
      <c r="C315" t="s">
        <v>339</v>
      </c>
      <c r="D315" t="s">
        <v>112</v>
      </c>
      <c r="E315" t="s">
        <v>1035</v>
      </c>
      <c r="F315">
        <v>-1</v>
      </c>
      <c r="G315">
        <v>463</v>
      </c>
      <c r="H315">
        <v>56</v>
      </c>
      <c r="I315">
        <v>17</v>
      </c>
      <c r="J315">
        <v>62</v>
      </c>
      <c r="K315">
        <v>1</v>
      </c>
      <c r="L315">
        <v>0.27100000000000002</v>
      </c>
      <c r="T315" s="127">
        <f t="shared" si="21"/>
        <v>313</v>
      </c>
      <c r="U315" t="str">
        <f t="shared" si="18"/>
        <v>H</v>
      </c>
      <c r="V315">
        <f>IF(U315="H",COUNTIF($U$3:$U315,"H"),"")</f>
        <v>171</v>
      </c>
      <c r="W315" t="str">
        <f>IF(U315="P",COUNTIF($U$3:$U315,"P"),"")</f>
        <v/>
      </c>
      <c r="X315" s="76" t="str">
        <f t="shared" si="19"/>
        <v>Wilmer Flores</v>
      </c>
      <c r="Y315" t="str">
        <f>IFERROR(VLOOKUP($X315,PITCH!$B$7:$AJ$2004,29,FALSE),"")</f>
        <v/>
      </c>
      <c r="Z315" t="str">
        <f>IFERROR(VLOOKUP($X315,PITCH!$B$7:$AJ$2004,30,FALSE),"")</f>
        <v/>
      </c>
      <c r="AA315" t="str">
        <f>IFERROR(VLOOKUP($X315,PITCH!$B$7:$AJ$2004,31,FALSE),"")</f>
        <v/>
      </c>
      <c r="AB315" t="str">
        <f>IFERROR(VLOOKUP($X315,PITCH!$B$7:$AJ$2004,1,FALSE),"")</f>
        <v/>
      </c>
      <c r="AD315" s="108" t="str">
        <f>IFERROR(VLOOKUP($X315,Prospects!$A$3:$K$281,1,FALSE),"")</f>
        <v/>
      </c>
      <c r="AE315" s="108" t="str">
        <f>IFERROR(VLOOKUP($X315,Prospects!$A$3:$K$281,9,FALSE),"")</f>
        <v/>
      </c>
      <c r="AF315" s="108" t="str">
        <f>IFERROR(VLOOKUP($X315,Prospects!$A$3:$K$281,2,FALSE),"")</f>
        <v/>
      </c>
      <c r="AG315" s="110" t="str">
        <f>IFERROR(VLOOKUP($X315,Prospects!$A$3:$K$281,10,FALSE),"")</f>
        <v/>
      </c>
      <c r="AH315" s="110" t="str">
        <f>IFERROR(VLOOKUP($X315,Prospects!$A$3:$K$281,11,FALSE),"")</f>
        <v/>
      </c>
      <c r="AI315" s="110" t="str">
        <f>IFERROR(VLOOKUP($X315,Prospects!$A$3:$K$281,3,FALSE),"")</f>
        <v/>
      </c>
      <c r="AJ315" s="110" t="str">
        <f>IFERROR(VLOOKUP($X315,Prospects!$A$3:$K$281,4,FALSE),"")</f>
        <v/>
      </c>
      <c r="AK315" s="110" t="str">
        <f>IFERROR(VLOOKUP($X315,Prospects!$A$3:$K$281,5,FALSE),"")</f>
        <v/>
      </c>
      <c r="AL315" s="110" t="str">
        <f>IFERROR(VLOOKUP($X315,Prospects!$A$3:$K$281,6,FALSE),"")</f>
        <v/>
      </c>
      <c r="AN315" s="108" t="str">
        <f>IFERROR(VLOOKUP($X315,KEEPERS!$A$3:$H$300,1,FALSE),"")</f>
        <v/>
      </c>
      <c r="AO315" s="108" t="str">
        <f>IFERROR(VLOOKUP($X315,KEEPERS!$A$3:$H$300,5,FALSE),"")</f>
        <v/>
      </c>
      <c r="AP315" s="108" t="str">
        <f>IFERROR(VLOOKUP($X315,KEEPERS!$A$3:$H$300,2,FALSE),"")</f>
        <v/>
      </c>
      <c r="AQ315" s="110" t="str">
        <f>IFERROR(VLOOKUP($X315,KEEPERS!$A$3:$H$300,6,FALSE),"")</f>
        <v/>
      </c>
      <c r="AR315" s="110" t="str">
        <f>IFERROR(VLOOKUP($X315,KEEPERS!$A$3:$H$300,7,FALSE),"")</f>
        <v/>
      </c>
      <c r="AT315" s="110" t="str">
        <f>IFERROR(VLOOKUP($X315,HIT!$B$182:$AM$2000,1,FALSE),"")</f>
        <v>Wilmer Flores</v>
      </c>
      <c r="AU315" s="407">
        <f>IFERROR(VLOOKUP($X315,HIT!$B$182:$AM$2000,32,FALSE),0)</f>
        <v>325.00000000000006</v>
      </c>
      <c r="AV315" s="407">
        <f>IFERROR(VLOOKUP($X315,HIT!$B$182:$AM$2000,33,FALSE),0)</f>
        <v>2.6209677419354844</v>
      </c>
      <c r="AW315" s="110" t="str">
        <f>IFERROR(VLOOKUP($X315,PITCH!$B$182:$AP$2000,1,FALSE),"")</f>
        <v/>
      </c>
      <c r="AX315" s="110">
        <f>IFERROR(VLOOKUP($X315,PITCH!$B$182:$AP$2000,35,FALSE),0)</f>
        <v>0</v>
      </c>
      <c r="AY315" s="110">
        <f>IFERROR(VLOOKUP($X315,PITCH!$B$182:$AP$2000,36,FALSE),0)</f>
        <v>0</v>
      </c>
      <c r="AZ315" s="408">
        <f t="shared" si="20"/>
        <v>325.00000000000006</v>
      </c>
      <c r="BA315" s="408">
        <f>IF(AZ315&gt;0,RANK(AZ315,AZ$3:AZ975),"")</f>
        <v>220</v>
      </c>
      <c r="BB315" s="408">
        <f ca="1">IFERROR(VLOOKUP($X315,HIT!$B$182:$AP$2000,31,FALSE),0)</f>
        <v>60</v>
      </c>
      <c r="BC315" s="408">
        <f>IFERROR(VLOOKUP($X315,PITCH!$B$182:$AP$2000,34,FALSE),0)</f>
        <v>0</v>
      </c>
      <c r="BE315" s="110">
        <f>IFERROR(VLOOKUP($X315,OBP!$B$182:$AN$2001,32,FALSE),"")</f>
        <v>146</v>
      </c>
      <c r="BG315" s="110">
        <f>IFERROR(VLOOKUP($X315,OPS!$B$183:$AL$2002,31,FALSE),"")</f>
        <v>134</v>
      </c>
      <c r="BI315" s="110" t="str">
        <f>IFERROR(VLOOKUP($X315,PITCH!$B$205:$AP$2000,34,FALSE),"")</f>
        <v/>
      </c>
      <c r="BJ315" s="110" t="str">
        <f>IFERROR(VLOOKUP($X315,PITCH!$B$205:$AP$2000,34,FALSE),"")</f>
        <v/>
      </c>
      <c r="BK315" s="110" t="str">
        <f>IFERROR(VLOOKUP($X315,PITCH!$B$205:$AP$2000,34,FALSE),"")</f>
        <v/>
      </c>
    </row>
    <row r="316" spans="2:63" x14ac:dyDescent="0.2">
      <c r="B316" t="s">
        <v>292</v>
      </c>
      <c r="C316" t="s">
        <v>140</v>
      </c>
      <c r="D316" t="s">
        <v>9</v>
      </c>
      <c r="E316" t="s">
        <v>9</v>
      </c>
      <c r="F316">
        <v>-1</v>
      </c>
      <c r="M316">
        <v>62</v>
      </c>
      <c r="N316">
        <v>5</v>
      </c>
      <c r="O316">
        <v>6</v>
      </c>
      <c r="P316">
        <v>3.05</v>
      </c>
      <c r="Q316">
        <v>1.0900000000000001</v>
      </c>
      <c r="R316">
        <v>73</v>
      </c>
      <c r="T316" s="127">
        <f t="shared" si="21"/>
        <v>314</v>
      </c>
      <c r="U316" t="str">
        <f t="shared" si="18"/>
        <v>P</v>
      </c>
      <c r="V316" t="str">
        <f>IF(U316="H",COUNTIF($U$3:$U316,"H"),"")</f>
        <v/>
      </c>
      <c r="W316">
        <f>IF(U316="P",COUNTIF($U$3:$U316,"P"),"")</f>
        <v>143</v>
      </c>
      <c r="X316" s="76" t="str">
        <f t="shared" si="19"/>
        <v>Joakim Soria</v>
      </c>
      <c r="Y316">
        <f>IFERROR(VLOOKUP($X316,PITCH!$B$7:$AJ$2004,29,FALSE),"")</f>
        <v>9.1080617495711849</v>
      </c>
      <c r="Z316">
        <f>IFERROR(VLOOKUP($X316,PITCH!$B$7:$AJ$2004,30,FALSE),"")</f>
        <v>3.0874785591766725</v>
      </c>
      <c r="AA316">
        <f>IFERROR(VLOOKUP($X316,PITCH!$B$7:$AJ$2004,31,FALSE),"")</f>
        <v>6.0205831903945128</v>
      </c>
      <c r="AB316" t="str">
        <f>IFERROR(VLOOKUP($X316,PITCH!$B$7:$AJ$2004,1,FALSE),"")</f>
        <v>Joakim Soria</v>
      </c>
      <c r="AD316" s="108" t="str">
        <f>IFERROR(VLOOKUP($X316,Prospects!$A$3:$K$281,1,FALSE),"")</f>
        <v/>
      </c>
      <c r="AE316" s="108" t="str">
        <f>IFERROR(VLOOKUP($X316,Prospects!$A$3:$K$281,9,FALSE),"")</f>
        <v/>
      </c>
      <c r="AF316" s="108" t="str">
        <f>IFERROR(VLOOKUP($X316,Prospects!$A$3:$K$281,2,FALSE),"")</f>
        <v/>
      </c>
      <c r="AG316" s="110" t="str">
        <f>IFERROR(VLOOKUP($X316,Prospects!$A$3:$K$281,10,FALSE),"")</f>
        <v/>
      </c>
      <c r="AH316" s="110" t="str">
        <f>IFERROR(VLOOKUP($X316,Prospects!$A$3:$K$281,11,FALSE),"")</f>
        <v/>
      </c>
      <c r="AI316" s="110" t="str">
        <f>IFERROR(VLOOKUP($X316,Prospects!$A$3:$K$281,3,FALSE),"")</f>
        <v/>
      </c>
      <c r="AJ316" s="110" t="str">
        <f>IFERROR(VLOOKUP($X316,Prospects!$A$3:$K$281,4,FALSE),"")</f>
        <v/>
      </c>
      <c r="AK316" s="110" t="str">
        <f>IFERROR(VLOOKUP($X316,Prospects!$A$3:$K$281,5,FALSE),"")</f>
        <v/>
      </c>
      <c r="AL316" s="110" t="str">
        <f>IFERROR(VLOOKUP($X316,Prospects!$A$3:$K$281,6,FALSE),"")</f>
        <v/>
      </c>
      <c r="AN316" s="108" t="str">
        <f>IFERROR(VLOOKUP($X316,KEEPERS!$A$3:$H$300,1,FALSE),"")</f>
        <v/>
      </c>
      <c r="AO316" s="108" t="str">
        <f>IFERROR(VLOOKUP($X316,KEEPERS!$A$3:$H$300,5,FALSE),"")</f>
        <v/>
      </c>
      <c r="AP316" s="108" t="str">
        <f>IFERROR(VLOOKUP($X316,KEEPERS!$A$3:$H$300,2,FALSE),"")</f>
        <v/>
      </c>
      <c r="AQ316" s="110" t="str">
        <f>IFERROR(VLOOKUP($X316,KEEPERS!$A$3:$H$300,6,FALSE),"")</f>
        <v/>
      </c>
      <c r="AR316" s="110" t="str">
        <f>IFERROR(VLOOKUP($X316,KEEPERS!$A$3:$H$300,7,FALSE),"")</f>
        <v/>
      </c>
      <c r="AT316" s="110" t="str">
        <f>IFERROR(VLOOKUP($X316,HIT!$B$182:$AM$2000,1,FALSE),"")</f>
        <v/>
      </c>
      <c r="AU316" s="407">
        <f>IFERROR(VLOOKUP($X316,HIT!$B$182:$AM$2000,32,FALSE),0)</f>
        <v>0</v>
      </c>
      <c r="AV316" s="407">
        <f>IFERROR(VLOOKUP($X316,HIT!$B$182:$AM$2000,33,FALSE),0)</f>
        <v>0</v>
      </c>
      <c r="AW316" s="110" t="str">
        <f>IFERROR(VLOOKUP($X316,PITCH!$B$182:$AP$2000,1,FALSE),"")</f>
        <v>Joakim Soria</v>
      </c>
      <c r="AX316" s="110">
        <f>IFERROR(VLOOKUP($X316,PITCH!$B$182:$AP$2000,35,FALSE),0)</f>
        <v>113.39999999999998</v>
      </c>
      <c r="AY316" s="110">
        <f>IFERROR(VLOOKUP($X316,PITCH!$B$182:$AP$2000,36,FALSE),0)</f>
        <v>1.7446153846153842</v>
      </c>
      <c r="AZ316" s="408">
        <f t="shared" si="20"/>
        <v>113.39999999999998</v>
      </c>
      <c r="BA316" s="408">
        <f>IF(AZ316&gt;0,RANK(AZ316,AZ$3:AZ976),"")</f>
        <v>529</v>
      </c>
      <c r="BB316" s="408">
        <f>IFERROR(VLOOKUP($X316,HIT!$B$182:$AP$2000,31,FALSE),0)</f>
        <v>0</v>
      </c>
      <c r="BC316" s="408">
        <f ca="1">IFERROR(VLOOKUP($X316,PITCH!$B$182:$AP$2000,34,FALSE),0)</f>
        <v>347</v>
      </c>
      <c r="BE316" s="110" t="str">
        <f>IFERROR(VLOOKUP($X316,OBP!$B$182:$AN$2001,32,FALSE),"")</f>
        <v/>
      </c>
      <c r="BG316" s="110" t="str">
        <f>IFERROR(VLOOKUP($X316,OPS!$B$183:$AL$2002,31,FALSE),"")</f>
        <v/>
      </c>
      <c r="BI316" s="110">
        <f ca="1">IFERROR(VLOOKUP($X316,PITCH!$B$205:$AP$2000,34,FALSE),"")</f>
        <v>347</v>
      </c>
      <c r="BJ316" s="110">
        <f ca="1">IFERROR(VLOOKUP($X316,PITCH!$B$205:$AP$2000,34,FALSE),"")</f>
        <v>347</v>
      </c>
      <c r="BK316" s="110">
        <f ca="1">IFERROR(VLOOKUP($X316,PITCH!$B$205:$AP$2000,34,FALSE),"")</f>
        <v>347</v>
      </c>
    </row>
    <row r="317" spans="2:63" x14ac:dyDescent="0.2">
      <c r="B317" t="s">
        <v>2191</v>
      </c>
      <c r="C317" t="s">
        <v>134</v>
      </c>
      <c r="D317" t="s">
        <v>111</v>
      </c>
      <c r="E317" t="s">
        <v>111</v>
      </c>
      <c r="F317">
        <v>-1</v>
      </c>
      <c r="M317">
        <v>39</v>
      </c>
      <c r="N317">
        <v>2</v>
      </c>
      <c r="O317">
        <v>0</v>
      </c>
      <c r="P317">
        <v>3.74</v>
      </c>
      <c r="Q317">
        <v>1.31</v>
      </c>
      <c r="R317">
        <v>50</v>
      </c>
      <c r="T317" s="127">
        <f t="shared" si="21"/>
        <v>315</v>
      </c>
      <c r="U317" t="str">
        <f t="shared" si="18"/>
        <v>P</v>
      </c>
      <c r="V317" t="str">
        <f>IF(U317="H",COUNTIF($U$3:$U317,"H"),"")</f>
        <v/>
      </c>
      <c r="W317">
        <f>IF(U317="P",COUNTIF($U$3:$U317,"P"),"")</f>
        <v>144</v>
      </c>
      <c r="X317" s="76" t="str">
        <f t="shared" si="19"/>
        <v>Forrest Whitley</v>
      </c>
      <c r="Y317">
        <f>IFERROR(VLOOKUP($X317,PITCH!$B$7:$AJ$2004,29,FALSE),"")</f>
        <v>9.0118577075098809</v>
      </c>
      <c r="Z317">
        <f>IFERROR(VLOOKUP($X317,PITCH!$B$7:$AJ$2004,30,FALSE),"")</f>
        <v>3.9130434782608692</v>
      </c>
      <c r="AA317">
        <f>IFERROR(VLOOKUP($X317,PITCH!$B$7:$AJ$2004,31,FALSE),"")</f>
        <v>5.0988142292490117</v>
      </c>
      <c r="AB317" t="str">
        <f>IFERROR(VLOOKUP($X317,PITCH!$B$7:$AJ$2004,1,FALSE),"")</f>
        <v>Forrest Whitley</v>
      </c>
      <c r="AD317" s="108" t="str">
        <f>IFERROR(VLOOKUP($X317,Prospects!$A$3:$K$281,1,FALSE),"")</f>
        <v>Forrest Whitley</v>
      </c>
      <c r="AE317" s="108" t="str">
        <f>IFERROR(VLOOKUP($X317,Prospects!$A$3:$K$281,9,FALSE),"")</f>
        <v>P</v>
      </c>
      <c r="AF317" s="108">
        <f>IFERROR(VLOOKUP($X317,Prospects!$A$3:$K$281,2,FALSE),"")</f>
        <v>18</v>
      </c>
      <c r="AG317" s="110" t="str">
        <f>IFERROR(VLOOKUP($X317,Prospects!$A$3:$K$281,10,FALSE),"")</f>
        <v/>
      </c>
      <c r="AH317" s="110">
        <f>IFERROR(VLOOKUP($X317,Prospects!$A$3:$K$281,11,FALSE),"")</f>
        <v>1</v>
      </c>
      <c r="AI317" s="110" t="str">
        <f>IFERROR(VLOOKUP($X317,Prospects!$A$3:$K$281,3,FALSE),"")</f>
        <v>RHP</v>
      </c>
      <c r="AJ317" s="110">
        <f>IFERROR(VLOOKUP($X317,Prospects!$A$3:$K$281,4,FALSE),"")</f>
        <v>2019</v>
      </c>
      <c r="AK317" s="110">
        <f>IFERROR(VLOOKUP($X317,Prospects!$A$3:$K$281,5,FALSE),"")</f>
        <v>0</v>
      </c>
      <c r="AL317" s="110" t="str">
        <f>IFERROR(VLOOKUP($X317,Prospects!$A$3:$K$281,6,FALSE),"")</f>
        <v>HOU</v>
      </c>
      <c r="AN317" s="108" t="str">
        <f>IFERROR(VLOOKUP($X317,KEEPERS!$A$3:$H$300,1,FALSE),"")</f>
        <v/>
      </c>
      <c r="AO317" s="108" t="str">
        <f>IFERROR(VLOOKUP($X317,KEEPERS!$A$3:$H$300,5,FALSE),"")</f>
        <v/>
      </c>
      <c r="AP317" s="108" t="str">
        <f>IFERROR(VLOOKUP($X317,KEEPERS!$A$3:$H$300,2,FALSE),"")</f>
        <v/>
      </c>
      <c r="AQ317" s="110" t="str">
        <f>IFERROR(VLOOKUP($X317,KEEPERS!$A$3:$H$300,6,FALSE),"")</f>
        <v/>
      </c>
      <c r="AR317" s="110" t="str">
        <f>IFERROR(VLOOKUP($X317,KEEPERS!$A$3:$H$300,7,FALSE),"")</f>
        <v/>
      </c>
      <c r="AT317" s="110" t="str">
        <f>IFERROR(VLOOKUP($X317,HIT!$B$182:$AM$2000,1,FALSE),"")</f>
        <v/>
      </c>
      <c r="AU317" s="407">
        <f>IFERROR(VLOOKUP($X317,HIT!$B$182:$AM$2000,32,FALSE),0)</f>
        <v>0</v>
      </c>
      <c r="AV317" s="407">
        <f>IFERROR(VLOOKUP($X317,HIT!$B$182:$AM$2000,33,FALSE),0)</f>
        <v>0</v>
      </c>
      <c r="AW317" s="110" t="str">
        <f>IFERROR(VLOOKUP($X317,PITCH!$B$182:$AP$2000,1,FALSE),"")</f>
        <v>Forrest Whitley</v>
      </c>
      <c r="AX317" s="110">
        <f>IFERROR(VLOOKUP($X317,PITCH!$B$182:$AP$2000,35,FALSE),0)</f>
        <v>150.70000000000005</v>
      </c>
      <c r="AY317" s="110">
        <f>IFERROR(VLOOKUP($X317,PITCH!$B$182:$AP$2000,36,FALSE),0)</f>
        <v>10.04666666666667</v>
      </c>
      <c r="AZ317" s="408">
        <f t="shared" si="20"/>
        <v>150.70000000000005</v>
      </c>
      <c r="BA317" s="408">
        <f>IF(AZ317&gt;0,RANK(AZ317,AZ$3:AZ977),"")</f>
        <v>461</v>
      </c>
      <c r="BB317" s="408">
        <f>IFERROR(VLOOKUP($X317,HIT!$B$182:$AP$2000,31,FALSE),0)</f>
        <v>0</v>
      </c>
      <c r="BC317" s="408">
        <f ca="1">IFERROR(VLOOKUP($X317,PITCH!$B$182:$AP$2000,34,FALSE),0)</f>
        <v>158</v>
      </c>
      <c r="BE317" s="110" t="str">
        <f>IFERROR(VLOOKUP($X317,OBP!$B$182:$AN$2001,32,FALSE),"")</f>
        <v/>
      </c>
      <c r="BG317" s="110" t="str">
        <f>IFERROR(VLOOKUP($X317,OPS!$B$183:$AL$2002,31,FALSE),"")</f>
        <v/>
      </c>
      <c r="BI317" s="110">
        <f ca="1">IFERROR(VLOOKUP($X317,PITCH!$B$205:$AP$2000,34,FALSE),"")</f>
        <v>158</v>
      </c>
      <c r="BJ317" s="110">
        <f ca="1">IFERROR(VLOOKUP($X317,PITCH!$B$205:$AP$2000,34,FALSE),"")</f>
        <v>158</v>
      </c>
      <c r="BK317" s="110">
        <f ca="1">IFERROR(VLOOKUP($X317,PITCH!$B$205:$AP$2000,34,FALSE),"")</f>
        <v>158</v>
      </c>
    </row>
    <row r="318" spans="2:63" x14ac:dyDescent="0.2">
      <c r="B318" t="s">
        <v>328</v>
      </c>
      <c r="C318" t="s">
        <v>120</v>
      </c>
      <c r="D318" t="s">
        <v>97</v>
      </c>
      <c r="E318" t="s">
        <v>97</v>
      </c>
      <c r="F318">
        <v>-1</v>
      </c>
      <c r="G318">
        <v>344</v>
      </c>
      <c r="H318">
        <v>40</v>
      </c>
      <c r="I318">
        <v>13</v>
      </c>
      <c r="J318">
        <v>43</v>
      </c>
      <c r="K318">
        <v>0</v>
      </c>
      <c r="L318">
        <v>0.23100000000000001</v>
      </c>
      <c r="T318" s="127">
        <f t="shared" si="21"/>
        <v>316</v>
      </c>
      <c r="U318" t="str">
        <f t="shared" si="18"/>
        <v>H</v>
      </c>
      <c r="V318">
        <f>IF(U318="H",COUNTIF($U$3:$U318,"H"),"")</f>
        <v>172</v>
      </c>
      <c r="W318" t="str">
        <f>IF(U318="P",COUNTIF($U$3:$U318,"P"),"")</f>
        <v/>
      </c>
      <c r="X318" s="76" t="str">
        <f t="shared" si="19"/>
        <v>Chris Iannetta</v>
      </c>
      <c r="Y318" t="str">
        <f>IFERROR(VLOOKUP($X318,PITCH!$B$7:$AJ$2004,29,FALSE),"")</f>
        <v/>
      </c>
      <c r="Z318" t="str">
        <f>IFERROR(VLOOKUP($X318,PITCH!$B$7:$AJ$2004,30,FALSE),"")</f>
        <v/>
      </c>
      <c r="AA318" t="str">
        <f>IFERROR(VLOOKUP($X318,PITCH!$B$7:$AJ$2004,31,FALSE),"")</f>
        <v/>
      </c>
      <c r="AB318" t="str">
        <f>IFERROR(VLOOKUP($X318,PITCH!$B$7:$AJ$2004,1,FALSE),"")</f>
        <v/>
      </c>
      <c r="AD318" s="108" t="str">
        <f>IFERROR(VLOOKUP($X318,Prospects!$A$3:$K$281,1,FALSE),"")</f>
        <v/>
      </c>
      <c r="AE318" s="108" t="str">
        <f>IFERROR(VLOOKUP($X318,Prospects!$A$3:$K$281,9,FALSE),"")</f>
        <v/>
      </c>
      <c r="AF318" s="108" t="str">
        <f>IFERROR(VLOOKUP($X318,Prospects!$A$3:$K$281,2,FALSE),"")</f>
        <v/>
      </c>
      <c r="AG318" s="110" t="str">
        <f>IFERROR(VLOOKUP($X318,Prospects!$A$3:$K$281,10,FALSE),"")</f>
        <v/>
      </c>
      <c r="AH318" s="110" t="str">
        <f>IFERROR(VLOOKUP($X318,Prospects!$A$3:$K$281,11,FALSE),"")</f>
        <v/>
      </c>
      <c r="AI318" s="110" t="str">
        <f>IFERROR(VLOOKUP($X318,Prospects!$A$3:$K$281,3,FALSE),"")</f>
        <v/>
      </c>
      <c r="AJ318" s="110" t="str">
        <f>IFERROR(VLOOKUP($X318,Prospects!$A$3:$K$281,4,FALSE),"")</f>
        <v/>
      </c>
      <c r="AK318" s="110" t="str">
        <f>IFERROR(VLOOKUP($X318,Prospects!$A$3:$K$281,5,FALSE),"")</f>
        <v/>
      </c>
      <c r="AL318" s="110" t="str">
        <f>IFERROR(VLOOKUP($X318,Prospects!$A$3:$K$281,6,FALSE),"")</f>
        <v/>
      </c>
      <c r="AN318" s="108" t="str">
        <f>IFERROR(VLOOKUP($X318,KEEPERS!$A$3:$H$300,1,FALSE),"")</f>
        <v/>
      </c>
      <c r="AO318" s="108" t="str">
        <f>IFERROR(VLOOKUP($X318,KEEPERS!$A$3:$H$300,5,FALSE),"")</f>
        <v/>
      </c>
      <c r="AP318" s="108" t="str">
        <f>IFERROR(VLOOKUP($X318,KEEPERS!$A$3:$H$300,2,FALSE),"")</f>
        <v/>
      </c>
      <c r="AQ318" s="110" t="str">
        <f>IFERROR(VLOOKUP($X318,KEEPERS!$A$3:$H$300,6,FALSE),"")</f>
        <v/>
      </c>
      <c r="AR318" s="110" t="str">
        <f>IFERROR(VLOOKUP($X318,KEEPERS!$A$3:$H$300,7,FALSE),"")</f>
        <v/>
      </c>
      <c r="AT318" s="110" t="str">
        <f>IFERROR(VLOOKUP($X318,HIT!$B$182:$AM$2000,1,FALSE),"")</f>
        <v>Chris Iannetta</v>
      </c>
      <c r="AU318" s="407">
        <f>IFERROR(VLOOKUP($X318,HIT!$B$182:$AM$2000,32,FALSE),0)</f>
        <v>208.95</v>
      </c>
      <c r="AV318" s="407">
        <f>IFERROR(VLOOKUP($X318,HIT!$B$182:$AM$2000,33,FALSE),0)</f>
        <v>2.1541237113402061</v>
      </c>
      <c r="AW318" s="110" t="str">
        <f>IFERROR(VLOOKUP($X318,PITCH!$B$182:$AP$2000,1,FALSE),"")</f>
        <v/>
      </c>
      <c r="AX318" s="110">
        <f>IFERROR(VLOOKUP($X318,PITCH!$B$182:$AP$2000,35,FALSE),0)</f>
        <v>0</v>
      </c>
      <c r="AY318" s="110">
        <f>IFERROR(VLOOKUP($X318,PITCH!$B$182:$AP$2000,36,FALSE),0)</f>
        <v>0</v>
      </c>
      <c r="AZ318" s="408">
        <f t="shared" si="20"/>
        <v>208.95</v>
      </c>
      <c r="BA318" s="408">
        <f>IF(AZ318&gt;0,RANK(AZ318,AZ$3:AZ978),"")</f>
        <v>380</v>
      </c>
      <c r="BB318" s="408">
        <f ca="1">IFERROR(VLOOKUP($X318,HIT!$B$182:$AP$2000,31,FALSE),0)</f>
        <v>155</v>
      </c>
      <c r="BC318" s="408">
        <f>IFERROR(VLOOKUP($X318,PITCH!$B$182:$AP$2000,34,FALSE),0)</f>
        <v>0</v>
      </c>
      <c r="BE318" s="110">
        <f>IFERROR(VLOOKUP($X318,OBP!$B$182:$AN$2001,32,FALSE),"")</f>
        <v>133</v>
      </c>
      <c r="BG318" s="110">
        <f>IFERROR(VLOOKUP($X318,OPS!$B$183:$AL$2002,31,FALSE),"")</f>
        <v>144</v>
      </c>
      <c r="BI318" s="110" t="str">
        <f>IFERROR(VLOOKUP($X318,PITCH!$B$205:$AP$2000,34,FALSE),"")</f>
        <v/>
      </c>
      <c r="BJ318" s="110" t="str">
        <f>IFERROR(VLOOKUP($X318,PITCH!$B$205:$AP$2000,34,FALSE),"")</f>
        <v/>
      </c>
      <c r="BK318" s="110" t="str">
        <f>IFERROR(VLOOKUP($X318,PITCH!$B$205:$AP$2000,34,FALSE),"")</f>
        <v/>
      </c>
    </row>
    <row r="319" spans="2:63" x14ac:dyDescent="0.2">
      <c r="B319" t="s">
        <v>3439</v>
      </c>
      <c r="C319" t="s">
        <v>715</v>
      </c>
      <c r="D319" t="s">
        <v>111</v>
      </c>
      <c r="E319" t="s">
        <v>111</v>
      </c>
      <c r="F319">
        <v>-1</v>
      </c>
      <c r="M319">
        <v>48</v>
      </c>
      <c r="N319">
        <v>3</v>
      </c>
      <c r="O319">
        <v>0</v>
      </c>
      <c r="P319">
        <v>3.61</v>
      </c>
      <c r="Q319">
        <v>1.3</v>
      </c>
      <c r="R319">
        <v>54</v>
      </c>
      <c r="T319" s="127">
        <f t="shared" si="21"/>
        <v>317</v>
      </c>
      <c r="U319" t="str">
        <f t="shared" si="18"/>
        <v>P</v>
      </c>
      <c r="V319" t="str">
        <f>IF(U319="H",COUNTIF($U$3:$U319,"H"),"")</f>
        <v/>
      </c>
      <c r="W319">
        <f>IF(U319="P",COUNTIF($U$3:$U319,"P"),"")</f>
        <v>145</v>
      </c>
      <c r="X319" s="76" t="str">
        <f t="shared" si="19"/>
        <v>Julio Urias</v>
      </c>
      <c r="Y319">
        <f>IFERROR(VLOOKUP($X319,PITCH!$B$7:$AJ$2004,29,FALSE),"")</f>
        <v>9.3195266272189361</v>
      </c>
      <c r="Z319">
        <f>IFERROR(VLOOKUP($X319,PITCH!$B$7:$AJ$2004,30,FALSE),"")</f>
        <v>3.7278106508875744</v>
      </c>
      <c r="AA319">
        <f>IFERROR(VLOOKUP($X319,PITCH!$B$7:$AJ$2004,31,FALSE),"")</f>
        <v>5.5917159763313613</v>
      </c>
      <c r="AB319" t="str">
        <f>IFERROR(VLOOKUP($X319,PITCH!$B$7:$AJ$2004,1,FALSE),"")</f>
        <v>Julio Urias</v>
      </c>
      <c r="AD319" s="108" t="str">
        <f>IFERROR(VLOOKUP($X319,Prospects!$A$3:$K$281,1,FALSE),"")</f>
        <v/>
      </c>
      <c r="AE319" s="108" t="str">
        <f>IFERROR(VLOOKUP($X319,Prospects!$A$3:$K$281,9,FALSE),"")</f>
        <v/>
      </c>
      <c r="AF319" s="108" t="str">
        <f>IFERROR(VLOOKUP($X319,Prospects!$A$3:$K$281,2,FALSE),"")</f>
        <v/>
      </c>
      <c r="AG319" s="110" t="str">
        <f>IFERROR(VLOOKUP($X319,Prospects!$A$3:$K$281,10,FALSE),"")</f>
        <v/>
      </c>
      <c r="AH319" s="110" t="str">
        <f>IFERROR(VLOOKUP($X319,Prospects!$A$3:$K$281,11,FALSE),"")</f>
        <v/>
      </c>
      <c r="AI319" s="110" t="str">
        <f>IFERROR(VLOOKUP($X319,Prospects!$A$3:$K$281,3,FALSE),"")</f>
        <v/>
      </c>
      <c r="AJ319" s="110" t="str">
        <f>IFERROR(VLOOKUP($X319,Prospects!$A$3:$K$281,4,FALSE),"")</f>
        <v/>
      </c>
      <c r="AK319" s="110" t="str">
        <f>IFERROR(VLOOKUP($X319,Prospects!$A$3:$K$281,5,FALSE),"")</f>
        <v/>
      </c>
      <c r="AL319" s="110" t="str">
        <f>IFERROR(VLOOKUP($X319,Prospects!$A$3:$K$281,6,FALSE),"")</f>
        <v/>
      </c>
      <c r="AN319" s="108" t="str">
        <f>IFERROR(VLOOKUP($X319,KEEPERS!$A$3:$H$300,1,FALSE),"")</f>
        <v/>
      </c>
      <c r="AO319" s="108" t="str">
        <f>IFERROR(VLOOKUP($X319,KEEPERS!$A$3:$H$300,5,FALSE),"")</f>
        <v/>
      </c>
      <c r="AP319" s="108" t="str">
        <f>IFERROR(VLOOKUP($X319,KEEPERS!$A$3:$H$300,2,FALSE),"")</f>
        <v/>
      </c>
      <c r="AQ319" s="110" t="str">
        <f>IFERROR(VLOOKUP($X319,KEEPERS!$A$3:$H$300,6,FALSE),"")</f>
        <v/>
      </c>
      <c r="AR319" s="110" t="str">
        <f>IFERROR(VLOOKUP($X319,KEEPERS!$A$3:$H$300,7,FALSE),"")</f>
        <v/>
      </c>
      <c r="AT319" s="110" t="str">
        <f>IFERROR(VLOOKUP($X319,HIT!$B$182:$AM$2000,1,FALSE),"")</f>
        <v/>
      </c>
      <c r="AU319" s="407">
        <f>IFERROR(VLOOKUP($X319,HIT!$B$182:$AM$2000,32,FALSE),0)</f>
        <v>0</v>
      </c>
      <c r="AV319" s="407">
        <f>IFERROR(VLOOKUP($X319,HIT!$B$182:$AM$2000,33,FALSE),0)</f>
        <v>0</v>
      </c>
      <c r="AW319" s="110" t="str">
        <f>IFERROR(VLOOKUP($X319,PITCH!$B$182:$AP$2000,1,FALSE),"")</f>
        <v>Julio Urias</v>
      </c>
      <c r="AX319" s="110">
        <f>IFERROR(VLOOKUP($X319,PITCH!$B$182:$AP$2000,35,FALSE),0)</f>
        <v>157.79999999999998</v>
      </c>
      <c r="AY319" s="110">
        <f>IFERROR(VLOOKUP($X319,PITCH!$B$182:$AP$2000,36,FALSE),0)</f>
        <v>12.138461538461538</v>
      </c>
      <c r="AZ319" s="408">
        <f t="shared" si="20"/>
        <v>157.79999999999998</v>
      </c>
      <c r="BA319" s="408">
        <f>IF(AZ319&gt;0,RANK(AZ319,AZ$3:AZ979),"")</f>
        <v>447</v>
      </c>
      <c r="BB319" s="408">
        <f>IFERROR(VLOOKUP($X319,HIT!$B$182:$AP$2000,31,FALSE),0)</f>
        <v>0</v>
      </c>
      <c r="BC319" s="408">
        <f ca="1">IFERROR(VLOOKUP($X319,PITCH!$B$182:$AP$2000,34,FALSE),0)</f>
        <v>146</v>
      </c>
      <c r="BE319" s="110" t="str">
        <f>IFERROR(VLOOKUP($X319,OBP!$B$182:$AN$2001,32,FALSE),"")</f>
        <v/>
      </c>
      <c r="BG319" s="110" t="str">
        <f>IFERROR(VLOOKUP($X319,OPS!$B$183:$AL$2002,31,FALSE),"")</f>
        <v/>
      </c>
      <c r="BI319" s="110">
        <f ca="1">IFERROR(VLOOKUP($X319,PITCH!$B$205:$AP$2000,34,FALSE),"")</f>
        <v>146</v>
      </c>
      <c r="BJ319" s="110">
        <f ca="1">IFERROR(VLOOKUP($X319,PITCH!$B$205:$AP$2000,34,FALSE),"")</f>
        <v>146</v>
      </c>
      <c r="BK319" s="110">
        <f ca="1">IFERROR(VLOOKUP($X319,PITCH!$B$205:$AP$2000,34,FALSE),"")</f>
        <v>146</v>
      </c>
    </row>
    <row r="320" spans="2:63" x14ac:dyDescent="0.2">
      <c r="B320" t="s">
        <v>908</v>
      </c>
      <c r="C320" t="s">
        <v>117</v>
      </c>
      <c r="D320" t="s">
        <v>97</v>
      </c>
      <c r="E320" t="s">
        <v>97</v>
      </c>
      <c r="F320">
        <v>-2</v>
      </c>
      <c r="G320">
        <v>387</v>
      </c>
      <c r="H320">
        <v>41</v>
      </c>
      <c r="I320">
        <v>14</v>
      </c>
      <c r="J320">
        <v>46</v>
      </c>
      <c r="K320">
        <v>0</v>
      </c>
      <c r="L320">
        <v>0.26600000000000001</v>
      </c>
      <c r="T320" s="127">
        <f t="shared" si="21"/>
        <v>318</v>
      </c>
      <c r="U320" t="str">
        <f t="shared" si="18"/>
        <v>H</v>
      </c>
      <c r="V320">
        <f>IF(U320="H",COUNTIF($U$3:$U320,"H"),"")</f>
        <v>173</v>
      </c>
      <c r="W320" t="str">
        <f>IF(U320="P",COUNTIF($U$3:$U320,"P"),"")</f>
        <v/>
      </c>
      <c r="X320" s="76" t="str">
        <f t="shared" si="19"/>
        <v>Omar Narvaez</v>
      </c>
      <c r="Y320" t="str">
        <f>IFERROR(VLOOKUP($X320,PITCH!$B$7:$AJ$2004,29,FALSE),"")</f>
        <v/>
      </c>
      <c r="Z320" t="str">
        <f>IFERROR(VLOOKUP($X320,PITCH!$B$7:$AJ$2004,30,FALSE),"")</f>
        <v/>
      </c>
      <c r="AA320" t="str">
        <f>IFERROR(VLOOKUP($X320,PITCH!$B$7:$AJ$2004,31,FALSE),"")</f>
        <v/>
      </c>
      <c r="AB320" t="str">
        <f>IFERROR(VLOOKUP($X320,PITCH!$B$7:$AJ$2004,1,FALSE),"")</f>
        <v/>
      </c>
      <c r="AD320" s="108" t="str">
        <f>IFERROR(VLOOKUP($X320,Prospects!$A$3:$K$281,1,FALSE),"")</f>
        <v/>
      </c>
      <c r="AE320" s="108" t="str">
        <f>IFERROR(VLOOKUP($X320,Prospects!$A$3:$K$281,9,FALSE),"")</f>
        <v/>
      </c>
      <c r="AF320" s="108" t="str">
        <f>IFERROR(VLOOKUP($X320,Prospects!$A$3:$K$281,2,FALSE),"")</f>
        <v/>
      </c>
      <c r="AG320" s="110" t="str">
        <f>IFERROR(VLOOKUP($X320,Prospects!$A$3:$K$281,10,FALSE),"")</f>
        <v/>
      </c>
      <c r="AH320" s="110" t="str">
        <f>IFERROR(VLOOKUP($X320,Prospects!$A$3:$K$281,11,FALSE),"")</f>
        <v/>
      </c>
      <c r="AI320" s="110" t="str">
        <f>IFERROR(VLOOKUP($X320,Prospects!$A$3:$K$281,3,FALSE),"")</f>
        <v/>
      </c>
      <c r="AJ320" s="110" t="str">
        <f>IFERROR(VLOOKUP($X320,Prospects!$A$3:$K$281,4,FALSE),"")</f>
        <v/>
      </c>
      <c r="AK320" s="110" t="str">
        <f>IFERROR(VLOOKUP($X320,Prospects!$A$3:$K$281,5,FALSE),"")</f>
        <v/>
      </c>
      <c r="AL320" s="110" t="str">
        <f>IFERROR(VLOOKUP($X320,Prospects!$A$3:$K$281,6,FALSE),"")</f>
        <v/>
      </c>
      <c r="AN320" s="108" t="str">
        <f>IFERROR(VLOOKUP($X320,KEEPERS!$A$3:$H$300,1,FALSE),"")</f>
        <v/>
      </c>
      <c r="AO320" s="108" t="str">
        <f>IFERROR(VLOOKUP($X320,KEEPERS!$A$3:$H$300,5,FALSE),"")</f>
        <v/>
      </c>
      <c r="AP320" s="108" t="str">
        <f>IFERROR(VLOOKUP($X320,KEEPERS!$A$3:$H$300,2,FALSE),"")</f>
        <v/>
      </c>
      <c r="AQ320" s="110" t="str">
        <f>IFERROR(VLOOKUP($X320,KEEPERS!$A$3:$H$300,6,FALSE),"")</f>
        <v/>
      </c>
      <c r="AR320" s="110" t="str">
        <f>IFERROR(VLOOKUP($X320,KEEPERS!$A$3:$H$300,7,FALSE),"")</f>
        <v/>
      </c>
      <c r="AT320" s="110" t="str">
        <f>IFERROR(VLOOKUP($X320,HIT!$B$182:$AM$2000,1,FALSE),"")</f>
        <v>Omar Narvaez</v>
      </c>
      <c r="AU320" s="407">
        <f>IFERROR(VLOOKUP($X320,HIT!$B$182:$AM$2000,32,FALSE),0)</f>
        <v>223.6</v>
      </c>
      <c r="AV320" s="407">
        <f>IFERROR(VLOOKUP($X320,HIT!$B$182:$AM$2000,33,FALSE),0)</f>
        <v>1.911111111111111</v>
      </c>
      <c r="AW320" s="110" t="str">
        <f>IFERROR(VLOOKUP($X320,PITCH!$B$182:$AP$2000,1,FALSE),"")</f>
        <v/>
      </c>
      <c r="AX320" s="110">
        <f>IFERROR(VLOOKUP($X320,PITCH!$B$182:$AP$2000,35,FALSE),0)</f>
        <v>0</v>
      </c>
      <c r="AY320" s="110">
        <f>IFERROR(VLOOKUP($X320,PITCH!$B$182:$AP$2000,36,FALSE),0)</f>
        <v>0</v>
      </c>
      <c r="AZ320" s="408">
        <f t="shared" si="20"/>
        <v>223.6</v>
      </c>
      <c r="BA320" s="408">
        <f>IF(AZ320&gt;0,RANK(AZ320,AZ$3:AZ980),"")</f>
        <v>368</v>
      </c>
      <c r="BB320" s="408">
        <f ca="1">IFERROR(VLOOKUP($X320,HIT!$B$182:$AP$2000,31,FALSE),0)</f>
        <v>502</v>
      </c>
      <c r="BC320" s="408">
        <f>IFERROR(VLOOKUP($X320,PITCH!$B$182:$AP$2000,34,FALSE),0)</f>
        <v>0</v>
      </c>
      <c r="BE320" s="110">
        <f>IFERROR(VLOOKUP($X320,OBP!$B$182:$AN$2001,32,FALSE),"")</f>
        <v>159</v>
      </c>
      <c r="BG320" s="110">
        <f>IFERROR(VLOOKUP($X320,OPS!$B$183:$AL$2002,31,FALSE),"")</f>
        <v>184</v>
      </c>
      <c r="BI320" s="110" t="str">
        <f>IFERROR(VLOOKUP($X320,PITCH!$B$205:$AP$2000,34,FALSE),"")</f>
        <v/>
      </c>
      <c r="BJ320" s="110" t="str">
        <f>IFERROR(VLOOKUP($X320,PITCH!$B$205:$AP$2000,34,FALSE),"")</f>
        <v/>
      </c>
      <c r="BK320" s="110" t="str">
        <f>IFERROR(VLOOKUP($X320,PITCH!$B$205:$AP$2000,34,FALSE),"")</f>
        <v/>
      </c>
    </row>
    <row r="321" spans="2:63" x14ac:dyDescent="0.2">
      <c r="B321" t="s">
        <v>2607</v>
      </c>
      <c r="C321" t="s">
        <v>121</v>
      </c>
      <c r="D321" t="s">
        <v>112</v>
      </c>
      <c r="E321" t="s">
        <v>112</v>
      </c>
      <c r="F321">
        <v>-2</v>
      </c>
      <c r="G321">
        <v>488</v>
      </c>
      <c r="H321">
        <v>52</v>
      </c>
      <c r="I321">
        <v>21</v>
      </c>
      <c r="J321">
        <v>61</v>
      </c>
      <c r="K321">
        <v>2</v>
      </c>
      <c r="L321">
        <v>0.24</v>
      </c>
      <c r="T321" s="127">
        <f t="shared" si="21"/>
        <v>319</v>
      </c>
      <c r="U321" t="str">
        <f t="shared" si="18"/>
        <v>H</v>
      </c>
      <c r="V321">
        <f>IF(U321="H",COUNTIF($U$3:$U321,"H"),"")</f>
        <v>174</v>
      </c>
      <c r="W321" t="str">
        <f>IF(U321="P",COUNTIF($U$3:$U321,"P"),"")</f>
        <v/>
      </c>
      <c r="X321" s="76" t="str">
        <f t="shared" si="19"/>
        <v>Ronald Guzman</v>
      </c>
      <c r="Y321" t="str">
        <f>IFERROR(VLOOKUP($X321,PITCH!$B$7:$AJ$2004,29,FALSE),"")</f>
        <v/>
      </c>
      <c r="Z321" t="str">
        <f>IFERROR(VLOOKUP($X321,PITCH!$B$7:$AJ$2004,30,FALSE),"")</f>
        <v/>
      </c>
      <c r="AA321" t="str">
        <f>IFERROR(VLOOKUP($X321,PITCH!$B$7:$AJ$2004,31,FALSE),"")</f>
        <v/>
      </c>
      <c r="AB321" t="str">
        <f>IFERROR(VLOOKUP($X321,PITCH!$B$7:$AJ$2004,1,FALSE),"")</f>
        <v/>
      </c>
      <c r="AD321" s="108" t="str">
        <f>IFERROR(VLOOKUP($X321,Prospects!$A$3:$K$281,1,FALSE),"")</f>
        <v/>
      </c>
      <c r="AE321" s="108" t="str">
        <f>IFERROR(VLOOKUP($X321,Prospects!$A$3:$K$281,9,FALSE),"")</f>
        <v/>
      </c>
      <c r="AF321" s="108" t="str">
        <f>IFERROR(VLOOKUP($X321,Prospects!$A$3:$K$281,2,FALSE),"")</f>
        <v/>
      </c>
      <c r="AG321" s="110" t="str">
        <f>IFERROR(VLOOKUP($X321,Prospects!$A$3:$K$281,10,FALSE),"")</f>
        <v/>
      </c>
      <c r="AH321" s="110" t="str">
        <f>IFERROR(VLOOKUP($X321,Prospects!$A$3:$K$281,11,FALSE),"")</f>
        <v/>
      </c>
      <c r="AI321" s="110" t="str">
        <f>IFERROR(VLOOKUP($X321,Prospects!$A$3:$K$281,3,FALSE),"")</f>
        <v/>
      </c>
      <c r="AJ321" s="110" t="str">
        <f>IFERROR(VLOOKUP($X321,Prospects!$A$3:$K$281,4,FALSE),"")</f>
        <v/>
      </c>
      <c r="AK321" s="110" t="str">
        <f>IFERROR(VLOOKUP($X321,Prospects!$A$3:$K$281,5,FALSE),"")</f>
        <v/>
      </c>
      <c r="AL321" s="110" t="str">
        <f>IFERROR(VLOOKUP($X321,Prospects!$A$3:$K$281,6,FALSE),"")</f>
        <v/>
      </c>
      <c r="AN321" s="108" t="str">
        <f>IFERROR(VLOOKUP($X321,KEEPERS!$A$3:$H$300,1,FALSE),"")</f>
        <v/>
      </c>
      <c r="AO321" s="108" t="str">
        <f>IFERROR(VLOOKUP($X321,KEEPERS!$A$3:$H$300,5,FALSE),"")</f>
        <v/>
      </c>
      <c r="AP321" s="108" t="str">
        <f>IFERROR(VLOOKUP($X321,KEEPERS!$A$3:$H$300,2,FALSE),"")</f>
        <v/>
      </c>
      <c r="AQ321" s="110" t="str">
        <f>IFERROR(VLOOKUP($X321,KEEPERS!$A$3:$H$300,6,FALSE),"")</f>
        <v/>
      </c>
      <c r="AR321" s="110" t="str">
        <f>IFERROR(VLOOKUP($X321,KEEPERS!$A$3:$H$300,7,FALSE),"")</f>
        <v/>
      </c>
      <c r="AT321" s="110" t="str">
        <f>IFERROR(VLOOKUP($X321,HIT!$B$182:$AM$2000,1,FALSE),"")</f>
        <v>Ronald Guzman</v>
      </c>
      <c r="AU321" s="407">
        <f>IFERROR(VLOOKUP($X321,HIT!$B$182:$AM$2000,32,FALSE),0)</f>
        <v>298.05</v>
      </c>
      <c r="AV321" s="407">
        <f>IFERROR(VLOOKUP($X321,HIT!$B$182:$AM$2000,33,FALSE),0)</f>
        <v>2.2579545454545453</v>
      </c>
      <c r="AW321" s="110" t="str">
        <f>IFERROR(VLOOKUP($X321,PITCH!$B$182:$AP$2000,1,FALSE),"")</f>
        <v/>
      </c>
      <c r="AX321" s="110">
        <f>IFERROR(VLOOKUP($X321,PITCH!$B$182:$AP$2000,35,FALSE),0)</f>
        <v>0</v>
      </c>
      <c r="AY321" s="110">
        <f>IFERROR(VLOOKUP($X321,PITCH!$B$182:$AP$2000,36,FALSE),0)</f>
        <v>0</v>
      </c>
      <c r="AZ321" s="408">
        <f t="shared" si="20"/>
        <v>298.05</v>
      </c>
      <c r="BA321" s="408">
        <f>IF(AZ321&gt;0,RANK(AZ321,AZ$3:AZ981),"")</f>
        <v>260</v>
      </c>
      <c r="BB321" s="408">
        <f ca="1">IFERROR(VLOOKUP($X321,HIT!$B$182:$AP$2000,31,FALSE),0)</f>
        <v>197</v>
      </c>
      <c r="BC321" s="408">
        <f>IFERROR(VLOOKUP($X321,PITCH!$B$182:$AP$2000,34,FALSE),0)</f>
        <v>0</v>
      </c>
      <c r="BE321" s="110">
        <f>IFERROR(VLOOKUP($X321,OBP!$B$182:$AN$2001,32,FALSE),"")</f>
        <v>191</v>
      </c>
      <c r="BG321" s="110">
        <f>IFERROR(VLOOKUP($X321,OPS!$B$183:$AL$2002,31,FALSE),"")</f>
        <v>191</v>
      </c>
      <c r="BI321" s="110" t="str">
        <f>IFERROR(VLOOKUP($X321,PITCH!$B$205:$AP$2000,34,FALSE),"")</f>
        <v/>
      </c>
      <c r="BJ321" s="110" t="str">
        <f>IFERROR(VLOOKUP($X321,PITCH!$B$205:$AP$2000,34,FALSE),"")</f>
        <v/>
      </c>
      <c r="BK321" s="110" t="str">
        <f>IFERROR(VLOOKUP($X321,PITCH!$B$205:$AP$2000,34,FALSE),"")</f>
        <v/>
      </c>
    </row>
    <row r="322" spans="2:63" x14ac:dyDescent="0.2">
      <c r="B322" t="s">
        <v>472</v>
      </c>
      <c r="C322" t="s">
        <v>113</v>
      </c>
      <c r="D322" t="s">
        <v>9</v>
      </c>
      <c r="E322" t="s">
        <v>9</v>
      </c>
      <c r="F322">
        <v>-2</v>
      </c>
      <c r="M322">
        <v>71</v>
      </c>
      <c r="N322">
        <v>5</v>
      </c>
      <c r="O322">
        <v>4</v>
      </c>
      <c r="P322">
        <v>2.92</v>
      </c>
      <c r="Q322">
        <v>1.08</v>
      </c>
      <c r="R322">
        <v>74</v>
      </c>
      <c r="T322" s="127">
        <f t="shared" si="21"/>
        <v>320</v>
      </c>
      <c r="U322" t="str">
        <f t="shared" si="18"/>
        <v>P</v>
      </c>
      <c r="V322" t="str">
        <f>IF(U322="H",COUNTIF($U$3:$U322,"H"),"")</f>
        <v/>
      </c>
      <c r="W322">
        <f>IF(U322="P",COUNTIF($U$3:$U322,"P"),"")</f>
        <v>146</v>
      </c>
      <c r="X322" s="76" t="str">
        <f t="shared" si="19"/>
        <v>Jeremy Jeffress</v>
      </c>
      <c r="Y322">
        <f>IFERROR(VLOOKUP($X322,PITCH!$B$7:$AJ$2004,29,FALSE),"")</f>
        <v>9.5238095238095237</v>
      </c>
      <c r="Z322">
        <f>IFERROR(VLOOKUP($X322,PITCH!$B$7:$AJ$2004,30,FALSE),"")</f>
        <v>3.4920634920634921</v>
      </c>
      <c r="AA322">
        <f>IFERROR(VLOOKUP($X322,PITCH!$B$7:$AJ$2004,31,FALSE),"")</f>
        <v>6.0317460317460316</v>
      </c>
      <c r="AB322" t="str">
        <f>IFERROR(VLOOKUP($X322,PITCH!$B$7:$AJ$2004,1,FALSE),"")</f>
        <v>Jeremy Jeffress</v>
      </c>
      <c r="AD322" s="108" t="str">
        <f>IFERROR(VLOOKUP($X322,Prospects!$A$3:$K$281,1,FALSE),"")</f>
        <v/>
      </c>
      <c r="AE322" s="108" t="str">
        <f>IFERROR(VLOOKUP($X322,Prospects!$A$3:$K$281,9,FALSE),"")</f>
        <v/>
      </c>
      <c r="AF322" s="108" t="str">
        <f>IFERROR(VLOOKUP($X322,Prospects!$A$3:$K$281,2,FALSE),"")</f>
        <v/>
      </c>
      <c r="AG322" s="110" t="str">
        <f>IFERROR(VLOOKUP($X322,Prospects!$A$3:$K$281,10,FALSE),"")</f>
        <v/>
      </c>
      <c r="AH322" s="110" t="str">
        <f>IFERROR(VLOOKUP($X322,Prospects!$A$3:$K$281,11,FALSE),"")</f>
        <v/>
      </c>
      <c r="AI322" s="110" t="str">
        <f>IFERROR(VLOOKUP($X322,Prospects!$A$3:$K$281,3,FALSE),"")</f>
        <v/>
      </c>
      <c r="AJ322" s="110" t="str">
        <f>IFERROR(VLOOKUP($X322,Prospects!$A$3:$K$281,4,FALSE),"")</f>
        <v/>
      </c>
      <c r="AK322" s="110" t="str">
        <f>IFERROR(VLOOKUP($X322,Prospects!$A$3:$K$281,5,FALSE),"")</f>
        <v/>
      </c>
      <c r="AL322" s="110" t="str">
        <f>IFERROR(VLOOKUP($X322,Prospects!$A$3:$K$281,6,FALSE),"")</f>
        <v/>
      </c>
      <c r="AN322" s="108" t="str">
        <f>IFERROR(VLOOKUP($X322,KEEPERS!$A$3:$H$300,1,FALSE),"")</f>
        <v/>
      </c>
      <c r="AO322" s="108" t="str">
        <f>IFERROR(VLOOKUP($X322,KEEPERS!$A$3:$H$300,5,FALSE),"")</f>
        <v/>
      </c>
      <c r="AP322" s="108" t="str">
        <f>IFERROR(VLOOKUP($X322,KEEPERS!$A$3:$H$300,2,FALSE),"")</f>
        <v/>
      </c>
      <c r="AQ322" s="110" t="str">
        <f>IFERROR(VLOOKUP($X322,KEEPERS!$A$3:$H$300,6,FALSE),"")</f>
        <v/>
      </c>
      <c r="AR322" s="110" t="str">
        <f>IFERROR(VLOOKUP($X322,KEEPERS!$A$3:$H$300,7,FALSE),"")</f>
        <v/>
      </c>
      <c r="AT322" s="110" t="str">
        <f>IFERROR(VLOOKUP($X322,HIT!$B$182:$AM$2000,1,FALSE),"")</f>
        <v/>
      </c>
      <c r="AU322" s="407">
        <f>IFERROR(VLOOKUP($X322,HIT!$B$182:$AM$2000,32,FALSE),0)</f>
        <v>0</v>
      </c>
      <c r="AV322" s="407">
        <f>IFERROR(VLOOKUP($X322,HIT!$B$182:$AM$2000,33,FALSE),0)</f>
        <v>0</v>
      </c>
      <c r="AW322" s="110" t="str">
        <f>IFERROR(VLOOKUP($X322,PITCH!$B$182:$AP$2000,1,FALSE),"")</f>
        <v>Jeremy Jeffress</v>
      </c>
      <c r="AX322" s="110">
        <f>IFERROR(VLOOKUP($X322,PITCH!$B$182:$AP$2000,35,FALSE),0)</f>
        <v>159.10000000000002</v>
      </c>
      <c r="AY322" s="110">
        <f>IFERROR(VLOOKUP($X322,PITCH!$B$182:$AP$2000,36,FALSE),0)</f>
        <v>2.7912280701754391</v>
      </c>
      <c r="AZ322" s="408">
        <f t="shared" si="20"/>
        <v>159.10000000000002</v>
      </c>
      <c r="BA322" s="408">
        <f>IF(AZ322&gt;0,RANK(AZ322,AZ$3:AZ982),"")</f>
        <v>443</v>
      </c>
      <c r="BB322" s="408">
        <f>IFERROR(VLOOKUP($X322,HIT!$B$182:$AP$2000,31,FALSE),0)</f>
        <v>0</v>
      </c>
      <c r="BC322" s="408">
        <f ca="1">IFERROR(VLOOKUP($X322,PITCH!$B$182:$AP$2000,34,FALSE),0)</f>
        <v>347</v>
      </c>
      <c r="BE322" s="110" t="str">
        <f>IFERROR(VLOOKUP($X322,OBP!$B$182:$AN$2001,32,FALSE),"")</f>
        <v/>
      </c>
      <c r="BG322" s="110" t="str">
        <f>IFERROR(VLOOKUP($X322,OPS!$B$183:$AL$2002,31,FALSE),"")</f>
        <v/>
      </c>
      <c r="BI322" s="110">
        <f ca="1">IFERROR(VLOOKUP($X322,PITCH!$B$205:$AP$2000,34,FALSE),"")</f>
        <v>347</v>
      </c>
      <c r="BJ322" s="110">
        <f ca="1">IFERROR(VLOOKUP($X322,PITCH!$B$205:$AP$2000,34,FALSE),"")</f>
        <v>347</v>
      </c>
      <c r="BK322" s="110">
        <f ca="1">IFERROR(VLOOKUP($X322,PITCH!$B$205:$AP$2000,34,FALSE),"")</f>
        <v>347</v>
      </c>
    </row>
    <row r="323" spans="2:63" x14ac:dyDescent="0.2">
      <c r="B323" t="s">
        <v>461</v>
      </c>
      <c r="C323" t="s">
        <v>123</v>
      </c>
      <c r="D323" t="s">
        <v>112</v>
      </c>
      <c r="E323" t="s">
        <v>112</v>
      </c>
      <c r="F323">
        <v>-2</v>
      </c>
      <c r="G323">
        <v>461</v>
      </c>
      <c r="H323">
        <v>58</v>
      </c>
      <c r="I323">
        <v>23</v>
      </c>
      <c r="J323">
        <v>66</v>
      </c>
      <c r="K323">
        <v>1</v>
      </c>
      <c r="L323">
        <v>0.24199999999999999</v>
      </c>
      <c r="T323" s="127">
        <f t="shared" si="21"/>
        <v>321</v>
      </c>
      <c r="U323" t="str">
        <f t="shared" ref="U323:U386" si="22">IF(D323="SP","P",IF(D323="RP","P",IF(D323=0,"","H")))</f>
        <v>H</v>
      </c>
      <c r="V323">
        <f>IF(U323="H",COUNTIF($U$3:$U323,"H"),"")</f>
        <v>175</v>
      </c>
      <c r="W323" t="str">
        <f>IF(U323="P",COUNTIF($U$3:$U323,"P"),"")</f>
        <v/>
      </c>
      <c r="X323" s="76" t="str">
        <f t="shared" ref="X323:X386" si="23">B323</f>
        <v>Justin Bour</v>
      </c>
      <c r="Y323" t="str">
        <f>IFERROR(VLOOKUP($X323,PITCH!$B$7:$AJ$2004,29,FALSE),"")</f>
        <v/>
      </c>
      <c r="Z323" t="str">
        <f>IFERROR(VLOOKUP($X323,PITCH!$B$7:$AJ$2004,30,FALSE),"")</f>
        <v/>
      </c>
      <c r="AA323" t="str">
        <f>IFERROR(VLOOKUP($X323,PITCH!$B$7:$AJ$2004,31,FALSE),"")</f>
        <v/>
      </c>
      <c r="AB323" t="str">
        <f>IFERROR(VLOOKUP($X323,PITCH!$B$7:$AJ$2004,1,FALSE),"")</f>
        <v/>
      </c>
      <c r="AD323" s="108" t="str">
        <f>IFERROR(VLOOKUP($X323,Prospects!$A$3:$K$281,1,FALSE),"")</f>
        <v/>
      </c>
      <c r="AE323" s="108" t="str">
        <f>IFERROR(VLOOKUP($X323,Prospects!$A$3:$K$281,9,FALSE),"")</f>
        <v/>
      </c>
      <c r="AF323" s="108" t="str">
        <f>IFERROR(VLOOKUP($X323,Prospects!$A$3:$K$281,2,FALSE),"")</f>
        <v/>
      </c>
      <c r="AG323" s="110" t="str">
        <f>IFERROR(VLOOKUP($X323,Prospects!$A$3:$K$281,10,FALSE),"")</f>
        <v/>
      </c>
      <c r="AH323" s="110" t="str">
        <f>IFERROR(VLOOKUP($X323,Prospects!$A$3:$K$281,11,FALSE),"")</f>
        <v/>
      </c>
      <c r="AI323" s="110" t="str">
        <f>IFERROR(VLOOKUP($X323,Prospects!$A$3:$K$281,3,FALSE),"")</f>
        <v/>
      </c>
      <c r="AJ323" s="110" t="str">
        <f>IFERROR(VLOOKUP($X323,Prospects!$A$3:$K$281,4,FALSE),"")</f>
        <v/>
      </c>
      <c r="AK323" s="110" t="str">
        <f>IFERROR(VLOOKUP($X323,Prospects!$A$3:$K$281,5,FALSE),"")</f>
        <v/>
      </c>
      <c r="AL323" s="110" t="str">
        <f>IFERROR(VLOOKUP($X323,Prospects!$A$3:$K$281,6,FALSE),"")</f>
        <v/>
      </c>
      <c r="AN323" s="108" t="str">
        <f>IFERROR(VLOOKUP($X323,KEEPERS!$A$3:$H$300,1,FALSE),"")</f>
        <v/>
      </c>
      <c r="AO323" s="108" t="str">
        <f>IFERROR(VLOOKUP($X323,KEEPERS!$A$3:$H$300,5,FALSE),"")</f>
        <v/>
      </c>
      <c r="AP323" s="108" t="str">
        <f>IFERROR(VLOOKUP($X323,KEEPERS!$A$3:$H$300,2,FALSE),"")</f>
        <v/>
      </c>
      <c r="AQ323" s="110" t="str">
        <f>IFERROR(VLOOKUP($X323,KEEPERS!$A$3:$H$300,6,FALSE),"")</f>
        <v/>
      </c>
      <c r="AR323" s="110" t="str">
        <f>IFERROR(VLOOKUP($X323,KEEPERS!$A$3:$H$300,7,FALSE),"")</f>
        <v/>
      </c>
      <c r="AT323" s="110" t="str">
        <f>IFERROR(VLOOKUP($X323,HIT!$B$182:$AM$2000,1,FALSE),"")</f>
        <v>Justin Bour</v>
      </c>
      <c r="AU323" s="407">
        <f>IFERROR(VLOOKUP($X323,HIT!$B$182:$AM$2000,32,FALSE),0)</f>
        <v>279.89999999999998</v>
      </c>
      <c r="AV323" s="407">
        <f>IFERROR(VLOOKUP($X323,HIT!$B$182:$AM$2000,33,FALSE),0)</f>
        <v>2.6405660377358489</v>
      </c>
      <c r="AW323" s="110" t="str">
        <f>IFERROR(VLOOKUP($X323,PITCH!$B$182:$AP$2000,1,FALSE),"")</f>
        <v/>
      </c>
      <c r="AX323" s="110">
        <f>IFERROR(VLOOKUP($X323,PITCH!$B$182:$AP$2000,35,FALSE),0)</f>
        <v>0</v>
      </c>
      <c r="AY323" s="110">
        <f>IFERROR(VLOOKUP($X323,PITCH!$B$182:$AP$2000,36,FALSE),0)</f>
        <v>0</v>
      </c>
      <c r="AZ323" s="408">
        <f t="shared" si="20"/>
        <v>279.89999999999998</v>
      </c>
      <c r="BA323" s="408">
        <f>IF(AZ323&gt;0,RANK(AZ323,AZ$3:AZ983),"")</f>
        <v>286</v>
      </c>
      <c r="BB323" s="408">
        <f ca="1">IFERROR(VLOOKUP($X323,HIT!$B$182:$AP$2000,31,FALSE),0)</f>
        <v>87</v>
      </c>
      <c r="BC323" s="408">
        <f>IFERROR(VLOOKUP($X323,PITCH!$B$182:$AP$2000,34,FALSE),0)</f>
        <v>0</v>
      </c>
      <c r="BE323" s="110">
        <f>IFERROR(VLOOKUP($X323,OBP!$B$182:$AN$2001,32,FALSE),"")</f>
        <v>180</v>
      </c>
      <c r="BG323" s="110">
        <f>IFERROR(VLOOKUP($X323,OPS!$B$183:$AL$2002,31,FALSE),"")</f>
        <v>172</v>
      </c>
      <c r="BI323" s="110" t="str">
        <f>IFERROR(VLOOKUP($X323,PITCH!$B$205:$AP$2000,34,FALSE),"")</f>
        <v/>
      </c>
      <c r="BJ323" s="110" t="str">
        <f>IFERROR(VLOOKUP($X323,PITCH!$B$205:$AP$2000,34,FALSE),"")</f>
        <v/>
      </c>
      <c r="BK323" s="110" t="str">
        <f>IFERROR(VLOOKUP($X323,PITCH!$B$205:$AP$2000,34,FALSE),"")</f>
        <v/>
      </c>
    </row>
    <row r="324" spans="2:63" x14ac:dyDescent="0.2">
      <c r="B324" t="s">
        <v>1486</v>
      </c>
      <c r="C324" t="s">
        <v>141</v>
      </c>
      <c r="D324" t="s">
        <v>9</v>
      </c>
      <c r="E324" t="s">
        <v>9</v>
      </c>
      <c r="F324">
        <v>-2</v>
      </c>
      <c r="M324">
        <v>75</v>
      </c>
      <c r="N324">
        <v>5</v>
      </c>
      <c r="O324">
        <v>4</v>
      </c>
      <c r="P324">
        <v>3.23</v>
      </c>
      <c r="Q324">
        <v>1.22</v>
      </c>
      <c r="R324">
        <v>81</v>
      </c>
      <c r="T324" s="127">
        <f t="shared" si="21"/>
        <v>322</v>
      </c>
      <c r="U324" t="str">
        <f t="shared" si="22"/>
        <v>P</v>
      </c>
      <c r="V324" t="str">
        <f>IF(U324="H",COUNTIF($U$3:$U324,"H"),"")</f>
        <v/>
      </c>
      <c r="W324">
        <f>IF(U324="P",COUNTIF($U$3:$U324,"P"),"")</f>
        <v>147</v>
      </c>
      <c r="X324" s="76" t="str">
        <f t="shared" si="23"/>
        <v>Craig Stammen</v>
      </c>
      <c r="Y324">
        <f>IFERROR(VLOOKUP($X324,PITCH!$B$7:$AJ$2004,29,FALSE),"")</f>
        <v>8.9621318373071528</v>
      </c>
      <c r="Z324">
        <f>IFERROR(VLOOKUP($X324,PITCH!$B$7:$AJ$2004,30,FALSE),"")</f>
        <v>2.903225806451613</v>
      </c>
      <c r="AA324">
        <f>IFERROR(VLOOKUP($X324,PITCH!$B$7:$AJ$2004,31,FALSE),"")</f>
        <v>6.0589060308555398</v>
      </c>
      <c r="AB324" t="str">
        <f>IFERROR(VLOOKUP($X324,PITCH!$B$7:$AJ$2004,1,FALSE),"")</f>
        <v>Craig Stammen</v>
      </c>
      <c r="AD324" s="108" t="str">
        <f>IFERROR(VLOOKUP($X324,Prospects!$A$3:$K$281,1,FALSE),"")</f>
        <v/>
      </c>
      <c r="AE324" s="108" t="str">
        <f>IFERROR(VLOOKUP($X324,Prospects!$A$3:$K$281,9,FALSE),"")</f>
        <v/>
      </c>
      <c r="AF324" s="108" t="str">
        <f>IFERROR(VLOOKUP($X324,Prospects!$A$3:$K$281,2,FALSE),"")</f>
        <v/>
      </c>
      <c r="AG324" s="110" t="str">
        <f>IFERROR(VLOOKUP($X324,Prospects!$A$3:$K$281,10,FALSE),"")</f>
        <v/>
      </c>
      <c r="AH324" s="110" t="str">
        <f>IFERROR(VLOOKUP($X324,Prospects!$A$3:$K$281,11,FALSE),"")</f>
        <v/>
      </c>
      <c r="AI324" s="110" t="str">
        <f>IFERROR(VLOOKUP($X324,Prospects!$A$3:$K$281,3,FALSE),"")</f>
        <v/>
      </c>
      <c r="AJ324" s="110" t="str">
        <f>IFERROR(VLOOKUP($X324,Prospects!$A$3:$K$281,4,FALSE),"")</f>
        <v/>
      </c>
      <c r="AK324" s="110" t="str">
        <f>IFERROR(VLOOKUP($X324,Prospects!$A$3:$K$281,5,FALSE),"")</f>
        <v/>
      </c>
      <c r="AL324" s="110" t="str">
        <f>IFERROR(VLOOKUP($X324,Prospects!$A$3:$K$281,6,FALSE),"")</f>
        <v/>
      </c>
      <c r="AN324" s="108" t="str">
        <f>IFERROR(VLOOKUP($X324,KEEPERS!$A$3:$H$300,1,FALSE),"")</f>
        <v/>
      </c>
      <c r="AO324" s="108" t="str">
        <f>IFERROR(VLOOKUP($X324,KEEPERS!$A$3:$H$300,5,FALSE),"")</f>
        <v/>
      </c>
      <c r="AP324" s="108" t="str">
        <f>IFERROR(VLOOKUP($X324,KEEPERS!$A$3:$H$300,2,FALSE),"")</f>
        <v/>
      </c>
      <c r="AQ324" s="110" t="str">
        <f>IFERROR(VLOOKUP($X324,KEEPERS!$A$3:$H$300,6,FALSE),"")</f>
        <v/>
      </c>
      <c r="AR324" s="110" t="str">
        <f>IFERROR(VLOOKUP($X324,KEEPERS!$A$3:$H$300,7,FALSE),"")</f>
        <v/>
      </c>
      <c r="AT324" s="110" t="str">
        <f>IFERROR(VLOOKUP($X324,HIT!$B$182:$AM$2000,1,FALSE),"")</f>
        <v/>
      </c>
      <c r="AU324" s="407">
        <f>IFERROR(VLOOKUP($X324,HIT!$B$182:$AM$2000,32,FALSE),0)</f>
        <v>0</v>
      </c>
      <c r="AV324" s="407">
        <f>IFERROR(VLOOKUP($X324,HIT!$B$182:$AM$2000,33,FALSE),0)</f>
        <v>0</v>
      </c>
      <c r="AW324" s="110" t="str">
        <f>IFERROR(VLOOKUP($X324,PITCH!$B$182:$AP$2000,1,FALSE),"")</f>
        <v>Craig Stammen</v>
      </c>
      <c r="AX324" s="110">
        <f>IFERROR(VLOOKUP($X324,PITCH!$B$182:$AP$2000,35,FALSE),0)</f>
        <v>165.39999999999998</v>
      </c>
      <c r="AY324" s="110">
        <f>IFERROR(VLOOKUP($X324,PITCH!$B$182:$AP$2000,36,FALSE),0)</f>
        <v>2.5446153846153843</v>
      </c>
      <c r="AZ324" s="408">
        <f t="shared" ref="AZ324:AZ387" si="24">IF(AND(AU324&gt;0,AX324&gt;0),AU324+AX324,IF(AU324&gt;AX324,AU324,AX324))</f>
        <v>165.39999999999998</v>
      </c>
      <c r="BA324" s="408">
        <f>IF(AZ324&gt;0,RANK(AZ324,AZ$3:AZ984),"")</f>
        <v>432</v>
      </c>
      <c r="BB324" s="408">
        <f>IFERROR(VLOOKUP($X324,HIT!$B$182:$AP$2000,31,FALSE),0)</f>
        <v>0</v>
      </c>
      <c r="BC324" s="408">
        <f ca="1">IFERROR(VLOOKUP($X324,PITCH!$B$182:$AP$2000,34,FALSE),0)</f>
        <v>347</v>
      </c>
      <c r="BE324" s="110" t="str">
        <f>IFERROR(VLOOKUP($X324,OBP!$B$182:$AN$2001,32,FALSE),"")</f>
        <v/>
      </c>
      <c r="BG324" s="110" t="str">
        <f>IFERROR(VLOOKUP($X324,OPS!$B$183:$AL$2002,31,FALSE),"")</f>
        <v/>
      </c>
      <c r="BI324" s="110">
        <f ca="1">IFERROR(VLOOKUP($X324,PITCH!$B$205:$AP$2000,34,FALSE),"")</f>
        <v>347</v>
      </c>
      <c r="BJ324" s="110">
        <f ca="1">IFERROR(VLOOKUP($X324,PITCH!$B$205:$AP$2000,34,FALSE),"")</f>
        <v>347</v>
      </c>
      <c r="BK324" s="110">
        <f ca="1">IFERROR(VLOOKUP($X324,PITCH!$B$205:$AP$2000,34,FALSE),"")</f>
        <v>347</v>
      </c>
    </row>
    <row r="325" spans="2:63" x14ac:dyDescent="0.2">
      <c r="B325" t="s">
        <v>230</v>
      </c>
      <c r="C325" t="s">
        <v>130</v>
      </c>
      <c r="D325" t="s">
        <v>112</v>
      </c>
      <c r="E325" t="s">
        <v>426</v>
      </c>
      <c r="F325">
        <v>-2</v>
      </c>
      <c r="G325">
        <v>476</v>
      </c>
      <c r="H325">
        <v>72</v>
      </c>
      <c r="I325">
        <v>17</v>
      </c>
      <c r="J325">
        <v>78</v>
      </c>
      <c r="K325">
        <v>4</v>
      </c>
      <c r="L325">
        <v>0.26100000000000001</v>
      </c>
      <c r="T325" s="127">
        <f t="shared" ref="T325:T388" si="25">T324+1</f>
        <v>323</v>
      </c>
      <c r="U325" t="str">
        <f t="shared" si="22"/>
        <v>H</v>
      </c>
      <c r="V325">
        <f>IF(U325="H",COUNTIF($U$3:$U325,"H"),"")</f>
        <v>176</v>
      </c>
      <c r="W325" t="str">
        <f>IF(U325="P",COUNTIF($U$3:$U325,"P"),"")</f>
        <v/>
      </c>
      <c r="X325" s="76" t="str">
        <f t="shared" si="23"/>
        <v>Brandon Belt</v>
      </c>
      <c r="Y325" t="str">
        <f>IFERROR(VLOOKUP($X325,PITCH!$B$7:$AJ$2004,29,FALSE),"")</f>
        <v/>
      </c>
      <c r="Z325" t="str">
        <f>IFERROR(VLOOKUP($X325,PITCH!$B$7:$AJ$2004,30,FALSE),"")</f>
        <v/>
      </c>
      <c r="AA325" t="str">
        <f>IFERROR(VLOOKUP($X325,PITCH!$B$7:$AJ$2004,31,FALSE),"")</f>
        <v/>
      </c>
      <c r="AB325" t="str">
        <f>IFERROR(VLOOKUP($X325,PITCH!$B$7:$AJ$2004,1,FALSE),"")</f>
        <v/>
      </c>
      <c r="AD325" s="108" t="str">
        <f>IFERROR(VLOOKUP($X325,Prospects!$A$3:$K$281,1,FALSE),"")</f>
        <v/>
      </c>
      <c r="AE325" s="108" t="str">
        <f>IFERROR(VLOOKUP($X325,Prospects!$A$3:$K$281,9,FALSE),"")</f>
        <v/>
      </c>
      <c r="AF325" s="108" t="str">
        <f>IFERROR(VLOOKUP($X325,Prospects!$A$3:$K$281,2,FALSE),"")</f>
        <v/>
      </c>
      <c r="AG325" s="110" t="str">
        <f>IFERROR(VLOOKUP($X325,Prospects!$A$3:$K$281,10,FALSE),"")</f>
        <v/>
      </c>
      <c r="AH325" s="110" t="str">
        <f>IFERROR(VLOOKUP($X325,Prospects!$A$3:$K$281,11,FALSE),"")</f>
        <v/>
      </c>
      <c r="AI325" s="110" t="str">
        <f>IFERROR(VLOOKUP($X325,Prospects!$A$3:$K$281,3,FALSE),"")</f>
        <v/>
      </c>
      <c r="AJ325" s="110" t="str">
        <f>IFERROR(VLOOKUP($X325,Prospects!$A$3:$K$281,4,FALSE),"")</f>
        <v/>
      </c>
      <c r="AK325" s="110" t="str">
        <f>IFERROR(VLOOKUP($X325,Prospects!$A$3:$K$281,5,FALSE),"")</f>
        <v/>
      </c>
      <c r="AL325" s="110" t="str">
        <f>IFERROR(VLOOKUP($X325,Prospects!$A$3:$K$281,6,FALSE),"")</f>
        <v/>
      </c>
      <c r="AN325" s="108" t="str">
        <f>IFERROR(VLOOKUP($X325,KEEPERS!$A$3:$H$300,1,FALSE),"")</f>
        <v/>
      </c>
      <c r="AO325" s="108" t="str">
        <f>IFERROR(VLOOKUP($X325,KEEPERS!$A$3:$H$300,5,FALSE),"")</f>
        <v/>
      </c>
      <c r="AP325" s="108" t="str">
        <f>IFERROR(VLOOKUP($X325,KEEPERS!$A$3:$H$300,2,FALSE),"")</f>
        <v/>
      </c>
      <c r="AQ325" s="110" t="str">
        <f>IFERROR(VLOOKUP($X325,KEEPERS!$A$3:$H$300,6,FALSE),"")</f>
        <v/>
      </c>
      <c r="AR325" s="110" t="str">
        <f>IFERROR(VLOOKUP($X325,KEEPERS!$A$3:$H$300,7,FALSE),"")</f>
        <v/>
      </c>
      <c r="AT325" s="110" t="str">
        <f>IFERROR(VLOOKUP($X325,HIT!$B$182:$AM$2000,1,FALSE),"")</f>
        <v>Brandon Belt</v>
      </c>
      <c r="AU325" s="407">
        <f>IFERROR(VLOOKUP($X325,HIT!$B$182:$AM$2000,32,FALSE),0)</f>
        <v>360.25</v>
      </c>
      <c r="AV325" s="407">
        <f>IFERROR(VLOOKUP($X325,HIT!$B$182:$AM$2000,33,FALSE),0)</f>
        <v>2.6488970588235294</v>
      </c>
      <c r="AW325" s="110" t="str">
        <f>IFERROR(VLOOKUP($X325,PITCH!$B$182:$AP$2000,1,FALSE),"")</f>
        <v/>
      </c>
      <c r="AX325" s="110">
        <f>IFERROR(VLOOKUP($X325,PITCH!$B$182:$AP$2000,35,FALSE),0)</f>
        <v>0</v>
      </c>
      <c r="AY325" s="110">
        <f>IFERROR(VLOOKUP($X325,PITCH!$B$182:$AP$2000,36,FALSE),0)</f>
        <v>0</v>
      </c>
      <c r="AZ325" s="408">
        <f t="shared" si="24"/>
        <v>360.25</v>
      </c>
      <c r="BA325" s="408">
        <f>IF(AZ325&gt;0,RANK(AZ325,AZ$3:AZ985),"")</f>
        <v>159</v>
      </c>
      <c r="BB325" s="408">
        <f ca="1">IFERROR(VLOOKUP($X325,HIT!$B$182:$AP$2000,31,FALSE),0)</f>
        <v>147</v>
      </c>
      <c r="BC325" s="408">
        <f>IFERROR(VLOOKUP($X325,PITCH!$B$182:$AP$2000,34,FALSE),0)</f>
        <v>0</v>
      </c>
      <c r="BE325" s="110">
        <f>IFERROR(VLOOKUP($X325,OBP!$B$182:$AN$2001,32,FALSE),"")</f>
        <v>115</v>
      </c>
      <c r="BG325" s="110">
        <f>IFERROR(VLOOKUP($X325,OPS!$B$183:$AL$2002,31,FALSE),"")</f>
        <v>133</v>
      </c>
      <c r="BI325" s="110" t="str">
        <f>IFERROR(VLOOKUP($X325,PITCH!$B$205:$AP$2000,34,FALSE),"")</f>
        <v/>
      </c>
      <c r="BJ325" s="110" t="str">
        <f>IFERROR(VLOOKUP($X325,PITCH!$B$205:$AP$2000,34,FALSE),"")</f>
        <v/>
      </c>
      <c r="BK325" s="110" t="str">
        <f>IFERROR(VLOOKUP($X325,PITCH!$B$205:$AP$2000,34,FALSE),"")</f>
        <v/>
      </c>
    </row>
    <row r="326" spans="2:63" x14ac:dyDescent="0.2">
      <c r="B326" t="s">
        <v>2261</v>
      </c>
      <c r="C326" t="s">
        <v>115</v>
      </c>
      <c r="D326" t="s">
        <v>116</v>
      </c>
      <c r="E326" t="s">
        <v>116</v>
      </c>
      <c r="F326">
        <v>-2</v>
      </c>
      <c r="G326">
        <v>571</v>
      </c>
      <c r="H326">
        <v>81</v>
      </c>
      <c r="I326">
        <v>22</v>
      </c>
      <c r="J326">
        <v>50</v>
      </c>
      <c r="K326">
        <v>3</v>
      </c>
      <c r="L326">
        <v>0.23499999999999999</v>
      </c>
      <c r="T326" s="127">
        <f t="shared" si="25"/>
        <v>324</v>
      </c>
      <c r="U326" t="str">
        <f t="shared" si="22"/>
        <v>H</v>
      </c>
      <c r="V326">
        <f>IF(U326="H",COUNTIF($U$3:$U326,"H"),"")</f>
        <v>177</v>
      </c>
      <c r="W326" t="str">
        <f>IF(U326="P",COUNTIF($U$3:$U326,"P"),"")</f>
        <v/>
      </c>
      <c r="X326" s="76" t="str">
        <f t="shared" si="23"/>
        <v>Jeimer Candelario</v>
      </c>
      <c r="Y326" t="str">
        <f>IFERROR(VLOOKUP($X326,PITCH!$B$7:$AJ$2004,29,FALSE),"")</f>
        <v/>
      </c>
      <c r="Z326" t="str">
        <f>IFERROR(VLOOKUP($X326,PITCH!$B$7:$AJ$2004,30,FALSE),"")</f>
        <v/>
      </c>
      <c r="AA326" t="str">
        <f>IFERROR(VLOOKUP($X326,PITCH!$B$7:$AJ$2004,31,FALSE),"")</f>
        <v/>
      </c>
      <c r="AB326" t="str">
        <f>IFERROR(VLOOKUP($X326,PITCH!$B$7:$AJ$2004,1,FALSE),"")</f>
        <v/>
      </c>
      <c r="AD326" s="108" t="str">
        <f>IFERROR(VLOOKUP($X326,Prospects!$A$3:$K$281,1,FALSE),"")</f>
        <v/>
      </c>
      <c r="AE326" s="108" t="str">
        <f>IFERROR(VLOOKUP($X326,Prospects!$A$3:$K$281,9,FALSE),"")</f>
        <v/>
      </c>
      <c r="AF326" s="108" t="str">
        <f>IFERROR(VLOOKUP($X326,Prospects!$A$3:$K$281,2,FALSE),"")</f>
        <v/>
      </c>
      <c r="AG326" s="110" t="str">
        <f>IFERROR(VLOOKUP($X326,Prospects!$A$3:$K$281,10,FALSE),"")</f>
        <v/>
      </c>
      <c r="AH326" s="110" t="str">
        <f>IFERROR(VLOOKUP($X326,Prospects!$A$3:$K$281,11,FALSE),"")</f>
        <v/>
      </c>
      <c r="AI326" s="110" t="str">
        <f>IFERROR(VLOOKUP($X326,Prospects!$A$3:$K$281,3,FALSE),"")</f>
        <v/>
      </c>
      <c r="AJ326" s="110" t="str">
        <f>IFERROR(VLOOKUP($X326,Prospects!$A$3:$K$281,4,FALSE),"")</f>
        <v/>
      </c>
      <c r="AK326" s="110" t="str">
        <f>IFERROR(VLOOKUP($X326,Prospects!$A$3:$K$281,5,FALSE),"")</f>
        <v/>
      </c>
      <c r="AL326" s="110" t="str">
        <f>IFERROR(VLOOKUP($X326,Prospects!$A$3:$K$281,6,FALSE),"")</f>
        <v/>
      </c>
      <c r="AN326" s="108" t="str">
        <f>IFERROR(VLOOKUP($X326,KEEPERS!$A$3:$H$300,1,FALSE),"")</f>
        <v/>
      </c>
      <c r="AO326" s="108" t="str">
        <f>IFERROR(VLOOKUP($X326,KEEPERS!$A$3:$H$300,5,FALSE),"")</f>
        <v/>
      </c>
      <c r="AP326" s="108" t="str">
        <f>IFERROR(VLOOKUP($X326,KEEPERS!$A$3:$H$300,2,FALSE),"")</f>
        <v/>
      </c>
      <c r="AQ326" s="110" t="str">
        <f>IFERROR(VLOOKUP($X326,KEEPERS!$A$3:$H$300,6,FALSE),"")</f>
        <v/>
      </c>
      <c r="AR326" s="110" t="str">
        <f>IFERROR(VLOOKUP($X326,KEEPERS!$A$3:$H$300,7,FALSE),"")</f>
        <v/>
      </c>
      <c r="AT326" s="110" t="str">
        <f>IFERROR(VLOOKUP($X326,HIT!$B$182:$AM$2000,1,FALSE),"")</f>
        <v>Jeimer Candelario</v>
      </c>
      <c r="AU326" s="407">
        <f>IFERROR(VLOOKUP($X326,HIT!$B$182:$AM$2000,32,FALSE),0)</f>
        <v>365.35</v>
      </c>
      <c r="AV326" s="407">
        <f>IFERROR(VLOOKUP($X326,HIT!$B$182:$AM$2000,33,FALSE),0)</f>
        <v>2.4685810810810813</v>
      </c>
      <c r="AW326" s="110" t="str">
        <f>IFERROR(VLOOKUP($X326,PITCH!$B$182:$AP$2000,1,FALSE),"")</f>
        <v/>
      </c>
      <c r="AX326" s="110">
        <f>IFERROR(VLOOKUP($X326,PITCH!$B$182:$AP$2000,35,FALSE),0)</f>
        <v>0</v>
      </c>
      <c r="AY326" s="110">
        <f>IFERROR(VLOOKUP($X326,PITCH!$B$182:$AP$2000,36,FALSE),0)</f>
        <v>0</v>
      </c>
      <c r="AZ326" s="408">
        <f t="shared" si="24"/>
        <v>365.35</v>
      </c>
      <c r="BA326" s="408">
        <f>IF(AZ326&gt;0,RANK(AZ326,AZ$3:AZ986),"")</f>
        <v>148</v>
      </c>
      <c r="BB326" s="408">
        <f ca="1">IFERROR(VLOOKUP($X326,HIT!$B$182:$AP$2000,31,FALSE),0)</f>
        <v>224</v>
      </c>
      <c r="BC326" s="408">
        <f>IFERROR(VLOOKUP($X326,PITCH!$B$182:$AP$2000,34,FALSE),0)</f>
        <v>0</v>
      </c>
      <c r="BE326" s="110">
        <f>IFERROR(VLOOKUP($X326,OBP!$B$182:$AN$2001,32,FALSE),"")</f>
        <v>162</v>
      </c>
      <c r="BG326" s="110">
        <f>IFERROR(VLOOKUP($X326,OPS!$B$183:$AL$2002,31,FALSE),"")</f>
        <v>163</v>
      </c>
      <c r="BI326" s="110" t="str">
        <f>IFERROR(VLOOKUP($X326,PITCH!$B$205:$AP$2000,34,FALSE),"")</f>
        <v/>
      </c>
      <c r="BJ326" s="110" t="str">
        <f>IFERROR(VLOOKUP($X326,PITCH!$B$205:$AP$2000,34,FALSE),"")</f>
        <v/>
      </c>
      <c r="BK326" s="110" t="str">
        <f>IFERROR(VLOOKUP($X326,PITCH!$B$205:$AP$2000,34,FALSE),"")</f>
        <v/>
      </c>
    </row>
    <row r="327" spans="2:63" x14ac:dyDescent="0.2">
      <c r="B327" t="s">
        <v>437</v>
      </c>
      <c r="C327" t="s">
        <v>718</v>
      </c>
      <c r="D327" t="s">
        <v>9</v>
      </c>
      <c r="E327" t="s">
        <v>9</v>
      </c>
      <c r="F327">
        <v>-2</v>
      </c>
      <c r="M327">
        <v>71</v>
      </c>
      <c r="N327">
        <v>5</v>
      </c>
      <c r="O327">
        <v>4</v>
      </c>
      <c r="P327">
        <v>3.09</v>
      </c>
      <c r="Q327">
        <v>1.19</v>
      </c>
      <c r="R327">
        <v>76</v>
      </c>
      <c r="T327" s="127">
        <f t="shared" si="25"/>
        <v>325</v>
      </c>
      <c r="U327" t="str">
        <f t="shared" si="22"/>
        <v>P</v>
      </c>
      <c r="V327" t="str">
        <f>IF(U327="H",COUNTIF($U$3:$U327,"H"),"")</f>
        <v/>
      </c>
      <c r="W327">
        <f>IF(U327="P",COUNTIF($U$3:$U327,"P"),"")</f>
        <v>148</v>
      </c>
      <c r="X327" s="76" t="str">
        <f t="shared" si="23"/>
        <v>Jeurys Familia</v>
      </c>
      <c r="Y327">
        <f>IFERROR(VLOOKUP($X327,PITCH!$B$7:$AJ$2004,29,FALSE),"")</f>
        <v>10</v>
      </c>
      <c r="Z327">
        <f>IFERROR(VLOOKUP($X327,PITCH!$B$7:$AJ$2004,30,FALSE),"")</f>
        <v>3.6111111111111112</v>
      </c>
      <c r="AA327">
        <f>IFERROR(VLOOKUP($X327,PITCH!$B$7:$AJ$2004,31,FALSE),"")</f>
        <v>6.3888888888888893</v>
      </c>
      <c r="AB327" t="str">
        <f>IFERROR(VLOOKUP($X327,PITCH!$B$7:$AJ$2004,1,FALSE),"")</f>
        <v>Jeurys Familia</v>
      </c>
      <c r="AD327" s="108" t="str">
        <f>IFERROR(VLOOKUP($X327,Prospects!$A$3:$K$281,1,FALSE),"")</f>
        <v/>
      </c>
      <c r="AE327" s="108" t="str">
        <f>IFERROR(VLOOKUP($X327,Prospects!$A$3:$K$281,9,FALSE),"")</f>
        <v/>
      </c>
      <c r="AF327" s="108" t="str">
        <f>IFERROR(VLOOKUP($X327,Prospects!$A$3:$K$281,2,FALSE),"")</f>
        <v/>
      </c>
      <c r="AG327" s="110" t="str">
        <f>IFERROR(VLOOKUP($X327,Prospects!$A$3:$K$281,10,FALSE),"")</f>
        <v/>
      </c>
      <c r="AH327" s="110" t="str">
        <f>IFERROR(VLOOKUP($X327,Prospects!$A$3:$K$281,11,FALSE),"")</f>
        <v/>
      </c>
      <c r="AI327" s="110" t="str">
        <f>IFERROR(VLOOKUP($X327,Prospects!$A$3:$K$281,3,FALSE),"")</f>
        <v/>
      </c>
      <c r="AJ327" s="110" t="str">
        <f>IFERROR(VLOOKUP($X327,Prospects!$A$3:$K$281,4,FALSE),"")</f>
        <v/>
      </c>
      <c r="AK327" s="110" t="str">
        <f>IFERROR(VLOOKUP($X327,Prospects!$A$3:$K$281,5,FALSE),"")</f>
        <v/>
      </c>
      <c r="AL327" s="110" t="str">
        <f>IFERROR(VLOOKUP($X327,Prospects!$A$3:$K$281,6,FALSE),"")</f>
        <v/>
      </c>
      <c r="AN327" s="108" t="str">
        <f>IFERROR(VLOOKUP($X327,KEEPERS!$A$3:$H$300,1,FALSE),"")</f>
        <v/>
      </c>
      <c r="AO327" s="108" t="str">
        <f>IFERROR(VLOOKUP($X327,KEEPERS!$A$3:$H$300,5,FALSE),"")</f>
        <v/>
      </c>
      <c r="AP327" s="108" t="str">
        <f>IFERROR(VLOOKUP($X327,KEEPERS!$A$3:$H$300,2,FALSE),"")</f>
        <v/>
      </c>
      <c r="AQ327" s="110" t="str">
        <f>IFERROR(VLOOKUP($X327,KEEPERS!$A$3:$H$300,6,FALSE),"")</f>
        <v/>
      </c>
      <c r="AR327" s="110" t="str">
        <f>IFERROR(VLOOKUP($X327,KEEPERS!$A$3:$H$300,7,FALSE),"")</f>
        <v/>
      </c>
      <c r="AT327" s="110" t="str">
        <f>IFERROR(VLOOKUP($X327,HIT!$B$182:$AM$2000,1,FALSE),"")</f>
        <v/>
      </c>
      <c r="AU327" s="407">
        <f>IFERROR(VLOOKUP($X327,HIT!$B$182:$AM$2000,32,FALSE),0)</f>
        <v>0</v>
      </c>
      <c r="AV327" s="407">
        <f>IFERROR(VLOOKUP($X327,HIT!$B$182:$AM$2000,33,FALSE),0)</f>
        <v>0</v>
      </c>
      <c r="AW327" s="110" t="str">
        <f>IFERROR(VLOOKUP($X327,PITCH!$B$182:$AP$2000,1,FALSE),"")</f>
        <v>Jeurys Familia</v>
      </c>
      <c r="AX327" s="110">
        <f>IFERROR(VLOOKUP($X327,PITCH!$B$182:$AP$2000,35,FALSE),0)</f>
        <v>151.39999999999998</v>
      </c>
      <c r="AY327" s="110">
        <f>IFERROR(VLOOKUP($X327,PITCH!$B$182:$AP$2000,36,FALSE),0)</f>
        <v>2.3292307692307688</v>
      </c>
      <c r="AZ327" s="408">
        <f t="shared" si="24"/>
        <v>151.39999999999998</v>
      </c>
      <c r="BA327" s="408">
        <f>IF(AZ327&gt;0,RANK(AZ327,AZ$3:AZ987),"")</f>
        <v>460</v>
      </c>
      <c r="BB327" s="408">
        <f>IFERROR(VLOOKUP($X327,HIT!$B$182:$AP$2000,31,FALSE),0)</f>
        <v>0</v>
      </c>
      <c r="BC327" s="408">
        <f ca="1">IFERROR(VLOOKUP($X327,PITCH!$B$182:$AP$2000,34,FALSE),0)</f>
        <v>347</v>
      </c>
      <c r="BE327" s="110" t="str">
        <f>IFERROR(VLOOKUP($X327,OBP!$B$182:$AN$2001,32,FALSE),"")</f>
        <v/>
      </c>
      <c r="BG327" s="110" t="str">
        <f>IFERROR(VLOOKUP($X327,OPS!$B$183:$AL$2002,31,FALSE),"")</f>
        <v/>
      </c>
      <c r="BI327" s="110">
        <f ca="1">IFERROR(VLOOKUP($X327,PITCH!$B$205:$AP$2000,34,FALSE),"")</f>
        <v>347</v>
      </c>
      <c r="BJ327" s="110">
        <f ca="1">IFERROR(VLOOKUP($X327,PITCH!$B$205:$AP$2000,34,FALSE),"")</f>
        <v>347</v>
      </c>
      <c r="BK327" s="110">
        <f ca="1">IFERROR(VLOOKUP($X327,PITCH!$B$205:$AP$2000,34,FALSE),"")</f>
        <v>347</v>
      </c>
    </row>
    <row r="328" spans="2:63" x14ac:dyDescent="0.2">
      <c r="B328" t="s">
        <v>508</v>
      </c>
      <c r="C328" t="s">
        <v>113</v>
      </c>
      <c r="D328" t="s">
        <v>110</v>
      </c>
      <c r="E328" t="s">
        <v>110</v>
      </c>
      <c r="F328">
        <v>-2</v>
      </c>
      <c r="G328">
        <v>502</v>
      </c>
      <c r="H328">
        <v>56</v>
      </c>
      <c r="I328">
        <v>12</v>
      </c>
      <c r="J328">
        <v>64</v>
      </c>
      <c r="K328">
        <v>15</v>
      </c>
      <c r="L328">
        <v>0.24399999999999999</v>
      </c>
      <c r="T328" s="127">
        <f t="shared" si="25"/>
        <v>326</v>
      </c>
      <c r="U328" t="str">
        <f t="shared" si="22"/>
        <v>H</v>
      </c>
      <c r="V328">
        <f>IF(U328="H",COUNTIF($U$3:$U328,"H"),"")</f>
        <v>178</v>
      </c>
      <c r="W328" t="str">
        <f>IF(U328="P",COUNTIF($U$3:$U328,"P"),"")</f>
        <v/>
      </c>
      <c r="X328" s="76" t="str">
        <f t="shared" si="23"/>
        <v>Orlando Arcia</v>
      </c>
      <c r="Y328" t="str">
        <f>IFERROR(VLOOKUP($X328,PITCH!$B$7:$AJ$2004,29,FALSE),"")</f>
        <v/>
      </c>
      <c r="Z328" t="str">
        <f>IFERROR(VLOOKUP($X328,PITCH!$B$7:$AJ$2004,30,FALSE),"")</f>
        <v/>
      </c>
      <c r="AA328" t="str">
        <f>IFERROR(VLOOKUP($X328,PITCH!$B$7:$AJ$2004,31,FALSE),"")</f>
        <v/>
      </c>
      <c r="AB328" t="str">
        <f>IFERROR(VLOOKUP($X328,PITCH!$B$7:$AJ$2004,1,FALSE),"")</f>
        <v/>
      </c>
      <c r="AD328" s="108" t="str">
        <f>IFERROR(VLOOKUP($X328,Prospects!$A$3:$K$281,1,FALSE),"")</f>
        <v/>
      </c>
      <c r="AE328" s="108" t="str">
        <f>IFERROR(VLOOKUP($X328,Prospects!$A$3:$K$281,9,FALSE),"")</f>
        <v/>
      </c>
      <c r="AF328" s="108" t="str">
        <f>IFERROR(VLOOKUP($X328,Prospects!$A$3:$K$281,2,FALSE),"")</f>
        <v/>
      </c>
      <c r="AG328" s="110" t="str">
        <f>IFERROR(VLOOKUP($X328,Prospects!$A$3:$K$281,10,FALSE),"")</f>
        <v/>
      </c>
      <c r="AH328" s="110" t="str">
        <f>IFERROR(VLOOKUP($X328,Prospects!$A$3:$K$281,11,FALSE),"")</f>
        <v/>
      </c>
      <c r="AI328" s="110" t="str">
        <f>IFERROR(VLOOKUP($X328,Prospects!$A$3:$K$281,3,FALSE),"")</f>
        <v/>
      </c>
      <c r="AJ328" s="110" t="str">
        <f>IFERROR(VLOOKUP($X328,Prospects!$A$3:$K$281,4,FALSE),"")</f>
        <v/>
      </c>
      <c r="AK328" s="110" t="str">
        <f>IFERROR(VLOOKUP($X328,Prospects!$A$3:$K$281,5,FALSE),"")</f>
        <v/>
      </c>
      <c r="AL328" s="110" t="str">
        <f>IFERROR(VLOOKUP($X328,Prospects!$A$3:$K$281,6,FALSE),"")</f>
        <v/>
      </c>
      <c r="AN328" s="108" t="str">
        <f>IFERROR(VLOOKUP($X328,KEEPERS!$A$3:$H$300,1,FALSE),"")</f>
        <v/>
      </c>
      <c r="AO328" s="108" t="str">
        <f>IFERROR(VLOOKUP($X328,KEEPERS!$A$3:$H$300,5,FALSE),"")</f>
        <v/>
      </c>
      <c r="AP328" s="108" t="str">
        <f>IFERROR(VLOOKUP($X328,KEEPERS!$A$3:$H$300,2,FALSE),"")</f>
        <v/>
      </c>
      <c r="AQ328" s="110" t="str">
        <f>IFERROR(VLOOKUP($X328,KEEPERS!$A$3:$H$300,6,FALSE),"")</f>
        <v/>
      </c>
      <c r="AR328" s="110" t="str">
        <f>IFERROR(VLOOKUP($X328,KEEPERS!$A$3:$H$300,7,FALSE),"")</f>
        <v/>
      </c>
      <c r="AT328" s="110" t="str">
        <f>IFERROR(VLOOKUP($X328,HIT!$B$182:$AM$2000,1,FALSE),"")</f>
        <v>Orlando Arcia</v>
      </c>
      <c r="AU328" s="407">
        <f>IFERROR(VLOOKUP($X328,HIT!$B$182:$AM$2000,32,FALSE),0)</f>
        <v>277.44999999999993</v>
      </c>
      <c r="AV328" s="407">
        <f>IFERROR(VLOOKUP($X328,HIT!$B$182:$AM$2000,33,FALSE),0)</f>
        <v>2.0251824817518242</v>
      </c>
      <c r="AW328" s="110" t="str">
        <f>IFERROR(VLOOKUP($X328,PITCH!$B$182:$AP$2000,1,FALSE),"")</f>
        <v/>
      </c>
      <c r="AX328" s="110">
        <f>IFERROR(VLOOKUP($X328,PITCH!$B$182:$AP$2000,35,FALSE),0)</f>
        <v>0</v>
      </c>
      <c r="AY328" s="110">
        <f>IFERROR(VLOOKUP($X328,PITCH!$B$182:$AP$2000,36,FALSE),0)</f>
        <v>0</v>
      </c>
      <c r="AZ328" s="408">
        <f t="shared" si="24"/>
        <v>277.44999999999993</v>
      </c>
      <c r="BA328" s="408">
        <f>IF(AZ328&gt;0,RANK(AZ328,AZ$3:AZ988),"")</f>
        <v>290</v>
      </c>
      <c r="BB328" s="408">
        <f ca="1">IFERROR(VLOOKUP($X328,HIT!$B$182:$AP$2000,31,FALSE),0)</f>
        <v>403</v>
      </c>
      <c r="BC328" s="408">
        <f>IFERROR(VLOOKUP($X328,PITCH!$B$182:$AP$2000,34,FALSE),0)</f>
        <v>0</v>
      </c>
      <c r="BE328" s="110">
        <f>IFERROR(VLOOKUP($X328,OBP!$B$182:$AN$2001,32,FALSE),"")</f>
        <v>238</v>
      </c>
      <c r="BG328" s="110">
        <f>IFERROR(VLOOKUP($X328,OPS!$B$183:$AL$2002,31,FALSE),"")</f>
        <v>237</v>
      </c>
      <c r="BI328" s="110" t="str">
        <f>IFERROR(VLOOKUP($X328,PITCH!$B$205:$AP$2000,34,FALSE),"")</f>
        <v/>
      </c>
      <c r="BJ328" s="110" t="str">
        <f>IFERROR(VLOOKUP($X328,PITCH!$B$205:$AP$2000,34,FALSE),"")</f>
        <v/>
      </c>
      <c r="BK328" s="110" t="str">
        <f>IFERROR(VLOOKUP($X328,PITCH!$B$205:$AP$2000,34,FALSE),"")</f>
        <v/>
      </c>
    </row>
    <row r="329" spans="2:63" x14ac:dyDescent="0.2">
      <c r="B329" t="s">
        <v>2408</v>
      </c>
      <c r="C329" t="s">
        <v>123</v>
      </c>
      <c r="D329" t="s">
        <v>9</v>
      </c>
      <c r="E329" t="s">
        <v>9</v>
      </c>
      <c r="F329">
        <v>-2</v>
      </c>
      <c r="M329">
        <v>59</v>
      </c>
      <c r="N329">
        <v>3</v>
      </c>
      <c r="O329">
        <v>3</v>
      </c>
      <c r="P329">
        <v>2.95</v>
      </c>
      <c r="Q329">
        <v>1.1399999999999999</v>
      </c>
      <c r="R329">
        <v>72</v>
      </c>
      <c r="T329" s="127">
        <f t="shared" si="25"/>
        <v>327</v>
      </c>
      <c r="U329" t="str">
        <f t="shared" si="22"/>
        <v>P</v>
      </c>
      <c r="V329" t="str">
        <f>IF(U329="H",COUNTIF($U$3:$U329,"H"),"")</f>
        <v/>
      </c>
      <c r="W329">
        <f>IF(U329="P",COUNTIF($U$3:$U329,"P"),"")</f>
        <v>149</v>
      </c>
      <c r="X329" s="76" t="str">
        <f t="shared" si="23"/>
        <v>Ty Buttrey</v>
      </c>
      <c r="Y329">
        <f>IFERROR(VLOOKUP($X329,PITCH!$B$7:$AJ$2004,29,FALSE),"")</f>
        <v>9.4444444444444446</v>
      </c>
      <c r="Z329">
        <f>IFERROR(VLOOKUP($X329,PITCH!$B$7:$AJ$2004,30,FALSE),"")</f>
        <v>4.0277777777777777</v>
      </c>
      <c r="AA329">
        <f>IFERROR(VLOOKUP($X329,PITCH!$B$7:$AJ$2004,31,FALSE),"")</f>
        <v>5.416666666666667</v>
      </c>
      <c r="AB329" t="str">
        <f>IFERROR(VLOOKUP($X329,PITCH!$B$7:$AJ$2004,1,FALSE),"")</f>
        <v>Ty Buttrey</v>
      </c>
      <c r="AD329" s="108" t="str">
        <f>IFERROR(VLOOKUP($X329,Prospects!$A$3:$K$281,1,FALSE),"")</f>
        <v/>
      </c>
      <c r="AE329" s="108" t="str">
        <f>IFERROR(VLOOKUP($X329,Prospects!$A$3:$K$281,9,FALSE),"")</f>
        <v/>
      </c>
      <c r="AF329" s="108" t="str">
        <f>IFERROR(VLOOKUP($X329,Prospects!$A$3:$K$281,2,FALSE),"")</f>
        <v/>
      </c>
      <c r="AG329" s="110" t="str">
        <f>IFERROR(VLOOKUP($X329,Prospects!$A$3:$K$281,10,FALSE),"")</f>
        <v/>
      </c>
      <c r="AH329" s="110" t="str">
        <f>IFERROR(VLOOKUP($X329,Prospects!$A$3:$K$281,11,FALSE),"")</f>
        <v/>
      </c>
      <c r="AI329" s="110" t="str">
        <f>IFERROR(VLOOKUP($X329,Prospects!$A$3:$K$281,3,FALSE),"")</f>
        <v/>
      </c>
      <c r="AJ329" s="110" t="str">
        <f>IFERROR(VLOOKUP($X329,Prospects!$A$3:$K$281,4,FALSE),"")</f>
        <v/>
      </c>
      <c r="AK329" s="110" t="str">
        <f>IFERROR(VLOOKUP($X329,Prospects!$A$3:$K$281,5,FALSE),"")</f>
        <v/>
      </c>
      <c r="AL329" s="110" t="str">
        <f>IFERROR(VLOOKUP($X329,Prospects!$A$3:$K$281,6,FALSE),"")</f>
        <v/>
      </c>
      <c r="AN329" s="108" t="str">
        <f>IFERROR(VLOOKUP($X329,KEEPERS!$A$3:$H$300,1,FALSE),"")</f>
        <v/>
      </c>
      <c r="AO329" s="108" t="str">
        <f>IFERROR(VLOOKUP($X329,KEEPERS!$A$3:$H$300,5,FALSE),"")</f>
        <v/>
      </c>
      <c r="AP329" s="108" t="str">
        <f>IFERROR(VLOOKUP($X329,KEEPERS!$A$3:$H$300,2,FALSE),"")</f>
        <v/>
      </c>
      <c r="AQ329" s="110" t="str">
        <f>IFERROR(VLOOKUP($X329,KEEPERS!$A$3:$H$300,6,FALSE),"")</f>
        <v/>
      </c>
      <c r="AR329" s="110" t="str">
        <f>IFERROR(VLOOKUP($X329,KEEPERS!$A$3:$H$300,7,FALSE),"")</f>
        <v/>
      </c>
      <c r="AT329" s="110" t="str">
        <f>IFERROR(VLOOKUP($X329,HIT!$B$182:$AM$2000,1,FALSE),"")</f>
        <v/>
      </c>
      <c r="AU329" s="407">
        <f>IFERROR(VLOOKUP($X329,HIT!$B$182:$AM$2000,32,FALSE),0)</f>
        <v>0</v>
      </c>
      <c r="AV329" s="407">
        <f>IFERROR(VLOOKUP($X329,HIT!$B$182:$AM$2000,33,FALSE),0)</f>
        <v>0</v>
      </c>
      <c r="AW329" s="110" t="str">
        <f>IFERROR(VLOOKUP($X329,PITCH!$B$182:$AP$2000,1,FALSE),"")</f>
        <v>Ty Buttrey</v>
      </c>
      <c r="AX329" s="110">
        <f>IFERROR(VLOOKUP($X329,PITCH!$B$182:$AP$2000,35,FALSE),0)</f>
        <v>157.39999999999998</v>
      </c>
      <c r="AY329" s="110">
        <f>IFERROR(VLOOKUP($X329,PITCH!$B$182:$AP$2000,36,FALSE),0)</f>
        <v>2.4215384615384612</v>
      </c>
      <c r="AZ329" s="408">
        <f t="shared" si="24"/>
        <v>157.39999999999998</v>
      </c>
      <c r="BA329" s="408">
        <f>IF(AZ329&gt;0,RANK(AZ329,AZ$3:AZ989),"")</f>
        <v>448</v>
      </c>
      <c r="BB329" s="408">
        <f>IFERROR(VLOOKUP($X329,HIT!$B$182:$AP$2000,31,FALSE),0)</f>
        <v>0</v>
      </c>
      <c r="BC329" s="408">
        <f ca="1">IFERROR(VLOOKUP($X329,PITCH!$B$182:$AP$2000,34,FALSE),0)</f>
        <v>347</v>
      </c>
      <c r="BE329" s="110" t="str">
        <f>IFERROR(VLOOKUP($X329,OBP!$B$182:$AN$2001,32,FALSE),"")</f>
        <v/>
      </c>
      <c r="BG329" s="110" t="str">
        <f>IFERROR(VLOOKUP($X329,OPS!$B$183:$AL$2002,31,FALSE),"")</f>
        <v/>
      </c>
      <c r="BI329" s="110">
        <f ca="1">IFERROR(VLOOKUP($X329,PITCH!$B$205:$AP$2000,34,FALSE),"")</f>
        <v>347</v>
      </c>
      <c r="BJ329" s="110">
        <f ca="1">IFERROR(VLOOKUP($X329,PITCH!$B$205:$AP$2000,34,FALSE),"")</f>
        <v>347</v>
      </c>
      <c r="BK329" s="110">
        <f ca="1">IFERROR(VLOOKUP($X329,PITCH!$B$205:$AP$2000,34,FALSE),"")</f>
        <v>347</v>
      </c>
    </row>
    <row r="330" spans="2:63" x14ac:dyDescent="0.2">
      <c r="B330" t="s">
        <v>601</v>
      </c>
      <c r="C330" t="s">
        <v>7</v>
      </c>
      <c r="D330" t="s">
        <v>9</v>
      </c>
      <c r="E330" t="s">
        <v>9</v>
      </c>
      <c r="F330">
        <v>-2</v>
      </c>
      <c r="M330">
        <v>65</v>
      </c>
      <c r="N330">
        <v>5</v>
      </c>
      <c r="O330">
        <v>4</v>
      </c>
      <c r="P330">
        <v>4.12</v>
      </c>
      <c r="Q330">
        <v>1.31</v>
      </c>
      <c r="R330">
        <v>66</v>
      </c>
      <c r="T330" s="127">
        <f t="shared" si="25"/>
        <v>328</v>
      </c>
      <c r="U330" t="str">
        <f t="shared" si="22"/>
        <v>P</v>
      </c>
      <c r="V330" t="str">
        <f>IF(U330="H",COUNTIF($U$3:$U330,"H"),"")</f>
        <v/>
      </c>
      <c r="W330">
        <f>IF(U330="P",COUNTIF($U$3:$U330,"P"),"")</f>
        <v>150</v>
      </c>
      <c r="X330" s="76" t="str">
        <f t="shared" si="23"/>
        <v>Ryan Tepera</v>
      </c>
      <c r="Y330">
        <f>IFERROR(VLOOKUP($X330,PITCH!$B$7:$AJ$2004,29,FALSE),"")</f>
        <v>9.1080617495711849</v>
      </c>
      <c r="Z330">
        <f>IFERROR(VLOOKUP($X330,PITCH!$B$7:$AJ$2004,30,FALSE),"")</f>
        <v>3.5506003430531736</v>
      </c>
      <c r="AA330">
        <f>IFERROR(VLOOKUP($X330,PITCH!$B$7:$AJ$2004,31,FALSE),"")</f>
        <v>5.5574614065180112</v>
      </c>
      <c r="AB330" t="str">
        <f>IFERROR(VLOOKUP($X330,PITCH!$B$7:$AJ$2004,1,FALSE),"")</f>
        <v>Ryan Tepera</v>
      </c>
      <c r="AD330" s="108" t="str">
        <f>IFERROR(VLOOKUP($X330,Prospects!$A$3:$K$281,1,FALSE),"")</f>
        <v/>
      </c>
      <c r="AE330" s="108" t="str">
        <f>IFERROR(VLOOKUP($X330,Prospects!$A$3:$K$281,9,FALSE),"")</f>
        <v/>
      </c>
      <c r="AF330" s="108" t="str">
        <f>IFERROR(VLOOKUP($X330,Prospects!$A$3:$K$281,2,FALSE),"")</f>
        <v/>
      </c>
      <c r="AG330" s="110" t="str">
        <f>IFERROR(VLOOKUP($X330,Prospects!$A$3:$K$281,10,FALSE),"")</f>
        <v/>
      </c>
      <c r="AH330" s="110" t="str">
        <f>IFERROR(VLOOKUP($X330,Prospects!$A$3:$K$281,11,FALSE),"")</f>
        <v/>
      </c>
      <c r="AI330" s="110" t="str">
        <f>IFERROR(VLOOKUP($X330,Prospects!$A$3:$K$281,3,FALSE),"")</f>
        <v/>
      </c>
      <c r="AJ330" s="110" t="str">
        <f>IFERROR(VLOOKUP($X330,Prospects!$A$3:$K$281,4,FALSE),"")</f>
        <v/>
      </c>
      <c r="AK330" s="110" t="str">
        <f>IFERROR(VLOOKUP($X330,Prospects!$A$3:$K$281,5,FALSE),"")</f>
        <v/>
      </c>
      <c r="AL330" s="110" t="str">
        <f>IFERROR(VLOOKUP($X330,Prospects!$A$3:$K$281,6,FALSE),"")</f>
        <v/>
      </c>
      <c r="AN330" s="108" t="str">
        <f>IFERROR(VLOOKUP($X330,KEEPERS!$A$3:$H$300,1,FALSE),"")</f>
        <v/>
      </c>
      <c r="AO330" s="108" t="str">
        <f>IFERROR(VLOOKUP($X330,KEEPERS!$A$3:$H$300,5,FALSE),"")</f>
        <v/>
      </c>
      <c r="AP330" s="108" t="str">
        <f>IFERROR(VLOOKUP($X330,KEEPERS!$A$3:$H$300,2,FALSE),"")</f>
        <v/>
      </c>
      <c r="AQ330" s="110" t="str">
        <f>IFERROR(VLOOKUP($X330,KEEPERS!$A$3:$H$300,6,FALSE),"")</f>
        <v/>
      </c>
      <c r="AR330" s="110" t="str">
        <f>IFERROR(VLOOKUP($X330,KEEPERS!$A$3:$H$300,7,FALSE),"")</f>
        <v/>
      </c>
      <c r="AT330" s="110" t="str">
        <f>IFERROR(VLOOKUP($X330,HIT!$B$182:$AM$2000,1,FALSE),"")</f>
        <v/>
      </c>
      <c r="AU330" s="407">
        <f>IFERROR(VLOOKUP($X330,HIT!$B$182:$AM$2000,32,FALSE),0)</f>
        <v>0</v>
      </c>
      <c r="AV330" s="407">
        <f>IFERROR(VLOOKUP($X330,HIT!$B$182:$AM$2000,33,FALSE),0)</f>
        <v>0</v>
      </c>
      <c r="AW330" s="110" t="str">
        <f>IFERROR(VLOOKUP($X330,PITCH!$B$182:$AP$2000,1,FALSE),"")</f>
        <v>Ryan Tepera</v>
      </c>
      <c r="AX330" s="110">
        <f>IFERROR(VLOOKUP($X330,PITCH!$B$182:$AP$2000,35,FALSE),0)</f>
        <v>134.39999999999998</v>
      </c>
      <c r="AY330" s="110">
        <f>IFERROR(VLOOKUP($X330,PITCH!$B$182:$AP$2000,36,FALSE),0)</f>
        <v>2.0676923076923073</v>
      </c>
      <c r="AZ330" s="408">
        <f t="shared" si="24"/>
        <v>134.39999999999998</v>
      </c>
      <c r="BA330" s="408">
        <f>IF(AZ330&gt;0,RANK(AZ330,AZ$3:AZ990),"")</f>
        <v>493</v>
      </c>
      <c r="BB330" s="408">
        <f>IFERROR(VLOOKUP($X330,HIT!$B$182:$AP$2000,31,FALSE),0)</f>
        <v>0</v>
      </c>
      <c r="BC330" s="408">
        <f ca="1">IFERROR(VLOOKUP($X330,PITCH!$B$182:$AP$2000,34,FALSE),0)</f>
        <v>347</v>
      </c>
      <c r="BE330" s="110" t="str">
        <f>IFERROR(VLOOKUP($X330,OBP!$B$182:$AN$2001,32,FALSE),"")</f>
        <v/>
      </c>
      <c r="BG330" s="110" t="str">
        <f>IFERROR(VLOOKUP($X330,OPS!$B$183:$AL$2002,31,FALSE),"")</f>
        <v/>
      </c>
      <c r="BI330" s="110">
        <f ca="1">IFERROR(VLOOKUP($X330,PITCH!$B$205:$AP$2000,34,FALSE),"")</f>
        <v>347</v>
      </c>
      <c r="BJ330" s="110">
        <f ca="1">IFERROR(VLOOKUP($X330,PITCH!$B$205:$AP$2000,34,FALSE),"")</f>
        <v>347</v>
      </c>
      <c r="BK330" s="110">
        <f ca="1">IFERROR(VLOOKUP($X330,PITCH!$B$205:$AP$2000,34,FALSE),"")</f>
        <v>347</v>
      </c>
    </row>
    <row r="331" spans="2:63" x14ac:dyDescent="0.2">
      <c r="B331" t="s">
        <v>900</v>
      </c>
      <c r="C331" t="s">
        <v>136</v>
      </c>
      <c r="D331" t="s">
        <v>110</v>
      </c>
      <c r="E331" t="s">
        <v>110</v>
      </c>
      <c r="F331">
        <v>-2</v>
      </c>
      <c r="G331">
        <v>561</v>
      </c>
      <c r="H331">
        <v>78</v>
      </c>
      <c r="I331">
        <v>13</v>
      </c>
      <c r="J331">
        <v>39</v>
      </c>
      <c r="K331">
        <v>13</v>
      </c>
      <c r="L331">
        <v>0.26200000000000001</v>
      </c>
      <c r="T331" s="127">
        <f t="shared" si="25"/>
        <v>329</v>
      </c>
      <c r="U331" t="str">
        <f t="shared" si="22"/>
        <v>H</v>
      </c>
      <c r="V331">
        <f>IF(U331="H",COUNTIF($U$3:$U331,"H"),"")</f>
        <v>179</v>
      </c>
      <c r="W331" t="str">
        <f>IF(U331="P",COUNTIF($U$3:$U331,"P"),"")</f>
        <v/>
      </c>
      <c r="X331" s="76" t="str">
        <f t="shared" si="23"/>
        <v>Jorge Polanco</v>
      </c>
      <c r="Y331" t="str">
        <f>IFERROR(VLOOKUP($X331,PITCH!$B$7:$AJ$2004,29,FALSE),"")</f>
        <v/>
      </c>
      <c r="Z331" t="str">
        <f>IFERROR(VLOOKUP($X331,PITCH!$B$7:$AJ$2004,30,FALSE),"")</f>
        <v/>
      </c>
      <c r="AA331" t="str">
        <f>IFERROR(VLOOKUP($X331,PITCH!$B$7:$AJ$2004,31,FALSE),"")</f>
        <v/>
      </c>
      <c r="AB331" t="str">
        <f>IFERROR(VLOOKUP($X331,PITCH!$B$7:$AJ$2004,1,FALSE),"")</f>
        <v/>
      </c>
      <c r="AD331" s="108" t="str">
        <f>IFERROR(VLOOKUP($X331,Prospects!$A$3:$K$281,1,FALSE),"")</f>
        <v/>
      </c>
      <c r="AE331" s="108" t="str">
        <f>IFERROR(VLOOKUP($X331,Prospects!$A$3:$K$281,9,FALSE),"")</f>
        <v/>
      </c>
      <c r="AF331" s="108" t="str">
        <f>IFERROR(VLOOKUP($X331,Prospects!$A$3:$K$281,2,FALSE),"")</f>
        <v/>
      </c>
      <c r="AG331" s="110" t="str">
        <f>IFERROR(VLOOKUP($X331,Prospects!$A$3:$K$281,10,FALSE),"")</f>
        <v/>
      </c>
      <c r="AH331" s="110" t="str">
        <f>IFERROR(VLOOKUP($X331,Prospects!$A$3:$K$281,11,FALSE),"")</f>
        <v/>
      </c>
      <c r="AI331" s="110" t="str">
        <f>IFERROR(VLOOKUP($X331,Prospects!$A$3:$K$281,3,FALSE),"")</f>
        <v/>
      </c>
      <c r="AJ331" s="110" t="str">
        <f>IFERROR(VLOOKUP($X331,Prospects!$A$3:$K$281,4,FALSE),"")</f>
        <v/>
      </c>
      <c r="AK331" s="110" t="str">
        <f>IFERROR(VLOOKUP($X331,Prospects!$A$3:$K$281,5,FALSE),"")</f>
        <v/>
      </c>
      <c r="AL331" s="110" t="str">
        <f>IFERROR(VLOOKUP($X331,Prospects!$A$3:$K$281,6,FALSE),"")</f>
        <v/>
      </c>
      <c r="AN331" s="108" t="str">
        <f>IFERROR(VLOOKUP($X331,KEEPERS!$A$3:$H$300,1,FALSE),"")</f>
        <v/>
      </c>
      <c r="AO331" s="108" t="str">
        <f>IFERROR(VLOOKUP($X331,KEEPERS!$A$3:$H$300,5,FALSE),"")</f>
        <v/>
      </c>
      <c r="AP331" s="108" t="str">
        <f>IFERROR(VLOOKUP($X331,KEEPERS!$A$3:$H$300,2,FALSE),"")</f>
        <v/>
      </c>
      <c r="AQ331" s="110" t="str">
        <f>IFERROR(VLOOKUP($X331,KEEPERS!$A$3:$H$300,6,FALSE),"")</f>
        <v/>
      </c>
      <c r="AR331" s="110" t="str">
        <f>IFERROR(VLOOKUP($X331,KEEPERS!$A$3:$H$300,7,FALSE),"")</f>
        <v/>
      </c>
      <c r="AT331" s="110" t="str">
        <f>IFERROR(VLOOKUP($X331,HIT!$B$182:$AM$2000,1,FALSE),"")</f>
        <v>Jorge Polanco</v>
      </c>
      <c r="AU331" s="407">
        <f>IFERROR(VLOOKUP($X331,HIT!$B$182:$AM$2000,32,FALSE),0)</f>
        <v>409.30000000000007</v>
      </c>
      <c r="AV331" s="407">
        <f>IFERROR(VLOOKUP($X331,HIT!$B$182:$AM$2000,33,FALSE),0)</f>
        <v>2.7655405405405409</v>
      </c>
      <c r="AW331" s="110" t="str">
        <f>IFERROR(VLOOKUP($X331,PITCH!$B$182:$AP$2000,1,FALSE),"")</f>
        <v/>
      </c>
      <c r="AX331" s="110">
        <f>IFERROR(VLOOKUP($X331,PITCH!$B$182:$AP$2000,35,FALSE),0)</f>
        <v>0</v>
      </c>
      <c r="AY331" s="110">
        <f>IFERROR(VLOOKUP($X331,PITCH!$B$182:$AP$2000,36,FALSE),0)</f>
        <v>0</v>
      </c>
      <c r="AZ331" s="408">
        <f t="shared" si="24"/>
        <v>409.30000000000007</v>
      </c>
      <c r="BA331" s="408">
        <f>IF(AZ331&gt;0,RANK(AZ331,AZ$3:AZ991),"")</f>
        <v>88</v>
      </c>
      <c r="BB331" s="408">
        <f ca="1">IFERROR(VLOOKUP($X331,HIT!$B$182:$AP$2000,31,FALSE),0)</f>
        <v>196</v>
      </c>
      <c r="BC331" s="408">
        <f>IFERROR(VLOOKUP($X331,PITCH!$B$182:$AP$2000,34,FALSE),0)</f>
        <v>0</v>
      </c>
      <c r="BE331" s="110">
        <f>IFERROR(VLOOKUP($X331,OBP!$B$182:$AN$2001,32,FALSE),"")</f>
        <v>73</v>
      </c>
      <c r="BG331" s="110">
        <f>IFERROR(VLOOKUP($X331,OPS!$B$183:$AL$2002,31,FALSE),"")</f>
        <v>77</v>
      </c>
      <c r="BI331" s="110" t="str">
        <f>IFERROR(VLOOKUP($X331,PITCH!$B$205:$AP$2000,34,FALSE),"")</f>
        <v/>
      </c>
      <c r="BJ331" s="110" t="str">
        <f>IFERROR(VLOOKUP($X331,PITCH!$B$205:$AP$2000,34,FALSE),"")</f>
        <v/>
      </c>
      <c r="BK331" s="110" t="str">
        <f>IFERROR(VLOOKUP($X331,PITCH!$B$205:$AP$2000,34,FALSE),"")</f>
        <v/>
      </c>
    </row>
    <row r="332" spans="2:63" x14ac:dyDescent="0.2">
      <c r="B332" t="s">
        <v>353</v>
      </c>
      <c r="C332" t="s">
        <v>140</v>
      </c>
      <c r="D332" t="s">
        <v>111</v>
      </c>
      <c r="E332" t="s">
        <v>111</v>
      </c>
      <c r="F332">
        <v>-2</v>
      </c>
      <c r="M332">
        <v>164</v>
      </c>
      <c r="N332">
        <v>12</v>
      </c>
      <c r="O332">
        <v>0</v>
      </c>
      <c r="P332">
        <v>3.91</v>
      </c>
      <c r="Q332">
        <v>1.22</v>
      </c>
      <c r="R332">
        <v>132</v>
      </c>
      <c r="T332" s="127">
        <f t="shared" si="25"/>
        <v>330</v>
      </c>
      <c r="U332" t="str">
        <f t="shared" si="22"/>
        <v>P</v>
      </c>
      <c r="V332" t="str">
        <f>IF(U332="H",COUNTIF($U$3:$U332,"H"),"")</f>
        <v/>
      </c>
      <c r="W332">
        <f>IF(U332="P",COUNTIF($U$3:$U332,"P"),"")</f>
        <v>151</v>
      </c>
      <c r="X332" s="76" t="str">
        <f t="shared" si="23"/>
        <v>Mike Fiers</v>
      </c>
      <c r="Y332">
        <f>IFERROR(VLOOKUP($X332,PITCH!$B$7:$AJ$2004,29,FALSE),"")</f>
        <v>7.386206896551724</v>
      </c>
      <c r="Z332">
        <f>IFERROR(VLOOKUP($X332,PITCH!$B$7:$AJ$2004,30,FALSE),"")</f>
        <v>2.6689655172413791</v>
      </c>
      <c r="AA332">
        <f>IFERROR(VLOOKUP($X332,PITCH!$B$7:$AJ$2004,31,FALSE),"")</f>
        <v>4.7172413793103445</v>
      </c>
      <c r="AB332" t="str">
        <f>IFERROR(VLOOKUP($X332,PITCH!$B$7:$AJ$2004,1,FALSE),"")</f>
        <v>Mike Fiers</v>
      </c>
      <c r="AD332" s="108" t="str">
        <f>IFERROR(VLOOKUP($X332,Prospects!$A$3:$K$281,1,FALSE),"")</f>
        <v/>
      </c>
      <c r="AE332" s="108" t="str">
        <f>IFERROR(VLOOKUP($X332,Prospects!$A$3:$K$281,9,FALSE),"")</f>
        <v/>
      </c>
      <c r="AF332" s="108" t="str">
        <f>IFERROR(VLOOKUP($X332,Prospects!$A$3:$K$281,2,FALSE),"")</f>
        <v/>
      </c>
      <c r="AG332" s="110" t="str">
        <f>IFERROR(VLOOKUP($X332,Prospects!$A$3:$K$281,10,FALSE),"")</f>
        <v/>
      </c>
      <c r="AH332" s="110" t="str">
        <f>IFERROR(VLOOKUP($X332,Prospects!$A$3:$K$281,11,FALSE),"")</f>
        <v/>
      </c>
      <c r="AI332" s="110" t="str">
        <f>IFERROR(VLOOKUP($X332,Prospects!$A$3:$K$281,3,FALSE),"")</f>
        <v/>
      </c>
      <c r="AJ332" s="110" t="str">
        <f>IFERROR(VLOOKUP($X332,Prospects!$A$3:$K$281,4,FALSE),"")</f>
        <v/>
      </c>
      <c r="AK332" s="110" t="str">
        <f>IFERROR(VLOOKUP($X332,Prospects!$A$3:$K$281,5,FALSE),"")</f>
        <v/>
      </c>
      <c r="AL332" s="110" t="str">
        <f>IFERROR(VLOOKUP($X332,Prospects!$A$3:$K$281,6,FALSE),"")</f>
        <v/>
      </c>
      <c r="AN332" s="108" t="str">
        <f>IFERROR(VLOOKUP($X332,KEEPERS!$A$3:$H$300,1,FALSE),"")</f>
        <v/>
      </c>
      <c r="AO332" s="108" t="str">
        <f>IFERROR(VLOOKUP($X332,KEEPERS!$A$3:$H$300,5,FALSE),"")</f>
        <v/>
      </c>
      <c r="AP332" s="108" t="str">
        <f>IFERROR(VLOOKUP($X332,KEEPERS!$A$3:$H$300,2,FALSE),"")</f>
        <v/>
      </c>
      <c r="AQ332" s="110" t="str">
        <f>IFERROR(VLOOKUP($X332,KEEPERS!$A$3:$H$300,6,FALSE),"")</f>
        <v/>
      </c>
      <c r="AR332" s="110" t="str">
        <f>IFERROR(VLOOKUP($X332,KEEPERS!$A$3:$H$300,7,FALSE),"")</f>
        <v/>
      </c>
      <c r="AT332" s="110" t="str">
        <f>IFERROR(VLOOKUP($X332,HIT!$B$182:$AM$2000,1,FALSE),"")</f>
        <v/>
      </c>
      <c r="AU332" s="407">
        <f>IFERROR(VLOOKUP($X332,HIT!$B$182:$AM$2000,32,FALSE),0)</f>
        <v>0</v>
      </c>
      <c r="AV332" s="407">
        <f>IFERROR(VLOOKUP($X332,HIT!$B$182:$AM$2000,33,FALSE),0)</f>
        <v>0</v>
      </c>
      <c r="AW332" s="110" t="str">
        <f>IFERROR(VLOOKUP($X332,PITCH!$B$182:$AP$2000,1,FALSE),"")</f>
        <v>Mike Fiers</v>
      </c>
      <c r="AX332" s="110">
        <f>IFERROR(VLOOKUP($X332,PITCH!$B$182:$AP$2000,35,FALSE),0)</f>
        <v>272.5</v>
      </c>
      <c r="AY332" s="110">
        <f>IFERROR(VLOOKUP($X332,PITCH!$B$182:$AP$2000,36,FALSE),0)</f>
        <v>10.48076923076923</v>
      </c>
      <c r="AZ332" s="408">
        <f t="shared" si="24"/>
        <v>272.5</v>
      </c>
      <c r="BA332" s="408">
        <f>IF(AZ332&gt;0,RANK(AZ332,AZ$3:AZ992),"")</f>
        <v>299</v>
      </c>
      <c r="BB332" s="408">
        <f>IFERROR(VLOOKUP($X332,HIT!$B$182:$AP$2000,31,FALSE),0)</f>
        <v>0</v>
      </c>
      <c r="BC332" s="408">
        <f ca="1">IFERROR(VLOOKUP($X332,PITCH!$B$182:$AP$2000,34,FALSE),0)</f>
        <v>85</v>
      </c>
      <c r="BE332" s="110" t="str">
        <f>IFERROR(VLOOKUP($X332,OBP!$B$182:$AN$2001,32,FALSE),"")</f>
        <v/>
      </c>
      <c r="BG332" s="110" t="str">
        <f>IFERROR(VLOOKUP($X332,OPS!$B$183:$AL$2002,31,FALSE),"")</f>
        <v/>
      </c>
      <c r="BI332" s="110">
        <f ca="1">IFERROR(VLOOKUP($X332,PITCH!$B$205:$AP$2000,34,FALSE),"")</f>
        <v>85</v>
      </c>
      <c r="BJ332" s="110">
        <f ca="1">IFERROR(VLOOKUP($X332,PITCH!$B$205:$AP$2000,34,FALSE),"")</f>
        <v>85</v>
      </c>
      <c r="BK332" s="110">
        <f ca="1">IFERROR(VLOOKUP($X332,PITCH!$B$205:$AP$2000,34,FALSE),"")</f>
        <v>85</v>
      </c>
    </row>
    <row r="333" spans="2:63" x14ac:dyDescent="0.2">
      <c r="B333" t="s">
        <v>195</v>
      </c>
      <c r="C333" t="s">
        <v>135</v>
      </c>
      <c r="D333" t="s">
        <v>111</v>
      </c>
      <c r="E333" t="s">
        <v>111</v>
      </c>
      <c r="F333">
        <v>-2</v>
      </c>
      <c r="M333">
        <v>189</v>
      </c>
      <c r="N333">
        <v>10</v>
      </c>
      <c r="O333">
        <v>0</v>
      </c>
      <c r="P333">
        <v>4.17</v>
      </c>
      <c r="Q333">
        <v>1.36</v>
      </c>
      <c r="R333">
        <v>172</v>
      </c>
      <c r="T333" s="127">
        <f t="shared" si="25"/>
        <v>331</v>
      </c>
      <c r="U333" t="str">
        <f t="shared" si="22"/>
        <v>P</v>
      </c>
      <c r="V333" t="str">
        <f>IF(U333="H",COUNTIF($U$3:$U333,"H"),"")</f>
        <v/>
      </c>
      <c r="W333">
        <f>IF(U333="P",COUNTIF($U$3:$U333,"P"),"")</f>
        <v>152</v>
      </c>
      <c r="X333" s="76" t="str">
        <f t="shared" si="23"/>
        <v>Julio Teheran</v>
      </c>
      <c r="Y333">
        <f>IFERROR(VLOOKUP($X333,PITCH!$B$7:$AJ$2004,29,FALSE),"")</f>
        <v>7.8061224489795915</v>
      </c>
      <c r="Z333">
        <f>IFERROR(VLOOKUP($X333,PITCH!$B$7:$AJ$2004,30,FALSE),"")</f>
        <v>3.6160714285714284</v>
      </c>
      <c r="AA333">
        <f>IFERROR(VLOOKUP($X333,PITCH!$B$7:$AJ$2004,31,FALSE),"")</f>
        <v>4.1900510204081627</v>
      </c>
      <c r="AB333" t="str">
        <f>IFERROR(VLOOKUP($X333,PITCH!$B$7:$AJ$2004,1,FALSE),"")</f>
        <v>Julio Teheran</v>
      </c>
      <c r="AD333" s="108" t="str">
        <f>IFERROR(VLOOKUP($X333,Prospects!$A$3:$K$281,1,FALSE),"")</f>
        <v/>
      </c>
      <c r="AE333" s="108" t="str">
        <f>IFERROR(VLOOKUP($X333,Prospects!$A$3:$K$281,9,FALSE),"")</f>
        <v/>
      </c>
      <c r="AF333" s="108" t="str">
        <f>IFERROR(VLOOKUP($X333,Prospects!$A$3:$K$281,2,FALSE),"")</f>
        <v/>
      </c>
      <c r="AG333" s="110" t="str">
        <f>IFERROR(VLOOKUP($X333,Prospects!$A$3:$K$281,10,FALSE),"")</f>
        <v/>
      </c>
      <c r="AH333" s="110" t="str">
        <f>IFERROR(VLOOKUP($X333,Prospects!$A$3:$K$281,11,FALSE),"")</f>
        <v/>
      </c>
      <c r="AI333" s="110" t="str">
        <f>IFERROR(VLOOKUP($X333,Prospects!$A$3:$K$281,3,FALSE),"")</f>
        <v/>
      </c>
      <c r="AJ333" s="110" t="str">
        <f>IFERROR(VLOOKUP($X333,Prospects!$A$3:$K$281,4,FALSE),"")</f>
        <v/>
      </c>
      <c r="AK333" s="110" t="str">
        <f>IFERROR(VLOOKUP($X333,Prospects!$A$3:$K$281,5,FALSE),"")</f>
        <v/>
      </c>
      <c r="AL333" s="110" t="str">
        <f>IFERROR(VLOOKUP($X333,Prospects!$A$3:$K$281,6,FALSE),"")</f>
        <v/>
      </c>
      <c r="AN333" s="108" t="str">
        <f>IFERROR(VLOOKUP($X333,KEEPERS!$A$3:$H$300,1,FALSE),"")</f>
        <v/>
      </c>
      <c r="AO333" s="108" t="str">
        <f>IFERROR(VLOOKUP($X333,KEEPERS!$A$3:$H$300,5,FALSE),"")</f>
        <v/>
      </c>
      <c r="AP333" s="108" t="str">
        <f>IFERROR(VLOOKUP($X333,KEEPERS!$A$3:$H$300,2,FALSE),"")</f>
        <v/>
      </c>
      <c r="AQ333" s="110" t="str">
        <f>IFERROR(VLOOKUP($X333,KEEPERS!$A$3:$H$300,6,FALSE),"")</f>
        <v/>
      </c>
      <c r="AR333" s="110" t="str">
        <f>IFERROR(VLOOKUP($X333,KEEPERS!$A$3:$H$300,7,FALSE),"")</f>
        <v/>
      </c>
      <c r="AT333" s="110" t="str">
        <f>IFERROR(VLOOKUP($X333,HIT!$B$182:$AM$2000,1,FALSE),"")</f>
        <v/>
      </c>
      <c r="AU333" s="407">
        <f>IFERROR(VLOOKUP($X333,HIT!$B$182:$AM$2000,32,FALSE),0)</f>
        <v>0</v>
      </c>
      <c r="AV333" s="407">
        <f>IFERROR(VLOOKUP($X333,HIT!$B$182:$AM$2000,33,FALSE),0)</f>
        <v>0</v>
      </c>
      <c r="AW333" s="110" t="str">
        <f>IFERROR(VLOOKUP($X333,PITCH!$B$182:$AP$2000,1,FALSE),"")</f>
        <v>Julio Teheran</v>
      </c>
      <c r="AX333" s="110">
        <f>IFERROR(VLOOKUP($X333,PITCH!$B$182:$AP$2000,35,FALSE),0)</f>
        <v>283.40000000000009</v>
      </c>
      <c r="AY333" s="110">
        <f>IFERROR(VLOOKUP($X333,PITCH!$B$182:$AP$2000,36,FALSE),0)</f>
        <v>10.121428571428575</v>
      </c>
      <c r="AZ333" s="408">
        <f t="shared" si="24"/>
        <v>283.40000000000009</v>
      </c>
      <c r="BA333" s="408">
        <f>IF(AZ333&gt;0,RANK(AZ333,AZ$3:AZ993),"")</f>
        <v>283</v>
      </c>
      <c r="BB333" s="408">
        <f>IFERROR(VLOOKUP($X333,HIT!$B$182:$AP$2000,31,FALSE),0)</f>
        <v>0</v>
      </c>
      <c r="BC333" s="408">
        <f ca="1">IFERROR(VLOOKUP($X333,PITCH!$B$182:$AP$2000,34,FALSE),0)</f>
        <v>66</v>
      </c>
      <c r="BE333" s="110" t="str">
        <f>IFERROR(VLOOKUP($X333,OBP!$B$182:$AN$2001,32,FALSE),"")</f>
        <v/>
      </c>
      <c r="BG333" s="110" t="str">
        <f>IFERROR(VLOOKUP($X333,OPS!$B$183:$AL$2002,31,FALSE),"")</f>
        <v/>
      </c>
      <c r="BI333" s="110">
        <f ca="1">IFERROR(VLOOKUP($X333,PITCH!$B$205:$AP$2000,34,FALSE),"")</f>
        <v>66</v>
      </c>
      <c r="BJ333" s="110">
        <f ca="1">IFERROR(VLOOKUP($X333,PITCH!$B$205:$AP$2000,34,FALSE),"")</f>
        <v>66</v>
      </c>
      <c r="BK333" s="110">
        <f ca="1">IFERROR(VLOOKUP($X333,PITCH!$B$205:$AP$2000,34,FALSE),"")</f>
        <v>66</v>
      </c>
    </row>
    <row r="334" spans="2:63" x14ac:dyDescent="0.2">
      <c r="B334" t="s">
        <v>776</v>
      </c>
      <c r="C334" t="s">
        <v>115</v>
      </c>
      <c r="D334" t="s">
        <v>111</v>
      </c>
      <c r="E334" t="s">
        <v>111</v>
      </c>
      <c r="F334">
        <v>-2</v>
      </c>
      <c r="M334">
        <v>156</v>
      </c>
      <c r="N334">
        <v>9</v>
      </c>
      <c r="O334">
        <v>0</v>
      </c>
      <c r="P334">
        <v>4.01</v>
      </c>
      <c r="Q334">
        <v>1.27</v>
      </c>
      <c r="R334">
        <v>132</v>
      </c>
      <c r="T334" s="127">
        <f t="shared" si="25"/>
        <v>332</v>
      </c>
      <c r="U334" t="str">
        <f t="shared" si="22"/>
        <v>P</v>
      </c>
      <c r="V334" t="str">
        <f>IF(U334="H",COUNTIF($U$3:$U334,"H"),"")</f>
        <v/>
      </c>
      <c r="W334">
        <f>IF(U334="P",COUNTIF($U$3:$U334,"P"),"")</f>
        <v>153</v>
      </c>
      <c r="X334" s="76" t="str">
        <f t="shared" si="23"/>
        <v>Michael Fulmer</v>
      </c>
      <c r="Y334">
        <f>IFERROR(VLOOKUP($X334,PITCH!$B$7:$AJ$2004,29,FALSE),"")</f>
        <v>7.5903614457831328</v>
      </c>
      <c r="Z334">
        <f>IFERROR(VLOOKUP($X334,PITCH!$B$7:$AJ$2004,30,FALSE),"")</f>
        <v>2.7964489537095751</v>
      </c>
      <c r="AA334">
        <f>IFERROR(VLOOKUP($X334,PITCH!$B$7:$AJ$2004,31,FALSE),"")</f>
        <v>4.7939124920735576</v>
      </c>
      <c r="AB334" t="str">
        <f>IFERROR(VLOOKUP($X334,PITCH!$B$7:$AJ$2004,1,FALSE),"")</f>
        <v>Michael Fulmer</v>
      </c>
      <c r="AD334" s="108" t="str">
        <f>IFERROR(VLOOKUP($X334,Prospects!$A$3:$K$281,1,FALSE),"")</f>
        <v/>
      </c>
      <c r="AE334" s="108" t="str">
        <f>IFERROR(VLOOKUP($X334,Prospects!$A$3:$K$281,9,FALSE),"")</f>
        <v/>
      </c>
      <c r="AF334" s="108" t="str">
        <f>IFERROR(VLOOKUP($X334,Prospects!$A$3:$K$281,2,FALSE),"")</f>
        <v/>
      </c>
      <c r="AG334" s="110" t="str">
        <f>IFERROR(VLOOKUP($X334,Prospects!$A$3:$K$281,10,FALSE),"")</f>
        <v/>
      </c>
      <c r="AH334" s="110" t="str">
        <f>IFERROR(VLOOKUP($X334,Prospects!$A$3:$K$281,11,FALSE),"")</f>
        <v/>
      </c>
      <c r="AI334" s="110" t="str">
        <f>IFERROR(VLOOKUP($X334,Prospects!$A$3:$K$281,3,FALSE),"")</f>
        <v/>
      </c>
      <c r="AJ334" s="110" t="str">
        <f>IFERROR(VLOOKUP($X334,Prospects!$A$3:$K$281,4,FALSE),"")</f>
        <v/>
      </c>
      <c r="AK334" s="110" t="str">
        <f>IFERROR(VLOOKUP($X334,Prospects!$A$3:$K$281,5,FALSE),"")</f>
        <v/>
      </c>
      <c r="AL334" s="110" t="str">
        <f>IFERROR(VLOOKUP($X334,Prospects!$A$3:$K$281,6,FALSE),"")</f>
        <v/>
      </c>
      <c r="AN334" s="108" t="str">
        <f>IFERROR(VLOOKUP($X334,KEEPERS!$A$3:$H$300,1,FALSE),"")</f>
        <v/>
      </c>
      <c r="AO334" s="108" t="str">
        <f>IFERROR(VLOOKUP($X334,KEEPERS!$A$3:$H$300,5,FALSE),"")</f>
        <v/>
      </c>
      <c r="AP334" s="108" t="str">
        <f>IFERROR(VLOOKUP($X334,KEEPERS!$A$3:$H$300,2,FALSE),"")</f>
        <v/>
      </c>
      <c r="AQ334" s="110" t="str">
        <f>IFERROR(VLOOKUP($X334,KEEPERS!$A$3:$H$300,6,FALSE),"")</f>
        <v/>
      </c>
      <c r="AR334" s="110" t="str">
        <f>IFERROR(VLOOKUP($X334,KEEPERS!$A$3:$H$300,7,FALSE),"")</f>
        <v/>
      </c>
      <c r="AT334" s="110" t="str">
        <f>IFERROR(VLOOKUP($X334,HIT!$B$182:$AM$2000,1,FALSE),"")</f>
        <v/>
      </c>
      <c r="AU334" s="407">
        <f>IFERROR(VLOOKUP($X334,HIT!$B$182:$AM$2000,32,FALSE),0)</f>
        <v>0</v>
      </c>
      <c r="AV334" s="407">
        <f>IFERROR(VLOOKUP($X334,HIT!$B$182:$AM$2000,33,FALSE),0)</f>
        <v>0</v>
      </c>
      <c r="AW334" s="110" t="str">
        <f>IFERROR(VLOOKUP($X334,PITCH!$B$182:$AP$2000,1,FALSE),"")</f>
        <v>Michael Fulmer</v>
      </c>
      <c r="AX334" s="110">
        <f>IFERROR(VLOOKUP($X334,PITCH!$B$182:$AP$2000,35,FALSE),0)</f>
        <v>305.59999999999991</v>
      </c>
      <c r="AY334" s="110">
        <f>IFERROR(VLOOKUP($X334,PITCH!$B$182:$AP$2000,36,FALSE),0)</f>
        <v>10.537931034482755</v>
      </c>
      <c r="AZ334" s="408">
        <f t="shared" si="24"/>
        <v>305.59999999999991</v>
      </c>
      <c r="BA334" s="408">
        <f>IF(AZ334&gt;0,RANK(AZ334,AZ$3:AZ994),"")</f>
        <v>248</v>
      </c>
      <c r="BB334" s="408">
        <f>IFERROR(VLOOKUP($X334,HIT!$B$182:$AP$2000,31,FALSE),0)</f>
        <v>0</v>
      </c>
      <c r="BC334" s="408">
        <f ca="1">IFERROR(VLOOKUP($X334,PITCH!$B$182:$AP$2000,34,FALSE),0)</f>
        <v>53</v>
      </c>
      <c r="BE334" s="110" t="str">
        <f>IFERROR(VLOOKUP($X334,OBP!$B$182:$AN$2001,32,FALSE),"")</f>
        <v/>
      </c>
      <c r="BG334" s="110" t="str">
        <f>IFERROR(VLOOKUP($X334,OPS!$B$183:$AL$2002,31,FALSE),"")</f>
        <v/>
      </c>
      <c r="BI334" s="110">
        <f ca="1">IFERROR(VLOOKUP($X334,PITCH!$B$205:$AP$2000,34,FALSE),"")</f>
        <v>53</v>
      </c>
      <c r="BJ334" s="110">
        <f ca="1">IFERROR(VLOOKUP($X334,PITCH!$B$205:$AP$2000,34,FALSE),"")</f>
        <v>53</v>
      </c>
      <c r="BK334" s="110">
        <f ca="1">IFERROR(VLOOKUP($X334,PITCH!$B$205:$AP$2000,34,FALSE),"")</f>
        <v>53</v>
      </c>
    </row>
    <row r="335" spans="2:63" x14ac:dyDescent="0.2">
      <c r="B335" t="s">
        <v>266</v>
      </c>
      <c r="C335" t="s">
        <v>719</v>
      </c>
      <c r="D335" t="s">
        <v>111</v>
      </c>
      <c r="E335" t="s">
        <v>111</v>
      </c>
      <c r="F335">
        <v>-2</v>
      </c>
      <c r="M335">
        <v>142</v>
      </c>
      <c r="N335">
        <v>10</v>
      </c>
      <c r="O335">
        <v>0</v>
      </c>
      <c r="P335">
        <v>3.94</v>
      </c>
      <c r="Q335">
        <v>1.34</v>
      </c>
      <c r="R335">
        <v>127</v>
      </c>
      <c r="T335" s="127">
        <f t="shared" si="25"/>
        <v>333</v>
      </c>
      <c r="U335" t="str">
        <f t="shared" si="22"/>
        <v>P</v>
      </c>
      <c r="V335" t="str">
        <f>IF(U335="H",COUNTIF($U$3:$U335,"H"),"")</f>
        <v/>
      </c>
      <c r="W335">
        <f>IF(U335="P",COUNTIF($U$3:$U335,"P"),"")</f>
        <v>154</v>
      </c>
      <c r="X335" s="76" t="str">
        <f t="shared" si="23"/>
        <v>CC Sabathia</v>
      </c>
      <c r="Y335">
        <f>IFERROR(VLOOKUP($X335,PITCH!$B$7:$AJ$2004,29,FALSE),"")</f>
        <v>7.6436303080766033</v>
      </c>
      <c r="Z335">
        <f>IFERROR(VLOOKUP($X335,PITCH!$B$7:$AJ$2004,30,FALSE),"")</f>
        <v>3.0724396336386346</v>
      </c>
      <c r="AA335">
        <f>IFERROR(VLOOKUP($X335,PITCH!$B$7:$AJ$2004,31,FALSE),"")</f>
        <v>4.5711906744379682</v>
      </c>
      <c r="AB335" t="str">
        <f>IFERROR(VLOOKUP($X335,PITCH!$B$7:$AJ$2004,1,FALSE),"")</f>
        <v>CC Sabathia</v>
      </c>
      <c r="AD335" s="108" t="str">
        <f>IFERROR(VLOOKUP($X335,Prospects!$A$3:$K$281,1,FALSE),"")</f>
        <v/>
      </c>
      <c r="AE335" s="108" t="str">
        <f>IFERROR(VLOOKUP($X335,Prospects!$A$3:$K$281,9,FALSE),"")</f>
        <v/>
      </c>
      <c r="AF335" s="108" t="str">
        <f>IFERROR(VLOOKUP($X335,Prospects!$A$3:$K$281,2,FALSE),"")</f>
        <v/>
      </c>
      <c r="AG335" s="110" t="str">
        <f>IFERROR(VLOOKUP($X335,Prospects!$A$3:$K$281,10,FALSE),"")</f>
        <v/>
      </c>
      <c r="AH335" s="110" t="str">
        <f>IFERROR(VLOOKUP($X335,Prospects!$A$3:$K$281,11,FALSE),"")</f>
        <v/>
      </c>
      <c r="AI335" s="110" t="str">
        <f>IFERROR(VLOOKUP($X335,Prospects!$A$3:$K$281,3,FALSE),"")</f>
        <v/>
      </c>
      <c r="AJ335" s="110" t="str">
        <f>IFERROR(VLOOKUP($X335,Prospects!$A$3:$K$281,4,FALSE),"")</f>
        <v/>
      </c>
      <c r="AK335" s="110" t="str">
        <f>IFERROR(VLOOKUP($X335,Prospects!$A$3:$K$281,5,FALSE),"")</f>
        <v/>
      </c>
      <c r="AL335" s="110" t="str">
        <f>IFERROR(VLOOKUP($X335,Prospects!$A$3:$K$281,6,FALSE),"")</f>
        <v/>
      </c>
      <c r="AN335" s="108" t="str">
        <f>IFERROR(VLOOKUP($X335,KEEPERS!$A$3:$H$300,1,FALSE),"")</f>
        <v/>
      </c>
      <c r="AO335" s="108" t="str">
        <f>IFERROR(VLOOKUP($X335,KEEPERS!$A$3:$H$300,5,FALSE),"")</f>
        <v/>
      </c>
      <c r="AP335" s="108" t="str">
        <f>IFERROR(VLOOKUP($X335,KEEPERS!$A$3:$H$300,2,FALSE),"")</f>
        <v/>
      </c>
      <c r="AQ335" s="110" t="str">
        <f>IFERROR(VLOOKUP($X335,KEEPERS!$A$3:$H$300,6,FALSE),"")</f>
        <v/>
      </c>
      <c r="AR335" s="110" t="str">
        <f>IFERROR(VLOOKUP($X335,KEEPERS!$A$3:$H$300,7,FALSE),"")</f>
        <v/>
      </c>
      <c r="AT335" s="110" t="str">
        <f>IFERROR(VLOOKUP($X335,HIT!$B$182:$AM$2000,1,FALSE),"")</f>
        <v/>
      </c>
      <c r="AU335" s="407">
        <f>IFERROR(VLOOKUP($X335,HIT!$B$182:$AM$2000,32,FALSE),0)</f>
        <v>0</v>
      </c>
      <c r="AV335" s="407">
        <f>IFERROR(VLOOKUP($X335,HIT!$B$182:$AM$2000,33,FALSE),0)</f>
        <v>0</v>
      </c>
      <c r="AW335" s="110" t="str">
        <f>IFERROR(VLOOKUP($X335,PITCH!$B$182:$AP$2000,1,FALSE),"")</f>
        <v>CC Sabathia</v>
      </c>
      <c r="AX335" s="110">
        <f>IFERROR(VLOOKUP($X335,PITCH!$B$182:$AP$2000,35,FALSE),0)</f>
        <v>236.29999999999995</v>
      </c>
      <c r="AY335" s="110">
        <f>IFERROR(VLOOKUP($X335,PITCH!$B$182:$AP$2000,36,FALSE),0)</f>
        <v>10.27391304347826</v>
      </c>
      <c r="AZ335" s="408">
        <f t="shared" si="24"/>
        <v>236.29999999999995</v>
      </c>
      <c r="BA335" s="408">
        <f>IF(AZ335&gt;0,RANK(AZ335,AZ$3:AZ995),"")</f>
        <v>348</v>
      </c>
      <c r="BB335" s="408">
        <f>IFERROR(VLOOKUP($X335,HIT!$B$182:$AP$2000,31,FALSE),0)</f>
        <v>0</v>
      </c>
      <c r="BC335" s="408">
        <f ca="1">IFERROR(VLOOKUP($X335,PITCH!$B$182:$AP$2000,34,FALSE),0)</f>
        <v>111</v>
      </c>
      <c r="BE335" s="110" t="str">
        <f>IFERROR(VLOOKUP($X335,OBP!$B$182:$AN$2001,32,FALSE),"")</f>
        <v/>
      </c>
      <c r="BG335" s="110" t="str">
        <f>IFERROR(VLOOKUP($X335,OPS!$B$183:$AL$2002,31,FALSE),"")</f>
        <v/>
      </c>
      <c r="BI335" s="110">
        <f ca="1">IFERROR(VLOOKUP($X335,PITCH!$B$205:$AP$2000,34,FALSE),"")</f>
        <v>111</v>
      </c>
      <c r="BJ335" s="110">
        <f ca="1">IFERROR(VLOOKUP($X335,PITCH!$B$205:$AP$2000,34,FALSE),"")</f>
        <v>111</v>
      </c>
      <c r="BK335" s="110">
        <f ca="1">IFERROR(VLOOKUP($X335,PITCH!$B$205:$AP$2000,34,FALSE),"")</f>
        <v>111</v>
      </c>
    </row>
    <row r="336" spans="2:63" x14ac:dyDescent="0.2">
      <c r="B336" t="s">
        <v>585</v>
      </c>
      <c r="C336" t="s">
        <v>719</v>
      </c>
      <c r="D336" t="s">
        <v>9</v>
      </c>
      <c r="E336" t="s">
        <v>9</v>
      </c>
      <c r="F336">
        <v>-2</v>
      </c>
      <c r="M336">
        <v>72</v>
      </c>
      <c r="N336">
        <v>6</v>
      </c>
      <c r="O336">
        <v>2</v>
      </c>
      <c r="P336">
        <v>2.89</v>
      </c>
      <c r="Q336">
        <v>1.02</v>
      </c>
      <c r="R336">
        <v>101</v>
      </c>
      <c r="T336" s="127">
        <f t="shared" si="25"/>
        <v>334</v>
      </c>
      <c r="U336" t="str">
        <f t="shared" si="22"/>
        <v>P</v>
      </c>
      <c r="V336" t="str">
        <f>IF(U336="H",COUNTIF($U$3:$U336,"H"),"")</f>
        <v/>
      </c>
      <c r="W336">
        <f>IF(U336="P",COUNTIF($U$3:$U336,"P"),"")</f>
        <v>155</v>
      </c>
      <c r="X336" s="76" t="str">
        <f t="shared" si="23"/>
        <v>Adam Ottavino</v>
      </c>
      <c r="Y336">
        <f>IFERROR(VLOOKUP($X336,PITCH!$B$7:$AJ$2004,29,FALSE),"")</f>
        <v>11.269841269841269</v>
      </c>
      <c r="Z336">
        <f>IFERROR(VLOOKUP($X336,PITCH!$B$7:$AJ$2004,30,FALSE),"")</f>
        <v>4.2857142857142856</v>
      </c>
      <c r="AA336">
        <f>IFERROR(VLOOKUP($X336,PITCH!$B$7:$AJ$2004,31,FALSE),"")</f>
        <v>6.9841269841269833</v>
      </c>
      <c r="AB336" t="str">
        <f>IFERROR(VLOOKUP($X336,PITCH!$B$7:$AJ$2004,1,FALSE),"")</f>
        <v>Adam Ottavino</v>
      </c>
      <c r="AD336" s="108" t="str">
        <f>IFERROR(VLOOKUP($X336,Prospects!$A$3:$K$281,1,FALSE),"")</f>
        <v/>
      </c>
      <c r="AE336" s="108" t="str">
        <f>IFERROR(VLOOKUP($X336,Prospects!$A$3:$K$281,9,FALSE),"")</f>
        <v/>
      </c>
      <c r="AF336" s="108" t="str">
        <f>IFERROR(VLOOKUP($X336,Prospects!$A$3:$K$281,2,FALSE),"")</f>
        <v/>
      </c>
      <c r="AG336" s="110" t="str">
        <f>IFERROR(VLOOKUP($X336,Prospects!$A$3:$K$281,10,FALSE),"")</f>
        <v/>
      </c>
      <c r="AH336" s="110" t="str">
        <f>IFERROR(VLOOKUP($X336,Prospects!$A$3:$K$281,11,FALSE),"")</f>
        <v/>
      </c>
      <c r="AI336" s="110" t="str">
        <f>IFERROR(VLOOKUP($X336,Prospects!$A$3:$K$281,3,FALSE),"")</f>
        <v/>
      </c>
      <c r="AJ336" s="110" t="str">
        <f>IFERROR(VLOOKUP($X336,Prospects!$A$3:$K$281,4,FALSE),"")</f>
        <v/>
      </c>
      <c r="AK336" s="110" t="str">
        <f>IFERROR(VLOOKUP($X336,Prospects!$A$3:$K$281,5,FALSE),"")</f>
        <v/>
      </c>
      <c r="AL336" s="110" t="str">
        <f>IFERROR(VLOOKUP($X336,Prospects!$A$3:$K$281,6,FALSE),"")</f>
        <v/>
      </c>
      <c r="AN336" s="108" t="str">
        <f>IFERROR(VLOOKUP($X336,KEEPERS!$A$3:$H$300,1,FALSE),"")</f>
        <v/>
      </c>
      <c r="AO336" s="108" t="str">
        <f>IFERROR(VLOOKUP($X336,KEEPERS!$A$3:$H$300,5,FALSE),"")</f>
        <v/>
      </c>
      <c r="AP336" s="108" t="str">
        <f>IFERROR(VLOOKUP($X336,KEEPERS!$A$3:$H$300,2,FALSE),"")</f>
        <v/>
      </c>
      <c r="AQ336" s="110" t="str">
        <f>IFERROR(VLOOKUP($X336,KEEPERS!$A$3:$H$300,6,FALSE),"")</f>
        <v/>
      </c>
      <c r="AR336" s="110" t="str">
        <f>IFERROR(VLOOKUP($X336,KEEPERS!$A$3:$H$300,7,FALSE),"")</f>
        <v/>
      </c>
      <c r="AT336" s="110" t="str">
        <f>IFERROR(VLOOKUP($X336,HIT!$B$182:$AM$2000,1,FALSE),"")</f>
        <v/>
      </c>
      <c r="AU336" s="407">
        <f>IFERROR(VLOOKUP($X336,HIT!$B$182:$AM$2000,32,FALSE),0)</f>
        <v>0</v>
      </c>
      <c r="AV336" s="407">
        <f>IFERROR(VLOOKUP($X336,HIT!$B$182:$AM$2000,33,FALSE),0)</f>
        <v>0</v>
      </c>
      <c r="AW336" s="110" t="str">
        <f>IFERROR(VLOOKUP($X336,PITCH!$B$182:$AP$2000,1,FALSE),"")</f>
        <v>Adam Ottavino</v>
      </c>
      <c r="AX336" s="110">
        <f>IFERROR(VLOOKUP($X336,PITCH!$B$182:$AP$2000,35,FALSE),0)</f>
        <v>128.60000000000002</v>
      </c>
      <c r="AY336" s="110">
        <f>IFERROR(VLOOKUP($X336,PITCH!$B$182:$AP$2000,36,FALSE),0)</f>
        <v>2.2561403508771933</v>
      </c>
      <c r="AZ336" s="408">
        <f t="shared" si="24"/>
        <v>128.60000000000002</v>
      </c>
      <c r="BA336" s="408">
        <f>IF(AZ336&gt;0,RANK(AZ336,AZ$3:AZ996),"")</f>
        <v>502</v>
      </c>
      <c r="BB336" s="408">
        <f>IFERROR(VLOOKUP($X336,HIT!$B$182:$AP$2000,31,FALSE),0)</f>
        <v>0</v>
      </c>
      <c r="BC336" s="408">
        <f ca="1">IFERROR(VLOOKUP($X336,PITCH!$B$182:$AP$2000,34,FALSE),0)</f>
        <v>347</v>
      </c>
      <c r="BE336" s="110" t="str">
        <f>IFERROR(VLOOKUP($X336,OBP!$B$182:$AN$2001,32,FALSE),"")</f>
        <v/>
      </c>
      <c r="BG336" s="110" t="str">
        <f>IFERROR(VLOOKUP($X336,OPS!$B$183:$AL$2002,31,FALSE),"")</f>
        <v/>
      </c>
      <c r="BI336" s="110">
        <f ca="1">IFERROR(VLOOKUP($X336,PITCH!$B$205:$AP$2000,34,FALSE),"")</f>
        <v>347</v>
      </c>
      <c r="BJ336" s="110">
        <f ca="1">IFERROR(VLOOKUP($X336,PITCH!$B$205:$AP$2000,34,FALSE),"")</f>
        <v>347</v>
      </c>
      <c r="BK336" s="110">
        <f ca="1">IFERROR(VLOOKUP($X336,PITCH!$B$205:$AP$2000,34,FALSE),"")</f>
        <v>347</v>
      </c>
    </row>
    <row r="337" spans="2:63" x14ac:dyDescent="0.2">
      <c r="B337" t="s">
        <v>1507</v>
      </c>
      <c r="C337" t="s">
        <v>136</v>
      </c>
      <c r="D337" t="s">
        <v>1039</v>
      </c>
      <c r="E337" t="s">
        <v>1039</v>
      </c>
      <c r="F337">
        <v>-2</v>
      </c>
      <c r="G337">
        <v>400</v>
      </c>
      <c r="H337">
        <v>44</v>
      </c>
      <c r="I337">
        <v>13</v>
      </c>
      <c r="J337">
        <v>59</v>
      </c>
      <c r="K337">
        <v>2</v>
      </c>
      <c r="L337">
        <v>0.251</v>
      </c>
      <c r="T337" s="127">
        <f t="shared" si="25"/>
        <v>335</v>
      </c>
      <c r="U337" t="str">
        <f t="shared" si="22"/>
        <v>H</v>
      </c>
      <c r="V337">
        <f>IF(U337="H",COUNTIF($U$3:$U337,"H"),"")</f>
        <v>180</v>
      </c>
      <c r="W337" t="str">
        <f>IF(U337="P",COUNTIF($U$3:$U337,"P"),"")</f>
        <v/>
      </c>
      <c r="X337" s="76" t="str">
        <f t="shared" si="23"/>
        <v>Marwin Gonzalez</v>
      </c>
      <c r="Y337" t="str">
        <f>IFERROR(VLOOKUP($X337,PITCH!$B$7:$AJ$2004,29,FALSE),"")</f>
        <v/>
      </c>
      <c r="Z337" t="str">
        <f>IFERROR(VLOOKUP($X337,PITCH!$B$7:$AJ$2004,30,FALSE),"")</f>
        <v/>
      </c>
      <c r="AA337" t="str">
        <f>IFERROR(VLOOKUP($X337,PITCH!$B$7:$AJ$2004,31,FALSE),"")</f>
        <v/>
      </c>
      <c r="AB337" t="str">
        <f>IFERROR(VLOOKUP($X337,PITCH!$B$7:$AJ$2004,1,FALSE),"")</f>
        <v/>
      </c>
      <c r="AD337" s="108" t="str">
        <f>IFERROR(VLOOKUP($X337,Prospects!$A$3:$K$281,1,FALSE),"")</f>
        <v/>
      </c>
      <c r="AE337" s="108" t="str">
        <f>IFERROR(VLOOKUP($X337,Prospects!$A$3:$K$281,9,FALSE),"")</f>
        <v/>
      </c>
      <c r="AF337" s="108" t="str">
        <f>IFERROR(VLOOKUP($X337,Prospects!$A$3:$K$281,2,FALSE),"")</f>
        <v/>
      </c>
      <c r="AG337" s="110" t="str">
        <f>IFERROR(VLOOKUP($X337,Prospects!$A$3:$K$281,10,FALSE),"")</f>
        <v/>
      </c>
      <c r="AH337" s="110" t="str">
        <f>IFERROR(VLOOKUP($X337,Prospects!$A$3:$K$281,11,FALSE),"")</f>
        <v/>
      </c>
      <c r="AI337" s="110" t="str">
        <f>IFERROR(VLOOKUP($X337,Prospects!$A$3:$K$281,3,FALSE),"")</f>
        <v/>
      </c>
      <c r="AJ337" s="110" t="str">
        <f>IFERROR(VLOOKUP($X337,Prospects!$A$3:$K$281,4,FALSE),"")</f>
        <v/>
      </c>
      <c r="AK337" s="110" t="str">
        <f>IFERROR(VLOOKUP($X337,Prospects!$A$3:$K$281,5,FALSE),"")</f>
        <v/>
      </c>
      <c r="AL337" s="110" t="str">
        <f>IFERROR(VLOOKUP($X337,Prospects!$A$3:$K$281,6,FALSE),"")</f>
        <v/>
      </c>
      <c r="AN337" s="108" t="str">
        <f>IFERROR(VLOOKUP($X337,KEEPERS!$A$3:$H$300,1,FALSE),"")</f>
        <v/>
      </c>
      <c r="AO337" s="108" t="str">
        <f>IFERROR(VLOOKUP($X337,KEEPERS!$A$3:$H$300,5,FALSE),"")</f>
        <v/>
      </c>
      <c r="AP337" s="108" t="str">
        <f>IFERROR(VLOOKUP($X337,KEEPERS!$A$3:$H$300,2,FALSE),"")</f>
        <v/>
      </c>
      <c r="AQ337" s="110" t="str">
        <f>IFERROR(VLOOKUP($X337,KEEPERS!$A$3:$H$300,6,FALSE),"")</f>
        <v/>
      </c>
      <c r="AR337" s="110" t="str">
        <f>IFERROR(VLOOKUP($X337,KEEPERS!$A$3:$H$300,7,FALSE),"")</f>
        <v/>
      </c>
      <c r="AT337" s="110" t="str">
        <f>IFERROR(VLOOKUP($X337,HIT!$B$182:$AM$2000,1,FALSE),"")</f>
        <v>Marwin Gonzalez</v>
      </c>
      <c r="AU337" s="407">
        <f>IFERROR(VLOOKUP($X337,HIT!$B$182:$AM$2000,32,FALSE),0)</f>
        <v>329.70000000000005</v>
      </c>
      <c r="AV337" s="407">
        <f>IFERROR(VLOOKUP($X337,HIT!$B$182:$AM$2000,33,FALSE),0)</f>
        <v>2.5167938931297713</v>
      </c>
      <c r="AW337" s="110" t="str">
        <f>IFERROR(VLOOKUP($X337,PITCH!$B$182:$AP$2000,1,FALSE),"")</f>
        <v/>
      </c>
      <c r="AX337" s="110">
        <f>IFERROR(VLOOKUP($X337,PITCH!$B$182:$AP$2000,35,FALSE),0)</f>
        <v>0</v>
      </c>
      <c r="AY337" s="110">
        <f>IFERROR(VLOOKUP($X337,PITCH!$B$182:$AP$2000,36,FALSE),0)</f>
        <v>0</v>
      </c>
      <c r="AZ337" s="408">
        <f t="shared" si="24"/>
        <v>329.70000000000005</v>
      </c>
      <c r="BA337" s="408">
        <f>IF(AZ337&gt;0,RANK(AZ337,AZ$3:AZ997),"")</f>
        <v>207</v>
      </c>
      <c r="BB337" s="408">
        <f ca="1">IFERROR(VLOOKUP($X337,HIT!$B$182:$AP$2000,31,FALSE),0)</f>
        <v>142</v>
      </c>
      <c r="BC337" s="408">
        <f>IFERROR(VLOOKUP($X337,PITCH!$B$182:$AP$2000,34,FALSE),0)</f>
        <v>0</v>
      </c>
      <c r="BE337" s="110">
        <f>IFERROR(VLOOKUP($X337,OBP!$B$182:$AN$2001,32,FALSE),"")</f>
        <v>139</v>
      </c>
      <c r="BG337" s="110">
        <f>IFERROR(VLOOKUP($X337,OPS!$B$183:$AL$2002,31,FALSE),"")</f>
        <v>138</v>
      </c>
      <c r="BI337" s="110" t="str">
        <f>IFERROR(VLOOKUP($X337,PITCH!$B$205:$AP$2000,34,FALSE),"")</f>
        <v/>
      </c>
      <c r="BJ337" s="110" t="str">
        <f>IFERROR(VLOOKUP($X337,PITCH!$B$205:$AP$2000,34,FALSE),"")</f>
        <v/>
      </c>
      <c r="BK337" s="110" t="str">
        <f>IFERROR(VLOOKUP($X337,PITCH!$B$205:$AP$2000,34,FALSE),"")</f>
        <v/>
      </c>
    </row>
    <row r="338" spans="2:63" x14ac:dyDescent="0.2">
      <c r="B338" t="s">
        <v>636</v>
      </c>
      <c r="C338" t="s">
        <v>117</v>
      </c>
      <c r="D338" t="s">
        <v>9</v>
      </c>
      <c r="E338" t="s">
        <v>9</v>
      </c>
      <c r="F338">
        <v>-2</v>
      </c>
      <c r="M338">
        <v>60</v>
      </c>
      <c r="N338">
        <v>2</v>
      </c>
      <c r="O338">
        <v>5</v>
      </c>
      <c r="P338">
        <v>4.45</v>
      </c>
      <c r="Q338">
        <v>1.43</v>
      </c>
      <c r="R338">
        <v>62</v>
      </c>
      <c r="T338" s="127">
        <f t="shared" si="25"/>
        <v>336</v>
      </c>
      <c r="U338" t="str">
        <f t="shared" si="22"/>
        <v>P</v>
      </c>
      <c r="V338" t="str">
        <f>IF(U338="H",COUNTIF($U$3:$U338,"H"),"")</f>
        <v/>
      </c>
      <c r="W338">
        <f>IF(U338="P",COUNTIF($U$3:$U338,"P"),"")</f>
        <v>156</v>
      </c>
      <c r="X338" s="76" t="str">
        <f t="shared" si="23"/>
        <v>Anthony Swarzak</v>
      </c>
      <c r="Y338">
        <f>IFERROR(VLOOKUP($X338,PITCH!$B$7:$AJ$2004,29,FALSE),"")</f>
        <v>9.1764705882352935</v>
      </c>
      <c r="Z338">
        <f>IFERROR(VLOOKUP($X338,PITCH!$B$7:$AJ$2004,30,FALSE),"")</f>
        <v>3.1764705882352939</v>
      </c>
      <c r="AA338">
        <f>IFERROR(VLOOKUP($X338,PITCH!$B$7:$AJ$2004,31,FALSE),"")</f>
        <v>6</v>
      </c>
      <c r="AB338" t="str">
        <f>IFERROR(VLOOKUP($X338,PITCH!$B$7:$AJ$2004,1,FALSE),"")</f>
        <v>Anthony Swarzak</v>
      </c>
      <c r="AD338" s="108" t="str">
        <f>IFERROR(VLOOKUP($X338,Prospects!$A$3:$K$281,1,FALSE),"")</f>
        <v/>
      </c>
      <c r="AE338" s="108" t="str">
        <f>IFERROR(VLOOKUP($X338,Prospects!$A$3:$K$281,9,FALSE),"")</f>
        <v/>
      </c>
      <c r="AF338" s="108" t="str">
        <f>IFERROR(VLOOKUP($X338,Prospects!$A$3:$K$281,2,FALSE),"")</f>
        <v/>
      </c>
      <c r="AG338" s="110" t="str">
        <f>IFERROR(VLOOKUP($X338,Prospects!$A$3:$K$281,10,FALSE),"")</f>
        <v/>
      </c>
      <c r="AH338" s="110" t="str">
        <f>IFERROR(VLOOKUP($X338,Prospects!$A$3:$K$281,11,FALSE),"")</f>
        <v/>
      </c>
      <c r="AI338" s="110" t="str">
        <f>IFERROR(VLOOKUP($X338,Prospects!$A$3:$K$281,3,FALSE),"")</f>
        <v/>
      </c>
      <c r="AJ338" s="110" t="str">
        <f>IFERROR(VLOOKUP($X338,Prospects!$A$3:$K$281,4,FALSE),"")</f>
        <v/>
      </c>
      <c r="AK338" s="110" t="str">
        <f>IFERROR(VLOOKUP($X338,Prospects!$A$3:$K$281,5,FALSE),"")</f>
        <v/>
      </c>
      <c r="AL338" s="110" t="str">
        <f>IFERROR(VLOOKUP($X338,Prospects!$A$3:$K$281,6,FALSE),"")</f>
        <v/>
      </c>
      <c r="AN338" s="108" t="str">
        <f>IFERROR(VLOOKUP($X338,KEEPERS!$A$3:$H$300,1,FALSE),"")</f>
        <v/>
      </c>
      <c r="AO338" s="108" t="str">
        <f>IFERROR(VLOOKUP($X338,KEEPERS!$A$3:$H$300,5,FALSE),"")</f>
        <v/>
      </c>
      <c r="AP338" s="108" t="str">
        <f>IFERROR(VLOOKUP($X338,KEEPERS!$A$3:$H$300,2,FALSE),"")</f>
        <v/>
      </c>
      <c r="AQ338" s="110" t="str">
        <f>IFERROR(VLOOKUP($X338,KEEPERS!$A$3:$H$300,6,FALSE),"")</f>
        <v/>
      </c>
      <c r="AR338" s="110" t="str">
        <f>IFERROR(VLOOKUP($X338,KEEPERS!$A$3:$H$300,7,FALSE),"")</f>
        <v/>
      </c>
      <c r="AT338" s="110" t="str">
        <f>IFERROR(VLOOKUP($X338,HIT!$B$182:$AM$2000,1,FALSE),"")</f>
        <v/>
      </c>
      <c r="AU338" s="407">
        <f>IFERROR(VLOOKUP($X338,HIT!$B$182:$AM$2000,32,FALSE),0)</f>
        <v>0</v>
      </c>
      <c r="AV338" s="407">
        <f>IFERROR(VLOOKUP($X338,HIT!$B$182:$AM$2000,33,FALSE),0)</f>
        <v>0</v>
      </c>
      <c r="AW338" s="110" t="str">
        <f>IFERROR(VLOOKUP($X338,PITCH!$B$182:$AP$2000,1,FALSE),"")</f>
        <v>Anthony Swarzak</v>
      </c>
      <c r="AX338" s="110">
        <f>IFERROR(VLOOKUP($X338,PITCH!$B$182:$AP$2000,35,FALSE),0)</f>
        <v>159</v>
      </c>
      <c r="AY338" s="110">
        <f>IFERROR(VLOOKUP($X338,PITCH!$B$182:$AP$2000,36,FALSE),0)</f>
        <v>2.7894736842105261</v>
      </c>
      <c r="AZ338" s="408">
        <f t="shared" si="24"/>
        <v>159</v>
      </c>
      <c r="BA338" s="408">
        <f>IF(AZ338&gt;0,RANK(AZ338,AZ$3:AZ998),"")</f>
        <v>444</v>
      </c>
      <c r="BB338" s="408">
        <f>IFERROR(VLOOKUP($X338,HIT!$B$182:$AP$2000,31,FALSE),0)</f>
        <v>0</v>
      </c>
      <c r="BC338" s="408">
        <f ca="1">IFERROR(VLOOKUP($X338,PITCH!$B$182:$AP$2000,34,FALSE),0)</f>
        <v>347</v>
      </c>
      <c r="BE338" s="110" t="str">
        <f>IFERROR(VLOOKUP($X338,OBP!$B$182:$AN$2001,32,FALSE),"")</f>
        <v/>
      </c>
      <c r="BG338" s="110" t="str">
        <f>IFERROR(VLOOKUP($X338,OPS!$B$183:$AL$2002,31,FALSE),"")</f>
        <v/>
      </c>
      <c r="BI338" s="110">
        <f ca="1">IFERROR(VLOOKUP($X338,PITCH!$B$205:$AP$2000,34,FALSE),"")</f>
        <v>347</v>
      </c>
      <c r="BJ338" s="110">
        <f ca="1">IFERROR(VLOOKUP($X338,PITCH!$B$205:$AP$2000,34,FALSE),"")</f>
        <v>347</v>
      </c>
      <c r="BK338" s="110">
        <f ca="1">IFERROR(VLOOKUP($X338,PITCH!$B$205:$AP$2000,34,FALSE),"")</f>
        <v>347</v>
      </c>
    </row>
    <row r="339" spans="2:63" x14ac:dyDescent="0.2">
      <c r="B339" t="s">
        <v>155</v>
      </c>
      <c r="C339" t="s">
        <v>130</v>
      </c>
      <c r="D339" t="s">
        <v>116</v>
      </c>
      <c r="E339" t="s">
        <v>116</v>
      </c>
      <c r="F339">
        <v>-2</v>
      </c>
      <c r="G339">
        <v>549</v>
      </c>
      <c r="H339">
        <v>61</v>
      </c>
      <c r="I339">
        <v>18</v>
      </c>
      <c r="J339">
        <v>68</v>
      </c>
      <c r="K339">
        <v>3</v>
      </c>
      <c r="L339">
        <v>0.249</v>
      </c>
      <c r="T339" s="127">
        <f t="shared" si="25"/>
        <v>337</v>
      </c>
      <c r="U339" t="str">
        <f t="shared" si="22"/>
        <v>H</v>
      </c>
      <c r="V339">
        <f>IF(U339="H",COUNTIF($U$3:$U339,"H"),"")</f>
        <v>181</v>
      </c>
      <c r="W339" t="str">
        <f>IF(U339="P",COUNTIF($U$3:$U339,"P"),"")</f>
        <v/>
      </c>
      <c r="X339" s="76" t="str">
        <f t="shared" si="23"/>
        <v>Evan Longoria</v>
      </c>
      <c r="Y339" t="str">
        <f>IFERROR(VLOOKUP($X339,PITCH!$B$7:$AJ$2004,29,FALSE),"")</f>
        <v/>
      </c>
      <c r="Z339" t="str">
        <f>IFERROR(VLOOKUP($X339,PITCH!$B$7:$AJ$2004,30,FALSE),"")</f>
        <v/>
      </c>
      <c r="AA339" t="str">
        <f>IFERROR(VLOOKUP($X339,PITCH!$B$7:$AJ$2004,31,FALSE),"")</f>
        <v/>
      </c>
      <c r="AB339" t="str">
        <f>IFERROR(VLOOKUP($X339,PITCH!$B$7:$AJ$2004,1,FALSE),"")</f>
        <v/>
      </c>
      <c r="AD339" s="108" t="str">
        <f>IFERROR(VLOOKUP($X339,Prospects!$A$3:$K$281,1,FALSE),"")</f>
        <v/>
      </c>
      <c r="AE339" s="108" t="str">
        <f>IFERROR(VLOOKUP($X339,Prospects!$A$3:$K$281,9,FALSE),"")</f>
        <v/>
      </c>
      <c r="AF339" s="108" t="str">
        <f>IFERROR(VLOOKUP($X339,Prospects!$A$3:$K$281,2,FALSE),"")</f>
        <v/>
      </c>
      <c r="AG339" s="110" t="str">
        <f>IFERROR(VLOOKUP($X339,Prospects!$A$3:$K$281,10,FALSE),"")</f>
        <v/>
      </c>
      <c r="AH339" s="110" t="str">
        <f>IFERROR(VLOOKUP($X339,Prospects!$A$3:$K$281,11,FALSE),"")</f>
        <v/>
      </c>
      <c r="AI339" s="110" t="str">
        <f>IFERROR(VLOOKUP($X339,Prospects!$A$3:$K$281,3,FALSE),"")</f>
        <v/>
      </c>
      <c r="AJ339" s="110" t="str">
        <f>IFERROR(VLOOKUP($X339,Prospects!$A$3:$K$281,4,FALSE),"")</f>
        <v/>
      </c>
      <c r="AK339" s="110" t="str">
        <f>IFERROR(VLOOKUP($X339,Prospects!$A$3:$K$281,5,FALSE),"")</f>
        <v/>
      </c>
      <c r="AL339" s="110" t="str">
        <f>IFERROR(VLOOKUP($X339,Prospects!$A$3:$K$281,6,FALSE),"")</f>
        <v/>
      </c>
      <c r="AN339" s="108" t="str">
        <f>IFERROR(VLOOKUP($X339,KEEPERS!$A$3:$H$300,1,FALSE),"")</f>
        <v/>
      </c>
      <c r="AO339" s="108" t="str">
        <f>IFERROR(VLOOKUP($X339,KEEPERS!$A$3:$H$300,5,FALSE),"")</f>
        <v/>
      </c>
      <c r="AP339" s="108" t="str">
        <f>IFERROR(VLOOKUP($X339,KEEPERS!$A$3:$H$300,2,FALSE),"")</f>
        <v/>
      </c>
      <c r="AQ339" s="110" t="str">
        <f>IFERROR(VLOOKUP($X339,KEEPERS!$A$3:$H$300,6,FALSE),"")</f>
        <v/>
      </c>
      <c r="AR339" s="110" t="str">
        <f>IFERROR(VLOOKUP($X339,KEEPERS!$A$3:$H$300,7,FALSE),"")</f>
        <v/>
      </c>
      <c r="AT339" s="110" t="str">
        <f>IFERROR(VLOOKUP($X339,HIT!$B$182:$AM$2000,1,FALSE),"")</f>
        <v>Evan Longoria</v>
      </c>
      <c r="AU339" s="407">
        <f>IFERROR(VLOOKUP($X339,HIT!$B$182:$AM$2000,32,FALSE),0)</f>
        <v>361.70000000000005</v>
      </c>
      <c r="AV339" s="407">
        <f>IFERROR(VLOOKUP($X339,HIT!$B$182:$AM$2000,33,FALSE),0)</f>
        <v>2.5471830985915496</v>
      </c>
      <c r="AW339" s="110" t="str">
        <f>IFERROR(VLOOKUP($X339,PITCH!$B$182:$AP$2000,1,FALSE),"")</f>
        <v/>
      </c>
      <c r="AX339" s="110">
        <f>IFERROR(VLOOKUP($X339,PITCH!$B$182:$AP$2000,35,FALSE),0)</f>
        <v>0</v>
      </c>
      <c r="AY339" s="110">
        <f>IFERROR(VLOOKUP($X339,PITCH!$B$182:$AP$2000,36,FALSE),0)</f>
        <v>0</v>
      </c>
      <c r="AZ339" s="408">
        <f t="shared" si="24"/>
        <v>361.70000000000005</v>
      </c>
      <c r="BA339" s="408">
        <f>IF(AZ339&gt;0,RANK(AZ339,AZ$3:AZ999),"")</f>
        <v>155</v>
      </c>
      <c r="BB339" s="408">
        <f ca="1">IFERROR(VLOOKUP($X339,HIT!$B$182:$AP$2000,31,FALSE),0)</f>
        <v>161</v>
      </c>
      <c r="BC339" s="408">
        <f>IFERROR(VLOOKUP($X339,PITCH!$B$182:$AP$2000,34,FALSE),0)</f>
        <v>0</v>
      </c>
      <c r="BE339" s="110">
        <f>IFERROR(VLOOKUP($X339,OBP!$B$182:$AN$2001,32,FALSE),"")</f>
        <v>158</v>
      </c>
      <c r="BG339" s="110">
        <f>IFERROR(VLOOKUP($X339,OPS!$B$183:$AL$2002,31,FALSE),"")</f>
        <v>147</v>
      </c>
      <c r="BI339" s="110" t="str">
        <f>IFERROR(VLOOKUP($X339,PITCH!$B$205:$AP$2000,34,FALSE),"")</f>
        <v/>
      </c>
      <c r="BJ339" s="110" t="str">
        <f>IFERROR(VLOOKUP($X339,PITCH!$B$205:$AP$2000,34,FALSE),"")</f>
        <v/>
      </c>
      <c r="BK339" s="110" t="str">
        <f>IFERROR(VLOOKUP($X339,PITCH!$B$205:$AP$2000,34,FALSE),"")</f>
        <v/>
      </c>
    </row>
    <row r="340" spans="2:63" x14ac:dyDescent="0.2">
      <c r="B340" t="s">
        <v>1519</v>
      </c>
      <c r="C340" t="s">
        <v>141</v>
      </c>
      <c r="D340" t="s">
        <v>9</v>
      </c>
      <c r="E340" t="s">
        <v>9</v>
      </c>
      <c r="F340">
        <v>-2</v>
      </c>
      <c r="M340">
        <v>64</v>
      </c>
      <c r="N340">
        <v>3</v>
      </c>
      <c r="O340">
        <v>2</v>
      </c>
      <c r="P340">
        <v>3.19</v>
      </c>
      <c r="Q340">
        <v>1.05</v>
      </c>
      <c r="R340">
        <v>71</v>
      </c>
      <c r="T340" s="127">
        <f t="shared" si="25"/>
        <v>338</v>
      </c>
      <c r="U340" t="str">
        <f t="shared" si="22"/>
        <v>P</v>
      </c>
      <c r="V340" t="str">
        <f>IF(U340="H",COUNTIF($U$3:$U340,"H"),"")</f>
        <v/>
      </c>
      <c r="W340">
        <f>IF(U340="P",COUNTIF($U$3:$U340,"P"),"")</f>
        <v>157</v>
      </c>
      <c r="X340" s="76" t="str">
        <f t="shared" si="23"/>
        <v>Matt Strahm</v>
      </c>
      <c r="Y340">
        <f>IFERROR(VLOOKUP($X340,PITCH!$B$7:$AJ$2004,29,FALSE),"")</f>
        <v>10.673076923076923</v>
      </c>
      <c r="Z340">
        <f>IFERROR(VLOOKUP($X340,PITCH!$B$7:$AJ$2004,30,FALSE),"")</f>
        <v>3.3173076923076925</v>
      </c>
      <c r="AA340">
        <f>IFERROR(VLOOKUP($X340,PITCH!$B$7:$AJ$2004,31,FALSE),"")</f>
        <v>7.3557692307692308</v>
      </c>
      <c r="AB340" t="str">
        <f>IFERROR(VLOOKUP($X340,PITCH!$B$7:$AJ$2004,1,FALSE),"")</f>
        <v>Matt Strahm</v>
      </c>
      <c r="AD340" s="108" t="str">
        <f>IFERROR(VLOOKUP($X340,Prospects!$A$3:$K$281,1,FALSE),"")</f>
        <v/>
      </c>
      <c r="AE340" s="108" t="str">
        <f>IFERROR(VLOOKUP($X340,Prospects!$A$3:$K$281,9,FALSE),"")</f>
        <v/>
      </c>
      <c r="AF340" s="108" t="str">
        <f>IFERROR(VLOOKUP($X340,Prospects!$A$3:$K$281,2,FALSE),"")</f>
        <v/>
      </c>
      <c r="AG340" s="110" t="str">
        <f>IFERROR(VLOOKUP($X340,Prospects!$A$3:$K$281,10,FALSE),"")</f>
        <v/>
      </c>
      <c r="AH340" s="110" t="str">
        <f>IFERROR(VLOOKUP($X340,Prospects!$A$3:$K$281,11,FALSE),"")</f>
        <v/>
      </c>
      <c r="AI340" s="110" t="str">
        <f>IFERROR(VLOOKUP($X340,Prospects!$A$3:$K$281,3,FALSE),"")</f>
        <v/>
      </c>
      <c r="AJ340" s="110" t="str">
        <f>IFERROR(VLOOKUP($X340,Prospects!$A$3:$K$281,4,FALSE),"")</f>
        <v/>
      </c>
      <c r="AK340" s="110" t="str">
        <f>IFERROR(VLOOKUP($X340,Prospects!$A$3:$K$281,5,FALSE),"")</f>
        <v/>
      </c>
      <c r="AL340" s="110" t="str">
        <f>IFERROR(VLOOKUP($X340,Prospects!$A$3:$K$281,6,FALSE),"")</f>
        <v/>
      </c>
      <c r="AN340" s="108" t="str">
        <f>IFERROR(VLOOKUP($X340,KEEPERS!$A$3:$H$300,1,FALSE),"")</f>
        <v/>
      </c>
      <c r="AO340" s="108" t="str">
        <f>IFERROR(VLOOKUP($X340,KEEPERS!$A$3:$H$300,5,FALSE),"")</f>
        <v/>
      </c>
      <c r="AP340" s="108" t="str">
        <f>IFERROR(VLOOKUP($X340,KEEPERS!$A$3:$H$300,2,FALSE),"")</f>
        <v/>
      </c>
      <c r="AQ340" s="110" t="str">
        <f>IFERROR(VLOOKUP($X340,KEEPERS!$A$3:$H$300,6,FALSE),"")</f>
        <v/>
      </c>
      <c r="AR340" s="110" t="str">
        <f>IFERROR(VLOOKUP($X340,KEEPERS!$A$3:$H$300,7,FALSE),"")</f>
        <v/>
      </c>
      <c r="AT340" s="110" t="str">
        <f>IFERROR(VLOOKUP($X340,HIT!$B$182:$AM$2000,1,FALSE),"")</f>
        <v/>
      </c>
      <c r="AU340" s="407">
        <f>IFERROR(VLOOKUP($X340,HIT!$B$182:$AM$2000,32,FALSE),0)</f>
        <v>0</v>
      </c>
      <c r="AV340" s="407">
        <f>IFERROR(VLOOKUP($X340,HIT!$B$182:$AM$2000,33,FALSE),0)</f>
        <v>0</v>
      </c>
      <c r="AW340" s="110" t="str">
        <f>IFERROR(VLOOKUP($X340,PITCH!$B$182:$AP$2000,1,FALSE),"")</f>
        <v>Matt Strahm</v>
      </c>
      <c r="AX340" s="110">
        <f>IFERROR(VLOOKUP($X340,PITCH!$B$182:$AP$2000,35,FALSE),0)</f>
        <v>132.19999999999999</v>
      </c>
      <c r="AY340" s="110">
        <f>IFERROR(VLOOKUP($X340,PITCH!$B$182:$AP$2000,36,FALSE),0)</f>
        <v>2.3192982456140347</v>
      </c>
      <c r="AZ340" s="408">
        <f t="shared" si="24"/>
        <v>132.19999999999999</v>
      </c>
      <c r="BA340" s="408">
        <f>IF(AZ340&gt;0,RANK(AZ340,AZ$3:AZ1000),"")</f>
        <v>498</v>
      </c>
      <c r="BB340" s="408">
        <f>IFERROR(VLOOKUP($X340,HIT!$B$182:$AP$2000,31,FALSE),0)</f>
        <v>0</v>
      </c>
      <c r="BC340" s="408">
        <f ca="1">IFERROR(VLOOKUP($X340,PITCH!$B$182:$AP$2000,34,FALSE),0)</f>
        <v>347</v>
      </c>
      <c r="BE340" s="110" t="str">
        <f>IFERROR(VLOOKUP($X340,OBP!$B$182:$AN$2001,32,FALSE),"")</f>
        <v/>
      </c>
      <c r="BG340" s="110" t="str">
        <f>IFERROR(VLOOKUP($X340,OPS!$B$183:$AL$2002,31,FALSE),"")</f>
        <v/>
      </c>
      <c r="BI340" s="110">
        <f ca="1">IFERROR(VLOOKUP($X340,PITCH!$B$205:$AP$2000,34,FALSE),"")</f>
        <v>347</v>
      </c>
      <c r="BJ340" s="110">
        <f ca="1">IFERROR(VLOOKUP($X340,PITCH!$B$205:$AP$2000,34,FALSE),"")</f>
        <v>347</v>
      </c>
      <c r="BK340" s="110">
        <f ca="1">IFERROR(VLOOKUP($X340,PITCH!$B$205:$AP$2000,34,FALSE),"")</f>
        <v>347</v>
      </c>
    </row>
    <row r="341" spans="2:63" x14ac:dyDescent="0.2">
      <c r="B341" t="s">
        <v>298</v>
      </c>
      <c r="C341" t="s">
        <v>123</v>
      </c>
      <c r="D341" t="s">
        <v>116</v>
      </c>
      <c r="E341" t="s">
        <v>1000</v>
      </c>
      <c r="F341">
        <v>-2</v>
      </c>
      <c r="G341">
        <v>446</v>
      </c>
      <c r="H341">
        <v>52</v>
      </c>
      <c r="I341">
        <v>16</v>
      </c>
      <c r="J341">
        <v>58</v>
      </c>
      <c r="K341">
        <v>2</v>
      </c>
      <c r="L341">
        <v>0.25</v>
      </c>
      <c r="T341" s="127">
        <f t="shared" si="25"/>
        <v>339</v>
      </c>
      <c r="U341" t="str">
        <f t="shared" si="22"/>
        <v>H</v>
      </c>
      <c r="V341">
        <f>IF(U341="H",COUNTIF($U$3:$U341,"H"),"")</f>
        <v>182</v>
      </c>
      <c r="W341" t="str">
        <f>IF(U341="P",COUNTIF($U$3:$U341,"P"),"")</f>
        <v/>
      </c>
      <c r="X341" s="76" t="str">
        <f t="shared" si="23"/>
        <v>Zack Cozart</v>
      </c>
      <c r="Y341" t="str">
        <f>IFERROR(VLOOKUP($X341,PITCH!$B$7:$AJ$2004,29,FALSE),"")</f>
        <v/>
      </c>
      <c r="Z341" t="str">
        <f>IFERROR(VLOOKUP($X341,PITCH!$B$7:$AJ$2004,30,FALSE),"")</f>
        <v/>
      </c>
      <c r="AA341" t="str">
        <f>IFERROR(VLOOKUP($X341,PITCH!$B$7:$AJ$2004,31,FALSE),"")</f>
        <v/>
      </c>
      <c r="AB341" t="str">
        <f>IFERROR(VLOOKUP($X341,PITCH!$B$7:$AJ$2004,1,FALSE),"")</f>
        <v/>
      </c>
      <c r="AD341" s="108" t="str">
        <f>IFERROR(VLOOKUP($X341,Prospects!$A$3:$K$281,1,FALSE),"")</f>
        <v/>
      </c>
      <c r="AE341" s="108" t="str">
        <f>IFERROR(VLOOKUP($X341,Prospects!$A$3:$K$281,9,FALSE),"")</f>
        <v/>
      </c>
      <c r="AF341" s="108" t="str">
        <f>IFERROR(VLOOKUP($X341,Prospects!$A$3:$K$281,2,FALSE),"")</f>
        <v/>
      </c>
      <c r="AG341" s="110" t="str">
        <f>IFERROR(VLOOKUP($X341,Prospects!$A$3:$K$281,10,FALSE),"")</f>
        <v/>
      </c>
      <c r="AH341" s="110" t="str">
        <f>IFERROR(VLOOKUP($X341,Prospects!$A$3:$K$281,11,FALSE),"")</f>
        <v/>
      </c>
      <c r="AI341" s="110" t="str">
        <f>IFERROR(VLOOKUP($X341,Prospects!$A$3:$K$281,3,FALSE),"")</f>
        <v/>
      </c>
      <c r="AJ341" s="110" t="str">
        <f>IFERROR(VLOOKUP($X341,Prospects!$A$3:$K$281,4,FALSE),"")</f>
        <v/>
      </c>
      <c r="AK341" s="110" t="str">
        <f>IFERROR(VLOOKUP($X341,Prospects!$A$3:$K$281,5,FALSE),"")</f>
        <v/>
      </c>
      <c r="AL341" s="110" t="str">
        <f>IFERROR(VLOOKUP($X341,Prospects!$A$3:$K$281,6,FALSE),"")</f>
        <v/>
      </c>
      <c r="AN341" s="108" t="str">
        <f>IFERROR(VLOOKUP($X341,KEEPERS!$A$3:$H$300,1,FALSE),"")</f>
        <v/>
      </c>
      <c r="AO341" s="108" t="str">
        <f>IFERROR(VLOOKUP($X341,KEEPERS!$A$3:$H$300,5,FALSE),"")</f>
        <v/>
      </c>
      <c r="AP341" s="108" t="str">
        <f>IFERROR(VLOOKUP($X341,KEEPERS!$A$3:$H$300,2,FALSE),"")</f>
        <v/>
      </c>
      <c r="AQ341" s="110" t="str">
        <f>IFERROR(VLOOKUP($X341,KEEPERS!$A$3:$H$300,6,FALSE),"")</f>
        <v/>
      </c>
      <c r="AR341" s="110" t="str">
        <f>IFERROR(VLOOKUP($X341,KEEPERS!$A$3:$H$300,7,FALSE),"")</f>
        <v/>
      </c>
      <c r="AT341" s="110" t="str">
        <f>IFERROR(VLOOKUP($X341,HIT!$B$182:$AM$2000,1,FALSE),"")</f>
        <v>Zack Cozart</v>
      </c>
      <c r="AU341" s="407">
        <f>IFERROR(VLOOKUP($X341,HIT!$B$182:$AM$2000,32,FALSE),0)</f>
        <v>339.40000000000003</v>
      </c>
      <c r="AV341" s="407">
        <f>IFERROR(VLOOKUP($X341,HIT!$B$182:$AM$2000,33,FALSE),0)</f>
        <v>2.5140740740740743</v>
      </c>
      <c r="AW341" s="110" t="str">
        <f>IFERROR(VLOOKUP($X341,PITCH!$B$182:$AP$2000,1,FALSE),"")</f>
        <v/>
      </c>
      <c r="AX341" s="110">
        <f>IFERROR(VLOOKUP($X341,PITCH!$B$182:$AP$2000,35,FALSE),0)</f>
        <v>0</v>
      </c>
      <c r="AY341" s="110">
        <f>IFERROR(VLOOKUP($X341,PITCH!$B$182:$AP$2000,36,FALSE),0)</f>
        <v>0</v>
      </c>
      <c r="AZ341" s="408">
        <f t="shared" si="24"/>
        <v>339.40000000000003</v>
      </c>
      <c r="BA341" s="408">
        <f>IF(AZ341&gt;0,RANK(AZ341,AZ$3:AZ1001),"")</f>
        <v>193</v>
      </c>
      <c r="BB341" s="408">
        <f ca="1">IFERROR(VLOOKUP($X341,HIT!$B$182:$AP$2000,31,FALSE),0)</f>
        <v>275</v>
      </c>
      <c r="BC341" s="408">
        <f>IFERROR(VLOOKUP($X341,PITCH!$B$182:$AP$2000,34,FALSE),0)</f>
        <v>0</v>
      </c>
      <c r="BE341" s="110">
        <f>IFERROR(VLOOKUP($X341,OBP!$B$182:$AN$2001,32,FALSE),"")</f>
        <v>211</v>
      </c>
      <c r="BG341" s="110">
        <f>IFERROR(VLOOKUP($X341,OPS!$B$183:$AL$2002,31,FALSE),"")</f>
        <v>212</v>
      </c>
      <c r="BI341" s="110" t="str">
        <f>IFERROR(VLOOKUP($X341,PITCH!$B$205:$AP$2000,34,FALSE),"")</f>
        <v/>
      </c>
      <c r="BJ341" s="110" t="str">
        <f>IFERROR(VLOOKUP($X341,PITCH!$B$205:$AP$2000,34,FALSE),"")</f>
        <v/>
      </c>
      <c r="BK341" s="110" t="str">
        <f>IFERROR(VLOOKUP($X341,PITCH!$B$205:$AP$2000,34,FALSE),"")</f>
        <v/>
      </c>
    </row>
    <row r="342" spans="2:63" x14ac:dyDescent="0.2">
      <c r="B342" t="s">
        <v>369</v>
      </c>
      <c r="C342" t="s">
        <v>115</v>
      </c>
      <c r="D342" t="s">
        <v>118</v>
      </c>
      <c r="E342" t="s">
        <v>118</v>
      </c>
      <c r="F342">
        <v>-3</v>
      </c>
      <c r="G342">
        <v>512</v>
      </c>
      <c r="H342">
        <v>68</v>
      </c>
      <c r="I342">
        <v>14</v>
      </c>
      <c r="J342">
        <v>44</v>
      </c>
      <c r="K342">
        <v>4</v>
      </c>
      <c r="L342">
        <v>0.26100000000000001</v>
      </c>
      <c r="T342" s="127">
        <f t="shared" si="25"/>
        <v>340</v>
      </c>
      <c r="U342" t="str">
        <f t="shared" si="22"/>
        <v>H</v>
      </c>
      <c r="V342">
        <f>IF(U342="H",COUNTIF($U$3:$U342,"H"),"")</f>
        <v>183</v>
      </c>
      <c r="W342" t="str">
        <f>IF(U342="P",COUNTIF($U$3:$U342,"P"),"")</f>
        <v/>
      </c>
      <c r="X342" s="76" t="str">
        <f t="shared" si="23"/>
        <v>Josh Harrison</v>
      </c>
      <c r="Y342" t="str">
        <f>IFERROR(VLOOKUP($X342,PITCH!$B$7:$AJ$2004,29,FALSE),"")</f>
        <v/>
      </c>
      <c r="Z342" t="str">
        <f>IFERROR(VLOOKUP($X342,PITCH!$B$7:$AJ$2004,30,FALSE),"")</f>
        <v/>
      </c>
      <c r="AA342" t="str">
        <f>IFERROR(VLOOKUP($X342,PITCH!$B$7:$AJ$2004,31,FALSE),"")</f>
        <v/>
      </c>
      <c r="AB342" t="str">
        <f>IFERROR(VLOOKUP($X342,PITCH!$B$7:$AJ$2004,1,FALSE),"")</f>
        <v/>
      </c>
      <c r="AD342" s="108" t="str">
        <f>IFERROR(VLOOKUP($X342,Prospects!$A$3:$K$281,1,FALSE),"")</f>
        <v/>
      </c>
      <c r="AE342" s="108" t="str">
        <f>IFERROR(VLOOKUP($X342,Prospects!$A$3:$K$281,9,FALSE),"")</f>
        <v/>
      </c>
      <c r="AF342" s="108" t="str">
        <f>IFERROR(VLOOKUP($X342,Prospects!$A$3:$K$281,2,FALSE),"")</f>
        <v/>
      </c>
      <c r="AG342" s="110" t="str">
        <f>IFERROR(VLOOKUP($X342,Prospects!$A$3:$K$281,10,FALSE),"")</f>
        <v/>
      </c>
      <c r="AH342" s="110" t="str">
        <f>IFERROR(VLOOKUP($X342,Prospects!$A$3:$K$281,11,FALSE),"")</f>
        <v/>
      </c>
      <c r="AI342" s="110" t="str">
        <f>IFERROR(VLOOKUP($X342,Prospects!$A$3:$K$281,3,FALSE),"")</f>
        <v/>
      </c>
      <c r="AJ342" s="110" t="str">
        <f>IFERROR(VLOOKUP($X342,Prospects!$A$3:$K$281,4,FALSE),"")</f>
        <v/>
      </c>
      <c r="AK342" s="110" t="str">
        <f>IFERROR(VLOOKUP($X342,Prospects!$A$3:$K$281,5,FALSE),"")</f>
        <v/>
      </c>
      <c r="AL342" s="110" t="str">
        <f>IFERROR(VLOOKUP($X342,Prospects!$A$3:$K$281,6,FALSE),"")</f>
        <v/>
      </c>
      <c r="AN342" s="108" t="str">
        <f>IFERROR(VLOOKUP($X342,KEEPERS!$A$3:$H$300,1,FALSE),"")</f>
        <v/>
      </c>
      <c r="AO342" s="108" t="str">
        <f>IFERROR(VLOOKUP($X342,KEEPERS!$A$3:$H$300,5,FALSE),"")</f>
        <v/>
      </c>
      <c r="AP342" s="108" t="str">
        <f>IFERROR(VLOOKUP($X342,KEEPERS!$A$3:$H$300,2,FALSE),"")</f>
        <v/>
      </c>
      <c r="AQ342" s="110" t="str">
        <f>IFERROR(VLOOKUP($X342,KEEPERS!$A$3:$H$300,6,FALSE),"")</f>
        <v/>
      </c>
      <c r="AR342" s="110" t="str">
        <f>IFERROR(VLOOKUP($X342,KEEPERS!$A$3:$H$300,7,FALSE),"")</f>
        <v/>
      </c>
      <c r="AT342" s="110" t="str">
        <f>IFERROR(VLOOKUP($X342,HIT!$B$182:$AM$2000,1,FALSE),"")</f>
        <v>Josh Harrison</v>
      </c>
      <c r="AU342" s="407">
        <f>IFERROR(VLOOKUP($X342,HIT!$B$182:$AM$2000,32,FALSE),0)</f>
        <v>301.19999999999993</v>
      </c>
      <c r="AV342" s="407">
        <f>IFERROR(VLOOKUP($X342,HIT!$B$182:$AM$2000,33,FALSE),0)</f>
        <v>2.39047619047619</v>
      </c>
      <c r="AW342" s="110" t="str">
        <f>IFERROR(VLOOKUP($X342,PITCH!$B$182:$AP$2000,1,FALSE),"")</f>
        <v/>
      </c>
      <c r="AX342" s="110">
        <f>IFERROR(VLOOKUP($X342,PITCH!$B$182:$AP$2000,35,FALSE),0)</f>
        <v>0</v>
      </c>
      <c r="AY342" s="110">
        <f>IFERROR(VLOOKUP($X342,PITCH!$B$182:$AP$2000,36,FALSE),0)</f>
        <v>0</v>
      </c>
      <c r="AZ342" s="408">
        <f t="shared" si="24"/>
        <v>301.19999999999993</v>
      </c>
      <c r="BA342" s="408">
        <f>IF(AZ342&gt;0,RANK(AZ342,AZ$3:AZ1002),"")</f>
        <v>254</v>
      </c>
      <c r="BB342" s="408">
        <f ca="1">IFERROR(VLOOKUP($X342,HIT!$B$182:$AP$2000,31,FALSE),0)</f>
        <v>266</v>
      </c>
      <c r="BC342" s="408">
        <f>IFERROR(VLOOKUP($X342,PITCH!$B$182:$AP$2000,34,FALSE),0)</f>
        <v>0</v>
      </c>
      <c r="BE342" s="110">
        <f>IFERROR(VLOOKUP($X342,OBP!$B$182:$AN$2001,32,FALSE),"")</f>
        <v>196</v>
      </c>
      <c r="BG342" s="110">
        <f>IFERROR(VLOOKUP($X342,OPS!$B$183:$AL$2002,31,FALSE),"")</f>
        <v>196</v>
      </c>
      <c r="BI342" s="110" t="str">
        <f>IFERROR(VLOOKUP($X342,PITCH!$B$205:$AP$2000,34,FALSE),"")</f>
        <v/>
      </c>
      <c r="BJ342" s="110" t="str">
        <f>IFERROR(VLOOKUP($X342,PITCH!$B$205:$AP$2000,34,FALSE),"")</f>
        <v/>
      </c>
      <c r="BK342" s="110" t="str">
        <f>IFERROR(VLOOKUP($X342,PITCH!$B$205:$AP$2000,34,FALSE),"")</f>
        <v/>
      </c>
    </row>
    <row r="343" spans="2:63" x14ac:dyDescent="0.2">
      <c r="B343" t="s">
        <v>244</v>
      </c>
      <c r="C343" t="s">
        <v>138</v>
      </c>
      <c r="D343" t="s">
        <v>118</v>
      </c>
      <c r="E343" t="s">
        <v>118</v>
      </c>
      <c r="F343">
        <v>-3</v>
      </c>
      <c r="G343">
        <v>607</v>
      </c>
      <c r="H343">
        <v>82</v>
      </c>
      <c r="I343">
        <v>17</v>
      </c>
      <c r="J343">
        <v>43</v>
      </c>
      <c r="K343">
        <v>5</v>
      </c>
      <c r="L343">
        <v>0.26400000000000001</v>
      </c>
      <c r="T343" s="127">
        <f t="shared" si="25"/>
        <v>341</v>
      </c>
      <c r="U343" t="str">
        <f t="shared" si="22"/>
        <v>H</v>
      </c>
      <c r="V343">
        <f>IF(U343="H",COUNTIF($U$3:$U343,"H"),"")</f>
        <v>184</v>
      </c>
      <c r="W343" t="str">
        <f>IF(U343="P",COUNTIF($U$3:$U343,"P"),"")</f>
        <v/>
      </c>
      <c r="X343" s="76" t="str">
        <f t="shared" si="23"/>
        <v>Starlin Castro</v>
      </c>
      <c r="Y343" t="str">
        <f>IFERROR(VLOOKUP($X343,PITCH!$B$7:$AJ$2004,29,FALSE),"")</f>
        <v/>
      </c>
      <c r="Z343" t="str">
        <f>IFERROR(VLOOKUP($X343,PITCH!$B$7:$AJ$2004,30,FALSE),"")</f>
        <v/>
      </c>
      <c r="AA343" t="str">
        <f>IFERROR(VLOOKUP($X343,PITCH!$B$7:$AJ$2004,31,FALSE),"")</f>
        <v/>
      </c>
      <c r="AB343" t="str">
        <f>IFERROR(VLOOKUP($X343,PITCH!$B$7:$AJ$2004,1,FALSE),"")</f>
        <v/>
      </c>
      <c r="AD343" s="108" t="str">
        <f>IFERROR(VLOOKUP($X343,Prospects!$A$3:$K$281,1,FALSE),"")</f>
        <v/>
      </c>
      <c r="AE343" s="108" t="str">
        <f>IFERROR(VLOOKUP($X343,Prospects!$A$3:$K$281,9,FALSE),"")</f>
        <v/>
      </c>
      <c r="AF343" s="108" t="str">
        <f>IFERROR(VLOOKUP($X343,Prospects!$A$3:$K$281,2,FALSE),"")</f>
        <v/>
      </c>
      <c r="AG343" s="110" t="str">
        <f>IFERROR(VLOOKUP($X343,Prospects!$A$3:$K$281,10,FALSE),"")</f>
        <v/>
      </c>
      <c r="AH343" s="110" t="str">
        <f>IFERROR(VLOOKUP($X343,Prospects!$A$3:$K$281,11,FALSE),"")</f>
        <v/>
      </c>
      <c r="AI343" s="110" t="str">
        <f>IFERROR(VLOOKUP($X343,Prospects!$A$3:$K$281,3,FALSE),"")</f>
        <v/>
      </c>
      <c r="AJ343" s="110" t="str">
        <f>IFERROR(VLOOKUP($X343,Prospects!$A$3:$K$281,4,FALSE),"")</f>
        <v/>
      </c>
      <c r="AK343" s="110" t="str">
        <f>IFERROR(VLOOKUP($X343,Prospects!$A$3:$K$281,5,FALSE),"")</f>
        <v/>
      </c>
      <c r="AL343" s="110" t="str">
        <f>IFERROR(VLOOKUP($X343,Prospects!$A$3:$K$281,6,FALSE),"")</f>
        <v/>
      </c>
      <c r="AN343" s="108" t="str">
        <f>IFERROR(VLOOKUP($X343,KEEPERS!$A$3:$H$300,1,FALSE),"")</f>
        <v/>
      </c>
      <c r="AO343" s="108" t="str">
        <f>IFERROR(VLOOKUP($X343,KEEPERS!$A$3:$H$300,5,FALSE),"")</f>
        <v/>
      </c>
      <c r="AP343" s="108" t="str">
        <f>IFERROR(VLOOKUP($X343,KEEPERS!$A$3:$H$300,2,FALSE),"")</f>
        <v/>
      </c>
      <c r="AQ343" s="110" t="str">
        <f>IFERROR(VLOOKUP($X343,KEEPERS!$A$3:$H$300,6,FALSE),"")</f>
        <v/>
      </c>
      <c r="AR343" s="110" t="str">
        <f>IFERROR(VLOOKUP($X343,KEEPERS!$A$3:$H$300,7,FALSE),"")</f>
        <v/>
      </c>
      <c r="AT343" s="110" t="str">
        <f>IFERROR(VLOOKUP($X343,HIT!$B$182:$AM$2000,1,FALSE),"")</f>
        <v>Starlin Castro</v>
      </c>
      <c r="AU343" s="407">
        <f>IFERROR(VLOOKUP($X343,HIT!$B$182:$AM$2000,32,FALSE),0)</f>
        <v>332.45</v>
      </c>
      <c r="AV343" s="407">
        <f>IFERROR(VLOOKUP($X343,HIT!$B$182:$AM$2000,33,FALSE),0)</f>
        <v>2.2927586206896553</v>
      </c>
      <c r="AW343" s="110" t="str">
        <f>IFERROR(VLOOKUP($X343,PITCH!$B$182:$AP$2000,1,FALSE),"")</f>
        <v/>
      </c>
      <c r="AX343" s="110">
        <f>IFERROR(VLOOKUP($X343,PITCH!$B$182:$AP$2000,35,FALSE),0)</f>
        <v>0</v>
      </c>
      <c r="AY343" s="110">
        <f>IFERROR(VLOOKUP($X343,PITCH!$B$182:$AP$2000,36,FALSE),0)</f>
        <v>0</v>
      </c>
      <c r="AZ343" s="408">
        <f t="shared" si="24"/>
        <v>332.45</v>
      </c>
      <c r="BA343" s="408">
        <f>IF(AZ343&gt;0,RANK(AZ343,AZ$3:AZ1003),"")</f>
        <v>202</v>
      </c>
      <c r="BB343" s="408">
        <f ca="1">IFERROR(VLOOKUP($X343,HIT!$B$182:$AP$2000,31,FALSE),0)</f>
        <v>275</v>
      </c>
      <c r="BC343" s="408">
        <f>IFERROR(VLOOKUP($X343,PITCH!$B$182:$AP$2000,34,FALSE),0)</f>
        <v>0</v>
      </c>
      <c r="BE343" s="110">
        <f>IFERROR(VLOOKUP($X343,OBP!$B$182:$AN$2001,32,FALSE),"")</f>
        <v>179</v>
      </c>
      <c r="BG343" s="110">
        <f>IFERROR(VLOOKUP($X343,OPS!$B$183:$AL$2002,31,FALSE),"")</f>
        <v>179</v>
      </c>
      <c r="BI343" s="110" t="str">
        <f>IFERROR(VLOOKUP($X343,PITCH!$B$205:$AP$2000,34,FALSE),"")</f>
        <v/>
      </c>
      <c r="BJ343" s="110" t="str">
        <f>IFERROR(VLOOKUP($X343,PITCH!$B$205:$AP$2000,34,FALSE),"")</f>
        <v/>
      </c>
      <c r="BK343" s="110" t="str">
        <f>IFERROR(VLOOKUP($X343,PITCH!$B$205:$AP$2000,34,FALSE),"")</f>
        <v/>
      </c>
    </row>
    <row r="344" spans="2:63" x14ac:dyDescent="0.2">
      <c r="B344" t="s">
        <v>1062</v>
      </c>
      <c r="C344" t="s">
        <v>8</v>
      </c>
      <c r="D344" t="s">
        <v>111</v>
      </c>
      <c r="E344" t="s">
        <v>111</v>
      </c>
      <c r="F344">
        <v>-3</v>
      </c>
      <c r="M344">
        <v>123</v>
      </c>
      <c r="N344">
        <v>6</v>
      </c>
      <c r="O344">
        <v>0</v>
      </c>
      <c r="P344">
        <v>3.96</v>
      </c>
      <c r="Q344">
        <v>1.35</v>
      </c>
      <c r="R344">
        <v>98</v>
      </c>
      <c r="T344" s="127">
        <f t="shared" si="25"/>
        <v>342</v>
      </c>
      <c r="U344" t="str">
        <f t="shared" si="22"/>
        <v>P</v>
      </c>
      <c r="V344" t="str">
        <f>IF(U344="H",COUNTIF($U$3:$U344,"H"),"")</f>
        <v/>
      </c>
      <c r="W344">
        <f>IF(U344="P",COUNTIF($U$3:$U344,"P"),"")</f>
        <v>158</v>
      </c>
      <c r="X344" s="76" t="str">
        <f t="shared" si="23"/>
        <v>Nick Kingham</v>
      </c>
      <c r="Y344">
        <f>IFERROR(VLOOKUP($X344,PITCH!$B$7:$AJ$2004,29,FALSE),"")</f>
        <v>7.5555555555555554</v>
      </c>
      <c r="Z344">
        <f>IFERROR(VLOOKUP($X344,PITCH!$B$7:$AJ$2004,30,FALSE),"")</f>
        <v>2.7777777777777777</v>
      </c>
      <c r="AA344">
        <f>IFERROR(VLOOKUP($X344,PITCH!$B$7:$AJ$2004,31,FALSE),"")</f>
        <v>4.7777777777777777</v>
      </c>
      <c r="AB344" t="str">
        <f>IFERROR(VLOOKUP($X344,PITCH!$B$7:$AJ$2004,1,FALSE),"")</f>
        <v>Nick Kingham</v>
      </c>
      <c r="AD344" s="108" t="str">
        <f>IFERROR(VLOOKUP($X344,Prospects!$A$3:$K$281,1,FALSE),"")</f>
        <v/>
      </c>
      <c r="AE344" s="108" t="str">
        <f>IFERROR(VLOOKUP($X344,Prospects!$A$3:$K$281,9,FALSE),"")</f>
        <v/>
      </c>
      <c r="AF344" s="108" t="str">
        <f>IFERROR(VLOOKUP($X344,Prospects!$A$3:$K$281,2,FALSE),"")</f>
        <v/>
      </c>
      <c r="AG344" s="110" t="str">
        <f>IFERROR(VLOOKUP($X344,Prospects!$A$3:$K$281,10,FALSE),"")</f>
        <v/>
      </c>
      <c r="AH344" s="110" t="str">
        <f>IFERROR(VLOOKUP($X344,Prospects!$A$3:$K$281,11,FALSE),"")</f>
        <v/>
      </c>
      <c r="AI344" s="110" t="str">
        <f>IFERROR(VLOOKUP($X344,Prospects!$A$3:$K$281,3,FALSE),"")</f>
        <v/>
      </c>
      <c r="AJ344" s="110" t="str">
        <f>IFERROR(VLOOKUP($X344,Prospects!$A$3:$K$281,4,FALSE),"")</f>
        <v/>
      </c>
      <c r="AK344" s="110" t="str">
        <f>IFERROR(VLOOKUP($X344,Prospects!$A$3:$K$281,5,FALSE),"")</f>
        <v/>
      </c>
      <c r="AL344" s="110" t="str">
        <f>IFERROR(VLOOKUP($X344,Prospects!$A$3:$K$281,6,FALSE),"")</f>
        <v/>
      </c>
      <c r="AN344" s="108" t="str">
        <f>IFERROR(VLOOKUP($X344,KEEPERS!$A$3:$H$300,1,FALSE),"")</f>
        <v/>
      </c>
      <c r="AO344" s="108" t="str">
        <f>IFERROR(VLOOKUP($X344,KEEPERS!$A$3:$H$300,5,FALSE),"")</f>
        <v/>
      </c>
      <c r="AP344" s="108" t="str">
        <f>IFERROR(VLOOKUP($X344,KEEPERS!$A$3:$H$300,2,FALSE),"")</f>
        <v/>
      </c>
      <c r="AQ344" s="110" t="str">
        <f>IFERROR(VLOOKUP($X344,KEEPERS!$A$3:$H$300,6,FALSE),"")</f>
        <v/>
      </c>
      <c r="AR344" s="110" t="str">
        <f>IFERROR(VLOOKUP($X344,KEEPERS!$A$3:$H$300,7,FALSE),"")</f>
        <v/>
      </c>
      <c r="AT344" s="110" t="str">
        <f>IFERROR(VLOOKUP($X344,HIT!$B$182:$AM$2000,1,FALSE),"")</f>
        <v/>
      </c>
      <c r="AU344" s="407">
        <f>IFERROR(VLOOKUP($X344,HIT!$B$182:$AM$2000,32,FALSE),0)</f>
        <v>0</v>
      </c>
      <c r="AV344" s="407">
        <f>IFERROR(VLOOKUP($X344,HIT!$B$182:$AM$2000,33,FALSE),0)</f>
        <v>0</v>
      </c>
      <c r="AW344" s="110" t="str">
        <f>IFERROR(VLOOKUP($X344,PITCH!$B$182:$AP$2000,1,FALSE),"")</f>
        <v>Nick Kingham</v>
      </c>
      <c r="AX344" s="110">
        <f>IFERROR(VLOOKUP($X344,PITCH!$B$182:$AP$2000,35,FALSE),0)</f>
        <v>150</v>
      </c>
      <c r="AY344" s="110">
        <f>IFERROR(VLOOKUP($X344,PITCH!$B$182:$AP$2000,36,FALSE),0)</f>
        <v>9.375</v>
      </c>
      <c r="AZ344" s="408">
        <f t="shared" si="24"/>
        <v>150</v>
      </c>
      <c r="BA344" s="408">
        <f>IF(AZ344&gt;0,RANK(AZ344,AZ$3:AZ1004),"")</f>
        <v>462</v>
      </c>
      <c r="BB344" s="408">
        <f>IFERROR(VLOOKUP($X344,HIT!$B$182:$AP$2000,31,FALSE),0)</f>
        <v>0</v>
      </c>
      <c r="BC344" s="408">
        <f ca="1">IFERROR(VLOOKUP($X344,PITCH!$B$182:$AP$2000,34,FALSE),0)</f>
        <v>146</v>
      </c>
      <c r="BE344" s="110" t="str">
        <f>IFERROR(VLOOKUP($X344,OBP!$B$182:$AN$2001,32,FALSE),"")</f>
        <v/>
      </c>
      <c r="BG344" s="110" t="str">
        <f>IFERROR(VLOOKUP($X344,OPS!$B$183:$AL$2002,31,FALSE),"")</f>
        <v/>
      </c>
      <c r="BI344" s="110">
        <f ca="1">IFERROR(VLOOKUP($X344,PITCH!$B$205:$AP$2000,34,FALSE),"")</f>
        <v>146</v>
      </c>
      <c r="BJ344" s="110">
        <f ca="1">IFERROR(VLOOKUP($X344,PITCH!$B$205:$AP$2000,34,FALSE),"")</f>
        <v>146</v>
      </c>
      <c r="BK344" s="110">
        <f ca="1">IFERROR(VLOOKUP($X344,PITCH!$B$205:$AP$2000,34,FALSE),"")</f>
        <v>146</v>
      </c>
    </row>
    <row r="345" spans="2:63" x14ac:dyDescent="0.2">
      <c r="B345" t="s">
        <v>3440</v>
      </c>
      <c r="C345" t="s">
        <v>339</v>
      </c>
      <c r="D345" t="s">
        <v>111</v>
      </c>
      <c r="E345" t="s">
        <v>111</v>
      </c>
      <c r="F345">
        <v>-3</v>
      </c>
      <c r="M345">
        <v>185</v>
      </c>
      <c r="N345">
        <v>9</v>
      </c>
      <c r="O345">
        <v>0</v>
      </c>
      <c r="P345">
        <v>4.3600000000000003</v>
      </c>
      <c r="Q345">
        <v>1.33</v>
      </c>
      <c r="R345">
        <v>141</v>
      </c>
      <c r="T345" s="127">
        <f t="shared" si="25"/>
        <v>343</v>
      </c>
      <c r="U345" t="str">
        <f t="shared" si="22"/>
        <v>P</v>
      </c>
      <c r="V345" t="str">
        <f>IF(U345="H",COUNTIF($U$3:$U345,"H"),"")</f>
        <v/>
      </c>
      <c r="W345">
        <f>IF(U345="P",COUNTIF($U$3:$U345,"P"),"")</f>
        <v>159</v>
      </c>
      <c r="X345" s="76" t="str">
        <f t="shared" si="23"/>
        <v>Merrill Kelly</v>
      </c>
      <c r="Y345" t="str">
        <f>IFERROR(VLOOKUP($X345,PITCH!$B$7:$AJ$2004,29,FALSE),"")</f>
        <v/>
      </c>
      <c r="Z345" t="str">
        <f>IFERROR(VLOOKUP($X345,PITCH!$B$7:$AJ$2004,30,FALSE),"")</f>
        <v/>
      </c>
      <c r="AA345" t="str">
        <f>IFERROR(VLOOKUP($X345,PITCH!$B$7:$AJ$2004,31,FALSE),"")</f>
        <v/>
      </c>
      <c r="AB345" t="str">
        <f>IFERROR(VLOOKUP($X345,PITCH!$B$7:$AJ$2004,1,FALSE),"")</f>
        <v/>
      </c>
      <c r="AD345" s="108" t="str">
        <f>IFERROR(VLOOKUP($X345,Prospects!$A$3:$K$281,1,FALSE),"")</f>
        <v/>
      </c>
      <c r="AE345" s="108" t="str">
        <f>IFERROR(VLOOKUP($X345,Prospects!$A$3:$K$281,9,FALSE),"")</f>
        <v/>
      </c>
      <c r="AF345" s="108" t="str">
        <f>IFERROR(VLOOKUP($X345,Prospects!$A$3:$K$281,2,FALSE),"")</f>
        <v/>
      </c>
      <c r="AG345" s="110" t="str">
        <f>IFERROR(VLOOKUP($X345,Prospects!$A$3:$K$281,10,FALSE),"")</f>
        <v/>
      </c>
      <c r="AH345" s="110" t="str">
        <f>IFERROR(VLOOKUP($X345,Prospects!$A$3:$K$281,11,FALSE),"")</f>
        <v/>
      </c>
      <c r="AI345" s="110" t="str">
        <f>IFERROR(VLOOKUP($X345,Prospects!$A$3:$K$281,3,FALSE),"")</f>
        <v/>
      </c>
      <c r="AJ345" s="110" t="str">
        <f>IFERROR(VLOOKUP($X345,Prospects!$A$3:$K$281,4,FALSE),"")</f>
        <v/>
      </c>
      <c r="AK345" s="110" t="str">
        <f>IFERROR(VLOOKUP($X345,Prospects!$A$3:$K$281,5,FALSE),"")</f>
        <v/>
      </c>
      <c r="AL345" s="110" t="str">
        <f>IFERROR(VLOOKUP($X345,Prospects!$A$3:$K$281,6,FALSE),"")</f>
        <v/>
      </c>
      <c r="AN345" s="108" t="str">
        <f>IFERROR(VLOOKUP($X345,KEEPERS!$A$3:$H$300,1,FALSE),"")</f>
        <v/>
      </c>
      <c r="AO345" s="108" t="str">
        <f>IFERROR(VLOOKUP($X345,KEEPERS!$A$3:$H$300,5,FALSE),"")</f>
        <v/>
      </c>
      <c r="AP345" s="108" t="str">
        <f>IFERROR(VLOOKUP($X345,KEEPERS!$A$3:$H$300,2,FALSE),"")</f>
        <v/>
      </c>
      <c r="AQ345" s="110" t="str">
        <f>IFERROR(VLOOKUP($X345,KEEPERS!$A$3:$H$300,6,FALSE),"")</f>
        <v/>
      </c>
      <c r="AR345" s="110" t="str">
        <f>IFERROR(VLOOKUP($X345,KEEPERS!$A$3:$H$300,7,FALSE),"")</f>
        <v/>
      </c>
      <c r="AT345" s="110" t="str">
        <f>IFERROR(VLOOKUP($X345,HIT!$B$182:$AM$2000,1,FALSE),"")</f>
        <v/>
      </c>
      <c r="AU345" s="407">
        <f>IFERROR(VLOOKUP($X345,HIT!$B$182:$AM$2000,32,FALSE),0)</f>
        <v>0</v>
      </c>
      <c r="AV345" s="407">
        <f>IFERROR(VLOOKUP($X345,HIT!$B$182:$AM$2000,33,FALSE),0)</f>
        <v>0</v>
      </c>
      <c r="AW345" s="110" t="str">
        <f>IFERROR(VLOOKUP($X345,PITCH!$B$182:$AP$2000,1,FALSE),"")</f>
        <v/>
      </c>
      <c r="AX345" s="110">
        <f>IFERROR(VLOOKUP($X345,PITCH!$B$182:$AP$2000,35,FALSE),0)</f>
        <v>0</v>
      </c>
      <c r="AY345" s="110">
        <f>IFERROR(VLOOKUP($X345,PITCH!$B$182:$AP$2000,36,FALSE),0)</f>
        <v>0</v>
      </c>
      <c r="AZ345" s="408">
        <f t="shared" si="24"/>
        <v>0</v>
      </c>
      <c r="BA345" s="408" t="str">
        <f>IF(AZ345&gt;0,RANK(AZ345,AZ$3:AZ1005),"")</f>
        <v/>
      </c>
      <c r="BB345" s="408">
        <f>IFERROR(VLOOKUP($X345,HIT!$B$182:$AP$2000,31,FALSE),0)</f>
        <v>0</v>
      </c>
      <c r="BC345" s="408">
        <f>IFERROR(VLOOKUP($X345,PITCH!$B$182:$AP$2000,34,FALSE),0)</f>
        <v>0</v>
      </c>
      <c r="BE345" s="110" t="str">
        <f>IFERROR(VLOOKUP($X345,OBP!$B$182:$AN$2001,32,FALSE),"")</f>
        <v/>
      </c>
      <c r="BG345" s="110" t="str">
        <f>IFERROR(VLOOKUP($X345,OPS!$B$183:$AL$2002,31,FALSE),"")</f>
        <v/>
      </c>
      <c r="BI345" s="110" t="str">
        <f>IFERROR(VLOOKUP($X345,PITCH!$B$205:$AP$2000,34,FALSE),"")</f>
        <v/>
      </c>
      <c r="BJ345" s="110" t="str">
        <f>IFERROR(VLOOKUP($X345,PITCH!$B$205:$AP$2000,34,FALSE),"")</f>
        <v/>
      </c>
      <c r="BK345" s="110" t="str">
        <f>IFERROR(VLOOKUP($X345,PITCH!$B$205:$AP$2000,34,FALSE),"")</f>
        <v/>
      </c>
    </row>
    <row r="346" spans="2:63" x14ac:dyDescent="0.2">
      <c r="B346" t="s">
        <v>3698</v>
      </c>
      <c r="C346" t="s">
        <v>133</v>
      </c>
      <c r="D346" t="s">
        <v>111</v>
      </c>
      <c r="E346" t="s">
        <v>111</v>
      </c>
      <c r="F346">
        <v>-3</v>
      </c>
      <c r="M346">
        <v>188</v>
      </c>
      <c r="N346">
        <v>8</v>
      </c>
      <c r="O346">
        <v>0</v>
      </c>
      <c r="P346">
        <v>4.3499999999999996</v>
      </c>
      <c r="Q346">
        <v>1.25</v>
      </c>
      <c r="R346">
        <v>169</v>
      </c>
      <c r="T346" s="127">
        <f t="shared" si="25"/>
        <v>344</v>
      </c>
      <c r="U346" t="str">
        <f t="shared" si="22"/>
        <v>P</v>
      </c>
      <c r="V346" t="str">
        <f>IF(U346="H",COUNTIF($U$3:$U346,"H"),"")</f>
        <v/>
      </c>
      <c r="W346">
        <f>IF(U346="P",COUNTIF($U$3:$U346,"P"),"")</f>
        <v>160</v>
      </c>
      <c r="X346" s="76" t="str">
        <f t="shared" si="23"/>
        <v>Jakob Junis</v>
      </c>
      <c r="Y346">
        <f>IFERROR(VLOOKUP($X346,PITCH!$B$7:$AJ$2004,29,FALSE),"")</f>
        <v>7.8260869565217392</v>
      </c>
      <c r="Z346">
        <f>IFERROR(VLOOKUP($X346,PITCH!$B$7:$AJ$2004,30,FALSE),"")</f>
        <v>2.3775454045129334</v>
      </c>
      <c r="AA346">
        <f>IFERROR(VLOOKUP($X346,PITCH!$B$7:$AJ$2004,31,FALSE),"")</f>
        <v>5.4485415520088054</v>
      </c>
      <c r="AB346" t="str">
        <f>IFERROR(VLOOKUP($X346,PITCH!$B$7:$AJ$2004,1,FALSE),"")</f>
        <v>Jakob Junis</v>
      </c>
      <c r="AD346" s="108" t="str">
        <f>IFERROR(VLOOKUP($X346,Prospects!$A$3:$K$281,1,FALSE),"")</f>
        <v/>
      </c>
      <c r="AE346" s="108" t="str">
        <f>IFERROR(VLOOKUP($X346,Prospects!$A$3:$K$281,9,FALSE),"")</f>
        <v/>
      </c>
      <c r="AF346" s="108" t="str">
        <f>IFERROR(VLOOKUP($X346,Prospects!$A$3:$K$281,2,FALSE),"")</f>
        <v/>
      </c>
      <c r="AG346" s="110" t="str">
        <f>IFERROR(VLOOKUP($X346,Prospects!$A$3:$K$281,10,FALSE),"")</f>
        <v/>
      </c>
      <c r="AH346" s="110" t="str">
        <f>IFERROR(VLOOKUP($X346,Prospects!$A$3:$K$281,11,FALSE),"")</f>
        <v/>
      </c>
      <c r="AI346" s="110" t="str">
        <f>IFERROR(VLOOKUP($X346,Prospects!$A$3:$K$281,3,FALSE),"")</f>
        <v/>
      </c>
      <c r="AJ346" s="110" t="str">
        <f>IFERROR(VLOOKUP($X346,Prospects!$A$3:$K$281,4,FALSE),"")</f>
        <v/>
      </c>
      <c r="AK346" s="110" t="str">
        <f>IFERROR(VLOOKUP($X346,Prospects!$A$3:$K$281,5,FALSE),"")</f>
        <v/>
      </c>
      <c r="AL346" s="110" t="str">
        <f>IFERROR(VLOOKUP($X346,Prospects!$A$3:$K$281,6,FALSE),"")</f>
        <v/>
      </c>
      <c r="AN346" s="108" t="str">
        <f>IFERROR(VLOOKUP($X346,KEEPERS!$A$3:$H$300,1,FALSE),"")</f>
        <v/>
      </c>
      <c r="AO346" s="108" t="str">
        <f>IFERROR(VLOOKUP($X346,KEEPERS!$A$3:$H$300,5,FALSE),"")</f>
        <v/>
      </c>
      <c r="AP346" s="108" t="str">
        <f>IFERROR(VLOOKUP($X346,KEEPERS!$A$3:$H$300,2,FALSE),"")</f>
        <v/>
      </c>
      <c r="AQ346" s="110" t="str">
        <f>IFERROR(VLOOKUP($X346,KEEPERS!$A$3:$H$300,6,FALSE),"")</f>
        <v/>
      </c>
      <c r="AR346" s="110" t="str">
        <f>IFERROR(VLOOKUP($X346,KEEPERS!$A$3:$H$300,7,FALSE),"")</f>
        <v/>
      </c>
      <c r="AT346" s="110" t="str">
        <f>IFERROR(VLOOKUP($X346,HIT!$B$182:$AM$2000,1,FALSE),"")</f>
        <v/>
      </c>
      <c r="AU346" s="407">
        <f>IFERROR(VLOOKUP($X346,HIT!$B$182:$AM$2000,32,FALSE),0)</f>
        <v>0</v>
      </c>
      <c r="AV346" s="407">
        <f>IFERROR(VLOOKUP($X346,HIT!$B$182:$AM$2000,33,FALSE),0)</f>
        <v>0</v>
      </c>
      <c r="AW346" s="110" t="str">
        <f>IFERROR(VLOOKUP($X346,PITCH!$B$182:$AP$2000,1,FALSE),"")</f>
        <v>Jakob Junis</v>
      </c>
      <c r="AX346" s="110">
        <f>IFERROR(VLOOKUP($X346,PITCH!$B$182:$AP$2000,35,FALSE),0)</f>
        <v>363.09999999999991</v>
      </c>
      <c r="AY346" s="110">
        <f>IFERROR(VLOOKUP($X346,PITCH!$B$182:$AP$2000,36,FALSE),0)</f>
        <v>11.712903225806448</v>
      </c>
      <c r="AZ346" s="408">
        <f t="shared" si="24"/>
        <v>363.09999999999991</v>
      </c>
      <c r="BA346" s="408">
        <f>IF(AZ346&gt;0,RANK(AZ346,AZ$3:AZ1006),"")</f>
        <v>150</v>
      </c>
      <c r="BB346" s="408">
        <f>IFERROR(VLOOKUP($X346,HIT!$B$182:$AP$2000,31,FALSE),0)</f>
        <v>0</v>
      </c>
      <c r="BC346" s="408">
        <f ca="1">IFERROR(VLOOKUP($X346,PITCH!$B$182:$AP$2000,34,FALSE),0)</f>
        <v>26</v>
      </c>
      <c r="BE346" s="110" t="str">
        <f>IFERROR(VLOOKUP($X346,OBP!$B$182:$AN$2001,32,FALSE),"")</f>
        <v/>
      </c>
      <c r="BG346" s="110" t="str">
        <f>IFERROR(VLOOKUP($X346,OPS!$B$183:$AL$2002,31,FALSE),"")</f>
        <v/>
      </c>
      <c r="BI346" s="110">
        <f ca="1">IFERROR(VLOOKUP($X346,PITCH!$B$205:$AP$2000,34,FALSE),"")</f>
        <v>26</v>
      </c>
      <c r="BJ346" s="110">
        <f ca="1">IFERROR(VLOOKUP($X346,PITCH!$B$205:$AP$2000,34,FALSE),"")</f>
        <v>26</v>
      </c>
      <c r="BK346" s="110">
        <f ca="1">IFERROR(VLOOKUP($X346,PITCH!$B$205:$AP$2000,34,FALSE),"")</f>
        <v>26</v>
      </c>
    </row>
    <row r="347" spans="2:63" x14ac:dyDescent="0.2">
      <c r="B347" t="s">
        <v>386</v>
      </c>
      <c r="C347" t="s">
        <v>134</v>
      </c>
      <c r="D347" t="s">
        <v>97</v>
      </c>
      <c r="E347" t="s">
        <v>97</v>
      </c>
      <c r="F347">
        <v>-3</v>
      </c>
      <c r="G347">
        <v>384</v>
      </c>
      <c r="H347">
        <v>44</v>
      </c>
      <c r="I347">
        <v>20</v>
      </c>
      <c r="J347">
        <v>68</v>
      </c>
      <c r="K347">
        <v>1</v>
      </c>
      <c r="L347">
        <v>0.21299999999999999</v>
      </c>
      <c r="T347" s="127">
        <f t="shared" si="25"/>
        <v>345</v>
      </c>
      <c r="U347" t="str">
        <f t="shared" si="22"/>
        <v>H</v>
      </c>
      <c r="V347">
        <f>IF(U347="H",COUNTIF($U$3:$U347,"H"),"")</f>
        <v>185</v>
      </c>
      <c r="W347" t="str">
        <f>IF(U347="P",COUNTIF($U$3:$U347,"P"),"")</f>
        <v/>
      </c>
      <c r="X347" s="76" t="str">
        <f t="shared" si="23"/>
        <v>Robinson Chirinos</v>
      </c>
      <c r="Y347" t="str">
        <f>IFERROR(VLOOKUP($X347,PITCH!$B$7:$AJ$2004,29,FALSE),"")</f>
        <v/>
      </c>
      <c r="Z347" t="str">
        <f>IFERROR(VLOOKUP($X347,PITCH!$B$7:$AJ$2004,30,FALSE),"")</f>
        <v/>
      </c>
      <c r="AA347" t="str">
        <f>IFERROR(VLOOKUP($X347,PITCH!$B$7:$AJ$2004,31,FALSE),"")</f>
        <v/>
      </c>
      <c r="AB347" t="str">
        <f>IFERROR(VLOOKUP($X347,PITCH!$B$7:$AJ$2004,1,FALSE),"")</f>
        <v/>
      </c>
      <c r="AD347" s="108" t="str">
        <f>IFERROR(VLOOKUP($X347,Prospects!$A$3:$K$281,1,FALSE),"")</f>
        <v/>
      </c>
      <c r="AE347" s="108" t="str">
        <f>IFERROR(VLOOKUP($X347,Prospects!$A$3:$K$281,9,FALSE),"")</f>
        <v/>
      </c>
      <c r="AF347" s="108" t="str">
        <f>IFERROR(VLOOKUP($X347,Prospects!$A$3:$K$281,2,FALSE),"")</f>
        <v/>
      </c>
      <c r="AG347" s="110" t="str">
        <f>IFERROR(VLOOKUP($X347,Prospects!$A$3:$K$281,10,FALSE),"")</f>
        <v/>
      </c>
      <c r="AH347" s="110" t="str">
        <f>IFERROR(VLOOKUP($X347,Prospects!$A$3:$K$281,11,FALSE),"")</f>
        <v/>
      </c>
      <c r="AI347" s="110" t="str">
        <f>IFERROR(VLOOKUP($X347,Prospects!$A$3:$K$281,3,FALSE),"")</f>
        <v/>
      </c>
      <c r="AJ347" s="110" t="str">
        <f>IFERROR(VLOOKUP($X347,Prospects!$A$3:$K$281,4,FALSE),"")</f>
        <v/>
      </c>
      <c r="AK347" s="110" t="str">
        <f>IFERROR(VLOOKUP($X347,Prospects!$A$3:$K$281,5,FALSE),"")</f>
        <v/>
      </c>
      <c r="AL347" s="110" t="str">
        <f>IFERROR(VLOOKUP($X347,Prospects!$A$3:$K$281,6,FALSE),"")</f>
        <v/>
      </c>
      <c r="AN347" s="108" t="str">
        <f>IFERROR(VLOOKUP($X347,KEEPERS!$A$3:$H$300,1,FALSE),"")</f>
        <v/>
      </c>
      <c r="AO347" s="108" t="str">
        <f>IFERROR(VLOOKUP($X347,KEEPERS!$A$3:$H$300,5,FALSE),"")</f>
        <v/>
      </c>
      <c r="AP347" s="108" t="str">
        <f>IFERROR(VLOOKUP($X347,KEEPERS!$A$3:$H$300,2,FALSE),"")</f>
        <v/>
      </c>
      <c r="AQ347" s="110" t="str">
        <f>IFERROR(VLOOKUP($X347,KEEPERS!$A$3:$H$300,6,FALSE),"")</f>
        <v/>
      </c>
      <c r="AR347" s="110" t="str">
        <f>IFERROR(VLOOKUP($X347,KEEPERS!$A$3:$H$300,7,FALSE),"")</f>
        <v/>
      </c>
      <c r="AT347" s="110" t="str">
        <f>IFERROR(VLOOKUP($X347,HIT!$B$182:$AM$2000,1,FALSE),"")</f>
        <v>Robinson Chirinos</v>
      </c>
      <c r="AU347" s="407">
        <f>IFERROR(VLOOKUP($X347,HIT!$B$182:$AM$2000,32,FALSE),0)</f>
        <v>182.8</v>
      </c>
      <c r="AV347" s="407">
        <f>IFERROR(VLOOKUP($X347,HIT!$B$182:$AM$2000,33,FALSE),0)</f>
        <v>1.8464646464646466</v>
      </c>
      <c r="AW347" s="110" t="str">
        <f>IFERROR(VLOOKUP($X347,PITCH!$B$182:$AP$2000,1,FALSE),"")</f>
        <v/>
      </c>
      <c r="AX347" s="110">
        <f>IFERROR(VLOOKUP($X347,PITCH!$B$182:$AP$2000,35,FALSE),0)</f>
        <v>0</v>
      </c>
      <c r="AY347" s="110">
        <f>IFERROR(VLOOKUP($X347,PITCH!$B$182:$AP$2000,36,FALSE),0)</f>
        <v>0</v>
      </c>
      <c r="AZ347" s="408">
        <f t="shared" si="24"/>
        <v>182.8</v>
      </c>
      <c r="BA347" s="408">
        <f>IF(AZ347&gt;0,RANK(AZ347,AZ$3:AZ1007),"")</f>
        <v>410</v>
      </c>
      <c r="BB347" s="408">
        <f ca="1">IFERROR(VLOOKUP($X347,HIT!$B$182:$AP$2000,31,FALSE),0)</f>
        <v>403</v>
      </c>
      <c r="BC347" s="408">
        <f>IFERROR(VLOOKUP($X347,PITCH!$B$182:$AP$2000,34,FALSE),0)</f>
        <v>0</v>
      </c>
      <c r="BE347" s="110">
        <f>IFERROR(VLOOKUP($X347,OBP!$B$182:$AN$2001,32,FALSE),"")</f>
        <v>220</v>
      </c>
      <c r="BG347" s="110">
        <f>IFERROR(VLOOKUP($X347,OPS!$B$183:$AL$2002,31,FALSE),"")</f>
        <v>214</v>
      </c>
      <c r="BI347" s="110" t="str">
        <f>IFERROR(VLOOKUP($X347,PITCH!$B$205:$AP$2000,34,FALSE),"")</f>
        <v/>
      </c>
      <c r="BJ347" s="110" t="str">
        <f>IFERROR(VLOOKUP($X347,PITCH!$B$205:$AP$2000,34,FALSE),"")</f>
        <v/>
      </c>
      <c r="BK347" s="110" t="str">
        <f>IFERROR(VLOOKUP($X347,PITCH!$B$205:$AP$2000,34,FALSE),"")</f>
        <v/>
      </c>
    </row>
    <row r="348" spans="2:63" x14ac:dyDescent="0.2">
      <c r="B348" t="s">
        <v>222</v>
      </c>
      <c r="C348" t="s">
        <v>122</v>
      </c>
      <c r="D348" t="s">
        <v>111</v>
      </c>
      <c r="E348" t="s">
        <v>111</v>
      </c>
      <c r="F348">
        <v>-3</v>
      </c>
      <c r="M348">
        <v>157</v>
      </c>
      <c r="N348">
        <v>8</v>
      </c>
      <c r="O348">
        <v>0</v>
      </c>
      <c r="P348">
        <v>4.2300000000000004</v>
      </c>
      <c r="Q348">
        <v>1.37</v>
      </c>
      <c r="R348">
        <v>145</v>
      </c>
      <c r="T348" s="127">
        <f t="shared" si="25"/>
        <v>346</v>
      </c>
      <c r="U348" t="str">
        <f t="shared" si="22"/>
        <v>P</v>
      </c>
      <c r="V348" t="str">
        <f>IF(U348="H",COUNTIF($U$3:$U348,"H"),"")</f>
        <v/>
      </c>
      <c r="W348">
        <f>IF(U348="P",COUNTIF($U$3:$U348,"P"),"")</f>
        <v>161</v>
      </c>
      <c r="X348" s="76" t="str">
        <f t="shared" si="23"/>
        <v>Sonny Gray</v>
      </c>
      <c r="Y348">
        <f>IFERROR(VLOOKUP($X348,PITCH!$B$7:$AJ$2004,29,FALSE),"")</f>
        <v>8.7037037037037024</v>
      </c>
      <c r="Z348">
        <f>IFERROR(VLOOKUP($X348,PITCH!$B$7:$AJ$2004,30,FALSE),"")</f>
        <v>3.333333333333333</v>
      </c>
      <c r="AA348">
        <f>IFERROR(VLOOKUP($X348,PITCH!$B$7:$AJ$2004,31,FALSE),"")</f>
        <v>5.3703703703703694</v>
      </c>
      <c r="AB348" t="str">
        <f>IFERROR(VLOOKUP($X348,PITCH!$B$7:$AJ$2004,1,FALSE),"")</f>
        <v>Sonny Gray</v>
      </c>
      <c r="AD348" s="108" t="str">
        <f>IFERROR(VLOOKUP($X348,Prospects!$A$3:$K$281,1,FALSE),"")</f>
        <v/>
      </c>
      <c r="AE348" s="108" t="str">
        <f>IFERROR(VLOOKUP($X348,Prospects!$A$3:$K$281,9,FALSE),"")</f>
        <v/>
      </c>
      <c r="AF348" s="108" t="str">
        <f>IFERROR(VLOOKUP($X348,Prospects!$A$3:$K$281,2,FALSE),"")</f>
        <v/>
      </c>
      <c r="AG348" s="110" t="str">
        <f>IFERROR(VLOOKUP($X348,Prospects!$A$3:$K$281,10,FALSE),"")</f>
        <v/>
      </c>
      <c r="AH348" s="110" t="str">
        <f>IFERROR(VLOOKUP($X348,Prospects!$A$3:$K$281,11,FALSE),"")</f>
        <v/>
      </c>
      <c r="AI348" s="110" t="str">
        <f>IFERROR(VLOOKUP($X348,Prospects!$A$3:$K$281,3,FALSE),"")</f>
        <v/>
      </c>
      <c r="AJ348" s="110" t="str">
        <f>IFERROR(VLOOKUP($X348,Prospects!$A$3:$K$281,4,FALSE),"")</f>
        <v/>
      </c>
      <c r="AK348" s="110" t="str">
        <f>IFERROR(VLOOKUP($X348,Prospects!$A$3:$K$281,5,FALSE),"")</f>
        <v/>
      </c>
      <c r="AL348" s="110" t="str">
        <f>IFERROR(VLOOKUP($X348,Prospects!$A$3:$K$281,6,FALSE),"")</f>
        <v/>
      </c>
      <c r="AN348" s="108" t="str">
        <f>IFERROR(VLOOKUP($X348,KEEPERS!$A$3:$H$300,1,FALSE),"")</f>
        <v/>
      </c>
      <c r="AO348" s="108" t="str">
        <f>IFERROR(VLOOKUP($X348,KEEPERS!$A$3:$H$300,5,FALSE),"")</f>
        <v/>
      </c>
      <c r="AP348" s="108" t="str">
        <f>IFERROR(VLOOKUP($X348,KEEPERS!$A$3:$H$300,2,FALSE),"")</f>
        <v/>
      </c>
      <c r="AQ348" s="110" t="str">
        <f>IFERROR(VLOOKUP($X348,KEEPERS!$A$3:$H$300,6,FALSE),"")</f>
        <v/>
      </c>
      <c r="AR348" s="110" t="str">
        <f>IFERROR(VLOOKUP($X348,KEEPERS!$A$3:$H$300,7,FALSE),"")</f>
        <v/>
      </c>
      <c r="AT348" s="110" t="str">
        <f>IFERROR(VLOOKUP($X348,HIT!$B$182:$AM$2000,1,FALSE),"")</f>
        <v/>
      </c>
      <c r="AU348" s="407">
        <f>IFERROR(VLOOKUP($X348,HIT!$B$182:$AM$2000,32,FALSE),0)</f>
        <v>0</v>
      </c>
      <c r="AV348" s="407">
        <f>IFERROR(VLOOKUP($X348,HIT!$B$182:$AM$2000,33,FALSE),0)</f>
        <v>0</v>
      </c>
      <c r="AW348" s="110" t="str">
        <f>IFERROR(VLOOKUP($X348,PITCH!$B$182:$AP$2000,1,FALSE),"")</f>
        <v>Sonny Gray</v>
      </c>
      <c r="AX348" s="110">
        <f>IFERROR(VLOOKUP($X348,PITCH!$B$182:$AP$2000,35,FALSE),0)</f>
        <v>321.90000000000009</v>
      </c>
      <c r="AY348" s="110">
        <f>IFERROR(VLOOKUP($X348,PITCH!$B$182:$AP$2000,36,FALSE),0)</f>
        <v>11.496428571428575</v>
      </c>
      <c r="AZ348" s="408">
        <f t="shared" si="24"/>
        <v>321.90000000000009</v>
      </c>
      <c r="BA348" s="408">
        <f>IF(AZ348&gt;0,RANK(AZ348,AZ$3:AZ1008),"")</f>
        <v>222</v>
      </c>
      <c r="BB348" s="408">
        <f>IFERROR(VLOOKUP($X348,HIT!$B$182:$AP$2000,31,FALSE),0)</f>
        <v>0</v>
      </c>
      <c r="BC348" s="408">
        <f ca="1">IFERROR(VLOOKUP($X348,PITCH!$B$182:$AP$2000,34,FALSE),0)</f>
        <v>53</v>
      </c>
      <c r="BE348" s="110" t="str">
        <f>IFERROR(VLOOKUP($X348,OBP!$B$182:$AN$2001,32,FALSE),"")</f>
        <v/>
      </c>
      <c r="BG348" s="110" t="str">
        <f>IFERROR(VLOOKUP($X348,OPS!$B$183:$AL$2002,31,FALSE),"")</f>
        <v/>
      </c>
      <c r="BI348" s="110">
        <f ca="1">IFERROR(VLOOKUP($X348,PITCH!$B$205:$AP$2000,34,FALSE),"")</f>
        <v>53</v>
      </c>
      <c r="BJ348" s="110">
        <f ca="1">IFERROR(VLOOKUP($X348,PITCH!$B$205:$AP$2000,34,FALSE),"")</f>
        <v>53</v>
      </c>
      <c r="BK348" s="110">
        <f ca="1">IFERROR(VLOOKUP($X348,PITCH!$B$205:$AP$2000,34,FALSE),"")</f>
        <v>53</v>
      </c>
    </row>
    <row r="349" spans="2:63" x14ac:dyDescent="0.2">
      <c r="B349" t="s">
        <v>1518</v>
      </c>
      <c r="C349" t="s">
        <v>139</v>
      </c>
      <c r="D349" t="s">
        <v>111</v>
      </c>
      <c r="E349" t="s">
        <v>111</v>
      </c>
      <c r="F349">
        <v>-3</v>
      </c>
      <c r="M349">
        <v>150</v>
      </c>
      <c r="N349">
        <v>12</v>
      </c>
      <c r="O349">
        <v>0</v>
      </c>
      <c r="P349">
        <v>4.25</v>
      </c>
      <c r="Q349">
        <v>1.31</v>
      </c>
      <c r="R349">
        <v>161</v>
      </c>
      <c r="T349" s="127">
        <f t="shared" si="25"/>
        <v>347</v>
      </c>
      <c r="U349" t="str">
        <f t="shared" si="22"/>
        <v>P</v>
      </c>
      <c r="V349" t="str">
        <f>IF(U349="H",COUNTIF($U$3:$U349,"H"),"")</f>
        <v/>
      </c>
      <c r="W349">
        <f>IF(U349="P",COUNTIF($U$3:$U349,"P"),"")</f>
        <v>162</v>
      </c>
      <c r="X349" s="76" t="str">
        <f t="shared" si="23"/>
        <v>Vince Velasquez</v>
      </c>
      <c r="Y349">
        <f>IFERROR(VLOOKUP($X349,PITCH!$B$7:$AJ$2004,29,FALSE),"")</f>
        <v>9.3127413127413128</v>
      </c>
      <c r="Z349">
        <f>IFERROR(VLOOKUP($X349,PITCH!$B$7:$AJ$2004,30,FALSE),"")</f>
        <v>3.4749034749034751</v>
      </c>
      <c r="AA349">
        <f>IFERROR(VLOOKUP($X349,PITCH!$B$7:$AJ$2004,31,FALSE),"")</f>
        <v>5.8378378378378377</v>
      </c>
      <c r="AB349" t="str">
        <f>IFERROR(VLOOKUP($X349,PITCH!$B$7:$AJ$2004,1,FALSE),"")</f>
        <v>Vince Velasquez</v>
      </c>
      <c r="AD349" s="108" t="str">
        <f>IFERROR(VLOOKUP($X349,Prospects!$A$3:$K$281,1,FALSE),"")</f>
        <v/>
      </c>
      <c r="AE349" s="108" t="str">
        <f>IFERROR(VLOOKUP($X349,Prospects!$A$3:$K$281,9,FALSE),"")</f>
        <v/>
      </c>
      <c r="AF349" s="108" t="str">
        <f>IFERROR(VLOOKUP($X349,Prospects!$A$3:$K$281,2,FALSE),"")</f>
        <v/>
      </c>
      <c r="AG349" s="110" t="str">
        <f>IFERROR(VLOOKUP($X349,Prospects!$A$3:$K$281,10,FALSE),"")</f>
        <v/>
      </c>
      <c r="AH349" s="110" t="str">
        <f>IFERROR(VLOOKUP($X349,Prospects!$A$3:$K$281,11,FALSE),"")</f>
        <v/>
      </c>
      <c r="AI349" s="110" t="str">
        <f>IFERROR(VLOOKUP($X349,Prospects!$A$3:$K$281,3,FALSE),"")</f>
        <v/>
      </c>
      <c r="AJ349" s="110" t="str">
        <f>IFERROR(VLOOKUP($X349,Prospects!$A$3:$K$281,4,FALSE),"")</f>
        <v/>
      </c>
      <c r="AK349" s="110" t="str">
        <f>IFERROR(VLOOKUP($X349,Prospects!$A$3:$K$281,5,FALSE),"")</f>
        <v/>
      </c>
      <c r="AL349" s="110" t="str">
        <f>IFERROR(VLOOKUP($X349,Prospects!$A$3:$K$281,6,FALSE),"")</f>
        <v/>
      </c>
      <c r="AN349" s="108" t="str">
        <f>IFERROR(VLOOKUP($X349,KEEPERS!$A$3:$H$300,1,FALSE),"")</f>
        <v/>
      </c>
      <c r="AO349" s="108" t="str">
        <f>IFERROR(VLOOKUP($X349,KEEPERS!$A$3:$H$300,5,FALSE),"")</f>
        <v/>
      </c>
      <c r="AP349" s="108" t="str">
        <f>IFERROR(VLOOKUP($X349,KEEPERS!$A$3:$H$300,2,FALSE),"")</f>
        <v/>
      </c>
      <c r="AQ349" s="110" t="str">
        <f>IFERROR(VLOOKUP($X349,KEEPERS!$A$3:$H$300,6,FALSE),"")</f>
        <v/>
      </c>
      <c r="AR349" s="110" t="str">
        <f>IFERROR(VLOOKUP($X349,KEEPERS!$A$3:$H$300,7,FALSE),"")</f>
        <v/>
      </c>
      <c r="AT349" s="110" t="str">
        <f>IFERROR(VLOOKUP($X349,HIT!$B$182:$AM$2000,1,FALSE),"")</f>
        <v/>
      </c>
      <c r="AU349" s="407">
        <f>IFERROR(VLOOKUP($X349,HIT!$B$182:$AM$2000,32,FALSE),0)</f>
        <v>0</v>
      </c>
      <c r="AV349" s="407">
        <f>IFERROR(VLOOKUP($X349,HIT!$B$182:$AM$2000,33,FALSE),0)</f>
        <v>0</v>
      </c>
      <c r="AW349" s="110" t="str">
        <f>IFERROR(VLOOKUP($X349,PITCH!$B$182:$AP$2000,1,FALSE),"")</f>
        <v>Vince Velasquez</v>
      </c>
      <c r="AX349" s="110">
        <f>IFERROR(VLOOKUP($X349,PITCH!$B$182:$AP$2000,35,FALSE),0)</f>
        <v>269.5</v>
      </c>
      <c r="AY349" s="110">
        <f>IFERROR(VLOOKUP($X349,PITCH!$B$182:$AP$2000,36,FALSE),0)</f>
        <v>10.365384615384615</v>
      </c>
      <c r="AZ349" s="408">
        <f t="shared" si="24"/>
        <v>269.5</v>
      </c>
      <c r="BA349" s="408">
        <f>IF(AZ349&gt;0,RANK(AZ349,AZ$3:AZ1009),"")</f>
        <v>300</v>
      </c>
      <c r="BB349" s="408">
        <f>IFERROR(VLOOKUP($X349,HIT!$B$182:$AP$2000,31,FALSE),0)</f>
        <v>0</v>
      </c>
      <c r="BC349" s="408">
        <f ca="1">IFERROR(VLOOKUP($X349,PITCH!$B$182:$AP$2000,34,FALSE),0)</f>
        <v>100</v>
      </c>
      <c r="BE349" s="110" t="str">
        <f>IFERROR(VLOOKUP($X349,OBP!$B$182:$AN$2001,32,FALSE),"")</f>
        <v/>
      </c>
      <c r="BG349" s="110" t="str">
        <f>IFERROR(VLOOKUP($X349,OPS!$B$183:$AL$2002,31,FALSE),"")</f>
        <v/>
      </c>
      <c r="BI349" s="110">
        <f ca="1">IFERROR(VLOOKUP($X349,PITCH!$B$205:$AP$2000,34,FALSE),"")</f>
        <v>100</v>
      </c>
      <c r="BJ349" s="110">
        <f ca="1">IFERROR(VLOOKUP($X349,PITCH!$B$205:$AP$2000,34,FALSE),"")</f>
        <v>100</v>
      </c>
      <c r="BK349" s="110">
        <f ca="1">IFERROR(VLOOKUP($X349,PITCH!$B$205:$AP$2000,34,FALSE),"")</f>
        <v>100</v>
      </c>
    </row>
    <row r="350" spans="2:63" x14ac:dyDescent="0.2">
      <c r="B350" t="s">
        <v>190</v>
      </c>
      <c r="C350" t="s">
        <v>714</v>
      </c>
      <c r="D350" t="s">
        <v>111</v>
      </c>
      <c r="E350" t="s">
        <v>111</v>
      </c>
      <c r="F350">
        <v>-3</v>
      </c>
      <c r="M350">
        <v>144</v>
      </c>
      <c r="N350">
        <v>10</v>
      </c>
      <c r="O350">
        <v>0</v>
      </c>
      <c r="P350">
        <v>4.28</v>
      </c>
      <c r="Q350">
        <v>1.35</v>
      </c>
      <c r="R350">
        <v>130</v>
      </c>
      <c r="T350" s="127">
        <f t="shared" si="25"/>
        <v>348</v>
      </c>
      <c r="U350" t="str">
        <f t="shared" si="22"/>
        <v>P</v>
      </c>
      <c r="V350" t="str">
        <f>IF(U350="H",COUNTIF($U$3:$U350,"H"),"")</f>
        <v/>
      </c>
      <c r="W350">
        <f>IF(U350="P",COUNTIF($U$3:$U350,"P"),"")</f>
        <v>163</v>
      </c>
      <c r="X350" s="76" t="str">
        <f t="shared" si="23"/>
        <v>Anibal Sanchez</v>
      </c>
      <c r="Y350">
        <f>IFERROR(VLOOKUP($X350,PITCH!$B$7:$AJ$2004,29,FALSE),"")</f>
        <v>8.526315789473685</v>
      </c>
      <c r="Z350">
        <f>IFERROR(VLOOKUP($X350,PITCH!$B$7:$AJ$2004,30,FALSE),"")</f>
        <v>2.9684210526315788</v>
      </c>
      <c r="AA350">
        <f>IFERROR(VLOOKUP($X350,PITCH!$B$7:$AJ$2004,31,FALSE),"")</f>
        <v>5.5578947368421066</v>
      </c>
      <c r="AB350" t="str">
        <f>IFERROR(VLOOKUP($X350,PITCH!$B$7:$AJ$2004,1,FALSE),"")</f>
        <v>Anibal Sanchez</v>
      </c>
      <c r="AD350" s="108" t="str">
        <f>IFERROR(VLOOKUP($X350,Prospects!$A$3:$K$281,1,FALSE),"")</f>
        <v/>
      </c>
      <c r="AE350" s="108" t="str">
        <f>IFERROR(VLOOKUP($X350,Prospects!$A$3:$K$281,9,FALSE),"")</f>
        <v/>
      </c>
      <c r="AF350" s="108" t="str">
        <f>IFERROR(VLOOKUP($X350,Prospects!$A$3:$K$281,2,FALSE),"")</f>
        <v/>
      </c>
      <c r="AG350" s="110" t="str">
        <f>IFERROR(VLOOKUP($X350,Prospects!$A$3:$K$281,10,FALSE),"")</f>
        <v/>
      </c>
      <c r="AH350" s="110" t="str">
        <f>IFERROR(VLOOKUP($X350,Prospects!$A$3:$K$281,11,FALSE),"")</f>
        <v/>
      </c>
      <c r="AI350" s="110" t="str">
        <f>IFERROR(VLOOKUP($X350,Prospects!$A$3:$K$281,3,FALSE),"")</f>
        <v/>
      </c>
      <c r="AJ350" s="110" t="str">
        <f>IFERROR(VLOOKUP($X350,Prospects!$A$3:$K$281,4,FALSE),"")</f>
        <v/>
      </c>
      <c r="AK350" s="110" t="str">
        <f>IFERROR(VLOOKUP($X350,Prospects!$A$3:$K$281,5,FALSE),"")</f>
        <v/>
      </c>
      <c r="AL350" s="110" t="str">
        <f>IFERROR(VLOOKUP($X350,Prospects!$A$3:$K$281,6,FALSE),"")</f>
        <v/>
      </c>
      <c r="AN350" s="108" t="str">
        <f>IFERROR(VLOOKUP($X350,KEEPERS!$A$3:$H$300,1,FALSE),"")</f>
        <v/>
      </c>
      <c r="AO350" s="108" t="str">
        <f>IFERROR(VLOOKUP($X350,KEEPERS!$A$3:$H$300,5,FALSE),"")</f>
        <v/>
      </c>
      <c r="AP350" s="108" t="str">
        <f>IFERROR(VLOOKUP($X350,KEEPERS!$A$3:$H$300,2,FALSE),"")</f>
        <v/>
      </c>
      <c r="AQ350" s="110" t="str">
        <f>IFERROR(VLOOKUP($X350,KEEPERS!$A$3:$H$300,6,FALSE),"")</f>
        <v/>
      </c>
      <c r="AR350" s="110" t="str">
        <f>IFERROR(VLOOKUP($X350,KEEPERS!$A$3:$H$300,7,FALSE),"")</f>
        <v/>
      </c>
      <c r="AT350" s="110" t="str">
        <f>IFERROR(VLOOKUP($X350,HIT!$B$182:$AM$2000,1,FALSE),"")</f>
        <v/>
      </c>
      <c r="AU350" s="407">
        <f>IFERROR(VLOOKUP($X350,HIT!$B$182:$AM$2000,32,FALSE),0)</f>
        <v>0</v>
      </c>
      <c r="AV350" s="407">
        <f>IFERROR(VLOOKUP($X350,HIT!$B$182:$AM$2000,33,FALSE),0)</f>
        <v>0</v>
      </c>
      <c r="AW350" s="110" t="str">
        <f>IFERROR(VLOOKUP($X350,PITCH!$B$182:$AP$2000,1,FALSE),"")</f>
        <v>Anibal Sanchez</v>
      </c>
      <c r="AX350" s="110">
        <f>IFERROR(VLOOKUP($X350,PITCH!$B$182:$AP$2000,35,FALSE),0)</f>
        <v>298</v>
      </c>
      <c r="AY350" s="110">
        <f>IFERROR(VLOOKUP($X350,PITCH!$B$182:$AP$2000,36,FALSE),0)</f>
        <v>11.461538461538462</v>
      </c>
      <c r="AZ350" s="408">
        <f t="shared" si="24"/>
        <v>298</v>
      </c>
      <c r="BA350" s="408">
        <f>IF(AZ350&gt;0,RANK(AZ350,AZ$3:AZ1010),"")</f>
        <v>262</v>
      </c>
      <c r="BB350" s="408">
        <f>IFERROR(VLOOKUP($X350,HIT!$B$182:$AP$2000,31,FALSE),0)</f>
        <v>0</v>
      </c>
      <c r="BC350" s="408">
        <f ca="1">IFERROR(VLOOKUP($X350,PITCH!$B$182:$AP$2000,34,FALSE),0)</f>
        <v>66</v>
      </c>
      <c r="BE350" s="110" t="str">
        <f>IFERROR(VLOOKUP($X350,OBP!$B$182:$AN$2001,32,FALSE),"")</f>
        <v/>
      </c>
      <c r="BG350" s="110" t="str">
        <f>IFERROR(VLOOKUP($X350,OPS!$B$183:$AL$2002,31,FALSE),"")</f>
        <v/>
      </c>
      <c r="BI350" s="110">
        <f ca="1">IFERROR(VLOOKUP($X350,PITCH!$B$205:$AP$2000,34,FALSE),"")</f>
        <v>66</v>
      </c>
      <c r="BJ350" s="110">
        <f ca="1">IFERROR(VLOOKUP($X350,PITCH!$B$205:$AP$2000,34,FALSE),"")</f>
        <v>66</v>
      </c>
      <c r="BK350" s="110">
        <f ca="1">IFERROR(VLOOKUP($X350,PITCH!$B$205:$AP$2000,34,FALSE),"")</f>
        <v>66</v>
      </c>
    </row>
    <row r="351" spans="2:63" x14ac:dyDescent="0.2">
      <c r="B351" t="s">
        <v>315</v>
      </c>
      <c r="C351" t="s">
        <v>132</v>
      </c>
      <c r="D351" t="s">
        <v>111</v>
      </c>
      <c r="E351" t="s">
        <v>111</v>
      </c>
      <c r="F351">
        <v>-3</v>
      </c>
      <c r="M351">
        <v>77</v>
      </c>
      <c r="N351">
        <v>3</v>
      </c>
      <c r="O351">
        <v>0</v>
      </c>
      <c r="P351">
        <v>3.72</v>
      </c>
      <c r="Q351">
        <v>1.26</v>
      </c>
      <c r="R351">
        <v>64</v>
      </c>
      <c r="T351" s="127">
        <f t="shared" si="25"/>
        <v>349</v>
      </c>
      <c r="U351" t="str">
        <f t="shared" si="22"/>
        <v>P</v>
      </c>
      <c r="V351" t="str">
        <f>IF(U351="H",COUNTIF($U$3:$U351,"H"),"")</f>
        <v/>
      </c>
      <c r="W351">
        <f>IF(U351="P",COUNTIF($U$3:$U351,"P"),"")</f>
        <v>164</v>
      </c>
      <c r="X351" s="76" t="str">
        <f t="shared" si="23"/>
        <v>Carlos Martinez</v>
      </c>
      <c r="Y351">
        <f>IFERROR(VLOOKUP($X351,PITCH!$B$7:$AJ$2004,29,FALSE),"")</f>
        <v>8.458646616541353</v>
      </c>
      <c r="Z351">
        <f>IFERROR(VLOOKUP($X351,PITCH!$B$7:$AJ$2004,30,FALSE),"")</f>
        <v>3.4680451127819545</v>
      </c>
      <c r="AA351">
        <f>IFERROR(VLOOKUP($X351,PITCH!$B$7:$AJ$2004,31,FALSE),"")</f>
        <v>4.9906015037593985</v>
      </c>
      <c r="AB351" t="str">
        <f>IFERROR(VLOOKUP($X351,PITCH!$B$7:$AJ$2004,1,FALSE),"")</f>
        <v>Carlos Martinez</v>
      </c>
      <c r="AD351" s="108" t="str">
        <f>IFERROR(VLOOKUP($X351,Prospects!$A$3:$K$281,1,FALSE),"")</f>
        <v/>
      </c>
      <c r="AE351" s="108" t="str">
        <f>IFERROR(VLOOKUP($X351,Prospects!$A$3:$K$281,9,FALSE),"")</f>
        <v/>
      </c>
      <c r="AF351" s="108" t="str">
        <f>IFERROR(VLOOKUP($X351,Prospects!$A$3:$K$281,2,FALSE),"")</f>
        <v/>
      </c>
      <c r="AG351" s="110" t="str">
        <f>IFERROR(VLOOKUP($X351,Prospects!$A$3:$K$281,10,FALSE),"")</f>
        <v/>
      </c>
      <c r="AH351" s="110" t="str">
        <f>IFERROR(VLOOKUP($X351,Prospects!$A$3:$K$281,11,FALSE),"")</f>
        <v/>
      </c>
      <c r="AI351" s="110" t="str">
        <f>IFERROR(VLOOKUP($X351,Prospects!$A$3:$K$281,3,FALSE),"")</f>
        <v/>
      </c>
      <c r="AJ351" s="110" t="str">
        <f>IFERROR(VLOOKUP($X351,Prospects!$A$3:$K$281,4,FALSE),"")</f>
        <v/>
      </c>
      <c r="AK351" s="110" t="str">
        <f>IFERROR(VLOOKUP($X351,Prospects!$A$3:$K$281,5,FALSE),"")</f>
        <v/>
      </c>
      <c r="AL351" s="110" t="str">
        <f>IFERROR(VLOOKUP($X351,Prospects!$A$3:$K$281,6,FALSE),"")</f>
        <v/>
      </c>
      <c r="AN351" s="108" t="str">
        <f>IFERROR(VLOOKUP($X351,KEEPERS!$A$3:$H$300,1,FALSE),"")</f>
        <v/>
      </c>
      <c r="AO351" s="108" t="str">
        <f>IFERROR(VLOOKUP($X351,KEEPERS!$A$3:$H$300,5,FALSE),"")</f>
        <v/>
      </c>
      <c r="AP351" s="108" t="str">
        <f>IFERROR(VLOOKUP($X351,KEEPERS!$A$3:$H$300,2,FALSE),"")</f>
        <v/>
      </c>
      <c r="AQ351" s="110" t="str">
        <f>IFERROR(VLOOKUP($X351,KEEPERS!$A$3:$H$300,6,FALSE),"")</f>
        <v/>
      </c>
      <c r="AR351" s="110" t="str">
        <f>IFERROR(VLOOKUP($X351,KEEPERS!$A$3:$H$300,7,FALSE),"")</f>
        <v/>
      </c>
      <c r="AT351" s="110" t="str">
        <f>IFERROR(VLOOKUP($X351,HIT!$B$182:$AM$2000,1,FALSE),"")</f>
        <v/>
      </c>
      <c r="AU351" s="407">
        <f>IFERROR(VLOOKUP($X351,HIT!$B$182:$AM$2000,32,FALSE),0)</f>
        <v>0</v>
      </c>
      <c r="AV351" s="407">
        <f>IFERROR(VLOOKUP($X351,HIT!$B$182:$AM$2000,33,FALSE),0)</f>
        <v>0</v>
      </c>
      <c r="AW351" s="110" t="str">
        <f>IFERROR(VLOOKUP($X351,PITCH!$B$182:$AP$2000,1,FALSE),"")</f>
        <v>Carlos Martinez</v>
      </c>
      <c r="AX351" s="110">
        <f>IFERROR(VLOOKUP($X351,PITCH!$B$182:$AP$2000,35,FALSE),0)</f>
        <v>228.20000000000005</v>
      </c>
      <c r="AY351" s="110">
        <f>IFERROR(VLOOKUP($X351,PITCH!$B$182:$AP$2000,36,FALSE),0)</f>
        <v>12.010526315789477</v>
      </c>
      <c r="AZ351" s="408">
        <f t="shared" si="24"/>
        <v>228.20000000000005</v>
      </c>
      <c r="BA351" s="408">
        <f>IF(AZ351&gt;0,RANK(AZ351,AZ$3:AZ1011),"")</f>
        <v>357</v>
      </c>
      <c r="BB351" s="408">
        <f>IFERROR(VLOOKUP($X351,HIT!$B$182:$AP$2000,31,FALSE),0)</f>
        <v>0</v>
      </c>
      <c r="BC351" s="408">
        <f ca="1">IFERROR(VLOOKUP($X351,PITCH!$B$182:$AP$2000,34,FALSE),0)</f>
        <v>111</v>
      </c>
      <c r="BE351" s="110" t="str">
        <f>IFERROR(VLOOKUP($X351,OBP!$B$182:$AN$2001,32,FALSE),"")</f>
        <v/>
      </c>
      <c r="BG351" s="110" t="str">
        <f>IFERROR(VLOOKUP($X351,OPS!$B$183:$AL$2002,31,FALSE),"")</f>
        <v/>
      </c>
      <c r="BI351" s="110">
        <f ca="1">IFERROR(VLOOKUP($X351,PITCH!$B$205:$AP$2000,34,FALSE),"")</f>
        <v>111</v>
      </c>
      <c r="BJ351" s="110">
        <f ca="1">IFERROR(VLOOKUP($X351,PITCH!$B$205:$AP$2000,34,FALSE),"")</f>
        <v>111</v>
      </c>
      <c r="BK351" s="110">
        <f ca="1">IFERROR(VLOOKUP($X351,PITCH!$B$205:$AP$2000,34,FALSE),"")</f>
        <v>111</v>
      </c>
    </row>
    <row r="352" spans="2:63" x14ac:dyDescent="0.2">
      <c r="B352" t="s">
        <v>172</v>
      </c>
      <c r="C352" t="s">
        <v>131</v>
      </c>
      <c r="D352" t="s">
        <v>118</v>
      </c>
      <c r="E352" t="s">
        <v>1026</v>
      </c>
      <c r="F352">
        <v>-3</v>
      </c>
      <c r="G352">
        <v>515</v>
      </c>
      <c r="H352">
        <v>56</v>
      </c>
      <c r="I352">
        <v>15</v>
      </c>
      <c r="J352">
        <v>52</v>
      </c>
      <c r="K352">
        <v>5</v>
      </c>
      <c r="L352">
        <v>0.23300000000000001</v>
      </c>
      <c r="T352" s="127">
        <f t="shared" si="25"/>
        <v>350</v>
      </c>
      <c r="U352" t="str">
        <f t="shared" si="22"/>
        <v>H</v>
      </c>
      <c r="V352">
        <f>IF(U352="H",COUNTIF($U$3:$U352,"H"),"")</f>
        <v>186</v>
      </c>
      <c r="W352" t="str">
        <f>IF(U352="P",COUNTIF($U$3:$U352,"P"),"")</f>
        <v/>
      </c>
      <c r="X352" s="76" t="str">
        <f t="shared" si="23"/>
        <v>Jason Kipnis</v>
      </c>
      <c r="Y352" t="str">
        <f>IFERROR(VLOOKUP($X352,PITCH!$B$7:$AJ$2004,29,FALSE),"")</f>
        <v/>
      </c>
      <c r="Z352" t="str">
        <f>IFERROR(VLOOKUP($X352,PITCH!$B$7:$AJ$2004,30,FALSE),"")</f>
        <v/>
      </c>
      <c r="AA352" t="str">
        <f>IFERROR(VLOOKUP($X352,PITCH!$B$7:$AJ$2004,31,FALSE),"")</f>
        <v/>
      </c>
      <c r="AB352" t="str">
        <f>IFERROR(VLOOKUP($X352,PITCH!$B$7:$AJ$2004,1,FALSE),"")</f>
        <v/>
      </c>
      <c r="AD352" s="108" t="str">
        <f>IFERROR(VLOOKUP($X352,Prospects!$A$3:$K$281,1,FALSE),"")</f>
        <v/>
      </c>
      <c r="AE352" s="108" t="str">
        <f>IFERROR(VLOOKUP($X352,Prospects!$A$3:$K$281,9,FALSE),"")</f>
        <v/>
      </c>
      <c r="AF352" s="108" t="str">
        <f>IFERROR(VLOOKUP($X352,Prospects!$A$3:$K$281,2,FALSE),"")</f>
        <v/>
      </c>
      <c r="AG352" s="110" t="str">
        <f>IFERROR(VLOOKUP($X352,Prospects!$A$3:$K$281,10,FALSE),"")</f>
        <v/>
      </c>
      <c r="AH352" s="110" t="str">
        <f>IFERROR(VLOOKUP($X352,Prospects!$A$3:$K$281,11,FALSE),"")</f>
        <v/>
      </c>
      <c r="AI352" s="110" t="str">
        <f>IFERROR(VLOOKUP($X352,Prospects!$A$3:$K$281,3,FALSE),"")</f>
        <v/>
      </c>
      <c r="AJ352" s="110" t="str">
        <f>IFERROR(VLOOKUP($X352,Prospects!$A$3:$K$281,4,FALSE),"")</f>
        <v/>
      </c>
      <c r="AK352" s="110" t="str">
        <f>IFERROR(VLOOKUP($X352,Prospects!$A$3:$K$281,5,FALSE),"")</f>
        <v/>
      </c>
      <c r="AL352" s="110" t="str">
        <f>IFERROR(VLOOKUP($X352,Prospects!$A$3:$K$281,6,FALSE),"")</f>
        <v/>
      </c>
      <c r="AN352" s="108" t="str">
        <f>IFERROR(VLOOKUP($X352,KEEPERS!$A$3:$H$300,1,FALSE),"")</f>
        <v/>
      </c>
      <c r="AO352" s="108" t="str">
        <f>IFERROR(VLOOKUP($X352,KEEPERS!$A$3:$H$300,5,FALSE),"")</f>
        <v/>
      </c>
      <c r="AP352" s="108" t="str">
        <f>IFERROR(VLOOKUP($X352,KEEPERS!$A$3:$H$300,2,FALSE),"")</f>
        <v/>
      </c>
      <c r="AQ352" s="110" t="str">
        <f>IFERROR(VLOOKUP($X352,KEEPERS!$A$3:$H$300,6,FALSE),"")</f>
        <v/>
      </c>
      <c r="AR352" s="110" t="str">
        <f>IFERROR(VLOOKUP($X352,KEEPERS!$A$3:$H$300,7,FALSE),"")</f>
        <v/>
      </c>
      <c r="AT352" s="110" t="str">
        <f>IFERROR(VLOOKUP($X352,HIT!$B$182:$AM$2000,1,FALSE),"")</f>
        <v>Jason Kipnis</v>
      </c>
      <c r="AU352" s="407">
        <f>IFERROR(VLOOKUP($X352,HIT!$B$182:$AM$2000,32,FALSE),0)</f>
        <v>351.34999999999991</v>
      </c>
      <c r="AV352" s="407">
        <f>IFERROR(VLOOKUP($X352,HIT!$B$182:$AM$2000,33,FALSE),0)</f>
        <v>2.5096428571428566</v>
      </c>
      <c r="AW352" s="110" t="str">
        <f>IFERROR(VLOOKUP($X352,PITCH!$B$182:$AP$2000,1,FALSE),"")</f>
        <v/>
      </c>
      <c r="AX352" s="110">
        <f>IFERROR(VLOOKUP($X352,PITCH!$B$182:$AP$2000,35,FALSE),0)</f>
        <v>0</v>
      </c>
      <c r="AY352" s="110">
        <f>IFERROR(VLOOKUP($X352,PITCH!$B$182:$AP$2000,36,FALSE),0)</f>
        <v>0</v>
      </c>
      <c r="AZ352" s="408">
        <f t="shared" si="24"/>
        <v>351.34999999999991</v>
      </c>
      <c r="BA352" s="408">
        <f>IF(AZ352&gt;0,RANK(AZ352,AZ$3:AZ1012),"")</f>
        <v>172</v>
      </c>
      <c r="BB352" s="408">
        <f ca="1">IFERROR(VLOOKUP($X352,HIT!$B$182:$AP$2000,31,FALSE),0)</f>
        <v>273</v>
      </c>
      <c r="BC352" s="408">
        <f>IFERROR(VLOOKUP($X352,PITCH!$B$182:$AP$2000,34,FALSE),0)</f>
        <v>0</v>
      </c>
      <c r="BE352" s="110">
        <f>IFERROR(VLOOKUP($X352,OBP!$B$182:$AN$2001,32,FALSE),"")</f>
        <v>167</v>
      </c>
      <c r="BG352" s="110">
        <f>IFERROR(VLOOKUP($X352,OPS!$B$183:$AL$2002,31,FALSE),"")</f>
        <v>167</v>
      </c>
      <c r="BI352" s="110" t="str">
        <f>IFERROR(VLOOKUP($X352,PITCH!$B$205:$AP$2000,34,FALSE),"")</f>
        <v/>
      </c>
      <c r="BJ352" s="110" t="str">
        <f>IFERROR(VLOOKUP($X352,PITCH!$B$205:$AP$2000,34,FALSE),"")</f>
        <v/>
      </c>
      <c r="BK352" s="110" t="str">
        <f>IFERROR(VLOOKUP($X352,PITCH!$B$205:$AP$2000,34,FALSE),"")</f>
        <v/>
      </c>
    </row>
    <row r="353" spans="2:63" x14ac:dyDescent="0.2">
      <c r="B353" t="s">
        <v>1492</v>
      </c>
      <c r="C353" t="s">
        <v>135</v>
      </c>
      <c r="D353" t="s">
        <v>111</v>
      </c>
      <c r="E353" t="s">
        <v>111</v>
      </c>
      <c r="F353">
        <v>-3</v>
      </c>
      <c r="M353">
        <v>94</v>
      </c>
      <c r="N353">
        <v>5</v>
      </c>
      <c r="O353">
        <v>0</v>
      </c>
      <c r="P353">
        <v>3.66</v>
      </c>
      <c r="Q353">
        <v>1.29</v>
      </c>
      <c r="R353">
        <v>78</v>
      </c>
      <c r="T353" s="127">
        <f t="shared" si="25"/>
        <v>351</v>
      </c>
      <c r="U353" t="str">
        <f t="shared" si="22"/>
        <v>P</v>
      </c>
      <c r="V353" t="str">
        <f>IF(U353="H",COUNTIF($U$3:$U353,"H"),"")</f>
        <v/>
      </c>
      <c r="W353">
        <f>IF(U353="P",COUNTIF($U$3:$U353,"P"),"")</f>
        <v>165</v>
      </c>
      <c r="X353" s="76" t="str">
        <f t="shared" si="23"/>
        <v>Mike Soroka</v>
      </c>
      <c r="Y353">
        <f>IFERROR(VLOOKUP($X353,PITCH!$B$7:$AJ$2004,29,FALSE),"")</f>
        <v>7.5656742556917687</v>
      </c>
      <c r="Z353">
        <f>IFERROR(VLOOKUP($X353,PITCH!$B$7:$AJ$2004,30,FALSE),"")</f>
        <v>2.8371278458844134</v>
      </c>
      <c r="AA353">
        <f>IFERROR(VLOOKUP($X353,PITCH!$B$7:$AJ$2004,31,FALSE),"")</f>
        <v>4.7285464098073557</v>
      </c>
      <c r="AB353" t="str">
        <f>IFERROR(VLOOKUP($X353,PITCH!$B$7:$AJ$2004,1,FALSE),"")</f>
        <v>Mike Soroka</v>
      </c>
      <c r="AD353" s="108" t="str">
        <f>IFERROR(VLOOKUP($X353,Prospects!$A$3:$K$281,1,FALSE),"")</f>
        <v/>
      </c>
      <c r="AE353" s="108" t="str">
        <f>IFERROR(VLOOKUP($X353,Prospects!$A$3:$K$281,9,FALSE),"")</f>
        <v/>
      </c>
      <c r="AF353" s="108" t="str">
        <f>IFERROR(VLOOKUP($X353,Prospects!$A$3:$K$281,2,FALSE),"")</f>
        <v/>
      </c>
      <c r="AG353" s="110" t="str">
        <f>IFERROR(VLOOKUP($X353,Prospects!$A$3:$K$281,10,FALSE),"")</f>
        <v/>
      </c>
      <c r="AH353" s="110" t="str">
        <f>IFERROR(VLOOKUP($X353,Prospects!$A$3:$K$281,11,FALSE),"")</f>
        <v/>
      </c>
      <c r="AI353" s="110" t="str">
        <f>IFERROR(VLOOKUP($X353,Prospects!$A$3:$K$281,3,FALSE),"")</f>
        <v/>
      </c>
      <c r="AJ353" s="110" t="str">
        <f>IFERROR(VLOOKUP($X353,Prospects!$A$3:$K$281,4,FALSE),"")</f>
        <v/>
      </c>
      <c r="AK353" s="110" t="str">
        <f>IFERROR(VLOOKUP($X353,Prospects!$A$3:$K$281,5,FALSE),"")</f>
        <v/>
      </c>
      <c r="AL353" s="110" t="str">
        <f>IFERROR(VLOOKUP($X353,Prospects!$A$3:$K$281,6,FALSE),"")</f>
        <v/>
      </c>
      <c r="AN353" s="108" t="str">
        <f>IFERROR(VLOOKUP($X353,KEEPERS!$A$3:$H$300,1,FALSE),"")</f>
        <v/>
      </c>
      <c r="AO353" s="108" t="str">
        <f>IFERROR(VLOOKUP($X353,KEEPERS!$A$3:$H$300,5,FALSE),"")</f>
        <v/>
      </c>
      <c r="AP353" s="108" t="str">
        <f>IFERROR(VLOOKUP($X353,KEEPERS!$A$3:$H$300,2,FALSE),"")</f>
        <v/>
      </c>
      <c r="AQ353" s="110" t="str">
        <f>IFERROR(VLOOKUP($X353,KEEPERS!$A$3:$H$300,6,FALSE),"")</f>
        <v/>
      </c>
      <c r="AR353" s="110" t="str">
        <f>IFERROR(VLOOKUP($X353,KEEPERS!$A$3:$H$300,7,FALSE),"")</f>
        <v/>
      </c>
      <c r="AT353" s="110" t="str">
        <f>IFERROR(VLOOKUP($X353,HIT!$B$182:$AM$2000,1,FALSE),"")</f>
        <v/>
      </c>
      <c r="AU353" s="407">
        <f>IFERROR(VLOOKUP($X353,HIT!$B$182:$AM$2000,32,FALSE),0)</f>
        <v>0</v>
      </c>
      <c r="AV353" s="407">
        <f>IFERROR(VLOOKUP($X353,HIT!$B$182:$AM$2000,33,FALSE),0)</f>
        <v>0</v>
      </c>
      <c r="AW353" s="110" t="str">
        <f>IFERROR(VLOOKUP($X353,PITCH!$B$182:$AP$2000,1,FALSE),"")</f>
        <v>Mike Soroka</v>
      </c>
      <c r="AX353" s="110">
        <f>IFERROR(VLOOKUP($X353,PITCH!$B$182:$AP$2000,35,FALSE),0)</f>
        <v>120.30000000000001</v>
      </c>
      <c r="AY353" s="110">
        <f>IFERROR(VLOOKUP($X353,PITCH!$B$182:$AP$2000,36,FALSE),0)</f>
        <v>10.936363636363637</v>
      </c>
      <c r="AZ353" s="408">
        <f t="shared" si="24"/>
        <v>120.30000000000001</v>
      </c>
      <c r="BA353" s="408">
        <f>IF(AZ353&gt;0,RANK(AZ353,AZ$3:AZ1013),"")</f>
        <v>519</v>
      </c>
      <c r="BB353" s="408">
        <f>IFERROR(VLOOKUP($X353,HIT!$B$182:$AP$2000,31,FALSE),0)</f>
        <v>0</v>
      </c>
      <c r="BC353" s="408">
        <f ca="1">IFERROR(VLOOKUP($X353,PITCH!$B$182:$AP$2000,34,FALSE),0)</f>
        <v>171</v>
      </c>
      <c r="BE353" s="110" t="str">
        <f>IFERROR(VLOOKUP($X353,OBP!$B$182:$AN$2001,32,FALSE),"")</f>
        <v/>
      </c>
      <c r="BG353" s="110" t="str">
        <f>IFERROR(VLOOKUP($X353,OPS!$B$183:$AL$2002,31,FALSE),"")</f>
        <v/>
      </c>
      <c r="BI353" s="110">
        <f ca="1">IFERROR(VLOOKUP($X353,PITCH!$B$205:$AP$2000,34,FALSE),"")</f>
        <v>171</v>
      </c>
      <c r="BJ353" s="110">
        <f ca="1">IFERROR(VLOOKUP($X353,PITCH!$B$205:$AP$2000,34,FALSE),"")</f>
        <v>171</v>
      </c>
      <c r="BK353" s="110">
        <f ca="1">IFERROR(VLOOKUP($X353,PITCH!$B$205:$AP$2000,34,FALSE),"")</f>
        <v>171</v>
      </c>
    </row>
    <row r="354" spans="2:63" x14ac:dyDescent="0.2">
      <c r="B354" t="s">
        <v>178</v>
      </c>
      <c r="C354" t="s">
        <v>121</v>
      </c>
      <c r="D354" t="s">
        <v>114</v>
      </c>
      <c r="E354" t="s">
        <v>114</v>
      </c>
      <c r="F354">
        <v>-3</v>
      </c>
      <c r="G354">
        <v>523</v>
      </c>
      <c r="H354">
        <v>72</v>
      </c>
      <c r="I354">
        <v>17</v>
      </c>
      <c r="J354">
        <v>43</v>
      </c>
      <c r="K354">
        <v>5</v>
      </c>
      <c r="L354">
        <v>0.25900000000000001</v>
      </c>
      <c r="T354" s="127">
        <f t="shared" si="25"/>
        <v>352</v>
      </c>
      <c r="U354" t="str">
        <f t="shared" si="22"/>
        <v>H</v>
      </c>
      <c r="V354">
        <f>IF(U354="H",COUNTIF($U$3:$U354,"H"),"")</f>
        <v>187</v>
      </c>
      <c r="W354" t="str">
        <f>IF(U354="P",COUNTIF($U$3:$U354,"P"),"")</f>
        <v/>
      </c>
      <c r="X354" s="76" t="str">
        <f t="shared" si="23"/>
        <v>Shin-Soo Choo</v>
      </c>
      <c r="Y354" t="str">
        <f>IFERROR(VLOOKUP($X354,PITCH!$B$7:$AJ$2004,29,FALSE),"")</f>
        <v/>
      </c>
      <c r="Z354" t="str">
        <f>IFERROR(VLOOKUP($X354,PITCH!$B$7:$AJ$2004,30,FALSE),"")</f>
        <v/>
      </c>
      <c r="AA354" t="str">
        <f>IFERROR(VLOOKUP($X354,PITCH!$B$7:$AJ$2004,31,FALSE),"")</f>
        <v/>
      </c>
      <c r="AB354" t="str">
        <f>IFERROR(VLOOKUP($X354,PITCH!$B$7:$AJ$2004,1,FALSE),"")</f>
        <v/>
      </c>
      <c r="AD354" s="108" t="str">
        <f>IFERROR(VLOOKUP($X354,Prospects!$A$3:$K$281,1,FALSE),"")</f>
        <v/>
      </c>
      <c r="AE354" s="108" t="str">
        <f>IFERROR(VLOOKUP($X354,Prospects!$A$3:$K$281,9,FALSE),"")</f>
        <v/>
      </c>
      <c r="AF354" s="108" t="str">
        <f>IFERROR(VLOOKUP($X354,Prospects!$A$3:$K$281,2,FALSE),"")</f>
        <v/>
      </c>
      <c r="AG354" s="110" t="str">
        <f>IFERROR(VLOOKUP($X354,Prospects!$A$3:$K$281,10,FALSE),"")</f>
        <v/>
      </c>
      <c r="AH354" s="110" t="str">
        <f>IFERROR(VLOOKUP($X354,Prospects!$A$3:$K$281,11,FALSE),"")</f>
        <v/>
      </c>
      <c r="AI354" s="110" t="str">
        <f>IFERROR(VLOOKUP($X354,Prospects!$A$3:$K$281,3,FALSE),"")</f>
        <v/>
      </c>
      <c r="AJ354" s="110" t="str">
        <f>IFERROR(VLOOKUP($X354,Prospects!$A$3:$K$281,4,FALSE),"")</f>
        <v/>
      </c>
      <c r="AK354" s="110" t="str">
        <f>IFERROR(VLOOKUP($X354,Prospects!$A$3:$K$281,5,FALSE),"")</f>
        <v/>
      </c>
      <c r="AL354" s="110" t="str">
        <f>IFERROR(VLOOKUP($X354,Prospects!$A$3:$K$281,6,FALSE),"")</f>
        <v/>
      </c>
      <c r="AN354" s="108" t="str">
        <f>IFERROR(VLOOKUP($X354,KEEPERS!$A$3:$H$300,1,FALSE),"")</f>
        <v/>
      </c>
      <c r="AO354" s="108" t="str">
        <f>IFERROR(VLOOKUP($X354,KEEPERS!$A$3:$H$300,5,FALSE),"")</f>
        <v/>
      </c>
      <c r="AP354" s="108" t="str">
        <f>IFERROR(VLOOKUP($X354,KEEPERS!$A$3:$H$300,2,FALSE),"")</f>
        <v/>
      </c>
      <c r="AQ354" s="110" t="str">
        <f>IFERROR(VLOOKUP($X354,KEEPERS!$A$3:$H$300,6,FALSE),"")</f>
        <v/>
      </c>
      <c r="AR354" s="110" t="str">
        <f>IFERROR(VLOOKUP($X354,KEEPERS!$A$3:$H$300,7,FALSE),"")</f>
        <v/>
      </c>
      <c r="AT354" s="110" t="str">
        <f>IFERROR(VLOOKUP($X354,HIT!$B$182:$AM$2000,1,FALSE),"")</f>
        <v>Shin-Soo Choo</v>
      </c>
      <c r="AU354" s="407">
        <f>IFERROR(VLOOKUP($X354,HIT!$B$182:$AM$2000,32,FALSE),0)</f>
        <v>361.05000000000007</v>
      </c>
      <c r="AV354" s="407">
        <f>IFERROR(VLOOKUP($X354,HIT!$B$182:$AM$2000,33,FALSE),0)</f>
        <v>2.6547794117647063</v>
      </c>
      <c r="AW354" s="110" t="str">
        <f>IFERROR(VLOOKUP($X354,PITCH!$B$182:$AP$2000,1,FALSE),"")</f>
        <v/>
      </c>
      <c r="AX354" s="110">
        <f>IFERROR(VLOOKUP($X354,PITCH!$B$182:$AP$2000,35,FALSE),0)</f>
        <v>0</v>
      </c>
      <c r="AY354" s="110">
        <f>IFERROR(VLOOKUP($X354,PITCH!$B$182:$AP$2000,36,FALSE),0)</f>
        <v>0</v>
      </c>
      <c r="AZ354" s="408">
        <f t="shared" si="24"/>
        <v>361.05000000000007</v>
      </c>
      <c r="BA354" s="408">
        <f>IF(AZ354&gt;0,RANK(AZ354,AZ$3:AZ1014),"")</f>
        <v>157</v>
      </c>
      <c r="BB354" s="408">
        <f ca="1">IFERROR(VLOOKUP($X354,HIT!$B$182:$AP$2000,31,FALSE),0)</f>
        <v>201</v>
      </c>
      <c r="BC354" s="408">
        <f>IFERROR(VLOOKUP($X354,PITCH!$B$182:$AP$2000,34,FALSE),0)</f>
        <v>0</v>
      </c>
      <c r="BE354" s="110">
        <f>IFERROR(VLOOKUP($X354,OBP!$B$182:$AN$2001,32,FALSE),"")</f>
        <v>99</v>
      </c>
      <c r="BG354" s="110">
        <f>IFERROR(VLOOKUP($X354,OPS!$B$183:$AL$2002,31,FALSE),"")</f>
        <v>121</v>
      </c>
      <c r="BI354" s="110" t="str">
        <f>IFERROR(VLOOKUP($X354,PITCH!$B$205:$AP$2000,34,FALSE),"")</f>
        <v/>
      </c>
      <c r="BJ354" s="110" t="str">
        <f>IFERROR(VLOOKUP($X354,PITCH!$B$205:$AP$2000,34,FALSE),"")</f>
        <v/>
      </c>
      <c r="BK354" s="110" t="str">
        <f>IFERROR(VLOOKUP($X354,PITCH!$B$205:$AP$2000,34,FALSE),"")</f>
        <v/>
      </c>
    </row>
    <row r="355" spans="2:63" x14ac:dyDescent="0.2">
      <c r="B355" t="s">
        <v>535</v>
      </c>
      <c r="C355" t="s">
        <v>122</v>
      </c>
      <c r="D355" t="s">
        <v>111</v>
      </c>
      <c r="E355" t="s">
        <v>111</v>
      </c>
      <c r="F355">
        <v>-3</v>
      </c>
      <c r="M355">
        <v>154</v>
      </c>
      <c r="N355">
        <v>9</v>
      </c>
      <c r="O355">
        <v>0</v>
      </c>
      <c r="P355">
        <v>4.17</v>
      </c>
      <c r="Q355">
        <v>1.27</v>
      </c>
      <c r="R355">
        <v>138</v>
      </c>
      <c r="T355" s="127">
        <f t="shared" si="25"/>
        <v>353</v>
      </c>
      <c r="U355" t="str">
        <f t="shared" si="22"/>
        <v>P</v>
      </c>
      <c r="V355" t="str">
        <f>IF(U355="H",COUNTIF($U$3:$U355,"H"),"")</f>
        <v/>
      </c>
      <c r="W355">
        <f>IF(U355="P",COUNTIF($U$3:$U355,"P"),"")</f>
        <v>166</v>
      </c>
      <c r="X355" s="76" t="str">
        <f t="shared" si="23"/>
        <v>Anthony DeSclafani</v>
      </c>
      <c r="Y355">
        <f>IFERROR(VLOOKUP($X355,PITCH!$B$7:$AJ$2004,29,FALSE),"")</f>
        <v>8.3470456245325355</v>
      </c>
      <c r="Z355">
        <f>IFERROR(VLOOKUP($X355,PITCH!$B$7:$AJ$2004,30,FALSE),"")</f>
        <v>2.4906507105459985</v>
      </c>
      <c r="AA355">
        <f>IFERROR(VLOOKUP($X355,PITCH!$B$7:$AJ$2004,31,FALSE),"")</f>
        <v>5.856394913986537</v>
      </c>
      <c r="AB355" t="str">
        <f>IFERROR(VLOOKUP($X355,PITCH!$B$7:$AJ$2004,1,FALSE),"")</f>
        <v>Anthony DeSclafani</v>
      </c>
      <c r="AD355" s="108" t="str">
        <f>IFERROR(VLOOKUP($X355,Prospects!$A$3:$K$281,1,FALSE),"")</f>
        <v/>
      </c>
      <c r="AE355" s="108" t="str">
        <f>IFERROR(VLOOKUP($X355,Prospects!$A$3:$K$281,9,FALSE),"")</f>
        <v/>
      </c>
      <c r="AF355" s="108" t="str">
        <f>IFERROR(VLOOKUP($X355,Prospects!$A$3:$K$281,2,FALSE),"")</f>
        <v/>
      </c>
      <c r="AG355" s="110" t="str">
        <f>IFERROR(VLOOKUP($X355,Prospects!$A$3:$K$281,10,FALSE),"")</f>
        <v/>
      </c>
      <c r="AH355" s="110" t="str">
        <f>IFERROR(VLOOKUP($X355,Prospects!$A$3:$K$281,11,FALSE),"")</f>
        <v/>
      </c>
      <c r="AI355" s="110" t="str">
        <f>IFERROR(VLOOKUP($X355,Prospects!$A$3:$K$281,3,FALSE),"")</f>
        <v/>
      </c>
      <c r="AJ355" s="110" t="str">
        <f>IFERROR(VLOOKUP($X355,Prospects!$A$3:$K$281,4,FALSE),"")</f>
        <v/>
      </c>
      <c r="AK355" s="110" t="str">
        <f>IFERROR(VLOOKUP($X355,Prospects!$A$3:$K$281,5,FALSE),"")</f>
        <v/>
      </c>
      <c r="AL355" s="110" t="str">
        <f>IFERROR(VLOOKUP($X355,Prospects!$A$3:$K$281,6,FALSE),"")</f>
        <v/>
      </c>
      <c r="AN355" s="108" t="str">
        <f>IFERROR(VLOOKUP($X355,KEEPERS!$A$3:$H$300,1,FALSE),"")</f>
        <v/>
      </c>
      <c r="AO355" s="108" t="str">
        <f>IFERROR(VLOOKUP($X355,KEEPERS!$A$3:$H$300,5,FALSE),"")</f>
        <v/>
      </c>
      <c r="AP355" s="108" t="str">
        <f>IFERROR(VLOOKUP($X355,KEEPERS!$A$3:$H$300,2,FALSE),"")</f>
        <v/>
      </c>
      <c r="AQ355" s="110" t="str">
        <f>IFERROR(VLOOKUP($X355,KEEPERS!$A$3:$H$300,6,FALSE),"")</f>
        <v/>
      </c>
      <c r="AR355" s="110" t="str">
        <f>IFERROR(VLOOKUP($X355,KEEPERS!$A$3:$H$300,7,FALSE),"")</f>
        <v/>
      </c>
      <c r="AT355" s="110" t="str">
        <f>IFERROR(VLOOKUP($X355,HIT!$B$182:$AM$2000,1,FALSE),"")</f>
        <v/>
      </c>
      <c r="AU355" s="407">
        <f>IFERROR(VLOOKUP($X355,HIT!$B$182:$AM$2000,32,FALSE),0)</f>
        <v>0</v>
      </c>
      <c r="AV355" s="407">
        <f>IFERROR(VLOOKUP($X355,HIT!$B$182:$AM$2000,33,FALSE),0)</f>
        <v>0</v>
      </c>
      <c r="AW355" s="110" t="str">
        <f>IFERROR(VLOOKUP($X355,PITCH!$B$182:$AP$2000,1,FALSE),"")</f>
        <v>Anthony DeSclafani</v>
      </c>
      <c r="AX355" s="110">
        <f>IFERROR(VLOOKUP($X355,PITCH!$B$182:$AP$2000,35,FALSE),0)</f>
        <v>279.09999999999997</v>
      </c>
      <c r="AY355" s="110">
        <f>IFERROR(VLOOKUP($X355,PITCH!$B$182:$AP$2000,36,FALSE),0)</f>
        <v>11.629166666666665</v>
      </c>
      <c r="AZ355" s="408">
        <f t="shared" si="24"/>
        <v>279.09999999999997</v>
      </c>
      <c r="BA355" s="408">
        <f>IF(AZ355&gt;0,RANK(AZ355,AZ$3:AZ1015),"")</f>
        <v>288</v>
      </c>
      <c r="BB355" s="408">
        <f>IFERROR(VLOOKUP($X355,HIT!$B$182:$AP$2000,31,FALSE),0)</f>
        <v>0</v>
      </c>
      <c r="BC355" s="408">
        <f ca="1">IFERROR(VLOOKUP($X355,PITCH!$B$182:$AP$2000,34,FALSE),0)</f>
        <v>85</v>
      </c>
      <c r="BE355" s="110" t="str">
        <f>IFERROR(VLOOKUP($X355,OBP!$B$182:$AN$2001,32,FALSE),"")</f>
        <v/>
      </c>
      <c r="BG355" s="110" t="str">
        <f>IFERROR(VLOOKUP($X355,OPS!$B$183:$AL$2002,31,FALSE),"")</f>
        <v/>
      </c>
      <c r="BI355" s="110">
        <f ca="1">IFERROR(VLOOKUP($X355,PITCH!$B$205:$AP$2000,34,FALSE),"")</f>
        <v>85</v>
      </c>
      <c r="BJ355" s="110">
        <f ca="1">IFERROR(VLOOKUP($X355,PITCH!$B$205:$AP$2000,34,FALSE),"")</f>
        <v>85</v>
      </c>
      <c r="BK355" s="110">
        <f ca="1">IFERROR(VLOOKUP($X355,PITCH!$B$205:$AP$2000,34,FALSE),"")</f>
        <v>85</v>
      </c>
    </row>
    <row r="356" spans="2:63" x14ac:dyDescent="0.2">
      <c r="B356" t="s">
        <v>905</v>
      </c>
      <c r="C356" t="s">
        <v>2</v>
      </c>
      <c r="D356" t="s">
        <v>97</v>
      </c>
      <c r="E356" t="s">
        <v>97</v>
      </c>
      <c r="F356">
        <v>-3</v>
      </c>
      <c r="G356">
        <v>417</v>
      </c>
      <c r="H356">
        <v>47</v>
      </c>
      <c r="I356">
        <v>22</v>
      </c>
      <c r="J356">
        <v>58</v>
      </c>
      <c r="K356">
        <v>0</v>
      </c>
      <c r="L356">
        <v>0.21299999999999999</v>
      </c>
      <c r="T356" s="127">
        <f t="shared" si="25"/>
        <v>354</v>
      </c>
      <c r="U356" t="str">
        <f t="shared" si="22"/>
        <v>H</v>
      </c>
      <c r="V356">
        <f>IF(U356="H",COUNTIF($U$3:$U356,"H"),"")</f>
        <v>188</v>
      </c>
      <c r="W356" t="str">
        <f>IF(U356="P",COUNTIF($U$3:$U356,"P"),"")</f>
        <v/>
      </c>
      <c r="X356" s="76" t="str">
        <f t="shared" si="23"/>
        <v>Mike Zunino</v>
      </c>
      <c r="Y356" t="str">
        <f>IFERROR(VLOOKUP($X356,PITCH!$B$7:$AJ$2004,29,FALSE),"")</f>
        <v/>
      </c>
      <c r="Z356" t="str">
        <f>IFERROR(VLOOKUP($X356,PITCH!$B$7:$AJ$2004,30,FALSE),"")</f>
        <v/>
      </c>
      <c r="AA356" t="str">
        <f>IFERROR(VLOOKUP($X356,PITCH!$B$7:$AJ$2004,31,FALSE),"")</f>
        <v/>
      </c>
      <c r="AB356" t="str">
        <f>IFERROR(VLOOKUP($X356,PITCH!$B$7:$AJ$2004,1,FALSE),"")</f>
        <v/>
      </c>
      <c r="AD356" s="108" t="str">
        <f>IFERROR(VLOOKUP($X356,Prospects!$A$3:$K$281,1,FALSE),"")</f>
        <v/>
      </c>
      <c r="AE356" s="108" t="str">
        <f>IFERROR(VLOOKUP($X356,Prospects!$A$3:$K$281,9,FALSE),"")</f>
        <v/>
      </c>
      <c r="AF356" s="108" t="str">
        <f>IFERROR(VLOOKUP($X356,Prospects!$A$3:$K$281,2,FALSE),"")</f>
        <v/>
      </c>
      <c r="AG356" s="110" t="str">
        <f>IFERROR(VLOOKUP($X356,Prospects!$A$3:$K$281,10,FALSE),"")</f>
        <v/>
      </c>
      <c r="AH356" s="110" t="str">
        <f>IFERROR(VLOOKUP($X356,Prospects!$A$3:$K$281,11,FALSE),"")</f>
        <v/>
      </c>
      <c r="AI356" s="110" t="str">
        <f>IFERROR(VLOOKUP($X356,Prospects!$A$3:$K$281,3,FALSE),"")</f>
        <v/>
      </c>
      <c r="AJ356" s="110" t="str">
        <f>IFERROR(VLOOKUP($X356,Prospects!$A$3:$K$281,4,FALSE),"")</f>
        <v/>
      </c>
      <c r="AK356" s="110" t="str">
        <f>IFERROR(VLOOKUP($X356,Prospects!$A$3:$K$281,5,FALSE),"")</f>
        <v/>
      </c>
      <c r="AL356" s="110" t="str">
        <f>IFERROR(VLOOKUP($X356,Prospects!$A$3:$K$281,6,FALSE),"")</f>
        <v/>
      </c>
      <c r="AN356" s="108" t="str">
        <f>IFERROR(VLOOKUP($X356,KEEPERS!$A$3:$H$300,1,FALSE),"")</f>
        <v/>
      </c>
      <c r="AO356" s="108" t="str">
        <f>IFERROR(VLOOKUP($X356,KEEPERS!$A$3:$H$300,5,FALSE),"")</f>
        <v/>
      </c>
      <c r="AP356" s="108" t="str">
        <f>IFERROR(VLOOKUP($X356,KEEPERS!$A$3:$H$300,2,FALSE),"")</f>
        <v/>
      </c>
      <c r="AQ356" s="110" t="str">
        <f>IFERROR(VLOOKUP($X356,KEEPERS!$A$3:$H$300,6,FALSE),"")</f>
        <v/>
      </c>
      <c r="AR356" s="110" t="str">
        <f>IFERROR(VLOOKUP($X356,KEEPERS!$A$3:$H$300,7,FALSE),"")</f>
        <v/>
      </c>
      <c r="AT356" s="110" t="str">
        <f>IFERROR(VLOOKUP($X356,HIT!$B$182:$AM$2000,1,FALSE),"")</f>
        <v>Mike Zunino</v>
      </c>
      <c r="AU356" s="407">
        <f>IFERROR(VLOOKUP($X356,HIT!$B$182:$AM$2000,32,FALSE),0)</f>
        <v>204.85</v>
      </c>
      <c r="AV356" s="407">
        <f>IFERROR(VLOOKUP($X356,HIT!$B$182:$AM$2000,33,FALSE),0)</f>
        <v>1.8967592592592593</v>
      </c>
      <c r="AW356" s="110" t="str">
        <f>IFERROR(VLOOKUP($X356,PITCH!$B$182:$AP$2000,1,FALSE),"")</f>
        <v/>
      </c>
      <c r="AX356" s="110">
        <f>IFERROR(VLOOKUP($X356,PITCH!$B$182:$AP$2000,35,FALSE),0)</f>
        <v>0</v>
      </c>
      <c r="AY356" s="110">
        <f>IFERROR(VLOOKUP($X356,PITCH!$B$182:$AP$2000,36,FALSE),0)</f>
        <v>0</v>
      </c>
      <c r="AZ356" s="408">
        <f t="shared" si="24"/>
        <v>204.85</v>
      </c>
      <c r="BA356" s="408">
        <f>IF(AZ356&gt;0,RANK(AZ356,AZ$3:AZ1016),"")</f>
        <v>383</v>
      </c>
      <c r="BB356" s="408">
        <f ca="1">IFERROR(VLOOKUP($X356,HIT!$B$182:$AP$2000,31,FALSE),0)</f>
        <v>224</v>
      </c>
      <c r="BC356" s="408">
        <f>IFERROR(VLOOKUP($X356,PITCH!$B$182:$AP$2000,34,FALSE),0)</f>
        <v>0</v>
      </c>
      <c r="BE356" s="110">
        <f>IFERROR(VLOOKUP($X356,OBP!$B$182:$AN$2001,32,FALSE),"")</f>
        <v>194</v>
      </c>
      <c r="BG356" s="110">
        <f>IFERROR(VLOOKUP($X356,OPS!$B$183:$AL$2002,31,FALSE),"")</f>
        <v>168</v>
      </c>
      <c r="BI356" s="110" t="str">
        <f>IFERROR(VLOOKUP($X356,PITCH!$B$205:$AP$2000,34,FALSE),"")</f>
        <v/>
      </c>
      <c r="BJ356" s="110" t="str">
        <f>IFERROR(VLOOKUP($X356,PITCH!$B$205:$AP$2000,34,FALSE),"")</f>
        <v/>
      </c>
      <c r="BK356" s="110" t="str">
        <f>IFERROR(VLOOKUP($X356,PITCH!$B$205:$AP$2000,34,FALSE),"")</f>
        <v/>
      </c>
    </row>
    <row r="357" spans="2:63" x14ac:dyDescent="0.2">
      <c r="B357" t="s">
        <v>458</v>
      </c>
      <c r="C357" t="s">
        <v>714</v>
      </c>
      <c r="D357" t="s">
        <v>111</v>
      </c>
      <c r="E357" t="s">
        <v>111</v>
      </c>
      <c r="F357">
        <v>-3</v>
      </c>
      <c r="M357">
        <v>118</v>
      </c>
      <c r="N357">
        <v>6</v>
      </c>
      <c r="O357">
        <v>0</v>
      </c>
      <c r="P357">
        <v>4.09</v>
      </c>
      <c r="Q357">
        <v>1.33</v>
      </c>
      <c r="R357">
        <v>89</v>
      </c>
      <c r="T357" s="127">
        <f t="shared" si="25"/>
        <v>355</v>
      </c>
      <c r="U357" t="str">
        <f t="shared" si="22"/>
        <v>P</v>
      </c>
      <c r="V357" t="str">
        <f>IF(U357="H",COUNTIF($U$3:$U357,"H"),"")</f>
        <v/>
      </c>
      <c r="W357">
        <f>IF(U357="P",COUNTIF($U$3:$U357,"P"),"")</f>
        <v>167</v>
      </c>
      <c r="X357" s="76" t="str">
        <f t="shared" si="23"/>
        <v>Joe Ross</v>
      </c>
      <c r="Y357">
        <f>IFERROR(VLOOKUP($X357,PITCH!$B$7:$AJ$2004,29,FALSE),"")</f>
        <v>7.3509933774834444</v>
      </c>
      <c r="Z357">
        <f>IFERROR(VLOOKUP($X357,PITCH!$B$7:$AJ$2004,30,FALSE),"")</f>
        <v>2.7814569536423841</v>
      </c>
      <c r="AA357">
        <f>IFERROR(VLOOKUP($X357,PITCH!$B$7:$AJ$2004,31,FALSE),"")</f>
        <v>4.5695364238410603</v>
      </c>
      <c r="AB357" t="str">
        <f>IFERROR(VLOOKUP($X357,PITCH!$B$7:$AJ$2004,1,FALSE),"")</f>
        <v>Joe Ross</v>
      </c>
      <c r="AD357" s="108" t="str">
        <f>IFERROR(VLOOKUP($X357,Prospects!$A$3:$K$281,1,FALSE),"")</f>
        <v/>
      </c>
      <c r="AE357" s="108" t="str">
        <f>IFERROR(VLOOKUP($X357,Prospects!$A$3:$K$281,9,FALSE),"")</f>
        <v/>
      </c>
      <c r="AF357" s="108" t="str">
        <f>IFERROR(VLOOKUP($X357,Prospects!$A$3:$K$281,2,FALSE),"")</f>
        <v/>
      </c>
      <c r="AG357" s="110" t="str">
        <f>IFERROR(VLOOKUP($X357,Prospects!$A$3:$K$281,10,FALSE),"")</f>
        <v/>
      </c>
      <c r="AH357" s="110" t="str">
        <f>IFERROR(VLOOKUP($X357,Prospects!$A$3:$K$281,11,FALSE),"")</f>
        <v/>
      </c>
      <c r="AI357" s="110" t="str">
        <f>IFERROR(VLOOKUP($X357,Prospects!$A$3:$K$281,3,FALSE),"")</f>
        <v/>
      </c>
      <c r="AJ357" s="110" t="str">
        <f>IFERROR(VLOOKUP($X357,Prospects!$A$3:$K$281,4,FALSE),"")</f>
        <v/>
      </c>
      <c r="AK357" s="110" t="str">
        <f>IFERROR(VLOOKUP($X357,Prospects!$A$3:$K$281,5,FALSE),"")</f>
        <v/>
      </c>
      <c r="AL357" s="110" t="str">
        <f>IFERROR(VLOOKUP($X357,Prospects!$A$3:$K$281,6,FALSE),"")</f>
        <v/>
      </c>
      <c r="AN357" s="108" t="str">
        <f>IFERROR(VLOOKUP($X357,KEEPERS!$A$3:$H$300,1,FALSE),"")</f>
        <v/>
      </c>
      <c r="AO357" s="108" t="str">
        <f>IFERROR(VLOOKUP($X357,KEEPERS!$A$3:$H$300,5,FALSE),"")</f>
        <v/>
      </c>
      <c r="AP357" s="108" t="str">
        <f>IFERROR(VLOOKUP($X357,KEEPERS!$A$3:$H$300,2,FALSE),"")</f>
        <v/>
      </c>
      <c r="AQ357" s="110" t="str">
        <f>IFERROR(VLOOKUP($X357,KEEPERS!$A$3:$H$300,6,FALSE),"")</f>
        <v/>
      </c>
      <c r="AR357" s="110" t="str">
        <f>IFERROR(VLOOKUP($X357,KEEPERS!$A$3:$H$300,7,FALSE),"")</f>
        <v/>
      </c>
      <c r="AT357" s="110" t="str">
        <f>IFERROR(VLOOKUP($X357,HIT!$B$182:$AM$2000,1,FALSE),"")</f>
        <v/>
      </c>
      <c r="AU357" s="407">
        <f>IFERROR(VLOOKUP($X357,HIT!$B$182:$AM$2000,32,FALSE),0)</f>
        <v>0</v>
      </c>
      <c r="AV357" s="407">
        <f>IFERROR(VLOOKUP($X357,HIT!$B$182:$AM$2000,33,FALSE),0)</f>
        <v>0</v>
      </c>
      <c r="AW357" s="110" t="str">
        <f>IFERROR(VLOOKUP($X357,PITCH!$B$182:$AP$2000,1,FALSE),"")</f>
        <v>Joe Ross</v>
      </c>
      <c r="AX357" s="110">
        <f>IFERROR(VLOOKUP($X357,PITCH!$B$182:$AP$2000,35,FALSE),0)</f>
        <v>168.79999999999995</v>
      </c>
      <c r="AY357" s="110">
        <f>IFERROR(VLOOKUP($X357,PITCH!$B$182:$AP$2000,36,FALSE),0)</f>
        <v>9.9294117647058791</v>
      </c>
      <c r="AZ357" s="408">
        <f t="shared" si="24"/>
        <v>168.79999999999995</v>
      </c>
      <c r="BA357" s="408">
        <f>IF(AZ357&gt;0,RANK(AZ357,AZ$3:AZ1017),"")</f>
        <v>428</v>
      </c>
      <c r="BB357" s="408">
        <f>IFERROR(VLOOKUP($X357,HIT!$B$182:$AP$2000,31,FALSE),0)</f>
        <v>0</v>
      </c>
      <c r="BC357" s="408">
        <f ca="1">IFERROR(VLOOKUP($X357,PITCH!$B$182:$AP$2000,34,FALSE),0)</f>
        <v>134</v>
      </c>
      <c r="BE357" s="110" t="str">
        <f>IFERROR(VLOOKUP($X357,OBP!$B$182:$AN$2001,32,FALSE),"")</f>
        <v/>
      </c>
      <c r="BG357" s="110" t="str">
        <f>IFERROR(VLOOKUP($X357,OPS!$B$183:$AL$2002,31,FALSE),"")</f>
        <v/>
      </c>
      <c r="BI357" s="110">
        <f ca="1">IFERROR(VLOOKUP($X357,PITCH!$B$205:$AP$2000,34,FALSE),"")</f>
        <v>134</v>
      </c>
      <c r="BJ357" s="110">
        <f ca="1">IFERROR(VLOOKUP($X357,PITCH!$B$205:$AP$2000,34,FALSE),"")</f>
        <v>134</v>
      </c>
      <c r="BK357" s="110">
        <f ca="1">IFERROR(VLOOKUP($X357,PITCH!$B$205:$AP$2000,34,FALSE),"")</f>
        <v>134</v>
      </c>
    </row>
    <row r="358" spans="2:63" x14ac:dyDescent="0.2">
      <c r="B358" t="s">
        <v>511</v>
      </c>
      <c r="C358" t="s">
        <v>8</v>
      </c>
      <c r="D358" t="s">
        <v>97</v>
      </c>
      <c r="E358" t="s">
        <v>998</v>
      </c>
      <c r="F358">
        <v>-3</v>
      </c>
      <c r="G358">
        <v>402</v>
      </c>
      <c r="H358">
        <v>47</v>
      </c>
      <c r="I358">
        <v>11</v>
      </c>
      <c r="J358">
        <v>59</v>
      </c>
      <c r="K358">
        <v>3</v>
      </c>
      <c r="L358">
        <v>0.253</v>
      </c>
      <c r="T358" s="127">
        <f t="shared" si="25"/>
        <v>356</v>
      </c>
      <c r="U358" t="str">
        <f t="shared" si="22"/>
        <v>H</v>
      </c>
      <c r="V358">
        <f>IF(U358="H",COUNTIF($U$3:$U358,"H"),"")</f>
        <v>189</v>
      </c>
      <c r="W358" t="str">
        <f>IF(U358="P",COUNTIF($U$3:$U358,"P"),"")</f>
        <v/>
      </c>
      <c r="X358" s="76" t="str">
        <f t="shared" si="23"/>
        <v>Francisco Cervelli</v>
      </c>
      <c r="Y358" t="str">
        <f>IFERROR(VLOOKUP($X358,PITCH!$B$7:$AJ$2004,29,FALSE),"")</f>
        <v/>
      </c>
      <c r="Z358" t="str">
        <f>IFERROR(VLOOKUP($X358,PITCH!$B$7:$AJ$2004,30,FALSE),"")</f>
        <v/>
      </c>
      <c r="AA358" t="str">
        <f>IFERROR(VLOOKUP($X358,PITCH!$B$7:$AJ$2004,31,FALSE),"")</f>
        <v/>
      </c>
      <c r="AB358" t="str">
        <f>IFERROR(VLOOKUP($X358,PITCH!$B$7:$AJ$2004,1,FALSE),"")</f>
        <v/>
      </c>
      <c r="AD358" s="108" t="str">
        <f>IFERROR(VLOOKUP($X358,Prospects!$A$3:$K$281,1,FALSE),"")</f>
        <v/>
      </c>
      <c r="AE358" s="108" t="str">
        <f>IFERROR(VLOOKUP($X358,Prospects!$A$3:$K$281,9,FALSE),"")</f>
        <v/>
      </c>
      <c r="AF358" s="108" t="str">
        <f>IFERROR(VLOOKUP($X358,Prospects!$A$3:$K$281,2,FALSE),"")</f>
        <v/>
      </c>
      <c r="AG358" s="110" t="str">
        <f>IFERROR(VLOOKUP($X358,Prospects!$A$3:$K$281,10,FALSE),"")</f>
        <v/>
      </c>
      <c r="AH358" s="110" t="str">
        <f>IFERROR(VLOOKUP($X358,Prospects!$A$3:$K$281,11,FALSE),"")</f>
        <v/>
      </c>
      <c r="AI358" s="110" t="str">
        <f>IFERROR(VLOOKUP($X358,Prospects!$A$3:$K$281,3,FALSE),"")</f>
        <v/>
      </c>
      <c r="AJ358" s="110" t="str">
        <f>IFERROR(VLOOKUP($X358,Prospects!$A$3:$K$281,4,FALSE),"")</f>
        <v/>
      </c>
      <c r="AK358" s="110" t="str">
        <f>IFERROR(VLOOKUP($X358,Prospects!$A$3:$K$281,5,FALSE),"")</f>
        <v/>
      </c>
      <c r="AL358" s="110" t="str">
        <f>IFERROR(VLOOKUP($X358,Prospects!$A$3:$K$281,6,FALSE),"")</f>
        <v/>
      </c>
      <c r="AN358" s="108" t="str">
        <f>IFERROR(VLOOKUP($X358,KEEPERS!$A$3:$H$300,1,FALSE),"")</f>
        <v/>
      </c>
      <c r="AO358" s="108" t="str">
        <f>IFERROR(VLOOKUP($X358,KEEPERS!$A$3:$H$300,5,FALSE),"")</f>
        <v/>
      </c>
      <c r="AP358" s="108" t="str">
        <f>IFERROR(VLOOKUP($X358,KEEPERS!$A$3:$H$300,2,FALSE),"")</f>
        <v/>
      </c>
      <c r="AQ358" s="110" t="str">
        <f>IFERROR(VLOOKUP($X358,KEEPERS!$A$3:$H$300,6,FALSE),"")</f>
        <v/>
      </c>
      <c r="AR358" s="110" t="str">
        <f>IFERROR(VLOOKUP($X358,KEEPERS!$A$3:$H$300,7,FALSE),"")</f>
        <v/>
      </c>
      <c r="AT358" s="110" t="str">
        <f>IFERROR(VLOOKUP($X358,HIT!$B$182:$AM$2000,1,FALSE),"")</f>
        <v>Francisco Cervelli</v>
      </c>
      <c r="AU358" s="407">
        <f>IFERROR(VLOOKUP($X358,HIT!$B$182:$AM$2000,32,FALSE),0)</f>
        <v>240.05000000000004</v>
      </c>
      <c r="AV358" s="407">
        <f>IFERROR(VLOOKUP($X358,HIT!$B$182:$AM$2000,33,FALSE),0)</f>
        <v>2.124336283185841</v>
      </c>
      <c r="AW358" s="110" t="str">
        <f>IFERROR(VLOOKUP($X358,PITCH!$B$182:$AP$2000,1,FALSE),"")</f>
        <v/>
      </c>
      <c r="AX358" s="110">
        <f>IFERROR(VLOOKUP($X358,PITCH!$B$182:$AP$2000,35,FALSE),0)</f>
        <v>0</v>
      </c>
      <c r="AY358" s="110">
        <f>IFERROR(VLOOKUP($X358,PITCH!$B$182:$AP$2000,36,FALSE),0)</f>
        <v>0</v>
      </c>
      <c r="AZ358" s="408">
        <f t="shared" si="24"/>
        <v>240.05000000000004</v>
      </c>
      <c r="BA358" s="408">
        <f>IF(AZ358&gt;0,RANK(AZ358,AZ$3:AZ1018),"")</f>
        <v>345</v>
      </c>
      <c r="BB358" s="408">
        <f ca="1">IFERROR(VLOOKUP($X358,HIT!$B$182:$AP$2000,31,FALSE),0)</f>
        <v>372</v>
      </c>
      <c r="BC358" s="408">
        <f>IFERROR(VLOOKUP($X358,PITCH!$B$182:$AP$2000,34,FALSE),0)</f>
        <v>0</v>
      </c>
      <c r="BE358" s="110">
        <f>IFERROR(VLOOKUP($X358,OBP!$B$182:$AN$2001,32,FALSE),"")</f>
        <v>110</v>
      </c>
      <c r="BG358" s="110">
        <f>IFERROR(VLOOKUP($X358,OPS!$B$183:$AL$2002,31,FALSE),"")</f>
        <v>137</v>
      </c>
      <c r="BI358" s="110" t="str">
        <f>IFERROR(VLOOKUP($X358,PITCH!$B$205:$AP$2000,34,FALSE),"")</f>
        <v/>
      </c>
      <c r="BJ358" s="110" t="str">
        <f>IFERROR(VLOOKUP($X358,PITCH!$B$205:$AP$2000,34,FALSE),"")</f>
        <v/>
      </c>
      <c r="BK358" s="110" t="str">
        <f>IFERROR(VLOOKUP($X358,PITCH!$B$205:$AP$2000,34,FALSE),"")</f>
        <v/>
      </c>
    </row>
    <row r="359" spans="2:63" x14ac:dyDescent="0.2">
      <c r="B359" t="s">
        <v>416</v>
      </c>
      <c r="C359" t="s">
        <v>7</v>
      </c>
      <c r="D359" t="s">
        <v>110</v>
      </c>
      <c r="E359" t="s">
        <v>429</v>
      </c>
      <c r="F359">
        <v>-3</v>
      </c>
      <c r="G359">
        <v>586</v>
      </c>
      <c r="H359">
        <v>63</v>
      </c>
      <c r="I359">
        <v>12</v>
      </c>
      <c r="J359">
        <v>58</v>
      </c>
      <c r="K359">
        <v>6</v>
      </c>
      <c r="L359">
        <v>0.249</v>
      </c>
      <c r="T359" s="127">
        <f t="shared" si="25"/>
        <v>357</v>
      </c>
      <c r="U359" t="str">
        <f t="shared" si="22"/>
        <v>H</v>
      </c>
      <c r="V359">
        <f>IF(U359="H",COUNTIF($U$3:$U359,"H"),"")</f>
        <v>190</v>
      </c>
      <c r="W359" t="str">
        <f>IF(U359="P",COUNTIF($U$3:$U359,"P"),"")</f>
        <v/>
      </c>
      <c r="X359" s="76" t="str">
        <f t="shared" si="23"/>
        <v>Freddy Galvis</v>
      </c>
      <c r="Y359" t="str">
        <f>IFERROR(VLOOKUP($X359,PITCH!$B$7:$AJ$2004,29,FALSE),"")</f>
        <v/>
      </c>
      <c r="Z359" t="str">
        <f>IFERROR(VLOOKUP($X359,PITCH!$B$7:$AJ$2004,30,FALSE),"")</f>
        <v/>
      </c>
      <c r="AA359" t="str">
        <f>IFERROR(VLOOKUP($X359,PITCH!$B$7:$AJ$2004,31,FALSE),"")</f>
        <v/>
      </c>
      <c r="AB359" t="str">
        <f>IFERROR(VLOOKUP($X359,PITCH!$B$7:$AJ$2004,1,FALSE),"")</f>
        <v/>
      </c>
      <c r="AD359" s="108" t="str">
        <f>IFERROR(VLOOKUP($X359,Prospects!$A$3:$K$281,1,FALSE),"")</f>
        <v/>
      </c>
      <c r="AE359" s="108" t="str">
        <f>IFERROR(VLOOKUP($X359,Prospects!$A$3:$K$281,9,FALSE),"")</f>
        <v/>
      </c>
      <c r="AF359" s="108" t="str">
        <f>IFERROR(VLOOKUP($X359,Prospects!$A$3:$K$281,2,FALSE),"")</f>
        <v/>
      </c>
      <c r="AG359" s="110" t="str">
        <f>IFERROR(VLOOKUP($X359,Prospects!$A$3:$K$281,10,FALSE),"")</f>
        <v/>
      </c>
      <c r="AH359" s="110" t="str">
        <f>IFERROR(VLOOKUP($X359,Prospects!$A$3:$K$281,11,FALSE),"")</f>
        <v/>
      </c>
      <c r="AI359" s="110" t="str">
        <f>IFERROR(VLOOKUP($X359,Prospects!$A$3:$K$281,3,FALSE),"")</f>
        <v/>
      </c>
      <c r="AJ359" s="110" t="str">
        <f>IFERROR(VLOOKUP($X359,Prospects!$A$3:$K$281,4,FALSE),"")</f>
        <v/>
      </c>
      <c r="AK359" s="110" t="str">
        <f>IFERROR(VLOOKUP($X359,Prospects!$A$3:$K$281,5,FALSE),"")</f>
        <v/>
      </c>
      <c r="AL359" s="110" t="str">
        <f>IFERROR(VLOOKUP($X359,Prospects!$A$3:$K$281,6,FALSE),"")</f>
        <v/>
      </c>
      <c r="AN359" s="108" t="str">
        <f>IFERROR(VLOOKUP($X359,KEEPERS!$A$3:$H$300,1,FALSE),"")</f>
        <v/>
      </c>
      <c r="AO359" s="108" t="str">
        <f>IFERROR(VLOOKUP($X359,KEEPERS!$A$3:$H$300,5,FALSE),"")</f>
        <v/>
      </c>
      <c r="AP359" s="108" t="str">
        <f>IFERROR(VLOOKUP($X359,KEEPERS!$A$3:$H$300,2,FALSE),"")</f>
        <v/>
      </c>
      <c r="AQ359" s="110" t="str">
        <f>IFERROR(VLOOKUP($X359,KEEPERS!$A$3:$H$300,6,FALSE),"")</f>
        <v/>
      </c>
      <c r="AR359" s="110" t="str">
        <f>IFERROR(VLOOKUP($X359,KEEPERS!$A$3:$H$300,7,FALSE),"")</f>
        <v/>
      </c>
      <c r="AT359" s="110" t="str">
        <f>IFERROR(VLOOKUP($X359,HIT!$B$182:$AM$2000,1,FALSE),"")</f>
        <v>Freddy Galvis</v>
      </c>
      <c r="AU359" s="407">
        <f>IFERROR(VLOOKUP($X359,HIT!$B$182:$AM$2000,32,FALSE),0)</f>
        <v>247.80000000000004</v>
      </c>
      <c r="AV359" s="407">
        <f>IFERROR(VLOOKUP($X359,HIT!$B$182:$AM$2000,33,FALSE),0)</f>
        <v>2.1000000000000005</v>
      </c>
      <c r="AW359" s="110" t="str">
        <f>IFERROR(VLOOKUP($X359,PITCH!$B$182:$AP$2000,1,FALSE),"")</f>
        <v/>
      </c>
      <c r="AX359" s="110">
        <f>IFERROR(VLOOKUP($X359,PITCH!$B$182:$AP$2000,35,FALSE),0)</f>
        <v>0</v>
      </c>
      <c r="AY359" s="110">
        <f>IFERROR(VLOOKUP($X359,PITCH!$B$182:$AP$2000,36,FALSE),0)</f>
        <v>0</v>
      </c>
      <c r="AZ359" s="408">
        <f t="shared" si="24"/>
        <v>247.80000000000004</v>
      </c>
      <c r="BA359" s="408">
        <f>IF(AZ359&gt;0,RANK(AZ359,AZ$3:AZ1019),"")</f>
        <v>332</v>
      </c>
      <c r="BB359" s="408">
        <f ca="1">IFERROR(VLOOKUP($X359,HIT!$B$182:$AP$2000,31,FALSE),0)</f>
        <v>394</v>
      </c>
      <c r="BC359" s="408">
        <f>IFERROR(VLOOKUP($X359,PITCH!$B$182:$AP$2000,34,FALSE),0)</f>
        <v>0</v>
      </c>
      <c r="BE359" s="110">
        <f>IFERROR(VLOOKUP($X359,OBP!$B$182:$AN$2001,32,FALSE),"")</f>
        <v>286</v>
      </c>
      <c r="BG359" s="110">
        <f>IFERROR(VLOOKUP($X359,OPS!$B$183:$AL$2002,31,FALSE),"")</f>
        <v>283</v>
      </c>
      <c r="BI359" s="110" t="str">
        <f>IFERROR(VLOOKUP($X359,PITCH!$B$205:$AP$2000,34,FALSE),"")</f>
        <v/>
      </c>
      <c r="BJ359" s="110" t="str">
        <f>IFERROR(VLOOKUP($X359,PITCH!$B$205:$AP$2000,34,FALSE),"")</f>
        <v/>
      </c>
      <c r="BK359" s="110" t="str">
        <f>IFERROR(VLOOKUP($X359,PITCH!$B$205:$AP$2000,34,FALSE),"")</f>
        <v/>
      </c>
    </row>
    <row r="360" spans="2:63" x14ac:dyDescent="0.2">
      <c r="B360" t="s">
        <v>215</v>
      </c>
      <c r="C360" t="s">
        <v>716</v>
      </c>
      <c r="D360" t="s">
        <v>1026</v>
      </c>
      <c r="E360" t="s">
        <v>1026</v>
      </c>
      <c r="F360">
        <v>-3</v>
      </c>
      <c r="G360">
        <v>445</v>
      </c>
      <c r="H360">
        <v>62</v>
      </c>
      <c r="I360">
        <v>10</v>
      </c>
      <c r="J360">
        <v>41</v>
      </c>
      <c r="K360">
        <v>4</v>
      </c>
      <c r="L360">
        <v>0.27600000000000002</v>
      </c>
      <c r="T360" s="127">
        <f t="shared" si="25"/>
        <v>358</v>
      </c>
      <c r="U360" t="str">
        <f t="shared" si="22"/>
        <v>H</v>
      </c>
      <c r="V360">
        <f>IF(U360="H",COUNTIF($U$3:$U360,"H"),"")</f>
        <v>191</v>
      </c>
      <c r="W360" t="str">
        <f>IF(U360="P",COUNTIF($U$3:$U360,"P"),"")</f>
        <v/>
      </c>
      <c r="X360" s="76" t="str">
        <f t="shared" si="23"/>
        <v>Ben Zobrist</v>
      </c>
      <c r="Y360" t="str">
        <f>IFERROR(VLOOKUP($X360,PITCH!$B$7:$AJ$2004,29,FALSE),"")</f>
        <v/>
      </c>
      <c r="Z360" t="str">
        <f>IFERROR(VLOOKUP($X360,PITCH!$B$7:$AJ$2004,30,FALSE),"")</f>
        <v/>
      </c>
      <c r="AA360" t="str">
        <f>IFERROR(VLOOKUP($X360,PITCH!$B$7:$AJ$2004,31,FALSE),"")</f>
        <v/>
      </c>
      <c r="AB360" t="str">
        <f>IFERROR(VLOOKUP($X360,PITCH!$B$7:$AJ$2004,1,FALSE),"")</f>
        <v/>
      </c>
      <c r="AD360" s="108" t="str">
        <f>IFERROR(VLOOKUP($X360,Prospects!$A$3:$K$281,1,FALSE),"")</f>
        <v/>
      </c>
      <c r="AE360" s="108" t="str">
        <f>IFERROR(VLOOKUP($X360,Prospects!$A$3:$K$281,9,FALSE),"")</f>
        <v/>
      </c>
      <c r="AF360" s="108" t="str">
        <f>IFERROR(VLOOKUP($X360,Prospects!$A$3:$K$281,2,FALSE),"")</f>
        <v/>
      </c>
      <c r="AG360" s="110" t="str">
        <f>IFERROR(VLOOKUP($X360,Prospects!$A$3:$K$281,10,FALSE),"")</f>
        <v/>
      </c>
      <c r="AH360" s="110" t="str">
        <f>IFERROR(VLOOKUP($X360,Prospects!$A$3:$K$281,11,FALSE),"")</f>
        <v/>
      </c>
      <c r="AI360" s="110" t="str">
        <f>IFERROR(VLOOKUP($X360,Prospects!$A$3:$K$281,3,FALSE),"")</f>
        <v/>
      </c>
      <c r="AJ360" s="110" t="str">
        <f>IFERROR(VLOOKUP($X360,Prospects!$A$3:$K$281,4,FALSE),"")</f>
        <v/>
      </c>
      <c r="AK360" s="110" t="str">
        <f>IFERROR(VLOOKUP($X360,Prospects!$A$3:$K$281,5,FALSE),"")</f>
        <v/>
      </c>
      <c r="AL360" s="110" t="str">
        <f>IFERROR(VLOOKUP($X360,Prospects!$A$3:$K$281,6,FALSE),"")</f>
        <v/>
      </c>
      <c r="AN360" s="108" t="str">
        <f>IFERROR(VLOOKUP($X360,KEEPERS!$A$3:$H$300,1,FALSE),"")</f>
        <v/>
      </c>
      <c r="AO360" s="108" t="str">
        <f>IFERROR(VLOOKUP($X360,KEEPERS!$A$3:$H$300,5,FALSE),"")</f>
        <v/>
      </c>
      <c r="AP360" s="108" t="str">
        <f>IFERROR(VLOOKUP($X360,KEEPERS!$A$3:$H$300,2,FALSE),"")</f>
        <v/>
      </c>
      <c r="AQ360" s="110" t="str">
        <f>IFERROR(VLOOKUP($X360,KEEPERS!$A$3:$H$300,6,FALSE),"")</f>
        <v/>
      </c>
      <c r="AR360" s="110" t="str">
        <f>IFERROR(VLOOKUP($X360,KEEPERS!$A$3:$H$300,7,FALSE),"")</f>
        <v/>
      </c>
      <c r="AT360" s="110" t="str">
        <f>IFERROR(VLOOKUP($X360,HIT!$B$182:$AM$2000,1,FALSE),"")</f>
        <v>Ben Zobrist</v>
      </c>
      <c r="AU360" s="407">
        <f>IFERROR(VLOOKUP($X360,HIT!$B$182:$AM$2000,32,FALSE),0)</f>
        <v>273.54999999999995</v>
      </c>
      <c r="AV360" s="407">
        <f>IFERROR(VLOOKUP($X360,HIT!$B$182:$AM$2000,33,FALSE),0)</f>
        <v>2.556542056074766</v>
      </c>
      <c r="AW360" s="110" t="str">
        <f>IFERROR(VLOOKUP($X360,PITCH!$B$182:$AP$2000,1,FALSE),"")</f>
        <v/>
      </c>
      <c r="AX360" s="110">
        <f>IFERROR(VLOOKUP($X360,PITCH!$B$182:$AP$2000,35,FALSE),0)</f>
        <v>0</v>
      </c>
      <c r="AY360" s="110">
        <f>IFERROR(VLOOKUP($X360,PITCH!$B$182:$AP$2000,36,FALSE),0)</f>
        <v>0</v>
      </c>
      <c r="AZ360" s="408">
        <f t="shared" si="24"/>
        <v>273.54999999999995</v>
      </c>
      <c r="BA360" s="408">
        <f>IF(AZ360&gt;0,RANK(AZ360,AZ$3:AZ1020),"")</f>
        <v>297</v>
      </c>
      <c r="BB360" s="408">
        <f ca="1">IFERROR(VLOOKUP($X360,HIT!$B$182:$AP$2000,31,FALSE),0)</f>
        <v>254</v>
      </c>
      <c r="BC360" s="408">
        <f>IFERROR(VLOOKUP($X360,PITCH!$B$182:$AP$2000,34,FALSE),0)</f>
        <v>0</v>
      </c>
      <c r="BE360" s="110">
        <f>IFERROR(VLOOKUP($X360,OBP!$B$182:$AN$2001,32,FALSE),"")</f>
        <v>210</v>
      </c>
      <c r="BG360" s="110">
        <f>IFERROR(VLOOKUP($X360,OPS!$B$183:$AL$2002,31,FALSE),"")</f>
        <v>233</v>
      </c>
      <c r="BI360" s="110" t="str">
        <f>IFERROR(VLOOKUP($X360,PITCH!$B$205:$AP$2000,34,FALSE),"")</f>
        <v/>
      </c>
      <c r="BJ360" s="110" t="str">
        <f>IFERROR(VLOOKUP($X360,PITCH!$B$205:$AP$2000,34,FALSE),"")</f>
        <v/>
      </c>
      <c r="BK360" s="110" t="str">
        <f>IFERROR(VLOOKUP($X360,PITCH!$B$205:$AP$2000,34,FALSE),"")</f>
        <v/>
      </c>
    </row>
    <row r="361" spans="2:63" x14ac:dyDescent="0.2">
      <c r="B361" t="s">
        <v>156</v>
      </c>
      <c r="C361" t="s">
        <v>123</v>
      </c>
      <c r="D361" t="s">
        <v>112</v>
      </c>
      <c r="E361" t="s">
        <v>112</v>
      </c>
      <c r="F361">
        <v>-3</v>
      </c>
      <c r="G361">
        <v>509</v>
      </c>
      <c r="H361">
        <v>55</v>
      </c>
      <c r="I361">
        <v>24</v>
      </c>
      <c r="J361">
        <v>64</v>
      </c>
      <c r="K361">
        <v>2</v>
      </c>
      <c r="L361">
        <v>0.24199999999999999</v>
      </c>
      <c r="T361" s="127">
        <f t="shared" si="25"/>
        <v>359</v>
      </c>
      <c r="U361" t="str">
        <f t="shared" si="22"/>
        <v>H</v>
      </c>
      <c r="V361">
        <f>IF(U361="H",COUNTIF($U$3:$U361,"H"),"")</f>
        <v>192</v>
      </c>
      <c r="W361" t="str">
        <f>IF(U361="P",COUNTIF($U$3:$U361,"P"),"")</f>
        <v/>
      </c>
      <c r="X361" s="76" t="str">
        <f t="shared" si="23"/>
        <v>Albert Pujols</v>
      </c>
      <c r="Y361" t="str">
        <f>IFERROR(VLOOKUP($X361,PITCH!$B$7:$AJ$2004,29,FALSE),"")</f>
        <v/>
      </c>
      <c r="Z361" t="str">
        <f>IFERROR(VLOOKUP($X361,PITCH!$B$7:$AJ$2004,30,FALSE),"")</f>
        <v/>
      </c>
      <c r="AA361" t="str">
        <f>IFERROR(VLOOKUP($X361,PITCH!$B$7:$AJ$2004,31,FALSE),"")</f>
        <v/>
      </c>
      <c r="AB361" t="str">
        <f>IFERROR(VLOOKUP($X361,PITCH!$B$7:$AJ$2004,1,FALSE),"")</f>
        <v/>
      </c>
      <c r="AD361" s="108" t="str">
        <f>IFERROR(VLOOKUP($X361,Prospects!$A$3:$K$281,1,FALSE),"")</f>
        <v/>
      </c>
      <c r="AE361" s="108" t="str">
        <f>IFERROR(VLOOKUP($X361,Prospects!$A$3:$K$281,9,FALSE),"")</f>
        <v/>
      </c>
      <c r="AF361" s="108" t="str">
        <f>IFERROR(VLOOKUP($X361,Prospects!$A$3:$K$281,2,FALSE),"")</f>
        <v/>
      </c>
      <c r="AG361" s="110" t="str">
        <f>IFERROR(VLOOKUP($X361,Prospects!$A$3:$K$281,10,FALSE),"")</f>
        <v/>
      </c>
      <c r="AH361" s="110" t="str">
        <f>IFERROR(VLOOKUP($X361,Prospects!$A$3:$K$281,11,FALSE),"")</f>
        <v/>
      </c>
      <c r="AI361" s="110" t="str">
        <f>IFERROR(VLOOKUP($X361,Prospects!$A$3:$K$281,3,FALSE),"")</f>
        <v/>
      </c>
      <c r="AJ361" s="110" t="str">
        <f>IFERROR(VLOOKUP($X361,Prospects!$A$3:$K$281,4,FALSE),"")</f>
        <v/>
      </c>
      <c r="AK361" s="110" t="str">
        <f>IFERROR(VLOOKUP($X361,Prospects!$A$3:$K$281,5,FALSE),"")</f>
        <v/>
      </c>
      <c r="AL361" s="110" t="str">
        <f>IFERROR(VLOOKUP($X361,Prospects!$A$3:$K$281,6,FALSE),"")</f>
        <v/>
      </c>
      <c r="AN361" s="108" t="str">
        <f>IFERROR(VLOOKUP($X361,KEEPERS!$A$3:$H$300,1,FALSE),"")</f>
        <v/>
      </c>
      <c r="AO361" s="108" t="str">
        <f>IFERROR(VLOOKUP($X361,KEEPERS!$A$3:$H$300,5,FALSE),"")</f>
        <v/>
      </c>
      <c r="AP361" s="108" t="str">
        <f>IFERROR(VLOOKUP($X361,KEEPERS!$A$3:$H$300,2,FALSE),"")</f>
        <v/>
      </c>
      <c r="AQ361" s="110" t="str">
        <f>IFERROR(VLOOKUP($X361,KEEPERS!$A$3:$H$300,6,FALSE),"")</f>
        <v/>
      </c>
      <c r="AR361" s="110" t="str">
        <f>IFERROR(VLOOKUP($X361,KEEPERS!$A$3:$H$300,7,FALSE),"")</f>
        <v/>
      </c>
      <c r="AT361" s="110" t="str">
        <f>IFERROR(VLOOKUP($X361,HIT!$B$182:$AM$2000,1,FALSE),"")</f>
        <v>Albert Pujols</v>
      </c>
      <c r="AU361" s="407">
        <f>IFERROR(VLOOKUP($X361,HIT!$B$182:$AM$2000,32,FALSE),0)</f>
        <v>260.74999999999994</v>
      </c>
      <c r="AV361" s="407">
        <f>IFERROR(VLOOKUP($X361,HIT!$B$182:$AM$2000,33,FALSE),0)</f>
        <v>2.5315533980582519</v>
      </c>
      <c r="AW361" s="110" t="str">
        <f>IFERROR(VLOOKUP($X361,PITCH!$B$182:$AP$2000,1,FALSE),"")</f>
        <v/>
      </c>
      <c r="AX361" s="110">
        <f>IFERROR(VLOOKUP($X361,PITCH!$B$182:$AP$2000,35,FALSE),0)</f>
        <v>0</v>
      </c>
      <c r="AY361" s="110">
        <f>IFERROR(VLOOKUP($X361,PITCH!$B$182:$AP$2000,36,FALSE),0)</f>
        <v>0</v>
      </c>
      <c r="AZ361" s="408">
        <f t="shared" si="24"/>
        <v>260.74999999999994</v>
      </c>
      <c r="BA361" s="408">
        <f>IF(AZ361&gt;0,RANK(AZ361,AZ$3:AZ1021),"")</f>
        <v>313</v>
      </c>
      <c r="BB361" s="408">
        <f ca="1">IFERROR(VLOOKUP($X361,HIT!$B$182:$AP$2000,31,FALSE),0)</f>
        <v>187</v>
      </c>
      <c r="BC361" s="408">
        <f>IFERROR(VLOOKUP($X361,PITCH!$B$182:$AP$2000,34,FALSE),0)</f>
        <v>0</v>
      </c>
      <c r="BE361" s="110">
        <f>IFERROR(VLOOKUP($X361,OBP!$B$182:$AN$2001,32,FALSE),"")</f>
        <v>254</v>
      </c>
      <c r="BG361" s="110">
        <f>IFERROR(VLOOKUP($X361,OPS!$B$183:$AL$2002,31,FALSE),"")</f>
        <v>239</v>
      </c>
      <c r="BI361" s="110" t="str">
        <f>IFERROR(VLOOKUP($X361,PITCH!$B$205:$AP$2000,34,FALSE),"")</f>
        <v/>
      </c>
      <c r="BJ361" s="110" t="str">
        <f>IFERROR(VLOOKUP($X361,PITCH!$B$205:$AP$2000,34,FALSE),"")</f>
        <v/>
      </c>
      <c r="BK361" s="110" t="str">
        <f>IFERROR(VLOOKUP($X361,PITCH!$B$205:$AP$2000,34,FALSE),"")</f>
        <v/>
      </c>
    </row>
    <row r="362" spans="2:63" x14ac:dyDescent="0.2">
      <c r="B362" t="s">
        <v>267</v>
      </c>
      <c r="C362" t="s">
        <v>121</v>
      </c>
      <c r="D362" t="s">
        <v>111</v>
      </c>
      <c r="E362" t="s">
        <v>111</v>
      </c>
      <c r="F362">
        <v>-3</v>
      </c>
      <c r="M362">
        <v>153</v>
      </c>
      <c r="N362">
        <v>8</v>
      </c>
      <c r="O362">
        <v>0</v>
      </c>
      <c r="P362">
        <v>4.24</v>
      </c>
      <c r="Q362">
        <v>1.34</v>
      </c>
      <c r="R362">
        <v>148</v>
      </c>
      <c r="T362" s="127">
        <f t="shared" si="25"/>
        <v>360</v>
      </c>
      <c r="U362" t="str">
        <f t="shared" si="22"/>
        <v>P</v>
      </c>
      <c r="V362" t="str">
        <f>IF(U362="H",COUNTIF($U$3:$U362,"H"),"")</f>
        <v/>
      </c>
      <c r="W362">
        <f>IF(U362="P",COUNTIF($U$3:$U362,"P"),"")</f>
        <v>168</v>
      </c>
      <c r="X362" s="76" t="str">
        <f t="shared" si="23"/>
        <v>Lance Lynn</v>
      </c>
      <c r="Y362">
        <f>IFERROR(VLOOKUP($X362,PITCH!$B$7:$AJ$2004,29,FALSE),"")</f>
        <v>8.1756245268735803</v>
      </c>
      <c r="Z362">
        <f>IFERROR(VLOOKUP($X362,PITCH!$B$7:$AJ$2004,30,FALSE),"")</f>
        <v>4.0196820590461773</v>
      </c>
      <c r="AA362">
        <f>IFERROR(VLOOKUP($X362,PITCH!$B$7:$AJ$2004,31,FALSE),"")</f>
        <v>4.1559424678274031</v>
      </c>
      <c r="AB362" t="str">
        <f>IFERROR(VLOOKUP($X362,PITCH!$B$7:$AJ$2004,1,FALSE),"")</f>
        <v>Lance Lynn</v>
      </c>
      <c r="AD362" s="108" t="str">
        <f>IFERROR(VLOOKUP($X362,Prospects!$A$3:$K$281,1,FALSE),"")</f>
        <v/>
      </c>
      <c r="AE362" s="108" t="str">
        <f>IFERROR(VLOOKUP($X362,Prospects!$A$3:$K$281,9,FALSE),"")</f>
        <v/>
      </c>
      <c r="AF362" s="108" t="str">
        <f>IFERROR(VLOOKUP($X362,Prospects!$A$3:$K$281,2,FALSE),"")</f>
        <v/>
      </c>
      <c r="AG362" s="110" t="str">
        <f>IFERROR(VLOOKUP($X362,Prospects!$A$3:$K$281,10,FALSE),"")</f>
        <v/>
      </c>
      <c r="AH362" s="110" t="str">
        <f>IFERROR(VLOOKUP($X362,Prospects!$A$3:$K$281,11,FALSE),"")</f>
        <v/>
      </c>
      <c r="AI362" s="110" t="str">
        <f>IFERROR(VLOOKUP($X362,Prospects!$A$3:$K$281,3,FALSE),"")</f>
        <v/>
      </c>
      <c r="AJ362" s="110" t="str">
        <f>IFERROR(VLOOKUP($X362,Prospects!$A$3:$K$281,4,FALSE),"")</f>
        <v/>
      </c>
      <c r="AK362" s="110" t="str">
        <f>IFERROR(VLOOKUP($X362,Prospects!$A$3:$K$281,5,FALSE),"")</f>
        <v/>
      </c>
      <c r="AL362" s="110" t="str">
        <f>IFERROR(VLOOKUP($X362,Prospects!$A$3:$K$281,6,FALSE),"")</f>
        <v/>
      </c>
      <c r="AN362" s="108" t="str">
        <f>IFERROR(VLOOKUP($X362,KEEPERS!$A$3:$H$300,1,FALSE),"")</f>
        <v/>
      </c>
      <c r="AO362" s="108" t="str">
        <f>IFERROR(VLOOKUP($X362,KEEPERS!$A$3:$H$300,5,FALSE),"")</f>
        <v/>
      </c>
      <c r="AP362" s="108" t="str">
        <f>IFERROR(VLOOKUP($X362,KEEPERS!$A$3:$H$300,2,FALSE),"")</f>
        <v/>
      </c>
      <c r="AQ362" s="110" t="str">
        <f>IFERROR(VLOOKUP($X362,KEEPERS!$A$3:$H$300,6,FALSE),"")</f>
        <v/>
      </c>
      <c r="AR362" s="110" t="str">
        <f>IFERROR(VLOOKUP($X362,KEEPERS!$A$3:$H$300,7,FALSE),"")</f>
        <v/>
      </c>
      <c r="AT362" s="110" t="str">
        <f>IFERROR(VLOOKUP($X362,HIT!$B$182:$AM$2000,1,FALSE),"")</f>
        <v/>
      </c>
      <c r="AU362" s="407">
        <f>IFERROR(VLOOKUP($X362,HIT!$B$182:$AM$2000,32,FALSE),0)</f>
        <v>0</v>
      </c>
      <c r="AV362" s="407">
        <f>IFERROR(VLOOKUP($X362,HIT!$B$182:$AM$2000,33,FALSE),0)</f>
        <v>0</v>
      </c>
      <c r="AW362" s="110" t="str">
        <f>IFERROR(VLOOKUP($X362,PITCH!$B$182:$AP$2000,1,FALSE),"")</f>
        <v>Lance Lynn</v>
      </c>
      <c r="AX362" s="110">
        <f>IFERROR(VLOOKUP($X362,PITCH!$B$182:$AP$2000,35,FALSE),0)</f>
        <v>249.29999999999995</v>
      </c>
      <c r="AY362" s="110">
        <f>IFERROR(VLOOKUP($X362,PITCH!$B$182:$AP$2000,36,FALSE),0)</f>
        <v>9.5884615384615373</v>
      </c>
      <c r="AZ362" s="408">
        <f t="shared" si="24"/>
        <v>249.29999999999995</v>
      </c>
      <c r="BA362" s="408">
        <f>IF(AZ362&gt;0,RANK(AZ362,AZ$3:AZ1022),"")</f>
        <v>330</v>
      </c>
      <c r="BB362" s="408">
        <f>IFERROR(VLOOKUP($X362,HIT!$B$182:$AP$2000,31,FALSE),0)</f>
        <v>0</v>
      </c>
      <c r="BC362" s="408">
        <f ca="1">IFERROR(VLOOKUP($X362,PITCH!$B$182:$AP$2000,34,FALSE),0)</f>
        <v>100</v>
      </c>
      <c r="BE362" s="110" t="str">
        <f>IFERROR(VLOOKUP($X362,OBP!$B$182:$AN$2001,32,FALSE),"")</f>
        <v/>
      </c>
      <c r="BG362" s="110" t="str">
        <f>IFERROR(VLOOKUP($X362,OPS!$B$183:$AL$2002,31,FALSE),"")</f>
        <v/>
      </c>
      <c r="BI362" s="110">
        <f ca="1">IFERROR(VLOOKUP($X362,PITCH!$B$205:$AP$2000,34,FALSE),"")</f>
        <v>100</v>
      </c>
      <c r="BJ362" s="110">
        <f ca="1">IFERROR(VLOOKUP($X362,PITCH!$B$205:$AP$2000,34,FALSE),"")</f>
        <v>100</v>
      </c>
      <c r="BK362" s="110">
        <f ca="1">IFERROR(VLOOKUP($X362,PITCH!$B$205:$AP$2000,34,FALSE),"")</f>
        <v>100</v>
      </c>
    </row>
    <row r="363" spans="2:63" x14ac:dyDescent="0.2">
      <c r="B363" t="s">
        <v>313</v>
      </c>
      <c r="C363" t="s">
        <v>138</v>
      </c>
      <c r="D363" t="s">
        <v>111</v>
      </c>
      <c r="E363" t="s">
        <v>111</v>
      </c>
      <c r="F363">
        <v>-3</v>
      </c>
      <c r="M363">
        <v>154</v>
      </c>
      <c r="N363">
        <v>8</v>
      </c>
      <c r="O363">
        <v>0</v>
      </c>
      <c r="P363">
        <v>4.09</v>
      </c>
      <c r="Q363">
        <v>1.29</v>
      </c>
      <c r="R363">
        <v>128</v>
      </c>
      <c r="T363" s="127">
        <f t="shared" si="25"/>
        <v>361</v>
      </c>
      <c r="U363" t="str">
        <f t="shared" si="22"/>
        <v>P</v>
      </c>
      <c r="V363" t="str">
        <f>IF(U363="H",COUNTIF($U$3:$U363,"H"),"")</f>
        <v/>
      </c>
      <c r="W363">
        <f>IF(U363="P",COUNTIF($U$3:$U363,"P"),"")</f>
        <v>169</v>
      </c>
      <c r="X363" s="76" t="str">
        <f t="shared" si="23"/>
        <v>Dan Straily</v>
      </c>
      <c r="Y363">
        <f>IFERROR(VLOOKUP($X363,PITCH!$B$7:$AJ$2004,29,FALSE),"")</f>
        <v>7.5925925925925917</v>
      </c>
      <c r="Z363">
        <f>IFERROR(VLOOKUP($X363,PITCH!$B$7:$AJ$2004,30,FALSE),"")</f>
        <v>3.3950617283950613</v>
      </c>
      <c r="AA363">
        <f>IFERROR(VLOOKUP($X363,PITCH!$B$7:$AJ$2004,31,FALSE),"")</f>
        <v>4.19753086419753</v>
      </c>
      <c r="AB363" t="str">
        <f>IFERROR(VLOOKUP($X363,PITCH!$B$7:$AJ$2004,1,FALSE),"")</f>
        <v>Dan Straily</v>
      </c>
      <c r="AD363" s="108" t="str">
        <f>IFERROR(VLOOKUP($X363,Prospects!$A$3:$K$281,1,FALSE),"")</f>
        <v/>
      </c>
      <c r="AE363" s="108" t="str">
        <f>IFERROR(VLOOKUP($X363,Prospects!$A$3:$K$281,9,FALSE),"")</f>
        <v/>
      </c>
      <c r="AF363" s="108" t="str">
        <f>IFERROR(VLOOKUP($X363,Prospects!$A$3:$K$281,2,FALSE),"")</f>
        <v/>
      </c>
      <c r="AG363" s="110" t="str">
        <f>IFERROR(VLOOKUP($X363,Prospects!$A$3:$K$281,10,FALSE),"")</f>
        <v/>
      </c>
      <c r="AH363" s="110" t="str">
        <f>IFERROR(VLOOKUP($X363,Prospects!$A$3:$K$281,11,FALSE),"")</f>
        <v/>
      </c>
      <c r="AI363" s="110" t="str">
        <f>IFERROR(VLOOKUP($X363,Prospects!$A$3:$K$281,3,FALSE),"")</f>
        <v/>
      </c>
      <c r="AJ363" s="110" t="str">
        <f>IFERROR(VLOOKUP($X363,Prospects!$A$3:$K$281,4,FALSE),"")</f>
        <v/>
      </c>
      <c r="AK363" s="110" t="str">
        <f>IFERROR(VLOOKUP($X363,Prospects!$A$3:$K$281,5,FALSE),"")</f>
        <v/>
      </c>
      <c r="AL363" s="110" t="str">
        <f>IFERROR(VLOOKUP($X363,Prospects!$A$3:$K$281,6,FALSE),"")</f>
        <v/>
      </c>
      <c r="AN363" s="108" t="str">
        <f>IFERROR(VLOOKUP($X363,KEEPERS!$A$3:$H$300,1,FALSE),"")</f>
        <v/>
      </c>
      <c r="AO363" s="108" t="str">
        <f>IFERROR(VLOOKUP($X363,KEEPERS!$A$3:$H$300,5,FALSE),"")</f>
        <v/>
      </c>
      <c r="AP363" s="108" t="str">
        <f>IFERROR(VLOOKUP($X363,KEEPERS!$A$3:$H$300,2,FALSE),"")</f>
        <v/>
      </c>
      <c r="AQ363" s="110" t="str">
        <f>IFERROR(VLOOKUP($X363,KEEPERS!$A$3:$H$300,6,FALSE),"")</f>
        <v/>
      </c>
      <c r="AR363" s="110" t="str">
        <f>IFERROR(VLOOKUP($X363,KEEPERS!$A$3:$H$300,7,FALSE),"")</f>
        <v/>
      </c>
      <c r="AT363" s="110" t="str">
        <f>IFERROR(VLOOKUP($X363,HIT!$B$182:$AM$2000,1,FALSE),"")</f>
        <v/>
      </c>
      <c r="AU363" s="407">
        <f>IFERROR(VLOOKUP($X363,HIT!$B$182:$AM$2000,32,FALSE),0)</f>
        <v>0</v>
      </c>
      <c r="AV363" s="407">
        <f>IFERROR(VLOOKUP($X363,HIT!$B$182:$AM$2000,33,FALSE),0)</f>
        <v>0</v>
      </c>
      <c r="AW363" s="110" t="str">
        <f>IFERROR(VLOOKUP($X363,PITCH!$B$182:$AP$2000,1,FALSE),"")</f>
        <v>Dan Straily</v>
      </c>
      <c r="AX363" s="110">
        <f>IFERROR(VLOOKUP($X363,PITCH!$B$182:$AP$2000,35,FALSE),0)</f>
        <v>246.90000000000003</v>
      </c>
      <c r="AY363" s="110">
        <f>IFERROR(VLOOKUP($X363,PITCH!$B$182:$AP$2000,36,FALSE),0)</f>
        <v>8.8178571428571448</v>
      </c>
      <c r="AZ363" s="408">
        <f t="shared" si="24"/>
        <v>246.90000000000003</v>
      </c>
      <c r="BA363" s="408">
        <f>IF(AZ363&gt;0,RANK(AZ363,AZ$3:AZ1023),"")</f>
        <v>334</v>
      </c>
      <c r="BB363" s="408">
        <f>IFERROR(VLOOKUP($X363,HIT!$B$182:$AP$2000,31,FALSE),0)</f>
        <v>0</v>
      </c>
      <c r="BC363" s="408">
        <f ca="1">IFERROR(VLOOKUP($X363,PITCH!$B$182:$AP$2000,34,FALSE),0)</f>
        <v>85</v>
      </c>
      <c r="BE363" s="110" t="str">
        <f>IFERROR(VLOOKUP($X363,OBP!$B$182:$AN$2001,32,FALSE),"")</f>
        <v/>
      </c>
      <c r="BG363" s="110" t="str">
        <f>IFERROR(VLOOKUP($X363,OPS!$B$183:$AL$2002,31,FALSE),"")</f>
        <v/>
      </c>
      <c r="BI363" s="110">
        <f ca="1">IFERROR(VLOOKUP($X363,PITCH!$B$205:$AP$2000,34,FALSE),"")</f>
        <v>85</v>
      </c>
      <c r="BJ363" s="110">
        <f ca="1">IFERROR(VLOOKUP($X363,PITCH!$B$205:$AP$2000,34,FALSE),"")</f>
        <v>85</v>
      </c>
      <c r="BK363" s="110">
        <f ca="1">IFERROR(VLOOKUP($X363,PITCH!$B$205:$AP$2000,34,FALSE),"")</f>
        <v>85</v>
      </c>
    </row>
    <row r="364" spans="2:63" x14ac:dyDescent="0.2">
      <c r="B364" t="s">
        <v>3441</v>
      </c>
      <c r="C364" t="s">
        <v>138</v>
      </c>
      <c r="D364" t="s">
        <v>6</v>
      </c>
      <c r="E364" t="s">
        <v>112</v>
      </c>
      <c r="F364">
        <v>-3</v>
      </c>
      <c r="G364">
        <v>454</v>
      </c>
      <c r="H364">
        <v>49</v>
      </c>
      <c r="I364">
        <v>18</v>
      </c>
      <c r="J364">
        <v>57</v>
      </c>
      <c r="K364">
        <v>0</v>
      </c>
      <c r="L364">
        <v>0.224</v>
      </c>
      <c r="T364" s="127">
        <f t="shared" si="25"/>
        <v>362</v>
      </c>
      <c r="U364" t="str">
        <f t="shared" si="22"/>
        <v>H</v>
      </c>
      <c r="V364">
        <f>IF(U364="H",COUNTIF($U$3:$U364,"H"),"")</f>
        <v>193</v>
      </c>
      <c r="W364" t="str">
        <f>IF(U364="P",COUNTIF($U$3:$U364,"P"),"")</f>
        <v/>
      </c>
      <c r="X364" s="76" t="str">
        <f t="shared" si="23"/>
        <v>Peter O’Brien</v>
      </c>
      <c r="Y364" t="str">
        <f>IFERROR(VLOOKUP($X364,PITCH!$B$7:$AJ$2004,29,FALSE),"")</f>
        <v/>
      </c>
      <c r="Z364" t="str">
        <f>IFERROR(VLOOKUP($X364,PITCH!$B$7:$AJ$2004,30,FALSE),"")</f>
        <v/>
      </c>
      <c r="AA364" t="str">
        <f>IFERROR(VLOOKUP($X364,PITCH!$B$7:$AJ$2004,31,FALSE),"")</f>
        <v/>
      </c>
      <c r="AB364" t="str">
        <f>IFERROR(VLOOKUP($X364,PITCH!$B$7:$AJ$2004,1,FALSE),"")</f>
        <v/>
      </c>
      <c r="AD364" s="108" t="str">
        <f>IFERROR(VLOOKUP($X364,Prospects!$A$3:$K$281,1,FALSE),"")</f>
        <v/>
      </c>
      <c r="AE364" s="108" t="str">
        <f>IFERROR(VLOOKUP($X364,Prospects!$A$3:$K$281,9,FALSE),"")</f>
        <v/>
      </c>
      <c r="AF364" s="108" t="str">
        <f>IFERROR(VLOOKUP($X364,Prospects!$A$3:$K$281,2,FALSE),"")</f>
        <v/>
      </c>
      <c r="AG364" s="110" t="str">
        <f>IFERROR(VLOOKUP($X364,Prospects!$A$3:$K$281,10,FALSE),"")</f>
        <v/>
      </c>
      <c r="AH364" s="110" t="str">
        <f>IFERROR(VLOOKUP($X364,Prospects!$A$3:$K$281,11,FALSE),"")</f>
        <v/>
      </c>
      <c r="AI364" s="110" t="str">
        <f>IFERROR(VLOOKUP($X364,Prospects!$A$3:$K$281,3,FALSE),"")</f>
        <v/>
      </c>
      <c r="AJ364" s="110" t="str">
        <f>IFERROR(VLOOKUP($X364,Prospects!$A$3:$K$281,4,FALSE),"")</f>
        <v/>
      </c>
      <c r="AK364" s="110" t="str">
        <f>IFERROR(VLOOKUP($X364,Prospects!$A$3:$K$281,5,FALSE),"")</f>
        <v/>
      </c>
      <c r="AL364" s="110" t="str">
        <f>IFERROR(VLOOKUP($X364,Prospects!$A$3:$K$281,6,FALSE),"")</f>
        <v/>
      </c>
      <c r="AN364" s="108" t="str">
        <f>IFERROR(VLOOKUP($X364,KEEPERS!$A$3:$H$300,1,FALSE),"")</f>
        <v/>
      </c>
      <c r="AO364" s="108" t="str">
        <f>IFERROR(VLOOKUP($X364,KEEPERS!$A$3:$H$300,5,FALSE),"")</f>
        <v/>
      </c>
      <c r="AP364" s="108" t="str">
        <f>IFERROR(VLOOKUP($X364,KEEPERS!$A$3:$H$300,2,FALSE),"")</f>
        <v/>
      </c>
      <c r="AQ364" s="110" t="str">
        <f>IFERROR(VLOOKUP($X364,KEEPERS!$A$3:$H$300,6,FALSE),"")</f>
        <v/>
      </c>
      <c r="AR364" s="110" t="str">
        <f>IFERROR(VLOOKUP($X364,KEEPERS!$A$3:$H$300,7,FALSE),"")</f>
        <v/>
      </c>
      <c r="AT364" s="110" t="str">
        <f>IFERROR(VLOOKUP($X364,HIT!$B$182:$AM$2000,1,FALSE),"")</f>
        <v>Peter O’Brien</v>
      </c>
      <c r="AU364" s="407">
        <f>IFERROR(VLOOKUP($X364,HIT!$B$182:$AM$2000,32,FALSE),0)</f>
        <v>223.74999999999997</v>
      </c>
      <c r="AV364" s="407">
        <f>IFERROR(VLOOKUP($X364,HIT!$B$182:$AM$2000,33,FALSE),0)</f>
        <v>1.7757936507936505</v>
      </c>
      <c r="AW364" s="110" t="str">
        <f>IFERROR(VLOOKUP($X364,PITCH!$B$182:$AP$2000,1,FALSE),"")</f>
        <v/>
      </c>
      <c r="AX364" s="110">
        <f>IFERROR(VLOOKUP($X364,PITCH!$B$182:$AP$2000,35,FALSE),0)</f>
        <v>0</v>
      </c>
      <c r="AY364" s="110">
        <f>IFERROR(VLOOKUP($X364,PITCH!$B$182:$AP$2000,36,FALSE),0)</f>
        <v>0</v>
      </c>
      <c r="AZ364" s="408">
        <f t="shared" si="24"/>
        <v>223.74999999999997</v>
      </c>
      <c r="BA364" s="408">
        <f>IF(AZ364&gt;0,RANK(AZ364,AZ$3:AZ1024),"")</f>
        <v>367</v>
      </c>
      <c r="BB364" s="408">
        <f ca="1">IFERROR(VLOOKUP($X364,HIT!$B$182:$AP$2000,31,FALSE),0)</f>
        <v>394</v>
      </c>
      <c r="BC364" s="408">
        <f>IFERROR(VLOOKUP($X364,PITCH!$B$182:$AP$2000,34,FALSE),0)</f>
        <v>0</v>
      </c>
      <c r="BE364" s="110">
        <f>IFERROR(VLOOKUP($X364,OBP!$B$182:$AN$2001,32,FALSE),"")</f>
        <v>400</v>
      </c>
      <c r="BG364" s="110">
        <f>IFERROR(VLOOKUP($X364,OPS!$B$183:$AL$2002,31,FALSE),"")</f>
        <v>376</v>
      </c>
      <c r="BI364" s="110" t="str">
        <f>IFERROR(VLOOKUP($X364,PITCH!$B$205:$AP$2000,34,FALSE),"")</f>
        <v/>
      </c>
      <c r="BJ364" s="110" t="str">
        <f>IFERROR(VLOOKUP($X364,PITCH!$B$205:$AP$2000,34,FALSE),"")</f>
        <v/>
      </c>
      <c r="BK364" s="110" t="str">
        <f>IFERROR(VLOOKUP($X364,PITCH!$B$205:$AP$2000,34,FALSE),"")</f>
        <v/>
      </c>
    </row>
    <row r="365" spans="2:63" x14ac:dyDescent="0.2">
      <c r="B365" t="s">
        <v>1056</v>
      </c>
      <c r="C365" t="s">
        <v>121</v>
      </c>
      <c r="D365" t="s">
        <v>111</v>
      </c>
      <c r="E365" t="s">
        <v>111</v>
      </c>
      <c r="F365">
        <v>-3</v>
      </c>
      <c r="M365">
        <v>166</v>
      </c>
      <c r="N365">
        <v>9</v>
      </c>
      <c r="O365">
        <v>0</v>
      </c>
      <c r="P365">
        <v>4.24</v>
      </c>
      <c r="Q365">
        <v>1.24</v>
      </c>
      <c r="R365">
        <v>142</v>
      </c>
      <c r="T365" s="127">
        <f t="shared" si="25"/>
        <v>363</v>
      </c>
      <c r="U365" t="str">
        <f t="shared" si="22"/>
        <v>P</v>
      </c>
      <c r="V365" t="str">
        <f>IF(U365="H",COUNTIF($U$3:$U365,"H"),"")</f>
        <v/>
      </c>
      <c r="W365">
        <f>IF(U365="P",COUNTIF($U$3:$U365,"P"),"")</f>
        <v>170</v>
      </c>
      <c r="X365" s="76" t="str">
        <f t="shared" si="23"/>
        <v>Mike Minor</v>
      </c>
      <c r="Y365">
        <f>IFERROR(VLOOKUP($X365,PITCH!$B$7:$AJ$2004,29,FALSE),"")</f>
        <v>8.0366972477064227</v>
      </c>
      <c r="Z365">
        <f>IFERROR(VLOOKUP($X365,PITCH!$B$7:$AJ$2004,30,FALSE),"")</f>
        <v>2.9174311926605503</v>
      </c>
      <c r="AA365">
        <f>IFERROR(VLOOKUP($X365,PITCH!$B$7:$AJ$2004,31,FALSE),"")</f>
        <v>5.1192660550458724</v>
      </c>
      <c r="AB365" t="str">
        <f>IFERROR(VLOOKUP($X365,PITCH!$B$7:$AJ$2004,1,FALSE),"")</f>
        <v>Mike Minor</v>
      </c>
      <c r="AD365" s="108" t="str">
        <f>IFERROR(VLOOKUP($X365,Prospects!$A$3:$K$281,1,FALSE),"")</f>
        <v/>
      </c>
      <c r="AE365" s="108" t="str">
        <f>IFERROR(VLOOKUP($X365,Prospects!$A$3:$K$281,9,FALSE),"")</f>
        <v/>
      </c>
      <c r="AF365" s="108" t="str">
        <f>IFERROR(VLOOKUP($X365,Prospects!$A$3:$K$281,2,FALSE),"")</f>
        <v/>
      </c>
      <c r="AG365" s="110" t="str">
        <f>IFERROR(VLOOKUP($X365,Prospects!$A$3:$K$281,10,FALSE),"")</f>
        <v/>
      </c>
      <c r="AH365" s="110" t="str">
        <f>IFERROR(VLOOKUP($X365,Prospects!$A$3:$K$281,11,FALSE),"")</f>
        <v/>
      </c>
      <c r="AI365" s="110" t="str">
        <f>IFERROR(VLOOKUP($X365,Prospects!$A$3:$K$281,3,FALSE),"")</f>
        <v/>
      </c>
      <c r="AJ365" s="110" t="str">
        <f>IFERROR(VLOOKUP($X365,Prospects!$A$3:$K$281,4,FALSE),"")</f>
        <v/>
      </c>
      <c r="AK365" s="110" t="str">
        <f>IFERROR(VLOOKUP($X365,Prospects!$A$3:$K$281,5,FALSE),"")</f>
        <v/>
      </c>
      <c r="AL365" s="110" t="str">
        <f>IFERROR(VLOOKUP($X365,Prospects!$A$3:$K$281,6,FALSE),"")</f>
        <v/>
      </c>
      <c r="AN365" s="108" t="str">
        <f>IFERROR(VLOOKUP($X365,KEEPERS!$A$3:$H$300,1,FALSE),"")</f>
        <v/>
      </c>
      <c r="AO365" s="108" t="str">
        <f>IFERROR(VLOOKUP($X365,KEEPERS!$A$3:$H$300,5,FALSE),"")</f>
        <v/>
      </c>
      <c r="AP365" s="108" t="str">
        <f>IFERROR(VLOOKUP($X365,KEEPERS!$A$3:$H$300,2,FALSE),"")</f>
        <v/>
      </c>
      <c r="AQ365" s="110" t="str">
        <f>IFERROR(VLOOKUP($X365,KEEPERS!$A$3:$H$300,6,FALSE),"")</f>
        <v/>
      </c>
      <c r="AR365" s="110" t="str">
        <f>IFERROR(VLOOKUP($X365,KEEPERS!$A$3:$H$300,7,FALSE),"")</f>
        <v/>
      </c>
      <c r="AT365" s="110" t="str">
        <f>IFERROR(VLOOKUP($X365,HIT!$B$182:$AM$2000,1,FALSE),"")</f>
        <v/>
      </c>
      <c r="AU365" s="407">
        <f>IFERROR(VLOOKUP($X365,HIT!$B$182:$AM$2000,32,FALSE),0)</f>
        <v>0</v>
      </c>
      <c r="AV365" s="407">
        <f>IFERROR(VLOOKUP($X365,HIT!$B$182:$AM$2000,33,FALSE),0)</f>
        <v>0</v>
      </c>
      <c r="AW365" s="110" t="str">
        <f>IFERROR(VLOOKUP($X365,PITCH!$B$182:$AP$2000,1,FALSE),"")</f>
        <v>Mike Minor</v>
      </c>
      <c r="AX365" s="110">
        <f>IFERROR(VLOOKUP($X365,PITCH!$B$182:$AP$2000,35,FALSE),0)</f>
        <v>316.5</v>
      </c>
      <c r="AY365" s="110">
        <f>IFERROR(VLOOKUP($X365,PITCH!$B$182:$AP$2000,36,FALSE),0)</f>
        <v>10.913793103448276</v>
      </c>
      <c r="AZ365" s="408">
        <f t="shared" si="24"/>
        <v>316.5</v>
      </c>
      <c r="BA365" s="408">
        <f>IF(AZ365&gt;0,RANK(AZ365,AZ$3:AZ1025),"")</f>
        <v>231</v>
      </c>
      <c r="BB365" s="408">
        <f>IFERROR(VLOOKUP($X365,HIT!$B$182:$AP$2000,31,FALSE),0)</f>
        <v>0</v>
      </c>
      <c r="BC365" s="408">
        <f ca="1">IFERROR(VLOOKUP($X365,PITCH!$B$182:$AP$2000,34,FALSE),0)</f>
        <v>53</v>
      </c>
      <c r="BE365" s="110" t="str">
        <f>IFERROR(VLOOKUP($X365,OBP!$B$182:$AN$2001,32,FALSE),"")</f>
        <v/>
      </c>
      <c r="BG365" s="110" t="str">
        <f>IFERROR(VLOOKUP($X365,OPS!$B$183:$AL$2002,31,FALSE),"")</f>
        <v/>
      </c>
      <c r="BI365" s="110">
        <f ca="1">IFERROR(VLOOKUP($X365,PITCH!$B$205:$AP$2000,34,FALSE),"")</f>
        <v>53</v>
      </c>
      <c r="BJ365" s="110">
        <f ca="1">IFERROR(VLOOKUP($X365,PITCH!$B$205:$AP$2000,34,FALSE),"")</f>
        <v>53</v>
      </c>
      <c r="BK365" s="110">
        <f ca="1">IFERROR(VLOOKUP($X365,PITCH!$B$205:$AP$2000,34,FALSE),"")</f>
        <v>53</v>
      </c>
    </row>
    <row r="366" spans="2:63" x14ac:dyDescent="0.2">
      <c r="B366" t="s">
        <v>2403</v>
      </c>
      <c r="C366" t="s">
        <v>140</v>
      </c>
      <c r="D366" t="s">
        <v>9</v>
      </c>
      <c r="E366" t="s">
        <v>9</v>
      </c>
      <c r="F366">
        <v>-3</v>
      </c>
      <c r="M366">
        <v>72</v>
      </c>
      <c r="N366">
        <v>6</v>
      </c>
      <c r="O366">
        <v>2</v>
      </c>
      <c r="P366">
        <v>3.06</v>
      </c>
      <c r="Q366">
        <v>1.1599999999999999</v>
      </c>
      <c r="R366">
        <v>80</v>
      </c>
      <c r="T366" s="127">
        <f t="shared" si="25"/>
        <v>364</v>
      </c>
      <c r="U366" t="str">
        <f t="shared" si="22"/>
        <v>P</v>
      </c>
      <c r="V366" t="str">
        <f>IF(U366="H",COUNTIF($U$3:$U366,"H"),"")</f>
        <v/>
      </c>
      <c r="W366">
        <f>IF(U366="P",COUNTIF($U$3:$U366,"P"),"")</f>
        <v>171</v>
      </c>
      <c r="X366" s="76" t="str">
        <f t="shared" si="23"/>
        <v>Lou Trivino</v>
      </c>
      <c r="Y366">
        <f>IFERROR(VLOOKUP($X366,PITCH!$B$7:$AJ$2004,29,FALSE),"")</f>
        <v>9.557522123893806</v>
      </c>
      <c r="Z366">
        <f>IFERROR(VLOOKUP($X366,PITCH!$B$7:$AJ$2004,30,FALSE),"")</f>
        <v>3.7168141592920354</v>
      </c>
      <c r="AA366">
        <f>IFERROR(VLOOKUP($X366,PITCH!$B$7:$AJ$2004,31,FALSE),"")</f>
        <v>5.840707964601771</v>
      </c>
      <c r="AB366" t="str">
        <f>IFERROR(VLOOKUP($X366,PITCH!$B$7:$AJ$2004,1,FALSE),"")</f>
        <v>Lou Trivino</v>
      </c>
      <c r="AD366" s="108" t="str">
        <f>IFERROR(VLOOKUP($X366,Prospects!$A$3:$K$281,1,FALSE),"")</f>
        <v/>
      </c>
      <c r="AE366" s="108" t="str">
        <f>IFERROR(VLOOKUP($X366,Prospects!$A$3:$K$281,9,FALSE),"")</f>
        <v/>
      </c>
      <c r="AF366" s="108" t="str">
        <f>IFERROR(VLOOKUP($X366,Prospects!$A$3:$K$281,2,FALSE),"")</f>
        <v/>
      </c>
      <c r="AG366" s="110" t="str">
        <f>IFERROR(VLOOKUP($X366,Prospects!$A$3:$K$281,10,FALSE),"")</f>
        <v/>
      </c>
      <c r="AH366" s="110" t="str">
        <f>IFERROR(VLOOKUP($X366,Prospects!$A$3:$K$281,11,FALSE),"")</f>
        <v/>
      </c>
      <c r="AI366" s="110" t="str">
        <f>IFERROR(VLOOKUP($X366,Prospects!$A$3:$K$281,3,FALSE),"")</f>
        <v/>
      </c>
      <c r="AJ366" s="110" t="str">
        <f>IFERROR(VLOOKUP($X366,Prospects!$A$3:$K$281,4,FALSE),"")</f>
        <v/>
      </c>
      <c r="AK366" s="110" t="str">
        <f>IFERROR(VLOOKUP($X366,Prospects!$A$3:$K$281,5,FALSE),"")</f>
        <v/>
      </c>
      <c r="AL366" s="110" t="str">
        <f>IFERROR(VLOOKUP($X366,Prospects!$A$3:$K$281,6,FALSE),"")</f>
        <v/>
      </c>
      <c r="AN366" s="108" t="str">
        <f>IFERROR(VLOOKUP($X366,KEEPERS!$A$3:$H$300,1,FALSE),"")</f>
        <v/>
      </c>
      <c r="AO366" s="108" t="str">
        <f>IFERROR(VLOOKUP($X366,KEEPERS!$A$3:$H$300,5,FALSE),"")</f>
        <v/>
      </c>
      <c r="AP366" s="108" t="str">
        <f>IFERROR(VLOOKUP($X366,KEEPERS!$A$3:$H$300,2,FALSE),"")</f>
        <v/>
      </c>
      <c r="AQ366" s="110" t="str">
        <f>IFERROR(VLOOKUP($X366,KEEPERS!$A$3:$H$300,6,FALSE),"")</f>
        <v/>
      </c>
      <c r="AR366" s="110" t="str">
        <f>IFERROR(VLOOKUP($X366,KEEPERS!$A$3:$H$300,7,FALSE),"")</f>
        <v/>
      </c>
      <c r="AT366" s="110" t="str">
        <f>IFERROR(VLOOKUP($X366,HIT!$B$182:$AM$2000,1,FALSE),"")</f>
        <v/>
      </c>
      <c r="AU366" s="407">
        <f>IFERROR(VLOOKUP($X366,HIT!$B$182:$AM$2000,32,FALSE),0)</f>
        <v>0</v>
      </c>
      <c r="AV366" s="407">
        <f>IFERROR(VLOOKUP($X366,HIT!$B$182:$AM$2000,33,FALSE),0)</f>
        <v>0</v>
      </c>
      <c r="AW366" s="110" t="str">
        <f>IFERROR(VLOOKUP($X366,PITCH!$B$182:$AP$2000,1,FALSE),"")</f>
        <v>Lou Trivino</v>
      </c>
      <c r="AX366" s="110">
        <f>IFERROR(VLOOKUP($X366,PITCH!$B$182:$AP$2000,35,FALSE),0)</f>
        <v>165.39999999999998</v>
      </c>
      <c r="AY366" s="110">
        <f>IFERROR(VLOOKUP($X366,PITCH!$B$182:$AP$2000,36,FALSE),0)</f>
        <v>2.6677419354838707</v>
      </c>
      <c r="AZ366" s="408">
        <f t="shared" si="24"/>
        <v>165.39999999999998</v>
      </c>
      <c r="BA366" s="408">
        <f>IF(AZ366&gt;0,RANK(AZ366,AZ$3:AZ1026),"")</f>
        <v>432</v>
      </c>
      <c r="BB366" s="408">
        <f>IFERROR(VLOOKUP($X366,HIT!$B$182:$AP$2000,31,FALSE),0)</f>
        <v>0</v>
      </c>
      <c r="BC366" s="408">
        <f ca="1">IFERROR(VLOOKUP($X366,PITCH!$B$182:$AP$2000,34,FALSE),0)</f>
        <v>347</v>
      </c>
      <c r="BE366" s="110" t="str">
        <f>IFERROR(VLOOKUP($X366,OBP!$B$182:$AN$2001,32,FALSE),"")</f>
        <v/>
      </c>
      <c r="BG366" s="110" t="str">
        <f>IFERROR(VLOOKUP($X366,OPS!$B$183:$AL$2002,31,FALSE),"")</f>
        <v/>
      </c>
      <c r="BI366" s="110">
        <f ca="1">IFERROR(VLOOKUP($X366,PITCH!$B$205:$AP$2000,34,FALSE),"")</f>
        <v>347</v>
      </c>
      <c r="BJ366" s="110">
        <f ca="1">IFERROR(VLOOKUP($X366,PITCH!$B$205:$AP$2000,34,FALSE),"")</f>
        <v>347</v>
      </c>
      <c r="BK366" s="110">
        <f ca="1">IFERROR(VLOOKUP($X366,PITCH!$B$205:$AP$2000,34,FALSE),"")</f>
        <v>347</v>
      </c>
    </row>
    <row r="367" spans="2:63" x14ac:dyDescent="0.2">
      <c r="B367" t="s">
        <v>407</v>
      </c>
      <c r="C367" t="s">
        <v>122</v>
      </c>
      <c r="D367" t="s">
        <v>111</v>
      </c>
      <c r="E367" t="s">
        <v>111</v>
      </c>
      <c r="F367">
        <v>-3</v>
      </c>
      <c r="M367">
        <v>184</v>
      </c>
      <c r="N367">
        <v>8</v>
      </c>
      <c r="O367">
        <v>0</v>
      </c>
      <c r="P367">
        <v>4.3099999999999996</v>
      </c>
      <c r="Q367">
        <v>1.31</v>
      </c>
      <c r="R367">
        <v>151</v>
      </c>
      <c r="T367" s="127">
        <f t="shared" si="25"/>
        <v>365</v>
      </c>
      <c r="U367" t="str">
        <f t="shared" si="22"/>
        <v>P</v>
      </c>
      <c r="V367" t="str">
        <f>IF(U367="H",COUNTIF($U$3:$U367,"H"),"")</f>
        <v/>
      </c>
      <c r="W367">
        <f>IF(U367="P",COUNTIF($U$3:$U367,"P"),"")</f>
        <v>172</v>
      </c>
      <c r="X367" s="76" t="str">
        <f t="shared" si="23"/>
        <v>Tanner Roark</v>
      </c>
      <c r="Y367">
        <f>IFERROR(VLOOKUP($X367,PITCH!$B$7:$AJ$2004,29,FALSE),"")</f>
        <v>7.7568493150684938</v>
      </c>
      <c r="Z367">
        <f>IFERROR(VLOOKUP($X367,PITCH!$B$7:$AJ$2004,30,FALSE),"")</f>
        <v>2.8767123287671237</v>
      </c>
      <c r="AA367">
        <f>IFERROR(VLOOKUP($X367,PITCH!$B$7:$AJ$2004,31,FALSE),"")</f>
        <v>4.8801369863013697</v>
      </c>
      <c r="AB367" t="str">
        <f>IFERROR(VLOOKUP($X367,PITCH!$B$7:$AJ$2004,1,FALSE),"")</f>
        <v>Tanner Roark</v>
      </c>
      <c r="AD367" s="108" t="str">
        <f>IFERROR(VLOOKUP($X367,Prospects!$A$3:$K$281,1,FALSE),"")</f>
        <v/>
      </c>
      <c r="AE367" s="108" t="str">
        <f>IFERROR(VLOOKUP($X367,Prospects!$A$3:$K$281,9,FALSE),"")</f>
        <v/>
      </c>
      <c r="AF367" s="108" t="str">
        <f>IFERROR(VLOOKUP($X367,Prospects!$A$3:$K$281,2,FALSE),"")</f>
        <v/>
      </c>
      <c r="AG367" s="110" t="str">
        <f>IFERROR(VLOOKUP($X367,Prospects!$A$3:$K$281,10,FALSE),"")</f>
        <v/>
      </c>
      <c r="AH367" s="110" t="str">
        <f>IFERROR(VLOOKUP($X367,Prospects!$A$3:$K$281,11,FALSE),"")</f>
        <v/>
      </c>
      <c r="AI367" s="110" t="str">
        <f>IFERROR(VLOOKUP($X367,Prospects!$A$3:$K$281,3,FALSE),"")</f>
        <v/>
      </c>
      <c r="AJ367" s="110" t="str">
        <f>IFERROR(VLOOKUP($X367,Prospects!$A$3:$K$281,4,FALSE),"")</f>
        <v/>
      </c>
      <c r="AK367" s="110" t="str">
        <f>IFERROR(VLOOKUP($X367,Prospects!$A$3:$K$281,5,FALSE),"")</f>
        <v/>
      </c>
      <c r="AL367" s="110" t="str">
        <f>IFERROR(VLOOKUP($X367,Prospects!$A$3:$K$281,6,FALSE),"")</f>
        <v/>
      </c>
      <c r="AN367" s="108" t="str">
        <f>IFERROR(VLOOKUP($X367,KEEPERS!$A$3:$H$300,1,FALSE),"")</f>
        <v/>
      </c>
      <c r="AO367" s="108" t="str">
        <f>IFERROR(VLOOKUP($X367,KEEPERS!$A$3:$H$300,5,FALSE),"")</f>
        <v/>
      </c>
      <c r="AP367" s="108" t="str">
        <f>IFERROR(VLOOKUP($X367,KEEPERS!$A$3:$H$300,2,FALSE),"")</f>
        <v/>
      </c>
      <c r="AQ367" s="110" t="str">
        <f>IFERROR(VLOOKUP($X367,KEEPERS!$A$3:$H$300,6,FALSE),"")</f>
        <v/>
      </c>
      <c r="AR367" s="110" t="str">
        <f>IFERROR(VLOOKUP($X367,KEEPERS!$A$3:$H$300,7,FALSE),"")</f>
        <v/>
      </c>
      <c r="AT367" s="110" t="str">
        <f>IFERROR(VLOOKUP($X367,HIT!$B$182:$AM$2000,1,FALSE),"")</f>
        <v/>
      </c>
      <c r="AU367" s="407">
        <f>IFERROR(VLOOKUP($X367,HIT!$B$182:$AM$2000,32,FALSE),0)</f>
        <v>0</v>
      </c>
      <c r="AV367" s="407">
        <f>IFERROR(VLOOKUP($X367,HIT!$B$182:$AM$2000,33,FALSE),0)</f>
        <v>0</v>
      </c>
      <c r="AW367" s="110" t="str">
        <f>IFERROR(VLOOKUP($X367,PITCH!$B$182:$AP$2000,1,FALSE),"")</f>
        <v>Tanner Roark</v>
      </c>
      <c r="AX367" s="110">
        <f>IFERROR(VLOOKUP($X367,PITCH!$B$182:$AP$2000,35,FALSE),0)</f>
        <v>335.09999999999991</v>
      </c>
      <c r="AY367" s="110">
        <f>IFERROR(VLOOKUP($X367,PITCH!$B$182:$AP$2000,36,FALSE),0)</f>
        <v>11.5551724137931</v>
      </c>
      <c r="AZ367" s="408">
        <f t="shared" si="24"/>
        <v>335.09999999999991</v>
      </c>
      <c r="BA367" s="408">
        <f>IF(AZ367&gt;0,RANK(AZ367,AZ$3:AZ1027),"")</f>
        <v>200</v>
      </c>
      <c r="BB367" s="408">
        <f>IFERROR(VLOOKUP($X367,HIT!$B$182:$AP$2000,31,FALSE),0)</f>
        <v>0</v>
      </c>
      <c r="BC367" s="408">
        <f ca="1">IFERROR(VLOOKUP($X367,PITCH!$B$182:$AP$2000,34,FALSE),0)</f>
        <v>40</v>
      </c>
      <c r="BE367" s="110" t="str">
        <f>IFERROR(VLOOKUP($X367,OBP!$B$182:$AN$2001,32,FALSE),"")</f>
        <v/>
      </c>
      <c r="BG367" s="110" t="str">
        <f>IFERROR(VLOOKUP($X367,OPS!$B$183:$AL$2002,31,FALSE),"")</f>
        <v/>
      </c>
      <c r="BI367" s="110">
        <f ca="1">IFERROR(VLOOKUP($X367,PITCH!$B$205:$AP$2000,34,FALSE),"")</f>
        <v>40</v>
      </c>
      <c r="BJ367" s="110">
        <f ca="1">IFERROR(VLOOKUP($X367,PITCH!$B$205:$AP$2000,34,FALSE),"")</f>
        <v>40</v>
      </c>
      <c r="BK367" s="110">
        <f ca="1">IFERROR(VLOOKUP($X367,PITCH!$B$205:$AP$2000,34,FALSE),"")</f>
        <v>40</v>
      </c>
    </row>
    <row r="368" spans="2:63" x14ac:dyDescent="0.2">
      <c r="B368" t="s">
        <v>202</v>
      </c>
      <c r="C368" t="s">
        <v>340</v>
      </c>
      <c r="D368" t="s">
        <v>111</v>
      </c>
      <c r="E368" t="s">
        <v>111</v>
      </c>
      <c r="F368">
        <v>-3</v>
      </c>
      <c r="M368">
        <v>184</v>
      </c>
      <c r="N368">
        <v>11</v>
      </c>
      <c r="O368">
        <v>0</v>
      </c>
      <c r="P368">
        <v>4.1100000000000003</v>
      </c>
      <c r="Q368">
        <v>1.38</v>
      </c>
      <c r="R368">
        <v>156</v>
      </c>
      <c r="T368" s="127">
        <f t="shared" si="25"/>
        <v>366</v>
      </c>
      <c r="U368" t="str">
        <f t="shared" si="22"/>
        <v>P</v>
      </c>
      <c r="V368" t="str">
        <f>IF(U368="H",COUNTIF($U$3:$U368,"H"),"")</f>
        <v/>
      </c>
      <c r="W368">
        <f>IF(U368="P",COUNTIF($U$3:$U368,"P"),"")</f>
        <v>173</v>
      </c>
      <c r="X368" s="76" t="str">
        <f t="shared" si="23"/>
        <v>Gio Gonzalez</v>
      </c>
      <c r="Y368">
        <f>IFERROR(VLOOKUP($X368,PITCH!$B$7:$AJ$2004,29,FALSE),"")</f>
        <v>7.7375565610859729</v>
      </c>
      <c r="Z368">
        <f>IFERROR(VLOOKUP($X368,PITCH!$B$7:$AJ$2004,30,FALSE),"")</f>
        <v>3.8009049773755659</v>
      </c>
      <c r="AA368">
        <f>IFERROR(VLOOKUP($X368,PITCH!$B$7:$AJ$2004,31,FALSE),"")</f>
        <v>3.936651583710407</v>
      </c>
      <c r="AB368" t="str">
        <f>IFERROR(VLOOKUP($X368,PITCH!$B$7:$AJ$2004,1,FALSE),"")</f>
        <v>Gio Gonzalez</v>
      </c>
      <c r="AD368" s="108" t="str">
        <f>IFERROR(VLOOKUP($X368,Prospects!$A$3:$K$281,1,FALSE),"")</f>
        <v/>
      </c>
      <c r="AE368" s="108" t="str">
        <f>IFERROR(VLOOKUP($X368,Prospects!$A$3:$K$281,9,FALSE),"")</f>
        <v/>
      </c>
      <c r="AF368" s="108" t="str">
        <f>IFERROR(VLOOKUP($X368,Prospects!$A$3:$K$281,2,FALSE),"")</f>
        <v/>
      </c>
      <c r="AG368" s="110" t="str">
        <f>IFERROR(VLOOKUP($X368,Prospects!$A$3:$K$281,10,FALSE),"")</f>
        <v/>
      </c>
      <c r="AH368" s="110" t="str">
        <f>IFERROR(VLOOKUP($X368,Prospects!$A$3:$K$281,11,FALSE),"")</f>
        <v/>
      </c>
      <c r="AI368" s="110" t="str">
        <f>IFERROR(VLOOKUP($X368,Prospects!$A$3:$K$281,3,FALSE),"")</f>
        <v/>
      </c>
      <c r="AJ368" s="110" t="str">
        <f>IFERROR(VLOOKUP($X368,Prospects!$A$3:$K$281,4,FALSE),"")</f>
        <v/>
      </c>
      <c r="AK368" s="110" t="str">
        <f>IFERROR(VLOOKUP($X368,Prospects!$A$3:$K$281,5,FALSE),"")</f>
        <v/>
      </c>
      <c r="AL368" s="110" t="str">
        <f>IFERROR(VLOOKUP($X368,Prospects!$A$3:$K$281,6,FALSE),"")</f>
        <v/>
      </c>
      <c r="AN368" s="108" t="str">
        <f>IFERROR(VLOOKUP($X368,KEEPERS!$A$3:$H$300,1,FALSE),"")</f>
        <v/>
      </c>
      <c r="AO368" s="108" t="str">
        <f>IFERROR(VLOOKUP($X368,KEEPERS!$A$3:$H$300,5,FALSE),"")</f>
        <v/>
      </c>
      <c r="AP368" s="108" t="str">
        <f>IFERROR(VLOOKUP($X368,KEEPERS!$A$3:$H$300,2,FALSE),"")</f>
        <v/>
      </c>
      <c r="AQ368" s="110" t="str">
        <f>IFERROR(VLOOKUP($X368,KEEPERS!$A$3:$H$300,6,FALSE),"")</f>
        <v/>
      </c>
      <c r="AR368" s="110" t="str">
        <f>IFERROR(VLOOKUP($X368,KEEPERS!$A$3:$H$300,7,FALSE),"")</f>
        <v/>
      </c>
      <c r="AT368" s="110" t="str">
        <f>IFERROR(VLOOKUP($X368,HIT!$B$182:$AM$2000,1,FALSE),"")</f>
        <v/>
      </c>
      <c r="AU368" s="407">
        <f>IFERROR(VLOOKUP($X368,HIT!$B$182:$AM$2000,32,FALSE),0)</f>
        <v>0</v>
      </c>
      <c r="AV368" s="407">
        <f>IFERROR(VLOOKUP($X368,HIT!$B$182:$AM$2000,33,FALSE),0)</f>
        <v>0</v>
      </c>
      <c r="AW368" s="110" t="str">
        <f>IFERROR(VLOOKUP($X368,PITCH!$B$182:$AP$2000,1,FALSE),"")</f>
        <v>Gio Gonzalez</v>
      </c>
      <c r="AX368" s="110">
        <f>IFERROR(VLOOKUP($X368,PITCH!$B$182:$AP$2000,35,FALSE),0)</f>
        <v>126.39999999999998</v>
      </c>
      <c r="AY368" s="110">
        <f>IFERROR(VLOOKUP($X368,PITCH!$B$182:$AP$2000,36,FALSE),0)</f>
        <v>9.7230769230769205</v>
      </c>
      <c r="AZ368" s="408">
        <f t="shared" si="24"/>
        <v>126.39999999999998</v>
      </c>
      <c r="BA368" s="408">
        <f>IF(AZ368&gt;0,RANK(AZ368,AZ$3:AZ1028),"")</f>
        <v>507</v>
      </c>
      <c r="BB368" s="408">
        <f>IFERROR(VLOOKUP($X368,HIT!$B$182:$AP$2000,31,FALSE),0)</f>
        <v>0</v>
      </c>
      <c r="BC368" s="408">
        <f ca="1">IFERROR(VLOOKUP($X368,PITCH!$B$182:$AP$2000,34,FALSE),0)</f>
        <v>158</v>
      </c>
      <c r="BE368" s="110" t="str">
        <f>IFERROR(VLOOKUP($X368,OBP!$B$182:$AN$2001,32,FALSE),"")</f>
        <v/>
      </c>
      <c r="BG368" s="110" t="str">
        <f>IFERROR(VLOOKUP($X368,OPS!$B$183:$AL$2002,31,FALSE),"")</f>
        <v/>
      </c>
      <c r="BI368" s="110">
        <f ca="1">IFERROR(VLOOKUP($X368,PITCH!$B$205:$AP$2000,34,FALSE),"")</f>
        <v>158</v>
      </c>
      <c r="BJ368" s="110">
        <f ca="1">IFERROR(VLOOKUP($X368,PITCH!$B$205:$AP$2000,34,FALSE),"")</f>
        <v>158</v>
      </c>
      <c r="BK368" s="110">
        <f ca="1">IFERROR(VLOOKUP($X368,PITCH!$B$205:$AP$2000,34,FALSE),"")</f>
        <v>158</v>
      </c>
    </row>
    <row r="369" spans="2:63" x14ac:dyDescent="0.2">
      <c r="B369" t="s">
        <v>657</v>
      </c>
      <c r="C369" t="s">
        <v>810</v>
      </c>
      <c r="D369" t="s">
        <v>111</v>
      </c>
      <c r="E369" t="s">
        <v>111</v>
      </c>
      <c r="F369">
        <v>-3</v>
      </c>
      <c r="M369">
        <v>186</v>
      </c>
      <c r="N369">
        <v>10</v>
      </c>
      <c r="O369">
        <v>0</v>
      </c>
      <c r="P369">
        <v>4.22</v>
      </c>
      <c r="Q369">
        <v>1.27</v>
      </c>
      <c r="R369">
        <v>126</v>
      </c>
      <c r="T369" s="127">
        <f t="shared" si="25"/>
        <v>367</v>
      </c>
      <c r="U369" t="str">
        <f t="shared" si="22"/>
        <v>P</v>
      </c>
      <c r="V369" t="str">
        <f>IF(U369="H",COUNTIF($U$3:$U369,"H"),"")</f>
        <v/>
      </c>
      <c r="W369">
        <f>IF(U369="P",COUNTIF($U$3:$U369,"P"),"")</f>
        <v>174</v>
      </c>
      <c r="X369" s="76" t="str">
        <f t="shared" si="23"/>
        <v>Ivan Nova</v>
      </c>
      <c r="Y369">
        <f>IFERROR(VLOOKUP($X369,PITCH!$B$7:$AJ$2004,29,FALSE),"")</f>
        <v>6.3931034482758617</v>
      </c>
      <c r="Z369">
        <f>IFERROR(VLOOKUP($X369,PITCH!$B$7:$AJ$2004,30,FALSE),"")</f>
        <v>2.2344827586206897</v>
      </c>
      <c r="AA369">
        <f>IFERROR(VLOOKUP($X369,PITCH!$B$7:$AJ$2004,31,FALSE),"")</f>
        <v>4.1586206896551721</v>
      </c>
      <c r="AB369" t="str">
        <f>IFERROR(VLOOKUP($X369,PITCH!$B$7:$AJ$2004,1,FALSE),"")</f>
        <v>Ivan Nova</v>
      </c>
      <c r="AD369" s="108" t="str">
        <f>IFERROR(VLOOKUP($X369,Prospects!$A$3:$K$281,1,FALSE),"")</f>
        <v/>
      </c>
      <c r="AE369" s="108" t="str">
        <f>IFERROR(VLOOKUP($X369,Prospects!$A$3:$K$281,9,FALSE),"")</f>
        <v/>
      </c>
      <c r="AF369" s="108" t="str">
        <f>IFERROR(VLOOKUP($X369,Prospects!$A$3:$K$281,2,FALSE),"")</f>
        <v/>
      </c>
      <c r="AG369" s="110" t="str">
        <f>IFERROR(VLOOKUP($X369,Prospects!$A$3:$K$281,10,FALSE),"")</f>
        <v/>
      </c>
      <c r="AH369" s="110" t="str">
        <f>IFERROR(VLOOKUP($X369,Prospects!$A$3:$K$281,11,FALSE),"")</f>
        <v/>
      </c>
      <c r="AI369" s="110" t="str">
        <f>IFERROR(VLOOKUP($X369,Prospects!$A$3:$K$281,3,FALSE),"")</f>
        <v/>
      </c>
      <c r="AJ369" s="110" t="str">
        <f>IFERROR(VLOOKUP($X369,Prospects!$A$3:$K$281,4,FALSE),"")</f>
        <v/>
      </c>
      <c r="AK369" s="110" t="str">
        <f>IFERROR(VLOOKUP($X369,Prospects!$A$3:$K$281,5,FALSE),"")</f>
        <v/>
      </c>
      <c r="AL369" s="110" t="str">
        <f>IFERROR(VLOOKUP($X369,Prospects!$A$3:$K$281,6,FALSE),"")</f>
        <v/>
      </c>
      <c r="AN369" s="108" t="str">
        <f>IFERROR(VLOOKUP($X369,KEEPERS!$A$3:$H$300,1,FALSE),"")</f>
        <v/>
      </c>
      <c r="AO369" s="108" t="str">
        <f>IFERROR(VLOOKUP($X369,KEEPERS!$A$3:$H$300,5,FALSE),"")</f>
        <v/>
      </c>
      <c r="AP369" s="108" t="str">
        <f>IFERROR(VLOOKUP($X369,KEEPERS!$A$3:$H$300,2,FALSE),"")</f>
        <v/>
      </c>
      <c r="AQ369" s="110" t="str">
        <f>IFERROR(VLOOKUP($X369,KEEPERS!$A$3:$H$300,6,FALSE),"")</f>
        <v/>
      </c>
      <c r="AR369" s="110" t="str">
        <f>IFERROR(VLOOKUP($X369,KEEPERS!$A$3:$H$300,7,FALSE),"")</f>
        <v/>
      </c>
      <c r="AT369" s="110" t="str">
        <f>IFERROR(VLOOKUP($X369,HIT!$B$182:$AM$2000,1,FALSE),"")</f>
        <v/>
      </c>
      <c r="AU369" s="407">
        <f>IFERROR(VLOOKUP($X369,HIT!$B$182:$AM$2000,32,FALSE),0)</f>
        <v>0</v>
      </c>
      <c r="AV369" s="407">
        <f>IFERROR(VLOOKUP($X369,HIT!$B$182:$AM$2000,33,FALSE),0)</f>
        <v>0</v>
      </c>
      <c r="AW369" s="110" t="str">
        <f>IFERROR(VLOOKUP($X369,PITCH!$B$182:$AP$2000,1,FALSE),"")</f>
        <v>Ivan Nova</v>
      </c>
      <c r="AX369" s="110">
        <f>IFERROR(VLOOKUP($X369,PITCH!$B$182:$AP$2000,35,FALSE),0)</f>
        <v>237.5</v>
      </c>
      <c r="AY369" s="110">
        <f>IFERROR(VLOOKUP($X369,PITCH!$B$182:$AP$2000,36,FALSE),0)</f>
        <v>9.134615384615385</v>
      </c>
      <c r="AZ369" s="408">
        <f t="shared" si="24"/>
        <v>237.5</v>
      </c>
      <c r="BA369" s="408">
        <f>IF(AZ369&gt;0,RANK(AZ369,AZ$3:AZ1029),"")</f>
        <v>346</v>
      </c>
      <c r="BB369" s="408">
        <f>IFERROR(VLOOKUP($X369,HIT!$B$182:$AP$2000,31,FALSE),0)</f>
        <v>0</v>
      </c>
      <c r="BC369" s="408">
        <f ca="1">IFERROR(VLOOKUP($X369,PITCH!$B$182:$AP$2000,34,FALSE),0)</f>
        <v>100</v>
      </c>
      <c r="BE369" s="110" t="str">
        <f>IFERROR(VLOOKUP($X369,OBP!$B$182:$AN$2001,32,FALSE),"")</f>
        <v/>
      </c>
      <c r="BG369" s="110" t="str">
        <f>IFERROR(VLOOKUP($X369,OPS!$B$183:$AL$2002,31,FALSE),"")</f>
        <v/>
      </c>
      <c r="BI369" s="110">
        <f ca="1">IFERROR(VLOOKUP($X369,PITCH!$B$205:$AP$2000,34,FALSE),"")</f>
        <v>100</v>
      </c>
      <c r="BJ369" s="110">
        <f ca="1">IFERROR(VLOOKUP($X369,PITCH!$B$205:$AP$2000,34,FALSE),"")</f>
        <v>100</v>
      </c>
      <c r="BK369" s="110">
        <f ca="1">IFERROR(VLOOKUP($X369,PITCH!$B$205:$AP$2000,34,FALSE),"")</f>
        <v>100</v>
      </c>
    </row>
    <row r="370" spans="2:63" x14ac:dyDescent="0.2">
      <c r="B370" t="s">
        <v>1449</v>
      </c>
      <c r="C370" t="s">
        <v>2</v>
      </c>
      <c r="D370" t="s">
        <v>9</v>
      </c>
      <c r="E370" t="s">
        <v>9</v>
      </c>
      <c r="F370">
        <v>-4</v>
      </c>
      <c r="M370">
        <v>62</v>
      </c>
      <c r="N370">
        <v>4</v>
      </c>
      <c r="O370">
        <v>1</v>
      </c>
      <c r="P370">
        <v>3.35</v>
      </c>
      <c r="Q370">
        <v>1.17</v>
      </c>
      <c r="R370">
        <v>78</v>
      </c>
      <c r="T370" s="127">
        <f t="shared" si="25"/>
        <v>368</v>
      </c>
      <c r="U370" t="str">
        <f t="shared" si="22"/>
        <v>P</v>
      </c>
      <c r="V370" t="str">
        <f>IF(U370="H",COUNTIF($U$3:$U370,"H"),"")</f>
        <v/>
      </c>
      <c r="W370">
        <f>IF(U370="P",COUNTIF($U$3:$U370,"P"),"")</f>
        <v>175</v>
      </c>
      <c r="X370" s="76" t="str">
        <f t="shared" si="23"/>
        <v>Ryne Stanek</v>
      </c>
      <c r="Y370">
        <f>IFERROR(VLOOKUP($X370,PITCH!$B$7:$AJ$2004,29,FALSE),"")</f>
        <v>11.578044596912521</v>
      </c>
      <c r="Z370">
        <f>IFERROR(VLOOKUP($X370,PITCH!$B$7:$AJ$2004,30,FALSE),"")</f>
        <v>3.8593481989708405</v>
      </c>
      <c r="AA370">
        <f>IFERROR(VLOOKUP($X370,PITCH!$B$7:$AJ$2004,31,FALSE),"")</f>
        <v>7.7186963979416809</v>
      </c>
      <c r="AB370" t="str">
        <f>IFERROR(VLOOKUP($X370,PITCH!$B$7:$AJ$2004,1,FALSE),"")</f>
        <v>Ryne Stanek</v>
      </c>
      <c r="AD370" s="108" t="str">
        <f>IFERROR(VLOOKUP($X370,Prospects!$A$3:$K$281,1,FALSE),"")</f>
        <v/>
      </c>
      <c r="AE370" s="108" t="str">
        <f>IFERROR(VLOOKUP($X370,Prospects!$A$3:$K$281,9,FALSE),"")</f>
        <v/>
      </c>
      <c r="AF370" s="108" t="str">
        <f>IFERROR(VLOOKUP($X370,Prospects!$A$3:$K$281,2,FALSE),"")</f>
        <v/>
      </c>
      <c r="AG370" s="110" t="str">
        <f>IFERROR(VLOOKUP($X370,Prospects!$A$3:$K$281,10,FALSE),"")</f>
        <v/>
      </c>
      <c r="AH370" s="110" t="str">
        <f>IFERROR(VLOOKUP($X370,Prospects!$A$3:$K$281,11,FALSE),"")</f>
        <v/>
      </c>
      <c r="AI370" s="110" t="str">
        <f>IFERROR(VLOOKUP($X370,Prospects!$A$3:$K$281,3,FALSE),"")</f>
        <v/>
      </c>
      <c r="AJ370" s="110" t="str">
        <f>IFERROR(VLOOKUP($X370,Prospects!$A$3:$K$281,4,FALSE),"")</f>
        <v/>
      </c>
      <c r="AK370" s="110" t="str">
        <f>IFERROR(VLOOKUP($X370,Prospects!$A$3:$K$281,5,FALSE),"")</f>
        <v/>
      </c>
      <c r="AL370" s="110" t="str">
        <f>IFERROR(VLOOKUP($X370,Prospects!$A$3:$K$281,6,FALSE),"")</f>
        <v/>
      </c>
      <c r="AN370" s="108" t="str">
        <f>IFERROR(VLOOKUP($X370,KEEPERS!$A$3:$H$300,1,FALSE),"")</f>
        <v/>
      </c>
      <c r="AO370" s="108" t="str">
        <f>IFERROR(VLOOKUP($X370,KEEPERS!$A$3:$H$300,5,FALSE),"")</f>
        <v/>
      </c>
      <c r="AP370" s="108" t="str">
        <f>IFERROR(VLOOKUP($X370,KEEPERS!$A$3:$H$300,2,FALSE),"")</f>
        <v/>
      </c>
      <c r="AQ370" s="110" t="str">
        <f>IFERROR(VLOOKUP($X370,KEEPERS!$A$3:$H$300,6,FALSE),"")</f>
        <v/>
      </c>
      <c r="AR370" s="110" t="str">
        <f>IFERROR(VLOOKUP($X370,KEEPERS!$A$3:$H$300,7,FALSE),"")</f>
        <v/>
      </c>
      <c r="AT370" s="110" t="str">
        <f>IFERROR(VLOOKUP($X370,HIT!$B$182:$AM$2000,1,FALSE),"")</f>
        <v/>
      </c>
      <c r="AU370" s="407">
        <f>IFERROR(VLOOKUP($X370,HIT!$B$182:$AM$2000,32,FALSE),0)</f>
        <v>0</v>
      </c>
      <c r="AV370" s="407">
        <f>IFERROR(VLOOKUP($X370,HIT!$B$182:$AM$2000,33,FALSE),0)</f>
        <v>0</v>
      </c>
      <c r="AW370" s="110" t="str">
        <f>IFERROR(VLOOKUP($X370,PITCH!$B$182:$AP$2000,1,FALSE),"")</f>
        <v>Ryne Stanek</v>
      </c>
      <c r="AX370" s="110">
        <f>IFERROR(VLOOKUP($X370,PITCH!$B$182:$AP$2000,35,FALSE),0)</f>
        <v>148.39999999999998</v>
      </c>
      <c r="AY370" s="110">
        <f>IFERROR(VLOOKUP($X370,PITCH!$B$182:$AP$2000,36,FALSE),0)</f>
        <v>2.2830769230769228</v>
      </c>
      <c r="AZ370" s="408">
        <f t="shared" si="24"/>
        <v>148.39999999999998</v>
      </c>
      <c r="BA370" s="408">
        <f>IF(AZ370&gt;0,RANK(AZ370,AZ$3:AZ1030),"")</f>
        <v>466</v>
      </c>
      <c r="BB370" s="408">
        <f>IFERROR(VLOOKUP($X370,HIT!$B$182:$AP$2000,31,FALSE),0)</f>
        <v>0</v>
      </c>
      <c r="BC370" s="408">
        <f ca="1">IFERROR(VLOOKUP($X370,PITCH!$B$182:$AP$2000,34,FALSE),0)</f>
        <v>347</v>
      </c>
      <c r="BE370" s="110" t="str">
        <f>IFERROR(VLOOKUP($X370,OBP!$B$182:$AN$2001,32,FALSE),"")</f>
        <v/>
      </c>
      <c r="BG370" s="110" t="str">
        <f>IFERROR(VLOOKUP($X370,OPS!$B$183:$AL$2002,31,FALSE),"")</f>
        <v/>
      </c>
      <c r="BI370" s="110">
        <f ca="1">IFERROR(VLOOKUP($X370,PITCH!$B$205:$AP$2000,34,FALSE),"")</f>
        <v>347</v>
      </c>
      <c r="BJ370" s="110">
        <f ca="1">IFERROR(VLOOKUP($X370,PITCH!$B$205:$AP$2000,34,FALSE),"")</f>
        <v>347</v>
      </c>
      <c r="BK370" s="110">
        <f ca="1">IFERROR(VLOOKUP($X370,PITCH!$B$205:$AP$2000,34,FALSE),"")</f>
        <v>347</v>
      </c>
    </row>
    <row r="371" spans="2:63" x14ac:dyDescent="0.2">
      <c r="B371" t="s">
        <v>956</v>
      </c>
      <c r="C371" t="s">
        <v>120</v>
      </c>
      <c r="D371" t="s">
        <v>9</v>
      </c>
      <c r="E371" t="s">
        <v>9</v>
      </c>
      <c r="F371">
        <v>-4</v>
      </c>
      <c r="M371">
        <v>62</v>
      </c>
      <c r="N371">
        <v>5</v>
      </c>
      <c r="O371">
        <v>4</v>
      </c>
      <c r="P371">
        <v>3.45</v>
      </c>
      <c r="Q371">
        <v>1.27</v>
      </c>
      <c r="R371">
        <v>67</v>
      </c>
      <c r="T371" s="127">
        <f t="shared" si="25"/>
        <v>369</v>
      </c>
      <c r="U371" t="str">
        <f t="shared" si="22"/>
        <v>P</v>
      </c>
      <c r="V371" t="str">
        <f>IF(U371="H",COUNTIF($U$3:$U371,"H"),"")</f>
        <v/>
      </c>
      <c r="W371">
        <f>IF(U371="P",COUNTIF($U$3:$U371,"P"),"")</f>
        <v>176</v>
      </c>
      <c r="X371" s="76" t="str">
        <f t="shared" si="23"/>
        <v>Seung Hwan Oh</v>
      </c>
      <c r="Y371">
        <f>IFERROR(VLOOKUP($X371,PITCH!$B$7:$AJ$2004,29,FALSE),"")</f>
        <v>9.01669758812616</v>
      </c>
      <c r="Z371">
        <f>IFERROR(VLOOKUP($X371,PITCH!$B$7:$AJ$2004,30,FALSE),"")</f>
        <v>2.8385899814471243</v>
      </c>
      <c r="AA371">
        <f>IFERROR(VLOOKUP($X371,PITCH!$B$7:$AJ$2004,31,FALSE),"")</f>
        <v>6.1781076066790357</v>
      </c>
      <c r="AB371" t="str">
        <f>IFERROR(VLOOKUP($X371,PITCH!$B$7:$AJ$2004,1,FALSE),"")</f>
        <v>Seung Hwan Oh</v>
      </c>
      <c r="AD371" s="108" t="str">
        <f>IFERROR(VLOOKUP($X371,Prospects!$A$3:$K$281,1,FALSE),"")</f>
        <v/>
      </c>
      <c r="AE371" s="108" t="str">
        <f>IFERROR(VLOOKUP($X371,Prospects!$A$3:$K$281,9,FALSE),"")</f>
        <v/>
      </c>
      <c r="AF371" s="108" t="str">
        <f>IFERROR(VLOOKUP($X371,Prospects!$A$3:$K$281,2,FALSE),"")</f>
        <v/>
      </c>
      <c r="AG371" s="110" t="str">
        <f>IFERROR(VLOOKUP($X371,Prospects!$A$3:$K$281,10,FALSE),"")</f>
        <v/>
      </c>
      <c r="AH371" s="110" t="str">
        <f>IFERROR(VLOOKUP($X371,Prospects!$A$3:$K$281,11,FALSE),"")</f>
        <v/>
      </c>
      <c r="AI371" s="110" t="str">
        <f>IFERROR(VLOOKUP($X371,Prospects!$A$3:$K$281,3,FALSE),"")</f>
        <v/>
      </c>
      <c r="AJ371" s="110" t="str">
        <f>IFERROR(VLOOKUP($X371,Prospects!$A$3:$K$281,4,FALSE),"")</f>
        <v/>
      </c>
      <c r="AK371" s="110" t="str">
        <f>IFERROR(VLOOKUP($X371,Prospects!$A$3:$K$281,5,FALSE),"")</f>
        <v/>
      </c>
      <c r="AL371" s="110" t="str">
        <f>IFERROR(VLOOKUP($X371,Prospects!$A$3:$K$281,6,FALSE),"")</f>
        <v/>
      </c>
      <c r="AN371" s="108" t="str">
        <f>IFERROR(VLOOKUP($X371,KEEPERS!$A$3:$H$300,1,FALSE),"")</f>
        <v/>
      </c>
      <c r="AO371" s="108" t="str">
        <f>IFERROR(VLOOKUP($X371,KEEPERS!$A$3:$H$300,5,FALSE),"")</f>
        <v/>
      </c>
      <c r="AP371" s="108" t="str">
        <f>IFERROR(VLOOKUP($X371,KEEPERS!$A$3:$H$300,2,FALSE),"")</f>
        <v/>
      </c>
      <c r="AQ371" s="110" t="str">
        <f>IFERROR(VLOOKUP($X371,KEEPERS!$A$3:$H$300,6,FALSE),"")</f>
        <v/>
      </c>
      <c r="AR371" s="110" t="str">
        <f>IFERROR(VLOOKUP($X371,KEEPERS!$A$3:$H$300,7,FALSE),"")</f>
        <v/>
      </c>
      <c r="AT371" s="110" t="str">
        <f>IFERROR(VLOOKUP($X371,HIT!$B$182:$AM$2000,1,FALSE),"")</f>
        <v/>
      </c>
      <c r="AU371" s="407">
        <f>IFERROR(VLOOKUP($X371,HIT!$B$182:$AM$2000,32,FALSE),0)</f>
        <v>0</v>
      </c>
      <c r="AV371" s="407">
        <f>IFERROR(VLOOKUP($X371,HIT!$B$182:$AM$2000,33,FALSE),0)</f>
        <v>0</v>
      </c>
      <c r="AW371" s="110" t="str">
        <f>IFERROR(VLOOKUP($X371,PITCH!$B$182:$AP$2000,1,FALSE),"")</f>
        <v>Seung Hwan Oh</v>
      </c>
      <c r="AX371" s="110">
        <f>IFERROR(VLOOKUP($X371,PITCH!$B$182:$AP$2000,35,FALSE),0)</f>
        <v>118.69999999999999</v>
      </c>
      <c r="AY371" s="110">
        <f>IFERROR(VLOOKUP($X371,PITCH!$B$182:$AP$2000,36,FALSE),0)</f>
        <v>1.9783333333333331</v>
      </c>
      <c r="AZ371" s="408">
        <f t="shared" si="24"/>
        <v>118.69999999999999</v>
      </c>
      <c r="BA371" s="408">
        <f>IF(AZ371&gt;0,RANK(AZ371,AZ$3:AZ1031),"")</f>
        <v>522</v>
      </c>
      <c r="BB371" s="408">
        <f>IFERROR(VLOOKUP($X371,HIT!$B$182:$AP$2000,31,FALSE),0)</f>
        <v>0</v>
      </c>
      <c r="BC371" s="408">
        <f ca="1">IFERROR(VLOOKUP($X371,PITCH!$B$182:$AP$2000,34,FALSE),0)</f>
        <v>347</v>
      </c>
      <c r="BE371" s="110" t="str">
        <f>IFERROR(VLOOKUP($X371,OBP!$B$182:$AN$2001,32,FALSE),"")</f>
        <v/>
      </c>
      <c r="BG371" s="110" t="str">
        <f>IFERROR(VLOOKUP($X371,OPS!$B$183:$AL$2002,31,FALSE),"")</f>
        <v/>
      </c>
      <c r="BI371" s="110">
        <f ca="1">IFERROR(VLOOKUP($X371,PITCH!$B$205:$AP$2000,34,FALSE),"")</f>
        <v>347</v>
      </c>
      <c r="BJ371" s="110">
        <f ca="1">IFERROR(VLOOKUP($X371,PITCH!$B$205:$AP$2000,34,FALSE),"")</f>
        <v>347</v>
      </c>
      <c r="BK371" s="110">
        <f ca="1">IFERROR(VLOOKUP($X371,PITCH!$B$205:$AP$2000,34,FALSE),"")</f>
        <v>347</v>
      </c>
    </row>
    <row r="372" spans="2:63" x14ac:dyDescent="0.2">
      <c r="B372" t="s">
        <v>2256</v>
      </c>
      <c r="C372" t="s">
        <v>137</v>
      </c>
      <c r="D372" t="s">
        <v>97</v>
      </c>
      <c r="E372" t="s">
        <v>97</v>
      </c>
      <c r="F372">
        <v>-4</v>
      </c>
      <c r="G372">
        <v>377</v>
      </c>
      <c r="H372">
        <v>41</v>
      </c>
      <c r="I372">
        <v>6</v>
      </c>
      <c r="J372">
        <v>44</v>
      </c>
      <c r="K372">
        <v>7</v>
      </c>
      <c r="L372">
        <v>0.26300000000000001</v>
      </c>
      <c r="T372" s="127">
        <f t="shared" si="25"/>
        <v>370</v>
      </c>
      <c r="U372" t="str">
        <f t="shared" si="22"/>
        <v>H</v>
      </c>
      <c r="V372">
        <f>IF(U372="H",COUNTIF($U$3:$U372,"H"),"")</f>
        <v>194</v>
      </c>
      <c r="W372" t="str">
        <f>IF(U372="P",COUNTIF($U$3:$U372,"P"),"")</f>
        <v/>
      </c>
      <c r="X372" s="76" t="str">
        <f t="shared" si="23"/>
        <v>Christian Vazquez</v>
      </c>
      <c r="Y372" t="str">
        <f>IFERROR(VLOOKUP($X372,PITCH!$B$7:$AJ$2004,29,FALSE),"")</f>
        <v/>
      </c>
      <c r="Z372" t="str">
        <f>IFERROR(VLOOKUP($X372,PITCH!$B$7:$AJ$2004,30,FALSE),"")</f>
        <v/>
      </c>
      <c r="AA372" t="str">
        <f>IFERROR(VLOOKUP($X372,PITCH!$B$7:$AJ$2004,31,FALSE),"")</f>
        <v/>
      </c>
      <c r="AB372" t="str">
        <f>IFERROR(VLOOKUP($X372,PITCH!$B$7:$AJ$2004,1,FALSE),"")</f>
        <v/>
      </c>
      <c r="AD372" s="108" t="str">
        <f>IFERROR(VLOOKUP($X372,Prospects!$A$3:$K$281,1,FALSE),"")</f>
        <v/>
      </c>
      <c r="AE372" s="108" t="str">
        <f>IFERROR(VLOOKUP($X372,Prospects!$A$3:$K$281,9,FALSE),"")</f>
        <v/>
      </c>
      <c r="AF372" s="108" t="str">
        <f>IFERROR(VLOOKUP($X372,Prospects!$A$3:$K$281,2,FALSE),"")</f>
        <v/>
      </c>
      <c r="AG372" s="110" t="str">
        <f>IFERROR(VLOOKUP($X372,Prospects!$A$3:$K$281,10,FALSE),"")</f>
        <v/>
      </c>
      <c r="AH372" s="110" t="str">
        <f>IFERROR(VLOOKUP($X372,Prospects!$A$3:$K$281,11,FALSE),"")</f>
        <v/>
      </c>
      <c r="AI372" s="110" t="str">
        <f>IFERROR(VLOOKUP($X372,Prospects!$A$3:$K$281,3,FALSE),"")</f>
        <v/>
      </c>
      <c r="AJ372" s="110" t="str">
        <f>IFERROR(VLOOKUP($X372,Prospects!$A$3:$K$281,4,FALSE),"")</f>
        <v/>
      </c>
      <c r="AK372" s="110" t="str">
        <f>IFERROR(VLOOKUP($X372,Prospects!$A$3:$K$281,5,FALSE),"")</f>
        <v/>
      </c>
      <c r="AL372" s="110" t="str">
        <f>IFERROR(VLOOKUP($X372,Prospects!$A$3:$K$281,6,FALSE),"")</f>
        <v/>
      </c>
      <c r="AN372" s="108" t="str">
        <f>IFERROR(VLOOKUP($X372,KEEPERS!$A$3:$H$300,1,FALSE),"")</f>
        <v/>
      </c>
      <c r="AO372" s="108" t="str">
        <f>IFERROR(VLOOKUP($X372,KEEPERS!$A$3:$H$300,5,FALSE),"")</f>
        <v/>
      </c>
      <c r="AP372" s="108" t="str">
        <f>IFERROR(VLOOKUP($X372,KEEPERS!$A$3:$H$300,2,FALSE),"")</f>
        <v/>
      </c>
      <c r="AQ372" s="110" t="str">
        <f>IFERROR(VLOOKUP($X372,KEEPERS!$A$3:$H$300,6,FALSE),"")</f>
        <v/>
      </c>
      <c r="AR372" s="110" t="str">
        <f>IFERROR(VLOOKUP($X372,KEEPERS!$A$3:$H$300,7,FALSE),"")</f>
        <v/>
      </c>
      <c r="AT372" s="110" t="str">
        <f>IFERROR(VLOOKUP($X372,HIT!$B$182:$AM$2000,1,FALSE),"")</f>
        <v>Christian Vazquez</v>
      </c>
      <c r="AU372" s="407">
        <f>IFERROR(VLOOKUP($X372,HIT!$B$182:$AM$2000,32,FALSE),0)</f>
        <v>190.5</v>
      </c>
      <c r="AV372" s="407">
        <f>IFERROR(VLOOKUP($X372,HIT!$B$182:$AM$2000,33,FALSE),0)</f>
        <v>2.0052631578947366</v>
      </c>
      <c r="AW372" s="110" t="str">
        <f>IFERROR(VLOOKUP($X372,PITCH!$B$182:$AP$2000,1,FALSE),"")</f>
        <v/>
      </c>
      <c r="AX372" s="110">
        <f>IFERROR(VLOOKUP($X372,PITCH!$B$182:$AP$2000,35,FALSE),0)</f>
        <v>0</v>
      </c>
      <c r="AY372" s="110">
        <f>IFERROR(VLOOKUP($X372,PITCH!$B$182:$AP$2000,36,FALSE),0)</f>
        <v>0</v>
      </c>
      <c r="AZ372" s="408">
        <f t="shared" si="24"/>
        <v>190.5</v>
      </c>
      <c r="BA372" s="408">
        <f>IF(AZ372&gt;0,RANK(AZ372,AZ$3:AZ1032),"")</f>
        <v>396</v>
      </c>
      <c r="BB372" s="408">
        <f ca="1">IFERROR(VLOOKUP($X372,HIT!$B$182:$AP$2000,31,FALSE),0)</f>
        <v>455</v>
      </c>
      <c r="BC372" s="408">
        <f>IFERROR(VLOOKUP($X372,PITCH!$B$182:$AP$2000,34,FALSE),0)</f>
        <v>0</v>
      </c>
      <c r="BE372" s="110">
        <f>IFERROR(VLOOKUP($X372,OBP!$B$182:$AN$2001,32,FALSE),"")</f>
        <v>178</v>
      </c>
      <c r="BG372" s="110">
        <f>IFERROR(VLOOKUP($X372,OPS!$B$183:$AL$2002,31,FALSE),"")</f>
        <v>181</v>
      </c>
      <c r="BI372" s="110" t="str">
        <f>IFERROR(VLOOKUP($X372,PITCH!$B$205:$AP$2000,34,FALSE),"")</f>
        <v/>
      </c>
      <c r="BJ372" s="110" t="str">
        <f>IFERROR(VLOOKUP($X372,PITCH!$B$205:$AP$2000,34,FALSE),"")</f>
        <v/>
      </c>
      <c r="BK372" s="110" t="str">
        <f>IFERROR(VLOOKUP($X372,PITCH!$B$205:$AP$2000,34,FALSE),"")</f>
        <v/>
      </c>
    </row>
    <row r="373" spans="2:63" x14ac:dyDescent="0.2">
      <c r="B373" t="s">
        <v>1508</v>
      </c>
      <c r="C373" t="s">
        <v>122</v>
      </c>
      <c r="D373" t="s">
        <v>97</v>
      </c>
      <c r="E373" t="s">
        <v>998</v>
      </c>
      <c r="F373">
        <v>-4</v>
      </c>
      <c r="G373">
        <v>455</v>
      </c>
      <c r="H373">
        <v>50</v>
      </c>
      <c r="I373">
        <v>13</v>
      </c>
      <c r="J373">
        <v>58</v>
      </c>
      <c r="K373">
        <v>2</v>
      </c>
      <c r="L373">
        <v>0.254</v>
      </c>
      <c r="T373" s="127">
        <f t="shared" si="25"/>
        <v>371</v>
      </c>
      <c r="U373" t="str">
        <f t="shared" si="22"/>
        <v>H</v>
      </c>
      <c r="V373">
        <f>IF(U373="H",COUNTIF($U$3:$U373,"H"),"")</f>
        <v>195</v>
      </c>
      <c r="W373" t="str">
        <f>IF(U373="P",COUNTIF($U$3:$U373,"P"),"")</f>
        <v/>
      </c>
      <c r="X373" s="76" t="str">
        <f t="shared" si="23"/>
        <v>Tucker Barnhart</v>
      </c>
      <c r="Y373" t="str">
        <f>IFERROR(VLOOKUP($X373,PITCH!$B$7:$AJ$2004,29,FALSE),"")</f>
        <v/>
      </c>
      <c r="Z373" t="str">
        <f>IFERROR(VLOOKUP($X373,PITCH!$B$7:$AJ$2004,30,FALSE),"")</f>
        <v/>
      </c>
      <c r="AA373" t="str">
        <f>IFERROR(VLOOKUP($X373,PITCH!$B$7:$AJ$2004,31,FALSE),"")</f>
        <v/>
      </c>
      <c r="AB373" t="str">
        <f>IFERROR(VLOOKUP($X373,PITCH!$B$7:$AJ$2004,1,FALSE),"")</f>
        <v/>
      </c>
      <c r="AD373" s="108" t="str">
        <f>IFERROR(VLOOKUP($X373,Prospects!$A$3:$K$281,1,FALSE),"")</f>
        <v/>
      </c>
      <c r="AE373" s="108" t="str">
        <f>IFERROR(VLOOKUP($X373,Prospects!$A$3:$K$281,9,FALSE),"")</f>
        <v/>
      </c>
      <c r="AF373" s="108" t="str">
        <f>IFERROR(VLOOKUP($X373,Prospects!$A$3:$K$281,2,FALSE),"")</f>
        <v/>
      </c>
      <c r="AG373" s="110" t="str">
        <f>IFERROR(VLOOKUP($X373,Prospects!$A$3:$K$281,10,FALSE),"")</f>
        <v/>
      </c>
      <c r="AH373" s="110" t="str">
        <f>IFERROR(VLOOKUP($X373,Prospects!$A$3:$K$281,11,FALSE),"")</f>
        <v/>
      </c>
      <c r="AI373" s="110" t="str">
        <f>IFERROR(VLOOKUP($X373,Prospects!$A$3:$K$281,3,FALSE),"")</f>
        <v/>
      </c>
      <c r="AJ373" s="110" t="str">
        <f>IFERROR(VLOOKUP($X373,Prospects!$A$3:$K$281,4,FALSE),"")</f>
        <v/>
      </c>
      <c r="AK373" s="110" t="str">
        <f>IFERROR(VLOOKUP($X373,Prospects!$A$3:$K$281,5,FALSE),"")</f>
        <v/>
      </c>
      <c r="AL373" s="110" t="str">
        <f>IFERROR(VLOOKUP($X373,Prospects!$A$3:$K$281,6,FALSE),"")</f>
        <v/>
      </c>
      <c r="AN373" s="108" t="str">
        <f>IFERROR(VLOOKUP($X373,KEEPERS!$A$3:$H$300,1,FALSE),"")</f>
        <v/>
      </c>
      <c r="AO373" s="108" t="str">
        <f>IFERROR(VLOOKUP($X373,KEEPERS!$A$3:$H$300,5,FALSE),"")</f>
        <v/>
      </c>
      <c r="AP373" s="108" t="str">
        <f>IFERROR(VLOOKUP($X373,KEEPERS!$A$3:$H$300,2,FALSE),"")</f>
        <v/>
      </c>
      <c r="AQ373" s="110" t="str">
        <f>IFERROR(VLOOKUP($X373,KEEPERS!$A$3:$H$300,6,FALSE),"")</f>
        <v/>
      </c>
      <c r="AR373" s="110" t="str">
        <f>IFERROR(VLOOKUP($X373,KEEPERS!$A$3:$H$300,7,FALSE),"")</f>
        <v/>
      </c>
      <c r="AT373" s="110" t="str">
        <f>IFERROR(VLOOKUP($X373,HIT!$B$182:$AM$2000,1,FALSE),"")</f>
        <v>Tucker Barnhart</v>
      </c>
      <c r="AU373" s="407">
        <f>IFERROR(VLOOKUP($X373,HIT!$B$182:$AM$2000,32,FALSE),0)</f>
        <v>227.40000000000003</v>
      </c>
      <c r="AV373" s="407">
        <f>IFERROR(VLOOKUP($X373,HIT!$B$182:$AM$2000,33,FALSE),0)</f>
        <v>1.9603448275862072</v>
      </c>
      <c r="AW373" s="110" t="str">
        <f>IFERROR(VLOOKUP($X373,PITCH!$B$182:$AP$2000,1,FALSE),"")</f>
        <v/>
      </c>
      <c r="AX373" s="110">
        <f>IFERROR(VLOOKUP($X373,PITCH!$B$182:$AP$2000,35,FALSE),0)</f>
        <v>0</v>
      </c>
      <c r="AY373" s="110">
        <f>IFERROR(VLOOKUP($X373,PITCH!$B$182:$AP$2000,36,FALSE),0)</f>
        <v>0</v>
      </c>
      <c r="AZ373" s="408">
        <f t="shared" si="24"/>
        <v>227.40000000000003</v>
      </c>
      <c r="BA373" s="408">
        <f>IF(AZ373&gt;0,RANK(AZ373,AZ$3:AZ1033),"")</f>
        <v>360</v>
      </c>
      <c r="BB373" s="408">
        <f ca="1">IFERROR(VLOOKUP($X373,HIT!$B$182:$AP$2000,31,FALSE),0)</f>
        <v>422</v>
      </c>
      <c r="BC373" s="408">
        <f>IFERROR(VLOOKUP($X373,PITCH!$B$182:$AP$2000,34,FALSE),0)</f>
        <v>0</v>
      </c>
      <c r="BE373" s="110">
        <f>IFERROR(VLOOKUP($X373,OBP!$B$182:$AN$2001,32,FALSE),"")</f>
        <v>168</v>
      </c>
      <c r="BG373" s="110">
        <f>IFERROR(VLOOKUP($X373,OPS!$B$183:$AL$2002,31,FALSE),"")</f>
        <v>178</v>
      </c>
      <c r="BI373" s="110" t="str">
        <f>IFERROR(VLOOKUP($X373,PITCH!$B$205:$AP$2000,34,FALSE),"")</f>
        <v/>
      </c>
      <c r="BJ373" s="110" t="str">
        <f>IFERROR(VLOOKUP($X373,PITCH!$B$205:$AP$2000,34,FALSE),"")</f>
        <v/>
      </c>
      <c r="BK373" s="110" t="str">
        <f>IFERROR(VLOOKUP($X373,PITCH!$B$205:$AP$2000,34,FALSE),"")</f>
        <v/>
      </c>
    </row>
    <row r="374" spans="2:63" x14ac:dyDescent="0.2">
      <c r="B374" t="s">
        <v>518</v>
      </c>
      <c r="C374" t="s">
        <v>140</v>
      </c>
      <c r="D374" t="s">
        <v>97</v>
      </c>
      <c r="E374" t="s">
        <v>97</v>
      </c>
      <c r="F374">
        <v>-4</v>
      </c>
      <c r="G374">
        <v>411</v>
      </c>
      <c r="H374">
        <v>42</v>
      </c>
      <c r="I374">
        <v>13</v>
      </c>
      <c r="J374">
        <v>44</v>
      </c>
      <c r="K374">
        <v>1</v>
      </c>
      <c r="L374">
        <v>0.23300000000000001</v>
      </c>
      <c r="T374" s="127">
        <f t="shared" si="25"/>
        <v>372</v>
      </c>
      <c r="U374" t="str">
        <f t="shared" si="22"/>
        <v>H</v>
      </c>
      <c r="V374">
        <f>IF(U374="H",COUNTIF($U$3:$U374,"H"),"")</f>
        <v>196</v>
      </c>
      <c r="W374" t="str">
        <f>IF(U374="P",COUNTIF($U$3:$U374,"P"),"")</f>
        <v/>
      </c>
      <c r="X374" s="76" t="str">
        <f t="shared" si="23"/>
        <v>Josh Phegley</v>
      </c>
      <c r="Y374" t="str">
        <f>IFERROR(VLOOKUP($X374,PITCH!$B$7:$AJ$2004,29,FALSE),"")</f>
        <v/>
      </c>
      <c r="Z374" t="str">
        <f>IFERROR(VLOOKUP($X374,PITCH!$B$7:$AJ$2004,30,FALSE),"")</f>
        <v/>
      </c>
      <c r="AA374" t="str">
        <f>IFERROR(VLOOKUP($X374,PITCH!$B$7:$AJ$2004,31,FALSE),"")</f>
        <v/>
      </c>
      <c r="AB374" t="str">
        <f>IFERROR(VLOOKUP($X374,PITCH!$B$7:$AJ$2004,1,FALSE),"")</f>
        <v/>
      </c>
      <c r="AD374" s="108" t="str">
        <f>IFERROR(VLOOKUP($X374,Prospects!$A$3:$K$281,1,FALSE),"")</f>
        <v/>
      </c>
      <c r="AE374" s="108" t="str">
        <f>IFERROR(VLOOKUP($X374,Prospects!$A$3:$K$281,9,FALSE),"")</f>
        <v/>
      </c>
      <c r="AF374" s="108" t="str">
        <f>IFERROR(VLOOKUP($X374,Prospects!$A$3:$K$281,2,FALSE),"")</f>
        <v/>
      </c>
      <c r="AG374" s="110" t="str">
        <f>IFERROR(VLOOKUP($X374,Prospects!$A$3:$K$281,10,FALSE),"")</f>
        <v/>
      </c>
      <c r="AH374" s="110" t="str">
        <f>IFERROR(VLOOKUP($X374,Prospects!$A$3:$K$281,11,FALSE),"")</f>
        <v/>
      </c>
      <c r="AI374" s="110" t="str">
        <f>IFERROR(VLOOKUP($X374,Prospects!$A$3:$K$281,3,FALSE),"")</f>
        <v/>
      </c>
      <c r="AJ374" s="110" t="str">
        <f>IFERROR(VLOOKUP($X374,Prospects!$A$3:$K$281,4,FALSE),"")</f>
        <v/>
      </c>
      <c r="AK374" s="110" t="str">
        <f>IFERROR(VLOOKUP($X374,Prospects!$A$3:$K$281,5,FALSE),"")</f>
        <v/>
      </c>
      <c r="AL374" s="110" t="str">
        <f>IFERROR(VLOOKUP($X374,Prospects!$A$3:$K$281,6,FALSE),"")</f>
        <v/>
      </c>
      <c r="AN374" s="108" t="str">
        <f>IFERROR(VLOOKUP($X374,KEEPERS!$A$3:$H$300,1,FALSE),"")</f>
        <v/>
      </c>
      <c r="AO374" s="108" t="str">
        <f>IFERROR(VLOOKUP($X374,KEEPERS!$A$3:$H$300,5,FALSE),"")</f>
        <v/>
      </c>
      <c r="AP374" s="108" t="str">
        <f>IFERROR(VLOOKUP($X374,KEEPERS!$A$3:$H$300,2,FALSE),"")</f>
        <v/>
      </c>
      <c r="AQ374" s="110" t="str">
        <f>IFERROR(VLOOKUP($X374,KEEPERS!$A$3:$H$300,6,FALSE),"")</f>
        <v/>
      </c>
      <c r="AR374" s="110" t="str">
        <f>IFERROR(VLOOKUP($X374,KEEPERS!$A$3:$H$300,7,FALSE),"")</f>
        <v/>
      </c>
      <c r="AT374" s="110" t="str">
        <f>IFERROR(VLOOKUP($X374,HIT!$B$182:$AM$2000,1,FALSE),"")</f>
        <v>Josh Phegley</v>
      </c>
      <c r="AU374" s="407">
        <f>IFERROR(VLOOKUP($X374,HIT!$B$182:$AM$2000,32,FALSE),0)</f>
        <v>173.7</v>
      </c>
      <c r="AV374" s="407">
        <f>IFERROR(VLOOKUP($X374,HIT!$B$182:$AM$2000,33,FALSE),0)</f>
        <v>1.8284210526315787</v>
      </c>
      <c r="AW374" s="110" t="str">
        <f>IFERROR(VLOOKUP($X374,PITCH!$B$182:$AP$2000,1,FALSE),"")</f>
        <v/>
      </c>
      <c r="AX374" s="110">
        <f>IFERROR(VLOOKUP($X374,PITCH!$B$182:$AP$2000,35,FALSE),0)</f>
        <v>0</v>
      </c>
      <c r="AY374" s="110">
        <f>IFERROR(VLOOKUP($X374,PITCH!$B$182:$AP$2000,36,FALSE),0)</f>
        <v>0</v>
      </c>
      <c r="AZ374" s="408">
        <f t="shared" si="24"/>
        <v>173.7</v>
      </c>
      <c r="BA374" s="408">
        <f>IF(AZ374&gt;0,RANK(AZ374,AZ$3:AZ1034),"")</f>
        <v>423</v>
      </c>
      <c r="BB374" s="408">
        <f ca="1">IFERROR(VLOOKUP($X374,HIT!$B$182:$AP$2000,31,FALSE),0)</f>
        <v>388</v>
      </c>
      <c r="BC374" s="408">
        <f>IFERROR(VLOOKUP($X374,PITCH!$B$182:$AP$2000,34,FALSE),0)</f>
        <v>0</v>
      </c>
      <c r="BE374" s="110">
        <f>IFERROR(VLOOKUP($X374,OBP!$B$182:$AN$2001,32,FALSE),"")</f>
        <v>233</v>
      </c>
      <c r="BG374" s="110">
        <f>IFERROR(VLOOKUP($X374,OPS!$B$183:$AL$2002,31,FALSE),"")</f>
        <v>223</v>
      </c>
      <c r="BI374" s="110" t="str">
        <f>IFERROR(VLOOKUP($X374,PITCH!$B$205:$AP$2000,34,FALSE),"")</f>
        <v/>
      </c>
      <c r="BJ374" s="110" t="str">
        <f>IFERROR(VLOOKUP($X374,PITCH!$B$205:$AP$2000,34,FALSE),"")</f>
        <v/>
      </c>
      <c r="BK374" s="110" t="str">
        <f>IFERROR(VLOOKUP($X374,PITCH!$B$205:$AP$2000,34,FALSE),"")</f>
        <v/>
      </c>
    </row>
    <row r="375" spans="2:63" x14ac:dyDescent="0.2">
      <c r="B375" t="s">
        <v>162</v>
      </c>
      <c r="C375" t="s">
        <v>117</v>
      </c>
      <c r="D375" t="s">
        <v>426</v>
      </c>
      <c r="E375" t="s">
        <v>426</v>
      </c>
      <c r="F375">
        <v>-4</v>
      </c>
      <c r="G375">
        <v>542</v>
      </c>
      <c r="H375">
        <v>51</v>
      </c>
      <c r="I375">
        <v>24</v>
      </c>
      <c r="J375">
        <v>58</v>
      </c>
      <c r="K375">
        <v>2</v>
      </c>
      <c r="L375">
        <v>0.23300000000000001</v>
      </c>
      <c r="T375" s="127">
        <f t="shared" si="25"/>
        <v>373</v>
      </c>
      <c r="U375" t="str">
        <f t="shared" si="22"/>
        <v>H</v>
      </c>
      <c r="V375">
        <f>IF(U375="H",COUNTIF($U$3:$U375,"H"),"")</f>
        <v>197</v>
      </c>
      <c r="W375" t="str">
        <f>IF(U375="P",COUNTIF($U$3:$U375,"P"),"")</f>
        <v/>
      </c>
      <c r="X375" s="76" t="str">
        <f t="shared" si="23"/>
        <v>Jay Bruce</v>
      </c>
      <c r="Y375" t="str">
        <f>IFERROR(VLOOKUP($X375,PITCH!$B$7:$AJ$2004,29,FALSE),"")</f>
        <v/>
      </c>
      <c r="Z375" t="str">
        <f>IFERROR(VLOOKUP($X375,PITCH!$B$7:$AJ$2004,30,FALSE),"")</f>
        <v/>
      </c>
      <c r="AA375" t="str">
        <f>IFERROR(VLOOKUP($X375,PITCH!$B$7:$AJ$2004,31,FALSE),"")</f>
        <v/>
      </c>
      <c r="AB375" t="str">
        <f>IFERROR(VLOOKUP($X375,PITCH!$B$7:$AJ$2004,1,FALSE),"")</f>
        <v/>
      </c>
      <c r="AD375" s="108" t="str">
        <f>IFERROR(VLOOKUP($X375,Prospects!$A$3:$K$281,1,FALSE),"")</f>
        <v/>
      </c>
      <c r="AE375" s="108" t="str">
        <f>IFERROR(VLOOKUP($X375,Prospects!$A$3:$K$281,9,FALSE),"")</f>
        <v/>
      </c>
      <c r="AF375" s="108" t="str">
        <f>IFERROR(VLOOKUP($X375,Prospects!$A$3:$K$281,2,FALSE),"")</f>
        <v/>
      </c>
      <c r="AG375" s="110" t="str">
        <f>IFERROR(VLOOKUP($X375,Prospects!$A$3:$K$281,10,FALSE),"")</f>
        <v/>
      </c>
      <c r="AH375" s="110" t="str">
        <f>IFERROR(VLOOKUP($X375,Prospects!$A$3:$K$281,11,FALSE),"")</f>
        <v/>
      </c>
      <c r="AI375" s="110" t="str">
        <f>IFERROR(VLOOKUP($X375,Prospects!$A$3:$K$281,3,FALSE),"")</f>
        <v/>
      </c>
      <c r="AJ375" s="110" t="str">
        <f>IFERROR(VLOOKUP($X375,Prospects!$A$3:$K$281,4,FALSE),"")</f>
        <v/>
      </c>
      <c r="AK375" s="110" t="str">
        <f>IFERROR(VLOOKUP($X375,Prospects!$A$3:$K$281,5,FALSE),"")</f>
        <v/>
      </c>
      <c r="AL375" s="110" t="str">
        <f>IFERROR(VLOOKUP($X375,Prospects!$A$3:$K$281,6,FALSE),"")</f>
        <v/>
      </c>
      <c r="AN375" s="108" t="str">
        <f>IFERROR(VLOOKUP($X375,KEEPERS!$A$3:$H$300,1,FALSE),"")</f>
        <v/>
      </c>
      <c r="AO375" s="108" t="str">
        <f>IFERROR(VLOOKUP($X375,KEEPERS!$A$3:$H$300,5,FALSE),"")</f>
        <v/>
      </c>
      <c r="AP375" s="108" t="str">
        <f>IFERROR(VLOOKUP($X375,KEEPERS!$A$3:$H$300,2,FALSE),"")</f>
        <v/>
      </c>
      <c r="AQ375" s="110" t="str">
        <f>IFERROR(VLOOKUP($X375,KEEPERS!$A$3:$H$300,6,FALSE),"")</f>
        <v/>
      </c>
      <c r="AR375" s="110" t="str">
        <f>IFERROR(VLOOKUP($X375,KEEPERS!$A$3:$H$300,7,FALSE),"")</f>
        <v/>
      </c>
      <c r="AT375" s="110" t="str">
        <f>IFERROR(VLOOKUP($X375,HIT!$B$182:$AM$2000,1,FALSE),"")</f>
        <v>Jay Bruce</v>
      </c>
      <c r="AU375" s="407">
        <f>IFERROR(VLOOKUP($X375,HIT!$B$182:$AM$2000,32,FALSE),0)</f>
        <v>232.35</v>
      </c>
      <c r="AV375" s="407">
        <f>IFERROR(VLOOKUP($X375,HIT!$B$182:$AM$2000,33,FALSE),0)</f>
        <v>2.3235000000000001</v>
      </c>
      <c r="AW375" s="110" t="str">
        <f>IFERROR(VLOOKUP($X375,PITCH!$B$182:$AP$2000,1,FALSE),"")</f>
        <v/>
      </c>
      <c r="AX375" s="110">
        <f>IFERROR(VLOOKUP($X375,PITCH!$B$182:$AP$2000,35,FALSE),0)</f>
        <v>0</v>
      </c>
      <c r="AY375" s="110">
        <f>IFERROR(VLOOKUP($X375,PITCH!$B$182:$AP$2000,36,FALSE),0)</f>
        <v>0</v>
      </c>
      <c r="AZ375" s="408">
        <f t="shared" si="24"/>
        <v>232.35</v>
      </c>
      <c r="BA375" s="408">
        <f>IF(AZ375&gt;0,RANK(AZ375,AZ$3:AZ1035),"")</f>
        <v>353</v>
      </c>
      <c r="BB375" s="408">
        <f ca="1">IFERROR(VLOOKUP($X375,HIT!$B$182:$AP$2000,31,FALSE),0)</f>
        <v>142</v>
      </c>
      <c r="BC375" s="408">
        <f>IFERROR(VLOOKUP($X375,PITCH!$B$182:$AP$2000,34,FALSE),0)</f>
        <v>0</v>
      </c>
      <c r="BE375" s="110">
        <f>IFERROR(VLOOKUP($X375,OBP!$B$182:$AN$2001,32,FALSE),"")</f>
        <v>274</v>
      </c>
      <c r="BG375" s="110">
        <f>IFERROR(VLOOKUP($X375,OPS!$B$183:$AL$2002,31,FALSE),"")</f>
        <v>264</v>
      </c>
      <c r="BI375" s="110" t="str">
        <f>IFERROR(VLOOKUP($X375,PITCH!$B$205:$AP$2000,34,FALSE),"")</f>
        <v/>
      </c>
      <c r="BJ375" s="110" t="str">
        <f>IFERROR(VLOOKUP($X375,PITCH!$B$205:$AP$2000,34,FALSE),"")</f>
        <v/>
      </c>
      <c r="BK375" s="110" t="str">
        <f>IFERROR(VLOOKUP($X375,PITCH!$B$205:$AP$2000,34,FALSE),"")</f>
        <v/>
      </c>
    </row>
    <row r="376" spans="2:63" x14ac:dyDescent="0.2">
      <c r="B376" t="s">
        <v>336</v>
      </c>
      <c r="C376" t="s">
        <v>130</v>
      </c>
      <c r="D376" t="s">
        <v>110</v>
      </c>
      <c r="E376" t="s">
        <v>110</v>
      </c>
      <c r="F376">
        <v>-4</v>
      </c>
      <c r="G376">
        <v>542</v>
      </c>
      <c r="H376">
        <v>65</v>
      </c>
      <c r="I376">
        <v>15</v>
      </c>
      <c r="J376">
        <v>70</v>
      </c>
      <c r="K376">
        <v>4</v>
      </c>
      <c r="L376">
        <v>0.255</v>
      </c>
      <c r="T376" s="127">
        <f t="shared" si="25"/>
        <v>374</v>
      </c>
      <c r="U376" t="str">
        <f t="shared" si="22"/>
        <v>H</v>
      </c>
      <c r="V376">
        <f>IF(U376="H",COUNTIF($U$3:$U376,"H"),"")</f>
        <v>198</v>
      </c>
      <c r="W376" t="str">
        <f>IF(U376="P",COUNTIF($U$3:$U376,"P"),"")</f>
        <v/>
      </c>
      <c r="X376" s="76" t="str">
        <f t="shared" si="23"/>
        <v>Brandon Crawford</v>
      </c>
      <c r="Y376" t="str">
        <f>IFERROR(VLOOKUP($X376,PITCH!$B$7:$AJ$2004,29,FALSE),"")</f>
        <v/>
      </c>
      <c r="Z376" t="str">
        <f>IFERROR(VLOOKUP($X376,PITCH!$B$7:$AJ$2004,30,FALSE),"")</f>
        <v/>
      </c>
      <c r="AA376" t="str">
        <f>IFERROR(VLOOKUP($X376,PITCH!$B$7:$AJ$2004,31,FALSE),"")</f>
        <v/>
      </c>
      <c r="AB376" t="str">
        <f>IFERROR(VLOOKUP($X376,PITCH!$B$7:$AJ$2004,1,FALSE),"")</f>
        <v/>
      </c>
      <c r="AD376" s="108" t="str">
        <f>IFERROR(VLOOKUP($X376,Prospects!$A$3:$K$281,1,FALSE),"")</f>
        <v/>
      </c>
      <c r="AE376" s="108" t="str">
        <f>IFERROR(VLOOKUP($X376,Prospects!$A$3:$K$281,9,FALSE),"")</f>
        <v/>
      </c>
      <c r="AF376" s="108" t="str">
        <f>IFERROR(VLOOKUP($X376,Prospects!$A$3:$K$281,2,FALSE),"")</f>
        <v/>
      </c>
      <c r="AG376" s="110" t="str">
        <f>IFERROR(VLOOKUP($X376,Prospects!$A$3:$K$281,10,FALSE),"")</f>
        <v/>
      </c>
      <c r="AH376" s="110" t="str">
        <f>IFERROR(VLOOKUP($X376,Prospects!$A$3:$K$281,11,FALSE),"")</f>
        <v/>
      </c>
      <c r="AI376" s="110" t="str">
        <f>IFERROR(VLOOKUP($X376,Prospects!$A$3:$K$281,3,FALSE),"")</f>
        <v/>
      </c>
      <c r="AJ376" s="110" t="str">
        <f>IFERROR(VLOOKUP($X376,Prospects!$A$3:$K$281,4,FALSE),"")</f>
        <v/>
      </c>
      <c r="AK376" s="110" t="str">
        <f>IFERROR(VLOOKUP($X376,Prospects!$A$3:$K$281,5,FALSE),"")</f>
        <v/>
      </c>
      <c r="AL376" s="110" t="str">
        <f>IFERROR(VLOOKUP($X376,Prospects!$A$3:$K$281,6,FALSE),"")</f>
        <v/>
      </c>
      <c r="AN376" s="108" t="str">
        <f>IFERROR(VLOOKUP($X376,KEEPERS!$A$3:$H$300,1,FALSE),"")</f>
        <v/>
      </c>
      <c r="AO376" s="108" t="str">
        <f>IFERROR(VLOOKUP($X376,KEEPERS!$A$3:$H$300,5,FALSE),"")</f>
        <v/>
      </c>
      <c r="AP376" s="108" t="str">
        <f>IFERROR(VLOOKUP($X376,KEEPERS!$A$3:$H$300,2,FALSE),"")</f>
        <v/>
      </c>
      <c r="AQ376" s="110" t="str">
        <f>IFERROR(VLOOKUP($X376,KEEPERS!$A$3:$H$300,6,FALSE),"")</f>
        <v/>
      </c>
      <c r="AR376" s="110" t="str">
        <f>IFERROR(VLOOKUP($X376,KEEPERS!$A$3:$H$300,7,FALSE),"")</f>
        <v/>
      </c>
      <c r="AT376" s="110" t="str">
        <f>IFERROR(VLOOKUP($X376,HIT!$B$182:$AM$2000,1,FALSE),"")</f>
        <v>Brandon Crawford</v>
      </c>
      <c r="AU376" s="407">
        <f>IFERROR(VLOOKUP($X376,HIT!$B$182:$AM$2000,32,FALSE),0)</f>
        <v>338.84999999999991</v>
      </c>
      <c r="AV376" s="407">
        <f>IFERROR(VLOOKUP($X376,HIT!$B$182:$AM$2000,33,FALSE),0)</f>
        <v>2.3208904109589037</v>
      </c>
      <c r="AW376" s="110" t="str">
        <f>IFERROR(VLOOKUP($X376,PITCH!$B$182:$AP$2000,1,FALSE),"")</f>
        <v/>
      </c>
      <c r="AX376" s="110">
        <f>IFERROR(VLOOKUP($X376,PITCH!$B$182:$AP$2000,35,FALSE),0)</f>
        <v>0</v>
      </c>
      <c r="AY376" s="110">
        <f>IFERROR(VLOOKUP($X376,PITCH!$B$182:$AP$2000,36,FALSE),0)</f>
        <v>0</v>
      </c>
      <c r="AZ376" s="408">
        <f t="shared" si="24"/>
        <v>338.84999999999991</v>
      </c>
      <c r="BA376" s="408">
        <f>IF(AZ376&gt;0,RANK(AZ376,AZ$3:AZ1036),"")</f>
        <v>194</v>
      </c>
      <c r="BB376" s="408">
        <f ca="1">IFERROR(VLOOKUP($X376,HIT!$B$182:$AP$2000,31,FALSE),0)</f>
        <v>270</v>
      </c>
      <c r="BC376" s="408">
        <f>IFERROR(VLOOKUP($X376,PITCH!$B$182:$AP$2000,34,FALSE),0)</f>
        <v>0</v>
      </c>
      <c r="BE376" s="110">
        <f>IFERROR(VLOOKUP($X376,OBP!$B$182:$AN$2001,32,FALSE),"")</f>
        <v>181</v>
      </c>
      <c r="BG376" s="110">
        <f>IFERROR(VLOOKUP($X376,OPS!$B$183:$AL$2002,31,FALSE),"")</f>
        <v>188</v>
      </c>
      <c r="BI376" s="110" t="str">
        <f>IFERROR(VLOOKUP($X376,PITCH!$B$205:$AP$2000,34,FALSE),"")</f>
        <v/>
      </c>
      <c r="BJ376" s="110" t="str">
        <f>IFERROR(VLOOKUP($X376,PITCH!$B$205:$AP$2000,34,FALSE),"")</f>
        <v/>
      </c>
      <c r="BK376" s="110" t="str">
        <f>IFERROR(VLOOKUP($X376,PITCH!$B$205:$AP$2000,34,FALSE),"")</f>
        <v/>
      </c>
    </row>
    <row r="377" spans="2:63" x14ac:dyDescent="0.2">
      <c r="B377" t="s">
        <v>973</v>
      </c>
      <c r="C377" t="s">
        <v>716</v>
      </c>
      <c r="D377" t="s">
        <v>9</v>
      </c>
      <c r="E377" t="s">
        <v>9</v>
      </c>
      <c r="F377">
        <v>-4</v>
      </c>
      <c r="M377">
        <v>64</v>
      </c>
      <c r="N377">
        <v>5</v>
      </c>
      <c r="O377">
        <v>2</v>
      </c>
      <c r="P377">
        <v>3.23</v>
      </c>
      <c r="Q377">
        <v>1.28</v>
      </c>
      <c r="R377">
        <v>83</v>
      </c>
      <c r="T377" s="127">
        <f t="shared" si="25"/>
        <v>375</v>
      </c>
      <c r="U377" t="str">
        <f t="shared" si="22"/>
        <v>P</v>
      </c>
      <c r="V377" t="str">
        <f>IF(U377="H",COUNTIF($U$3:$U377,"H"),"")</f>
        <v/>
      </c>
      <c r="W377">
        <f>IF(U377="P",COUNTIF($U$3:$U377,"P"),"")</f>
        <v>177</v>
      </c>
      <c r="X377" s="76" t="str">
        <f t="shared" si="23"/>
        <v>Carl Edwards Jr.</v>
      </c>
      <c r="Y377">
        <f>IFERROR(VLOOKUP($X377,PITCH!$B$7:$AJ$2004,29,FALSE),"")</f>
        <v>11.068548387096774</v>
      </c>
      <c r="Z377">
        <f>IFERROR(VLOOKUP($X377,PITCH!$B$7:$AJ$2004,30,FALSE),"")</f>
        <v>4.899193548387097</v>
      </c>
      <c r="AA377">
        <f>IFERROR(VLOOKUP($X377,PITCH!$B$7:$AJ$2004,31,FALSE),"")</f>
        <v>6.169354838709677</v>
      </c>
      <c r="AB377" t="str">
        <f>IFERROR(VLOOKUP($X377,PITCH!$B$7:$AJ$2004,1,FALSE),"")</f>
        <v>Carl Edwards Jr.</v>
      </c>
      <c r="AD377" s="108" t="str">
        <f>IFERROR(VLOOKUP($X377,Prospects!$A$3:$K$281,1,FALSE),"")</f>
        <v/>
      </c>
      <c r="AE377" s="108" t="str">
        <f>IFERROR(VLOOKUP($X377,Prospects!$A$3:$K$281,9,FALSE),"")</f>
        <v/>
      </c>
      <c r="AF377" s="108" t="str">
        <f>IFERROR(VLOOKUP($X377,Prospects!$A$3:$K$281,2,FALSE),"")</f>
        <v/>
      </c>
      <c r="AG377" s="110" t="str">
        <f>IFERROR(VLOOKUP($X377,Prospects!$A$3:$K$281,10,FALSE),"")</f>
        <v/>
      </c>
      <c r="AH377" s="110" t="str">
        <f>IFERROR(VLOOKUP($X377,Prospects!$A$3:$K$281,11,FALSE),"")</f>
        <v/>
      </c>
      <c r="AI377" s="110" t="str">
        <f>IFERROR(VLOOKUP($X377,Prospects!$A$3:$K$281,3,FALSE),"")</f>
        <v/>
      </c>
      <c r="AJ377" s="110" t="str">
        <f>IFERROR(VLOOKUP($X377,Prospects!$A$3:$K$281,4,FALSE),"")</f>
        <v/>
      </c>
      <c r="AK377" s="110" t="str">
        <f>IFERROR(VLOOKUP($X377,Prospects!$A$3:$K$281,5,FALSE),"")</f>
        <v/>
      </c>
      <c r="AL377" s="110" t="str">
        <f>IFERROR(VLOOKUP($X377,Prospects!$A$3:$K$281,6,FALSE),"")</f>
        <v/>
      </c>
      <c r="AN377" s="108" t="str">
        <f>IFERROR(VLOOKUP($X377,KEEPERS!$A$3:$H$300,1,FALSE),"")</f>
        <v/>
      </c>
      <c r="AO377" s="108" t="str">
        <f>IFERROR(VLOOKUP($X377,KEEPERS!$A$3:$H$300,5,FALSE),"")</f>
        <v/>
      </c>
      <c r="AP377" s="108" t="str">
        <f>IFERROR(VLOOKUP($X377,KEEPERS!$A$3:$H$300,2,FALSE),"")</f>
        <v/>
      </c>
      <c r="AQ377" s="110" t="str">
        <f>IFERROR(VLOOKUP($X377,KEEPERS!$A$3:$H$300,6,FALSE),"")</f>
        <v/>
      </c>
      <c r="AR377" s="110" t="str">
        <f>IFERROR(VLOOKUP($X377,KEEPERS!$A$3:$H$300,7,FALSE),"")</f>
        <v/>
      </c>
      <c r="AT377" s="110" t="str">
        <f>IFERROR(VLOOKUP($X377,HIT!$B$182:$AM$2000,1,FALSE),"")</f>
        <v/>
      </c>
      <c r="AU377" s="407">
        <f>IFERROR(VLOOKUP($X377,HIT!$B$182:$AM$2000,32,FALSE),0)</f>
        <v>0</v>
      </c>
      <c r="AV377" s="407">
        <f>IFERROR(VLOOKUP($X377,HIT!$B$182:$AM$2000,33,FALSE),0)</f>
        <v>0</v>
      </c>
      <c r="AW377" s="110" t="str">
        <f>IFERROR(VLOOKUP($X377,PITCH!$B$182:$AP$2000,1,FALSE),"")</f>
        <v>Carl Edwards Jr.</v>
      </c>
      <c r="AX377" s="110">
        <f>IFERROR(VLOOKUP($X377,PITCH!$B$182:$AP$2000,35,FALSE),0)</f>
        <v>102.30000000000001</v>
      </c>
      <c r="AY377" s="110">
        <f>IFERROR(VLOOKUP($X377,PITCH!$B$182:$AP$2000,36,FALSE),0)</f>
        <v>1.86</v>
      </c>
      <c r="AZ377" s="408">
        <f t="shared" si="24"/>
        <v>102.30000000000001</v>
      </c>
      <c r="BA377" s="408">
        <f>IF(AZ377&gt;0,RANK(AZ377,AZ$3:AZ1037),"")</f>
        <v>540</v>
      </c>
      <c r="BB377" s="408">
        <f>IFERROR(VLOOKUP($X377,HIT!$B$182:$AP$2000,31,FALSE),0)</f>
        <v>0</v>
      </c>
      <c r="BC377" s="408">
        <f ca="1">IFERROR(VLOOKUP($X377,PITCH!$B$182:$AP$2000,34,FALSE),0)</f>
        <v>347</v>
      </c>
      <c r="BE377" s="110" t="str">
        <f>IFERROR(VLOOKUP($X377,OBP!$B$182:$AN$2001,32,FALSE),"")</f>
        <v/>
      </c>
      <c r="BG377" s="110" t="str">
        <f>IFERROR(VLOOKUP($X377,OPS!$B$183:$AL$2002,31,FALSE),"")</f>
        <v/>
      </c>
      <c r="BI377" s="110">
        <f ca="1">IFERROR(VLOOKUP($X377,PITCH!$B$205:$AP$2000,34,FALSE),"")</f>
        <v>347</v>
      </c>
      <c r="BJ377" s="110">
        <f ca="1">IFERROR(VLOOKUP($X377,PITCH!$B$205:$AP$2000,34,FALSE),"")</f>
        <v>347</v>
      </c>
      <c r="BK377" s="110">
        <f ca="1">IFERROR(VLOOKUP($X377,PITCH!$B$205:$AP$2000,34,FALSE),"")</f>
        <v>347</v>
      </c>
    </row>
    <row r="378" spans="2:63" x14ac:dyDescent="0.2">
      <c r="B378" t="s">
        <v>2225</v>
      </c>
      <c r="C378" t="s">
        <v>718</v>
      </c>
      <c r="D378" t="s">
        <v>112</v>
      </c>
      <c r="E378" t="s">
        <v>112</v>
      </c>
      <c r="F378">
        <v>-4</v>
      </c>
      <c r="G378">
        <v>212</v>
      </c>
      <c r="H378">
        <v>27</v>
      </c>
      <c r="I378">
        <v>12</v>
      </c>
      <c r="J378">
        <v>34</v>
      </c>
      <c r="K378">
        <v>0</v>
      </c>
      <c r="L378">
        <v>0.26400000000000001</v>
      </c>
      <c r="T378" s="127">
        <f t="shared" si="25"/>
        <v>376</v>
      </c>
      <c r="U378" t="str">
        <f t="shared" si="22"/>
        <v>H</v>
      </c>
      <c r="V378">
        <f>IF(U378="H",COUNTIF($U$3:$U378,"H"),"")</f>
        <v>199</v>
      </c>
      <c r="W378" t="str">
        <f>IF(U378="P",COUNTIF($U$3:$U378,"P"),"")</f>
        <v/>
      </c>
      <c r="X378" s="76" t="str">
        <f t="shared" si="23"/>
        <v>Peter Alonso</v>
      </c>
      <c r="Y378" t="str">
        <f>IFERROR(VLOOKUP($X378,PITCH!$B$7:$AJ$2004,29,FALSE),"")</f>
        <v/>
      </c>
      <c r="Z378" t="str">
        <f>IFERROR(VLOOKUP($X378,PITCH!$B$7:$AJ$2004,30,FALSE),"")</f>
        <v/>
      </c>
      <c r="AA378" t="str">
        <f>IFERROR(VLOOKUP($X378,PITCH!$B$7:$AJ$2004,31,FALSE),"")</f>
        <v/>
      </c>
      <c r="AB378" t="str">
        <f>IFERROR(VLOOKUP($X378,PITCH!$B$7:$AJ$2004,1,FALSE),"")</f>
        <v/>
      </c>
      <c r="AD378" s="108" t="str">
        <f>IFERROR(VLOOKUP($X378,Prospects!$A$3:$K$281,1,FALSE),"")</f>
        <v>Peter Alonso</v>
      </c>
      <c r="AE378" s="108" t="str">
        <f>IFERROR(VLOOKUP($X378,Prospects!$A$3:$K$281,9,FALSE),"")</f>
        <v>H</v>
      </c>
      <c r="AF378" s="108">
        <f>IFERROR(VLOOKUP($X378,Prospects!$A$3:$K$281,2,FALSE),"")</f>
        <v>13</v>
      </c>
      <c r="AG378" s="110">
        <f>IFERROR(VLOOKUP($X378,Prospects!$A$3:$K$281,10,FALSE),"")</f>
        <v>13</v>
      </c>
      <c r="AH378" s="110" t="str">
        <f>IFERROR(VLOOKUP($X378,Prospects!$A$3:$K$281,11,FALSE),"")</f>
        <v/>
      </c>
      <c r="AI378" s="110" t="str">
        <f>IFERROR(VLOOKUP($X378,Prospects!$A$3:$K$281,3,FALSE),"")</f>
        <v>1B</v>
      </c>
      <c r="AJ378" s="110">
        <f>IFERROR(VLOOKUP($X378,Prospects!$A$3:$K$281,4,FALSE),"")</f>
        <v>2019</v>
      </c>
      <c r="AK378" s="110">
        <f>IFERROR(VLOOKUP($X378,Prospects!$A$3:$K$281,5,FALSE),"")</f>
        <v>0</v>
      </c>
      <c r="AL378" s="110" t="str">
        <f>IFERROR(VLOOKUP($X378,Prospects!$A$3:$K$281,6,FALSE),"")</f>
        <v>NYM</v>
      </c>
      <c r="AN378" s="108" t="str">
        <f>IFERROR(VLOOKUP($X378,KEEPERS!$A$3:$H$300,1,FALSE),"")</f>
        <v/>
      </c>
      <c r="AO378" s="108" t="str">
        <f>IFERROR(VLOOKUP($X378,KEEPERS!$A$3:$H$300,5,FALSE),"")</f>
        <v/>
      </c>
      <c r="AP378" s="108" t="str">
        <f>IFERROR(VLOOKUP($X378,KEEPERS!$A$3:$H$300,2,FALSE),"")</f>
        <v/>
      </c>
      <c r="AQ378" s="110" t="str">
        <f>IFERROR(VLOOKUP($X378,KEEPERS!$A$3:$H$300,6,FALSE),"")</f>
        <v/>
      </c>
      <c r="AR378" s="110" t="str">
        <f>IFERROR(VLOOKUP($X378,KEEPERS!$A$3:$H$300,7,FALSE),"")</f>
        <v/>
      </c>
      <c r="AT378" s="110" t="str">
        <f>IFERROR(VLOOKUP($X378,HIT!$B$182:$AM$2000,1,FALSE),"")</f>
        <v>Peter Alonso</v>
      </c>
      <c r="AU378" s="407">
        <f>IFERROR(VLOOKUP($X378,HIT!$B$182:$AM$2000,32,FALSE),0)</f>
        <v>247.95</v>
      </c>
      <c r="AV378" s="407">
        <f>IFERROR(VLOOKUP($X378,HIT!$B$182:$AM$2000,33,FALSE),0)</f>
        <v>2.4072815533980583</v>
      </c>
      <c r="AW378" s="110" t="str">
        <f>IFERROR(VLOOKUP($X378,PITCH!$B$182:$AP$2000,1,FALSE),"")</f>
        <v/>
      </c>
      <c r="AX378" s="110">
        <f>IFERROR(VLOOKUP($X378,PITCH!$B$182:$AP$2000,35,FALSE),0)</f>
        <v>0</v>
      </c>
      <c r="AY378" s="110">
        <f>IFERROR(VLOOKUP($X378,PITCH!$B$182:$AP$2000,36,FALSE),0)</f>
        <v>0</v>
      </c>
      <c r="AZ378" s="408">
        <f t="shared" si="24"/>
        <v>247.95</v>
      </c>
      <c r="BA378" s="408">
        <f>IF(AZ378&gt;0,RANK(AZ378,AZ$3:AZ1038),"")</f>
        <v>331</v>
      </c>
      <c r="BB378" s="408">
        <f ca="1">IFERROR(VLOOKUP($X378,HIT!$B$182:$AP$2000,31,FALSE),0)</f>
        <v>75</v>
      </c>
      <c r="BC378" s="408">
        <f>IFERROR(VLOOKUP($X378,PITCH!$B$182:$AP$2000,34,FALSE),0)</f>
        <v>0</v>
      </c>
      <c r="BE378" s="110">
        <f>IFERROR(VLOOKUP($X378,OBP!$B$182:$AN$2001,32,FALSE),"")</f>
        <v>234</v>
      </c>
      <c r="BG378" s="110">
        <f>IFERROR(VLOOKUP($X378,OPS!$B$183:$AL$2002,31,FALSE),"")</f>
        <v>221</v>
      </c>
      <c r="BI378" s="110" t="str">
        <f>IFERROR(VLOOKUP($X378,PITCH!$B$205:$AP$2000,34,FALSE),"")</f>
        <v/>
      </c>
      <c r="BJ378" s="110" t="str">
        <f>IFERROR(VLOOKUP($X378,PITCH!$B$205:$AP$2000,34,FALSE),"")</f>
        <v/>
      </c>
      <c r="BK378" s="110" t="str">
        <f>IFERROR(VLOOKUP($X378,PITCH!$B$205:$AP$2000,34,FALSE),"")</f>
        <v/>
      </c>
    </row>
    <row r="379" spans="2:63" x14ac:dyDescent="0.2">
      <c r="B379" t="s">
        <v>1371</v>
      </c>
      <c r="C379" t="s">
        <v>115</v>
      </c>
      <c r="D379" t="s">
        <v>6</v>
      </c>
      <c r="E379" t="s">
        <v>114</v>
      </c>
      <c r="F379">
        <v>-4</v>
      </c>
      <c r="G379">
        <v>354</v>
      </c>
      <c r="H379">
        <v>48</v>
      </c>
      <c r="I379">
        <v>17</v>
      </c>
      <c r="J379">
        <v>42</v>
      </c>
      <c r="K379">
        <v>0</v>
      </c>
      <c r="L379">
        <v>0.25700000000000001</v>
      </c>
      <c r="T379" s="127">
        <f t="shared" si="25"/>
        <v>377</v>
      </c>
      <c r="U379" t="str">
        <f t="shared" si="22"/>
        <v>H</v>
      </c>
      <c r="V379">
        <f>IF(U379="H",COUNTIF($U$3:$U379,"H"),"")</f>
        <v>200</v>
      </c>
      <c r="W379" t="str">
        <f>IF(U379="P",COUNTIF($U$3:$U379,"P"),"")</f>
        <v/>
      </c>
      <c r="X379" s="76" t="str">
        <f t="shared" si="23"/>
        <v>Christin Stewart</v>
      </c>
      <c r="Y379" t="str">
        <f>IFERROR(VLOOKUP($X379,PITCH!$B$7:$AJ$2004,29,FALSE),"")</f>
        <v/>
      </c>
      <c r="Z379" t="str">
        <f>IFERROR(VLOOKUP($X379,PITCH!$B$7:$AJ$2004,30,FALSE),"")</f>
        <v/>
      </c>
      <c r="AA379" t="str">
        <f>IFERROR(VLOOKUP($X379,PITCH!$B$7:$AJ$2004,31,FALSE),"")</f>
        <v/>
      </c>
      <c r="AB379" t="str">
        <f>IFERROR(VLOOKUP($X379,PITCH!$B$7:$AJ$2004,1,FALSE),"")</f>
        <v/>
      </c>
      <c r="AD379" s="108" t="str">
        <f>IFERROR(VLOOKUP($X379,Prospects!$A$3:$K$281,1,FALSE),"")</f>
        <v>Christin Stewart</v>
      </c>
      <c r="AE379" s="108" t="str">
        <f>IFERROR(VLOOKUP($X379,Prospects!$A$3:$K$281,9,FALSE),"")</f>
        <v>H</v>
      </c>
      <c r="AF379" s="108">
        <f>IFERROR(VLOOKUP($X379,Prospects!$A$3:$K$281,2,FALSE),"")</f>
        <v>63</v>
      </c>
      <c r="AG379" s="110">
        <f>IFERROR(VLOOKUP($X379,Prospects!$A$3:$K$281,10,FALSE),"")</f>
        <v>45</v>
      </c>
      <c r="AH379" s="110" t="str">
        <f>IFERROR(VLOOKUP($X379,Prospects!$A$3:$K$281,11,FALSE),"")</f>
        <v/>
      </c>
      <c r="AI379" s="110" t="str">
        <f>IFERROR(VLOOKUP($X379,Prospects!$A$3:$K$281,3,FALSE),"")</f>
        <v>OF</v>
      </c>
      <c r="AJ379" s="110">
        <f>IFERROR(VLOOKUP($X379,Prospects!$A$3:$K$281,4,FALSE),"")</f>
        <v>2019</v>
      </c>
      <c r="AK379" s="110">
        <f>IFERROR(VLOOKUP($X379,Prospects!$A$3:$K$281,5,FALSE),"")</f>
        <v>0</v>
      </c>
      <c r="AL379" s="110" t="str">
        <f>IFERROR(VLOOKUP($X379,Prospects!$A$3:$K$281,6,FALSE),"")</f>
        <v>DET</v>
      </c>
      <c r="AN379" s="108" t="str">
        <f>IFERROR(VLOOKUP($X379,KEEPERS!$A$3:$H$300,1,FALSE),"")</f>
        <v/>
      </c>
      <c r="AO379" s="108" t="str">
        <f>IFERROR(VLOOKUP($X379,KEEPERS!$A$3:$H$300,5,FALSE),"")</f>
        <v/>
      </c>
      <c r="AP379" s="108" t="str">
        <f>IFERROR(VLOOKUP($X379,KEEPERS!$A$3:$H$300,2,FALSE),"")</f>
        <v/>
      </c>
      <c r="AQ379" s="110" t="str">
        <f>IFERROR(VLOOKUP($X379,KEEPERS!$A$3:$H$300,6,FALSE),"")</f>
        <v/>
      </c>
      <c r="AR379" s="110" t="str">
        <f>IFERROR(VLOOKUP($X379,KEEPERS!$A$3:$H$300,7,FALSE),"")</f>
        <v/>
      </c>
      <c r="AT379" s="110" t="str">
        <f>IFERROR(VLOOKUP($X379,HIT!$B$182:$AM$2000,1,FALSE),"")</f>
        <v>Christin Stewart</v>
      </c>
      <c r="AU379" s="407">
        <f>IFERROR(VLOOKUP($X379,HIT!$B$182:$AM$2000,32,FALSE),0)</f>
        <v>317.75</v>
      </c>
      <c r="AV379" s="407">
        <f>IFERROR(VLOOKUP($X379,HIT!$B$182:$AM$2000,33,FALSE),0)</f>
        <v>2.6479166666666667</v>
      </c>
      <c r="AW379" s="110" t="str">
        <f>IFERROR(VLOOKUP($X379,PITCH!$B$182:$AP$2000,1,FALSE),"")</f>
        <v/>
      </c>
      <c r="AX379" s="110">
        <f>IFERROR(VLOOKUP($X379,PITCH!$B$182:$AP$2000,35,FALSE),0)</f>
        <v>0</v>
      </c>
      <c r="AY379" s="110">
        <f>IFERROR(VLOOKUP($X379,PITCH!$B$182:$AP$2000,36,FALSE),0)</f>
        <v>0</v>
      </c>
      <c r="AZ379" s="408">
        <f t="shared" si="24"/>
        <v>317.75</v>
      </c>
      <c r="BA379" s="408">
        <f>IF(AZ379&gt;0,RANK(AZ379,AZ$3:AZ1039),"")</f>
        <v>228</v>
      </c>
      <c r="BB379" s="408">
        <f ca="1">IFERROR(VLOOKUP($X379,HIT!$B$182:$AP$2000,31,FALSE),0)</f>
        <v>87</v>
      </c>
      <c r="BC379" s="408">
        <f>IFERROR(VLOOKUP($X379,PITCH!$B$182:$AP$2000,34,FALSE),0)</f>
        <v>0</v>
      </c>
      <c r="BE379" s="110">
        <f>IFERROR(VLOOKUP($X379,OBP!$B$182:$AN$2001,32,FALSE),"")</f>
        <v>164</v>
      </c>
      <c r="BG379" s="110">
        <f>IFERROR(VLOOKUP($X379,OPS!$B$183:$AL$2002,31,FALSE),"")</f>
        <v>152</v>
      </c>
      <c r="BI379" s="110" t="str">
        <f>IFERROR(VLOOKUP($X379,PITCH!$B$205:$AP$2000,34,FALSE),"")</f>
        <v/>
      </c>
      <c r="BJ379" s="110" t="str">
        <f>IFERROR(VLOOKUP($X379,PITCH!$B$205:$AP$2000,34,FALSE),"")</f>
        <v/>
      </c>
      <c r="BK379" s="110" t="str">
        <f>IFERROR(VLOOKUP($X379,PITCH!$B$205:$AP$2000,34,FALSE),"")</f>
        <v/>
      </c>
    </row>
    <row r="380" spans="2:63" x14ac:dyDescent="0.2">
      <c r="B380" t="s">
        <v>3442</v>
      </c>
      <c r="C380" t="s">
        <v>134</v>
      </c>
      <c r="D380" t="s">
        <v>111</v>
      </c>
      <c r="E380" t="s">
        <v>111</v>
      </c>
      <c r="F380">
        <v>-4</v>
      </c>
      <c r="M380">
        <v>86</v>
      </c>
      <c r="N380">
        <v>7</v>
      </c>
      <c r="O380">
        <v>0</v>
      </c>
      <c r="P380">
        <v>3.44</v>
      </c>
      <c r="Q380">
        <v>1.31</v>
      </c>
      <c r="R380">
        <v>83</v>
      </c>
      <c r="T380" s="127">
        <f t="shared" si="25"/>
        <v>378</v>
      </c>
      <c r="U380" t="str">
        <f t="shared" si="22"/>
        <v>P</v>
      </c>
      <c r="V380" t="str">
        <f>IF(U380="H",COUNTIF($U$3:$U380,"H"),"")</f>
        <v/>
      </c>
      <c r="W380">
        <f>IF(U380="P",COUNTIF($U$3:$U380,"P"),"")</f>
        <v>178</v>
      </c>
      <c r="X380" s="76" t="str">
        <f t="shared" si="23"/>
        <v>Framber Valdez</v>
      </c>
      <c r="Y380">
        <f>IFERROR(VLOOKUP($X380,PITCH!$B$7:$AJ$2004,29,FALSE),"")</f>
        <v>8.0952380952380967</v>
      </c>
      <c r="Z380">
        <f>IFERROR(VLOOKUP($X380,PITCH!$B$7:$AJ$2004,30,FALSE),"")</f>
        <v>4.2857142857142865</v>
      </c>
      <c r="AA380">
        <f>IFERROR(VLOOKUP($X380,PITCH!$B$7:$AJ$2004,31,FALSE),"")</f>
        <v>3.8095238095238102</v>
      </c>
      <c r="AB380" t="str">
        <f>IFERROR(VLOOKUP($X380,PITCH!$B$7:$AJ$2004,1,FALSE),"")</f>
        <v>Framber Valdez</v>
      </c>
      <c r="AD380" s="108" t="str">
        <f>IFERROR(VLOOKUP($X380,Prospects!$A$3:$K$281,1,FALSE),"")</f>
        <v/>
      </c>
      <c r="AE380" s="108" t="str">
        <f>IFERROR(VLOOKUP($X380,Prospects!$A$3:$K$281,9,FALSE),"")</f>
        <v/>
      </c>
      <c r="AF380" s="108" t="str">
        <f>IFERROR(VLOOKUP($X380,Prospects!$A$3:$K$281,2,FALSE),"")</f>
        <v/>
      </c>
      <c r="AG380" s="110" t="str">
        <f>IFERROR(VLOOKUP($X380,Prospects!$A$3:$K$281,10,FALSE),"")</f>
        <v/>
      </c>
      <c r="AH380" s="110" t="str">
        <f>IFERROR(VLOOKUP($X380,Prospects!$A$3:$K$281,11,FALSE),"")</f>
        <v/>
      </c>
      <c r="AI380" s="110" t="str">
        <f>IFERROR(VLOOKUP($X380,Prospects!$A$3:$K$281,3,FALSE),"")</f>
        <v/>
      </c>
      <c r="AJ380" s="110" t="str">
        <f>IFERROR(VLOOKUP($X380,Prospects!$A$3:$K$281,4,FALSE),"")</f>
        <v/>
      </c>
      <c r="AK380" s="110" t="str">
        <f>IFERROR(VLOOKUP($X380,Prospects!$A$3:$K$281,5,FALSE),"")</f>
        <v/>
      </c>
      <c r="AL380" s="110" t="str">
        <f>IFERROR(VLOOKUP($X380,Prospects!$A$3:$K$281,6,FALSE),"")</f>
        <v/>
      </c>
      <c r="AN380" s="108" t="str">
        <f>IFERROR(VLOOKUP($X380,KEEPERS!$A$3:$H$300,1,FALSE),"")</f>
        <v/>
      </c>
      <c r="AO380" s="108" t="str">
        <f>IFERROR(VLOOKUP($X380,KEEPERS!$A$3:$H$300,5,FALSE),"")</f>
        <v/>
      </c>
      <c r="AP380" s="108" t="str">
        <f>IFERROR(VLOOKUP($X380,KEEPERS!$A$3:$H$300,2,FALSE),"")</f>
        <v/>
      </c>
      <c r="AQ380" s="110" t="str">
        <f>IFERROR(VLOOKUP($X380,KEEPERS!$A$3:$H$300,6,FALSE),"")</f>
        <v/>
      </c>
      <c r="AR380" s="110" t="str">
        <f>IFERROR(VLOOKUP($X380,KEEPERS!$A$3:$H$300,7,FALSE),"")</f>
        <v/>
      </c>
      <c r="AT380" s="110" t="str">
        <f>IFERROR(VLOOKUP($X380,HIT!$B$182:$AM$2000,1,FALSE),"")</f>
        <v/>
      </c>
      <c r="AU380" s="407">
        <f>IFERROR(VLOOKUP($X380,HIT!$B$182:$AM$2000,32,FALSE),0)</f>
        <v>0</v>
      </c>
      <c r="AV380" s="407">
        <f>IFERROR(VLOOKUP($X380,HIT!$B$182:$AM$2000,33,FALSE),0)</f>
        <v>0</v>
      </c>
      <c r="AW380" s="110" t="str">
        <f>IFERROR(VLOOKUP($X380,PITCH!$B$182:$AP$2000,1,FALSE),"")</f>
        <v>Framber Valdez</v>
      </c>
      <c r="AX380" s="110">
        <f>IFERROR(VLOOKUP($X380,PITCH!$B$182:$AP$2000,35,FALSE),0)</f>
        <v>141.79999999999995</v>
      </c>
      <c r="AY380" s="110">
        <f>IFERROR(VLOOKUP($X380,PITCH!$B$182:$AP$2000,36,FALSE),0)</f>
        <v>0</v>
      </c>
      <c r="AZ380" s="408">
        <f t="shared" si="24"/>
        <v>141.79999999999995</v>
      </c>
      <c r="BA380" s="408">
        <f>IF(AZ380&gt;0,RANK(AZ380,AZ$3:AZ1040),"")</f>
        <v>481</v>
      </c>
      <c r="BB380" s="408">
        <f>IFERROR(VLOOKUP($X380,HIT!$B$182:$AP$2000,31,FALSE),0)</f>
        <v>0</v>
      </c>
      <c r="BC380" s="408">
        <f ca="1">IFERROR(VLOOKUP($X380,PITCH!$B$182:$AP$2000,34,FALSE),0)</f>
        <v>195</v>
      </c>
      <c r="BE380" s="110" t="str">
        <f>IFERROR(VLOOKUP($X380,OBP!$B$182:$AN$2001,32,FALSE),"")</f>
        <v/>
      </c>
      <c r="BG380" s="110" t="str">
        <f>IFERROR(VLOOKUP($X380,OPS!$B$183:$AL$2002,31,FALSE),"")</f>
        <v/>
      </c>
      <c r="BI380" s="110">
        <f ca="1">IFERROR(VLOOKUP($X380,PITCH!$B$205:$AP$2000,34,FALSE),"")</f>
        <v>195</v>
      </c>
      <c r="BJ380" s="110">
        <f ca="1">IFERROR(VLOOKUP($X380,PITCH!$B$205:$AP$2000,34,FALSE),"")</f>
        <v>195</v>
      </c>
      <c r="BK380" s="110">
        <f ca="1">IFERROR(VLOOKUP($X380,PITCH!$B$205:$AP$2000,34,FALSE),"")</f>
        <v>195</v>
      </c>
    </row>
    <row r="381" spans="2:63" x14ac:dyDescent="0.2">
      <c r="B381" t="s">
        <v>3407</v>
      </c>
      <c r="C381" t="s">
        <v>719</v>
      </c>
      <c r="D381" t="s">
        <v>111</v>
      </c>
      <c r="E381" t="s">
        <v>111</v>
      </c>
      <c r="F381">
        <v>-4</v>
      </c>
      <c r="M381">
        <v>77</v>
      </c>
      <c r="N381">
        <v>4</v>
      </c>
      <c r="O381">
        <v>0</v>
      </c>
      <c r="P381">
        <v>4.2300000000000004</v>
      </c>
      <c r="Q381">
        <v>1.31</v>
      </c>
      <c r="R381">
        <v>87</v>
      </c>
      <c r="T381" s="127">
        <f t="shared" si="25"/>
        <v>379</v>
      </c>
      <c r="U381" t="str">
        <f t="shared" si="22"/>
        <v>P</v>
      </c>
      <c r="V381" t="str">
        <f>IF(U381="H",COUNTIF($U$3:$U381,"H"),"")</f>
        <v/>
      </c>
      <c r="W381">
        <f>IF(U381="P",COUNTIF($U$3:$U381,"P"),"")</f>
        <v>179</v>
      </c>
      <c r="X381" s="76" t="str">
        <f t="shared" si="23"/>
        <v>Jonathan Loaisiga</v>
      </c>
      <c r="Y381">
        <f>IFERROR(VLOOKUP($X381,PITCH!$B$7:$AJ$2004,29,FALSE),"")</f>
        <v>9.5869565217391308</v>
      </c>
      <c r="Z381">
        <f>IFERROR(VLOOKUP($X381,PITCH!$B$7:$AJ$2004,30,FALSE),"")</f>
        <v>2.9347826086956523</v>
      </c>
      <c r="AA381">
        <f>IFERROR(VLOOKUP($X381,PITCH!$B$7:$AJ$2004,31,FALSE),"")</f>
        <v>6.6521739130434785</v>
      </c>
      <c r="AB381" t="str">
        <f>IFERROR(VLOOKUP($X381,PITCH!$B$7:$AJ$2004,1,FALSE),"")</f>
        <v>Jonathan Loaisiga</v>
      </c>
      <c r="AD381" s="108" t="str">
        <f>IFERROR(VLOOKUP($X381,Prospects!$A$3:$K$281,1,FALSE),"")</f>
        <v>Jonathan Loaisiga</v>
      </c>
      <c r="AE381" s="108" t="str">
        <f>IFERROR(VLOOKUP($X381,Prospects!$A$3:$K$281,9,FALSE),"")</f>
        <v>P</v>
      </c>
      <c r="AF381" s="108">
        <f>IFERROR(VLOOKUP($X381,Prospects!$A$3:$K$281,2,FALSE),"")</f>
        <v>76</v>
      </c>
      <c r="AG381" s="110" t="str">
        <f>IFERROR(VLOOKUP($X381,Prospects!$A$3:$K$281,10,FALSE),"")</f>
        <v/>
      </c>
      <c r="AH381" s="110">
        <f>IFERROR(VLOOKUP($X381,Prospects!$A$3:$K$281,11,FALSE),"")</f>
        <v>27</v>
      </c>
      <c r="AI381" s="110" t="str">
        <f>IFERROR(VLOOKUP($X381,Prospects!$A$3:$K$281,3,FALSE),"")</f>
        <v>RHP</v>
      </c>
      <c r="AJ381" s="110">
        <f>IFERROR(VLOOKUP($X381,Prospects!$A$3:$K$281,4,FALSE),"")</f>
        <v>2019</v>
      </c>
      <c r="AK381" s="110">
        <f>IFERROR(VLOOKUP($X381,Prospects!$A$3:$K$281,5,FALSE),"")</f>
        <v>0</v>
      </c>
      <c r="AL381" s="110" t="str">
        <f>IFERROR(VLOOKUP($X381,Prospects!$A$3:$K$281,6,FALSE),"")</f>
        <v>NYY</v>
      </c>
      <c r="AN381" s="108" t="str">
        <f>IFERROR(VLOOKUP($X381,KEEPERS!$A$3:$H$300,1,FALSE),"")</f>
        <v/>
      </c>
      <c r="AO381" s="108" t="str">
        <f>IFERROR(VLOOKUP($X381,KEEPERS!$A$3:$H$300,5,FALSE),"")</f>
        <v/>
      </c>
      <c r="AP381" s="108" t="str">
        <f>IFERROR(VLOOKUP($X381,KEEPERS!$A$3:$H$300,2,FALSE),"")</f>
        <v/>
      </c>
      <c r="AQ381" s="110" t="str">
        <f>IFERROR(VLOOKUP($X381,KEEPERS!$A$3:$H$300,6,FALSE),"")</f>
        <v/>
      </c>
      <c r="AR381" s="110" t="str">
        <f>IFERROR(VLOOKUP($X381,KEEPERS!$A$3:$H$300,7,FALSE),"")</f>
        <v/>
      </c>
      <c r="AT381" s="110" t="str">
        <f>IFERROR(VLOOKUP($X381,HIT!$B$182:$AM$2000,1,FALSE),"")</f>
        <v/>
      </c>
      <c r="AU381" s="407">
        <f>IFERROR(VLOOKUP($X381,HIT!$B$182:$AM$2000,32,FALSE),0)</f>
        <v>0</v>
      </c>
      <c r="AV381" s="407">
        <f>IFERROR(VLOOKUP($X381,HIT!$B$182:$AM$2000,33,FALSE),0)</f>
        <v>0</v>
      </c>
      <c r="AW381" s="110" t="str">
        <f>IFERROR(VLOOKUP($X381,PITCH!$B$182:$AP$2000,1,FALSE),"")</f>
        <v>Jonathan Loaisiga</v>
      </c>
      <c r="AX381" s="110">
        <f>IFERROR(VLOOKUP($X381,PITCH!$B$182:$AP$2000,35,FALSE),0)</f>
        <v>99.5</v>
      </c>
      <c r="AY381" s="110">
        <f>IFERROR(VLOOKUP($X381,PITCH!$B$182:$AP$2000,36,FALSE),0)</f>
        <v>0</v>
      </c>
      <c r="AZ381" s="408">
        <f t="shared" si="24"/>
        <v>99.5</v>
      </c>
      <c r="BA381" s="408">
        <f>IF(AZ381&gt;0,RANK(AZ381,AZ$3:AZ1041),"")</f>
        <v>543</v>
      </c>
      <c r="BB381" s="408">
        <f>IFERROR(VLOOKUP($X381,HIT!$B$182:$AP$2000,31,FALSE),0)</f>
        <v>0</v>
      </c>
      <c r="BC381" s="408">
        <f ca="1">IFERROR(VLOOKUP($X381,PITCH!$B$182:$AP$2000,34,FALSE),0)</f>
        <v>241</v>
      </c>
      <c r="BE381" s="110" t="str">
        <f>IFERROR(VLOOKUP($X381,OBP!$B$182:$AN$2001,32,FALSE),"")</f>
        <v/>
      </c>
      <c r="BG381" s="110" t="str">
        <f>IFERROR(VLOOKUP($X381,OPS!$B$183:$AL$2002,31,FALSE),"")</f>
        <v/>
      </c>
      <c r="BI381" s="110">
        <f ca="1">IFERROR(VLOOKUP($X381,PITCH!$B$205:$AP$2000,34,FALSE),"")</f>
        <v>241</v>
      </c>
      <c r="BJ381" s="110">
        <f ca="1">IFERROR(VLOOKUP($X381,PITCH!$B$205:$AP$2000,34,FALSE),"")</f>
        <v>241</v>
      </c>
      <c r="BK381" s="110">
        <f ca="1">IFERROR(VLOOKUP($X381,PITCH!$B$205:$AP$2000,34,FALSE),"")</f>
        <v>241</v>
      </c>
    </row>
    <row r="382" spans="2:63" x14ac:dyDescent="0.2">
      <c r="B382" t="s">
        <v>1053</v>
      </c>
      <c r="C382" t="s">
        <v>719</v>
      </c>
      <c r="D382" t="s">
        <v>111</v>
      </c>
      <c r="E382" t="s">
        <v>111</v>
      </c>
      <c r="F382">
        <v>-4</v>
      </c>
      <c r="M382">
        <v>79</v>
      </c>
      <c r="N382">
        <v>5</v>
      </c>
      <c r="O382">
        <v>0</v>
      </c>
      <c r="P382">
        <v>3.66</v>
      </c>
      <c r="Q382">
        <v>1.34</v>
      </c>
      <c r="R382">
        <v>87</v>
      </c>
      <c r="T382" s="127">
        <f t="shared" si="25"/>
        <v>380</v>
      </c>
      <c r="U382" t="str">
        <f t="shared" si="22"/>
        <v>P</v>
      </c>
      <c r="V382" t="str">
        <f>IF(U382="H",COUNTIF($U$3:$U382,"H"),"")</f>
        <v/>
      </c>
      <c r="W382">
        <f>IF(U382="P",COUNTIF($U$3:$U382,"P"),"")</f>
        <v>180</v>
      </c>
      <c r="X382" s="76" t="str">
        <f t="shared" si="23"/>
        <v>Domingo German</v>
      </c>
      <c r="Y382">
        <f>IFERROR(VLOOKUP($X382,PITCH!$B$7:$AJ$2004,29,FALSE),"")</f>
        <v>9.4250513347022586</v>
      </c>
      <c r="Z382">
        <f>IFERROR(VLOOKUP($X382,PITCH!$B$7:$AJ$2004,30,FALSE),"")</f>
        <v>3.3264887063655029</v>
      </c>
      <c r="AA382">
        <f>IFERROR(VLOOKUP($X382,PITCH!$B$7:$AJ$2004,31,FALSE),"")</f>
        <v>6.0985626283367562</v>
      </c>
      <c r="AB382" t="str">
        <f>IFERROR(VLOOKUP($X382,PITCH!$B$7:$AJ$2004,1,FALSE),"")</f>
        <v>Domingo German</v>
      </c>
      <c r="AD382" s="108" t="str">
        <f>IFERROR(VLOOKUP($X382,Prospects!$A$3:$K$281,1,FALSE),"")</f>
        <v/>
      </c>
      <c r="AE382" s="108" t="str">
        <f>IFERROR(VLOOKUP($X382,Prospects!$A$3:$K$281,9,FALSE),"")</f>
        <v/>
      </c>
      <c r="AF382" s="108" t="str">
        <f>IFERROR(VLOOKUP($X382,Prospects!$A$3:$K$281,2,FALSE),"")</f>
        <v/>
      </c>
      <c r="AG382" s="110" t="str">
        <f>IFERROR(VLOOKUP($X382,Prospects!$A$3:$K$281,10,FALSE),"")</f>
        <v/>
      </c>
      <c r="AH382" s="110" t="str">
        <f>IFERROR(VLOOKUP($X382,Prospects!$A$3:$K$281,11,FALSE),"")</f>
        <v/>
      </c>
      <c r="AI382" s="110" t="str">
        <f>IFERROR(VLOOKUP($X382,Prospects!$A$3:$K$281,3,FALSE),"")</f>
        <v/>
      </c>
      <c r="AJ382" s="110" t="str">
        <f>IFERROR(VLOOKUP($X382,Prospects!$A$3:$K$281,4,FALSE),"")</f>
        <v/>
      </c>
      <c r="AK382" s="110" t="str">
        <f>IFERROR(VLOOKUP($X382,Prospects!$A$3:$K$281,5,FALSE),"")</f>
        <v/>
      </c>
      <c r="AL382" s="110" t="str">
        <f>IFERROR(VLOOKUP($X382,Prospects!$A$3:$K$281,6,FALSE),"")</f>
        <v/>
      </c>
      <c r="AN382" s="108" t="str">
        <f>IFERROR(VLOOKUP($X382,KEEPERS!$A$3:$H$300,1,FALSE),"")</f>
        <v/>
      </c>
      <c r="AO382" s="108" t="str">
        <f>IFERROR(VLOOKUP($X382,KEEPERS!$A$3:$H$300,5,FALSE),"")</f>
        <v/>
      </c>
      <c r="AP382" s="108" t="str">
        <f>IFERROR(VLOOKUP($X382,KEEPERS!$A$3:$H$300,2,FALSE),"")</f>
        <v/>
      </c>
      <c r="AQ382" s="110" t="str">
        <f>IFERROR(VLOOKUP($X382,KEEPERS!$A$3:$H$300,6,FALSE),"")</f>
        <v/>
      </c>
      <c r="AR382" s="110" t="str">
        <f>IFERROR(VLOOKUP($X382,KEEPERS!$A$3:$H$300,7,FALSE),"")</f>
        <v/>
      </c>
      <c r="AT382" s="110" t="str">
        <f>IFERROR(VLOOKUP($X382,HIT!$B$182:$AM$2000,1,FALSE),"")</f>
        <v/>
      </c>
      <c r="AU382" s="407">
        <f>IFERROR(VLOOKUP($X382,HIT!$B$182:$AM$2000,32,FALSE),0)</f>
        <v>0</v>
      </c>
      <c r="AV382" s="407">
        <f>IFERROR(VLOOKUP($X382,HIT!$B$182:$AM$2000,33,FALSE),0)</f>
        <v>0</v>
      </c>
      <c r="AW382" s="110" t="str">
        <f>IFERROR(VLOOKUP($X382,PITCH!$B$182:$AP$2000,1,FALSE),"")</f>
        <v>Domingo German</v>
      </c>
      <c r="AX382" s="110">
        <f>IFERROR(VLOOKUP($X382,PITCH!$B$182:$AP$2000,35,FALSE),0)</f>
        <v>100.60000000000002</v>
      </c>
      <c r="AY382" s="110">
        <f>IFERROR(VLOOKUP($X382,PITCH!$B$182:$AP$2000,36,FALSE),0)</f>
        <v>0</v>
      </c>
      <c r="AZ382" s="408">
        <f t="shared" si="24"/>
        <v>100.60000000000002</v>
      </c>
      <c r="BA382" s="408">
        <f>IF(AZ382&gt;0,RANK(AZ382,AZ$3:AZ1042),"")</f>
        <v>541</v>
      </c>
      <c r="BB382" s="408">
        <f>IFERROR(VLOOKUP($X382,HIT!$B$182:$AP$2000,31,FALSE),0)</f>
        <v>0</v>
      </c>
      <c r="BC382" s="408">
        <f ca="1">IFERROR(VLOOKUP($X382,PITCH!$B$182:$AP$2000,34,FALSE),0)</f>
        <v>195</v>
      </c>
      <c r="BE382" s="110" t="str">
        <f>IFERROR(VLOOKUP($X382,OBP!$B$182:$AN$2001,32,FALSE),"")</f>
        <v/>
      </c>
      <c r="BG382" s="110" t="str">
        <f>IFERROR(VLOOKUP($X382,OPS!$B$183:$AL$2002,31,FALSE),"")</f>
        <v/>
      </c>
      <c r="BI382" s="110">
        <f ca="1">IFERROR(VLOOKUP($X382,PITCH!$B$205:$AP$2000,34,FALSE),"")</f>
        <v>195</v>
      </c>
      <c r="BJ382" s="110">
        <f ca="1">IFERROR(VLOOKUP($X382,PITCH!$B$205:$AP$2000,34,FALSE),"")</f>
        <v>195</v>
      </c>
      <c r="BK382" s="110">
        <f ca="1">IFERROR(VLOOKUP($X382,PITCH!$B$205:$AP$2000,34,FALSE),"")</f>
        <v>195</v>
      </c>
    </row>
    <row r="383" spans="2:63" x14ac:dyDescent="0.2">
      <c r="B383" t="s">
        <v>928</v>
      </c>
      <c r="C383" t="s">
        <v>716</v>
      </c>
      <c r="D383" t="s">
        <v>9</v>
      </c>
      <c r="E383" t="s">
        <v>9</v>
      </c>
      <c r="F383">
        <v>-4</v>
      </c>
      <c r="M383">
        <v>98</v>
      </c>
      <c r="N383">
        <v>7</v>
      </c>
      <c r="O383">
        <v>1</v>
      </c>
      <c r="P383">
        <v>4.08</v>
      </c>
      <c r="Q383">
        <v>1.36</v>
      </c>
      <c r="R383">
        <v>68</v>
      </c>
      <c r="T383" s="127">
        <f t="shared" si="25"/>
        <v>381</v>
      </c>
      <c r="U383" t="str">
        <f t="shared" si="22"/>
        <v>P</v>
      </c>
      <c r="V383" t="str">
        <f>IF(U383="H",COUNTIF($U$3:$U383,"H"),"")</f>
        <v/>
      </c>
      <c r="W383">
        <f>IF(U383="P",COUNTIF($U$3:$U383,"P"),"")</f>
        <v>181</v>
      </c>
      <c r="X383" s="76" t="str">
        <f t="shared" si="23"/>
        <v>Mike Montgomery</v>
      </c>
      <c r="Y383">
        <f>IFERROR(VLOOKUP($X383,PITCH!$B$7:$AJ$2004,29,FALSE),"")</f>
        <v>7.4912075029308323</v>
      </c>
      <c r="Z383">
        <f>IFERROR(VLOOKUP($X383,PITCH!$B$7:$AJ$2004,30,FALSE),"")</f>
        <v>3.0597889800703402</v>
      </c>
      <c r="AA383">
        <f>IFERROR(VLOOKUP($X383,PITCH!$B$7:$AJ$2004,31,FALSE),"")</f>
        <v>4.4314185228604916</v>
      </c>
      <c r="AB383" t="str">
        <f>IFERROR(VLOOKUP($X383,PITCH!$B$7:$AJ$2004,1,FALSE),"")</f>
        <v>Mike Montgomery</v>
      </c>
      <c r="AD383" s="108" t="str">
        <f>IFERROR(VLOOKUP($X383,Prospects!$A$3:$K$281,1,FALSE),"")</f>
        <v/>
      </c>
      <c r="AE383" s="108" t="str">
        <f>IFERROR(VLOOKUP($X383,Prospects!$A$3:$K$281,9,FALSE),"")</f>
        <v/>
      </c>
      <c r="AF383" s="108" t="str">
        <f>IFERROR(VLOOKUP($X383,Prospects!$A$3:$K$281,2,FALSE),"")</f>
        <v/>
      </c>
      <c r="AG383" s="110" t="str">
        <f>IFERROR(VLOOKUP($X383,Prospects!$A$3:$K$281,10,FALSE),"")</f>
        <v/>
      </c>
      <c r="AH383" s="110" t="str">
        <f>IFERROR(VLOOKUP($X383,Prospects!$A$3:$K$281,11,FALSE),"")</f>
        <v/>
      </c>
      <c r="AI383" s="110" t="str">
        <f>IFERROR(VLOOKUP($X383,Prospects!$A$3:$K$281,3,FALSE),"")</f>
        <v/>
      </c>
      <c r="AJ383" s="110" t="str">
        <f>IFERROR(VLOOKUP($X383,Prospects!$A$3:$K$281,4,FALSE),"")</f>
        <v/>
      </c>
      <c r="AK383" s="110" t="str">
        <f>IFERROR(VLOOKUP($X383,Prospects!$A$3:$K$281,5,FALSE),"")</f>
        <v/>
      </c>
      <c r="AL383" s="110" t="str">
        <f>IFERROR(VLOOKUP($X383,Prospects!$A$3:$K$281,6,FALSE),"")</f>
        <v/>
      </c>
      <c r="AN383" s="108" t="str">
        <f>IFERROR(VLOOKUP($X383,KEEPERS!$A$3:$H$300,1,FALSE),"")</f>
        <v/>
      </c>
      <c r="AO383" s="108" t="str">
        <f>IFERROR(VLOOKUP($X383,KEEPERS!$A$3:$H$300,5,FALSE),"")</f>
        <v/>
      </c>
      <c r="AP383" s="108" t="str">
        <f>IFERROR(VLOOKUP($X383,KEEPERS!$A$3:$H$300,2,FALSE),"")</f>
        <v/>
      </c>
      <c r="AQ383" s="110" t="str">
        <f>IFERROR(VLOOKUP($X383,KEEPERS!$A$3:$H$300,6,FALSE),"")</f>
        <v/>
      </c>
      <c r="AR383" s="110" t="str">
        <f>IFERROR(VLOOKUP($X383,KEEPERS!$A$3:$H$300,7,FALSE),"")</f>
        <v/>
      </c>
      <c r="AT383" s="110" t="str">
        <f>IFERROR(VLOOKUP($X383,HIT!$B$182:$AM$2000,1,FALSE),"")</f>
        <v/>
      </c>
      <c r="AU383" s="407">
        <f>IFERROR(VLOOKUP($X383,HIT!$B$182:$AM$2000,32,FALSE),0)</f>
        <v>0</v>
      </c>
      <c r="AV383" s="407">
        <f>IFERROR(VLOOKUP($X383,HIT!$B$182:$AM$2000,33,FALSE),0)</f>
        <v>0</v>
      </c>
      <c r="AW383" s="110" t="str">
        <f>IFERROR(VLOOKUP($X383,PITCH!$B$182:$AP$2000,1,FALSE),"")</f>
        <v>Mike Montgomery</v>
      </c>
      <c r="AX383" s="110">
        <f>IFERROR(VLOOKUP($X383,PITCH!$B$182:$AP$2000,35,FALSE),0)</f>
        <v>157.39999999999998</v>
      </c>
      <c r="AY383" s="110">
        <f>IFERROR(VLOOKUP($X383,PITCH!$B$182:$AP$2000,36,FALSE),0)</f>
        <v>2.7614035087719295</v>
      </c>
      <c r="AZ383" s="408">
        <f t="shared" si="24"/>
        <v>157.39999999999998</v>
      </c>
      <c r="BA383" s="408">
        <f>IF(AZ383&gt;0,RANK(AZ383,AZ$3:AZ1043),"")</f>
        <v>448</v>
      </c>
      <c r="BB383" s="408">
        <f>IFERROR(VLOOKUP($X383,HIT!$B$182:$AP$2000,31,FALSE),0)</f>
        <v>0</v>
      </c>
      <c r="BC383" s="408">
        <f ca="1">IFERROR(VLOOKUP($X383,PITCH!$B$182:$AP$2000,34,FALSE),0)</f>
        <v>241</v>
      </c>
      <c r="BE383" s="110" t="str">
        <f>IFERROR(VLOOKUP($X383,OBP!$B$182:$AN$2001,32,FALSE),"")</f>
        <v/>
      </c>
      <c r="BG383" s="110" t="str">
        <f>IFERROR(VLOOKUP($X383,OPS!$B$183:$AL$2002,31,FALSE),"")</f>
        <v/>
      </c>
      <c r="BI383" s="110">
        <f ca="1">IFERROR(VLOOKUP($X383,PITCH!$B$205:$AP$2000,34,FALSE),"")</f>
        <v>241</v>
      </c>
      <c r="BJ383" s="110">
        <f ca="1">IFERROR(VLOOKUP($X383,PITCH!$B$205:$AP$2000,34,FALSE),"")</f>
        <v>241</v>
      </c>
      <c r="BK383" s="110">
        <f ca="1">IFERROR(VLOOKUP($X383,PITCH!$B$205:$AP$2000,34,FALSE),"")</f>
        <v>241</v>
      </c>
    </row>
    <row r="384" spans="2:63" x14ac:dyDescent="0.2">
      <c r="B384" t="s">
        <v>752</v>
      </c>
      <c r="C384" t="s">
        <v>141</v>
      </c>
      <c r="D384" t="s">
        <v>114</v>
      </c>
      <c r="E384" t="s">
        <v>114</v>
      </c>
      <c r="F384">
        <v>-4</v>
      </c>
      <c r="G384">
        <v>441</v>
      </c>
      <c r="H384">
        <v>46</v>
      </c>
      <c r="I384">
        <v>14</v>
      </c>
      <c r="J384">
        <v>44</v>
      </c>
      <c r="K384">
        <v>9</v>
      </c>
      <c r="L384">
        <v>0.26700000000000002</v>
      </c>
      <c r="T384" s="127">
        <f t="shared" si="25"/>
        <v>382</v>
      </c>
      <c r="U384" t="str">
        <f t="shared" si="22"/>
        <v>H</v>
      </c>
      <c r="V384">
        <f>IF(U384="H",COUNTIF($U$3:$U384,"H"),"")</f>
        <v>201</v>
      </c>
      <c r="W384" t="str">
        <f>IF(U384="P",COUNTIF($U$3:$U384,"P"),"")</f>
        <v/>
      </c>
      <c r="X384" s="76" t="str">
        <f t="shared" si="23"/>
        <v>Manuel Margot</v>
      </c>
      <c r="Y384" t="str">
        <f>IFERROR(VLOOKUP($X384,PITCH!$B$7:$AJ$2004,29,FALSE),"")</f>
        <v/>
      </c>
      <c r="Z384" t="str">
        <f>IFERROR(VLOOKUP($X384,PITCH!$B$7:$AJ$2004,30,FALSE),"")</f>
        <v/>
      </c>
      <c r="AA384" t="str">
        <f>IFERROR(VLOOKUP($X384,PITCH!$B$7:$AJ$2004,31,FALSE),"")</f>
        <v/>
      </c>
      <c r="AB384" t="str">
        <f>IFERROR(VLOOKUP($X384,PITCH!$B$7:$AJ$2004,1,FALSE),"")</f>
        <v/>
      </c>
      <c r="AD384" s="108" t="str">
        <f>IFERROR(VLOOKUP($X384,Prospects!$A$3:$K$281,1,FALSE),"")</f>
        <v/>
      </c>
      <c r="AE384" s="108" t="str">
        <f>IFERROR(VLOOKUP($X384,Prospects!$A$3:$K$281,9,FALSE),"")</f>
        <v/>
      </c>
      <c r="AF384" s="108" t="str">
        <f>IFERROR(VLOOKUP($X384,Prospects!$A$3:$K$281,2,FALSE),"")</f>
        <v/>
      </c>
      <c r="AG384" s="110" t="str">
        <f>IFERROR(VLOOKUP($X384,Prospects!$A$3:$K$281,10,FALSE),"")</f>
        <v/>
      </c>
      <c r="AH384" s="110" t="str">
        <f>IFERROR(VLOOKUP($X384,Prospects!$A$3:$K$281,11,FALSE),"")</f>
        <v/>
      </c>
      <c r="AI384" s="110" t="str">
        <f>IFERROR(VLOOKUP($X384,Prospects!$A$3:$K$281,3,FALSE),"")</f>
        <v/>
      </c>
      <c r="AJ384" s="110" t="str">
        <f>IFERROR(VLOOKUP($X384,Prospects!$A$3:$K$281,4,FALSE),"")</f>
        <v/>
      </c>
      <c r="AK384" s="110" t="str">
        <f>IFERROR(VLOOKUP($X384,Prospects!$A$3:$K$281,5,FALSE),"")</f>
        <v/>
      </c>
      <c r="AL384" s="110" t="str">
        <f>IFERROR(VLOOKUP($X384,Prospects!$A$3:$K$281,6,FALSE),"")</f>
        <v/>
      </c>
      <c r="AN384" s="108" t="str">
        <f>IFERROR(VLOOKUP($X384,KEEPERS!$A$3:$H$300,1,FALSE),"")</f>
        <v/>
      </c>
      <c r="AO384" s="108" t="str">
        <f>IFERROR(VLOOKUP($X384,KEEPERS!$A$3:$H$300,5,FALSE),"")</f>
        <v/>
      </c>
      <c r="AP384" s="108" t="str">
        <f>IFERROR(VLOOKUP($X384,KEEPERS!$A$3:$H$300,2,FALSE),"")</f>
        <v/>
      </c>
      <c r="AQ384" s="110" t="str">
        <f>IFERROR(VLOOKUP($X384,KEEPERS!$A$3:$H$300,6,FALSE),"")</f>
        <v/>
      </c>
      <c r="AR384" s="110" t="str">
        <f>IFERROR(VLOOKUP($X384,KEEPERS!$A$3:$H$300,7,FALSE),"")</f>
        <v/>
      </c>
      <c r="AT384" s="110" t="str">
        <f>IFERROR(VLOOKUP($X384,HIT!$B$182:$AM$2000,1,FALSE),"")</f>
        <v>Manuel Margot</v>
      </c>
      <c r="AU384" s="407">
        <f>IFERROR(VLOOKUP($X384,HIT!$B$182:$AM$2000,32,FALSE),0)</f>
        <v>287.8</v>
      </c>
      <c r="AV384" s="407">
        <f>IFERROR(VLOOKUP($X384,HIT!$B$182:$AM$2000,33,FALSE),0)</f>
        <v>2.3209677419354842</v>
      </c>
      <c r="AW384" s="110" t="str">
        <f>IFERROR(VLOOKUP($X384,PITCH!$B$182:$AP$2000,1,FALSE),"")</f>
        <v/>
      </c>
      <c r="AX384" s="110">
        <f>IFERROR(VLOOKUP($X384,PITCH!$B$182:$AP$2000,35,FALSE),0)</f>
        <v>0</v>
      </c>
      <c r="AY384" s="110">
        <f>IFERROR(VLOOKUP($X384,PITCH!$B$182:$AP$2000,36,FALSE),0)</f>
        <v>0</v>
      </c>
      <c r="AZ384" s="408">
        <f t="shared" si="24"/>
        <v>287.8</v>
      </c>
      <c r="BA384" s="408">
        <f>IF(AZ384&gt;0,RANK(AZ384,AZ$3:AZ1044),"")</f>
        <v>277</v>
      </c>
      <c r="BB384" s="408">
        <f ca="1">IFERROR(VLOOKUP($X384,HIT!$B$182:$AP$2000,31,FALSE),0)</f>
        <v>260</v>
      </c>
      <c r="BC384" s="408">
        <f>IFERROR(VLOOKUP($X384,PITCH!$B$182:$AP$2000,34,FALSE),0)</f>
        <v>0</v>
      </c>
      <c r="BE384" s="110">
        <f>IFERROR(VLOOKUP($X384,OBP!$B$182:$AN$2001,32,FALSE),"")</f>
        <v>202</v>
      </c>
      <c r="BG384" s="110">
        <f>IFERROR(VLOOKUP($X384,OPS!$B$183:$AL$2002,31,FALSE),"")</f>
        <v>194</v>
      </c>
      <c r="BI384" s="110" t="str">
        <f>IFERROR(VLOOKUP($X384,PITCH!$B$205:$AP$2000,34,FALSE),"")</f>
        <v/>
      </c>
      <c r="BJ384" s="110" t="str">
        <f>IFERROR(VLOOKUP($X384,PITCH!$B$205:$AP$2000,34,FALSE),"")</f>
        <v/>
      </c>
      <c r="BK384" s="110" t="str">
        <f>IFERROR(VLOOKUP($X384,PITCH!$B$205:$AP$2000,34,FALSE),"")</f>
        <v/>
      </c>
    </row>
    <row r="385" spans="2:63" x14ac:dyDescent="0.2">
      <c r="B385" t="s">
        <v>3443</v>
      </c>
      <c r="C385" t="s">
        <v>141</v>
      </c>
      <c r="D385" t="s">
        <v>114</v>
      </c>
      <c r="E385" t="s">
        <v>114</v>
      </c>
      <c r="F385">
        <v>-4</v>
      </c>
      <c r="G385">
        <v>341</v>
      </c>
      <c r="H385">
        <v>41</v>
      </c>
      <c r="I385">
        <v>18</v>
      </c>
      <c r="J385">
        <v>49</v>
      </c>
      <c r="K385">
        <v>2</v>
      </c>
      <c r="L385">
        <v>0.25700000000000001</v>
      </c>
      <c r="T385" s="127">
        <f t="shared" si="25"/>
        <v>383</v>
      </c>
      <c r="U385" t="str">
        <f t="shared" si="22"/>
        <v>H</v>
      </c>
      <c r="V385">
        <f>IF(U385="H",COUNTIF($U$3:$U385,"H"),"")</f>
        <v>202</v>
      </c>
      <c r="W385" t="str">
        <f>IF(U385="P",COUNTIF($U$3:$U385,"P"),"")</f>
        <v/>
      </c>
      <c r="X385" s="76" t="str">
        <f t="shared" si="23"/>
        <v>Franmil Reyes</v>
      </c>
      <c r="Y385" t="str">
        <f>IFERROR(VLOOKUP($X385,PITCH!$B$7:$AJ$2004,29,FALSE),"")</f>
        <v/>
      </c>
      <c r="Z385" t="str">
        <f>IFERROR(VLOOKUP($X385,PITCH!$B$7:$AJ$2004,30,FALSE),"")</f>
        <v/>
      </c>
      <c r="AA385" t="str">
        <f>IFERROR(VLOOKUP($X385,PITCH!$B$7:$AJ$2004,31,FALSE),"")</f>
        <v/>
      </c>
      <c r="AB385" t="str">
        <f>IFERROR(VLOOKUP($X385,PITCH!$B$7:$AJ$2004,1,FALSE),"")</f>
        <v/>
      </c>
      <c r="AD385" s="108" t="str">
        <f>IFERROR(VLOOKUP($X385,Prospects!$A$3:$K$281,1,FALSE),"")</f>
        <v/>
      </c>
      <c r="AE385" s="108" t="str">
        <f>IFERROR(VLOOKUP($X385,Prospects!$A$3:$K$281,9,FALSE),"")</f>
        <v/>
      </c>
      <c r="AF385" s="108" t="str">
        <f>IFERROR(VLOOKUP($X385,Prospects!$A$3:$K$281,2,FALSE),"")</f>
        <v/>
      </c>
      <c r="AG385" s="110" t="str">
        <f>IFERROR(VLOOKUP($X385,Prospects!$A$3:$K$281,10,FALSE),"")</f>
        <v/>
      </c>
      <c r="AH385" s="110" t="str">
        <f>IFERROR(VLOOKUP($X385,Prospects!$A$3:$K$281,11,FALSE),"")</f>
        <v/>
      </c>
      <c r="AI385" s="110" t="str">
        <f>IFERROR(VLOOKUP($X385,Prospects!$A$3:$K$281,3,FALSE),"")</f>
        <v/>
      </c>
      <c r="AJ385" s="110" t="str">
        <f>IFERROR(VLOOKUP($X385,Prospects!$A$3:$K$281,4,FALSE),"")</f>
        <v/>
      </c>
      <c r="AK385" s="110" t="str">
        <f>IFERROR(VLOOKUP($X385,Prospects!$A$3:$K$281,5,FALSE),"")</f>
        <v/>
      </c>
      <c r="AL385" s="110" t="str">
        <f>IFERROR(VLOOKUP($X385,Prospects!$A$3:$K$281,6,FALSE),"")</f>
        <v/>
      </c>
      <c r="AN385" s="108" t="str">
        <f>IFERROR(VLOOKUP($X385,KEEPERS!$A$3:$H$300,1,FALSE),"")</f>
        <v/>
      </c>
      <c r="AO385" s="108" t="str">
        <f>IFERROR(VLOOKUP($X385,KEEPERS!$A$3:$H$300,5,FALSE),"")</f>
        <v/>
      </c>
      <c r="AP385" s="108" t="str">
        <f>IFERROR(VLOOKUP($X385,KEEPERS!$A$3:$H$300,2,FALSE),"")</f>
        <v/>
      </c>
      <c r="AQ385" s="110" t="str">
        <f>IFERROR(VLOOKUP($X385,KEEPERS!$A$3:$H$300,6,FALSE),"")</f>
        <v/>
      </c>
      <c r="AR385" s="110" t="str">
        <f>IFERROR(VLOOKUP($X385,KEEPERS!$A$3:$H$300,7,FALSE),"")</f>
        <v/>
      </c>
      <c r="AT385" s="110" t="str">
        <f>IFERROR(VLOOKUP($X385,HIT!$B$182:$AM$2000,1,FALSE),"")</f>
        <v>Franmil Reyes</v>
      </c>
      <c r="AU385" s="407">
        <f>IFERROR(VLOOKUP($X385,HIT!$B$182:$AM$2000,32,FALSE),0)</f>
        <v>229.60000000000002</v>
      </c>
      <c r="AV385" s="407">
        <f>IFERROR(VLOOKUP($X385,HIT!$B$182:$AM$2000,33,FALSE),0)</f>
        <v>2.3191919191919195</v>
      </c>
      <c r="AW385" s="110" t="str">
        <f>IFERROR(VLOOKUP($X385,PITCH!$B$182:$AP$2000,1,FALSE),"")</f>
        <v/>
      </c>
      <c r="AX385" s="110">
        <f>IFERROR(VLOOKUP($X385,PITCH!$B$182:$AP$2000,35,FALSE),0)</f>
        <v>0</v>
      </c>
      <c r="AY385" s="110">
        <f>IFERROR(VLOOKUP($X385,PITCH!$B$182:$AP$2000,36,FALSE),0)</f>
        <v>0</v>
      </c>
      <c r="AZ385" s="408">
        <f t="shared" si="24"/>
        <v>229.60000000000002</v>
      </c>
      <c r="BA385" s="408">
        <f>IF(AZ385&gt;0,RANK(AZ385,AZ$3:AZ1045),"")</f>
        <v>355</v>
      </c>
      <c r="BB385" s="408">
        <f ca="1">IFERROR(VLOOKUP($X385,HIT!$B$182:$AP$2000,31,FALSE),0)</f>
        <v>83</v>
      </c>
      <c r="BC385" s="408">
        <f>IFERROR(VLOOKUP($X385,PITCH!$B$182:$AP$2000,34,FALSE),0)</f>
        <v>0</v>
      </c>
      <c r="BE385" s="110">
        <f>IFERROR(VLOOKUP($X385,OBP!$B$182:$AN$2001,32,FALSE),"")</f>
        <v>245</v>
      </c>
      <c r="BG385" s="110">
        <f>IFERROR(VLOOKUP($X385,OPS!$B$183:$AL$2002,31,FALSE),"")</f>
        <v>228</v>
      </c>
      <c r="BI385" s="110" t="str">
        <f>IFERROR(VLOOKUP($X385,PITCH!$B$205:$AP$2000,34,FALSE),"")</f>
        <v/>
      </c>
      <c r="BJ385" s="110" t="str">
        <f>IFERROR(VLOOKUP($X385,PITCH!$B$205:$AP$2000,34,FALSE),"")</f>
        <v/>
      </c>
      <c r="BK385" s="110" t="str">
        <f>IFERROR(VLOOKUP($X385,PITCH!$B$205:$AP$2000,34,FALSE),"")</f>
        <v/>
      </c>
    </row>
    <row r="386" spans="2:63" x14ac:dyDescent="0.2">
      <c r="B386" t="s">
        <v>2580</v>
      </c>
      <c r="C386" t="s">
        <v>115</v>
      </c>
      <c r="D386" t="s">
        <v>97</v>
      </c>
      <c r="E386" t="s">
        <v>97</v>
      </c>
      <c r="F386">
        <v>-4</v>
      </c>
      <c r="G386">
        <v>412</v>
      </c>
      <c r="H386">
        <v>43</v>
      </c>
      <c r="I386">
        <v>14</v>
      </c>
      <c r="J386">
        <v>47</v>
      </c>
      <c r="K386">
        <v>0</v>
      </c>
      <c r="L386">
        <v>0.24099999999999999</v>
      </c>
      <c r="T386" s="127">
        <f t="shared" si="25"/>
        <v>384</v>
      </c>
      <c r="U386" t="str">
        <f t="shared" si="22"/>
        <v>H</v>
      </c>
      <c r="V386">
        <f>IF(U386="H",COUNTIF($U$3:$U386,"H"),"")</f>
        <v>203</v>
      </c>
      <c r="W386" t="str">
        <f>IF(U386="P",COUNTIF($U$3:$U386,"P"),"")</f>
        <v/>
      </c>
      <c r="X386" s="76" t="str">
        <f t="shared" si="23"/>
        <v>Grayson Greiner</v>
      </c>
      <c r="Y386" t="str">
        <f>IFERROR(VLOOKUP($X386,PITCH!$B$7:$AJ$2004,29,FALSE),"")</f>
        <v/>
      </c>
      <c r="Z386" t="str">
        <f>IFERROR(VLOOKUP($X386,PITCH!$B$7:$AJ$2004,30,FALSE),"")</f>
        <v/>
      </c>
      <c r="AA386" t="str">
        <f>IFERROR(VLOOKUP($X386,PITCH!$B$7:$AJ$2004,31,FALSE),"")</f>
        <v/>
      </c>
      <c r="AB386" t="str">
        <f>IFERROR(VLOOKUP($X386,PITCH!$B$7:$AJ$2004,1,FALSE),"")</f>
        <v/>
      </c>
      <c r="AD386" s="108" t="str">
        <f>IFERROR(VLOOKUP($X386,Prospects!$A$3:$K$281,1,FALSE),"")</f>
        <v/>
      </c>
      <c r="AE386" s="108" t="str">
        <f>IFERROR(VLOOKUP($X386,Prospects!$A$3:$K$281,9,FALSE),"")</f>
        <v/>
      </c>
      <c r="AF386" s="108" t="str">
        <f>IFERROR(VLOOKUP($X386,Prospects!$A$3:$K$281,2,FALSE),"")</f>
        <v/>
      </c>
      <c r="AG386" s="110" t="str">
        <f>IFERROR(VLOOKUP($X386,Prospects!$A$3:$K$281,10,FALSE),"")</f>
        <v/>
      </c>
      <c r="AH386" s="110" t="str">
        <f>IFERROR(VLOOKUP($X386,Prospects!$A$3:$K$281,11,FALSE),"")</f>
        <v/>
      </c>
      <c r="AI386" s="110" t="str">
        <f>IFERROR(VLOOKUP($X386,Prospects!$A$3:$K$281,3,FALSE),"")</f>
        <v/>
      </c>
      <c r="AJ386" s="110" t="str">
        <f>IFERROR(VLOOKUP($X386,Prospects!$A$3:$K$281,4,FALSE),"")</f>
        <v/>
      </c>
      <c r="AK386" s="110" t="str">
        <f>IFERROR(VLOOKUP($X386,Prospects!$A$3:$K$281,5,FALSE),"")</f>
        <v/>
      </c>
      <c r="AL386" s="110" t="str">
        <f>IFERROR(VLOOKUP($X386,Prospects!$A$3:$K$281,6,FALSE),"")</f>
        <v/>
      </c>
      <c r="AN386" s="108" t="str">
        <f>IFERROR(VLOOKUP($X386,KEEPERS!$A$3:$H$300,1,FALSE),"")</f>
        <v/>
      </c>
      <c r="AO386" s="108" t="str">
        <f>IFERROR(VLOOKUP($X386,KEEPERS!$A$3:$H$300,5,FALSE),"")</f>
        <v/>
      </c>
      <c r="AP386" s="108" t="str">
        <f>IFERROR(VLOOKUP($X386,KEEPERS!$A$3:$H$300,2,FALSE),"")</f>
        <v/>
      </c>
      <c r="AQ386" s="110" t="str">
        <f>IFERROR(VLOOKUP($X386,KEEPERS!$A$3:$H$300,6,FALSE),"")</f>
        <v/>
      </c>
      <c r="AR386" s="110" t="str">
        <f>IFERROR(VLOOKUP($X386,KEEPERS!$A$3:$H$300,7,FALSE),"")</f>
        <v/>
      </c>
      <c r="AT386" s="110" t="str">
        <f>IFERROR(VLOOKUP($X386,HIT!$B$182:$AM$2000,1,FALSE),"")</f>
        <v>Grayson Greiner</v>
      </c>
      <c r="AU386" s="407">
        <f>IFERROR(VLOOKUP($X386,HIT!$B$182:$AM$2000,32,FALSE),0)</f>
        <v>187.3</v>
      </c>
      <c r="AV386" s="407">
        <f>IFERROR(VLOOKUP($X386,HIT!$B$182:$AM$2000,33,FALSE),0)</f>
        <v>1.7669811320754718</v>
      </c>
      <c r="AW386" s="110" t="str">
        <f>IFERROR(VLOOKUP($X386,PITCH!$B$182:$AP$2000,1,FALSE),"")</f>
        <v/>
      </c>
      <c r="AX386" s="110">
        <f>IFERROR(VLOOKUP($X386,PITCH!$B$182:$AP$2000,35,FALSE),0)</f>
        <v>0</v>
      </c>
      <c r="AY386" s="110">
        <f>IFERROR(VLOOKUP($X386,PITCH!$B$182:$AP$2000,36,FALSE),0)</f>
        <v>0</v>
      </c>
      <c r="AZ386" s="408">
        <f t="shared" si="24"/>
        <v>187.3</v>
      </c>
      <c r="BA386" s="408">
        <f>IF(AZ386&gt;0,RANK(AZ386,AZ$3:AZ1046),"")</f>
        <v>403</v>
      </c>
      <c r="BB386" s="408">
        <f ca="1">IFERROR(VLOOKUP($X386,HIT!$B$182:$AP$2000,31,FALSE),0)</f>
        <v>463</v>
      </c>
      <c r="BC386" s="408">
        <f>IFERROR(VLOOKUP($X386,PITCH!$B$182:$AP$2000,34,FALSE),0)</f>
        <v>0</v>
      </c>
      <c r="BE386" s="110">
        <f>IFERROR(VLOOKUP($X386,OBP!$B$182:$AN$2001,32,FALSE),"")</f>
        <v>214</v>
      </c>
      <c r="BG386" s="110">
        <f>IFERROR(VLOOKUP($X386,OPS!$B$183:$AL$2002,31,FALSE),"")</f>
        <v>220</v>
      </c>
      <c r="BI386" s="110" t="str">
        <f>IFERROR(VLOOKUP($X386,PITCH!$B$205:$AP$2000,34,FALSE),"")</f>
        <v/>
      </c>
      <c r="BJ386" s="110" t="str">
        <f>IFERROR(VLOOKUP($X386,PITCH!$B$205:$AP$2000,34,FALSE),"")</f>
        <v/>
      </c>
      <c r="BK386" s="110" t="str">
        <f>IFERROR(VLOOKUP($X386,PITCH!$B$205:$AP$2000,34,FALSE),"")</f>
        <v/>
      </c>
    </row>
    <row r="387" spans="2:63" x14ac:dyDescent="0.2">
      <c r="B387" t="s">
        <v>485</v>
      </c>
      <c r="C387" t="s">
        <v>339</v>
      </c>
      <c r="D387" t="s">
        <v>110</v>
      </c>
      <c r="E387" t="s">
        <v>110</v>
      </c>
      <c r="F387">
        <v>-4</v>
      </c>
      <c r="G387">
        <v>542</v>
      </c>
      <c r="H387">
        <v>64</v>
      </c>
      <c r="I387">
        <v>13</v>
      </c>
      <c r="J387">
        <v>68</v>
      </c>
      <c r="K387">
        <v>5</v>
      </c>
      <c r="L387">
        <v>0.24299999999999999</v>
      </c>
      <c r="T387" s="127">
        <f t="shared" si="25"/>
        <v>385</v>
      </c>
      <c r="U387" t="str">
        <f t="shared" ref="U387:U450" si="26">IF(D387="SP","P",IF(D387="RP","P",IF(D387=0,"","H")))</f>
        <v>H</v>
      </c>
      <c r="V387">
        <f>IF(U387="H",COUNTIF($U$3:$U387,"H"),"")</f>
        <v>204</v>
      </c>
      <c r="W387" t="str">
        <f>IF(U387="P",COUNTIF($U$3:$U387,"P"),"")</f>
        <v/>
      </c>
      <c r="X387" s="76" t="str">
        <f t="shared" ref="X387:X436" si="27">B387</f>
        <v>Nick Ahmed</v>
      </c>
      <c r="Y387" t="str">
        <f>IFERROR(VLOOKUP($X387,PITCH!$B$7:$AJ$2004,29,FALSE),"")</f>
        <v/>
      </c>
      <c r="Z387" t="str">
        <f>IFERROR(VLOOKUP($X387,PITCH!$B$7:$AJ$2004,30,FALSE),"")</f>
        <v/>
      </c>
      <c r="AA387" t="str">
        <f>IFERROR(VLOOKUP($X387,PITCH!$B$7:$AJ$2004,31,FALSE),"")</f>
        <v/>
      </c>
      <c r="AB387" t="str">
        <f>IFERROR(VLOOKUP($X387,PITCH!$B$7:$AJ$2004,1,FALSE),"")</f>
        <v/>
      </c>
      <c r="AD387" s="108" t="str">
        <f>IFERROR(VLOOKUP($X387,Prospects!$A$3:$K$281,1,FALSE),"")</f>
        <v/>
      </c>
      <c r="AE387" s="108" t="str">
        <f>IFERROR(VLOOKUP($X387,Prospects!$A$3:$K$281,9,FALSE),"")</f>
        <v/>
      </c>
      <c r="AF387" s="108" t="str">
        <f>IFERROR(VLOOKUP($X387,Prospects!$A$3:$K$281,2,FALSE),"")</f>
        <v/>
      </c>
      <c r="AG387" s="110" t="str">
        <f>IFERROR(VLOOKUP($X387,Prospects!$A$3:$K$281,10,FALSE),"")</f>
        <v/>
      </c>
      <c r="AH387" s="110" t="str">
        <f>IFERROR(VLOOKUP($X387,Prospects!$A$3:$K$281,11,FALSE),"")</f>
        <v/>
      </c>
      <c r="AI387" s="110" t="str">
        <f>IFERROR(VLOOKUP($X387,Prospects!$A$3:$K$281,3,FALSE),"")</f>
        <v/>
      </c>
      <c r="AJ387" s="110" t="str">
        <f>IFERROR(VLOOKUP($X387,Prospects!$A$3:$K$281,4,FALSE),"")</f>
        <v/>
      </c>
      <c r="AK387" s="110" t="str">
        <f>IFERROR(VLOOKUP($X387,Prospects!$A$3:$K$281,5,FALSE),"")</f>
        <v/>
      </c>
      <c r="AL387" s="110" t="str">
        <f>IFERROR(VLOOKUP($X387,Prospects!$A$3:$K$281,6,FALSE),"")</f>
        <v/>
      </c>
      <c r="AN387" s="108" t="str">
        <f>IFERROR(VLOOKUP($X387,KEEPERS!$A$3:$H$300,1,FALSE),"")</f>
        <v/>
      </c>
      <c r="AO387" s="108" t="str">
        <f>IFERROR(VLOOKUP($X387,KEEPERS!$A$3:$H$300,5,FALSE),"")</f>
        <v/>
      </c>
      <c r="AP387" s="108" t="str">
        <f>IFERROR(VLOOKUP($X387,KEEPERS!$A$3:$H$300,2,FALSE),"")</f>
        <v/>
      </c>
      <c r="AQ387" s="110" t="str">
        <f>IFERROR(VLOOKUP($X387,KEEPERS!$A$3:$H$300,6,FALSE),"")</f>
        <v/>
      </c>
      <c r="AR387" s="110" t="str">
        <f>IFERROR(VLOOKUP($X387,KEEPERS!$A$3:$H$300,7,FALSE),"")</f>
        <v/>
      </c>
      <c r="AT387" s="110" t="str">
        <f>IFERROR(VLOOKUP($X387,HIT!$B$182:$AM$2000,1,FALSE),"")</f>
        <v>Nick Ahmed</v>
      </c>
      <c r="AU387" s="407">
        <f>IFERROR(VLOOKUP($X387,HIT!$B$182:$AM$2000,32,FALSE),0)</f>
        <v>304.7</v>
      </c>
      <c r="AV387" s="407">
        <f>IFERROR(VLOOKUP($X387,HIT!$B$182:$AM$2000,33,FALSE),0)</f>
        <v>2.1159722222222221</v>
      </c>
      <c r="AW387" s="110" t="str">
        <f>IFERROR(VLOOKUP($X387,PITCH!$B$182:$AP$2000,1,FALSE),"")</f>
        <v/>
      </c>
      <c r="AX387" s="110">
        <f>IFERROR(VLOOKUP($X387,PITCH!$B$182:$AP$2000,35,FALSE),0)</f>
        <v>0</v>
      </c>
      <c r="AY387" s="110">
        <f>IFERROR(VLOOKUP($X387,PITCH!$B$182:$AP$2000,36,FALSE),0)</f>
        <v>0</v>
      </c>
      <c r="AZ387" s="408">
        <f t="shared" si="24"/>
        <v>304.7</v>
      </c>
      <c r="BA387" s="408">
        <f>IF(AZ387&gt;0,RANK(AZ387,AZ$3:AZ1047),"")</f>
        <v>251</v>
      </c>
      <c r="BB387" s="408">
        <f ca="1">IFERROR(VLOOKUP($X387,HIT!$B$182:$AP$2000,31,FALSE),0)</f>
        <v>380</v>
      </c>
      <c r="BC387" s="408">
        <f>IFERROR(VLOOKUP($X387,PITCH!$B$182:$AP$2000,34,FALSE),0)</f>
        <v>0</v>
      </c>
      <c r="BE387" s="110">
        <f>IFERROR(VLOOKUP($X387,OBP!$B$182:$AN$2001,32,FALSE),"")</f>
        <v>265</v>
      </c>
      <c r="BG387" s="110">
        <f>IFERROR(VLOOKUP($X387,OPS!$B$183:$AL$2002,31,FALSE),"")</f>
        <v>258</v>
      </c>
      <c r="BI387" s="110" t="str">
        <f>IFERROR(VLOOKUP($X387,PITCH!$B$205:$AP$2000,34,FALSE),"")</f>
        <v/>
      </c>
      <c r="BJ387" s="110" t="str">
        <f>IFERROR(VLOOKUP($X387,PITCH!$B$205:$AP$2000,34,FALSE),"")</f>
        <v/>
      </c>
      <c r="BK387" s="110" t="str">
        <f>IFERROR(VLOOKUP($X387,PITCH!$B$205:$AP$2000,34,FALSE),"")</f>
        <v/>
      </c>
    </row>
    <row r="388" spans="2:63" x14ac:dyDescent="0.2">
      <c r="B388" t="s">
        <v>742</v>
      </c>
      <c r="C388" t="s">
        <v>138</v>
      </c>
      <c r="D388" t="s">
        <v>114</v>
      </c>
      <c r="E388" t="s">
        <v>114</v>
      </c>
      <c r="F388">
        <v>-4</v>
      </c>
      <c r="G388">
        <v>456</v>
      </c>
      <c r="H388">
        <v>44</v>
      </c>
      <c r="I388">
        <v>15</v>
      </c>
      <c r="J388">
        <v>52</v>
      </c>
      <c r="K388">
        <v>8</v>
      </c>
      <c r="L388">
        <v>0.22900000000000001</v>
      </c>
      <c r="T388" s="127">
        <f t="shared" si="25"/>
        <v>386</v>
      </c>
      <c r="U388" t="str">
        <f t="shared" si="26"/>
        <v>H</v>
      </c>
      <c r="V388">
        <f>IF(U388="H",COUNTIF($U$3:$U388,"H"),"")</f>
        <v>205</v>
      </c>
      <c r="W388" t="str">
        <f>IF(U388="P",COUNTIF($U$3:$U388,"P"),"")</f>
        <v/>
      </c>
      <c r="X388" s="76" t="str">
        <f t="shared" si="27"/>
        <v>Lewis Brinson</v>
      </c>
      <c r="Y388" t="str">
        <f>IFERROR(VLOOKUP($X388,PITCH!$B$7:$AJ$2004,29,FALSE),"")</f>
        <v/>
      </c>
      <c r="Z388" t="str">
        <f>IFERROR(VLOOKUP($X388,PITCH!$B$7:$AJ$2004,30,FALSE),"")</f>
        <v/>
      </c>
      <c r="AA388" t="str">
        <f>IFERROR(VLOOKUP($X388,PITCH!$B$7:$AJ$2004,31,FALSE),"")</f>
        <v/>
      </c>
      <c r="AB388" t="str">
        <f>IFERROR(VLOOKUP($X388,PITCH!$B$7:$AJ$2004,1,FALSE),"")</f>
        <v/>
      </c>
      <c r="AD388" s="108" t="str">
        <f>IFERROR(VLOOKUP($X388,Prospects!$A$3:$K$281,1,FALSE),"")</f>
        <v/>
      </c>
      <c r="AE388" s="108" t="str">
        <f>IFERROR(VLOOKUP($X388,Prospects!$A$3:$K$281,9,FALSE),"")</f>
        <v/>
      </c>
      <c r="AF388" s="108" t="str">
        <f>IFERROR(VLOOKUP($X388,Prospects!$A$3:$K$281,2,FALSE),"")</f>
        <v/>
      </c>
      <c r="AG388" s="110" t="str">
        <f>IFERROR(VLOOKUP($X388,Prospects!$A$3:$K$281,10,FALSE),"")</f>
        <v/>
      </c>
      <c r="AH388" s="110" t="str">
        <f>IFERROR(VLOOKUP($X388,Prospects!$A$3:$K$281,11,FALSE),"")</f>
        <v/>
      </c>
      <c r="AI388" s="110" t="str">
        <f>IFERROR(VLOOKUP($X388,Prospects!$A$3:$K$281,3,FALSE),"")</f>
        <v/>
      </c>
      <c r="AJ388" s="110" t="str">
        <f>IFERROR(VLOOKUP($X388,Prospects!$A$3:$K$281,4,FALSE),"")</f>
        <v/>
      </c>
      <c r="AK388" s="110" t="str">
        <f>IFERROR(VLOOKUP($X388,Prospects!$A$3:$K$281,5,FALSE),"")</f>
        <v/>
      </c>
      <c r="AL388" s="110" t="str">
        <f>IFERROR(VLOOKUP($X388,Prospects!$A$3:$K$281,6,FALSE),"")</f>
        <v/>
      </c>
      <c r="AN388" s="108" t="str">
        <f>IFERROR(VLOOKUP($X388,KEEPERS!$A$3:$H$300,1,FALSE),"")</f>
        <v/>
      </c>
      <c r="AO388" s="108" t="str">
        <f>IFERROR(VLOOKUP($X388,KEEPERS!$A$3:$H$300,5,FALSE),"")</f>
        <v/>
      </c>
      <c r="AP388" s="108" t="str">
        <f>IFERROR(VLOOKUP($X388,KEEPERS!$A$3:$H$300,2,FALSE),"")</f>
        <v/>
      </c>
      <c r="AQ388" s="110" t="str">
        <f>IFERROR(VLOOKUP($X388,KEEPERS!$A$3:$H$300,6,FALSE),"")</f>
        <v/>
      </c>
      <c r="AR388" s="110" t="str">
        <f>IFERROR(VLOOKUP($X388,KEEPERS!$A$3:$H$300,7,FALSE),"")</f>
        <v/>
      </c>
      <c r="AT388" s="110" t="str">
        <f>IFERROR(VLOOKUP($X388,HIT!$B$182:$AM$2000,1,FALSE),"")</f>
        <v>Lewis Brinson</v>
      </c>
      <c r="AU388" s="407">
        <f>IFERROR(VLOOKUP($X388,HIT!$B$182:$AM$2000,32,FALSE),0)</f>
        <v>259.95</v>
      </c>
      <c r="AV388" s="407">
        <f>IFERROR(VLOOKUP($X388,HIT!$B$182:$AM$2000,33,FALSE),0)</f>
        <v>1.9545112781954885</v>
      </c>
      <c r="AW388" s="110" t="str">
        <f>IFERROR(VLOOKUP($X388,PITCH!$B$182:$AP$2000,1,FALSE),"")</f>
        <v/>
      </c>
      <c r="AX388" s="110">
        <f>IFERROR(VLOOKUP($X388,PITCH!$B$182:$AP$2000,35,FALSE),0)</f>
        <v>0</v>
      </c>
      <c r="AY388" s="110">
        <f>IFERROR(VLOOKUP($X388,PITCH!$B$182:$AP$2000,36,FALSE),0)</f>
        <v>0</v>
      </c>
      <c r="AZ388" s="408">
        <f t="shared" ref="AZ388:AZ451" si="28">IF(AND(AU388&gt;0,AX388&gt;0),AU388+AX388,IF(AU388&gt;AX388,AU388,AX388))</f>
        <v>259.95</v>
      </c>
      <c r="BA388" s="408">
        <f>IF(AZ388&gt;0,RANK(AZ388,AZ$3:AZ1048),"")</f>
        <v>314</v>
      </c>
      <c r="BB388" s="408">
        <f ca="1">IFERROR(VLOOKUP($X388,HIT!$B$182:$AP$2000,31,FALSE),0)</f>
        <v>310</v>
      </c>
      <c r="BC388" s="408">
        <f>IFERROR(VLOOKUP($X388,PITCH!$B$182:$AP$2000,34,FALSE),0)</f>
        <v>0</v>
      </c>
      <c r="BE388" s="110">
        <f>IFERROR(VLOOKUP($X388,OBP!$B$182:$AN$2001,32,FALSE),"")</f>
        <v>299</v>
      </c>
      <c r="BG388" s="110">
        <f>IFERROR(VLOOKUP($X388,OPS!$B$183:$AL$2002,31,FALSE),"")</f>
        <v>280</v>
      </c>
      <c r="BI388" s="110" t="str">
        <f>IFERROR(VLOOKUP($X388,PITCH!$B$205:$AP$2000,34,FALSE),"")</f>
        <v/>
      </c>
      <c r="BJ388" s="110" t="str">
        <f>IFERROR(VLOOKUP($X388,PITCH!$B$205:$AP$2000,34,FALSE),"")</f>
        <v/>
      </c>
      <c r="BK388" s="110" t="str">
        <f>IFERROR(VLOOKUP($X388,PITCH!$B$205:$AP$2000,34,FALSE),"")</f>
        <v/>
      </c>
    </row>
    <row r="389" spans="2:63" x14ac:dyDescent="0.2">
      <c r="B389" t="s">
        <v>468</v>
      </c>
      <c r="C389" t="s">
        <v>119</v>
      </c>
      <c r="D389" t="s">
        <v>111</v>
      </c>
      <c r="E389" t="s">
        <v>111</v>
      </c>
      <c r="F389">
        <v>-4</v>
      </c>
      <c r="M389">
        <v>67</v>
      </c>
      <c r="N389">
        <v>5</v>
      </c>
      <c r="O389">
        <v>0</v>
      </c>
      <c r="P389">
        <v>3.45</v>
      </c>
      <c r="Q389">
        <v>1.19</v>
      </c>
      <c r="R389">
        <v>73</v>
      </c>
      <c r="T389" s="127">
        <f t="shared" ref="T389:T452" si="29">T388+1</f>
        <v>387</v>
      </c>
      <c r="U389" t="str">
        <f t="shared" si="26"/>
        <v>P</v>
      </c>
      <c r="V389" t="str">
        <f>IF(U389="H",COUNTIF($U$3:$U389,"H"),"")</f>
        <v/>
      </c>
      <c r="W389">
        <f>IF(U389="P",COUNTIF($U$3:$U389,"P"),"")</f>
        <v>182</v>
      </c>
      <c r="X389" s="76" t="str">
        <f t="shared" si="27"/>
        <v>Nate Karns</v>
      </c>
      <c r="Y389">
        <f>IFERROR(VLOOKUP($X389,PITCH!$B$7:$AJ$2004,29,FALSE),"")</f>
        <v>8.5510688836104514</v>
      </c>
      <c r="Z389">
        <f>IFERROR(VLOOKUP($X389,PITCH!$B$7:$AJ$2004,30,FALSE),"")</f>
        <v>3.4204275534441804</v>
      </c>
      <c r="AA389">
        <f>IFERROR(VLOOKUP($X389,PITCH!$B$7:$AJ$2004,31,FALSE),"")</f>
        <v>5.130641330166271</v>
      </c>
      <c r="AB389" t="str">
        <f>IFERROR(VLOOKUP($X389,PITCH!$B$7:$AJ$2004,1,FALSE),"")</f>
        <v>Nate Karns</v>
      </c>
      <c r="AD389" s="108" t="str">
        <f>IFERROR(VLOOKUP($X389,Prospects!$A$3:$K$281,1,FALSE),"")</f>
        <v/>
      </c>
      <c r="AE389" s="108" t="str">
        <f>IFERROR(VLOOKUP($X389,Prospects!$A$3:$K$281,9,FALSE),"")</f>
        <v/>
      </c>
      <c r="AF389" s="108" t="str">
        <f>IFERROR(VLOOKUP($X389,Prospects!$A$3:$K$281,2,FALSE),"")</f>
        <v/>
      </c>
      <c r="AG389" s="110" t="str">
        <f>IFERROR(VLOOKUP($X389,Prospects!$A$3:$K$281,10,FALSE),"")</f>
        <v/>
      </c>
      <c r="AH389" s="110" t="str">
        <f>IFERROR(VLOOKUP($X389,Prospects!$A$3:$K$281,11,FALSE),"")</f>
        <v/>
      </c>
      <c r="AI389" s="110" t="str">
        <f>IFERROR(VLOOKUP($X389,Prospects!$A$3:$K$281,3,FALSE),"")</f>
        <v/>
      </c>
      <c r="AJ389" s="110" t="str">
        <f>IFERROR(VLOOKUP($X389,Prospects!$A$3:$K$281,4,FALSE),"")</f>
        <v/>
      </c>
      <c r="AK389" s="110" t="str">
        <f>IFERROR(VLOOKUP($X389,Prospects!$A$3:$K$281,5,FALSE),"")</f>
        <v/>
      </c>
      <c r="AL389" s="110" t="str">
        <f>IFERROR(VLOOKUP($X389,Prospects!$A$3:$K$281,6,FALSE),"")</f>
        <v/>
      </c>
      <c r="AN389" s="108" t="str">
        <f>IFERROR(VLOOKUP($X389,KEEPERS!$A$3:$H$300,1,FALSE),"")</f>
        <v/>
      </c>
      <c r="AO389" s="108" t="str">
        <f>IFERROR(VLOOKUP($X389,KEEPERS!$A$3:$H$300,5,FALSE),"")</f>
        <v/>
      </c>
      <c r="AP389" s="108" t="str">
        <f>IFERROR(VLOOKUP($X389,KEEPERS!$A$3:$H$300,2,FALSE),"")</f>
        <v/>
      </c>
      <c r="AQ389" s="110" t="str">
        <f>IFERROR(VLOOKUP($X389,KEEPERS!$A$3:$H$300,6,FALSE),"")</f>
        <v/>
      </c>
      <c r="AR389" s="110" t="str">
        <f>IFERROR(VLOOKUP($X389,KEEPERS!$A$3:$H$300,7,FALSE),"")</f>
        <v/>
      </c>
      <c r="AT389" s="110" t="str">
        <f>IFERROR(VLOOKUP($X389,HIT!$B$182:$AM$2000,1,FALSE),"")</f>
        <v/>
      </c>
      <c r="AU389" s="407">
        <f>IFERROR(VLOOKUP($X389,HIT!$B$182:$AM$2000,32,FALSE),0)</f>
        <v>0</v>
      </c>
      <c r="AV389" s="407">
        <f>IFERROR(VLOOKUP($X389,HIT!$B$182:$AM$2000,33,FALSE),0)</f>
        <v>0</v>
      </c>
      <c r="AW389" s="110" t="str">
        <f>IFERROR(VLOOKUP($X389,PITCH!$B$182:$AP$2000,1,FALSE),"")</f>
        <v>Nate Karns</v>
      </c>
      <c r="AX389" s="110">
        <f>IFERROR(VLOOKUP($X389,PITCH!$B$182:$AP$2000,35,FALSE),0)</f>
        <v>74.300000000000011</v>
      </c>
      <c r="AY389" s="110">
        <f>IFERROR(VLOOKUP($X389,PITCH!$B$182:$AP$2000,36,FALSE),0)</f>
        <v>0</v>
      </c>
      <c r="AZ389" s="408">
        <f t="shared" si="28"/>
        <v>74.300000000000011</v>
      </c>
      <c r="BA389" s="408">
        <f>IF(AZ389&gt;0,RANK(AZ389,AZ$3:AZ1049),"")</f>
        <v>556</v>
      </c>
      <c r="BB389" s="408">
        <f>IFERROR(VLOOKUP($X389,HIT!$B$182:$AP$2000,31,FALSE),0)</f>
        <v>0</v>
      </c>
      <c r="BC389" s="408">
        <f ca="1">IFERROR(VLOOKUP($X389,PITCH!$B$182:$AP$2000,34,FALSE),0)</f>
        <v>195</v>
      </c>
      <c r="BE389" s="110" t="str">
        <f>IFERROR(VLOOKUP($X389,OBP!$B$182:$AN$2001,32,FALSE),"")</f>
        <v/>
      </c>
      <c r="BG389" s="110" t="str">
        <f>IFERROR(VLOOKUP($X389,OPS!$B$183:$AL$2002,31,FALSE),"")</f>
        <v/>
      </c>
      <c r="BI389" s="110">
        <f ca="1">IFERROR(VLOOKUP($X389,PITCH!$B$205:$AP$2000,34,FALSE),"")</f>
        <v>195</v>
      </c>
      <c r="BJ389" s="110">
        <f ca="1">IFERROR(VLOOKUP($X389,PITCH!$B$205:$AP$2000,34,FALSE),"")</f>
        <v>195</v>
      </c>
      <c r="BK389" s="110">
        <f ca="1">IFERROR(VLOOKUP($X389,PITCH!$B$205:$AP$2000,34,FALSE),"")</f>
        <v>195</v>
      </c>
    </row>
    <row r="390" spans="2:63" x14ac:dyDescent="0.2">
      <c r="B390" t="s">
        <v>2257</v>
      </c>
      <c r="C390" t="s">
        <v>132</v>
      </c>
      <c r="D390" t="s">
        <v>114</v>
      </c>
      <c r="E390" t="s">
        <v>114</v>
      </c>
      <c r="F390">
        <v>-4</v>
      </c>
      <c r="G390">
        <v>289</v>
      </c>
      <c r="H390">
        <v>48</v>
      </c>
      <c r="I390">
        <v>13</v>
      </c>
      <c r="J390">
        <v>51</v>
      </c>
      <c r="K390">
        <v>2</v>
      </c>
      <c r="L390">
        <v>0.313</v>
      </c>
      <c r="T390" s="127">
        <f t="shared" si="29"/>
        <v>388</v>
      </c>
      <c r="U390" t="str">
        <f t="shared" si="26"/>
        <v>H</v>
      </c>
      <c r="V390">
        <f>IF(U390="H",COUNTIF($U$3:$U390,"H"),"")</f>
        <v>206</v>
      </c>
      <c r="W390" t="str">
        <f>IF(U390="P",COUNTIF($U$3:$U390,"P"),"")</f>
        <v/>
      </c>
      <c r="X390" s="76" t="str">
        <f t="shared" si="27"/>
        <v>Jose Martinez</v>
      </c>
      <c r="Y390" t="str">
        <f>IFERROR(VLOOKUP($X390,PITCH!$B$7:$AJ$2004,29,FALSE),"")</f>
        <v/>
      </c>
      <c r="Z390" t="str">
        <f>IFERROR(VLOOKUP($X390,PITCH!$B$7:$AJ$2004,30,FALSE),"")</f>
        <v/>
      </c>
      <c r="AA390" t="str">
        <f>IFERROR(VLOOKUP($X390,PITCH!$B$7:$AJ$2004,31,FALSE),"")</f>
        <v/>
      </c>
      <c r="AB390" t="str">
        <f>IFERROR(VLOOKUP($X390,PITCH!$B$7:$AJ$2004,1,FALSE),"")</f>
        <v/>
      </c>
      <c r="AD390" s="108" t="str">
        <f>IFERROR(VLOOKUP($X390,Prospects!$A$3:$K$281,1,FALSE),"")</f>
        <v/>
      </c>
      <c r="AE390" s="108" t="str">
        <f>IFERROR(VLOOKUP($X390,Prospects!$A$3:$K$281,9,FALSE),"")</f>
        <v/>
      </c>
      <c r="AF390" s="108" t="str">
        <f>IFERROR(VLOOKUP($X390,Prospects!$A$3:$K$281,2,FALSE),"")</f>
        <v/>
      </c>
      <c r="AG390" s="110" t="str">
        <f>IFERROR(VLOOKUP($X390,Prospects!$A$3:$K$281,10,FALSE),"")</f>
        <v/>
      </c>
      <c r="AH390" s="110" t="str">
        <f>IFERROR(VLOOKUP($X390,Prospects!$A$3:$K$281,11,FALSE),"")</f>
        <v/>
      </c>
      <c r="AI390" s="110" t="str">
        <f>IFERROR(VLOOKUP($X390,Prospects!$A$3:$K$281,3,FALSE),"")</f>
        <v/>
      </c>
      <c r="AJ390" s="110" t="str">
        <f>IFERROR(VLOOKUP($X390,Prospects!$A$3:$K$281,4,FALSE),"")</f>
        <v/>
      </c>
      <c r="AK390" s="110" t="str">
        <f>IFERROR(VLOOKUP($X390,Prospects!$A$3:$K$281,5,FALSE),"")</f>
        <v/>
      </c>
      <c r="AL390" s="110" t="str">
        <f>IFERROR(VLOOKUP($X390,Prospects!$A$3:$K$281,6,FALSE),"")</f>
        <v/>
      </c>
      <c r="AN390" s="108" t="str">
        <f>IFERROR(VLOOKUP($X390,KEEPERS!$A$3:$H$300,1,FALSE),"")</f>
        <v/>
      </c>
      <c r="AO390" s="108" t="str">
        <f>IFERROR(VLOOKUP($X390,KEEPERS!$A$3:$H$300,5,FALSE),"")</f>
        <v/>
      </c>
      <c r="AP390" s="108" t="str">
        <f>IFERROR(VLOOKUP($X390,KEEPERS!$A$3:$H$300,2,FALSE),"")</f>
        <v/>
      </c>
      <c r="AQ390" s="110" t="str">
        <f>IFERROR(VLOOKUP($X390,KEEPERS!$A$3:$H$300,6,FALSE),"")</f>
        <v/>
      </c>
      <c r="AR390" s="110" t="str">
        <f>IFERROR(VLOOKUP($X390,KEEPERS!$A$3:$H$300,7,FALSE),"")</f>
        <v/>
      </c>
      <c r="AT390" s="110" t="str">
        <f>IFERROR(VLOOKUP($X390,HIT!$B$182:$AM$2000,1,FALSE),"")</f>
        <v>Jose Martinez</v>
      </c>
      <c r="AU390" s="407">
        <f>IFERROR(VLOOKUP($X390,HIT!$B$182:$AM$2000,32,FALSE),0)</f>
        <v>300.00000000000006</v>
      </c>
      <c r="AV390" s="407">
        <f>IFERROR(VLOOKUP($X390,HIT!$B$182:$AM$2000,33,FALSE),0)</f>
        <v>2.5641025641025648</v>
      </c>
      <c r="AW390" s="110" t="str">
        <f>IFERROR(VLOOKUP($X390,PITCH!$B$182:$AP$2000,1,FALSE),"")</f>
        <v/>
      </c>
      <c r="AX390" s="110">
        <f>IFERROR(VLOOKUP($X390,PITCH!$B$182:$AP$2000,35,FALSE),0)</f>
        <v>0</v>
      </c>
      <c r="AY390" s="110">
        <f>IFERROR(VLOOKUP($X390,PITCH!$B$182:$AP$2000,36,FALSE),0)</f>
        <v>0</v>
      </c>
      <c r="AZ390" s="408">
        <f t="shared" si="28"/>
        <v>300.00000000000006</v>
      </c>
      <c r="BA390" s="408">
        <f>IF(AZ390&gt;0,RANK(AZ390,AZ$3:AZ1050),"")</f>
        <v>257</v>
      </c>
      <c r="BB390" s="408">
        <f ca="1">IFERROR(VLOOKUP($X390,HIT!$B$182:$AP$2000,31,FALSE),0)</f>
        <v>124</v>
      </c>
      <c r="BC390" s="408">
        <f>IFERROR(VLOOKUP($X390,PITCH!$B$182:$AP$2000,34,FALSE),0)</f>
        <v>0</v>
      </c>
      <c r="BE390" s="110">
        <f>IFERROR(VLOOKUP($X390,OBP!$B$182:$AN$2001,32,FALSE),"")</f>
        <v>132</v>
      </c>
      <c r="BG390" s="110">
        <f>IFERROR(VLOOKUP($X390,OPS!$B$183:$AL$2002,31,FALSE),"")</f>
        <v>146</v>
      </c>
      <c r="BI390" s="110" t="str">
        <f>IFERROR(VLOOKUP($X390,PITCH!$B$205:$AP$2000,34,FALSE),"")</f>
        <v/>
      </c>
      <c r="BJ390" s="110" t="str">
        <f>IFERROR(VLOOKUP($X390,PITCH!$B$205:$AP$2000,34,FALSE),"")</f>
        <v/>
      </c>
      <c r="BK390" s="110" t="str">
        <f>IFERROR(VLOOKUP($X390,PITCH!$B$205:$AP$2000,34,FALSE),"")</f>
        <v/>
      </c>
    </row>
    <row r="391" spans="2:63" x14ac:dyDescent="0.2">
      <c r="B391" t="s">
        <v>3699</v>
      </c>
      <c r="C391" t="s">
        <v>7</v>
      </c>
      <c r="D391" t="s">
        <v>429</v>
      </c>
      <c r="E391" t="s">
        <v>429</v>
      </c>
      <c r="F391">
        <v>-4</v>
      </c>
      <c r="G391">
        <v>341</v>
      </c>
      <c r="H391">
        <v>45</v>
      </c>
      <c r="I391">
        <v>13</v>
      </c>
      <c r="J391">
        <v>47</v>
      </c>
      <c r="K391">
        <v>2</v>
      </c>
      <c r="L391">
        <v>0.27200000000000002</v>
      </c>
      <c r="T391" s="127">
        <f t="shared" si="29"/>
        <v>389</v>
      </c>
      <c r="U391" t="str">
        <f t="shared" si="26"/>
        <v>H</v>
      </c>
      <c r="V391">
        <f>IF(U391="H",COUNTIF($U$3:$U391,"H"),"")</f>
        <v>207</v>
      </c>
      <c r="W391" t="str">
        <f>IF(U391="P",COUNTIF($U$3:$U391,"P"),"")</f>
        <v/>
      </c>
      <c r="X391" s="76" t="str">
        <f t="shared" si="27"/>
        <v>Lourdes Gurriel Jr.</v>
      </c>
      <c r="Y391" t="str">
        <f>IFERROR(VLOOKUP($X391,PITCH!$B$7:$AJ$2004,29,FALSE),"")</f>
        <v/>
      </c>
      <c r="Z391" t="str">
        <f>IFERROR(VLOOKUP($X391,PITCH!$B$7:$AJ$2004,30,FALSE),"")</f>
        <v/>
      </c>
      <c r="AA391" t="str">
        <f>IFERROR(VLOOKUP($X391,PITCH!$B$7:$AJ$2004,31,FALSE),"")</f>
        <v/>
      </c>
      <c r="AB391" t="str">
        <f>IFERROR(VLOOKUP($X391,PITCH!$B$7:$AJ$2004,1,FALSE),"")</f>
        <v/>
      </c>
      <c r="AD391" s="108" t="str">
        <f>IFERROR(VLOOKUP($X391,Prospects!$A$3:$K$281,1,FALSE),"")</f>
        <v/>
      </c>
      <c r="AE391" s="108" t="str">
        <f>IFERROR(VLOOKUP($X391,Prospects!$A$3:$K$281,9,FALSE),"")</f>
        <v/>
      </c>
      <c r="AF391" s="108" t="str">
        <f>IFERROR(VLOOKUP($X391,Prospects!$A$3:$K$281,2,FALSE),"")</f>
        <v/>
      </c>
      <c r="AG391" s="110" t="str">
        <f>IFERROR(VLOOKUP($X391,Prospects!$A$3:$K$281,10,FALSE),"")</f>
        <v/>
      </c>
      <c r="AH391" s="110" t="str">
        <f>IFERROR(VLOOKUP($X391,Prospects!$A$3:$K$281,11,FALSE),"")</f>
        <v/>
      </c>
      <c r="AI391" s="110" t="str">
        <f>IFERROR(VLOOKUP($X391,Prospects!$A$3:$K$281,3,FALSE),"")</f>
        <v/>
      </c>
      <c r="AJ391" s="110" t="str">
        <f>IFERROR(VLOOKUP($X391,Prospects!$A$3:$K$281,4,FALSE),"")</f>
        <v/>
      </c>
      <c r="AK391" s="110" t="str">
        <f>IFERROR(VLOOKUP($X391,Prospects!$A$3:$K$281,5,FALSE),"")</f>
        <v/>
      </c>
      <c r="AL391" s="110" t="str">
        <f>IFERROR(VLOOKUP($X391,Prospects!$A$3:$K$281,6,FALSE),"")</f>
        <v/>
      </c>
      <c r="AN391" s="108" t="str">
        <f>IFERROR(VLOOKUP($X391,KEEPERS!$A$3:$H$300,1,FALSE),"")</f>
        <v/>
      </c>
      <c r="AO391" s="108" t="str">
        <f>IFERROR(VLOOKUP($X391,KEEPERS!$A$3:$H$300,5,FALSE),"")</f>
        <v/>
      </c>
      <c r="AP391" s="108" t="str">
        <f>IFERROR(VLOOKUP($X391,KEEPERS!$A$3:$H$300,2,FALSE),"")</f>
        <v/>
      </c>
      <c r="AQ391" s="110" t="str">
        <f>IFERROR(VLOOKUP($X391,KEEPERS!$A$3:$H$300,6,FALSE),"")</f>
        <v/>
      </c>
      <c r="AR391" s="110" t="str">
        <f>IFERROR(VLOOKUP($X391,KEEPERS!$A$3:$H$300,7,FALSE),"")</f>
        <v/>
      </c>
      <c r="AT391" s="110" t="str">
        <f>IFERROR(VLOOKUP($X391,HIT!$B$182:$AM$2000,1,FALSE),"")</f>
        <v>Lourdes Gurriel Jr.</v>
      </c>
      <c r="AU391" s="407">
        <f>IFERROR(VLOOKUP($X391,HIT!$B$182:$AM$2000,32,FALSE),0)</f>
        <v>307.05000000000007</v>
      </c>
      <c r="AV391" s="407">
        <f>IFERROR(VLOOKUP($X391,HIT!$B$182:$AM$2000,33,FALSE),0)</f>
        <v>2.3619230769230772</v>
      </c>
      <c r="AW391" s="110" t="str">
        <f>IFERROR(VLOOKUP($X391,PITCH!$B$182:$AP$2000,1,FALSE),"")</f>
        <v/>
      </c>
      <c r="AX391" s="110">
        <f>IFERROR(VLOOKUP($X391,PITCH!$B$182:$AP$2000,35,FALSE),0)</f>
        <v>0</v>
      </c>
      <c r="AY391" s="110">
        <f>IFERROR(VLOOKUP($X391,PITCH!$B$182:$AP$2000,36,FALSE),0)</f>
        <v>0</v>
      </c>
      <c r="AZ391" s="408">
        <f t="shared" si="28"/>
        <v>307.05000000000007</v>
      </c>
      <c r="BA391" s="408">
        <f>IF(AZ391&gt;0,RANK(AZ391,AZ$3:AZ1051),"")</f>
        <v>244</v>
      </c>
      <c r="BB391" s="408">
        <f ca="1">IFERROR(VLOOKUP($X391,HIT!$B$182:$AP$2000,31,FALSE),0)</f>
        <v>170</v>
      </c>
      <c r="BC391" s="408">
        <f>IFERROR(VLOOKUP($X391,PITCH!$B$182:$AP$2000,34,FALSE),0)</f>
        <v>0</v>
      </c>
      <c r="BE391" s="110">
        <f>IFERROR(VLOOKUP($X391,OBP!$B$182:$AN$2001,32,FALSE),"")</f>
        <v>175</v>
      </c>
      <c r="BG391" s="110">
        <f>IFERROR(VLOOKUP($X391,OPS!$B$183:$AL$2002,31,FALSE),"")</f>
        <v>151</v>
      </c>
      <c r="BI391" s="110" t="str">
        <f>IFERROR(VLOOKUP($X391,PITCH!$B$205:$AP$2000,34,FALSE),"")</f>
        <v/>
      </c>
      <c r="BJ391" s="110" t="str">
        <f>IFERROR(VLOOKUP($X391,PITCH!$B$205:$AP$2000,34,FALSE),"")</f>
        <v/>
      </c>
      <c r="BK391" s="110" t="str">
        <f>IFERROR(VLOOKUP($X391,PITCH!$B$205:$AP$2000,34,FALSE),"")</f>
        <v/>
      </c>
    </row>
    <row r="392" spans="2:63" x14ac:dyDescent="0.2">
      <c r="B392" t="s">
        <v>1515</v>
      </c>
      <c r="C392" t="s">
        <v>130</v>
      </c>
      <c r="D392" t="s">
        <v>114</v>
      </c>
      <c r="E392" t="s">
        <v>114</v>
      </c>
      <c r="F392">
        <v>-4</v>
      </c>
      <c r="G392">
        <v>478</v>
      </c>
      <c r="H392">
        <v>58</v>
      </c>
      <c r="I392">
        <v>21</v>
      </c>
      <c r="J392">
        <v>61</v>
      </c>
      <c r="K392">
        <v>2</v>
      </c>
      <c r="L392">
        <v>0.23200000000000001</v>
      </c>
      <c r="T392" s="127">
        <f t="shared" si="29"/>
        <v>390</v>
      </c>
      <c r="U392" t="str">
        <f t="shared" si="26"/>
        <v>H</v>
      </c>
      <c r="V392">
        <f>IF(U392="H",COUNTIF($U$3:$U392,"H"),"")</f>
        <v>208</v>
      </c>
      <c r="W392" t="str">
        <f>IF(U392="P",COUNTIF($U$3:$U392,"P"),"")</f>
        <v/>
      </c>
      <c r="X392" s="76" t="str">
        <f t="shared" si="27"/>
        <v>Mac Williamson</v>
      </c>
      <c r="Y392" t="str">
        <f>IFERROR(VLOOKUP($X392,PITCH!$B$7:$AJ$2004,29,FALSE),"")</f>
        <v/>
      </c>
      <c r="Z392" t="str">
        <f>IFERROR(VLOOKUP($X392,PITCH!$B$7:$AJ$2004,30,FALSE),"")</f>
        <v/>
      </c>
      <c r="AA392" t="str">
        <f>IFERROR(VLOOKUP($X392,PITCH!$B$7:$AJ$2004,31,FALSE),"")</f>
        <v/>
      </c>
      <c r="AB392" t="str">
        <f>IFERROR(VLOOKUP($X392,PITCH!$B$7:$AJ$2004,1,FALSE),"")</f>
        <v/>
      </c>
      <c r="AD392" s="108" t="str">
        <f>IFERROR(VLOOKUP($X392,Prospects!$A$3:$K$281,1,FALSE),"")</f>
        <v/>
      </c>
      <c r="AE392" s="108" t="str">
        <f>IFERROR(VLOOKUP($X392,Prospects!$A$3:$K$281,9,FALSE),"")</f>
        <v/>
      </c>
      <c r="AF392" s="108" t="str">
        <f>IFERROR(VLOOKUP($X392,Prospects!$A$3:$K$281,2,FALSE),"")</f>
        <v/>
      </c>
      <c r="AG392" s="110" t="str">
        <f>IFERROR(VLOOKUP($X392,Prospects!$A$3:$K$281,10,FALSE),"")</f>
        <v/>
      </c>
      <c r="AH392" s="110" t="str">
        <f>IFERROR(VLOOKUP($X392,Prospects!$A$3:$K$281,11,FALSE),"")</f>
        <v/>
      </c>
      <c r="AI392" s="110" t="str">
        <f>IFERROR(VLOOKUP($X392,Prospects!$A$3:$K$281,3,FALSE),"")</f>
        <v/>
      </c>
      <c r="AJ392" s="110" t="str">
        <f>IFERROR(VLOOKUP($X392,Prospects!$A$3:$K$281,4,FALSE),"")</f>
        <v/>
      </c>
      <c r="AK392" s="110" t="str">
        <f>IFERROR(VLOOKUP($X392,Prospects!$A$3:$K$281,5,FALSE),"")</f>
        <v/>
      </c>
      <c r="AL392" s="110" t="str">
        <f>IFERROR(VLOOKUP($X392,Prospects!$A$3:$K$281,6,FALSE),"")</f>
        <v/>
      </c>
      <c r="AN392" s="108" t="str">
        <f>IFERROR(VLOOKUP($X392,KEEPERS!$A$3:$H$300,1,FALSE),"")</f>
        <v/>
      </c>
      <c r="AO392" s="108" t="str">
        <f>IFERROR(VLOOKUP($X392,KEEPERS!$A$3:$H$300,5,FALSE),"")</f>
        <v/>
      </c>
      <c r="AP392" s="108" t="str">
        <f>IFERROR(VLOOKUP($X392,KEEPERS!$A$3:$H$300,2,FALSE),"")</f>
        <v/>
      </c>
      <c r="AQ392" s="110" t="str">
        <f>IFERROR(VLOOKUP($X392,KEEPERS!$A$3:$H$300,6,FALSE),"")</f>
        <v/>
      </c>
      <c r="AR392" s="110" t="str">
        <f>IFERROR(VLOOKUP($X392,KEEPERS!$A$3:$H$300,7,FALSE),"")</f>
        <v/>
      </c>
      <c r="AT392" s="110" t="str">
        <f>IFERROR(VLOOKUP($X392,HIT!$B$182:$AM$2000,1,FALSE),"")</f>
        <v>Mac Williamson</v>
      </c>
      <c r="AU392" s="407">
        <f>IFERROR(VLOOKUP($X392,HIT!$B$182:$AM$2000,32,FALSE),0)</f>
        <v>187.64999999999998</v>
      </c>
      <c r="AV392" s="407">
        <f>IFERROR(VLOOKUP($X392,HIT!$B$182:$AM$2000,33,FALSE),0)</f>
        <v>1.8397058823529409</v>
      </c>
      <c r="AW392" s="110" t="str">
        <f>IFERROR(VLOOKUP($X392,PITCH!$B$182:$AP$2000,1,FALSE),"")</f>
        <v/>
      </c>
      <c r="AX392" s="110">
        <f>IFERROR(VLOOKUP($X392,PITCH!$B$182:$AP$2000,35,FALSE),0)</f>
        <v>0</v>
      </c>
      <c r="AY392" s="110">
        <f>IFERROR(VLOOKUP($X392,PITCH!$B$182:$AP$2000,36,FALSE),0)</f>
        <v>0</v>
      </c>
      <c r="AZ392" s="408">
        <f t="shared" si="28"/>
        <v>187.64999999999998</v>
      </c>
      <c r="BA392" s="408">
        <f>IF(AZ392&gt;0,RANK(AZ392,AZ$3:AZ1052),"")</f>
        <v>401</v>
      </c>
      <c r="BB392" s="408">
        <f ca="1">IFERROR(VLOOKUP($X392,HIT!$B$182:$AP$2000,31,FALSE),0)</f>
        <v>349</v>
      </c>
      <c r="BC392" s="408">
        <f>IFERROR(VLOOKUP($X392,PITCH!$B$182:$AP$2000,34,FALSE),0)</f>
        <v>0</v>
      </c>
      <c r="BE392" s="110">
        <f>IFERROR(VLOOKUP($X392,OBP!$B$182:$AN$2001,32,FALSE),"")</f>
        <v>364</v>
      </c>
      <c r="BG392" s="110">
        <f>IFERROR(VLOOKUP($X392,OPS!$B$183:$AL$2002,31,FALSE),"")</f>
        <v>356</v>
      </c>
      <c r="BI392" s="110" t="str">
        <f>IFERROR(VLOOKUP($X392,PITCH!$B$205:$AP$2000,34,FALSE),"")</f>
        <v/>
      </c>
      <c r="BJ392" s="110" t="str">
        <f>IFERROR(VLOOKUP($X392,PITCH!$B$205:$AP$2000,34,FALSE),"")</f>
        <v/>
      </c>
      <c r="BK392" s="110" t="str">
        <f>IFERROR(VLOOKUP($X392,PITCH!$B$205:$AP$2000,34,FALSE),"")</f>
        <v/>
      </c>
    </row>
    <row r="393" spans="2:63" x14ac:dyDescent="0.2">
      <c r="B393" t="s">
        <v>335</v>
      </c>
      <c r="C393" t="s">
        <v>135</v>
      </c>
      <c r="D393" t="s">
        <v>9</v>
      </c>
      <c r="E393" t="s">
        <v>9</v>
      </c>
      <c r="F393">
        <v>-4</v>
      </c>
      <c r="M393">
        <v>42</v>
      </c>
      <c r="N393">
        <v>3</v>
      </c>
      <c r="O393">
        <v>5</v>
      </c>
      <c r="P393">
        <v>3.41</v>
      </c>
      <c r="Q393">
        <v>1.1200000000000001</v>
      </c>
      <c r="R393">
        <v>50</v>
      </c>
      <c r="T393" s="127">
        <f t="shared" si="29"/>
        <v>391</v>
      </c>
      <c r="U393" t="str">
        <f t="shared" si="26"/>
        <v>P</v>
      </c>
      <c r="V393" t="str">
        <f>IF(U393="H",COUNTIF($U$3:$U393,"H"),"")</f>
        <v/>
      </c>
      <c r="W393">
        <f>IF(U393="P",COUNTIF($U$3:$U393,"P"),"")</f>
        <v>183</v>
      </c>
      <c r="X393" s="76" t="str">
        <f t="shared" si="27"/>
        <v>Darren O’Day</v>
      </c>
      <c r="Y393">
        <f>IFERROR(VLOOKUP($X393,PITCH!$B$7:$AJ$2004,29,FALSE),"")</f>
        <v>10.127041742286751</v>
      </c>
      <c r="Z393">
        <f>IFERROR(VLOOKUP($X393,PITCH!$B$7:$AJ$2004,30,FALSE),"")</f>
        <v>3.2667876588021776</v>
      </c>
      <c r="AA393">
        <f>IFERROR(VLOOKUP($X393,PITCH!$B$7:$AJ$2004,31,FALSE),"")</f>
        <v>6.8602540834845733</v>
      </c>
      <c r="AB393" t="str">
        <f>IFERROR(VLOOKUP($X393,PITCH!$B$7:$AJ$2004,1,FALSE),"")</f>
        <v>Darren O’Day</v>
      </c>
      <c r="AD393" s="108" t="str">
        <f>IFERROR(VLOOKUP($X393,Prospects!$A$3:$K$281,1,FALSE),"")</f>
        <v/>
      </c>
      <c r="AE393" s="108" t="str">
        <f>IFERROR(VLOOKUP($X393,Prospects!$A$3:$K$281,9,FALSE),"")</f>
        <v/>
      </c>
      <c r="AF393" s="108" t="str">
        <f>IFERROR(VLOOKUP($X393,Prospects!$A$3:$K$281,2,FALSE),"")</f>
        <v/>
      </c>
      <c r="AG393" s="110" t="str">
        <f>IFERROR(VLOOKUP($X393,Prospects!$A$3:$K$281,10,FALSE),"")</f>
        <v/>
      </c>
      <c r="AH393" s="110" t="str">
        <f>IFERROR(VLOOKUP($X393,Prospects!$A$3:$K$281,11,FALSE),"")</f>
        <v/>
      </c>
      <c r="AI393" s="110" t="str">
        <f>IFERROR(VLOOKUP($X393,Prospects!$A$3:$K$281,3,FALSE),"")</f>
        <v/>
      </c>
      <c r="AJ393" s="110" t="str">
        <f>IFERROR(VLOOKUP($X393,Prospects!$A$3:$K$281,4,FALSE),"")</f>
        <v/>
      </c>
      <c r="AK393" s="110" t="str">
        <f>IFERROR(VLOOKUP($X393,Prospects!$A$3:$K$281,5,FALSE),"")</f>
        <v/>
      </c>
      <c r="AL393" s="110" t="str">
        <f>IFERROR(VLOOKUP($X393,Prospects!$A$3:$K$281,6,FALSE),"")</f>
        <v/>
      </c>
      <c r="AN393" s="108" t="str">
        <f>IFERROR(VLOOKUP($X393,KEEPERS!$A$3:$H$300,1,FALSE),"")</f>
        <v/>
      </c>
      <c r="AO393" s="108" t="str">
        <f>IFERROR(VLOOKUP($X393,KEEPERS!$A$3:$H$300,5,FALSE),"")</f>
        <v/>
      </c>
      <c r="AP393" s="108" t="str">
        <f>IFERROR(VLOOKUP($X393,KEEPERS!$A$3:$H$300,2,FALSE),"")</f>
        <v/>
      </c>
      <c r="AQ393" s="110" t="str">
        <f>IFERROR(VLOOKUP($X393,KEEPERS!$A$3:$H$300,6,FALSE),"")</f>
        <v/>
      </c>
      <c r="AR393" s="110" t="str">
        <f>IFERROR(VLOOKUP($X393,KEEPERS!$A$3:$H$300,7,FALSE),"")</f>
        <v/>
      </c>
      <c r="AT393" s="110" t="str">
        <f>IFERROR(VLOOKUP($X393,HIT!$B$182:$AM$2000,1,FALSE),"")</f>
        <v/>
      </c>
      <c r="AU393" s="407">
        <f>IFERROR(VLOOKUP($X393,HIT!$B$182:$AM$2000,32,FALSE),0)</f>
        <v>0</v>
      </c>
      <c r="AV393" s="407">
        <f>IFERROR(VLOOKUP($X393,HIT!$B$182:$AM$2000,33,FALSE),0)</f>
        <v>0</v>
      </c>
      <c r="AW393" s="110" t="str">
        <f>IFERROR(VLOOKUP($X393,PITCH!$B$182:$AP$2000,1,FALSE),"")</f>
        <v>Darren O’Day</v>
      </c>
      <c r="AX393" s="110">
        <f>IFERROR(VLOOKUP($X393,PITCH!$B$182:$AP$2000,35,FALSE),0)</f>
        <v>112.30000000000001</v>
      </c>
      <c r="AY393" s="110">
        <f>IFERROR(VLOOKUP($X393,PITCH!$B$182:$AP$2000,36,FALSE),0)</f>
        <v>2.041818181818182</v>
      </c>
      <c r="AZ393" s="408">
        <f t="shared" si="28"/>
        <v>112.30000000000001</v>
      </c>
      <c r="BA393" s="408">
        <f>IF(AZ393&gt;0,RANK(AZ393,AZ$3:AZ1053),"")</f>
        <v>534</v>
      </c>
      <c r="BB393" s="408">
        <f>IFERROR(VLOOKUP($X393,HIT!$B$182:$AP$2000,31,FALSE),0)</f>
        <v>0</v>
      </c>
      <c r="BC393" s="408">
        <f ca="1">IFERROR(VLOOKUP($X393,PITCH!$B$182:$AP$2000,34,FALSE),0)</f>
        <v>347</v>
      </c>
      <c r="BE393" s="110" t="str">
        <f>IFERROR(VLOOKUP($X393,OBP!$B$182:$AN$2001,32,FALSE),"")</f>
        <v/>
      </c>
      <c r="BG393" s="110" t="str">
        <f>IFERROR(VLOOKUP($X393,OPS!$B$183:$AL$2002,31,FALSE),"")</f>
        <v/>
      </c>
      <c r="BI393" s="110">
        <f ca="1">IFERROR(VLOOKUP($X393,PITCH!$B$205:$AP$2000,34,FALSE),"")</f>
        <v>347</v>
      </c>
      <c r="BJ393" s="110">
        <f ca="1">IFERROR(VLOOKUP($X393,PITCH!$B$205:$AP$2000,34,FALSE),"")</f>
        <v>347</v>
      </c>
      <c r="BK393" s="110">
        <f ca="1">IFERROR(VLOOKUP($X393,PITCH!$B$205:$AP$2000,34,FALSE),"")</f>
        <v>347</v>
      </c>
    </row>
    <row r="394" spans="2:63" x14ac:dyDescent="0.2">
      <c r="B394" t="s">
        <v>2264</v>
      </c>
      <c r="C394" t="s">
        <v>7</v>
      </c>
      <c r="D394" t="s">
        <v>114</v>
      </c>
      <c r="E394" t="s">
        <v>114</v>
      </c>
      <c r="F394">
        <v>-4</v>
      </c>
      <c r="G394">
        <v>391</v>
      </c>
      <c r="H394">
        <v>41</v>
      </c>
      <c r="I394">
        <v>18</v>
      </c>
      <c r="J394">
        <v>49</v>
      </c>
      <c r="K394">
        <v>5</v>
      </c>
      <c r="L394">
        <v>0.23100000000000001</v>
      </c>
      <c r="T394" s="127">
        <f t="shared" si="29"/>
        <v>392</v>
      </c>
      <c r="U394" t="str">
        <f t="shared" si="26"/>
        <v>H</v>
      </c>
      <c r="V394">
        <f>IF(U394="H",COUNTIF($U$3:$U394,"H"),"")</f>
        <v>209</v>
      </c>
      <c r="W394" t="str">
        <f>IF(U394="P",COUNTIF($U$3:$U394,"P"),"")</f>
        <v/>
      </c>
      <c r="X394" s="76" t="str">
        <f t="shared" si="27"/>
        <v>Teoscar Hernandez</v>
      </c>
      <c r="Y394" t="str">
        <f>IFERROR(VLOOKUP($X394,PITCH!$B$7:$AJ$2004,29,FALSE),"")</f>
        <v/>
      </c>
      <c r="Z394" t="str">
        <f>IFERROR(VLOOKUP($X394,PITCH!$B$7:$AJ$2004,30,FALSE),"")</f>
        <v/>
      </c>
      <c r="AA394" t="str">
        <f>IFERROR(VLOOKUP($X394,PITCH!$B$7:$AJ$2004,31,FALSE),"")</f>
        <v/>
      </c>
      <c r="AB394" t="str">
        <f>IFERROR(VLOOKUP($X394,PITCH!$B$7:$AJ$2004,1,FALSE),"")</f>
        <v/>
      </c>
      <c r="AD394" s="108" t="str">
        <f>IFERROR(VLOOKUP($X394,Prospects!$A$3:$K$281,1,FALSE),"")</f>
        <v/>
      </c>
      <c r="AE394" s="108" t="str">
        <f>IFERROR(VLOOKUP($X394,Prospects!$A$3:$K$281,9,FALSE),"")</f>
        <v/>
      </c>
      <c r="AF394" s="108" t="str">
        <f>IFERROR(VLOOKUP($X394,Prospects!$A$3:$K$281,2,FALSE),"")</f>
        <v/>
      </c>
      <c r="AG394" s="110" t="str">
        <f>IFERROR(VLOOKUP($X394,Prospects!$A$3:$K$281,10,FALSE),"")</f>
        <v/>
      </c>
      <c r="AH394" s="110" t="str">
        <f>IFERROR(VLOOKUP($X394,Prospects!$A$3:$K$281,11,FALSE),"")</f>
        <v/>
      </c>
      <c r="AI394" s="110" t="str">
        <f>IFERROR(VLOOKUP($X394,Prospects!$A$3:$K$281,3,FALSE),"")</f>
        <v/>
      </c>
      <c r="AJ394" s="110" t="str">
        <f>IFERROR(VLOOKUP($X394,Prospects!$A$3:$K$281,4,FALSE),"")</f>
        <v/>
      </c>
      <c r="AK394" s="110" t="str">
        <f>IFERROR(VLOOKUP($X394,Prospects!$A$3:$K$281,5,FALSE),"")</f>
        <v/>
      </c>
      <c r="AL394" s="110" t="str">
        <f>IFERROR(VLOOKUP($X394,Prospects!$A$3:$K$281,6,FALSE),"")</f>
        <v/>
      </c>
      <c r="AN394" s="108" t="str">
        <f>IFERROR(VLOOKUP($X394,KEEPERS!$A$3:$H$300,1,FALSE),"")</f>
        <v/>
      </c>
      <c r="AO394" s="108" t="str">
        <f>IFERROR(VLOOKUP($X394,KEEPERS!$A$3:$H$300,5,FALSE),"")</f>
        <v/>
      </c>
      <c r="AP394" s="108" t="str">
        <f>IFERROR(VLOOKUP($X394,KEEPERS!$A$3:$H$300,2,FALSE),"")</f>
        <v/>
      </c>
      <c r="AQ394" s="110" t="str">
        <f>IFERROR(VLOOKUP($X394,KEEPERS!$A$3:$H$300,6,FALSE),"")</f>
        <v/>
      </c>
      <c r="AR394" s="110" t="str">
        <f>IFERROR(VLOOKUP($X394,KEEPERS!$A$3:$H$300,7,FALSE),"")</f>
        <v/>
      </c>
      <c r="AT394" s="110" t="str">
        <f>IFERROR(VLOOKUP($X394,HIT!$B$182:$AM$2000,1,FALSE),"")</f>
        <v>Teoscar Hernandez</v>
      </c>
      <c r="AU394" s="407">
        <f>IFERROR(VLOOKUP($X394,HIT!$B$182:$AM$2000,32,FALSE),0)</f>
        <v>227.45</v>
      </c>
      <c r="AV394" s="407">
        <f>IFERROR(VLOOKUP($X394,HIT!$B$182:$AM$2000,33,FALSE),0)</f>
        <v>2.2974747474747472</v>
      </c>
      <c r="AW394" s="110" t="str">
        <f>IFERROR(VLOOKUP($X394,PITCH!$B$182:$AP$2000,1,FALSE),"")</f>
        <v/>
      </c>
      <c r="AX394" s="110">
        <f>IFERROR(VLOOKUP($X394,PITCH!$B$182:$AP$2000,35,FALSE),0)</f>
        <v>0</v>
      </c>
      <c r="AY394" s="110">
        <f>IFERROR(VLOOKUP($X394,PITCH!$B$182:$AP$2000,36,FALSE),0)</f>
        <v>0</v>
      </c>
      <c r="AZ394" s="408">
        <f t="shared" si="28"/>
        <v>227.45</v>
      </c>
      <c r="BA394" s="408">
        <f>IF(AZ394&gt;0,RANK(AZ394,AZ$3:AZ1054),"")</f>
        <v>359</v>
      </c>
      <c r="BB394" s="408">
        <f ca="1">IFERROR(VLOOKUP($X394,HIT!$B$182:$AP$2000,31,FALSE),0)</f>
        <v>147</v>
      </c>
      <c r="BC394" s="408">
        <f>IFERROR(VLOOKUP($X394,PITCH!$B$182:$AP$2000,34,FALSE),0)</f>
        <v>0</v>
      </c>
      <c r="BE394" s="110">
        <f>IFERROR(VLOOKUP($X394,OBP!$B$182:$AN$2001,32,FALSE),"")</f>
        <v>262</v>
      </c>
      <c r="BG394" s="110">
        <f>IFERROR(VLOOKUP($X394,OPS!$B$183:$AL$2002,31,FALSE),"")</f>
        <v>246</v>
      </c>
      <c r="BI394" s="110" t="str">
        <f>IFERROR(VLOOKUP($X394,PITCH!$B$205:$AP$2000,34,FALSE),"")</f>
        <v/>
      </c>
      <c r="BJ394" s="110" t="str">
        <f>IFERROR(VLOOKUP($X394,PITCH!$B$205:$AP$2000,34,FALSE),"")</f>
        <v/>
      </c>
      <c r="BK394" s="110" t="str">
        <f>IFERROR(VLOOKUP($X394,PITCH!$B$205:$AP$2000,34,FALSE),"")</f>
        <v/>
      </c>
    </row>
    <row r="395" spans="2:63" x14ac:dyDescent="0.2">
      <c r="B395" t="s">
        <v>327</v>
      </c>
      <c r="C395" t="s">
        <v>715</v>
      </c>
      <c r="D395" t="s">
        <v>2253</v>
      </c>
      <c r="E395" t="s">
        <v>2253</v>
      </c>
      <c r="F395">
        <v>-4</v>
      </c>
      <c r="G395">
        <v>387</v>
      </c>
      <c r="H395">
        <v>36</v>
      </c>
      <c r="I395">
        <v>15</v>
      </c>
      <c r="J395">
        <v>44</v>
      </c>
      <c r="K395">
        <v>0</v>
      </c>
      <c r="L395">
        <v>0.20899999999999999</v>
      </c>
      <c r="T395" s="127">
        <f t="shared" si="29"/>
        <v>393</v>
      </c>
      <c r="U395" t="str">
        <f t="shared" si="26"/>
        <v>H</v>
      </c>
      <c r="V395">
        <f>IF(U395="H",COUNTIF($U$3:$U395,"H"),"")</f>
        <v>210</v>
      </c>
      <c r="W395" t="str">
        <f>IF(U395="P",COUNTIF($U$3:$U395,"P"),"")</f>
        <v/>
      </c>
      <c r="X395" s="76" t="str">
        <f t="shared" si="27"/>
        <v>Russell Martin</v>
      </c>
      <c r="Y395" t="str">
        <f>IFERROR(VLOOKUP($X395,PITCH!$B$7:$AJ$2004,29,FALSE),"")</f>
        <v/>
      </c>
      <c r="Z395" t="str">
        <f>IFERROR(VLOOKUP($X395,PITCH!$B$7:$AJ$2004,30,FALSE),"")</f>
        <v/>
      </c>
      <c r="AA395" t="str">
        <f>IFERROR(VLOOKUP($X395,PITCH!$B$7:$AJ$2004,31,FALSE),"")</f>
        <v/>
      </c>
      <c r="AB395" t="str">
        <f>IFERROR(VLOOKUP($X395,PITCH!$B$7:$AJ$2004,1,FALSE),"")</f>
        <v/>
      </c>
      <c r="AD395" s="108" t="str">
        <f>IFERROR(VLOOKUP($X395,Prospects!$A$3:$K$281,1,FALSE),"")</f>
        <v/>
      </c>
      <c r="AE395" s="108" t="str">
        <f>IFERROR(VLOOKUP($X395,Prospects!$A$3:$K$281,9,FALSE),"")</f>
        <v/>
      </c>
      <c r="AF395" s="108" t="str">
        <f>IFERROR(VLOOKUP($X395,Prospects!$A$3:$K$281,2,FALSE),"")</f>
        <v/>
      </c>
      <c r="AG395" s="110" t="str">
        <f>IFERROR(VLOOKUP($X395,Prospects!$A$3:$K$281,10,FALSE),"")</f>
        <v/>
      </c>
      <c r="AH395" s="110" t="str">
        <f>IFERROR(VLOOKUP($X395,Prospects!$A$3:$K$281,11,FALSE),"")</f>
        <v/>
      </c>
      <c r="AI395" s="110" t="str">
        <f>IFERROR(VLOOKUP($X395,Prospects!$A$3:$K$281,3,FALSE),"")</f>
        <v/>
      </c>
      <c r="AJ395" s="110" t="str">
        <f>IFERROR(VLOOKUP($X395,Prospects!$A$3:$K$281,4,FALSE),"")</f>
        <v/>
      </c>
      <c r="AK395" s="110" t="str">
        <f>IFERROR(VLOOKUP($X395,Prospects!$A$3:$K$281,5,FALSE),"")</f>
        <v/>
      </c>
      <c r="AL395" s="110" t="str">
        <f>IFERROR(VLOOKUP($X395,Prospects!$A$3:$K$281,6,FALSE),"")</f>
        <v/>
      </c>
      <c r="AN395" s="108" t="str">
        <f>IFERROR(VLOOKUP($X395,KEEPERS!$A$3:$H$300,1,FALSE),"")</f>
        <v/>
      </c>
      <c r="AO395" s="108" t="str">
        <f>IFERROR(VLOOKUP($X395,KEEPERS!$A$3:$H$300,5,FALSE),"")</f>
        <v/>
      </c>
      <c r="AP395" s="108" t="str">
        <f>IFERROR(VLOOKUP($X395,KEEPERS!$A$3:$H$300,2,FALSE),"")</f>
        <v/>
      </c>
      <c r="AQ395" s="110" t="str">
        <f>IFERROR(VLOOKUP($X395,KEEPERS!$A$3:$H$300,6,FALSE),"")</f>
        <v/>
      </c>
      <c r="AR395" s="110" t="str">
        <f>IFERROR(VLOOKUP($X395,KEEPERS!$A$3:$H$300,7,FALSE),"")</f>
        <v/>
      </c>
      <c r="AT395" s="110" t="str">
        <f>IFERROR(VLOOKUP($X395,HIT!$B$182:$AM$2000,1,FALSE),"")</f>
        <v>Russell Martin</v>
      </c>
      <c r="AU395" s="407">
        <f>IFERROR(VLOOKUP($X395,HIT!$B$182:$AM$2000,32,FALSE),0)</f>
        <v>152.94999999999999</v>
      </c>
      <c r="AV395" s="407">
        <f>IFERROR(VLOOKUP($X395,HIT!$B$182:$AM$2000,33,FALSE),0)</f>
        <v>1.7380681818181818</v>
      </c>
      <c r="AW395" s="110" t="str">
        <f>IFERROR(VLOOKUP($X395,PITCH!$B$182:$AP$2000,1,FALSE),"")</f>
        <v/>
      </c>
      <c r="AX395" s="110">
        <f>IFERROR(VLOOKUP($X395,PITCH!$B$182:$AP$2000,35,FALSE),0)</f>
        <v>0</v>
      </c>
      <c r="AY395" s="110">
        <f>IFERROR(VLOOKUP($X395,PITCH!$B$182:$AP$2000,36,FALSE),0)</f>
        <v>0</v>
      </c>
      <c r="AZ395" s="408">
        <f t="shared" si="28"/>
        <v>152.94999999999999</v>
      </c>
      <c r="BA395" s="408">
        <f>IF(AZ395&gt;0,RANK(AZ395,AZ$3:AZ1055),"")</f>
        <v>456</v>
      </c>
      <c r="BB395" s="408">
        <f ca="1">IFERROR(VLOOKUP($X395,HIT!$B$182:$AP$2000,31,FALSE),0)</f>
        <v>415</v>
      </c>
      <c r="BC395" s="408">
        <f>IFERROR(VLOOKUP($X395,PITCH!$B$182:$AP$2000,34,FALSE),0)</f>
        <v>0</v>
      </c>
      <c r="BE395" s="110">
        <f>IFERROR(VLOOKUP($X395,OBP!$B$182:$AN$2001,32,FALSE),"")</f>
        <v>218</v>
      </c>
      <c r="BG395" s="110">
        <f>IFERROR(VLOOKUP($X395,OPS!$B$183:$AL$2002,31,FALSE),"")</f>
        <v>224</v>
      </c>
      <c r="BI395" s="110" t="str">
        <f>IFERROR(VLOOKUP($X395,PITCH!$B$205:$AP$2000,34,FALSE),"")</f>
        <v/>
      </c>
      <c r="BJ395" s="110" t="str">
        <f>IFERROR(VLOOKUP($X395,PITCH!$B$205:$AP$2000,34,FALSE),"")</f>
        <v/>
      </c>
      <c r="BK395" s="110" t="str">
        <f>IFERROR(VLOOKUP($X395,PITCH!$B$205:$AP$2000,34,FALSE),"")</f>
        <v/>
      </c>
    </row>
    <row r="396" spans="2:63" x14ac:dyDescent="0.2">
      <c r="B396" t="s">
        <v>270</v>
      </c>
      <c r="C396" t="s">
        <v>121</v>
      </c>
      <c r="D396" t="s">
        <v>111</v>
      </c>
      <c r="E396" t="s">
        <v>111</v>
      </c>
      <c r="F396">
        <v>-4</v>
      </c>
      <c r="M396">
        <v>154</v>
      </c>
      <c r="N396">
        <v>7</v>
      </c>
      <c r="O396">
        <v>0</v>
      </c>
      <c r="P396">
        <v>4.28</v>
      </c>
      <c r="Q396">
        <v>1.25</v>
      </c>
      <c r="R396">
        <v>134</v>
      </c>
      <c r="T396" s="127">
        <f t="shared" si="29"/>
        <v>394</v>
      </c>
      <c r="U396" t="str">
        <f t="shared" si="26"/>
        <v>P</v>
      </c>
      <c r="V396" t="str">
        <f>IF(U396="H",COUNTIF($U$3:$U396,"H"),"")</f>
        <v/>
      </c>
      <c r="W396">
        <f>IF(U396="P",COUNTIF($U$3:$U396,"P"),"")</f>
        <v>184</v>
      </c>
      <c r="X396" s="76" t="str">
        <f t="shared" si="27"/>
        <v>Drew Smyly</v>
      </c>
      <c r="Y396">
        <f>IFERROR(VLOOKUP($X396,PITCH!$B$7:$AJ$2004,29,FALSE),"")</f>
        <v>7.9322033898305087</v>
      </c>
      <c r="Z396">
        <f>IFERROR(VLOOKUP($X396,PITCH!$B$7:$AJ$2004,30,FALSE),"")</f>
        <v>2.9745762711864407</v>
      </c>
      <c r="AA396">
        <f>IFERROR(VLOOKUP($X396,PITCH!$B$7:$AJ$2004,31,FALSE),"")</f>
        <v>4.9576271186440675</v>
      </c>
      <c r="AB396" t="str">
        <f>IFERROR(VLOOKUP($X396,PITCH!$B$7:$AJ$2004,1,FALSE),"")</f>
        <v>Drew Smyly</v>
      </c>
      <c r="AD396" s="108" t="str">
        <f>IFERROR(VLOOKUP($X396,Prospects!$A$3:$K$281,1,FALSE),"")</f>
        <v/>
      </c>
      <c r="AE396" s="108" t="str">
        <f>IFERROR(VLOOKUP($X396,Prospects!$A$3:$K$281,9,FALSE),"")</f>
        <v/>
      </c>
      <c r="AF396" s="108" t="str">
        <f>IFERROR(VLOOKUP($X396,Prospects!$A$3:$K$281,2,FALSE),"")</f>
        <v/>
      </c>
      <c r="AG396" s="110" t="str">
        <f>IFERROR(VLOOKUP($X396,Prospects!$A$3:$K$281,10,FALSE),"")</f>
        <v/>
      </c>
      <c r="AH396" s="110" t="str">
        <f>IFERROR(VLOOKUP($X396,Prospects!$A$3:$K$281,11,FALSE),"")</f>
        <v/>
      </c>
      <c r="AI396" s="110" t="str">
        <f>IFERROR(VLOOKUP($X396,Prospects!$A$3:$K$281,3,FALSE),"")</f>
        <v/>
      </c>
      <c r="AJ396" s="110" t="str">
        <f>IFERROR(VLOOKUP($X396,Prospects!$A$3:$K$281,4,FALSE),"")</f>
        <v/>
      </c>
      <c r="AK396" s="110" t="str">
        <f>IFERROR(VLOOKUP($X396,Prospects!$A$3:$K$281,5,FALSE),"")</f>
        <v/>
      </c>
      <c r="AL396" s="110" t="str">
        <f>IFERROR(VLOOKUP($X396,Prospects!$A$3:$K$281,6,FALSE),"")</f>
        <v/>
      </c>
      <c r="AN396" s="108" t="str">
        <f>IFERROR(VLOOKUP($X396,KEEPERS!$A$3:$H$300,1,FALSE),"")</f>
        <v/>
      </c>
      <c r="AO396" s="108" t="str">
        <f>IFERROR(VLOOKUP($X396,KEEPERS!$A$3:$H$300,5,FALSE),"")</f>
        <v/>
      </c>
      <c r="AP396" s="108" t="str">
        <f>IFERROR(VLOOKUP($X396,KEEPERS!$A$3:$H$300,2,FALSE),"")</f>
        <v/>
      </c>
      <c r="AQ396" s="110" t="str">
        <f>IFERROR(VLOOKUP($X396,KEEPERS!$A$3:$H$300,6,FALSE),"")</f>
        <v/>
      </c>
      <c r="AR396" s="110" t="str">
        <f>IFERROR(VLOOKUP($X396,KEEPERS!$A$3:$H$300,7,FALSE),"")</f>
        <v/>
      </c>
      <c r="AT396" s="110" t="str">
        <f>IFERROR(VLOOKUP($X396,HIT!$B$182:$AM$2000,1,FALSE),"")</f>
        <v/>
      </c>
      <c r="AU396" s="407">
        <f>IFERROR(VLOOKUP($X396,HIT!$B$182:$AM$2000,32,FALSE),0)</f>
        <v>0</v>
      </c>
      <c r="AV396" s="407">
        <f>IFERROR(VLOOKUP($X396,HIT!$B$182:$AM$2000,33,FALSE),0)</f>
        <v>0</v>
      </c>
      <c r="AW396" s="110" t="str">
        <f>IFERROR(VLOOKUP($X396,PITCH!$B$182:$AP$2000,1,FALSE),"")</f>
        <v>Drew Smyly</v>
      </c>
      <c r="AX396" s="110">
        <f>IFERROR(VLOOKUP($X396,PITCH!$B$182:$AP$2000,35,FALSE),0)</f>
        <v>224</v>
      </c>
      <c r="AY396" s="110">
        <f>IFERROR(VLOOKUP($X396,PITCH!$B$182:$AP$2000,36,FALSE),0)</f>
        <v>9.7391304347826093</v>
      </c>
      <c r="AZ396" s="408">
        <f t="shared" si="28"/>
        <v>224</v>
      </c>
      <c r="BA396" s="408">
        <f>IF(AZ396&gt;0,RANK(AZ396,AZ$3:AZ1056),"")</f>
        <v>366</v>
      </c>
      <c r="BB396" s="408">
        <f>IFERROR(VLOOKUP($X396,HIT!$B$182:$AP$2000,31,FALSE),0)</f>
        <v>0</v>
      </c>
      <c r="BC396" s="408">
        <f ca="1">IFERROR(VLOOKUP($X396,PITCH!$B$182:$AP$2000,34,FALSE),0)</f>
        <v>111</v>
      </c>
      <c r="BE396" s="110" t="str">
        <f>IFERROR(VLOOKUP($X396,OBP!$B$182:$AN$2001,32,FALSE),"")</f>
        <v/>
      </c>
      <c r="BG396" s="110" t="str">
        <f>IFERROR(VLOOKUP($X396,OPS!$B$183:$AL$2002,31,FALSE),"")</f>
        <v/>
      </c>
      <c r="BI396" s="110">
        <f ca="1">IFERROR(VLOOKUP($X396,PITCH!$B$205:$AP$2000,34,FALSE),"")</f>
        <v>111</v>
      </c>
      <c r="BJ396" s="110">
        <f ca="1">IFERROR(VLOOKUP($X396,PITCH!$B$205:$AP$2000,34,FALSE),"")</f>
        <v>111</v>
      </c>
      <c r="BK396" s="110">
        <f ca="1">IFERROR(VLOOKUP($X396,PITCH!$B$205:$AP$2000,34,FALSE),"")</f>
        <v>111</v>
      </c>
    </row>
    <row r="397" spans="2:63" x14ac:dyDescent="0.2">
      <c r="B397" t="s">
        <v>3445</v>
      </c>
      <c r="C397" t="s">
        <v>2</v>
      </c>
      <c r="D397" t="s">
        <v>6</v>
      </c>
      <c r="E397" t="s">
        <v>6</v>
      </c>
      <c r="F397">
        <v>-4</v>
      </c>
      <c r="G397">
        <v>408</v>
      </c>
      <c r="H397">
        <v>54</v>
      </c>
      <c r="I397">
        <v>19</v>
      </c>
      <c r="J397">
        <v>61</v>
      </c>
      <c r="K397">
        <v>3</v>
      </c>
      <c r="L397">
        <v>0.25900000000000001</v>
      </c>
      <c r="T397" s="127">
        <f t="shared" si="29"/>
        <v>395</v>
      </c>
      <c r="U397" t="str">
        <f t="shared" si="26"/>
        <v>H</v>
      </c>
      <c r="V397">
        <f>IF(U397="H",COUNTIF($U$3:$U397,"H"),"")</f>
        <v>211</v>
      </c>
      <c r="W397" t="str">
        <f>IF(U397="P",COUNTIF($U$3:$U397,"P"),"")</f>
        <v/>
      </c>
      <c r="X397" s="76" t="str">
        <f t="shared" si="27"/>
        <v>Ji-Man Choi</v>
      </c>
      <c r="Y397" t="str">
        <f>IFERROR(VLOOKUP($X397,PITCH!$B$7:$AJ$2004,29,FALSE),"")</f>
        <v/>
      </c>
      <c r="Z397" t="str">
        <f>IFERROR(VLOOKUP($X397,PITCH!$B$7:$AJ$2004,30,FALSE),"")</f>
        <v/>
      </c>
      <c r="AA397" t="str">
        <f>IFERROR(VLOOKUP($X397,PITCH!$B$7:$AJ$2004,31,FALSE),"")</f>
        <v/>
      </c>
      <c r="AB397" t="str">
        <f>IFERROR(VLOOKUP($X397,PITCH!$B$7:$AJ$2004,1,FALSE),"")</f>
        <v/>
      </c>
      <c r="AD397" s="108" t="str">
        <f>IFERROR(VLOOKUP($X397,Prospects!$A$3:$K$281,1,FALSE),"")</f>
        <v/>
      </c>
      <c r="AE397" s="108" t="str">
        <f>IFERROR(VLOOKUP($X397,Prospects!$A$3:$K$281,9,FALSE),"")</f>
        <v/>
      </c>
      <c r="AF397" s="108" t="str">
        <f>IFERROR(VLOOKUP($X397,Prospects!$A$3:$K$281,2,FALSE),"")</f>
        <v/>
      </c>
      <c r="AG397" s="110" t="str">
        <f>IFERROR(VLOOKUP($X397,Prospects!$A$3:$K$281,10,FALSE),"")</f>
        <v/>
      </c>
      <c r="AH397" s="110" t="str">
        <f>IFERROR(VLOOKUP($X397,Prospects!$A$3:$K$281,11,FALSE),"")</f>
        <v/>
      </c>
      <c r="AI397" s="110" t="str">
        <f>IFERROR(VLOOKUP($X397,Prospects!$A$3:$K$281,3,FALSE),"")</f>
        <v/>
      </c>
      <c r="AJ397" s="110" t="str">
        <f>IFERROR(VLOOKUP($X397,Prospects!$A$3:$K$281,4,FALSE),"")</f>
        <v/>
      </c>
      <c r="AK397" s="110" t="str">
        <f>IFERROR(VLOOKUP($X397,Prospects!$A$3:$K$281,5,FALSE),"")</f>
        <v/>
      </c>
      <c r="AL397" s="110" t="str">
        <f>IFERROR(VLOOKUP($X397,Prospects!$A$3:$K$281,6,FALSE),"")</f>
        <v/>
      </c>
      <c r="AN397" s="108" t="str">
        <f>IFERROR(VLOOKUP($X397,KEEPERS!$A$3:$H$300,1,FALSE),"")</f>
        <v/>
      </c>
      <c r="AO397" s="108" t="str">
        <f>IFERROR(VLOOKUP($X397,KEEPERS!$A$3:$H$300,5,FALSE),"")</f>
        <v/>
      </c>
      <c r="AP397" s="108" t="str">
        <f>IFERROR(VLOOKUP($X397,KEEPERS!$A$3:$H$300,2,FALSE),"")</f>
        <v/>
      </c>
      <c r="AQ397" s="110" t="str">
        <f>IFERROR(VLOOKUP($X397,KEEPERS!$A$3:$H$300,6,FALSE),"")</f>
        <v/>
      </c>
      <c r="AR397" s="110" t="str">
        <f>IFERROR(VLOOKUP($X397,KEEPERS!$A$3:$H$300,7,FALSE),"")</f>
        <v/>
      </c>
      <c r="AT397" s="110" t="str">
        <f>IFERROR(VLOOKUP($X397,HIT!$B$182:$AM$2000,1,FALSE),"")</f>
        <v>Ji-Man Choi</v>
      </c>
      <c r="AU397" s="407">
        <f>IFERROR(VLOOKUP($X397,HIT!$B$182:$AM$2000,32,FALSE),0)</f>
        <v>246.4</v>
      </c>
      <c r="AV397" s="407">
        <f>IFERROR(VLOOKUP($X397,HIT!$B$182:$AM$2000,33,FALSE),0)</f>
        <v>2.3245283018867924</v>
      </c>
      <c r="AW397" s="110" t="str">
        <f>IFERROR(VLOOKUP($X397,PITCH!$B$182:$AP$2000,1,FALSE),"")</f>
        <v/>
      </c>
      <c r="AX397" s="110">
        <f>IFERROR(VLOOKUP($X397,PITCH!$B$182:$AP$2000,35,FALSE),0)</f>
        <v>0</v>
      </c>
      <c r="AY397" s="110">
        <f>IFERROR(VLOOKUP($X397,PITCH!$B$182:$AP$2000,36,FALSE),0)</f>
        <v>0</v>
      </c>
      <c r="AZ397" s="408">
        <f t="shared" si="28"/>
        <v>246.4</v>
      </c>
      <c r="BA397" s="408">
        <f>IF(AZ397&gt;0,RANK(AZ397,AZ$3:AZ1057),"")</f>
        <v>335</v>
      </c>
      <c r="BB397" s="408">
        <f ca="1">IFERROR(VLOOKUP($X397,HIT!$B$182:$AP$2000,31,FALSE),0)</f>
        <v>197</v>
      </c>
      <c r="BC397" s="408">
        <f>IFERROR(VLOOKUP($X397,PITCH!$B$182:$AP$2000,34,FALSE),0)</f>
        <v>0</v>
      </c>
      <c r="BE397" s="110">
        <f>IFERROR(VLOOKUP($X397,OBP!$B$182:$AN$2001,32,FALSE),"")</f>
        <v>240</v>
      </c>
      <c r="BG397" s="110">
        <f>IFERROR(VLOOKUP($X397,OPS!$B$183:$AL$2002,31,FALSE),"")</f>
        <v>249</v>
      </c>
      <c r="BI397" s="110" t="str">
        <f>IFERROR(VLOOKUP($X397,PITCH!$B$205:$AP$2000,34,FALSE),"")</f>
        <v/>
      </c>
      <c r="BJ397" s="110" t="str">
        <f>IFERROR(VLOOKUP($X397,PITCH!$B$205:$AP$2000,34,FALSE),"")</f>
        <v/>
      </c>
      <c r="BK397" s="110" t="str">
        <f>IFERROR(VLOOKUP($X397,PITCH!$B$205:$AP$2000,34,FALSE),"")</f>
        <v/>
      </c>
    </row>
    <row r="398" spans="2:63" x14ac:dyDescent="0.2">
      <c r="B398" t="s">
        <v>1470</v>
      </c>
      <c r="C398" t="s">
        <v>7</v>
      </c>
      <c r="D398" t="s">
        <v>111</v>
      </c>
      <c r="E398" t="s">
        <v>111</v>
      </c>
      <c r="F398">
        <v>-4</v>
      </c>
      <c r="M398">
        <v>74</v>
      </c>
      <c r="N398">
        <v>5</v>
      </c>
      <c r="O398">
        <v>0</v>
      </c>
      <c r="P398">
        <v>4.41</v>
      </c>
      <c r="Q398">
        <v>1.39</v>
      </c>
      <c r="R398">
        <v>89</v>
      </c>
      <c r="T398" s="127">
        <f t="shared" si="29"/>
        <v>396</v>
      </c>
      <c r="U398" t="str">
        <f t="shared" si="26"/>
        <v>P</v>
      </c>
      <c r="V398" t="str">
        <f>IF(U398="H",COUNTIF($U$3:$U398,"H"),"")</f>
        <v/>
      </c>
      <c r="W398">
        <f>IF(U398="P",COUNTIF($U$3:$U398,"P"),"")</f>
        <v>185</v>
      </c>
      <c r="X398" s="76" t="str">
        <f t="shared" si="27"/>
        <v>Sean Reid-Foley</v>
      </c>
      <c r="Y398">
        <f>IFERROR(VLOOKUP($X398,PITCH!$B$7:$AJ$2004,29,FALSE),"")</f>
        <v>8.6416861826697886</v>
      </c>
      <c r="Z398">
        <f>IFERROR(VLOOKUP($X398,PITCH!$B$7:$AJ$2004,30,FALSE),"")</f>
        <v>4.1100702576112411</v>
      </c>
      <c r="AA398">
        <f>IFERROR(VLOOKUP($X398,PITCH!$B$7:$AJ$2004,31,FALSE),"")</f>
        <v>4.5316159250585475</v>
      </c>
      <c r="AB398" t="str">
        <f>IFERROR(VLOOKUP($X398,PITCH!$B$7:$AJ$2004,1,FALSE),"")</f>
        <v>Sean Reid-Foley</v>
      </c>
      <c r="AD398" s="108" t="str">
        <f>IFERROR(VLOOKUP($X398,Prospects!$A$3:$K$281,1,FALSE),"")</f>
        <v/>
      </c>
      <c r="AE398" s="108" t="str">
        <f>IFERROR(VLOOKUP($X398,Prospects!$A$3:$K$281,9,FALSE),"")</f>
        <v/>
      </c>
      <c r="AF398" s="108" t="str">
        <f>IFERROR(VLOOKUP($X398,Prospects!$A$3:$K$281,2,FALSE),"")</f>
        <v/>
      </c>
      <c r="AG398" s="110" t="str">
        <f>IFERROR(VLOOKUP($X398,Prospects!$A$3:$K$281,10,FALSE),"")</f>
        <v/>
      </c>
      <c r="AH398" s="110" t="str">
        <f>IFERROR(VLOOKUP($X398,Prospects!$A$3:$K$281,11,FALSE),"")</f>
        <v/>
      </c>
      <c r="AI398" s="110" t="str">
        <f>IFERROR(VLOOKUP($X398,Prospects!$A$3:$K$281,3,FALSE),"")</f>
        <v/>
      </c>
      <c r="AJ398" s="110" t="str">
        <f>IFERROR(VLOOKUP($X398,Prospects!$A$3:$K$281,4,FALSE),"")</f>
        <v/>
      </c>
      <c r="AK398" s="110" t="str">
        <f>IFERROR(VLOOKUP($X398,Prospects!$A$3:$K$281,5,FALSE),"")</f>
        <v/>
      </c>
      <c r="AL398" s="110" t="str">
        <f>IFERROR(VLOOKUP($X398,Prospects!$A$3:$K$281,6,FALSE),"")</f>
        <v/>
      </c>
      <c r="AN398" s="108" t="str">
        <f>IFERROR(VLOOKUP($X398,KEEPERS!$A$3:$H$300,1,FALSE),"")</f>
        <v/>
      </c>
      <c r="AO398" s="108" t="str">
        <f>IFERROR(VLOOKUP($X398,KEEPERS!$A$3:$H$300,5,FALSE),"")</f>
        <v/>
      </c>
      <c r="AP398" s="108" t="str">
        <f>IFERROR(VLOOKUP($X398,KEEPERS!$A$3:$H$300,2,FALSE),"")</f>
        <v/>
      </c>
      <c r="AQ398" s="110" t="str">
        <f>IFERROR(VLOOKUP($X398,KEEPERS!$A$3:$H$300,6,FALSE),"")</f>
        <v/>
      </c>
      <c r="AR398" s="110" t="str">
        <f>IFERROR(VLOOKUP($X398,KEEPERS!$A$3:$H$300,7,FALSE),"")</f>
        <v/>
      </c>
      <c r="AT398" s="110" t="str">
        <f>IFERROR(VLOOKUP($X398,HIT!$B$182:$AM$2000,1,FALSE),"")</f>
        <v/>
      </c>
      <c r="AU398" s="407">
        <f>IFERROR(VLOOKUP($X398,HIT!$B$182:$AM$2000,32,FALSE),0)</f>
        <v>0</v>
      </c>
      <c r="AV398" s="407">
        <f>IFERROR(VLOOKUP($X398,HIT!$B$182:$AM$2000,33,FALSE),0)</f>
        <v>0</v>
      </c>
      <c r="AW398" s="110" t="str">
        <f>IFERROR(VLOOKUP($X398,PITCH!$B$182:$AP$2000,1,FALSE),"")</f>
        <v>Sean Reid-Foley</v>
      </c>
      <c r="AX398" s="110">
        <f>IFERROR(VLOOKUP($X398,PITCH!$B$182:$AP$2000,35,FALSE),0)</f>
        <v>157.20000000000005</v>
      </c>
      <c r="AY398" s="110">
        <f>IFERROR(VLOOKUP($X398,PITCH!$B$182:$AP$2000,36,FALSE),0)</f>
        <v>8.7333333333333361</v>
      </c>
      <c r="AZ398" s="408">
        <f t="shared" si="28"/>
        <v>157.20000000000005</v>
      </c>
      <c r="BA398" s="408">
        <f>IF(AZ398&gt;0,RANK(AZ398,AZ$3:AZ1058),"")</f>
        <v>450</v>
      </c>
      <c r="BB398" s="408">
        <f>IFERROR(VLOOKUP($X398,HIT!$B$182:$AP$2000,31,FALSE),0)</f>
        <v>0</v>
      </c>
      <c r="BC398" s="408">
        <f ca="1">IFERROR(VLOOKUP($X398,PITCH!$B$182:$AP$2000,34,FALSE),0)</f>
        <v>146</v>
      </c>
      <c r="BE398" s="110" t="str">
        <f>IFERROR(VLOOKUP($X398,OBP!$B$182:$AN$2001,32,FALSE),"")</f>
        <v/>
      </c>
      <c r="BG398" s="110" t="str">
        <f>IFERROR(VLOOKUP($X398,OPS!$B$183:$AL$2002,31,FALSE),"")</f>
        <v/>
      </c>
      <c r="BI398" s="110">
        <f ca="1">IFERROR(VLOOKUP($X398,PITCH!$B$205:$AP$2000,34,FALSE),"")</f>
        <v>146</v>
      </c>
      <c r="BJ398" s="110">
        <f ca="1">IFERROR(VLOOKUP($X398,PITCH!$B$205:$AP$2000,34,FALSE),"")</f>
        <v>146</v>
      </c>
      <c r="BK398" s="110">
        <f ca="1">IFERROR(VLOOKUP($X398,PITCH!$B$205:$AP$2000,34,FALSE),"")</f>
        <v>146</v>
      </c>
    </row>
    <row r="399" spans="2:63" x14ac:dyDescent="0.2">
      <c r="B399" t="s">
        <v>787</v>
      </c>
      <c r="C399" t="s">
        <v>7</v>
      </c>
      <c r="D399" t="s">
        <v>114</v>
      </c>
      <c r="E399" t="s">
        <v>114</v>
      </c>
      <c r="F399">
        <v>-4</v>
      </c>
      <c r="G399">
        <v>402</v>
      </c>
      <c r="H399">
        <v>54</v>
      </c>
      <c r="I399">
        <v>19</v>
      </c>
      <c r="J399">
        <v>31</v>
      </c>
      <c r="K399">
        <v>2</v>
      </c>
      <c r="L399">
        <v>0.22800000000000001</v>
      </c>
      <c r="T399" s="127">
        <f t="shared" si="29"/>
        <v>397</v>
      </c>
      <c r="U399" t="str">
        <f t="shared" si="26"/>
        <v>H</v>
      </c>
      <c r="V399">
        <f>IF(U399="H",COUNTIF($U$3:$U399,"H"),"")</f>
        <v>212</v>
      </c>
      <c r="W399" t="str">
        <f>IF(U399="P",COUNTIF($U$3:$U399,"P"),"")</f>
        <v/>
      </c>
      <c r="X399" s="76" t="str">
        <f t="shared" si="27"/>
        <v>Billy McKinney</v>
      </c>
      <c r="Y399" t="str">
        <f>IFERROR(VLOOKUP($X399,PITCH!$B$7:$AJ$2004,29,FALSE),"")</f>
        <v/>
      </c>
      <c r="Z399" t="str">
        <f>IFERROR(VLOOKUP($X399,PITCH!$B$7:$AJ$2004,30,FALSE),"")</f>
        <v/>
      </c>
      <c r="AA399" t="str">
        <f>IFERROR(VLOOKUP($X399,PITCH!$B$7:$AJ$2004,31,FALSE),"")</f>
        <v/>
      </c>
      <c r="AB399" t="str">
        <f>IFERROR(VLOOKUP($X399,PITCH!$B$7:$AJ$2004,1,FALSE),"")</f>
        <v/>
      </c>
      <c r="AD399" s="108" t="str">
        <f>IFERROR(VLOOKUP($X399,Prospects!$A$3:$K$281,1,FALSE),"")</f>
        <v/>
      </c>
      <c r="AE399" s="108" t="str">
        <f>IFERROR(VLOOKUP($X399,Prospects!$A$3:$K$281,9,FALSE),"")</f>
        <v/>
      </c>
      <c r="AF399" s="108" t="str">
        <f>IFERROR(VLOOKUP($X399,Prospects!$A$3:$K$281,2,FALSE),"")</f>
        <v/>
      </c>
      <c r="AG399" s="110" t="str">
        <f>IFERROR(VLOOKUP($X399,Prospects!$A$3:$K$281,10,FALSE),"")</f>
        <v/>
      </c>
      <c r="AH399" s="110" t="str">
        <f>IFERROR(VLOOKUP($X399,Prospects!$A$3:$K$281,11,FALSE),"")</f>
        <v/>
      </c>
      <c r="AI399" s="110" t="str">
        <f>IFERROR(VLOOKUP($X399,Prospects!$A$3:$K$281,3,FALSE),"")</f>
        <v/>
      </c>
      <c r="AJ399" s="110" t="str">
        <f>IFERROR(VLOOKUP($X399,Prospects!$A$3:$K$281,4,FALSE),"")</f>
        <v/>
      </c>
      <c r="AK399" s="110" t="str">
        <f>IFERROR(VLOOKUP($X399,Prospects!$A$3:$K$281,5,FALSE),"")</f>
        <v/>
      </c>
      <c r="AL399" s="110" t="str">
        <f>IFERROR(VLOOKUP($X399,Prospects!$A$3:$K$281,6,FALSE),"")</f>
        <v/>
      </c>
      <c r="AN399" s="108" t="str">
        <f>IFERROR(VLOOKUP($X399,KEEPERS!$A$3:$H$300,1,FALSE),"")</f>
        <v/>
      </c>
      <c r="AO399" s="108" t="str">
        <f>IFERROR(VLOOKUP($X399,KEEPERS!$A$3:$H$300,5,FALSE),"")</f>
        <v/>
      </c>
      <c r="AP399" s="108" t="str">
        <f>IFERROR(VLOOKUP($X399,KEEPERS!$A$3:$H$300,2,FALSE),"")</f>
        <v/>
      </c>
      <c r="AQ399" s="110" t="str">
        <f>IFERROR(VLOOKUP($X399,KEEPERS!$A$3:$H$300,6,FALSE),"")</f>
        <v/>
      </c>
      <c r="AR399" s="110" t="str">
        <f>IFERROR(VLOOKUP($X399,KEEPERS!$A$3:$H$300,7,FALSE),"")</f>
        <v/>
      </c>
      <c r="AT399" s="110" t="str">
        <f>IFERROR(VLOOKUP($X399,HIT!$B$182:$AM$2000,1,FALSE),"")</f>
        <v>Billy McKinney</v>
      </c>
      <c r="AU399" s="407">
        <f>IFERROR(VLOOKUP($X399,HIT!$B$182:$AM$2000,32,FALSE),0)</f>
        <v>219.4</v>
      </c>
      <c r="AV399" s="407">
        <f>IFERROR(VLOOKUP($X399,HIT!$B$182:$AM$2000,33,FALSE),0)</f>
        <v>2.3094736842105266</v>
      </c>
      <c r="AW399" s="110" t="str">
        <f>IFERROR(VLOOKUP($X399,PITCH!$B$182:$AP$2000,1,FALSE),"")</f>
        <v/>
      </c>
      <c r="AX399" s="110">
        <f>IFERROR(VLOOKUP($X399,PITCH!$B$182:$AP$2000,35,FALSE),0)</f>
        <v>0</v>
      </c>
      <c r="AY399" s="110">
        <f>IFERROR(VLOOKUP($X399,PITCH!$B$182:$AP$2000,36,FALSE),0)</f>
        <v>0</v>
      </c>
      <c r="AZ399" s="408">
        <f t="shared" si="28"/>
        <v>219.4</v>
      </c>
      <c r="BA399" s="408">
        <f>IF(AZ399&gt;0,RANK(AZ399,AZ$3:AZ1059),"")</f>
        <v>371</v>
      </c>
      <c r="BB399" s="408">
        <f ca="1">IFERROR(VLOOKUP($X399,HIT!$B$182:$AP$2000,31,FALSE),0)</f>
        <v>124</v>
      </c>
      <c r="BC399" s="408">
        <f>IFERROR(VLOOKUP($X399,PITCH!$B$182:$AP$2000,34,FALSE),0)</f>
        <v>0</v>
      </c>
      <c r="BE399" s="110">
        <f>IFERROR(VLOOKUP($X399,OBP!$B$182:$AN$2001,32,FALSE),"")</f>
        <v>279</v>
      </c>
      <c r="BG399" s="110">
        <f>IFERROR(VLOOKUP($X399,OPS!$B$183:$AL$2002,31,FALSE),"")</f>
        <v>267</v>
      </c>
      <c r="BI399" s="110" t="str">
        <f>IFERROR(VLOOKUP($X399,PITCH!$B$205:$AP$2000,34,FALSE),"")</f>
        <v/>
      </c>
      <c r="BJ399" s="110" t="str">
        <f>IFERROR(VLOOKUP($X399,PITCH!$B$205:$AP$2000,34,FALSE),"")</f>
        <v/>
      </c>
      <c r="BK399" s="110" t="str">
        <f>IFERROR(VLOOKUP($X399,PITCH!$B$205:$AP$2000,34,FALSE),"")</f>
        <v/>
      </c>
    </row>
    <row r="400" spans="2:63" x14ac:dyDescent="0.2">
      <c r="B400" t="s">
        <v>665</v>
      </c>
      <c r="C400" t="s">
        <v>134</v>
      </c>
      <c r="D400" t="s">
        <v>111</v>
      </c>
      <c r="E400" t="s">
        <v>111</v>
      </c>
      <c r="F400">
        <v>-4</v>
      </c>
      <c r="M400">
        <v>74</v>
      </c>
      <c r="N400">
        <v>6</v>
      </c>
      <c r="O400">
        <v>1</v>
      </c>
      <c r="P400">
        <v>3.67</v>
      </c>
      <c r="Q400">
        <v>1.18</v>
      </c>
      <c r="R400">
        <v>101</v>
      </c>
      <c r="T400" s="127">
        <f t="shared" si="29"/>
        <v>398</v>
      </c>
      <c r="U400" t="str">
        <f t="shared" si="26"/>
        <v>P</v>
      </c>
      <c r="V400" t="str">
        <f>IF(U400="H",COUNTIF($U$3:$U400,"H"),"")</f>
        <v/>
      </c>
      <c r="W400">
        <f>IF(U400="P",COUNTIF($U$3:$U400,"P"),"")</f>
        <v>186</v>
      </c>
      <c r="X400" s="76" t="str">
        <f t="shared" si="27"/>
        <v>Brad Peacock</v>
      </c>
      <c r="Y400">
        <f>IFERROR(VLOOKUP($X400,PITCH!$B$7:$AJ$2004,29,FALSE),"")</f>
        <v>10.32608695652174</v>
      </c>
      <c r="Z400">
        <f>IFERROR(VLOOKUP($X400,PITCH!$B$7:$AJ$2004,30,FALSE),"")</f>
        <v>3.2608695652173916</v>
      </c>
      <c r="AA400">
        <f>IFERROR(VLOOKUP($X400,PITCH!$B$7:$AJ$2004,31,FALSE),"")</f>
        <v>7.0652173913043486</v>
      </c>
      <c r="AB400" t="str">
        <f>IFERROR(VLOOKUP($X400,PITCH!$B$7:$AJ$2004,1,FALSE),"")</f>
        <v>Brad Peacock</v>
      </c>
      <c r="AD400" s="108" t="str">
        <f>IFERROR(VLOOKUP($X400,Prospects!$A$3:$K$281,1,FALSE),"")</f>
        <v/>
      </c>
      <c r="AE400" s="108" t="str">
        <f>IFERROR(VLOOKUP($X400,Prospects!$A$3:$K$281,9,FALSE),"")</f>
        <v/>
      </c>
      <c r="AF400" s="108" t="str">
        <f>IFERROR(VLOOKUP($X400,Prospects!$A$3:$K$281,2,FALSE),"")</f>
        <v/>
      </c>
      <c r="AG400" s="110" t="str">
        <f>IFERROR(VLOOKUP($X400,Prospects!$A$3:$K$281,10,FALSE),"")</f>
        <v/>
      </c>
      <c r="AH400" s="110" t="str">
        <f>IFERROR(VLOOKUP($X400,Prospects!$A$3:$K$281,11,FALSE),"")</f>
        <v/>
      </c>
      <c r="AI400" s="110" t="str">
        <f>IFERROR(VLOOKUP($X400,Prospects!$A$3:$K$281,3,FALSE),"")</f>
        <v/>
      </c>
      <c r="AJ400" s="110" t="str">
        <f>IFERROR(VLOOKUP($X400,Prospects!$A$3:$K$281,4,FALSE),"")</f>
        <v/>
      </c>
      <c r="AK400" s="110" t="str">
        <f>IFERROR(VLOOKUP($X400,Prospects!$A$3:$K$281,5,FALSE),"")</f>
        <v/>
      </c>
      <c r="AL400" s="110" t="str">
        <f>IFERROR(VLOOKUP($X400,Prospects!$A$3:$K$281,6,FALSE),"")</f>
        <v/>
      </c>
      <c r="AN400" s="108" t="str">
        <f>IFERROR(VLOOKUP($X400,KEEPERS!$A$3:$H$300,1,FALSE),"")</f>
        <v/>
      </c>
      <c r="AO400" s="108" t="str">
        <f>IFERROR(VLOOKUP($X400,KEEPERS!$A$3:$H$300,5,FALSE),"")</f>
        <v/>
      </c>
      <c r="AP400" s="108" t="str">
        <f>IFERROR(VLOOKUP($X400,KEEPERS!$A$3:$H$300,2,FALSE),"")</f>
        <v/>
      </c>
      <c r="AQ400" s="110" t="str">
        <f>IFERROR(VLOOKUP($X400,KEEPERS!$A$3:$H$300,6,FALSE),"")</f>
        <v/>
      </c>
      <c r="AR400" s="110" t="str">
        <f>IFERROR(VLOOKUP($X400,KEEPERS!$A$3:$H$300,7,FALSE),"")</f>
        <v/>
      </c>
      <c r="AT400" s="110" t="str">
        <f>IFERROR(VLOOKUP($X400,HIT!$B$182:$AM$2000,1,FALSE),"")</f>
        <v/>
      </c>
      <c r="AU400" s="407">
        <f>IFERROR(VLOOKUP($X400,HIT!$B$182:$AM$2000,32,FALSE),0)</f>
        <v>0</v>
      </c>
      <c r="AV400" s="407">
        <f>IFERROR(VLOOKUP($X400,HIT!$B$182:$AM$2000,33,FALSE),0)</f>
        <v>0</v>
      </c>
      <c r="AW400" s="110" t="str">
        <f>IFERROR(VLOOKUP($X400,PITCH!$B$182:$AP$2000,1,FALSE),"")</f>
        <v>Brad Peacock</v>
      </c>
      <c r="AX400" s="110">
        <f>IFERROR(VLOOKUP($X400,PITCH!$B$182:$AP$2000,35,FALSE),0)</f>
        <v>191.89999999999998</v>
      </c>
      <c r="AY400" s="110">
        <f>IFERROR(VLOOKUP($X400,PITCH!$B$182:$AP$2000,36,FALSE),0)</f>
        <v>0</v>
      </c>
      <c r="AZ400" s="408">
        <f t="shared" si="28"/>
        <v>191.89999999999998</v>
      </c>
      <c r="BA400" s="408">
        <f>IF(AZ400&gt;0,RANK(AZ400,AZ$3:AZ1060),"")</f>
        <v>393</v>
      </c>
      <c r="BB400" s="408">
        <f>IFERROR(VLOOKUP($X400,HIT!$B$182:$AP$2000,31,FALSE),0)</f>
        <v>0</v>
      </c>
      <c r="BC400" s="408">
        <f ca="1">IFERROR(VLOOKUP($X400,PITCH!$B$182:$AP$2000,34,FALSE),0)</f>
        <v>158</v>
      </c>
      <c r="BE400" s="110" t="str">
        <f>IFERROR(VLOOKUP($X400,OBP!$B$182:$AN$2001,32,FALSE),"")</f>
        <v/>
      </c>
      <c r="BG400" s="110" t="str">
        <f>IFERROR(VLOOKUP($X400,OPS!$B$183:$AL$2002,31,FALSE),"")</f>
        <v/>
      </c>
      <c r="BI400" s="110">
        <f ca="1">IFERROR(VLOOKUP($X400,PITCH!$B$205:$AP$2000,34,FALSE),"")</f>
        <v>158</v>
      </c>
      <c r="BJ400" s="110">
        <f ca="1">IFERROR(VLOOKUP($X400,PITCH!$B$205:$AP$2000,34,FALSE),"")</f>
        <v>158</v>
      </c>
      <c r="BK400" s="110">
        <f ca="1">IFERROR(VLOOKUP($X400,PITCH!$B$205:$AP$2000,34,FALSE),"")</f>
        <v>158</v>
      </c>
    </row>
    <row r="401" spans="2:63" x14ac:dyDescent="0.2">
      <c r="B401" t="s">
        <v>2204</v>
      </c>
      <c r="C401" t="s">
        <v>113</v>
      </c>
      <c r="D401" t="s">
        <v>118</v>
      </c>
      <c r="E401" t="s">
        <v>118</v>
      </c>
      <c r="F401">
        <v>-4</v>
      </c>
      <c r="G401">
        <v>212</v>
      </c>
      <c r="H401">
        <v>30</v>
      </c>
      <c r="I401">
        <v>8</v>
      </c>
      <c r="J401">
        <v>24</v>
      </c>
      <c r="K401">
        <v>3</v>
      </c>
      <c r="L401">
        <v>0.27400000000000002</v>
      </c>
      <c r="T401" s="127">
        <f t="shared" si="29"/>
        <v>399</v>
      </c>
      <c r="U401" t="str">
        <f t="shared" si="26"/>
        <v>H</v>
      </c>
      <c r="V401">
        <f>IF(U401="H",COUNTIF($U$3:$U401,"H"),"")</f>
        <v>213</v>
      </c>
      <c r="W401" t="str">
        <f>IF(U401="P",COUNTIF($U$3:$U401,"P"),"")</f>
        <v/>
      </c>
      <c r="X401" s="76" t="str">
        <f t="shared" si="27"/>
        <v>Keston Hiura</v>
      </c>
      <c r="Y401" t="str">
        <f>IFERROR(VLOOKUP($X401,PITCH!$B$7:$AJ$2004,29,FALSE),"")</f>
        <v/>
      </c>
      <c r="Z401" t="str">
        <f>IFERROR(VLOOKUP($X401,PITCH!$B$7:$AJ$2004,30,FALSE),"")</f>
        <v/>
      </c>
      <c r="AA401" t="str">
        <f>IFERROR(VLOOKUP($X401,PITCH!$B$7:$AJ$2004,31,FALSE),"")</f>
        <v/>
      </c>
      <c r="AB401" t="str">
        <f>IFERROR(VLOOKUP($X401,PITCH!$B$7:$AJ$2004,1,FALSE),"")</f>
        <v/>
      </c>
      <c r="AD401" s="108" t="str">
        <f>IFERROR(VLOOKUP($X401,Prospects!$A$3:$K$281,1,FALSE),"")</f>
        <v>Keston Hiura</v>
      </c>
      <c r="AE401" s="108" t="str">
        <f>IFERROR(VLOOKUP($X401,Prospects!$A$3:$K$281,9,FALSE),"")</f>
        <v>H</v>
      </c>
      <c r="AF401" s="108">
        <f>IFERROR(VLOOKUP($X401,Prospects!$A$3:$K$281,2,FALSE),"")</f>
        <v>7</v>
      </c>
      <c r="AG401" s="110">
        <f>IFERROR(VLOOKUP($X401,Prospects!$A$3:$K$281,10,FALSE),"")</f>
        <v>7</v>
      </c>
      <c r="AH401" s="110" t="str">
        <f>IFERROR(VLOOKUP($X401,Prospects!$A$3:$K$281,11,FALSE),"")</f>
        <v/>
      </c>
      <c r="AI401" s="110" t="str">
        <f>IFERROR(VLOOKUP($X401,Prospects!$A$3:$K$281,3,FALSE),"")</f>
        <v>2B</v>
      </c>
      <c r="AJ401" s="110">
        <f>IFERROR(VLOOKUP($X401,Prospects!$A$3:$K$281,4,FALSE),"")</f>
        <v>2019</v>
      </c>
      <c r="AK401" s="110">
        <f>IFERROR(VLOOKUP($X401,Prospects!$A$3:$K$281,5,FALSE),"")</f>
        <v>0</v>
      </c>
      <c r="AL401" s="110" t="str">
        <f>IFERROR(VLOOKUP($X401,Prospects!$A$3:$K$281,6,FALSE),"")</f>
        <v>MIL</v>
      </c>
      <c r="AN401" s="108" t="str">
        <f>IFERROR(VLOOKUP($X401,KEEPERS!$A$3:$H$300,1,FALSE),"")</f>
        <v/>
      </c>
      <c r="AO401" s="108" t="str">
        <f>IFERROR(VLOOKUP($X401,KEEPERS!$A$3:$H$300,5,FALSE),"")</f>
        <v/>
      </c>
      <c r="AP401" s="108" t="str">
        <f>IFERROR(VLOOKUP($X401,KEEPERS!$A$3:$H$300,2,FALSE),"")</f>
        <v/>
      </c>
      <c r="AQ401" s="110" t="str">
        <f>IFERROR(VLOOKUP($X401,KEEPERS!$A$3:$H$300,6,FALSE),"")</f>
        <v/>
      </c>
      <c r="AR401" s="110" t="str">
        <f>IFERROR(VLOOKUP($X401,KEEPERS!$A$3:$H$300,7,FALSE),"")</f>
        <v/>
      </c>
      <c r="AT401" s="110" t="str">
        <f>IFERROR(VLOOKUP($X401,HIT!$B$182:$AM$2000,1,FALSE),"")</f>
        <v>Keston Hiura</v>
      </c>
      <c r="AU401" s="407">
        <f>IFERROR(VLOOKUP($X401,HIT!$B$182:$AM$2000,32,FALSE),0)</f>
        <v>79.449999999999989</v>
      </c>
      <c r="AV401" s="407">
        <f>IFERROR(VLOOKUP($X401,HIT!$B$182:$AM$2000,33,FALSE),0)</f>
        <v>1.847674418604651</v>
      </c>
      <c r="AW401" s="110" t="str">
        <f>IFERROR(VLOOKUP($X401,PITCH!$B$182:$AP$2000,1,FALSE),"")</f>
        <v/>
      </c>
      <c r="AX401" s="110">
        <f>IFERROR(VLOOKUP($X401,PITCH!$B$182:$AP$2000,35,FALSE),0)</f>
        <v>0</v>
      </c>
      <c r="AY401" s="110">
        <f>IFERROR(VLOOKUP($X401,PITCH!$B$182:$AP$2000,36,FALSE),0)</f>
        <v>0</v>
      </c>
      <c r="AZ401" s="408">
        <f t="shared" si="28"/>
        <v>79.449999999999989</v>
      </c>
      <c r="BA401" s="408">
        <f>IF(AZ401&gt;0,RANK(AZ401,AZ$3:AZ1061),"")</f>
        <v>552</v>
      </c>
      <c r="BB401" s="408">
        <f ca="1">IFERROR(VLOOKUP($X401,HIT!$B$182:$AP$2000,31,FALSE),0)</f>
        <v>310</v>
      </c>
      <c r="BC401" s="408">
        <f>IFERROR(VLOOKUP($X401,PITCH!$B$182:$AP$2000,34,FALSE),0)</f>
        <v>0</v>
      </c>
      <c r="BE401" s="110">
        <f>IFERROR(VLOOKUP($X401,OBP!$B$182:$AN$2001,32,FALSE),"")</f>
        <v>433</v>
      </c>
      <c r="BG401" s="110">
        <f>IFERROR(VLOOKUP($X401,OPS!$B$183:$AL$2002,31,FALSE),"")</f>
        <v>429</v>
      </c>
      <c r="BI401" s="110" t="str">
        <f>IFERROR(VLOOKUP($X401,PITCH!$B$205:$AP$2000,34,FALSE),"")</f>
        <v/>
      </c>
      <c r="BJ401" s="110" t="str">
        <f>IFERROR(VLOOKUP($X401,PITCH!$B$205:$AP$2000,34,FALSE),"")</f>
        <v/>
      </c>
      <c r="BK401" s="110" t="str">
        <f>IFERROR(VLOOKUP($X401,PITCH!$B$205:$AP$2000,34,FALSE),"")</f>
        <v/>
      </c>
    </row>
    <row r="402" spans="2:63" x14ac:dyDescent="0.2">
      <c r="B402" t="s">
        <v>2606</v>
      </c>
      <c r="C402" t="s">
        <v>141</v>
      </c>
      <c r="D402" t="s">
        <v>114</v>
      </c>
      <c r="E402" t="s">
        <v>114</v>
      </c>
      <c r="F402">
        <v>-4</v>
      </c>
      <c r="G402">
        <v>241</v>
      </c>
      <c r="H402">
        <v>34</v>
      </c>
      <c r="I402">
        <v>10</v>
      </c>
      <c r="J402">
        <v>32</v>
      </c>
      <c r="K402">
        <v>8</v>
      </c>
      <c r="L402">
        <v>0.22800000000000001</v>
      </c>
      <c r="T402" s="127">
        <f t="shared" si="29"/>
        <v>400</v>
      </c>
      <c r="U402" t="str">
        <f t="shared" si="26"/>
        <v>H</v>
      </c>
      <c r="V402">
        <f>IF(U402="H",COUNTIF($U$3:$U402,"H"),"")</f>
        <v>214</v>
      </c>
      <c r="W402" t="str">
        <f>IF(U402="P",COUNTIF($U$3:$U402,"P"),"")</f>
        <v/>
      </c>
      <c r="X402" s="76" t="str">
        <f t="shared" si="27"/>
        <v>Franchy Cordero</v>
      </c>
      <c r="Y402" t="str">
        <f>IFERROR(VLOOKUP($X402,PITCH!$B$7:$AJ$2004,29,FALSE),"")</f>
        <v/>
      </c>
      <c r="Z402" t="str">
        <f>IFERROR(VLOOKUP($X402,PITCH!$B$7:$AJ$2004,30,FALSE),"")</f>
        <v/>
      </c>
      <c r="AA402" t="str">
        <f>IFERROR(VLOOKUP($X402,PITCH!$B$7:$AJ$2004,31,FALSE),"")</f>
        <v/>
      </c>
      <c r="AB402" t="str">
        <f>IFERROR(VLOOKUP($X402,PITCH!$B$7:$AJ$2004,1,FALSE),"")</f>
        <v/>
      </c>
      <c r="AD402" s="108" t="str">
        <f>IFERROR(VLOOKUP($X402,Prospects!$A$3:$K$281,1,FALSE),"")</f>
        <v/>
      </c>
      <c r="AE402" s="108" t="str">
        <f>IFERROR(VLOOKUP($X402,Prospects!$A$3:$K$281,9,FALSE),"")</f>
        <v/>
      </c>
      <c r="AF402" s="108" t="str">
        <f>IFERROR(VLOOKUP($X402,Prospects!$A$3:$K$281,2,FALSE),"")</f>
        <v/>
      </c>
      <c r="AG402" s="110" t="str">
        <f>IFERROR(VLOOKUP($X402,Prospects!$A$3:$K$281,10,FALSE),"")</f>
        <v/>
      </c>
      <c r="AH402" s="110" t="str">
        <f>IFERROR(VLOOKUP($X402,Prospects!$A$3:$K$281,11,FALSE),"")</f>
        <v/>
      </c>
      <c r="AI402" s="110" t="str">
        <f>IFERROR(VLOOKUP($X402,Prospects!$A$3:$K$281,3,FALSE),"")</f>
        <v/>
      </c>
      <c r="AJ402" s="110" t="str">
        <f>IFERROR(VLOOKUP($X402,Prospects!$A$3:$K$281,4,FALSE),"")</f>
        <v/>
      </c>
      <c r="AK402" s="110" t="str">
        <f>IFERROR(VLOOKUP($X402,Prospects!$A$3:$K$281,5,FALSE),"")</f>
        <v/>
      </c>
      <c r="AL402" s="110" t="str">
        <f>IFERROR(VLOOKUP($X402,Prospects!$A$3:$K$281,6,FALSE),"")</f>
        <v/>
      </c>
      <c r="AN402" s="108" t="str">
        <f>IFERROR(VLOOKUP($X402,KEEPERS!$A$3:$H$300,1,FALSE),"")</f>
        <v/>
      </c>
      <c r="AO402" s="108" t="str">
        <f>IFERROR(VLOOKUP($X402,KEEPERS!$A$3:$H$300,5,FALSE),"")</f>
        <v/>
      </c>
      <c r="AP402" s="108" t="str">
        <f>IFERROR(VLOOKUP($X402,KEEPERS!$A$3:$H$300,2,FALSE),"")</f>
        <v/>
      </c>
      <c r="AQ402" s="110" t="str">
        <f>IFERROR(VLOOKUP($X402,KEEPERS!$A$3:$H$300,6,FALSE),"")</f>
        <v/>
      </c>
      <c r="AR402" s="110" t="str">
        <f>IFERROR(VLOOKUP($X402,KEEPERS!$A$3:$H$300,7,FALSE),"")</f>
        <v/>
      </c>
      <c r="AT402" s="110" t="str">
        <f>IFERROR(VLOOKUP($X402,HIT!$B$182:$AM$2000,1,FALSE),"")</f>
        <v>Franchy Cordero</v>
      </c>
      <c r="AU402" s="407">
        <f>IFERROR(VLOOKUP($X402,HIT!$B$182:$AM$2000,32,FALSE),0)</f>
        <v>153.85000000000002</v>
      </c>
      <c r="AV402" s="407">
        <f>IFERROR(VLOOKUP($X402,HIT!$B$182:$AM$2000,33,FALSE),0)</f>
        <v>1.8536144578313256</v>
      </c>
      <c r="AW402" s="110" t="str">
        <f>IFERROR(VLOOKUP($X402,PITCH!$B$182:$AP$2000,1,FALSE),"")</f>
        <v/>
      </c>
      <c r="AX402" s="110">
        <f>IFERROR(VLOOKUP($X402,PITCH!$B$182:$AP$2000,35,FALSE),0)</f>
        <v>0</v>
      </c>
      <c r="AY402" s="110">
        <f>IFERROR(VLOOKUP($X402,PITCH!$B$182:$AP$2000,36,FALSE),0)</f>
        <v>0</v>
      </c>
      <c r="AZ402" s="408">
        <f t="shared" si="28"/>
        <v>153.85000000000002</v>
      </c>
      <c r="BA402" s="408">
        <f>IF(AZ402&gt;0,RANK(AZ402,AZ$3:AZ1062),"")</f>
        <v>453</v>
      </c>
      <c r="BB402" s="408">
        <f ca="1">IFERROR(VLOOKUP($X402,HIT!$B$182:$AP$2000,31,FALSE),0)</f>
        <v>168</v>
      </c>
      <c r="BC402" s="408">
        <f>IFERROR(VLOOKUP($X402,PITCH!$B$182:$AP$2000,34,FALSE),0)</f>
        <v>0</v>
      </c>
      <c r="BE402" s="110">
        <f>IFERROR(VLOOKUP($X402,OBP!$B$182:$AN$2001,32,FALSE),"")</f>
        <v>324</v>
      </c>
      <c r="BG402" s="110">
        <f>IFERROR(VLOOKUP($X402,OPS!$B$183:$AL$2002,31,FALSE),"")</f>
        <v>307</v>
      </c>
      <c r="BI402" s="110" t="str">
        <f>IFERROR(VLOOKUP($X402,PITCH!$B$205:$AP$2000,34,FALSE),"")</f>
        <v/>
      </c>
      <c r="BJ402" s="110" t="str">
        <f>IFERROR(VLOOKUP($X402,PITCH!$B$205:$AP$2000,34,FALSE),"")</f>
        <v/>
      </c>
      <c r="BK402" s="110" t="str">
        <f>IFERROR(VLOOKUP($X402,PITCH!$B$205:$AP$2000,34,FALSE),"")</f>
        <v/>
      </c>
    </row>
    <row r="403" spans="2:63" x14ac:dyDescent="0.2">
      <c r="B403" t="s">
        <v>904</v>
      </c>
      <c r="C403" t="s">
        <v>141</v>
      </c>
      <c r="D403" t="s">
        <v>97</v>
      </c>
      <c r="E403" t="s">
        <v>97</v>
      </c>
      <c r="F403">
        <v>-4</v>
      </c>
      <c r="G403">
        <v>289</v>
      </c>
      <c r="H403">
        <v>34</v>
      </c>
      <c r="I403">
        <v>12</v>
      </c>
      <c r="J403">
        <v>35</v>
      </c>
      <c r="K403">
        <v>2</v>
      </c>
      <c r="L403">
        <v>0.22800000000000001</v>
      </c>
      <c r="T403" s="127">
        <f t="shared" si="29"/>
        <v>401</v>
      </c>
      <c r="U403" t="str">
        <f t="shared" si="26"/>
        <v>H</v>
      </c>
      <c r="V403">
        <f>IF(U403="H",COUNTIF($U$3:$U403,"H"),"")</f>
        <v>215</v>
      </c>
      <c r="W403" t="str">
        <f>IF(U403="P",COUNTIF($U$3:$U403,"P"),"")</f>
        <v/>
      </c>
      <c r="X403" s="76" t="str">
        <f t="shared" si="27"/>
        <v>Austin Hedges</v>
      </c>
      <c r="Y403" t="str">
        <f>IFERROR(VLOOKUP($X403,PITCH!$B$7:$AJ$2004,29,FALSE),"")</f>
        <v/>
      </c>
      <c r="Z403" t="str">
        <f>IFERROR(VLOOKUP($X403,PITCH!$B$7:$AJ$2004,30,FALSE),"")</f>
        <v/>
      </c>
      <c r="AA403" t="str">
        <f>IFERROR(VLOOKUP($X403,PITCH!$B$7:$AJ$2004,31,FALSE),"")</f>
        <v/>
      </c>
      <c r="AB403" t="str">
        <f>IFERROR(VLOOKUP($X403,PITCH!$B$7:$AJ$2004,1,FALSE),"")</f>
        <v/>
      </c>
      <c r="AD403" s="108" t="str">
        <f>IFERROR(VLOOKUP($X403,Prospects!$A$3:$K$281,1,FALSE),"")</f>
        <v/>
      </c>
      <c r="AE403" s="108" t="str">
        <f>IFERROR(VLOOKUP($X403,Prospects!$A$3:$K$281,9,FALSE),"")</f>
        <v/>
      </c>
      <c r="AF403" s="108" t="str">
        <f>IFERROR(VLOOKUP($X403,Prospects!$A$3:$K$281,2,FALSE),"")</f>
        <v/>
      </c>
      <c r="AG403" s="110" t="str">
        <f>IFERROR(VLOOKUP($X403,Prospects!$A$3:$K$281,10,FALSE),"")</f>
        <v/>
      </c>
      <c r="AH403" s="110" t="str">
        <f>IFERROR(VLOOKUP($X403,Prospects!$A$3:$K$281,11,FALSE),"")</f>
        <v/>
      </c>
      <c r="AI403" s="110" t="str">
        <f>IFERROR(VLOOKUP($X403,Prospects!$A$3:$K$281,3,FALSE),"")</f>
        <v/>
      </c>
      <c r="AJ403" s="110" t="str">
        <f>IFERROR(VLOOKUP($X403,Prospects!$A$3:$K$281,4,FALSE),"")</f>
        <v/>
      </c>
      <c r="AK403" s="110" t="str">
        <f>IFERROR(VLOOKUP($X403,Prospects!$A$3:$K$281,5,FALSE),"")</f>
        <v/>
      </c>
      <c r="AL403" s="110" t="str">
        <f>IFERROR(VLOOKUP($X403,Prospects!$A$3:$K$281,6,FALSE),"")</f>
        <v/>
      </c>
      <c r="AN403" s="108" t="str">
        <f>IFERROR(VLOOKUP($X403,KEEPERS!$A$3:$H$300,1,FALSE),"")</f>
        <v/>
      </c>
      <c r="AO403" s="108" t="str">
        <f>IFERROR(VLOOKUP($X403,KEEPERS!$A$3:$H$300,5,FALSE),"")</f>
        <v/>
      </c>
      <c r="AP403" s="108" t="str">
        <f>IFERROR(VLOOKUP($X403,KEEPERS!$A$3:$H$300,2,FALSE),"")</f>
        <v/>
      </c>
      <c r="AQ403" s="110" t="str">
        <f>IFERROR(VLOOKUP($X403,KEEPERS!$A$3:$H$300,6,FALSE),"")</f>
        <v/>
      </c>
      <c r="AR403" s="110" t="str">
        <f>IFERROR(VLOOKUP($X403,KEEPERS!$A$3:$H$300,7,FALSE),"")</f>
        <v/>
      </c>
      <c r="AT403" s="110" t="str">
        <f>IFERROR(VLOOKUP($X403,HIT!$B$182:$AM$2000,1,FALSE),"")</f>
        <v>Austin Hedges</v>
      </c>
      <c r="AU403" s="407">
        <f>IFERROR(VLOOKUP($X403,HIT!$B$182:$AM$2000,32,FALSE),0)</f>
        <v>164.2</v>
      </c>
      <c r="AV403" s="407">
        <f>IFERROR(VLOOKUP($X403,HIT!$B$182:$AM$2000,33,FALSE),0)</f>
        <v>1.784782608695652</v>
      </c>
      <c r="AW403" s="110" t="str">
        <f>IFERROR(VLOOKUP($X403,PITCH!$B$182:$AP$2000,1,FALSE),"")</f>
        <v/>
      </c>
      <c r="AX403" s="110">
        <f>IFERROR(VLOOKUP($X403,PITCH!$B$182:$AP$2000,35,FALSE),0)</f>
        <v>0</v>
      </c>
      <c r="AY403" s="110">
        <f>IFERROR(VLOOKUP($X403,PITCH!$B$182:$AP$2000,36,FALSE),0)</f>
        <v>0</v>
      </c>
      <c r="AZ403" s="408">
        <f t="shared" si="28"/>
        <v>164.2</v>
      </c>
      <c r="BA403" s="408">
        <f>IF(AZ403&gt;0,RANK(AZ403,AZ$3:AZ1063),"")</f>
        <v>434</v>
      </c>
      <c r="BB403" s="408">
        <f ca="1">IFERROR(VLOOKUP($X403,HIT!$B$182:$AP$2000,31,FALSE),0)</f>
        <v>275</v>
      </c>
      <c r="BC403" s="408">
        <f>IFERROR(VLOOKUP($X403,PITCH!$B$182:$AP$2000,34,FALSE),0)</f>
        <v>0</v>
      </c>
      <c r="BE403" s="110">
        <f>IFERROR(VLOOKUP($X403,OBP!$B$182:$AN$2001,32,FALSE),"")</f>
        <v>229</v>
      </c>
      <c r="BG403" s="110">
        <f>IFERROR(VLOOKUP($X403,OPS!$B$183:$AL$2002,31,FALSE),"")</f>
        <v>213</v>
      </c>
      <c r="BI403" s="110" t="str">
        <f>IFERROR(VLOOKUP($X403,PITCH!$B$205:$AP$2000,34,FALSE),"")</f>
        <v/>
      </c>
      <c r="BJ403" s="110" t="str">
        <f>IFERROR(VLOOKUP($X403,PITCH!$B$205:$AP$2000,34,FALSE),"")</f>
        <v/>
      </c>
      <c r="BK403" s="110" t="str">
        <f>IFERROR(VLOOKUP($X403,PITCH!$B$205:$AP$2000,34,FALSE),"")</f>
        <v/>
      </c>
    </row>
    <row r="404" spans="2:63" x14ac:dyDescent="0.2">
      <c r="B404" t="s">
        <v>280</v>
      </c>
      <c r="C404" t="s">
        <v>340</v>
      </c>
      <c r="D404" t="s">
        <v>6</v>
      </c>
      <c r="E404" t="s">
        <v>6</v>
      </c>
      <c r="F404">
        <v>-4</v>
      </c>
      <c r="G404">
        <v>423</v>
      </c>
      <c r="H404">
        <v>48</v>
      </c>
      <c r="I404">
        <v>19</v>
      </c>
      <c r="J404">
        <v>61</v>
      </c>
      <c r="K404">
        <v>0</v>
      </c>
      <c r="L404">
        <v>0.23100000000000001</v>
      </c>
      <c r="T404" s="127">
        <f t="shared" si="29"/>
        <v>402</v>
      </c>
      <c r="U404" t="str">
        <f t="shared" si="26"/>
        <v>H</v>
      </c>
      <c r="V404">
        <f>IF(U404="H",COUNTIF($U$3:$U404,"H"),"")</f>
        <v>216</v>
      </c>
      <c r="W404" t="str">
        <f>IF(U404="P",COUNTIF($U$3:$U404,"P"),"")</f>
        <v/>
      </c>
      <c r="X404" s="76" t="str">
        <f t="shared" si="27"/>
        <v>Evan Gattis</v>
      </c>
      <c r="Y404" t="str">
        <f>IFERROR(VLOOKUP($X404,PITCH!$B$7:$AJ$2004,29,FALSE),"")</f>
        <v/>
      </c>
      <c r="Z404" t="str">
        <f>IFERROR(VLOOKUP($X404,PITCH!$B$7:$AJ$2004,30,FALSE),"")</f>
        <v/>
      </c>
      <c r="AA404" t="str">
        <f>IFERROR(VLOOKUP($X404,PITCH!$B$7:$AJ$2004,31,FALSE),"")</f>
        <v/>
      </c>
      <c r="AB404" t="str">
        <f>IFERROR(VLOOKUP($X404,PITCH!$B$7:$AJ$2004,1,FALSE),"")</f>
        <v/>
      </c>
      <c r="AD404" s="108" t="str">
        <f>IFERROR(VLOOKUP($X404,Prospects!$A$3:$K$281,1,FALSE),"")</f>
        <v/>
      </c>
      <c r="AE404" s="108" t="str">
        <f>IFERROR(VLOOKUP($X404,Prospects!$A$3:$K$281,9,FALSE),"")</f>
        <v/>
      </c>
      <c r="AF404" s="108" t="str">
        <f>IFERROR(VLOOKUP($X404,Prospects!$A$3:$K$281,2,FALSE),"")</f>
        <v/>
      </c>
      <c r="AG404" s="110" t="str">
        <f>IFERROR(VLOOKUP($X404,Prospects!$A$3:$K$281,10,FALSE),"")</f>
        <v/>
      </c>
      <c r="AH404" s="110" t="str">
        <f>IFERROR(VLOOKUP($X404,Prospects!$A$3:$K$281,11,FALSE),"")</f>
        <v/>
      </c>
      <c r="AI404" s="110" t="str">
        <f>IFERROR(VLOOKUP($X404,Prospects!$A$3:$K$281,3,FALSE),"")</f>
        <v/>
      </c>
      <c r="AJ404" s="110" t="str">
        <f>IFERROR(VLOOKUP($X404,Prospects!$A$3:$K$281,4,FALSE),"")</f>
        <v/>
      </c>
      <c r="AK404" s="110" t="str">
        <f>IFERROR(VLOOKUP($X404,Prospects!$A$3:$K$281,5,FALSE),"")</f>
        <v/>
      </c>
      <c r="AL404" s="110" t="str">
        <f>IFERROR(VLOOKUP($X404,Prospects!$A$3:$K$281,6,FALSE),"")</f>
        <v/>
      </c>
      <c r="AN404" s="108" t="str">
        <f>IFERROR(VLOOKUP($X404,KEEPERS!$A$3:$H$300,1,FALSE),"")</f>
        <v/>
      </c>
      <c r="AO404" s="108" t="str">
        <f>IFERROR(VLOOKUP($X404,KEEPERS!$A$3:$H$300,5,FALSE),"")</f>
        <v/>
      </c>
      <c r="AP404" s="108" t="str">
        <f>IFERROR(VLOOKUP($X404,KEEPERS!$A$3:$H$300,2,FALSE),"")</f>
        <v/>
      </c>
      <c r="AQ404" s="110" t="str">
        <f>IFERROR(VLOOKUP($X404,KEEPERS!$A$3:$H$300,6,FALSE),"")</f>
        <v/>
      </c>
      <c r="AR404" s="110" t="str">
        <f>IFERROR(VLOOKUP($X404,KEEPERS!$A$3:$H$300,7,FALSE),"")</f>
        <v/>
      </c>
      <c r="AT404" s="110" t="str">
        <f>IFERROR(VLOOKUP($X404,HIT!$B$182:$AM$2000,1,FALSE),"")</f>
        <v>Evan Gattis</v>
      </c>
      <c r="AU404" s="407">
        <f>IFERROR(VLOOKUP($X404,HIT!$B$182:$AM$2000,32,FALSE),0)</f>
        <v>225.65000000000003</v>
      </c>
      <c r="AV404" s="407">
        <f>IFERROR(VLOOKUP($X404,HIT!$B$182:$AM$2000,33,FALSE),0)</f>
        <v>2.3505208333333338</v>
      </c>
      <c r="AW404" s="110" t="str">
        <f>IFERROR(VLOOKUP($X404,PITCH!$B$182:$AP$2000,1,FALSE),"")</f>
        <v/>
      </c>
      <c r="AX404" s="110">
        <f>IFERROR(VLOOKUP($X404,PITCH!$B$182:$AP$2000,35,FALSE),0)</f>
        <v>0</v>
      </c>
      <c r="AY404" s="110">
        <f>IFERROR(VLOOKUP($X404,PITCH!$B$182:$AP$2000,36,FALSE),0)</f>
        <v>0</v>
      </c>
      <c r="AZ404" s="408">
        <f t="shared" si="28"/>
        <v>225.65000000000003</v>
      </c>
      <c r="BA404" s="408">
        <f>IF(AZ404&gt;0,RANK(AZ404,AZ$3:AZ1064),"")</f>
        <v>362</v>
      </c>
      <c r="BB404" s="408">
        <f ca="1">IFERROR(VLOOKUP($X404,HIT!$B$182:$AP$2000,31,FALSE),0)</f>
        <v>61</v>
      </c>
      <c r="BC404" s="408">
        <f>IFERROR(VLOOKUP($X404,PITCH!$B$182:$AP$2000,34,FALSE),0)</f>
        <v>0</v>
      </c>
      <c r="BE404" s="110">
        <f>IFERROR(VLOOKUP($X404,OBP!$B$182:$AN$2001,32,FALSE),"")</f>
        <v>261</v>
      </c>
      <c r="BG404" s="110">
        <f>IFERROR(VLOOKUP($X404,OPS!$B$183:$AL$2002,31,FALSE),"")</f>
        <v>241</v>
      </c>
      <c r="BI404" s="110" t="str">
        <f>IFERROR(VLOOKUP($X404,PITCH!$B$205:$AP$2000,34,FALSE),"")</f>
        <v/>
      </c>
      <c r="BJ404" s="110" t="str">
        <f>IFERROR(VLOOKUP($X404,PITCH!$B$205:$AP$2000,34,FALSE),"")</f>
        <v/>
      </c>
      <c r="BK404" s="110" t="str">
        <f>IFERROR(VLOOKUP($X404,PITCH!$B$205:$AP$2000,34,FALSE),"")</f>
        <v/>
      </c>
    </row>
    <row r="405" spans="2:63" x14ac:dyDescent="0.2">
      <c r="B405" t="s">
        <v>589</v>
      </c>
      <c r="C405" t="s">
        <v>810</v>
      </c>
      <c r="D405" t="s">
        <v>9</v>
      </c>
      <c r="E405" t="s">
        <v>9</v>
      </c>
      <c r="F405">
        <v>-4</v>
      </c>
      <c r="M405">
        <v>64</v>
      </c>
      <c r="N405">
        <v>4</v>
      </c>
      <c r="O405">
        <v>4</v>
      </c>
      <c r="P405">
        <v>3.56</v>
      </c>
      <c r="Q405">
        <v>1.32</v>
      </c>
      <c r="R405">
        <v>67</v>
      </c>
      <c r="T405" s="127">
        <f t="shared" si="29"/>
        <v>403</v>
      </c>
      <c r="U405" t="str">
        <f t="shared" si="26"/>
        <v>P</v>
      </c>
      <c r="V405" t="str">
        <f>IF(U405="H",COUNTIF($U$3:$U405,"H"),"")</f>
        <v/>
      </c>
      <c r="W405">
        <f>IF(U405="P",COUNTIF($U$3:$U405,"P"),"")</f>
        <v>187</v>
      </c>
      <c r="X405" s="76" t="str">
        <f t="shared" si="27"/>
        <v>Nate Jones</v>
      </c>
      <c r="Y405">
        <f>IFERROR(VLOOKUP($X405,PITCH!$B$7:$AJ$2004,29,FALSE),"")</f>
        <v>10.058823529411764</v>
      </c>
      <c r="Z405">
        <f>IFERROR(VLOOKUP($X405,PITCH!$B$7:$AJ$2004,30,FALSE),"")</f>
        <v>3.5294117647058822</v>
      </c>
      <c r="AA405">
        <f>IFERROR(VLOOKUP($X405,PITCH!$B$7:$AJ$2004,31,FALSE),"")</f>
        <v>6.5294117647058822</v>
      </c>
      <c r="AB405" t="str">
        <f>IFERROR(VLOOKUP($X405,PITCH!$B$7:$AJ$2004,1,FALSE),"")</f>
        <v>Nate Jones</v>
      </c>
      <c r="AD405" s="108" t="str">
        <f>IFERROR(VLOOKUP($X405,Prospects!$A$3:$K$281,1,FALSE),"")</f>
        <v/>
      </c>
      <c r="AE405" s="108" t="str">
        <f>IFERROR(VLOOKUP($X405,Prospects!$A$3:$K$281,9,FALSE),"")</f>
        <v/>
      </c>
      <c r="AF405" s="108" t="str">
        <f>IFERROR(VLOOKUP($X405,Prospects!$A$3:$K$281,2,FALSE),"")</f>
        <v/>
      </c>
      <c r="AG405" s="110" t="str">
        <f>IFERROR(VLOOKUP($X405,Prospects!$A$3:$K$281,10,FALSE),"")</f>
        <v/>
      </c>
      <c r="AH405" s="110" t="str">
        <f>IFERROR(VLOOKUP($X405,Prospects!$A$3:$K$281,11,FALSE),"")</f>
        <v/>
      </c>
      <c r="AI405" s="110" t="str">
        <f>IFERROR(VLOOKUP($X405,Prospects!$A$3:$K$281,3,FALSE),"")</f>
        <v/>
      </c>
      <c r="AJ405" s="110" t="str">
        <f>IFERROR(VLOOKUP($X405,Prospects!$A$3:$K$281,4,FALSE),"")</f>
        <v/>
      </c>
      <c r="AK405" s="110" t="str">
        <f>IFERROR(VLOOKUP($X405,Prospects!$A$3:$K$281,5,FALSE),"")</f>
        <v/>
      </c>
      <c r="AL405" s="110" t="str">
        <f>IFERROR(VLOOKUP($X405,Prospects!$A$3:$K$281,6,FALSE),"")</f>
        <v/>
      </c>
      <c r="AN405" s="108" t="str">
        <f>IFERROR(VLOOKUP($X405,KEEPERS!$A$3:$H$300,1,FALSE),"")</f>
        <v/>
      </c>
      <c r="AO405" s="108" t="str">
        <f>IFERROR(VLOOKUP($X405,KEEPERS!$A$3:$H$300,5,FALSE),"")</f>
        <v/>
      </c>
      <c r="AP405" s="108" t="str">
        <f>IFERROR(VLOOKUP($X405,KEEPERS!$A$3:$H$300,2,FALSE),"")</f>
        <v/>
      </c>
      <c r="AQ405" s="110" t="str">
        <f>IFERROR(VLOOKUP($X405,KEEPERS!$A$3:$H$300,6,FALSE),"")</f>
        <v/>
      </c>
      <c r="AR405" s="110" t="str">
        <f>IFERROR(VLOOKUP($X405,KEEPERS!$A$3:$H$300,7,FALSE),"")</f>
        <v/>
      </c>
      <c r="AT405" s="110" t="str">
        <f>IFERROR(VLOOKUP($X405,HIT!$B$182:$AM$2000,1,FALSE),"")</f>
        <v/>
      </c>
      <c r="AU405" s="407">
        <f>IFERROR(VLOOKUP($X405,HIT!$B$182:$AM$2000,32,FALSE),0)</f>
        <v>0</v>
      </c>
      <c r="AV405" s="407">
        <f>IFERROR(VLOOKUP($X405,HIT!$B$182:$AM$2000,33,FALSE),0)</f>
        <v>0</v>
      </c>
      <c r="AW405" s="110" t="str">
        <f>IFERROR(VLOOKUP($X405,PITCH!$B$182:$AP$2000,1,FALSE),"")</f>
        <v>Nate Jones</v>
      </c>
      <c r="AX405" s="110">
        <f>IFERROR(VLOOKUP($X405,PITCH!$B$182:$AP$2000,35,FALSE),0)</f>
        <v>120.5</v>
      </c>
      <c r="AY405" s="110">
        <f>IFERROR(VLOOKUP($X405,PITCH!$B$182:$AP$2000,36,FALSE),0)</f>
        <v>2.1140350877192984</v>
      </c>
      <c r="AZ405" s="408">
        <f t="shared" si="28"/>
        <v>120.5</v>
      </c>
      <c r="BA405" s="408">
        <f>IF(AZ405&gt;0,RANK(AZ405,AZ$3:AZ1065),"")</f>
        <v>518</v>
      </c>
      <c r="BB405" s="408">
        <f>IFERROR(VLOOKUP($X405,HIT!$B$182:$AP$2000,31,FALSE),0)</f>
        <v>0</v>
      </c>
      <c r="BC405" s="408">
        <f ca="1">IFERROR(VLOOKUP($X405,PITCH!$B$182:$AP$2000,34,FALSE),0)</f>
        <v>347</v>
      </c>
      <c r="BE405" s="110" t="str">
        <f>IFERROR(VLOOKUP($X405,OBP!$B$182:$AN$2001,32,FALSE),"")</f>
        <v/>
      </c>
      <c r="BG405" s="110" t="str">
        <f>IFERROR(VLOOKUP($X405,OPS!$B$183:$AL$2002,31,FALSE),"")</f>
        <v/>
      </c>
      <c r="BI405" s="110">
        <f ca="1">IFERROR(VLOOKUP($X405,PITCH!$B$205:$AP$2000,34,FALSE),"")</f>
        <v>347</v>
      </c>
      <c r="BJ405" s="110">
        <f ca="1">IFERROR(VLOOKUP($X405,PITCH!$B$205:$AP$2000,34,FALSE),"")</f>
        <v>347</v>
      </c>
      <c r="BK405" s="110">
        <f ca="1">IFERROR(VLOOKUP($X405,PITCH!$B$205:$AP$2000,34,FALSE),"")</f>
        <v>347</v>
      </c>
    </row>
    <row r="406" spans="2:63" x14ac:dyDescent="0.2">
      <c r="B406" t="s">
        <v>2245</v>
      </c>
      <c r="C406" t="s">
        <v>714</v>
      </c>
      <c r="D406" t="s">
        <v>114</v>
      </c>
      <c r="E406" t="s">
        <v>114</v>
      </c>
      <c r="F406">
        <v>-4</v>
      </c>
      <c r="G406">
        <v>304</v>
      </c>
      <c r="H406">
        <v>33</v>
      </c>
      <c r="I406">
        <v>10</v>
      </c>
      <c r="J406">
        <v>30</v>
      </c>
      <c r="K406">
        <v>19</v>
      </c>
      <c r="L406">
        <v>0.224</v>
      </c>
      <c r="T406" s="127">
        <f t="shared" si="29"/>
        <v>404</v>
      </c>
      <c r="U406" t="str">
        <f t="shared" si="26"/>
        <v>H</v>
      </c>
      <c r="V406">
        <f>IF(U406="H",COUNTIF($U$3:$U406,"H"),"")</f>
        <v>217</v>
      </c>
      <c r="W406" t="str">
        <f>IF(U406="P",COUNTIF($U$3:$U406,"P"),"")</f>
        <v/>
      </c>
      <c r="X406" s="76" t="str">
        <f t="shared" si="27"/>
        <v>Michael A. Taylor</v>
      </c>
      <c r="Y406" t="str">
        <f>IFERROR(VLOOKUP($X406,PITCH!$B$7:$AJ$2004,29,FALSE),"")</f>
        <v/>
      </c>
      <c r="Z406" t="str">
        <f>IFERROR(VLOOKUP($X406,PITCH!$B$7:$AJ$2004,30,FALSE),"")</f>
        <v/>
      </c>
      <c r="AA406" t="str">
        <f>IFERROR(VLOOKUP($X406,PITCH!$B$7:$AJ$2004,31,FALSE),"")</f>
        <v/>
      </c>
      <c r="AB406" t="str">
        <f>IFERROR(VLOOKUP($X406,PITCH!$B$7:$AJ$2004,1,FALSE),"")</f>
        <v/>
      </c>
      <c r="AD406" s="108" t="str">
        <f>IFERROR(VLOOKUP($X406,Prospects!$A$3:$K$281,1,FALSE),"")</f>
        <v/>
      </c>
      <c r="AE406" s="108" t="str">
        <f>IFERROR(VLOOKUP($X406,Prospects!$A$3:$K$281,9,FALSE),"")</f>
        <v/>
      </c>
      <c r="AF406" s="108" t="str">
        <f>IFERROR(VLOOKUP($X406,Prospects!$A$3:$K$281,2,FALSE),"")</f>
        <v/>
      </c>
      <c r="AG406" s="110" t="str">
        <f>IFERROR(VLOOKUP($X406,Prospects!$A$3:$K$281,10,FALSE),"")</f>
        <v/>
      </c>
      <c r="AH406" s="110" t="str">
        <f>IFERROR(VLOOKUP($X406,Prospects!$A$3:$K$281,11,FALSE),"")</f>
        <v/>
      </c>
      <c r="AI406" s="110" t="str">
        <f>IFERROR(VLOOKUP($X406,Prospects!$A$3:$K$281,3,FALSE),"")</f>
        <v/>
      </c>
      <c r="AJ406" s="110" t="str">
        <f>IFERROR(VLOOKUP($X406,Prospects!$A$3:$K$281,4,FALSE),"")</f>
        <v/>
      </c>
      <c r="AK406" s="110" t="str">
        <f>IFERROR(VLOOKUP($X406,Prospects!$A$3:$K$281,5,FALSE),"")</f>
        <v/>
      </c>
      <c r="AL406" s="110" t="str">
        <f>IFERROR(VLOOKUP($X406,Prospects!$A$3:$K$281,6,FALSE),"")</f>
        <v/>
      </c>
      <c r="AN406" s="108" t="str">
        <f>IFERROR(VLOOKUP($X406,KEEPERS!$A$3:$H$300,1,FALSE),"")</f>
        <v/>
      </c>
      <c r="AO406" s="108" t="str">
        <f>IFERROR(VLOOKUP($X406,KEEPERS!$A$3:$H$300,5,FALSE),"")</f>
        <v/>
      </c>
      <c r="AP406" s="108" t="str">
        <f>IFERROR(VLOOKUP($X406,KEEPERS!$A$3:$H$300,2,FALSE),"")</f>
        <v/>
      </c>
      <c r="AQ406" s="110" t="str">
        <f>IFERROR(VLOOKUP($X406,KEEPERS!$A$3:$H$300,6,FALSE),"")</f>
        <v/>
      </c>
      <c r="AR406" s="110" t="str">
        <f>IFERROR(VLOOKUP($X406,KEEPERS!$A$3:$H$300,7,FALSE),"")</f>
        <v/>
      </c>
      <c r="AT406" s="110" t="str">
        <f>IFERROR(VLOOKUP($X406,HIT!$B$182:$AM$2000,1,FALSE),"")</f>
        <v>Michael A. Taylor</v>
      </c>
      <c r="AU406" s="407">
        <f>IFERROR(VLOOKUP($X406,HIT!$B$182:$AM$2000,32,FALSE),0)</f>
        <v>123.64999999999999</v>
      </c>
      <c r="AV406" s="407">
        <f>IFERROR(VLOOKUP($X406,HIT!$B$182:$AM$2000,33,FALSE),0)</f>
        <v>1.7415492957746477</v>
      </c>
      <c r="AW406" s="110" t="str">
        <f>IFERROR(VLOOKUP($X406,PITCH!$B$182:$AP$2000,1,FALSE),"")</f>
        <v/>
      </c>
      <c r="AX406" s="110">
        <f>IFERROR(VLOOKUP($X406,PITCH!$B$182:$AP$2000,35,FALSE),0)</f>
        <v>0</v>
      </c>
      <c r="AY406" s="110">
        <f>IFERROR(VLOOKUP($X406,PITCH!$B$182:$AP$2000,36,FALSE),0)</f>
        <v>0</v>
      </c>
      <c r="AZ406" s="408">
        <f t="shared" si="28"/>
        <v>123.64999999999999</v>
      </c>
      <c r="BA406" s="408">
        <f>IF(AZ406&gt;0,RANK(AZ406,AZ$3:AZ1066),"")</f>
        <v>512</v>
      </c>
      <c r="BB406" s="408">
        <f ca="1">IFERROR(VLOOKUP($X406,HIT!$B$182:$AP$2000,31,FALSE),0)</f>
        <v>349</v>
      </c>
      <c r="BC406" s="408">
        <f>IFERROR(VLOOKUP($X406,PITCH!$B$182:$AP$2000,34,FALSE),0)</f>
        <v>0</v>
      </c>
      <c r="BE406" s="110">
        <f>IFERROR(VLOOKUP($X406,OBP!$B$182:$AN$2001,32,FALSE),"")</f>
        <v>366</v>
      </c>
      <c r="BG406" s="110">
        <f>IFERROR(VLOOKUP($X406,OPS!$B$183:$AL$2002,31,FALSE),"")</f>
        <v>360</v>
      </c>
      <c r="BI406" s="110" t="str">
        <f>IFERROR(VLOOKUP($X406,PITCH!$B$205:$AP$2000,34,FALSE),"")</f>
        <v/>
      </c>
      <c r="BJ406" s="110" t="str">
        <f>IFERROR(VLOOKUP($X406,PITCH!$B$205:$AP$2000,34,FALSE),"")</f>
        <v/>
      </c>
      <c r="BK406" s="110" t="str">
        <f>IFERROR(VLOOKUP($X406,PITCH!$B$205:$AP$2000,34,FALSE),"")</f>
        <v/>
      </c>
    </row>
    <row r="407" spans="2:63" x14ac:dyDescent="0.2">
      <c r="B407" t="s">
        <v>2363</v>
      </c>
      <c r="C407" t="s">
        <v>122</v>
      </c>
      <c r="D407" t="s">
        <v>111</v>
      </c>
      <c r="E407" t="s">
        <v>111</v>
      </c>
      <c r="F407">
        <v>-4</v>
      </c>
      <c r="M407">
        <v>113</v>
      </c>
      <c r="N407">
        <v>6</v>
      </c>
      <c r="O407">
        <v>0</v>
      </c>
      <c r="P407">
        <v>4.28</v>
      </c>
      <c r="Q407">
        <v>1.42</v>
      </c>
      <c r="R407">
        <v>105</v>
      </c>
      <c r="T407" s="127">
        <f t="shared" si="29"/>
        <v>405</v>
      </c>
      <c r="U407" t="str">
        <f t="shared" si="26"/>
        <v>P</v>
      </c>
      <c r="V407" t="str">
        <f>IF(U407="H",COUNTIF($U$3:$U407,"H"),"")</f>
        <v/>
      </c>
      <c r="W407">
        <f>IF(U407="P",COUNTIF($U$3:$U407,"P"),"")</f>
        <v>188</v>
      </c>
      <c r="X407" s="76" t="str">
        <f t="shared" si="27"/>
        <v>Tyler Mahle</v>
      </c>
      <c r="Y407">
        <f>IFERROR(VLOOKUP($X407,PITCH!$B$7:$AJ$2004,29,FALSE),"")</f>
        <v>8.1612090680100753</v>
      </c>
      <c r="Z407">
        <f>IFERROR(VLOOKUP($X407,PITCH!$B$7:$AJ$2004,30,FALSE),"")</f>
        <v>3.6272040302267001</v>
      </c>
      <c r="AA407">
        <f>IFERROR(VLOOKUP($X407,PITCH!$B$7:$AJ$2004,31,FALSE),"")</f>
        <v>4.5340050377833752</v>
      </c>
      <c r="AB407" t="str">
        <f>IFERROR(VLOOKUP($X407,PITCH!$B$7:$AJ$2004,1,FALSE),"")</f>
        <v>Tyler Mahle</v>
      </c>
      <c r="AD407" s="108" t="str">
        <f>IFERROR(VLOOKUP($X407,Prospects!$A$3:$K$281,1,FALSE),"")</f>
        <v/>
      </c>
      <c r="AE407" s="108" t="str">
        <f>IFERROR(VLOOKUP($X407,Prospects!$A$3:$K$281,9,FALSE),"")</f>
        <v/>
      </c>
      <c r="AF407" s="108" t="str">
        <f>IFERROR(VLOOKUP($X407,Prospects!$A$3:$K$281,2,FALSE),"")</f>
        <v/>
      </c>
      <c r="AG407" s="110" t="str">
        <f>IFERROR(VLOOKUP($X407,Prospects!$A$3:$K$281,10,FALSE),"")</f>
        <v/>
      </c>
      <c r="AH407" s="110" t="str">
        <f>IFERROR(VLOOKUP($X407,Prospects!$A$3:$K$281,11,FALSE),"")</f>
        <v/>
      </c>
      <c r="AI407" s="110" t="str">
        <f>IFERROR(VLOOKUP($X407,Prospects!$A$3:$K$281,3,FALSE),"")</f>
        <v/>
      </c>
      <c r="AJ407" s="110" t="str">
        <f>IFERROR(VLOOKUP($X407,Prospects!$A$3:$K$281,4,FALSE),"")</f>
        <v/>
      </c>
      <c r="AK407" s="110" t="str">
        <f>IFERROR(VLOOKUP($X407,Prospects!$A$3:$K$281,5,FALSE),"")</f>
        <v/>
      </c>
      <c r="AL407" s="110" t="str">
        <f>IFERROR(VLOOKUP($X407,Prospects!$A$3:$K$281,6,FALSE),"")</f>
        <v/>
      </c>
      <c r="AN407" s="108" t="str">
        <f>IFERROR(VLOOKUP($X407,KEEPERS!$A$3:$H$300,1,FALSE),"")</f>
        <v/>
      </c>
      <c r="AO407" s="108" t="str">
        <f>IFERROR(VLOOKUP($X407,KEEPERS!$A$3:$H$300,5,FALSE),"")</f>
        <v/>
      </c>
      <c r="AP407" s="108" t="str">
        <f>IFERROR(VLOOKUP($X407,KEEPERS!$A$3:$H$300,2,FALSE),"")</f>
        <v/>
      </c>
      <c r="AQ407" s="110" t="str">
        <f>IFERROR(VLOOKUP($X407,KEEPERS!$A$3:$H$300,6,FALSE),"")</f>
        <v/>
      </c>
      <c r="AR407" s="110" t="str">
        <f>IFERROR(VLOOKUP($X407,KEEPERS!$A$3:$H$300,7,FALSE),"")</f>
        <v/>
      </c>
      <c r="AT407" s="110" t="str">
        <f>IFERROR(VLOOKUP($X407,HIT!$B$182:$AM$2000,1,FALSE),"")</f>
        <v/>
      </c>
      <c r="AU407" s="407">
        <f>IFERROR(VLOOKUP($X407,HIT!$B$182:$AM$2000,32,FALSE),0)</f>
        <v>0</v>
      </c>
      <c r="AV407" s="407">
        <f>IFERROR(VLOOKUP($X407,HIT!$B$182:$AM$2000,33,FALSE),0)</f>
        <v>0</v>
      </c>
      <c r="AW407" s="110" t="str">
        <f>IFERROR(VLOOKUP($X407,PITCH!$B$182:$AP$2000,1,FALSE),"")</f>
        <v>Tyler Mahle</v>
      </c>
      <c r="AX407" s="110">
        <f>IFERROR(VLOOKUP($X407,PITCH!$B$182:$AP$2000,35,FALSE),0)</f>
        <v>68.100000000000023</v>
      </c>
      <c r="AY407" s="110">
        <f>IFERROR(VLOOKUP($X407,PITCH!$B$182:$AP$2000,36,FALSE),0)</f>
        <v>0</v>
      </c>
      <c r="AZ407" s="408">
        <f t="shared" si="28"/>
        <v>68.100000000000023</v>
      </c>
      <c r="BA407" s="408">
        <f>IF(AZ407&gt;0,RANK(AZ407,AZ$3:AZ1067),"")</f>
        <v>562</v>
      </c>
      <c r="BB407" s="408">
        <f>IFERROR(VLOOKUP($X407,HIT!$B$182:$AP$2000,31,FALSE),0)</f>
        <v>0</v>
      </c>
      <c r="BC407" s="408">
        <f ca="1">IFERROR(VLOOKUP($X407,PITCH!$B$182:$AP$2000,34,FALSE),0)</f>
        <v>195</v>
      </c>
      <c r="BE407" s="110" t="str">
        <f>IFERROR(VLOOKUP($X407,OBP!$B$182:$AN$2001,32,FALSE),"")</f>
        <v/>
      </c>
      <c r="BG407" s="110" t="str">
        <f>IFERROR(VLOOKUP($X407,OPS!$B$183:$AL$2002,31,FALSE),"")</f>
        <v/>
      </c>
      <c r="BI407" s="110">
        <f ca="1">IFERROR(VLOOKUP($X407,PITCH!$B$205:$AP$2000,34,FALSE),"")</f>
        <v>195</v>
      </c>
      <c r="BJ407" s="110">
        <f ca="1">IFERROR(VLOOKUP($X407,PITCH!$B$205:$AP$2000,34,FALSE),"")</f>
        <v>195</v>
      </c>
      <c r="BK407" s="110">
        <f ca="1">IFERROR(VLOOKUP($X407,PITCH!$B$205:$AP$2000,34,FALSE),"")</f>
        <v>195</v>
      </c>
    </row>
    <row r="408" spans="2:63" x14ac:dyDescent="0.2">
      <c r="B408" t="s">
        <v>1406</v>
      </c>
      <c r="C408" t="s">
        <v>135</v>
      </c>
      <c r="D408" t="s">
        <v>111</v>
      </c>
      <c r="E408" t="s">
        <v>111</v>
      </c>
      <c r="F408">
        <v>-5</v>
      </c>
      <c r="M408">
        <v>71</v>
      </c>
      <c r="N408">
        <v>4</v>
      </c>
      <c r="O408">
        <v>0</v>
      </c>
      <c r="P408">
        <v>3.91</v>
      </c>
      <c r="Q408">
        <v>1.4</v>
      </c>
      <c r="R408">
        <v>84</v>
      </c>
      <c r="T408" s="127">
        <f t="shared" si="29"/>
        <v>406</v>
      </c>
      <c r="U408" t="str">
        <f t="shared" si="26"/>
        <v>P</v>
      </c>
      <c r="V408" t="str">
        <f>IF(U408="H",COUNTIF($U$3:$U408,"H"),"")</f>
        <v/>
      </c>
      <c r="W408">
        <f>IF(U408="P",COUNTIF($U$3:$U408,"P"),"")</f>
        <v>189</v>
      </c>
      <c r="X408" s="76" t="str">
        <f t="shared" si="27"/>
        <v>Max Fried</v>
      </c>
      <c r="Y408">
        <f>IFERROR(VLOOKUP($X408,PITCH!$B$7:$AJ$2004,29,FALSE),"")</f>
        <v>9.5031055900621109</v>
      </c>
      <c r="Z408">
        <f>IFERROR(VLOOKUP($X408,PITCH!$B$7:$AJ$2004,30,FALSE),"")</f>
        <v>4.1925465838509313</v>
      </c>
      <c r="AA408">
        <f>IFERROR(VLOOKUP($X408,PITCH!$B$7:$AJ$2004,31,FALSE),"")</f>
        <v>5.3105590062111796</v>
      </c>
      <c r="AB408" t="str">
        <f>IFERROR(VLOOKUP($X408,PITCH!$B$7:$AJ$2004,1,FALSE),"")</f>
        <v>Max Fried</v>
      </c>
      <c r="AD408" s="108" t="str">
        <f>IFERROR(VLOOKUP($X408,Prospects!$A$3:$K$281,1,FALSE),"")</f>
        <v/>
      </c>
      <c r="AE408" s="108" t="str">
        <f>IFERROR(VLOOKUP($X408,Prospects!$A$3:$K$281,9,FALSE),"")</f>
        <v/>
      </c>
      <c r="AF408" s="108" t="str">
        <f>IFERROR(VLOOKUP($X408,Prospects!$A$3:$K$281,2,FALSE),"")</f>
        <v/>
      </c>
      <c r="AG408" s="110" t="str">
        <f>IFERROR(VLOOKUP($X408,Prospects!$A$3:$K$281,10,FALSE),"")</f>
        <v/>
      </c>
      <c r="AH408" s="110" t="str">
        <f>IFERROR(VLOOKUP($X408,Prospects!$A$3:$K$281,11,FALSE),"")</f>
        <v/>
      </c>
      <c r="AI408" s="110" t="str">
        <f>IFERROR(VLOOKUP($X408,Prospects!$A$3:$K$281,3,FALSE),"")</f>
        <v/>
      </c>
      <c r="AJ408" s="110" t="str">
        <f>IFERROR(VLOOKUP($X408,Prospects!$A$3:$K$281,4,FALSE),"")</f>
        <v/>
      </c>
      <c r="AK408" s="110" t="str">
        <f>IFERROR(VLOOKUP($X408,Prospects!$A$3:$K$281,5,FALSE),"")</f>
        <v/>
      </c>
      <c r="AL408" s="110" t="str">
        <f>IFERROR(VLOOKUP($X408,Prospects!$A$3:$K$281,6,FALSE),"")</f>
        <v/>
      </c>
      <c r="AN408" s="108" t="str">
        <f>IFERROR(VLOOKUP($X408,KEEPERS!$A$3:$H$300,1,FALSE),"")</f>
        <v/>
      </c>
      <c r="AO408" s="108" t="str">
        <f>IFERROR(VLOOKUP($X408,KEEPERS!$A$3:$H$300,5,FALSE),"")</f>
        <v/>
      </c>
      <c r="AP408" s="108" t="str">
        <f>IFERROR(VLOOKUP($X408,KEEPERS!$A$3:$H$300,2,FALSE),"")</f>
        <v/>
      </c>
      <c r="AQ408" s="110" t="str">
        <f>IFERROR(VLOOKUP($X408,KEEPERS!$A$3:$H$300,6,FALSE),"")</f>
        <v/>
      </c>
      <c r="AR408" s="110" t="str">
        <f>IFERROR(VLOOKUP($X408,KEEPERS!$A$3:$H$300,7,FALSE),"")</f>
        <v/>
      </c>
      <c r="AT408" s="110" t="str">
        <f>IFERROR(VLOOKUP($X408,HIT!$B$182:$AM$2000,1,FALSE),"")</f>
        <v/>
      </c>
      <c r="AU408" s="407">
        <f>IFERROR(VLOOKUP($X408,HIT!$B$182:$AM$2000,32,FALSE),0)</f>
        <v>0</v>
      </c>
      <c r="AV408" s="407">
        <f>IFERROR(VLOOKUP($X408,HIT!$B$182:$AM$2000,33,FALSE),0)</f>
        <v>0</v>
      </c>
      <c r="AW408" s="110" t="str">
        <f>IFERROR(VLOOKUP($X408,PITCH!$B$182:$AP$2000,1,FALSE),"")</f>
        <v>Max Fried</v>
      </c>
      <c r="AX408" s="110">
        <f>IFERROR(VLOOKUP($X408,PITCH!$B$182:$AP$2000,35,FALSE),0)</f>
        <v>66.600000000000009</v>
      </c>
      <c r="AY408" s="110">
        <f>IFERROR(VLOOKUP($X408,PITCH!$B$182:$AP$2000,36,FALSE),0)</f>
        <v>0</v>
      </c>
      <c r="AZ408" s="408">
        <f t="shared" si="28"/>
        <v>66.600000000000009</v>
      </c>
      <c r="BA408" s="408">
        <f>IF(AZ408&gt;0,RANK(AZ408,AZ$3:AZ1068),"")</f>
        <v>563</v>
      </c>
      <c r="BB408" s="408">
        <f>IFERROR(VLOOKUP($X408,HIT!$B$182:$AP$2000,31,FALSE),0)</f>
        <v>0</v>
      </c>
      <c r="BC408" s="408">
        <f ca="1">IFERROR(VLOOKUP($X408,PITCH!$B$182:$AP$2000,34,FALSE),0)</f>
        <v>212</v>
      </c>
      <c r="BE408" s="110" t="str">
        <f>IFERROR(VLOOKUP($X408,OBP!$B$182:$AN$2001,32,FALSE),"")</f>
        <v/>
      </c>
      <c r="BG408" s="110" t="str">
        <f>IFERROR(VLOOKUP($X408,OPS!$B$183:$AL$2002,31,FALSE),"")</f>
        <v/>
      </c>
      <c r="BI408" s="110">
        <f ca="1">IFERROR(VLOOKUP($X408,PITCH!$B$205:$AP$2000,34,FALSE),"")</f>
        <v>212</v>
      </c>
      <c r="BJ408" s="110">
        <f ca="1">IFERROR(VLOOKUP($X408,PITCH!$B$205:$AP$2000,34,FALSE),"")</f>
        <v>212</v>
      </c>
      <c r="BK408" s="110">
        <f ca="1">IFERROR(VLOOKUP($X408,PITCH!$B$205:$AP$2000,34,FALSE),"")</f>
        <v>212</v>
      </c>
    </row>
    <row r="409" spans="2:63" x14ac:dyDescent="0.2">
      <c r="B409" t="s">
        <v>1264</v>
      </c>
      <c r="C409" t="s">
        <v>132</v>
      </c>
      <c r="D409" t="s">
        <v>114</v>
      </c>
      <c r="E409" t="s">
        <v>114</v>
      </c>
      <c r="F409">
        <v>-5</v>
      </c>
      <c r="G409">
        <v>288</v>
      </c>
      <c r="H409">
        <v>34</v>
      </c>
      <c r="I409">
        <v>16</v>
      </c>
      <c r="J409">
        <v>42</v>
      </c>
      <c r="K409">
        <v>3</v>
      </c>
      <c r="L409">
        <v>0.23799999999999999</v>
      </c>
      <c r="T409" s="127">
        <f t="shared" si="29"/>
        <v>407</v>
      </c>
      <c r="U409" t="str">
        <f t="shared" si="26"/>
        <v>H</v>
      </c>
      <c r="V409">
        <f>IF(U409="H",COUNTIF($U$3:$U409,"H"),"")</f>
        <v>218</v>
      </c>
      <c r="W409" t="str">
        <f>IF(U409="P",COUNTIF($U$3:$U409,"P"),"")</f>
        <v/>
      </c>
      <c r="X409" s="76" t="str">
        <f t="shared" si="27"/>
        <v>Tyler O’Neill</v>
      </c>
      <c r="Y409" t="str">
        <f>IFERROR(VLOOKUP($X409,PITCH!$B$7:$AJ$2004,29,FALSE),"")</f>
        <v/>
      </c>
      <c r="Z409" t="str">
        <f>IFERROR(VLOOKUP($X409,PITCH!$B$7:$AJ$2004,30,FALSE),"")</f>
        <v/>
      </c>
      <c r="AA409" t="str">
        <f>IFERROR(VLOOKUP($X409,PITCH!$B$7:$AJ$2004,31,FALSE),"")</f>
        <v/>
      </c>
      <c r="AB409" t="str">
        <f>IFERROR(VLOOKUP($X409,PITCH!$B$7:$AJ$2004,1,FALSE),"")</f>
        <v/>
      </c>
      <c r="AD409" s="108" t="str">
        <f>IFERROR(VLOOKUP($X409,Prospects!$A$3:$K$281,1,FALSE),"")</f>
        <v/>
      </c>
      <c r="AE409" s="108" t="str">
        <f>IFERROR(VLOOKUP($X409,Prospects!$A$3:$K$281,9,FALSE),"")</f>
        <v/>
      </c>
      <c r="AF409" s="108" t="str">
        <f>IFERROR(VLOOKUP($X409,Prospects!$A$3:$K$281,2,FALSE),"")</f>
        <v/>
      </c>
      <c r="AG409" s="110" t="str">
        <f>IFERROR(VLOOKUP($X409,Prospects!$A$3:$K$281,10,FALSE),"")</f>
        <v/>
      </c>
      <c r="AH409" s="110" t="str">
        <f>IFERROR(VLOOKUP($X409,Prospects!$A$3:$K$281,11,FALSE),"")</f>
        <v/>
      </c>
      <c r="AI409" s="110" t="str">
        <f>IFERROR(VLOOKUP($X409,Prospects!$A$3:$K$281,3,FALSE),"")</f>
        <v/>
      </c>
      <c r="AJ409" s="110" t="str">
        <f>IFERROR(VLOOKUP($X409,Prospects!$A$3:$K$281,4,FALSE),"")</f>
        <v/>
      </c>
      <c r="AK409" s="110" t="str">
        <f>IFERROR(VLOOKUP($X409,Prospects!$A$3:$K$281,5,FALSE),"")</f>
        <v/>
      </c>
      <c r="AL409" s="110" t="str">
        <f>IFERROR(VLOOKUP($X409,Prospects!$A$3:$K$281,6,FALSE),"")</f>
        <v/>
      </c>
      <c r="AN409" s="108" t="str">
        <f>IFERROR(VLOOKUP($X409,KEEPERS!$A$3:$H$300,1,FALSE),"")</f>
        <v/>
      </c>
      <c r="AO409" s="108" t="str">
        <f>IFERROR(VLOOKUP($X409,KEEPERS!$A$3:$H$300,5,FALSE),"")</f>
        <v/>
      </c>
      <c r="AP409" s="108" t="str">
        <f>IFERROR(VLOOKUP($X409,KEEPERS!$A$3:$H$300,2,FALSE),"")</f>
        <v/>
      </c>
      <c r="AQ409" s="110" t="str">
        <f>IFERROR(VLOOKUP($X409,KEEPERS!$A$3:$H$300,6,FALSE),"")</f>
        <v/>
      </c>
      <c r="AR409" s="110" t="str">
        <f>IFERROR(VLOOKUP($X409,KEEPERS!$A$3:$H$300,7,FALSE),"")</f>
        <v/>
      </c>
      <c r="AT409" s="110" t="str">
        <f>IFERROR(VLOOKUP($X409,HIT!$B$182:$AM$2000,1,FALSE),"")</f>
        <v>Tyler O’Neill</v>
      </c>
      <c r="AU409" s="407">
        <f>IFERROR(VLOOKUP($X409,HIT!$B$182:$AM$2000,32,FALSE),0)</f>
        <v>159.65</v>
      </c>
      <c r="AV409" s="407">
        <f>IFERROR(VLOOKUP($X409,HIT!$B$182:$AM$2000,33,FALSE),0)</f>
        <v>1.995625</v>
      </c>
      <c r="AW409" s="110" t="str">
        <f>IFERROR(VLOOKUP($X409,PITCH!$B$182:$AP$2000,1,FALSE),"")</f>
        <v/>
      </c>
      <c r="AX409" s="110">
        <f>IFERROR(VLOOKUP($X409,PITCH!$B$182:$AP$2000,35,FALSE),0)</f>
        <v>0</v>
      </c>
      <c r="AY409" s="110">
        <f>IFERROR(VLOOKUP($X409,PITCH!$B$182:$AP$2000,36,FALSE),0)</f>
        <v>0</v>
      </c>
      <c r="AZ409" s="408">
        <f t="shared" si="28"/>
        <v>159.65</v>
      </c>
      <c r="BA409" s="408">
        <f>IF(AZ409&gt;0,RANK(AZ409,AZ$3:AZ1069),"")</f>
        <v>440</v>
      </c>
      <c r="BB409" s="408">
        <f ca="1">IFERROR(VLOOKUP($X409,HIT!$B$182:$AP$2000,31,FALSE),0)</f>
        <v>50</v>
      </c>
      <c r="BC409" s="408">
        <f>IFERROR(VLOOKUP($X409,PITCH!$B$182:$AP$2000,34,FALSE),0)</f>
        <v>0</v>
      </c>
      <c r="BE409" s="110">
        <f>IFERROR(VLOOKUP($X409,OBP!$B$182:$AN$2001,32,FALSE),"")</f>
        <v>305</v>
      </c>
      <c r="BG409" s="110">
        <f>IFERROR(VLOOKUP($X409,OPS!$B$183:$AL$2002,31,FALSE),"")</f>
        <v>289</v>
      </c>
      <c r="BI409" s="110" t="str">
        <f>IFERROR(VLOOKUP($X409,PITCH!$B$205:$AP$2000,34,FALSE),"")</f>
        <v/>
      </c>
      <c r="BJ409" s="110" t="str">
        <f>IFERROR(VLOOKUP($X409,PITCH!$B$205:$AP$2000,34,FALSE),"")</f>
        <v/>
      </c>
      <c r="BK409" s="110" t="str">
        <f>IFERROR(VLOOKUP($X409,PITCH!$B$205:$AP$2000,34,FALSE),"")</f>
        <v/>
      </c>
    </row>
    <row r="410" spans="2:63" x14ac:dyDescent="0.2">
      <c r="B410" t="s">
        <v>2249</v>
      </c>
      <c r="C410" t="s">
        <v>715</v>
      </c>
      <c r="D410" t="s">
        <v>97</v>
      </c>
      <c r="F410">
        <v>-5</v>
      </c>
      <c r="G410">
        <v>303</v>
      </c>
      <c r="H410">
        <v>33</v>
      </c>
      <c r="I410">
        <v>7</v>
      </c>
      <c r="J410">
        <v>31</v>
      </c>
      <c r="K410">
        <v>7</v>
      </c>
      <c r="L410">
        <v>0.246</v>
      </c>
      <c r="T410" s="127">
        <f t="shared" si="29"/>
        <v>408</v>
      </c>
      <c r="U410" t="str">
        <f t="shared" si="26"/>
        <v>H</v>
      </c>
      <c r="V410">
        <f>IF(U410="H",COUNTIF($U$3:$U410,"H"),"")</f>
        <v>219</v>
      </c>
      <c r="W410" t="str">
        <f>IF(U410="P",COUNTIF($U$3:$U410,"P"),"")</f>
        <v/>
      </c>
      <c r="X410" s="76" t="str">
        <f t="shared" si="27"/>
        <v>Austin Barnes</v>
      </c>
      <c r="Y410" t="str">
        <f>IFERROR(VLOOKUP($X410,PITCH!$B$7:$AJ$2004,29,FALSE),"")</f>
        <v/>
      </c>
      <c r="Z410" t="str">
        <f>IFERROR(VLOOKUP($X410,PITCH!$B$7:$AJ$2004,30,FALSE),"")</f>
        <v/>
      </c>
      <c r="AA410" t="str">
        <f>IFERROR(VLOOKUP($X410,PITCH!$B$7:$AJ$2004,31,FALSE),"")</f>
        <v/>
      </c>
      <c r="AB410" t="str">
        <f>IFERROR(VLOOKUP($X410,PITCH!$B$7:$AJ$2004,1,FALSE),"")</f>
        <v/>
      </c>
      <c r="AD410" s="108" t="str">
        <f>IFERROR(VLOOKUP($X410,Prospects!$A$3:$K$281,1,FALSE),"")</f>
        <v/>
      </c>
      <c r="AE410" s="108" t="str">
        <f>IFERROR(VLOOKUP($X410,Prospects!$A$3:$K$281,9,FALSE),"")</f>
        <v/>
      </c>
      <c r="AF410" s="108" t="str">
        <f>IFERROR(VLOOKUP($X410,Prospects!$A$3:$K$281,2,FALSE),"")</f>
        <v/>
      </c>
      <c r="AG410" s="110" t="str">
        <f>IFERROR(VLOOKUP($X410,Prospects!$A$3:$K$281,10,FALSE),"")</f>
        <v/>
      </c>
      <c r="AH410" s="110" t="str">
        <f>IFERROR(VLOOKUP($X410,Prospects!$A$3:$K$281,11,FALSE),"")</f>
        <v/>
      </c>
      <c r="AI410" s="110" t="str">
        <f>IFERROR(VLOOKUP($X410,Prospects!$A$3:$K$281,3,FALSE),"")</f>
        <v/>
      </c>
      <c r="AJ410" s="110" t="str">
        <f>IFERROR(VLOOKUP($X410,Prospects!$A$3:$K$281,4,FALSE),"")</f>
        <v/>
      </c>
      <c r="AK410" s="110" t="str">
        <f>IFERROR(VLOOKUP($X410,Prospects!$A$3:$K$281,5,FALSE),"")</f>
        <v/>
      </c>
      <c r="AL410" s="110" t="str">
        <f>IFERROR(VLOOKUP($X410,Prospects!$A$3:$K$281,6,FALSE),"")</f>
        <v/>
      </c>
      <c r="AN410" s="108" t="str">
        <f>IFERROR(VLOOKUP($X410,KEEPERS!$A$3:$H$300,1,FALSE),"")</f>
        <v/>
      </c>
      <c r="AO410" s="108" t="str">
        <f>IFERROR(VLOOKUP($X410,KEEPERS!$A$3:$H$300,5,FALSE),"")</f>
        <v/>
      </c>
      <c r="AP410" s="108" t="str">
        <f>IFERROR(VLOOKUP($X410,KEEPERS!$A$3:$H$300,2,FALSE),"")</f>
        <v/>
      </c>
      <c r="AQ410" s="110" t="str">
        <f>IFERROR(VLOOKUP($X410,KEEPERS!$A$3:$H$300,6,FALSE),"")</f>
        <v/>
      </c>
      <c r="AR410" s="110" t="str">
        <f>IFERROR(VLOOKUP($X410,KEEPERS!$A$3:$H$300,7,FALSE),"")</f>
        <v/>
      </c>
      <c r="AT410" s="110" t="str">
        <f>IFERROR(VLOOKUP($X410,HIT!$B$182:$AM$2000,1,FALSE),"")</f>
        <v>Austin Barnes</v>
      </c>
      <c r="AU410" s="407">
        <f>IFERROR(VLOOKUP($X410,HIT!$B$182:$AM$2000,32,FALSE),0)</f>
        <v>183.50000000000003</v>
      </c>
      <c r="AV410" s="407">
        <f>IFERROR(VLOOKUP($X410,HIT!$B$182:$AM$2000,33,FALSE),0)</f>
        <v>1.8724489795918371</v>
      </c>
      <c r="AW410" s="110" t="str">
        <f>IFERROR(VLOOKUP($X410,PITCH!$B$182:$AP$2000,1,FALSE),"")</f>
        <v/>
      </c>
      <c r="AX410" s="110">
        <f>IFERROR(VLOOKUP($X410,PITCH!$B$182:$AP$2000,35,FALSE),0)</f>
        <v>0</v>
      </c>
      <c r="AY410" s="110">
        <f>IFERROR(VLOOKUP($X410,PITCH!$B$182:$AP$2000,36,FALSE),0)</f>
        <v>0</v>
      </c>
      <c r="AZ410" s="408">
        <f t="shared" si="28"/>
        <v>183.50000000000003</v>
      </c>
      <c r="BA410" s="408">
        <f>IF(AZ410&gt;0,RANK(AZ410,AZ$3:AZ1070),"")</f>
        <v>409</v>
      </c>
      <c r="BB410" s="408">
        <f ca="1">IFERROR(VLOOKUP($X410,HIT!$B$182:$AP$2000,31,FALSE),0)</f>
        <v>502</v>
      </c>
      <c r="BC410" s="408">
        <f>IFERROR(VLOOKUP($X410,PITCH!$B$182:$AP$2000,34,FALSE),0)</f>
        <v>0</v>
      </c>
      <c r="BE410" s="110">
        <f>IFERROR(VLOOKUP($X410,OBP!$B$182:$AN$2001,32,FALSE),"")</f>
        <v>182</v>
      </c>
      <c r="BG410" s="110">
        <f>IFERROR(VLOOKUP($X410,OPS!$B$183:$AL$2002,31,FALSE),"")</f>
        <v>203</v>
      </c>
      <c r="BI410" s="110" t="str">
        <f>IFERROR(VLOOKUP($X410,PITCH!$B$205:$AP$2000,34,FALSE),"")</f>
        <v/>
      </c>
      <c r="BJ410" s="110" t="str">
        <f>IFERROR(VLOOKUP($X410,PITCH!$B$205:$AP$2000,34,FALSE),"")</f>
        <v/>
      </c>
      <c r="BK410" s="110" t="str">
        <f>IFERROR(VLOOKUP($X410,PITCH!$B$205:$AP$2000,34,FALSE),"")</f>
        <v/>
      </c>
    </row>
    <row r="411" spans="2:63" x14ac:dyDescent="0.2">
      <c r="B411" t="s">
        <v>3446</v>
      </c>
      <c r="C411" t="s">
        <v>2</v>
      </c>
      <c r="D411" t="s">
        <v>118</v>
      </c>
      <c r="E411" t="s">
        <v>1026</v>
      </c>
      <c r="F411">
        <v>-5</v>
      </c>
      <c r="G411">
        <v>265</v>
      </c>
      <c r="H411">
        <v>35</v>
      </c>
      <c r="I411">
        <v>12</v>
      </c>
      <c r="J411">
        <v>37</v>
      </c>
      <c r="K411">
        <v>2</v>
      </c>
      <c r="L411">
        <v>0.26400000000000001</v>
      </c>
      <c r="T411" s="127">
        <f t="shared" si="29"/>
        <v>409</v>
      </c>
      <c r="U411" t="str">
        <f t="shared" si="26"/>
        <v>H</v>
      </c>
      <c r="V411">
        <f>IF(U411="H",COUNTIF($U$3:$U411,"H"),"")</f>
        <v>220</v>
      </c>
      <c r="W411" t="str">
        <f>IF(U411="P",COUNTIF($U$3:$U411,"P"),"")</f>
        <v/>
      </c>
      <c r="X411" s="76" t="str">
        <f t="shared" si="27"/>
        <v>Brandon Lowe</v>
      </c>
      <c r="Y411" t="str">
        <f>IFERROR(VLOOKUP($X411,PITCH!$B$7:$AJ$2004,29,FALSE),"")</f>
        <v/>
      </c>
      <c r="Z411" t="str">
        <f>IFERROR(VLOOKUP($X411,PITCH!$B$7:$AJ$2004,30,FALSE),"")</f>
        <v/>
      </c>
      <c r="AA411" t="str">
        <f>IFERROR(VLOOKUP($X411,PITCH!$B$7:$AJ$2004,31,FALSE),"")</f>
        <v/>
      </c>
      <c r="AB411" t="str">
        <f>IFERROR(VLOOKUP($X411,PITCH!$B$7:$AJ$2004,1,FALSE),"")</f>
        <v/>
      </c>
      <c r="AD411" s="108" t="str">
        <f>IFERROR(VLOOKUP($X411,Prospects!$A$3:$K$281,1,FALSE),"")</f>
        <v/>
      </c>
      <c r="AE411" s="108" t="str">
        <f>IFERROR(VLOOKUP($X411,Prospects!$A$3:$K$281,9,FALSE),"")</f>
        <v/>
      </c>
      <c r="AF411" s="108" t="str">
        <f>IFERROR(VLOOKUP($X411,Prospects!$A$3:$K$281,2,FALSE),"")</f>
        <v/>
      </c>
      <c r="AG411" s="110" t="str">
        <f>IFERROR(VLOOKUP($X411,Prospects!$A$3:$K$281,10,FALSE),"")</f>
        <v/>
      </c>
      <c r="AH411" s="110" t="str">
        <f>IFERROR(VLOOKUP($X411,Prospects!$A$3:$K$281,11,FALSE),"")</f>
        <v/>
      </c>
      <c r="AI411" s="110" t="str">
        <f>IFERROR(VLOOKUP($X411,Prospects!$A$3:$K$281,3,FALSE),"")</f>
        <v/>
      </c>
      <c r="AJ411" s="110" t="str">
        <f>IFERROR(VLOOKUP($X411,Prospects!$A$3:$K$281,4,FALSE),"")</f>
        <v/>
      </c>
      <c r="AK411" s="110" t="str">
        <f>IFERROR(VLOOKUP($X411,Prospects!$A$3:$K$281,5,FALSE),"")</f>
        <v/>
      </c>
      <c r="AL411" s="110" t="str">
        <f>IFERROR(VLOOKUP($X411,Prospects!$A$3:$K$281,6,FALSE),"")</f>
        <v/>
      </c>
      <c r="AN411" s="108" t="str">
        <f>IFERROR(VLOOKUP($X411,KEEPERS!$A$3:$H$300,1,FALSE),"")</f>
        <v/>
      </c>
      <c r="AO411" s="108" t="str">
        <f>IFERROR(VLOOKUP($X411,KEEPERS!$A$3:$H$300,5,FALSE),"")</f>
        <v/>
      </c>
      <c r="AP411" s="108" t="str">
        <f>IFERROR(VLOOKUP($X411,KEEPERS!$A$3:$H$300,2,FALSE),"")</f>
        <v/>
      </c>
      <c r="AQ411" s="110" t="str">
        <f>IFERROR(VLOOKUP($X411,KEEPERS!$A$3:$H$300,6,FALSE),"")</f>
        <v/>
      </c>
      <c r="AR411" s="110" t="str">
        <f>IFERROR(VLOOKUP($X411,KEEPERS!$A$3:$H$300,7,FALSE),"")</f>
        <v/>
      </c>
      <c r="AT411" s="110" t="str">
        <f>IFERROR(VLOOKUP($X411,HIT!$B$182:$AM$2000,1,FALSE),"")</f>
        <v>Brandon Lowe</v>
      </c>
      <c r="AU411" s="407">
        <f>IFERROR(VLOOKUP($X411,HIT!$B$182:$AM$2000,32,FALSE),0)</f>
        <v>169.25</v>
      </c>
      <c r="AV411" s="407">
        <f>IFERROR(VLOOKUP($X411,HIT!$B$182:$AM$2000,33,FALSE),0)</f>
        <v>1.9454022988505748</v>
      </c>
      <c r="AW411" s="110" t="str">
        <f>IFERROR(VLOOKUP($X411,PITCH!$B$182:$AP$2000,1,FALSE),"")</f>
        <v/>
      </c>
      <c r="AX411" s="110">
        <f>IFERROR(VLOOKUP($X411,PITCH!$B$182:$AP$2000,35,FALSE),0)</f>
        <v>0</v>
      </c>
      <c r="AY411" s="110">
        <f>IFERROR(VLOOKUP($X411,PITCH!$B$182:$AP$2000,36,FALSE),0)</f>
        <v>0</v>
      </c>
      <c r="AZ411" s="408">
        <f t="shared" si="28"/>
        <v>169.25</v>
      </c>
      <c r="BA411" s="408">
        <f>IF(AZ411&gt;0,RANK(AZ411,AZ$3:AZ1071),"")</f>
        <v>427</v>
      </c>
      <c r="BB411" s="408">
        <f ca="1">IFERROR(VLOOKUP($X411,HIT!$B$182:$AP$2000,31,FALSE),0)</f>
        <v>147</v>
      </c>
      <c r="BC411" s="408">
        <f>IFERROR(VLOOKUP($X411,PITCH!$B$182:$AP$2000,34,FALSE),0)</f>
        <v>0</v>
      </c>
      <c r="BE411" s="110">
        <f>IFERROR(VLOOKUP($X411,OBP!$B$182:$AN$2001,32,FALSE),"")</f>
        <v>310</v>
      </c>
      <c r="BG411" s="110">
        <f>IFERROR(VLOOKUP($X411,OPS!$B$183:$AL$2002,31,FALSE),"")</f>
        <v>309</v>
      </c>
      <c r="BI411" s="110" t="str">
        <f>IFERROR(VLOOKUP($X411,PITCH!$B$205:$AP$2000,34,FALSE),"")</f>
        <v/>
      </c>
      <c r="BJ411" s="110" t="str">
        <f>IFERROR(VLOOKUP($X411,PITCH!$B$205:$AP$2000,34,FALSE),"")</f>
        <v/>
      </c>
      <c r="BK411" s="110" t="str">
        <f>IFERROR(VLOOKUP($X411,PITCH!$B$205:$AP$2000,34,FALSE),"")</f>
        <v/>
      </c>
    </row>
    <row r="412" spans="2:63" x14ac:dyDescent="0.2">
      <c r="B412" t="s">
        <v>3384</v>
      </c>
      <c r="C412" t="s">
        <v>140</v>
      </c>
      <c r="D412" t="s">
        <v>111</v>
      </c>
      <c r="E412" t="s">
        <v>111</v>
      </c>
      <c r="F412">
        <v>-5</v>
      </c>
      <c r="M412">
        <v>37</v>
      </c>
      <c r="N412">
        <v>2</v>
      </c>
      <c r="O412">
        <v>0</v>
      </c>
      <c r="P412">
        <v>3.16</v>
      </c>
      <c r="Q412">
        <v>1.1200000000000001</v>
      </c>
      <c r="R412">
        <v>44</v>
      </c>
      <c r="T412" s="127">
        <f t="shared" si="29"/>
        <v>410</v>
      </c>
      <c r="U412" t="str">
        <f t="shared" si="26"/>
        <v>P</v>
      </c>
      <c r="V412" t="str">
        <f>IF(U412="H",COUNTIF($U$3:$U412,"H"),"")</f>
        <v/>
      </c>
      <c r="W412">
        <f>IF(U412="P",COUNTIF($U$3:$U412,"P"),"")</f>
        <v>190</v>
      </c>
      <c r="X412" s="76" t="str">
        <f t="shared" si="27"/>
        <v>Jesus Luzardo</v>
      </c>
      <c r="Y412">
        <f>IFERROR(VLOOKUP($X412,PITCH!$B$7:$AJ$2004,29,FALSE),"")</f>
        <v>7.9977502812148478</v>
      </c>
      <c r="Z412">
        <f>IFERROR(VLOOKUP($X412,PITCH!$B$7:$AJ$2004,30,FALSE),"")</f>
        <v>3.2395950506186724</v>
      </c>
      <c r="AA412">
        <f>IFERROR(VLOOKUP($X412,PITCH!$B$7:$AJ$2004,31,FALSE),"")</f>
        <v>4.7581552305961754</v>
      </c>
      <c r="AB412" t="str">
        <f>IFERROR(VLOOKUP($X412,PITCH!$B$7:$AJ$2004,1,FALSE),"")</f>
        <v>Jesus Luzardo</v>
      </c>
      <c r="AD412" s="108" t="str">
        <f>IFERROR(VLOOKUP($X412,Prospects!$A$3:$K$281,1,FALSE),"")</f>
        <v>Jesus Luzardo</v>
      </c>
      <c r="AE412" s="108" t="str">
        <f>IFERROR(VLOOKUP($X412,Prospects!$A$3:$K$281,9,FALSE),"")</f>
        <v>P</v>
      </c>
      <c r="AF412" s="108">
        <f>IFERROR(VLOOKUP($X412,Prospects!$A$3:$K$281,2,FALSE),"")</f>
        <v>31</v>
      </c>
      <c r="AG412" s="110" t="str">
        <f>IFERROR(VLOOKUP($X412,Prospects!$A$3:$K$281,10,FALSE),"")</f>
        <v/>
      </c>
      <c r="AH412" s="110">
        <f>IFERROR(VLOOKUP($X412,Prospects!$A$3:$K$281,11,FALSE),"")</f>
        <v>4</v>
      </c>
      <c r="AI412" s="110" t="str">
        <f>IFERROR(VLOOKUP($X412,Prospects!$A$3:$K$281,3,FALSE),"")</f>
        <v>LHP</v>
      </c>
      <c r="AJ412" s="110">
        <f>IFERROR(VLOOKUP($X412,Prospects!$A$3:$K$281,4,FALSE),"")</f>
        <v>2019</v>
      </c>
      <c r="AK412" s="110">
        <f>IFERROR(VLOOKUP($X412,Prospects!$A$3:$K$281,5,FALSE),"")</f>
        <v>0</v>
      </c>
      <c r="AL412" s="110" t="str">
        <f>IFERROR(VLOOKUP($X412,Prospects!$A$3:$K$281,6,FALSE),"")</f>
        <v>OAK</v>
      </c>
      <c r="AN412" s="108" t="str">
        <f>IFERROR(VLOOKUP($X412,KEEPERS!$A$3:$H$300,1,FALSE),"")</f>
        <v/>
      </c>
      <c r="AO412" s="108" t="str">
        <f>IFERROR(VLOOKUP($X412,KEEPERS!$A$3:$H$300,5,FALSE),"")</f>
        <v/>
      </c>
      <c r="AP412" s="108" t="str">
        <f>IFERROR(VLOOKUP($X412,KEEPERS!$A$3:$H$300,2,FALSE),"")</f>
        <v/>
      </c>
      <c r="AQ412" s="110" t="str">
        <f>IFERROR(VLOOKUP($X412,KEEPERS!$A$3:$H$300,6,FALSE),"")</f>
        <v/>
      </c>
      <c r="AR412" s="110" t="str">
        <f>IFERROR(VLOOKUP($X412,KEEPERS!$A$3:$H$300,7,FALSE),"")</f>
        <v/>
      </c>
      <c r="AT412" s="110" t="str">
        <f>IFERROR(VLOOKUP($X412,HIT!$B$182:$AM$2000,1,FALSE),"")</f>
        <v/>
      </c>
      <c r="AU412" s="407">
        <f>IFERROR(VLOOKUP($X412,HIT!$B$182:$AM$2000,32,FALSE),0)</f>
        <v>0</v>
      </c>
      <c r="AV412" s="407">
        <f>IFERROR(VLOOKUP($X412,HIT!$B$182:$AM$2000,33,FALSE),0)</f>
        <v>0</v>
      </c>
      <c r="AW412" s="110" t="str">
        <f>IFERROR(VLOOKUP($X412,PITCH!$B$182:$AP$2000,1,FALSE),"")</f>
        <v>Jesus Luzardo</v>
      </c>
      <c r="AX412" s="110">
        <f>IFERROR(VLOOKUP($X412,PITCH!$B$182:$AP$2000,35,FALSE),0)</f>
        <v>186.20000000000005</v>
      </c>
      <c r="AY412" s="110">
        <f>IFERROR(VLOOKUP($X412,PITCH!$B$182:$AP$2000,36,FALSE),0)</f>
        <v>10.95294117647059</v>
      </c>
      <c r="AZ412" s="408">
        <f t="shared" si="28"/>
        <v>186.20000000000005</v>
      </c>
      <c r="BA412" s="408">
        <f>IF(AZ412&gt;0,RANK(AZ412,AZ$3:AZ1072),"")</f>
        <v>406</v>
      </c>
      <c r="BB412" s="408">
        <f>IFERROR(VLOOKUP($X412,HIT!$B$182:$AP$2000,31,FALSE),0)</f>
        <v>0</v>
      </c>
      <c r="BC412" s="408">
        <f ca="1">IFERROR(VLOOKUP($X412,PITCH!$B$182:$AP$2000,34,FALSE),0)</f>
        <v>134</v>
      </c>
      <c r="BE412" s="110" t="str">
        <f>IFERROR(VLOOKUP($X412,OBP!$B$182:$AN$2001,32,FALSE),"")</f>
        <v/>
      </c>
      <c r="BG412" s="110" t="str">
        <f>IFERROR(VLOOKUP($X412,OPS!$B$183:$AL$2002,31,FALSE),"")</f>
        <v/>
      </c>
      <c r="BI412" s="110">
        <f ca="1">IFERROR(VLOOKUP($X412,PITCH!$B$205:$AP$2000,34,FALSE),"")</f>
        <v>134</v>
      </c>
      <c r="BJ412" s="110">
        <f ca="1">IFERROR(VLOOKUP($X412,PITCH!$B$205:$AP$2000,34,FALSE),"")</f>
        <v>134</v>
      </c>
      <c r="BK412" s="110">
        <f ca="1">IFERROR(VLOOKUP($X412,PITCH!$B$205:$AP$2000,34,FALSE),"")</f>
        <v>134</v>
      </c>
    </row>
    <row r="413" spans="2:63" x14ac:dyDescent="0.2">
      <c r="B413" t="s">
        <v>3447</v>
      </c>
      <c r="C413" t="s">
        <v>136</v>
      </c>
      <c r="D413" t="s">
        <v>114</v>
      </c>
      <c r="E413" t="s">
        <v>114</v>
      </c>
      <c r="F413">
        <v>-5</v>
      </c>
      <c r="G413">
        <v>276</v>
      </c>
      <c r="H413">
        <v>31</v>
      </c>
      <c r="I413">
        <v>14</v>
      </c>
      <c r="J413">
        <v>38</v>
      </c>
      <c r="K413">
        <v>2</v>
      </c>
      <c r="L413">
        <v>0.25900000000000001</v>
      </c>
      <c r="T413" s="127">
        <f t="shared" si="29"/>
        <v>411</v>
      </c>
      <c r="U413" t="str">
        <f t="shared" si="26"/>
        <v>H</v>
      </c>
      <c r="V413">
        <f>IF(U413="H",COUNTIF($U$3:$U413,"H"),"")</f>
        <v>221</v>
      </c>
      <c r="W413" t="str">
        <f>IF(U413="P",COUNTIF($U$3:$U413,"P"),"")</f>
        <v/>
      </c>
      <c r="X413" s="76" t="str">
        <f t="shared" si="27"/>
        <v>Jake Cave</v>
      </c>
      <c r="Y413" t="str">
        <f>IFERROR(VLOOKUP($X413,PITCH!$B$7:$AJ$2004,29,FALSE),"")</f>
        <v/>
      </c>
      <c r="Z413" t="str">
        <f>IFERROR(VLOOKUP($X413,PITCH!$B$7:$AJ$2004,30,FALSE),"")</f>
        <v/>
      </c>
      <c r="AA413" t="str">
        <f>IFERROR(VLOOKUP($X413,PITCH!$B$7:$AJ$2004,31,FALSE),"")</f>
        <v/>
      </c>
      <c r="AB413" t="str">
        <f>IFERROR(VLOOKUP($X413,PITCH!$B$7:$AJ$2004,1,FALSE),"")</f>
        <v/>
      </c>
      <c r="AD413" s="108" t="str">
        <f>IFERROR(VLOOKUP($X413,Prospects!$A$3:$K$281,1,FALSE),"")</f>
        <v/>
      </c>
      <c r="AE413" s="108" t="str">
        <f>IFERROR(VLOOKUP($X413,Prospects!$A$3:$K$281,9,FALSE),"")</f>
        <v/>
      </c>
      <c r="AF413" s="108" t="str">
        <f>IFERROR(VLOOKUP($X413,Prospects!$A$3:$K$281,2,FALSE),"")</f>
        <v/>
      </c>
      <c r="AG413" s="110" t="str">
        <f>IFERROR(VLOOKUP($X413,Prospects!$A$3:$K$281,10,FALSE),"")</f>
        <v/>
      </c>
      <c r="AH413" s="110" t="str">
        <f>IFERROR(VLOOKUP($X413,Prospects!$A$3:$K$281,11,FALSE),"")</f>
        <v/>
      </c>
      <c r="AI413" s="110" t="str">
        <f>IFERROR(VLOOKUP($X413,Prospects!$A$3:$K$281,3,FALSE),"")</f>
        <v/>
      </c>
      <c r="AJ413" s="110" t="str">
        <f>IFERROR(VLOOKUP($X413,Prospects!$A$3:$K$281,4,FALSE),"")</f>
        <v/>
      </c>
      <c r="AK413" s="110" t="str">
        <f>IFERROR(VLOOKUP($X413,Prospects!$A$3:$K$281,5,FALSE),"")</f>
        <v/>
      </c>
      <c r="AL413" s="110" t="str">
        <f>IFERROR(VLOOKUP($X413,Prospects!$A$3:$K$281,6,FALSE),"")</f>
        <v/>
      </c>
      <c r="AN413" s="108" t="str">
        <f>IFERROR(VLOOKUP($X413,KEEPERS!$A$3:$H$300,1,FALSE),"")</f>
        <v/>
      </c>
      <c r="AO413" s="108" t="str">
        <f>IFERROR(VLOOKUP($X413,KEEPERS!$A$3:$H$300,5,FALSE),"")</f>
        <v/>
      </c>
      <c r="AP413" s="108" t="str">
        <f>IFERROR(VLOOKUP($X413,KEEPERS!$A$3:$H$300,2,FALSE),"")</f>
        <v/>
      </c>
      <c r="AQ413" s="110" t="str">
        <f>IFERROR(VLOOKUP($X413,KEEPERS!$A$3:$H$300,6,FALSE),"")</f>
        <v/>
      </c>
      <c r="AR413" s="110" t="str">
        <f>IFERROR(VLOOKUP($X413,KEEPERS!$A$3:$H$300,7,FALSE),"")</f>
        <v/>
      </c>
      <c r="AT413" s="110" t="str">
        <f>IFERROR(VLOOKUP($X413,HIT!$B$182:$AM$2000,1,FALSE),"")</f>
        <v>Jake Cave</v>
      </c>
      <c r="AU413" s="407">
        <f>IFERROR(VLOOKUP($X413,HIT!$B$182:$AM$2000,32,FALSE),0)</f>
        <v>58</v>
      </c>
      <c r="AV413" s="407">
        <f>IFERROR(VLOOKUP($X413,HIT!$B$182:$AM$2000,33,FALSE),0)</f>
        <v>1.3809523809523809</v>
      </c>
      <c r="AW413" s="110" t="str">
        <f>IFERROR(VLOOKUP($X413,PITCH!$B$182:$AP$2000,1,FALSE),"")</f>
        <v/>
      </c>
      <c r="AX413" s="110">
        <f>IFERROR(VLOOKUP($X413,PITCH!$B$182:$AP$2000,35,FALSE),0)</f>
        <v>0</v>
      </c>
      <c r="AY413" s="110">
        <f>IFERROR(VLOOKUP($X413,PITCH!$B$182:$AP$2000,36,FALSE),0)</f>
        <v>0</v>
      </c>
      <c r="AZ413" s="408">
        <f t="shared" si="28"/>
        <v>58</v>
      </c>
      <c r="BA413" s="408">
        <f>IF(AZ413&gt;0,RANK(AZ413,AZ$3:AZ1073),"")</f>
        <v>566</v>
      </c>
      <c r="BB413" s="408">
        <f ca="1">IFERROR(VLOOKUP($X413,HIT!$B$182:$AP$2000,31,FALSE),0)</f>
        <v>270</v>
      </c>
      <c r="BC413" s="408">
        <f>IFERROR(VLOOKUP($X413,PITCH!$B$182:$AP$2000,34,FALSE),0)</f>
        <v>0</v>
      </c>
      <c r="BE413" s="110">
        <f>IFERROR(VLOOKUP($X413,OBP!$B$182:$AN$2001,32,FALSE),"")</f>
        <v>458</v>
      </c>
      <c r="BG413" s="110">
        <f>IFERROR(VLOOKUP($X413,OPS!$B$183:$AL$2002,31,FALSE),"")</f>
        <v>455</v>
      </c>
      <c r="BI413" s="110" t="str">
        <f>IFERROR(VLOOKUP($X413,PITCH!$B$205:$AP$2000,34,FALSE),"")</f>
        <v/>
      </c>
      <c r="BJ413" s="110" t="str">
        <f>IFERROR(VLOOKUP($X413,PITCH!$B$205:$AP$2000,34,FALSE),"")</f>
        <v/>
      </c>
      <c r="BK413" s="110" t="str">
        <f>IFERROR(VLOOKUP($X413,PITCH!$B$205:$AP$2000,34,FALSE),"")</f>
        <v/>
      </c>
    </row>
    <row r="414" spans="2:63" x14ac:dyDescent="0.2">
      <c r="B414" t="s">
        <v>3448</v>
      </c>
      <c r="C414" t="s">
        <v>718</v>
      </c>
      <c r="D414" t="s">
        <v>116</v>
      </c>
      <c r="E414" t="s">
        <v>1032</v>
      </c>
      <c r="F414">
        <v>-5</v>
      </c>
      <c r="G414">
        <v>233</v>
      </c>
      <c r="H414">
        <v>26</v>
      </c>
      <c r="I414">
        <v>11</v>
      </c>
      <c r="J414">
        <v>30</v>
      </c>
      <c r="K414">
        <v>1</v>
      </c>
      <c r="L414">
        <v>0.23799999999999999</v>
      </c>
      <c r="T414" s="127">
        <f t="shared" si="29"/>
        <v>412</v>
      </c>
      <c r="U414" t="str">
        <f t="shared" si="26"/>
        <v>H</v>
      </c>
      <c r="V414">
        <f>IF(U414="H",COUNTIF($U$3:$U414,"H"),"")</f>
        <v>222</v>
      </c>
      <c r="W414" t="str">
        <f>IF(U414="P",COUNTIF($U$3:$U414,"P"),"")</f>
        <v/>
      </c>
      <c r="X414" s="76" t="str">
        <f t="shared" si="27"/>
        <v>J.D. Davis</v>
      </c>
      <c r="Y414" t="str">
        <f>IFERROR(VLOOKUP($X414,PITCH!$B$7:$AJ$2004,29,FALSE),"")</f>
        <v/>
      </c>
      <c r="Z414" t="str">
        <f>IFERROR(VLOOKUP($X414,PITCH!$B$7:$AJ$2004,30,FALSE),"")</f>
        <v/>
      </c>
      <c r="AA414" t="str">
        <f>IFERROR(VLOOKUP($X414,PITCH!$B$7:$AJ$2004,31,FALSE),"")</f>
        <v/>
      </c>
      <c r="AB414" t="str">
        <f>IFERROR(VLOOKUP($X414,PITCH!$B$7:$AJ$2004,1,FALSE),"")</f>
        <v/>
      </c>
      <c r="AD414" s="108" t="str">
        <f>IFERROR(VLOOKUP($X414,Prospects!$A$3:$K$281,1,FALSE),"")</f>
        <v/>
      </c>
      <c r="AE414" s="108" t="str">
        <f>IFERROR(VLOOKUP($X414,Prospects!$A$3:$K$281,9,FALSE),"")</f>
        <v/>
      </c>
      <c r="AF414" s="108" t="str">
        <f>IFERROR(VLOOKUP($X414,Prospects!$A$3:$K$281,2,FALSE),"")</f>
        <v/>
      </c>
      <c r="AG414" s="110" t="str">
        <f>IFERROR(VLOOKUP($X414,Prospects!$A$3:$K$281,10,FALSE),"")</f>
        <v/>
      </c>
      <c r="AH414" s="110" t="str">
        <f>IFERROR(VLOOKUP($X414,Prospects!$A$3:$K$281,11,FALSE),"")</f>
        <v/>
      </c>
      <c r="AI414" s="110" t="str">
        <f>IFERROR(VLOOKUP($X414,Prospects!$A$3:$K$281,3,FALSE),"")</f>
        <v/>
      </c>
      <c r="AJ414" s="110" t="str">
        <f>IFERROR(VLOOKUP($X414,Prospects!$A$3:$K$281,4,FALSE),"")</f>
        <v/>
      </c>
      <c r="AK414" s="110" t="str">
        <f>IFERROR(VLOOKUP($X414,Prospects!$A$3:$K$281,5,FALSE),"")</f>
        <v/>
      </c>
      <c r="AL414" s="110" t="str">
        <f>IFERROR(VLOOKUP($X414,Prospects!$A$3:$K$281,6,FALSE),"")</f>
        <v/>
      </c>
      <c r="AN414" s="108" t="str">
        <f>IFERROR(VLOOKUP($X414,KEEPERS!$A$3:$H$300,1,FALSE),"")</f>
        <v/>
      </c>
      <c r="AO414" s="108" t="str">
        <f>IFERROR(VLOOKUP($X414,KEEPERS!$A$3:$H$300,5,FALSE),"")</f>
        <v/>
      </c>
      <c r="AP414" s="108" t="str">
        <f>IFERROR(VLOOKUP($X414,KEEPERS!$A$3:$H$300,2,FALSE),"")</f>
        <v/>
      </c>
      <c r="AQ414" s="110" t="str">
        <f>IFERROR(VLOOKUP($X414,KEEPERS!$A$3:$H$300,6,FALSE),"")</f>
        <v/>
      </c>
      <c r="AR414" s="110" t="str">
        <f>IFERROR(VLOOKUP($X414,KEEPERS!$A$3:$H$300,7,FALSE),"")</f>
        <v/>
      </c>
      <c r="AT414" s="110" t="str">
        <f>IFERROR(VLOOKUP($X414,HIT!$B$182:$AM$2000,1,FALSE),"")</f>
        <v>J.D. Davis</v>
      </c>
      <c r="AU414" s="407">
        <f>IFERROR(VLOOKUP($X414,HIT!$B$182:$AM$2000,32,FALSE),0)</f>
        <v>99.949999999999989</v>
      </c>
      <c r="AV414" s="407">
        <f>IFERROR(VLOOKUP($X414,HIT!$B$182:$AM$2000,33,FALSE),0)</f>
        <v>1.5617187499999998</v>
      </c>
      <c r="AW414" s="110" t="str">
        <f>IFERROR(VLOOKUP($X414,PITCH!$B$182:$AP$2000,1,FALSE),"")</f>
        <v/>
      </c>
      <c r="AX414" s="110">
        <f>IFERROR(VLOOKUP($X414,PITCH!$B$182:$AP$2000,35,FALSE),0)</f>
        <v>0</v>
      </c>
      <c r="AY414" s="110">
        <f>IFERROR(VLOOKUP($X414,PITCH!$B$182:$AP$2000,36,FALSE),0)</f>
        <v>0</v>
      </c>
      <c r="AZ414" s="408">
        <f t="shared" si="28"/>
        <v>99.949999999999989</v>
      </c>
      <c r="BA414" s="408">
        <f>IF(AZ414&gt;0,RANK(AZ414,AZ$3:AZ1074),"")</f>
        <v>542</v>
      </c>
      <c r="BB414" s="408">
        <f ca="1">IFERROR(VLOOKUP($X414,HIT!$B$182:$AP$2000,31,FALSE),0)</f>
        <v>248</v>
      </c>
      <c r="BC414" s="408">
        <f>IFERROR(VLOOKUP($X414,PITCH!$B$182:$AP$2000,34,FALSE),0)</f>
        <v>0</v>
      </c>
      <c r="BE414" s="110">
        <f>IFERROR(VLOOKUP($X414,OBP!$B$182:$AN$2001,32,FALSE),"")</f>
        <v>420</v>
      </c>
      <c r="BG414" s="110">
        <f>IFERROR(VLOOKUP($X414,OPS!$B$183:$AL$2002,31,FALSE),"")</f>
        <v>412</v>
      </c>
      <c r="BI414" s="110" t="str">
        <f>IFERROR(VLOOKUP($X414,PITCH!$B$205:$AP$2000,34,FALSE),"")</f>
        <v/>
      </c>
      <c r="BJ414" s="110" t="str">
        <f>IFERROR(VLOOKUP($X414,PITCH!$B$205:$AP$2000,34,FALSE),"")</f>
        <v/>
      </c>
      <c r="BK414" s="110" t="str">
        <f>IFERROR(VLOOKUP($X414,PITCH!$B$205:$AP$2000,34,FALSE),"")</f>
        <v/>
      </c>
    </row>
    <row r="415" spans="2:63" x14ac:dyDescent="0.2">
      <c r="B415" t="s">
        <v>2571</v>
      </c>
      <c r="C415" t="s">
        <v>115</v>
      </c>
      <c r="D415" t="s">
        <v>998</v>
      </c>
      <c r="E415" t="s">
        <v>998</v>
      </c>
      <c r="F415">
        <v>-5</v>
      </c>
      <c r="G415">
        <v>323</v>
      </c>
      <c r="H415">
        <v>39</v>
      </c>
      <c r="I415">
        <v>10</v>
      </c>
      <c r="J415">
        <v>42</v>
      </c>
      <c r="K415">
        <v>0</v>
      </c>
      <c r="L415">
        <v>0.253</v>
      </c>
      <c r="T415" s="127">
        <f t="shared" si="29"/>
        <v>413</v>
      </c>
      <c r="U415" t="str">
        <f t="shared" si="26"/>
        <v>H</v>
      </c>
      <c r="V415">
        <f>IF(U415="H",COUNTIF($U$3:$U415,"H"),"")</f>
        <v>223</v>
      </c>
      <c r="W415" t="str">
        <f>IF(U415="P",COUNTIF($U$3:$U415,"P"),"")</f>
        <v/>
      </c>
      <c r="X415" s="76" t="str">
        <f t="shared" si="27"/>
        <v>John Hicks</v>
      </c>
      <c r="Y415" t="str">
        <f>IFERROR(VLOOKUP($X415,PITCH!$B$7:$AJ$2004,29,FALSE),"")</f>
        <v/>
      </c>
      <c r="Z415" t="str">
        <f>IFERROR(VLOOKUP($X415,PITCH!$B$7:$AJ$2004,30,FALSE),"")</f>
        <v/>
      </c>
      <c r="AA415" t="str">
        <f>IFERROR(VLOOKUP($X415,PITCH!$B$7:$AJ$2004,31,FALSE),"")</f>
        <v/>
      </c>
      <c r="AB415" t="str">
        <f>IFERROR(VLOOKUP($X415,PITCH!$B$7:$AJ$2004,1,FALSE),"")</f>
        <v/>
      </c>
      <c r="AD415" s="108" t="str">
        <f>IFERROR(VLOOKUP($X415,Prospects!$A$3:$K$281,1,FALSE),"")</f>
        <v/>
      </c>
      <c r="AE415" s="108" t="str">
        <f>IFERROR(VLOOKUP($X415,Prospects!$A$3:$K$281,9,FALSE),"")</f>
        <v/>
      </c>
      <c r="AF415" s="108" t="str">
        <f>IFERROR(VLOOKUP($X415,Prospects!$A$3:$K$281,2,FALSE),"")</f>
        <v/>
      </c>
      <c r="AG415" s="110" t="str">
        <f>IFERROR(VLOOKUP($X415,Prospects!$A$3:$K$281,10,FALSE),"")</f>
        <v/>
      </c>
      <c r="AH415" s="110" t="str">
        <f>IFERROR(VLOOKUP($X415,Prospects!$A$3:$K$281,11,FALSE),"")</f>
        <v/>
      </c>
      <c r="AI415" s="110" t="str">
        <f>IFERROR(VLOOKUP($X415,Prospects!$A$3:$K$281,3,FALSE),"")</f>
        <v/>
      </c>
      <c r="AJ415" s="110" t="str">
        <f>IFERROR(VLOOKUP($X415,Prospects!$A$3:$K$281,4,FALSE),"")</f>
        <v/>
      </c>
      <c r="AK415" s="110" t="str">
        <f>IFERROR(VLOOKUP($X415,Prospects!$A$3:$K$281,5,FALSE),"")</f>
        <v/>
      </c>
      <c r="AL415" s="110" t="str">
        <f>IFERROR(VLOOKUP($X415,Prospects!$A$3:$K$281,6,FALSE),"")</f>
        <v/>
      </c>
      <c r="AN415" s="108" t="str">
        <f>IFERROR(VLOOKUP($X415,KEEPERS!$A$3:$H$300,1,FALSE),"")</f>
        <v/>
      </c>
      <c r="AO415" s="108" t="str">
        <f>IFERROR(VLOOKUP($X415,KEEPERS!$A$3:$H$300,5,FALSE),"")</f>
        <v/>
      </c>
      <c r="AP415" s="108" t="str">
        <f>IFERROR(VLOOKUP($X415,KEEPERS!$A$3:$H$300,2,FALSE),"")</f>
        <v/>
      </c>
      <c r="AQ415" s="110" t="str">
        <f>IFERROR(VLOOKUP($X415,KEEPERS!$A$3:$H$300,6,FALSE),"")</f>
        <v/>
      </c>
      <c r="AR415" s="110" t="str">
        <f>IFERROR(VLOOKUP($X415,KEEPERS!$A$3:$H$300,7,FALSE),"")</f>
        <v/>
      </c>
      <c r="AT415" s="110" t="str">
        <f>IFERROR(VLOOKUP($X415,HIT!$B$182:$AM$2000,1,FALSE),"")</f>
        <v>John Hicks</v>
      </c>
      <c r="AU415" s="407">
        <f>IFERROR(VLOOKUP($X415,HIT!$B$182:$AM$2000,32,FALSE),0)</f>
        <v>171.45</v>
      </c>
      <c r="AV415" s="407">
        <f>IFERROR(VLOOKUP($X415,HIT!$B$182:$AM$2000,33,FALSE),0)</f>
        <v>1.8239361702127659</v>
      </c>
      <c r="AW415" s="110" t="str">
        <f>IFERROR(VLOOKUP($X415,PITCH!$B$182:$AP$2000,1,FALSE),"")</f>
        <v/>
      </c>
      <c r="AX415" s="110">
        <f>IFERROR(VLOOKUP($X415,PITCH!$B$182:$AP$2000,35,FALSE),0)</f>
        <v>0</v>
      </c>
      <c r="AY415" s="110">
        <f>IFERROR(VLOOKUP($X415,PITCH!$B$182:$AP$2000,36,FALSE),0)</f>
        <v>0</v>
      </c>
      <c r="AZ415" s="408">
        <f t="shared" si="28"/>
        <v>171.45</v>
      </c>
      <c r="BA415" s="408">
        <f>IF(AZ415&gt;0,RANK(AZ415,AZ$3:AZ1075),"")</f>
        <v>426</v>
      </c>
      <c r="BB415" s="408">
        <f ca="1">IFERROR(VLOOKUP($X415,HIT!$B$182:$AP$2000,31,FALSE),0)</f>
        <v>361</v>
      </c>
      <c r="BC415" s="408">
        <f>IFERROR(VLOOKUP($X415,PITCH!$B$182:$AP$2000,34,FALSE),0)</f>
        <v>0</v>
      </c>
      <c r="BE415" s="110">
        <f>IFERROR(VLOOKUP($X415,OBP!$B$182:$AN$2001,32,FALSE),"")</f>
        <v>205</v>
      </c>
      <c r="BG415" s="110">
        <f>IFERROR(VLOOKUP($X415,OPS!$B$183:$AL$2002,31,FALSE),"")</f>
        <v>200</v>
      </c>
      <c r="BI415" s="110" t="str">
        <f>IFERROR(VLOOKUP($X415,PITCH!$B$205:$AP$2000,34,FALSE),"")</f>
        <v/>
      </c>
      <c r="BJ415" s="110" t="str">
        <f>IFERROR(VLOOKUP($X415,PITCH!$B$205:$AP$2000,34,FALSE),"")</f>
        <v/>
      </c>
      <c r="BK415" s="110" t="str">
        <f>IFERROR(VLOOKUP($X415,PITCH!$B$205:$AP$2000,34,FALSE),"")</f>
        <v/>
      </c>
    </row>
    <row r="416" spans="2:63" x14ac:dyDescent="0.2">
      <c r="B416" t="s">
        <v>1274</v>
      </c>
      <c r="C416" t="s">
        <v>121</v>
      </c>
      <c r="D416" t="s">
        <v>114</v>
      </c>
      <c r="E416" t="s">
        <v>114</v>
      </c>
      <c r="F416">
        <v>-5</v>
      </c>
      <c r="G416">
        <v>362</v>
      </c>
      <c r="H416">
        <v>37</v>
      </c>
      <c r="I416">
        <v>14</v>
      </c>
      <c r="J416">
        <v>42</v>
      </c>
      <c r="K416">
        <v>2</v>
      </c>
      <c r="L416">
        <v>0.24099999999999999</v>
      </c>
      <c r="T416" s="127">
        <f t="shared" si="29"/>
        <v>414</v>
      </c>
      <c r="U416" t="str">
        <f t="shared" si="26"/>
        <v>H</v>
      </c>
      <c r="V416">
        <f>IF(U416="H",COUNTIF($U$3:$U416,"H"),"")</f>
        <v>224</v>
      </c>
      <c r="W416" t="str">
        <f>IF(U416="P",COUNTIF($U$3:$U416,"P"),"")</f>
        <v/>
      </c>
      <c r="X416" s="76" t="str">
        <f t="shared" si="27"/>
        <v>Willie Calhoun</v>
      </c>
      <c r="Y416" t="str">
        <f>IFERROR(VLOOKUP($X416,PITCH!$B$7:$AJ$2004,29,FALSE),"")</f>
        <v/>
      </c>
      <c r="Z416" t="str">
        <f>IFERROR(VLOOKUP($X416,PITCH!$B$7:$AJ$2004,30,FALSE),"")</f>
        <v/>
      </c>
      <c r="AA416" t="str">
        <f>IFERROR(VLOOKUP($X416,PITCH!$B$7:$AJ$2004,31,FALSE),"")</f>
        <v/>
      </c>
      <c r="AB416" t="str">
        <f>IFERROR(VLOOKUP($X416,PITCH!$B$7:$AJ$2004,1,FALSE),"")</f>
        <v/>
      </c>
      <c r="AD416" s="108" t="str">
        <f>IFERROR(VLOOKUP($X416,Prospects!$A$3:$K$281,1,FALSE),"")</f>
        <v/>
      </c>
      <c r="AE416" s="108" t="str">
        <f>IFERROR(VLOOKUP($X416,Prospects!$A$3:$K$281,9,FALSE),"")</f>
        <v/>
      </c>
      <c r="AF416" s="108" t="str">
        <f>IFERROR(VLOOKUP($X416,Prospects!$A$3:$K$281,2,FALSE),"")</f>
        <v/>
      </c>
      <c r="AG416" s="110" t="str">
        <f>IFERROR(VLOOKUP($X416,Prospects!$A$3:$K$281,10,FALSE),"")</f>
        <v/>
      </c>
      <c r="AH416" s="110" t="str">
        <f>IFERROR(VLOOKUP($X416,Prospects!$A$3:$K$281,11,FALSE),"")</f>
        <v/>
      </c>
      <c r="AI416" s="110" t="str">
        <f>IFERROR(VLOOKUP($X416,Prospects!$A$3:$K$281,3,FALSE),"")</f>
        <v/>
      </c>
      <c r="AJ416" s="110" t="str">
        <f>IFERROR(VLOOKUP($X416,Prospects!$A$3:$K$281,4,FALSE),"")</f>
        <v/>
      </c>
      <c r="AK416" s="110" t="str">
        <f>IFERROR(VLOOKUP($X416,Prospects!$A$3:$K$281,5,FALSE),"")</f>
        <v/>
      </c>
      <c r="AL416" s="110" t="str">
        <f>IFERROR(VLOOKUP($X416,Prospects!$A$3:$K$281,6,FALSE),"")</f>
        <v/>
      </c>
      <c r="AN416" s="108" t="str">
        <f>IFERROR(VLOOKUP($X416,KEEPERS!$A$3:$H$300,1,FALSE),"")</f>
        <v/>
      </c>
      <c r="AO416" s="108" t="str">
        <f>IFERROR(VLOOKUP($X416,KEEPERS!$A$3:$H$300,5,FALSE),"")</f>
        <v/>
      </c>
      <c r="AP416" s="108" t="str">
        <f>IFERROR(VLOOKUP($X416,KEEPERS!$A$3:$H$300,2,FALSE),"")</f>
        <v/>
      </c>
      <c r="AQ416" s="110" t="str">
        <f>IFERROR(VLOOKUP($X416,KEEPERS!$A$3:$H$300,6,FALSE),"")</f>
        <v/>
      </c>
      <c r="AR416" s="110" t="str">
        <f>IFERROR(VLOOKUP($X416,KEEPERS!$A$3:$H$300,7,FALSE),"")</f>
        <v/>
      </c>
      <c r="AT416" s="110" t="str">
        <f>IFERROR(VLOOKUP($X416,HIT!$B$182:$AM$2000,1,FALSE),"")</f>
        <v>Willie Calhoun</v>
      </c>
      <c r="AU416" s="407">
        <f>IFERROR(VLOOKUP($X416,HIT!$B$182:$AM$2000,32,FALSE),0)</f>
        <v>234.04999999999998</v>
      </c>
      <c r="AV416" s="407">
        <f>IFERROR(VLOOKUP($X416,HIT!$B$182:$AM$2000,33,FALSE),0)</f>
        <v>2.3641414141414141</v>
      </c>
      <c r="AW416" s="110" t="str">
        <f>IFERROR(VLOOKUP($X416,PITCH!$B$182:$AP$2000,1,FALSE),"")</f>
        <v/>
      </c>
      <c r="AX416" s="110">
        <f>IFERROR(VLOOKUP($X416,PITCH!$B$182:$AP$2000,35,FALSE),0)</f>
        <v>0</v>
      </c>
      <c r="AY416" s="110">
        <f>IFERROR(VLOOKUP($X416,PITCH!$B$182:$AP$2000,36,FALSE),0)</f>
        <v>0</v>
      </c>
      <c r="AZ416" s="408">
        <f t="shared" si="28"/>
        <v>234.04999999999998</v>
      </c>
      <c r="BA416" s="408">
        <f>IF(AZ416&gt;0,RANK(AZ416,AZ$3:AZ1076),"")</f>
        <v>351</v>
      </c>
      <c r="BB416" s="408">
        <f ca="1">IFERROR(VLOOKUP($X416,HIT!$B$182:$AP$2000,31,FALSE),0)</f>
        <v>135</v>
      </c>
      <c r="BC416" s="408">
        <f>IFERROR(VLOOKUP($X416,PITCH!$B$182:$AP$2000,34,FALSE),0)</f>
        <v>0</v>
      </c>
      <c r="BE416" s="110">
        <f>IFERROR(VLOOKUP($X416,OBP!$B$182:$AN$2001,32,FALSE),"")</f>
        <v>253</v>
      </c>
      <c r="BG416" s="110">
        <f>IFERROR(VLOOKUP($X416,OPS!$B$183:$AL$2002,31,FALSE),"")</f>
        <v>244</v>
      </c>
      <c r="BI416" s="110" t="str">
        <f>IFERROR(VLOOKUP($X416,PITCH!$B$205:$AP$2000,34,FALSE),"")</f>
        <v/>
      </c>
      <c r="BJ416" s="110" t="str">
        <f>IFERROR(VLOOKUP($X416,PITCH!$B$205:$AP$2000,34,FALSE),"")</f>
        <v/>
      </c>
      <c r="BK416" s="110" t="str">
        <f>IFERROR(VLOOKUP($X416,PITCH!$B$205:$AP$2000,34,FALSE),"")</f>
        <v/>
      </c>
    </row>
    <row r="417" spans="2:63" x14ac:dyDescent="0.2">
      <c r="B417" t="s">
        <v>2422</v>
      </c>
      <c r="C417" t="s">
        <v>8</v>
      </c>
      <c r="D417" t="s">
        <v>9</v>
      </c>
      <c r="E417" t="s">
        <v>9</v>
      </c>
      <c r="F417">
        <v>-5</v>
      </c>
      <c r="M417">
        <v>67</v>
      </c>
      <c r="N417">
        <v>5</v>
      </c>
      <c r="O417">
        <v>2</v>
      </c>
      <c r="P417">
        <v>2.77</v>
      </c>
      <c r="Q417">
        <v>1.05</v>
      </c>
      <c r="R417">
        <v>84</v>
      </c>
      <c r="T417" s="127">
        <f t="shared" si="29"/>
        <v>415</v>
      </c>
      <c r="U417" t="str">
        <f t="shared" si="26"/>
        <v>P</v>
      </c>
      <c r="V417" t="str">
        <f>IF(U417="H",COUNTIF($U$3:$U417,"H"),"")</f>
        <v/>
      </c>
      <c r="W417">
        <f>IF(U417="P",COUNTIF($U$3:$U417,"P"),"")</f>
        <v>191</v>
      </c>
      <c r="X417" s="76" t="str">
        <f t="shared" si="27"/>
        <v>Richard Rodriguez</v>
      </c>
      <c r="Y417">
        <f>IFERROR(VLOOKUP($X417,PITCH!$B$7:$AJ$2004,29,FALSE),"")</f>
        <v>9.9504950495049496</v>
      </c>
      <c r="Z417">
        <f>IFERROR(VLOOKUP($X417,PITCH!$B$7:$AJ$2004,30,FALSE),"")</f>
        <v>3.1188118811881189</v>
      </c>
      <c r="AA417">
        <f>IFERROR(VLOOKUP($X417,PITCH!$B$7:$AJ$2004,31,FALSE),"")</f>
        <v>6.8316831683168306</v>
      </c>
      <c r="AB417" t="str">
        <f>IFERROR(VLOOKUP($X417,PITCH!$B$7:$AJ$2004,1,FALSE),"")</f>
        <v>Richard Rodriguez</v>
      </c>
      <c r="AD417" s="108" t="str">
        <f>IFERROR(VLOOKUP($X417,Prospects!$A$3:$K$281,1,FALSE),"")</f>
        <v/>
      </c>
      <c r="AE417" s="108" t="str">
        <f>IFERROR(VLOOKUP($X417,Prospects!$A$3:$K$281,9,FALSE),"")</f>
        <v/>
      </c>
      <c r="AF417" s="108" t="str">
        <f>IFERROR(VLOOKUP($X417,Prospects!$A$3:$K$281,2,FALSE),"")</f>
        <v/>
      </c>
      <c r="AG417" s="110" t="str">
        <f>IFERROR(VLOOKUP($X417,Prospects!$A$3:$K$281,10,FALSE),"")</f>
        <v/>
      </c>
      <c r="AH417" s="110" t="str">
        <f>IFERROR(VLOOKUP($X417,Prospects!$A$3:$K$281,11,FALSE),"")</f>
        <v/>
      </c>
      <c r="AI417" s="110" t="str">
        <f>IFERROR(VLOOKUP($X417,Prospects!$A$3:$K$281,3,FALSE),"")</f>
        <v/>
      </c>
      <c r="AJ417" s="110" t="str">
        <f>IFERROR(VLOOKUP($X417,Prospects!$A$3:$K$281,4,FALSE),"")</f>
        <v/>
      </c>
      <c r="AK417" s="110" t="str">
        <f>IFERROR(VLOOKUP($X417,Prospects!$A$3:$K$281,5,FALSE),"")</f>
        <v/>
      </c>
      <c r="AL417" s="110" t="str">
        <f>IFERROR(VLOOKUP($X417,Prospects!$A$3:$K$281,6,FALSE),"")</f>
        <v/>
      </c>
      <c r="AN417" s="108" t="str">
        <f>IFERROR(VLOOKUP($X417,KEEPERS!$A$3:$H$300,1,FALSE),"")</f>
        <v/>
      </c>
      <c r="AO417" s="108" t="str">
        <f>IFERROR(VLOOKUP($X417,KEEPERS!$A$3:$H$300,5,FALSE),"")</f>
        <v/>
      </c>
      <c r="AP417" s="108" t="str">
        <f>IFERROR(VLOOKUP($X417,KEEPERS!$A$3:$H$300,2,FALSE),"")</f>
        <v/>
      </c>
      <c r="AQ417" s="110" t="str">
        <f>IFERROR(VLOOKUP($X417,KEEPERS!$A$3:$H$300,6,FALSE),"")</f>
        <v/>
      </c>
      <c r="AR417" s="110" t="str">
        <f>IFERROR(VLOOKUP($X417,KEEPERS!$A$3:$H$300,7,FALSE),"")</f>
        <v/>
      </c>
      <c r="AT417" s="110" t="str">
        <f>IFERROR(VLOOKUP($X417,HIT!$B$182:$AM$2000,1,FALSE),"")</f>
        <v/>
      </c>
      <c r="AU417" s="407">
        <f>IFERROR(VLOOKUP($X417,HIT!$B$182:$AM$2000,32,FALSE),0)</f>
        <v>0</v>
      </c>
      <c r="AV417" s="407">
        <f>IFERROR(VLOOKUP($X417,HIT!$B$182:$AM$2000,33,FALSE),0)</f>
        <v>0</v>
      </c>
      <c r="AW417" s="110" t="str">
        <f>IFERROR(VLOOKUP($X417,PITCH!$B$182:$AP$2000,1,FALSE),"")</f>
        <v>Richard Rodriguez</v>
      </c>
      <c r="AX417" s="110">
        <f>IFERROR(VLOOKUP($X417,PITCH!$B$182:$AP$2000,35,FALSE),0)</f>
        <v>120.30000000000001</v>
      </c>
      <c r="AY417" s="110">
        <f>IFERROR(VLOOKUP($X417,PITCH!$B$182:$AP$2000,36,FALSE),0)</f>
        <v>2.1872727272727275</v>
      </c>
      <c r="AZ417" s="408">
        <f t="shared" si="28"/>
        <v>120.30000000000001</v>
      </c>
      <c r="BA417" s="408">
        <f>IF(AZ417&gt;0,RANK(AZ417,AZ$3:AZ1077),"")</f>
        <v>519</v>
      </c>
      <c r="BB417" s="408">
        <f>IFERROR(VLOOKUP($X417,HIT!$B$182:$AP$2000,31,FALSE),0)</f>
        <v>0</v>
      </c>
      <c r="BC417" s="408">
        <f ca="1">IFERROR(VLOOKUP($X417,PITCH!$B$182:$AP$2000,34,FALSE),0)</f>
        <v>347</v>
      </c>
      <c r="BE417" s="110" t="str">
        <f>IFERROR(VLOOKUP($X417,OBP!$B$182:$AN$2001,32,FALSE),"")</f>
        <v/>
      </c>
      <c r="BG417" s="110" t="str">
        <f>IFERROR(VLOOKUP($X417,OPS!$B$183:$AL$2002,31,FALSE),"")</f>
        <v/>
      </c>
      <c r="BI417" s="110">
        <f ca="1">IFERROR(VLOOKUP($X417,PITCH!$B$205:$AP$2000,34,FALSE),"")</f>
        <v>347</v>
      </c>
      <c r="BJ417" s="110">
        <f ca="1">IFERROR(VLOOKUP($X417,PITCH!$B$205:$AP$2000,34,FALSE),"")</f>
        <v>347</v>
      </c>
      <c r="BK417" s="110">
        <f ca="1">IFERROR(VLOOKUP($X417,PITCH!$B$205:$AP$2000,34,FALSE),"")</f>
        <v>347</v>
      </c>
    </row>
    <row r="418" spans="2:63" x14ac:dyDescent="0.2">
      <c r="B418" t="s">
        <v>324</v>
      </c>
      <c r="C418" t="s">
        <v>135</v>
      </c>
      <c r="D418" t="s">
        <v>114</v>
      </c>
      <c r="E418" t="s">
        <v>114</v>
      </c>
      <c r="F418">
        <v>-5</v>
      </c>
      <c r="G418">
        <v>605</v>
      </c>
      <c r="H418">
        <v>71</v>
      </c>
      <c r="I418">
        <v>10</v>
      </c>
      <c r="J418">
        <v>68</v>
      </c>
      <c r="K418">
        <v>1</v>
      </c>
      <c r="L418">
        <v>0.27700000000000002</v>
      </c>
      <c r="T418" s="127">
        <f t="shared" si="29"/>
        <v>416</v>
      </c>
      <c r="U418" t="str">
        <f t="shared" si="26"/>
        <v>H</v>
      </c>
      <c r="V418">
        <f>IF(U418="H",COUNTIF($U$3:$U418,"H"),"")</f>
        <v>225</v>
      </c>
      <c r="W418" t="str">
        <f>IF(U418="P",COUNTIF($U$3:$U418,"P"),"")</f>
        <v/>
      </c>
      <c r="X418" s="76" t="str">
        <f t="shared" si="27"/>
        <v>Nick Markakis</v>
      </c>
      <c r="Y418" t="str">
        <f>IFERROR(VLOOKUP($X418,PITCH!$B$7:$AJ$2004,29,FALSE),"")</f>
        <v/>
      </c>
      <c r="Z418" t="str">
        <f>IFERROR(VLOOKUP($X418,PITCH!$B$7:$AJ$2004,30,FALSE),"")</f>
        <v/>
      </c>
      <c r="AA418" t="str">
        <f>IFERROR(VLOOKUP($X418,PITCH!$B$7:$AJ$2004,31,FALSE),"")</f>
        <v/>
      </c>
      <c r="AB418" t="str">
        <f>IFERROR(VLOOKUP($X418,PITCH!$B$7:$AJ$2004,1,FALSE),"")</f>
        <v/>
      </c>
      <c r="AD418" s="108" t="str">
        <f>IFERROR(VLOOKUP($X418,Prospects!$A$3:$K$281,1,FALSE),"")</f>
        <v/>
      </c>
      <c r="AE418" s="108" t="str">
        <f>IFERROR(VLOOKUP($X418,Prospects!$A$3:$K$281,9,FALSE),"")</f>
        <v/>
      </c>
      <c r="AF418" s="108" t="str">
        <f>IFERROR(VLOOKUP($X418,Prospects!$A$3:$K$281,2,FALSE),"")</f>
        <v/>
      </c>
      <c r="AG418" s="110" t="str">
        <f>IFERROR(VLOOKUP($X418,Prospects!$A$3:$K$281,10,FALSE),"")</f>
        <v/>
      </c>
      <c r="AH418" s="110" t="str">
        <f>IFERROR(VLOOKUP($X418,Prospects!$A$3:$K$281,11,FALSE),"")</f>
        <v/>
      </c>
      <c r="AI418" s="110" t="str">
        <f>IFERROR(VLOOKUP($X418,Prospects!$A$3:$K$281,3,FALSE),"")</f>
        <v/>
      </c>
      <c r="AJ418" s="110" t="str">
        <f>IFERROR(VLOOKUP($X418,Prospects!$A$3:$K$281,4,FALSE),"")</f>
        <v/>
      </c>
      <c r="AK418" s="110" t="str">
        <f>IFERROR(VLOOKUP($X418,Prospects!$A$3:$K$281,5,FALSE),"")</f>
        <v/>
      </c>
      <c r="AL418" s="110" t="str">
        <f>IFERROR(VLOOKUP($X418,Prospects!$A$3:$K$281,6,FALSE),"")</f>
        <v/>
      </c>
      <c r="AN418" s="108" t="str">
        <f>IFERROR(VLOOKUP($X418,KEEPERS!$A$3:$H$300,1,FALSE),"")</f>
        <v/>
      </c>
      <c r="AO418" s="108" t="str">
        <f>IFERROR(VLOOKUP($X418,KEEPERS!$A$3:$H$300,5,FALSE),"")</f>
        <v/>
      </c>
      <c r="AP418" s="108" t="str">
        <f>IFERROR(VLOOKUP($X418,KEEPERS!$A$3:$H$300,2,FALSE),"")</f>
        <v/>
      </c>
      <c r="AQ418" s="110" t="str">
        <f>IFERROR(VLOOKUP($X418,KEEPERS!$A$3:$H$300,6,FALSE),"")</f>
        <v/>
      </c>
      <c r="AR418" s="110" t="str">
        <f>IFERROR(VLOOKUP($X418,KEEPERS!$A$3:$H$300,7,FALSE),"")</f>
        <v/>
      </c>
      <c r="AT418" s="110" t="str">
        <f>IFERROR(VLOOKUP($X418,HIT!$B$182:$AM$2000,1,FALSE),"")</f>
        <v>Nick Markakis</v>
      </c>
      <c r="AU418" s="407">
        <f>IFERROR(VLOOKUP($X418,HIT!$B$182:$AM$2000,32,FALSE),0)</f>
        <v>325.10000000000002</v>
      </c>
      <c r="AV418" s="407">
        <f>IFERROR(VLOOKUP($X418,HIT!$B$182:$AM$2000,33,FALSE),0)</f>
        <v>2.4816793893129772</v>
      </c>
      <c r="AW418" s="110" t="str">
        <f>IFERROR(VLOOKUP($X418,PITCH!$B$182:$AP$2000,1,FALSE),"")</f>
        <v/>
      </c>
      <c r="AX418" s="110">
        <f>IFERROR(VLOOKUP($X418,PITCH!$B$182:$AP$2000,35,FALSE),0)</f>
        <v>0</v>
      </c>
      <c r="AY418" s="110">
        <f>IFERROR(VLOOKUP($X418,PITCH!$B$182:$AP$2000,36,FALSE),0)</f>
        <v>0</v>
      </c>
      <c r="AZ418" s="408">
        <f t="shared" si="28"/>
        <v>325.10000000000002</v>
      </c>
      <c r="BA418" s="408">
        <f>IF(AZ418&gt;0,RANK(AZ418,AZ$3:AZ1078),"")</f>
        <v>219</v>
      </c>
      <c r="BB418" s="408">
        <f ca="1">IFERROR(VLOOKUP($X418,HIT!$B$182:$AP$2000,31,FALSE),0)</f>
        <v>241</v>
      </c>
      <c r="BC418" s="408">
        <f>IFERROR(VLOOKUP($X418,PITCH!$B$182:$AP$2000,34,FALSE),0)</f>
        <v>0</v>
      </c>
      <c r="BE418" s="110">
        <f>IFERROR(VLOOKUP($X418,OBP!$B$182:$AN$2001,32,FALSE),"")</f>
        <v>151</v>
      </c>
      <c r="BG418" s="110">
        <f>IFERROR(VLOOKUP($X418,OPS!$B$183:$AL$2002,31,FALSE),"")</f>
        <v>180</v>
      </c>
      <c r="BI418" s="110" t="str">
        <f>IFERROR(VLOOKUP($X418,PITCH!$B$205:$AP$2000,34,FALSE),"")</f>
        <v/>
      </c>
      <c r="BJ418" s="110" t="str">
        <f>IFERROR(VLOOKUP($X418,PITCH!$B$205:$AP$2000,34,FALSE),"")</f>
        <v/>
      </c>
      <c r="BK418" s="110" t="str">
        <f>IFERROR(VLOOKUP($X418,PITCH!$B$205:$AP$2000,34,FALSE),"")</f>
        <v/>
      </c>
    </row>
    <row r="419" spans="2:63" x14ac:dyDescent="0.2">
      <c r="B419" t="s">
        <v>2269</v>
      </c>
      <c r="C419" t="s">
        <v>115</v>
      </c>
      <c r="D419" t="s">
        <v>111</v>
      </c>
      <c r="E419" t="s">
        <v>111</v>
      </c>
      <c r="F419">
        <v>-5</v>
      </c>
      <c r="M419">
        <v>182</v>
      </c>
      <c r="N419">
        <v>8</v>
      </c>
      <c r="O419">
        <v>0</v>
      </c>
      <c r="P419">
        <v>4.4400000000000004</v>
      </c>
      <c r="Q419">
        <v>1.2</v>
      </c>
      <c r="R419">
        <v>167</v>
      </c>
      <c r="T419" s="127">
        <f t="shared" si="29"/>
        <v>417</v>
      </c>
      <c r="U419" t="str">
        <f t="shared" si="26"/>
        <v>P</v>
      </c>
      <c r="V419" t="str">
        <f>IF(U419="H",COUNTIF($U$3:$U419,"H"),"")</f>
        <v/>
      </c>
      <c r="W419">
        <f>IF(U419="P",COUNTIF($U$3:$U419,"P"),"")</f>
        <v>192</v>
      </c>
      <c r="X419" s="76" t="str">
        <f t="shared" si="27"/>
        <v>Matthew Boyd</v>
      </c>
      <c r="Y419">
        <f>IFERROR(VLOOKUP($X419,PITCH!$B$7:$AJ$2004,29,FALSE),"")</f>
        <v>7.9016189290161893</v>
      </c>
      <c r="Z419">
        <f>IFERROR(VLOOKUP($X419,PITCH!$B$7:$AJ$2004,30,FALSE),"")</f>
        <v>3.0261519302615194</v>
      </c>
      <c r="AA419">
        <f>IFERROR(VLOOKUP($X419,PITCH!$B$7:$AJ$2004,31,FALSE),"")</f>
        <v>4.8754669987546695</v>
      </c>
      <c r="AB419" t="str">
        <f>IFERROR(VLOOKUP($X419,PITCH!$B$7:$AJ$2004,1,FALSE),"")</f>
        <v>Matthew Boyd</v>
      </c>
      <c r="AD419" s="108" t="str">
        <f>IFERROR(VLOOKUP($X419,Prospects!$A$3:$K$281,1,FALSE),"")</f>
        <v/>
      </c>
      <c r="AE419" s="108" t="str">
        <f>IFERROR(VLOOKUP($X419,Prospects!$A$3:$K$281,9,FALSE),"")</f>
        <v/>
      </c>
      <c r="AF419" s="108" t="str">
        <f>IFERROR(VLOOKUP($X419,Prospects!$A$3:$K$281,2,FALSE),"")</f>
        <v/>
      </c>
      <c r="AG419" s="110" t="str">
        <f>IFERROR(VLOOKUP($X419,Prospects!$A$3:$K$281,10,FALSE),"")</f>
        <v/>
      </c>
      <c r="AH419" s="110" t="str">
        <f>IFERROR(VLOOKUP($X419,Prospects!$A$3:$K$281,11,FALSE),"")</f>
        <v/>
      </c>
      <c r="AI419" s="110" t="str">
        <f>IFERROR(VLOOKUP($X419,Prospects!$A$3:$K$281,3,FALSE),"")</f>
        <v/>
      </c>
      <c r="AJ419" s="110" t="str">
        <f>IFERROR(VLOOKUP($X419,Prospects!$A$3:$K$281,4,FALSE),"")</f>
        <v/>
      </c>
      <c r="AK419" s="110" t="str">
        <f>IFERROR(VLOOKUP($X419,Prospects!$A$3:$K$281,5,FALSE),"")</f>
        <v/>
      </c>
      <c r="AL419" s="110" t="str">
        <f>IFERROR(VLOOKUP($X419,Prospects!$A$3:$K$281,6,FALSE),"")</f>
        <v/>
      </c>
      <c r="AN419" s="108" t="str">
        <f>IFERROR(VLOOKUP($X419,KEEPERS!$A$3:$H$300,1,FALSE),"")</f>
        <v/>
      </c>
      <c r="AO419" s="108" t="str">
        <f>IFERROR(VLOOKUP($X419,KEEPERS!$A$3:$H$300,5,FALSE),"")</f>
        <v/>
      </c>
      <c r="AP419" s="108" t="str">
        <f>IFERROR(VLOOKUP($X419,KEEPERS!$A$3:$H$300,2,FALSE),"")</f>
        <v/>
      </c>
      <c r="AQ419" s="110" t="str">
        <f>IFERROR(VLOOKUP($X419,KEEPERS!$A$3:$H$300,6,FALSE),"")</f>
        <v/>
      </c>
      <c r="AR419" s="110" t="str">
        <f>IFERROR(VLOOKUP($X419,KEEPERS!$A$3:$H$300,7,FALSE),"")</f>
        <v/>
      </c>
      <c r="AT419" s="110" t="str">
        <f>IFERROR(VLOOKUP($X419,HIT!$B$182:$AM$2000,1,FALSE),"")</f>
        <v/>
      </c>
      <c r="AU419" s="407">
        <f>IFERROR(VLOOKUP($X419,HIT!$B$182:$AM$2000,32,FALSE),0)</f>
        <v>0</v>
      </c>
      <c r="AV419" s="407">
        <f>IFERROR(VLOOKUP($X419,HIT!$B$182:$AM$2000,33,FALSE),0)</f>
        <v>0</v>
      </c>
      <c r="AW419" s="110" t="str">
        <f>IFERROR(VLOOKUP($X419,PITCH!$B$182:$AP$2000,1,FALSE),"")</f>
        <v>Matthew Boyd</v>
      </c>
      <c r="AX419" s="110">
        <f>IFERROR(VLOOKUP($X419,PITCH!$B$182:$AP$2000,35,FALSE),0)</f>
        <v>289.29999999999995</v>
      </c>
      <c r="AY419" s="110">
        <f>IFERROR(VLOOKUP($X419,PITCH!$B$182:$AP$2000,36,FALSE),0)</f>
        <v>9.9758620689655153</v>
      </c>
      <c r="AZ419" s="408">
        <f t="shared" si="28"/>
        <v>289.29999999999995</v>
      </c>
      <c r="BA419" s="408">
        <f>IF(AZ419&gt;0,RANK(AZ419,AZ$3:AZ1079),"")</f>
        <v>276</v>
      </c>
      <c r="BB419" s="408">
        <f>IFERROR(VLOOKUP($X419,HIT!$B$182:$AP$2000,31,FALSE),0)</f>
        <v>0</v>
      </c>
      <c r="BC419" s="408">
        <f ca="1">IFERROR(VLOOKUP($X419,PITCH!$B$182:$AP$2000,34,FALSE),0)</f>
        <v>66</v>
      </c>
      <c r="BE419" s="110" t="str">
        <f>IFERROR(VLOOKUP($X419,OBP!$B$182:$AN$2001,32,FALSE),"")</f>
        <v/>
      </c>
      <c r="BG419" s="110" t="str">
        <f>IFERROR(VLOOKUP($X419,OPS!$B$183:$AL$2002,31,FALSE),"")</f>
        <v/>
      </c>
      <c r="BI419" s="110">
        <f ca="1">IFERROR(VLOOKUP($X419,PITCH!$B$205:$AP$2000,34,FALSE),"")</f>
        <v>66</v>
      </c>
      <c r="BJ419" s="110">
        <f ca="1">IFERROR(VLOOKUP($X419,PITCH!$B$205:$AP$2000,34,FALSE),"")</f>
        <v>66</v>
      </c>
      <c r="BK419" s="110">
        <f ca="1">IFERROR(VLOOKUP($X419,PITCH!$B$205:$AP$2000,34,FALSE),"")</f>
        <v>66</v>
      </c>
    </row>
    <row r="420" spans="2:63" x14ac:dyDescent="0.2">
      <c r="B420" t="s">
        <v>260</v>
      </c>
      <c r="C420" t="s">
        <v>2</v>
      </c>
      <c r="D420" t="s">
        <v>114</v>
      </c>
      <c r="E420" t="s">
        <v>114</v>
      </c>
      <c r="F420">
        <v>-5</v>
      </c>
      <c r="G420">
        <v>478</v>
      </c>
      <c r="H420">
        <v>72</v>
      </c>
      <c r="I420">
        <v>20</v>
      </c>
      <c r="J420">
        <v>79</v>
      </c>
      <c r="K420">
        <v>3</v>
      </c>
      <c r="L420">
        <v>0.25700000000000001</v>
      </c>
      <c r="T420" s="127">
        <f t="shared" si="29"/>
        <v>418</v>
      </c>
      <c r="U420" t="str">
        <f t="shared" si="26"/>
        <v>H</v>
      </c>
      <c r="V420">
        <f>IF(U420="H",COUNTIF($U$3:$U420,"H"),"")</f>
        <v>226</v>
      </c>
      <c r="W420" t="str">
        <f>IF(U420="P",COUNTIF($U$3:$U420,"P"),"")</f>
        <v/>
      </c>
      <c r="X420" s="76" t="str">
        <f t="shared" si="27"/>
        <v>Avisail Garcia</v>
      </c>
      <c r="Y420" t="str">
        <f>IFERROR(VLOOKUP($X420,PITCH!$B$7:$AJ$2004,29,FALSE),"")</f>
        <v/>
      </c>
      <c r="Z420" t="str">
        <f>IFERROR(VLOOKUP($X420,PITCH!$B$7:$AJ$2004,30,FALSE),"")</f>
        <v/>
      </c>
      <c r="AA420" t="str">
        <f>IFERROR(VLOOKUP($X420,PITCH!$B$7:$AJ$2004,31,FALSE),"")</f>
        <v/>
      </c>
      <c r="AB420" t="str">
        <f>IFERROR(VLOOKUP($X420,PITCH!$B$7:$AJ$2004,1,FALSE),"")</f>
        <v/>
      </c>
      <c r="AD420" s="108" t="str">
        <f>IFERROR(VLOOKUP($X420,Prospects!$A$3:$K$281,1,FALSE),"")</f>
        <v/>
      </c>
      <c r="AE420" s="108" t="str">
        <f>IFERROR(VLOOKUP($X420,Prospects!$A$3:$K$281,9,FALSE),"")</f>
        <v/>
      </c>
      <c r="AF420" s="108" t="str">
        <f>IFERROR(VLOOKUP($X420,Prospects!$A$3:$K$281,2,FALSE),"")</f>
        <v/>
      </c>
      <c r="AG420" s="110" t="str">
        <f>IFERROR(VLOOKUP($X420,Prospects!$A$3:$K$281,10,FALSE),"")</f>
        <v/>
      </c>
      <c r="AH420" s="110" t="str">
        <f>IFERROR(VLOOKUP($X420,Prospects!$A$3:$K$281,11,FALSE),"")</f>
        <v/>
      </c>
      <c r="AI420" s="110" t="str">
        <f>IFERROR(VLOOKUP($X420,Prospects!$A$3:$K$281,3,FALSE),"")</f>
        <v/>
      </c>
      <c r="AJ420" s="110" t="str">
        <f>IFERROR(VLOOKUP($X420,Prospects!$A$3:$K$281,4,FALSE),"")</f>
        <v/>
      </c>
      <c r="AK420" s="110" t="str">
        <f>IFERROR(VLOOKUP($X420,Prospects!$A$3:$K$281,5,FALSE),"")</f>
        <v/>
      </c>
      <c r="AL420" s="110" t="str">
        <f>IFERROR(VLOOKUP($X420,Prospects!$A$3:$K$281,6,FALSE),"")</f>
        <v/>
      </c>
      <c r="AN420" s="108" t="str">
        <f>IFERROR(VLOOKUP($X420,KEEPERS!$A$3:$H$300,1,FALSE),"")</f>
        <v/>
      </c>
      <c r="AO420" s="108" t="str">
        <f>IFERROR(VLOOKUP($X420,KEEPERS!$A$3:$H$300,5,FALSE),"")</f>
        <v/>
      </c>
      <c r="AP420" s="108" t="str">
        <f>IFERROR(VLOOKUP($X420,KEEPERS!$A$3:$H$300,2,FALSE),"")</f>
        <v/>
      </c>
      <c r="AQ420" s="110" t="str">
        <f>IFERROR(VLOOKUP($X420,KEEPERS!$A$3:$H$300,6,FALSE),"")</f>
        <v/>
      </c>
      <c r="AR420" s="110" t="str">
        <f>IFERROR(VLOOKUP($X420,KEEPERS!$A$3:$H$300,7,FALSE),"")</f>
        <v/>
      </c>
      <c r="AT420" s="110" t="str">
        <f>IFERROR(VLOOKUP($X420,HIT!$B$182:$AM$2000,1,FALSE),"")</f>
        <v>Avisail Garcia</v>
      </c>
      <c r="AU420" s="407">
        <f>IFERROR(VLOOKUP($X420,HIT!$B$182:$AM$2000,32,FALSE),0)</f>
        <v>209.29999999999998</v>
      </c>
      <c r="AV420" s="407">
        <f>IFERROR(VLOOKUP($X420,HIT!$B$182:$AM$2000,33,FALSE),0)</f>
        <v>2.2265957446808509</v>
      </c>
      <c r="AW420" s="110" t="str">
        <f>IFERROR(VLOOKUP($X420,PITCH!$B$182:$AP$2000,1,FALSE),"")</f>
        <v/>
      </c>
      <c r="AX420" s="110">
        <f>IFERROR(VLOOKUP($X420,PITCH!$B$182:$AP$2000,35,FALSE),0)</f>
        <v>0</v>
      </c>
      <c r="AY420" s="110">
        <f>IFERROR(VLOOKUP($X420,PITCH!$B$182:$AP$2000,36,FALSE),0)</f>
        <v>0</v>
      </c>
      <c r="AZ420" s="408">
        <f t="shared" si="28"/>
        <v>209.29999999999998</v>
      </c>
      <c r="BA420" s="408">
        <f>IF(AZ420&gt;0,RANK(AZ420,AZ$3:AZ1080),"")</f>
        <v>379</v>
      </c>
      <c r="BB420" s="408">
        <f ca="1">IFERROR(VLOOKUP($X420,HIT!$B$182:$AP$2000,31,FALSE),0)</f>
        <v>184</v>
      </c>
      <c r="BC420" s="408">
        <f>IFERROR(VLOOKUP($X420,PITCH!$B$182:$AP$2000,34,FALSE),0)</f>
        <v>0</v>
      </c>
      <c r="BE420" s="110">
        <f>IFERROR(VLOOKUP($X420,OBP!$B$182:$AN$2001,32,FALSE),"")</f>
        <v>267</v>
      </c>
      <c r="BG420" s="110">
        <f>IFERROR(VLOOKUP($X420,OPS!$B$183:$AL$2002,31,FALSE),"")</f>
        <v>261</v>
      </c>
      <c r="BI420" s="110" t="str">
        <f>IFERROR(VLOOKUP($X420,PITCH!$B$205:$AP$2000,34,FALSE),"")</f>
        <v/>
      </c>
      <c r="BJ420" s="110" t="str">
        <f>IFERROR(VLOOKUP($X420,PITCH!$B$205:$AP$2000,34,FALSE),"")</f>
        <v/>
      </c>
      <c r="BK420" s="110" t="str">
        <f>IFERROR(VLOOKUP($X420,PITCH!$B$205:$AP$2000,34,FALSE),"")</f>
        <v/>
      </c>
    </row>
    <row r="421" spans="2:63" x14ac:dyDescent="0.2">
      <c r="B421" t="s">
        <v>906</v>
      </c>
      <c r="C421" t="s">
        <v>135</v>
      </c>
      <c r="D421" t="s">
        <v>97</v>
      </c>
      <c r="E421" t="s">
        <v>97</v>
      </c>
      <c r="F421">
        <v>-5</v>
      </c>
      <c r="G421">
        <v>308</v>
      </c>
      <c r="H421">
        <v>35</v>
      </c>
      <c r="I421">
        <v>10</v>
      </c>
      <c r="J421">
        <v>38</v>
      </c>
      <c r="K421">
        <v>0</v>
      </c>
      <c r="L421">
        <v>0.23100000000000001</v>
      </c>
      <c r="T421" s="127">
        <f t="shared" si="29"/>
        <v>419</v>
      </c>
      <c r="U421" t="str">
        <f t="shared" si="26"/>
        <v>H</v>
      </c>
      <c r="V421">
        <f>IF(U421="H",COUNTIF($U$3:$U421,"H"),"")</f>
        <v>227</v>
      </c>
      <c r="W421" t="str">
        <f>IF(U421="P",COUNTIF($U$3:$U421,"P"),"")</f>
        <v/>
      </c>
      <c r="X421" s="76" t="str">
        <f t="shared" si="27"/>
        <v>Tyler Flowers</v>
      </c>
      <c r="Y421" t="str">
        <f>IFERROR(VLOOKUP($X421,PITCH!$B$7:$AJ$2004,29,FALSE),"")</f>
        <v/>
      </c>
      <c r="Z421" t="str">
        <f>IFERROR(VLOOKUP($X421,PITCH!$B$7:$AJ$2004,30,FALSE),"")</f>
        <v/>
      </c>
      <c r="AA421" t="str">
        <f>IFERROR(VLOOKUP($X421,PITCH!$B$7:$AJ$2004,31,FALSE),"")</f>
        <v/>
      </c>
      <c r="AB421" t="str">
        <f>IFERROR(VLOOKUP($X421,PITCH!$B$7:$AJ$2004,1,FALSE),"")</f>
        <v/>
      </c>
      <c r="AD421" s="108" t="str">
        <f>IFERROR(VLOOKUP($X421,Prospects!$A$3:$K$281,1,FALSE),"")</f>
        <v/>
      </c>
      <c r="AE421" s="108" t="str">
        <f>IFERROR(VLOOKUP($X421,Prospects!$A$3:$K$281,9,FALSE),"")</f>
        <v/>
      </c>
      <c r="AF421" s="108" t="str">
        <f>IFERROR(VLOOKUP($X421,Prospects!$A$3:$K$281,2,FALSE),"")</f>
        <v/>
      </c>
      <c r="AG421" s="110" t="str">
        <f>IFERROR(VLOOKUP($X421,Prospects!$A$3:$K$281,10,FALSE),"")</f>
        <v/>
      </c>
      <c r="AH421" s="110" t="str">
        <f>IFERROR(VLOOKUP($X421,Prospects!$A$3:$K$281,11,FALSE),"")</f>
        <v/>
      </c>
      <c r="AI421" s="110" t="str">
        <f>IFERROR(VLOOKUP($X421,Prospects!$A$3:$K$281,3,FALSE),"")</f>
        <v/>
      </c>
      <c r="AJ421" s="110" t="str">
        <f>IFERROR(VLOOKUP($X421,Prospects!$A$3:$K$281,4,FALSE),"")</f>
        <v/>
      </c>
      <c r="AK421" s="110" t="str">
        <f>IFERROR(VLOOKUP($X421,Prospects!$A$3:$K$281,5,FALSE),"")</f>
        <v/>
      </c>
      <c r="AL421" s="110" t="str">
        <f>IFERROR(VLOOKUP($X421,Prospects!$A$3:$K$281,6,FALSE),"")</f>
        <v/>
      </c>
      <c r="AN421" s="108" t="str">
        <f>IFERROR(VLOOKUP($X421,KEEPERS!$A$3:$H$300,1,FALSE),"")</f>
        <v/>
      </c>
      <c r="AO421" s="108" t="str">
        <f>IFERROR(VLOOKUP($X421,KEEPERS!$A$3:$H$300,5,FALSE),"")</f>
        <v/>
      </c>
      <c r="AP421" s="108" t="str">
        <f>IFERROR(VLOOKUP($X421,KEEPERS!$A$3:$H$300,2,FALSE),"")</f>
        <v/>
      </c>
      <c r="AQ421" s="110" t="str">
        <f>IFERROR(VLOOKUP($X421,KEEPERS!$A$3:$H$300,6,FALSE),"")</f>
        <v/>
      </c>
      <c r="AR421" s="110" t="str">
        <f>IFERROR(VLOOKUP($X421,KEEPERS!$A$3:$H$300,7,FALSE),"")</f>
        <v/>
      </c>
      <c r="AT421" s="110" t="str">
        <f>IFERROR(VLOOKUP($X421,HIT!$B$182:$AM$2000,1,FALSE),"")</f>
        <v>Tyler Flowers</v>
      </c>
      <c r="AU421" s="407">
        <f>IFERROR(VLOOKUP($X421,HIT!$B$182:$AM$2000,32,FALSE),0)</f>
        <v>197.34999999999997</v>
      </c>
      <c r="AV421" s="407">
        <f>IFERROR(VLOOKUP($X421,HIT!$B$182:$AM$2000,33,FALSE),0)</f>
        <v>1.934803921568627</v>
      </c>
      <c r="AW421" s="110" t="str">
        <f>IFERROR(VLOOKUP($X421,PITCH!$B$182:$AP$2000,1,FALSE),"")</f>
        <v/>
      </c>
      <c r="AX421" s="110">
        <f>IFERROR(VLOOKUP($X421,PITCH!$B$182:$AP$2000,35,FALSE),0)</f>
        <v>0</v>
      </c>
      <c r="AY421" s="110">
        <f>IFERROR(VLOOKUP($X421,PITCH!$B$182:$AP$2000,36,FALSE),0)</f>
        <v>0</v>
      </c>
      <c r="AZ421" s="408">
        <f t="shared" si="28"/>
        <v>197.34999999999997</v>
      </c>
      <c r="BA421" s="408">
        <f>IF(AZ421&gt;0,RANK(AZ421,AZ$3:AZ1081),"")</f>
        <v>388</v>
      </c>
      <c r="BB421" s="408">
        <f ca="1">IFERROR(VLOOKUP($X421,HIT!$B$182:$AP$2000,31,FALSE),0)</f>
        <v>290</v>
      </c>
      <c r="BC421" s="408">
        <f>IFERROR(VLOOKUP($X421,PITCH!$B$182:$AP$2000,34,FALSE),0)</f>
        <v>0</v>
      </c>
      <c r="BE421" s="110">
        <f>IFERROR(VLOOKUP($X421,OBP!$B$182:$AN$2001,32,FALSE),"")</f>
        <v>148</v>
      </c>
      <c r="BG421" s="110">
        <f>IFERROR(VLOOKUP($X421,OPS!$B$183:$AL$2002,31,FALSE),"")</f>
        <v>160</v>
      </c>
      <c r="BI421" s="110" t="str">
        <f>IFERROR(VLOOKUP($X421,PITCH!$B$205:$AP$2000,34,FALSE),"")</f>
        <v/>
      </c>
      <c r="BJ421" s="110" t="str">
        <f>IFERROR(VLOOKUP($X421,PITCH!$B$205:$AP$2000,34,FALSE),"")</f>
        <v/>
      </c>
      <c r="BK421" s="110" t="str">
        <f>IFERROR(VLOOKUP($X421,PITCH!$B$205:$AP$2000,34,FALSE),"")</f>
        <v/>
      </c>
    </row>
    <row r="422" spans="2:63" x14ac:dyDescent="0.2">
      <c r="B422" t="s">
        <v>282</v>
      </c>
      <c r="C422" t="s">
        <v>714</v>
      </c>
      <c r="D422" t="s">
        <v>114</v>
      </c>
      <c r="E422" t="s">
        <v>114</v>
      </c>
      <c r="F422">
        <v>-5</v>
      </c>
      <c r="G422">
        <v>437</v>
      </c>
      <c r="H422">
        <v>69</v>
      </c>
      <c r="I422">
        <v>6</v>
      </c>
      <c r="J422">
        <v>31</v>
      </c>
      <c r="K422">
        <v>8</v>
      </c>
      <c r="L422">
        <v>0.29299999999999998</v>
      </c>
      <c r="T422" s="127">
        <f t="shared" si="29"/>
        <v>420</v>
      </c>
      <c r="U422" t="str">
        <f t="shared" si="26"/>
        <v>H</v>
      </c>
      <c r="V422">
        <f>IF(U422="H",COUNTIF($U$3:$U422,"H"),"")</f>
        <v>228</v>
      </c>
      <c r="W422" t="str">
        <f>IF(U422="P",COUNTIF($U$3:$U422,"P"),"")</f>
        <v/>
      </c>
      <c r="X422" s="76" t="str">
        <f t="shared" si="27"/>
        <v>Adam Eaton</v>
      </c>
      <c r="Y422" t="str">
        <f>IFERROR(VLOOKUP($X422,PITCH!$B$7:$AJ$2004,29,FALSE),"")</f>
        <v/>
      </c>
      <c r="Z422" t="str">
        <f>IFERROR(VLOOKUP($X422,PITCH!$B$7:$AJ$2004,30,FALSE),"")</f>
        <v/>
      </c>
      <c r="AA422" t="str">
        <f>IFERROR(VLOOKUP($X422,PITCH!$B$7:$AJ$2004,31,FALSE),"")</f>
        <v/>
      </c>
      <c r="AB422" t="str">
        <f>IFERROR(VLOOKUP($X422,PITCH!$B$7:$AJ$2004,1,FALSE),"")</f>
        <v/>
      </c>
      <c r="AD422" s="108" t="str">
        <f>IFERROR(VLOOKUP($X422,Prospects!$A$3:$K$281,1,FALSE),"")</f>
        <v/>
      </c>
      <c r="AE422" s="108" t="str">
        <f>IFERROR(VLOOKUP($X422,Prospects!$A$3:$K$281,9,FALSE),"")</f>
        <v/>
      </c>
      <c r="AF422" s="108" t="str">
        <f>IFERROR(VLOOKUP($X422,Prospects!$A$3:$K$281,2,FALSE),"")</f>
        <v/>
      </c>
      <c r="AG422" s="110" t="str">
        <f>IFERROR(VLOOKUP($X422,Prospects!$A$3:$K$281,10,FALSE),"")</f>
        <v/>
      </c>
      <c r="AH422" s="110" t="str">
        <f>IFERROR(VLOOKUP($X422,Prospects!$A$3:$K$281,11,FALSE),"")</f>
        <v/>
      </c>
      <c r="AI422" s="110" t="str">
        <f>IFERROR(VLOOKUP($X422,Prospects!$A$3:$K$281,3,FALSE),"")</f>
        <v/>
      </c>
      <c r="AJ422" s="110" t="str">
        <f>IFERROR(VLOOKUP($X422,Prospects!$A$3:$K$281,4,FALSE),"")</f>
        <v/>
      </c>
      <c r="AK422" s="110" t="str">
        <f>IFERROR(VLOOKUP($X422,Prospects!$A$3:$K$281,5,FALSE),"")</f>
        <v/>
      </c>
      <c r="AL422" s="110" t="str">
        <f>IFERROR(VLOOKUP($X422,Prospects!$A$3:$K$281,6,FALSE),"")</f>
        <v/>
      </c>
      <c r="AN422" s="108" t="str">
        <f>IFERROR(VLOOKUP($X422,KEEPERS!$A$3:$H$300,1,FALSE),"")</f>
        <v/>
      </c>
      <c r="AO422" s="108" t="str">
        <f>IFERROR(VLOOKUP($X422,KEEPERS!$A$3:$H$300,5,FALSE),"")</f>
        <v/>
      </c>
      <c r="AP422" s="108" t="str">
        <f>IFERROR(VLOOKUP($X422,KEEPERS!$A$3:$H$300,2,FALSE),"")</f>
        <v/>
      </c>
      <c r="AQ422" s="110" t="str">
        <f>IFERROR(VLOOKUP($X422,KEEPERS!$A$3:$H$300,6,FALSE),"")</f>
        <v/>
      </c>
      <c r="AR422" s="110" t="str">
        <f>IFERROR(VLOOKUP($X422,KEEPERS!$A$3:$H$300,7,FALSE),"")</f>
        <v/>
      </c>
      <c r="AT422" s="110" t="str">
        <f>IFERROR(VLOOKUP($X422,HIT!$B$182:$AM$2000,1,FALSE),"")</f>
        <v>Adam Eaton</v>
      </c>
      <c r="AU422" s="407">
        <f>IFERROR(VLOOKUP($X422,HIT!$B$182:$AM$2000,32,FALSE),0)</f>
        <v>354.44999999999993</v>
      </c>
      <c r="AV422" s="407">
        <f>IFERROR(VLOOKUP($X422,HIT!$B$182:$AM$2000,33,FALSE),0)</f>
        <v>2.705725190839694</v>
      </c>
      <c r="AW422" s="110" t="str">
        <f>IFERROR(VLOOKUP($X422,PITCH!$B$182:$AP$2000,1,FALSE),"")</f>
        <v/>
      </c>
      <c r="AX422" s="110">
        <f>IFERROR(VLOOKUP($X422,PITCH!$B$182:$AP$2000,35,FALSE),0)</f>
        <v>0</v>
      </c>
      <c r="AY422" s="110">
        <f>IFERROR(VLOOKUP($X422,PITCH!$B$182:$AP$2000,36,FALSE),0)</f>
        <v>0</v>
      </c>
      <c r="AZ422" s="408">
        <f t="shared" si="28"/>
        <v>354.44999999999993</v>
      </c>
      <c r="BA422" s="408">
        <f>IF(AZ422&gt;0,RANK(AZ422,AZ$3:AZ1082),"")</f>
        <v>168</v>
      </c>
      <c r="BB422" s="408">
        <f ca="1">IFERROR(VLOOKUP($X422,HIT!$B$182:$AP$2000,31,FALSE),0)</f>
        <v>224</v>
      </c>
      <c r="BC422" s="408">
        <f>IFERROR(VLOOKUP($X422,PITCH!$B$182:$AP$2000,34,FALSE),0)</f>
        <v>0</v>
      </c>
      <c r="BE422" s="110">
        <f>IFERROR(VLOOKUP($X422,OBP!$B$182:$AN$2001,32,FALSE),"")</f>
        <v>85</v>
      </c>
      <c r="BG422" s="110">
        <f>IFERROR(VLOOKUP($X422,OPS!$B$183:$AL$2002,31,FALSE),"")</f>
        <v>111</v>
      </c>
      <c r="BI422" s="110" t="str">
        <f>IFERROR(VLOOKUP($X422,PITCH!$B$205:$AP$2000,34,FALSE),"")</f>
        <v/>
      </c>
      <c r="BJ422" s="110" t="str">
        <f>IFERROR(VLOOKUP($X422,PITCH!$B$205:$AP$2000,34,FALSE),"")</f>
        <v/>
      </c>
      <c r="BK422" s="110" t="str">
        <f>IFERROR(VLOOKUP($X422,PITCH!$B$205:$AP$2000,34,FALSE),"")</f>
        <v/>
      </c>
    </row>
    <row r="423" spans="2:63" x14ac:dyDescent="0.2">
      <c r="B423" t="s">
        <v>1517</v>
      </c>
      <c r="C423" t="s">
        <v>8</v>
      </c>
      <c r="D423" t="s">
        <v>1026</v>
      </c>
      <c r="E423" t="s">
        <v>1026</v>
      </c>
      <c r="F423">
        <v>-5</v>
      </c>
      <c r="G423">
        <v>554</v>
      </c>
      <c r="H423">
        <v>61</v>
      </c>
      <c r="I423">
        <v>12</v>
      </c>
      <c r="J423">
        <v>41</v>
      </c>
      <c r="K423">
        <v>6</v>
      </c>
      <c r="L423">
        <v>0.27800000000000002</v>
      </c>
      <c r="T423" s="127">
        <f t="shared" si="29"/>
        <v>421</v>
      </c>
      <c r="U423" t="str">
        <f t="shared" si="26"/>
        <v>H</v>
      </c>
      <c r="V423">
        <f>IF(U423="H",COUNTIF($U$3:$U423,"H"),"")</f>
        <v>229</v>
      </c>
      <c r="W423" t="str">
        <f>IF(U423="P",COUNTIF($U$3:$U423,"P"),"")</f>
        <v/>
      </c>
      <c r="X423" s="76" t="str">
        <f t="shared" si="27"/>
        <v>Adam Frazier</v>
      </c>
      <c r="Y423" t="str">
        <f>IFERROR(VLOOKUP($X423,PITCH!$B$7:$AJ$2004,29,FALSE),"")</f>
        <v/>
      </c>
      <c r="Z423" t="str">
        <f>IFERROR(VLOOKUP($X423,PITCH!$B$7:$AJ$2004,30,FALSE),"")</f>
        <v/>
      </c>
      <c r="AA423" t="str">
        <f>IFERROR(VLOOKUP($X423,PITCH!$B$7:$AJ$2004,31,FALSE),"")</f>
        <v/>
      </c>
      <c r="AB423" t="str">
        <f>IFERROR(VLOOKUP($X423,PITCH!$B$7:$AJ$2004,1,FALSE),"")</f>
        <v/>
      </c>
      <c r="AD423" s="108" t="str">
        <f>IFERROR(VLOOKUP($X423,Prospects!$A$3:$K$281,1,FALSE),"")</f>
        <v/>
      </c>
      <c r="AE423" s="108" t="str">
        <f>IFERROR(VLOOKUP($X423,Prospects!$A$3:$K$281,9,FALSE),"")</f>
        <v/>
      </c>
      <c r="AF423" s="108" t="str">
        <f>IFERROR(VLOOKUP($X423,Prospects!$A$3:$K$281,2,FALSE),"")</f>
        <v/>
      </c>
      <c r="AG423" s="110" t="str">
        <f>IFERROR(VLOOKUP($X423,Prospects!$A$3:$K$281,10,FALSE),"")</f>
        <v/>
      </c>
      <c r="AH423" s="110" t="str">
        <f>IFERROR(VLOOKUP($X423,Prospects!$A$3:$K$281,11,FALSE),"")</f>
        <v/>
      </c>
      <c r="AI423" s="110" t="str">
        <f>IFERROR(VLOOKUP($X423,Prospects!$A$3:$K$281,3,FALSE),"")</f>
        <v/>
      </c>
      <c r="AJ423" s="110" t="str">
        <f>IFERROR(VLOOKUP($X423,Prospects!$A$3:$K$281,4,FALSE),"")</f>
        <v/>
      </c>
      <c r="AK423" s="110" t="str">
        <f>IFERROR(VLOOKUP($X423,Prospects!$A$3:$K$281,5,FALSE),"")</f>
        <v/>
      </c>
      <c r="AL423" s="110" t="str">
        <f>IFERROR(VLOOKUP($X423,Prospects!$A$3:$K$281,6,FALSE),"")</f>
        <v/>
      </c>
      <c r="AN423" s="108" t="str">
        <f>IFERROR(VLOOKUP($X423,KEEPERS!$A$3:$H$300,1,FALSE),"")</f>
        <v/>
      </c>
      <c r="AO423" s="108" t="str">
        <f>IFERROR(VLOOKUP($X423,KEEPERS!$A$3:$H$300,5,FALSE),"")</f>
        <v/>
      </c>
      <c r="AP423" s="108" t="str">
        <f>IFERROR(VLOOKUP($X423,KEEPERS!$A$3:$H$300,2,FALSE),"")</f>
        <v/>
      </c>
      <c r="AQ423" s="110" t="str">
        <f>IFERROR(VLOOKUP($X423,KEEPERS!$A$3:$H$300,6,FALSE),"")</f>
        <v/>
      </c>
      <c r="AR423" s="110" t="str">
        <f>IFERROR(VLOOKUP($X423,KEEPERS!$A$3:$H$300,7,FALSE),"")</f>
        <v/>
      </c>
      <c r="AT423" s="110" t="str">
        <f>IFERROR(VLOOKUP($X423,HIT!$B$182:$AM$2000,1,FALSE),"")</f>
        <v>Adam Frazier</v>
      </c>
      <c r="AU423" s="407">
        <f>IFERROR(VLOOKUP($X423,HIT!$B$182:$AM$2000,32,FALSE),0)</f>
        <v>332.39999999999992</v>
      </c>
      <c r="AV423" s="407">
        <f>IFERROR(VLOOKUP($X423,HIT!$B$182:$AM$2000,33,FALSE),0)</f>
        <v>2.4441176470588228</v>
      </c>
      <c r="AW423" s="110" t="str">
        <f>IFERROR(VLOOKUP($X423,PITCH!$B$182:$AP$2000,1,FALSE),"")</f>
        <v/>
      </c>
      <c r="AX423" s="110">
        <f>IFERROR(VLOOKUP($X423,PITCH!$B$182:$AP$2000,35,FALSE),0)</f>
        <v>0</v>
      </c>
      <c r="AY423" s="110">
        <f>IFERROR(VLOOKUP($X423,PITCH!$B$182:$AP$2000,36,FALSE),0)</f>
        <v>0</v>
      </c>
      <c r="AZ423" s="408">
        <f t="shared" si="28"/>
        <v>332.39999999999992</v>
      </c>
      <c r="BA423" s="408">
        <f>IF(AZ423&gt;0,RANK(AZ423,AZ$3:AZ1083),"")</f>
        <v>204</v>
      </c>
      <c r="BB423" s="408">
        <f ca="1">IFERROR(VLOOKUP($X423,HIT!$B$182:$AP$2000,31,FALSE),0)</f>
        <v>329</v>
      </c>
      <c r="BC423" s="408">
        <f>IFERROR(VLOOKUP($X423,PITCH!$B$182:$AP$2000,34,FALSE),0)</f>
        <v>0</v>
      </c>
      <c r="BE423" s="110">
        <f>IFERROR(VLOOKUP($X423,OBP!$B$182:$AN$2001,32,FALSE),"")</f>
        <v>150</v>
      </c>
      <c r="BG423" s="110">
        <f>IFERROR(VLOOKUP($X423,OPS!$B$183:$AL$2002,31,FALSE),"")</f>
        <v>170</v>
      </c>
      <c r="BI423" s="110" t="str">
        <f>IFERROR(VLOOKUP($X423,PITCH!$B$205:$AP$2000,34,FALSE),"")</f>
        <v/>
      </c>
      <c r="BJ423" s="110" t="str">
        <f>IFERROR(VLOOKUP($X423,PITCH!$B$205:$AP$2000,34,FALSE),"")</f>
        <v/>
      </c>
      <c r="BK423" s="110" t="str">
        <f>IFERROR(VLOOKUP($X423,PITCH!$B$205:$AP$2000,34,FALSE),"")</f>
        <v/>
      </c>
    </row>
    <row r="424" spans="2:63" x14ac:dyDescent="0.2">
      <c r="B424" t="s">
        <v>1516</v>
      </c>
      <c r="C424" t="s">
        <v>714</v>
      </c>
      <c r="D424" t="s">
        <v>97</v>
      </c>
      <c r="E424" t="s">
        <v>97</v>
      </c>
      <c r="F424">
        <v>-5</v>
      </c>
      <c r="G424">
        <v>267</v>
      </c>
      <c r="H424">
        <v>32</v>
      </c>
      <c r="I424">
        <v>9</v>
      </c>
      <c r="J424">
        <v>38</v>
      </c>
      <c r="K424">
        <v>0</v>
      </c>
      <c r="L424">
        <v>0.26200000000000001</v>
      </c>
      <c r="T424" s="127">
        <f t="shared" si="29"/>
        <v>422</v>
      </c>
      <c r="U424" t="str">
        <f t="shared" si="26"/>
        <v>H</v>
      </c>
      <c r="V424">
        <f>IF(U424="H",COUNTIF($U$3:$U424,"H"),"")</f>
        <v>230</v>
      </c>
      <c r="W424" t="str">
        <f>IF(U424="P",COUNTIF($U$3:$U424,"P"),"")</f>
        <v/>
      </c>
      <c r="X424" s="76" t="str">
        <f t="shared" si="27"/>
        <v>Kurt Suzuki</v>
      </c>
      <c r="Y424" t="str">
        <f>IFERROR(VLOOKUP($X424,PITCH!$B$7:$AJ$2004,29,FALSE),"")</f>
        <v/>
      </c>
      <c r="Z424" t="str">
        <f>IFERROR(VLOOKUP($X424,PITCH!$B$7:$AJ$2004,30,FALSE),"")</f>
        <v/>
      </c>
      <c r="AA424" t="str">
        <f>IFERROR(VLOOKUP($X424,PITCH!$B$7:$AJ$2004,31,FALSE),"")</f>
        <v/>
      </c>
      <c r="AB424" t="str">
        <f>IFERROR(VLOOKUP($X424,PITCH!$B$7:$AJ$2004,1,FALSE),"")</f>
        <v/>
      </c>
      <c r="AD424" s="108" t="str">
        <f>IFERROR(VLOOKUP($X424,Prospects!$A$3:$K$281,1,FALSE),"")</f>
        <v/>
      </c>
      <c r="AE424" s="108" t="str">
        <f>IFERROR(VLOOKUP($X424,Prospects!$A$3:$K$281,9,FALSE),"")</f>
        <v/>
      </c>
      <c r="AF424" s="108" t="str">
        <f>IFERROR(VLOOKUP($X424,Prospects!$A$3:$K$281,2,FALSE),"")</f>
        <v/>
      </c>
      <c r="AG424" s="110" t="str">
        <f>IFERROR(VLOOKUP($X424,Prospects!$A$3:$K$281,10,FALSE),"")</f>
        <v/>
      </c>
      <c r="AH424" s="110" t="str">
        <f>IFERROR(VLOOKUP($X424,Prospects!$A$3:$K$281,11,FALSE),"")</f>
        <v/>
      </c>
      <c r="AI424" s="110" t="str">
        <f>IFERROR(VLOOKUP($X424,Prospects!$A$3:$K$281,3,FALSE),"")</f>
        <v/>
      </c>
      <c r="AJ424" s="110" t="str">
        <f>IFERROR(VLOOKUP($X424,Prospects!$A$3:$K$281,4,FALSE),"")</f>
        <v/>
      </c>
      <c r="AK424" s="110" t="str">
        <f>IFERROR(VLOOKUP($X424,Prospects!$A$3:$K$281,5,FALSE),"")</f>
        <v/>
      </c>
      <c r="AL424" s="110" t="str">
        <f>IFERROR(VLOOKUP($X424,Prospects!$A$3:$K$281,6,FALSE),"")</f>
        <v/>
      </c>
      <c r="AN424" s="108" t="str">
        <f>IFERROR(VLOOKUP($X424,KEEPERS!$A$3:$H$300,1,FALSE),"")</f>
        <v/>
      </c>
      <c r="AO424" s="108" t="str">
        <f>IFERROR(VLOOKUP($X424,KEEPERS!$A$3:$H$300,5,FALSE),"")</f>
        <v/>
      </c>
      <c r="AP424" s="108" t="str">
        <f>IFERROR(VLOOKUP($X424,KEEPERS!$A$3:$H$300,2,FALSE),"")</f>
        <v/>
      </c>
      <c r="AQ424" s="110" t="str">
        <f>IFERROR(VLOOKUP($X424,KEEPERS!$A$3:$H$300,6,FALSE),"")</f>
        <v/>
      </c>
      <c r="AR424" s="110" t="str">
        <f>IFERROR(VLOOKUP($X424,KEEPERS!$A$3:$H$300,7,FALSE),"")</f>
        <v/>
      </c>
      <c r="AT424" s="110" t="str">
        <f>IFERROR(VLOOKUP($X424,HIT!$B$182:$AM$2000,1,FALSE),"")</f>
        <v>Kurt Suzuki</v>
      </c>
      <c r="AU424" s="407">
        <f>IFERROR(VLOOKUP($X424,HIT!$B$182:$AM$2000,32,FALSE),0)</f>
        <v>193.55</v>
      </c>
      <c r="AV424" s="407">
        <f>IFERROR(VLOOKUP($X424,HIT!$B$182:$AM$2000,33,FALSE),0)</f>
        <v>2.0811827956989251</v>
      </c>
      <c r="AW424" s="110" t="str">
        <f>IFERROR(VLOOKUP($X424,PITCH!$B$182:$AP$2000,1,FALSE),"")</f>
        <v/>
      </c>
      <c r="AX424" s="110">
        <f>IFERROR(VLOOKUP($X424,PITCH!$B$182:$AP$2000,35,FALSE),0)</f>
        <v>0</v>
      </c>
      <c r="AY424" s="110">
        <f>IFERROR(VLOOKUP($X424,PITCH!$B$182:$AP$2000,36,FALSE),0)</f>
        <v>0</v>
      </c>
      <c r="AZ424" s="408">
        <f t="shared" si="28"/>
        <v>193.55</v>
      </c>
      <c r="BA424" s="408">
        <f>IF(AZ424&gt;0,RANK(AZ424,AZ$3:AZ1084),"")</f>
        <v>390</v>
      </c>
      <c r="BB424" s="408">
        <f ca="1">IFERROR(VLOOKUP($X424,HIT!$B$182:$AP$2000,31,FALSE),0)</f>
        <v>187</v>
      </c>
      <c r="BC424" s="408">
        <f>IFERROR(VLOOKUP($X424,PITCH!$B$182:$AP$2000,34,FALSE),0)</f>
        <v>0</v>
      </c>
      <c r="BE424" s="110">
        <f>IFERROR(VLOOKUP($X424,OBP!$B$182:$AN$2001,32,FALSE),"")</f>
        <v>156</v>
      </c>
      <c r="BG424" s="110">
        <f>IFERROR(VLOOKUP($X424,OPS!$B$183:$AL$2002,31,FALSE),"")</f>
        <v>153</v>
      </c>
      <c r="BI424" s="110" t="str">
        <f>IFERROR(VLOOKUP($X424,PITCH!$B$205:$AP$2000,34,FALSE),"")</f>
        <v/>
      </c>
      <c r="BJ424" s="110" t="str">
        <f>IFERROR(VLOOKUP($X424,PITCH!$B$205:$AP$2000,34,FALSE),"")</f>
        <v/>
      </c>
      <c r="BK424" s="110" t="str">
        <f>IFERROR(VLOOKUP($X424,PITCH!$B$205:$AP$2000,34,FALSE),"")</f>
        <v/>
      </c>
    </row>
    <row r="425" spans="2:63" x14ac:dyDescent="0.2">
      <c r="B425" t="s">
        <v>675</v>
      </c>
      <c r="C425" t="s">
        <v>138</v>
      </c>
      <c r="D425" t="s">
        <v>111</v>
      </c>
      <c r="E425" t="s">
        <v>111</v>
      </c>
      <c r="F425">
        <v>-5</v>
      </c>
      <c r="M425">
        <v>178</v>
      </c>
      <c r="N425">
        <v>8</v>
      </c>
      <c r="O425">
        <v>0</v>
      </c>
      <c r="P425">
        <v>4.04</v>
      </c>
      <c r="Q425">
        <v>1.22</v>
      </c>
      <c r="R425">
        <v>131</v>
      </c>
      <c r="T425" s="127">
        <f t="shared" si="29"/>
        <v>423</v>
      </c>
      <c r="U425" t="str">
        <f t="shared" si="26"/>
        <v>P</v>
      </c>
      <c r="V425" t="str">
        <f>IF(U425="H",COUNTIF($U$3:$U425,"H"),"")</f>
        <v/>
      </c>
      <c r="W425">
        <f>IF(U425="P",COUNTIF($U$3:$U425,"P"),"")</f>
        <v>193</v>
      </c>
      <c r="X425" s="76" t="str">
        <f t="shared" si="27"/>
        <v>Jose Urena</v>
      </c>
      <c r="Y425">
        <f>IFERROR(VLOOKUP($X425,PITCH!$B$7:$AJ$2004,29,FALSE),"")</f>
        <v>7.0714285714285712</v>
      </c>
      <c r="Z425">
        <f>IFERROR(VLOOKUP($X425,PITCH!$B$7:$AJ$2004,30,FALSE),"")</f>
        <v>3.1558441558441559</v>
      </c>
      <c r="AA425">
        <f>IFERROR(VLOOKUP($X425,PITCH!$B$7:$AJ$2004,31,FALSE),"")</f>
        <v>3.9155844155844153</v>
      </c>
      <c r="AB425" t="str">
        <f>IFERROR(VLOOKUP($X425,PITCH!$B$7:$AJ$2004,1,FALSE),"")</f>
        <v>Jose Urena</v>
      </c>
      <c r="AD425" s="108" t="str">
        <f>IFERROR(VLOOKUP($X425,Prospects!$A$3:$K$281,1,FALSE),"")</f>
        <v/>
      </c>
      <c r="AE425" s="108" t="str">
        <f>IFERROR(VLOOKUP($X425,Prospects!$A$3:$K$281,9,FALSE),"")</f>
        <v/>
      </c>
      <c r="AF425" s="108" t="str">
        <f>IFERROR(VLOOKUP($X425,Prospects!$A$3:$K$281,2,FALSE),"")</f>
        <v/>
      </c>
      <c r="AG425" s="110" t="str">
        <f>IFERROR(VLOOKUP($X425,Prospects!$A$3:$K$281,10,FALSE),"")</f>
        <v/>
      </c>
      <c r="AH425" s="110" t="str">
        <f>IFERROR(VLOOKUP($X425,Prospects!$A$3:$K$281,11,FALSE),"")</f>
        <v/>
      </c>
      <c r="AI425" s="110" t="str">
        <f>IFERROR(VLOOKUP($X425,Prospects!$A$3:$K$281,3,FALSE),"")</f>
        <v/>
      </c>
      <c r="AJ425" s="110" t="str">
        <f>IFERROR(VLOOKUP($X425,Prospects!$A$3:$K$281,4,FALSE),"")</f>
        <v/>
      </c>
      <c r="AK425" s="110" t="str">
        <f>IFERROR(VLOOKUP($X425,Prospects!$A$3:$K$281,5,FALSE),"")</f>
        <v/>
      </c>
      <c r="AL425" s="110" t="str">
        <f>IFERROR(VLOOKUP($X425,Prospects!$A$3:$K$281,6,FALSE),"")</f>
        <v/>
      </c>
      <c r="AN425" s="108" t="str">
        <f>IFERROR(VLOOKUP($X425,KEEPERS!$A$3:$H$300,1,FALSE),"")</f>
        <v/>
      </c>
      <c r="AO425" s="108" t="str">
        <f>IFERROR(VLOOKUP($X425,KEEPERS!$A$3:$H$300,5,FALSE),"")</f>
        <v/>
      </c>
      <c r="AP425" s="108" t="str">
        <f>IFERROR(VLOOKUP($X425,KEEPERS!$A$3:$H$300,2,FALSE),"")</f>
        <v/>
      </c>
      <c r="AQ425" s="110" t="str">
        <f>IFERROR(VLOOKUP($X425,KEEPERS!$A$3:$H$300,6,FALSE),"")</f>
        <v/>
      </c>
      <c r="AR425" s="110" t="str">
        <f>IFERROR(VLOOKUP($X425,KEEPERS!$A$3:$H$300,7,FALSE),"")</f>
        <v/>
      </c>
      <c r="AT425" s="110" t="str">
        <f>IFERROR(VLOOKUP($X425,HIT!$B$182:$AM$2000,1,FALSE),"")</f>
        <v/>
      </c>
      <c r="AU425" s="407">
        <f>IFERROR(VLOOKUP($X425,HIT!$B$182:$AM$2000,32,FALSE),0)</f>
        <v>0</v>
      </c>
      <c r="AV425" s="407">
        <f>IFERROR(VLOOKUP($X425,HIT!$B$182:$AM$2000,33,FALSE),0)</f>
        <v>0</v>
      </c>
      <c r="AW425" s="110" t="str">
        <f>IFERROR(VLOOKUP($X425,PITCH!$B$182:$AP$2000,1,FALSE),"")</f>
        <v>Jose Urena</v>
      </c>
      <c r="AX425" s="110">
        <f>IFERROR(VLOOKUP($X425,PITCH!$B$182:$AP$2000,35,FALSE),0)</f>
        <v>266.5</v>
      </c>
      <c r="AY425" s="110">
        <f>IFERROR(VLOOKUP($X425,PITCH!$B$182:$AP$2000,36,FALSE),0)</f>
        <v>9.5178571428571423</v>
      </c>
      <c r="AZ425" s="408">
        <f t="shared" si="28"/>
        <v>266.5</v>
      </c>
      <c r="BA425" s="408">
        <f>IF(AZ425&gt;0,RANK(AZ425,AZ$3:AZ1085),"")</f>
        <v>307</v>
      </c>
      <c r="BB425" s="408">
        <f>IFERROR(VLOOKUP($X425,HIT!$B$182:$AP$2000,31,FALSE),0)</f>
        <v>0</v>
      </c>
      <c r="BC425" s="408">
        <f ca="1">IFERROR(VLOOKUP($X425,PITCH!$B$182:$AP$2000,34,FALSE),0)</f>
        <v>66</v>
      </c>
      <c r="BE425" s="110" t="str">
        <f>IFERROR(VLOOKUP($X425,OBP!$B$182:$AN$2001,32,FALSE),"")</f>
        <v/>
      </c>
      <c r="BG425" s="110" t="str">
        <f>IFERROR(VLOOKUP($X425,OPS!$B$183:$AL$2002,31,FALSE),"")</f>
        <v/>
      </c>
      <c r="BI425" s="110">
        <f ca="1">IFERROR(VLOOKUP($X425,PITCH!$B$205:$AP$2000,34,FALSE),"")</f>
        <v>66</v>
      </c>
      <c r="BJ425" s="110">
        <f ca="1">IFERROR(VLOOKUP($X425,PITCH!$B$205:$AP$2000,34,FALSE),"")</f>
        <v>66</v>
      </c>
      <c r="BK425" s="110">
        <f ca="1">IFERROR(VLOOKUP($X425,PITCH!$B$205:$AP$2000,34,FALSE),"")</f>
        <v>66</v>
      </c>
    </row>
    <row r="426" spans="2:63" x14ac:dyDescent="0.2">
      <c r="B426" t="s">
        <v>197</v>
      </c>
      <c r="C426" t="s">
        <v>119</v>
      </c>
      <c r="D426" t="s">
        <v>6</v>
      </c>
      <c r="E426" t="s">
        <v>114</v>
      </c>
      <c r="F426">
        <v>-5</v>
      </c>
      <c r="G426">
        <v>522</v>
      </c>
      <c r="H426">
        <v>61</v>
      </c>
      <c r="I426">
        <v>24</v>
      </c>
      <c r="J426">
        <v>70</v>
      </c>
      <c r="K426">
        <v>0</v>
      </c>
      <c r="L426">
        <v>0.23799999999999999</v>
      </c>
      <c r="T426" s="127">
        <f t="shared" si="29"/>
        <v>424</v>
      </c>
      <c r="U426" t="str">
        <f t="shared" si="26"/>
        <v>H</v>
      </c>
      <c r="V426">
        <f>IF(U426="H",COUNTIF($U$3:$U426,"H"),"")</f>
        <v>231</v>
      </c>
      <c r="W426" t="str">
        <f>IF(U426="P",COUNTIF($U$3:$U426,"P"),"")</f>
        <v/>
      </c>
      <c r="X426" s="76" t="str">
        <f t="shared" si="27"/>
        <v>Mark Trumbo</v>
      </c>
      <c r="Y426" t="str">
        <f>IFERROR(VLOOKUP($X426,PITCH!$B$7:$AJ$2004,29,FALSE),"")</f>
        <v/>
      </c>
      <c r="Z426" t="str">
        <f>IFERROR(VLOOKUP($X426,PITCH!$B$7:$AJ$2004,30,FALSE),"")</f>
        <v/>
      </c>
      <c r="AA426" t="str">
        <f>IFERROR(VLOOKUP($X426,PITCH!$B$7:$AJ$2004,31,FALSE),"")</f>
        <v/>
      </c>
      <c r="AB426" t="str">
        <f>IFERROR(VLOOKUP($X426,PITCH!$B$7:$AJ$2004,1,FALSE),"")</f>
        <v/>
      </c>
      <c r="AD426" s="108" t="str">
        <f>IFERROR(VLOOKUP($X426,Prospects!$A$3:$K$281,1,FALSE),"")</f>
        <v/>
      </c>
      <c r="AE426" s="108" t="str">
        <f>IFERROR(VLOOKUP($X426,Prospects!$A$3:$K$281,9,FALSE),"")</f>
        <v/>
      </c>
      <c r="AF426" s="108" t="str">
        <f>IFERROR(VLOOKUP($X426,Prospects!$A$3:$K$281,2,FALSE),"")</f>
        <v/>
      </c>
      <c r="AG426" s="110" t="str">
        <f>IFERROR(VLOOKUP($X426,Prospects!$A$3:$K$281,10,FALSE),"")</f>
        <v/>
      </c>
      <c r="AH426" s="110" t="str">
        <f>IFERROR(VLOOKUP($X426,Prospects!$A$3:$K$281,11,FALSE),"")</f>
        <v/>
      </c>
      <c r="AI426" s="110" t="str">
        <f>IFERROR(VLOOKUP($X426,Prospects!$A$3:$K$281,3,FALSE),"")</f>
        <v/>
      </c>
      <c r="AJ426" s="110" t="str">
        <f>IFERROR(VLOOKUP($X426,Prospects!$A$3:$K$281,4,FALSE),"")</f>
        <v/>
      </c>
      <c r="AK426" s="110" t="str">
        <f>IFERROR(VLOOKUP($X426,Prospects!$A$3:$K$281,5,FALSE),"")</f>
        <v/>
      </c>
      <c r="AL426" s="110" t="str">
        <f>IFERROR(VLOOKUP($X426,Prospects!$A$3:$K$281,6,FALSE),"")</f>
        <v/>
      </c>
      <c r="AN426" s="108" t="str">
        <f>IFERROR(VLOOKUP($X426,KEEPERS!$A$3:$H$300,1,FALSE),"")</f>
        <v/>
      </c>
      <c r="AO426" s="108" t="str">
        <f>IFERROR(VLOOKUP($X426,KEEPERS!$A$3:$H$300,5,FALSE),"")</f>
        <v/>
      </c>
      <c r="AP426" s="108" t="str">
        <f>IFERROR(VLOOKUP($X426,KEEPERS!$A$3:$H$300,2,FALSE),"")</f>
        <v/>
      </c>
      <c r="AQ426" s="110" t="str">
        <f>IFERROR(VLOOKUP($X426,KEEPERS!$A$3:$H$300,6,FALSE),"")</f>
        <v/>
      </c>
      <c r="AR426" s="110" t="str">
        <f>IFERROR(VLOOKUP($X426,KEEPERS!$A$3:$H$300,7,FALSE),"")</f>
        <v/>
      </c>
      <c r="AT426" s="110" t="str">
        <f>IFERROR(VLOOKUP($X426,HIT!$B$182:$AM$2000,1,FALSE),"")</f>
        <v>Mark Trumbo</v>
      </c>
      <c r="AU426" s="407">
        <f>IFERROR(VLOOKUP($X426,HIT!$B$182:$AM$2000,32,FALSE),0)</f>
        <v>300.40000000000003</v>
      </c>
      <c r="AV426" s="407">
        <f>IFERROR(VLOOKUP($X426,HIT!$B$182:$AM$2000,33,FALSE),0)</f>
        <v>2.5675213675213677</v>
      </c>
      <c r="AW426" s="110" t="str">
        <f>IFERROR(VLOOKUP($X426,PITCH!$B$182:$AP$2000,1,FALSE),"")</f>
        <v/>
      </c>
      <c r="AX426" s="110">
        <f>IFERROR(VLOOKUP($X426,PITCH!$B$182:$AP$2000,35,FALSE),0)</f>
        <v>0</v>
      </c>
      <c r="AY426" s="110">
        <f>IFERROR(VLOOKUP($X426,PITCH!$B$182:$AP$2000,36,FALSE),0)</f>
        <v>0</v>
      </c>
      <c r="AZ426" s="408">
        <f t="shared" si="28"/>
        <v>300.40000000000003</v>
      </c>
      <c r="BA426" s="408">
        <f>IF(AZ426&gt;0,RANK(AZ426,AZ$3:AZ1086),"")</f>
        <v>256</v>
      </c>
      <c r="BB426" s="408">
        <f ca="1">IFERROR(VLOOKUP($X426,HIT!$B$182:$AP$2000,31,FALSE),0)</f>
        <v>87</v>
      </c>
      <c r="BC426" s="408">
        <f>IFERROR(VLOOKUP($X426,PITCH!$B$182:$AP$2000,34,FALSE),0)</f>
        <v>0</v>
      </c>
      <c r="BE426" s="110">
        <f>IFERROR(VLOOKUP($X426,OBP!$B$182:$AN$2001,32,FALSE),"")</f>
        <v>187</v>
      </c>
      <c r="BG426" s="110">
        <f>IFERROR(VLOOKUP($X426,OPS!$B$183:$AL$2002,31,FALSE),"")</f>
        <v>162</v>
      </c>
      <c r="BI426" s="110" t="str">
        <f>IFERROR(VLOOKUP($X426,PITCH!$B$205:$AP$2000,34,FALSE),"")</f>
        <v/>
      </c>
      <c r="BJ426" s="110" t="str">
        <f>IFERROR(VLOOKUP($X426,PITCH!$B$205:$AP$2000,34,FALSE),"")</f>
        <v/>
      </c>
      <c r="BK426" s="110" t="str">
        <f>IFERROR(VLOOKUP($X426,PITCH!$B$205:$AP$2000,34,FALSE),"")</f>
        <v/>
      </c>
    </row>
    <row r="427" spans="2:63" x14ac:dyDescent="0.2">
      <c r="B427" t="s">
        <v>2552</v>
      </c>
      <c r="C427" t="s">
        <v>716</v>
      </c>
      <c r="D427" t="s">
        <v>998</v>
      </c>
      <c r="E427" t="s">
        <v>998</v>
      </c>
      <c r="F427">
        <v>-5</v>
      </c>
      <c r="G427">
        <v>286</v>
      </c>
      <c r="H427">
        <v>29</v>
      </c>
      <c r="I427">
        <v>7</v>
      </c>
      <c r="J427">
        <v>36</v>
      </c>
      <c r="K427">
        <v>1</v>
      </c>
      <c r="L427">
        <v>0.26900000000000002</v>
      </c>
      <c r="T427" s="127">
        <f t="shared" si="29"/>
        <v>425</v>
      </c>
      <c r="U427" t="str">
        <f t="shared" si="26"/>
        <v>H</v>
      </c>
      <c r="V427">
        <f>IF(U427="H",COUNTIF($U$3:$U427,"H"),"")</f>
        <v>232</v>
      </c>
      <c r="W427" t="str">
        <f>IF(U427="P",COUNTIF($U$3:$U427,"P"),"")</f>
        <v/>
      </c>
      <c r="X427" s="76" t="str">
        <f t="shared" si="27"/>
        <v>Victor Caratini</v>
      </c>
      <c r="Y427" t="str">
        <f>IFERROR(VLOOKUP($X427,PITCH!$B$7:$AJ$2004,29,FALSE),"")</f>
        <v/>
      </c>
      <c r="Z427" t="str">
        <f>IFERROR(VLOOKUP($X427,PITCH!$B$7:$AJ$2004,30,FALSE),"")</f>
        <v/>
      </c>
      <c r="AA427" t="str">
        <f>IFERROR(VLOOKUP($X427,PITCH!$B$7:$AJ$2004,31,FALSE),"")</f>
        <v/>
      </c>
      <c r="AB427" t="str">
        <f>IFERROR(VLOOKUP($X427,PITCH!$B$7:$AJ$2004,1,FALSE),"")</f>
        <v/>
      </c>
      <c r="AD427" s="108" t="str">
        <f>IFERROR(VLOOKUP($X427,Prospects!$A$3:$K$281,1,FALSE),"")</f>
        <v/>
      </c>
      <c r="AE427" s="108" t="str">
        <f>IFERROR(VLOOKUP($X427,Prospects!$A$3:$K$281,9,FALSE),"")</f>
        <v/>
      </c>
      <c r="AF427" s="108" t="str">
        <f>IFERROR(VLOOKUP($X427,Prospects!$A$3:$K$281,2,FALSE),"")</f>
        <v/>
      </c>
      <c r="AG427" s="110" t="str">
        <f>IFERROR(VLOOKUP($X427,Prospects!$A$3:$K$281,10,FALSE),"")</f>
        <v/>
      </c>
      <c r="AH427" s="110" t="str">
        <f>IFERROR(VLOOKUP($X427,Prospects!$A$3:$K$281,11,FALSE),"")</f>
        <v/>
      </c>
      <c r="AI427" s="110" t="str">
        <f>IFERROR(VLOOKUP($X427,Prospects!$A$3:$K$281,3,FALSE),"")</f>
        <v/>
      </c>
      <c r="AJ427" s="110" t="str">
        <f>IFERROR(VLOOKUP($X427,Prospects!$A$3:$K$281,4,FALSE),"")</f>
        <v/>
      </c>
      <c r="AK427" s="110" t="str">
        <f>IFERROR(VLOOKUP($X427,Prospects!$A$3:$K$281,5,FALSE),"")</f>
        <v/>
      </c>
      <c r="AL427" s="110" t="str">
        <f>IFERROR(VLOOKUP($X427,Prospects!$A$3:$K$281,6,FALSE),"")</f>
        <v/>
      </c>
      <c r="AN427" s="108" t="str">
        <f>IFERROR(VLOOKUP($X427,KEEPERS!$A$3:$H$300,1,FALSE),"")</f>
        <v/>
      </c>
      <c r="AO427" s="108" t="str">
        <f>IFERROR(VLOOKUP($X427,KEEPERS!$A$3:$H$300,5,FALSE),"")</f>
        <v/>
      </c>
      <c r="AP427" s="108" t="str">
        <f>IFERROR(VLOOKUP($X427,KEEPERS!$A$3:$H$300,2,FALSE),"")</f>
        <v/>
      </c>
      <c r="AQ427" s="110" t="str">
        <f>IFERROR(VLOOKUP($X427,KEEPERS!$A$3:$H$300,6,FALSE),"")</f>
        <v/>
      </c>
      <c r="AR427" s="110" t="str">
        <f>IFERROR(VLOOKUP($X427,KEEPERS!$A$3:$H$300,7,FALSE),"")</f>
        <v/>
      </c>
      <c r="AT427" s="110" t="str">
        <f>IFERROR(VLOOKUP($X427,HIT!$B$182:$AM$2000,1,FALSE),"")</f>
        <v>Victor Caratini</v>
      </c>
      <c r="AU427" s="407">
        <f>IFERROR(VLOOKUP($X427,HIT!$B$182:$AM$2000,32,FALSE),0)</f>
        <v>113.14999999999999</v>
      </c>
      <c r="AV427" s="407">
        <f>IFERROR(VLOOKUP($X427,HIT!$B$182:$AM$2000,33,FALSE),0)</f>
        <v>1.663970588235294</v>
      </c>
      <c r="AW427" s="110" t="str">
        <f>IFERROR(VLOOKUP($X427,PITCH!$B$182:$AP$2000,1,FALSE),"")</f>
        <v/>
      </c>
      <c r="AX427" s="110">
        <f>IFERROR(VLOOKUP($X427,PITCH!$B$182:$AP$2000,35,FALSE),0)</f>
        <v>0</v>
      </c>
      <c r="AY427" s="110">
        <f>IFERROR(VLOOKUP($X427,PITCH!$B$182:$AP$2000,36,FALSE),0)</f>
        <v>0</v>
      </c>
      <c r="AZ427" s="408">
        <f t="shared" si="28"/>
        <v>113.14999999999999</v>
      </c>
      <c r="BA427" s="408">
        <f>IF(AZ427&gt;0,RANK(AZ427,AZ$3:AZ1087),"")</f>
        <v>532</v>
      </c>
      <c r="BB427" s="408">
        <f ca="1">IFERROR(VLOOKUP($X427,HIT!$B$182:$AP$2000,31,FALSE),0)</f>
        <v>290</v>
      </c>
      <c r="BC427" s="408">
        <f>IFERROR(VLOOKUP($X427,PITCH!$B$182:$AP$2000,34,FALSE),0)</f>
        <v>0</v>
      </c>
      <c r="BE427" s="110">
        <f>IFERROR(VLOOKUP($X427,OBP!$B$182:$AN$2001,32,FALSE),"")</f>
        <v>231</v>
      </c>
      <c r="BG427" s="110">
        <f>IFERROR(VLOOKUP($X427,OPS!$B$183:$AL$2002,31,FALSE),"")</f>
        <v>235</v>
      </c>
      <c r="BI427" s="110" t="str">
        <f>IFERROR(VLOOKUP($X427,PITCH!$B$205:$AP$2000,34,FALSE),"")</f>
        <v/>
      </c>
      <c r="BJ427" s="110" t="str">
        <f>IFERROR(VLOOKUP($X427,PITCH!$B$205:$AP$2000,34,FALSE),"")</f>
        <v/>
      </c>
      <c r="BK427" s="110" t="str">
        <f>IFERROR(VLOOKUP($X427,PITCH!$B$205:$AP$2000,34,FALSE),"")</f>
        <v/>
      </c>
    </row>
    <row r="428" spans="2:63" x14ac:dyDescent="0.2">
      <c r="B428" t="s">
        <v>499</v>
      </c>
      <c r="C428" t="s">
        <v>2</v>
      </c>
      <c r="D428" t="s">
        <v>114</v>
      </c>
      <c r="E428" t="s">
        <v>114</v>
      </c>
      <c r="F428">
        <v>-5</v>
      </c>
      <c r="G428">
        <v>423</v>
      </c>
      <c r="H428">
        <v>55</v>
      </c>
      <c r="I428">
        <v>12</v>
      </c>
      <c r="J428">
        <v>31</v>
      </c>
      <c r="K428">
        <v>14</v>
      </c>
      <c r="L428">
        <v>0.245</v>
      </c>
      <c r="T428" s="127">
        <f t="shared" si="29"/>
        <v>426</v>
      </c>
      <c r="U428" t="str">
        <f t="shared" si="26"/>
        <v>H</v>
      </c>
      <c r="V428">
        <f>IF(U428="H",COUNTIF($U$3:$U428,"H"),"")</f>
        <v>233</v>
      </c>
      <c r="W428" t="str">
        <f>IF(U428="P",COUNTIF($U$3:$U428,"P"),"")</f>
        <v/>
      </c>
      <c r="X428" s="76" t="str">
        <f t="shared" si="27"/>
        <v>Kevin Kiermaier</v>
      </c>
      <c r="Y428" t="str">
        <f>IFERROR(VLOOKUP($X428,PITCH!$B$7:$AJ$2004,29,FALSE),"")</f>
        <v/>
      </c>
      <c r="Z428" t="str">
        <f>IFERROR(VLOOKUP($X428,PITCH!$B$7:$AJ$2004,30,FALSE),"")</f>
        <v/>
      </c>
      <c r="AA428" t="str">
        <f>IFERROR(VLOOKUP($X428,PITCH!$B$7:$AJ$2004,31,FALSE),"")</f>
        <v/>
      </c>
      <c r="AB428" t="str">
        <f>IFERROR(VLOOKUP($X428,PITCH!$B$7:$AJ$2004,1,FALSE),"")</f>
        <v/>
      </c>
      <c r="AD428" s="108" t="str">
        <f>IFERROR(VLOOKUP($X428,Prospects!$A$3:$K$281,1,FALSE),"")</f>
        <v/>
      </c>
      <c r="AE428" s="108" t="str">
        <f>IFERROR(VLOOKUP($X428,Prospects!$A$3:$K$281,9,FALSE),"")</f>
        <v/>
      </c>
      <c r="AF428" s="108" t="str">
        <f>IFERROR(VLOOKUP($X428,Prospects!$A$3:$K$281,2,FALSE),"")</f>
        <v/>
      </c>
      <c r="AG428" s="110" t="str">
        <f>IFERROR(VLOOKUP($X428,Prospects!$A$3:$K$281,10,FALSE),"")</f>
        <v/>
      </c>
      <c r="AH428" s="110" t="str">
        <f>IFERROR(VLOOKUP($X428,Prospects!$A$3:$K$281,11,FALSE),"")</f>
        <v/>
      </c>
      <c r="AI428" s="110" t="str">
        <f>IFERROR(VLOOKUP($X428,Prospects!$A$3:$K$281,3,FALSE),"")</f>
        <v/>
      </c>
      <c r="AJ428" s="110" t="str">
        <f>IFERROR(VLOOKUP($X428,Prospects!$A$3:$K$281,4,FALSE),"")</f>
        <v/>
      </c>
      <c r="AK428" s="110" t="str">
        <f>IFERROR(VLOOKUP($X428,Prospects!$A$3:$K$281,5,FALSE),"")</f>
        <v/>
      </c>
      <c r="AL428" s="110" t="str">
        <f>IFERROR(VLOOKUP($X428,Prospects!$A$3:$K$281,6,FALSE),"")</f>
        <v/>
      </c>
      <c r="AN428" s="108" t="str">
        <f>IFERROR(VLOOKUP($X428,KEEPERS!$A$3:$H$300,1,FALSE),"")</f>
        <v/>
      </c>
      <c r="AO428" s="108" t="str">
        <f>IFERROR(VLOOKUP($X428,KEEPERS!$A$3:$H$300,5,FALSE),"")</f>
        <v/>
      </c>
      <c r="AP428" s="108" t="str">
        <f>IFERROR(VLOOKUP($X428,KEEPERS!$A$3:$H$300,2,FALSE),"")</f>
        <v/>
      </c>
      <c r="AQ428" s="110" t="str">
        <f>IFERROR(VLOOKUP($X428,KEEPERS!$A$3:$H$300,6,FALSE),"")</f>
        <v/>
      </c>
      <c r="AR428" s="110" t="str">
        <f>IFERROR(VLOOKUP($X428,KEEPERS!$A$3:$H$300,7,FALSE),"")</f>
        <v/>
      </c>
      <c r="AT428" s="110" t="str">
        <f>IFERROR(VLOOKUP($X428,HIT!$B$182:$AM$2000,1,FALSE),"")</f>
        <v>Kevin Kiermaier</v>
      </c>
      <c r="AU428" s="407">
        <f>IFERROR(VLOOKUP($X428,HIT!$B$182:$AM$2000,32,FALSE),0)</f>
        <v>338.74999999999994</v>
      </c>
      <c r="AV428" s="407">
        <f>IFERROR(VLOOKUP($X428,HIT!$B$182:$AM$2000,33,FALSE),0)</f>
        <v>2.4908088235294112</v>
      </c>
      <c r="AW428" s="110" t="str">
        <f>IFERROR(VLOOKUP($X428,PITCH!$B$182:$AP$2000,1,FALSE),"")</f>
        <v/>
      </c>
      <c r="AX428" s="110">
        <f>IFERROR(VLOOKUP($X428,PITCH!$B$182:$AP$2000,35,FALSE),0)</f>
        <v>0</v>
      </c>
      <c r="AY428" s="110">
        <f>IFERROR(VLOOKUP($X428,PITCH!$B$182:$AP$2000,36,FALSE),0)</f>
        <v>0</v>
      </c>
      <c r="AZ428" s="408">
        <f t="shared" si="28"/>
        <v>338.74999999999994</v>
      </c>
      <c r="BA428" s="408">
        <f>IF(AZ428&gt;0,RANK(AZ428,AZ$3:AZ1088),"")</f>
        <v>195</v>
      </c>
      <c r="BB428" s="408">
        <f ca="1">IFERROR(VLOOKUP($X428,HIT!$B$182:$AP$2000,31,FALSE),0)</f>
        <v>290</v>
      </c>
      <c r="BC428" s="408">
        <f>IFERROR(VLOOKUP($X428,PITCH!$B$182:$AP$2000,34,FALSE),0)</f>
        <v>0</v>
      </c>
      <c r="BE428" s="110">
        <f>IFERROR(VLOOKUP($X428,OBP!$B$182:$AN$2001,32,FALSE),"")</f>
        <v>165</v>
      </c>
      <c r="BG428" s="110">
        <f>IFERROR(VLOOKUP($X428,OPS!$B$183:$AL$2002,31,FALSE),"")</f>
        <v>154</v>
      </c>
      <c r="BI428" s="110" t="str">
        <f>IFERROR(VLOOKUP($X428,PITCH!$B$205:$AP$2000,34,FALSE),"")</f>
        <v/>
      </c>
      <c r="BJ428" s="110" t="str">
        <f>IFERROR(VLOOKUP($X428,PITCH!$B$205:$AP$2000,34,FALSE),"")</f>
        <v/>
      </c>
      <c r="BK428" s="110" t="str">
        <f>IFERROR(VLOOKUP($X428,PITCH!$B$205:$AP$2000,34,FALSE),"")</f>
        <v/>
      </c>
    </row>
    <row r="429" spans="2:63" x14ac:dyDescent="0.2">
      <c r="B429" t="s">
        <v>2448</v>
      </c>
      <c r="C429" t="s">
        <v>123</v>
      </c>
      <c r="D429" t="s">
        <v>111</v>
      </c>
      <c r="E429" t="s">
        <v>111</v>
      </c>
      <c r="F429">
        <v>-5</v>
      </c>
      <c r="M429">
        <v>158</v>
      </c>
      <c r="N429">
        <v>8</v>
      </c>
      <c r="O429">
        <v>0</v>
      </c>
      <c r="P429">
        <v>4.3899999999999997</v>
      </c>
      <c r="Q429">
        <v>1.34</v>
      </c>
      <c r="R429">
        <v>118</v>
      </c>
      <c r="T429" s="127">
        <f t="shared" si="29"/>
        <v>427</v>
      </c>
      <c r="U429" t="str">
        <f t="shared" si="26"/>
        <v>P</v>
      </c>
      <c r="V429" t="str">
        <f>IF(U429="H",COUNTIF($U$3:$U429,"H"),"")</f>
        <v/>
      </c>
      <c r="W429">
        <f>IF(U429="P",COUNTIF($U$3:$U429,"P"),"")</f>
        <v>194</v>
      </c>
      <c r="X429" s="76" t="str">
        <f t="shared" si="27"/>
        <v>Jaime Barria</v>
      </c>
      <c r="Y429">
        <f>IFERROR(VLOOKUP($X429,PITCH!$B$7:$AJ$2004,29,FALSE),"")</f>
        <v>6.7731958762886597</v>
      </c>
      <c r="Z429">
        <f>IFERROR(VLOOKUP($X429,PITCH!$B$7:$AJ$2004,30,FALSE),"")</f>
        <v>3.1546391752577319</v>
      </c>
      <c r="AA429">
        <f>IFERROR(VLOOKUP($X429,PITCH!$B$7:$AJ$2004,31,FALSE),"")</f>
        <v>3.6185567010309279</v>
      </c>
      <c r="AB429" t="str">
        <f>IFERROR(VLOOKUP($X429,PITCH!$B$7:$AJ$2004,1,FALSE),"")</f>
        <v>Jaime Barria</v>
      </c>
      <c r="AD429" s="108" t="str">
        <f>IFERROR(VLOOKUP($X429,Prospects!$A$3:$K$281,1,FALSE),"")</f>
        <v/>
      </c>
      <c r="AE429" s="108" t="str">
        <f>IFERROR(VLOOKUP($X429,Prospects!$A$3:$K$281,9,FALSE),"")</f>
        <v/>
      </c>
      <c r="AF429" s="108" t="str">
        <f>IFERROR(VLOOKUP($X429,Prospects!$A$3:$K$281,2,FALSE),"")</f>
        <v/>
      </c>
      <c r="AG429" s="110" t="str">
        <f>IFERROR(VLOOKUP($X429,Prospects!$A$3:$K$281,10,FALSE),"")</f>
        <v/>
      </c>
      <c r="AH429" s="110" t="str">
        <f>IFERROR(VLOOKUP($X429,Prospects!$A$3:$K$281,11,FALSE),"")</f>
        <v/>
      </c>
      <c r="AI429" s="110" t="str">
        <f>IFERROR(VLOOKUP($X429,Prospects!$A$3:$K$281,3,FALSE),"")</f>
        <v/>
      </c>
      <c r="AJ429" s="110" t="str">
        <f>IFERROR(VLOOKUP($X429,Prospects!$A$3:$K$281,4,FALSE),"")</f>
        <v/>
      </c>
      <c r="AK429" s="110" t="str">
        <f>IFERROR(VLOOKUP($X429,Prospects!$A$3:$K$281,5,FALSE),"")</f>
        <v/>
      </c>
      <c r="AL429" s="110" t="str">
        <f>IFERROR(VLOOKUP($X429,Prospects!$A$3:$K$281,6,FALSE),"")</f>
        <v/>
      </c>
      <c r="AN429" s="108" t="str">
        <f>IFERROR(VLOOKUP($X429,KEEPERS!$A$3:$H$300,1,FALSE),"")</f>
        <v/>
      </c>
      <c r="AO429" s="108" t="str">
        <f>IFERROR(VLOOKUP($X429,KEEPERS!$A$3:$H$300,5,FALSE),"")</f>
        <v/>
      </c>
      <c r="AP429" s="108" t="str">
        <f>IFERROR(VLOOKUP($X429,KEEPERS!$A$3:$H$300,2,FALSE),"")</f>
        <v/>
      </c>
      <c r="AQ429" s="110" t="str">
        <f>IFERROR(VLOOKUP($X429,KEEPERS!$A$3:$H$300,6,FALSE),"")</f>
        <v/>
      </c>
      <c r="AR429" s="110" t="str">
        <f>IFERROR(VLOOKUP($X429,KEEPERS!$A$3:$H$300,7,FALSE),"")</f>
        <v/>
      </c>
      <c r="AT429" s="110" t="str">
        <f>IFERROR(VLOOKUP($X429,HIT!$B$182:$AM$2000,1,FALSE),"")</f>
        <v/>
      </c>
      <c r="AU429" s="407">
        <f>IFERROR(VLOOKUP($X429,HIT!$B$182:$AM$2000,32,FALSE),0)</f>
        <v>0</v>
      </c>
      <c r="AV429" s="407">
        <f>IFERROR(VLOOKUP($X429,HIT!$B$182:$AM$2000,33,FALSE),0)</f>
        <v>0</v>
      </c>
      <c r="AW429" s="110" t="str">
        <f>IFERROR(VLOOKUP($X429,PITCH!$B$182:$AP$2000,1,FALSE),"")</f>
        <v>Jaime Barria</v>
      </c>
      <c r="AX429" s="110">
        <f>IFERROR(VLOOKUP($X429,PITCH!$B$182:$AP$2000,35,FALSE),0)</f>
        <v>176.5</v>
      </c>
      <c r="AY429" s="110">
        <f>IFERROR(VLOOKUP($X429,PITCH!$B$182:$AP$2000,36,FALSE),0)</f>
        <v>9.2894736842105257</v>
      </c>
      <c r="AZ429" s="408">
        <f t="shared" si="28"/>
        <v>176.5</v>
      </c>
      <c r="BA429" s="408">
        <f>IF(AZ429&gt;0,RANK(AZ429,AZ$3:AZ1089),"")</f>
        <v>419</v>
      </c>
      <c r="BB429" s="408">
        <f>IFERROR(VLOOKUP($X429,HIT!$B$182:$AP$2000,31,FALSE),0)</f>
        <v>0</v>
      </c>
      <c r="BC429" s="408">
        <f ca="1">IFERROR(VLOOKUP($X429,PITCH!$B$182:$AP$2000,34,FALSE),0)</f>
        <v>134</v>
      </c>
      <c r="BE429" s="110" t="str">
        <f>IFERROR(VLOOKUP($X429,OBP!$B$182:$AN$2001,32,FALSE),"")</f>
        <v/>
      </c>
      <c r="BG429" s="110" t="str">
        <f>IFERROR(VLOOKUP($X429,OPS!$B$183:$AL$2002,31,FALSE),"")</f>
        <v/>
      </c>
      <c r="BI429" s="110">
        <f ca="1">IFERROR(VLOOKUP($X429,PITCH!$B$205:$AP$2000,34,FALSE),"")</f>
        <v>134</v>
      </c>
      <c r="BJ429" s="110">
        <f ca="1">IFERROR(VLOOKUP($X429,PITCH!$B$205:$AP$2000,34,FALSE),"")</f>
        <v>134</v>
      </c>
      <c r="BK429" s="110">
        <f ca="1">IFERROR(VLOOKUP($X429,PITCH!$B$205:$AP$2000,34,FALSE),"")</f>
        <v>134</v>
      </c>
    </row>
    <row r="430" spans="2:63" x14ac:dyDescent="0.2">
      <c r="B430" t="s">
        <v>2548</v>
      </c>
      <c r="C430" t="s">
        <v>136</v>
      </c>
      <c r="D430" t="s">
        <v>97</v>
      </c>
      <c r="E430" t="s">
        <v>998</v>
      </c>
      <c r="F430">
        <v>-5</v>
      </c>
      <c r="G430">
        <v>321</v>
      </c>
      <c r="H430">
        <v>31</v>
      </c>
      <c r="I430">
        <v>9</v>
      </c>
      <c r="J430">
        <v>40</v>
      </c>
      <c r="K430">
        <v>0</v>
      </c>
      <c r="L430">
        <v>0.25900000000000001</v>
      </c>
      <c r="T430" s="127">
        <f t="shared" si="29"/>
        <v>428</v>
      </c>
      <c r="U430" t="str">
        <f t="shared" si="26"/>
        <v>H</v>
      </c>
      <c r="V430">
        <f>IF(U430="H",COUNTIF($U$3:$U430,"H"),"")</f>
        <v>234</v>
      </c>
      <c r="W430" t="str">
        <f>IF(U430="P",COUNTIF($U$3:$U430,"P"),"")</f>
        <v/>
      </c>
      <c r="X430" s="76" t="str">
        <f t="shared" si="27"/>
        <v>Mitch Garver</v>
      </c>
      <c r="Y430" t="str">
        <f>IFERROR(VLOOKUP($X430,PITCH!$B$7:$AJ$2004,29,FALSE),"")</f>
        <v/>
      </c>
      <c r="Z430" t="str">
        <f>IFERROR(VLOOKUP($X430,PITCH!$B$7:$AJ$2004,30,FALSE),"")</f>
        <v/>
      </c>
      <c r="AA430" t="str">
        <f>IFERROR(VLOOKUP($X430,PITCH!$B$7:$AJ$2004,31,FALSE),"")</f>
        <v/>
      </c>
      <c r="AB430" t="str">
        <f>IFERROR(VLOOKUP($X430,PITCH!$B$7:$AJ$2004,1,FALSE),"")</f>
        <v/>
      </c>
      <c r="AD430" s="108" t="str">
        <f>IFERROR(VLOOKUP($X430,Prospects!$A$3:$K$281,1,FALSE),"")</f>
        <v/>
      </c>
      <c r="AE430" s="108" t="str">
        <f>IFERROR(VLOOKUP($X430,Prospects!$A$3:$K$281,9,FALSE),"")</f>
        <v/>
      </c>
      <c r="AF430" s="108" t="str">
        <f>IFERROR(VLOOKUP($X430,Prospects!$A$3:$K$281,2,FALSE),"")</f>
        <v/>
      </c>
      <c r="AG430" s="110" t="str">
        <f>IFERROR(VLOOKUP($X430,Prospects!$A$3:$K$281,10,FALSE),"")</f>
        <v/>
      </c>
      <c r="AH430" s="110" t="str">
        <f>IFERROR(VLOOKUP($X430,Prospects!$A$3:$K$281,11,FALSE),"")</f>
        <v/>
      </c>
      <c r="AI430" s="110" t="str">
        <f>IFERROR(VLOOKUP($X430,Prospects!$A$3:$K$281,3,FALSE),"")</f>
        <v/>
      </c>
      <c r="AJ430" s="110" t="str">
        <f>IFERROR(VLOOKUP($X430,Prospects!$A$3:$K$281,4,FALSE),"")</f>
        <v/>
      </c>
      <c r="AK430" s="110" t="str">
        <f>IFERROR(VLOOKUP($X430,Prospects!$A$3:$K$281,5,FALSE),"")</f>
        <v/>
      </c>
      <c r="AL430" s="110" t="str">
        <f>IFERROR(VLOOKUP($X430,Prospects!$A$3:$K$281,6,FALSE),"")</f>
        <v/>
      </c>
      <c r="AN430" s="108" t="str">
        <f>IFERROR(VLOOKUP($X430,KEEPERS!$A$3:$H$300,1,FALSE),"")</f>
        <v/>
      </c>
      <c r="AO430" s="108" t="str">
        <f>IFERROR(VLOOKUP($X430,KEEPERS!$A$3:$H$300,5,FALSE),"")</f>
        <v/>
      </c>
      <c r="AP430" s="108" t="str">
        <f>IFERROR(VLOOKUP($X430,KEEPERS!$A$3:$H$300,2,FALSE),"")</f>
        <v/>
      </c>
      <c r="AQ430" s="110" t="str">
        <f>IFERROR(VLOOKUP($X430,KEEPERS!$A$3:$H$300,6,FALSE),"")</f>
        <v/>
      </c>
      <c r="AR430" s="110" t="str">
        <f>IFERROR(VLOOKUP($X430,KEEPERS!$A$3:$H$300,7,FALSE),"")</f>
        <v/>
      </c>
      <c r="AT430" s="110" t="str">
        <f>IFERROR(VLOOKUP($X430,HIT!$B$182:$AM$2000,1,FALSE),"")</f>
        <v>Mitch Garver</v>
      </c>
      <c r="AU430" s="407">
        <f>IFERROR(VLOOKUP($X430,HIT!$B$182:$AM$2000,32,FALSE),0)</f>
        <v>147.80000000000004</v>
      </c>
      <c r="AV430" s="407">
        <f>IFERROR(VLOOKUP($X430,HIT!$B$182:$AM$2000,33,FALSE),0)</f>
        <v>1.6988505747126441</v>
      </c>
      <c r="AW430" s="110" t="str">
        <f>IFERROR(VLOOKUP($X430,PITCH!$B$182:$AP$2000,1,FALSE),"")</f>
        <v/>
      </c>
      <c r="AX430" s="110">
        <f>IFERROR(VLOOKUP($X430,PITCH!$B$182:$AP$2000,35,FALSE),0)</f>
        <v>0</v>
      </c>
      <c r="AY430" s="110">
        <f>IFERROR(VLOOKUP($X430,PITCH!$B$182:$AP$2000,36,FALSE),0)</f>
        <v>0</v>
      </c>
      <c r="AZ430" s="408">
        <f t="shared" si="28"/>
        <v>147.80000000000004</v>
      </c>
      <c r="BA430" s="408">
        <f>IF(AZ430&gt;0,RANK(AZ430,AZ$3:AZ1090),"")</f>
        <v>469</v>
      </c>
      <c r="BB430" s="408">
        <f ca="1">IFERROR(VLOOKUP($X430,HIT!$B$182:$AP$2000,31,FALSE),0)</f>
        <v>275</v>
      </c>
      <c r="BC430" s="408">
        <f>IFERROR(VLOOKUP($X430,PITCH!$B$182:$AP$2000,34,FALSE),0)</f>
        <v>0</v>
      </c>
      <c r="BE430" s="110">
        <f>IFERROR(VLOOKUP($X430,OBP!$B$182:$AN$2001,32,FALSE),"")</f>
        <v>212</v>
      </c>
      <c r="BG430" s="110">
        <f>IFERROR(VLOOKUP($X430,OPS!$B$183:$AL$2002,31,FALSE),"")</f>
        <v>215</v>
      </c>
      <c r="BI430" s="110" t="str">
        <f>IFERROR(VLOOKUP($X430,PITCH!$B$205:$AP$2000,34,FALSE),"")</f>
        <v/>
      </c>
      <c r="BJ430" s="110" t="str">
        <f>IFERROR(VLOOKUP($X430,PITCH!$B$205:$AP$2000,34,FALSE),"")</f>
        <v/>
      </c>
      <c r="BK430" s="110" t="str">
        <f>IFERROR(VLOOKUP($X430,PITCH!$B$205:$AP$2000,34,FALSE),"")</f>
        <v/>
      </c>
    </row>
    <row r="431" spans="2:63" x14ac:dyDescent="0.2">
      <c r="B431" t="s">
        <v>563</v>
      </c>
      <c r="C431" t="s">
        <v>715</v>
      </c>
      <c r="D431" t="s">
        <v>9</v>
      </c>
      <c r="E431" t="s">
        <v>9</v>
      </c>
      <c r="F431">
        <v>-5</v>
      </c>
      <c r="M431">
        <v>63</v>
      </c>
      <c r="N431">
        <v>5</v>
      </c>
      <c r="O431">
        <v>1</v>
      </c>
      <c r="P431">
        <v>2.94</v>
      </c>
      <c r="Q431">
        <v>1.2</v>
      </c>
      <c r="R431">
        <v>66</v>
      </c>
      <c r="T431" s="127">
        <f t="shared" si="29"/>
        <v>429</v>
      </c>
      <c r="U431" t="str">
        <f t="shared" si="26"/>
        <v>P</v>
      </c>
      <c r="V431" t="str">
        <f>IF(U431="H",COUNTIF($U$3:$U431,"H"),"")</f>
        <v/>
      </c>
      <c r="W431">
        <f>IF(U431="P",COUNTIF($U$3:$U431,"P"),"")</f>
        <v>195</v>
      </c>
      <c r="X431" s="76" t="str">
        <f t="shared" si="27"/>
        <v>Pedro Baez</v>
      </c>
      <c r="Y431">
        <f>IFERROR(VLOOKUP($X431,PITCH!$B$7:$AJ$2004,29,FALSE),"")</f>
        <v>9.3650793650793638</v>
      </c>
      <c r="Z431">
        <f>IFERROR(VLOOKUP($X431,PITCH!$B$7:$AJ$2004,30,FALSE),"")</f>
        <v>3.333333333333333</v>
      </c>
      <c r="AA431">
        <f>IFERROR(VLOOKUP($X431,PITCH!$B$7:$AJ$2004,31,FALSE),"")</f>
        <v>6.0317460317460307</v>
      </c>
      <c r="AB431" t="str">
        <f>IFERROR(VLOOKUP($X431,PITCH!$B$7:$AJ$2004,1,FALSE),"")</f>
        <v>Pedro Baez</v>
      </c>
      <c r="AD431" s="108" t="str">
        <f>IFERROR(VLOOKUP($X431,Prospects!$A$3:$K$281,1,FALSE),"")</f>
        <v/>
      </c>
      <c r="AE431" s="108" t="str">
        <f>IFERROR(VLOOKUP($X431,Prospects!$A$3:$K$281,9,FALSE),"")</f>
        <v/>
      </c>
      <c r="AF431" s="108" t="str">
        <f>IFERROR(VLOOKUP($X431,Prospects!$A$3:$K$281,2,FALSE),"")</f>
        <v/>
      </c>
      <c r="AG431" s="110" t="str">
        <f>IFERROR(VLOOKUP($X431,Prospects!$A$3:$K$281,10,FALSE),"")</f>
        <v/>
      </c>
      <c r="AH431" s="110" t="str">
        <f>IFERROR(VLOOKUP($X431,Prospects!$A$3:$K$281,11,FALSE),"")</f>
        <v/>
      </c>
      <c r="AI431" s="110" t="str">
        <f>IFERROR(VLOOKUP($X431,Prospects!$A$3:$K$281,3,FALSE),"")</f>
        <v/>
      </c>
      <c r="AJ431" s="110" t="str">
        <f>IFERROR(VLOOKUP($X431,Prospects!$A$3:$K$281,4,FALSE),"")</f>
        <v/>
      </c>
      <c r="AK431" s="110" t="str">
        <f>IFERROR(VLOOKUP($X431,Prospects!$A$3:$K$281,5,FALSE),"")</f>
        <v/>
      </c>
      <c r="AL431" s="110" t="str">
        <f>IFERROR(VLOOKUP($X431,Prospects!$A$3:$K$281,6,FALSE),"")</f>
        <v/>
      </c>
      <c r="AN431" s="108" t="str">
        <f>IFERROR(VLOOKUP($X431,KEEPERS!$A$3:$H$300,1,FALSE),"")</f>
        <v/>
      </c>
      <c r="AO431" s="108" t="str">
        <f>IFERROR(VLOOKUP($X431,KEEPERS!$A$3:$H$300,5,FALSE),"")</f>
        <v/>
      </c>
      <c r="AP431" s="108" t="str">
        <f>IFERROR(VLOOKUP($X431,KEEPERS!$A$3:$H$300,2,FALSE),"")</f>
        <v/>
      </c>
      <c r="AQ431" s="110" t="str">
        <f>IFERROR(VLOOKUP($X431,KEEPERS!$A$3:$H$300,6,FALSE),"")</f>
        <v/>
      </c>
      <c r="AR431" s="110" t="str">
        <f>IFERROR(VLOOKUP($X431,KEEPERS!$A$3:$H$300,7,FALSE),"")</f>
        <v/>
      </c>
      <c r="AT431" s="110" t="str">
        <f>IFERROR(VLOOKUP($X431,HIT!$B$182:$AM$2000,1,FALSE),"")</f>
        <v/>
      </c>
      <c r="AU431" s="407">
        <f>IFERROR(VLOOKUP($X431,HIT!$B$182:$AM$2000,32,FALSE),0)</f>
        <v>0</v>
      </c>
      <c r="AV431" s="407">
        <f>IFERROR(VLOOKUP($X431,HIT!$B$182:$AM$2000,33,FALSE),0)</f>
        <v>0</v>
      </c>
      <c r="AW431" s="110" t="str">
        <f>IFERROR(VLOOKUP($X431,PITCH!$B$182:$AP$2000,1,FALSE),"")</f>
        <v>Pedro Baez</v>
      </c>
      <c r="AX431" s="110">
        <f>IFERROR(VLOOKUP($X431,PITCH!$B$182:$AP$2000,35,FALSE),0)</f>
        <v>124.60000000000002</v>
      </c>
      <c r="AY431" s="110">
        <f>IFERROR(VLOOKUP($X431,PITCH!$B$182:$AP$2000,36,FALSE),0)</f>
        <v>2.1859649122807023</v>
      </c>
      <c r="AZ431" s="408">
        <f t="shared" si="28"/>
        <v>124.60000000000002</v>
      </c>
      <c r="BA431" s="408">
        <f>IF(AZ431&gt;0,RANK(AZ431,AZ$3:AZ1091),"")</f>
        <v>510</v>
      </c>
      <c r="BB431" s="408">
        <f>IFERROR(VLOOKUP($X431,HIT!$B$182:$AP$2000,31,FALSE),0)</f>
        <v>0</v>
      </c>
      <c r="BC431" s="408">
        <f ca="1">IFERROR(VLOOKUP($X431,PITCH!$B$182:$AP$2000,34,FALSE),0)</f>
        <v>347</v>
      </c>
      <c r="BE431" s="110" t="str">
        <f>IFERROR(VLOOKUP($X431,OBP!$B$182:$AN$2001,32,FALSE),"")</f>
        <v/>
      </c>
      <c r="BG431" s="110" t="str">
        <f>IFERROR(VLOOKUP($X431,OPS!$B$183:$AL$2002,31,FALSE),"")</f>
        <v/>
      </c>
      <c r="BI431" s="110">
        <f ca="1">IFERROR(VLOOKUP($X431,PITCH!$B$205:$AP$2000,34,FALSE),"")</f>
        <v>347</v>
      </c>
      <c r="BJ431" s="110">
        <f ca="1">IFERROR(VLOOKUP($X431,PITCH!$B$205:$AP$2000,34,FALSE),"")</f>
        <v>347</v>
      </c>
      <c r="BK431" s="110">
        <f ca="1">IFERROR(VLOOKUP($X431,PITCH!$B$205:$AP$2000,34,FALSE),"")</f>
        <v>347</v>
      </c>
    </row>
    <row r="432" spans="2:63" x14ac:dyDescent="0.2">
      <c r="B432" t="s">
        <v>526</v>
      </c>
      <c r="C432" t="s">
        <v>119</v>
      </c>
      <c r="D432" t="s">
        <v>111</v>
      </c>
      <c r="E432" t="s">
        <v>111</v>
      </c>
      <c r="F432">
        <v>-5</v>
      </c>
      <c r="M432">
        <v>169</v>
      </c>
      <c r="N432">
        <v>9</v>
      </c>
      <c r="O432">
        <v>0</v>
      </c>
      <c r="P432">
        <v>4.5599999999999996</v>
      </c>
      <c r="Q432">
        <v>1.37</v>
      </c>
      <c r="R432">
        <v>178</v>
      </c>
      <c r="T432" s="127">
        <f t="shared" si="29"/>
        <v>430</v>
      </c>
      <c r="U432" t="str">
        <f t="shared" si="26"/>
        <v>P</v>
      </c>
      <c r="V432" t="str">
        <f>IF(U432="H",COUNTIF($U$3:$U432,"H"),"")</f>
        <v/>
      </c>
      <c r="W432">
        <f>IF(U432="P",COUNTIF($U$3:$U432,"P"),"")</f>
        <v>196</v>
      </c>
      <c r="X432" s="76" t="str">
        <f t="shared" si="27"/>
        <v>Dylan Bundy</v>
      </c>
      <c r="Y432">
        <f>IFERROR(VLOOKUP($X432,PITCH!$B$7:$AJ$2004,29,FALSE),"")</f>
        <v>8.5537190082644621</v>
      </c>
      <c r="Z432">
        <f>IFERROR(VLOOKUP($X432,PITCH!$B$7:$AJ$2004,30,FALSE),"")</f>
        <v>2.9220779220779218</v>
      </c>
      <c r="AA432">
        <f>IFERROR(VLOOKUP($X432,PITCH!$B$7:$AJ$2004,31,FALSE),"")</f>
        <v>5.6316410861865407</v>
      </c>
      <c r="AB432" t="str">
        <f>IFERROR(VLOOKUP($X432,PITCH!$B$7:$AJ$2004,1,FALSE),"")</f>
        <v>Dylan Bundy</v>
      </c>
      <c r="AD432" s="108" t="str">
        <f>IFERROR(VLOOKUP($X432,Prospects!$A$3:$K$281,1,FALSE),"")</f>
        <v/>
      </c>
      <c r="AE432" s="108" t="str">
        <f>IFERROR(VLOOKUP($X432,Prospects!$A$3:$K$281,9,FALSE),"")</f>
        <v/>
      </c>
      <c r="AF432" s="108" t="str">
        <f>IFERROR(VLOOKUP($X432,Prospects!$A$3:$K$281,2,FALSE),"")</f>
        <v/>
      </c>
      <c r="AG432" s="110" t="str">
        <f>IFERROR(VLOOKUP($X432,Prospects!$A$3:$K$281,10,FALSE),"")</f>
        <v/>
      </c>
      <c r="AH432" s="110" t="str">
        <f>IFERROR(VLOOKUP($X432,Prospects!$A$3:$K$281,11,FALSE),"")</f>
        <v/>
      </c>
      <c r="AI432" s="110" t="str">
        <f>IFERROR(VLOOKUP($X432,Prospects!$A$3:$K$281,3,FALSE),"")</f>
        <v/>
      </c>
      <c r="AJ432" s="110" t="str">
        <f>IFERROR(VLOOKUP($X432,Prospects!$A$3:$K$281,4,FALSE),"")</f>
        <v/>
      </c>
      <c r="AK432" s="110" t="str">
        <f>IFERROR(VLOOKUP($X432,Prospects!$A$3:$K$281,5,FALSE),"")</f>
        <v/>
      </c>
      <c r="AL432" s="110" t="str">
        <f>IFERROR(VLOOKUP($X432,Prospects!$A$3:$K$281,6,FALSE),"")</f>
        <v/>
      </c>
      <c r="AN432" s="108" t="str">
        <f>IFERROR(VLOOKUP($X432,KEEPERS!$A$3:$H$300,1,FALSE),"")</f>
        <v/>
      </c>
      <c r="AO432" s="108" t="str">
        <f>IFERROR(VLOOKUP($X432,KEEPERS!$A$3:$H$300,5,FALSE),"")</f>
        <v/>
      </c>
      <c r="AP432" s="108" t="str">
        <f>IFERROR(VLOOKUP($X432,KEEPERS!$A$3:$H$300,2,FALSE),"")</f>
        <v/>
      </c>
      <c r="AQ432" s="110" t="str">
        <f>IFERROR(VLOOKUP($X432,KEEPERS!$A$3:$H$300,6,FALSE),"")</f>
        <v/>
      </c>
      <c r="AR432" s="110" t="str">
        <f>IFERROR(VLOOKUP($X432,KEEPERS!$A$3:$H$300,7,FALSE),"")</f>
        <v/>
      </c>
      <c r="AT432" s="110" t="str">
        <f>IFERROR(VLOOKUP($X432,HIT!$B$182:$AM$2000,1,FALSE),"")</f>
        <v/>
      </c>
      <c r="AU432" s="407">
        <f>IFERROR(VLOOKUP($X432,HIT!$B$182:$AM$2000,32,FALSE),0)</f>
        <v>0</v>
      </c>
      <c r="AV432" s="407">
        <f>IFERROR(VLOOKUP($X432,HIT!$B$182:$AM$2000,33,FALSE),0)</f>
        <v>0</v>
      </c>
      <c r="AW432" s="110" t="str">
        <f>IFERROR(VLOOKUP($X432,PITCH!$B$182:$AP$2000,1,FALSE),"")</f>
        <v>Dylan Bundy</v>
      </c>
      <c r="AX432" s="110">
        <f>IFERROR(VLOOKUP($X432,PITCH!$B$182:$AP$2000,35,FALSE),0)</f>
        <v>308.70000000000005</v>
      </c>
      <c r="AY432" s="110">
        <f>IFERROR(VLOOKUP($X432,PITCH!$B$182:$AP$2000,36,FALSE),0)</f>
        <v>9.9580645161290331</v>
      </c>
      <c r="AZ432" s="408">
        <f t="shared" si="28"/>
        <v>308.70000000000005</v>
      </c>
      <c r="BA432" s="408">
        <f>IF(AZ432&gt;0,RANK(AZ432,AZ$3:AZ1092),"")</f>
        <v>241</v>
      </c>
      <c r="BB432" s="408">
        <f>IFERROR(VLOOKUP($X432,HIT!$B$182:$AP$2000,31,FALSE),0)</f>
        <v>0</v>
      </c>
      <c r="BC432" s="408">
        <f ca="1">IFERROR(VLOOKUP($X432,PITCH!$B$182:$AP$2000,34,FALSE),0)</f>
        <v>53</v>
      </c>
      <c r="BE432" s="110" t="str">
        <f>IFERROR(VLOOKUP($X432,OBP!$B$182:$AN$2001,32,FALSE),"")</f>
        <v/>
      </c>
      <c r="BG432" s="110" t="str">
        <f>IFERROR(VLOOKUP($X432,OPS!$B$183:$AL$2002,31,FALSE),"")</f>
        <v/>
      </c>
      <c r="BI432" s="110">
        <f ca="1">IFERROR(VLOOKUP($X432,PITCH!$B$205:$AP$2000,34,FALSE),"")</f>
        <v>53</v>
      </c>
      <c r="BJ432" s="110">
        <f ca="1">IFERROR(VLOOKUP($X432,PITCH!$B$205:$AP$2000,34,FALSE),"")</f>
        <v>53</v>
      </c>
      <c r="BK432" s="110">
        <f ca="1">IFERROR(VLOOKUP($X432,PITCH!$B$205:$AP$2000,34,FALSE),"")</f>
        <v>53</v>
      </c>
    </row>
    <row r="433" spans="2:63" x14ac:dyDescent="0.2">
      <c r="B433" t="s">
        <v>377</v>
      </c>
      <c r="C433" t="s">
        <v>134</v>
      </c>
      <c r="D433" t="s">
        <v>9</v>
      </c>
      <c r="E433" t="s">
        <v>9</v>
      </c>
      <c r="F433">
        <v>-5</v>
      </c>
      <c r="M433">
        <v>55</v>
      </c>
      <c r="N433">
        <v>5</v>
      </c>
      <c r="O433">
        <v>4</v>
      </c>
      <c r="P433">
        <v>3.02</v>
      </c>
      <c r="Q433">
        <v>1.27</v>
      </c>
      <c r="R433">
        <v>59</v>
      </c>
      <c r="T433" s="127">
        <f t="shared" si="29"/>
        <v>431</v>
      </c>
      <c r="U433" t="str">
        <f t="shared" si="26"/>
        <v>P</v>
      </c>
      <c r="V433" t="str">
        <f>IF(U433="H",COUNTIF($U$3:$U433,"H"),"")</f>
        <v/>
      </c>
      <c r="W433">
        <f>IF(U433="P",COUNTIF($U$3:$U433,"P"),"")</f>
        <v>197</v>
      </c>
      <c r="X433" s="76" t="str">
        <f t="shared" si="27"/>
        <v>Hector Rondon</v>
      </c>
      <c r="Y433">
        <f>IFERROR(VLOOKUP($X433,PITCH!$B$7:$AJ$2004,29,FALSE),"")</f>
        <v>10.072202166064983</v>
      </c>
      <c r="Z433">
        <f>IFERROR(VLOOKUP($X433,PITCH!$B$7:$AJ$2004,30,FALSE),"")</f>
        <v>2.9241877256317692</v>
      </c>
      <c r="AA433">
        <f>IFERROR(VLOOKUP($X433,PITCH!$B$7:$AJ$2004,31,FALSE),"")</f>
        <v>7.1480144404332133</v>
      </c>
      <c r="AB433" t="str">
        <f>IFERROR(VLOOKUP($X433,PITCH!$B$7:$AJ$2004,1,FALSE),"")</f>
        <v>Hector Rondon</v>
      </c>
      <c r="AD433" s="108" t="str">
        <f>IFERROR(VLOOKUP($X433,Prospects!$A$3:$K$281,1,FALSE),"")</f>
        <v/>
      </c>
      <c r="AE433" s="108" t="str">
        <f>IFERROR(VLOOKUP($X433,Prospects!$A$3:$K$281,9,FALSE),"")</f>
        <v/>
      </c>
      <c r="AF433" s="108" t="str">
        <f>IFERROR(VLOOKUP($X433,Prospects!$A$3:$K$281,2,FALSE),"")</f>
        <v/>
      </c>
      <c r="AG433" s="110" t="str">
        <f>IFERROR(VLOOKUP($X433,Prospects!$A$3:$K$281,10,FALSE),"")</f>
        <v/>
      </c>
      <c r="AH433" s="110" t="str">
        <f>IFERROR(VLOOKUP($X433,Prospects!$A$3:$K$281,11,FALSE),"")</f>
        <v/>
      </c>
      <c r="AI433" s="110" t="str">
        <f>IFERROR(VLOOKUP($X433,Prospects!$A$3:$K$281,3,FALSE),"")</f>
        <v/>
      </c>
      <c r="AJ433" s="110" t="str">
        <f>IFERROR(VLOOKUP($X433,Prospects!$A$3:$K$281,4,FALSE),"")</f>
        <v/>
      </c>
      <c r="AK433" s="110" t="str">
        <f>IFERROR(VLOOKUP($X433,Prospects!$A$3:$K$281,5,FALSE),"")</f>
        <v/>
      </c>
      <c r="AL433" s="110" t="str">
        <f>IFERROR(VLOOKUP($X433,Prospects!$A$3:$K$281,6,FALSE),"")</f>
        <v/>
      </c>
      <c r="AN433" s="108" t="str">
        <f>IFERROR(VLOOKUP($X433,KEEPERS!$A$3:$H$300,1,FALSE),"")</f>
        <v/>
      </c>
      <c r="AO433" s="108" t="str">
        <f>IFERROR(VLOOKUP($X433,KEEPERS!$A$3:$H$300,5,FALSE),"")</f>
        <v/>
      </c>
      <c r="AP433" s="108" t="str">
        <f>IFERROR(VLOOKUP($X433,KEEPERS!$A$3:$H$300,2,FALSE),"")</f>
        <v/>
      </c>
      <c r="AQ433" s="110" t="str">
        <f>IFERROR(VLOOKUP($X433,KEEPERS!$A$3:$H$300,6,FALSE),"")</f>
        <v/>
      </c>
      <c r="AR433" s="110" t="str">
        <f>IFERROR(VLOOKUP($X433,KEEPERS!$A$3:$H$300,7,FALSE),"")</f>
        <v/>
      </c>
      <c r="AT433" s="110" t="str">
        <f>IFERROR(VLOOKUP($X433,HIT!$B$182:$AM$2000,1,FALSE),"")</f>
        <v/>
      </c>
      <c r="AU433" s="407">
        <f>IFERROR(VLOOKUP($X433,HIT!$B$182:$AM$2000,32,FALSE),0)</f>
        <v>0</v>
      </c>
      <c r="AV433" s="407">
        <f>IFERROR(VLOOKUP($X433,HIT!$B$182:$AM$2000,33,FALSE),0)</f>
        <v>0</v>
      </c>
      <c r="AW433" s="110" t="str">
        <f>IFERROR(VLOOKUP($X433,PITCH!$B$182:$AP$2000,1,FALSE),"")</f>
        <v>Hector Rondon</v>
      </c>
      <c r="AX433" s="110">
        <f>IFERROR(VLOOKUP($X433,PITCH!$B$182:$AP$2000,35,FALSE),0)</f>
        <v>133.19999999999999</v>
      </c>
      <c r="AY433" s="110">
        <f>IFERROR(VLOOKUP($X433,PITCH!$B$182:$AP$2000,36,FALSE),0)</f>
        <v>2.1483870967741932</v>
      </c>
      <c r="AZ433" s="408">
        <f t="shared" si="28"/>
        <v>133.19999999999999</v>
      </c>
      <c r="BA433" s="408">
        <f>IF(AZ433&gt;0,RANK(AZ433,AZ$3:AZ1093),"")</f>
        <v>495</v>
      </c>
      <c r="BB433" s="408">
        <f>IFERROR(VLOOKUP($X433,HIT!$B$182:$AP$2000,31,FALSE),0)</f>
        <v>0</v>
      </c>
      <c r="BC433" s="408">
        <f ca="1">IFERROR(VLOOKUP($X433,PITCH!$B$182:$AP$2000,34,FALSE),0)</f>
        <v>347</v>
      </c>
      <c r="BE433" s="110" t="str">
        <f>IFERROR(VLOOKUP($X433,OBP!$B$182:$AN$2001,32,FALSE),"")</f>
        <v/>
      </c>
      <c r="BG433" s="110" t="str">
        <f>IFERROR(VLOOKUP($X433,OPS!$B$183:$AL$2002,31,FALSE),"")</f>
        <v/>
      </c>
      <c r="BI433" s="110">
        <f ca="1">IFERROR(VLOOKUP($X433,PITCH!$B$205:$AP$2000,34,FALSE),"")</f>
        <v>347</v>
      </c>
      <c r="BJ433" s="110">
        <f ca="1">IFERROR(VLOOKUP($X433,PITCH!$B$205:$AP$2000,34,FALSE),"")</f>
        <v>347</v>
      </c>
      <c r="BK433" s="110">
        <f ca="1">IFERROR(VLOOKUP($X433,PITCH!$B$205:$AP$2000,34,FALSE),"")</f>
        <v>347</v>
      </c>
    </row>
    <row r="434" spans="2:63" x14ac:dyDescent="0.2">
      <c r="B434" t="s">
        <v>3449</v>
      </c>
      <c r="C434" t="s">
        <v>131</v>
      </c>
      <c r="D434" t="s">
        <v>9</v>
      </c>
      <c r="E434" t="s">
        <v>9</v>
      </c>
      <c r="F434">
        <v>-5</v>
      </c>
      <c r="M434">
        <v>70</v>
      </c>
      <c r="N434">
        <v>5</v>
      </c>
      <c r="O434">
        <v>3</v>
      </c>
      <c r="P434">
        <v>4.09</v>
      </c>
      <c r="Q434">
        <v>1.29</v>
      </c>
      <c r="R434">
        <v>59</v>
      </c>
      <c r="T434" s="127">
        <f t="shared" si="29"/>
        <v>432</v>
      </c>
      <c r="U434" t="str">
        <f t="shared" si="26"/>
        <v>P</v>
      </c>
      <c r="V434" t="str">
        <f>IF(U434="H",COUNTIF($U$3:$U434,"H"),"")</f>
        <v/>
      </c>
      <c r="W434">
        <f>IF(U434="P",COUNTIF($U$3:$U434,"P"),"")</f>
        <v>198</v>
      </c>
      <c r="X434" s="76" t="str">
        <f t="shared" si="27"/>
        <v>Adam Cimber</v>
      </c>
      <c r="Y434">
        <f>IFERROR(VLOOKUP($X434,PITCH!$B$7:$AJ$2004,29,FALSE),"")</f>
        <v>6.8055555555555562</v>
      </c>
      <c r="Z434">
        <f>IFERROR(VLOOKUP($X434,PITCH!$B$7:$AJ$2004,30,FALSE),"")</f>
        <v>2.7777777777777777</v>
      </c>
      <c r="AA434">
        <f>IFERROR(VLOOKUP($X434,PITCH!$B$7:$AJ$2004,31,FALSE),"")</f>
        <v>4.0277777777777786</v>
      </c>
      <c r="AB434" t="str">
        <f>IFERROR(VLOOKUP($X434,PITCH!$B$7:$AJ$2004,1,FALSE),"")</f>
        <v>Adam Cimber</v>
      </c>
      <c r="AD434" s="108" t="str">
        <f>IFERROR(VLOOKUP($X434,Prospects!$A$3:$K$281,1,FALSE),"")</f>
        <v/>
      </c>
      <c r="AE434" s="108" t="str">
        <f>IFERROR(VLOOKUP($X434,Prospects!$A$3:$K$281,9,FALSE),"")</f>
        <v/>
      </c>
      <c r="AF434" s="108" t="str">
        <f>IFERROR(VLOOKUP($X434,Prospects!$A$3:$K$281,2,FALSE),"")</f>
        <v/>
      </c>
      <c r="AG434" s="110" t="str">
        <f>IFERROR(VLOOKUP($X434,Prospects!$A$3:$K$281,10,FALSE),"")</f>
        <v/>
      </c>
      <c r="AH434" s="110" t="str">
        <f>IFERROR(VLOOKUP($X434,Prospects!$A$3:$K$281,11,FALSE),"")</f>
        <v/>
      </c>
      <c r="AI434" s="110" t="str">
        <f>IFERROR(VLOOKUP($X434,Prospects!$A$3:$K$281,3,FALSE),"")</f>
        <v/>
      </c>
      <c r="AJ434" s="110" t="str">
        <f>IFERROR(VLOOKUP($X434,Prospects!$A$3:$K$281,4,FALSE),"")</f>
        <v/>
      </c>
      <c r="AK434" s="110" t="str">
        <f>IFERROR(VLOOKUP($X434,Prospects!$A$3:$K$281,5,FALSE),"")</f>
        <v/>
      </c>
      <c r="AL434" s="110" t="str">
        <f>IFERROR(VLOOKUP($X434,Prospects!$A$3:$K$281,6,FALSE),"")</f>
        <v/>
      </c>
      <c r="AN434" s="108" t="str">
        <f>IFERROR(VLOOKUP($X434,KEEPERS!$A$3:$H$300,1,FALSE),"")</f>
        <v/>
      </c>
      <c r="AO434" s="108" t="str">
        <f>IFERROR(VLOOKUP($X434,KEEPERS!$A$3:$H$300,5,FALSE),"")</f>
        <v/>
      </c>
      <c r="AP434" s="108" t="str">
        <f>IFERROR(VLOOKUP($X434,KEEPERS!$A$3:$H$300,2,FALSE),"")</f>
        <v/>
      </c>
      <c r="AQ434" s="110" t="str">
        <f>IFERROR(VLOOKUP($X434,KEEPERS!$A$3:$H$300,6,FALSE),"")</f>
        <v/>
      </c>
      <c r="AR434" s="110" t="str">
        <f>IFERROR(VLOOKUP($X434,KEEPERS!$A$3:$H$300,7,FALSE),"")</f>
        <v/>
      </c>
      <c r="AT434" s="110" t="str">
        <f>IFERROR(VLOOKUP($X434,HIT!$B$182:$AM$2000,1,FALSE),"")</f>
        <v/>
      </c>
      <c r="AU434" s="407">
        <f>IFERROR(VLOOKUP($X434,HIT!$B$182:$AM$2000,32,FALSE),0)</f>
        <v>0</v>
      </c>
      <c r="AV434" s="407">
        <f>IFERROR(VLOOKUP($X434,HIT!$B$182:$AM$2000,33,FALSE),0)</f>
        <v>0</v>
      </c>
      <c r="AW434" s="110" t="str">
        <f>IFERROR(VLOOKUP($X434,PITCH!$B$182:$AP$2000,1,FALSE),"")</f>
        <v>Adam Cimber</v>
      </c>
      <c r="AX434" s="110">
        <f>IFERROR(VLOOKUP($X434,PITCH!$B$182:$AP$2000,35,FALSE),0)</f>
        <v>126.89999999999998</v>
      </c>
      <c r="AY434" s="110">
        <f>IFERROR(VLOOKUP($X434,PITCH!$B$182:$AP$2000,36,FALSE),0)</f>
        <v>1.9523076923076919</v>
      </c>
      <c r="AZ434" s="408">
        <f t="shared" si="28"/>
        <v>126.89999999999998</v>
      </c>
      <c r="BA434" s="408">
        <f>IF(AZ434&gt;0,RANK(AZ434,AZ$3:AZ1094),"")</f>
        <v>505</v>
      </c>
      <c r="BB434" s="408">
        <f>IFERROR(VLOOKUP($X434,HIT!$B$182:$AP$2000,31,FALSE),0)</f>
        <v>0</v>
      </c>
      <c r="BC434" s="408">
        <f ca="1">IFERROR(VLOOKUP($X434,PITCH!$B$182:$AP$2000,34,FALSE),0)</f>
        <v>347</v>
      </c>
      <c r="BE434" s="110" t="str">
        <f>IFERROR(VLOOKUP($X434,OBP!$B$182:$AN$2001,32,FALSE),"")</f>
        <v/>
      </c>
      <c r="BG434" s="110" t="str">
        <f>IFERROR(VLOOKUP($X434,OPS!$B$183:$AL$2002,31,FALSE),"")</f>
        <v/>
      </c>
      <c r="BI434" s="110">
        <f ca="1">IFERROR(VLOOKUP($X434,PITCH!$B$205:$AP$2000,34,FALSE),"")</f>
        <v>347</v>
      </c>
      <c r="BJ434" s="110">
        <f ca="1">IFERROR(VLOOKUP($X434,PITCH!$B$205:$AP$2000,34,FALSE),"")</f>
        <v>347</v>
      </c>
      <c r="BK434" s="110">
        <f ca="1">IFERROR(VLOOKUP($X434,PITCH!$B$205:$AP$2000,34,FALSE),"")</f>
        <v>347</v>
      </c>
    </row>
    <row r="435" spans="2:63" x14ac:dyDescent="0.2">
      <c r="B435" t="s">
        <v>446</v>
      </c>
      <c r="C435" t="s">
        <v>7</v>
      </c>
      <c r="D435" t="s">
        <v>111</v>
      </c>
      <c r="E435" t="s">
        <v>111</v>
      </c>
      <c r="F435">
        <v>-6</v>
      </c>
      <c r="M435">
        <v>164</v>
      </c>
      <c r="N435">
        <v>7</v>
      </c>
      <c r="O435">
        <v>0</v>
      </c>
      <c r="P435">
        <v>4.4400000000000004</v>
      </c>
      <c r="Q435">
        <v>1.34</v>
      </c>
      <c r="R435">
        <v>125</v>
      </c>
      <c r="T435" s="127">
        <f t="shared" si="29"/>
        <v>433</v>
      </c>
      <c r="U435" t="str">
        <f t="shared" si="26"/>
        <v>P</v>
      </c>
      <c r="V435" t="str">
        <f>IF(U435="H",COUNTIF($U$3:$U435,"H"),"")</f>
        <v/>
      </c>
      <c r="W435">
        <f>IF(U435="P",COUNTIF($U$3:$U435,"P"),"")</f>
        <v>199</v>
      </c>
      <c r="X435" s="76" t="str">
        <f t="shared" si="27"/>
        <v>Marcus Stroman</v>
      </c>
      <c r="Y435">
        <f>IFERROR(VLOOKUP($X435,PITCH!$B$7:$AJ$2004,29,FALSE),"")</f>
        <v>6.8256880733944953</v>
      </c>
      <c r="Z435">
        <f>IFERROR(VLOOKUP($X435,PITCH!$B$7:$AJ$2004,30,FALSE),"")</f>
        <v>2.9174311926605503</v>
      </c>
      <c r="AA435">
        <f>IFERROR(VLOOKUP($X435,PITCH!$B$7:$AJ$2004,31,FALSE),"")</f>
        <v>3.9082568807339451</v>
      </c>
      <c r="AB435" t="str">
        <f>IFERROR(VLOOKUP($X435,PITCH!$B$7:$AJ$2004,1,FALSE),"")</f>
        <v>Marcus Stroman</v>
      </c>
      <c r="AD435" s="108" t="str">
        <f>IFERROR(VLOOKUP($X435,Prospects!$A$3:$K$281,1,FALSE),"")</f>
        <v/>
      </c>
      <c r="AE435" s="108" t="str">
        <f>IFERROR(VLOOKUP($X435,Prospects!$A$3:$K$281,9,FALSE),"")</f>
        <v/>
      </c>
      <c r="AF435" s="108" t="str">
        <f>IFERROR(VLOOKUP($X435,Prospects!$A$3:$K$281,2,FALSE),"")</f>
        <v/>
      </c>
      <c r="AG435" s="110" t="str">
        <f>IFERROR(VLOOKUP($X435,Prospects!$A$3:$K$281,10,FALSE),"")</f>
        <v/>
      </c>
      <c r="AH435" s="110" t="str">
        <f>IFERROR(VLOOKUP($X435,Prospects!$A$3:$K$281,11,FALSE),"")</f>
        <v/>
      </c>
      <c r="AI435" s="110" t="str">
        <f>IFERROR(VLOOKUP($X435,Prospects!$A$3:$K$281,3,FALSE),"")</f>
        <v/>
      </c>
      <c r="AJ435" s="110" t="str">
        <f>IFERROR(VLOOKUP($X435,Prospects!$A$3:$K$281,4,FALSE),"")</f>
        <v/>
      </c>
      <c r="AK435" s="110" t="str">
        <f>IFERROR(VLOOKUP($X435,Prospects!$A$3:$K$281,5,FALSE),"")</f>
        <v/>
      </c>
      <c r="AL435" s="110" t="str">
        <f>IFERROR(VLOOKUP($X435,Prospects!$A$3:$K$281,6,FALSE),"")</f>
        <v/>
      </c>
      <c r="AN435" s="108" t="str">
        <f>IFERROR(VLOOKUP($X435,KEEPERS!$A$3:$H$300,1,FALSE),"")</f>
        <v/>
      </c>
      <c r="AO435" s="108" t="str">
        <f>IFERROR(VLOOKUP($X435,KEEPERS!$A$3:$H$300,5,FALSE),"")</f>
        <v/>
      </c>
      <c r="AP435" s="108" t="str">
        <f>IFERROR(VLOOKUP($X435,KEEPERS!$A$3:$H$300,2,FALSE),"")</f>
        <v/>
      </c>
      <c r="AQ435" s="110" t="str">
        <f>IFERROR(VLOOKUP($X435,KEEPERS!$A$3:$H$300,6,FALSE),"")</f>
        <v/>
      </c>
      <c r="AR435" s="110" t="str">
        <f>IFERROR(VLOOKUP($X435,KEEPERS!$A$3:$H$300,7,FALSE),"")</f>
        <v/>
      </c>
      <c r="AT435" s="110" t="str">
        <f>IFERROR(VLOOKUP($X435,HIT!$B$182:$AM$2000,1,FALSE),"")</f>
        <v/>
      </c>
      <c r="AU435" s="407">
        <f>IFERROR(VLOOKUP($X435,HIT!$B$182:$AM$2000,32,FALSE),0)</f>
        <v>0</v>
      </c>
      <c r="AV435" s="407">
        <f>IFERROR(VLOOKUP($X435,HIT!$B$182:$AM$2000,33,FALSE),0)</f>
        <v>0</v>
      </c>
      <c r="AW435" s="110" t="str">
        <f>IFERROR(VLOOKUP($X435,PITCH!$B$182:$AP$2000,1,FALSE),"")</f>
        <v>Marcus Stroman</v>
      </c>
      <c r="AX435" s="110">
        <f>IFERROR(VLOOKUP($X435,PITCH!$B$182:$AP$2000,35,FALSE),0)</f>
        <v>316.5</v>
      </c>
      <c r="AY435" s="110">
        <f>IFERROR(VLOOKUP($X435,PITCH!$B$182:$AP$2000,36,FALSE),0)</f>
        <v>10.913793103448276</v>
      </c>
      <c r="AZ435" s="408">
        <f t="shared" si="28"/>
        <v>316.5</v>
      </c>
      <c r="BA435" s="408">
        <f>IF(AZ435&gt;0,RANK(AZ435,AZ$3:AZ1095),"")</f>
        <v>231</v>
      </c>
      <c r="BB435" s="408">
        <f>IFERROR(VLOOKUP($X435,HIT!$B$182:$AP$2000,31,FALSE),0)</f>
        <v>0</v>
      </c>
      <c r="BC435" s="408">
        <f ca="1">IFERROR(VLOOKUP($X435,PITCH!$B$182:$AP$2000,34,FALSE),0)</f>
        <v>40</v>
      </c>
      <c r="BE435" s="110" t="str">
        <f>IFERROR(VLOOKUP($X435,OBP!$B$182:$AN$2001,32,FALSE),"")</f>
        <v/>
      </c>
      <c r="BG435" s="110" t="str">
        <f>IFERROR(VLOOKUP($X435,OPS!$B$183:$AL$2002,31,FALSE),"")</f>
        <v/>
      </c>
      <c r="BI435" s="110">
        <f ca="1">IFERROR(VLOOKUP($X435,PITCH!$B$205:$AP$2000,34,FALSE),"")</f>
        <v>40</v>
      </c>
      <c r="BJ435" s="110">
        <f ca="1">IFERROR(VLOOKUP($X435,PITCH!$B$205:$AP$2000,34,FALSE),"")</f>
        <v>40</v>
      </c>
      <c r="BK435" s="110">
        <f ca="1">IFERROR(VLOOKUP($X435,PITCH!$B$205:$AP$2000,34,FALSE),"")</f>
        <v>40</v>
      </c>
    </row>
    <row r="436" spans="2:63" x14ac:dyDescent="0.2">
      <c r="B436" t="s">
        <v>397</v>
      </c>
      <c r="C436" t="s">
        <v>130</v>
      </c>
      <c r="D436" t="s">
        <v>9</v>
      </c>
      <c r="E436" t="s">
        <v>9</v>
      </c>
      <c r="F436">
        <v>-6</v>
      </c>
      <c r="M436">
        <v>64</v>
      </c>
      <c r="N436">
        <v>5</v>
      </c>
      <c r="O436">
        <v>3</v>
      </c>
      <c r="P436">
        <v>2.71</v>
      </c>
      <c r="Q436">
        <v>1.06</v>
      </c>
      <c r="R436">
        <v>66</v>
      </c>
      <c r="T436" s="127">
        <f t="shared" si="29"/>
        <v>434</v>
      </c>
      <c r="U436" t="str">
        <f t="shared" si="26"/>
        <v>P</v>
      </c>
      <c r="V436" t="str">
        <f>IF(U436="H",COUNTIF($U$3:$U436,"H"),"")</f>
        <v/>
      </c>
      <c r="W436">
        <f>IF(U436="P",COUNTIF($U$3:$U436,"P"),"")</f>
        <v>200</v>
      </c>
      <c r="X436" s="76" t="str">
        <f t="shared" si="27"/>
        <v>Tony Watson</v>
      </c>
      <c r="Y436">
        <f>IFERROR(VLOOKUP($X436,PITCH!$B$7:$AJ$2004,29,FALSE),"")</f>
        <v>8.7993138936535171</v>
      </c>
      <c r="Z436">
        <f>IFERROR(VLOOKUP($X436,PITCH!$B$7:$AJ$2004,30,FALSE),"")</f>
        <v>2.933104631217839</v>
      </c>
      <c r="AA436">
        <f>IFERROR(VLOOKUP($X436,PITCH!$B$7:$AJ$2004,31,FALSE),"")</f>
        <v>5.8662092624356781</v>
      </c>
      <c r="AB436" t="str">
        <f>IFERROR(VLOOKUP($X436,PITCH!$B$7:$AJ$2004,1,FALSE),"")</f>
        <v>Tony Watson</v>
      </c>
      <c r="AD436" s="108" t="str">
        <f>IFERROR(VLOOKUP($X436,Prospects!$A$3:$K$281,1,FALSE),"")</f>
        <v/>
      </c>
      <c r="AE436" s="108" t="str">
        <f>IFERROR(VLOOKUP($X436,Prospects!$A$3:$K$281,9,FALSE),"")</f>
        <v/>
      </c>
      <c r="AF436" s="108" t="str">
        <f>IFERROR(VLOOKUP($X436,Prospects!$A$3:$K$281,2,FALSE),"")</f>
        <v/>
      </c>
      <c r="AG436" s="110" t="str">
        <f>IFERROR(VLOOKUP($X436,Prospects!$A$3:$K$281,10,FALSE),"")</f>
        <v/>
      </c>
      <c r="AH436" s="110" t="str">
        <f>IFERROR(VLOOKUP($X436,Prospects!$A$3:$K$281,11,FALSE),"")</f>
        <v/>
      </c>
      <c r="AI436" s="110" t="str">
        <f>IFERROR(VLOOKUP($X436,Prospects!$A$3:$K$281,3,FALSE),"")</f>
        <v/>
      </c>
      <c r="AJ436" s="110" t="str">
        <f>IFERROR(VLOOKUP($X436,Prospects!$A$3:$K$281,4,FALSE),"")</f>
        <v/>
      </c>
      <c r="AK436" s="110" t="str">
        <f>IFERROR(VLOOKUP($X436,Prospects!$A$3:$K$281,5,FALSE),"")</f>
        <v/>
      </c>
      <c r="AL436" s="110" t="str">
        <f>IFERROR(VLOOKUP($X436,Prospects!$A$3:$K$281,6,FALSE),"")</f>
        <v/>
      </c>
      <c r="AN436" s="108" t="str">
        <f>IFERROR(VLOOKUP($X436,KEEPERS!$A$3:$H$300,1,FALSE),"")</f>
        <v/>
      </c>
      <c r="AO436" s="108" t="str">
        <f>IFERROR(VLOOKUP($X436,KEEPERS!$A$3:$H$300,5,FALSE),"")</f>
        <v/>
      </c>
      <c r="AP436" s="108" t="str">
        <f>IFERROR(VLOOKUP($X436,KEEPERS!$A$3:$H$300,2,FALSE),"")</f>
        <v/>
      </c>
      <c r="AQ436" s="110" t="str">
        <f>IFERROR(VLOOKUP($X436,KEEPERS!$A$3:$H$300,6,FALSE),"")</f>
        <v/>
      </c>
      <c r="AR436" s="110" t="str">
        <f>IFERROR(VLOOKUP($X436,KEEPERS!$A$3:$H$300,7,FALSE),"")</f>
        <v/>
      </c>
      <c r="AT436" s="110" t="str">
        <f>IFERROR(VLOOKUP($X436,HIT!$B$182:$AM$2000,1,FALSE),"")</f>
        <v/>
      </c>
      <c r="AU436" s="407">
        <f>IFERROR(VLOOKUP($X436,HIT!$B$182:$AM$2000,32,FALSE),0)</f>
        <v>0</v>
      </c>
      <c r="AV436" s="407">
        <f>IFERROR(VLOOKUP($X436,HIT!$B$182:$AM$2000,33,FALSE),0)</f>
        <v>0</v>
      </c>
      <c r="AW436" s="110" t="str">
        <f>IFERROR(VLOOKUP($X436,PITCH!$B$182:$AP$2000,1,FALSE),"")</f>
        <v>Tony Watson</v>
      </c>
      <c r="AX436" s="110">
        <f>IFERROR(VLOOKUP($X436,PITCH!$B$182:$AP$2000,35,FALSE),0)</f>
        <v>116.39999999999998</v>
      </c>
      <c r="AY436" s="110">
        <f>IFERROR(VLOOKUP($X436,PITCH!$B$182:$AP$2000,36,FALSE),0)</f>
        <v>1.7907692307692304</v>
      </c>
      <c r="AZ436" s="408">
        <f t="shared" si="28"/>
        <v>116.39999999999998</v>
      </c>
      <c r="BA436" s="408">
        <f>IF(AZ436&gt;0,RANK(AZ436,AZ$3:AZ1096),"")</f>
        <v>525</v>
      </c>
      <c r="BB436" s="408">
        <f>IFERROR(VLOOKUP($X436,HIT!$B$182:$AP$2000,31,FALSE),0)</f>
        <v>0</v>
      </c>
      <c r="BC436" s="408">
        <f ca="1">IFERROR(VLOOKUP($X436,PITCH!$B$182:$AP$2000,34,FALSE),0)</f>
        <v>347</v>
      </c>
      <c r="BE436" s="110" t="str">
        <f>IFERROR(VLOOKUP($X436,OBP!$B$182:$AN$2001,32,FALSE),"")</f>
        <v/>
      </c>
      <c r="BG436" s="110" t="str">
        <f>IFERROR(VLOOKUP($X436,OPS!$B$183:$AL$2002,31,FALSE),"")</f>
        <v/>
      </c>
      <c r="BI436" s="110">
        <f ca="1">IFERROR(VLOOKUP($X436,PITCH!$B$205:$AP$2000,34,FALSE),"")</f>
        <v>347</v>
      </c>
      <c r="BJ436" s="110">
        <f ca="1">IFERROR(VLOOKUP($X436,PITCH!$B$205:$AP$2000,34,FALSE),"")</f>
        <v>347</v>
      </c>
      <c r="BK436" s="110">
        <f ca="1">IFERROR(VLOOKUP($X436,PITCH!$B$205:$AP$2000,34,FALSE),"")</f>
        <v>347</v>
      </c>
    </row>
    <row r="437" spans="2:63" x14ac:dyDescent="0.2">
      <c r="B437" t="s">
        <v>415</v>
      </c>
      <c r="C437" t="s">
        <v>130</v>
      </c>
      <c r="D437" t="s">
        <v>111</v>
      </c>
      <c r="E437" t="s">
        <v>111</v>
      </c>
      <c r="F437">
        <v>-6</v>
      </c>
      <c r="M437">
        <v>164</v>
      </c>
      <c r="N437">
        <v>8</v>
      </c>
      <c r="O437">
        <v>0</v>
      </c>
      <c r="P437">
        <v>4.32</v>
      </c>
      <c r="Q437">
        <v>1.41</v>
      </c>
      <c r="R437">
        <v>151</v>
      </c>
      <c r="T437" s="127">
        <f t="shared" si="29"/>
        <v>435</v>
      </c>
      <c r="U437" t="str">
        <f t="shared" si="26"/>
        <v>P</v>
      </c>
      <c r="V437" t="str">
        <f>IF(U437="H",COUNTIF($U$3:$U437,"H"),"")</f>
        <v/>
      </c>
      <c r="W437">
        <f>IF(U437="P",COUNTIF($U$3:$U437,"P"),"")</f>
        <v>201</v>
      </c>
      <c r="X437" s="76" t="str">
        <f t="shared" ref="X437:X500" si="30">B437</f>
        <v>Drew Pomeranz</v>
      </c>
      <c r="Y437">
        <f>IFERROR(VLOOKUP($X437,PITCH!$B$7:$AJ$2004,29,FALSE),"")</f>
        <v>7.7603583426651737</v>
      </c>
      <c r="Z437">
        <f>IFERROR(VLOOKUP($X437,PITCH!$B$7:$AJ$2004,30,FALSE),"")</f>
        <v>4.1321388577827545</v>
      </c>
      <c r="AA437">
        <f>IFERROR(VLOOKUP($X437,PITCH!$B$7:$AJ$2004,31,FALSE),"")</f>
        <v>3.6282194848824192</v>
      </c>
      <c r="AB437" t="str">
        <f>IFERROR(VLOOKUP($X437,PITCH!$B$7:$AJ$2004,1,FALSE),"")</f>
        <v>Drew Pomeranz</v>
      </c>
      <c r="AD437" s="108" t="str">
        <f>IFERROR(VLOOKUP($X437,Prospects!$A$3:$K$281,1,FALSE),"")</f>
        <v/>
      </c>
      <c r="AE437" s="108" t="str">
        <f>IFERROR(VLOOKUP($X437,Prospects!$A$3:$K$281,9,FALSE),"")</f>
        <v/>
      </c>
      <c r="AF437" s="108" t="str">
        <f>IFERROR(VLOOKUP($X437,Prospects!$A$3:$K$281,2,FALSE),"")</f>
        <v/>
      </c>
      <c r="AG437" s="110" t="str">
        <f>IFERROR(VLOOKUP($X437,Prospects!$A$3:$K$281,10,FALSE),"")</f>
        <v/>
      </c>
      <c r="AH437" s="110" t="str">
        <f>IFERROR(VLOOKUP($X437,Prospects!$A$3:$K$281,11,FALSE),"")</f>
        <v/>
      </c>
      <c r="AI437" s="110" t="str">
        <f>IFERROR(VLOOKUP($X437,Prospects!$A$3:$K$281,3,FALSE),"")</f>
        <v/>
      </c>
      <c r="AJ437" s="110" t="str">
        <f>IFERROR(VLOOKUP($X437,Prospects!$A$3:$K$281,4,FALSE),"")</f>
        <v/>
      </c>
      <c r="AK437" s="110" t="str">
        <f>IFERROR(VLOOKUP($X437,Prospects!$A$3:$K$281,5,FALSE),"")</f>
        <v/>
      </c>
      <c r="AL437" s="110" t="str">
        <f>IFERROR(VLOOKUP($X437,Prospects!$A$3:$K$281,6,FALSE),"")</f>
        <v/>
      </c>
      <c r="AN437" s="108" t="str">
        <f>IFERROR(VLOOKUP($X437,KEEPERS!$A$3:$H$300,1,FALSE),"")</f>
        <v/>
      </c>
      <c r="AO437" s="108" t="str">
        <f>IFERROR(VLOOKUP($X437,KEEPERS!$A$3:$H$300,5,FALSE),"")</f>
        <v/>
      </c>
      <c r="AP437" s="108" t="str">
        <f>IFERROR(VLOOKUP($X437,KEEPERS!$A$3:$H$300,2,FALSE),"")</f>
        <v/>
      </c>
      <c r="AQ437" s="110" t="str">
        <f>IFERROR(VLOOKUP($X437,KEEPERS!$A$3:$H$300,6,FALSE),"")</f>
        <v/>
      </c>
      <c r="AR437" s="110" t="str">
        <f>IFERROR(VLOOKUP($X437,KEEPERS!$A$3:$H$300,7,FALSE),"")</f>
        <v/>
      </c>
      <c r="AT437" s="110" t="str">
        <f>IFERROR(VLOOKUP($X437,HIT!$B$182:$AM$2000,1,FALSE),"")</f>
        <v/>
      </c>
      <c r="AU437" s="407">
        <f>IFERROR(VLOOKUP($X437,HIT!$B$182:$AM$2000,32,FALSE),0)</f>
        <v>0</v>
      </c>
      <c r="AV437" s="407">
        <f>IFERROR(VLOOKUP($X437,HIT!$B$182:$AM$2000,33,FALSE),0)</f>
        <v>0</v>
      </c>
      <c r="AW437" s="110" t="str">
        <f>IFERROR(VLOOKUP($X437,PITCH!$B$182:$AP$2000,1,FALSE),"")</f>
        <v>Drew Pomeranz</v>
      </c>
      <c r="AX437" s="110">
        <f>IFERROR(VLOOKUP($X437,PITCH!$B$182:$AP$2000,35,FALSE),0)</f>
        <v>159.39999999999998</v>
      </c>
      <c r="AY437" s="110">
        <f>IFERROR(VLOOKUP($X437,PITCH!$B$182:$AP$2000,36,FALSE),0)</f>
        <v>0</v>
      </c>
      <c r="AZ437" s="408">
        <f t="shared" si="28"/>
        <v>159.39999999999998</v>
      </c>
      <c r="BA437" s="408">
        <f>IF(AZ437&gt;0,RANK(AZ437,AZ$3:AZ1097),"")</f>
        <v>442</v>
      </c>
      <c r="BB437" s="408">
        <f>IFERROR(VLOOKUP($X437,HIT!$B$182:$AP$2000,31,FALSE),0)</f>
        <v>0</v>
      </c>
      <c r="BC437" s="408">
        <f ca="1">IFERROR(VLOOKUP($X437,PITCH!$B$182:$AP$2000,34,FALSE),0)</f>
        <v>158</v>
      </c>
      <c r="BE437" s="110" t="str">
        <f>IFERROR(VLOOKUP($X437,OBP!$B$182:$AN$2001,32,FALSE),"")</f>
        <v/>
      </c>
      <c r="BG437" s="110" t="str">
        <f>IFERROR(VLOOKUP($X437,OPS!$B$183:$AL$2002,31,FALSE),"")</f>
        <v/>
      </c>
      <c r="BI437" s="110">
        <f ca="1">IFERROR(VLOOKUP($X437,PITCH!$B$205:$AP$2000,34,FALSE),"")</f>
        <v>158</v>
      </c>
      <c r="BJ437" s="110">
        <f ca="1">IFERROR(VLOOKUP($X437,PITCH!$B$205:$AP$2000,34,FALSE),"")</f>
        <v>158</v>
      </c>
      <c r="BK437" s="110">
        <f ca="1">IFERROR(VLOOKUP($X437,PITCH!$B$205:$AP$2000,34,FALSE),"")</f>
        <v>158</v>
      </c>
    </row>
    <row r="438" spans="2:63" x14ac:dyDescent="0.2">
      <c r="B438" t="s">
        <v>2572</v>
      </c>
      <c r="C438" t="s">
        <v>810</v>
      </c>
      <c r="D438" t="s">
        <v>114</v>
      </c>
      <c r="E438" t="s">
        <v>114</v>
      </c>
      <c r="F438">
        <v>-6</v>
      </c>
      <c r="G438">
        <v>446</v>
      </c>
      <c r="H438">
        <v>51</v>
      </c>
      <c r="I438">
        <v>7</v>
      </c>
      <c r="J438">
        <v>38</v>
      </c>
      <c r="K438">
        <v>20</v>
      </c>
      <c r="L438">
        <v>0.221</v>
      </c>
      <c r="T438" s="127">
        <f t="shared" si="29"/>
        <v>436</v>
      </c>
      <c r="U438" t="str">
        <f t="shared" si="26"/>
        <v>H</v>
      </c>
      <c r="V438">
        <f>IF(U438="H",COUNTIF($U$3:$U438,"H"),"")</f>
        <v>235</v>
      </c>
      <c r="W438" t="str">
        <f>IF(U438="P",COUNTIF($U$3:$U438,"P"),"")</f>
        <v/>
      </c>
      <c r="X438" s="76" t="str">
        <f t="shared" si="30"/>
        <v>Adam Engel</v>
      </c>
      <c r="Y438" t="str">
        <f>IFERROR(VLOOKUP($X438,PITCH!$B$7:$AJ$2004,29,FALSE),"")</f>
        <v/>
      </c>
      <c r="Z438" t="str">
        <f>IFERROR(VLOOKUP($X438,PITCH!$B$7:$AJ$2004,30,FALSE),"")</f>
        <v/>
      </c>
      <c r="AA438" t="str">
        <f>IFERROR(VLOOKUP($X438,PITCH!$B$7:$AJ$2004,31,FALSE),"")</f>
        <v/>
      </c>
      <c r="AB438" t="str">
        <f>IFERROR(VLOOKUP($X438,PITCH!$B$7:$AJ$2004,1,FALSE),"")</f>
        <v/>
      </c>
      <c r="AD438" s="108" t="str">
        <f>IFERROR(VLOOKUP($X438,Prospects!$A$3:$K$281,1,FALSE),"")</f>
        <v/>
      </c>
      <c r="AE438" s="108" t="str">
        <f>IFERROR(VLOOKUP($X438,Prospects!$A$3:$K$281,9,FALSE),"")</f>
        <v/>
      </c>
      <c r="AF438" s="108" t="str">
        <f>IFERROR(VLOOKUP($X438,Prospects!$A$3:$K$281,2,FALSE),"")</f>
        <v/>
      </c>
      <c r="AG438" s="110" t="str">
        <f>IFERROR(VLOOKUP($X438,Prospects!$A$3:$K$281,10,FALSE),"")</f>
        <v/>
      </c>
      <c r="AH438" s="110" t="str">
        <f>IFERROR(VLOOKUP($X438,Prospects!$A$3:$K$281,11,FALSE),"")</f>
        <v/>
      </c>
      <c r="AI438" s="110" t="str">
        <f>IFERROR(VLOOKUP($X438,Prospects!$A$3:$K$281,3,FALSE),"")</f>
        <v/>
      </c>
      <c r="AJ438" s="110" t="str">
        <f>IFERROR(VLOOKUP($X438,Prospects!$A$3:$K$281,4,FALSE),"")</f>
        <v/>
      </c>
      <c r="AK438" s="110" t="str">
        <f>IFERROR(VLOOKUP($X438,Prospects!$A$3:$K$281,5,FALSE),"")</f>
        <v/>
      </c>
      <c r="AL438" s="110" t="str">
        <f>IFERROR(VLOOKUP($X438,Prospects!$A$3:$K$281,6,FALSE),"")</f>
        <v/>
      </c>
      <c r="AN438" s="108" t="str">
        <f>IFERROR(VLOOKUP($X438,KEEPERS!$A$3:$H$300,1,FALSE),"")</f>
        <v/>
      </c>
      <c r="AO438" s="108" t="str">
        <f>IFERROR(VLOOKUP($X438,KEEPERS!$A$3:$H$300,5,FALSE),"")</f>
        <v/>
      </c>
      <c r="AP438" s="108" t="str">
        <f>IFERROR(VLOOKUP($X438,KEEPERS!$A$3:$H$300,2,FALSE),"")</f>
        <v/>
      </c>
      <c r="AQ438" s="110" t="str">
        <f>IFERROR(VLOOKUP($X438,KEEPERS!$A$3:$H$300,6,FALSE),"")</f>
        <v/>
      </c>
      <c r="AR438" s="110" t="str">
        <f>IFERROR(VLOOKUP($X438,KEEPERS!$A$3:$H$300,7,FALSE),"")</f>
        <v/>
      </c>
      <c r="AT438" s="110" t="str">
        <f>IFERROR(VLOOKUP($X438,HIT!$B$182:$AM$2000,1,FALSE),"")</f>
        <v>Adam Engel</v>
      </c>
      <c r="AU438" s="407">
        <f>IFERROR(VLOOKUP($X438,HIT!$B$182:$AM$2000,32,FALSE),0)</f>
        <v>145.69999999999999</v>
      </c>
      <c r="AV438" s="407">
        <f>IFERROR(VLOOKUP($X438,HIT!$B$182:$AM$2000,33,FALSE),0)</f>
        <v>1.5177083333333332</v>
      </c>
      <c r="AW438" s="110" t="str">
        <f>IFERROR(VLOOKUP($X438,PITCH!$B$182:$AP$2000,1,FALSE),"")</f>
        <v/>
      </c>
      <c r="AX438" s="110">
        <f>IFERROR(VLOOKUP($X438,PITCH!$B$182:$AP$2000,35,FALSE),0)</f>
        <v>0</v>
      </c>
      <c r="AY438" s="110">
        <f>IFERROR(VLOOKUP($X438,PITCH!$B$182:$AP$2000,36,FALSE),0)</f>
        <v>0</v>
      </c>
      <c r="AZ438" s="408">
        <f t="shared" si="28"/>
        <v>145.69999999999999</v>
      </c>
      <c r="BA438" s="408">
        <f>IF(AZ438&gt;0,RANK(AZ438,AZ$3:AZ1098),"")</f>
        <v>471</v>
      </c>
      <c r="BB438" s="408">
        <f ca="1">IFERROR(VLOOKUP($X438,HIT!$B$182:$AP$2000,31,FALSE),0)</f>
        <v>566</v>
      </c>
      <c r="BC438" s="408">
        <f>IFERROR(VLOOKUP($X438,PITCH!$B$182:$AP$2000,34,FALSE),0)</f>
        <v>0</v>
      </c>
      <c r="BE438" s="110">
        <f>IFERROR(VLOOKUP($X438,OBP!$B$182:$AN$2001,32,FALSE),"")</f>
        <v>394</v>
      </c>
      <c r="BG438" s="110">
        <f>IFERROR(VLOOKUP($X438,OPS!$B$183:$AL$2002,31,FALSE),"")</f>
        <v>391</v>
      </c>
      <c r="BI438" s="110" t="str">
        <f>IFERROR(VLOOKUP($X438,PITCH!$B$205:$AP$2000,34,FALSE),"")</f>
        <v/>
      </c>
      <c r="BJ438" s="110" t="str">
        <f>IFERROR(VLOOKUP($X438,PITCH!$B$205:$AP$2000,34,FALSE),"")</f>
        <v/>
      </c>
      <c r="BK438" s="110" t="str">
        <f>IFERROR(VLOOKUP($X438,PITCH!$B$205:$AP$2000,34,FALSE),"")</f>
        <v/>
      </c>
    </row>
    <row r="439" spans="2:63" x14ac:dyDescent="0.2">
      <c r="B439" t="s">
        <v>761</v>
      </c>
      <c r="C439" t="s">
        <v>136</v>
      </c>
      <c r="D439" t="s">
        <v>114</v>
      </c>
      <c r="E439" t="s">
        <v>114</v>
      </c>
      <c r="F439">
        <v>-6</v>
      </c>
      <c r="G439">
        <v>502</v>
      </c>
      <c r="H439">
        <v>62</v>
      </c>
      <c r="I439">
        <v>22</v>
      </c>
      <c r="J439">
        <v>71</v>
      </c>
      <c r="K439">
        <v>5</v>
      </c>
      <c r="L439">
        <v>0.23200000000000001</v>
      </c>
      <c r="T439" s="127">
        <f t="shared" si="29"/>
        <v>437</v>
      </c>
      <c r="U439" t="str">
        <f t="shared" si="26"/>
        <v>H</v>
      </c>
      <c r="V439">
        <f>IF(U439="H",COUNTIF($U$3:$U439,"H"),"")</f>
        <v>236</v>
      </c>
      <c r="W439" t="str">
        <f>IF(U439="P",COUNTIF($U$3:$U439,"P"),"")</f>
        <v/>
      </c>
      <c r="X439" s="76" t="str">
        <f t="shared" si="30"/>
        <v>Max Kepler</v>
      </c>
      <c r="Y439" t="str">
        <f>IFERROR(VLOOKUP($X439,PITCH!$B$7:$AJ$2004,29,FALSE),"")</f>
        <v/>
      </c>
      <c r="Z439" t="str">
        <f>IFERROR(VLOOKUP($X439,PITCH!$B$7:$AJ$2004,30,FALSE),"")</f>
        <v/>
      </c>
      <c r="AA439" t="str">
        <f>IFERROR(VLOOKUP($X439,PITCH!$B$7:$AJ$2004,31,FALSE),"")</f>
        <v/>
      </c>
      <c r="AB439" t="str">
        <f>IFERROR(VLOOKUP($X439,PITCH!$B$7:$AJ$2004,1,FALSE),"")</f>
        <v/>
      </c>
      <c r="AD439" s="108" t="str">
        <f>IFERROR(VLOOKUP($X439,Prospects!$A$3:$K$281,1,FALSE),"")</f>
        <v/>
      </c>
      <c r="AE439" s="108" t="str">
        <f>IFERROR(VLOOKUP($X439,Prospects!$A$3:$K$281,9,FALSE),"")</f>
        <v/>
      </c>
      <c r="AF439" s="108" t="str">
        <f>IFERROR(VLOOKUP($X439,Prospects!$A$3:$K$281,2,FALSE),"")</f>
        <v/>
      </c>
      <c r="AG439" s="110" t="str">
        <f>IFERROR(VLOOKUP($X439,Prospects!$A$3:$K$281,10,FALSE),"")</f>
        <v/>
      </c>
      <c r="AH439" s="110" t="str">
        <f>IFERROR(VLOOKUP($X439,Prospects!$A$3:$K$281,11,FALSE),"")</f>
        <v/>
      </c>
      <c r="AI439" s="110" t="str">
        <f>IFERROR(VLOOKUP($X439,Prospects!$A$3:$K$281,3,FALSE),"")</f>
        <v/>
      </c>
      <c r="AJ439" s="110" t="str">
        <f>IFERROR(VLOOKUP($X439,Prospects!$A$3:$K$281,4,FALSE),"")</f>
        <v/>
      </c>
      <c r="AK439" s="110" t="str">
        <f>IFERROR(VLOOKUP($X439,Prospects!$A$3:$K$281,5,FALSE),"")</f>
        <v/>
      </c>
      <c r="AL439" s="110" t="str">
        <f>IFERROR(VLOOKUP($X439,Prospects!$A$3:$K$281,6,FALSE),"")</f>
        <v/>
      </c>
      <c r="AN439" s="108" t="str">
        <f>IFERROR(VLOOKUP($X439,KEEPERS!$A$3:$H$300,1,FALSE),"")</f>
        <v/>
      </c>
      <c r="AO439" s="108" t="str">
        <f>IFERROR(VLOOKUP($X439,KEEPERS!$A$3:$H$300,5,FALSE),"")</f>
        <v/>
      </c>
      <c r="AP439" s="108" t="str">
        <f>IFERROR(VLOOKUP($X439,KEEPERS!$A$3:$H$300,2,FALSE),"")</f>
        <v/>
      </c>
      <c r="AQ439" s="110" t="str">
        <f>IFERROR(VLOOKUP($X439,KEEPERS!$A$3:$H$300,6,FALSE),"")</f>
        <v/>
      </c>
      <c r="AR439" s="110" t="str">
        <f>IFERROR(VLOOKUP($X439,KEEPERS!$A$3:$H$300,7,FALSE),"")</f>
        <v/>
      </c>
      <c r="AT439" s="110" t="str">
        <f>IFERROR(VLOOKUP($X439,HIT!$B$182:$AM$2000,1,FALSE),"")</f>
        <v>Max Kepler</v>
      </c>
      <c r="AU439" s="407">
        <f>IFERROR(VLOOKUP($X439,HIT!$B$182:$AM$2000,32,FALSE),0)</f>
        <v>370.9</v>
      </c>
      <c r="AV439" s="407">
        <f>IFERROR(VLOOKUP($X439,HIT!$B$182:$AM$2000,33,FALSE),0)</f>
        <v>2.630496453900709</v>
      </c>
      <c r="AW439" s="110" t="str">
        <f>IFERROR(VLOOKUP($X439,PITCH!$B$182:$AP$2000,1,FALSE),"")</f>
        <v/>
      </c>
      <c r="AX439" s="110">
        <f>IFERROR(VLOOKUP($X439,PITCH!$B$182:$AP$2000,35,FALSE),0)</f>
        <v>0</v>
      </c>
      <c r="AY439" s="110">
        <f>IFERROR(VLOOKUP($X439,PITCH!$B$182:$AP$2000,36,FALSE),0)</f>
        <v>0</v>
      </c>
      <c r="AZ439" s="408">
        <f t="shared" si="28"/>
        <v>370.9</v>
      </c>
      <c r="BA439" s="408">
        <f>IF(AZ439&gt;0,RANK(AZ439,AZ$3:AZ1099),"")</f>
        <v>138</v>
      </c>
      <c r="BB439" s="408">
        <f ca="1">IFERROR(VLOOKUP($X439,HIT!$B$182:$AP$2000,31,FALSE),0)</f>
        <v>122</v>
      </c>
      <c r="BC439" s="408">
        <f>IFERROR(VLOOKUP($X439,PITCH!$B$182:$AP$2000,34,FALSE),0)</f>
        <v>0</v>
      </c>
      <c r="BE439" s="110">
        <f>IFERROR(VLOOKUP($X439,OBP!$B$182:$AN$2001,32,FALSE),"")</f>
        <v>121</v>
      </c>
      <c r="BG439" s="110">
        <f>IFERROR(VLOOKUP($X439,OPS!$B$183:$AL$2002,31,FALSE),"")</f>
        <v>123</v>
      </c>
      <c r="BI439" s="110" t="str">
        <f>IFERROR(VLOOKUP($X439,PITCH!$B$205:$AP$2000,34,FALSE),"")</f>
        <v/>
      </c>
      <c r="BJ439" s="110" t="str">
        <f>IFERROR(VLOOKUP($X439,PITCH!$B$205:$AP$2000,34,FALSE),"")</f>
        <v/>
      </c>
      <c r="BK439" s="110" t="str">
        <f>IFERROR(VLOOKUP($X439,PITCH!$B$205:$AP$2000,34,FALSE),"")</f>
        <v/>
      </c>
    </row>
    <row r="440" spans="2:63" x14ac:dyDescent="0.2">
      <c r="B440" t="s">
        <v>264</v>
      </c>
      <c r="C440" t="s">
        <v>123</v>
      </c>
      <c r="D440" t="s">
        <v>114</v>
      </c>
      <c r="E440" t="s">
        <v>114</v>
      </c>
      <c r="F440">
        <v>-6</v>
      </c>
      <c r="G440">
        <v>519</v>
      </c>
      <c r="H440">
        <v>56</v>
      </c>
      <c r="I440">
        <v>19</v>
      </c>
      <c r="J440">
        <v>64</v>
      </c>
      <c r="K440">
        <v>5</v>
      </c>
      <c r="L440">
        <v>0.221</v>
      </c>
      <c r="T440" s="127">
        <f t="shared" si="29"/>
        <v>438</v>
      </c>
      <c r="U440" t="str">
        <f t="shared" si="26"/>
        <v>H</v>
      </c>
      <c r="V440">
        <f>IF(U440="H",COUNTIF($U$3:$U440,"H"),"")</f>
        <v>237</v>
      </c>
      <c r="W440" t="str">
        <f>IF(U440="P",COUNTIF($U$3:$U440,"P"),"")</f>
        <v/>
      </c>
      <c r="X440" s="76" t="str">
        <f t="shared" si="30"/>
        <v>Kole Calhoun</v>
      </c>
      <c r="Y440" t="str">
        <f>IFERROR(VLOOKUP($X440,PITCH!$B$7:$AJ$2004,29,FALSE),"")</f>
        <v/>
      </c>
      <c r="Z440" t="str">
        <f>IFERROR(VLOOKUP($X440,PITCH!$B$7:$AJ$2004,30,FALSE),"")</f>
        <v/>
      </c>
      <c r="AA440" t="str">
        <f>IFERROR(VLOOKUP($X440,PITCH!$B$7:$AJ$2004,31,FALSE),"")</f>
        <v/>
      </c>
      <c r="AB440" t="str">
        <f>IFERROR(VLOOKUP($X440,PITCH!$B$7:$AJ$2004,1,FALSE),"")</f>
        <v/>
      </c>
      <c r="AD440" s="108" t="str">
        <f>IFERROR(VLOOKUP($X440,Prospects!$A$3:$K$281,1,FALSE),"")</f>
        <v/>
      </c>
      <c r="AE440" s="108" t="str">
        <f>IFERROR(VLOOKUP($X440,Prospects!$A$3:$K$281,9,FALSE),"")</f>
        <v/>
      </c>
      <c r="AF440" s="108" t="str">
        <f>IFERROR(VLOOKUP($X440,Prospects!$A$3:$K$281,2,FALSE),"")</f>
        <v/>
      </c>
      <c r="AG440" s="110" t="str">
        <f>IFERROR(VLOOKUP($X440,Prospects!$A$3:$K$281,10,FALSE),"")</f>
        <v/>
      </c>
      <c r="AH440" s="110" t="str">
        <f>IFERROR(VLOOKUP($X440,Prospects!$A$3:$K$281,11,FALSE),"")</f>
        <v/>
      </c>
      <c r="AI440" s="110" t="str">
        <f>IFERROR(VLOOKUP($X440,Prospects!$A$3:$K$281,3,FALSE),"")</f>
        <v/>
      </c>
      <c r="AJ440" s="110" t="str">
        <f>IFERROR(VLOOKUP($X440,Prospects!$A$3:$K$281,4,FALSE),"")</f>
        <v/>
      </c>
      <c r="AK440" s="110" t="str">
        <f>IFERROR(VLOOKUP($X440,Prospects!$A$3:$K$281,5,FALSE),"")</f>
        <v/>
      </c>
      <c r="AL440" s="110" t="str">
        <f>IFERROR(VLOOKUP($X440,Prospects!$A$3:$K$281,6,FALSE),"")</f>
        <v/>
      </c>
      <c r="AN440" s="108" t="str">
        <f>IFERROR(VLOOKUP($X440,KEEPERS!$A$3:$H$300,1,FALSE),"")</f>
        <v/>
      </c>
      <c r="AO440" s="108" t="str">
        <f>IFERROR(VLOOKUP($X440,KEEPERS!$A$3:$H$300,5,FALSE),"")</f>
        <v/>
      </c>
      <c r="AP440" s="108" t="str">
        <f>IFERROR(VLOOKUP($X440,KEEPERS!$A$3:$H$300,2,FALSE),"")</f>
        <v/>
      </c>
      <c r="AQ440" s="110" t="str">
        <f>IFERROR(VLOOKUP($X440,KEEPERS!$A$3:$H$300,6,FALSE),"")</f>
        <v/>
      </c>
      <c r="AR440" s="110" t="str">
        <f>IFERROR(VLOOKUP($X440,KEEPERS!$A$3:$H$300,7,FALSE),"")</f>
        <v/>
      </c>
      <c r="AT440" s="110" t="str">
        <f>IFERROR(VLOOKUP($X440,HIT!$B$182:$AM$2000,1,FALSE),"")</f>
        <v>Kole Calhoun</v>
      </c>
      <c r="AU440" s="407">
        <f>IFERROR(VLOOKUP($X440,HIT!$B$182:$AM$2000,32,FALSE),0)</f>
        <v>368.65000000000003</v>
      </c>
      <c r="AV440" s="407">
        <f>IFERROR(VLOOKUP($X440,HIT!$B$182:$AM$2000,33,FALSE),0)</f>
        <v>2.5250000000000004</v>
      </c>
      <c r="AW440" s="110" t="str">
        <f>IFERROR(VLOOKUP($X440,PITCH!$B$182:$AP$2000,1,FALSE),"")</f>
        <v/>
      </c>
      <c r="AX440" s="110">
        <f>IFERROR(VLOOKUP($X440,PITCH!$B$182:$AP$2000,35,FALSE),0)</f>
        <v>0</v>
      </c>
      <c r="AY440" s="110">
        <f>IFERROR(VLOOKUP($X440,PITCH!$B$182:$AP$2000,36,FALSE),0)</f>
        <v>0</v>
      </c>
      <c r="AZ440" s="408">
        <f t="shared" si="28"/>
        <v>368.65000000000003</v>
      </c>
      <c r="BA440" s="408">
        <f>IF(AZ440&gt;0,RANK(AZ440,AZ$3:AZ1100),"")</f>
        <v>145</v>
      </c>
      <c r="BB440" s="408">
        <f ca="1">IFERROR(VLOOKUP($X440,HIT!$B$182:$AP$2000,31,FALSE),0)</f>
        <v>219</v>
      </c>
      <c r="BC440" s="408">
        <f>IFERROR(VLOOKUP($X440,PITCH!$B$182:$AP$2000,34,FALSE),0)</f>
        <v>0</v>
      </c>
      <c r="BE440" s="110">
        <f>IFERROR(VLOOKUP($X440,OBP!$B$182:$AN$2001,32,FALSE),"")</f>
        <v>141</v>
      </c>
      <c r="BG440" s="110">
        <f>IFERROR(VLOOKUP($X440,OPS!$B$183:$AL$2002,31,FALSE),"")</f>
        <v>145</v>
      </c>
      <c r="BI440" s="110" t="str">
        <f>IFERROR(VLOOKUP($X440,PITCH!$B$205:$AP$2000,34,FALSE),"")</f>
        <v/>
      </c>
      <c r="BJ440" s="110" t="str">
        <f>IFERROR(VLOOKUP($X440,PITCH!$B$205:$AP$2000,34,FALSE),"")</f>
        <v/>
      </c>
      <c r="BK440" s="110" t="str">
        <f>IFERROR(VLOOKUP($X440,PITCH!$B$205:$AP$2000,34,FALSE),"")</f>
        <v/>
      </c>
    </row>
    <row r="441" spans="2:63" x14ac:dyDescent="0.2">
      <c r="B441" t="s">
        <v>467</v>
      </c>
      <c r="C441" t="s">
        <v>340</v>
      </c>
      <c r="D441" t="s">
        <v>111</v>
      </c>
      <c r="E441" t="s">
        <v>111</v>
      </c>
      <c r="F441">
        <v>-6</v>
      </c>
      <c r="M441">
        <v>112</v>
      </c>
      <c r="N441">
        <v>7</v>
      </c>
      <c r="O441">
        <v>0</v>
      </c>
      <c r="P441">
        <v>4.13</v>
      </c>
      <c r="Q441">
        <v>1.37</v>
      </c>
      <c r="R441">
        <v>86</v>
      </c>
      <c r="T441" s="127">
        <f t="shared" si="29"/>
        <v>439</v>
      </c>
      <c r="U441" t="str">
        <f t="shared" si="26"/>
        <v>P</v>
      </c>
      <c r="V441" t="str">
        <f>IF(U441="H",COUNTIF($U$3:$U441,"H"),"")</f>
        <v/>
      </c>
      <c r="W441">
        <f>IF(U441="P",COUNTIF($U$3:$U441,"P"),"")</f>
        <v>202</v>
      </c>
      <c r="X441" s="76" t="str">
        <f t="shared" si="30"/>
        <v>Clay Buchholz</v>
      </c>
      <c r="Y441">
        <f>IFERROR(VLOOKUP($X441,PITCH!$B$7:$AJ$2004,29,FALSE),"")</f>
        <v>6.6891891891891886</v>
      </c>
      <c r="Z441">
        <f>IFERROR(VLOOKUP($X441,PITCH!$B$7:$AJ$2004,30,FALSE),"")</f>
        <v>2.8885135135135132</v>
      </c>
      <c r="AA441">
        <f>IFERROR(VLOOKUP($X441,PITCH!$B$7:$AJ$2004,31,FALSE),"")</f>
        <v>3.8006756756756754</v>
      </c>
      <c r="AB441" t="str">
        <f>IFERROR(VLOOKUP($X441,PITCH!$B$7:$AJ$2004,1,FALSE),"")</f>
        <v>Clay Buchholz</v>
      </c>
      <c r="AD441" s="108" t="str">
        <f>IFERROR(VLOOKUP($X441,Prospects!$A$3:$K$281,1,FALSE),"")</f>
        <v/>
      </c>
      <c r="AE441" s="108" t="str">
        <f>IFERROR(VLOOKUP($X441,Prospects!$A$3:$K$281,9,FALSE),"")</f>
        <v/>
      </c>
      <c r="AF441" s="108" t="str">
        <f>IFERROR(VLOOKUP($X441,Prospects!$A$3:$K$281,2,FALSE),"")</f>
        <v/>
      </c>
      <c r="AG441" s="110" t="str">
        <f>IFERROR(VLOOKUP($X441,Prospects!$A$3:$K$281,10,FALSE),"")</f>
        <v/>
      </c>
      <c r="AH441" s="110" t="str">
        <f>IFERROR(VLOOKUP($X441,Prospects!$A$3:$K$281,11,FALSE),"")</f>
        <v/>
      </c>
      <c r="AI441" s="110" t="str">
        <f>IFERROR(VLOOKUP($X441,Prospects!$A$3:$K$281,3,FALSE),"")</f>
        <v/>
      </c>
      <c r="AJ441" s="110" t="str">
        <f>IFERROR(VLOOKUP($X441,Prospects!$A$3:$K$281,4,FALSE),"")</f>
        <v/>
      </c>
      <c r="AK441" s="110" t="str">
        <f>IFERROR(VLOOKUP($X441,Prospects!$A$3:$K$281,5,FALSE),"")</f>
        <v/>
      </c>
      <c r="AL441" s="110" t="str">
        <f>IFERROR(VLOOKUP($X441,Prospects!$A$3:$K$281,6,FALSE),"")</f>
        <v/>
      </c>
      <c r="AN441" s="108" t="str">
        <f>IFERROR(VLOOKUP($X441,KEEPERS!$A$3:$H$300,1,FALSE),"")</f>
        <v/>
      </c>
      <c r="AO441" s="108" t="str">
        <f>IFERROR(VLOOKUP($X441,KEEPERS!$A$3:$H$300,5,FALSE),"")</f>
        <v/>
      </c>
      <c r="AP441" s="108" t="str">
        <f>IFERROR(VLOOKUP($X441,KEEPERS!$A$3:$H$300,2,FALSE),"")</f>
        <v/>
      </c>
      <c r="AQ441" s="110" t="str">
        <f>IFERROR(VLOOKUP($X441,KEEPERS!$A$3:$H$300,6,FALSE),"")</f>
        <v/>
      </c>
      <c r="AR441" s="110" t="str">
        <f>IFERROR(VLOOKUP($X441,KEEPERS!$A$3:$H$300,7,FALSE),"")</f>
        <v/>
      </c>
      <c r="AT441" s="110" t="str">
        <f>IFERROR(VLOOKUP($X441,HIT!$B$182:$AM$2000,1,FALSE),"")</f>
        <v/>
      </c>
      <c r="AU441" s="407">
        <f>IFERROR(VLOOKUP($X441,HIT!$B$182:$AM$2000,32,FALSE),0)</f>
        <v>0</v>
      </c>
      <c r="AV441" s="407">
        <f>IFERROR(VLOOKUP($X441,HIT!$B$182:$AM$2000,33,FALSE),0)</f>
        <v>0</v>
      </c>
      <c r="AW441" s="110" t="str">
        <f>IFERROR(VLOOKUP($X441,PITCH!$B$182:$AP$2000,1,FALSE),"")</f>
        <v>Clay Buchholz</v>
      </c>
      <c r="AX441" s="110">
        <f>IFERROR(VLOOKUP($X441,PITCH!$B$182:$AP$2000,35,FALSE),0)</f>
        <v>102.60000000000002</v>
      </c>
      <c r="AY441" s="110">
        <f>IFERROR(VLOOKUP($X441,PITCH!$B$182:$AP$2000,36,FALSE),0)</f>
        <v>10.260000000000002</v>
      </c>
      <c r="AZ441" s="408">
        <f t="shared" si="28"/>
        <v>102.60000000000002</v>
      </c>
      <c r="BA441" s="408">
        <f>IF(AZ441&gt;0,RANK(AZ441,AZ$3:AZ1101),"")</f>
        <v>539</v>
      </c>
      <c r="BB441" s="408">
        <f>IFERROR(VLOOKUP($X441,HIT!$B$182:$AP$2000,31,FALSE),0)</f>
        <v>0</v>
      </c>
      <c r="BC441" s="408">
        <f ca="1">IFERROR(VLOOKUP($X441,PITCH!$B$182:$AP$2000,34,FALSE),0)</f>
        <v>171</v>
      </c>
      <c r="BE441" s="110" t="str">
        <f>IFERROR(VLOOKUP($X441,OBP!$B$182:$AN$2001,32,FALSE),"")</f>
        <v/>
      </c>
      <c r="BG441" s="110" t="str">
        <f>IFERROR(VLOOKUP($X441,OPS!$B$183:$AL$2002,31,FALSE),"")</f>
        <v/>
      </c>
      <c r="BI441" s="110">
        <f ca="1">IFERROR(VLOOKUP($X441,PITCH!$B$205:$AP$2000,34,FALSE),"")</f>
        <v>171</v>
      </c>
      <c r="BJ441" s="110">
        <f ca="1">IFERROR(VLOOKUP($X441,PITCH!$B$205:$AP$2000,34,FALSE),"")</f>
        <v>171</v>
      </c>
      <c r="BK441" s="110">
        <f ca="1">IFERROR(VLOOKUP($X441,PITCH!$B$205:$AP$2000,34,FALSE),"")</f>
        <v>171</v>
      </c>
    </row>
    <row r="442" spans="2:63" x14ac:dyDescent="0.2">
      <c r="B442" t="s">
        <v>314</v>
      </c>
      <c r="C442" t="s">
        <v>136</v>
      </c>
      <c r="D442" t="s">
        <v>111</v>
      </c>
      <c r="E442" t="s">
        <v>111</v>
      </c>
      <c r="F442">
        <v>-6</v>
      </c>
      <c r="M442">
        <v>179</v>
      </c>
      <c r="N442">
        <v>7</v>
      </c>
      <c r="O442">
        <v>0</v>
      </c>
      <c r="P442">
        <v>4.41</v>
      </c>
      <c r="Q442">
        <v>1.37</v>
      </c>
      <c r="R442">
        <v>161</v>
      </c>
      <c r="T442" s="127">
        <f t="shared" si="29"/>
        <v>440</v>
      </c>
      <c r="U442" t="str">
        <f t="shared" si="26"/>
        <v>P</v>
      </c>
      <c r="V442" t="str">
        <f>IF(U442="H",COUNTIF($U$3:$U442,"H"),"")</f>
        <v/>
      </c>
      <c r="W442">
        <f>IF(U442="P",COUNTIF($U$3:$U442,"P"),"")</f>
        <v>203</v>
      </c>
      <c r="X442" s="76" t="str">
        <f t="shared" si="30"/>
        <v>Jake Odorizzi</v>
      </c>
      <c r="Y442">
        <f>IFERROR(VLOOKUP($X442,PITCH!$B$7:$AJ$2004,29,FALSE),"")</f>
        <v>8.0389523169912689</v>
      </c>
      <c r="Z442">
        <f>IFERROR(VLOOKUP($X442,PITCH!$B$7:$AJ$2004,30,FALSE),"")</f>
        <v>3.38482202820685</v>
      </c>
      <c r="AA442">
        <f>IFERROR(VLOOKUP($X442,PITCH!$B$7:$AJ$2004,31,FALSE),"")</f>
        <v>4.6541302887844189</v>
      </c>
      <c r="AB442" t="str">
        <f>IFERROR(VLOOKUP($X442,PITCH!$B$7:$AJ$2004,1,FALSE),"")</f>
        <v>Jake Odorizzi</v>
      </c>
      <c r="AD442" s="108" t="str">
        <f>IFERROR(VLOOKUP($X442,Prospects!$A$3:$K$281,1,FALSE),"")</f>
        <v/>
      </c>
      <c r="AE442" s="108" t="str">
        <f>IFERROR(VLOOKUP($X442,Prospects!$A$3:$K$281,9,FALSE),"")</f>
        <v/>
      </c>
      <c r="AF442" s="108" t="str">
        <f>IFERROR(VLOOKUP($X442,Prospects!$A$3:$K$281,2,FALSE),"")</f>
        <v/>
      </c>
      <c r="AG442" s="110" t="str">
        <f>IFERROR(VLOOKUP($X442,Prospects!$A$3:$K$281,10,FALSE),"")</f>
        <v/>
      </c>
      <c r="AH442" s="110" t="str">
        <f>IFERROR(VLOOKUP($X442,Prospects!$A$3:$K$281,11,FALSE),"")</f>
        <v/>
      </c>
      <c r="AI442" s="110" t="str">
        <f>IFERROR(VLOOKUP($X442,Prospects!$A$3:$K$281,3,FALSE),"")</f>
        <v/>
      </c>
      <c r="AJ442" s="110" t="str">
        <f>IFERROR(VLOOKUP($X442,Prospects!$A$3:$K$281,4,FALSE),"")</f>
        <v/>
      </c>
      <c r="AK442" s="110" t="str">
        <f>IFERROR(VLOOKUP($X442,Prospects!$A$3:$K$281,5,FALSE),"")</f>
        <v/>
      </c>
      <c r="AL442" s="110" t="str">
        <f>IFERROR(VLOOKUP($X442,Prospects!$A$3:$K$281,6,FALSE),"")</f>
        <v/>
      </c>
      <c r="AN442" s="108" t="str">
        <f>IFERROR(VLOOKUP($X442,KEEPERS!$A$3:$H$300,1,FALSE),"")</f>
        <v/>
      </c>
      <c r="AO442" s="108" t="str">
        <f>IFERROR(VLOOKUP($X442,KEEPERS!$A$3:$H$300,5,FALSE),"")</f>
        <v/>
      </c>
      <c r="AP442" s="108" t="str">
        <f>IFERROR(VLOOKUP($X442,KEEPERS!$A$3:$H$300,2,FALSE),"")</f>
        <v/>
      </c>
      <c r="AQ442" s="110" t="str">
        <f>IFERROR(VLOOKUP($X442,KEEPERS!$A$3:$H$300,6,FALSE),"")</f>
        <v/>
      </c>
      <c r="AR442" s="110" t="str">
        <f>IFERROR(VLOOKUP($X442,KEEPERS!$A$3:$H$300,7,FALSE),"")</f>
        <v/>
      </c>
      <c r="AT442" s="110" t="str">
        <f>IFERROR(VLOOKUP($X442,HIT!$B$182:$AM$2000,1,FALSE),"")</f>
        <v/>
      </c>
      <c r="AU442" s="407">
        <f>IFERROR(VLOOKUP($X442,HIT!$B$182:$AM$2000,32,FALSE),0)</f>
        <v>0</v>
      </c>
      <c r="AV442" s="407">
        <f>IFERROR(VLOOKUP($X442,HIT!$B$182:$AM$2000,33,FALSE),0)</f>
        <v>0</v>
      </c>
      <c r="AW442" s="110" t="str">
        <f>IFERROR(VLOOKUP($X442,PITCH!$B$182:$AP$2000,1,FALSE),"")</f>
        <v>Jake Odorizzi</v>
      </c>
      <c r="AX442" s="110">
        <f>IFERROR(VLOOKUP($X442,PITCH!$B$182:$AP$2000,35,FALSE),0)</f>
        <v>274.20000000000005</v>
      </c>
      <c r="AY442" s="110">
        <f>IFERROR(VLOOKUP($X442,PITCH!$B$182:$AP$2000,36,FALSE),0)</f>
        <v>9.4551724137931057</v>
      </c>
      <c r="AZ442" s="408">
        <f t="shared" si="28"/>
        <v>274.20000000000005</v>
      </c>
      <c r="BA442" s="408">
        <f>IF(AZ442&gt;0,RANK(AZ442,AZ$3:AZ1102),"")</f>
        <v>296</v>
      </c>
      <c r="BB442" s="408">
        <f>IFERROR(VLOOKUP($X442,HIT!$B$182:$AP$2000,31,FALSE),0)</f>
        <v>0</v>
      </c>
      <c r="BC442" s="408">
        <f ca="1">IFERROR(VLOOKUP($X442,PITCH!$B$182:$AP$2000,34,FALSE),0)</f>
        <v>85</v>
      </c>
      <c r="BE442" s="110" t="str">
        <f>IFERROR(VLOOKUP($X442,OBP!$B$182:$AN$2001,32,FALSE),"")</f>
        <v/>
      </c>
      <c r="BG442" s="110" t="str">
        <f>IFERROR(VLOOKUP($X442,OPS!$B$183:$AL$2002,31,FALSE),"")</f>
        <v/>
      </c>
      <c r="BI442" s="110">
        <f ca="1">IFERROR(VLOOKUP($X442,PITCH!$B$205:$AP$2000,34,FALSE),"")</f>
        <v>85</v>
      </c>
      <c r="BJ442" s="110">
        <f ca="1">IFERROR(VLOOKUP($X442,PITCH!$B$205:$AP$2000,34,FALSE),"")</f>
        <v>85</v>
      </c>
      <c r="BK442" s="110">
        <f ca="1">IFERROR(VLOOKUP($X442,PITCH!$B$205:$AP$2000,34,FALSE),"")</f>
        <v>85</v>
      </c>
    </row>
    <row r="443" spans="2:63" x14ac:dyDescent="0.2">
      <c r="B443" t="s">
        <v>1502</v>
      </c>
      <c r="C443" t="s">
        <v>339</v>
      </c>
      <c r="D443" t="s">
        <v>114</v>
      </c>
      <c r="E443" t="s">
        <v>114</v>
      </c>
      <c r="F443">
        <v>-6</v>
      </c>
      <c r="G443">
        <v>445</v>
      </c>
      <c r="H443">
        <v>51</v>
      </c>
      <c r="I443">
        <v>18</v>
      </c>
      <c r="J443">
        <v>67</v>
      </c>
      <c r="K443">
        <v>6</v>
      </c>
      <c r="L443">
        <v>0.224</v>
      </c>
      <c r="T443" s="127">
        <f t="shared" si="29"/>
        <v>441</v>
      </c>
      <c r="U443" t="str">
        <f t="shared" si="26"/>
        <v>H</v>
      </c>
      <c r="V443">
        <f>IF(U443="H",COUNTIF($U$3:$U443,"H"),"")</f>
        <v>238</v>
      </c>
      <c r="W443" t="str">
        <f>IF(U443="P",COUNTIF($U$3:$U443,"P"),"")</f>
        <v/>
      </c>
      <c r="X443" s="76" t="str">
        <f t="shared" si="30"/>
        <v>Steven Souza Jr.</v>
      </c>
      <c r="Y443" t="str">
        <f>IFERROR(VLOOKUP($X443,PITCH!$B$7:$AJ$2004,29,FALSE),"")</f>
        <v/>
      </c>
      <c r="Z443" t="str">
        <f>IFERROR(VLOOKUP($X443,PITCH!$B$7:$AJ$2004,30,FALSE),"")</f>
        <v/>
      </c>
      <c r="AA443" t="str">
        <f>IFERROR(VLOOKUP($X443,PITCH!$B$7:$AJ$2004,31,FALSE),"")</f>
        <v/>
      </c>
      <c r="AB443" t="str">
        <f>IFERROR(VLOOKUP($X443,PITCH!$B$7:$AJ$2004,1,FALSE),"")</f>
        <v/>
      </c>
      <c r="AD443" s="108" t="str">
        <f>IFERROR(VLOOKUP($X443,Prospects!$A$3:$K$281,1,FALSE),"")</f>
        <v/>
      </c>
      <c r="AE443" s="108" t="str">
        <f>IFERROR(VLOOKUP($X443,Prospects!$A$3:$K$281,9,FALSE),"")</f>
        <v/>
      </c>
      <c r="AF443" s="108" t="str">
        <f>IFERROR(VLOOKUP($X443,Prospects!$A$3:$K$281,2,FALSE),"")</f>
        <v/>
      </c>
      <c r="AG443" s="110" t="str">
        <f>IFERROR(VLOOKUP($X443,Prospects!$A$3:$K$281,10,FALSE),"")</f>
        <v/>
      </c>
      <c r="AH443" s="110" t="str">
        <f>IFERROR(VLOOKUP($X443,Prospects!$A$3:$K$281,11,FALSE),"")</f>
        <v/>
      </c>
      <c r="AI443" s="110" t="str">
        <f>IFERROR(VLOOKUP($X443,Prospects!$A$3:$K$281,3,FALSE),"")</f>
        <v/>
      </c>
      <c r="AJ443" s="110" t="str">
        <f>IFERROR(VLOOKUP($X443,Prospects!$A$3:$K$281,4,FALSE),"")</f>
        <v/>
      </c>
      <c r="AK443" s="110" t="str">
        <f>IFERROR(VLOOKUP($X443,Prospects!$A$3:$K$281,5,FALSE),"")</f>
        <v/>
      </c>
      <c r="AL443" s="110" t="str">
        <f>IFERROR(VLOOKUP($X443,Prospects!$A$3:$K$281,6,FALSE),"")</f>
        <v/>
      </c>
      <c r="AN443" s="108" t="str">
        <f>IFERROR(VLOOKUP($X443,KEEPERS!$A$3:$H$300,1,FALSE),"")</f>
        <v/>
      </c>
      <c r="AO443" s="108" t="str">
        <f>IFERROR(VLOOKUP($X443,KEEPERS!$A$3:$H$300,5,FALSE),"")</f>
        <v/>
      </c>
      <c r="AP443" s="108" t="str">
        <f>IFERROR(VLOOKUP($X443,KEEPERS!$A$3:$H$300,2,FALSE),"")</f>
        <v/>
      </c>
      <c r="AQ443" s="110" t="str">
        <f>IFERROR(VLOOKUP($X443,KEEPERS!$A$3:$H$300,6,FALSE),"")</f>
        <v/>
      </c>
      <c r="AR443" s="110" t="str">
        <f>IFERROR(VLOOKUP($X443,KEEPERS!$A$3:$H$300,7,FALSE),"")</f>
        <v/>
      </c>
      <c r="AT443" s="110" t="str">
        <f>IFERROR(VLOOKUP($X443,HIT!$B$182:$AM$2000,1,FALSE),"")</f>
        <v>Steven Souza Jr.</v>
      </c>
      <c r="AU443" s="407">
        <f>IFERROR(VLOOKUP($X443,HIT!$B$182:$AM$2000,32,FALSE),0)</f>
        <v>328.15000000000003</v>
      </c>
      <c r="AV443" s="407">
        <f>IFERROR(VLOOKUP($X443,HIT!$B$182:$AM$2000,33,FALSE),0)</f>
        <v>2.4672932330827071</v>
      </c>
      <c r="AW443" s="110" t="str">
        <f>IFERROR(VLOOKUP($X443,PITCH!$B$182:$AP$2000,1,FALSE),"")</f>
        <v/>
      </c>
      <c r="AX443" s="110">
        <f>IFERROR(VLOOKUP($X443,PITCH!$B$182:$AP$2000,35,FALSE),0)</f>
        <v>0</v>
      </c>
      <c r="AY443" s="110">
        <f>IFERROR(VLOOKUP($X443,PITCH!$B$182:$AP$2000,36,FALSE),0)</f>
        <v>0</v>
      </c>
      <c r="AZ443" s="408">
        <f t="shared" si="28"/>
        <v>328.15000000000003</v>
      </c>
      <c r="BA443" s="408">
        <f>IF(AZ443&gt;0,RANK(AZ443,AZ$3:AZ1103),"")</f>
        <v>209</v>
      </c>
      <c r="BB443" s="408">
        <f ca="1">IFERROR(VLOOKUP($X443,HIT!$B$182:$AP$2000,31,FALSE),0)</f>
        <v>170</v>
      </c>
      <c r="BC443" s="408">
        <f>IFERROR(VLOOKUP($X443,PITCH!$B$182:$AP$2000,34,FALSE),0)</f>
        <v>0</v>
      </c>
      <c r="BE443" s="110">
        <f>IFERROR(VLOOKUP($X443,OBP!$B$182:$AN$2001,32,FALSE),"")</f>
        <v>142</v>
      </c>
      <c r="BG443" s="110">
        <f>IFERROR(VLOOKUP($X443,OPS!$B$183:$AL$2002,31,FALSE),"")</f>
        <v>142</v>
      </c>
      <c r="BI443" s="110" t="str">
        <f>IFERROR(VLOOKUP($X443,PITCH!$B$205:$AP$2000,34,FALSE),"")</f>
        <v/>
      </c>
      <c r="BJ443" s="110" t="str">
        <f>IFERROR(VLOOKUP($X443,PITCH!$B$205:$AP$2000,34,FALSE),"")</f>
        <v/>
      </c>
      <c r="BK443" s="110" t="str">
        <f>IFERROR(VLOOKUP($X443,PITCH!$B$205:$AP$2000,34,FALSE),"")</f>
        <v/>
      </c>
    </row>
    <row r="444" spans="2:63" x14ac:dyDescent="0.2">
      <c r="B444" t="s">
        <v>263</v>
      </c>
      <c r="C444" t="s">
        <v>719</v>
      </c>
      <c r="D444" t="s">
        <v>114</v>
      </c>
      <c r="E444" t="s">
        <v>114</v>
      </c>
      <c r="F444">
        <v>-6</v>
      </c>
      <c r="G444">
        <v>476</v>
      </c>
      <c r="H444">
        <v>81</v>
      </c>
      <c r="I444">
        <v>10</v>
      </c>
      <c r="J444">
        <v>39</v>
      </c>
      <c r="K444">
        <v>14</v>
      </c>
      <c r="L444">
        <v>0.23799999999999999</v>
      </c>
      <c r="T444" s="127">
        <f t="shared" si="29"/>
        <v>442</v>
      </c>
      <c r="U444" t="str">
        <f t="shared" si="26"/>
        <v>H</v>
      </c>
      <c r="V444">
        <f>IF(U444="H",COUNTIF($U$3:$U444,"H"),"")</f>
        <v>239</v>
      </c>
      <c r="W444" t="str">
        <f>IF(U444="P",COUNTIF($U$3:$U444,"P"),"")</f>
        <v/>
      </c>
      <c r="X444" s="76" t="str">
        <f t="shared" si="30"/>
        <v>Brett Gardner</v>
      </c>
      <c r="Y444" t="str">
        <f>IFERROR(VLOOKUP($X444,PITCH!$B$7:$AJ$2004,29,FALSE),"")</f>
        <v/>
      </c>
      <c r="Z444" t="str">
        <f>IFERROR(VLOOKUP($X444,PITCH!$B$7:$AJ$2004,30,FALSE),"")</f>
        <v/>
      </c>
      <c r="AA444" t="str">
        <f>IFERROR(VLOOKUP($X444,PITCH!$B$7:$AJ$2004,31,FALSE),"")</f>
        <v/>
      </c>
      <c r="AB444" t="str">
        <f>IFERROR(VLOOKUP($X444,PITCH!$B$7:$AJ$2004,1,FALSE),"")</f>
        <v/>
      </c>
      <c r="AD444" s="108" t="str">
        <f>IFERROR(VLOOKUP($X444,Prospects!$A$3:$K$281,1,FALSE),"")</f>
        <v/>
      </c>
      <c r="AE444" s="108" t="str">
        <f>IFERROR(VLOOKUP($X444,Prospects!$A$3:$K$281,9,FALSE),"")</f>
        <v/>
      </c>
      <c r="AF444" s="108" t="str">
        <f>IFERROR(VLOOKUP($X444,Prospects!$A$3:$K$281,2,FALSE),"")</f>
        <v/>
      </c>
      <c r="AG444" s="110" t="str">
        <f>IFERROR(VLOOKUP($X444,Prospects!$A$3:$K$281,10,FALSE),"")</f>
        <v/>
      </c>
      <c r="AH444" s="110" t="str">
        <f>IFERROR(VLOOKUP($X444,Prospects!$A$3:$K$281,11,FALSE),"")</f>
        <v/>
      </c>
      <c r="AI444" s="110" t="str">
        <f>IFERROR(VLOOKUP($X444,Prospects!$A$3:$K$281,3,FALSE),"")</f>
        <v/>
      </c>
      <c r="AJ444" s="110" t="str">
        <f>IFERROR(VLOOKUP($X444,Prospects!$A$3:$K$281,4,FALSE),"")</f>
        <v/>
      </c>
      <c r="AK444" s="110" t="str">
        <f>IFERROR(VLOOKUP($X444,Prospects!$A$3:$K$281,5,FALSE),"")</f>
        <v/>
      </c>
      <c r="AL444" s="110" t="str">
        <f>IFERROR(VLOOKUP($X444,Prospects!$A$3:$K$281,6,FALSE),"")</f>
        <v/>
      </c>
      <c r="AN444" s="108" t="str">
        <f>IFERROR(VLOOKUP($X444,KEEPERS!$A$3:$H$300,1,FALSE),"")</f>
        <v/>
      </c>
      <c r="AO444" s="108" t="str">
        <f>IFERROR(VLOOKUP($X444,KEEPERS!$A$3:$H$300,5,FALSE),"")</f>
        <v/>
      </c>
      <c r="AP444" s="108" t="str">
        <f>IFERROR(VLOOKUP($X444,KEEPERS!$A$3:$H$300,2,FALSE),"")</f>
        <v/>
      </c>
      <c r="AQ444" s="110" t="str">
        <f>IFERROR(VLOOKUP($X444,KEEPERS!$A$3:$H$300,6,FALSE),"")</f>
        <v/>
      </c>
      <c r="AR444" s="110" t="str">
        <f>IFERROR(VLOOKUP($X444,KEEPERS!$A$3:$H$300,7,FALSE),"")</f>
        <v/>
      </c>
      <c r="AT444" s="110" t="str">
        <f>IFERROR(VLOOKUP($X444,HIT!$B$182:$AM$2000,1,FALSE),"")</f>
        <v>Brett Gardner</v>
      </c>
      <c r="AU444" s="407">
        <f>IFERROR(VLOOKUP($X444,HIT!$B$182:$AM$2000,32,FALSE),0)</f>
        <v>306.95000000000005</v>
      </c>
      <c r="AV444" s="407">
        <f>IFERROR(VLOOKUP($X444,HIT!$B$182:$AM$2000,33,FALSE),0)</f>
        <v>2.4556000000000004</v>
      </c>
      <c r="AW444" s="110" t="str">
        <f>IFERROR(VLOOKUP($X444,PITCH!$B$182:$AP$2000,1,FALSE),"")</f>
        <v/>
      </c>
      <c r="AX444" s="110">
        <f>IFERROR(VLOOKUP($X444,PITCH!$B$182:$AP$2000,35,FALSE),0)</f>
        <v>0</v>
      </c>
      <c r="AY444" s="110">
        <f>IFERROR(VLOOKUP($X444,PITCH!$B$182:$AP$2000,36,FALSE),0)</f>
        <v>0</v>
      </c>
      <c r="AZ444" s="408">
        <f t="shared" si="28"/>
        <v>306.95000000000005</v>
      </c>
      <c r="BA444" s="408">
        <f>IF(AZ444&gt;0,RANK(AZ444,AZ$3:AZ1104),"")</f>
        <v>245</v>
      </c>
      <c r="BB444" s="408">
        <f ca="1">IFERROR(VLOOKUP($X444,HIT!$B$182:$AP$2000,31,FALSE),0)</f>
        <v>304</v>
      </c>
      <c r="BC444" s="408">
        <f>IFERROR(VLOOKUP($X444,PITCH!$B$182:$AP$2000,34,FALSE),0)</f>
        <v>0</v>
      </c>
      <c r="BE444" s="110">
        <f>IFERROR(VLOOKUP($X444,OBP!$B$182:$AN$2001,32,FALSE),"")</f>
        <v>172</v>
      </c>
      <c r="BG444" s="110">
        <f>IFERROR(VLOOKUP($X444,OPS!$B$183:$AL$2002,31,FALSE),"")</f>
        <v>183</v>
      </c>
      <c r="BI444" s="110" t="str">
        <f>IFERROR(VLOOKUP($X444,PITCH!$B$205:$AP$2000,34,FALSE),"")</f>
        <v/>
      </c>
      <c r="BJ444" s="110" t="str">
        <f>IFERROR(VLOOKUP($X444,PITCH!$B$205:$AP$2000,34,FALSE),"")</f>
        <v/>
      </c>
      <c r="BK444" s="110" t="str">
        <f>IFERROR(VLOOKUP($X444,PITCH!$B$205:$AP$2000,34,FALSE),"")</f>
        <v/>
      </c>
    </row>
    <row r="445" spans="2:63" x14ac:dyDescent="0.2">
      <c r="B445" t="s">
        <v>209</v>
      </c>
      <c r="C445" t="s">
        <v>718</v>
      </c>
      <c r="D445" t="s">
        <v>114</v>
      </c>
      <c r="E445" t="s">
        <v>114</v>
      </c>
      <c r="F445">
        <v>-6</v>
      </c>
      <c r="G445">
        <v>261</v>
      </c>
      <c r="H445">
        <v>32</v>
      </c>
      <c r="I445">
        <v>11</v>
      </c>
      <c r="J445">
        <v>38</v>
      </c>
      <c r="K445">
        <v>1</v>
      </c>
      <c r="L445">
        <v>0.27100000000000002</v>
      </c>
      <c r="T445" s="127">
        <f t="shared" si="29"/>
        <v>443</v>
      </c>
      <c r="U445" t="str">
        <f t="shared" si="26"/>
        <v>H</v>
      </c>
      <c r="V445">
        <f>IF(U445="H",COUNTIF($U$3:$U445,"H"),"")</f>
        <v>240</v>
      </c>
      <c r="W445" t="str">
        <f>IF(U445="P",COUNTIF($U$3:$U445,"P"),"")</f>
        <v/>
      </c>
      <c r="X445" s="76" t="str">
        <f t="shared" si="30"/>
        <v>Yoenis Cespedes</v>
      </c>
      <c r="Y445" t="str">
        <f>IFERROR(VLOOKUP($X445,PITCH!$B$7:$AJ$2004,29,FALSE),"")</f>
        <v/>
      </c>
      <c r="Z445" t="str">
        <f>IFERROR(VLOOKUP($X445,PITCH!$B$7:$AJ$2004,30,FALSE),"")</f>
        <v/>
      </c>
      <c r="AA445" t="str">
        <f>IFERROR(VLOOKUP($X445,PITCH!$B$7:$AJ$2004,31,FALSE),"")</f>
        <v/>
      </c>
      <c r="AB445" t="str">
        <f>IFERROR(VLOOKUP($X445,PITCH!$B$7:$AJ$2004,1,FALSE),"")</f>
        <v/>
      </c>
      <c r="AD445" s="108" t="str">
        <f>IFERROR(VLOOKUP($X445,Prospects!$A$3:$K$281,1,FALSE),"")</f>
        <v/>
      </c>
      <c r="AE445" s="108" t="str">
        <f>IFERROR(VLOOKUP($X445,Prospects!$A$3:$K$281,9,FALSE),"")</f>
        <v/>
      </c>
      <c r="AF445" s="108" t="str">
        <f>IFERROR(VLOOKUP($X445,Prospects!$A$3:$K$281,2,FALSE),"")</f>
        <v/>
      </c>
      <c r="AG445" s="110" t="str">
        <f>IFERROR(VLOOKUP($X445,Prospects!$A$3:$K$281,10,FALSE),"")</f>
        <v/>
      </c>
      <c r="AH445" s="110" t="str">
        <f>IFERROR(VLOOKUP($X445,Prospects!$A$3:$K$281,11,FALSE),"")</f>
        <v/>
      </c>
      <c r="AI445" s="110" t="str">
        <f>IFERROR(VLOOKUP($X445,Prospects!$A$3:$K$281,3,FALSE),"")</f>
        <v/>
      </c>
      <c r="AJ445" s="110" t="str">
        <f>IFERROR(VLOOKUP($X445,Prospects!$A$3:$K$281,4,FALSE),"")</f>
        <v/>
      </c>
      <c r="AK445" s="110" t="str">
        <f>IFERROR(VLOOKUP($X445,Prospects!$A$3:$K$281,5,FALSE),"")</f>
        <v/>
      </c>
      <c r="AL445" s="110" t="str">
        <f>IFERROR(VLOOKUP($X445,Prospects!$A$3:$K$281,6,FALSE),"")</f>
        <v/>
      </c>
      <c r="AN445" s="108" t="str">
        <f>IFERROR(VLOOKUP($X445,KEEPERS!$A$3:$H$300,1,FALSE),"")</f>
        <v/>
      </c>
      <c r="AO445" s="108" t="str">
        <f>IFERROR(VLOOKUP($X445,KEEPERS!$A$3:$H$300,5,FALSE),"")</f>
        <v/>
      </c>
      <c r="AP445" s="108" t="str">
        <f>IFERROR(VLOOKUP($X445,KEEPERS!$A$3:$H$300,2,FALSE),"")</f>
        <v/>
      </c>
      <c r="AQ445" s="110" t="str">
        <f>IFERROR(VLOOKUP($X445,KEEPERS!$A$3:$H$300,6,FALSE),"")</f>
        <v/>
      </c>
      <c r="AR445" s="110" t="str">
        <f>IFERROR(VLOOKUP($X445,KEEPERS!$A$3:$H$300,7,FALSE),"")</f>
        <v/>
      </c>
      <c r="AT445" s="110" t="str">
        <f>IFERROR(VLOOKUP($X445,HIT!$B$182:$AM$2000,1,FALSE),"")</f>
        <v>Yoenis Cespedes</v>
      </c>
      <c r="AU445" s="407">
        <f>IFERROR(VLOOKUP($X445,HIT!$B$182:$AM$2000,32,FALSE),0)</f>
        <v>113.80000000000001</v>
      </c>
      <c r="AV445" s="407">
        <f>IFERROR(VLOOKUP($X445,HIT!$B$182:$AM$2000,33,FALSE),0)</f>
        <v>2.6465116279069769</v>
      </c>
      <c r="AW445" s="110" t="str">
        <f>IFERROR(VLOOKUP($X445,PITCH!$B$182:$AP$2000,1,FALSE),"")</f>
        <v/>
      </c>
      <c r="AX445" s="110">
        <f>IFERROR(VLOOKUP($X445,PITCH!$B$182:$AP$2000,35,FALSE),0)</f>
        <v>0</v>
      </c>
      <c r="AY445" s="110">
        <f>IFERROR(VLOOKUP($X445,PITCH!$B$182:$AP$2000,36,FALSE),0)</f>
        <v>0</v>
      </c>
      <c r="AZ445" s="408">
        <f t="shared" si="28"/>
        <v>113.80000000000001</v>
      </c>
      <c r="BA445" s="408">
        <f>IF(AZ445&gt;0,RANK(AZ445,AZ$3:AZ1105),"")</f>
        <v>528</v>
      </c>
      <c r="BB445" s="408">
        <f ca="1">IFERROR(VLOOKUP($X445,HIT!$B$182:$AP$2000,31,FALSE),0)</f>
        <v>57</v>
      </c>
      <c r="BC445" s="408">
        <f>IFERROR(VLOOKUP($X445,PITCH!$B$182:$AP$2000,34,FALSE),0)</f>
        <v>0</v>
      </c>
      <c r="BE445" s="110">
        <f>IFERROR(VLOOKUP($X445,OBP!$B$182:$AN$2001,32,FALSE),"")</f>
        <v>377</v>
      </c>
      <c r="BG445" s="110">
        <f>IFERROR(VLOOKUP($X445,OPS!$B$183:$AL$2002,31,FALSE),"")</f>
        <v>370</v>
      </c>
      <c r="BI445" s="110" t="str">
        <f>IFERROR(VLOOKUP($X445,PITCH!$B$205:$AP$2000,34,FALSE),"")</f>
        <v/>
      </c>
      <c r="BJ445" s="110" t="str">
        <f>IFERROR(VLOOKUP($X445,PITCH!$B$205:$AP$2000,34,FALSE),"")</f>
        <v/>
      </c>
      <c r="BK445" s="110" t="str">
        <f>IFERROR(VLOOKUP($X445,PITCH!$B$205:$AP$2000,34,FALSE),"")</f>
        <v/>
      </c>
    </row>
    <row r="446" spans="2:63" x14ac:dyDescent="0.2">
      <c r="B446" t="s">
        <v>576</v>
      </c>
      <c r="C446" t="s">
        <v>139</v>
      </c>
      <c r="D446" t="s">
        <v>9</v>
      </c>
      <c r="E446" t="s">
        <v>9</v>
      </c>
      <c r="F446">
        <v>-6</v>
      </c>
      <c r="M446">
        <v>67</v>
      </c>
      <c r="N446">
        <v>5</v>
      </c>
      <c r="O446">
        <v>4</v>
      </c>
      <c r="P446">
        <v>4.09</v>
      </c>
      <c r="Q446">
        <v>1.27</v>
      </c>
      <c r="R446">
        <v>57</v>
      </c>
      <c r="T446" s="127">
        <f t="shared" si="29"/>
        <v>444</v>
      </c>
      <c r="U446" t="str">
        <f t="shared" si="26"/>
        <v>P</v>
      </c>
      <c r="V446" t="str">
        <f>IF(U446="H",COUNTIF($U$3:$U446,"H"),"")</f>
        <v/>
      </c>
      <c r="W446">
        <f>IF(U446="P",COUNTIF($U$3:$U446,"P"),"")</f>
        <v>204</v>
      </c>
      <c r="X446" s="76" t="str">
        <f t="shared" si="30"/>
        <v>Tommy Hunter</v>
      </c>
      <c r="Y446">
        <f>IFERROR(VLOOKUP($X446,PITCH!$B$7:$AJ$2004,29,FALSE),"")</f>
        <v>8.6569872958257719</v>
      </c>
      <c r="Z446">
        <f>IFERROR(VLOOKUP($X446,PITCH!$B$7:$AJ$2004,30,FALSE),"")</f>
        <v>2.6134301270417422</v>
      </c>
      <c r="AA446">
        <f>IFERROR(VLOOKUP($X446,PITCH!$B$7:$AJ$2004,31,FALSE),"")</f>
        <v>6.0435571687840302</v>
      </c>
      <c r="AB446" t="str">
        <f>IFERROR(VLOOKUP($X446,PITCH!$B$7:$AJ$2004,1,FALSE),"")</f>
        <v>Tommy Hunter</v>
      </c>
      <c r="AD446" s="108" t="str">
        <f>IFERROR(VLOOKUP($X446,Prospects!$A$3:$K$281,1,FALSE),"")</f>
        <v/>
      </c>
      <c r="AE446" s="108" t="str">
        <f>IFERROR(VLOOKUP($X446,Prospects!$A$3:$K$281,9,FALSE),"")</f>
        <v/>
      </c>
      <c r="AF446" s="108" t="str">
        <f>IFERROR(VLOOKUP($X446,Prospects!$A$3:$K$281,2,FALSE),"")</f>
        <v/>
      </c>
      <c r="AG446" s="110" t="str">
        <f>IFERROR(VLOOKUP($X446,Prospects!$A$3:$K$281,10,FALSE),"")</f>
        <v/>
      </c>
      <c r="AH446" s="110" t="str">
        <f>IFERROR(VLOOKUP($X446,Prospects!$A$3:$K$281,11,FALSE),"")</f>
        <v/>
      </c>
      <c r="AI446" s="110" t="str">
        <f>IFERROR(VLOOKUP($X446,Prospects!$A$3:$K$281,3,FALSE),"")</f>
        <v/>
      </c>
      <c r="AJ446" s="110" t="str">
        <f>IFERROR(VLOOKUP($X446,Prospects!$A$3:$K$281,4,FALSE),"")</f>
        <v/>
      </c>
      <c r="AK446" s="110" t="str">
        <f>IFERROR(VLOOKUP($X446,Prospects!$A$3:$K$281,5,FALSE),"")</f>
        <v/>
      </c>
      <c r="AL446" s="110" t="str">
        <f>IFERROR(VLOOKUP($X446,Prospects!$A$3:$K$281,6,FALSE),"")</f>
        <v/>
      </c>
      <c r="AN446" s="108" t="str">
        <f>IFERROR(VLOOKUP($X446,KEEPERS!$A$3:$H$300,1,FALSE),"")</f>
        <v/>
      </c>
      <c r="AO446" s="108" t="str">
        <f>IFERROR(VLOOKUP($X446,KEEPERS!$A$3:$H$300,5,FALSE),"")</f>
        <v/>
      </c>
      <c r="AP446" s="108" t="str">
        <f>IFERROR(VLOOKUP($X446,KEEPERS!$A$3:$H$300,2,FALSE),"")</f>
        <v/>
      </c>
      <c r="AQ446" s="110" t="str">
        <f>IFERROR(VLOOKUP($X446,KEEPERS!$A$3:$H$300,6,FALSE),"")</f>
        <v/>
      </c>
      <c r="AR446" s="110" t="str">
        <f>IFERROR(VLOOKUP($X446,KEEPERS!$A$3:$H$300,7,FALSE),"")</f>
        <v/>
      </c>
      <c r="AT446" s="110" t="str">
        <f>IFERROR(VLOOKUP($X446,HIT!$B$182:$AM$2000,1,FALSE),"")</f>
        <v/>
      </c>
      <c r="AU446" s="407">
        <f>IFERROR(VLOOKUP($X446,HIT!$B$182:$AM$2000,32,FALSE),0)</f>
        <v>0</v>
      </c>
      <c r="AV446" s="407">
        <f>IFERROR(VLOOKUP($X446,HIT!$B$182:$AM$2000,33,FALSE),0)</f>
        <v>0</v>
      </c>
      <c r="AW446" s="110" t="str">
        <f>IFERROR(VLOOKUP($X446,PITCH!$B$182:$AP$2000,1,FALSE),"")</f>
        <v>Tommy Hunter</v>
      </c>
      <c r="AX446" s="110">
        <f>IFERROR(VLOOKUP($X446,PITCH!$B$182:$AP$2000,35,FALSE),0)</f>
        <v>104.80000000000001</v>
      </c>
      <c r="AY446" s="110">
        <f>IFERROR(VLOOKUP($X446,PITCH!$B$182:$AP$2000,36,FALSE),0)</f>
        <v>1.9054545454545457</v>
      </c>
      <c r="AZ446" s="408">
        <f t="shared" si="28"/>
        <v>104.80000000000001</v>
      </c>
      <c r="BA446" s="408">
        <f>IF(AZ446&gt;0,RANK(AZ446,AZ$3:AZ1106),"")</f>
        <v>538</v>
      </c>
      <c r="BB446" s="408">
        <f>IFERROR(VLOOKUP($X446,HIT!$B$182:$AP$2000,31,FALSE),0)</f>
        <v>0</v>
      </c>
      <c r="BC446" s="408">
        <f ca="1">IFERROR(VLOOKUP($X446,PITCH!$B$182:$AP$2000,34,FALSE),0)</f>
        <v>347</v>
      </c>
      <c r="BE446" s="110" t="str">
        <f>IFERROR(VLOOKUP($X446,OBP!$B$182:$AN$2001,32,FALSE),"")</f>
        <v/>
      </c>
      <c r="BG446" s="110" t="str">
        <f>IFERROR(VLOOKUP($X446,OPS!$B$183:$AL$2002,31,FALSE),"")</f>
        <v/>
      </c>
      <c r="BI446" s="110">
        <f ca="1">IFERROR(VLOOKUP($X446,PITCH!$B$205:$AP$2000,34,FALSE),"")</f>
        <v>347</v>
      </c>
      <c r="BJ446" s="110">
        <f ca="1">IFERROR(VLOOKUP($X446,PITCH!$B$205:$AP$2000,34,FALSE),"")</f>
        <v>347</v>
      </c>
      <c r="BK446" s="110">
        <f ca="1">IFERROR(VLOOKUP($X446,PITCH!$B$205:$AP$2000,34,FALSE),"")</f>
        <v>347</v>
      </c>
    </row>
    <row r="447" spans="2:63" x14ac:dyDescent="0.2">
      <c r="B447" t="s">
        <v>443</v>
      </c>
      <c r="C447" t="s">
        <v>2</v>
      </c>
      <c r="D447" t="s">
        <v>116</v>
      </c>
      <c r="E447" t="s">
        <v>116</v>
      </c>
      <c r="F447">
        <v>-6</v>
      </c>
      <c r="G447">
        <v>466</v>
      </c>
      <c r="H447">
        <v>48</v>
      </c>
      <c r="I447">
        <v>6</v>
      </c>
      <c r="J447">
        <v>52</v>
      </c>
      <c r="K447">
        <v>10</v>
      </c>
      <c r="L447">
        <v>0.28100000000000003</v>
      </c>
      <c r="T447" s="127">
        <f t="shared" si="29"/>
        <v>445</v>
      </c>
      <c r="U447" t="str">
        <f t="shared" si="26"/>
        <v>H</v>
      </c>
      <c r="V447">
        <f>IF(U447="H",COUNTIF($U$3:$U447,"H"),"")</f>
        <v>241</v>
      </c>
      <c r="W447" t="str">
        <f>IF(U447="P",COUNTIF($U$3:$U447,"P"),"")</f>
        <v/>
      </c>
      <c r="X447" s="76" t="str">
        <f t="shared" si="30"/>
        <v>Matt Duffy</v>
      </c>
      <c r="Y447" t="str">
        <f>IFERROR(VLOOKUP($X447,PITCH!$B$7:$AJ$2004,29,FALSE),"")</f>
        <v/>
      </c>
      <c r="Z447" t="str">
        <f>IFERROR(VLOOKUP($X447,PITCH!$B$7:$AJ$2004,30,FALSE),"")</f>
        <v/>
      </c>
      <c r="AA447" t="str">
        <f>IFERROR(VLOOKUP($X447,PITCH!$B$7:$AJ$2004,31,FALSE),"")</f>
        <v/>
      </c>
      <c r="AB447" t="str">
        <f>IFERROR(VLOOKUP($X447,PITCH!$B$7:$AJ$2004,1,FALSE),"")</f>
        <v/>
      </c>
      <c r="AD447" s="108" t="str">
        <f>IFERROR(VLOOKUP($X447,Prospects!$A$3:$K$281,1,FALSE),"")</f>
        <v/>
      </c>
      <c r="AE447" s="108" t="str">
        <f>IFERROR(VLOOKUP($X447,Prospects!$A$3:$K$281,9,FALSE),"")</f>
        <v/>
      </c>
      <c r="AF447" s="108" t="str">
        <f>IFERROR(VLOOKUP($X447,Prospects!$A$3:$K$281,2,FALSE),"")</f>
        <v/>
      </c>
      <c r="AG447" s="110" t="str">
        <f>IFERROR(VLOOKUP($X447,Prospects!$A$3:$K$281,10,FALSE),"")</f>
        <v/>
      </c>
      <c r="AH447" s="110" t="str">
        <f>IFERROR(VLOOKUP($X447,Prospects!$A$3:$K$281,11,FALSE),"")</f>
        <v/>
      </c>
      <c r="AI447" s="110" t="str">
        <f>IFERROR(VLOOKUP($X447,Prospects!$A$3:$K$281,3,FALSE),"")</f>
        <v/>
      </c>
      <c r="AJ447" s="110" t="str">
        <f>IFERROR(VLOOKUP($X447,Prospects!$A$3:$K$281,4,FALSE),"")</f>
        <v/>
      </c>
      <c r="AK447" s="110" t="str">
        <f>IFERROR(VLOOKUP($X447,Prospects!$A$3:$K$281,5,FALSE),"")</f>
        <v/>
      </c>
      <c r="AL447" s="110" t="str">
        <f>IFERROR(VLOOKUP($X447,Prospects!$A$3:$K$281,6,FALSE),"")</f>
        <v/>
      </c>
      <c r="AN447" s="108" t="str">
        <f>IFERROR(VLOOKUP($X447,KEEPERS!$A$3:$H$300,1,FALSE),"")</f>
        <v/>
      </c>
      <c r="AO447" s="108" t="str">
        <f>IFERROR(VLOOKUP($X447,KEEPERS!$A$3:$H$300,5,FALSE),"")</f>
        <v/>
      </c>
      <c r="AP447" s="108" t="str">
        <f>IFERROR(VLOOKUP($X447,KEEPERS!$A$3:$H$300,2,FALSE),"")</f>
        <v/>
      </c>
      <c r="AQ447" s="110" t="str">
        <f>IFERROR(VLOOKUP($X447,KEEPERS!$A$3:$H$300,6,FALSE),"")</f>
        <v/>
      </c>
      <c r="AR447" s="110" t="str">
        <f>IFERROR(VLOOKUP($X447,KEEPERS!$A$3:$H$300,7,FALSE),"")</f>
        <v/>
      </c>
      <c r="AT447" s="110" t="str">
        <f>IFERROR(VLOOKUP($X447,HIT!$B$182:$AM$2000,1,FALSE),"")</f>
        <v>Matt Duffy</v>
      </c>
      <c r="AU447" s="407">
        <f>IFERROR(VLOOKUP($X447,HIT!$B$182:$AM$2000,32,FALSE),0)</f>
        <v>225.25</v>
      </c>
      <c r="AV447" s="407">
        <f>IFERROR(VLOOKUP($X447,HIT!$B$182:$AM$2000,33,FALSE),0)</f>
        <v>2.2083333333333335</v>
      </c>
      <c r="AW447" s="110" t="str">
        <f>IFERROR(VLOOKUP($X447,PITCH!$B$182:$AP$2000,1,FALSE),"")</f>
        <v/>
      </c>
      <c r="AX447" s="110">
        <f>IFERROR(VLOOKUP($X447,PITCH!$B$182:$AP$2000,35,FALSE),0)</f>
        <v>0</v>
      </c>
      <c r="AY447" s="110">
        <f>IFERROR(VLOOKUP($X447,PITCH!$B$182:$AP$2000,36,FALSE),0)</f>
        <v>0</v>
      </c>
      <c r="AZ447" s="408">
        <f t="shared" si="28"/>
        <v>225.25</v>
      </c>
      <c r="BA447" s="408">
        <f>IF(AZ447&gt;0,RANK(AZ447,AZ$3:AZ1107),"")</f>
        <v>364</v>
      </c>
      <c r="BB447" s="408">
        <f ca="1">IFERROR(VLOOKUP($X447,HIT!$B$182:$AP$2000,31,FALSE),0)</f>
        <v>394</v>
      </c>
      <c r="BC447" s="408">
        <f>IFERROR(VLOOKUP($X447,PITCH!$B$182:$AP$2000,34,FALSE),0)</f>
        <v>0</v>
      </c>
      <c r="BE447" s="110">
        <f>IFERROR(VLOOKUP($X447,OBP!$B$182:$AN$2001,32,FALSE),"")</f>
        <v>243</v>
      </c>
      <c r="BG447" s="110">
        <f>IFERROR(VLOOKUP($X447,OPS!$B$183:$AL$2002,31,FALSE),"")</f>
        <v>259</v>
      </c>
      <c r="BI447" s="110" t="str">
        <f>IFERROR(VLOOKUP($X447,PITCH!$B$205:$AP$2000,34,FALSE),"")</f>
        <v/>
      </c>
      <c r="BJ447" s="110" t="str">
        <f>IFERROR(VLOOKUP($X447,PITCH!$B$205:$AP$2000,34,FALSE),"")</f>
        <v/>
      </c>
      <c r="BK447" s="110" t="str">
        <f>IFERROR(VLOOKUP($X447,PITCH!$B$205:$AP$2000,34,FALSE),"")</f>
        <v/>
      </c>
    </row>
    <row r="448" spans="2:63" x14ac:dyDescent="0.2">
      <c r="B448" t="s">
        <v>289</v>
      </c>
      <c r="C448" t="s">
        <v>133</v>
      </c>
      <c r="D448" t="s">
        <v>9</v>
      </c>
      <c r="E448" t="s">
        <v>9</v>
      </c>
      <c r="F448">
        <v>-6</v>
      </c>
      <c r="M448">
        <v>57</v>
      </c>
      <c r="N448">
        <v>1</v>
      </c>
      <c r="O448">
        <v>4</v>
      </c>
      <c r="P448">
        <v>4.17</v>
      </c>
      <c r="Q448">
        <v>1.41</v>
      </c>
      <c r="R448">
        <v>55</v>
      </c>
      <c r="T448" s="127">
        <f t="shared" si="29"/>
        <v>446</v>
      </c>
      <c r="U448" t="str">
        <f t="shared" si="26"/>
        <v>P</v>
      </c>
      <c r="V448" t="str">
        <f>IF(U448="H",COUNTIF($U$3:$U448,"H"),"")</f>
        <v/>
      </c>
      <c r="W448">
        <f>IF(U448="P",COUNTIF($U$3:$U448,"P"),"")</f>
        <v>205</v>
      </c>
      <c r="X448" s="76" t="str">
        <f t="shared" si="30"/>
        <v>Wily Peralta</v>
      </c>
      <c r="Y448">
        <f>IFERROR(VLOOKUP($X448,PITCH!$B$7:$AJ$2004,29,FALSE),"")</f>
        <v>8.0274442538593487</v>
      </c>
      <c r="Z448">
        <f>IFERROR(VLOOKUP($X448,PITCH!$B$7:$AJ$2004,30,FALSE),"")</f>
        <v>3.8593481989708405</v>
      </c>
      <c r="AA448">
        <f>IFERROR(VLOOKUP($X448,PITCH!$B$7:$AJ$2004,31,FALSE),"")</f>
        <v>4.1680960548885082</v>
      </c>
      <c r="AB448" t="str">
        <f>IFERROR(VLOOKUP($X448,PITCH!$B$7:$AJ$2004,1,FALSE),"")</f>
        <v>Wily Peralta</v>
      </c>
      <c r="AD448" s="108" t="str">
        <f>IFERROR(VLOOKUP($X448,Prospects!$A$3:$K$281,1,FALSE),"")</f>
        <v/>
      </c>
      <c r="AE448" s="108" t="str">
        <f>IFERROR(VLOOKUP($X448,Prospects!$A$3:$K$281,9,FALSE),"")</f>
        <v/>
      </c>
      <c r="AF448" s="108" t="str">
        <f>IFERROR(VLOOKUP($X448,Prospects!$A$3:$K$281,2,FALSE),"")</f>
        <v/>
      </c>
      <c r="AG448" s="110" t="str">
        <f>IFERROR(VLOOKUP($X448,Prospects!$A$3:$K$281,10,FALSE),"")</f>
        <v/>
      </c>
      <c r="AH448" s="110" t="str">
        <f>IFERROR(VLOOKUP($X448,Prospects!$A$3:$K$281,11,FALSE),"")</f>
        <v/>
      </c>
      <c r="AI448" s="110" t="str">
        <f>IFERROR(VLOOKUP($X448,Prospects!$A$3:$K$281,3,FALSE),"")</f>
        <v/>
      </c>
      <c r="AJ448" s="110" t="str">
        <f>IFERROR(VLOOKUP($X448,Prospects!$A$3:$K$281,4,FALSE),"")</f>
        <v/>
      </c>
      <c r="AK448" s="110" t="str">
        <f>IFERROR(VLOOKUP($X448,Prospects!$A$3:$K$281,5,FALSE),"")</f>
        <v/>
      </c>
      <c r="AL448" s="110" t="str">
        <f>IFERROR(VLOOKUP($X448,Prospects!$A$3:$K$281,6,FALSE),"")</f>
        <v/>
      </c>
      <c r="AN448" s="108" t="str">
        <f>IFERROR(VLOOKUP($X448,KEEPERS!$A$3:$H$300,1,FALSE),"")</f>
        <v/>
      </c>
      <c r="AO448" s="108" t="str">
        <f>IFERROR(VLOOKUP($X448,KEEPERS!$A$3:$H$300,5,FALSE),"")</f>
        <v/>
      </c>
      <c r="AP448" s="108" t="str">
        <f>IFERROR(VLOOKUP($X448,KEEPERS!$A$3:$H$300,2,FALSE),"")</f>
        <v/>
      </c>
      <c r="AQ448" s="110" t="str">
        <f>IFERROR(VLOOKUP($X448,KEEPERS!$A$3:$H$300,6,FALSE),"")</f>
        <v/>
      </c>
      <c r="AR448" s="110" t="str">
        <f>IFERROR(VLOOKUP($X448,KEEPERS!$A$3:$H$300,7,FALSE),"")</f>
        <v/>
      </c>
      <c r="AT448" s="110" t="str">
        <f>IFERROR(VLOOKUP($X448,HIT!$B$182:$AM$2000,1,FALSE),"")</f>
        <v/>
      </c>
      <c r="AU448" s="407">
        <f>IFERROR(VLOOKUP($X448,HIT!$B$182:$AM$2000,32,FALSE),0)</f>
        <v>0</v>
      </c>
      <c r="AV448" s="407">
        <f>IFERROR(VLOOKUP($X448,HIT!$B$182:$AM$2000,33,FALSE),0)</f>
        <v>0</v>
      </c>
      <c r="AW448" s="110" t="str">
        <f>IFERROR(VLOOKUP($X448,PITCH!$B$182:$AP$2000,1,FALSE),"")</f>
        <v>Wily Peralta</v>
      </c>
      <c r="AX448" s="110">
        <f>IFERROR(VLOOKUP($X448,PITCH!$B$182:$AP$2000,35,FALSE),0)</f>
        <v>152.89999999999998</v>
      </c>
      <c r="AY448" s="110">
        <f>IFERROR(VLOOKUP($X448,PITCH!$B$182:$AP$2000,36,FALSE),0)</f>
        <v>2.3523076923076918</v>
      </c>
      <c r="AZ448" s="408">
        <f t="shared" si="28"/>
        <v>152.89999999999998</v>
      </c>
      <c r="BA448" s="408">
        <f>IF(AZ448&gt;0,RANK(AZ448,AZ$3:AZ1108),"")</f>
        <v>457</v>
      </c>
      <c r="BB448" s="408">
        <f>IFERROR(VLOOKUP($X448,HIT!$B$182:$AP$2000,31,FALSE),0)</f>
        <v>0</v>
      </c>
      <c r="BC448" s="408">
        <f ca="1">IFERROR(VLOOKUP($X448,PITCH!$B$182:$AP$2000,34,FALSE),0)</f>
        <v>347</v>
      </c>
      <c r="BE448" s="110" t="str">
        <f>IFERROR(VLOOKUP($X448,OBP!$B$182:$AN$2001,32,FALSE),"")</f>
        <v/>
      </c>
      <c r="BG448" s="110" t="str">
        <f>IFERROR(VLOOKUP($X448,OPS!$B$183:$AL$2002,31,FALSE),"")</f>
        <v/>
      </c>
      <c r="BI448" s="110">
        <f ca="1">IFERROR(VLOOKUP($X448,PITCH!$B$205:$AP$2000,34,FALSE),"")</f>
        <v>347</v>
      </c>
      <c r="BJ448" s="110">
        <f ca="1">IFERROR(VLOOKUP($X448,PITCH!$B$205:$AP$2000,34,FALSE),"")</f>
        <v>347</v>
      </c>
      <c r="BK448" s="110">
        <f ca="1">IFERROR(VLOOKUP($X448,PITCH!$B$205:$AP$2000,34,FALSE),"")</f>
        <v>347</v>
      </c>
    </row>
    <row r="449" spans="2:63" x14ac:dyDescent="0.2">
      <c r="B449" t="s">
        <v>2226</v>
      </c>
      <c r="C449" t="s">
        <v>138</v>
      </c>
      <c r="D449" t="s">
        <v>428</v>
      </c>
      <c r="E449" t="s">
        <v>428</v>
      </c>
      <c r="F449">
        <v>-6</v>
      </c>
      <c r="G449">
        <v>581</v>
      </c>
      <c r="H449">
        <v>64</v>
      </c>
      <c r="I449">
        <v>13</v>
      </c>
      <c r="J449">
        <v>72</v>
      </c>
      <c r="K449">
        <v>3</v>
      </c>
      <c r="L449">
        <v>0.25600000000000001</v>
      </c>
      <c r="T449" s="127">
        <f t="shared" si="29"/>
        <v>447</v>
      </c>
      <c r="U449" t="str">
        <f t="shared" si="26"/>
        <v>H</v>
      </c>
      <c r="V449">
        <f>IF(U449="H",COUNTIF($U$3:$U449,"H"),"")</f>
        <v>242</v>
      </c>
      <c r="W449" t="str">
        <f>IF(U449="P",COUNTIF($U$3:$U449,"P"),"")</f>
        <v/>
      </c>
      <c r="X449" s="76" t="str">
        <f t="shared" si="30"/>
        <v>Brian Anderson</v>
      </c>
      <c r="Y449" t="str">
        <f>IFERROR(VLOOKUP($X449,PITCH!$B$7:$AJ$2004,29,FALSE),"")</f>
        <v/>
      </c>
      <c r="Z449" t="str">
        <f>IFERROR(VLOOKUP($X449,PITCH!$B$7:$AJ$2004,30,FALSE),"")</f>
        <v/>
      </c>
      <c r="AA449" t="str">
        <f>IFERROR(VLOOKUP($X449,PITCH!$B$7:$AJ$2004,31,FALSE),"")</f>
        <v/>
      </c>
      <c r="AB449" t="str">
        <f>IFERROR(VLOOKUP($X449,PITCH!$B$7:$AJ$2004,1,FALSE),"")</f>
        <v/>
      </c>
      <c r="AD449" s="108" t="str">
        <f>IFERROR(VLOOKUP($X449,Prospects!$A$3:$K$281,1,FALSE),"")</f>
        <v/>
      </c>
      <c r="AE449" s="108" t="str">
        <f>IFERROR(VLOOKUP($X449,Prospects!$A$3:$K$281,9,FALSE),"")</f>
        <v/>
      </c>
      <c r="AF449" s="108" t="str">
        <f>IFERROR(VLOOKUP($X449,Prospects!$A$3:$K$281,2,FALSE),"")</f>
        <v/>
      </c>
      <c r="AG449" s="110" t="str">
        <f>IFERROR(VLOOKUP($X449,Prospects!$A$3:$K$281,10,FALSE),"")</f>
        <v/>
      </c>
      <c r="AH449" s="110" t="str">
        <f>IFERROR(VLOOKUP($X449,Prospects!$A$3:$K$281,11,FALSE),"")</f>
        <v/>
      </c>
      <c r="AI449" s="110" t="str">
        <f>IFERROR(VLOOKUP($X449,Prospects!$A$3:$K$281,3,FALSE),"")</f>
        <v/>
      </c>
      <c r="AJ449" s="110" t="str">
        <f>IFERROR(VLOOKUP($X449,Prospects!$A$3:$K$281,4,FALSE),"")</f>
        <v/>
      </c>
      <c r="AK449" s="110" t="str">
        <f>IFERROR(VLOOKUP($X449,Prospects!$A$3:$K$281,5,FALSE),"")</f>
        <v/>
      </c>
      <c r="AL449" s="110" t="str">
        <f>IFERROR(VLOOKUP($X449,Prospects!$A$3:$K$281,6,FALSE),"")</f>
        <v/>
      </c>
      <c r="AN449" s="108" t="str">
        <f>IFERROR(VLOOKUP($X449,KEEPERS!$A$3:$H$300,1,FALSE),"")</f>
        <v/>
      </c>
      <c r="AO449" s="108" t="str">
        <f>IFERROR(VLOOKUP($X449,KEEPERS!$A$3:$H$300,5,FALSE),"")</f>
        <v/>
      </c>
      <c r="AP449" s="108" t="str">
        <f>IFERROR(VLOOKUP($X449,KEEPERS!$A$3:$H$300,2,FALSE),"")</f>
        <v/>
      </c>
      <c r="AQ449" s="110" t="str">
        <f>IFERROR(VLOOKUP($X449,KEEPERS!$A$3:$H$300,6,FALSE),"")</f>
        <v/>
      </c>
      <c r="AR449" s="110" t="str">
        <f>IFERROR(VLOOKUP($X449,KEEPERS!$A$3:$H$300,7,FALSE),"")</f>
        <v/>
      </c>
      <c r="AT449" s="110" t="str">
        <f>IFERROR(VLOOKUP($X449,HIT!$B$182:$AM$2000,1,FALSE),"")</f>
        <v>Brian Anderson</v>
      </c>
      <c r="AU449" s="407">
        <f>IFERROR(VLOOKUP($X449,HIT!$B$182:$AM$2000,32,FALSE),0)</f>
        <v>350.1</v>
      </c>
      <c r="AV449" s="407">
        <f>IFERROR(VLOOKUP($X449,HIT!$B$182:$AM$2000,33,FALSE),0)</f>
        <v>2.3496644295302014</v>
      </c>
      <c r="AW449" s="110" t="str">
        <f>IFERROR(VLOOKUP($X449,PITCH!$B$182:$AP$2000,1,FALSE),"")</f>
        <v/>
      </c>
      <c r="AX449" s="110">
        <f>IFERROR(VLOOKUP($X449,PITCH!$B$182:$AP$2000,35,FALSE),0)</f>
        <v>0</v>
      </c>
      <c r="AY449" s="110">
        <f>IFERROR(VLOOKUP($X449,PITCH!$B$182:$AP$2000,36,FALSE),0)</f>
        <v>0</v>
      </c>
      <c r="AZ449" s="408">
        <f t="shared" si="28"/>
        <v>350.1</v>
      </c>
      <c r="BA449" s="408">
        <f>IF(AZ449&gt;0,RANK(AZ449,AZ$3:AZ1109),"")</f>
        <v>176</v>
      </c>
      <c r="BB449" s="408">
        <f ca="1">IFERROR(VLOOKUP($X449,HIT!$B$182:$AP$2000,31,FALSE),0)</f>
        <v>254</v>
      </c>
      <c r="BC449" s="408">
        <f>IFERROR(VLOOKUP($X449,PITCH!$B$182:$AP$2000,34,FALSE),0)</f>
        <v>0</v>
      </c>
      <c r="BE449" s="110">
        <f>IFERROR(VLOOKUP($X449,OBP!$B$182:$AN$2001,32,FALSE),"")</f>
        <v>152</v>
      </c>
      <c r="BG449" s="110">
        <f>IFERROR(VLOOKUP($X449,OPS!$B$183:$AL$2002,31,FALSE),"")</f>
        <v>165</v>
      </c>
      <c r="BI449" s="110" t="str">
        <f>IFERROR(VLOOKUP($X449,PITCH!$B$205:$AP$2000,34,FALSE),"")</f>
        <v/>
      </c>
      <c r="BJ449" s="110" t="str">
        <f>IFERROR(VLOOKUP($X449,PITCH!$B$205:$AP$2000,34,FALSE),"")</f>
        <v/>
      </c>
      <c r="BK449" s="110" t="str">
        <f>IFERROR(VLOOKUP($X449,PITCH!$B$205:$AP$2000,34,FALSE),"")</f>
        <v/>
      </c>
    </row>
    <row r="450" spans="2:63" x14ac:dyDescent="0.2">
      <c r="B450" t="s">
        <v>350</v>
      </c>
      <c r="C450" t="s">
        <v>133</v>
      </c>
      <c r="D450" t="s">
        <v>114</v>
      </c>
      <c r="E450" t="s">
        <v>114</v>
      </c>
      <c r="F450">
        <v>-6</v>
      </c>
      <c r="G450">
        <v>414</v>
      </c>
      <c r="H450">
        <v>52</v>
      </c>
      <c r="I450">
        <v>17</v>
      </c>
      <c r="J450">
        <v>63</v>
      </c>
      <c r="K450">
        <v>5</v>
      </c>
      <c r="L450">
        <v>0.24</v>
      </c>
      <c r="T450" s="127">
        <f t="shared" si="29"/>
        <v>448</v>
      </c>
      <c r="U450" t="str">
        <f t="shared" si="26"/>
        <v>H</v>
      </c>
      <c r="V450">
        <f>IF(U450="H",COUNTIF($U$3:$U450,"H"),"")</f>
        <v>243</v>
      </c>
      <c r="W450" t="str">
        <f>IF(U450="P",COUNTIF($U$3:$U450,"P"),"")</f>
        <v/>
      </c>
      <c r="X450" s="76" t="str">
        <f t="shared" si="30"/>
        <v>Jorge Soler</v>
      </c>
      <c r="Y450" t="str">
        <f>IFERROR(VLOOKUP($X450,PITCH!$B$7:$AJ$2004,29,FALSE),"")</f>
        <v/>
      </c>
      <c r="Z450" t="str">
        <f>IFERROR(VLOOKUP($X450,PITCH!$B$7:$AJ$2004,30,FALSE),"")</f>
        <v/>
      </c>
      <c r="AA450" t="str">
        <f>IFERROR(VLOOKUP($X450,PITCH!$B$7:$AJ$2004,31,FALSE),"")</f>
        <v/>
      </c>
      <c r="AB450" t="str">
        <f>IFERROR(VLOOKUP($X450,PITCH!$B$7:$AJ$2004,1,FALSE),"")</f>
        <v/>
      </c>
      <c r="AD450" s="108" t="str">
        <f>IFERROR(VLOOKUP($X450,Prospects!$A$3:$K$281,1,FALSE),"")</f>
        <v/>
      </c>
      <c r="AE450" s="108" t="str">
        <f>IFERROR(VLOOKUP($X450,Prospects!$A$3:$K$281,9,FALSE),"")</f>
        <v/>
      </c>
      <c r="AF450" s="108" t="str">
        <f>IFERROR(VLOOKUP($X450,Prospects!$A$3:$K$281,2,FALSE),"")</f>
        <v/>
      </c>
      <c r="AG450" s="110" t="str">
        <f>IFERROR(VLOOKUP($X450,Prospects!$A$3:$K$281,10,FALSE),"")</f>
        <v/>
      </c>
      <c r="AH450" s="110" t="str">
        <f>IFERROR(VLOOKUP($X450,Prospects!$A$3:$K$281,11,FALSE),"")</f>
        <v/>
      </c>
      <c r="AI450" s="110" t="str">
        <f>IFERROR(VLOOKUP($X450,Prospects!$A$3:$K$281,3,FALSE),"")</f>
        <v/>
      </c>
      <c r="AJ450" s="110" t="str">
        <f>IFERROR(VLOOKUP($X450,Prospects!$A$3:$K$281,4,FALSE),"")</f>
        <v/>
      </c>
      <c r="AK450" s="110" t="str">
        <f>IFERROR(VLOOKUP($X450,Prospects!$A$3:$K$281,5,FALSE),"")</f>
        <v/>
      </c>
      <c r="AL450" s="110" t="str">
        <f>IFERROR(VLOOKUP($X450,Prospects!$A$3:$K$281,6,FALSE),"")</f>
        <v/>
      </c>
      <c r="AN450" s="108" t="str">
        <f>IFERROR(VLOOKUP($X450,KEEPERS!$A$3:$H$300,1,FALSE),"")</f>
        <v/>
      </c>
      <c r="AO450" s="108" t="str">
        <f>IFERROR(VLOOKUP($X450,KEEPERS!$A$3:$H$300,5,FALSE),"")</f>
        <v/>
      </c>
      <c r="AP450" s="108" t="str">
        <f>IFERROR(VLOOKUP($X450,KEEPERS!$A$3:$H$300,2,FALSE),"")</f>
        <v/>
      </c>
      <c r="AQ450" s="110" t="str">
        <f>IFERROR(VLOOKUP($X450,KEEPERS!$A$3:$H$300,6,FALSE),"")</f>
        <v/>
      </c>
      <c r="AR450" s="110" t="str">
        <f>IFERROR(VLOOKUP($X450,KEEPERS!$A$3:$H$300,7,FALSE),"")</f>
        <v/>
      </c>
      <c r="AT450" s="110" t="str">
        <f>IFERROR(VLOOKUP($X450,HIT!$B$182:$AM$2000,1,FALSE),"")</f>
        <v>Jorge Soler</v>
      </c>
      <c r="AU450" s="407">
        <f>IFERROR(VLOOKUP($X450,HIT!$B$182:$AM$2000,32,FALSE),0)</f>
        <v>320.7</v>
      </c>
      <c r="AV450" s="407">
        <f>IFERROR(VLOOKUP($X450,HIT!$B$182:$AM$2000,33,FALSE),0)</f>
        <v>2.4295454545454547</v>
      </c>
      <c r="AW450" s="110" t="str">
        <f>IFERROR(VLOOKUP($X450,PITCH!$B$182:$AP$2000,1,FALSE),"")</f>
        <v/>
      </c>
      <c r="AX450" s="110">
        <f>IFERROR(VLOOKUP($X450,PITCH!$B$182:$AP$2000,35,FALSE),0)</f>
        <v>0</v>
      </c>
      <c r="AY450" s="110">
        <f>IFERROR(VLOOKUP($X450,PITCH!$B$182:$AP$2000,36,FALSE),0)</f>
        <v>0</v>
      </c>
      <c r="AZ450" s="408">
        <f t="shared" si="28"/>
        <v>320.7</v>
      </c>
      <c r="BA450" s="408">
        <f>IF(AZ450&gt;0,RANK(AZ450,AZ$3:AZ1110),"")</f>
        <v>225</v>
      </c>
      <c r="BB450" s="408">
        <f ca="1">IFERROR(VLOOKUP($X450,HIT!$B$182:$AP$2000,31,FALSE),0)</f>
        <v>135</v>
      </c>
      <c r="BC450" s="408">
        <f>IFERROR(VLOOKUP($X450,PITCH!$B$182:$AP$2000,34,FALSE),0)</f>
        <v>0</v>
      </c>
      <c r="BE450" s="110">
        <f>IFERROR(VLOOKUP($X450,OBP!$B$182:$AN$2001,32,FALSE),"")</f>
        <v>153</v>
      </c>
      <c r="BG450" s="110">
        <f>IFERROR(VLOOKUP($X450,OPS!$B$183:$AL$2002,31,FALSE),"")</f>
        <v>150</v>
      </c>
      <c r="BI450" s="110" t="str">
        <f>IFERROR(VLOOKUP($X450,PITCH!$B$205:$AP$2000,34,FALSE),"")</f>
        <v/>
      </c>
      <c r="BJ450" s="110" t="str">
        <f>IFERROR(VLOOKUP($X450,PITCH!$B$205:$AP$2000,34,FALSE),"")</f>
        <v/>
      </c>
      <c r="BK450" s="110" t="str">
        <f>IFERROR(VLOOKUP($X450,PITCH!$B$205:$AP$2000,34,FALSE),"")</f>
        <v/>
      </c>
    </row>
    <row r="451" spans="2:63" x14ac:dyDescent="0.2">
      <c r="B451" t="s">
        <v>261</v>
      </c>
      <c r="C451" t="s">
        <v>131</v>
      </c>
      <c r="D451" t="s">
        <v>114</v>
      </c>
      <c r="E451" t="s">
        <v>114</v>
      </c>
      <c r="F451">
        <v>-6</v>
      </c>
      <c r="G451">
        <v>422</v>
      </c>
      <c r="H451">
        <v>54</v>
      </c>
      <c r="I451">
        <v>16</v>
      </c>
      <c r="J451">
        <v>61</v>
      </c>
      <c r="K451">
        <v>9</v>
      </c>
      <c r="L451">
        <v>0.247</v>
      </c>
      <c r="T451" s="127">
        <f t="shared" si="29"/>
        <v>449</v>
      </c>
      <c r="U451" t="str">
        <f t="shared" ref="U451:U501" si="31">IF(D451="SP","P",IF(D451="RP","P",IF(D451=0,"","H")))</f>
        <v>H</v>
      </c>
      <c r="V451">
        <f>IF(U451="H",COUNTIF($U$3:$U451,"H"),"")</f>
        <v>244</v>
      </c>
      <c r="W451" t="str">
        <f>IF(U451="P",COUNTIF($U$3:$U451,"P"),"")</f>
        <v/>
      </c>
      <c r="X451" s="76" t="str">
        <f t="shared" si="30"/>
        <v>Leonys Martin</v>
      </c>
      <c r="Y451" t="str">
        <f>IFERROR(VLOOKUP($X451,PITCH!$B$7:$AJ$2004,29,FALSE),"")</f>
        <v/>
      </c>
      <c r="Z451" t="str">
        <f>IFERROR(VLOOKUP($X451,PITCH!$B$7:$AJ$2004,30,FALSE),"")</f>
        <v/>
      </c>
      <c r="AA451" t="str">
        <f>IFERROR(VLOOKUP($X451,PITCH!$B$7:$AJ$2004,31,FALSE),"")</f>
        <v/>
      </c>
      <c r="AB451" t="str">
        <f>IFERROR(VLOOKUP($X451,PITCH!$B$7:$AJ$2004,1,FALSE),"")</f>
        <v/>
      </c>
      <c r="AD451" s="108" t="str">
        <f>IFERROR(VLOOKUP($X451,Prospects!$A$3:$K$281,1,FALSE),"")</f>
        <v/>
      </c>
      <c r="AE451" s="108" t="str">
        <f>IFERROR(VLOOKUP($X451,Prospects!$A$3:$K$281,9,FALSE),"")</f>
        <v/>
      </c>
      <c r="AF451" s="108" t="str">
        <f>IFERROR(VLOOKUP($X451,Prospects!$A$3:$K$281,2,FALSE),"")</f>
        <v/>
      </c>
      <c r="AG451" s="110" t="str">
        <f>IFERROR(VLOOKUP($X451,Prospects!$A$3:$K$281,10,FALSE),"")</f>
        <v/>
      </c>
      <c r="AH451" s="110" t="str">
        <f>IFERROR(VLOOKUP($X451,Prospects!$A$3:$K$281,11,FALSE),"")</f>
        <v/>
      </c>
      <c r="AI451" s="110" t="str">
        <f>IFERROR(VLOOKUP($X451,Prospects!$A$3:$K$281,3,FALSE),"")</f>
        <v/>
      </c>
      <c r="AJ451" s="110" t="str">
        <f>IFERROR(VLOOKUP($X451,Prospects!$A$3:$K$281,4,FALSE),"")</f>
        <v/>
      </c>
      <c r="AK451" s="110" t="str">
        <f>IFERROR(VLOOKUP($X451,Prospects!$A$3:$K$281,5,FALSE),"")</f>
        <v/>
      </c>
      <c r="AL451" s="110" t="str">
        <f>IFERROR(VLOOKUP($X451,Prospects!$A$3:$K$281,6,FALSE),"")</f>
        <v/>
      </c>
      <c r="AN451" s="108" t="str">
        <f>IFERROR(VLOOKUP($X451,KEEPERS!$A$3:$H$300,1,FALSE),"")</f>
        <v/>
      </c>
      <c r="AO451" s="108" t="str">
        <f>IFERROR(VLOOKUP($X451,KEEPERS!$A$3:$H$300,5,FALSE),"")</f>
        <v/>
      </c>
      <c r="AP451" s="108" t="str">
        <f>IFERROR(VLOOKUP($X451,KEEPERS!$A$3:$H$300,2,FALSE),"")</f>
        <v/>
      </c>
      <c r="AQ451" s="110" t="str">
        <f>IFERROR(VLOOKUP($X451,KEEPERS!$A$3:$H$300,6,FALSE),"")</f>
        <v/>
      </c>
      <c r="AR451" s="110" t="str">
        <f>IFERROR(VLOOKUP($X451,KEEPERS!$A$3:$H$300,7,FALSE),"")</f>
        <v/>
      </c>
      <c r="AT451" s="110" t="str">
        <f>IFERROR(VLOOKUP($X451,HIT!$B$182:$AM$2000,1,FALSE),"")</f>
        <v>Leonys Martin</v>
      </c>
      <c r="AU451" s="407">
        <f>IFERROR(VLOOKUP($X451,HIT!$B$182:$AM$2000,32,FALSE),0)</f>
        <v>274.79999999999995</v>
      </c>
      <c r="AV451" s="407">
        <f>IFERROR(VLOOKUP($X451,HIT!$B$182:$AM$2000,33,FALSE),0)</f>
        <v>2.2161290322580642</v>
      </c>
      <c r="AW451" s="110" t="str">
        <f>IFERROR(VLOOKUP($X451,PITCH!$B$182:$AP$2000,1,FALSE),"")</f>
        <v/>
      </c>
      <c r="AX451" s="110">
        <f>IFERROR(VLOOKUP($X451,PITCH!$B$182:$AP$2000,35,FALSE),0)</f>
        <v>0</v>
      </c>
      <c r="AY451" s="110">
        <f>IFERROR(VLOOKUP($X451,PITCH!$B$182:$AP$2000,36,FALSE),0)</f>
        <v>0</v>
      </c>
      <c r="AZ451" s="408">
        <f t="shared" si="28"/>
        <v>274.79999999999995</v>
      </c>
      <c r="BA451" s="408">
        <f>IF(AZ451&gt;0,RANK(AZ451,AZ$3:AZ1111),"")</f>
        <v>294</v>
      </c>
      <c r="BB451" s="408">
        <f ca="1">IFERROR(VLOOKUP($X451,HIT!$B$182:$AP$2000,31,FALSE),0)</f>
        <v>329</v>
      </c>
      <c r="BC451" s="408">
        <f>IFERROR(VLOOKUP($X451,PITCH!$B$182:$AP$2000,34,FALSE),0)</f>
        <v>0</v>
      </c>
      <c r="BE451" s="110">
        <f>IFERROR(VLOOKUP($X451,OBP!$B$182:$AN$2001,32,FALSE),"")</f>
        <v>199</v>
      </c>
      <c r="BG451" s="110">
        <f>IFERROR(VLOOKUP($X451,OPS!$B$183:$AL$2002,31,FALSE),"")</f>
        <v>193</v>
      </c>
      <c r="BI451" s="110" t="str">
        <f>IFERROR(VLOOKUP($X451,PITCH!$B$205:$AP$2000,34,FALSE),"")</f>
        <v/>
      </c>
      <c r="BJ451" s="110" t="str">
        <f>IFERROR(VLOOKUP($X451,PITCH!$B$205:$AP$2000,34,FALSE),"")</f>
        <v/>
      </c>
      <c r="BK451" s="110" t="str">
        <f>IFERROR(VLOOKUP($X451,PITCH!$B$205:$AP$2000,34,FALSE),"")</f>
        <v/>
      </c>
    </row>
    <row r="452" spans="2:63" x14ac:dyDescent="0.2">
      <c r="B452" t="s">
        <v>3450</v>
      </c>
      <c r="C452" t="s">
        <v>136</v>
      </c>
      <c r="D452" t="s">
        <v>6</v>
      </c>
      <c r="E452" t="s">
        <v>2253</v>
      </c>
      <c r="F452">
        <v>-6</v>
      </c>
      <c r="G452">
        <v>271</v>
      </c>
      <c r="H452">
        <v>26</v>
      </c>
      <c r="I452">
        <v>9</v>
      </c>
      <c r="J452">
        <v>30</v>
      </c>
      <c r="K452">
        <v>3</v>
      </c>
      <c r="L452">
        <v>0.27800000000000002</v>
      </c>
      <c r="T452" s="127">
        <f t="shared" si="29"/>
        <v>450</v>
      </c>
      <c r="U452" t="str">
        <f t="shared" si="31"/>
        <v>H</v>
      </c>
      <c r="V452">
        <f>IF(U452="H",COUNTIF($U$3:$U452,"H"),"")</f>
        <v>245</v>
      </c>
      <c r="W452" t="str">
        <f>IF(U452="P",COUNTIF($U$3:$U452,"P"),"")</f>
        <v/>
      </c>
      <c r="X452" s="76" t="str">
        <f t="shared" si="30"/>
        <v>Willians Astudillo</v>
      </c>
      <c r="Y452" t="str">
        <f>IFERROR(VLOOKUP($X452,PITCH!$B$7:$AJ$2004,29,FALSE),"")</f>
        <v/>
      </c>
      <c r="Z452" t="str">
        <f>IFERROR(VLOOKUP($X452,PITCH!$B$7:$AJ$2004,30,FALSE),"")</f>
        <v/>
      </c>
      <c r="AA452" t="str">
        <f>IFERROR(VLOOKUP($X452,PITCH!$B$7:$AJ$2004,31,FALSE),"")</f>
        <v/>
      </c>
      <c r="AB452" t="str">
        <f>IFERROR(VLOOKUP($X452,PITCH!$B$7:$AJ$2004,1,FALSE),"")</f>
        <v/>
      </c>
      <c r="AD452" s="108" t="str">
        <f>IFERROR(VLOOKUP($X452,Prospects!$A$3:$K$281,1,FALSE),"")</f>
        <v/>
      </c>
      <c r="AE452" s="108" t="str">
        <f>IFERROR(VLOOKUP($X452,Prospects!$A$3:$K$281,9,FALSE),"")</f>
        <v/>
      </c>
      <c r="AF452" s="108" t="str">
        <f>IFERROR(VLOOKUP($X452,Prospects!$A$3:$K$281,2,FALSE),"")</f>
        <v/>
      </c>
      <c r="AG452" s="110" t="str">
        <f>IFERROR(VLOOKUP($X452,Prospects!$A$3:$K$281,10,FALSE),"")</f>
        <v/>
      </c>
      <c r="AH452" s="110" t="str">
        <f>IFERROR(VLOOKUP($X452,Prospects!$A$3:$K$281,11,FALSE),"")</f>
        <v/>
      </c>
      <c r="AI452" s="110" t="str">
        <f>IFERROR(VLOOKUP($X452,Prospects!$A$3:$K$281,3,FALSE),"")</f>
        <v/>
      </c>
      <c r="AJ452" s="110" t="str">
        <f>IFERROR(VLOOKUP($X452,Prospects!$A$3:$K$281,4,FALSE),"")</f>
        <v/>
      </c>
      <c r="AK452" s="110" t="str">
        <f>IFERROR(VLOOKUP($X452,Prospects!$A$3:$K$281,5,FALSE),"")</f>
        <v/>
      </c>
      <c r="AL452" s="110" t="str">
        <f>IFERROR(VLOOKUP($X452,Prospects!$A$3:$K$281,6,FALSE),"")</f>
        <v/>
      </c>
      <c r="AN452" s="108" t="str">
        <f>IFERROR(VLOOKUP($X452,KEEPERS!$A$3:$H$300,1,FALSE),"")</f>
        <v/>
      </c>
      <c r="AO452" s="108" t="str">
        <f>IFERROR(VLOOKUP($X452,KEEPERS!$A$3:$H$300,5,FALSE),"")</f>
        <v/>
      </c>
      <c r="AP452" s="108" t="str">
        <f>IFERROR(VLOOKUP($X452,KEEPERS!$A$3:$H$300,2,FALSE),"")</f>
        <v/>
      </c>
      <c r="AQ452" s="110" t="str">
        <f>IFERROR(VLOOKUP($X452,KEEPERS!$A$3:$H$300,6,FALSE),"")</f>
        <v/>
      </c>
      <c r="AR452" s="110" t="str">
        <f>IFERROR(VLOOKUP($X452,KEEPERS!$A$3:$H$300,7,FALSE),"")</f>
        <v/>
      </c>
      <c r="AT452" s="110" t="str">
        <f>IFERROR(VLOOKUP($X452,HIT!$B$182:$AM$2000,1,FALSE),"")</f>
        <v>Willians Astudillo</v>
      </c>
      <c r="AU452" s="407">
        <f>IFERROR(VLOOKUP($X452,HIT!$B$182:$AM$2000,32,FALSE),0)</f>
        <v>186.3</v>
      </c>
      <c r="AV452" s="407">
        <f>IFERROR(VLOOKUP($X452,HIT!$B$182:$AM$2000,33,FALSE),0)</f>
        <v>2.1413793103448278</v>
      </c>
      <c r="AW452" s="110" t="str">
        <f>IFERROR(VLOOKUP($X452,PITCH!$B$182:$AP$2000,1,FALSE),"")</f>
        <v/>
      </c>
      <c r="AX452" s="110">
        <f>IFERROR(VLOOKUP($X452,PITCH!$B$182:$AP$2000,35,FALSE),0)</f>
        <v>0</v>
      </c>
      <c r="AY452" s="110">
        <f>IFERROR(VLOOKUP($X452,PITCH!$B$182:$AP$2000,36,FALSE),0)</f>
        <v>0</v>
      </c>
      <c r="AZ452" s="408">
        <f t="shared" ref="AZ452:AZ515" si="32">IF(AND(AU452&gt;0,AX452&gt;0),AU452+AX452,IF(AU452&gt;AX452,AU452,AX452))</f>
        <v>186.3</v>
      </c>
      <c r="BA452" s="408">
        <f>IF(AZ452&gt;0,RANK(AZ452,AZ$3:AZ1112),"")</f>
        <v>404</v>
      </c>
      <c r="BB452" s="408">
        <f ca="1">IFERROR(VLOOKUP($X452,HIT!$B$182:$AP$2000,31,FALSE),0)</f>
        <v>117</v>
      </c>
      <c r="BC452" s="408">
        <f>IFERROR(VLOOKUP($X452,PITCH!$B$182:$AP$2000,34,FALSE),0)</f>
        <v>0</v>
      </c>
      <c r="BE452" s="110">
        <f>IFERROR(VLOOKUP($X452,OBP!$B$182:$AN$2001,32,FALSE),"")</f>
        <v>275</v>
      </c>
      <c r="BG452" s="110">
        <f>IFERROR(VLOOKUP($X452,OPS!$B$183:$AL$2002,31,FALSE),"")</f>
        <v>266</v>
      </c>
      <c r="BI452" s="110" t="str">
        <f>IFERROR(VLOOKUP($X452,PITCH!$B$205:$AP$2000,34,FALSE),"")</f>
        <v/>
      </c>
      <c r="BJ452" s="110" t="str">
        <f>IFERROR(VLOOKUP($X452,PITCH!$B$205:$AP$2000,34,FALSE),"")</f>
        <v/>
      </c>
      <c r="BK452" s="110" t="str">
        <f>IFERROR(VLOOKUP($X452,PITCH!$B$205:$AP$2000,34,FALSE),"")</f>
        <v/>
      </c>
    </row>
    <row r="453" spans="2:63" x14ac:dyDescent="0.2">
      <c r="B453" t="s">
        <v>1387</v>
      </c>
      <c r="C453" t="s">
        <v>119</v>
      </c>
      <c r="D453" t="s">
        <v>97</v>
      </c>
      <c r="E453" t="s">
        <v>97</v>
      </c>
      <c r="F453">
        <v>-6</v>
      </c>
      <c r="G453">
        <v>324</v>
      </c>
      <c r="H453">
        <v>33</v>
      </c>
      <c r="I453">
        <v>8</v>
      </c>
      <c r="J453">
        <v>38</v>
      </c>
      <c r="K453">
        <v>1</v>
      </c>
      <c r="L453">
        <v>0.24</v>
      </c>
      <c r="T453" s="127">
        <f t="shared" ref="T453:T517" si="33">T452+1</f>
        <v>451</v>
      </c>
      <c r="U453" t="str">
        <f t="shared" si="31"/>
        <v>H</v>
      </c>
      <c r="V453">
        <f>IF(U453="H",COUNTIF($U$3:$U453,"H"),"")</f>
        <v>246</v>
      </c>
      <c r="W453" t="str">
        <f>IF(U453="P",COUNTIF($U$3:$U453,"P"),"")</f>
        <v/>
      </c>
      <c r="X453" s="76" t="str">
        <f t="shared" si="30"/>
        <v>Chance Sisco</v>
      </c>
      <c r="Y453" t="str">
        <f>IFERROR(VLOOKUP($X453,PITCH!$B$7:$AJ$2004,29,FALSE),"")</f>
        <v/>
      </c>
      <c r="Z453" t="str">
        <f>IFERROR(VLOOKUP($X453,PITCH!$B$7:$AJ$2004,30,FALSE),"")</f>
        <v/>
      </c>
      <c r="AA453" t="str">
        <f>IFERROR(VLOOKUP($X453,PITCH!$B$7:$AJ$2004,31,FALSE),"")</f>
        <v/>
      </c>
      <c r="AB453" t="str">
        <f>IFERROR(VLOOKUP($X453,PITCH!$B$7:$AJ$2004,1,FALSE),"")</f>
        <v/>
      </c>
      <c r="AD453" s="108" t="str">
        <f>IFERROR(VLOOKUP($X453,Prospects!$A$3:$K$281,1,FALSE),"")</f>
        <v/>
      </c>
      <c r="AE453" s="108" t="str">
        <f>IFERROR(VLOOKUP($X453,Prospects!$A$3:$K$281,9,FALSE),"")</f>
        <v/>
      </c>
      <c r="AF453" s="108" t="str">
        <f>IFERROR(VLOOKUP($X453,Prospects!$A$3:$K$281,2,FALSE),"")</f>
        <v/>
      </c>
      <c r="AG453" s="110" t="str">
        <f>IFERROR(VLOOKUP($X453,Prospects!$A$3:$K$281,10,FALSE),"")</f>
        <v/>
      </c>
      <c r="AH453" s="110" t="str">
        <f>IFERROR(VLOOKUP($X453,Prospects!$A$3:$K$281,11,FALSE),"")</f>
        <v/>
      </c>
      <c r="AI453" s="110" t="str">
        <f>IFERROR(VLOOKUP($X453,Prospects!$A$3:$K$281,3,FALSE),"")</f>
        <v/>
      </c>
      <c r="AJ453" s="110" t="str">
        <f>IFERROR(VLOOKUP($X453,Prospects!$A$3:$K$281,4,FALSE),"")</f>
        <v/>
      </c>
      <c r="AK453" s="110" t="str">
        <f>IFERROR(VLOOKUP($X453,Prospects!$A$3:$K$281,5,FALSE),"")</f>
        <v/>
      </c>
      <c r="AL453" s="110" t="str">
        <f>IFERROR(VLOOKUP($X453,Prospects!$A$3:$K$281,6,FALSE),"")</f>
        <v/>
      </c>
      <c r="AN453" s="108" t="str">
        <f>IFERROR(VLOOKUP($X453,KEEPERS!$A$3:$H$300,1,FALSE),"")</f>
        <v/>
      </c>
      <c r="AO453" s="108" t="str">
        <f>IFERROR(VLOOKUP($X453,KEEPERS!$A$3:$H$300,5,FALSE),"")</f>
        <v/>
      </c>
      <c r="AP453" s="108" t="str">
        <f>IFERROR(VLOOKUP($X453,KEEPERS!$A$3:$H$300,2,FALSE),"")</f>
        <v/>
      </c>
      <c r="AQ453" s="110" t="str">
        <f>IFERROR(VLOOKUP($X453,KEEPERS!$A$3:$H$300,6,FALSE),"")</f>
        <v/>
      </c>
      <c r="AR453" s="110" t="str">
        <f>IFERROR(VLOOKUP($X453,KEEPERS!$A$3:$H$300,7,FALSE),"")</f>
        <v/>
      </c>
      <c r="AT453" s="110" t="str">
        <f>IFERROR(VLOOKUP($X453,HIT!$B$182:$AM$2000,1,FALSE),"")</f>
        <v>Chance Sisco</v>
      </c>
      <c r="AU453" s="407">
        <f>IFERROR(VLOOKUP($X453,HIT!$B$182:$AM$2000,32,FALSE),0)</f>
        <v>142.90000000000003</v>
      </c>
      <c r="AV453" s="407">
        <f>IFERROR(VLOOKUP($X453,HIT!$B$182:$AM$2000,33,FALSE),0)</f>
        <v>1.4885416666666671</v>
      </c>
      <c r="AW453" s="110" t="str">
        <f>IFERROR(VLOOKUP($X453,PITCH!$B$182:$AP$2000,1,FALSE),"")</f>
        <v/>
      </c>
      <c r="AX453" s="110">
        <f>IFERROR(VLOOKUP($X453,PITCH!$B$182:$AP$2000,35,FALSE),0)</f>
        <v>0</v>
      </c>
      <c r="AY453" s="110">
        <f>IFERROR(VLOOKUP($X453,PITCH!$B$182:$AP$2000,36,FALSE),0)</f>
        <v>0</v>
      </c>
      <c r="AZ453" s="408">
        <f t="shared" si="32"/>
        <v>142.90000000000003</v>
      </c>
      <c r="BA453" s="408">
        <f>IF(AZ453&gt;0,RANK(AZ453,AZ$3:AZ1113),"")</f>
        <v>475</v>
      </c>
      <c r="BB453" s="408">
        <f ca="1">IFERROR(VLOOKUP($X453,HIT!$B$182:$AP$2000,31,FALSE),0)</f>
        <v>518</v>
      </c>
      <c r="BC453" s="408">
        <f>IFERROR(VLOOKUP($X453,PITCH!$B$182:$AP$2000,34,FALSE),0)</f>
        <v>0</v>
      </c>
      <c r="BE453" s="110">
        <f>IFERROR(VLOOKUP($X453,OBP!$B$182:$AN$2001,32,FALSE),"")</f>
        <v>230</v>
      </c>
      <c r="BG453" s="110">
        <f>IFERROR(VLOOKUP($X453,OPS!$B$183:$AL$2002,31,FALSE),"")</f>
        <v>247</v>
      </c>
      <c r="BI453" s="110" t="str">
        <f>IFERROR(VLOOKUP($X453,PITCH!$B$205:$AP$2000,34,FALSE),"")</f>
        <v/>
      </c>
      <c r="BJ453" s="110" t="str">
        <f>IFERROR(VLOOKUP($X453,PITCH!$B$205:$AP$2000,34,FALSE),"")</f>
        <v/>
      </c>
      <c r="BK453" s="110" t="str">
        <f>IFERROR(VLOOKUP($X453,PITCH!$B$205:$AP$2000,34,FALSE),"")</f>
        <v/>
      </c>
    </row>
    <row r="454" spans="2:63" x14ac:dyDescent="0.2">
      <c r="B454" t="s">
        <v>312</v>
      </c>
      <c r="C454" t="s">
        <v>134</v>
      </c>
      <c r="D454" t="s">
        <v>114</v>
      </c>
      <c r="E454" t="s">
        <v>114</v>
      </c>
      <c r="F454">
        <v>-6</v>
      </c>
      <c r="G454">
        <v>410</v>
      </c>
      <c r="H454">
        <v>58</v>
      </c>
      <c r="I454">
        <v>15</v>
      </c>
      <c r="J454">
        <v>63</v>
      </c>
      <c r="K454">
        <v>5</v>
      </c>
      <c r="L454">
        <v>0.247</v>
      </c>
      <c r="T454" s="127">
        <f t="shared" si="33"/>
        <v>452</v>
      </c>
      <c r="U454" t="str">
        <f t="shared" si="31"/>
        <v>H</v>
      </c>
      <c r="V454">
        <f>IF(U454="H",COUNTIF($U$3:$U454,"H"),"")</f>
        <v>247</v>
      </c>
      <c r="W454" t="str">
        <f>IF(U454="P",COUNTIF($U$3:$U454,"P"),"")</f>
        <v/>
      </c>
      <c r="X454" s="76" t="str">
        <f t="shared" si="30"/>
        <v>Josh Reddick</v>
      </c>
      <c r="Y454" t="str">
        <f>IFERROR(VLOOKUP($X454,PITCH!$B$7:$AJ$2004,29,FALSE),"")</f>
        <v/>
      </c>
      <c r="Z454" t="str">
        <f>IFERROR(VLOOKUP($X454,PITCH!$B$7:$AJ$2004,30,FALSE),"")</f>
        <v/>
      </c>
      <c r="AA454" t="str">
        <f>IFERROR(VLOOKUP($X454,PITCH!$B$7:$AJ$2004,31,FALSE),"")</f>
        <v/>
      </c>
      <c r="AB454" t="str">
        <f>IFERROR(VLOOKUP($X454,PITCH!$B$7:$AJ$2004,1,FALSE),"")</f>
        <v/>
      </c>
      <c r="AD454" s="108" t="str">
        <f>IFERROR(VLOOKUP($X454,Prospects!$A$3:$K$281,1,FALSE),"")</f>
        <v/>
      </c>
      <c r="AE454" s="108" t="str">
        <f>IFERROR(VLOOKUP($X454,Prospects!$A$3:$K$281,9,FALSE),"")</f>
        <v/>
      </c>
      <c r="AF454" s="108" t="str">
        <f>IFERROR(VLOOKUP($X454,Prospects!$A$3:$K$281,2,FALSE),"")</f>
        <v/>
      </c>
      <c r="AG454" s="110" t="str">
        <f>IFERROR(VLOOKUP($X454,Prospects!$A$3:$K$281,10,FALSE),"")</f>
        <v/>
      </c>
      <c r="AH454" s="110" t="str">
        <f>IFERROR(VLOOKUP($X454,Prospects!$A$3:$K$281,11,FALSE),"")</f>
        <v/>
      </c>
      <c r="AI454" s="110" t="str">
        <f>IFERROR(VLOOKUP($X454,Prospects!$A$3:$K$281,3,FALSE),"")</f>
        <v/>
      </c>
      <c r="AJ454" s="110" t="str">
        <f>IFERROR(VLOOKUP($X454,Prospects!$A$3:$K$281,4,FALSE),"")</f>
        <v/>
      </c>
      <c r="AK454" s="110" t="str">
        <f>IFERROR(VLOOKUP($X454,Prospects!$A$3:$K$281,5,FALSE),"")</f>
        <v/>
      </c>
      <c r="AL454" s="110" t="str">
        <f>IFERROR(VLOOKUP($X454,Prospects!$A$3:$K$281,6,FALSE),"")</f>
        <v/>
      </c>
      <c r="AN454" s="108" t="str">
        <f>IFERROR(VLOOKUP($X454,KEEPERS!$A$3:$H$300,1,FALSE),"")</f>
        <v/>
      </c>
      <c r="AO454" s="108" t="str">
        <f>IFERROR(VLOOKUP($X454,KEEPERS!$A$3:$H$300,5,FALSE),"")</f>
        <v/>
      </c>
      <c r="AP454" s="108" t="str">
        <f>IFERROR(VLOOKUP($X454,KEEPERS!$A$3:$H$300,2,FALSE),"")</f>
        <v/>
      </c>
      <c r="AQ454" s="110" t="str">
        <f>IFERROR(VLOOKUP($X454,KEEPERS!$A$3:$H$300,6,FALSE),"")</f>
        <v/>
      </c>
      <c r="AR454" s="110" t="str">
        <f>IFERROR(VLOOKUP($X454,KEEPERS!$A$3:$H$300,7,FALSE),"")</f>
        <v/>
      </c>
      <c r="AT454" s="110" t="str">
        <f>IFERROR(VLOOKUP($X454,HIT!$B$182:$AM$2000,1,FALSE),"")</f>
        <v>Josh Reddick</v>
      </c>
      <c r="AU454" s="407">
        <f>IFERROR(VLOOKUP($X454,HIT!$B$182:$AM$2000,32,FALSE),0)</f>
        <v>285.10000000000002</v>
      </c>
      <c r="AV454" s="407">
        <f>IFERROR(VLOOKUP($X454,HIT!$B$182:$AM$2000,33,FALSE),0)</f>
        <v>2.6155963302752294</v>
      </c>
      <c r="AW454" s="110" t="str">
        <f>IFERROR(VLOOKUP($X454,PITCH!$B$182:$AP$2000,1,FALSE),"")</f>
        <v/>
      </c>
      <c r="AX454" s="110">
        <f>IFERROR(VLOOKUP($X454,PITCH!$B$182:$AP$2000,35,FALSE),0)</f>
        <v>0</v>
      </c>
      <c r="AY454" s="110">
        <f>IFERROR(VLOOKUP($X454,PITCH!$B$182:$AP$2000,36,FALSE),0)</f>
        <v>0</v>
      </c>
      <c r="AZ454" s="408">
        <f t="shared" si="32"/>
        <v>285.10000000000002</v>
      </c>
      <c r="BA454" s="408">
        <f>IF(AZ454&gt;0,RANK(AZ454,AZ$3:AZ1114),"")</f>
        <v>281</v>
      </c>
      <c r="BB454" s="408">
        <f ca="1">IFERROR(VLOOKUP($X454,HIT!$B$182:$AP$2000,31,FALSE),0)</f>
        <v>155</v>
      </c>
      <c r="BC454" s="408">
        <f>IFERROR(VLOOKUP($X454,PITCH!$B$182:$AP$2000,34,FALSE),0)</f>
        <v>0</v>
      </c>
      <c r="BE454" s="110">
        <f>IFERROR(VLOOKUP($X454,OBP!$B$182:$AN$2001,32,FALSE),"")</f>
        <v>184</v>
      </c>
      <c r="BG454" s="110">
        <f>IFERROR(VLOOKUP($X454,OPS!$B$183:$AL$2002,31,FALSE),"")</f>
        <v>185</v>
      </c>
      <c r="BI454" s="110" t="str">
        <f>IFERROR(VLOOKUP($X454,PITCH!$B$205:$AP$2000,34,FALSE),"")</f>
        <v/>
      </c>
      <c r="BJ454" s="110" t="str">
        <f>IFERROR(VLOOKUP($X454,PITCH!$B$205:$AP$2000,34,FALSE),"")</f>
        <v/>
      </c>
      <c r="BK454" s="110" t="str">
        <f>IFERROR(VLOOKUP($X454,PITCH!$B$205:$AP$2000,34,FALSE),"")</f>
        <v/>
      </c>
    </row>
    <row r="455" spans="2:63" x14ac:dyDescent="0.2">
      <c r="B455" t="s">
        <v>922</v>
      </c>
      <c r="C455" t="s">
        <v>131</v>
      </c>
      <c r="D455" t="s">
        <v>114</v>
      </c>
      <c r="E455" t="s">
        <v>114</v>
      </c>
      <c r="F455">
        <v>-6</v>
      </c>
      <c r="G455">
        <v>443</v>
      </c>
      <c r="H455">
        <v>51</v>
      </c>
      <c r="I455">
        <v>15</v>
      </c>
      <c r="J455">
        <v>63</v>
      </c>
      <c r="K455">
        <v>5</v>
      </c>
      <c r="L455">
        <v>0.247</v>
      </c>
      <c r="T455" s="127">
        <f t="shared" si="33"/>
        <v>453</v>
      </c>
      <c r="U455" t="str">
        <f t="shared" si="31"/>
        <v>H</v>
      </c>
      <c r="V455">
        <f>IF(U455="H",COUNTIF($U$3:$U455,"H"),"")</f>
        <v>248</v>
      </c>
      <c r="W455" t="str">
        <f>IF(U455="P",COUNTIF($U$3:$U455,"P"),"")</f>
        <v/>
      </c>
      <c r="X455" s="76" t="str">
        <f t="shared" si="30"/>
        <v>Tyler Naquin</v>
      </c>
      <c r="Y455" t="str">
        <f>IFERROR(VLOOKUP($X455,PITCH!$B$7:$AJ$2004,29,FALSE),"")</f>
        <v/>
      </c>
      <c r="Z455" t="str">
        <f>IFERROR(VLOOKUP($X455,PITCH!$B$7:$AJ$2004,30,FALSE),"")</f>
        <v/>
      </c>
      <c r="AA455" t="str">
        <f>IFERROR(VLOOKUP($X455,PITCH!$B$7:$AJ$2004,31,FALSE),"")</f>
        <v/>
      </c>
      <c r="AB455" t="str">
        <f>IFERROR(VLOOKUP($X455,PITCH!$B$7:$AJ$2004,1,FALSE),"")</f>
        <v/>
      </c>
      <c r="AD455" s="108" t="str">
        <f>IFERROR(VLOOKUP($X455,Prospects!$A$3:$K$281,1,FALSE),"")</f>
        <v/>
      </c>
      <c r="AE455" s="108" t="str">
        <f>IFERROR(VLOOKUP($X455,Prospects!$A$3:$K$281,9,FALSE),"")</f>
        <v/>
      </c>
      <c r="AF455" s="108" t="str">
        <f>IFERROR(VLOOKUP($X455,Prospects!$A$3:$K$281,2,FALSE),"")</f>
        <v/>
      </c>
      <c r="AG455" s="110" t="str">
        <f>IFERROR(VLOOKUP($X455,Prospects!$A$3:$K$281,10,FALSE),"")</f>
        <v/>
      </c>
      <c r="AH455" s="110" t="str">
        <f>IFERROR(VLOOKUP($X455,Prospects!$A$3:$K$281,11,FALSE),"")</f>
        <v/>
      </c>
      <c r="AI455" s="110" t="str">
        <f>IFERROR(VLOOKUP($X455,Prospects!$A$3:$K$281,3,FALSE),"")</f>
        <v/>
      </c>
      <c r="AJ455" s="110" t="str">
        <f>IFERROR(VLOOKUP($X455,Prospects!$A$3:$K$281,4,FALSE),"")</f>
        <v/>
      </c>
      <c r="AK455" s="110" t="str">
        <f>IFERROR(VLOOKUP($X455,Prospects!$A$3:$K$281,5,FALSE),"")</f>
        <v/>
      </c>
      <c r="AL455" s="110" t="str">
        <f>IFERROR(VLOOKUP($X455,Prospects!$A$3:$K$281,6,FALSE),"")</f>
        <v/>
      </c>
      <c r="AN455" s="108" t="str">
        <f>IFERROR(VLOOKUP($X455,KEEPERS!$A$3:$H$300,1,FALSE),"")</f>
        <v/>
      </c>
      <c r="AO455" s="108" t="str">
        <f>IFERROR(VLOOKUP($X455,KEEPERS!$A$3:$H$300,5,FALSE),"")</f>
        <v/>
      </c>
      <c r="AP455" s="108" t="str">
        <f>IFERROR(VLOOKUP($X455,KEEPERS!$A$3:$H$300,2,FALSE),"")</f>
        <v/>
      </c>
      <c r="AQ455" s="110" t="str">
        <f>IFERROR(VLOOKUP($X455,KEEPERS!$A$3:$H$300,6,FALSE),"")</f>
        <v/>
      </c>
      <c r="AR455" s="110" t="str">
        <f>IFERROR(VLOOKUP($X455,KEEPERS!$A$3:$H$300,7,FALSE),"")</f>
        <v/>
      </c>
      <c r="AT455" s="110" t="str">
        <f>IFERROR(VLOOKUP($X455,HIT!$B$182:$AM$2000,1,FALSE),"")</f>
        <v>Tyler Naquin</v>
      </c>
      <c r="AU455" s="407">
        <f>IFERROR(VLOOKUP($X455,HIT!$B$182:$AM$2000,32,FALSE),0)</f>
        <v>286.89999999999998</v>
      </c>
      <c r="AV455" s="407">
        <f>IFERROR(VLOOKUP($X455,HIT!$B$182:$AM$2000,33,FALSE),0)</f>
        <v>2.2069230769230765</v>
      </c>
      <c r="AW455" s="110" t="str">
        <f>IFERROR(VLOOKUP($X455,PITCH!$B$182:$AP$2000,1,FALSE),"")</f>
        <v/>
      </c>
      <c r="AX455" s="110">
        <f>IFERROR(VLOOKUP($X455,PITCH!$B$182:$AP$2000,35,FALSE),0)</f>
        <v>0</v>
      </c>
      <c r="AY455" s="110">
        <f>IFERROR(VLOOKUP($X455,PITCH!$B$182:$AP$2000,36,FALSE),0)</f>
        <v>0</v>
      </c>
      <c r="AZ455" s="408">
        <f t="shared" si="32"/>
        <v>286.89999999999998</v>
      </c>
      <c r="BA455" s="408">
        <f>IF(AZ455&gt;0,RANK(AZ455,AZ$3:AZ1115),"")</f>
        <v>278</v>
      </c>
      <c r="BB455" s="408">
        <f ca="1">IFERROR(VLOOKUP($X455,HIT!$B$182:$AP$2000,31,FALSE),0)</f>
        <v>254</v>
      </c>
      <c r="BC455" s="408">
        <f>IFERROR(VLOOKUP($X455,PITCH!$B$182:$AP$2000,34,FALSE),0)</f>
        <v>0</v>
      </c>
      <c r="BE455" s="110">
        <f>IFERROR(VLOOKUP($X455,OBP!$B$182:$AN$2001,32,FALSE),"")</f>
        <v>183</v>
      </c>
      <c r="BG455" s="110">
        <f>IFERROR(VLOOKUP($X455,OPS!$B$183:$AL$2002,31,FALSE),"")</f>
        <v>186</v>
      </c>
      <c r="BI455" s="110" t="str">
        <f>IFERROR(VLOOKUP($X455,PITCH!$B$205:$AP$2000,34,FALSE),"")</f>
        <v/>
      </c>
      <c r="BJ455" s="110" t="str">
        <f>IFERROR(VLOOKUP($X455,PITCH!$B$205:$AP$2000,34,FALSE),"")</f>
        <v/>
      </c>
      <c r="BK455" s="110" t="str">
        <f>IFERROR(VLOOKUP($X455,PITCH!$B$205:$AP$2000,34,FALSE),"")</f>
        <v/>
      </c>
    </row>
    <row r="456" spans="2:63" x14ac:dyDescent="0.2">
      <c r="B456" t="s">
        <v>3451</v>
      </c>
      <c r="C456" t="s">
        <v>130</v>
      </c>
      <c r="D456" t="s">
        <v>6</v>
      </c>
      <c r="E456" t="s">
        <v>998</v>
      </c>
      <c r="F456">
        <v>-6</v>
      </c>
      <c r="G456">
        <v>224</v>
      </c>
      <c r="H456">
        <v>24</v>
      </c>
      <c r="I456">
        <v>9</v>
      </c>
      <c r="J456">
        <v>31</v>
      </c>
      <c r="K456">
        <v>0</v>
      </c>
      <c r="L456">
        <v>0.21199999999999999</v>
      </c>
      <c r="T456" s="127">
        <f t="shared" si="33"/>
        <v>454</v>
      </c>
      <c r="U456" t="str">
        <f t="shared" si="31"/>
        <v>H</v>
      </c>
      <c r="V456">
        <f>IF(U456="H",COUNTIF($U$3:$U456,"H"),"")</f>
        <v>249</v>
      </c>
      <c r="W456" t="str">
        <f>IF(U456="P",COUNTIF($U$3:$U456,"P"),"")</f>
        <v/>
      </c>
      <c r="X456" s="76" t="str">
        <f t="shared" si="30"/>
        <v>Aramis Garcia</v>
      </c>
      <c r="Y456" t="str">
        <f>IFERROR(VLOOKUP($X456,PITCH!$B$7:$AJ$2004,29,FALSE),"")</f>
        <v/>
      </c>
      <c r="Z456" t="str">
        <f>IFERROR(VLOOKUP($X456,PITCH!$B$7:$AJ$2004,30,FALSE),"")</f>
        <v/>
      </c>
      <c r="AA456" t="str">
        <f>IFERROR(VLOOKUP($X456,PITCH!$B$7:$AJ$2004,31,FALSE),"")</f>
        <v/>
      </c>
      <c r="AB456" t="str">
        <f>IFERROR(VLOOKUP($X456,PITCH!$B$7:$AJ$2004,1,FALSE),"")</f>
        <v/>
      </c>
      <c r="AD456" s="108" t="str">
        <f>IFERROR(VLOOKUP($X456,Prospects!$A$3:$K$281,1,FALSE),"")</f>
        <v/>
      </c>
      <c r="AE456" s="108" t="str">
        <f>IFERROR(VLOOKUP($X456,Prospects!$A$3:$K$281,9,FALSE),"")</f>
        <v/>
      </c>
      <c r="AF456" s="108" t="str">
        <f>IFERROR(VLOOKUP($X456,Prospects!$A$3:$K$281,2,FALSE),"")</f>
        <v/>
      </c>
      <c r="AG456" s="110" t="str">
        <f>IFERROR(VLOOKUP($X456,Prospects!$A$3:$K$281,10,FALSE),"")</f>
        <v/>
      </c>
      <c r="AH456" s="110" t="str">
        <f>IFERROR(VLOOKUP($X456,Prospects!$A$3:$K$281,11,FALSE),"")</f>
        <v/>
      </c>
      <c r="AI456" s="110" t="str">
        <f>IFERROR(VLOOKUP($X456,Prospects!$A$3:$K$281,3,FALSE),"")</f>
        <v/>
      </c>
      <c r="AJ456" s="110" t="str">
        <f>IFERROR(VLOOKUP($X456,Prospects!$A$3:$K$281,4,FALSE),"")</f>
        <v/>
      </c>
      <c r="AK456" s="110" t="str">
        <f>IFERROR(VLOOKUP($X456,Prospects!$A$3:$K$281,5,FALSE),"")</f>
        <v/>
      </c>
      <c r="AL456" s="110" t="str">
        <f>IFERROR(VLOOKUP($X456,Prospects!$A$3:$K$281,6,FALSE),"")</f>
        <v/>
      </c>
      <c r="AN456" s="108" t="str">
        <f>IFERROR(VLOOKUP($X456,KEEPERS!$A$3:$H$300,1,FALSE),"")</f>
        <v/>
      </c>
      <c r="AO456" s="108" t="str">
        <f>IFERROR(VLOOKUP($X456,KEEPERS!$A$3:$H$300,5,FALSE),"")</f>
        <v/>
      </c>
      <c r="AP456" s="108" t="str">
        <f>IFERROR(VLOOKUP($X456,KEEPERS!$A$3:$H$300,2,FALSE),"")</f>
        <v/>
      </c>
      <c r="AQ456" s="110" t="str">
        <f>IFERROR(VLOOKUP($X456,KEEPERS!$A$3:$H$300,6,FALSE),"")</f>
        <v/>
      </c>
      <c r="AR456" s="110" t="str">
        <f>IFERROR(VLOOKUP($X456,KEEPERS!$A$3:$H$300,7,FALSE),"")</f>
        <v/>
      </c>
      <c r="AT456" s="110" t="str">
        <f>IFERROR(VLOOKUP($X456,HIT!$B$182:$AM$2000,1,FALSE),"")</f>
        <v>Aramis Garcia</v>
      </c>
      <c r="AU456" s="407">
        <f>IFERROR(VLOOKUP($X456,HIT!$B$182:$AM$2000,32,FALSE),0)</f>
        <v>51.349999999999987</v>
      </c>
      <c r="AV456" s="407">
        <f>IFERROR(VLOOKUP($X456,HIT!$B$182:$AM$2000,33,FALSE),0)</f>
        <v>1.1670454545454543</v>
      </c>
      <c r="AW456" s="110" t="str">
        <f>IFERROR(VLOOKUP($X456,PITCH!$B$182:$AP$2000,1,FALSE),"")</f>
        <v/>
      </c>
      <c r="AX456" s="110">
        <f>IFERROR(VLOOKUP($X456,PITCH!$B$182:$AP$2000,35,FALSE),0)</f>
        <v>0</v>
      </c>
      <c r="AY456" s="110">
        <f>IFERROR(VLOOKUP($X456,PITCH!$B$182:$AP$2000,36,FALSE),0)</f>
        <v>0</v>
      </c>
      <c r="AZ456" s="408">
        <f t="shared" si="32"/>
        <v>51.349999999999987</v>
      </c>
      <c r="BA456" s="408">
        <f>IF(AZ456&gt;0,RANK(AZ456,AZ$3:AZ1116),"")</f>
        <v>569</v>
      </c>
      <c r="BB456" s="408">
        <f ca="1">IFERROR(VLOOKUP($X456,HIT!$B$182:$AP$2000,31,FALSE),0)</f>
        <v>521</v>
      </c>
      <c r="BC456" s="408">
        <f>IFERROR(VLOOKUP($X456,PITCH!$B$182:$AP$2000,34,FALSE),0)</f>
        <v>0</v>
      </c>
      <c r="BE456" s="110">
        <f>IFERROR(VLOOKUP($X456,OBP!$B$182:$AN$2001,32,FALSE),"")</f>
        <v>567</v>
      </c>
      <c r="BG456" s="110">
        <f>IFERROR(VLOOKUP($X456,OPS!$B$183:$AL$2002,31,FALSE),"")</f>
        <v>547</v>
      </c>
      <c r="BI456" s="110" t="str">
        <f>IFERROR(VLOOKUP($X456,PITCH!$B$205:$AP$2000,34,FALSE),"")</f>
        <v/>
      </c>
      <c r="BJ456" s="110" t="str">
        <f>IFERROR(VLOOKUP($X456,PITCH!$B$205:$AP$2000,34,FALSE),"")</f>
        <v/>
      </c>
      <c r="BK456" s="110" t="str">
        <f>IFERROR(VLOOKUP($X456,PITCH!$B$205:$AP$2000,34,FALSE),"")</f>
        <v/>
      </c>
    </row>
    <row r="457" spans="2:63" x14ac:dyDescent="0.2">
      <c r="B457" t="s">
        <v>503</v>
      </c>
      <c r="C457" t="s">
        <v>138</v>
      </c>
      <c r="D457" t="s">
        <v>9</v>
      </c>
      <c r="E457" t="s">
        <v>9</v>
      </c>
      <c r="F457">
        <v>-6</v>
      </c>
      <c r="M457">
        <v>57</v>
      </c>
      <c r="N457">
        <v>4</v>
      </c>
      <c r="O457">
        <v>6</v>
      </c>
      <c r="P457">
        <v>4.2300000000000004</v>
      </c>
      <c r="Q457">
        <v>1.34</v>
      </c>
      <c r="R457">
        <v>52</v>
      </c>
      <c r="T457" s="127">
        <f t="shared" si="33"/>
        <v>455</v>
      </c>
      <c r="U457" t="str">
        <f t="shared" si="31"/>
        <v>P</v>
      </c>
      <c r="V457" t="str">
        <f>IF(U457="H",COUNTIF($U$3:$U457,"H"),"")</f>
        <v/>
      </c>
      <c r="W457">
        <f>IF(U457="P",COUNTIF($U$3:$U457,"P"),"")</f>
        <v>206</v>
      </c>
      <c r="X457" s="76" t="str">
        <f t="shared" si="30"/>
        <v>Adam Conley</v>
      </c>
      <c r="Y457">
        <f>IFERROR(VLOOKUP($X457,PITCH!$B$7:$AJ$2004,29,FALSE),"")</f>
        <v>7.9365079365079358</v>
      </c>
      <c r="Z457">
        <f>IFERROR(VLOOKUP($X457,PITCH!$B$7:$AJ$2004,30,FALSE),"")</f>
        <v>3.1746031746031744</v>
      </c>
      <c r="AA457">
        <f>IFERROR(VLOOKUP($X457,PITCH!$B$7:$AJ$2004,31,FALSE),"")</f>
        <v>4.761904761904761</v>
      </c>
      <c r="AB457" t="str">
        <f>IFERROR(VLOOKUP($X457,PITCH!$B$7:$AJ$2004,1,FALSE),"")</f>
        <v>Adam Conley</v>
      </c>
      <c r="AD457" s="108" t="str">
        <f>IFERROR(VLOOKUP($X457,Prospects!$A$3:$K$281,1,FALSE),"")</f>
        <v/>
      </c>
      <c r="AE457" s="108" t="str">
        <f>IFERROR(VLOOKUP($X457,Prospects!$A$3:$K$281,9,FALSE),"")</f>
        <v/>
      </c>
      <c r="AF457" s="108" t="str">
        <f>IFERROR(VLOOKUP($X457,Prospects!$A$3:$K$281,2,FALSE),"")</f>
        <v/>
      </c>
      <c r="AG457" s="110" t="str">
        <f>IFERROR(VLOOKUP($X457,Prospects!$A$3:$K$281,10,FALSE),"")</f>
        <v/>
      </c>
      <c r="AH457" s="110" t="str">
        <f>IFERROR(VLOOKUP($X457,Prospects!$A$3:$K$281,11,FALSE),"")</f>
        <v/>
      </c>
      <c r="AI457" s="110" t="str">
        <f>IFERROR(VLOOKUP($X457,Prospects!$A$3:$K$281,3,FALSE),"")</f>
        <v/>
      </c>
      <c r="AJ457" s="110" t="str">
        <f>IFERROR(VLOOKUP($X457,Prospects!$A$3:$K$281,4,FALSE),"")</f>
        <v/>
      </c>
      <c r="AK457" s="110" t="str">
        <f>IFERROR(VLOOKUP($X457,Prospects!$A$3:$K$281,5,FALSE),"")</f>
        <v/>
      </c>
      <c r="AL457" s="110" t="str">
        <f>IFERROR(VLOOKUP($X457,Prospects!$A$3:$K$281,6,FALSE),"")</f>
        <v/>
      </c>
      <c r="AN457" s="108" t="str">
        <f>IFERROR(VLOOKUP($X457,KEEPERS!$A$3:$H$300,1,FALSE),"")</f>
        <v/>
      </c>
      <c r="AO457" s="108" t="str">
        <f>IFERROR(VLOOKUP($X457,KEEPERS!$A$3:$H$300,5,FALSE),"")</f>
        <v/>
      </c>
      <c r="AP457" s="108" t="str">
        <f>IFERROR(VLOOKUP($X457,KEEPERS!$A$3:$H$300,2,FALSE),"")</f>
        <v/>
      </c>
      <c r="AQ457" s="110" t="str">
        <f>IFERROR(VLOOKUP($X457,KEEPERS!$A$3:$H$300,6,FALSE),"")</f>
        <v/>
      </c>
      <c r="AR457" s="110" t="str">
        <f>IFERROR(VLOOKUP($X457,KEEPERS!$A$3:$H$300,7,FALSE),"")</f>
        <v/>
      </c>
      <c r="AT457" s="110" t="str">
        <f>IFERROR(VLOOKUP($X457,HIT!$B$182:$AM$2000,1,FALSE),"")</f>
        <v/>
      </c>
      <c r="AU457" s="407">
        <f>IFERROR(VLOOKUP($X457,HIT!$B$182:$AM$2000,32,FALSE),0)</f>
        <v>0</v>
      </c>
      <c r="AV457" s="407">
        <f>IFERROR(VLOOKUP($X457,HIT!$B$182:$AM$2000,33,FALSE),0)</f>
        <v>0</v>
      </c>
      <c r="AW457" s="110" t="str">
        <f>IFERROR(VLOOKUP($X457,PITCH!$B$182:$AP$2000,1,FALSE),"")</f>
        <v>Adam Conley</v>
      </c>
      <c r="AX457" s="110">
        <f>IFERROR(VLOOKUP($X457,PITCH!$B$182:$AP$2000,35,FALSE),0)</f>
        <v>128.10000000000002</v>
      </c>
      <c r="AY457" s="110">
        <f>IFERROR(VLOOKUP($X457,PITCH!$B$182:$AP$2000,36,FALSE),0)</f>
        <v>2.2473684210526321</v>
      </c>
      <c r="AZ457" s="408">
        <f t="shared" si="32"/>
        <v>128.10000000000002</v>
      </c>
      <c r="BA457" s="408">
        <f>IF(AZ457&gt;0,RANK(AZ457,AZ$3:AZ1117),"")</f>
        <v>504</v>
      </c>
      <c r="BB457" s="408">
        <f>IFERROR(VLOOKUP($X457,HIT!$B$182:$AP$2000,31,FALSE),0)</f>
        <v>0</v>
      </c>
      <c r="BC457" s="408">
        <f ca="1">IFERROR(VLOOKUP($X457,PITCH!$B$182:$AP$2000,34,FALSE),0)</f>
        <v>347</v>
      </c>
      <c r="BE457" s="110" t="str">
        <f>IFERROR(VLOOKUP($X457,OBP!$B$182:$AN$2001,32,FALSE),"")</f>
        <v/>
      </c>
      <c r="BG457" s="110" t="str">
        <f>IFERROR(VLOOKUP($X457,OPS!$B$183:$AL$2002,31,FALSE),"")</f>
        <v/>
      </c>
      <c r="BI457" s="110">
        <f ca="1">IFERROR(VLOOKUP($X457,PITCH!$B$205:$AP$2000,34,FALSE),"")</f>
        <v>347</v>
      </c>
      <c r="BJ457" s="110">
        <f ca="1">IFERROR(VLOOKUP($X457,PITCH!$B$205:$AP$2000,34,FALSE),"")</f>
        <v>347</v>
      </c>
      <c r="BK457" s="110">
        <f ca="1">IFERROR(VLOOKUP($X457,PITCH!$B$205:$AP$2000,34,FALSE),"")</f>
        <v>347</v>
      </c>
    </row>
    <row r="458" spans="2:63" x14ac:dyDescent="0.2">
      <c r="B458" t="s">
        <v>3452</v>
      </c>
      <c r="C458" t="s">
        <v>810</v>
      </c>
      <c r="D458" t="s">
        <v>9</v>
      </c>
      <c r="E458" t="s">
        <v>9</v>
      </c>
      <c r="F458">
        <v>-6</v>
      </c>
      <c r="M458">
        <v>73</v>
      </c>
      <c r="N458">
        <v>4</v>
      </c>
      <c r="O458">
        <v>0</v>
      </c>
      <c r="P458">
        <v>4.2300000000000004</v>
      </c>
      <c r="Q458">
        <v>1.37</v>
      </c>
      <c r="R458">
        <v>76</v>
      </c>
      <c r="T458" s="127">
        <f t="shared" si="33"/>
        <v>456</v>
      </c>
      <c r="U458" t="str">
        <f t="shared" si="31"/>
        <v>P</v>
      </c>
      <c r="V458" t="str">
        <f>IF(U458="H",COUNTIF($U$3:$U458,"H"),"")</f>
        <v/>
      </c>
      <c r="W458">
        <f>IF(U458="P",COUNTIF($U$3:$U458,"P"),"")</f>
        <v>207</v>
      </c>
      <c r="X458" s="76" t="str">
        <f t="shared" si="30"/>
        <v>Manny Banuelos</v>
      </c>
      <c r="Y458">
        <f>IFERROR(VLOOKUP($X458,PITCH!$B$7:$AJ$2004,29,FALSE),"")</f>
        <v>9.6296296296296298</v>
      </c>
      <c r="Z458">
        <f>IFERROR(VLOOKUP($X458,PITCH!$B$7:$AJ$2004,30,FALSE),"")</f>
        <v>4.0740740740740735</v>
      </c>
      <c r="AA458">
        <f>IFERROR(VLOOKUP($X458,PITCH!$B$7:$AJ$2004,31,FALSE),"")</f>
        <v>5.5555555555555562</v>
      </c>
      <c r="AB458" t="str">
        <f>IFERROR(VLOOKUP($X458,PITCH!$B$7:$AJ$2004,1,FALSE),"")</f>
        <v>Manny Banuelos</v>
      </c>
      <c r="AD458" s="108" t="str">
        <f>IFERROR(VLOOKUP($X458,Prospects!$A$3:$K$281,1,FALSE),"")</f>
        <v/>
      </c>
      <c r="AE458" s="108" t="str">
        <f>IFERROR(VLOOKUP($X458,Prospects!$A$3:$K$281,9,FALSE),"")</f>
        <v/>
      </c>
      <c r="AF458" s="108" t="str">
        <f>IFERROR(VLOOKUP($X458,Prospects!$A$3:$K$281,2,FALSE),"")</f>
        <v/>
      </c>
      <c r="AG458" s="110" t="str">
        <f>IFERROR(VLOOKUP($X458,Prospects!$A$3:$K$281,10,FALSE),"")</f>
        <v/>
      </c>
      <c r="AH458" s="110" t="str">
        <f>IFERROR(VLOOKUP($X458,Prospects!$A$3:$K$281,11,FALSE),"")</f>
        <v/>
      </c>
      <c r="AI458" s="110" t="str">
        <f>IFERROR(VLOOKUP($X458,Prospects!$A$3:$K$281,3,FALSE),"")</f>
        <v/>
      </c>
      <c r="AJ458" s="110" t="str">
        <f>IFERROR(VLOOKUP($X458,Prospects!$A$3:$K$281,4,FALSE),"")</f>
        <v/>
      </c>
      <c r="AK458" s="110" t="str">
        <f>IFERROR(VLOOKUP($X458,Prospects!$A$3:$K$281,5,FALSE),"")</f>
        <v/>
      </c>
      <c r="AL458" s="110" t="str">
        <f>IFERROR(VLOOKUP($X458,Prospects!$A$3:$K$281,6,FALSE),"")</f>
        <v/>
      </c>
      <c r="AN458" s="108" t="str">
        <f>IFERROR(VLOOKUP($X458,KEEPERS!$A$3:$H$300,1,FALSE),"")</f>
        <v/>
      </c>
      <c r="AO458" s="108" t="str">
        <f>IFERROR(VLOOKUP($X458,KEEPERS!$A$3:$H$300,5,FALSE),"")</f>
        <v/>
      </c>
      <c r="AP458" s="108" t="str">
        <f>IFERROR(VLOOKUP($X458,KEEPERS!$A$3:$H$300,2,FALSE),"")</f>
        <v/>
      </c>
      <c r="AQ458" s="110" t="str">
        <f>IFERROR(VLOOKUP($X458,KEEPERS!$A$3:$H$300,6,FALSE),"")</f>
        <v/>
      </c>
      <c r="AR458" s="110" t="str">
        <f>IFERROR(VLOOKUP($X458,KEEPERS!$A$3:$H$300,7,FALSE),"")</f>
        <v/>
      </c>
      <c r="AT458" s="110" t="str">
        <f>IFERROR(VLOOKUP($X458,HIT!$B$182:$AM$2000,1,FALSE),"")</f>
        <v/>
      </c>
      <c r="AU458" s="407">
        <f>IFERROR(VLOOKUP($X458,HIT!$B$182:$AM$2000,32,FALSE),0)</f>
        <v>0</v>
      </c>
      <c r="AV458" s="407">
        <f>IFERROR(VLOOKUP($X458,HIT!$B$182:$AM$2000,33,FALSE),0)</f>
        <v>0</v>
      </c>
      <c r="AW458" s="110" t="str">
        <f>IFERROR(VLOOKUP($X458,PITCH!$B$182:$AP$2000,1,FALSE),"")</f>
        <v>Manny Banuelos</v>
      </c>
      <c r="AX458" s="110">
        <f>IFERROR(VLOOKUP($X458,PITCH!$B$182:$AP$2000,35,FALSE),0)</f>
        <v>43.900000000000006</v>
      </c>
      <c r="AY458" s="110">
        <f>IFERROR(VLOOKUP($X458,PITCH!$B$182:$AP$2000,36,FALSE),0)</f>
        <v>1.8291666666666668</v>
      </c>
      <c r="AZ458" s="408">
        <f t="shared" si="32"/>
        <v>43.900000000000006</v>
      </c>
      <c r="BA458" s="408">
        <f>IF(AZ458&gt;0,RANK(AZ458,AZ$3:AZ1118),"")</f>
        <v>571</v>
      </c>
      <c r="BB458" s="408">
        <f>IFERROR(VLOOKUP($X458,HIT!$B$182:$AP$2000,31,FALSE),0)</f>
        <v>0</v>
      </c>
      <c r="BC458" s="408">
        <f ca="1">IFERROR(VLOOKUP($X458,PITCH!$B$182:$AP$2000,34,FALSE),0)</f>
        <v>347</v>
      </c>
      <c r="BE458" s="110" t="str">
        <f>IFERROR(VLOOKUP($X458,OBP!$B$182:$AN$2001,32,FALSE),"")</f>
        <v/>
      </c>
      <c r="BG458" s="110" t="str">
        <f>IFERROR(VLOOKUP($X458,OPS!$B$183:$AL$2002,31,FALSE),"")</f>
        <v/>
      </c>
      <c r="BI458" s="110">
        <f ca="1">IFERROR(VLOOKUP($X458,PITCH!$B$205:$AP$2000,34,FALSE),"")</f>
        <v>347</v>
      </c>
      <c r="BJ458" s="110">
        <f ca="1">IFERROR(VLOOKUP($X458,PITCH!$B$205:$AP$2000,34,FALSE),"")</f>
        <v>347</v>
      </c>
      <c r="BK458" s="110">
        <f ca="1">IFERROR(VLOOKUP($X458,PITCH!$B$205:$AP$2000,34,FALSE),"")</f>
        <v>347</v>
      </c>
    </row>
    <row r="459" spans="2:63" x14ac:dyDescent="0.2">
      <c r="B459" t="s">
        <v>806</v>
      </c>
      <c r="C459" t="s">
        <v>120</v>
      </c>
      <c r="D459" t="s">
        <v>114</v>
      </c>
      <c r="E459" t="s">
        <v>114</v>
      </c>
      <c r="F459">
        <v>-6</v>
      </c>
      <c r="G459">
        <v>379</v>
      </c>
      <c r="H459">
        <v>36</v>
      </c>
      <c r="I459">
        <v>6</v>
      </c>
      <c r="J459">
        <v>46</v>
      </c>
      <c r="K459">
        <v>14</v>
      </c>
      <c r="L459">
        <v>0.27800000000000002</v>
      </c>
      <c r="T459" s="127">
        <f t="shared" si="33"/>
        <v>457</v>
      </c>
      <c r="U459" t="str">
        <f t="shared" si="31"/>
        <v>H</v>
      </c>
      <c r="V459">
        <f>IF(U459="H",COUNTIF($U$3:$U459,"H"),"")</f>
        <v>250</v>
      </c>
      <c r="W459" t="str">
        <f>IF(U459="P",COUNTIF($U$3:$U459,"P"),"")</f>
        <v/>
      </c>
      <c r="X459" s="76" t="str">
        <f t="shared" si="30"/>
        <v>Raimel Tapia</v>
      </c>
      <c r="Y459" t="str">
        <f>IFERROR(VLOOKUP($X459,PITCH!$B$7:$AJ$2004,29,FALSE),"")</f>
        <v/>
      </c>
      <c r="Z459" t="str">
        <f>IFERROR(VLOOKUP($X459,PITCH!$B$7:$AJ$2004,30,FALSE),"")</f>
        <v/>
      </c>
      <c r="AA459" t="str">
        <f>IFERROR(VLOOKUP($X459,PITCH!$B$7:$AJ$2004,31,FALSE),"")</f>
        <v/>
      </c>
      <c r="AB459" t="str">
        <f>IFERROR(VLOOKUP($X459,PITCH!$B$7:$AJ$2004,1,FALSE),"")</f>
        <v/>
      </c>
      <c r="AD459" s="108" t="str">
        <f>IFERROR(VLOOKUP($X459,Prospects!$A$3:$K$281,1,FALSE),"")</f>
        <v/>
      </c>
      <c r="AE459" s="108" t="str">
        <f>IFERROR(VLOOKUP($X459,Prospects!$A$3:$K$281,9,FALSE),"")</f>
        <v/>
      </c>
      <c r="AF459" s="108" t="str">
        <f>IFERROR(VLOOKUP($X459,Prospects!$A$3:$K$281,2,FALSE),"")</f>
        <v/>
      </c>
      <c r="AG459" s="110" t="str">
        <f>IFERROR(VLOOKUP($X459,Prospects!$A$3:$K$281,10,FALSE),"")</f>
        <v/>
      </c>
      <c r="AH459" s="110" t="str">
        <f>IFERROR(VLOOKUP($X459,Prospects!$A$3:$K$281,11,FALSE),"")</f>
        <v/>
      </c>
      <c r="AI459" s="110" t="str">
        <f>IFERROR(VLOOKUP($X459,Prospects!$A$3:$K$281,3,FALSE),"")</f>
        <v/>
      </c>
      <c r="AJ459" s="110" t="str">
        <f>IFERROR(VLOOKUP($X459,Prospects!$A$3:$K$281,4,FALSE),"")</f>
        <v/>
      </c>
      <c r="AK459" s="110" t="str">
        <f>IFERROR(VLOOKUP($X459,Prospects!$A$3:$K$281,5,FALSE),"")</f>
        <v/>
      </c>
      <c r="AL459" s="110" t="str">
        <f>IFERROR(VLOOKUP($X459,Prospects!$A$3:$K$281,6,FALSE),"")</f>
        <v/>
      </c>
      <c r="AN459" s="108" t="str">
        <f>IFERROR(VLOOKUP($X459,KEEPERS!$A$3:$H$300,1,FALSE),"")</f>
        <v/>
      </c>
      <c r="AO459" s="108" t="str">
        <f>IFERROR(VLOOKUP($X459,KEEPERS!$A$3:$H$300,5,FALSE),"")</f>
        <v/>
      </c>
      <c r="AP459" s="108" t="str">
        <f>IFERROR(VLOOKUP($X459,KEEPERS!$A$3:$H$300,2,FALSE),"")</f>
        <v/>
      </c>
      <c r="AQ459" s="110" t="str">
        <f>IFERROR(VLOOKUP($X459,KEEPERS!$A$3:$H$300,6,FALSE),"")</f>
        <v/>
      </c>
      <c r="AR459" s="110" t="str">
        <f>IFERROR(VLOOKUP($X459,KEEPERS!$A$3:$H$300,7,FALSE),"")</f>
        <v/>
      </c>
      <c r="AT459" s="110" t="str">
        <f>IFERROR(VLOOKUP($X459,HIT!$B$182:$AM$2000,1,FALSE),"")</f>
        <v>Raimel Tapia</v>
      </c>
      <c r="AU459" s="407">
        <f>IFERROR(VLOOKUP($X459,HIT!$B$182:$AM$2000,32,FALSE),0)</f>
        <v>174.20000000000002</v>
      </c>
      <c r="AV459" s="407">
        <f>IFERROR(VLOOKUP($X459,HIT!$B$182:$AM$2000,33,FALSE),0)</f>
        <v>2.002298850574713</v>
      </c>
      <c r="AW459" s="110" t="str">
        <f>IFERROR(VLOOKUP($X459,PITCH!$B$182:$AP$2000,1,FALSE),"")</f>
        <v/>
      </c>
      <c r="AX459" s="110">
        <f>IFERROR(VLOOKUP($X459,PITCH!$B$182:$AP$2000,35,FALSE),0)</f>
        <v>0</v>
      </c>
      <c r="AY459" s="110">
        <f>IFERROR(VLOOKUP($X459,PITCH!$B$182:$AP$2000,36,FALSE),0)</f>
        <v>0</v>
      </c>
      <c r="AZ459" s="408">
        <f t="shared" si="32"/>
        <v>174.20000000000002</v>
      </c>
      <c r="BA459" s="408">
        <f>IF(AZ459&gt;0,RANK(AZ459,AZ$3:AZ1119),"")</f>
        <v>422</v>
      </c>
      <c r="BB459" s="408">
        <f ca="1">IFERROR(VLOOKUP($X459,HIT!$B$182:$AP$2000,31,FALSE),0)</f>
        <v>191</v>
      </c>
      <c r="BC459" s="408">
        <f>IFERROR(VLOOKUP($X459,PITCH!$B$182:$AP$2000,34,FALSE),0)</f>
        <v>0</v>
      </c>
      <c r="BE459" s="110">
        <f>IFERROR(VLOOKUP($X459,OBP!$B$182:$AN$2001,32,FALSE),"")</f>
        <v>270</v>
      </c>
      <c r="BG459" s="110">
        <f>IFERROR(VLOOKUP($X459,OPS!$B$183:$AL$2002,31,FALSE),"")</f>
        <v>271</v>
      </c>
      <c r="BI459" s="110" t="str">
        <f>IFERROR(VLOOKUP($X459,PITCH!$B$205:$AP$2000,34,FALSE),"")</f>
        <v/>
      </c>
      <c r="BJ459" s="110" t="str">
        <f>IFERROR(VLOOKUP($X459,PITCH!$B$205:$AP$2000,34,FALSE),"")</f>
        <v/>
      </c>
      <c r="BK459" s="110" t="str">
        <f>IFERROR(VLOOKUP($X459,PITCH!$B$205:$AP$2000,34,FALSE),"")</f>
        <v/>
      </c>
    </row>
    <row r="460" spans="2:63" x14ac:dyDescent="0.2">
      <c r="B460" t="s">
        <v>207</v>
      </c>
      <c r="C460" t="s">
        <v>122</v>
      </c>
      <c r="D460" t="s">
        <v>114</v>
      </c>
      <c r="E460" t="s">
        <v>114</v>
      </c>
      <c r="F460">
        <v>-6</v>
      </c>
      <c r="G460">
        <v>330</v>
      </c>
      <c r="H460">
        <v>43</v>
      </c>
      <c r="I460">
        <v>15</v>
      </c>
      <c r="J460">
        <v>42</v>
      </c>
      <c r="K460">
        <v>0</v>
      </c>
      <c r="L460">
        <v>0.28100000000000003</v>
      </c>
      <c r="T460" s="127">
        <f t="shared" si="33"/>
        <v>458</v>
      </c>
      <c r="U460" t="str">
        <f t="shared" si="31"/>
        <v>H</v>
      </c>
      <c r="V460">
        <f>IF(U460="H",COUNTIF($U$3:$U460,"H"),"")</f>
        <v>251</v>
      </c>
      <c r="W460" t="str">
        <f>IF(U460="P",COUNTIF($U$3:$U460,"P"),"")</f>
        <v/>
      </c>
      <c r="X460" s="76" t="str">
        <f t="shared" si="30"/>
        <v>Matt Kemp</v>
      </c>
      <c r="Y460" t="str">
        <f>IFERROR(VLOOKUP($X460,PITCH!$B$7:$AJ$2004,29,FALSE),"")</f>
        <v/>
      </c>
      <c r="Z460" t="str">
        <f>IFERROR(VLOOKUP($X460,PITCH!$B$7:$AJ$2004,30,FALSE),"")</f>
        <v/>
      </c>
      <c r="AA460" t="str">
        <f>IFERROR(VLOOKUP($X460,PITCH!$B$7:$AJ$2004,31,FALSE),"")</f>
        <v/>
      </c>
      <c r="AB460" t="str">
        <f>IFERROR(VLOOKUP($X460,PITCH!$B$7:$AJ$2004,1,FALSE),"")</f>
        <v/>
      </c>
      <c r="AD460" s="108" t="str">
        <f>IFERROR(VLOOKUP($X460,Prospects!$A$3:$K$281,1,FALSE),"")</f>
        <v/>
      </c>
      <c r="AE460" s="108" t="str">
        <f>IFERROR(VLOOKUP($X460,Prospects!$A$3:$K$281,9,FALSE),"")</f>
        <v/>
      </c>
      <c r="AF460" s="108" t="str">
        <f>IFERROR(VLOOKUP($X460,Prospects!$A$3:$K$281,2,FALSE),"")</f>
        <v/>
      </c>
      <c r="AG460" s="110" t="str">
        <f>IFERROR(VLOOKUP($X460,Prospects!$A$3:$K$281,10,FALSE),"")</f>
        <v/>
      </c>
      <c r="AH460" s="110" t="str">
        <f>IFERROR(VLOOKUP($X460,Prospects!$A$3:$K$281,11,FALSE),"")</f>
        <v/>
      </c>
      <c r="AI460" s="110" t="str">
        <f>IFERROR(VLOOKUP($X460,Prospects!$A$3:$K$281,3,FALSE),"")</f>
        <v/>
      </c>
      <c r="AJ460" s="110" t="str">
        <f>IFERROR(VLOOKUP($X460,Prospects!$A$3:$K$281,4,FALSE),"")</f>
        <v/>
      </c>
      <c r="AK460" s="110" t="str">
        <f>IFERROR(VLOOKUP($X460,Prospects!$A$3:$K$281,5,FALSE),"")</f>
        <v/>
      </c>
      <c r="AL460" s="110" t="str">
        <f>IFERROR(VLOOKUP($X460,Prospects!$A$3:$K$281,6,FALSE),"")</f>
        <v/>
      </c>
      <c r="AN460" s="108" t="str">
        <f>IFERROR(VLOOKUP($X460,KEEPERS!$A$3:$H$300,1,FALSE),"")</f>
        <v/>
      </c>
      <c r="AO460" s="108" t="str">
        <f>IFERROR(VLOOKUP($X460,KEEPERS!$A$3:$H$300,5,FALSE),"")</f>
        <v/>
      </c>
      <c r="AP460" s="108" t="str">
        <f>IFERROR(VLOOKUP($X460,KEEPERS!$A$3:$H$300,2,FALSE),"")</f>
        <v/>
      </c>
      <c r="AQ460" s="110" t="str">
        <f>IFERROR(VLOOKUP($X460,KEEPERS!$A$3:$H$300,6,FALSE),"")</f>
        <v/>
      </c>
      <c r="AR460" s="110" t="str">
        <f>IFERROR(VLOOKUP($X460,KEEPERS!$A$3:$H$300,7,FALSE),"")</f>
        <v/>
      </c>
      <c r="AT460" s="110" t="str">
        <f>IFERROR(VLOOKUP($X460,HIT!$B$182:$AM$2000,1,FALSE),"")</f>
        <v>Matt Kemp</v>
      </c>
      <c r="AU460" s="407">
        <f>IFERROR(VLOOKUP($X460,HIT!$B$182:$AM$2000,32,FALSE),0)</f>
        <v>259.04999999999995</v>
      </c>
      <c r="AV460" s="407">
        <f>IFERROR(VLOOKUP($X460,HIT!$B$182:$AM$2000,33,FALSE),0)</f>
        <v>2.2331896551724135</v>
      </c>
      <c r="AW460" s="110" t="str">
        <f>IFERROR(VLOOKUP($X460,PITCH!$B$182:$AP$2000,1,FALSE),"")</f>
        <v/>
      </c>
      <c r="AX460" s="110">
        <f>IFERROR(VLOOKUP($X460,PITCH!$B$182:$AP$2000,35,FALSE),0)</f>
        <v>0</v>
      </c>
      <c r="AY460" s="110">
        <f>IFERROR(VLOOKUP($X460,PITCH!$B$182:$AP$2000,36,FALSE),0)</f>
        <v>0</v>
      </c>
      <c r="AZ460" s="408">
        <f t="shared" si="32"/>
        <v>259.04999999999995</v>
      </c>
      <c r="BA460" s="408">
        <f>IF(AZ460&gt;0,RANK(AZ460,AZ$3:AZ1120),"")</f>
        <v>317</v>
      </c>
      <c r="BB460" s="408">
        <f ca="1">IFERROR(VLOOKUP($X460,HIT!$B$182:$AP$2000,31,FALSE),0)</f>
        <v>52</v>
      </c>
      <c r="BC460" s="408">
        <f>IFERROR(VLOOKUP($X460,PITCH!$B$182:$AP$2000,34,FALSE),0)</f>
        <v>0</v>
      </c>
      <c r="BE460" s="110">
        <f>IFERROR(VLOOKUP($X460,OBP!$B$182:$AN$2001,32,FALSE),"")</f>
        <v>201</v>
      </c>
      <c r="BG460" s="110">
        <f>IFERROR(VLOOKUP($X460,OPS!$B$183:$AL$2002,31,FALSE),"")</f>
        <v>175</v>
      </c>
      <c r="BI460" s="110" t="str">
        <f>IFERROR(VLOOKUP($X460,PITCH!$B$205:$AP$2000,34,FALSE),"")</f>
        <v/>
      </c>
      <c r="BJ460" s="110" t="str">
        <f>IFERROR(VLOOKUP($X460,PITCH!$B$205:$AP$2000,34,FALSE),"")</f>
        <v/>
      </c>
      <c r="BK460" s="110" t="str">
        <f>IFERROR(VLOOKUP($X460,PITCH!$B$205:$AP$2000,34,FALSE),"")</f>
        <v/>
      </c>
    </row>
    <row r="461" spans="2:63" x14ac:dyDescent="0.2">
      <c r="B461" t="s">
        <v>902</v>
      </c>
      <c r="C461" t="s">
        <v>120</v>
      </c>
      <c r="D461" t="s">
        <v>97</v>
      </c>
      <c r="E461" t="s">
        <v>97</v>
      </c>
      <c r="F461">
        <v>-6</v>
      </c>
      <c r="G461">
        <v>212</v>
      </c>
      <c r="H461">
        <v>21</v>
      </c>
      <c r="I461">
        <v>9</v>
      </c>
      <c r="J461">
        <v>32</v>
      </c>
      <c r="K461">
        <v>2</v>
      </c>
      <c r="L461">
        <v>0.248</v>
      </c>
      <c r="T461" s="127">
        <f t="shared" si="33"/>
        <v>459</v>
      </c>
      <c r="U461" t="str">
        <f t="shared" si="31"/>
        <v>H</v>
      </c>
      <c r="V461">
        <f>IF(U461="H",COUNTIF($U$3:$U461,"H"),"")</f>
        <v>252</v>
      </c>
      <c r="W461" t="str">
        <f>IF(U461="P",COUNTIF($U$3:$U461,"P"),"")</f>
        <v/>
      </c>
      <c r="X461" s="76" t="str">
        <f t="shared" si="30"/>
        <v>Tom Murphy</v>
      </c>
      <c r="Y461" t="str">
        <f>IFERROR(VLOOKUP($X461,PITCH!$B$7:$AJ$2004,29,FALSE),"")</f>
        <v/>
      </c>
      <c r="Z461" t="str">
        <f>IFERROR(VLOOKUP($X461,PITCH!$B$7:$AJ$2004,30,FALSE),"")</f>
        <v/>
      </c>
      <c r="AA461" t="str">
        <f>IFERROR(VLOOKUP($X461,PITCH!$B$7:$AJ$2004,31,FALSE),"")</f>
        <v/>
      </c>
      <c r="AB461" t="str">
        <f>IFERROR(VLOOKUP($X461,PITCH!$B$7:$AJ$2004,1,FALSE),"")</f>
        <v/>
      </c>
      <c r="AD461" s="108" t="str">
        <f>IFERROR(VLOOKUP($X461,Prospects!$A$3:$K$281,1,FALSE),"")</f>
        <v/>
      </c>
      <c r="AE461" s="108" t="str">
        <f>IFERROR(VLOOKUP($X461,Prospects!$A$3:$K$281,9,FALSE),"")</f>
        <v/>
      </c>
      <c r="AF461" s="108" t="str">
        <f>IFERROR(VLOOKUP($X461,Prospects!$A$3:$K$281,2,FALSE),"")</f>
        <v/>
      </c>
      <c r="AG461" s="110" t="str">
        <f>IFERROR(VLOOKUP($X461,Prospects!$A$3:$K$281,10,FALSE),"")</f>
        <v/>
      </c>
      <c r="AH461" s="110" t="str">
        <f>IFERROR(VLOOKUP($X461,Prospects!$A$3:$K$281,11,FALSE),"")</f>
        <v/>
      </c>
      <c r="AI461" s="110" t="str">
        <f>IFERROR(VLOOKUP($X461,Prospects!$A$3:$K$281,3,FALSE),"")</f>
        <v/>
      </c>
      <c r="AJ461" s="110" t="str">
        <f>IFERROR(VLOOKUP($X461,Prospects!$A$3:$K$281,4,FALSE),"")</f>
        <v/>
      </c>
      <c r="AK461" s="110" t="str">
        <f>IFERROR(VLOOKUP($X461,Prospects!$A$3:$K$281,5,FALSE),"")</f>
        <v/>
      </c>
      <c r="AL461" s="110" t="str">
        <f>IFERROR(VLOOKUP($X461,Prospects!$A$3:$K$281,6,FALSE),"")</f>
        <v/>
      </c>
      <c r="AN461" s="108" t="str">
        <f>IFERROR(VLOOKUP($X461,KEEPERS!$A$3:$H$300,1,FALSE),"")</f>
        <v/>
      </c>
      <c r="AO461" s="108" t="str">
        <f>IFERROR(VLOOKUP($X461,KEEPERS!$A$3:$H$300,5,FALSE),"")</f>
        <v/>
      </c>
      <c r="AP461" s="108" t="str">
        <f>IFERROR(VLOOKUP($X461,KEEPERS!$A$3:$H$300,2,FALSE),"")</f>
        <v/>
      </c>
      <c r="AQ461" s="110" t="str">
        <f>IFERROR(VLOOKUP($X461,KEEPERS!$A$3:$H$300,6,FALSE),"")</f>
        <v/>
      </c>
      <c r="AR461" s="110" t="str">
        <f>IFERROR(VLOOKUP($X461,KEEPERS!$A$3:$H$300,7,FALSE),"")</f>
        <v/>
      </c>
      <c r="AT461" s="110" t="str">
        <f>IFERROR(VLOOKUP($X461,HIT!$B$182:$AM$2000,1,FALSE),"")</f>
        <v>Tom Murphy</v>
      </c>
      <c r="AU461" s="407">
        <f>IFERROR(VLOOKUP($X461,HIT!$B$182:$AM$2000,32,FALSE),0)</f>
        <v>56.899999999999991</v>
      </c>
      <c r="AV461" s="407">
        <f>IFERROR(VLOOKUP($X461,HIT!$B$182:$AM$2000,33,FALSE),0)</f>
        <v>1.3878048780487804</v>
      </c>
      <c r="AW461" s="110" t="str">
        <f>IFERROR(VLOOKUP($X461,PITCH!$B$182:$AP$2000,1,FALSE),"")</f>
        <v/>
      </c>
      <c r="AX461" s="110">
        <f>IFERROR(VLOOKUP($X461,PITCH!$B$182:$AP$2000,35,FALSE),0)</f>
        <v>0</v>
      </c>
      <c r="AY461" s="110">
        <f>IFERROR(VLOOKUP($X461,PITCH!$B$182:$AP$2000,36,FALSE),0)</f>
        <v>0</v>
      </c>
      <c r="AZ461" s="408">
        <f t="shared" si="32"/>
        <v>56.899999999999991</v>
      </c>
      <c r="BA461" s="408">
        <f>IF(AZ461&gt;0,RANK(AZ461,AZ$3:AZ1121),"")</f>
        <v>567</v>
      </c>
      <c r="BB461" s="408">
        <f ca="1">IFERROR(VLOOKUP($X461,HIT!$B$182:$AP$2000,31,FALSE),0)</f>
        <v>217</v>
      </c>
      <c r="BC461" s="408">
        <f>IFERROR(VLOOKUP($X461,PITCH!$B$182:$AP$2000,34,FALSE),0)</f>
        <v>0</v>
      </c>
      <c r="BE461" s="110">
        <f>IFERROR(VLOOKUP($X461,OBP!$B$182:$AN$2001,32,FALSE),"")</f>
        <v>290</v>
      </c>
      <c r="BG461" s="110">
        <f>IFERROR(VLOOKUP($X461,OPS!$B$183:$AL$2002,31,FALSE),"")</f>
        <v>279</v>
      </c>
      <c r="BI461" s="110" t="str">
        <f>IFERROR(VLOOKUP($X461,PITCH!$B$205:$AP$2000,34,FALSE),"")</f>
        <v/>
      </c>
      <c r="BJ461" s="110" t="str">
        <f>IFERROR(VLOOKUP($X461,PITCH!$B$205:$AP$2000,34,FALSE),"")</f>
        <v/>
      </c>
      <c r="BK461" s="110" t="str">
        <f>IFERROR(VLOOKUP($X461,PITCH!$B$205:$AP$2000,34,FALSE),"")</f>
        <v/>
      </c>
    </row>
    <row r="462" spans="2:63" x14ac:dyDescent="0.2">
      <c r="B462" t="s">
        <v>497</v>
      </c>
      <c r="C462" t="s">
        <v>122</v>
      </c>
      <c r="D462" t="s">
        <v>114</v>
      </c>
      <c r="E462" t="s">
        <v>114</v>
      </c>
      <c r="F462">
        <v>-6</v>
      </c>
      <c r="G462">
        <v>262</v>
      </c>
      <c r="H462">
        <v>31</v>
      </c>
      <c r="I462">
        <v>14</v>
      </c>
      <c r="J462">
        <v>26</v>
      </c>
      <c r="K462">
        <v>4</v>
      </c>
      <c r="L462">
        <v>0.23899999999999999</v>
      </c>
      <c r="T462" s="127">
        <f t="shared" si="33"/>
        <v>460</v>
      </c>
      <c r="U462" t="str">
        <f t="shared" si="31"/>
        <v>H</v>
      </c>
      <c r="V462">
        <f>IF(U462="H",COUNTIF($U$3:$U462,"H"),"")</f>
        <v>253</v>
      </c>
      <c r="W462" t="str">
        <f>IF(U462="P",COUNTIF($U$3:$U462,"P"),"")</f>
        <v/>
      </c>
      <c r="X462" s="76" t="str">
        <f t="shared" si="30"/>
        <v>Scott Schebler</v>
      </c>
      <c r="Y462" t="str">
        <f>IFERROR(VLOOKUP($X462,PITCH!$B$7:$AJ$2004,29,FALSE),"")</f>
        <v/>
      </c>
      <c r="Z462" t="str">
        <f>IFERROR(VLOOKUP($X462,PITCH!$B$7:$AJ$2004,30,FALSE),"")</f>
        <v/>
      </c>
      <c r="AA462" t="str">
        <f>IFERROR(VLOOKUP($X462,PITCH!$B$7:$AJ$2004,31,FALSE),"")</f>
        <v/>
      </c>
      <c r="AB462" t="str">
        <f>IFERROR(VLOOKUP($X462,PITCH!$B$7:$AJ$2004,1,FALSE),"")</f>
        <v/>
      </c>
      <c r="AD462" s="108" t="str">
        <f>IFERROR(VLOOKUP($X462,Prospects!$A$3:$K$281,1,FALSE),"")</f>
        <v/>
      </c>
      <c r="AE462" s="108" t="str">
        <f>IFERROR(VLOOKUP($X462,Prospects!$A$3:$K$281,9,FALSE),"")</f>
        <v/>
      </c>
      <c r="AF462" s="108" t="str">
        <f>IFERROR(VLOOKUP($X462,Prospects!$A$3:$K$281,2,FALSE),"")</f>
        <v/>
      </c>
      <c r="AG462" s="110" t="str">
        <f>IFERROR(VLOOKUP($X462,Prospects!$A$3:$K$281,10,FALSE),"")</f>
        <v/>
      </c>
      <c r="AH462" s="110" t="str">
        <f>IFERROR(VLOOKUP($X462,Prospects!$A$3:$K$281,11,FALSE),"")</f>
        <v/>
      </c>
      <c r="AI462" s="110" t="str">
        <f>IFERROR(VLOOKUP($X462,Prospects!$A$3:$K$281,3,FALSE),"")</f>
        <v/>
      </c>
      <c r="AJ462" s="110" t="str">
        <f>IFERROR(VLOOKUP($X462,Prospects!$A$3:$K$281,4,FALSE),"")</f>
        <v/>
      </c>
      <c r="AK462" s="110" t="str">
        <f>IFERROR(VLOOKUP($X462,Prospects!$A$3:$K$281,5,FALSE),"")</f>
        <v/>
      </c>
      <c r="AL462" s="110" t="str">
        <f>IFERROR(VLOOKUP($X462,Prospects!$A$3:$K$281,6,FALSE),"")</f>
        <v/>
      </c>
      <c r="AN462" s="108" t="str">
        <f>IFERROR(VLOOKUP($X462,KEEPERS!$A$3:$H$300,1,FALSE),"")</f>
        <v/>
      </c>
      <c r="AO462" s="108" t="str">
        <f>IFERROR(VLOOKUP($X462,KEEPERS!$A$3:$H$300,5,FALSE),"")</f>
        <v/>
      </c>
      <c r="AP462" s="108" t="str">
        <f>IFERROR(VLOOKUP($X462,KEEPERS!$A$3:$H$300,2,FALSE),"")</f>
        <v/>
      </c>
      <c r="AQ462" s="110" t="str">
        <f>IFERROR(VLOOKUP($X462,KEEPERS!$A$3:$H$300,6,FALSE),"")</f>
        <v/>
      </c>
      <c r="AR462" s="110" t="str">
        <f>IFERROR(VLOOKUP($X462,KEEPERS!$A$3:$H$300,7,FALSE),"")</f>
        <v/>
      </c>
      <c r="AT462" s="110" t="str">
        <f>IFERROR(VLOOKUP($X462,HIT!$B$182:$AM$2000,1,FALSE),"")</f>
        <v>Scott Schebler</v>
      </c>
      <c r="AU462" s="407">
        <f>IFERROR(VLOOKUP($X462,HIT!$B$182:$AM$2000,32,FALSE),0)</f>
        <v>245.95</v>
      </c>
      <c r="AV462" s="407">
        <f>IFERROR(VLOOKUP($X462,HIT!$B$182:$AM$2000,33,FALSE),0)</f>
        <v>2.3423809523809522</v>
      </c>
      <c r="AW462" s="110" t="str">
        <f>IFERROR(VLOOKUP($X462,PITCH!$B$182:$AP$2000,1,FALSE),"")</f>
        <v/>
      </c>
      <c r="AX462" s="110">
        <f>IFERROR(VLOOKUP($X462,PITCH!$B$182:$AP$2000,35,FALSE),0)</f>
        <v>0</v>
      </c>
      <c r="AY462" s="110">
        <f>IFERROR(VLOOKUP($X462,PITCH!$B$182:$AP$2000,36,FALSE),0)</f>
        <v>0</v>
      </c>
      <c r="AZ462" s="408">
        <f t="shared" si="32"/>
        <v>245.95</v>
      </c>
      <c r="BA462" s="408">
        <f>IF(AZ462&gt;0,RANK(AZ462,AZ$3:AZ1122),"")</f>
        <v>336</v>
      </c>
      <c r="BB462" s="408">
        <f ca="1">IFERROR(VLOOKUP($X462,HIT!$B$182:$AP$2000,31,FALSE),0)</f>
        <v>139</v>
      </c>
      <c r="BC462" s="408">
        <f>IFERROR(VLOOKUP($X462,PITCH!$B$182:$AP$2000,34,FALSE),0)</f>
        <v>0</v>
      </c>
      <c r="BE462" s="110">
        <f>IFERROR(VLOOKUP($X462,OBP!$B$182:$AN$2001,32,FALSE),"")</f>
        <v>247</v>
      </c>
      <c r="BG462" s="110">
        <f>IFERROR(VLOOKUP($X462,OPS!$B$183:$AL$2002,31,FALSE),"")</f>
        <v>230</v>
      </c>
      <c r="BI462" s="110" t="str">
        <f>IFERROR(VLOOKUP($X462,PITCH!$B$205:$AP$2000,34,FALSE),"")</f>
        <v/>
      </c>
      <c r="BJ462" s="110" t="str">
        <f>IFERROR(VLOOKUP($X462,PITCH!$B$205:$AP$2000,34,FALSE),"")</f>
        <v/>
      </c>
      <c r="BK462" s="110" t="str">
        <f>IFERROR(VLOOKUP($X462,PITCH!$B$205:$AP$2000,34,FALSE),"")</f>
        <v/>
      </c>
    </row>
    <row r="463" spans="2:63" x14ac:dyDescent="0.2">
      <c r="B463" t="s">
        <v>320</v>
      </c>
      <c r="C463" t="s">
        <v>137</v>
      </c>
      <c r="D463" t="s">
        <v>112</v>
      </c>
      <c r="E463" t="s">
        <v>112</v>
      </c>
      <c r="F463">
        <v>-6</v>
      </c>
      <c r="G463">
        <v>388</v>
      </c>
      <c r="H463">
        <v>49</v>
      </c>
      <c r="I463">
        <v>15</v>
      </c>
      <c r="J463">
        <v>58</v>
      </c>
      <c r="K463">
        <v>1</v>
      </c>
      <c r="L463">
        <v>0.24199999999999999</v>
      </c>
      <c r="T463" s="127">
        <f t="shared" si="33"/>
        <v>461</v>
      </c>
      <c r="U463" t="str">
        <f t="shared" si="31"/>
        <v>H</v>
      </c>
      <c r="V463">
        <f>IF(U463="H",COUNTIF($U$3:$U463,"H"),"")</f>
        <v>254</v>
      </c>
      <c r="W463" t="str">
        <f>IF(U463="P",COUNTIF($U$3:$U463,"P"),"")</f>
        <v/>
      </c>
      <c r="X463" s="76" t="str">
        <f t="shared" si="30"/>
        <v>Mitch Moreland</v>
      </c>
      <c r="Y463" t="str">
        <f>IFERROR(VLOOKUP($X463,PITCH!$B$7:$AJ$2004,29,FALSE),"")</f>
        <v/>
      </c>
      <c r="Z463" t="str">
        <f>IFERROR(VLOOKUP($X463,PITCH!$B$7:$AJ$2004,30,FALSE),"")</f>
        <v/>
      </c>
      <c r="AA463" t="str">
        <f>IFERROR(VLOOKUP($X463,PITCH!$B$7:$AJ$2004,31,FALSE),"")</f>
        <v/>
      </c>
      <c r="AB463" t="str">
        <f>IFERROR(VLOOKUP($X463,PITCH!$B$7:$AJ$2004,1,FALSE),"")</f>
        <v/>
      </c>
      <c r="AD463" s="108" t="str">
        <f>IFERROR(VLOOKUP($X463,Prospects!$A$3:$K$281,1,FALSE),"")</f>
        <v/>
      </c>
      <c r="AE463" s="108" t="str">
        <f>IFERROR(VLOOKUP($X463,Prospects!$A$3:$K$281,9,FALSE),"")</f>
        <v/>
      </c>
      <c r="AF463" s="108" t="str">
        <f>IFERROR(VLOOKUP($X463,Prospects!$A$3:$K$281,2,FALSE),"")</f>
        <v/>
      </c>
      <c r="AG463" s="110" t="str">
        <f>IFERROR(VLOOKUP($X463,Prospects!$A$3:$K$281,10,FALSE),"")</f>
        <v/>
      </c>
      <c r="AH463" s="110" t="str">
        <f>IFERROR(VLOOKUP($X463,Prospects!$A$3:$K$281,11,FALSE),"")</f>
        <v/>
      </c>
      <c r="AI463" s="110" t="str">
        <f>IFERROR(VLOOKUP($X463,Prospects!$A$3:$K$281,3,FALSE),"")</f>
        <v/>
      </c>
      <c r="AJ463" s="110" t="str">
        <f>IFERROR(VLOOKUP($X463,Prospects!$A$3:$K$281,4,FALSE),"")</f>
        <v/>
      </c>
      <c r="AK463" s="110" t="str">
        <f>IFERROR(VLOOKUP($X463,Prospects!$A$3:$K$281,5,FALSE),"")</f>
        <v/>
      </c>
      <c r="AL463" s="110" t="str">
        <f>IFERROR(VLOOKUP($X463,Prospects!$A$3:$K$281,6,FALSE),"")</f>
        <v/>
      </c>
      <c r="AN463" s="108" t="str">
        <f>IFERROR(VLOOKUP($X463,KEEPERS!$A$3:$H$300,1,FALSE),"")</f>
        <v/>
      </c>
      <c r="AO463" s="108" t="str">
        <f>IFERROR(VLOOKUP($X463,KEEPERS!$A$3:$H$300,5,FALSE),"")</f>
        <v/>
      </c>
      <c r="AP463" s="108" t="str">
        <f>IFERROR(VLOOKUP($X463,KEEPERS!$A$3:$H$300,2,FALSE),"")</f>
        <v/>
      </c>
      <c r="AQ463" s="110" t="str">
        <f>IFERROR(VLOOKUP($X463,KEEPERS!$A$3:$H$300,6,FALSE),"")</f>
        <v/>
      </c>
      <c r="AR463" s="110" t="str">
        <f>IFERROR(VLOOKUP($X463,KEEPERS!$A$3:$H$300,7,FALSE),"")</f>
        <v/>
      </c>
      <c r="AT463" s="110" t="str">
        <f>IFERROR(VLOOKUP($X463,HIT!$B$182:$AM$2000,1,FALSE),"")</f>
        <v>Mitch Moreland</v>
      </c>
      <c r="AU463" s="407">
        <f>IFERROR(VLOOKUP($X463,HIT!$B$182:$AM$2000,32,FALSE),0)</f>
        <v>286.49999999999994</v>
      </c>
      <c r="AV463" s="407">
        <f>IFERROR(VLOOKUP($X463,HIT!$B$182:$AM$2000,33,FALSE),0)</f>
        <v>2.558035714285714</v>
      </c>
      <c r="AW463" s="110" t="str">
        <f>IFERROR(VLOOKUP($X463,PITCH!$B$182:$AP$2000,1,FALSE),"")</f>
        <v/>
      </c>
      <c r="AX463" s="110">
        <f>IFERROR(VLOOKUP($X463,PITCH!$B$182:$AP$2000,35,FALSE),0)</f>
        <v>0</v>
      </c>
      <c r="AY463" s="110">
        <f>IFERROR(VLOOKUP($X463,PITCH!$B$182:$AP$2000,36,FALSE),0)</f>
        <v>0</v>
      </c>
      <c r="AZ463" s="408">
        <f t="shared" si="32"/>
        <v>286.49999999999994</v>
      </c>
      <c r="BA463" s="408">
        <f>IF(AZ463&gt;0,RANK(AZ463,AZ$3:AZ1123),"")</f>
        <v>279</v>
      </c>
      <c r="BB463" s="408">
        <f ca="1">IFERROR(VLOOKUP($X463,HIT!$B$182:$AP$2000,31,FALSE),0)</f>
        <v>109</v>
      </c>
      <c r="BC463" s="408">
        <f>IFERROR(VLOOKUP($X463,PITCH!$B$182:$AP$2000,34,FALSE),0)</f>
        <v>0</v>
      </c>
      <c r="BE463" s="110">
        <f>IFERROR(VLOOKUP($X463,OBP!$B$182:$AN$2001,32,FALSE),"")</f>
        <v>195</v>
      </c>
      <c r="BG463" s="110">
        <f>IFERROR(VLOOKUP($X463,OPS!$B$183:$AL$2002,31,FALSE),"")</f>
        <v>187</v>
      </c>
      <c r="BI463" s="110" t="str">
        <f>IFERROR(VLOOKUP($X463,PITCH!$B$205:$AP$2000,34,FALSE),"")</f>
        <v/>
      </c>
      <c r="BJ463" s="110" t="str">
        <f>IFERROR(VLOOKUP($X463,PITCH!$B$205:$AP$2000,34,FALSE),"")</f>
        <v/>
      </c>
      <c r="BK463" s="110" t="str">
        <f>IFERROR(VLOOKUP($X463,PITCH!$B$205:$AP$2000,34,FALSE),"")</f>
        <v/>
      </c>
    </row>
    <row r="464" spans="2:63" x14ac:dyDescent="0.2">
      <c r="B464" t="s">
        <v>645</v>
      </c>
      <c r="C464" t="s">
        <v>123</v>
      </c>
      <c r="D464" t="s">
        <v>9</v>
      </c>
      <c r="E464" t="s">
        <v>9</v>
      </c>
      <c r="F464">
        <v>-6</v>
      </c>
      <c r="M464">
        <v>62</v>
      </c>
      <c r="N464">
        <v>6</v>
      </c>
      <c r="O464">
        <v>4</v>
      </c>
      <c r="P464">
        <v>4.13</v>
      </c>
      <c r="Q464">
        <v>1.36</v>
      </c>
      <c r="R464">
        <v>58</v>
      </c>
      <c r="T464" s="127">
        <f t="shared" si="33"/>
        <v>462</v>
      </c>
      <c r="U464" t="str">
        <f t="shared" si="31"/>
        <v>P</v>
      </c>
      <c r="V464" t="str">
        <f>IF(U464="H",COUNTIF($U$3:$U464,"H"),"")</f>
        <v/>
      </c>
      <c r="W464">
        <f>IF(U464="P",COUNTIF($U$3:$U464,"P"),"")</f>
        <v>208</v>
      </c>
      <c r="X464" s="76" t="str">
        <f t="shared" si="30"/>
        <v>Cam Bedrosian</v>
      </c>
      <c r="Y464">
        <f>IFERROR(VLOOKUP($X464,PITCH!$B$7:$AJ$2004,29,FALSE),"")</f>
        <v>8.4905660377358494</v>
      </c>
      <c r="Z464">
        <f>IFERROR(VLOOKUP($X464,PITCH!$B$7:$AJ$2004,30,FALSE),"")</f>
        <v>3.704974271012007</v>
      </c>
      <c r="AA464">
        <f>IFERROR(VLOOKUP($X464,PITCH!$B$7:$AJ$2004,31,FALSE),"")</f>
        <v>4.7855917667238419</v>
      </c>
      <c r="AB464" t="str">
        <f>IFERROR(VLOOKUP($X464,PITCH!$B$7:$AJ$2004,1,FALSE),"")</f>
        <v>Cam Bedrosian</v>
      </c>
      <c r="AD464" s="108" t="str">
        <f>IFERROR(VLOOKUP($X464,Prospects!$A$3:$K$281,1,FALSE),"")</f>
        <v/>
      </c>
      <c r="AE464" s="108" t="str">
        <f>IFERROR(VLOOKUP($X464,Prospects!$A$3:$K$281,9,FALSE),"")</f>
        <v/>
      </c>
      <c r="AF464" s="108" t="str">
        <f>IFERROR(VLOOKUP($X464,Prospects!$A$3:$K$281,2,FALSE),"")</f>
        <v/>
      </c>
      <c r="AG464" s="110" t="str">
        <f>IFERROR(VLOOKUP($X464,Prospects!$A$3:$K$281,10,FALSE),"")</f>
        <v/>
      </c>
      <c r="AH464" s="110" t="str">
        <f>IFERROR(VLOOKUP($X464,Prospects!$A$3:$K$281,11,FALSE),"")</f>
        <v/>
      </c>
      <c r="AI464" s="110" t="str">
        <f>IFERROR(VLOOKUP($X464,Prospects!$A$3:$K$281,3,FALSE),"")</f>
        <v/>
      </c>
      <c r="AJ464" s="110" t="str">
        <f>IFERROR(VLOOKUP($X464,Prospects!$A$3:$K$281,4,FALSE),"")</f>
        <v/>
      </c>
      <c r="AK464" s="110" t="str">
        <f>IFERROR(VLOOKUP($X464,Prospects!$A$3:$K$281,5,FALSE),"")</f>
        <v/>
      </c>
      <c r="AL464" s="110" t="str">
        <f>IFERROR(VLOOKUP($X464,Prospects!$A$3:$K$281,6,FALSE),"")</f>
        <v/>
      </c>
      <c r="AN464" s="108" t="str">
        <f>IFERROR(VLOOKUP($X464,KEEPERS!$A$3:$H$300,1,FALSE),"")</f>
        <v/>
      </c>
      <c r="AO464" s="108" t="str">
        <f>IFERROR(VLOOKUP($X464,KEEPERS!$A$3:$H$300,5,FALSE),"")</f>
        <v/>
      </c>
      <c r="AP464" s="108" t="str">
        <f>IFERROR(VLOOKUP($X464,KEEPERS!$A$3:$H$300,2,FALSE),"")</f>
        <v/>
      </c>
      <c r="AQ464" s="110" t="str">
        <f>IFERROR(VLOOKUP($X464,KEEPERS!$A$3:$H$300,6,FALSE),"")</f>
        <v/>
      </c>
      <c r="AR464" s="110" t="str">
        <f>IFERROR(VLOOKUP($X464,KEEPERS!$A$3:$H$300,7,FALSE),"")</f>
        <v/>
      </c>
      <c r="AT464" s="110" t="str">
        <f>IFERROR(VLOOKUP($X464,HIT!$B$182:$AM$2000,1,FALSE),"")</f>
        <v/>
      </c>
      <c r="AU464" s="407">
        <f>IFERROR(VLOOKUP($X464,HIT!$B$182:$AM$2000,32,FALSE),0)</f>
        <v>0</v>
      </c>
      <c r="AV464" s="407">
        <f>IFERROR(VLOOKUP($X464,HIT!$B$182:$AM$2000,33,FALSE),0)</f>
        <v>0</v>
      </c>
      <c r="AW464" s="110" t="str">
        <f>IFERROR(VLOOKUP($X464,PITCH!$B$182:$AP$2000,1,FALSE),"")</f>
        <v>Cam Bedrosian</v>
      </c>
      <c r="AX464" s="110">
        <f>IFERROR(VLOOKUP($X464,PITCH!$B$182:$AP$2000,35,FALSE),0)</f>
        <v>124.39999999999998</v>
      </c>
      <c r="AY464" s="110">
        <f>IFERROR(VLOOKUP($X464,PITCH!$B$182:$AP$2000,36,FALSE),0)</f>
        <v>1.9138461538461535</v>
      </c>
      <c r="AZ464" s="408">
        <f t="shared" si="32"/>
        <v>124.39999999999998</v>
      </c>
      <c r="BA464" s="408">
        <f>IF(AZ464&gt;0,RANK(AZ464,AZ$3:AZ1124),"")</f>
        <v>511</v>
      </c>
      <c r="BB464" s="408">
        <f>IFERROR(VLOOKUP($X464,HIT!$B$182:$AP$2000,31,FALSE),0)</f>
        <v>0</v>
      </c>
      <c r="BC464" s="408">
        <f ca="1">IFERROR(VLOOKUP($X464,PITCH!$B$182:$AP$2000,34,FALSE),0)</f>
        <v>347</v>
      </c>
      <c r="BE464" s="110" t="str">
        <f>IFERROR(VLOOKUP($X464,OBP!$B$182:$AN$2001,32,FALSE),"")</f>
        <v/>
      </c>
      <c r="BG464" s="110" t="str">
        <f>IFERROR(VLOOKUP($X464,OPS!$B$183:$AL$2002,31,FALSE),"")</f>
        <v/>
      </c>
      <c r="BI464" s="110">
        <f ca="1">IFERROR(VLOOKUP($X464,PITCH!$B$205:$AP$2000,34,FALSE),"")</f>
        <v>347</v>
      </c>
      <c r="BJ464" s="110">
        <f ca="1">IFERROR(VLOOKUP($X464,PITCH!$B$205:$AP$2000,34,FALSE),"")</f>
        <v>347</v>
      </c>
      <c r="BK464" s="110">
        <f ca="1">IFERROR(VLOOKUP($X464,PITCH!$B$205:$AP$2000,34,FALSE),"")</f>
        <v>347</v>
      </c>
    </row>
    <row r="465" spans="2:63" x14ac:dyDescent="0.2">
      <c r="B465" t="s">
        <v>475</v>
      </c>
      <c r="C465" t="s">
        <v>135</v>
      </c>
      <c r="D465" t="s">
        <v>114</v>
      </c>
      <c r="E465" t="s">
        <v>426</v>
      </c>
      <c r="F465">
        <v>-6</v>
      </c>
      <c r="G465">
        <v>313</v>
      </c>
      <c r="H465">
        <v>38</v>
      </c>
      <c r="I465">
        <v>14</v>
      </c>
      <c r="J465">
        <v>47</v>
      </c>
      <c r="K465">
        <v>2</v>
      </c>
      <c r="L465">
        <v>0.23100000000000001</v>
      </c>
      <c r="T465" s="127">
        <f t="shared" si="33"/>
        <v>463</v>
      </c>
      <c r="U465" t="str">
        <f t="shared" si="31"/>
        <v>H</v>
      </c>
      <c r="V465">
        <f>IF(U465="H",COUNTIF($U$3:$U465,"H"),"")</f>
        <v>255</v>
      </c>
      <c r="W465" t="str">
        <f>IF(U465="P",COUNTIF($U$3:$U465,"P"),"")</f>
        <v/>
      </c>
      <c r="X465" s="76" t="str">
        <f t="shared" si="30"/>
        <v>Adam Duvall</v>
      </c>
      <c r="Y465" t="str">
        <f>IFERROR(VLOOKUP($X465,PITCH!$B$7:$AJ$2004,29,FALSE),"")</f>
        <v/>
      </c>
      <c r="Z465" t="str">
        <f>IFERROR(VLOOKUP($X465,PITCH!$B$7:$AJ$2004,30,FALSE),"")</f>
        <v/>
      </c>
      <c r="AA465" t="str">
        <f>IFERROR(VLOOKUP($X465,PITCH!$B$7:$AJ$2004,31,FALSE),"")</f>
        <v/>
      </c>
      <c r="AB465" t="str">
        <f>IFERROR(VLOOKUP($X465,PITCH!$B$7:$AJ$2004,1,FALSE),"")</f>
        <v/>
      </c>
      <c r="AD465" s="108" t="str">
        <f>IFERROR(VLOOKUP($X465,Prospects!$A$3:$K$281,1,FALSE),"")</f>
        <v/>
      </c>
      <c r="AE465" s="108" t="str">
        <f>IFERROR(VLOOKUP($X465,Prospects!$A$3:$K$281,9,FALSE),"")</f>
        <v/>
      </c>
      <c r="AF465" s="108" t="str">
        <f>IFERROR(VLOOKUP($X465,Prospects!$A$3:$K$281,2,FALSE),"")</f>
        <v/>
      </c>
      <c r="AG465" s="110" t="str">
        <f>IFERROR(VLOOKUP($X465,Prospects!$A$3:$K$281,10,FALSE),"")</f>
        <v/>
      </c>
      <c r="AH465" s="110" t="str">
        <f>IFERROR(VLOOKUP($X465,Prospects!$A$3:$K$281,11,FALSE),"")</f>
        <v/>
      </c>
      <c r="AI465" s="110" t="str">
        <f>IFERROR(VLOOKUP($X465,Prospects!$A$3:$K$281,3,FALSE),"")</f>
        <v/>
      </c>
      <c r="AJ465" s="110" t="str">
        <f>IFERROR(VLOOKUP($X465,Prospects!$A$3:$K$281,4,FALSE),"")</f>
        <v/>
      </c>
      <c r="AK465" s="110" t="str">
        <f>IFERROR(VLOOKUP($X465,Prospects!$A$3:$K$281,5,FALSE),"")</f>
        <v/>
      </c>
      <c r="AL465" s="110" t="str">
        <f>IFERROR(VLOOKUP($X465,Prospects!$A$3:$K$281,6,FALSE),"")</f>
        <v/>
      </c>
      <c r="AN465" s="108" t="str">
        <f>IFERROR(VLOOKUP($X465,KEEPERS!$A$3:$H$300,1,FALSE),"")</f>
        <v/>
      </c>
      <c r="AO465" s="108" t="str">
        <f>IFERROR(VLOOKUP($X465,KEEPERS!$A$3:$H$300,5,FALSE),"")</f>
        <v/>
      </c>
      <c r="AP465" s="108" t="str">
        <f>IFERROR(VLOOKUP($X465,KEEPERS!$A$3:$H$300,2,FALSE),"")</f>
        <v/>
      </c>
      <c r="AQ465" s="110" t="str">
        <f>IFERROR(VLOOKUP($X465,KEEPERS!$A$3:$H$300,6,FALSE),"")</f>
        <v/>
      </c>
      <c r="AR465" s="110" t="str">
        <f>IFERROR(VLOOKUP($X465,KEEPERS!$A$3:$H$300,7,FALSE),"")</f>
        <v/>
      </c>
      <c r="AT465" s="110" t="str">
        <f>IFERROR(VLOOKUP($X465,HIT!$B$182:$AM$2000,1,FALSE),"")</f>
        <v>Adam Duvall</v>
      </c>
      <c r="AU465" s="407">
        <f>IFERROR(VLOOKUP($X465,HIT!$B$182:$AM$2000,32,FALSE),0)</f>
        <v>161.20000000000002</v>
      </c>
      <c r="AV465" s="407">
        <f>IFERROR(VLOOKUP($X465,HIT!$B$182:$AM$2000,33,FALSE),0)</f>
        <v>1.8744186046511631</v>
      </c>
      <c r="AW465" s="110" t="str">
        <f>IFERROR(VLOOKUP($X465,PITCH!$B$182:$AP$2000,1,FALSE),"")</f>
        <v/>
      </c>
      <c r="AX465" s="110">
        <f>IFERROR(VLOOKUP($X465,PITCH!$B$182:$AP$2000,35,FALSE),0)</f>
        <v>0</v>
      </c>
      <c r="AY465" s="110">
        <f>IFERROR(VLOOKUP($X465,PITCH!$B$182:$AP$2000,36,FALSE),0)</f>
        <v>0</v>
      </c>
      <c r="AZ465" s="408">
        <f t="shared" si="32"/>
        <v>161.20000000000002</v>
      </c>
      <c r="BA465" s="408">
        <f>IF(AZ465&gt;0,RANK(AZ465,AZ$3:AZ1125),"")</f>
        <v>438</v>
      </c>
      <c r="BB465" s="408">
        <f ca="1">IFERROR(VLOOKUP($X465,HIT!$B$182:$AP$2000,31,FALSE),0)</f>
        <v>206</v>
      </c>
      <c r="BC465" s="408">
        <f>IFERROR(VLOOKUP($X465,PITCH!$B$182:$AP$2000,34,FALSE),0)</f>
        <v>0</v>
      </c>
      <c r="BE465" s="110">
        <f>IFERROR(VLOOKUP($X465,OBP!$B$182:$AN$2001,32,FALSE),"")</f>
        <v>372</v>
      </c>
      <c r="BG465" s="110">
        <f>IFERROR(VLOOKUP($X465,OPS!$B$183:$AL$2002,31,FALSE),"")</f>
        <v>359</v>
      </c>
      <c r="BI465" s="110" t="str">
        <f>IFERROR(VLOOKUP($X465,PITCH!$B$205:$AP$2000,34,FALSE),"")</f>
        <v/>
      </c>
      <c r="BJ465" s="110" t="str">
        <f>IFERROR(VLOOKUP($X465,PITCH!$B$205:$AP$2000,34,FALSE),"")</f>
        <v/>
      </c>
      <c r="BK465" s="110" t="str">
        <f>IFERROR(VLOOKUP($X465,PITCH!$B$205:$AP$2000,34,FALSE),"")</f>
        <v/>
      </c>
    </row>
    <row r="466" spans="2:63" x14ac:dyDescent="0.2">
      <c r="B466" t="s">
        <v>491</v>
      </c>
      <c r="C466" t="s">
        <v>137</v>
      </c>
      <c r="D466" t="s">
        <v>992</v>
      </c>
      <c r="E466" t="s">
        <v>3453</v>
      </c>
      <c r="F466">
        <v>-6</v>
      </c>
      <c r="G466">
        <v>221</v>
      </c>
      <c r="H466">
        <v>27</v>
      </c>
      <c r="I466">
        <v>4</v>
      </c>
      <c r="J466">
        <v>20</v>
      </c>
      <c r="K466">
        <v>7</v>
      </c>
      <c r="L466">
        <v>0.252</v>
      </c>
      <c r="T466" s="127">
        <f t="shared" si="33"/>
        <v>464</v>
      </c>
      <c r="U466" t="str">
        <f t="shared" si="31"/>
        <v>H</v>
      </c>
      <c r="V466">
        <f>IF(U466="H",COUNTIF($U$3:$U466,"H"),"")</f>
        <v>256</v>
      </c>
      <c r="W466" t="str">
        <f>IF(U466="P",COUNTIF($U$3:$U466,"P"),"")</f>
        <v/>
      </c>
      <c r="X466" s="76" t="str">
        <f t="shared" si="30"/>
        <v>Blake Swihart</v>
      </c>
      <c r="Y466" t="str">
        <f>IFERROR(VLOOKUP($X466,PITCH!$B$7:$AJ$2004,29,FALSE),"")</f>
        <v/>
      </c>
      <c r="Z466" t="str">
        <f>IFERROR(VLOOKUP($X466,PITCH!$B$7:$AJ$2004,30,FALSE),"")</f>
        <v/>
      </c>
      <c r="AA466" t="str">
        <f>IFERROR(VLOOKUP($X466,PITCH!$B$7:$AJ$2004,31,FALSE),"")</f>
        <v/>
      </c>
      <c r="AB466" t="str">
        <f>IFERROR(VLOOKUP($X466,PITCH!$B$7:$AJ$2004,1,FALSE),"")</f>
        <v/>
      </c>
      <c r="AD466" s="108" t="str">
        <f>IFERROR(VLOOKUP($X466,Prospects!$A$3:$K$281,1,FALSE),"")</f>
        <v/>
      </c>
      <c r="AE466" s="108" t="str">
        <f>IFERROR(VLOOKUP($X466,Prospects!$A$3:$K$281,9,FALSE),"")</f>
        <v/>
      </c>
      <c r="AF466" s="108" t="str">
        <f>IFERROR(VLOOKUP($X466,Prospects!$A$3:$K$281,2,FALSE),"")</f>
        <v/>
      </c>
      <c r="AG466" s="110" t="str">
        <f>IFERROR(VLOOKUP($X466,Prospects!$A$3:$K$281,10,FALSE),"")</f>
        <v/>
      </c>
      <c r="AH466" s="110" t="str">
        <f>IFERROR(VLOOKUP($X466,Prospects!$A$3:$K$281,11,FALSE),"")</f>
        <v/>
      </c>
      <c r="AI466" s="110" t="str">
        <f>IFERROR(VLOOKUP($X466,Prospects!$A$3:$K$281,3,FALSE),"")</f>
        <v/>
      </c>
      <c r="AJ466" s="110" t="str">
        <f>IFERROR(VLOOKUP($X466,Prospects!$A$3:$K$281,4,FALSE),"")</f>
        <v/>
      </c>
      <c r="AK466" s="110" t="str">
        <f>IFERROR(VLOOKUP($X466,Prospects!$A$3:$K$281,5,FALSE),"")</f>
        <v/>
      </c>
      <c r="AL466" s="110" t="str">
        <f>IFERROR(VLOOKUP($X466,Prospects!$A$3:$K$281,6,FALSE),"")</f>
        <v/>
      </c>
      <c r="AN466" s="108" t="str">
        <f>IFERROR(VLOOKUP($X466,KEEPERS!$A$3:$H$300,1,FALSE),"")</f>
        <v/>
      </c>
      <c r="AO466" s="108" t="str">
        <f>IFERROR(VLOOKUP($X466,KEEPERS!$A$3:$H$300,5,FALSE),"")</f>
        <v/>
      </c>
      <c r="AP466" s="108" t="str">
        <f>IFERROR(VLOOKUP($X466,KEEPERS!$A$3:$H$300,2,FALSE),"")</f>
        <v/>
      </c>
      <c r="AQ466" s="110" t="str">
        <f>IFERROR(VLOOKUP($X466,KEEPERS!$A$3:$H$300,6,FALSE),"")</f>
        <v/>
      </c>
      <c r="AR466" s="110" t="str">
        <f>IFERROR(VLOOKUP($X466,KEEPERS!$A$3:$H$300,7,FALSE),"")</f>
        <v/>
      </c>
      <c r="AT466" s="110" t="str">
        <f>IFERROR(VLOOKUP($X466,HIT!$B$182:$AM$2000,1,FALSE),"")</f>
        <v>Blake Swihart</v>
      </c>
      <c r="AU466" s="407">
        <f>IFERROR(VLOOKUP($X466,HIT!$B$182:$AM$2000,32,FALSE),0)</f>
        <v>73.899999999999991</v>
      </c>
      <c r="AV466" s="407">
        <f>IFERROR(VLOOKUP($X466,HIT!$B$182:$AM$2000,33,FALSE),0)</f>
        <v>1.3943396226415092</v>
      </c>
      <c r="AW466" s="110" t="str">
        <f>IFERROR(VLOOKUP($X466,PITCH!$B$182:$AP$2000,1,FALSE),"")</f>
        <v/>
      </c>
      <c r="AX466" s="110">
        <f>IFERROR(VLOOKUP($X466,PITCH!$B$182:$AP$2000,35,FALSE),0)</f>
        <v>0</v>
      </c>
      <c r="AY466" s="110">
        <f>IFERROR(VLOOKUP($X466,PITCH!$B$182:$AP$2000,36,FALSE),0)</f>
        <v>0</v>
      </c>
      <c r="AZ466" s="408">
        <f t="shared" si="32"/>
        <v>73.899999999999991</v>
      </c>
      <c r="BA466" s="408">
        <f>IF(AZ466&gt;0,RANK(AZ466,AZ$3:AZ1126),"")</f>
        <v>559</v>
      </c>
      <c r="BB466" s="408">
        <f ca="1">IFERROR(VLOOKUP($X466,HIT!$B$182:$AP$2000,31,FALSE),0)</f>
        <v>508</v>
      </c>
      <c r="BC466" s="408">
        <f>IFERROR(VLOOKUP($X466,PITCH!$B$182:$AP$2000,34,FALSE),0)</f>
        <v>0</v>
      </c>
      <c r="BE466" s="110">
        <f>IFERROR(VLOOKUP($X466,OBP!$B$182:$AN$2001,32,FALSE),"")</f>
        <v>276</v>
      </c>
      <c r="BG466" s="110">
        <f>IFERROR(VLOOKUP($X466,OPS!$B$183:$AL$2002,31,FALSE),"")</f>
        <v>276</v>
      </c>
      <c r="BI466" s="110" t="str">
        <f>IFERROR(VLOOKUP($X466,PITCH!$B$205:$AP$2000,34,FALSE),"")</f>
        <v/>
      </c>
      <c r="BJ466" s="110" t="str">
        <f>IFERROR(VLOOKUP($X466,PITCH!$B$205:$AP$2000,34,FALSE),"")</f>
        <v/>
      </c>
      <c r="BK466" s="110" t="str">
        <f>IFERROR(VLOOKUP($X466,PITCH!$B$205:$AP$2000,34,FALSE),"")</f>
        <v/>
      </c>
    </row>
    <row r="467" spans="2:63" x14ac:dyDescent="0.2">
      <c r="B467" t="s">
        <v>331</v>
      </c>
      <c r="C467" t="s">
        <v>133</v>
      </c>
      <c r="D467" t="s">
        <v>111</v>
      </c>
      <c r="E467" t="s">
        <v>111</v>
      </c>
      <c r="F467">
        <v>-6</v>
      </c>
      <c r="M467">
        <v>167</v>
      </c>
      <c r="N467">
        <v>7</v>
      </c>
      <c r="O467">
        <v>0</v>
      </c>
      <c r="P467">
        <v>4.4800000000000004</v>
      </c>
      <c r="Q467">
        <v>1.38</v>
      </c>
      <c r="R467">
        <v>154</v>
      </c>
      <c r="T467" s="127">
        <f t="shared" si="33"/>
        <v>465</v>
      </c>
      <c r="U467" t="str">
        <f t="shared" si="31"/>
        <v>P</v>
      </c>
      <c r="V467" t="str">
        <f>IF(U467="H",COUNTIF($U$3:$U467,"H"),"")</f>
        <v/>
      </c>
      <c r="W467">
        <f>IF(U467="P",COUNTIF($U$3:$U467,"P"),"")</f>
        <v>209</v>
      </c>
      <c r="X467" s="76" t="str">
        <f t="shared" si="30"/>
        <v>Danny Duffy</v>
      </c>
      <c r="Y467">
        <f>IFERROR(VLOOKUP($X467,PITCH!$B$7:$AJ$2004,29,FALSE),"")</f>
        <v>7.8543307086614167</v>
      </c>
      <c r="Z467">
        <f>IFERROR(VLOOKUP($X467,PITCH!$B$7:$AJ$2004,30,FALSE),"")</f>
        <v>3.1889763779527556</v>
      </c>
      <c r="AA467">
        <f>IFERROR(VLOOKUP($X467,PITCH!$B$7:$AJ$2004,31,FALSE),"")</f>
        <v>4.6653543307086611</v>
      </c>
      <c r="AB467" t="str">
        <f>IFERROR(VLOOKUP($X467,PITCH!$B$7:$AJ$2004,1,FALSE),"")</f>
        <v>Danny Duffy</v>
      </c>
      <c r="AD467" s="108" t="str">
        <f>IFERROR(VLOOKUP($X467,Prospects!$A$3:$K$281,1,FALSE),"")</f>
        <v/>
      </c>
      <c r="AE467" s="108" t="str">
        <f>IFERROR(VLOOKUP($X467,Prospects!$A$3:$K$281,9,FALSE),"")</f>
        <v/>
      </c>
      <c r="AF467" s="108" t="str">
        <f>IFERROR(VLOOKUP($X467,Prospects!$A$3:$K$281,2,FALSE),"")</f>
        <v/>
      </c>
      <c r="AG467" s="110" t="str">
        <f>IFERROR(VLOOKUP($X467,Prospects!$A$3:$K$281,10,FALSE),"")</f>
        <v/>
      </c>
      <c r="AH467" s="110" t="str">
        <f>IFERROR(VLOOKUP($X467,Prospects!$A$3:$K$281,11,FALSE),"")</f>
        <v/>
      </c>
      <c r="AI467" s="110" t="str">
        <f>IFERROR(VLOOKUP($X467,Prospects!$A$3:$K$281,3,FALSE),"")</f>
        <v/>
      </c>
      <c r="AJ467" s="110" t="str">
        <f>IFERROR(VLOOKUP($X467,Prospects!$A$3:$K$281,4,FALSE),"")</f>
        <v/>
      </c>
      <c r="AK467" s="110" t="str">
        <f>IFERROR(VLOOKUP($X467,Prospects!$A$3:$K$281,5,FALSE),"")</f>
        <v/>
      </c>
      <c r="AL467" s="110" t="str">
        <f>IFERROR(VLOOKUP($X467,Prospects!$A$3:$K$281,6,FALSE),"")</f>
        <v/>
      </c>
      <c r="AN467" s="108" t="str">
        <f>IFERROR(VLOOKUP($X467,KEEPERS!$A$3:$H$300,1,FALSE),"")</f>
        <v/>
      </c>
      <c r="AO467" s="108" t="str">
        <f>IFERROR(VLOOKUP($X467,KEEPERS!$A$3:$H$300,5,FALSE),"")</f>
        <v/>
      </c>
      <c r="AP467" s="108" t="str">
        <f>IFERROR(VLOOKUP($X467,KEEPERS!$A$3:$H$300,2,FALSE),"")</f>
        <v/>
      </c>
      <c r="AQ467" s="110" t="str">
        <f>IFERROR(VLOOKUP($X467,KEEPERS!$A$3:$H$300,6,FALSE),"")</f>
        <v/>
      </c>
      <c r="AR467" s="110" t="str">
        <f>IFERROR(VLOOKUP($X467,KEEPERS!$A$3:$H$300,7,FALSE),"")</f>
        <v/>
      </c>
      <c r="AT467" s="110" t="str">
        <f>IFERROR(VLOOKUP($X467,HIT!$B$182:$AM$2000,1,FALSE),"")</f>
        <v/>
      </c>
      <c r="AU467" s="407">
        <f>IFERROR(VLOOKUP($X467,HIT!$B$182:$AM$2000,32,FALSE),0)</f>
        <v>0</v>
      </c>
      <c r="AV467" s="407">
        <f>IFERROR(VLOOKUP($X467,HIT!$B$182:$AM$2000,33,FALSE),0)</f>
        <v>0</v>
      </c>
      <c r="AW467" s="110" t="str">
        <f>IFERROR(VLOOKUP($X467,PITCH!$B$182:$AP$2000,1,FALSE),"")</f>
        <v>Danny Duffy</v>
      </c>
      <c r="AX467" s="110">
        <f>IFERROR(VLOOKUP($X467,PITCH!$B$182:$AP$2000,35,FALSE),0)</f>
        <v>291.70000000000005</v>
      </c>
      <c r="AY467" s="110">
        <f>IFERROR(VLOOKUP($X467,PITCH!$B$182:$AP$2000,36,FALSE),0)</f>
        <v>10.417857142857144</v>
      </c>
      <c r="AZ467" s="408">
        <f t="shared" si="32"/>
        <v>291.70000000000005</v>
      </c>
      <c r="BA467" s="408">
        <f>IF(AZ467&gt;0,RANK(AZ467,AZ$3:AZ1127),"")</f>
        <v>271</v>
      </c>
      <c r="BB467" s="408">
        <f>IFERROR(VLOOKUP($X467,HIT!$B$182:$AP$2000,31,FALSE),0)</f>
        <v>0</v>
      </c>
      <c r="BC467" s="408">
        <f ca="1">IFERROR(VLOOKUP($X467,PITCH!$B$182:$AP$2000,34,FALSE),0)</f>
        <v>66</v>
      </c>
      <c r="BE467" s="110" t="str">
        <f>IFERROR(VLOOKUP($X467,OBP!$B$182:$AN$2001,32,FALSE),"")</f>
        <v/>
      </c>
      <c r="BG467" s="110" t="str">
        <f>IFERROR(VLOOKUP($X467,OPS!$B$183:$AL$2002,31,FALSE),"")</f>
        <v/>
      </c>
      <c r="BI467" s="110">
        <f ca="1">IFERROR(VLOOKUP($X467,PITCH!$B$205:$AP$2000,34,FALSE),"")</f>
        <v>66</v>
      </c>
      <c r="BJ467" s="110">
        <f ca="1">IFERROR(VLOOKUP($X467,PITCH!$B$205:$AP$2000,34,FALSE),"")</f>
        <v>66</v>
      </c>
      <c r="BK467" s="110">
        <f ca="1">IFERROR(VLOOKUP($X467,PITCH!$B$205:$AP$2000,34,FALSE),"")</f>
        <v>66</v>
      </c>
    </row>
    <row r="468" spans="2:63" x14ac:dyDescent="0.2">
      <c r="B468" t="s">
        <v>916</v>
      </c>
      <c r="C468" t="s">
        <v>117</v>
      </c>
      <c r="D468" t="s">
        <v>112</v>
      </c>
      <c r="E468" t="s">
        <v>112</v>
      </c>
      <c r="F468">
        <v>-6</v>
      </c>
      <c r="G468">
        <v>304</v>
      </c>
      <c r="H468">
        <v>41</v>
      </c>
      <c r="I468">
        <v>16</v>
      </c>
      <c r="J468">
        <v>43</v>
      </c>
      <c r="K468">
        <v>0</v>
      </c>
      <c r="L468">
        <v>0.24399999999999999</v>
      </c>
      <c r="T468" s="127">
        <f t="shared" si="33"/>
        <v>466</v>
      </c>
      <c r="U468" t="str">
        <f t="shared" si="31"/>
        <v>H</v>
      </c>
      <c r="V468">
        <f>IF(U468="H",COUNTIF($U$3:$U468,"H"),"")</f>
        <v>257</v>
      </c>
      <c r="W468" t="str">
        <f>IF(U468="P",COUNTIF($U$3:$U468,"P"),"")</f>
        <v/>
      </c>
      <c r="X468" s="76" t="str">
        <f t="shared" si="30"/>
        <v>Ryon Healy</v>
      </c>
      <c r="Y468" t="str">
        <f>IFERROR(VLOOKUP($X468,PITCH!$B$7:$AJ$2004,29,FALSE),"")</f>
        <v/>
      </c>
      <c r="Z468" t="str">
        <f>IFERROR(VLOOKUP($X468,PITCH!$B$7:$AJ$2004,30,FALSE),"")</f>
        <v/>
      </c>
      <c r="AA468" t="str">
        <f>IFERROR(VLOOKUP($X468,PITCH!$B$7:$AJ$2004,31,FALSE),"")</f>
        <v/>
      </c>
      <c r="AB468" t="str">
        <f>IFERROR(VLOOKUP($X468,PITCH!$B$7:$AJ$2004,1,FALSE),"")</f>
        <v/>
      </c>
      <c r="AD468" s="108" t="str">
        <f>IFERROR(VLOOKUP($X468,Prospects!$A$3:$K$281,1,FALSE),"")</f>
        <v/>
      </c>
      <c r="AE468" s="108" t="str">
        <f>IFERROR(VLOOKUP($X468,Prospects!$A$3:$K$281,9,FALSE),"")</f>
        <v/>
      </c>
      <c r="AF468" s="108" t="str">
        <f>IFERROR(VLOOKUP($X468,Prospects!$A$3:$K$281,2,FALSE),"")</f>
        <v/>
      </c>
      <c r="AG468" s="110" t="str">
        <f>IFERROR(VLOOKUP($X468,Prospects!$A$3:$K$281,10,FALSE),"")</f>
        <v/>
      </c>
      <c r="AH468" s="110" t="str">
        <f>IFERROR(VLOOKUP($X468,Prospects!$A$3:$K$281,11,FALSE),"")</f>
        <v/>
      </c>
      <c r="AI468" s="110" t="str">
        <f>IFERROR(VLOOKUP($X468,Prospects!$A$3:$K$281,3,FALSE),"")</f>
        <v/>
      </c>
      <c r="AJ468" s="110" t="str">
        <f>IFERROR(VLOOKUP($X468,Prospects!$A$3:$K$281,4,FALSE),"")</f>
        <v/>
      </c>
      <c r="AK468" s="110" t="str">
        <f>IFERROR(VLOOKUP($X468,Prospects!$A$3:$K$281,5,FALSE),"")</f>
        <v/>
      </c>
      <c r="AL468" s="110" t="str">
        <f>IFERROR(VLOOKUP($X468,Prospects!$A$3:$K$281,6,FALSE),"")</f>
        <v/>
      </c>
      <c r="AN468" s="108" t="str">
        <f>IFERROR(VLOOKUP($X468,KEEPERS!$A$3:$H$300,1,FALSE),"")</f>
        <v/>
      </c>
      <c r="AO468" s="108" t="str">
        <f>IFERROR(VLOOKUP($X468,KEEPERS!$A$3:$H$300,5,FALSE),"")</f>
        <v/>
      </c>
      <c r="AP468" s="108" t="str">
        <f>IFERROR(VLOOKUP($X468,KEEPERS!$A$3:$H$300,2,FALSE),"")</f>
        <v/>
      </c>
      <c r="AQ468" s="110" t="str">
        <f>IFERROR(VLOOKUP($X468,KEEPERS!$A$3:$H$300,6,FALSE),"")</f>
        <v/>
      </c>
      <c r="AR468" s="110" t="str">
        <f>IFERROR(VLOOKUP($X468,KEEPERS!$A$3:$H$300,7,FALSE),"")</f>
        <v/>
      </c>
      <c r="AT468" s="110" t="str">
        <f>IFERROR(VLOOKUP($X468,HIT!$B$182:$AM$2000,1,FALSE),"")</f>
        <v>Ryon Healy</v>
      </c>
      <c r="AU468" s="407">
        <f>IFERROR(VLOOKUP($X468,HIT!$B$182:$AM$2000,32,FALSE),0)</f>
        <v>209.75000000000003</v>
      </c>
      <c r="AV468" s="407">
        <f>IFERROR(VLOOKUP($X468,HIT!$B$182:$AM$2000,33,FALSE),0)</f>
        <v>2.1623711340206189</v>
      </c>
      <c r="AW468" s="110" t="str">
        <f>IFERROR(VLOOKUP($X468,PITCH!$B$182:$AP$2000,1,FALSE),"")</f>
        <v/>
      </c>
      <c r="AX468" s="110">
        <f>IFERROR(VLOOKUP($X468,PITCH!$B$182:$AP$2000,35,FALSE),0)</f>
        <v>0</v>
      </c>
      <c r="AY468" s="110">
        <f>IFERROR(VLOOKUP($X468,PITCH!$B$182:$AP$2000,36,FALSE),0)</f>
        <v>0</v>
      </c>
      <c r="AZ468" s="408">
        <f t="shared" si="32"/>
        <v>209.75000000000003</v>
      </c>
      <c r="BA468" s="408">
        <f>IF(AZ468&gt;0,RANK(AZ468,AZ$3:AZ1128),"")</f>
        <v>376</v>
      </c>
      <c r="BB468" s="408">
        <f ca="1">IFERROR(VLOOKUP($X468,HIT!$B$182:$AP$2000,31,FALSE),0)</f>
        <v>152</v>
      </c>
      <c r="BC468" s="408">
        <f>IFERROR(VLOOKUP($X468,PITCH!$B$182:$AP$2000,34,FALSE),0)</f>
        <v>0</v>
      </c>
      <c r="BE468" s="110">
        <f>IFERROR(VLOOKUP($X468,OBP!$B$182:$AN$2001,32,FALSE),"")</f>
        <v>293</v>
      </c>
      <c r="BG468" s="110">
        <f>IFERROR(VLOOKUP($X468,OPS!$B$183:$AL$2002,31,FALSE),"")</f>
        <v>274</v>
      </c>
      <c r="BI468" s="110" t="str">
        <f>IFERROR(VLOOKUP($X468,PITCH!$B$205:$AP$2000,34,FALSE),"")</f>
        <v/>
      </c>
      <c r="BJ468" s="110" t="str">
        <f>IFERROR(VLOOKUP($X468,PITCH!$B$205:$AP$2000,34,FALSE),"")</f>
        <v/>
      </c>
      <c r="BK468" s="110" t="str">
        <f>IFERROR(VLOOKUP($X468,PITCH!$B$205:$AP$2000,34,FALSE),"")</f>
        <v/>
      </c>
    </row>
    <row r="469" spans="2:63" x14ac:dyDescent="0.2">
      <c r="B469" t="s">
        <v>2544</v>
      </c>
      <c r="C469" t="s">
        <v>131</v>
      </c>
      <c r="D469" t="s">
        <v>97</v>
      </c>
      <c r="E469" t="s">
        <v>97</v>
      </c>
      <c r="F469">
        <v>-6</v>
      </c>
      <c r="G469">
        <v>362</v>
      </c>
      <c r="H469">
        <v>37</v>
      </c>
      <c r="I469">
        <v>9</v>
      </c>
      <c r="J469">
        <v>45</v>
      </c>
      <c r="K469">
        <v>0</v>
      </c>
      <c r="L469">
        <v>0.24399999999999999</v>
      </c>
      <c r="T469" s="127">
        <f t="shared" si="33"/>
        <v>467</v>
      </c>
      <c r="U469" t="str">
        <f t="shared" si="31"/>
        <v>H</v>
      </c>
      <c r="V469">
        <f>IF(U469="H",COUNTIF($U$3:$U469,"H"),"")</f>
        <v>258</v>
      </c>
      <c r="W469" t="str">
        <f>IF(U469="P",COUNTIF($U$3:$U469,"P"),"")</f>
        <v/>
      </c>
      <c r="X469" s="76" t="str">
        <f t="shared" si="30"/>
        <v>Kevin Plawecki</v>
      </c>
      <c r="Y469" t="str">
        <f>IFERROR(VLOOKUP($X469,PITCH!$B$7:$AJ$2004,29,FALSE),"")</f>
        <v/>
      </c>
      <c r="Z469" t="str">
        <f>IFERROR(VLOOKUP($X469,PITCH!$B$7:$AJ$2004,30,FALSE),"")</f>
        <v/>
      </c>
      <c r="AA469" t="str">
        <f>IFERROR(VLOOKUP($X469,PITCH!$B$7:$AJ$2004,31,FALSE),"")</f>
        <v/>
      </c>
      <c r="AB469" t="str">
        <f>IFERROR(VLOOKUP($X469,PITCH!$B$7:$AJ$2004,1,FALSE),"")</f>
        <v/>
      </c>
      <c r="AD469" s="108" t="str">
        <f>IFERROR(VLOOKUP($X469,Prospects!$A$3:$K$281,1,FALSE),"")</f>
        <v/>
      </c>
      <c r="AE469" s="108" t="str">
        <f>IFERROR(VLOOKUP($X469,Prospects!$A$3:$K$281,9,FALSE),"")</f>
        <v/>
      </c>
      <c r="AF469" s="108" t="str">
        <f>IFERROR(VLOOKUP($X469,Prospects!$A$3:$K$281,2,FALSE),"")</f>
        <v/>
      </c>
      <c r="AG469" s="110" t="str">
        <f>IFERROR(VLOOKUP($X469,Prospects!$A$3:$K$281,10,FALSE),"")</f>
        <v/>
      </c>
      <c r="AH469" s="110" t="str">
        <f>IFERROR(VLOOKUP($X469,Prospects!$A$3:$K$281,11,FALSE),"")</f>
        <v/>
      </c>
      <c r="AI469" s="110" t="str">
        <f>IFERROR(VLOOKUP($X469,Prospects!$A$3:$K$281,3,FALSE),"")</f>
        <v/>
      </c>
      <c r="AJ469" s="110" t="str">
        <f>IFERROR(VLOOKUP($X469,Prospects!$A$3:$K$281,4,FALSE),"")</f>
        <v/>
      </c>
      <c r="AK469" s="110" t="str">
        <f>IFERROR(VLOOKUP($X469,Prospects!$A$3:$K$281,5,FALSE),"")</f>
        <v/>
      </c>
      <c r="AL469" s="110" t="str">
        <f>IFERROR(VLOOKUP($X469,Prospects!$A$3:$K$281,6,FALSE),"")</f>
        <v/>
      </c>
      <c r="AN469" s="108" t="str">
        <f>IFERROR(VLOOKUP($X469,KEEPERS!$A$3:$H$300,1,FALSE),"")</f>
        <v/>
      </c>
      <c r="AO469" s="108" t="str">
        <f>IFERROR(VLOOKUP($X469,KEEPERS!$A$3:$H$300,5,FALSE),"")</f>
        <v/>
      </c>
      <c r="AP469" s="108" t="str">
        <f>IFERROR(VLOOKUP($X469,KEEPERS!$A$3:$H$300,2,FALSE),"")</f>
        <v/>
      </c>
      <c r="AQ469" s="110" t="str">
        <f>IFERROR(VLOOKUP($X469,KEEPERS!$A$3:$H$300,6,FALSE),"")</f>
        <v/>
      </c>
      <c r="AR469" s="110" t="str">
        <f>IFERROR(VLOOKUP($X469,KEEPERS!$A$3:$H$300,7,FALSE),"")</f>
        <v/>
      </c>
      <c r="AT469" s="110" t="str">
        <f>IFERROR(VLOOKUP($X469,HIT!$B$182:$AM$2000,1,FALSE),"")</f>
        <v>Kevin Plawecki</v>
      </c>
      <c r="AU469" s="407">
        <f>IFERROR(VLOOKUP($X469,HIT!$B$182:$AM$2000,32,FALSE),0)</f>
        <v>167.90000000000003</v>
      </c>
      <c r="AV469" s="407">
        <f>IFERROR(VLOOKUP($X469,HIT!$B$182:$AM$2000,33,FALSE),0)</f>
        <v>1.8250000000000004</v>
      </c>
      <c r="AW469" s="110" t="str">
        <f>IFERROR(VLOOKUP($X469,PITCH!$B$182:$AP$2000,1,FALSE),"")</f>
        <v/>
      </c>
      <c r="AX469" s="110">
        <f>IFERROR(VLOOKUP($X469,PITCH!$B$182:$AP$2000,35,FALSE),0)</f>
        <v>0</v>
      </c>
      <c r="AY469" s="110">
        <f>IFERROR(VLOOKUP($X469,PITCH!$B$182:$AP$2000,36,FALSE),0)</f>
        <v>0</v>
      </c>
      <c r="AZ469" s="408">
        <f t="shared" si="32"/>
        <v>167.90000000000003</v>
      </c>
      <c r="BA469" s="408">
        <f>IF(AZ469&gt;0,RANK(AZ469,AZ$3:AZ1129),"")</f>
        <v>429</v>
      </c>
      <c r="BB469" s="408">
        <f ca="1">IFERROR(VLOOKUP($X469,HIT!$B$182:$AP$2000,31,FALSE),0)</f>
        <v>349</v>
      </c>
      <c r="BC469" s="408">
        <f>IFERROR(VLOOKUP($X469,PITCH!$B$182:$AP$2000,34,FALSE),0)</f>
        <v>0</v>
      </c>
      <c r="BE469" s="110">
        <f>IFERROR(VLOOKUP($X469,OBP!$B$182:$AN$2001,32,FALSE),"")</f>
        <v>207</v>
      </c>
      <c r="BG469" s="110">
        <f>IFERROR(VLOOKUP($X469,OPS!$B$183:$AL$2002,31,FALSE),"")</f>
        <v>207</v>
      </c>
      <c r="BI469" s="110" t="str">
        <f>IFERROR(VLOOKUP($X469,PITCH!$B$205:$AP$2000,34,FALSE),"")</f>
        <v/>
      </c>
      <c r="BJ469" s="110" t="str">
        <f>IFERROR(VLOOKUP($X469,PITCH!$B$205:$AP$2000,34,FALSE),"")</f>
        <v/>
      </c>
      <c r="BK469" s="110" t="str">
        <f>IFERROR(VLOOKUP($X469,PITCH!$B$205:$AP$2000,34,FALSE),"")</f>
        <v/>
      </c>
    </row>
    <row r="470" spans="2:63" x14ac:dyDescent="0.2">
      <c r="B470" t="s">
        <v>229</v>
      </c>
      <c r="C470" t="s">
        <v>714</v>
      </c>
      <c r="D470" t="s">
        <v>112</v>
      </c>
      <c r="E470" t="s">
        <v>426</v>
      </c>
      <c r="F470">
        <v>-6</v>
      </c>
      <c r="G470">
        <v>327</v>
      </c>
      <c r="H470">
        <v>38</v>
      </c>
      <c r="I470">
        <v>17</v>
      </c>
      <c r="J470">
        <v>44</v>
      </c>
      <c r="K470">
        <v>0</v>
      </c>
      <c r="L470">
        <v>0.26100000000000001</v>
      </c>
      <c r="T470" s="127">
        <f t="shared" si="33"/>
        <v>468</v>
      </c>
      <c r="U470" t="str">
        <f t="shared" si="31"/>
        <v>H</v>
      </c>
      <c r="V470">
        <f>IF(U470="H",COUNTIF($U$3:$U470,"H"),"")</f>
        <v>259</v>
      </c>
      <c r="W470" t="str">
        <f>IF(U470="P",COUNTIF($U$3:$U470,"P"),"")</f>
        <v/>
      </c>
      <c r="X470" s="76" t="str">
        <f t="shared" si="30"/>
        <v>Matt Adams</v>
      </c>
      <c r="Y470" t="str">
        <f>IFERROR(VLOOKUP($X470,PITCH!$B$7:$AJ$2004,29,FALSE),"")</f>
        <v/>
      </c>
      <c r="Z470" t="str">
        <f>IFERROR(VLOOKUP($X470,PITCH!$B$7:$AJ$2004,30,FALSE),"")</f>
        <v/>
      </c>
      <c r="AA470" t="str">
        <f>IFERROR(VLOOKUP($X470,PITCH!$B$7:$AJ$2004,31,FALSE),"")</f>
        <v/>
      </c>
      <c r="AB470" t="str">
        <f>IFERROR(VLOOKUP($X470,PITCH!$B$7:$AJ$2004,1,FALSE),"")</f>
        <v/>
      </c>
      <c r="AD470" s="108" t="str">
        <f>IFERROR(VLOOKUP($X470,Prospects!$A$3:$K$281,1,FALSE),"")</f>
        <v/>
      </c>
      <c r="AE470" s="108" t="str">
        <f>IFERROR(VLOOKUP($X470,Prospects!$A$3:$K$281,9,FALSE),"")</f>
        <v/>
      </c>
      <c r="AF470" s="108" t="str">
        <f>IFERROR(VLOOKUP($X470,Prospects!$A$3:$K$281,2,FALSE),"")</f>
        <v/>
      </c>
      <c r="AG470" s="110" t="str">
        <f>IFERROR(VLOOKUP($X470,Prospects!$A$3:$K$281,10,FALSE),"")</f>
        <v/>
      </c>
      <c r="AH470" s="110" t="str">
        <f>IFERROR(VLOOKUP($X470,Prospects!$A$3:$K$281,11,FALSE),"")</f>
        <v/>
      </c>
      <c r="AI470" s="110" t="str">
        <f>IFERROR(VLOOKUP($X470,Prospects!$A$3:$K$281,3,FALSE),"")</f>
        <v/>
      </c>
      <c r="AJ470" s="110" t="str">
        <f>IFERROR(VLOOKUP($X470,Prospects!$A$3:$K$281,4,FALSE),"")</f>
        <v/>
      </c>
      <c r="AK470" s="110" t="str">
        <f>IFERROR(VLOOKUP($X470,Prospects!$A$3:$K$281,5,FALSE),"")</f>
        <v/>
      </c>
      <c r="AL470" s="110" t="str">
        <f>IFERROR(VLOOKUP($X470,Prospects!$A$3:$K$281,6,FALSE),"")</f>
        <v/>
      </c>
      <c r="AN470" s="108" t="str">
        <f>IFERROR(VLOOKUP($X470,KEEPERS!$A$3:$H$300,1,FALSE),"")</f>
        <v/>
      </c>
      <c r="AO470" s="108" t="str">
        <f>IFERROR(VLOOKUP($X470,KEEPERS!$A$3:$H$300,5,FALSE),"")</f>
        <v/>
      </c>
      <c r="AP470" s="108" t="str">
        <f>IFERROR(VLOOKUP($X470,KEEPERS!$A$3:$H$300,2,FALSE),"")</f>
        <v/>
      </c>
      <c r="AQ470" s="110" t="str">
        <f>IFERROR(VLOOKUP($X470,KEEPERS!$A$3:$H$300,6,FALSE),"")</f>
        <v/>
      </c>
      <c r="AR470" s="110" t="str">
        <f>IFERROR(VLOOKUP($X470,KEEPERS!$A$3:$H$300,7,FALSE),"")</f>
        <v/>
      </c>
      <c r="AT470" s="110" t="str">
        <f>IFERROR(VLOOKUP($X470,HIT!$B$182:$AM$2000,1,FALSE),"")</f>
        <v>Matt Adams</v>
      </c>
      <c r="AU470" s="407">
        <f>IFERROR(VLOOKUP($X470,HIT!$B$182:$AM$2000,32,FALSE),0)</f>
        <v>140.99999999999997</v>
      </c>
      <c r="AV470" s="407">
        <f>IFERROR(VLOOKUP($X470,HIT!$B$182:$AM$2000,33,FALSE),0)</f>
        <v>1.9859154929577461</v>
      </c>
      <c r="AW470" s="110" t="str">
        <f>IFERROR(VLOOKUP($X470,PITCH!$B$182:$AP$2000,1,FALSE),"")</f>
        <v/>
      </c>
      <c r="AX470" s="110">
        <f>IFERROR(VLOOKUP($X470,PITCH!$B$182:$AP$2000,35,FALSE),0)</f>
        <v>0</v>
      </c>
      <c r="AY470" s="110">
        <f>IFERROR(VLOOKUP($X470,PITCH!$B$182:$AP$2000,36,FALSE),0)</f>
        <v>0</v>
      </c>
      <c r="AZ470" s="408">
        <f t="shared" si="32"/>
        <v>140.99999999999997</v>
      </c>
      <c r="BA470" s="408">
        <f>IF(AZ470&gt;0,RANK(AZ470,AZ$3:AZ1130),"")</f>
        <v>483</v>
      </c>
      <c r="BB470" s="408">
        <f ca="1">IFERROR(VLOOKUP($X470,HIT!$B$182:$AP$2000,31,FALSE),0)</f>
        <v>71</v>
      </c>
      <c r="BC470" s="408">
        <f>IFERROR(VLOOKUP($X470,PITCH!$B$182:$AP$2000,34,FALSE),0)</f>
        <v>0</v>
      </c>
      <c r="BE470" s="110">
        <f>IFERROR(VLOOKUP($X470,OBP!$B$182:$AN$2001,32,FALSE),"")</f>
        <v>358</v>
      </c>
      <c r="BG470" s="110">
        <f>IFERROR(VLOOKUP($X470,OPS!$B$183:$AL$2002,31,FALSE),"")</f>
        <v>345</v>
      </c>
      <c r="BI470" s="110" t="str">
        <f>IFERROR(VLOOKUP($X470,PITCH!$B$205:$AP$2000,34,FALSE),"")</f>
        <v/>
      </c>
      <c r="BJ470" s="110" t="str">
        <f>IFERROR(VLOOKUP($X470,PITCH!$B$205:$AP$2000,34,FALSE),"")</f>
        <v/>
      </c>
      <c r="BK470" s="110" t="str">
        <f>IFERROR(VLOOKUP($X470,PITCH!$B$205:$AP$2000,34,FALSE),"")</f>
        <v/>
      </c>
    </row>
    <row r="471" spans="2:63" x14ac:dyDescent="0.2">
      <c r="B471" t="s">
        <v>3454</v>
      </c>
      <c r="C471" t="s">
        <v>715</v>
      </c>
      <c r="D471" t="s">
        <v>1024</v>
      </c>
      <c r="E471" t="s">
        <v>3434</v>
      </c>
      <c r="F471">
        <v>-6</v>
      </c>
      <c r="G471">
        <v>387</v>
      </c>
      <c r="H471">
        <v>41</v>
      </c>
      <c r="I471">
        <v>15</v>
      </c>
      <c r="J471">
        <v>40</v>
      </c>
      <c r="K471">
        <v>4</v>
      </c>
      <c r="L471">
        <v>0.26200000000000001</v>
      </c>
      <c r="T471" s="127">
        <f t="shared" si="33"/>
        <v>469</v>
      </c>
      <c r="U471" t="str">
        <f t="shared" si="31"/>
        <v>H</v>
      </c>
      <c r="V471">
        <f>IF(U471="H",COUNTIF($U$3:$U471,"H"),"")</f>
        <v>260</v>
      </c>
      <c r="W471" t="str">
        <f>IF(U471="P",COUNTIF($U$3:$U471,"P"),"")</f>
        <v/>
      </c>
      <c r="X471" s="76" t="str">
        <f t="shared" si="30"/>
        <v>Enrique Hernandez</v>
      </c>
      <c r="Y471" t="str">
        <f>IFERROR(VLOOKUP($X471,PITCH!$B$7:$AJ$2004,29,FALSE),"")</f>
        <v/>
      </c>
      <c r="Z471" t="str">
        <f>IFERROR(VLOOKUP($X471,PITCH!$B$7:$AJ$2004,30,FALSE),"")</f>
        <v/>
      </c>
      <c r="AA471" t="str">
        <f>IFERROR(VLOOKUP($X471,PITCH!$B$7:$AJ$2004,31,FALSE),"")</f>
        <v/>
      </c>
      <c r="AB471" t="str">
        <f>IFERROR(VLOOKUP($X471,PITCH!$B$7:$AJ$2004,1,FALSE),"")</f>
        <v/>
      </c>
      <c r="AD471" s="108" t="str">
        <f>IFERROR(VLOOKUP($X471,Prospects!$A$3:$K$281,1,FALSE),"")</f>
        <v/>
      </c>
      <c r="AE471" s="108" t="str">
        <f>IFERROR(VLOOKUP($X471,Prospects!$A$3:$K$281,9,FALSE),"")</f>
        <v/>
      </c>
      <c r="AF471" s="108" t="str">
        <f>IFERROR(VLOOKUP($X471,Prospects!$A$3:$K$281,2,FALSE),"")</f>
        <v/>
      </c>
      <c r="AG471" s="110" t="str">
        <f>IFERROR(VLOOKUP($X471,Prospects!$A$3:$K$281,10,FALSE),"")</f>
        <v/>
      </c>
      <c r="AH471" s="110" t="str">
        <f>IFERROR(VLOOKUP($X471,Prospects!$A$3:$K$281,11,FALSE),"")</f>
        <v/>
      </c>
      <c r="AI471" s="110" t="str">
        <f>IFERROR(VLOOKUP($X471,Prospects!$A$3:$K$281,3,FALSE),"")</f>
        <v/>
      </c>
      <c r="AJ471" s="110" t="str">
        <f>IFERROR(VLOOKUP($X471,Prospects!$A$3:$K$281,4,FALSE),"")</f>
        <v/>
      </c>
      <c r="AK471" s="110" t="str">
        <f>IFERROR(VLOOKUP($X471,Prospects!$A$3:$K$281,5,FALSE),"")</f>
        <v/>
      </c>
      <c r="AL471" s="110" t="str">
        <f>IFERROR(VLOOKUP($X471,Prospects!$A$3:$K$281,6,FALSE),"")</f>
        <v/>
      </c>
      <c r="AN471" s="108" t="str">
        <f>IFERROR(VLOOKUP($X471,KEEPERS!$A$3:$H$300,1,FALSE),"")</f>
        <v/>
      </c>
      <c r="AO471" s="108" t="str">
        <f>IFERROR(VLOOKUP($X471,KEEPERS!$A$3:$H$300,5,FALSE),"")</f>
        <v/>
      </c>
      <c r="AP471" s="108" t="str">
        <f>IFERROR(VLOOKUP($X471,KEEPERS!$A$3:$H$300,2,FALSE),"")</f>
        <v/>
      </c>
      <c r="AQ471" s="110" t="str">
        <f>IFERROR(VLOOKUP($X471,KEEPERS!$A$3:$H$300,6,FALSE),"")</f>
        <v/>
      </c>
      <c r="AR471" s="110" t="str">
        <f>IFERROR(VLOOKUP($X471,KEEPERS!$A$3:$H$300,7,FALSE),"")</f>
        <v/>
      </c>
      <c r="AT471" s="110" t="str">
        <f>IFERROR(VLOOKUP($X471,HIT!$B$182:$AM$2000,1,FALSE),"")</f>
        <v>Enrique Hernandez</v>
      </c>
      <c r="AU471" s="407">
        <f>IFERROR(VLOOKUP($X471,HIT!$B$182:$AM$2000,32,FALSE),0)</f>
        <v>300</v>
      </c>
      <c r="AV471" s="407">
        <f>IFERROR(VLOOKUP($X471,HIT!$B$182:$AM$2000,33,FALSE),0)</f>
        <v>2.5</v>
      </c>
      <c r="AW471" s="110" t="str">
        <f>IFERROR(VLOOKUP($X471,PITCH!$B$182:$AP$2000,1,FALSE),"")</f>
        <v/>
      </c>
      <c r="AX471" s="110">
        <f>IFERROR(VLOOKUP($X471,PITCH!$B$182:$AP$2000,35,FALSE),0)</f>
        <v>0</v>
      </c>
      <c r="AY471" s="110">
        <f>IFERROR(VLOOKUP($X471,PITCH!$B$182:$AP$2000,36,FALSE),0)</f>
        <v>0</v>
      </c>
      <c r="AZ471" s="408">
        <f t="shared" si="32"/>
        <v>300</v>
      </c>
      <c r="BA471" s="408">
        <f>IF(AZ471&gt;0,RANK(AZ471,AZ$3:AZ1131),"")</f>
        <v>258</v>
      </c>
      <c r="BB471" s="408">
        <f ca="1">IFERROR(VLOOKUP($X471,HIT!$B$182:$AP$2000,31,FALSE),0)</f>
        <v>142</v>
      </c>
      <c r="BC471" s="408">
        <f>IFERROR(VLOOKUP($X471,PITCH!$B$182:$AP$2000,34,FALSE),0)</f>
        <v>0</v>
      </c>
      <c r="BE471" s="110">
        <f>IFERROR(VLOOKUP($X471,OBP!$B$182:$AN$2001,32,FALSE),"")</f>
        <v>200</v>
      </c>
      <c r="BG471" s="110">
        <f>IFERROR(VLOOKUP($X471,OPS!$B$183:$AL$2002,31,FALSE),"")</f>
        <v>198</v>
      </c>
      <c r="BI471" s="110" t="str">
        <f>IFERROR(VLOOKUP($X471,PITCH!$B$205:$AP$2000,34,FALSE),"")</f>
        <v/>
      </c>
      <c r="BJ471" s="110" t="str">
        <f>IFERROR(VLOOKUP($X471,PITCH!$B$205:$AP$2000,34,FALSE),"")</f>
        <v/>
      </c>
      <c r="BK471" s="110" t="str">
        <f>IFERROR(VLOOKUP($X471,PITCH!$B$205:$AP$2000,34,FALSE),"")</f>
        <v/>
      </c>
    </row>
    <row r="472" spans="2:63" x14ac:dyDescent="0.2">
      <c r="B472" t="s">
        <v>745</v>
      </c>
      <c r="C472" t="s">
        <v>120</v>
      </c>
      <c r="D472" t="s">
        <v>110</v>
      </c>
      <c r="E472" t="s">
        <v>110</v>
      </c>
      <c r="F472">
        <v>-7</v>
      </c>
      <c r="G472">
        <v>289</v>
      </c>
      <c r="H472">
        <v>32</v>
      </c>
      <c r="I472">
        <v>12</v>
      </c>
      <c r="J472">
        <v>41</v>
      </c>
      <c r="K472">
        <v>5</v>
      </c>
      <c r="L472">
        <v>0.26800000000000002</v>
      </c>
      <c r="T472" s="127">
        <f t="shared" si="33"/>
        <v>470</v>
      </c>
      <c r="U472" t="str">
        <f t="shared" si="31"/>
        <v>H</v>
      </c>
      <c r="V472">
        <f>IF(U472="H",COUNTIF($U$3:$U472,"H"),"")</f>
        <v>261</v>
      </c>
      <c r="W472" t="str">
        <f>IF(U472="P",COUNTIF($U$3:$U472,"P"),"")</f>
        <v/>
      </c>
      <c r="X472" s="76" t="str">
        <f t="shared" si="30"/>
        <v>Brendan Rodgers</v>
      </c>
      <c r="Y472" t="str">
        <f>IFERROR(VLOOKUP($X472,PITCH!$B$7:$AJ$2004,29,FALSE),"")</f>
        <v/>
      </c>
      <c r="Z472" t="str">
        <f>IFERROR(VLOOKUP($X472,PITCH!$B$7:$AJ$2004,30,FALSE),"")</f>
        <v/>
      </c>
      <c r="AA472" t="str">
        <f>IFERROR(VLOOKUP($X472,PITCH!$B$7:$AJ$2004,31,FALSE),"")</f>
        <v/>
      </c>
      <c r="AB472" t="str">
        <f>IFERROR(VLOOKUP($X472,PITCH!$B$7:$AJ$2004,1,FALSE),"")</f>
        <v/>
      </c>
      <c r="AD472" s="108" t="str">
        <f>IFERROR(VLOOKUP($X472,Prospects!$A$3:$K$281,1,FALSE),"")</f>
        <v>Brendan Rodgers</v>
      </c>
      <c r="AE472" s="108" t="str">
        <f>IFERROR(VLOOKUP($X472,Prospects!$A$3:$K$281,9,FALSE),"")</f>
        <v>H</v>
      </c>
      <c r="AF472" s="108">
        <f>IFERROR(VLOOKUP($X472,Prospects!$A$3:$K$281,2,FALSE),"")</f>
        <v>12</v>
      </c>
      <c r="AG472" s="110">
        <f>IFERROR(VLOOKUP($X472,Prospects!$A$3:$K$281,10,FALSE),"")</f>
        <v>12</v>
      </c>
      <c r="AH472" s="110" t="str">
        <f>IFERROR(VLOOKUP($X472,Prospects!$A$3:$K$281,11,FALSE),"")</f>
        <v/>
      </c>
      <c r="AI472" s="110" t="str">
        <f>IFERROR(VLOOKUP($X472,Prospects!$A$3:$K$281,3,FALSE),"")</f>
        <v>SS</v>
      </c>
      <c r="AJ472" s="110">
        <f>IFERROR(VLOOKUP($X472,Prospects!$A$3:$K$281,4,FALSE),"")</f>
        <v>2019</v>
      </c>
      <c r="AK472" s="110">
        <f>IFERROR(VLOOKUP($X472,Prospects!$A$3:$K$281,5,FALSE),"")</f>
        <v>0</v>
      </c>
      <c r="AL472" s="110" t="str">
        <f>IFERROR(VLOOKUP($X472,Prospects!$A$3:$K$281,6,FALSE),"")</f>
        <v>COL</v>
      </c>
      <c r="AN472" s="108" t="str">
        <f>IFERROR(VLOOKUP($X472,KEEPERS!$A$3:$H$300,1,FALSE),"")</f>
        <v/>
      </c>
      <c r="AO472" s="108" t="str">
        <f>IFERROR(VLOOKUP($X472,KEEPERS!$A$3:$H$300,5,FALSE),"")</f>
        <v/>
      </c>
      <c r="AP472" s="108" t="str">
        <f>IFERROR(VLOOKUP($X472,KEEPERS!$A$3:$H$300,2,FALSE),"")</f>
        <v/>
      </c>
      <c r="AQ472" s="110" t="str">
        <f>IFERROR(VLOOKUP($X472,KEEPERS!$A$3:$H$300,6,FALSE),"")</f>
        <v/>
      </c>
      <c r="AR472" s="110" t="str">
        <f>IFERROR(VLOOKUP($X472,KEEPERS!$A$3:$H$300,7,FALSE),"")</f>
        <v/>
      </c>
      <c r="AT472" s="110" t="str">
        <f>IFERROR(VLOOKUP($X472,HIT!$B$182:$AM$2000,1,FALSE),"")</f>
        <v>Brendan Rodgers</v>
      </c>
      <c r="AU472" s="407">
        <f>IFERROR(VLOOKUP($X472,HIT!$B$182:$AM$2000,32,FALSE),0)</f>
        <v>78.800000000000011</v>
      </c>
      <c r="AV472" s="407">
        <f>IFERROR(VLOOKUP($X472,HIT!$B$182:$AM$2000,33,FALSE),0)</f>
        <v>2.073684210526316</v>
      </c>
      <c r="AW472" s="110" t="str">
        <f>IFERROR(VLOOKUP($X472,PITCH!$B$182:$AP$2000,1,FALSE),"")</f>
        <v/>
      </c>
      <c r="AX472" s="110">
        <f>IFERROR(VLOOKUP($X472,PITCH!$B$182:$AP$2000,35,FALSE),0)</f>
        <v>0</v>
      </c>
      <c r="AY472" s="110">
        <f>IFERROR(VLOOKUP($X472,PITCH!$B$182:$AP$2000,36,FALSE),0)</f>
        <v>0</v>
      </c>
      <c r="AZ472" s="408">
        <f t="shared" si="32"/>
        <v>78.800000000000011</v>
      </c>
      <c r="BA472" s="408">
        <f>IF(AZ472&gt;0,RANK(AZ472,AZ$3:AZ1132),"")</f>
        <v>553</v>
      </c>
      <c r="BB472" s="408">
        <f ca="1">IFERROR(VLOOKUP($X472,HIT!$B$182:$AP$2000,31,FALSE),0)</f>
        <v>95</v>
      </c>
      <c r="BC472" s="408">
        <f>IFERROR(VLOOKUP($X472,PITCH!$B$182:$AP$2000,34,FALSE),0)</f>
        <v>0</v>
      </c>
      <c r="BE472" s="110">
        <f>IFERROR(VLOOKUP($X472,OBP!$B$182:$AN$2001,32,FALSE),"")</f>
        <v>404</v>
      </c>
      <c r="BG472" s="110">
        <f>IFERROR(VLOOKUP($X472,OPS!$B$183:$AL$2002,31,FALSE),"")</f>
        <v>402</v>
      </c>
      <c r="BI472" s="110" t="str">
        <f>IFERROR(VLOOKUP($X472,PITCH!$B$205:$AP$2000,34,FALSE),"")</f>
        <v/>
      </c>
      <c r="BJ472" s="110" t="str">
        <f>IFERROR(VLOOKUP($X472,PITCH!$B$205:$AP$2000,34,FALSE),"")</f>
        <v/>
      </c>
      <c r="BK472" s="110" t="str">
        <f>IFERROR(VLOOKUP($X472,PITCH!$B$205:$AP$2000,34,FALSE),"")</f>
        <v/>
      </c>
    </row>
    <row r="473" spans="2:63" x14ac:dyDescent="0.2">
      <c r="B473" t="s">
        <v>349</v>
      </c>
      <c r="C473" t="s">
        <v>123</v>
      </c>
      <c r="D473" t="s">
        <v>111</v>
      </c>
      <c r="E473" t="s">
        <v>111</v>
      </c>
      <c r="F473">
        <v>-7</v>
      </c>
      <c r="M473">
        <v>149</v>
      </c>
      <c r="N473">
        <v>8</v>
      </c>
      <c r="O473">
        <v>0</v>
      </c>
      <c r="P473">
        <v>4.54</v>
      </c>
      <c r="Q473">
        <v>1.33</v>
      </c>
      <c r="R473">
        <v>127</v>
      </c>
      <c r="T473" s="127">
        <f t="shared" si="33"/>
        <v>471</v>
      </c>
      <c r="U473" t="str">
        <f t="shared" si="31"/>
        <v>P</v>
      </c>
      <c r="V473" t="str">
        <f>IF(U473="H",COUNTIF($U$3:$U473,"H"),"")</f>
        <v/>
      </c>
      <c r="W473">
        <f>IF(U473="P",COUNTIF($U$3:$U473,"P"),"")</f>
        <v>210</v>
      </c>
      <c r="X473" s="76" t="str">
        <f t="shared" si="30"/>
        <v>Matt Harvey</v>
      </c>
      <c r="Y473">
        <f>IFERROR(VLOOKUP($X473,PITCH!$B$7:$AJ$2004,29,FALSE),"")</f>
        <v>6.7901234567901225</v>
      </c>
      <c r="Z473">
        <f>IFERROR(VLOOKUP($X473,PITCH!$B$7:$AJ$2004,30,FALSE),"")</f>
        <v>2.5925925925925926</v>
      </c>
      <c r="AA473">
        <f>IFERROR(VLOOKUP($X473,PITCH!$B$7:$AJ$2004,31,FALSE),"")</f>
        <v>4.19753086419753</v>
      </c>
      <c r="AB473" t="str">
        <f>IFERROR(VLOOKUP($X473,PITCH!$B$7:$AJ$2004,1,FALSE),"")</f>
        <v>Matt Harvey</v>
      </c>
      <c r="AD473" s="108" t="str">
        <f>IFERROR(VLOOKUP($X473,Prospects!$A$3:$K$281,1,FALSE),"")</f>
        <v/>
      </c>
      <c r="AE473" s="108" t="str">
        <f>IFERROR(VLOOKUP($X473,Prospects!$A$3:$K$281,9,FALSE),"")</f>
        <v/>
      </c>
      <c r="AF473" s="108" t="str">
        <f>IFERROR(VLOOKUP($X473,Prospects!$A$3:$K$281,2,FALSE),"")</f>
        <v/>
      </c>
      <c r="AG473" s="110" t="str">
        <f>IFERROR(VLOOKUP($X473,Prospects!$A$3:$K$281,10,FALSE),"")</f>
        <v/>
      </c>
      <c r="AH473" s="110" t="str">
        <f>IFERROR(VLOOKUP($X473,Prospects!$A$3:$K$281,11,FALSE),"")</f>
        <v/>
      </c>
      <c r="AI473" s="110" t="str">
        <f>IFERROR(VLOOKUP($X473,Prospects!$A$3:$K$281,3,FALSE),"")</f>
        <v/>
      </c>
      <c r="AJ473" s="110" t="str">
        <f>IFERROR(VLOOKUP($X473,Prospects!$A$3:$K$281,4,FALSE),"")</f>
        <v/>
      </c>
      <c r="AK473" s="110" t="str">
        <f>IFERROR(VLOOKUP($X473,Prospects!$A$3:$K$281,5,FALSE),"")</f>
        <v/>
      </c>
      <c r="AL473" s="110" t="str">
        <f>IFERROR(VLOOKUP($X473,Prospects!$A$3:$K$281,6,FALSE),"")</f>
        <v/>
      </c>
      <c r="AN473" s="108" t="str">
        <f>IFERROR(VLOOKUP($X473,KEEPERS!$A$3:$H$300,1,FALSE),"")</f>
        <v/>
      </c>
      <c r="AO473" s="108" t="str">
        <f>IFERROR(VLOOKUP($X473,KEEPERS!$A$3:$H$300,5,FALSE),"")</f>
        <v/>
      </c>
      <c r="AP473" s="108" t="str">
        <f>IFERROR(VLOOKUP($X473,KEEPERS!$A$3:$H$300,2,FALSE),"")</f>
        <v/>
      </c>
      <c r="AQ473" s="110" t="str">
        <f>IFERROR(VLOOKUP($X473,KEEPERS!$A$3:$H$300,6,FALSE),"")</f>
        <v/>
      </c>
      <c r="AR473" s="110" t="str">
        <f>IFERROR(VLOOKUP($X473,KEEPERS!$A$3:$H$300,7,FALSE),"")</f>
        <v/>
      </c>
      <c r="AT473" s="110" t="str">
        <f>IFERROR(VLOOKUP($X473,HIT!$B$182:$AM$2000,1,FALSE),"")</f>
        <v/>
      </c>
      <c r="AU473" s="407">
        <f>IFERROR(VLOOKUP($X473,HIT!$B$182:$AM$2000,32,FALSE),0)</f>
        <v>0</v>
      </c>
      <c r="AV473" s="407">
        <f>IFERROR(VLOOKUP($X473,HIT!$B$182:$AM$2000,33,FALSE),0)</f>
        <v>0</v>
      </c>
      <c r="AW473" s="110" t="str">
        <f>IFERROR(VLOOKUP($X473,PITCH!$B$182:$AP$2000,1,FALSE),"")</f>
        <v>Matt Harvey</v>
      </c>
      <c r="AX473" s="110">
        <f>IFERROR(VLOOKUP($X473,PITCH!$B$182:$AP$2000,35,FALSE),0)</f>
        <v>274.40000000000003</v>
      </c>
      <c r="AY473" s="110">
        <f>IFERROR(VLOOKUP($X473,PITCH!$B$182:$AP$2000,36,FALSE),0)</f>
        <v>9.8000000000000007</v>
      </c>
      <c r="AZ473" s="408">
        <f t="shared" si="32"/>
        <v>274.40000000000003</v>
      </c>
      <c r="BA473" s="408">
        <f>IF(AZ473&gt;0,RANK(AZ473,AZ$3:AZ1133),"")</f>
        <v>295</v>
      </c>
      <c r="BB473" s="408">
        <f>IFERROR(VLOOKUP($X473,HIT!$B$182:$AP$2000,31,FALSE),0)</f>
        <v>0</v>
      </c>
      <c r="BC473" s="408">
        <f ca="1">IFERROR(VLOOKUP($X473,PITCH!$B$182:$AP$2000,34,FALSE),0)</f>
        <v>85</v>
      </c>
      <c r="BE473" s="110" t="str">
        <f>IFERROR(VLOOKUP($X473,OBP!$B$182:$AN$2001,32,FALSE),"")</f>
        <v/>
      </c>
      <c r="BG473" s="110" t="str">
        <f>IFERROR(VLOOKUP($X473,OPS!$B$183:$AL$2002,31,FALSE),"")</f>
        <v/>
      </c>
      <c r="BI473" s="110">
        <f ca="1">IFERROR(VLOOKUP($X473,PITCH!$B$205:$AP$2000,34,FALSE),"")</f>
        <v>85</v>
      </c>
      <c r="BJ473" s="110">
        <f ca="1">IFERROR(VLOOKUP($X473,PITCH!$B$205:$AP$2000,34,FALSE),"")</f>
        <v>85</v>
      </c>
      <c r="BK473" s="110">
        <f ca="1">IFERROR(VLOOKUP($X473,PITCH!$B$205:$AP$2000,34,FALSE),"")</f>
        <v>85</v>
      </c>
    </row>
    <row r="474" spans="2:63" x14ac:dyDescent="0.2">
      <c r="B474" t="s">
        <v>2275</v>
      </c>
      <c r="C474" t="s">
        <v>135</v>
      </c>
      <c r="D474" t="s">
        <v>116</v>
      </c>
      <c r="E474" t="s">
        <v>1025</v>
      </c>
      <c r="F474">
        <v>-7</v>
      </c>
      <c r="G474">
        <v>264</v>
      </c>
      <c r="H474">
        <v>35</v>
      </c>
      <c r="I474">
        <v>10</v>
      </c>
      <c r="J474">
        <v>40</v>
      </c>
      <c r="K474">
        <v>1</v>
      </c>
      <c r="L474">
        <v>0.27700000000000002</v>
      </c>
      <c r="T474" s="127">
        <f t="shared" si="33"/>
        <v>472</v>
      </c>
      <c r="U474" t="str">
        <f t="shared" si="31"/>
        <v>H</v>
      </c>
      <c r="V474">
        <f>IF(U474="H",COUNTIF($U$3:$U474,"H"),"")</f>
        <v>262</v>
      </c>
      <c r="W474" t="str">
        <f>IF(U474="P",COUNTIF($U$3:$U474,"P"),"")</f>
        <v/>
      </c>
      <c r="X474" s="76" t="str">
        <f t="shared" si="30"/>
        <v>Johan Camargo</v>
      </c>
      <c r="Y474" t="str">
        <f>IFERROR(VLOOKUP($X474,PITCH!$B$7:$AJ$2004,29,FALSE),"")</f>
        <v/>
      </c>
      <c r="Z474" t="str">
        <f>IFERROR(VLOOKUP($X474,PITCH!$B$7:$AJ$2004,30,FALSE),"")</f>
        <v/>
      </c>
      <c r="AA474" t="str">
        <f>IFERROR(VLOOKUP($X474,PITCH!$B$7:$AJ$2004,31,FALSE),"")</f>
        <v/>
      </c>
      <c r="AB474" t="str">
        <f>IFERROR(VLOOKUP($X474,PITCH!$B$7:$AJ$2004,1,FALSE),"")</f>
        <v/>
      </c>
      <c r="AD474" s="108" t="str">
        <f>IFERROR(VLOOKUP($X474,Prospects!$A$3:$K$281,1,FALSE),"")</f>
        <v/>
      </c>
      <c r="AE474" s="108" t="str">
        <f>IFERROR(VLOOKUP($X474,Prospects!$A$3:$K$281,9,FALSE),"")</f>
        <v/>
      </c>
      <c r="AF474" s="108" t="str">
        <f>IFERROR(VLOOKUP($X474,Prospects!$A$3:$K$281,2,FALSE),"")</f>
        <v/>
      </c>
      <c r="AG474" s="110" t="str">
        <f>IFERROR(VLOOKUP($X474,Prospects!$A$3:$K$281,10,FALSE),"")</f>
        <v/>
      </c>
      <c r="AH474" s="110" t="str">
        <f>IFERROR(VLOOKUP($X474,Prospects!$A$3:$K$281,11,FALSE),"")</f>
        <v/>
      </c>
      <c r="AI474" s="110" t="str">
        <f>IFERROR(VLOOKUP($X474,Prospects!$A$3:$K$281,3,FALSE),"")</f>
        <v/>
      </c>
      <c r="AJ474" s="110" t="str">
        <f>IFERROR(VLOOKUP($X474,Prospects!$A$3:$K$281,4,FALSE),"")</f>
        <v/>
      </c>
      <c r="AK474" s="110" t="str">
        <f>IFERROR(VLOOKUP($X474,Prospects!$A$3:$K$281,5,FALSE),"")</f>
        <v/>
      </c>
      <c r="AL474" s="110" t="str">
        <f>IFERROR(VLOOKUP($X474,Prospects!$A$3:$K$281,6,FALSE),"")</f>
        <v/>
      </c>
      <c r="AN474" s="108" t="str">
        <f>IFERROR(VLOOKUP($X474,KEEPERS!$A$3:$H$300,1,FALSE),"")</f>
        <v/>
      </c>
      <c r="AO474" s="108" t="str">
        <f>IFERROR(VLOOKUP($X474,KEEPERS!$A$3:$H$300,5,FALSE),"")</f>
        <v/>
      </c>
      <c r="AP474" s="108" t="str">
        <f>IFERROR(VLOOKUP($X474,KEEPERS!$A$3:$H$300,2,FALSE),"")</f>
        <v/>
      </c>
      <c r="AQ474" s="110" t="str">
        <f>IFERROR(VLOOKUP($X474,KEEPERS!$A$3:$H$300,6,FALSE),"")</f>
        <v/>
      </c>
      <c r="AR474" s="110" t="str">
        <f>IFERROR(VLOOKUP($X474,KEEPERS!$A$3:$H$300,7,FALSE),"")</f>
        <v/>
      </c>
      <c r="AT474" s="110" t="str">
        <f>IFERROR(VLOOKUP($X474,HIT!$B$182:$AM$2000,1,FALSE),"")</f>
        <v>Johan Camargo</v>
      </c>
      <c r="AU474" s="407">
        <f>IFERROR(VLOOKUP($X474,HIT!$B$182:$AM$2000,32,FALSE),0)</f>
        <v>187.45</v>
      </c>
      <c r="AV474" s="407">
        <f>IFERROR(VLOOKUP($X474,HIT!$B$182:$AM$2000,33,FALSE),0)</f>
        <v>2.0155913978494624</v>
      </c>
      <c r="AW474" s="110" t="str">
        <f>IFERROR(VLOOKUP($X474,PITCH!$B$182:$AP$2000,1,FALSE),"")</f>
        <v/>
      </c>
      <c r="AX474" s="110">
        <f>IFERROR(VLOOKUP($X474,PITCH!$B$182:$AP$2000,35,FALSE),0)</f>
        <v>0</v>
      </c>
      <c r="AY474" s="110">
        <f>IFERROR(VLOOKUP($X474,PITCH!$B$182:$AP$2000,36,FALSE),0)</f>
        <v>0</v>
      </c>
      <c r="AZ474" s="408">
        <f t="shared" si="32"/>
        <v>187.45</v>
      </c>
      <c r="BA474" s="408">
        <f>IF(AZ474&gt;0,RANK(AZ474,AZ$3:AZ1134),"")</f>
        <v>402</v>
      </c>
      <c r="BB474" s="408">
        <f ca="1">IFERROR(VLOOKUP($X474,HIT!$B$182:$AP$2000,31,FALSE),0)</f>
        <v>210</v>
      </c>
      <c r="BC474" s="408">
        <f>IFERROR(VLOOKUP($X474,PITCH!$B$182:$AP$2000,34,FALSE),0)</f>
        <v>0</v>
      </c>
      <c r="BE474" s="110">
        <f>IFERROR(VLOOKUP($X474,OBP!$B$182:$AN$2001,32,FALSE),"")</f>
        <v>303</v>
      </c>
      <c r="BG474" s="110">
        <f>IFERROR(VLOOKUP($X474,OPS!$B$183:$AL$2002,31,FALSE),"")</f>
        <v>312</v>
      </c>
      <c r="BI474" s="110" t="str">
        <f>IFERROR(VLOOKUP($X474,PITCH!$B$205:$AP$2000,34,FALSE),"")</f>
        <v/>
      </c>
      <c r="BJ474" s="110" t="str">
        <f>IFERROR(VLOOKUP($X474,PITCH!$B$205:$AP$2000,34,FALSE),"")</f>
        <v/>
      </c>
      <c r="BK474" s="110" t="str">
        <f>IFERROR(VLOOKUP($X474,PITCH!$B$205:$AP$2000,34,FALSE),"")</f>
        <v/>
      </c>
    </row>
    <row r="475" spans="2:63" x14ac:dyDescent="0.2">
      <c r="B475" t="s">
        <v>789</v>
      </c>
      <c r="C475" t="s">
        <v>7</v>
      </c>
      <c r="D475" t="s">
        <v>6</v>
      </c>
      <c r="E475" t="s">
        <v>427</v>
      </c>
      <c r="F475">
        <v>-7</v>
      </c>
      <c r="G475">
        <v>246</v>
      </c>
      <c r="H475">
        <v>31</v>
      </c>
      <c r="I475">
        <v>7</v>
      </c>
      <c r="J475">
        <v>37</v>
      </c>
      <c r="K475">
        <v>2</v>
      </c>
      <c r="L475">
        <v>0.26100000000000001</v>
      </c>
      <c r="T475" s="127">
        <f t="shared" si="33"/>
        <v>473</v>
      </c>
      <c r="U475" t="str">
        <f t="shared" si="31"/>
        <v>H</v>
      </c>
      <c r="V475">
        <f>IF(U475="H",COUNTIF($U$3:$U475,"H"),"")</f>
        <v>263</v>
      </c>
      <c r="W475" t="str">
        <f>IF(U475="P",COUNTIF($U$3:$U475,"P"),"")</f>
        <v/>
      </c>
      <c r="X475" s="76" t="str">
        <f t="shared" si="30"/>
        <v>Brandon Drury</v>
      </c>
      <c r="Y475" t="str">
        <f>IFERROR(VLOOKUP($X475,PITCH!$B$7:$AJ$2004,29,FALSE),"")</f>
        <v/>
      </c>
      <c r="Z475" t="str">
        <f>IFERROR(VLOOKUP($X475,PITCH!$B$7:$AJ$2004,30,FALSE),"")</f>
        <v/>
      </c>
      <c r="AA475" t="str">
        <f>IFERROR(VLOOKUP($X475,PITCH!$B$7:$AJ$2004,31,FALSE),"")</f>
        <v/>
      </c>
      <c r="AB475" t="str">
        <f>IFERROR(VLOOKUP($X475,PITCH!$B$7:$AJ$2004,1,FALSE),"")</f>
        <v/>
      </c>
      <c r="AD475" s="108" t="str">
        <f>IFERROR(VLOOKUP($X475,Prospects!$A$3:$K$281,1,FALSE),"")</f>
        <v/>
      </c>
      <c r="AE475" s="108" t="str">
        <f>IFERROR(VLOOKUP($X475,Prospects!$A$3:$K$281,9,FALSE),"")</f>
        <v/>
      </c>
      <c r="AF475" s="108" t="str">
        <f>IFERROR(VLOOKUP($X475,Prospects!$A$3:$K$281,2,FALSE),"")</f>
        <v/>
      </c>
      <c r="AG475" s="110" t="str">
        <f>IFERROR(VLOOKUP($X475,Prospects!$A$3:$K$281,10,FALSE),"")</f>
        <v/>
      </c>
      <c r="AH475" s="110" t="str">
        <f>IFERROR(VLOOKUP($X475,Prospects!$A$3:$K$281,11,FALSE),"")</f>
        <v/>
      </c>
      <c r="AI475" s="110" t="str">
        <f>IFERROR(VLOOKUP($X475,Prospects!$A$3:$K$281,3,FALSE),"")</f>
        <v/>
      </c>
      <c r="AJ475" s="110" t="str">
        <f>IFERROR(VLOOKUP($X475,Prospects!$A$3:$K$281,4,FALSE),"")</f>
        <v/>
      </c>
      <c r="AK475" s="110" t="str">
        <f>IFERROR(VLOOKUP($X475,Prospects!$A$3:$K$281,5,FALSE),"")</f>
        <v/>
      </c>
      <c r="AL475" s="110" t="str">
        <f>IFERROR(VLOOKUP($X475,Prospects!$A$3:$K$281,6,FALSE),"")</f>
        <v/>
      </c>
      <c r="AN475" s="108" t="str">
        <f>IFERROR(VLOOKUP($X475,KEEPERS!$A$3:$H$300,1,FALSE),"")</f>
        <v/>
      </c>
      <c r="AO475" s="108" t="str">
        <f>IFERROR(VLOOKUP($X475,KEEPERS!$A$3:$H$300,5,FALSE),"")</f>
        <v/>
      </c>
      <c r="AP475" s="108" t="str">
        <f>IFERROR(VLOOKUP($X475,KEEPERS!$A$3:$H$300,2,FALSE),"")</f>
        <v/>
      </c>
      <c r="AQ475" s="110" t="str">
        <f>IFERROR(VLOOKUP($X475,KEEPERS!$A$3:$H$300,6,FALSE),"")</f>
        <v/>
      </c>
      <c r="AR475" s="110" t="str">
        <f>IFERROR(VLOOKUP($X475,KEEPERS!$A$3:$H$300,7,FALSE),"")</f>
        <v/>
      </c>
      <c r="AT475" s="110" t="str">
        <f>IFERROR(VLOOKUP($X475,HIT!$B$182:$AM$2000,1,FALSE),"")</f>
        <v>Brandon Drury</v>
      </c>
      <c r="AU475" s="407">
        <f>IFERROR(VLOOKUP($X475,HIT!$B$182:$AM$2000,32,FALSE),0)</f>
        <v>138.9</v>
      </c>
      <c r="AV475" s="407">
        <f>IFERROR(VLOOKUP($X475,HIT!$B$182:$AM$2000,33,FALSE),0)</f>
        <v>1.9563380281690141</v>
      </c>
      <c r="AW475" s="110" t="str">
        <f>IFERROR(VLOOKUP($X475,PITCH!$B$182:$AP$2000,1,FALSE),"")</f>
        <v/>
      </c>
      <c r="AX475" s="110">
        <f>IFERROR(VLOOKUP($X475,PITCH!$B$182:$AP$2000,35,FALSE),0)</f>
        <v>0</v>
      </c>
      <c r="AY475" s="110">
        <f>IFERROR(VLOOKUP($X475,PITCH!$B$182:$AP$2000,36,FALSE),0)</f>
        <v>0</v>
      </c>
      <c r="AZ475" s="408">
        <f t="shared" si="32"/>
        <v>138.9</v>
      </c>
      <c r="BA475" s="408">
        <f>IF(AZ475&gt;0,RANK(AZ475,AZ$3:AZ1135),"")</f>
        <v>488</v>
      </c>
      <c r="BB475" s="408">
        <f ca="1">IFERROR(VLOOKUP($X475,HIT!$B$182:$AP$2000,31,FALSE),0)</f>
        <v>329</v>
      </c>
      <c r="BC475" s="408">
        <f>IFERROR(VLOOKUP($X475,PITCH!$B$182:$AP$2000,34,FALSE),0)</f>
        <v>0</v>
      </c>
      <c r="BE475" s="110">
        <f>IFERROR(VLOOKUP($X475,OBP!$B$182:$AN$2001,32,FALSE),"")</f>
        <v>388</v>
      </c>
      <c r="BG475" s="110">
        <f>IFERROR(VLOOKUP($X475,OPS!$B$183:$AL$2002,31,FALSE),"")</f>
        <v>387</v>
      </c>
      <c r="BI475" s="110" t="str">
        <f>IFERROR(VLOOKUP($X475,PITCH!$B$205:$AP$2000,34,FALSE),"")</f>
        <v/>
      </c>
      <c r="BJ475" s="110" t="str">
        <f>IFERROR(VLOOKUP($X475,PITCH!$B$205:$AP$2000,34,FALSE),"")</f>
        <v/>
      </c>
      <c r="BK475" s="110" t="str">
        <f>IFERROR(VLOOKUP($X475,PITCH!$B$205:$AP$2000,34,FALSE),"")</f>
        <v/>
      </c>
    </row>
    <row r="476" spans="2:63" x14ac:dyDescent="0.2">
      <c r="B476" t="s">
        <v>234</v>
      </c>
      <c r="C476" t="s">
        <v>718</v>
      </c>
      <c r="D476" t="s">
        <v>116</v>
      </c>
      <c r="E476" t="s">
        <v>116</v>
      </c>
      <c r="F476">
        <v>-7</v>
      </c>
      <c r="G476">
        <v>325</v>
      </c>
      <c r="H476">
        <v>42</v>
      </c>
      <c r="I476">
        <v>15</v>
      </c>
      <c r="J476">
        <v>48</v>
      </c>
      <c r="K476">
        <v>7</v>
      </c>
      <c r="L476">
        <v>0.20699999999999999</v>
      </c>
      <c r="T476" s="127">
        <f t="shared" si="33"/>
        <v>474</v>
      </c>
      <c r="U476" t="str">
        <f t="shared" si="31"/>
        <v>H</v>
      </c>
      <c r="V476">
        <f>IF(U476="H",COUNTIF($U$3:$U476,"H"),"")</f>
        <v>264</v>
      </c>
      <c r="W476" t="str">
        <f>IF(U476="P",COUNTIF($U$3:$U476,"P"),"")</f>
        <v/>
      </c>
      <c r="X476" s="76" t="str">
        <f t="shared" si="30"/>
        <v>Todd Frazier</v>
      </c>
      <c r="Y476" t="str">
        <f>IFERROR(VLOOKUP($X476,PITCH!$B$7:$AJ$2004,29,FALSE),"")</f>
        <v/>
      </c>
      <c r="Z476" t="str">
        <f>IFERROR(VLOOKUP($X476,PITCH!$B$7:$AJ$2004,30,FALSE),"")</f>
        <v/>
      </c>
      <c r="AA476" t="str">
        <f>IFERROR(VLOOKUP($X476,PITCH!$B$7:$AJ$2004,31,FALSE),"")</f>
        <v/>
      </c>
      <c r="AB476" t="str">
        <f>IFERROR(VLOOKUP($X476,PITCH!$B$7:$AJ$2004,1,FALSE),"")</f>
        <v/>
      </c>
      <c r="AD476" s="108" t="str">
        <f>IFERROR(VLOOKUP($X476,Prospects!$A$3:$K$281,1,FALSE),"")</f>
        <v/>
      </c>
      <c r="AE476" s="108" t="str">
        <f>IFERROR(VLOOKUP($X476,Prospects!$A$3:$K$281,9,FALSE),"")</f>
        <v/>
      </c>
      <c r="AF476" s="108" t="str">
        <f>IFERROR(VLOOKUP($X476,Prospects!$A$3:$K$281,2,FALSE),"")</f>
        <v/>
      </c>
      <c r="AG476" s="110" t="str">
        <f>IFERROR(VLOOKUP($X476,Prospects!$A$3:$K$281,10,FALSE),"")</f>
        <v/>
      </c>
      <c r="AH476" s="110" t="str">
        <f>IFERROR(VLOOKUP($X476,Prospects!$A$3:$K$281,11,FALSE),"")</f>
        <v/>
      </c>
      <c r="AI476" s="110" t="str">
        <f>IFERROR(VLOOKUP($X476,Prospects!$A$3:$K$281,3,FALSE),"")</f>
        <v/>
      </c>
      <c r="AJ476" s="110" t="str">
        <f>IFERROR(VLOOKUP($X476,Prospects!$A$3:$K$281,4,FALSE),"")</f>
        <v/>
      </c>
      <c r="AK476" s="110" t="str">
        <f>IFERROR(VLOOKUP($X476,Prospects!$A$3:$K$281,5,FALSE),"")</f>
        <v/>
      </c>
      <c r="AL476" s="110" t="str">
        <f>IFERROR(VLOOKUP($X476,Prospects!$A$3:$K$281,6,FALSE),"")</f>
        <v/>
      </c>
      <c r="AN476" s="108" t="str">
        <f>IFERROR(VLOOKUP($X476,KEEPERS!$A$3:$H$300,1,FALSE),"")</f>
        <v/>
      </c>
      <c r="AO476" s="108" t="str">
        <f>IFERROR(VLOOKUP($X476,KEEPERS!$A$3:$H$300,5,FALSE),"")</f>
        <v/>
      </c>
      <c r="AP476" s="108" t="str">
        <f>IFERROR(VLOOKUP($X476,KEEPERS!$A$3:$H$300,2,FALSE),"")</f>
        <v/>
      </c>
      <c r="AQ476" s="110" t="str">
        <f>IFERROR(VLOOKUP($X476,KEEPERS!$A$3:$H$300,6,FALSE),"")</f>
        <v/>
      </c>
      <c r="AR476" s="110" t="str">
        <f>IFERROR(VLOOKUP($X476,KEEPERS!$A$3:$H$300,7,FALSE),"")</f>
        <v/>
      </c>
      <c r="AT476" s="110" t="str">
        <f>IFERROR(VLOOKUP($X476,HIT!$B$182:$AM$2000,1,FALSE),"")</f>
        <v>Todd Frazier</v>
      </c>
      <c r="AU476" s="407">
        <f>IFERROR(VLOOKUP($X476,HIT!$B$182:$AM$2000,32,FALSE),0)</f>
        <v>172</v>
      </c>
      <c r="AV476" s="407">
        <f>IFERROR(VLOOKUP($X476,HIT!$B$182:$AM$2000,33,FALSE),0)</f>
        <v>2.2051282051282053</v>
      </c>
      <c r="AW476" s="110" t="str">
        <f>IFERROR(VLOOKUP($X476,PITCH!$B$182:$AP$2000,1,FALSE),"")</f>
        <v/>
      </c>
      <c r="AX476" s="110">
        <f>IFERROR(VLOOKUP($X476,PITCH!$B$182:$AP$2000,35,FALSE),0)</f>
        <v>0</v>
      </c>
      <c r="AY476" s="110">
        <f>IFERROR(VLOOKUP($X476,PITCH!$B$182:$AP$2000,36,FALSE),0)</f>
        <v>0</v>
      </c>
      <c r="AZ476" s="408">
        <f t="shared" si="32"/>
        <v>172</v>
      </c>
      <c r="BA476" s="408">
        <f>IF(AZ476&gt;0,RANK(AZ476,AZ$3:AZ1136),"")</f>
        <v>424</v>
      </c>
      <c r="BB476" s="408">
        <f ca="1">IFERROR(VLOOKUP($X476,HIT!$B$182:$AP$2000,31,FALSE),0)</f>
        <v>224</v>
      </c>
      <c r="BC476" s="408">
        <f>IFERROR(VLOOKUP($X476,PITCH!$B$182:$AP$2000,34,FALSE),0)</f>
        <v>0</v>
      </c>
      <c r="BE476" s="110">
        <f>IFERROR(VLOOKUP($X476,OBP!$B$182:$AN$2001,32,FALSE),"")</f>
        <v>354</v>
      </c>
      <c r="BG476" s="110">
        <f>IFERROR(VLOOKUP($X476,OPS!$B$183:$AL$2002,31,FALSE),"")</f>
        <v>347</v>
      </c>
      <c r="BI476" s="110" t="str">
        <f>IFERROR(VLOOKUP($X476,PITCH!$B$205:$AP$2000,34,FALSE),"")</f>
        <v/>
      </c>
      <c r="BJ476" s="110" t="str">
        <f>IFERROR(VLOOKUP($X476,PITCH!$B$205:$AP$2000,34,FALSE),"")</f>
        <v/>
      </c>
      <c r="BK476" s="110" t="str">
        <f>IFERROR(VLOOKUP($X476,PITCH!$B$205:$AP$2000,34,FALSE),"")</f>
        <v/>
      </c>
    </row>
    <row r="477" spans="2:63" x14ac:dyDescent="0.2">
      <c r="B477" t="s">
        <v>2185</v>
      </c>
      <c r="C477" t="s">
        <v>7</v>
      </c>
      <c r="D477" t="s">
        <v>118</v>
      </c>
      <c r="E477" t="s">
        <v>118</v>
      </c>
      <c r="F477">
        <v>-7</v>
      </c>
      <c r="G477">
        <v>272</v>
      </c>
      <c r="H477">
        <v>34</v>
      </c>
      <c r="I477">
        <v>3</v>
      </c>
      <c r="J477">
        <v>19</v>
      </c>
      <c r="K477">
        <v>14</v>
      </c>
      <c r="L477">
        <v>0.27400000000000002</v>
      </c>
      <c r="T477" s="127">
        <f t="shared" si="33"/>
        <v>475</v>
      </c>
      <c r="U477" t="str">
        <f t="shared" si="31"/>
        <v>H</v>
      </c>
      <c r="V477">
        <f>IF(U477="H",COUNTIF($U$3:$U477,"H"),"")</f>
        <v>265</v>
      </c>
      <c r="W477" t="str">
        <f>IF(U477="P",COUNTIF($U$3:$U477,"P"),"")</f>
        <v/>
      </c>
      <c r="X477" s="76" t="str">
        <f t="shared" si="30"/>
        <v>Bo Bichette</v>
      </c>
      <c r="Y477" t="str">
        <f>IFERROR(VLOOKUP($X477,PITCH!$B$7:$AJ$2004,29,FALSE),"")</f>
        <v/>
      </c>
      <c r="Z477" t="str">
        <f>IFERROR(VLOOKUP($X477,PITCH!$B$7:$AJ$2004,30,FALSE),"")</f>
        <v/>
      </c>
      <c r="AA477" t="str">
        <f>IFERROR(VLOOKUP($X477,PITCH!$B$7:$AJ$2004,31,FALSE),"")</f>
        <v/>
      </c>
      <c r="AB477" t="str">
        <f>IFERROR(VLOOKUP($X477,PITCH!$B$7:$AJ$2004,1,FALSE),"")</f>
        <v/>
      </c>
      <c r="AD477" s="108" t="str">
        <f>IFERROR(VLOOKUP($X477,Prospects!$A$3:$K$281,1,FALSE),"")</f>
        <v>Bo Bichette</v>
      </c>
      <c r="AE477" s="108" t="str">
        <f>IFERROR(VLOOKUP($X477,Prospects!$A$3:$K$281,9,FALSE),"")</f>
        <v>H</v>
      </c>
      <c r="AF477" s="108">
        <f>IFERROR(VLOOKUP($X477,Prospects!$A$3:$K$281,2,FALSE),"")</f>
        <v>9</v>
      </c>
      <c r="AG477" s="110">
        <f>IFERROR(VLOOKUP($X477,Prospects!$A$3:$K$281,10,FALSE),"")</f>
        <v>9</v>
      </c>
      <c r="AH477" s="110" t="str">
        <f>IFERROR(VLOOKUP($X477,Prospects!$A$3:$K$281,11,FALSE),"")</f>
        <v/>
      </c>
      <c r="AI477" s="110" t="str">
        <f>IFERROR(VLOOKUP($X477,Prospects!$A$3:$K$281,3,FALSE),"")</f>
        <v>SS</v>
      </c>
      <c r="AJ477" s="110">
        <f>IFERROR(VLOOKUP($X477,Prospects!$A$3:$K$281,4,FALSE),"")</f>
        <v>2019</v>
      </c>
      <c r="AK477" s="110">
        <f>IFERROR(VLOOKUP($X477,Prospects!$A$3:$K$281,5,FALSE),"")</f>
        <v>0</v>
      </c>
      <c r="AL477" s="110" t="str">
        <f>IFERROR(VLOOKUP($X477,Prospects!$A$3:$K$281,6,FALSE),"")</f>
        <v>TOR</v>
      </c>
      <c r="AN477" s="108" t="str">
        <f>IFERROR(VLOOKUP($X477,KEEPERS!$A$3:$H$300,1,FALSE),"")</f>
        <v/>
      </c>
      <c r="AO477" s="108" t="str">
        <f>IFERROR(VLOOKUP($X477,KEEPERS!$A$3:$H$300,5,FALSE),"")</f>
        <v/>
      </c>
      <c r="AP477" s="108" t="str">
        <f>IFERROR(VLOOKUP($X477,KEEPERS!$A$3:$H$300,2,FALSE),"")</f>
        <v/>
      </c>
      <c r="AQ477" s="110" t="str">
        <f>IFERROR(VLOOKUP($X477,KEEPERS!$A$3:$H$300,6,FALSE),"")</f>
        <v/>
      </c>
      <c r="AR477" s="110" t="str">
        <f>IFERROR(VLOOKUP($X477,KEEPERS!$A$3:$H$300,7,FALSE),"")</f>
        <v/>
      </c>
      <c r="AT477" s="110" t="str">
        <f>IFERROR(VLOOKUP($X477,HIT!$B$182:$AM$2000,1,FALSE),"")</f>
        <v>Bo Bichette</v>
      </c>
      <c r="AU477" s="407">
        <f>IFERROR(VLOOKUP($X477,HIT!$B$182:$AM$2000,32,FALSE),0)</f>
        <v>73.599999999999994</v>
      </c>
      <c r="AV477" s="407">
        <f>IFERROR(VLOOKUP($X477,HIT!$B$182:$AM$2000,33,FALSE),0)</f>
        <v>2.164705882352941</v>
      </c>
      <c r="AW477" s="110" t="str">
        <f>IFERROR(VLOOKUP($X477,PITCH!$B$182:$AP$2000,1,FALSE),"")</f>
        <v/>
      </c>
      <c r="AX477" s="110">
        <f>IFERROR(VLOOKUP($X477,PITCH!$B$182:$AP$2000,35,FALSE),0)</f>
        <v>0</v>
      </c>
      <c r="AY477" s="110">
        <f>IFERROR(VLOOKUP($X477,PITCH!$B$182:$AP$2000,36,FALSE),0)</f>
        <v>0</v>
      </c>
      <c r="AZ477" s="408">
        <f t="shared" si="32"/>
        <v>73.599999999999994</v>
      </c>
      <c r="BA477" s="408">
        <f>IF(AZ477&gt;0,RANK(AZ477,AZ$3:AZ1137),"")</f>
        <v>560</v>
      </c>
      <c r="BB477" s="408">
        <f ca="1">IFERROR(VLOOKUP($X477,HIT!$B$182:$AP$2000,31,FALSE),0)</f>
        <v>270</v>
      </c>
      <c r="BC477" s="408">
        <f>IFERROR(VLOOKUP($X477,PITCH!$B$182:$AP$2000,34,FALSE),0)</f>
        <v>0</v>
      </c>
      <c r="BE477" s="110">
        <f>IFERROR(VLOOKUP($X477,OBP!$B$182:$AN$2001,32,FALSE),"")</f>
        <v>431</v>
      </c>
      <c r="BG477" s="110">
        <f>IFERROR(VLOOKUP($X477,OPS!$B$183:$AL$2002,31,FALSE),"")</f>
        <v>422</v>
      </c>
      <c r="BI477" s="110" t="str">
        <f>IFERROR(VLOOKUP($X477,PITCH!$B$205:$AP$2000,34,FALSE),"")</f>
        <v/>
      </c>
      <c r="BJ477" s="110" t="str">
        <f>IFERROR(VLOOKUP($X477,PITCH!$B$205:$AP$2000,34,FALSE),"")</f>
        <v/>
      </c>
      <c r="BK477" s="110" t="str">
        <f>IFERROR(VLOOKUP($X477,PITCH!$B$205:$AP$2000,34,FALSE),"")</f>
        <v/>
      </c>
    </row>
    <row r="478" spans="2:63" x14ac:dyDescent="0.2">
      <c r="B478" t="s">
        <v>1413</v>
      </c>
      <c r="C478" t="s">
        <v>141</v>
      </c>
      <c r="D478" t="s">
        <v>110</v>
      </c>
      <c r="E478" t="s">
        <v>110</v>
      </c>
      <c r="F478">
        <v>-7</v>
      </c>
      <c r="G478">
        <v>75</v>
      </c>
      <c r="H478">
        <v>14</v>
      </c>
      <c r="I478">
        <v>3</v>
      </c>
      <c r="J478">
        <v>11</v>
      </c>
      <c r="K478">
        <v>3</v>
      </c>
      <c r="L478">
        <v>0.252</v>
      </c>
      <c r="T478" s="127">
        <f t="shared" si="33"/>
        <v>476</v>
      </c>
      <c r="U478" t="str">
        <f t="shared" si="31"/>
        <v>H</v>
      </c>
      <c r="V478">
        <f>IF(U478="H",COUNTIF($U$3:$U478,"H"),"")</f>
        <v>266</v>
      </c>
      <c r="W478" t="str">
        <f>IF(U478="P",COUNTIF($U$3:$U478,"P"),"")</f>
        <v/>
      </c>
      <c r="X478" s="76" t="str">
        <f t="shared" si="30"/>
        <v>Fernando Tatis Jr.</v>
      </c>
      <c r="Y478" t="str">
        <f>IFERROR(VLOOKUP($X478,PITCH!$B$7:$AJ$2004,29,FALSE),"")</f>
        <v/>
      </c>
      <c r="Z478" t="str">
        <f>IFERROR(VLOOKUP($X478,PITCH!$B$7:$AJ$2004,30,FALSE),"")</f>
        <v/>
      </c>
      <c r="AA478" t="str">
        <f>IFERROR(VLOOKUP($X478,PITCH!$B$7:$AJ$2004,31,FALSE),"")</f>
        <v/>
      </c>
      <c r="AB478" t="str">
        <f>IFERROR(VLOOKUP($X478,PITCH!$B$7:$AJ$2004,1,FALSE),"")</f>
        <v/>
      </c>
      <c r="AD478" s="108" t="str">
        <f>IFERROR(VLOOKUP($X478,Prospects!$A$3:$K$281,1,FALSE),"")</f>
        <v>Fernando Tatis Jr.</v>
      </c>
      <c r="AE478" s="108" t="str">
        <f>IFERROR(VLOOKUP($X478,Prospects!$A$3:$K$281,9,FALSE),"")</f>
        <v>H</v>
      </c>
      <c r="AF478" s="108">
        <f>IFERROR(VLOOKUP($X478,Prospects!$A$3:$K$281,2,FALSE),"")</f>
        <v>2</v>
      </c>
      <c r="AG478" s="110">
        <f>IFERROR(VLOOKUP($X478,Prospects!$A$3:$K$281,10,FALSE),"")</f>
        <v>2</v>
      </c>
      <c r="AH478" s="110" t="str">
        <f>IFERROR(VLOOKUP($X478,Prospects!$A$3:$K$281,11,FALSE),"")</f>
        <v/>
      </c>
      <c r="AI478" s="110" t="str">
        <f>IFERROR(VLOOKUP($X478,Prospects!$A$3:$K$281,3,FALSE),"")</f>
        <v>SS</v>
      </c>
      <c r="AJ478" s="110">
        <f>IFERROR(VLOOKUP($X478,Prospects!$A$3:$K$281,4,FALSE),"")</f>
        <v>2019</v>
      </c>
      <c r="AK478" s="110">
        <f>IFERROR(VLOOKUP($X478,Prospects!$A$3:$K$281,5,FALSE),"")</f>
        <v>0</v>
      </c>
      <c r="AL478" s="110" t="str">
        <f>IFERROR(VLOOKUP($X478,Prospects!$A$3:$K$281,6,FALSE),"")</f>
        <v>SDP</v>
      </c>
      <c r="AN478" s="108" t="str">
        <f>IFERROR(VLOOKUP($X478,KEEPERS!$A$3:$H$300,1,FALSE),"")</f>
        <v/>
      </c>
      <c r="AO478" s="108" t="str">
        <f>IFERROR(VLOOKUP($X478,KEEPERS!$A$3:$H$300,5,FALSE),"")</f>
        <v/>
      </c>
      <c r="AP478" s="108" t="str">
        <f>IFERROR(VLOOKUP($X478,KEEPERS!$A$3:$H$300,2,FALSE),"")</f>
        <v/>
      </c>
      <c r="AQ478" s="110" t="str">
        <f>IFERROR(VLOOKUP($X478,KEEPERS!$A$3:$H$300,6,FALSE),"")</f>
        <v/>
      </c>
      <c r="AR478" s="110" t="str">
        <f>IFERROR(VLOOKUP($X478,KEEPERS!$A$3:$H$300,7,FALSE),"")</f>
        <v/>
      </c>
      <c r="AT478" s="110" t="str">
        <f>IFERROR(VLOOKUP($X478,HIT!$B$182:$AM$2000,1,FALSE),"")</f>
        <v>Fernando Tatis Jr.</v>
      </c>
      <c r="AU478" s="407">
        <f>IFERROR(VLOOKUP($X478,HIT!$B$182:$AM$2000,32,FALSE),0)</f>
        <v>113.14999999999999</v>
      </c>
      <c r="AV478" s="407">
        <f>IFERROR(VLOOKUP($X478,HIT!$B$182:$AM$2000,33,FALSE),0)</f>
        <v>1.9850877192982455</v>
      </c>
      <c r="AW478" s="110" t="str">
        <f>IFERROR(VLOOKUP($X478,PITCH!$B$182:$AP$2000,1,FALSE),"")</f>
        <v/>
      </c>
      <c r="AX478" s="110">
        <f>IFERROR(VLOOKUP($X478,PITCH!$B$182:$AP$2000,35,FALSE),0)</f>
        <v>0</v>
      </c>
      <c r="AY478" s="110">
        <f>IFERROR(VLOOKUP($X478,PITCH!$B$182:$AP$2000,36,FALSE),0)</f>
        <v>0</v>
      </c>
      <c r="AZ478" s="408">
        <f t="shared" si="32"/>
        <v>113.14999999999999</v>
      </c>
      <c r="BA478" s="408">
        <f>IF(AZ478&gt;0,RANK(AZ478,AZ$3:AZ1138),"")</f>
        <v>532</v>
      </c>
      <c r="BB478" s="408">
        <f ca="1">IFERROR(VLOOKUP($X478,HIT!$B$182:$AP$2000,31,FALSE),0)</f>
        <v>349</v>
      </c>
      <c r="BC478" s="408">
        <f>IFERROR(VLOOKUP($X478,PITCH!$B$182:$AP$2000,34,FALSE),0)</f>
        <v>0</v>
      </c>
      <c r="BE478" s="110">
        <f>IFERROR(VLOOKUP($X478,OBP!$B$182:$AN$2001,32,FALSE),"")</f>
        <v>398</v>
      </c>
      <c r="BG478" s="110">
        <f>IFERROR(VLOOKUP($X478,OPS!$B$183:$AL$2002,31,FALSE),"")</f>
        <v>392</v>
      </c>
      <c r="BI478" s="110" t="str">
        <f>IFERROR(VLOOKUP($X478,PITCH!$B$205:$AP$2000,34,FALSE),"")</f>
        <v/>
      </c>
      <c r="BJ478" s="110" t="str">
        <f>IFERROR(VLOOKUP($X478,PITCH!$B$205:$AP$2000,34,FALSE),"")</f>
        <v/>
      </c>
      <c r="BK478" s="110" t="str">
        <f>IFERROR(VLOOKUP($X478,PITCH!$B$205:$AP$2000,34,FALSE),"")</f>
        <v/>
      </c>
    </row>
    <row r="479" spans="2:63" x14ac:dyDescent="0.2">
      <c r="B479" t="s">
        <v>2579</v>
      </c>
      <c r="C479" t="s">
        <v>130</v>
      </c>
      <c r="D479" t="s">
        <v>114</v>
      </c>
      <c r="E479" t="s">
        <v>114</v>
      </c>
      <c r="F479">
        <v>-7</v>
      </c>
      <c r="G479">
        <v>487</v>
      </c>
      <c r="H479">
        <v>61</v>
      </c>
      <c r="I479">
        <v>6</v>
      </c>
      <c r="J479">
        <v>31</v>
      </c>
      <c r="K479">
        <v>16</v>
      </c>
      <c r="L479">
        <v>0.23100000000000001</v>
      </c>
      <c r="T479" s="127">
        <f t="shared" si="33"/>
        <v>477</v>
      </c>
      <c r="U479" t="str">
        <f t="shared" si="31"/>
        <v>H</v>
      </c>
      <c r="V479">
        <f>IF(U479="H",COUNTIF($U$3:$U479,"H"),"")</f>
        <v>267</v>
      </c>
      <c r="W479" t="str">
        <f>IF(U479="P",COUNTIF($U$3:$U479,"P"),"")</f>
        <v/>
      </c>
      <c r="X479" s="76" t="str">
        <f t="shared" si="30"/>
        <v>Steven Duggar</v>
      </c>
      <c r="Y479" t="str">
        <f>IFERROR(VLOOKUP($X479,PITCH!$B$7:$AJ$2004,29,FALSE),"")</f>
        <v/>
      </c>
      <c r="Z479" t="str">
        <f>IFERROR(VLOOKUP($X479,PITCH!$B$7:$AJ$2004,30,FALSE),"")</f>
        <v/>
      </c>
      <c r="AA479" t="str">
        <f>IFERROR(VLOOKUP($X479,PITCH!$B$7:$AJ$2004,31,FALSE),"")</f>
        <v/>
      </c>
      <c r="AB479" t="str">
        <f>IFERROR(VLOOKUP($X479,PITCH!$B$7:$AJ$2004,1,FALSE),"")</f>
        <v/>
      </c>
      <c r="AD479" s="108" t="str">
        <f>IFERROR(VLOOKUP($X479,Prospects!$A$3:$K$281,1,FALSE),"")</f>
        <v/>
      </c>
      <c r="AE479" s="108" t="str">
        <f>IFERROR(VLOOKUP($X479,Prospects!$A$3:$K$281,9,FALSE),"")</f>
        <v/>
      </c>
      <c r="AF479" s="108" t="str">
        <f>IFERROR(VLOOKUP($X479,Prospects!$A$3:$K$281,2,FALSE),"")</f>
        <v/>
      </c>
      <c r="AG479" s="110" t="str">
        <f>IFERROR(VLOOKUP($X479,Prospects!$A$3:$K$281,10,FALSE),"")</f>
        <v/>
      </c>
      <c r="AH479" s="110" t="str">
        <f>IFERROR(VLOOKUP($X479,Prospects!$A$3:$K$281,11,FALSE),"")</f>
        <v/>
      </c>
      <c r="AI479" s="110" t="str">
        <f>IFERROR(VLOOKUP($X479,Prospects!$A$3:$K$281,3,FALSE),"")</f>
        <v/>
      </c>
      <c r="AJ479" s="110" t="str">
        <f>IFERROR(VLOOKUP($X479,Prospects!$A$3:$K$281,4,FALSE),"")</f>
        <v/>
      </c>
      <c r="AK479" s="110" t="str">
        <f>IFERROR(VLOOKUP($X479,Prospects!$A$3:$K$281,5,FALSE),"")</f>
        <v/>
      </c>
      <c r="AL479" s="110" t="str">
        <f>IFERROR(VLOOKUP($X479,Prospects!$A$3:$K$281,6,FALSE),"")</f>
        <v/>
      </c>
      <c r="AN479" s="108" t="str">
        <f>IFERROR(VLOOKUP($X479,KEEPERS!$A$3:$H$300,1,FALSE),"")</f>
        <v/>
      </c>
      <c r="AO479" s="108" t="str">
        <f>IFERROR(VLOOKUP($X479,KEEPERS!$A$3:$H$300,5,FALSE),"")</f>
        <v/>
      </c>
      <c r="AP479" s="108" t="str">
        <f>IFERROR(VLOOKUP($X479,KEEPERS!$A$3:$H$300,2,FALSE),"")</f>
        <v/>
      </c>
      <c r="AQ479" s="110" t="str">
        <f>IFERROR(VLOOKUP($X479,KEEPERS!$A$3:$H$300,6,FALSE),"")</f>
        <v/>
      </c>
      <c r="AR479" s="110" t="str">
        <f>IFERROR(VLOOKUP($X479,KEEPERS!$A$3:$H$300,7,FALSE),"")</f>
        <v/>
      </c>
      <c r="AT479" s="110" t="str">
        <f>IFERROR(VLOOKUP($X479,HIT!$B$182:$AM$2000,1,FALSE),"")</f>
        <v>Steven Duggar</v>
      </c>
      <c r="AU479" s="407">
        <f>IFERROR(VLOOKUP($X479,HIT!$B$182:$AM$2000,32,FALSE),0)</f>
        <v>232.99999999999994</v>
      </c>
      <c r="AV479" s="407">
        <f>IFERROR(VLOOKUP($X479,HIT!$B$182:$AM$2000,33,FALSE),0)</f>
        <v>1.8639999999999994</v>
      </c>
      <c r="AW479" s="110" t="str">
        <f>IFERROR(VLOOKUP($X479,PITCH!$B$182:$AP$2000,1,FALSE),"")</f>
        <v/>
      </c>
      <c r="AX479" s="110">
        <f>IFERROR(VLOOKUP($X479,PITCH!$B$182:$AP$2000,35,FALSE),0)</f>
        <v>0</v>
      </c>
      <c r="AY479" s="110">
        <f>IFERROR(VLOOKUP($X479,PITCH!$B$182:$AP$2000,36,FALSE),0)</f>
        <v>0</v>
      </c>
      <c r="AZ479" s="408">
        <f t="shared" si="32"/>
        <v>232.99999999999994</v>
      </c>
      <c r="BA479" s="408">
        <f>IF(AZ479&gt;0,RANK(AZ479,AZ$3:AZ1139),"")</f>
        <v>352</v>
      </c>
      <c r="BB479" s="408">
        <f ca="1">IFERROR(VLOOKUP($X479,HIT!$B$182:$AP$2000,31,FALSE),0)</f>
        <v>530</v>
      </c>
      <c r="BC479" s="408">
        <f>IFERROR(VLOOKUP($X479,PITCH!$B$182:$AP$2000,34,FALSE),0)</f>
        <v>0</v>
      </c>
      <c r="BE479" s="110">
        <f>IFERROR(VLOOKUP($X479,OBP!$B$182:$AN$2001,32,FALSE),"")</f>
        <v>288</v>
      </c>
      <c r="BG479" s="110">
        <f>IFERROR(VLOOKUP($X479,OPS!$B$183:$AL$2002,31,FALSE),"")</f>
        <v>316</v>
      </c>
      <c r="BI479" s="110" t="str">
        <f>IFERROR(VLOOKUP($X479,PITCH!$B$205:$AP$2000,34,FALSE),"")</f>
        <v/>
      </c>
      <c r="BJ479" s="110" t="str">
        <f>IFERROR(VLOOKUP($X479,PITCH!$B$205:$AP$2000,34,FALSE),"")</f>
        <v/>
      </c>
      <c r="BK479" s="110" t="str">
        <f>IFERROR(VLOOKUP($X479,PITCH!$B$205:$AP$2000,34,FALSE),"")</f>
        <v/>
      </c>
    </row>
    <row r="480" spans="2:63" x14ac:dyDescent="0.2">
      <c r="B480" t="s">
        <v>898</v>
      </c>
      <c r="C480" t="s">
        <v>134</v>
      </c>
      <c r="D480" t="s">
        <v>1025</v>
      </c>
      <c r="E480" t="s">
        <v>1025</v>
      </c>
      <c r="F480">
        <v>-7</v>
      </c>
      <c r="G480">
        <v>212</v>
      </c>
      <c r="H480">
        <v>21</v>
      </c>
      <c r="I480">
        <v>8</v>
      </c>
      <c r="J480">
        <v>34</v>
      </c>
      <c r="K480">
        <v>2</v>
      </c>
      <c r="L480">
        <v>0.27600000000000002</v>
      </c>
      <c r="T480" s="127">
        <f t="shared" si="33"/>
        <v>478</v>
      </c>
      <c r="U480" t="str">
        <f t="shared" si="31"/>
        <v>H</v>
      </c>
      <c r="V480">
        <f>IF(U480="H",COUNTIF($U$3:$U480,"H"),"")</f>
        <v>268</v>
      </c>
      <c r="W480" t="str">
        <f>IF(U480="P",COUNTIF($U$3:$U480,"P"),"")</f>
        <v/>
      </c>
      <c r="X480" s="76" t="str">
        <f t="shared" si="30"/>
        <v>Aledmys Diaz</v>
      </c>
      <c r="Y480" t="str">
        <f>IFERROR(VLOOKUP($X480,PITCH!$B$7:$AJ$2004,29,FALSE),"")</f>
        <v/>
      </c>
      <c r="Z480" t="str">
        <f>IFERROR(VLOOKUP($X480,PITCH!$B$7:$AJ$2004,30,FALSE),"")</f>
        <v/>
      </c>
      <c r="AA480" t="str">
        <f>IFERROR(VLOOKUP($X480,PITCH!$B$7:$AJ$2004,31,FALSE),"")</f>
        <v/>
      </c>
      <c r="AB480" t="str">
        <f>IFERROR(VLOOKUP($X480,PITCH!$B$7:$AJ$2004,1,FALSE),"")</f>
        <v/>
      </c>
      <c r="AD480" s="108" t="str">
        <f>IFERROR(VLOOKUP($X480,Prospects!$A$3:$K$281,1,FALSE),"")</f>
        <v/>
      </c>
      <c r="AE480" s="108" t="str">
        <f>IFERROR(VLOOKUP($X480,Prospects!$A$3:$K$281,9,FALSE),"")</f>
        <v/>
      </c>
      <c r="AF480" s="108" t="str">
        <f>IFERROR(VLOOKUP($X480,Prospects!$A$3:$K$281,2,FALSE),"")</f>
        <v/>
      </c>
      <c r="AG480" s="110" t="str">
        <f>IFERROR(VLOOKUP($X480,Prospects!$A$3:$K$281,10,FALSE),"")</f>
        <v/>
      </c>
      <c r="AH480" s="110" t="str">
        <f>IFERROR(VLOOKUP($X480,Prospects!$A$3:$K$281,11,FALSE),"")</f>
        <v/>
      </c>
      <c r="AI480" s="110" t="str">
        <f>IFERROR(VLOOKUP($X480,Prospects!$A$3:$K$281,3,FALSE),"")</f>
        <v/>
      </c>
      <c r="AJ480" s="110" t="str">
        <f>IFERROR(VLOOKUP($X480,Prospects!$A$3:$K$281,4,FALSE),"")</f>
        <v/>
      </c>
      <c r="AK480" s="110" t="str">
        <f>IFERROR(VLOOKUP($X480,Prospects!$A$3:$K$281,5,FALSE),"")</f>
        <v/>
      </c>
      <c r="AL480" s="110" t="str">
        <f>IFERROR(VLOOKUP($X480,Prospects!$A$3:$K$281,6,FALSE),"")</f>
        <v/>
      </c>
      <c r="AN480" s="108" t="str">
        <f>IFERROR(VLOOKUP($X480,KEEPERS!$A$3:$H$300,1,FALSE),"")</f>
        <v/>
      </c>
      <c r="AO480" s="108" t="str">
        <f>IFERROR(VLOOKUP($X480,KEEPERS!$A$3:$H$300,5,FALSE),"")</f>
        <v/>
      </c>
      <c r="AP480" s="108" t="str">
        <f>IFERROR(VLOOKUP($X480,KEEPERS!$A$3:$H$300,2,FALSE),"")</f>
        <v/>
      </c>
      <c r="AQ480" s="110" t="str">
        <f>IFERROR(VLOOKUP($X480,KEEPERS!$A$3:$H$300,6,FALSE),"")</f>
        <v/>
      </c>
      <c r="AR480" s="110" t="str">
        <f>IFERROR(VLOOKUP($X480,KEEPERS!$A$3:$H$300,7,FALSE),"")</f>
        <v/>
      </c>
      <c r="AT480" s="110" t="str">
        <f>IFERROR(VLOOKUP($X480,HIT!$B$182:$AM$2000,1,FALSE),"")</f>
        <v>Aledmys Diaz</v>
      </c>
      <c r="AU480" s="407">
        <f>IFERROR(VLOOKUP($X480,HIT!$B$182:$AM$2000,32,FALSE),0)</f>
        <v>95.649999999999991</v>
      </c>
      <c r="AV480" s="407">
        <f>IFERROR(VLOOKUP($X480,HIT!$B$182:$AM$2000,33,FALSE),0)</f>
        <v>1.8394230769230768</v>
      </c>
      <c r="AW480" s="110" t="str">
        <f>IFERROR(VLOOKUP($X480,PITCH!$B$182:$AP$2000,1,FALSE),"")</f>
        <v/>
      </c>
      <c r="AX480" s="110">
        <f>IFERROR(VLOOKUP($X480,PITCH!$B$182:$AP$2000,35,FALSE),0)</f>
        <v>0</v>
      </c>
      <c r="AY480" s="110">
        <f>IFERROR(VLOOKUP($X480,PITCH!$B$182:$AP$2000,36,FALSE),0)</f>
        <v>0</v>
      </c>
      <c r="AZ480" s="408">
        <f t="shared" si="32"/>
        <v>95.649999999999991</v>
      </c>
      <c r="BA480" s="408">
        <f>IF(AZ480&gt;0,RANK(AZ480,AZ$3:AZ1140),"")</f>
        <v>547</v>
      </c>
      <c r="BB480" s="408">
        <f ca="1">IFERROR(VLOOKUP($X480,HIT!$B$182:$AP$2000,31,FALSE),0)</f>
        <v>142</v>
      </c>
      <c r="BC480" s="408">
        <f>IFERROR(VLOOKUP($X480,PITCH!$B$182:$AP$2000,34,FALSE),0)</f>
        <v>0</v>
      </c>
      <c r="BE480" s="110">
        <f>IFERROR(VLOOKUP($X480,OBP!$B$182:$AN$2001,32,FALSE),"")</f>
        <v>403</v>
      </c>
      <c r="BG480" s="110">
        <f>IFERROR(VLOOKUP($X480,OPS!$B$183:$AL$2002,31,FALSE),"")</f>
        <v>393</v>
      </c>
      <c r="BI480" s="110" t="str">
        <f>IFERROR(VLOOKUP($X480,PITCH!$B$205:$AP$2000,34,FALSE),"")</f>
        <v/>
      </c>
      <c r="BJ480" s="110" t="str">
        <f>IFERROR(VLOOKUP($X480,PITCH!$B$205:$AP$2000,34,FALSE),"")</f>
        <v/>
      </c>
      <c r="BK480" s="110" t="str">
        <f>IFERROR(VLOOKUP($X480,PITCH!$B$205:$AP$2000,34,FALSE),"")</f>
        <v/>
      </c>
    </row>
    <row r="481" spans="2:63" x14ac:dyDescent="0.2">
      <c r="B481" t="s">
        <v>2546</v>
      </c>
      <c r="C481" t="s">
        <v>8</v>
      </c>
      <c r="D481" t="s">
        <v>97</v>
      </c>
      <c r="E481" t="s">
        <v>97</v>
      </c>
      <c r="F481">
        <v>-7</v>
      </c>
      <c r="G481">
        <v>275</v>
      </c>
      <c r="H481">
        <v>25</v>
      </c>
      <c r="I481">
        <v>9</v>
      </c>
      <c r="J481">
        <v>30</v>
      </c>
      <c r="K481">
        <v>1</v>
      </c>
      <c r="L481">
        <v>0.27400000000000002</v>
      </c>
      <c r="T481" s="127">
        <f t="shared" si="33"/>
        <v>479</v>
      </c>
      <c r="U481" t="str">
        <f t="shared" si="31"/>
        <v>H</v>
      </c>
      <c r="V481">
        <f>IF(U481="H",COUNTIF($U$3:$U481,"H"),"")</f>
        <v>269</v>
      </c>
      <c r="W481" t="str">
        <f>IF(U481="P",COUNTIF($U$3:$U481,"P"),"")</f>
        <v/>
      </c>
      <c r="X481" s="76" t="str">
        <f t="shared" si="30"/>
        <v>Elias Diaz</v>
      </c>
      <c r="Y481" t="str">
        <f>IFERROR(VLOOKUP($X481,PITCH!$B$7:$AJ$2004,29,FALSE),"")</f>
        <v/>
      </c>
      <c r="Z481" t="str">
        <f>IFERROR(VLOOKUP($X481,PITCH!$B$7:$AJ$2004,30,FALSE),"")</f>
        <v/>
      </c>
      <c r="AA481" t="str">
        <f>IFERROR(VLOOKUP($X481,PITCH!$B$7:$AJ$2004,31,FALSE),"")</f>
        <v/>
      </c>
      <c r="AB481" t="str">
        <f>IFERROR(VLOOKUP($X481,PITCH!$B$7:$AJ$2004,1,FALSE),"")</f>
        <v/>
      </c>
      <c r="AD481" s="108" t="str">
        <f>IFERROR(VLOOKUP($X481,Prospects!$A$3:$K$281,1,FALSE),"")</f>
        <v/>
      </c>
      <c r="AE481" s="108" t="str">
        <f>IFERROR(VLOOKUP($X481,Prospects!$A$3:$K$281,9,FALSE),"")</f>
        <v/>
      </c>
      <c r="AF481" s="108" t="str">
        <f>IFERROR(VLOOKUP($X481,Prospects!$A$3:$K$281,2,FALSE),"")</f>
        <v/>
      </c>
      <c r="AG481" s="110" t="str">
        <f>IFERROR(VLOOKUP($X481,Prospects!$A$3:$K$281,10,FALSE),"")</f>
        <v/>
      </c>
      <c r="AH481" s="110" t="str">
        <f>IFERROR(VLOOKUP($X481,Prospects!$A$3:$K$281,11,FALSE),"")</f>
        <v/>
      </c>
      <c r="AI481" s="110" t="str">
        <f>IFERROR(VLOOKUP($X481,Prospects!$A$3:$K$281,3,FALSE),"")</f>
        <v/>
      </c>
      <c r="AJ481" s="110" t="str">
        <f>IFERROR(VLOOKUP($X481,Prospects!$A$3:$K$281,4,FALSE),"")</f>
        <v/>
      </c>
      <c r="AK481" s="110" t="str">
        <f>IFERROR(VLOOKUP($X481,Prospects!$A$3:$K$281,5,FALSE),"")</f>
        <v/>
      </c>
      <c r="AL481" s="110" t="str">
        <f>IFERROR(VLOOKUP($X481,Prospects!$A$3:$K$281,6,FALSE),"")</f>
        <v/>
      </c>
      <c r="AN481" s="108" t="str">
        <f>IFERROR(VLOOKUP($X481,KEEPERS!$A$3:$H$300,1,FALSE),"")</f>
        <v/>
      </c>
      <c r="AO481" s="108" t="str">
        <f>IFERROR(VLOOKUP($X481,KEEPERS!$A$3:$H$300,5,FALSE),"")</f>
        <v/>
      </c>
      <c r="AP481" s="108" t="str">
        <f>IFERROR(VLOOKUP($X481,KEEPERS!$A$3:$H$300,2,FALSE),"")</f>
        <v/>
      </c>
      <c r="AQ481" s="110" t="str">
        <f>IFERROR(VLOOKUP($X481,KEEPERS!$A$3:$H$300,6,FALSE),"")</f>
        <v/>
      </c>
      <c r="AR481" s="110" t="str">
        <f>IFERROR(VLOOKUP($X481,KEEPERS!$A$3:$H$300,7,FALSE),"")</f>
        <v/>
      </c>
      <c r="AT481" s="110" t="str">
        <f>IFERROR(VLOOKUP($X481,HIT!$B$182:$AM$2000,1,FALSE),"")</f>
        <v>Elias Diaz</v>
      </c>
      <c r="AU481" s="407">
        <f>IFERROR(VLOOKUP($X481,HIT!$B$182:$AM$2000,32,FALSE),0)</f>
        <v>95.65</v>
      </c>
      <c r="AV481" s="407">
        <f>IFERROR(VLOOKUP($X481,HIT!$B$182:$AM$2000,33,FALSE),0)</f>
        <v>1.542741935483871</v>
      </c>
      <c r="AW481" s="110" t="str">
        <f>IFERROR(VLOOKUP($X481,PITCH!$B$182:$AP$2000,1,FALSE),"")</f>
        <v/>
      </c>
      <c r="AX481" s="110">
        <f>IFERROR(VLOOKUP($X481,PITCH!$B$182:$AP$2000,35,FALSE),0)</f>
        <v>0</v>
      </c>
      <c r="AY481" s="110">
        <f>IFERROR(VLOOKUP($X481,PITCH!$B$182:$AP$2000,36,FALSE),0)</f>
        <v>0</v>
      </c>
      <c r="AZ481" s="408">
        <f t="shared" si="32"/>
        <v>95.65</v>
      </c>
      <c r="BA481" s="408">
        <f>IF(AZ481&gt;0,RANK(AZ481,AZ$3:AZ1141),"")</f>
        <v>546</v>
      </c>
      <c r="BB481" s="408">
        <f ca="1">IFERROR(VLOOKUP($X481,HIT!$B$182:$AP$2000,31,FALSE),0)</f>
        <v>290</v>
      </c>
      <c r="BC481" s="408">
        <f>IFERROR(VLOOKUP($X481,PITCH!$B$182:$AP$2000,34,FALSE),0)</f>
        <v>0</v>
      </c>
      <c r="BE481" s="110">
        <f>IFERROR(VLOOKUP($X481,OBP!$B$182:$AN$2001,32,FALSE),"")</f>
        <v>252</v>
      </c>
      <c r="BG481" s="110">
        <f>IFERROR(VLOOKUP($X481,OPS!$B$183:$AL$2002,31,FALSE),"")</f>
        <v>252</v>
      </c>
      <c r="BI481" s="110" t="str">
        <f>IFERROR(VLOOKUP($X481,PITCH!$B$205:$AP$2000,34,FALSE),"")</f>
        <v/>
      </c>
      <c r="BJ481" s="110" t="str">
        <f>IFERROR(VLOOKUP($X481,PITCH!$B$205:$AP$2000,34,FALSE),"")</f>
        <v/>
      </c>
      <c r="BK481" s="110" t="str">
        <f>IFERROR(VLOOKUP($X481,PITCH!$B$205:$AP$2000,34,FALSE),"")</f>
        <v/>
      </c>
    </row>
    <row r="482" spans="2:63" x14ac:dyDescent="0.2">
      <c r="B482" t="s">
        <v>1415</v>
      </c>
      <c r="C482" t="s">
        <v>131</v>
      </c>
      <c r="D482" t="s">
        <v>114</v>
      </c>
      <c r="E482" t="s">
        <v>114</v>
      </c>
      <c r="F482">
        <v>-7</v>
      </c>
      <c r="G482">
        <v>354</v>
      </c>
      <c r="H482">
        <v>31</v>
      </c>
      <c r="I482">
        <v>3</v>
      </c>
      <c r="J482">
        <v>34</v>
      </c>
      <c r="K482">
        <v>20</v>
      </c>
      <c r="L482">
        <v>0.26100000000000001</v>
      </c>
      <c r="T482" s="127">
        <f t="shared" si="33"/>
        <v>480</v>
      </c>
      <c r="U482" t="str">
        <f t="shared" si="31"/>
        <v>H</v>
      </c>
      <c r="V482">
        <f>IF(U482="H",COUNTIF($U$3:$U482,"H"),"")</f>
        <v>270</v>
      </c>
      <c r="W482" t="str">
        <f>IF(U482="P",COUNTIF($U$3:$U482,"P"),"")</f>
        <v/>
      </c>
      <c r="X482" s="76" t="str">
        <f t="shared" si="30"/>
        <v>Greg Allen</v>
      </c>
      <c r="Y482" t="str">
        <f>IFERROR(VLOOKUP($X482,PITCH!$B$7:$AJ$2004,29,FALSE),"")</f>
        <v/>
      </c>
      <c r="Z482" t="str">
        <f>IFERROR(VLOOKUP($X482,PITCH!$B$7:$AJ$2004,30,FALSE),"")</f>
        <v/>
      </c>
      <c r="AA482" t="str">
        <f>IFERROR(VLOOKUP($X482,PITCH!$B$7:$AJ$2004,31,FALSE),"")</f>
        <v/>
      </c>
      <c r="AB482" t="str">
        <f>IFERROR(VLOOKUP($X482,PITCH!$B$7:$AJ$2004,1,FALSE),"")</f>
        <v/>
      </c>
      <c r="AD482" s="108" t="str">
        <f>IFERROR(VLOOKUP($X482,Prospects!$A$3:$K$281,1,FALSE),"")</f>
        <v/>
      </c>
      <c r="AE482" s="108" t="str">
        <f>IFERROR(VLOOKUP($X482,Prospects!$A$3:$K$281,9,FALSE),"")</f>
        <v/>
      </c>
      <c r="AF482" s="108" t="str">
        <f>IFERROR(VLOOKUP($X482,Prospects!$A$3:$K$281,2,FALSE),"")</f>
        <v/>
      </c>
      <c r="AG482" s="110" t="str">
        <f>IFERROR(VLOOKUP($X482,Prospects!$A$3:$K$281,10,FALSE),"")</f>
        <v/>
      </c>
      <c r="AH482" s="110" t="str">
        <f>IFERROR(VLOOKUP($X482,Prospects!$A$3:$K$281,11,FALSE),"")</f>
        <v/>
      </c>
      <c r="AI482" s="110" t="str">
        <f>IFERROR(VLOOKUP($X482,Prospects!$A$3:$K$281,3,FALSE),"")</f>
        <v/>
      </c>
      <c r="AJ482" s="110" t="str">
        <f>IFERROR(VLOOKUP($X482,Prospects!$A$3:$K$281,4,FALSE),"")</f>
        <v/>
      </c>
      <c r="AK482" s="110" t="str">
        <f>IFERROR(VLOOKUP($X482,Prospects!$A$3:$K$281,5,FALSE),"")</f>
        <v/>
      </c>
      <c r="AL482" s="110" t="str">
        <f>IFERROR(VLOOKUP($X482,Prospects!$A$3:$K$281,6,FALSE),"")</f>
        <v/>
      </c>
      <c r="AN482" s="108" t="str">
        <f>IFERROR(VLOOKUP($X482,KEEPERS!$A$3:$H$300,1,FALSE),"")</f>
        <v/>
      </c>
      <c r="AO482" s="108" t="str">
        <f>IFERROR(VLOOKUP($X482,KEEPERS!$A$3:$H$300,5,FALSE),"")</f>
        <v/>
      </c>
      <c r="AP482" s="108" t="str">
        <f>IFERROR(VLOOKUP($X482,KEEPERS!$A$3:$H$300,2,FALSE),"")</f>
        <v/>
      </c>
      <c r="AQ482" s="110" t="str">
        <f>IFERROR(VLOOKUP($X482,KEEPERS!$A$3:$H$300,6,FALSE),"")</f>
        <v/>
      </c>
      <c r="AR482" s="110" t="str">
        <f>IFERROR(VLOOKUP($X482,KEEPERS!$A$3:$H$300,7,FALSE),"")</f>
        <v/>
      </c>
      <c r="AT482" s="110" t="str">
        <f>IFERROR(VLOOKUP($X482,HIT!$B$182:$AM$2000,1,FALSE),"")</f>
        <v>Greg Allen</v>
      </c>
      <c r="AU482" s="407">
        <f>IFERROR(VLOOKUP($X482,HIT!$B$182:$AM$2000,32,FALSE),0)</f>
        <v>244.35000000000002</v>
      </c>
      <c r="AV482" s="407">
        <f>IFERROR(VLOOKUP($X482,HIT!$B$182:$AM$2000,33,FALSE),0)</f>
        <v>2.0362500000000003</v>
      </c>
      <c r="AW482" s="110" t="str">
        <f>IFERROR(VLOOKUP($X482,PITCH!$B$182:$AP$2000,1,FALSE),"")</f>
        <v/>
      </c>
      <c r="AX482" s="110">
        <f>IFERROR(VLOOKUP($X482,PITCH!$B$182:$AP$2000,35,FALSE),0)</f>
        <v>0</v>
      </c>
      <c r="AY482" s="110">
        <f>IFERROR(VLOOKUP($X482,PITCH!$B$182:$AP$2000,36,FALSE),0)</f>
        <v>0</v>
      </c>
      <c r="AZ482" s="408">
        <f t="shared" si="32"/>
        <v>244.35000000000002</v>
      </c>
      <c r="BA482" s="408">
        <f>IF(AZ482&gt;0,RANK(AZ482,AZ$3:AZ1142),"")</f>
        <v>339</v>
      </c>
      <c r="BB482" s="408">
        <f ca="1">IFERROR(VLOOKUP($X482,HIT!$B$182:$AP$2000,31,FALSE),0)</f>
        <v>536</v>
      </c>
      <c r="BC482" s="408">
        <f>IFERROR(VLOOKUP($X482,PITCH!$B$182:$AP$2000,34,FALSE),0)</f>
        <v>0</v>
      </c>
      <c r="BE482" s="110">
        <f>IFERROR(VLOOKUP($X482,OBP!$B$182:$AN$2001,32,FALSE),"")</f>
        <v>213</v>
      </c>
      <c r="BG482" s="110">
        <f>IFERROR(VLOOKUP($X482,OPS!$B$183:$AL$2002,31,FALSE),"")</f>
        <v>225</v>
      </c>
      <c r="BI482" s="110" t="str">
        <f>IFERROR(VLOOKUP($X482,PITCH!$B$205:$AP$2000,34,FALSE),"")</f>
        <v/>
      </c>
      <c r="BJ482" s="110" t="str">
        <f>IFERROR(VLOOKUP($X482,PITCH!$B$205:$AP$2000,34,FALSE),"")</f>
        <v/>
      </c>
      <c r="BK482" s="110" t="str">
        <f>IFERROR(VLOOKUP($X482,PITCH!$B$205:$AP$2000,34,FALSE),"")</f>
        <v/>
      </c>
    </row>
    <row r="483" spans="2:63" x14ac:dyDescent="0.2">
      <c r="B483" t="s">
        <v>303</v>
      </c>
      <c r="C483" t="s">
        <v>810</v>
      </c>
      <c r="D483" t="s">
        <v>111</v>
      </c>
      <c r="E483" t="s">
        <v>111</v>
      </c>
      <c r="F483">
        <v>-7</v>
      </c>
      <c r="M483">
        <v>166</v>
      </c>
      <c r="N483">
        <v>8</v>
      </c>
      <c r="O483">
        <v>0</v>
      </c>
      <c r="P483">
        <v>4.5599999999999996</v>
      </c>
      <c r="Q483">
        <v>1.39</v>
      </c>
      <c r="R483">
        <v>114</v>
      </c>
      <c r="T483" s="127">
        <f t="shared" si="33"/>
        <v>481</v>
      </c>
      <c r="U483" t="str">
        <f t="shared" si="31"/>
        <v>P</v>
      </c>
      <c r="V483" t="str">
        <f>IF(U483="H",COUNTIF($U$3:$U483,"H"),"")</f>
        <v/>
      </c>
      <c r="W483">
        <f>IF(U483="P",COUNTIF($U$3:$U483,"P"),"")</f>
        <v>211</v>
      </c>
      <c r="X483" s="76" t="str">
        <f t="shared" si="30"/>
        <v>Ervin Santana</v>
      </c>
      <c r="Y483">
        <f>IFERROR(VLOOKUP($X483,PITCH!$B$7:$AJ$2004,29,FALSE),"")</f>
        <v>6.0926365795724466</v>
      </c>
      <c r="Z483">
        <f>IFERROR(VLOOKUP($X483,PITCH!$B$7:$AJ$2004,30,FALSE),"")</f>
        <v>2.9928741092636577</v>
      </c>
      <c r="AA483">
        <f>IFERROR(VLOOKUP($X483,PITCH!$B$7:$AJ$2004,31,FALSE),"")</f>
        <v>3.0997624703087889</v>
      </c>
      <c r="AB483" t="str">
        <f>IFERROR(VLOOKUP($X483,PITCH!$B$7:$AJ$2004,1,FALSE),"")</f>
        <v>Ervin Santana</v>
      </c>
      <c r="AD483" s="108" t="str">
        <f>IFERROR(VLOOKUP($X483,Prospects!$A$3:$K$281,1,FALSE),"")</f>
        <v/>
      </c>
      <c r="AE483" s="108" t="str">
        <f>IFERROR(VLOOKUP($X483,Prospects!$A$3:$K$281,9,FALSE),"")</f>
        <v/>
      </c>
      <c r="AF483" s="108" t="str">
        <f>IFERROR(VLOOKUP($X483,Prospects!$A$3:$K$281,2,FALSE),"")</f>
        <v/>
      </c>
      <c r="AG483" s="110" t="str">
        <f>IFERROR(VLOOKUP($X483,Prospects!$A$3:$K$281,10,FALSE),"")</f>
        <v/>
      </c>
      <c r="AH483" s="110" t="str">
        <f>IFERROR(VLOOKUP($X483,Prospects!$A$3:$K$281,11,FALSE),"")</f>
        <v/>
      </c>
      <c r="AI483" s="110" t="str">
        <f>IFERROR(VLOOKUP($X483,Prospects!$A$3:$K$281,3,FALSE),"")</f>
        <v/>
      </c>
      <c r="AJ483" s="110" t="str">
        <f>IFERROR(VLOOKUP($X483,Prospects!$A$3:$K$281,4,FALSE),"")</f>
        <v/>
      </c>
      <c r="AK483" s="110" t="str">
        <f>IFERROR(VLOOKUP($X483,Prospects!$A$3:$K$281,5,FALSE),"")</f>
        <v/>
      </c>
      <c r="AL483" s="110" t="str">
        <f>IFERROR(VLOOKUP($X483,Prospects!$A$3:$K$281,6,FALSE),"")</f>
        <v/>
      </c>
      <c r="AN483" s="108" t="str">
        <f>IFERROR(VLOOKUP($X483,KEEPERS!$A$3:$H$300,1,FALSE),"")</f>
        <v/>
      </c>
      <c r="AO483" s="108" t="str">
        <f>IFERROR(VLOOKUP($X483,KEEPERS!$A$3:$H$300,5,FALSE),"")</f>
        <v/>
      </c>
      <c r="AP483" s="108" t="str">
        <f>IFERROR(VLOOKUP($X483,KEEPERS!$A$3:$H$300,2,FALSE),"")</f>
        <v/>
      </c>
      <c r="AQ483" s="110" t="str">
        <f>IFERROR(VLOOKUP($X483,KEEPERS!$A$3:$H$300,6,FALSE),"")</f>
        <v/>
      </c>
      <c r="AR483" s="110" t="str">
        <f>IFERROR(VLOOKUP($X483,KEEPERS!$A$3:$H$300,7,FALSE),"")</f>
        <v/>
      </c>
      <c r="AT483" s="110" t="str">
        <f>IFERROR(VLOOKUP($X483,HIT!$B$182:$AM$2000,1,FALSE),"")</f>
        <v/>
      </c>
      <c r="AU483" s="407">
        <f>IFERROR(VLOOKUP($X483,HIT!$B$182:$AM$2000,32,FALSE),0)</f>
        <v>0</v>
      </c>
      <c r="AV483" s="407">
        <f>IFERROR(VLOOKUP($X483,HIT!$B$182:$AM$2000,33,FALSE),0)</f>
        <v>0</v>
      </c>
      <c r="AW483" s="110" t="str">
        <f>IFERROR(VLOOKUP($X483,PITCH!$B$182:$AP$2000,1,FALSE),"")</f>
        <v>Ervin Santana</v>
      </c>
      <c r="AX483" s="110">
        <f>IFERROR(VLOOKUP($X483,PITCH!$B$182:$AP$2000,35,FALSE),0)</f>
        <v>123.10000000000002</v>
      </c>
      <c r="AY483" s="110">
        <f>IFERROR(VLOOKUP($X483,PITCH!$B$182:$AP$2000,36,FALSE),0)</f>
        <v>7.6937500000000014</v>
      </c>
      <c r="AZ483" s="408">
        <f t="shared" si="32"/>
        <v>123.10000000000002</v>
      </c>
      <c r="BA483" s="408">
        <f>IF(AZ483&gt;0,RANK(AZ483,AZ$3:AZ1143),"")</f>
        <v>514</v>
      </c>
      <c r="BB483" s="408">
        <f>IFERROR(VLOOKUP($X483,HIT!$B$182:$AP$2000,31,FALSE),0)</f>
        <v>0</v>
      </c>
      <c r="BC483" s="408">
        <f ca="1">IFERROR(VLOOKUP($X483,PITCH!$B$182:$AP$2000,34,FALSE),0)</f>
        <v>158</v>
      </c>
      <c r="BE483" s="110" t="str">
        <f>IFERROR(VLOOKUP($X483,OBP!$B$182:$AN$2001,32,FALSE),"")</f>
        <v/>
      </c>
      <c r="BG483" s="110" t="str">
        <f>IFERROR(VLOOKUP($X483,OPS!$B$183:$AL$2002,31,FALSE),"")</f>
        <v/>
      </c>
      <c r="BI483" s="110">
        <f ca="1">IFERROR(VLOOKUP($X483,PITCH!$B$205:$AP$2000,34,FALSE),"")</f>
        <v>158</v>
      </c>
      <c r="BJ483" s="110">
        <f ca="1">IFERROR(VLOOKUP($X483,PITCH!$B$205:$AP$2000,34,FALSE),"")</f>
        <v>158</v>
      </c>
      <c r="BK483" s="110">
        <f ca="1">IFERROR(VLOOKUP($X483,PITCH!$B$205:$AP$2000,34,FALSE),"")</f>
        <v>158</v>
      </c>
    </row>
    <row r="484" spans="2:63" x14ac:dyDescent="0.2">
      <c r="B484" t="s">
        <v>720</v>
      </c>
      <c r="C484" t="s">
        <v>121</v>
      </c>
      <c r="D484" t="s">
        <v>114</v>
      </c>
      <c r="E484" t="s">
        <v>114</v>
      </c>
      <c r="F484">
        <v>-7</v>
      </c>
      <c r="G484">
        <v>312</v>
      </c>
      <c r="H484">
        <v>34</v>
      </c>
      <c r="I484">
        <v>2</v>
      </c>
      <c r="J484">
        <v>28</v>
      </c>
      <c r="K484">
        <v>22</v>
      </c>
      <c r="L484">
        <v>0.22900000000000001</v>
      </c>
      <c r="T484" s="127">
        <f t="shared" si="33"/>
        <v>482</v>
      </c>
      <c r="U484" t="str">
        <f t="shared" si="31"/>
        <v>H</v>
      </c>
      <c r="V484">
        <f>IF(U484="H",COUNTIF($U$3:$U484,"H"),"")</f>
        <v>271</v>
      </c>
      <c r="W484" t="str">
        <f>IF(U484="P",COUNTIF($U$3:$U484,"P"),"")</f>
        <v/>
      </c>
      <c r="X484" s="76" t="str">
        <f t="shared" si="30"/>
        <v>Delino DeShields</v>
      </c>
      <c r="Y484" t="str">
        <f>IFERROR(VLOOKUP($X484,PITCH!$B$7:$AJ$2004,29,FALSE),"")</f>
        <v/>
      </c>
      <c r="Z484" t="str">
        <f>IFERROR(VLOOKUP($X484,PITCH!$B$7:$AJ$2004,30,FALSE),"")</f>
        <v/>
      </c>
      <c r="AA484" t="str">
        <f>IFERROR(VLOOKUP($X484,PITCH!$B$7:$AJ$2004,31,FALSE),"")</f>
        <v/>
      </c>
      <c r="AB484" t="str">
        <f>IFERROR(VLOOKUP($X484,PITCH!$B$7:$AJ$2004,1,FALSE),"")</f>
        <v/>
      </c>
      <c r="AD484" s="108" t="str">
        <f>IFERROR(VLOOKUP($X484,Prospects!$A$3:$K$281,1,FALSE),"")</f>
        <v/>
      </c>
      <c r="AE484" s="108" t="str">
        <f>IFERROR(VLOOKUP($X484,Prospects!$A$3:$K$281,9,FALSE),"")</f>
        <v/>
      </c>
      <c r="AF484" s="108" t="str">
        <f>IFERROR(VLOOKUP($X484,Prospects!$A$3:$K$281,2,FALSE),"")</f>
        <v/>
      </c>
      <c r="AG484" s="110" t="str">
        <f>IFERROR(VLOOKUP($X484,Prospects!$A$3:$K$281,10,FALSE),"")</f>
        <v/>
      </c>
      <c r="AH484" s="110" t="str">
        <f>IFERROR(VLOOKUP($X484,Prospects!$A$3:$K$281,11,FALSE),"")</f>
        <v/>
      </c>
      <c r="AI484" s="110" t="str">
        <f>IFERROR(VLOOKUP($X484,Prospects!$A$3:$K$281,3,FALSE),"")</f>
        <v/>
      </c>
      <c r="AJ484" s="110" t="str">
        <f>IFERROR(VLOOKUP($X484,Prospects!$A$3:$K$281,4,FALSE),"")</f>
        <v/>
      </c>
      <c r="AK484" s="110" t="str">
        <f>IFERROR(VLOOKUP($X484,Prospects!$A$3:$K$281,5,FALSE),"")</f>
        <v/>
      </c>
      <c r="AL484" s="110" t="str">
        <f>IFERROR(VLOOKUP($X484,Prospects!$A$3:$K$281,6,FALSE),"")</f>
        <v/>
      </c>
      <c r="AN484" s="108" t="str">
        <f>IFERROR(VLOOKUP($X484,KEEPERS!$A$3:$H$300,1,FALSE),"")</f>
        <v/>
      </c>
      <c r="AO484" s="108" t="str">
        <f>IFERROR(VLOOKUP($X484,KEEPERS!$A$3:$H$300,5,FALSE),"")</f>
        <v/>
      </c>
      <c r="AP484" s="108" t="str">
        <f>IFERROR(VLOOKUP($X484,KEEPERS!$A$3:$H$300,2,FALSE),"")</f>
        <v/>
      </c>
      <c r="AQ484" s="110" t="str">
        <f>IFERROR(VLOOKUP($X484,KEEPERS!$A$3:$H$300,6,FALSE),"")</f>
        <v/>
      </c>
      <c r="AR484" s="110" t="str">
        <f>IFERROR(VLOOKUP($X484,KEEPERS!$A$3:$H$300,7,FALSE),"")</f>
        <v/>
      </c>
      <c r="AT484" s="110" t="str">
        <f>IFERROR(VLOOKUP($X484,HIT!$B$182:$AM$2000,1,FALSE),"")</f>
        <v>Delino DeShields</v>
      </c>
      <c r="AU484" s="407">
        <f>IFERROR(VLOOKUP($X484,HIT!$B$182:$AM$2000,32,FALSE),0)</f>
        <v>207.55</v>
      </c>
      <c r="AV484" s="407">
        <f>IFERROR(VLOOKUP($X484,HIT!$B$182:$AM$2000,33,FALSE),0)</f>
        <v>2.1847368421052633</v>
      </c>
      <c r="AW484" s="110" t="str">
        <f>IFERROR(VLOOKUP($X484,PITCH!$B$182:$AP$2000,1,FALSE),"")</f>
        <v/>
      </c>
      <c r="AX484" s="110">
        <f>IFERROR(VLOOKUP($X484,PITCH!$B$182:$AP$2000,35,FALSE),0)</f>
        <v>0</v>
      </c>
      <c r="AY484" s="110">
        <f>IFERROR(VLOOKUP($X484,PITCH!$B$182:$AP$2000,36,FALSE),0)</f>
        <v>0</v>
      </c>
      <c r="AZ484" s="408">
        <f t="shared" si="32"/>
        <v>207.55</v>
      </c>
      <c r="BA484" s="408">
        <f>IF(AZ484&gt;0,RANK(AZ484,AZ$3:AZ1144),"")</f>
        <v>381</v>
      </c>
      <c r="BB484" s="408">
        <f ca="1">IFERROR(VLOOKUP($X484,HIT!$B$182:$AP$2000,31,FALSE),0)</f>
        <v>572</v>
      </c>
      <c r="BC484" s="408">
        <f>IFERROR(VLOOKUP($X484,PITCH!$B$182:$AP$2000,34,FALSE),0)</f>
        <v>0</v>
      </c>
      <c r="BE484" s="110">
        <f>IFERROR(VLOOKUP($X484,OBP!$B$182:$AN$2001,32,FALSE),"")</f>
        <v>255</v>
      </c>
      <c r="BG484" s="110">
        <f>IFERROR(VLOOKUP($X484,OPS!$B$183:$AL$2002,31,FALSE),"")</f>
        <v>275</v>
      </c>
      <c r="BI484" s="110" t="str">
        <f>IFERROR(VLOOKUP($X484,PITCH!$B$205:$AP$2000,34,FALSE),"")</f>
        <v/>
      </c>
      <c r="BJ484" s="110" t="str">
        <f>IFERROR(VLOOKUP($X484,PITCH!$B$205:$AP$2000,34,FALSE),"")</f>
        <v/>
      </c>
      <c r="BK484" s="110" t="str">
        <f>IFERROR(VLOOKUP($X484,PITCH!$B$205:$AP$2000,34,FALSE),"")</f>
        <v/>
      </c>
    </row>
    <row r="485" spans="2:63" x14ac:dyDescent="0.2">
      <c r="B485" t="s">
        <v>533</v>
      </c>
      <c r="C485" t="s">
        <v>121</v>
      </c>
      <c r="D485" t="s">
        <v>9</v>
      </c>
      <c r="E485" t="s">
        <v>9</v>
      </c>
      <c r="F485">
        <v>-7</v>
      </c>
      <c r="M485">
        <v>72</v>
      </c>
      <c r="N485">
        <v>6</v>
      </c>
      <c r="O485">
        <v>3</v>
      </c>
      <c r="P485">
        <v>4.09</v>
      </c>
      <c r="Q485">
        <v>1.3</v>
      </c>
      <c r="R485">
        <v>70</v>
      </c>
      <c r="T485" s="127">
        <f t="shared" si="33"/>
        <v>483</v>
      </c>
      <c r="U485" t="str">
        <f t="shared" si="31"/>
        <v>P</v>
      </c>
      <c r="V485" t="str">
        <f>IF(U485="H",COUNTIF($U$3:$U485,"H"),"")</f>
        <v/>
      </c>
      <c r="W485">
        <f>IF(U485="P",COUNTIF($U$3:$U485,"P"),"")</f>
        <v>212</v>
      </c>
      <c r="X485" s="76" t="str">
        <f t="shared" si="30"/>
        <v>Jesse Chavez</v>
      </c>
      <c r="Y485">
        <f>IFERROR(VLOOKUP($X485,PITCH!$B$7:$AJ$2004,29,FALSE),"")</f>
        <v>8.365384615384615</v>
      </c>
      <c r="Z485">
        <f>IFERROR(VLOOKUP($X485,PITCH!$B$7:$AJ$2004,30,FALSE),"")</f>
        <v>2.5961538461538463</v>
      </c>
      <c r="AA485">
        <f>IFERROR(VLOOKUP($X485,PITCH!$B$7:$AJ$2004,31,FALSE),"")</f>
        <v>5.7692307692307683</v>
      </c>
      <c r="AB485" t="str">
        <f>IFERROR(VLOOKUP($X485,PITCH!$B$7:$AJ$2004,1,FALSE),"")</f>
        <v>Jesse Chavez</v>
      </c>
      <c r="AD485" s="108" t="str">
        <f>IFERROR(VLOOKUP($X485,Prospects!$A$3:$K$281,1,FALSE),"")</f>
        <v/>
      </c>
      <c r="AE485" s="108" t="str">
        <f>IFERROR(VLOOKUP($X485,Prospects!$A$3:$K$281,9,FALSE),"")</f>
        <v/>
      </c>
      <c r="AF485" s="108" t="str">
        <f>IFERROR(VLOOKUP($X485,Prospects!$A$3:$K$281,2,FALSE),"")</f>
        <v/>
      </c>
      <c r="AG485" s="110" t="str">
        <f>IFERROR(VLOOKUP($X485,Prospects!$A$3:$K$281,10,FALSE),"")</f>
        <v/>
      </c>
      <c r="AH485" s="110" t="str">
        <f>IFERROR(VLOOKUP($X485,Prospects!$A$3:$K$281,11,FALSE),"")</f>
        <v/>
      </c>
      <c r="AI485" s="110" t="str">
        <f>IFERROR(VLOOKUP($X485,Prospects!$A$3:$K$281,3,FALSE),"")</f>
        <v/>
      </c>
      <c r="AJ485" s="110" t="str">
        <f>IFERROR(VLOOKUP($X485,Prospects!$A$3:$K$281,4,FALSE),"")</f>
        <v/>
      </c>
      <c r="AK485" s="110" t="str">
        <f>IFERROR(VLOOKUP($X485,Prospects!$A$3:$K$281,5,FALSE),"")</f>
        <v/>
      </c>
      <c r="AL485" s="110" t="str">
        <f>IFERROR(VLOOKUP($X485,Prospects!$A$3:$K$281,6,FALSE),"")</f>
        <v/>
      </c>
      <c r="AN485" s="108" t="str">
        <f>IFERROR(VLOOKUP($X485,KEEPERS!$A$3:$H$300,1,FALSE),"")</f>
        <v/>
      </c>
      <c r="AO485" s="108" t="str">
        <f>IFERROR(VLOOKUP($X485,KEEPERS!$A$3:$H$300,5,FALSE),"")</f>
        <v/>
      </c>
      <c r="AP485" s="108" t="str">
        <f>IFERROR(VLOOKUP($X485,KEEPERS!$A$3:$H$300,2,FALSE),"")</f>
        <v/>
      </c>
      <c r="AQ485" s="110" t="str">
        <f>IFERROR(VLOOKUP($X485,KEEPERS!$A$3:$H$300,6,FALSE),"")</f>
        <v/>
      </c>
      <c r="AR485" s="110" t="str">
        <f>IFERROR(VLOOKUP($X485,KEEPERS!$A$3:$H$300,7,FALSE),"")</f>
        <v/>
      </c>
      <c r="AT485" s="110" t="str">
        <f>IFERROR(VLOOKUP($X485,HIT!$B$182:$AM$2000,1,FALSE),"")</f>
        <v/>
      </c>
      <c r="AU485" s="407">
        <f>IFERROR(VLOOKUP($X485,HIT!$B$182:$AM$2000,32,FALSE),0)</f>
        <v>0</v>
      </c>
      <c r="AV485" s="407">
        <f>IFERROR(VLOOKUP($X485,HIT!$B$182:$AM$2000,33,FALSE),0)</f>
        <v>0</v>
      </c>
      <c r="AW485" s="110" t="str">
        <f>IFERROR(VLOOKUP($X485,PITCH!$B$182:$AP$2000,1,FALSE),"")</f>
        <v>Jesse Chavez</v>
      </c>
      <c r="AX485" s="110">
        <f>IFERROR(VLOOKUP($X485,PITCH!$B$182:$AP$2000,35,FALSE),0)</f>
        <v>113.19999999999999</v>
      </c>
      <c r="AY485" s="110">
        <f>IFERROR(VLOOKUP($X485,PITCH!$B$182:$AP$2000,36,FALSE),0)</f>
        <v>1.9859649122807015</v>
      </c>
      <c r="AZ485" s="408">
        <f t="shared" si="32"/>
        <v>113.19999999999999</v>
      </c>
      <c r="BA485" s="408">
        <f>IF(AZ485&gt;0,RANK(AZ485,AZ$3:AZ1145),"")</f>
        <v>531</v>
      </c>
      <c r="BB485" s="408">
        <f>IFERROR(VLOOKUP($X485,HIT!$B$182:$AP$2000,31,FALSE),0)</f>
        <v>0</v>
      </c>
      <c r="BC485" s="408">
        <f ca="1">IFERROR(VLOOKUP($X485,PITCH!$B$182:$AP$2000,34,FALSE),0)</f>
        <v>347</v>
      </c>
      <c r="BE485" s="110" t="str">
        <f>IFERROR(VLOOKUP($X485,OBP!$B$182:$AN$2001,32,FALSE),"")</f>
        <v/>
      </c>
      <c r="BG485" s="110" t="str">
        <f>IFERROR(VLOOKUP($X485,OPS!$B$183:$AL$2002,31,FALSE),"")</f>
        <v/>
      </c>
      <c r="BI485" s="110">
        <f ca="1">IFERROR(VLOOKUP($X485,PITCH!$B$205:$AP$2000,34,FALSE),"")</f>
        <v>347</v>
      </c>
      <c r="BJ485" s="110">
        <f ca="1">IFERROR(VLOOKUP($X485,PITCH!$B$205:$AP$2000,34,FALSE),"")</f>
        <v>347</v>
      </c>
      <c r="BK485" s="110">
        <f ca="1">IFERROR(VLOOKUP($X485,PITCH!$B$205:$AP$2000,34,FALSE),"")</f>
        <v>347</v>
      </c>
    </row>
    <row r="486" spans="2:63" x14ac:dyDescent="0.2">
      <c r="B486" t="s">
        <v>3455</v>
      </c>
      <c r="C486" t="s">
        <v>138</v>
      </c>
      <c r="D486" t="s">
        <v>114</v>
      </c>
      <c r="E486" t="s">
        <v>114</v>
      </c>
      <c r="F486">
        <v>-7</v>
      </c>
      <c r="G486">
        <v>514</v>
      </c>
      <c r="H486">
        <v>48</v>
      </c>
      <c r="I486">
        <v>14</v>
      </c>
      <c r="J486">
        <v>55</v>
      </c>
      <c r="K486">
        <v>4</v>
      </c>
      <c r="L486">
        <v>0.26800000000000002</v>
      </c>
      <c r="T486" s="127">
        <f t="shared" si="33"/>
        <v>484</v>
      </c>
      <c r="U486" t="str">
        <f t="shared" si="31"/>
        <v>H</v>
      </c>
      <c r="V486">
        <f>IF(U486="H",COUNTIF($U$3:$U486,"H"),"")</f>
        <v>272</v>
      </c>
      <c r="W486" t="str">
        <f>IF(U486="P",COUNTIF($U$3:$U486,"P"),"")</f>
        <v/>
      </c>
      <c r="X486" s="76" t="str">
        <f t="shared" si="30"/>
        <v>Austin Dean</v>
      </c>
      <c r="Y486" t="str">
        <f>IFERROR(VLOOKUP($X486,PITCH!$B$7:$AJ$2004,29,FALSE),"")</f>
        <v/>
      </c>
      <c r="Z486" t="str">
        <f>IFERROR(VLOOKUP($X486,PITCH!$B$7:$AJ$2004,30,FALSE),"")</f>
        <v/>
      </c>
      <c r="AA486" t="str">
        <f>IFERROR(VLOOKUP($X486,PITCH!$B$7:$AJ$2004,31,FALSE),"")</f>
        <v/>
      </c>
      <c r="AB486" t="str">
        <f>IFERROR(VLOOKUP($X486,PITCH!$B$7:$AJ$2004,1,FALSE),"")</f>
        <v/>
      </c>
      <c r="AD486" s="108" t="str">
        <f>IFERROR(VLOOKUP($X486,Prospects!$A$3:$K$281,1,FALSE),"")</f>
        <v/>
      </c>
      <c r="AE486" s="108" t="str">
        <f>IFERROR(VLOOKUP($X486,Prospects!$A$3:$K$281,9,FALSE),"")</f>
        <v/>
      </c>
      <c r="AF486" s="108" t="str">
        <f>IFERROR(VLOOKUP($X486,Prospects!$A$3:$K$281,2,FALSE),"")</f>
        <v/>
      </c>
      <c r="AG486" s="110" t="str">
        <f>IFERROR(VLOOKUP($X486,Prospects!$A$3:$K$281,10,FALSE),"")</f>
        <v/>
      </c>
      <c r="AH486" s="110" t="str">
        <f>IFERROR(VLOOKUP($X486,Prospects!$A$3:$K$281,11,FALSE),"")</f>
        <v/>
      </c>
      <c r="AI486" s="110" t="str">
        <f>IFERROR(VLOOKUP($X486,Prospects!$A$3:$K$281,3,FALSE),"")</f>
        <v/>
      </c>
      <c r="AJ486" s="110" t="str">
        <f>IFERROR(VLOOKUP($X486,Prospects!$A$3:$K$281,4,FALSE),"")</f>
        <v/>
      </c>
      <c r="AK486" s="110" t="str">
        <f>IFERROR(VLOOKUP($X486,Prospects!$A$3:$K$281,5,FALSE),"")</f>
        <v/>
      </c>
      <c r="AL486" s="110" t="str">
        <f>IFERROR(VLOOKUP($X486,Prospects!$A$3:$K$281,6,FALSE),"")</f>
        <v/>
      </c>
      <c r="AN486" s="108" t="str">
        <f>IFERROR(VLOOKUP($X486,KEEPERS!$A$3:$H$300,1,FALSE),"")</f>
        <v/>
      </c>
      <c r="AO486" s="108" t="str">
        <f>IFERROR(VLOOKUP($X486,KEEPERS!$A$3:$H$300,5,FALSE),"")</f>
        <v/>
      </c>
      <c r="AP486" s="108" t="str">
        <f>IFERROR(VLOOKUP($X486,KEEPERS!$A$3:$H$300,2,FALSE),"")</f>
        <v/>
      </c>
      <c r="AQ486" s="110" t="str">
        <f>IFERROR(VLOOKUP($X486,KEEPERS!$A$3:$H$300,6,FALSE),"")</f>
        <v/>
      </c>
      <c r="AR486" s="110" t="str">
        <f>IFERROR(VLOOKUP($X486,KEEPERS!$A$3:$H$300,7,FALSE),"")</f>
        <v/>
      </c>
      <c r="AT486" s="110" t="str">
        <f>IFERROR(VLOOKUP($X486,HIT!$B$182:$AM$2000,1,FALSE),"")</f>
        <v>Austin Dean</v>
      </c>
      <c r="AU486" s="407">
        <f>IFERROR(VLOOKUP($X486,HIT!$B$182:$AM$2000,32,FALSE),0)</f>
        <v>210.95000000000002</v>
      </c>
      <c r="AV486" s="407">
        <f>IFERROR(VLOOKUP($X486,HIT!$B$182:$AM$2000,33,FALSE),0)</f>
        <v>1.9900943396226416</v>
      </c>
      <c r="AW486" s="110" t="str">
        <f>IFERROR(VLOOKUP($X486,PITCH!$B$182:$AP$2000,1,FALSE),"")</f>
        <v/>
      </c>
      <c r="AX486" s="110">
        <f>IFERROR(VLOOKUP($X486,PITCH!$B$182:$AP$2000,35,FALSE),0)</f>
        <v>0</v>
      </c>
      <c r="AY486" s="110">
        <f>IFERROR(VLOOKUP($X486,PITCH!$B$182:$AP$2000,36,FALSE),0)</f>
        <v>0</v>
      </c>
      <c r="AZ486" s="408">
        <f t="shared" si="32"/>
        <v>210.95000000000002</v>
      </c>
      <c r="BA486" s="408">
        <f>IF(AZ486&gt;0,RANK(AZ486,AZ$3:AZ1146),"")</f>
        <v>375</v>
      </c>
      <c r="BB486" s="408">
        <f ca="1">IFERROR(VLOOKUP($X486,HIT!$B$182:$AP$2000,31,FALSE),0)</f>
        <v>219</v>
      </c>
      <c r="BC486" s="408">
        <f>IFERROR(VLOOKUP($X486,PITCH!$B$182:$AP$2000,34,FALSE),0)</f>
        <v>0</v>
      </c>
      <c r="BE486" s="110">
        <f>IFERROR(VLOOKUP($X486,OBP!$B$182:$AN$2001,32,FALSE),"")</f>
        <v>289</v>
      </c>
      <c r="BG486" s="110">
        <f>IFERROR(VLOOKUP($X486,OPS!$B$183:$AL$2002,31,FALSE),"")</f>
        <v>292</v>
      </c>
      <c r="BI486" s="110" t="str">
        <f>IFERROR(VLOOKUP($X486,PITCH!$B$205:$AP$2000,34,FALSE),"")</f>
        <v/>
      </c>
      <c r="BJ486" s="110" t="str">
        <f>IFERROR(VLOOKUP($X486,PITCH!$B$205:$AP$2000,34,FALSE),"")</f>
        <v/>
      </c>
      <c r="BK486" s="110" t="str">
        <f>IFERROR(VLOOKUP($X486,PITCH!$B$205:$AP$2000,34,FALSE),"")</f>
        <v/>
      </c>
    </row>
    <row r="487" spans="2:63" x14ac:dyDescent="0.2">
      <c r="B487" t="s">
        <v>290</v>
      </c>
      <c r="C487" t="s">
        <v>132</v>
      </c>
      <c r="D487" t="s">
        <v>118</v>
      </c>
      <c r="E487" t="s">
        <v>118</v>
      </c>
      <c r="F487">
        <v>-7</v>
      </c>
      <c r="G487">
        <v>302</v>
      </c>
      <c r="H487">
        <v>39</v>
      </c>
      <c r="I487">
        <v>9</v>
      </c>
      <c r="J487">
        <v>45</v>
      </c>
      <c r="K487">
        <v>6</v>
      </c>
      <c r="L487">
        <v>0.255</v>
      </c>
      <c r="T487" s="127">
        <f t="shared" si="33"/>
        <v>485</v>
      </c>
      <c r="U487" t="str">
        <f t="shared" si="31"/>
        <v>H</v>
      </c>
      <c r="V487">
        <f>IF(U487="H",COUNTIF($U$3:$U487,"H"),"")</f>
        <v>273</v>
      </c>
      <c r="W487" t="str">
        <f>IF(U487="P",COUNTIF($U$3:$U487,"P"),"")</f>
        <v/>
      </c>
      <c r="X487" s="76" t="str">
        <f t="shared" si="30"/>
        <v>Kolten Wong</v>
      </c>
      <c r="Y487" t="str">
        <f>IFERROR(VLOOKUP($X487,PITCH!$B$7:$AJ$2004,29,FALSE),"")</f>
        <v/>
      </c>
      <c r="Z487" t="str">
        <f>IFERROR(VLOOKUP($X487,PITCH!$B$7:$AJ$2004,30,FALSE),"")</f>
        <v/>
      </c>
      <c r="AA487" t="str">
        <f>IFERROR(VLOOKUP($X487,PITCH!$B$7:$AJ$2004,31,FALSE),"")</f>
        <v/>
      </c>
      <c r="AB487" t="str">
        <f>IFERROR(VLOOKUP($X487,PITCH!$B$7:$AJ$2004,1,FALSE),"")</f>
        <v/>
      </c>
      <c r="AD487" s="108" t="str">
        <f>IFERROR(VLOOKUP($X487,Prospects!$A$3:$K$281,1,FALSE),"")</f>
        <v/>
      </c>
      <c r="AE487" s="108" t="str">
        <f>IFERROR(VLOOKUP($X487,Prospects!$A$3:$K$281,9,FALSE),"")</f>
        <v/>
      </c>
      <c r="AF487" s="108" t="str">
        <f>IFERROR(VLOOKUP($X487,Prospects!$A$3:$K$281,2,FALSE),"")</f>
        <v/>
      </c>
      <c r="AG487" s="110" t="str">
        <f>IFERROR(VLOOKUP($X487,Prospects!$A$3:$K$281,10,FALSE),"")</f>
        <v/>
      </c>
      <c r="AH487" s="110" t="str">
        <f>IFERROR(VLOOKUP($X487,Prospects!$A$3:$K$281,11,FALSE),"")</f>
        <v/>
      </c>
      <c r="AI487" s="110" t="str">
        <f>IFERROR(VLOOKUP($X487,Prospects!$A$3:$K$281,3,FALSE),"")</f>
        <v/>
      </c>
      <c r="AJ487" s="110" t="str">
        <f>IFERROR(VLOOKUP($X487,Prospects!$A$3:$K$281,4,FALSE),"")</f>
        <v/>
      </c>
      <c r="AK487" s="110" t="str">
        <f>IFERROR(VLOOKUP($X487,Prospects!$A$3:$K$281,5,FALSE),"")</f>
        <v/>
      </c>
      <c r="AL487" s="110" t="str">
        <f>IFERROR(VLOOKUP($X487,Prospects!$A$3:$K$281,6,FALSE),"")</f>
        <v/>
      </c>
      <c r="AN487" s="108" t="str">
        <f>IFERROR(VLOOKUP($X487,KEEPERS!$A$3:$H$300,1,FALSE),"")</f>
        <v/>
      </c>
      <c r="AO487" s="108" t="str">
        <f>IFERROR(VLOOKUP($X487,KEEPERS!$A$3:$H$300,5,FALSE),"")</f>
        <v/>
      </c>
      <c r="AP487" s="108" t="str">
        <f>IFERROR(VLOOKUP($X487,KEEPERS!$A$3:$H$300,2,FALSE),"")</f>
        <v/>
      </c>
      <c r="AQ487" s="110" t="str">
        <f>IFERROR(VLOOKUP($X487,KEEPERS!$A$3:$H$300,6,FALSE),"")</f>
        <v/>
      </c>
      <c r="AR487" s="110" t="str">
        <f>IFERROR(VLOOKUP($X487,KEEPERS!$A$3:$H$300,7,FALSE),"")</f>
        <v/>
      </c>
      <c r="AT487" s="110" t="str">
        <f>IFERROR(VLOOKUP($X487,HIT!$B$182:$AM$2000,1,FALSE),"")</f>
        <v>Kolten Wong</v>
      </c>
      <c r="AU487" s="407">
        <f>IFERROR(VLOOKUP($X487,HIT!$B$182:$AM$2000,32,FALSE),0)</f>
        <v>276.2</v>
      </c>
      <c r="AV487" s="407">
        <f>IFERROR(VLOOKUP($X487,HIT!$B$182:$AM$2000,33,FALSE),0)</f>
        <v>2.3016666666666667</v>
      </c>
      <c r="AW487" s="110" t="str">
        <f>IFERROR(VLOOKUP($X487,PITCH!$B$182:$AP$2000,1,FALSE),"")</f>
        <v/>
      </c>
      <c r="AX487" s="110">
        <f>IFERROR(VLOOKUP($X487,PITCH!$B$182:$AP$2000,35,FALSE),0)</f>
        <v>0</v>
      </c>
      <c r="AY487" s="110">
        <f>IFERROR(VLOOKUP($X487,PITCH!$B$182:$AP$2000,36,FALSE),0)</f>
        <v>0</v>
      </c>
      <c r="AZ487" s="408">
        <f t="shared" si="32"/>
        <v>276.2</v>
      </c>
      <c r="BA487" s="408">
        <f>IF(AZ487&gt;0,RANK(AZ487,AZ$3:AZ1147),"")</f>
        <v>291</v>
      </c>
      <c r="BB487" s="408">
        <f ca="1">IFERROR(VLOOKUP($X487,HIT!$B$182:$AP$2000,31,FALSE),0)</f>
        <v>241</v>
      </c>
      <c r="BC487" s="408">
        <f>IFERROR(VLOOKUP($X487,PITCH!$B$182:$AP$2000,34,FALSE),0)</f>
        <v>0</v>
      </c>
      <c r="BE487" s="110">
        <f>IFERROR(VLOOKUP($X487,OBP!$B$182:$AN$2001,32,FALSE),"")</f>
        <v>192</v>
      </c>
      <c r="BG487" s="110">
        <f>IFERROR(VLOOKUP($X487,OPS!$B$183:$AL$2002,31,FALSE),"")</f>
        <v>209</v>
      </c>
      <c r="BI487" s="110" t="str">
        <f>IFERROR(VLOOKUP($X487,PITCH!$B$205:$AP$2000,34,FALSE),"")</f>
        <v/>
      </c>
      <c r="BJ487" s="110" t="str">
        <f>IFERROR(VLOOKUP($X487,PITCH!$B$205:$AP$2000,34,FALSE),"")</f>
        <v/>
      </c>
      <c r="BK487" s="110" t="str">
        <f>IFERROR(VLOOKUP($X487,PITCH!$B$205:$AP$2000,34,FALSE),"")</f>
        <v/>
      </c>
    </row>
    <row r="488" spans="2:63" x14ac:dyDescent="0.2">
      <c r="B488" t="s">
        <v>480</v>
      </c>
      <c r="C488" t="s">
        <v>113</v>
      </c>
      <c r="D488" t="s">
        <v>427</v>
      </c>
      <c r="E488" t="s">
        <v>1038</v>
      </c>
      <c r="F488">
        <v>-7</v>
      </c>
      <c r="G488">
        <v>395</v>
      </c>
      <c r="H488">
        <v>41</v>
      </c>
      <c r="I488">
        <v>12</v>
      </c>
      <c r="J488">
        <v>45</v>
      </c>
      <c r="K488">
        <v>8</v>
      </c>
      <c r="L488">
        <v>0.23899999999999999</v>
      </c>
      <c r="T488" s="127">
        <f t="shared" si="33"/>
        <v>486</v>
      </c>
      <c r="U488" t="str">
        <f t="shared" si="31"/>
        <v>H</v>
      </c>
      <c r="V488">
        <f>IF(U488="H",COUNTIF($U$3:$U488,"H"),"")</f>
        <v>274</v>
      </c>
      <c r="W488" t="str">
        <f>IF(U488="P",COUNTIF($U$3:$U488,"P"),"")</f>
        <v/>
      </c>
      <c r="X488" s="76" t="str">
        <f t="shared" si="30"/>
        <v>Cory Spangenberg</v>
      </c>
      <c r="Y488" t="str">
        <f>IFERROR(VLOOKUP($X488,PITCH!$B$7:$AJ$2004,29,FALSE),"")</f>
        <v/>
      </c>
      <c r="Z488" t="str">
        <f>IFERROR(VLOOKUP($X488,PITCH!$B$7:$AJ$2004,30,FALSE),"")</f>
        <v/>
      </c>
      <c r="AA488" t="str">
        <f>IFERROR(VLOOKUP($X488,PITCH!$B$7:$AJ$2004,31,FALSE),"")</f>
        <v/>
      </c>
      <c r="AB488" t="str">
        <f>IFERROR(VLOOKUP($X488,PITCH!$B$7:$AJ$2004,1,FALSE),"")</f>
        <v/>
      </c>
      <c r="AD488" s="108" t="str">
        <f>IFERROR(VLOOKUP($X488,Prospects!$A$3:$K$281,1,FALSE),"")</f>
        <v/>
      </c>
      <c r="AE488" s="108" t="str">
        <f>IFERROR(VLOOKUP($X488,Prospects!$A$3:$K$281,9,FALSE),"")</f>
        <v/>
      </c>
      <c r="AF488" s="108" t="str">
        <f>IFERROR(VLOOKUP($X488,Prospects!$A$3:$K$281,2,FALSE),"")</f>
        <v/>
      </c>
      <c r="AG488" s="110" t="str">
        <f>IFERROR(VLOOKUP($X488,Prospects!$A$3:$K$281,10,FALSE),"")</f>
        <v/>
      </c>
      <c r="AH488" s="110" t="str">
        <f>IFERROR(VLOOKUP($X488,Prospects!$A$3:$K$281,11,FALSE),"")</f>
        <v/>
      </c>
      <c r="AI488" s="110" t="str">
        <f>IFERROR(VLOOKUP($X488,Prospects!$A$3:$K$281,3,FALSE),"")</f>
        <v/>
      </c>
      <c r="AJ488" s="110" t="str">
        <f>IFERROR(VLOOKUP($X488,Prospects!$A$3:$K$281,4,FALSE),"")</f>
        <v/>
      </c>
      <c r="AK488" s="110" t="str">
        <f>IFERROR(VLOOKUP($X488,Prospects!$A$3:$K$281,5,FALSE),"")</f>
        <v/>
      </c>
      <c r="AL488" s="110" t="str">
        <f>IFERROR(VLOOKUP($X488,Prospects!$A$3:$K$281,6,FALSE),"")</f>
        <v/>
      </c>
      <c r="AN488" s="108" t="str">
        <f>IFERROR(VLOOKUP($X488,KEEPERS!$A$3:$H$300,1,FALSE),"")</f>
        <v/>
      </c>
      <c r="AO488" s="108" t="str">
        <f>IFERROR(VLOOKUP($X488,KEEPERS!$A$3:$H$300,5,FALSE),"")</f>
        <v/>
      </c>
      <c r="AP488" s="108" t="str">
        <f>IFERROR(VLOOKUP($X488,KEEPERS!$A$3:$H$300,2,FALSE),"")</f>
        <v/>
      </c>
      <c r="AQ488" s="110" t="str">
        <f>IFERROR(VLOOKUP($X488,KEEPERS!$A$3:$H$300,6,FALSE),"")</f>
        <v/>
      </c>
      <c r="AR488" s="110" t="str">
        <f>IFERROR(VLOOKUP($X488,KEEPERS!$A$3:$H$300,7,FALSE),"")</f>
        <v/>
      </c>
      <c r="AT488" s="110" t="str">
        <f>IFERROR(VLOOKUP($X488,HIT!$B$182:$AM$2000,1,FALSE),"")</f>
        <v>Cory Spangenberg</v>
      </c>
      <c r="AU488" s="407">
        <f>IFERROR(VLOOKUP($X488,HIT!$B$182:$AM$2000,32,FALSE),0)</f>
        <v>131.15</v>
      </c>
      <c r="AV488" s="407">
        <f>IFERROR(VLOOKUP($X488,HIT!$B$182:$AM$2000,33,FALSE),0)</f>
        <v>1.6191358024691358</v>
      </c>
      <c r="AW488" s="110" t="str">
        <f>IFERROR(VLOOKUP($X488,PITCH!$B$182:$AP$2000,1,FALSE),"")</f>
        <v/>
      </c>
      <c r="AX488" s="110">
        <f>IFERROR(VLOOKUP($X488,PITCH!$B$182:$AP$2000,35,FALSE),0)</f>
        <v>0</v>
      </c>
      <c r="AY488" s="110">
        <f>IFERROR(VLOOKUP($X488,PITCH!$B$182:$AP$2000,36,FALSE),0)</f>
        <v>0</v>
      </c>
      <c r="AZ488" s="408">
        <f t="shared" si="32"/>
        <v>131.15</v>
      </c>
      <c r="BA488" s="408">
        <f>IF(AZ488&gt;0,RANK(AZ488,AZ$3:AZ1148),"")</f>
        <v>500</v>
      </c>
      <c r="BB488" s="408">
        <f ca="1">IFERROR(VLOOKUP($X488,HIT!$B$182:$AP$2000,31,FALSE),0)</f>
        <v>304</v>
      </c>
      <c r="BC488" s="408">
        <f>IFERROR(VLOOKUP($X488,PITCH!$B$182:$AP$2000,34,FALSE),0)</f>
        <v>0</v>
      </c>
      <c r="BE488" s="110">
        <f>IFERROR(VLOOKUP($X488,OBP!$B$182:$AN$2001,32,FALSE),"")</f>
        <v>374</v>
      </c>
      <c r="BG488" s="110">
        <f>IFERROR(VLOOKUP($X488,OPS!$B$183:$AL$2002,31,FALSE),"")</f>
        <v>374</v>
      </c>
      <c r="BI488" s="110" t="str">
        <f>IFERROR(VLOOKUP($X488,PITCH!$B$205:$AP$2000,34,FALSE),"")</f>
        <v/>
      </c>
      <c r="BJ488" s="110" t="str">
        <f>IFERROR(VLOOKUP($X488,PITCH!$B$205:$AP$2000,34,FALSE),"")</f>
        <v/>
      </c>
      <c r="BK488" s="110" t="str">
        <f>IFERROR(VLOOKUP($X488,PITCH!$B$205:$AP$2000,34,FALSE),"")</f>
        <v/>
      </c>
    </row>
    <row r="489" spans="2:63" x14ac:dyDescent="0.2">
      <c r="B489" t="s">
        <v>180</v>
      </c>
      <c r="C489" t="s">
        <v>141</v>
      </c>
      <c r="D489" t="s">
        <v>118</v>
      </c>
      <c r="E489" t="s">
        <v>118</v>
      </c>
      <c r="F489">
        <v>-7</v>
      </c>
      <c r="G489">
        <v>509</v>
      </c>
      <c r="H489">
        <v>61</v>
      </c>
      <c r="I489">
        <v>15</v>
      </c>
      <c r="J489">
        <v>41</v>
      </c>
      <c r="K489">
        <v>12</v>
      </c>
      <c r="L489">
        <v>0.23300000000000001</v>
      </c>
      <c r="T489" s="127">
        <f t="shared" si="33"/>
        <v>487</v>
      </c>
      <c r="U489" t="str">
        <f t="shared" si="31"/>
        <v>H</v>
      </c>
      <c r="V489">
        <f>IF(U489="H",COUNTIF($U$3:$U489,"H"),"")</f>
        <v>275</v>
      </c>
      <c r="W489" t="str">
        <f>IF(U489="P",COUNTIF($U$3:$U489,"P"),"")</f>
        <v/>
      </c>
      <c r="X489" s="76" t="str">
        <f t="shared" si="30"/>
        <v>Ian Kinsler</v>
      </c>
      <c r="Y489" t="str">
        <f>IFERROR(VLOOKUP($X489,PITCH!$B$7:$AJ$2004,29,FALSE),"")</f>
        <v/>
      </c>
      <c r="Z489" t="str">
        <f>IFERROR(VLOOKUP($X489,PITCH!$B$7:$AJ$2004,30,FALSE),"")</f>
        <v/>
      </c>
      <c r="AA489" t="str">
        <f>IFERROR(VLOOKUP($X489,PITCH!$B$7:$AJ$2004,31,FALSE),"")</f>
        <v/>
      </c>
      <c r="AB489" t="str">
        <f>IFERROR(VLOOKUP($X489,PITCH!$B$7:$AJ$2004,1,FALSE),"")</f>
        <v/>
      </c>
      <c r="AD489" s="108" t="str">
        <f>IFERROR(VLOOKUP($X489,Prospects!$A$3:$K$281,1,FALSE),"")</f>
        <v/>
      </c>
      <c r="AE489" s="108" t="str">
        <f>IFERROR(VLOOKUP($X489,Prospects!$A$3:$K$281,9,FALSE),"")</f>
        <v/>
      </c>
      <c r="AF489" s="108" t="str">
        <f>IFERROR(VLOOKUP($X489,Prospects!$A$3:$K$281,2,FALSE),"")</f>
        <v/>
      </c>
      <c r="AG489" s="110" t="str">
        <f>IFERROR(VLOOKUP($X489,Prospects!$A$3:$K$281,10,FALSE),"")</f>
        <v/>
      </c>
      <c r="AH489" s="110" t="str">
        <f>IFERROR(VLOOKUP($X489,Prospects!$A$3:$K$281,11,FALSE),"")</f>
        <v/>
      </c>
      <c r="AI489" s="110" t="str">
        <f>IFERROR(VLOOKUP($X489,Prospects!$A$3:$K$281,3,FALSE),"")</f>
        <v/>
      </c>
      <c r="AJ489" s="110" t="str">
        <f>IFERROR(VLOOKUP($X489,Prospects!$A$3:$K$281,4,FALSE),"")</f>
        <v/>
      </c>
      <c r="AK489" s="110" t="str">
        <f>IFERROR(VLOOKUP($X489,Prospects!$A$3:$K$281,5,FALSE),"")</f>
        <v/>
      </c>
      <c r="AL489" s="110" t="str">
        <f>IFERROR(VLOOKUP($X489,Prospects!$A$3:$K$281,6,FALSE),"")</f>
        <v/>
      </c>
      <c r="AN489" s="108" t="str">
        <f>IFERROR(VLOOKUP($X489,KEEPERS!$A$3:$H$300,1,FALSE),"")</f>
        <v/>
      </c>
      <c r="AO489" s="108" t="str">
        <f>IFERROR(VLOOKUP($X489,KEEPERS!$A$3:$H$300,5,FALSE),"")</f>
        <v/>
      </c>
      <c r="AP489" s="108" t="str">
        <f>IFERROR(VLOOKUP($X489,KEEPERS!$A$3:$H$300,2,FALSE),"")</f>
        <v/>
      </c>
      <c r="AQ489" s="110" t="str">
        <f>IFERROR(VLOOKUP($X489,KEEPERS!$A$3:$H$300,6,FALSE),"")</f>
        <v/>
      </c>
      <c r="AR489" s="110" t="str">
        <f>IFERROR(VLOOKUP($X489,KEEPERS!$A$3:$H$300,7,FALSE),"")</f>
        <v/>
      </c>
      <c r="AT489" s="110" t="str">
        <f>IFERROR(VLOOKUP($X489,HIT!$B$182:$AM$2000,1,FALSE),"")</f>
        <v>Ian Kinsler</v>
      </c>
      <c r="AU489" s="407">
        <f>IFERROR(VLOOKUP($X489,HIT!$B$182:$AM$2000,32,FALSE),0)</f>
        <v>259.05</v>
      </c>
      <c r="AV489" s="407">
        <f>IFERROR(VLOOKUP($X489,HIT!$B$182:$AM$2000,33,FALSE),0)</f>
        <v>2.4671428571428571</v>
      </c>
      <c r="AW489" s="110" t="str">
        <f>IFERROR(VLOOKUP($X489,PITCH!$B$182:$AP$2000,1,FALSE),"")</f>
        <v/>
      </c>
      <c r="AX489" s="110">
        <f>IFERROR(VLOOKUP($X489,PITCH!$B$182:$AP$2000,35,FALSE),0)</f>
        <v>0</v>
      </c>
      <c r="AY489" s="110">
        <f>IFERROR(VLOOKUP($X489,PITCH!$B$182:$AP$2000,36,FALSE),0)</f>
        <v>0</v>
      </c>
      <c r="AZ489" s="408">
        <f t="shared" si="32"/>
        <v>259.05</v>
      </c>
      <c r="BA489" s="408">
        <f>IF(AZ489&gt;0,RANK(AZ489,AZ$3:AZ1149),"")</f>
        <v>316</v>
      </c>
      <c r="BB489" s="408">
        <f ca="1">IFERROR(VLOOKUP($X489,HIT!$B$182:$AP$2000,31,FALSE),0)</f>
        <v>339</v>
      </c>
      <c r="BC489" s="408">
        <f>IFERROR(VLOOKUP($X489,PITCH!$B$182:$AP$2000,34,FALSE),0)</f>
        <v>0</v>
      </c>
      <c r="BE489" s="110">
        <f>IFERROR(VLOOKUP($X489,OBP!$B$182:$AN$2001,32,FALSE),"")</f>
        <v>250</v>
      </c>
      <c r="BG489" s="110">
        <f>IFERROR(VLOOKUP($X489,OPS!$B$183:$AL$2002,31,FALSE),"")</f>
        <v>250</v>
      </c>
      <c r="BI489" s="110" t="str">
        <f>IFERROR(VLOOKUP($X489,PITCH!$B$205:$AP$2000,34,FALSE),"")</f>
        <v/>
      </c>
      <c r="BJ489" s="110" t="str">
        <f>IFERROR(VLOOKUP($X489,PITCH!$B$205:$AP$2000,34,FALSE),"")</f>
        <v/>
      </c>
      <c r="BK489" s="110" t="str">
        <f>IFERROR(VLOOKUP($X489,PITCH!$B$205:$AP$2000,34,FALSE),"")</f>
        <v/>
      </c>
    </row>
    <row r="490" spans="2:63" x14ac:dyDescent="0.2">
      <c r="B490" t="s">
        <v>248</v>
      </c>
      <c r="C490" t="s">
        <v>132</v>
      </c>
      <c r="D490" t="s">
        <v>114</v>
      </c>
      <c r="E490" t="s">
        <v>114</v>
      </c>
      <c r="F490">
        <v>-7</v>
      </c>
      <c r="G490">
        <v>309</v>
      </c>
      <c r="H490">
        <v>45</v>
      </c>
      <c r="I490">
        <v>10</v>
      </c>
      <c r="J490">
        <v>38</v>
      </c>
      <c r="K490">
        <v>5</v>
      </c>
      <c r="L490">
        <v>0.251</v>
      </c>
      <c r="T490" s="127">
        <f t="shared" si="33"/>
        <v>488</v>
      </c>
      <c r="U490" t="str">
        <f t="shared" si="31"/>
        <v>H</v>
      </c>
      <c r="V490">
        <f>IF(U490="H",COUNTIF($U$3:$U490,"H"),"")</f>
        <v>276</v>
      </c>
      <c r="W490" t="str">
        <f>IF(U490="P",COUNTIF($U$3:$U490,"P"),"")</f>
        <v/>
      </c>
      <c r="X490" s="76" t="str">
        <f t="shared" si="30"/>
        <v>Dexter Fowler</v>
      </c>
      <c r="Y490" t="str">
        <f>IFERROR(VLOOKUP($X490,PITCH!$B$7:$AJ$2004,29,FALSE),"")</f>
        <v/>
      </c>
      <c r="Z490" t="str">
        <f>IFERROR(VLOOKUP($X490,PITCH!$B$7:$AJ$2004,30,FALSE),"")</f>
        <v/>
      </c>
      <c r="AA490" t="str">
        <f>IFERROR(VLOOKUP($X490,PITCH!$B$7:$AJ$2004,31,FALSE),"")</f>
        <v/>
      </c>
      <c r="AB490" t="str">
        <f>IFERROR(VLOOKUP($X490,PITCH!$B$7:$AJ$2004,1,FALSE),"")</f>
        <v/>
      </c>
      <c r="AD490" s="108" t="str">
        <f>IFERROR(VLOOKUP($X490,Prospects!$A$3:$K$281,1,FALSE),"")</f>
        <v/>
      </c>
      <c r="AE490" s="108" t="str">
        <f>IFERROR(VLOOKUP($X490,Prospects!$A$3:$K$281,9,FALSE),"")</f>
        <v/>
      </c>
      <c r="AF490" s="108" t="str">
        <f>IFERROR(VLOOKUP($X490,Prospects!$A$3:$K$281,2,FALSE),"")</f>
        <v/>
      </c>
      <c r="AG490" s="110" t="str">
        <f>IFERROR(VLOOKUP($X490,Prospects!$A$3:$K$281,10,FALSE),"")</f>
        <v/>
      </c>
      <c r="AH490" s="110" t="str">
        <f>IFERROR(VLOOKUP($X490,Prospects!$A$3:$K$281,11,FALSE),"")</f>
        <v/>
      </c>
      <c r="AI490" s="110" t="str">
        <f>IFERROR(VLOOKUP($X490,Prospects!$A$3:$K$281,3,FALSE),"")</f>
        <v/>
      </c>
      <c r="AJ490" s="110" t="str">
        <f>IFERROR(VLOOKUP($X490,Prospects!$A$3:$K$281,4,FALSE),"")</f>
        <v/>
      </c>
      <c r="AK490" s="110" t="str">
        <f>IFERROR(VLOOKUP($X490,Prospects!$A$3:$K$281,5,FALSE),"")</f>
        <v/>
      </c>
      <c r="AL490" s="110" t="str">
        <f>IFERROR(VLOOKUP($X490,Prospects!$A$3:$K$281,6,FALSE),"")</f>
        <v/>
      </c>
      <c r="AN490" s="108" t="str">
        <f>IFERROR(VLOOKUP($X490,KEEPERS!$A$3:$H$300,1,FALSE),"")</f>
        <v/>
      </c>
      <c r="AO490" s="108" t="str">
        <f>IFERROR(VLOOKUP($X490,KEEPERS!$A$3:$H$300,5,FALSE),"")</f>
        <v/>
      </c>
      <c r="AP490" s="108" t="str">
        <f>IFERROR(VLOOKUP($X490,KEEPERS!$A$3:$H$300,2,FALSE),"")</f>
        <v/>
      </c>
      <c r="AQ490" s="110" t="str">
        <f>IFERROR(VLOOKUP($X490,KEEPERS!$A$3:$H$300,6,FALSE),"")</f>
        <v/>
      </c>
      <c r="AR490" s="110" t="str">
        <f>IFERROR(VLOOKUP($X490,KEEPERS!$A$3:$H$300,7,FALSE),"")</f>
        <v/>
      </c>
      <c r="AT490" s="110" t="str">
        <f>IFERROR(VLOOKUP($X490,HIT!$B$182:$AM$2000,1,FALSE),"")</f>
        <v>Dexter Fowler</v>
      </c>
      <c r="AU490" s="407">
        <f>IFERROR(VLOOKUP($X490,HIT!$B$182:$AM$2000,32,FALSE),0)</f>
        <v>222.59999999999997</v>
      </c>
      <c r="AV490" s="407">
        <f>IFERROR(VLOOKUP($X490,HIT!$B$182:$AM$2000,33,FALSE),0)</f>
        <v>2.2484848484848481</v>
      </c>
      <c r="AW490" s="110" t="str">
        <f>IFERROR(VLOOKUP($X490,PITCH!$B$182:$AP$2000,1,FALSE),"")</f>
        <v/>
      </c>
      <c r="AX490" s="110">
        <f>IFERROR(VLOOKUP($X490,PITCH!$B$182:$AP$2000,35,FALSE),0)</f>
        <v>0</v>
      </c>
      <c r="AY490" s="110">
        <f>IFERROR(VLOOKUP($X490,PITCH!$B$182:$AP$2000,36,FALSE),0)</f>
        <v>0</v>
      </c>
      <c r="AZ490" s="408">
        <f t="shared" si="32"/>
        <v>222.59999999999997</v>
      </c>
      <c r="BA490" s="408">
        <f>IF(AZ490&gt;0,RANK(AZ490,AZ$3:AZ1150),"")</f>
        <v>369</v>
      </c>
      <c r="BB490" s="408">
        <f ca="1">IFERROR(VLOOKUP($X490,HIT!$B$182:$AP$2000,31,FALSE),0)</f>
        <v>339</v>
      </c>
      <c r="BC490" s="408">
        <f>IFERROR(VLOOKUP($X490,PITCH!$B$182:$AP$2000,34,FALSE),0)</f>
        <v>0</v>
      </c>
      <c r="BE490" s="110">
        <f>IFERROR(VLOOKUP($X490,OBP!$B$182:$AN$2001,32,FALSE),"")</f>
        <v>264</v>
      </c>
      <c r="BG490" s="110">
        <f>IFERROR(VLOOKUP($X490,OPS!$B$183:$AL$2002,31,FALSE),"")</f>
        <v>286</v>
      </c>
      <c r="BI490" s="110" t="str">
        <f>IFERROR(VLOOKUP($X490,PITCH!$B$205:$AP$2000,34,FALSE),"")</f>
        <v/>
      </c>
      <c r="BJ490" s="110" t="str">
        <f>IFERROR(VLOOKUP($X490,PITCH!$B$205:$AP$2000,34,FALSE),"")</f>
        <v/>
      </c>
      <c r="BK490" s="110" t="str">
        <f>IFERROR(VLOOKUP($X490,PITCH!$B$205:$AP$2000,34,FALSE),"")</f>
        <v/>
      </c>
    </row>
    <row r="491" spans="2:63" x14ac:dyDescent="0.2">
      <c r="B491" t="s">
        <v>391</v>
      </c>
      <c r="C491" t="s">
        <v>8</v>
      </c>
      <c r="D491" t="s">
        <v>114</v>
      </c>
      <c r="E491" t="s">
        <v>114</v>
      </c>
      <c r="F491">
        <v>-7</v>
      </c>
      <c r="G491">
        <v>377</v>
      </c>
      <c r="H491">
        <v>46</v>
      </c>
      <c r="I491">
        <v>12</v>
      </c>
      <c r="J491">
        <v>51</v>
      </c>
      <c r="K491">
        <v>2</v>
      </c>
      <c r="L491">
        <v>0.27200000000000002</v>
      </c>
      <c r="T491" s="127">
        <f t="shared" si="33"/>
        <v>489</v>
      </c>
      <c r="U491" t="str">
        <f t="shared" si="31"/>
        <v>H</v>
      </c>
      <c r="V491">
        <f>IF(U491="H",COUNTIF($U$3:$U491,"H"),"")</f>
        <v>277</v>
      </c>
      <c r="W491" t="str">
        <f>IF(U491="P",COUNTIF($U$3:$U491,"P"),"")</f>
        <v/>
      </c>
      <c r="X491" s="76" t="str">
        <f t="shared" si="30"/>
        <v>Lonnie Chisenhall</v>
      </c>
      <c r="Y491" t="str">
        <f>IFERROR(VLOOKUP($X491,PITCH!$B$7:$AJ$2004,29,FALSE),"")</f>
        <v/>
      </c>
      <c r="Z491" t="str">
        <f>IFERROR(VLOOKUP($X491,PITCH!$B$7:$AJ$2004,30,FALSE),"")</f>
        <v/>
      </c>
      <c r="AA491" t="str">
        <f>IFERROR(VLOOKUP($X491,PITCH!$B$7:$AJ$2004,31,FALSE),"")</f>
        <v/>
      </c>
      <c r="AB491" t="str">
        <f>IFERROR(VLOOKUP($X491,PITCH!$B$7:$AJ$2004,1,FALSE),"")</f>
        <v/>
      </c>
      <c r="AD491" s="108" t="str">
        <f>IFERROR(VLOOKUP($X491,Prospects!$A$3:$K$281,1,FALSE),"")</f>
        <v/>
      </c>
      <c r="AE491" s="108" t="str">
        <f>IFERROR(VLOOKUP($X491,Prospects!$A$3:$K$281,9,FALSE),"")</f>
        <v/>
      </c>
      <c r="AF491" s="108" t="str">
        <f>IFERROR(VLOOKUP($X491,Prospects!$A$3:$K$281,2,FALSE),"")</f>
        <v/>
      </c>
      <c r="AG491" s="110" t="str">
        <f>IFERROR(VLOOKUP($X491,Prospects!$A$3:$K$281,10,FALSE),"")</f>
        <v/>
      </c>
      <c r="AH491" s="110" t="str">
        <f>IFERROR(VLOOKUP($X491,Prospects!$A$3:$K$281,11,FALSE),"")</f>
        <v/>
      </c>
      <c r="AI491" s="110" t="str">
        <f>IFERROR(VLOOKUP($X491,Prospects!$A$3:$K$281,3,FALSE),"")</f>
        <v/>
      </c>
      <c r="AJ491" s="110" t="str">
        <f>IFERROR(VLOOKUP($X491,Prospects!$A$3:$K$281,4,FALSE),"")</f>
        <v/>
      </c>
      <c r="AK491" s="110" t="str">
        <f>IFERROR(VLOOKUP($X491,Prospects!$A$3:$K$281,5,FALSE),"")</f>
        <v/>
      </c>
      <c r="AL491" s="110" t="str">
        <f>IFERROR(VLOOKUP($X491,Prospects!$A$3:$K$281,6,FALSE),"")</f>
        <v/>
      </c>
      <c r="AN491" s="108" t="str">
        <f>IFERROR(VLOOKUP($X491,KEEPERS!$A$3:$H$300,1,FALSE),"")</f>
        <v/>
      </c>
      <c r="AO491" s="108" t="str">
        <f>IFERROR(VLOOKUP($X491,KEEPERS!$A$3:$H$300,5,FALSE),"")</f>
        <v/>
      </c>
      <c r="AP491" s="108" t="str">
        <f>IFERROR(VLOOKUP($X491,KEEPERS!$A$3:$H$300,2,FALSE),"")</f>
        <v/>
      </c>
      <c r="AQ491" s="110" t="str">
        <f>IFERROR(VLOOKUP($X491,KEEPERS!$A$3:$H$300,6,FALSE),"")</f>
        <v/>
      </c>
      <c r="AR491" s="110" t="str">
        <f>IFERROR(VLOOKUP($X491,KEEPERS!$A$3:$H$300,7,FALSE),"")</f>
        <v/>
      </c>
      <c r="AT491" s="110" t="str">
        <f>IFERROR(VLOOKUP($X491,HIT!$B$182:$AM$2000,1,FALSE),"")</f>
        <v>Lonnie Chisenhall</v>
      </c>
      <c r="AU491" s="407">
        <f>IFERROR(VLOOKUP($X491,HIT!$B$182:$AM$2000,32,FALSE),0)</f>
        <v>163.75</v>
      </c>
      <c r="AV491" s="407">
        <f>IFERROR(VLOOKUP($X491,HIT!$B$182:$AM$2000,33,FALSE),0)</f>
        <v>2.1546052631578947</v>
      </c>
      <c r="AW491" s="110" t="str">
        <f>IFERROR(VLOOKUP($X491,PITCH!$B$182:$AP$2000,1,FALSE),"")</f>
        <v/>
      </c>
      <c r="AX491" s="110">
        <f>IFERROR(VLOOKUP($X491,PITCH!$B$182:$AP$2000,35,FALSE),0)</f>
        <v>0</v>
      </c>
      <c r="AY491" s="110">
        <f>IFERROR(VLOOKUP($X491,PITCH!$B$182:$AP$2000,36,FALSE),0)</f>
        <v>0</v>
      </c>
      <c r="AZ491" s="408">
        <f t="shared" si="32"/>
        <v>163.75</v>
      </c>
      <c r="BA491" s="408">
        <f>IF(AZ491&gt;0,RANK(AZ491,AZ$3:AZ1151),"")</f>
        <v>435</v>
      </c>
      <c r="BB491" s="408">
        <f ca="1">IFERROR(VLOOKUP($X491,HIT!$B$182:$AP$2000,31,FALSE),0)</f>
        <v>219</v>
      </c>
      <c r="BC491" s="408">
        <f>IFERROR(VLOOKUP($X491,PITCH!$B$182:$AP$2000,34,FALSE),0)</f>
        <v>0</v>
      </c>
      <c r="BE491" s="110">
        <f>IFERROR(VLOOKUP($X491,OBP!$B$182:$AN$2001,32,FALSE),"")</f>
        <v>346</v>
      </c>
      <c r="BG491" s="110">
        <f>IFERROR(VLOOKUP($X491,OPS!$B$183:$AL$2002,31,FALSE),"")</f>
        <v>346</v>
      </c>
      <c r="BI491" s="110" t="str">
        <f>IFERROR(VLOOKUP($X491,PITCH!$B$205:$AP$2000,34,FALSE),"")</f>
        <v/>
      </c>
      <c r="BJ491" s="110" t="str">
        <f>IFERROR(VLOOKUP($X491,PITCH!$B$205:$AP$2000,34,FALSE),"")</f>
        <v/>
      </c>
      <c r="BK491" s="110" t="str">
        <f>IFERROR(VLOOKUP($X491,PITCH!$B$205:$AP$2000,34,FALSE),"")</f>
        <v/>
      </c>
    </row>
    <row r="492" spans="2:63" x14ac:dyDescent="0.2">
      <c r="B492" t="s">
        <v>909</v>
      </c>
      <c r="C492" t="s">
        <v>113</v>
      </c>
      <c r="D492" t="s">
        <v>677</v>
      </c>
      <c r="E492" t="s">
        <v>3434</v>
      </c>
      <c r="F492">
        <v>-7</v>
      </c>
      <c r="G492">
        <v>307</v>
      </c>
      <c r="H492">
        <v>32</v>
      </c>
      <c r="I492">
        <v>6</v>
      </c>
      <c r="J492">
        <v>34</v>
      </c>
      <c r="K492">
        <v>16</v>
      </c>
      <c r="L492">
        <v>0.26200000000000001</v>
      </c>
      <c r="T492" s="127">
        <f t="shared" si="33"/>
        <v>490</v>
      </c>
      <c r="U492" t="str">
        <f t="shared" si="31"/>
        <v>H</v>
      </c>
      <c r="V492">
        <f>IF(U492="H",COUNTIF($U$3:$U492,"H"),"")</f>
        <v>278</v>
      </c>
      <c r="W492" t="str">
        <f>IF(U492="P",COUNTIF($U$3:$U492,"P"),"")</f>
        <v/>
      </c>
      <c r="X492" s="76" t="str">
        <f t="shared" si="30"/>
        <v>Hernan Perez</v>
      </c>
      <c r="Y492" t="str">
        <f>IFERROR(VLOOKUP($X492,PITCH!$B$7:$AJ$2004,29,FALSE),"")</f>
        <v/>
      </c>
      <c r="Z492" t="str">
        <f>IFERROR(VLOOKUP($X492,PITCH!$B$7:$AJ$2004,30,FALSE),"")</f>
        <v/>
      </c>
      <c r="AA492" t="str">
        <f>IFERROR(VLOOKUP($X492,PITCH!$B$7:$AJ$2004,31,FALSE),"")</f>
        <v/>
      </c>
      <c r="AB492" t="str">
        <f>IFERROR(VLOOKUP($X492,PITCH!$B$7:$AJ$2004,1,FALSE),"")</f>
        <v/>
      </c>
      <c r="AD492" s="108" t="str">
        <f>IFERROR(VLOOKUP($X492,Prospects!$A$3:$K$281,1,FALSE),"")</f>
        <v/>
      </c>
      <c r="AE492" s="108" t="str">
        <f>IFERROR(VLOOKUP($X492,Prospects!$A$3:$K$281,9,FALSE),"")</f>
        <v/>
      </c>
      <c r="AF492" s="108" t="str">
        <f>IFERROR(VLOOKUP($X492,Prospects!$A$3:$K$281,2,FALSE),"")</f>
        <v/>
      </c>
      <c r="AG492" s="110" t="str">
        <f>IFERROR(VLOOKUP($X492,Prospects!$A$3:$K$281,10,FALSE),"")</f>
        <v/>
      </c>
      <c r="AH492" s="110" t="str">
        <f>IFERROR(VLOOKUP($X492,Prospects!$A$3:$K$281,11,FALSE),"")</f>
        <v/>
      </c>
      <c r="AI492" s="110" t="str">
        <f>IFERROR(VLOOKUP($X492,Prospects!$A$3:$K$281,3,FALSE),"")</f>
        <v/>
      </c>
      <c r="AJ492" s="110" t="str">
        <f>IFERROR(VLOOKUP($X492,Prospects!$A$3:$K$281,4,FALSE),"")</f>
        <v/>
      </c>
      <c r="AK492" s="110" t="str">
        <f>IFERROR(VLOOKUP($X492,Prospects!$A$3:$K$281,5,FALSE),"")</f>
        <v/>
      </c>
      <c r="AL492" s="110" t="str">
        <f>IFERROR(VLOOKUP($X492,Prospects!$A$3:$K$281,6,FALSE),"")</f>
        <v/>
      </c>
      <c r="AN492" s="108" t="str">
        <f>IFERROR(VLOOKUP($X492,KEEPERS!$A$3:$H$300,1,FALSE),"")</f>
        <v/>
      </c>
      <c r="AO492" s="108" t="str">
        <f>IFERROR(VLOOKUP($X492,KEEPERS!$A$3:$H$300,5,FALSE),"")</f>
        <v/>
      </c>
      <c r="AP492" s="108" t="str">
        <f>IFERROR(VLOOKUP($X492,KEEPERS!$A$3:$H$300,2,FALSE),"")</f>
        <v/>
      </c>
      <c r="AQ492" s="110" t="str">
        <f>IFERROR(VLOOKUP($X492,KEEPERS!$A$3:$H$300,6,FALSE),"")</f>
        <v/>
      </c>
      <c r="AR492" s="110" t="str">
        <f>IFERROR(VLOOKUP($X492,KEEPERS!$A$3:$H$300,7,FALSE),"")</f>
        <v/>
      </c>
      <c r="AT492" s="110" t="str">
        <f>IFERROR(VLOOKUP($X492,HIT!$B$182:$AM$2000,1,FALSE),"")</f>
        <v>Hernan Perez</v>
      </c>
      <c r="AU492" s="407">
        <f>IFERROR(VLOOKUP($X492,HIT!$B$182:$AM$2000,32,FALSE),0)</f>
        <v>143.20000000000002</v>
      </c>
      <c r="AV492" s="407">
        <f>IFERROR(VLOOKUP($X492,HIT!$B$182:$AM$2000,33,FALSE),0)</f>
        <v>1.7679012345679015</v>
      </c>
      <c r="AW492" s="110" t="str">
        <f>IFERROR(VLOOKUP($X492,PITCH!$B$182:$AP$2000,1,FALSE),"")</f>
        <v/>
      </c>
      <c r="AX492" s="110">
        <f>IFERROR(VLOOKUP($X492,PITCH!$B$182:$AP$2000,35,FALSE),0)</f>
        <v>0</v>
      </c>
      <c r="AY492" s="110">
        <f>IFERROR(VLOOKUP($X492,PITCH!$B$182:$AP$2000,36,FALSE),0)</f>
        <v>0</v>
      </c>
      <c r="AZ492" s="408">
        <f t="shared" si="32"/>
        <v>143.20000000000002</v>
      </c>
      <c r="BA492" s="408">
        <f>IF(AZ492&gt;0,RANK(AZ492,AZ$3:AZ1152),"")</f>
        <v>474</v>
      </c>
      <c r="BB492" s="408">
        <f ca="1">IFERROR(VLOOKUP($X492,HIT!$B$182:$AP$2000,31,FALSE),0)</f>
        <v>304</v>
      </c>
      <c r="BC492" s="408">
        <f>IFERROR(VLOOKUP($X492,PITCH!$B$182:$AP$2000,34,FALSE),0)</f>
        <v>0</v>
      </c>
      <c r="BE492" s="110">
        <f>IFERROR(VLOOKUP($X492,OBP!$B$182:$AN$2001,32,FALSE),"")</f>
        <v>365</v>
      </c>
      <c r="BG492" s="110">
        <f>IFERROR(VLOOKUP($X492,OPS!$B$183:$AL$2002,31,FALSE),"")</f>
        <v>357</v>
      </c>
      <c r="BI492" s="110" t="str">
        <f>IFERROR(VLOOKUP($X492,PITCH!$B$205:$AP$2000,34,FALSE),"")</f>
        <v/>
      </c>
      <c r="BJ492" s="110" t="str">
        <f>IFERROR(VLOOKUP($X492,PITCH!$B$205:$AP$2000,34,FALSE),"")</f>
        <v/>
      </c>
      <c r="BK492" s="110" t="str">
        <f>IFERROR(VLOOKUP($X492,PITCH!$B$205:$AP$2000,34,FALSE),"")</f>
        <v/>
      </c>
    </row>
    <row r="493" spans="2:63" x14ac:dyDescent="0.2">
      <c r="B493" t="s">
        <v>746</v>
      </c>
      <c r="C493" t="s">
        <v>135</v>
      </c>
      <c r="D493" t="s">
        <v>110</v>
      </c>
      <c r="E493" t="s">
        <v>110</v>
      </c>
      <c r="F493">
        <v>-7</v>
      </c>
      <c r="G493">
        <v>324</v>
      </c>
      <c r="H493">
        <v>38</v>
      </c>
      <c r="I493">
        <v>9</v>
      </c>
      <c r="J493">
        <v>46</v>
      </c>
      <c r="K493">
        <v>7</v>
      </c>
      <c r="L493">
        <v>0.248</v>
      </c>
      <c r="T493" s="127">
        <f t="shared" si="33"/>
        <v>491</v>
      </c>
      <c r="U493" t="str">
        <f t="shared" si="31"/>
        <v>H</v>
      </c>
      <c r="V493">
        <f>IF(U493="H",COUNTIF($U$3:$U493,"H"),"")</f>
        <v>279</v>
      </c>
      <c r="W493" t="str">
        <f>IF(U493="P",COUNTIF($U$3:$U493,"P"),"")</f>
        <v/>
      </c>
      <c r="X493" s="76" t="str">
        <f t="shared" si="30"/>
        <v>Dansby Swanson</v>
      </c>
      <c r="Y493" t="str">
        <f>IFERROR(VLOOKUP($X493,PITCH!$B$7:$AJ$2004,29,FALSE),"")</f>
        <v/>
      </c>
      <c r="Z493" t="str">
        <f>IFERROR(VLOOKUP($X493,PITCH!$B$7:$AJ$2004,30,FALSE),"")</f>
        <v/>
      </c>
      <c r="AA493" t="str">
        <f>IFERROR(VLOOKUP($X493,PITCH!$B$7:$AJ$2004,31,FALSE),"")</f>
        <v/>
      </c>
      <c r="AB493" t="str">
        <f>IFERROR(VLOOKUP($X493,PITCH!$B$7:$AJ$2004,1,FALSE),"")</f>
        <v/>
      </c>
      <c r="AD493" s="108" t="str">
        <f>IFERROR(VLOOKUP($X493,Prospects!$A$3:$K$281,1,FALSE),"")</f>
        <v/>
      </c>
      <c r="AE493" s="108" t="str">
        <f>IFERROR(VLOOKUP($X493,Prospects!$A$3:$K$281,9,FALSE),"")</f>
        <v/>
      </c>
      <c r="AF493" s="108" t="str">
        <f>IFERROR(VLOOKUP($X493,Prospects!$A$3:$K$281,2,FALSE),"")</f>
        <v/>
      </c>
      <c r="AG493" s="110" t="str">
        <f>IFERROR(VLOOKUP($X493,Prospects!$A$3:$K$281,10,FALSE),"")</f>
        <v/>
      </c>
      <c r="AH493" s="110" t="str">
        <f>IFERROR(VLOOKUP($X493,Prospects!$A$3:$K$281,11,FALSE),"")</f>
        <v/>
      </c>
      <c r="AI493" s="110" t="str">
        <f>IFERROR(VLOOKUP($X493,Prospects!$A$3:$K$281,3,FALSE),"")</f>
        <v/>
      </c>
      <c r="AJ493" s="110" t="str">
        <f>IFERROR(VLOOKUP($X493,Prospects!$A$3:$K$281,4,FALSE),"")</f>
        <v/>
      </c>
      <c r="AK493" s="110" t="str">
        <f>IFERROR(VLOOKUP($X493,Prospects!$A$3:$K$281,5,FALSE),"")</f>
        <v/>
      </c>
      <c r="AL493" s="110" t="str">
        <f>IFERROR(VLOOKUP($X493,Prospects!$A$3:$K$281,6,FALSE),"")</f>
        <v/>
      </c>
      <c r="AN493" s="108" t="str">
        <f>IFERROR(VLOOKUP($X493,KEEPERS!$A$3:$H$300,1,FALSE),"")</f>
        <v/>
      </c>
      <c r="AO493" s="108" t="str">
        <f>IFERROR(VLOOKUP($X493,KEEPERS!$A$3:$H$300,5,FALSE),"")</f>
        <v/>
      </c>
      <c r="AP493" s="108" t="str">
        <f>IFERROR(VLOOKUP($X493,KEEPERS!$A$3:$H$300,2,FALSE),"")</f>
        <v/>
      </c>
      <c r="AQ493" s="110" t="str">
        <f>IFERROR(VLOOKUP($X493,KEEPERS!$A$3:$H$300,6,FALSE),"")</f>
        <v/>
      </c>
      <c r="AR493" s="110" t="str">
        <f>IFERROR(VLOOKUP($X493,KEEPERS!$A$3:$H$300,7,FALSE),"")</f>
        <v/>
      </c>
      <c r="AT493" s="110" t="str">
        <f>IFERROR(VLOOKUP($X493,HIT!$B$182:$AM$2000,1,FALSE),"")</f>
        <v>Dansby Swanson</v>
      </c>
      <c r="AU493" s="407">
        <f>IFERROR(VLOOKUP($X493,HIT!$B$182:$AM$2000,32,FALSE),0)</f>
        <v>310.70000000000005</v>
      </c>
      <c r="AV493" s="407">
        <f>IFERROR(VLOOKUP($X493,HIT!$B$182:$AM$2000,33,FALSE),0)</f>
        <v>2.1727272727272728</v>
      </c>
      <c r="AW493" s="110" t="str">
        <f>IFERROR(VLOOKUP($X493,PITCH!$B$182:$AP$2000,1,FALSE),"")</f>
        <v/>
      </c>
      <c r="AX493" s="110">
        <f>IFERROR(VLOOKUP($X493,PITCH!$B$182:$AP$2000,35,FALSE),0)</f>
        <v>0</v>
      </c>
      <c r="AY493" s="110">
        <f>IFERROR(VLOOKUP($X493,PITCH!$B$182:$AP$2000,36,FALSE),0)</f>
        <v>0</v>
      </c>
      <c r="AZ493" s="408">
        <f t="shared" si="32"/>
        <v>310.70000000000005</v>
      </c>
      <c r="BA493" s="408">
        <f>IF(AZ493&gt;0,RANK(AZ493,AZ$3:AZ1153),"")</f>
        <v>237</v>
      </c>
      <c r="BB493" s="408">
        <f ca="1">IFERROR(VLOOKUP($X493,HIT!$B$182:$AP$2000,31,FALSE),0)</f>
        <v>329</v>
      </c>
      <c r="BC493" s="408">
        <f>IFERROR(VLOOKUP($X493,PITCH!$B$182:$AP$2000,34,FALSE),0)</f>
        <v>0</v>
      </c>
      <c r="BE493" s="110">
        <f>IFERROR(VLOOKUP($X493,OBP!$B$182:$AN$2001,32,FALSE),"")</f>
        <v>203</v>
      </c>
      <c r="BG493" s="110">
        <f>IFERROR(VLOOKUP($X493,OPS!$B$183:$AL$2002,31,FALSE),"")</f>
        <v>216</v>
      </c>
      <c r="BI493" s="110" t="str">
        <f>IFERROR(VLOOKUP($X493,PITCH!$B$205:$AP$2000,34,FALSE),"")</f>
        <v/>
      </c>
      <c r="BJ493" s="110" t="str">
        <f>IFERROR(VLOOKUP($X493,PITCH!$B$205:$AP$2000,34,FALSE),"")</f>
        <v/>
      </c>
      <c r="BK493" s="110" t="str">
        <f>IFERROR(VLOOKUP($X493,PITCH!$B$205:$AP$2000,34,FALSE),"")</f>
        <v/>
      </c>
    </row>
    <row r="494" spans="2:63" x14ac:dyDescent="0.2">
      <c r="B494" t="s">
        <v>756</v>
      </c>
      <c r="C494" t="s">
        <v>140</v>
      </c>
      <c r="D494" t="s">
        <v>118</v>
      </c>
      <c r="E494" t="s">
        <v>118</v>
      </c>
      <c r="F494">
        <v>-7</v>
      </c>
      <c r="G494">
        <v>212</v>
      </c>
      <c r="H494">
        <v>24</v>
      </c>
      <c r="I494">
        <v>8</v>
      </c>
      <c r="J494">
        <v>21</v>
      </c>
      <c r="K494">
        <v>6</v>
      </c>
      <c r="L494">
        <v>0.22600000000000001</v>
      </c>
      <c r="T494" s="127">
        <f t="shared" si="33"/>
        <v>492</v>
      </c>
      <c r="U494" t="str">
        <f t="shared" si="31"/>
        <v>H</v>
      </c>
      <c r="V494">
        <f>IF(U494="H",COUNTIF($U$3:$U494,"H"),"")</f>
        <v>280</v>
      </c>
      <c r="W494" t="str">
        <f>IF(U494="P",COUNTIF($U$3:$U494,"P"),"")</f>
        <v/>
      </c>
      <c r="X494" s="76" t="str">
        <f t="shared" si="30"/>
        <v>Franklin Barreto</v>
      </c>
      <c r="Y494" t="str">
        <f>IFERROR(VLOOKUP($X494,PITCH!$B$7:$AJ$2004,29,FALSE),"")</f>
        <v/>
      </c>
      <c r="Z494" t="str">
        <f>IFERROR(VLOOKUP($X494,PITCH!$B$7:$AJ$2004,30,FALSE),"")</f>
        <v/>
      </c>
      <c r="AA494" t="str">
        <f>IFERROR(VLOOKUP($X494,PITCH!$B$7:$AJ$2004,31,FALSE),"")</f>
        <v/>
      </c>
      <c r="AB494" t="str">
        <f>IFERROR(VLOOKUP($X494,PITCH!$B$7:$AJ$2004,1,FALSE),"")</f>
        <v/>
      </c>
      <c r="AD494" s="108" t="str">
        <f>IFERROR(VLOOKUP($X494,Prospects!$A$3:$K$281,1,FALSE),"")</f>
        <v/>
      </c>
      <c r="AE494" s="108" t="str">
        <f>IFERROR(VLOOKUP($X494,Prospects!$A$3:$K$281,9,FALSE),"")</f>
        <v/>
      </c>
      <c r="AF494" s="108" t="str">
        <f>IFERROR(VLOOKUP($X494,Prospects!$A$3:$K$281,2,FALSE),"")</f>
        <v/>
      </c>
      <c r="AG494" s="110" t="str">
        <f>IFERROR(VLOOKUP($X494,Prospects!$A$3:$K$281,10,FALSE),"")</f>
        <v/>
      </c>
      <c r="AH494" s="110" t="str">
        <f>IFERROR(VLOOKUP($X494,Prospects!$A$3:$K$281,11,FALSE),"")</f>
        <v/>
      </c>
      <c r="AI494" s="110" t="str">
        <f>IFERROR(VLOOKUP($X494,Prospects!$A$3:$K$281,3,FALSE),"")</f>
        <v/>
      </c>
      <c r="AJ494" s="110" t="str">
        <f>IFERROR(VLOOKUP($X494,Prospects!$A$3:$K$281,4,FALSE),"")</f>
        <v/>
      </c>
      <c r="AK494" s="110" t="str">
        <f>IFERROR(VLOOKUP($X494,Prospects!$A$3:$K$281,5,FALSE),"")</f>
        <v/>
      </c>
      <c r="AL494" s="110" t="str">
        <f>IFERROR(VLOOKUP($X494,Prospects!$A$3:$K$281,6,FALSE),"")</f>
        <v/>
      </c>
      <c r="AN494" s="108" t="str">
        <f>IFERROR(VLOOKUP($X494,KEEPERS!$A$3:$H$300,1,FALSE),"")</f>
        <v/>
      </c>
      <c r="AO494" s="108" t="str">
        <f>IFERROR(VLOOKUP($X494,KEEPERS!$A$3:$H$300,5,FALSE),"")</f>
        <v/>
      </c>
      <c r="AP494" s="108" t="str">
        <f>IFERROR(VLOOKUP($X494,KEEPERS!$A$3:$H$300,2,FALSE),"")</f>
        <v/>
      </c>
      <c r="AQ494" s="110" t="str">
        <f>IFERROR(VLOOKUP($X494,KEEPERS!$A$3:$H$300,6,FALSE),"")</f>
        <v/>
      </c>
      <c r="AR494" s="110" t="str">
        <f>IFERROR(VLOOKUP($X494,KEEPERS!$A$3:$H$300,7,FALSE),"")</f>
        <v/>
      </c>
      <c r="AT494" s="110" t="str">
        <f>IFERROR(VLOOKUP($X494,HIT!$B$182:$AM$2000,1,FALSE),"")</f>
        <v>Franklin Barreto</v>
      </c>
      <c r="AU494" s="407">
        <f>IFERROR(VLOOKUP($X494,HIT!$B$182:$AM$2000,32,FALSE),0)</f>
        <v>90.300000000000011</v>
      </c>
      <c r="AV494" s="407">
        <f>IFERROR(VLOOKUP($X494,HIT!$B$182:$AM$2000,33,FALSE),0)</f>
        <v>1.6418181818181821</v>
      </c>
      <c r="AW494" s="110" t="str">
        <f>IFERROR(VLOOKUP($X494,PITCH!$B$182:$AP$2000,1,FALSE),"")</f>
        <v/>
      </c>
      <c r="AX494" s="110">
        <f>IFERROR(VLOOKUP($X494,PITCH!$B$182:$AP$2000,35,FALSE),0)</f>
        <v>0</v>
      </c>
      <c r="AY494" s="110">
        <f>IFERROR(VLOOKUP($X494,PITCH!$B$182:$AP$2000,36,FALSE),0)</f>
        <v>0</v>
      </c>
      <c r="AZ494" s="408">
        <f t="shared" si="32"/>
        <v>90.300000000000011</v>
      </c>
      <c r="BA494" s="408">
        <f>IF(AZ494&gt;0,RANK(AZ494,AZ$3:AZ1154),"")</f>
        <v>549</v>
      </c>
      <c r="BB494" s="408">
        <f ca="1">IFERROR(VLOOKUP($X494,HIT!$B$182:$AP$2000,31,FALSE),0)</f>
        <v>290</v>
      </c>
      <c r="BC494" s="408">
        <f>IFERROR(VLOOKUP($X494,PITCH!$B$182:$AP$2000,34,FALSE),0)</f>
        <v>0</v>
      </c>
      <c r="BE494" s="110">
        <f>IFERROR(VLOOKUP($X494,OBP!$B$182:$AN$2001,32,FALSE),"")</f>
        <v>421</v>
      </c>
      <c r="BG494" s="110">
        <f>IFERROR(VLOOKUP($X494,OPS!$B$183:$AL$2002,31,FALSE),"")</f>
        <v>411</v>
      </c>
      <c r="BI494" s="110" t="str">
        <f>IFERROR(VLOOKUP($X494,PITCH!$B$205:$AP$2000,34,FALSE),"")</f>
        <v/>
      </c>
      <c r="BJ494" s="110" t="str">
        <f>IFERROR(VLOOKUP($X494,PITCH!$B$205:$AP$2000,34,FALSE),"")</f>
        <v/>
      </c>
      <c r="BK494" s="110" t="str">
        <f>IFERROR(VLOOKUP($X494,PITCH!$B$205:$AP$2000,34,FALSE),"")</f>
        <v/>
      </c>
    </row>
    <row r="495" spans="2:63" x14ac:dyDescent="0.2">
      <c r="B495" t="s">
        <v>383</v>
      </c>
      <c r="C495" t="s">
        <v>130</v>
      </c>
      <c r="D495" t="s">
        <v>118</v>
      </c>
      <c r="E495" t="s">
        <v>118</v>
      </c>
      <c r="F495">
        <v>-7</v>
      </c>
      <c r="G495">
        <v>434</v>
      </c>
      <c r="H495">
        <v>53</v>
      </c>
      <c r="I495">
        <v>10</v>
      </c>
      <c r="J495">
        <v>48</v>
      </c>
      <c r="K495">
        <v>5</v>
      </c>
      <c r="L495">
        <v>0.26200000000000001</v>
      </c>
      <c r="T495" s="127">
        <f t="shared" si="33"/>
        <v>493</v>
      </c>
      <c r="U495" t="str">
        <f t="shared" si="31"/>
        <v>H</v>
      </c>
      <c r="V495">
        <f>IF(U495="H",COUNTIF($U$3:$U495,"H"),"")</f>
        <v>281</v>
      </c>
      <c r="W495" t="str">
        <f>IF(U495="P",COUNTIF($U$3:$U495,"P"),"")</f>
        <v/>
      </c>
      <c r="X495" s="76" t="str">
        <f t="shared" si="30"/>
        <v>Joe Panik</v>
      </c>
      <c r="Y495" t="str">
        <f>IFERROR(VLOOKUP($X495,PITCH!$B$7:$AJ$2004,29,FALSE),"")</f>
        <v/>
      </c>
      <c r="Z495" t="str">
        <f>IFERROR(VLOOKUP($X495,PITCH!$B$7:$AJ$2004,30,FALSE),"")</f>
        <v/>
      </c>
      <c r="AA495" t="str">
        <f>IFERROR(VLOOKUP($X495,PITCH!$B$7:$AJ$2004,31,FALSE),"")</f>
        <v/>
      </c>
      <c r="AB495" t="str">
        <f>IFERROR(VLOOKUP($X495,PITCH!$B$7:$AJ$2004,1,FALSE),"")</f>
        <v/>
      </c>
      <c r="AD495" s="108" t="str">
        <f>IFERROR(VLOOKUP($X495,Prospects!$A$3:$K$281,1,FALSE),"")</f>
        <v/>
      </c>
      <c r="AE495" s="108" t="str">
        <f>IFERROR(VLOOKUP($X495,Prospects!$A$3:$K$281,9,FALSE),"")</f>
        <v/>
      </c>
      <c r="AF495" s="108" t="str">
        <f>IFERROR(VLOOKUP($X495,Prospects!$A$3:$K$281,2,FALSE),"")</f>
        <v/>
      </c>
      <c r="AG495" s="110" t="str">
        <f>IFERROR(VLOOKUP($X495,Prospects!$A$3:$K$281,10,FALSE),"")</f>
        <v/>
      </c>
      <c r="AH495" s="110" t="str">
        <f>IFERROR(VLOOKUP($X495,Prospects!$A$3:$K$281,11,FALSE),"")</f>
        <v/>
      </c>
      <c r="AI495" s="110" t="str">
        <f>IFERROR(VLOOKUP($X495,Prospects!$A$3:$K$281,3,FALSE),"")</f>
        <v/>
      </c>
      <c r="AJ495" s="110" t="str">
        <f>IFERROR(VLOOKUP($X495,Prospects!$A$3:$K$281,4,FALSE),"")</f>
        <v/>
      </c>
      <c r="AK495" s="110" t="str">
        <f>IFERROR(VLOOKUP($X495,Prospects!$A$3:$K$281,5,FALSE),"")</f>
        <v/>
      </c>
      <c r="AL495" s="110" t="str">
        <f>IFERROR(VLOOKUP($X495,Prospects!$A$3:$K$281,6,FALSE),"")</f>
        <v/>
      </c>
      <c r="AN495" s="108" t="str">
        <f>IFERROR(VLOOKUP($X495,KEEPERS!$A$3:$H$300,1,FALSE),"")</f>
        <v/>
      </c>
      <c r="AO495" s="108" t="str">
        <f>IFERROR(VLOOKUP($X495,KEEPERS!$A$3:$H$300,5,FALSE),"")</f>
        <v/>
      </c>
      <c r="AP495" s="108" t="str">
        <f>IFERROR(VLOOKUP($X495,KEEPERS!$A$3:$H$300,2,FALSE),"")</f>
        <v/>
      </c>
      <c r="AQ495" s="110" t="str">
        <f>IFERROR(VLOOKUP($X495,KEEPERS!$A$3:$H$300,6,FALSE),"")</f>
        <v/>
      </c>
      <c r="AR495" s="110" t="str">
        <f>IFERROR(VLOOKUP($X495,KEEPERS!$A$3:$H$300,7,FALSE),"")</f>
        <v/>
      </c>
      <c r="AT495" s="110" t="str">
        <f>IFERROR(VLOOKUP($X495,HIT!$B$182:$AM$2000,1,FALSE),"")</f>
        <v>Joe Panik</v>
      </c>
      <c r="AU495" s="407">
        <f>IFERROR(VLOOKUP($X495,HIT!$B$182:$AM$2000,32,FALSE),0)</f>
        <v>336.54999999999995</v>
      </c>
      <c r="AV495" s="407">
        <f>IFERROR(VLOOKUP($X495,HIT!$B$182:$AM$2000,33,FALSE),0)</f>
        <v>2.5888461538461534</v>
      </c>
      <c r="AW495" s="110" t="str">
        <f>IFERROR(VLOOKUP($X495,PITCH!$B$182:$AP$2000,1,FALSE),"")</f>
        <v/>
      </c>
      <c r="AX495" s="110">
        <f>IFERROR(VLOOKUP($X495,PITCH!$B$182:$AP$2000,35,FALSE),0)</f>
        <v>0</v>
      </c>
      <c r="AY495" s="110">
        <f>IFERROR(VLOOKUP($X495,PITCH!$B$182:$AP$2000,36,FALSE),0)</f>
        <v>0</v>
      </c>
      <c r="AZ495" s="408">
        <f t="shared" si="32"/>
        <v>336.54999999999995</v>
      </c>
      <c r="BA495" s="408">
        <f>IF(AZ495&gt;0,RANK(AZ495,AZ$3:AZ1155),"")</f>
        <v>197</v>
      </c>
      <c r="BB495" s="408">
        <f ca="1">IFERROR(VLOOKUP($X495,HIT!$B$182:$AP$2000,31,FALSE),0)</f>
        <v>254</v>
      </c>
      <c r="BC495" s="408">
        <f>IFERROR(VLOOKUP($X495,PITCH!$B$182:$AP$2000,34,FALSE),0)</f>
        <v>0</v>
      </c>
      <c r="BE495" s="110">
        <f>IFERROR(VLOOKUP($X495,OBP!$B$182:$AN$2001,32,FALSE),"")</f>
        <v>154</v>
      </c>
      <c r="BG495" s="110">
        <f>IFERROR(VLOOKUP($X495,OPS!$B$183:$AL$2002,31,FALSE),"")</f>
        <v>173</v>
      </c>
      <c r="BI495" s="110" t="str">
        <f>IFERROR(VLOOKUP($X495,PITCH!$B$205:$AP$2000,34,FALSE),"")</f>
        <v/>
      </c>
      <c r="BJ495" s="110" t="str">
        <f>IFERROR(VLOOKUP($X495,PITCH!$B$205:$AP$2000,34,FALSE),"")</f>
        <v/>
      </c>
      <c r="BK495" s="110" t="str">
        <f>IFERROR(VLOOKUP($X495,PITCH!$B$205:$AP$2000,34,FALSE),"")</f>
        <v/>
      </c>
    </row>
    <row r="496" spans="2:63" x14ac:dyDescent="0.2">
      <c r="B496" t="s">
        <v>910</v>
      </c>
      <c r="C496" t="s">
        <v>137</v>
      </c>
      <c r="D496" t="s">
        <v>112</v>
      </c>
      <c r="E496" t="s">
        <v>426</v>
      </c>
      <c r="F496">
        <v>-7</v>
      </c>
      <c r="G496">
        <v>345</v>
      </c>
      <c r="H496">
        <v>30</v>
      </c>
      <c r="I496">
        <v>12</v>
      </c>
      <c r="J496">
        <v>38</v>
      </c>
      <c r="K496">
        <v>0</v>
      </c>
      <c r="L496">
        <v>0.27700000000000002</v>
      </c>
      <c r="T496" s="127">
        <f t="shared" si="33"/>
        <v>494</v>
      </c>
      <c r="U496" t="str">
        <f t="shared" si="31"/>
        <v>H</v>
      </c>
      <c r="V496">
        <f>IF(U496="H",COUNTIF($U$3:$U496,"H"),"")</f>
        <v>282</v>
      </c>
      <c r="W496" t="str">
        <f>IF(U496="P",COUNTIF($U$3:$U496,"P"),"")</f>
        <v/>
      </c>
      <c r="X496" s="76" t="str">
        <f t="shared" si="30"/>
        <v>Steve Pearce</v>
      </c>
      <c r="Y496" t="str">
        <f>IFERROR(VLOOKUP($X496,PITCH!$B$7:$AJ$2004,29,FALSE),"")</f>
        <v/>
      </c>
      <c r="Z496" t="str">
        <f>IFERROR(VLOOKUP($X496,PITCH!$B$7:$AJ$2004,30,FALSE),"")</f>
        <v/>
      </c>
      <c r="AA496" t="str">
        <f>IFERROR(VLOOKUP($X496,PITCH!$B$7:$AJ$2004,31,FALSE),"")</f>
        <v/>
      </c>
      <c r="AB496" t="str">
        <f>IFERROR(VLOOKUP($X496,PITCH!$B$7:$AJ$2004,1,FALSE),"")</f>
        <v/>
      </c>
      <c r="AD496" s="108" t="str">
        <f>IFERROR(VLOOKUP($X496,Prospects!$A$3:$K$281,1,FALSE),"")</f>
        <v/>
      </c>
      <c r="AE496" s="108" t="str">
        <f>IFERROR(VLOOKUP($X496,Prospects!$A$3:$K$281,9,FALSE),"")</f>
        <v/>
      </c>
      <c r="AF496" s="108" t="str">
        <f>IFERROR(VLOOKUP($X496,Prospects!$A$3:$K$281,2,FALSE),"")</f>
        <v/>
      </c>
      <c r="AG496" s="110" t="str">
        <f>IFERROR(VLOOKUP($X496,Prospects!$A$3:$K$281,10,FALSE),"")</f>
        <v/>
      </c>
      <c r="AH496" s="110" t="str">
        <f>IFERROR(VLOOKUP($X496,Prospects!$A$3:$K$281,11,FALSE),"")</f>
        <v/>
      </c>
      <c r="AI496" s="110" t="str">
        <f>IFERROR(VLOOKUP($X496,Prospects!$A$3:$K$281,3,FALSE),"")</f>
        <v/>
      </c>
      <c r="AJ496" s="110" t="str">
        <f>IFERROR(VLOOKUP($X496,Prospects!$A$3:$K$281,4,FALSE),"")</f>
        <v/>
      </c>
      <c r="AK496" s="110" t="str">
        <f>IFERROR(VLOOKUP($X496,Prospects!$A$3:$K$281,5,FALSE),"")</f>
        <v/>
      </c>
      <c r="AL496" s="110" t="str">
        <f>IFERROR(VLOOKUP($X496,Prospects!$A$3:$K$281,6,FALSE),"")</f>
        <v/>
      </c>
      <c r="AN496" s="108" t="str">
        <f>IFERROR(VLOOKUP($X496,KEEPERS!$A$3:$H$300,1,FALSE),"")</f>
        <v/>
      </c>
      <c r="AO496" s="108" t="str">
        <f>IFERROR(VLOOKUP($X496,KEEPERS!$A$3:$H$300,5,FALSE),"")</f>
        <v/>
      </c>
      <c r="AP496" s="108" t="str">
        <f>IFERROR(VLOOKUP($X496,KEEPERS!$A$3:$H$300,2,FALSE),"")</f>
        <v/>
      </c>
      <c r="AQ496" s="110" t="str">
        <f>IFERROR(VLOOKUP($X496,KEEPERS!$A$3:$H$300,6,FALSE),"")</f>
        <v/>
      </c>
      <c r="AR496" s="110" t="str">
        <f>IFERROR(VLOOKUP($X496,KEEPERS!$A$3:$H$300,7,FALSE),"")</f>
        <v/>
      </c>
      <c r="AT496" s="110" t="str">
        <f>IFERROR(VLOOKUP($X496,HIT!$B$182:$AM$2000,1,FALSE),"")</f>
        <v>Steve Pearce</v>
      </c>
      <c r="AU496" s="407">
        <f>IFERROR(VLOOKUP($X496,HIT!$B$182:$AM$2000,32,FALSE),0)</f>
        <v>209.54999999999998</v>
      </c>
      <c r="AV496" s="407">
        <f>IFERROR(VLOOKUP($X496,HIT!$B$182:$AM$2000,33,FALSE),0)</f>
        <v>2.436627906976744</v>
      </c>
      <c r="AW496" s="110" t="str">
        <f>IFERROR(VLOOKUP($X496,PITCH!$B$182:$AP$2000,1,FALSE),"")</f>
        <v/>
      </c>
      <c r="AX496" s="110">
        <f>IFERROR(VLOOKUP($X496,PITCH!$B$182:$AP$2000,35,FALSE),0)</f>
        <v>0</v>
      </c>
      <c r="AY496" s="110">
        <f>IFERROR(VLOOKUP($X496,PITCH!$B$182:$AP$2000,36,FALSE),0)</f>
        <v>0</v>
      </c>
      <c r="AZ496" s="408">
        <f t="shared" si="32"/>
        <v>209.54999999999998</v>
      </c>
      <c r="BA496" s="408">
        <f>IF(AZ496&gt;0,RANK(AZ496,AZ$3:AZ1156),"")</f>
        <v>377</v>
      </c>
      <c r="BB496" s="408">
        <f ca="1">IFERROR(VLOOKUP($X496,HIT!$B$182:$AP$2000,31,FALSE),0)</f>
        <v>55</v>
      </c>
      <c r="BC496" s="408">
        <f>IFERROR(VLOOKUP($X496,PITCH!$B$182:$AP$2000,34,FALSE),0)</f>
        <v>0</v>
      </c>
      <c r="BE496" s="110">
        <f>IFERROR(VLOOKUP($X496,OBP!$B$182:$AN$2001,32,FALSE),"")</f>
        <v>246</v>
      </c>
      <c r="BG496" s="110">
        <f>IFERROR(VLOOKUP($X496,OPS!$B$183:$AL$2002,31,FALSE),"")</f>
        <v>243</v>
      </c>
      <c r="BI496" s="110" t="str">
        <f>IFERROR(VLOOKUP($X496,PITCH!$B$205:$AP$2000,34,FALSE),"")</f>
        <v/>
      </c>
      <c r="BJ496" s="110" t="str">
        <f>IFERROR(VLOOKUP($X496,PITCH!$B$205:$AP$2000,34,FALSE),"")</f>
        <v/>
      </c>
      <c r="BK496" s="110" t="str">
        <f>IFERROR(VLOOKUP($X496,PITCH!$B$205:$AP$2000,34,FALSE),"")</f>
        <v/>
      </c>
    </row>
    <row r="497" spans="2:63" x14ac:dyDescent="0.2">
      <c r="B497" t="s">
        <v>2615</v>
      </c>
      <c r="C497" t="s">
        <v>123</v>
      </c>
      <c r="D497" t="s">
        <v>116</v>
      </c>
      <c r="E497" t="s">
        <v>3431</v>
      </c>
      <c r="F497">
        <v>-7</v>
      </c>
      <c r="G497">
        <v>289</v>
      </c>
      <c r="H497">
        <v>31</v>
      </c>
      <c r="I497">
        <v>7</v>
      </c>
      <c r="J497">
        <v>41</v>
      </c>
      <c r="K497">
        <v>10</v>
      </c>
      <c r="L497">
        <v>0.20799999999999999</v>
      </c>
      <c r="T497" s="127">
        <f t="shared" si="33"/>
        <v>495</v>
      </c>
      <c r="U497" t="str">
        <f t="shared" si="31"/>
        <v>H</v>
      </c>
      <c r="V497">
        <f>IF(U497="H",COUNTIF($U$3:$U497,"H"),"")</f>
        <v>283</v>
      </c>
      <c r="W497" t="str">
        <f>IF(U497="P",COUNTIF($U$3:$U497,"P"),"")</f>
        <v/>
      </c>
      <c r="X497" s="76" t="str">
        <f t="shared" si="30"/>
        <v>Kaleb Cowart</v>
      </c>
      <c r="Y497" t="str">
        <f>IFERROR(VLOOKUP($X497,PITCH!$B$7:$AJ$2004,29,FALSE),"")</f>
        <v/>
      </c>
      <c r="Z497" t="str">
        <f>IFERROR(VLOOKUP($X497,PITCH!$B$7:$AJ$2004,30,FALSE),"")</f>
        <v/>
      </c>
      <c r="AA497" t="str">
        <f>IFERROR(VLOOKUP($X497,PITCH!$B$7:$AJ$2004,31,FALSE),"")</f>
        <v/>
      </c>
      <c r="AB497" t="str">
        <f>IFERROR(VLOOKUP($X497,PITCH!$B$7:$AJ$2004,1,FALSE),"")</f>
        <v/>
      </c>
      <c r="AD497" s="108" t="str">
        <f>IFERROR(VLOOKUP($X497,Prospects!$A$3:$K$281,1,FALSE),"")</f>
        <v/>
      </c>
      <c r="AE497" s="108" t="str">
        <f>IFERROR(VLOOKUP($X497,Prospects!$A$3:$K$281,9,FALSE),"")</f>
        <v/>
      </c>
      <c r="AF497" s="108" t="str">
        <f>IFERROR(VLOOKUP($X497,Prospects!$A$3:$K$281,2,FALSE),"")</f>
        <v/>
      </c>
      <c r="AG497" s="110" t="str">
        <f>IFERROR(VLOOKUP($X497,Prospects!$A$3:$K$281,10,FALSE),"")</f>
        <v/>
      </c>
      <c r="AH497" s="110" t="str">
        <f>IFERROR(VLOOKUP($X497,Prospects!$A$3:$K$281,11,FALSE),"")</f>
        <v/>
      </c>
      <c r="AI497" s="110" t="str">
        <f>IFERROR(VLOOKUP($X497,Prospects!$A$3:$K$281,3,FALSE),"")</f>
        <v/>
      </c>
      <c r="AJ497" s="110" t="str">
        <f>IFERROR(VLOOKUP($X497,Prospects!$A$3:$K$281,4,FALSE),"")</f>
        <v/>
      </c>
      <c r="AK497" s="110" t="str">
        <f>IFERROR(VLOOKUP($X497,Prospects!$A$3:$K$281,5,FALSE),"")</f>
        <v/>
      </c>
      <c r="AL497" s="110" t="str">
        <f>IFERROR(VLOOKUP($X497,Prospects!$A$3:$K$281,6,FALSE),"")</f>
        <v/>
      </c>
      <c r="AN497" s="108" t="str">
        <f>IFERROR(VLOOKUP($X497,KEEPERS!$A$3:$H$300,1,FALSE),"")</f>
        <v/>
      </c>
      <c r="AO497" s="108" t="str">
        <f>IFERROR(VLOOKUP($X497,KEEPERS!$A$3:$H$300,5,FALSE),"")</f>
        <v/>
      </c>
      <c r="AP497" s="108" t="str">
        <f>IFERROR(VLOOKUP($X497,KEEPERS!$A$3:$H$300,2,FALSE),"")</f>
        <v/>
      </c>
      <c r="AQ497" s="110" t="str">
        <f>IFERROR(VLOOKUP($X497,KEEPERS!$A$3:$H$300,6,FALSE),"")</f>
        <v/>
      </c>
      <c r="AR497" s="110" t="str">
        <f>IFERROR(VLOOKUP($X497,KEEPERS!$A$3:$H$300,7,FALSE),"")</f>
        <v/>
      </c>
      <c r="AT497" s="110" t="str">
        <f>IFERROR(VLOOKUP($X497,HIT!$B$182:$AM$2000,1,FALSE),"")</f>
        <v>Kaleb Cowart</v>
      </c>
      <c r="AU497" s="407">
        <f>IFERROR(VLOOKUP($X497,HIT!$B$182:$AM$2000,32,FALSE),0)</f>
        <v>23.900000000000002</v>
      </c>
      <c r="AV497" s="407">
        <f>IFERROR(VLOOKUP($X497,HIT!$B$182:$AM$2000,33,FALSE),0)</f>
        <v>1.3277777777777779</v>
      </c>
      <c r="AW497" s="110" t="str">
        <f>IFERROR(VLOOKUP($X497,PITCH!$B$182:$AP$2000,1,FALSE),"")</f>
        <v/>
      </c>
      <c r="AX497" s="110">
        <f>IFERROR(VLOOKUP($X497,PITCH!$B$182:$AP$2000,35,FALSE),0)</f>
        <v>0</v>
      </c>
      <c r="AY497" s="110">
        <f>IFERROR(VLOOKUP($X497,PITCH!$B$182:$AP$2000,36,FALSE),0)</f>
        <v>0</v>
      </c>
      <c r="AZ497" s="408">
        <f t="shared" si="32"/>
        <v>23.900000000000002</v>
      </c>
      <c r="BA497" s="408">
        <f>IF(AZ497&gt;0,RANK(AZ497,AZ$3:AZ1157),"")</f>
        <v>587</v>
      </c>
      <c r="BB497" s="408">
        <f ca="1">IFERROR(VLOOKUP($X497,HIT!$B$182:$AP$2000,31,FALSE),0)</f>
        <v>536</v>
      </c>
      <c r="BC497" s="408">
        <f>IFERROR(VLOOKUP($X497,PITCH!$B$182:$AP$2000,34,FALSE),0)</f>
        <v>0</v>
      </c>
      <c r="BE497" s="110">
        <f>IFERROR(VLOOKUP($X497,OBP!$B$182:$AN$2001,32,FALSE),"")</f>
        <v>577</v>
      </c>
      <c r="BG497" s="110">
        <f>IFERROR(VLOOKUP($X497,OPS!$B$183:$AL$2002,31,FALSE),"")</f>
        <v>575</v>
      </c>
      <c r="BI497" s="110" t="str">
        <f>IFERROR(VLOOKUP($X497,PITCH!$B$205:$AP$2000,34,FALSE),"")</f>
        <v/>
      </c>
      <c r="BJ497" s="110" t="str">
        <f>IFERROR(VLOOKUP($X497,PITCH!$B$205:$AP$2000,34,FALSE),"")</f>
        <v/>
      </c>
      <c r="BK497" s="110" t="str">
        <f>IFERROR(VLOOKUP($X497,PITCH!$B$205:$AP$2000,34,FALSE),"")</f>
        <v/>
      </c>
    </row>
    <row r="498" spans="2:63" x14ac:dyDescent="0.2">
      <c r="B498" t="s">
        <v>432</v>
      </c>
      <c r="C498" t="s">
        <v>7</v>
      </c>
      <c r="D498" t="s">
        <v>118</v>
      </c>
      <c r="E498" t="s">
        <v>118</v>
      </c>
      <c r="F498">
        <v>-7</v>
      </c>
      <c r="G498">
        <v>208</v>
      </c>
      <c r="H498">
        <v>31</v>
      </c>
      <c r="I498">
        <v>9</v>
      </c>
      <c r="J498">
        <v>46</v>
      </c>
      <c r="K498">
        <v>2</v>
      </c>
      <c r="L498">
        <v>0.255</v>
      </c>
      <c r="T498" s="127">
        <f t="shared" si="33"/>
        <v>496</v>
      </c>
      <c r="U498" t="str">
        <f t="shared" si="31"/>
        <v>H</v>
      </c>
      <c r="V498">
        <f>IF(U498="H",COUNTIF($U$3:$U498,"H"),"")</f>
        <v>284</v>
      </c>
      <c r="W498" t="str">
        <f>IF(U498="P",COUNTIF($U$3:$U498,"P"),"")</f>
        <v/>
      </c>
      <c r="X498" s="76" t="str">
        <f t="shared" si="30"/>
        <v>Devon Travis</v>
      </c>
      <c r="Y498" t="str">
        <f>IFERROR(VLOOKUP($X498,PITCH!$B$7:$AJ$2004,29,FALSE),"")</f>
        <v/>
      </c>
      <c r="Z498" t="str">
        <f>IFERROR(VLOOKUP($X498,PITCH!$B$7:$AJ$2004,30,FALSE),"")</f>
        <v/>
      </c>
      <c r="AA498" t="str">
        <f>IFERROR(VLOOKUP($X498,PITCH!$B$7:$AJ$2004,31,FALSE),"")</f>
        <v/>
      </c>
      <c r="AB498" t="str">
        <f>IFERROR(VLOOKUP($X498,PITCH!$B$7:$AJ$2004,1,FALSE),"")</f>
        <v/>
      </c>
      <c r="AD498" s="108" t="str">
        <f>IFERROR(VLOOKUP($X498,Prospects!$A$3:$K$281,1,FALSE),"")</f>
        <v/>
      </c>
      <c r="AE498" s="108" t="str">
        <f>IFERROR(VLOOKUP($X498,Prospects!$A$3:$K$281,9,FALSE),"")</f>
        <v/>
      </c>
      <c r="AF498" s="108" t="str">
        <f>IFERROR(VLOOKUP($X498,Prospects!$A$3:$K$281,2,FALSE),"")</f>
        <v/>
      </c>
      <c r="AG498" s="110" t="str">
        <f>IFERROR(VLOOKUP($X498,Prospects!$A$3:$K$281,10,FALSE),"")</f>
        <v/>
      </c>
      <c r="AH498" s="110" t="str">
        <f>IFERROR(VLOOKUP($X498,Prospects!$A$3:$K$281,11,FALSE),"")</f>
        <v/>
      </c>
      <c r="AI498" s="110" t="str">
        <f>IFERROR(VLOOKUP($X498,Prospects!$A$3:$K$281,3,FALSE),"")</f>
        <v/>
      </c>
      <c r="AJ498" s="110" t="str">
        <f>IFERROR(VLOOKUP($X498,Prospects!$A$3:$K$281,4,FALSE),"")</f>
        <v/>
      </c>
      <c r="AK498" s="110" t="str">
        <f>IFERROR(VLOOKUP($X498,Prospects!$A$3:$K$281,5,FALSE),"")</f>
        <v/>
      </c>
      <c r="AL498" s="110" t="str">
        <f>IFERROR(VLOOKUP($X498,Prospects!$A$3:$K$281,6,FALSE),"")</f>
        <v/>
      </c>
      <c r="AN498" s="108" t="str">
        <f>IFERROR(VLOOKUP($X498,KEEPERS!$A$3:$H$300,1,FALSE),"")</f>
        <v/>
      </c>
      <c r="AO498" s="108" t="str">
        <f>IFERROR(VLOOKUP($X498,KEEPERS!$A$3:$H$300,5,FALSE),"")</f>
        <v/>
      </c>
      <c r="AP498" s="108" t="str">
        <f>IFERROR(VLOOKUP($X498,KEEPERS!$A$3:$H$300,2,FALSE),"")</f>
        <v/>
      </c>
      <c r="AQ498" s="110" t="str">
        <f>IFERROR(VLOOKUP($X498,KEEPERS!$A$3:$H$300,6,FALSE),"")</f>
        <v/>
      </c>
      <c r="AR498" s="110" t="str">
        <f>IFERROR(VLOOKUP($X498,KEEPERS!$A$3:$H$300,7,FALSE),"")</f>
        <v/>
      </c>
      <c r="AT498" s="110" t="str">
        <f>IFERROR(VLOOKUP($X498,HIT!$B$182:$AM$2000,1,FALSE),"")</f>
        <v>Devon Travis</v>
      </c>
      <c r="AU498" s="407">
        <f>IFERROR(VLOOKUP($X498,HIT!$B$182:$AM$2000,32,FALSE),0)</f>
        <v>141.80000000000001</v>
      </c>
      <c r="AV498" s="407">
        <f>IFERROR(VLOOKUP($X498,HIT!$B$182:$AM$2000,33,FALSE),0)</f>
        <v>1.8906666666666667</v>
      </c>
      <c r="AW498" s="110" t="str">
        <f>IFERROR(VLOOKUP($X498,PITCH!$B$182:$AP$2000,1,FALSE),"")</f>
        <v/>
      </c>
      <c r="AX498" s="110">
        <f>IFERROR(VLOOKUP($X498,PITCH!$B$182:$AP$2000,35,FALSE),0)</f>
        <v>0</v>
      </c>
      <c r="AY498" s="110">
        <f>IFERROR(VLOOKUP($X498,PITCH!$B$182:$AP$2000,36,FALSE),0)</f>
        <v>0</v>
      </c>
      <c r="AZ498" s="408">
        <f t="shared" si="32"/>
        <v>141.80000000000001</v>
      </c>
      <c r="BA498" s="408">
        <f>IF(AZ498&gt;0,RANK(AZ498,AZ$3:AZ1158),"")</f>
        <v>480</v>
      </c>
      <c r="BB498" s="408">
        <f ca="1">IFERROR(VLOOKUP($X498,HIT!$B$182:$AP$2000,31,FALSE),0)</f>
        <v>174</v>
      </c>
      <c r="BC498" s="408">
        <f>IFERROR(VLOOKUP($X498,PITCH!$B$182:$AP$2000,34,FALSE),0)</f>
        <v>0</v>
      </c>
      <c r="BE498" s="110">
        <f>IFERROR(VLOOKUP($X498,OBP!$B$182:$AN$2001,32,FALSE),"")</f>
        <v>362</v>
      </c>
      <c r="BG498" s="110">
        <f>IFERROR(VLOOKUP($X498,OPS!$B$183:$AL$2002,31,FALSE),"")</f>
        <v>354</v>
      </c>
      <c r="BI498" s="110" t="str">
        <f>IFERROR(VLOOKUP($X498,PITCH!$B$205:$AP$2000,34,FALSE),"")</f>
        <v/>
      </c>
      <c r="BJ498" s="110" t="str">
        <f>IFERROR(VLOOKUP($X498,PITCH!$B$205:$AP$2000,34,FALSE),"")</f>
        <v/>
      </c>
      <c r="BK498" s="110" t="str">
        <f>IFERROR(VLOOKUP($X498,PITCH!$B$205:$AP$2000,34,FALSE),"")</f>
        <v/>
      </c>
    </row>
    <row r="499" spans="2:63" x14ac:dyDescent="0.2">
      <c r="B499" t="s">
        <v>538</v>
      </c>
      <c r="C499" t="s">
        <v>140</v>
      </c>
      <c r="D499" t="s">
        <v>114</v>
      </c>
      <c r="E499" t="s">
        <v>426</v>
      </c>
      <c r="F499">
        <v>-7</v>
      </c>
      <c r="G499">
        <v>306</v>
      </c>
      <c r="H499">
        <v>41</v>
      </c>
      <c r="I499">
        <v>14</v>
      </c>
      <c r="J499">
        <v>48</v>
      </c>
      <c r="K499">
        <v>2</v>
      </c>
      <c r="L499">
        <v>0.255</v>
      </c>
      <c r="T499" s="127">
        <f t="shared" si="33"/>
        <v>497</v>
      </c>
      <c r="U499" t="str">
        <f t="shared" si="31"/>
        <v>H</v>
      </c>
      <c r="V499">
        <f>IF(U499="H",COUNTIF($U$3:$U499,"H"),"")</f>
        <v>285</v>
      </c>
      <c r="W499" t="str">
        <f>IF(U499="P",COUNTIF($U$3:$U499,"P"),"")</f>
        <v/>
      </c>
      <c r="X499" s="76" t="str">
        <f t="shared" si="30"/>
        <v>Mark Canha</v>
      </c>
      <c r="Y499" t="str">
        <f>IFERROR(VLOOKUP($X499,PITCH!$B$7:$AJ$2004,29,FALSE),"")</f>
        <v/>
      </c>
      <c r="Z499" t="str">
        <f>IFERROR(VLOOKUP($X499,PITCH!$B$7:$AJ$2004,30,FALSE),"")</f>
        <v/>
      </c>
      <c r="AA499" t="str">
        <f>IFERROR(VLOOKUP($X499,PITCH!$B$7:$AJ$2004,31,FALSE),"")</f>
        <v/>
      </c>
      <c r="AB499" t="str">
        <f>IFERROR(VLOOKUP($X499,PITCH!$B$7:$AJ$2004,1,FALSE),"")</f>
        <v/>
      </c>
      <c r="AD499" s="108" t="str">
        <f>IFERROR(VLOOKUP($X499,Prospects!$A$3:$K$281,1,FALSE),"")</f>
        <v/>
      </c>
      <c r="AE499" s="108" t="str">
        <f>IFERROR(VLOOKUP($X499,Prospects!$A$3:$K$281,9,FALSE),"")</f>
        <v/>
      </c>
      <c r="AF499" s="108" t="str">
        <f>IFERROR(VLOOKUP($X499,Prospects!$A$3:$K$281,2,FALSE),"")</f>
        <v/>
      </c>
      <c r="AG499" s="110" t="str">
        <f>IFERROR(VLOOKUP($X499,Prospects!$A$3:$K$281,10,FALSE),"")</f>
        <v/>
      </c>
      <c r="AH499" s="110" t="str">
        <f>IFERROR(VLOOKUP($X499,Prospects!$A$3:$K$281,11,FALSE),"")</f>
        <v/>
      </c>
      <c r="AI499" s="110" t="str">
        <f>IFERROR(VLOOKUP($X499,Prospects!$A$3:$K$281,3,FALSE),"")</f>
        <v/>
      </c>
      <c r="AJ499" s="110" t="str">
        <f>IFERROR(VLOOKUP($X499,Prospects!$A$3:$K$281,4,FALSE),"")</f>
        <v/>
      </c>
      <c r="AK499" s="110" t="str">
        <f>IFERROR(VLOOKUP($X499,Prospects!$A$3:$K$281,5,FALSE),"")</f>
        <v/>
      </c>
      <c r="AL499" s="110" t="str">
        <f>IFERROR(VLOOKUP($X499,Prospects!$A$3:$K$281,6,FALSE),"")</f>
        <v/>
      </c>
      <c r="AN499" s="108" t="str">
        <f>IFERROR(VLOOKUP($X499,KEEPERS!$A$3:$H$300,1,FALSE),"")</f>
        <v/>
      </c>
      <c r="AO499" s="108" t="str">
        <f>IFERROR(VLOOKUP($X499,KEEPERS!$A$3:$H$300,5,FALSE),"")</f>
        <v/>
      </c>
      <c r="AP499" s="108" t="str">
        <f>IFERROR(VLOOKUP($X499,KEEPERS!$A$3:$H$300,2,FALSE),"")</f>
        <v/>
      </c>
      <c r="AQ499" s="110" t="str">
        <f>IFERROR(VLOOKUP($X499,KEEPERS!$A$3:$H$300,6,FALSE),"")</f>
        <v/>
      </c>
      <c r="AR499" s="110" t="str">
        <f>IFERROR(VLOOKUP($X499,KEEPERS!$A$3:$H$300,7,FALSE),"")</f>
        <v/>
      </c>
      <c r="AT499" s="110" t="str">
        <f>IFERROR(VLOOKUP($X499,HIT!$B$182:$AM$2000,1,FALSE),"")</f>
        <v>Mark Canha</v>
      </c>
      <c r="AU499" s="407">
        <f>IFERROR(VLOOKUP($X499,HIT!$B$182:$AM$2000,32,FALSE),0)</f>
        <v>140.75000000000003</v>
      </c>
      <c r="AV499" s="407">
        <f>IFERROR(VLOOKUP($X499,HIT!$B$182:$AM$2000,33,FALSE),0)</f>
        <v>1.7593750000000004</v>
      </c>
      <c r="AW499" s="110" t="str">
        <f>IFERROR(VLOOKUP($X499,PITCH!$B$182:$AP$2000,1,FALSE),"")</f>
        <v/>
      </c>
      <c r="AX499" s="110">
        <f>IFERROR(VLOOKUP($X499,PITCH!$B$182:$AP$2000,35,FALSE),0)</f>
        <v>0</v>
      </c>
      <c r="AY499" s="110">
        <f>IFERROR(VLOOKUP($X499,PITCH!$B$182:$AP$2000,36,FALSE),0)</f>
        <v>0</v>
      </c>
      <c r="AZ499" s="408">
        <f t="shared" si="32"/>
        <v>140.75000000000003</v>
      </c>
      <c r="BA499" s="408">
        <f>IF(AZ499&gt;0,RANK(AZ499,AZ$3:AZ1159),"")</f>
        <v>484</v>
      </c>
      <c r="BB499" s="408">
        <f ca="1">IFERROR(VLOOKUP($X499,HIT!$B$182:$AP$2000,31,FALSE),0)</f>
        <v>214</v>
      </c>
      <c r="BC499" s="408">
        <f>IFERROR(VLOOKUP($X499,PITCH!$B$182:$AP$2000,34,FALSE),0)</f>
        <v>0</v>
      </c>
      <c r="BE499" s="110">
        <f>IFERROR(VLOOKUP($X499,OBP!$B$182:$AN$2001,32,FALSE),"")</f>
        <v>373</v>
      </c>
      <c r="BG499" s="110">
        <f>IFERROR(VLOOKUP($X499,OPS!$B$183:$AL$2002,31,FALSE),"")</f>
        <v>369</v>
      </c>
      <c r="BI499" s="110" t="str">
        <f>IFERROR(VLOOKUP($X499,PITCH!$B$205:$AP$2000,34,FALSE),"")</f>
        <v/>
      </c>
      <c r="BJ499" s="110" t="str">
        <f>IFERROR(VLOOKUP($X499,PITCH!$B$205:$AP$2000,34,FALSE),"")</f>
        <v/>
      </c>
      <c r="BK499" s="110" t="str">
        <f>IFERROR(VLOOKUP($X499,PITCH!$B$205:$AP$2000,34,FALSE),"")</f>
        <v/>
      </c>
    </row>
    <row r="500" spans="2:63" x14ac:dyDescent="0.2">
      <c r="B500" t="s">
        <v>276</v>
      </c>
      <c r="C500" t="s">
        <v>123</v>
      </c>
      <c r="D500" t="s">
        <v>97</v>
      </c>
      <c r="E500" t="s">
        <v>97</v>
      </c>
      <c r="F500">
        <v>-7</v>
      </c>
      <c r="G500">
        <v>423</v>
      </c>
      <c r="H500">
        <v>38</v>
      </c>
      <c r="I500">
        <v>5</v>
      </c>
      <c r="J500">
        <v>41</v>
      </c>
      <c r="K500">
        <v>1</v>
      </c>
      <c r="L500">
        <v>0.23200000000000001</v>
      </c>
      <c r="T500" s="127">
        <f t="shared" si="33"/>
        <v>498</v>
      </c>
      <c r="U500" t="str">
        <f t="shared" si="31"/>
        <v>H</v>
      </c>
      <c r="V500">
        <f>IF(U500="H",COUNTIF($U$3:$U500,"H"),"")</f>
        <v>286</v>
      </c>
      <c r="W500" t="str">
        <f>IF(U500="P",COUNTIF($U$3:$U500,"P"),"")</f>
        <v/>
      </c>
      <c r="X500" s="76" t="str">
        <f t="shared" si="30"/>
        <v>Jonathan Lucroy</v>
      </c>
      <c r="Y500" t="str">
        <f>IFERROR(VLOOKUP($X500,PITCH!$B$7:$AJ$2004,29,FALSE),"")</f>
        <v/>
      </c>
      <c r="Z500" t="str">
        <f>IFERROR(VLOOKUP($X500,PITCH!$B$7:$AJ$2004,30,FALSE),"")</f>
        <v/>
      </c>
      <c r="AA500" t="str">
        <f>IFERROR(VLOOKUP($X500,PITCH!$B$7:$AJ$2004,31,FALSE),"")</f>
        <v/>
      </c>
      <c r="AB500" t="str">
        <f>IFERROR(VLOOKUP($X500,PITCH!$B$7:$AJ$2004,1,FALSE),"")</f>
        <v/>
      </c>
      <c r="AD500" s="108" t="str">
        <f>IFERROR(VLOOKUP($X500,Prospects!$A$3:$K$281,1,FALSE),"")</f>
        <v/>
      </c>
      <c r="AE500" s="108" t="str">
        <f>IFERROR(VLOOKUP($X500,Prospects!$A$3:$K$281,9,FALSE),"")</f>
        <v/>
      </c>
      <c r="AF500" s="108" t="str">
        <f>IFERROR(VLOOKUP($X500,Prospects!$A$3:$K$281,2,FALSE),"")</f>
        <v/>
      </c>
      <c r="AG500" s="110" t="str">
        <f>IFERROR(VLOOKUP($X500,Prospects!$A$3:$K$281,10,FALSE),"")</f>
        <v/>
      </c>
      <c r="AH500" s="110" t="str">
        <f>IFERROR(VLOOKUP($X500,Prospects!$A$3:$K$281,11,FALSE),"")</f>
        <v/>
      </c>
      <c r="AI500" s="110" t="str">
        <f>IFERROR(VLOOKUP($X500,Prospects!$A$3:$K$281,3,FALSE),"")</f>
        <v/>
      </c>
      <c r="AJ500" s="110" t="str">
        <f>IFERROR(VLOOKUP($X500,Prospects!$A$3:$K$281,4,FALSE),"")</f>
        <v/>
      </c>
      <c r="AK500" s="110" t="str">
        <f>IFERROR(VLOOKUP($X500,Prospects!$A$3:$K$281,5,FALSE),"")</f>
        <v/>
      </c>
      <c r="AL500" s="110" t="str">
        <f>IFERROR(VLOOKUP($X500,Prospects!$A$3:$K$281,6,FALSE),"")</f>
        <v/>
      </c>
      <c r="AN500" s="108" t="str">
        <f>IFERROR(VLOOKUP($X500,KEEPERS!$A$3:$H$300,1,FALSE),"")</f>
        <v/>
      </c>
      <c r="AO500" s="108" t="str">
        <f>IFERROR(VLOOKUP($X500,KEEPERS!$A$3:$H$300,5,FALSE),"")</f>
        <v/>
      </c>
      <c r="AP500" s="108" t="str">
        <f>IFERROR(VLOOKUP($X500,KEEPERS!$A$3:$H$300,2,FALSE),"")</f>
        <v/>
      </c>
      <c r="AQ500" s="110" t="str">
        <f>IFERROR(VLOOKUP($X500,KEEPERS!$A$3:$H$300,6,FALSE),"")</f>
        <v/>
      </c>
      <c r="AR500" s="110" t="str">
        <f>IFERROR(VLOOKUP($X500,KEEPERS!$A$3:$H$300,7,FALSE),"")</f>
        <v/>
      </c>
      <c r="AT500" s="110" t="str">
        <f>IFERROR(VLOOKUP($X500,HIT!$B$182:$AM$2000,1,FALSE),"")</f>
        <v>Jonathan Lucroy</v>
      </c>
      <c r="AU500" s="407">
        <f>IFERROR(VLOOKUP($X500,HIT!$B$182:$AM$2000,32,FALSE),0)</f>
        <v>209.45000000000002</v>
      </c>
      <c r="AV500" s="407">
        <f>IFERROR(VLOOKUP($X500,HIT!$B$182:$AM$2000,33,FALSE),0)</f>
        <v>2.115656565656566</v>
      </c>
      <c r="AW500" s="110" t="str">
        <f>IFERROR(VLOOKUP($X500,PITCH!$B$182:$AP$2000,1,FALSE),"")</f>
        <v/>
      </c>
      <c r="AX500" s="110">
        <f>IFERROR(VLOOKUP($X500,PITCH!$B$182:$AP$2000,35,FALSE),0)</f>
        <v>0</v>
      </c>
      <c r="AY500" s="110">
        <f>IFERROR(VLOOKUP($X500,PITCH!$B$182:$AP$2000,36,FALSE),0)</f>
        <v>0</v>
      </c>
      <c r="AZ500" s="408">
        <f t="shared" si="32"/>
        <v>209.45000000000002</v>
      </c>
      <c r="BA500" s="408">
        <f>IF(AZ500&gt;0,RANK(AZ500,AZ$3:AZ1160),"")</f>
        <v>378</v>
      </c>
      <c r="BB500" s="408">
        <f ca="1">IFERROR(VLOOKUP($X500,HIT!$B$182:$AP$2000,31,FALSE),0)</f>
        <v>384</v>
      </c>
      <c r="BC500" s="408">
        <f>IFERROR(VLOOKUP($X500,PITCH!$B$182:$AP$2000,34,FALSE),0)</f>
        <v>0</v>
      </c>
      <c r="BE500" s="110">
        <f>IFERROR(VLOOKUP($X500,OBP!$B$182:$AN$2001,32,FALSE),"")</f>
        <v>173</v>
      </c>
      <c r="BG500" s="110">
        <f>IFERROR(VLOOKUP($X500,OPS!$B$183:$AL$2002,31,FALSE),"")</f>
        <v>176</v>
      </c>
      <c r="BI500" s="110" t="str">
        <f>IFERROR(VLOOKUP($X500,PITCH!$B$205:$AP$2000,34,FALSE),"")</f>
        <v/>
      </c>
      <c r="BJ500" s="110" t="str">
        <f>IFERROR(VLOOKUP($X500,PITCH!$B$205:$AP$2000,34,FALSE),"")</f>
        <v/>
      </c>
      <c r="BK500" s="110" t="str">
        <f>IFERROR(VLOOKUP($X500,PITCH!$B$205:$AP$2000,34,FALSE),"")</f>
        <v/>
      </c>
    </row>
    <row r="501" spans="2:63" x14ac:dyDescent="0.2">
      <c r="B501" t="s">
        <v>2612</v>
      </c>
      <c r="C501" t="s">
        <v>130</v>
      </c>
      <c r="D501" t="s">
        <v>426</v>
      </c>
      <c r="E501" t="s">
        <v>426</v>
      </c>
      <c r="F501">
        <v>-7</v>
      </c>
      <c r="G501">
        <v>215</v>
      </c>
      <c r="H501">
        <v>25</v>
      </c>
      <c r="I501">
        <v>8</v>
      </c>
      <c r="J501">
        <v>34</v>
      </c>
      <c r="K501">
        <v>5</v>
      </c>
      <c r="L501">
        <v>0.24099999999999999</v>
      </c>
      <c r="T501" s="127">
        <f t="shared" si="33"/>
        <v>499</v>
      </c>
      <c r="U501" t="str">
        <f t="shared" si="31"/>
        <v>H</v>
      </c>
      <c r="V501">
        <f>IF(U501="H",COUNTIF($U$3:$U501,"H"),"")</f>
        <v>287</v>
      </c>
      <c r="W501" t="str">
        <f>IF(U501="P",COUNTIF($U$3:$U501,"P"),"")</f>
        <v/>
      </c>
      <c r="X501" s="76" t="str">
        <f t="shared" ref="X501:X502" si="34">B501</f>
        <v>Austin Slater</v>
      </c>
      <c r="Y501" t="str">
        <f>IFERROR(VLOOKUP($X501,PITCH!$B$7:$AJ$2004,29,FALSE),"")</f>
        <v/>
      </c>
      <c r="Z501" t="str">
        <f>IFERROR(VLOOKUP($X501,PITCH!$B$7:$AJ$2004,30,FALSE),"")</f>
        <v/>
      </c>
      <c r="AA501" t="str">
        <f>IFERROR(VLOOKUP($X501,PITCH!$B$7:$AJ$2004,31,FALSE),"")</f>
        <v/>
      </c>
      <c r="AB501" t="str">
        <f>IFERROR(VLOOKUP($X501,PITCH!$B$7:$AJ$2004,1,FALSE),"")</f>
        <v/>
      </c>
      <c r="AD501" s="108" t="str">
        <f>IFERROR(VLOOKUP($X501,Prospects!$A$3:$K$281,1,FALSE),"")</f>
        <v/>
      </c>
      <c r="AE501" s="108" t="str">
        <f>IFERROR(VLOOKUP($X501,Prospects!$A$3:$K$281,9,FALSE),"")</f>
        <v/>
      </c>
      <c r="AF501" s="108" t="str">
        <f>IFERROR(VLOOKUP($X501,Prospects!$A$3:$K$281,2,FALSE),"")</f>
        <v/>
      </c>
      <c r="AG501" s="110" t="str">
        <f>IFERROR(VLOOKUP($X501,Prospects!$A$3:$K$281,10,FALSE),"")</f>
        <v/>
      </c>
      <c r="AH501" s="110" t="str">
        <f>IFERROR(VLOOKUP($X501,Prospects!$A$3:$K$281,11,FALSE),"")</f>
        <v/>
      </c>
      <c r="AI501" s="110" t="str">
        <f>IFERROR(VLOOKUP($X501,Prospects!$A$3:$K$281,3,FALSE),"")</f>
        <v/>
      </c>
      <c r="AJ501" s="110" t="str">
        <f>IFERROR(VLOOKUP($X501,Prospects!$A$3:$K$281,4,FALSE),"")</f>
        <v/>
      </c>
      <c r="AK501" s="110" t="str">
        <f>IFERROR(VLOOKUP($X501,Prospects!$A$3:$K$281,5,FALSE),"")</f>
        <v/>
      </c>
      <c r="AL501" s="110" t="str">
        <f>IFERROR(VLOOKUP($X501,Prospects!$A$3:$K$281,6,FALSE),"")</f>
        <v/>
      </c>
      <c r="AN501" s="108" t="str">
        <f>IFERROR(VLOOKUP($X501,KEEPERS!$A$3:$H$300,1,FALSE),"")</f>
        <v/>
      </c>
      <c r="AO501" s="108" t="str">
        <f>IFERROR(VLOOKUP($X501,KEEPERS!$A$3:$H$300,5,FALSE),"")</f>
        <v/>
      </c>
      <c r="AP501" s="108" t="str">
        <f>IFERROR(VLOOKUP($X501,KEEPERS!$A$3:$H$300,2,FALSE),"")</f>
        <v/>
      </c>
      <c r="AQ501" s="110" t="str">
        <f>IFERROR(VLOOKUP($X501,KEEPERS!$A$3:$H$300,6,FALSE),"")</f>
        <v/>
      </c>
      <c r="AR501" s="110" t="str">
        <f>IFERROR(VLOOKUP($X501,KEEPERS!$A$3:$H$300,7,FALSE),"")</f>
        <v/>
      </c>
      <c r="AT501" s="110" t="str">
        <f>IFERROR(VLOOKUP($X501,HIT!$B$182:$AM$2000,1,FALSE),"")</f>
        <v>Austin Slater</v>
      </c>
      <c r="AU501" s="407">
        <f>IFERROR(VLOOKUP($X501,HIT!$B$182:$AM$2000,32,FALSE),0)</f>
        <v>197.2</v>
      </c>
      <c r="AV501" s="407">
        <f>IFERROR(VLOOKUP($X501,HIT!$B$182:$AM$2000,33,FALSE),0)</f>
        <v>1.8961538461538461</v>
      </c>
      <c r="AW501" s="110" t="str">
        <f>IFERROR(VLOOKUP($X501,PITCH!$B$182:$AP$2000,1,FALSE),"")</f>
        <v/>
      </c>
      <c r="AX501" s="110">
        <f>IFERROR(VLOOKUP($X501,PITCH!$B$182:$AP$2000,35,FALSE),0)</f>
        <v>0</v>
      </c>
      <c r="AY501" s="110">
        <f>IFERROR(VLOOKUP($X501,PITCH!$B$182:$AP$2000,36,FALSE),0)</f>
        <v>0</v>
      </c>
      <c r="AZ501" s="408">
        <f t="shared" si="32"/>
        <v>197.2</v>
      </c>
      <c r="BA501" s="408">
        <f>IF(AZ501&gt;0,RANK(AZ501,AZ$3:AZ1161),"")</f>
        <v>389</v>
      </c>
      <c r="BB501" s="408">
        <f ca="1">IFERROR(VLOOKUP($X501,HIT!$B$182:$AP$2000,31,FALSE),0)</f>
        <v>403</v>
      </c>
      <c r="BC501" s="408">
        <f>IFERROR(VLOOKUP($X501,PITCH!$B$182:$AP$2000,34,FALSE),0)</f>
        <v>0</v>
      </c>
      <c r="BE501" s="110">
        <f>IFERROR(VLOOKUP($X501,OBP!$B$182:$AN$2001,32,FALSE),"")</f>
        <v>281</v>
      </c>
      <c r="BG501" s="110">
        <f>IFERROR(VLOOKUP($X501,OPS!$B$183:$AL$2002,31,FALSE),"")</f>
        <v>297</v>
      </c>
      <c r="BI501" s="110" t="str">
        <f>IFERROR(VLOOKUP($X501,PITCH!$B$205:$AP$2000,34,FALSE),"")</f>
        <v/>
      </c>
      <c r="BJ501" s="110" t="str">
        <f>IFERROR(VLOOKUP($X501,PITCH!$B$205:$AP$2000,34,FALSE),"")</f>
        <v/>
      </c>
      <c r="BK501" s="110" t="str">
        <f>IFERROR(VLOOKUP($X501,PITCH!$B$205:$AP$2000,34,FALSE),"")</f>
        <v/>
      </c>
    </row>
    <row r="502" spans="2:63" x14ac:dyDescent="0.2">
      <c r="B502" t="s">
        <v>2621</v>
      </c>
      <c r="C502" t="s">
        <v>121</v>
      </c>
      <c r="D502" t="s">
        <v>3456</v>
      </c>
      <c r="E502" t="s">
        <v>3456</v>
      </c>
      <c r="F502">
        <v>-7</v>
      </c>
      <c r="G502">
        <v>391</v>
      </c>
      <c r="H502">
        <v>37</v>
      </c>
      <c r="I502">
        <v>5</v>
      </c>
      <c r="J502">
        <v>32</v>
      </c>
      <c r="K502">
        <v>7</v>
      </c>
      <c r="L502">
        <v>0.26500000000000001</v>
      </c>
      <c r="T502" s="127">
        <f t="shared" si="33"/>
        <v>500</v>
      </c>
      <c r="U502" t="str">
        <f>IF(D502="SP","P",IF(D502="RP","P",IF(D502=0,"","H")))</f>
        <v>H</v>
      </c>
      <c r="V502">
        <f>IF(U502="H",COUNTIF($U$3:$U502,"H"),"")</f>
        <v>288</v>
      </c>
      <c r="W502" t="str">
        <f>IF(U502="P",COUNTIF($U$3:$U502,"P"),"")</f>
        <v/>
      </c>
      <c r="X502" s="76" t="str">
        <f t="shared" si="34"/>
        <v>Isiah Kiner-Falefa</v>
      </c>
      <c r="Y502" t="str">
        <f>IFERROR(VLOOKUP($X502,PITCH!$B$7:$AJ$2004,29,FALSE),"")</f>
        <v/>
      </c>
      <c r="Z502" t="str">
        <f>IFERROR(VLOOKUP($X502,PITCH!$B$7:$AJ$2004,30,FALSE),"")</f>
        <v/>
      </c>
      <c r="AA502" t="str">
        <f>IFERROR(VLOOKUP($X502,PITCH!$B$7:$AJ$2004,31,FALSE),"")</f>
        <v/>
      </c>
      <c r="AB502" t="str">
        <f>IFERROR(VLOOKUP($X502,PITCH!$B$7:$AJ$2004,1,FALSE),"")</f>
        <v/>
      </c>
      <c r="AD502" s="108" t="str">
        <f>IFERROR(VLOOKUP($X502,Prospects!$A$3:$K$281,1,FALSE),"")</f>
        <v/>
      </c>
      <c r="AE502" s="108" t="str">
        <f>IFERROR(VLOOKUP($X502,Prospects!$A$3:$K$281,9,FALSE),"")</f>
        <v/>
      </c>
      <c r="AF502" s="108" t="str">
        <f>IFERROR(VLOOKUP($X502,Prospects!$A$3:$K$281,2,FALSE),"")</f>
        <v/>
      </c>
      <c r="AG502" s="110" t="str">
        <f>IFERROR(VLOOKUP($X502,Prospects!$A$3:$K$281,10,FALSE),"")</f>
        <v/>
      </c>
      <c r="AH502" s="110" t="str">
        <f>IFERROR(VLOOKUP($X502,Prospects!$A$3:$K$281,11,FALSE),"")</f>
        <v/>
      </c>
      <c r="AI502" s="110" t="str">
        <f>IFERROR(VLOOKUP($X502,Prospects!$A$3:$K$281,3,FALSE),"")</f>
        <v/>
      </c>
      <c r="AJ502" s="110" t="str">
        <f>IFERROR(VLOOKUP($X502,Prospects!$A$3:$K$281,4,FALSE),"")</f>
        <v/>
      </c>
      <c r="AK502" s="110" t="str">
        <f>IFERROR(VLOOKUP($X502,Prospects!$A$3:$K$281,5,FALSE),"")</f>
        <v/>
      </c>
      <c r="AL502" s="110" t="str">
        <f>IFERROR(VLOOKUP($X502,Prospects!$A$3:$K$281,6,FALSE),"")</f>
        <v/>
      </c>
      <c r="AN502" s="108" t="str">
        <f>IFERROR(VLOOKUP($X502,KEEPERS!$A$3:$H$300,1,FALSE),"")</f>
        <v/>
      </c>
      <c r="AO502" s="108" t="str">
        <f>IFERROR(VLOOKUP($X502,KEEPERS!$A$3:$H$300,5,FALSE),"")</f>
        <v/>
      </c>
      <c r="AP502" s="108" t="str">
        <f>IFERROR(VLOOKUP($X502,KEEPERS!$A$3:$H$300,2,FALSE),"")</f>
        <v/>
      </c>
      <c r="AQ502" s="110" t="str">
        <f>IFERROR(VLOOKUP($X502,KEEPERS!$A$3:$H$300,6,FALSE),"")</f>
        <v/>
      </c>
      <c r="AR502" s="110" t="str">
        <f>IFERROR(VLOOKUP($X502,KEEPERS!$A$3:$H$300,7,FALSE),"")</f>
        <v/>
      </c>
      <c r="AT502" s="110" t="str">
        <f>IFERROR(VLOOKUP($X502,HIT!$B$182:$AM$2000,1,FALSE),"")</f>
        <v>Isiah Kiner-Falefa</v>
      </c>
      <c r="AU502" s="407">
        <f>IFERROR(VLOOKUP($X502,HIT!$B$182:$AM$2000,32,FALSE),0)</f>
        <v>159.65</v>
      </c>
      <c r="AV502" s="407">
        <f>IFERROR(VLOOKUP($X502,HIT!$B$182:$AM$2000,33,FALSE),0)</f>
        <v>1.7938202247191013</v>
      </c>
      <c r="AW502" s="110" t="str">
        <f>IFERROR(VLOOKUP($X502,PITCH!$B$182:$AP$2000,1,FALSE),"")</f>
        <v/>
      </c>
      <c r="AX502" s="110">
        <f>IFERROR(VLOOKUP($X502,PITCH!$B$182:$AP$2000,35,FALSE),0)</f>
        <v>0</v>
      </c>
      <c r="AY502" s="110">
        <f>IFERROR(VLOOKUP($X502,PITCH!$B$182:$AP$2000,36,FALSE),0)</f>
        <v>0</v>
      </c>
      <c r="AZ502" s="408">
        <f t="shared" si="32"/>
        <v>159.65</v>
      </c>
      <c r="BA502" s="408">
        <f>IF(AZ502&gt;0,RANK(AZ502,AZ$3:AZ1162),"")</f>
        <v>440</v>
      </c>
      <c r="BB502" s="408">
        <f ca="1">IFERROR(VLOOKUP($X502,HIT!$B$182:$AP$2000,31,FALSE),0)</f>
        <v>480</v>
      </c>
      <c r="BC502" s="408">
        <f>IFERROR(VLOOKUP($X502,PITCH!$B$182:$AP$2000,34,FALSE),0)</f>
        <v>0</v>
      </c>
      <c r="BE502" s="110">
        <f>IFERROR(VLOOKUP($X502,OBP!$B$182:$AN$2001,32,FALSE),"")</f>
        <v>186</v>
      </c>
      <c r="BG502" s="110">
        <f>IFERROR(VLOOKUP($X502,OPS!$B$183:$AL$2002,31,FALSE),"")</f>
        <v>202</v>
      </c>
      <c r="BI502" s="110" t="str">
        <f>IFERROR(VLOOKUP($X502,PITCH!$B$205:$AP$2000,34,FALSE),"")</f>
        <v/>
      </c>
      <c r="BJ502" s="110" t="str">
        <f>IFERROR(VLOOKUP($X502,PITCH!$B$205:$AP$2000,34,FALSE),"")</f>
        <v/>
      </c>
      <c r="BK502" s="110" t="str">
        <f>IFERROR(VLOOKUP($X502,PITCH!$B$205:$AP$2000,34,FALSE),"")</f>
        <v/>
      </c>
    </row>
    <row r="503" spans="2:63" x14ac:dyDescent="0.2">
      <c r="B503" t="s">
        <v>2553</v>
      </c>
      <c r="C503" t="s">
        <v>2</v>
      </c>
      <c r="D503" t="s">
        <v>6</v>
      </c>
      <c r="E503" t="s">
        <v>1033</v>
      </c>
      <c r="F503">
        <v>-7</v>
      </c>
      <c r="G503">
        <v>324</v>
      </c>
      <c r="H503">
        <v>31</v>
      </c>
      <c r="I503">
        <v>12</v>
      </c>
      <c r="J503">
        <v>38</v>
      </c>
      <c r="K503">
        <v>2</v>
      </c>
      <c r="L503">
        <v>0.28199999999999997</v>
      </c>
      <c r="T503" s="127">
        <f t="shared" si="33"/>
        <v>501</v>
      </c>
      <c r="U503" t="str">
        <f>IF(D503="SP","P",IF(D503="RP","P",IF(D503=0,"","H")))</f>
        <v>H</v>
      </c>
      <c r="V503">
        <f>IF(U503="H",COUNTIF($U$3:$U503,"H"),"")</f>
        <v>289</v>
      </c>
      <c r="W503" t="str">
        <f>IF(U503="P",COUNTIF($U$3:$U503,"P"),"")</f>
        <v/>
      </c>
      <c r="X503" s="76" t="str">
        <f t="shared" ref="X503:X516" si="35">B503</f>
        <v>Yandy Diaz</v>
      </c>
      <c r="Y503" t="str">
        <f>IFERROR(VLOOKUP($X503,PITCH!$B$7:$AJ$2004,29,FALSE),"")</f>
        <v/>
      </c>
      <c r="Z503" t="str">
        <f>IFERROR(VLOOKUP($X503,PITCH!$B$7:$AJ$2004,30,FALSE),"")</f>
        <v/>
      </c>
      <c r="AA503" t="str">
        <f>IFERROR(VLOOKUP($X503,PITCH!$B$7:$AJ$2004,31,FALSE),"")</f>
        <v/>
      </c>
      <c r="AB503" t="str">
        <f>IFERROR(VLOOKUP($X503,PITCH!$B$7:$AJ$2004,1,FALSE),"")</f>
        <v/>
      </c>
      <c r="AD503" s="108" t="str">
        <f>IFERROR(VLOOKUP($X503,Prospects!$A$3:$K$281,1,FALSE),"")</f>
        <v/>
      </c>
      <c r="AE503" s="108" t="str">
        <f>IFERROR(VLOOKUP($X503,Prospects!$A$3:$K$281,9,FALSE),"")</f>
        <v/>
      </c>
      <c r="AF503" s="108" t="str">
        <f>IFERROR(VLOOKUP($X503,Prospects!$A$3:$K$281,2,FALSE),"")</f>
        <v/>
      </c>
      <c r="AG503" s="110" t="str">
        <f>IFERROR(VLOOKUP($X503,Prospects!$A$3:$K$281,10,FALSE),"")</f>
        <v/>
      </c>
      <c r="AH503" s="110" t="str">
        <f>IFERROR(VLOOKUP($X503,Prospects!$A$3:$K$281,11,FALSE),"")</f>
        <v/>
      </c>
      <c r="AI503" s="110" t="str">
        <f>IFERROR(VLOOKUP($X503,Prospects!$A$3:$K$281,3,FALSE),"")</f>
        <v/>
      </c>
      <c r="AJ503" s="110" t="str">
        <f>IFERROR(VLOOKUP($X503,Prospects!$A$3:$K$281,4,FALSE),"")</f>
        <v/>
      </c>
      <c r="AK503" s="110" t="str">
        <f>IFERROR(VLOOKUP($X503,Prospects!$A$3:$K$281,5,FALSE),"")</f>
        <v/>
      </c>
      <c r="AL503" s="110" t="str">
        <f>IFERROR(VLOOKUP($X503,Prospects!$A$3:$K$281,6,FALSE),"")</f>
        <v/>
      </c>
      <c r="AN503" s="108" t="str">
        <f>IFERROR(VLOOKUP($X503,KEEPERS!$A$3:$H$300,1,FALSE),"")</f>
        <v/>
      </c>
      <c r="AO503" s="108" t="str">
        <f>IFERROR(VLOOKUP($X503,KEEPERS!$A$3:$H$300,5,FALSE),"")</f>
        <v/>
      </c>
      <c r="AP503" s="108" t="str">
        <f>IFERROR(VLOOKUP($X503,KEEPERS!$A$3:$H$300,2,FALSE),"")</f>
        <v/>
      </c>
      <c r="AQ503" s="110" t="str">
        <f>IFERROR(VLOOKUP($X503,KEEPERS!$A$3:$H$300,6,FALSE),"")</f>
        <v/>
      </c>
      <c r="AR503" s="110" t="str">
        <f>IFERROR(VLOOKUP($X503,KEEPERS!$A$3:$H$300,7,FALSE),"")</f>
        <v/>
      </c>
      <c r="AT503" s="110" t="str">
        <f>IFERROR(VLOOKUP($X503,HIT!$B$182:$AM$2000,1,FALSE),"")</f>
        <v>Yandy Diaz</v>
      </c>
      <c r="AU503" s="407">
        <f>IFERROR(VLOOKUP($X503,HIT!$B$182:$AM$2000,32,FALSE),0)</f>
        <v>235.45</v>
      </c>
      <c r="AV503" s="407">
        <f>IFERROR(VLOOKUP($X503,HIT!$B$182:$AM$2000,33,FALSE),0)</f>
        <v>2.0836283185840707</v>
      </c>
      <c r="AW503" s="110" t="str">
        <f>IFERROR(VLOOKUP($X503,PITCH!$B$182:$AP$2000,1,FALSE),"")</f>
        <v/>
      </c>
      <c r="AX503" s="110">
        <f>IFERROR(VLOOKUP($X503,PITCH!$B$182:$AP$2000,35,FALSE),0)</f>
        <v>0</v>
      </c>
      <c r="AY503" s="110">
        <f>IFERROR(VLOOKUP($X503,PITCH!$B$182:$AP$2000,36,FALSE),0)</f>
        <v>0</v>
      </c>
      <c r="AZ503" s="408">
        <f t="shared" si="32"/>
        <v>235.45</v>
      </c>
      <c r="BA503" s="408">
        <f>IF(AZ503&gt;0,RANK(AZ503,AZ$3:AZ1163),"")</f>
        <v>349</v>
      </c>
      <c r="BB503" s="408">
        <f ca="1">IFERROR(VLOOKUP($X503,HIT!$B$182:$AP$2000,31,FALSE),0)</f>
        <v>441</v>
      </c>
      <c r="BC503" s="408">
        <f>IFERROR(VLOOKUP($X503,PITCH!$B$182:$AP$2000,34,FALSE),0)</f>
        <v>0</v>
      </c>
      <c r="BE503" s="110">
        <f>IFERROR(VLOOKUP($X503,OBP!$B$182:$AN$2001,32,FALSE),"")</f>
        <v>232</v>
      </c>
      <c r="BG503" s="110">
        <f>IFERROR(VLOOKUP($X503,OPS!$B$183:$AL$2002,31,FALSE),"")</f>
        <v>277</v>
      </c>
      <c r="BI503" s="110" t="str">
        <f>IFERROR(VLOOKUP($X503,PITCH!$B$205:$AP$2000,34,FALSE),"")</f>
        <v/>
      </c>
      <c r="BJ503" s="110" t="str">
        <f>IFERROR(VLOOKUP($X503,PITCH!$B$205:$AP$2000,34,FALSE),"")</f>
        <v/>
      </c>
      <c r="BK503" s="110" t="str">
        <f>IFERROR(VLOOKUP($X503,PITCH!$B$205:$AP$2000,34,FALSE),"")</f>
        <v/>
      </c>
    </row>
    <row r="504" spans="2:63" x14ac:dyDescent="0.2">
      <c r="B504" t="s">
        <v>366</v>
      </c>
      <c r="C504" t="s">
        <v>133</v>
      </c>
      <c r="D504" t="s">
        <v>114</v>
      </c>
      <c r="E504" t="s">
        <v>1038</v>
      </c>
      <c r="F504">
        <v>-7</v>
      </c>
      <c r="G504">
        <v>297</v>
      </c>
      <c r="H504">
        <v>31</v>
      </c>
      <c r="I504">
        <v>5</v>
      </c>
      <c r="J504">
        <v>36</v>
      </c>
      <c r="K504">
        <v>15</v>
      </c>
      <c r="L504">
        <v>0.26600000000000001</v>
      </c>
      <c r="T504" s="127">
        <f t="shared" si="33"/>
        <v>502</v>
      </c>
      <c r="U504" t="str">
        <f t="shared" ref="U504:U515" si="36">IF(D504="SP","P",IF(D504="RP","P",IF(D504=0,"","H")))</f>
        <v>H</v>
      </c>
      <c r="V504">
        <f>IF(U504="H",COUNTIF($U$3:$U504,"H"),"")</f>
        <v>290</v>
      </c>
      <c r="W504" t="str">
        <f>IF(U504="P",COUNTIF($U$3:$U504,"P"),"")</f>
        <v/>
      </c>
      <c r="X504" s="76" t="str">
        <f t="shared" si="35"/>
        <v>Chris Owings</v>
      </c>
      <c r="Y504" t="str">
        <f>IFERROR(VLOOKUP($X504,PITCH!$B$7:$AJ$2004,29,FALSE),"")</f>
        <v/>
      </c>
      <c r="Z504" t="str">
        <f>IFERROR(VLOOKUP($X504,PITCH!$B$7:$AJ$2004,30,FALSE),"")</f>
        <v/>
      </c>
      <c r="AA504" t="str">
        <f>IFERROR(VLOOKUP($X504,PITCH!$B$7:$AJ$2004,31,FALSE),"")</f>
        <v/>
      </c>
      <c r="AB504" t="str">
        <f>IFERROR(VLOOKUP($X504,PITCH!$B$7:$AJ$2004,1,FALSE),"")</f>
        <v/>
      </c>
      <c r="AD504" s="108" t="str">
        <f>IFERROR(VLOOKUP($X504,Prospects!$A$3:$K$281,1,FALSE),"")</f>
        <v/>
      </c>
      <c r="AE504" s="108" t="str">
        <f>IFERROR(VLOOKUP($X504,Prospects!$A$3:$K$281,9,FALSE),"")</f>
        <v/>
      </c>
      <c r="AF504" s="108" t="str">
        <f>IFERROR(VLOOKUP($X504,Prospects!$A$3:$K$281,2,FALSE),"")</f>
        <v/>
      </c>
      <c r="AG504" s="110" t="str">
        <f>IFERROR(VLOOKUP($X504,Prospects!$A$3:$K$281,10,FALSE),"")</f>
        <v/>
      </c>
      <c r="AH504" s="110" t="str">
        <f>IFERROR(VLOOKUP($X504,Prospects!$A$3:$K$281,11,FALSE),"")</f>
        <v/>
      </c>
      <c r="AI504" s="110" t="str">
        <f>IFERROR(VLOOKUP($X504,Prospects!$A$3:$K$281,3,FALSE),"")</f>
        <v/>
      </c>
      <c r="AJ504" s="110" t="str">
        <f>IFERROR(VLOOKUP($X504,Prospects!$A$3:$K$281,4,FALSE),"")</f>
        <v/>
      </c>
      <c r="AK504" s="110" t="str">
        <f>IFERROR(VLOOKUP($X504,Prospects!$A$3:$K$281,5,FALSE),"")</f>
        <v/>
      </c>
      <c r="AL504" s="110" t="str">
        <f>IFERROR(VLOOKUP($X504,Prospects!$A$3:$K$281,6,FALSE),"")</f>
        <v/>
      </c>
      <c r="AN504" s="108" t="str">
        <f>IFERROR(VLOOKUP($X504,KEEPERS!$A$3:$H$300,1,FALSE),"")</f>
        <v/>
      </c>
      <c r="AO504" s="108" t="str">
        <f>IFERROR(VLOOKUP($X504,KEEPERS!$A$3:$H$300,5,FALSE),"")</f>
        <v/>
      </c>
      <c r="AP504" s="108" t="str">
        <f>IFERROR(VLOOKUP($X504,KEEPERS!$A$3:$H$300,2,FALSE),"")</f>
        <v/>
      </c>
      <c r="AQ504" s="110" t="str">
        <f>IFERROR(VLOOKUP($X504,KEEPERS!$A$3:$H$300,6,FALSE),"")</f>
        <v/>
      </c>
      <c r="AR504" s="110" t="str">
        <f>IFERROR(VLOOKUP($X504,KEEPERS!$A$3:$H$300,7,FALSE),"")</f>
        <v/>
      </c>
      <c r="AT504" s="110" t="str">
        <f>IFERROR(VLOOKUP($X504,HIT!$B$182:$AM$2000,1,FALSE),"")</f>
        <v>Chris Owings</v>
      </c>
      <c r="AU504" s="407">
        <f>IFERROR(VLOOKUP($X504,HIT!$B$182:$AM$2000,32,FALSE),0)</f>
        <v>191.25</v>
      </c>
      <c r="AV504" s="407">
        <f>IFERROR(VLOOKUP($X504,HIT!$B$182:$AM$2000,33,FALSE),0)</f>
        <v>1.9921875</v>
      </c>
      <c r="AW504" s="110" t="str">
        <f>IFERROR(VLOOKUP($X504,PITCH!$B$182:$AP$2000,1,FALSE),"")</f>
        <v/>
      </c>
      <c r="AX504" s="110">
        <f>IFERROR(VLOOKUP($X504,PITCH!$B$182:$AP$2000,35,FALSE),0)</f>
        <v>0</v>
      </c>
      <c r="AY504" s="110">
        <f>IFERROR(VLOOKUP($X504,PITCH!$B$182:$AP$2000,36,FALSE),0)</f>
        <v>0</v>
      </c>
      <c r="AZ504" s="408">
        <f t="shared" si="32"/>
        <v>191.25</v>
      </c>
      <c r="BA504" s="408">
        <f>IF(AZ504&gt;0,RANK(AZ504,AZ$3:AZ1164),"")</f>
        <v>395</v>
      </c>
      <c r="BB504" s="408">
        <f ca="1">IFERROR(VLOOKUP($X504,HIT!$B$182:$AP$2000,31,FALSE),0)</f>
        <v>388</v>
      </c>
      <c r="BC504" s="408">
        <f>IFERROR(VLOOKUP($X504,PITCH!$B$182:$AP$2000,34,FALSE),0)</f>
        <v>0</v>
      </c>
      <c r="BE504" s="110">
        <f>IFERROR(VLOOKUP($X504,OBP!$B$182:$AN$2001,32,FALSE),"")</f>
        <v>307</v>
      </c>
      <c r="BG504" s="110">
        <f>IFERROR(VLOOKUP($X504,OPS!$B$183:$AL$2002,31,FALSE),"")</f>
        <v>310</v>
      </c>
      <c r="BI504" s="110" t="str">
        <f>IFERROR(VLOOKUP($X504,PITCH!$B$205:$AP$2000,34,FALSE),"")</f>
        <v/>
      </c>
      <c r="BJ504" s="110" t="str">
        <f>IFERROR(VLOOKUP($X504,PITCH!$B$205:$AP$2000,34,FALSE),"")</f>
        <v/>
      </c>
      <c r="BK504" s="110" t="str">
        <f>IFERROR(VLOOKUP($X504,PITCH!$B$205:$AP$2000,34,FALSE),"")</f>
        <v/>
      </c>
    </row>
    <row r="505" spans="2:63" x14ac:dyDescent="0.2">
      <c r="B505" t="s">
        <v>2550</v>
      </c>
      <c r="C505" t="s">
        <v>133</v>
      </c>
      <c r="D505" t="s">
        <v>1033</v>
      </c>
      <c r="E505" t="s">
        <v>1033</v>
      </c>
      <c r="F505">
        <v>-7</v>
      </c>
      <c r="G505">
        <v>534</v>
      </c>
      <c r="H505">
        <v>51</v>
      </c>
      <c r="I505">
        <v>14</v>
      </c>
      <c r="J505">
        <v>57</v>
      </c>
      <c r="K505">
        <v>4</v>
      </c>
      <c r="L505">
        <v>0.217</v>
      </c>
      <c r="T505" s="127">
        <f t="shared" si="33"/>
        <v>503</v>
      </c>
      <c r="U505" t="str">
        <f t="shared" si="36"/>
        <v>H</v>
      </c>
      <c r="V505">
        <f>IF(U505="H",COUNTIF($U$3:$U505,"H"),"")</f>
        <v>291</v>
      </c>
      <c r="W505" t="str">
        <f>IF(U505="P",COUNTIF($U$3:$U505,"P"),"")</f>
        <v/>
      </c>
      <c r="X505" s="76" t="str">
        <f t="shared" si="35"/>
        <v>Hunter Dozier</v>
      </c>
      <c r="Y505" t="str">
        <f>IFERROR(VLOOKUP($X505,PITCH!$B$7:$AJ$2004,29,FALSE),"")</f>
        <v/>
      </c>
      <c r="Z505" t="str">
        <f>IFERROR(VLOOKUP($X505,PITCH!$B$7:$AJ$2004,30,FALSE),"")</f>
        <v/>
      </c>
      <c r="AA505" t="str">
        <f>IFERROR(VLOOKUP($X505,PITCH!$B$7:$AJ$2004,31,FALSE),"")</f>
        <v/>
      </c>
      <c r="AB505" t="str">
        <f>IFERROR(VLOOKUP($X505,PITCH!$B$7:$AJ$2004,1,FALSE),"")</f>
        <v/>
      </c>
      <c r="AD505" s="108" t="str">
        <f>IFERROR(VLOOKUP($X505,Prospects!$A$3:$K$281,1,FALSE),"")</f>
        <v/>
      </c>
      <c r="AE505" s="108" t="str">
        <f>IFERROR(VLOOKUP($X505,Prospects!$A$3:$K$281,9,FALSE),"")</f>
        <v/>
      </c>
      <c r="AF505" s="108" t="str">
        <f>IFERROR(VLOOKUP($X505,Prospects!$A$3:$K$281,2,FALSE),"")</f>
        <v/>
      </c>
      <c r="AG505" s="110" t="str">
        <f>IFERROR(VLOOKUP($X505,Prospects!$A$3:$K$281,10,FALSE),"")</f>
        <v/>
      </c>
      <c r="AH505" s="110" t="str">
        <f>IFERROR(VLOOKUP($X505,Prospects!$A$3:$K$281,11,FALSE),"")</f>
        <v/>
      </c>
      <c r="AI505" s="110" t="str">
        <f>IFERROR(VLOOKUP($X505,Prospects!$A$3:$K$281,3,FALSE),"")</f>
        <v/>
      </c>
      <c r="AJ505" s="110" t="str">
        <f>IFERROR(VLOOKUP($X505,Prospects!$A$3:$K$281,4,FALSE),"")</f>
        <v/>
      </c>
      <c r="AK505" s="110" t="str">
        <f>IFERROR(VLOOKUP($X505,Prospects!$A$3:$K$281,5,FALSE),"")</f>
        <v/>
      </c>
      <c r="AL505" s="110" t="str">
        <f>IFERROR(VLOOKUP($X505,Prospects!$A$3:$K$281,6,FALSE),"")</f>
        <v/>
      </c>
      <c r="AN505" s="108" t="str">
        <f>IFERROR(VLOOKUP($X505,KEEPERS!$A$3:$H$300,1,FALSE),"")</f>
        <v/>
      </c>
      <c r="AO505" s="108" t="str">
        <f>IFERROR(VLOOKUP($X505,KEEPERS!$A$3:$H$300,5,FALSE),"")</f>
        <v/>
      </c>
      <c r="AP505" s="108" t="str">
        <f>IFERROR(VLOOKUP($X505,KEEPERS!$A$3:$H$300,2,FALSE),"")</f>
        <v/>
      </c>
      <c r="AQ505" s="110" t="str">
        <f>IFERROR(VLOOKUP($X505,KEEPERS!$A$3:$H$300,6,FALSE),"")</f>
        <v/>
      </c>
      <c r="AR505" s="110" t="str">
        <f>IFERROR(VLOOKUP($X505,KEEPERS!$A$3:$H$300,7,FALSE),"")</f>
        <v/>
      </c>
      <c r="AT505" s="110" t="str">
        <f>IFERROR(VLOOKUP($X505,HIT!$B$182:$AM$2000,1,FALSE),"")</f>
        <v>Hunter Dozier</v>
      </c>
      <c r="AU505" s="407">
        <f>IFERROR(VLOOKUP($X505,HIT!$B$182:$AM$2000,32,FALSE),0)</f>
        <v>268.84999999999997</v>
      </c>
      <c r="AV505" s="407">
        <f>IFERROR(VLOOKUP($X505,HIT!$B$182:$AM$2000,33,FALSE),0)</f>
        <v>1.9481884057971013</v>
      </c>
      <c r="AW505" s="110" t="str">
        <f>IFERROR(VLOOKUP($X505,PITCH!$B$182:$AP$2000,1,FALSE),"")</f>
        <v/>
      </c>
      <c r="AX505" s="110">
        <f>IFERROR(VLOOKUP($X505,PITCH!$B$182:$AP$2000,35,FALSE),0)</f>
        <v>0</v>
      </c>
      <c r="AY505" s="110">
        <f>IFERROR(VLOOKUP($X505,PITCH!$B$182:$AP$2000,36,FALSE),0)</f>
        <v>0</v>
      </c>
      <c r="AZ505" s="408">
        <f t="shared" si="32"/>
        <v>268.84999999999997</v>
      </c>
      <c r="BA505" s="408">
        <f>IF(AZ505&gt;0,RANK(AZ505,AZ$3:AZ1165),"")</f>
        <v>302</v>
      </c>
      <c r="BB505" s="408">
        <f ca="1">IFERROR(VLOOKUP($X505,HIT!$B$182:$AP$2000,31,FALSE),0)</f>
        <v>375</v>
      </c>
      <c r="BC505" s="408">
        <f>IFERROR(VLOOKUP($X505,PITCH!$B$182:$AP$2000,34,FALSE),0)</f>
        <v>0</v>
      </c>
      <c r="BE505" s="110">
        <f>IFERROR(VLOOKUP($X505,OBP!$B$182:$AN$2001,32,FALSE),"")</f>
        <v>285</v>
      </c>
      <c r="BG505" s="110">
        <f>IFERROR(VLOOKUP($X505,OPS!$B$183:$AL$2002,31,FALSE),"")</f>
        <v>278</v>
      </c>
      <c r="BI505" s="110" t="str">
        <f>IFERROR(VLOOKUP($X505,PITCH!$B$205:$AP$2000,34,FALSE),"")</f>
        <v/>
      </c>
      <c r="BJ505" s="110" t="str">
        <f>IFERROR(VLOOKUP($X505,PITCH!$B$205:$AP$2000,34,FALSE),"")</f>
        <v/>
      </c>
      <c r="BK505" s="110" t="str">
        <f>IFERROR(VLOOKUP($X505,PITCH!$B$205:$AP$2000,34,FALSE),"")</f>
        <v/>
      </c>
    </row>
    <row r="506" spans="2:63" x14ac:dyDescent="0.2">
      <c r="B506" t="s">
        <v>2190</v>
      </c>
      <c r="C506" t="s">
        <v>139</v>
      </c>
      <c r="D506" t="s">
        <v>110</v>
      </c>
      <c r="E506" t="s">
        <v>2551</v>
      </c>
      <c r="F506">
        <v>-7</v>
      </c>
      <c r="G506">
        <v>262</v>
      </c>
      <c r="H506">
        <v>24</v>
      </c>
      <c r="I506">
        <v>5</v>
      </c>
      <c r="J506">
        <v>20</v>
      </c>
      <c r="K506">
        <v>9</v>
      </c>
      <c r="L506">
        <v>0.23300000000000001</v>
      </c>
      <c r="T506" s="127">
        <f t="shared" si="33"/>
        <v>504</v>
      </c>
      <c r="U506" t="str">
        <f t="shared" si="36"/>
        <v>H</v>
      </c>
      <c r="V506">
        <f>IF(U506="H",COUNTIF($U$3:$U506,"H"),"")</f>
        <v>292</v>
      </c>
      <c r="W506" t="str">
        <f>IF(U506="P",COUNTIF($U$3:$U506,"P"),"")</f>
        <v/>
      </c>
      <c r="X506" s="76" t="str">
        <f t="shared" si="35"/>
        <v>Scott Kingery</v>
      </c>
      <c r="Y506" t="str">
        <f>IFERROR(VLOOKUP($X506,PITCH!$B$7:$AJ$2004,29,FALSE),"")</f>
        <v/>
      </c>
      <c r="Z506" t="str">
        <f>IFERROR(VLOOKUP($X506,PITCH!$B$7:$AJ$2004,30,FALSE),"")</f>
        <v/>
      </c>
      <c r="AA506" t="str">
        <f>IFERROR(VLOOKUP($X506,PITCH!$B$7:$AJ$2004,31,FALSE),"")</f>
        <v/>
      </c>
      <c r="AB506" t="str">
        <f>IFERROR(VLOOKUP($X506,PITCH!$B$7:$AJ$2004,1,FALSE),"")</f>
        <v/>
      </c>
      <c r="AD506" s="108" t="str">
        <f>IFERROR(VLOOKUP($X506,Prospects!$A$3:$K$281,1,FALSE),"")</f>
        <v/>
      </c>
      <c r="AE506" s="108" t="str">
        <f>IFERROR(VLOOKUP($X506,Prospects!$A$3:$K$281,9,FALSE),"")</f>
        <v/>
      </c>
      <c r="AF506" s="108" t="str">
        <f>IFERROR(VLOOKUP($X506,Prospects!$A$3:$K$281,2,FALSE),"")</f>
        <v/>
      </c>
      <c r="AG506" s="110" t="str">
        <f>IFERROR(VLOOKUP($X506,Prospects!$A$3:$K$281,10,FALSE),"")</f>
        <v/>
      </c>
      <c r="AH506" s="110" t="str">
        <f>IFERROR(VLOOKUP($X506,Prospects!$A$3:$K$281,11,FALSE),"")</f>
        <v/>
      </c>
      <c r="AI506" s="110" t="str">
        <f>IFERROR(VLOOKUP($X506,Prospects!$A$3:$K$281,3,FALSE),"")</f>
        <v/>
      </c>
      <c r="AJ506" s="110" t="str">
        <f>IFERROR(VLOOKUP($X506,Prospects!$A$3:$K$281,4,FALSE),"")</f>
        <v/>
      </c>
      <c r="AK506" s="110" t="str">
        <f>IFERROR(VLOOKUP($X506,Prospects!$A$3:$K$281,5,FALSE),"")</f>
        <v/>
      </c>
      <c r="AL506" s="110" t="str">
        <f>IFERROR(VLOOKUP($X506,Prospects!$A$3:$K$281,6,FALSE),"")</f>
        <v/>
      </c>
      <c r="AN506" s="108" t="str">
        <f>IFERROR(VLOOKUP($X506,KEEPERS!$A$3:$H$300,1,FALSE),"")</f>
        <v/>
      </c>
      <c r="AO506" s="108" t="str">
        <f>IFERROR(VLOOKUP($X506,KEEPERS!$A$3:$H$300,5,FALSE),"")</f>
        <v/>
      </c>
      <c r="AP506" s="108" t="str">
        <f>IFERROR(VLOOKUP($X506,KEEPERS!$A$3:$H$300,2,FALSE),"")</f>
        <v/>
      </c>
      <c r="AQ506" s="110" t="str">
        <f>IFERROR(VLOOKUP($X506,KEEPERS!$A$3:$H$300,6,FALSE),"")</f>
        <v/>
      </c>
      <c r="AR506" s="110" t="str">
        <f>IFERROR(VLOOKUP($X506,KEEPERS!$A$3:$H$300,7,FALSE),"")</f>
        <v/>
      </c>
      <c r="AT506" s="110" t="str">
        <f>IFERROR(VLOOKUP($X506,HIT!$B$182:$AM$2000,1,FALSE),"")</f>
        <v>Scott Kingery</v>
      </c>
      <c r="AU506" s="407">
        <f>IFERROR(VLOOKUP($X506,HIT!$B$182:$AM$2000,32,FALSE),0)</f>
        <v>147.44999999999999</v>
      </c>
      <c r="AV506" s="407">
        <f>IFERROR(VLOOKUP($X506,HIT!$B$182:$AM$2000,33,FALSE),0)</f>
        <v>1.6948275862068964</v>
      </c>
      <c r="AW506" s="110" t="str">
        <f>IFERROR(VLOOKUP($X506,PITCH!$B$182:$AP$2000,1,FALSE),"")</f>
        <v/>
      </c>
      <c r="AX506" s="110">
        <f>IFERROR(VLOOKUP($X506,PITCH!$B$182:$AP$2000,35,FALSE),0)</f>
        <v>0</v>
      </c>
      <c r="AY506" s="110">
        <f>IFERROR(VLOOKUP($X506,PITCH!$B$182:$AP$2000,36,FALSE),0)</f>
        <v>0</v>
      </c>
      <c r="AZ506" s="408">
        <f t="shared" si="32"/>
        <v>147.44999999999999</v>
      </c>
      <c r="BA506" s="408">
        <f>IF(AZ506&gt;0,RANK(AZ506,AZ$3:AZ1166),"")</f>
        <v>470</v>
      </c>
      <c r="BB506" s="408">
        <f ca="1">IFERROR(VLOOKUP($X506,HIT!$B$182:$AP$2000,31,FALSE),0)</f>
        <v>384</v>
      </c>
      <c r="BC506" s="408">
        <f>IFERROR(VLOOKUP($X506,PITCH!$B$182:$AP$2000,34,FALSE),0)</f>
        <v>0</v>
      </c>
      <c r="BE506" s="110">
        <f>IFERROR(VLOOKUP($X506,OBP!$B$182:$AN$2001,32,FALSE),"")</f>
        <v>375</v>
      </c>
      <c r="BG506" s="110">
        <f>IFERROR(VLOOKUP($X506,OPS!$B$183:$AL$2002,31,FALSE),"")</f>
        <v>368</v>
      </c>
      <c r="BI506" s="110" t="str">
        <f>IFERROR(VLOOKUP($X506,PITCH!$B$205:$AP$2000,34,FALSE),"")</f>
        <v/>
      </c>
      <c r="BJ506" s="110" t="str">
        <f>IFERROR(VLOOKUP($X506,PITCH!$B$205:$AP$2000,34,FALSE),"")</f>
        <v/>
      </c>
      <c r="BK506" s="110" t="str">
        <f>IFERROR(VLOOKUP($X506,PITCH!$B$205:$AP$2000,34,FALSE),"")</f>
        <v/>
      </c>
    </row>
    <row r="507" spans="2:63" x14ac:dyDescent="0.2">
      <c r="B507" t="s">
        <v>2248</v>
      </c>
      <c r="C507" t="s">
        <v>141</v>
      </c>
      <c r="D507" t="s">
        <v>111</v>
      </c>
      <c r="E507" t="s">
        <v>111</v>
      </c>
      <c r="F507">
        <v>-7</v>
      </c>
      <c r="M507">
        <v>64</v>
      </c>
      <c r="N507">
        <v>4</v>
      </c>
      <c r="O507">
        <v>0</v>
      </c>
      <c r="P507">
        <v>3.97</v>
      </c>
      <c r="Q507">
        <v>1.34</v>
      </c>
      <c r="R507">
        <v>72</v>
      </c>
      <c r="T507" s="127">
        <f t="shared" si="33"/>
        <v>505</v>
      </c>
      <c r="U507" t="str">
        <f t="shared" si="36"/>
        <v>P</v>
      </c>
      <c r="V507" t="str">
        <f>IF(U507="H",COUNTIF($U$3:$U507,"H"),"")</f>
        <v/>
      </c>
      <c r="W507">
        <f>IF(U507="P",COUNTIF($U$3:$U507,"P"),"")</f>
        <v>213</v>
      </c>
      <c r="X507" s="76" t="str">
        <f t="shared" si="35"/>
        <v>Dinelson Lamet</v>
      </c>
      <c r="Y507">
        <f>IFERROR(VLOOKUP($X507,PITCH!$B$7:$AJ$2004,29,FALSE),"")</f>
        <v>9.9489795918367356</v>
      </c>
      <c r="Z507">
        <f>IFERROR(VLOOKUP($X507,PITCH!$B$7:$AJ$2004,30,FALSE),"")</f>
        <v>3.9795918367346941</v>
      </c>
      <c r="AA507">
        <f>IFERROR(VLOOKUP($X507,PITCH!$B$7:$AJ$2004,31,FALSE),"")</f>
        <v>5.9693877551020416</v>
      </c>
      <c r="AB507" t="str">
        <f>IFERROR(VLOOKUP($X507,PITCH!$B$7:$AJ$2004,1,FALSE),"")</f>
        <v>Dinelson Lamet</v>
      </c>
      <c r="AD507" s="108" t="str">
        <f>IFERROR(VLOOKUP($X507,Prospects!$A$3:$K$281,1,FALSE),"")</f>
        <v/>
      </c>
      <c r="AE507" s="108" t="str">
        <f>IFERROR(VLOOKUP($X507,Prospects!$A$3:$K$281,9,FALSE),"")</f>
        <v/>
      </c>
      <c r="AF507" s="108" t="str">
        <f>IFERROR(VLOOKUP($X507,Prospects!$A$3:$K$281,2,FALSE),"")</f>
        <v/>
      </c>
      <c r="AG507" s="110" t="str">
        <f>IFERROR(VLOOKUP($X507,Prospects!$A$3:$K$281,10,FALSE),"")</f>
        <v/>
      </c>
      <c r="AH507" s="110" t="str">
        <f>IFERROR(VLOOKUP($X507,Prospects!$A$3:$K$281,11,FALSE),"")</f>
        <v/>
      </c>
      <c r="AI507" s="110" t="str">
        <f>IFERROR(VLOOKUP($X507,Prospects!$A$3:$K$281,3,FALSE),"")</f>
        <v/>
      </c>
      <c r="AJ507" s="110" t="str">
        <f>IFERROR(VLOOKUP($X507,Prospects!$A$3:$K$281,4,FALSE),"")</f>
        <v/>
      </c>
      <c r="AK507" s="110" t="str">
        <f>IFERROR(VLOOKUP($X507,Prospects!$A$3:$K$281,5,FALSE),"")</f>
        <v/>
      </c>
      <c r="AL507" s="110" t="str">
        <f>IFERROR(VLOOKUP($X507,Prospects!$A$3:$K$281,6,FALSE),"")</f>
        <v/>
      </c>
      <c r="AN507" s="108" t="str">
        <f>IFERROR(VLOOKUP($X507,KEEPERS!$A$3:$H$300,1,FALSE),"")</f>
        <v/>
      </c>
      <c r="AO507" s="108" t="str">
        <f>IFERROR(VLOOKUP($X507,KEEPERS!$A$3:$H$300,5,FALSE),"")</f>
        <v/>
      </c>
      <c r="AP507" s="108" t="str">
        <f>IFERROR(VLOOKUP($X507,KEEPERS!$A$3:$H$300,2,FALSE),"")</f>
        <v/>
      </c>
      <c r="AQ507" s="110" t="str">
        <f>IFERROR(VLOOKUP($X507,KEEPERS!$A$3:$H$300,6,FALSE),"")</f>
        <v/>
      </c>
      <c r="AR507" s="110" t="str">
        <f>IFERROR(VLOOKUP($X507,KEEPERS!$A$3:$H$300,7,FALSE),"")</f>
        <v/>
      </c>
      <c r="AT507" s="110" t="str">
        <f>IFERROR(VLOOKUP($X507,HIT!$B$182:$AM$2000,1,FALSE),"")</f>
        <v/>
      </c>
      <c r="AU507" s="407">
        <f>IFERROR(VLOOKUP($X507,HIT!$B$182:$AM$2000,32,FALSE),0)</f>
        <v>0</v>
      </c>
      <c r="AV507" s="407">
        <f>IFERROR(VLOOKUP($X507,HIT!$B$182:$AM$2000,33,FALSE),0)</f>
        <v>0</v>
      </c>
      <c r="AW507" s="110" t="str">
        <f>IFERROR(VLOOKUP($X507,PITCH!$B$182:$AP$2000,1,FALSE),"")</f>
        <v>Dinelson Lamet</v>
      </c>
      <c r="AX507" s="110">
        <f>IFERROR(VLOOKUP($X507,PITCH!$B$182:$AP$2000,35,FALSE),0)</f>
        <v>131.89999999999998</v>
      </c>
      <c r="AY507" s="110">
        <f>IFERROR(VLOOKUP($X507,PITCH!$B$182:$AP$2000,36,FALSE),0)</f>
        <v>11.990909090909089</v>
      </c>
      <c r="AZ507" s="408">
        <f t="shared" si="32"/>
        <v>131.89999999999998</v>
      </c>
      <c r="BA507" s="408">
        <f>IF(AZ507&gt;0,RANK(AZ507,AZ$3:AZ1167),"")</f>
        <v>499</v>
      </c>
      <c r="BB507" s="408">
        <f>IFERROR(VLOOKUP($X507,HIT!$B$182:$AP$2000,31,FALSE),0)</f>
        <v>0</v>
      </c>
      <c r="BC507" s="408">
        <f ca="1">IFERROR(VLOOKUP($X507,PITCH!$B$182:$AP$2000,34,FALSE),0)</f>
        <v>158</v>
      </c>
      <c r="BE507" s="110" t="str">
        <f>IFERROR(VLOOKUP($X507,OBP!$B$182:$AN$2001,32,FALSE),"")</f>
        <v/>
      </c>
      <c r="BG507" s="110" t="str">
        <f>IFERROR(VLOOKUP($X507,OPS!$B$183:$AL$2002,31,FALSE),"")</f>
        <v/>
      </c>
      <c r="BI507" s="110">
        <f ca="1">IFERROR(VLOOKUP($X507,PITCH!$B$205:$AP$2000,34,FALSE),"")</f>
        <v>158</v>
      </c>
      <c r="BJ507" s="110">
        <f ca="1">IFERROR(VLOOKUP($X507,PITCH!$B$205:$AP$2000,34,FALSE),"")</f>
        <v>158</v>
      </c>
      <c r="BK507" s="110">
        <f ca="1">IFERROR(VLOOKUP($X507,PITCH!$B$205:$AP$2000,34,FALSE),"")</f>
        <v>158</v>
      </c>
    </row>
    <row r="508" spans="2:63" x14ac:dyDescent="0.2">
      <c r="B508" t="s">
        <v>269</v>
      </c>
      <c r="C508" t="s">
        <v>339</v>
      </c>
      <c r="D508" t="s">
        <v>111</v>
      </c>
      <c r="E508" t="s">
        <v>111</v>
      </c>
      <c r="F508">
        <v>-7</v>
      </c>
      <c r="M508">
        <v>81</v>
      </c>
      <c r="N508">
        <v>2</v>
      </c>
      <c r="O508">
        <v>0</v>
      </c>
      <c r="P508">
        <v>4.1900000000000004</v>
      </c>
      <c r="Q508">
        <v>1.4</v>
      </c>
      <c r="R508">
        <v>65</v>
      </c>
      <c r="T508" s="127">
        <f t="shared" si="33"/>
        <v>506</v>
      </c>
      <c r="U508" t="str">
        <f t="shared" si="36"/>
        <v>P</v>
      </c>
      <c r="V508" t="str">
        <f>IF(U508="H",COUNTIF($U$3:$U508,"H"),"")</f>
        <v/>
      </c>
      <c r="W508">
        <f>IF(U508="P",COUNTIF($U$3:$U508,"P"),"")</f>
        <v>214</v>
      </c>
      <c r="X508" s="76" t="str">
        <f t="shared" si="35"/>
        <v>Taijuan Walker</v>
      </c>
      <c r="Y508">
        <f>IFERROR(VLOOKUP($X508,PITCH!$B$7:$AJ$2004,29,FALSE),"")</f>
        <v>8.3720930232558146</v>
      </c>
      <c r="Z508">
        <f>IFERROR(VLOOKUP($X508,PITCH!$B$7:$AJ$2004,30,FALSE),"")</f>
        <v>3.13953488372093</v>
      </c>
      <c r="AA508">
        <f>IFERROR(VLOOKUP($X508,PITCH!$B$7:$AJ$2004,31,FALSE),"")</f>
        <v>5.2325581395348841</v>
      </c>
      <c r="AB508" t="str">
        <f>IFERROR(VLOOKUP($X508,PITCH!$B$7:$AJ$2004,1,FALSE),"")</f>
        <v>Taijuan Walker</v>
      </c>
      <c r="AD508" s="108" t="str">
        <f>IFERROR(VLOOKUP($X508,Prospects!$A$3:$K$281,1,FALSE),"")</f>
        <v/>
      </c>
      <c r="AE508" s="108" t="str">
        <f>IFERROR(VLOOKUP($X508,Prospects!$A$3:$K$281,9,FALSE),"")</f>
        <v/>
      </c>
      <c r="AF508" s="108" t="str">
        <f>IFERROR(VLOOKUP($X508,Prospects!$A$3:$K$281,2,FALSE),"")</f>
        <v/>
      </c>
      <c r="AG508" s="110" t="str">
        <f>IFERROR(VLOOKUP($X508,Prospects!$A$3:$K$281,10,FALSE),"")</f>
        <v/>
      </c>
      <c r="AH508" s="110" t="str">
        <f>IFERROR(VLOOKUP($X508,Prospects!$A$3:$K$281,11,FALSE),"")</f>
        <v/>
      </c>
      <c r="AI508" s="110" t="str">
        <f>IFERROR(VLOOKUP($X508,Prospects!$A$3:$K$281,3,FALSE),"")</f>
        <v/>
      </c>
      <c r="AJ508" s="110" t="str">
        <f>IFERROR(VLOOKUP($X508,Prospects!$A$3:$K$281,4,FALSE),"")</f>
        <v/>
      </c>
      <c r="AK508" s="110" t="str">
        <f>IFERROR(VLOOKUP($X508,Prospects!$A$3:$K$281,5,FALSE),"")</f>
        <v/>
      </c>
      <c r="AL508" s="110" t="str">
        <f>IFERROR(VLOOKUP($X508,Prospects!$A$3:$K$281,6,FALSE),"")</f>
        <v/>
      </c>
      <c r="AN508" s="108" t="str">
        <f>IFERROR(VLOOKUP($X508,KEEPERS!$A$3:$H$300,1,FALSE),"")</f>
        <v/>
      </c>
      <c r="AO508" s="108" t="str">
        <f>IFERROR(VLOOKUP($X508,KEEPERS!$A$3:$H$300,5,FALSE),"")</f>
        <v/>
      </c>
      <c r="AP508" s="108" t="str">
        <f>IFERROR(VLOOKUP($X508,KEEPERS!$A$3:$H$300,2,FALSE),"")</f>
        <v/>
      </c>
      <c r="AQ508" s="110" t="str">
        <f>IFERROR(VLOOKUP($X508,KEEPERS!$A$3:$H$300,6,FALSE),"")</f>
        <v/>
      </c>
      <c r="AR508" s="110" t="str">
        <f>IFERROR(VLOOKUP($X508,KEEPERS!$A$3:$H$300,7,FALSE),"")</f>
        <v/>
      </c>
      <c r="AT508" s="110" t="str">
        <f>IFERROR(VLOOKUP($X508,HIT!$B$182:$AM$2000,1,FALSE),"")</f>
        <v/>
      </c>
      <c r="AU508" s="407">
        <f>IFERROR(VLOOKUP($X508,HIT!$B$182:$AM$2000,32,FALSE),0)</f>
        <v>0</v>
      </c>
      <c r="AV508" s="407">
        <f>IFERROR(VLOOKUP($X508,HIT!$B$182:$AM$2000,33,FALSE),0)</f>
        <v>0</v>
      </c>
      <c r="AW508" s="110" t="str">
        <f>IFERROR(VLOOKUP($X508,PITCH!$B$182:$AP$2000,1,FALSE),"")</f>
        <v>Taijuan Walker</v>
      </c>
      <c r="AX508" s="110">
        <f>IFERROR(VLOOKUP($X508,PITCH!$B$182:$AP$2000,35,FALSE),0)</f>
        <v>81</v>
      </c>
      <c r="AY508" s="110">
        <f>IFERROR(VLOOKUP($X508,PITCH!$B$182:$AP$2000,36,FALSE),0)</f>
        <v>0</v>
      </c>
      <c r="AZ508" s="408">
        <f t="shared" si="32"/>
        <v>81</v>
      </c>
      <c r="BA508" s="408">
        <f>IF(AZ508&gt;0,RANK(AZ508,AZ$3:AZ1168),"")</f>
        <v>551</v>
      </c>
      <c r="BB508" s="408">
        <f>IFERROR(VLOOKUP($X508,HIT!$B$182:$AP$2000,31,FALSE),0)</f>
        <v>0</v>
      </c>
      <c r="BC508" s="408">
        <f ca="1">IFERROR(VLOOKUP($X508,PITCH!$B$182:$AP$2000,34,FALSE),0)</f>
        <v>184</v>
      </c>
      <c r="BE508" s="110" t="str">
        <f>IFERROR(VLOOKUP($X508,OBP!$B$182:$AN$2001,32,FALSE),"")</f>
        <v/>
      </c>
      <c r="BG508" s="110" t="str">
        <f>IFERROR(VLOOKUP($X508,OPS!$B$183:$AL$2002,31,FALSE),"")</f>
        <v/>
      </c>
      <c r="BI508" s="110">
        <f ca="1">IFERROR(VLOOKUP($X508,PITCH!$B$205:$AP$2000,34,FALSE),"")</f>
        <v>184</v>
      </c>
      <c r="BJ508" s="110">
        <f ca="1">IFERROR(VLOOKUP($X508,PITCH!$B$205:$AP$2000,34,FALSE),"")</f>
        <v>184</v>
      </c>
      <c r="BK508" s="110">
        <f ca="1">IFERROR(VLOOKUP($X508,PITCH!$B$205:$AP$2000,34,FALSE),"")</f>
        <v>184</v>
      </c>
    </row>
    <row r="509" spans="2:63" x14ac:dyDescent="0.2">
      <c r="B509" t="s">
        <v>758</v>
      </c>
      <c r="C509" t="s">
        <v>120</v>
      </c>
      <c r="D509" t="s">
        <v>112</v>
      </c>
      <c r="E509" t="s">
        <v>1035</v>
      </c>
      <c r="F509">
        <v>-7</v>
      </c>
      <c r="G509">
        <v>289</v>
      </c>
      <c r="H509">
        <v>29</v>
      </c>
      <c r="I509">
        <v>12</v>
      </c>
      <c r="J509">
        <v>38</v>
      </c>
      <c r="K509">
        <v>1</v>
      </c>
      <c r="L509">
        <v>0.249</v>
      </c>
      <c r="T509" s="127">
        <f t="shared" si="33"/>
        <v>507</v>
      </c>
      <c r="U509" t="str">
        <f t="shared" si="36"/>
        <v>H</v>
      </c>
      <c r="V509">
        <f>IF(U509="H",COUNTIF($U$3:$U509,"H"),"")</f>
        <v>293</v>
      </c>
      <c r="W509" t="str">
        <f>IF(U509="P",COUNTIF($U$3:$U509,"P"),"")</f>
        <v/>
      </c>
      <c r="X509" s="76" t="str">
        <f t="shared" si="35"/>
        <v>Ryan McMahon</v>
      </c>
      <c r="Y509" t="str">
        <f>IFERROR(VLOOKUP($X509,PITCH!$B$7:$AJ$2004,29,FALSE),"")</f>
        <v/>
      </c>
      <c r="Z509" t="str">
        <f>IFERROR(VLOOKUP($X509,PITCH!$B$7:$AJ$2004,30,FALSE),"")</f>
        <v/>
      </c>
      <c r="AA509" t="str">
        <f>IFERROR(VLOOKUP($X509,PITCH!$B$7:$AJ$2004,31,FALSE),"")</f>
        <v/>
      </c>
      <c r="AB509" t="str">
        <f>IFERROR(VLOOKUP($X509,PITCH!$B$7:$AJ$2004,1,FALSE),"")</f>
        <v/>
      </c>
      <c r="AD509" s="108" t="str">
        <f>IFERROR(VLOOKUP($X509,Prospects!$A$3:$K$281,1,FALSE),"")</f>
        <v/>
      </c>
      <c r="AE509" s="108" t="str">
        <f>IFERROR(VLOOKUP($X509,Prospects!$A$3:$K$281,9,FALSE),"")</f>
        <v/>
      </c>
      <c r="AF509" s="108" t="str">
        <f>IFERROR(VLOOKUP($X509,Prospects!$A$3:$K$281,2,FALSE),"")</f>
        <v/>
      </c>
      <c r="AG509" s="110" t="str">
        <f>IFERROR(VLOOKUP($X509,Prospects!$A$3:$K$281,10,FALSE),"")</f>
        <v/>
      </c>
      <c r="AH509" s="110" t="str">
        <f>IFERROR(VLOOKUP($X509,Prospects!$A$3:$K$281,11,FALSE),"")</f>
        <v/>
      </c>
      <c r="AI509" s="110" t="str">
        <f>IFERROR(VLOOKUP($X509,Prospects!$A$3:$K$281,3,FALSE),"")</f>
        <v/>
      </c>
      <c r="AJ509" s="110" t="str">
        <f>IFERROR(VLOOKUP($X509,Prospects!$A$3:$K$281,4,FALSE),"")</f>
        <v/>
      </c>
      <c r="AK509" s="110" t="str">
        <f>IFERROR(VLOOKUP($X509,Prospects!$A$3:$K$281,5,FALSE),"")</f>
        <v/>
      </c>
      <c r="AL509" s="110" t="str">
        <f>IFERROR(VLOOKUP($X509,Prospects!$A$3:$K$281,6,FALSE),"")</f>
        <v/>
      </c>
      <c r="AN509" s="108" t="str">
        <f>IFERROR(VLOOKUP($X509,KEEPERS!$A$3:$H$300,1,FALSE),"")</f>
        <v/>
      </c>
      <c r="AO509" s="108" t="str">
        <f>IFERROR(VLOOKUP($X509,KEEPERS!$A$3:$H$300,5,FALSE),"")</f>
        <v/>
      </c>
      <c r="AP509" s="108" t="str">
        <f>IFERROR(VLOOKUP($X509,KEEPERS!$A$3:$H$300,2,FALSE),"")</f>
        <v/>
      </c>
      <c r="AQ509" s="110" t="str">
        <f>IFERROR(VLOOKUP($X509,KEEPERS!$A$3:$H$300,6,FALSE),"")</f>
        <v/>
      </c>
      <c r="AR509" s="110" t="str">
        <f>IFERROR(VLOOKUP($X509,KEEPERS!$A$3:$H$300,7,FALSE),"")</f>
        <v/>
      </c>
      <c r="AT509" s="110" t="str">
        <f>IFERROR(VLOOKUP($X509,HIT!$B$182:$AM$2000,1,FALSE),"")</f>
        <v>Ryan McMahon</v>
      </c>
      <c r="AU509" s="407">
        <f>IFERROR(VLOOKUP($X509,HIT!$B$182:$AM$2000,32,FALSE),0)</f>
        <v>166.90000000000003</v>
      </c>
      <c r="AV509" s="407">
        <f>IFERROR(VLOOKUP($X509,HIT!$B$182:$AM$2000,33,FALSE),0)</f>
        <v>1.9183908045977016</v>
      </c>
      <c r="AW509" s="110" t="str">
        <f>IFERROR(VLOOKUP($X509,PITCH!$B$182:$AP$2000,1,FALSE),"")</f>
        <v/>
      </c>
      <c r="AX509" s="110">
        <f>IFERROR(VLOOKUP($X509,PITCH!$B$182:$AP$2000,35,FALSE),0)</f>
        <v>0</v>
      </c>
      <c r="AY509" s="110">
        <f>IFERROR(VLOOKUP($X509,PITCH!$B$182:$AP$2000,36,FALSE),0)</f>
        <v>0</v>
      </c>
      <c r="AZ509" s="408">
        <f t="shared" si="32"/>
        <v>166.90000000000003</v>
      </c>
      <c r="BA509" s="408">
        <f>IF(AZ509&gt;0,RANK(AZ509,AZ$3:AZ1169),"")</f>
        <v>431</v>
      </c>
      <c r="BB509" s="408">
        <f ca="1">IFERROR(VLOOKUP($X509,HIT!$B$182:$AP$2000,31,FALSE),0)</f>
        <v>124</v>
      </c>
      <c r="BC509" s="408">
        <f>IFERROR(VLOOKUP($X509,PITCH!$B$182:$AP$2000,34,FALSE),0)</f>
        <v>0</v>
      </c>
      <c r="BE509" s="110">
        <f>IFERROR(VLOOKUP($X509,OBP!$B$182:$AN$2001,32,FALSE),"")</f>
        <v>292</v>
      </c>
      <c r="BG509" s="110">
        <f>IFERROR(VLOOKUP($X509,OPS!$B$183:$AL$2002,31,FALSE),"")</f>
        <v>291</v>
      </c>
      <c r="BI509" s="110" t="str">
        <f>IFERROR(VLOOKUP($X509,PITCH!$B$205:$AP$2000,34,FALSE),"")</f>
        <v/>
      </c>
      <c r="BJ509" s="110" t="str">
        <f>IFERROR(VLOOKUP($X509,PITCH!$B$205:$AP$2000,34,FALSE),"")</f>
        <v/>
      </c>
      <c r="BK509" s="110" t="str">
        <f>IFERROR(VLOOKUP($X509,PITCH!$B$205:$AP$2000,34,FALSE),"")</f>
        <v/>
      </c>
    </row>
    <row r="510" spans="2:63" x14ac:dyDescent="0.2">
      <c r="B510" t="s">
        <v>3457</v>
      </c>
      <c r="C510" t="s">
        <v>119</v>
      </c>
      <c r="D510" t="s">
        <v>6</v>
      </c>
      <c r="E510" t="s">
        <v>427</v>
      </c>
      <c r="F510">
        <v>-7</v>
      </c>
      <c r="G510">
        <v>510</v>
      </c>
      <c r="H510">
        <v>61</v>
      </c>
      <c r="I510">
        <v>12</v>
      </c>
      <c r="J510">
        <v>51</v>
      </c>
      <c r="K510">
        <v>7</v>
      </c>
      <c r="L510">
        <v>0.21299999999999999</v>
      </c>
      <c r="T510" s="127">
        <f t="shared" si="33"/>
        <v>508</v>
      </c>
      <c r="U510" t="str">
        <f t="shared" si="36"/>
        <v>H</v>
      </c>
      <c r="V510">
        <f>IF(U510="H",COUNTIF($U$3:$U510,"H"),"")</f>
        <v>294</v>
      </c>
      <c r="W510" t="str">
        <f>IF(U510="P",COUNTIF($U$3:$U510,"P"),"")</f>
        <v/>
      </c>
      <c r="X510" s="76" t="str">
        <f t="shared" si="35"/>
        <v>Steve Wilkerson</v>
      </c>
      <c r="Y510" t="str">
        <f>IFERROR(VLOOKUP($X510,PITCH!$B$7:$AJ$2004,29,FALSE),"")</f>
        <v/>
      </c>
      <c r="Z510" t="str">
        <f>IFERROR(VLOOKUP($X510,PITCH!$B$7:$AJ$2004,30,FALSE),"")</f>
        <v/>
      </c>
      <c r="AA510" t="str">
        <f>IFERROR(VLOOKUP($X510,PITCH!$B$7:$AJ$2004,31,FALSE),"")</f>
        <v/>
      </c>
      <c r="AB510" t="str">
        <f>IFERROR(VLOOKUP($X510,PITCH!$B$7:$AJ$2004,1,FALSE),"")</f>
        <v/>
      </c>
      <c r="AD510" s="108" t="str">
        <f>IFERROR(VLOOKUP($X510,Prospects!$A$3:$K$281,1,FALSE),"")</f>
        <v/>
      </c>
      <c r="AE510" s="108" t="str">
        <f>IFERROR(VLOOKUP($X510,Prospects!$A$3:$K$281,9,FALSE),"")</f>
        <v/>
      </c>
      <c r="AF510" s="108" t="str">
        <f>IFERROR(VLOOKUP($X510,Prospects!$A$3:$K$281,2,FALSE),"")</f>
        <v/>
      </c>
      <c r="AG510" s="110" t="str">
        <f>IFERROR(VLOOKUP($X510,Prospects!$A$3:$K$281,10,FALSE),"")</f>
        <v/>
      </c>
      <c r="AH510" s="110" t="str">
        <f>IFERROR(VLOOKUP($X510,Prospects!$A$3:$K$281,11,FALSE),"")</f>
        <v/>
      </c>
      <c r="AI510" s="110" t="str">
        <f>IFERROR(VLOOKUP($X510,Prospects!$A$3:$K$281,3,FALSE),"")</f>
        <v/>
      </c>
      <c r="AJ510" s="110" t="str">
        <f>IFERROR(VLOOKUP($X510,Prospects!$A$3:$K$281,4,FALSE),"")</f>
        <v/>
      </c>
      <c r="AK510" s="110" t="str">
        <f>IFERROR(VLOOKUP($X510,Prospects!$A$3:$K$281,5,FALSE),"")</f>
        <v/>
      </c>
      <c r="AL510" s="110" t="str">
        <f>IFERROR(VLOOKUP($X510,Prospects!$A$3:$K$281,6,FALSE),"")</f>
        <v/>
      </c>
      <c r="AN510" s="108" t="str">
        <f>IFERROR(VLOOKUP($X510,KEEPERS!$A$3:$H$300,1,FALSE),"")</f>
        <v/>
      </c>
      <c r="AO510" s="108" t="str">
        <f>IFERROR(VLOOKUP($X510,KEEPERS!$A$3:$H$300,5,FALSE),"")</f>
        <v/>
      </c>
      <c r="AP510" s="108" t="str">
        <f>IFERROR(VLOOKUP($X510,KEEPERS!$A$3:$H$300,2,FALSE),"")</f>
        <v/>
      </c>
      <c r="AQ510" s="110" t="str">
        <f>IFERROR(VLOOKUP($X510,KEEPERS!$A$3:$H$300,6,FALSE),"")</f>
        <v/>
      </c>
      <c r="AR510" s="110" t="str">
        <f>IFERROR(VLOOKUP($X510,KEEPERS!$A$3:$H$300,7,FALSE),"")</f>
        <v/>
      </c>
      <c r="AT510" s="110" t="str">
        <f>IFERROR(VLOOKUP($X510,HIT!$B$182:$AM$2000,1,FALSE),"")</f>
        <v>Steve Wilkerson</v>
      </c>
      <c r="AU510" s="407">
        <f>IFERROR(VLOOKUP($X510,HIT!$B$182:$AM$2000,32,FALSE),0)</f>
        <v>128.94999999999996</v>
      </c>
      <c r="AV510" s="407">
        <f>IFERROR(VLOOKUP($X510,HIT!$B$182:$AM$2000,33,FALSE),0)</f>
        <v>1.5919753086419748</v>
      </c>
      <c r="AW510" s="110" t="str">
        <f>IFERROR(VLOOKUP($X510,PITCH!$B$182:$AP$2000,1,FALSE),"")</f>
        <v/>
      </c>
      <c r="AX510" s="110">
        <f>IFERROR(VLOOKUP($X510,PITCH!$B$182:$AP$2000,35,FALSE),0)</f>
        <v>0</v>
      </c>
      <c r="AY510" s="110">
        <f>IFERROR(VLOOKUP($X510,PITCH!$B$182:$AP$2000,36,FALSE),0)</f>
        <v>0</v>
      </c>
      <c r="AZ510" s="408">
        <f t="shared" si="32"/>
        <v>128.94999999999996</v>
      </c>
      <c r="BA510" s="408">
        <f>IF(AZ510&gt;0,RANK(AZ510,AZ$3:AZ1170),"")</f>
        <v>501</v>
      </c>
      <c r="BB510" s="408">
        <f ca="1">IFERROR(VLOOKUP($X510,HIT!$B$182:$AP$2000,31,FALSE),0)</f>
        <v>581</v>
      </c>
      <c r="BC510" s="408">
        <f>IFERROR(VLOOKUP($X510,PITCH!$B$182:$AP$2000,34,FALSE),0)</f>
        <v>0</v>
      </c>
      <c r="BE510" s="110">
        <f>IFERROR(VLOOKUP($X510,OBP!$B$182:$AN$2001,32,FALSE),"")</f>
        <v>422</v>
      </c>
      <c r="BG510" s="110">
        <f>IFERROR(VLOOKUP($X510,OPS!$B$183:$AL$2002,31,FALSE),"")</f>
        <v>433</v>
      </c>
      <c r="BI510" s="110" t="str">
        <f>IFERROR(VLOOKUP($X510,PITCH!$B$205:$AP$2000,34,FALSE),"")</f>
        <v/>
      </c>
      <c r="BJ510" s="110" t="str">
        <f>IFERROR(VLOOKUP($X510,PITCH!$B$205:$AP$2000,34,FALSE),"")</f>
        <v/>
      </c>
      <c r="BK510" s="110" t="str">
        <f>IFERROR(VLOOKUP($X510,PITCH!$B$205:$AP$2000,34,FALSE),"")</f>
        <v/>
      </c>
    </row>
    <row r="511" spans="2:63" x14ac:dyDescent="0.2">
      <c r="B511" t="s">
        <v>1465</v>
      </c>
      <c r="C511" t="s">
        <v>136</v>
      </c>
      <c r="D511" t="s">
        <v>111</v>
      </c>
      <c r="E511" t="s">
        <v>111</v>
      </c>
      <c r="F511">
        <v>-8</v>
      </c>
      <c r="M511">
        <v>85</v>
      </c>
      <c r="N511">
        <v>4</v>
      </c>
      <c r="O511">
        <v>0</v>
      </c>
      <c r="P511">
        <v>4.37</v>
      </c>
      <c r="Q511">
        <v>1.41</v>
      </c>
      <c r="R511">
        <v>77</v>
      </c>
      <c r="T511" s="127">
        <f t="shared" si="33"/>
        <v>509</v>
      </c>
      <c r="U511" t="str">
        <f t="shared" si="36"/>
        <v>P</v>
      </c>
      <c r="V511" t="str">
        <f>IF(U511="H",COUNTIF($U$3:$U511,"H"),"")</f>
        <v/>
      </c>
      <c r="W511">
        <f>IF(U511="P",COUNTIF($U$3:$U511,"P"),"")</f>
        <v>215</v>
      </c>
      <c r="X511" s="76" t="str">
        <f t="shared" si="35"/>
        <v>Fernando Romero</v>
      </c>
      <c r="Y511">
        <f>IFERROR(VLOOKUP($X511,PITCH!$B$7:$AJ$2004,29,FALSE),"")</f>
        <v>7.4847870182555782</v>
      </c>
      <c r="Z511">
        <f>IFERROR(VLOOKUP($X511,PITCH!$B$7:$AJ$2004,30,FALSE),"")</f>
        <v>3.103448275862069</v>
      </c>
      <c r="AA511">
        <f>IFERROR(VLOOKUP($X511,PITCH!$B$7:$AJ$2004,31,FALSE),"")</f>
        <v>4.3813387423935097</v>
      </c>
      <c r="AB511" t="str">
        <f>IFERROR(VLOOKUP($X511,PITCH!$B$7:$AJ$2004,1,FALSE),"")</f>
        <v>Fernando Romero</v>
      </c>
      <c r="AD511" s="108" t="str">
        <f>IFERROR(VLOOKUP($X511,Prospects!$A$3:$K$281,1,FALSE),"")</f>
        <v/>
      </c>
      <c r="AE511" s="108" t="str">
        <f>IFERROR(VLOOKUP($X511,Prospects!$A$3:$K$281,9,FALSE),"")</f>
        <v/>
      </c>
      <c r="AF511" s="108" t="str">
        <f>IFERROR(VLOOKUP($X511,Prospects!$A$3:$K$281,2,FALSE),"")</f>
        <v/>
      </c>
      <c r="AG511" s="110" t="str">
        <f>IFERROR(VLOOKUP($X511,Prospects!$A$3:$K$281,10,FALSE),"")</f>
        <v/>
      </c>
      <c r="AH511" s="110" t="str">
        <f>IFERROR(VLOOKUP($X511,Prospects!$A$3:$K$281,11,FALSE),"")</f>
        <v/>
      </c>
      <c r="AI511" s="110" t="str">
        <f>IFERROR(VLOOKUP($X511,Prospects!$A$3:$K$281,3,FALSE),"")</f>
        <v/>
      </c>
      <c r="AJ511" s="110" t="str">
        <f>IFERROR(VLOOKUP($X511,Prospects!$A$3:$K$281,4,FALSE),"")</f>
        <v/>
      </c>
      <c r="AK511" s="110" t="str">
        <f>IFERROR(VLOOKUP($X511,Prospects!$A$3:$K$281,5,FALSE),"")</f>
        <v/>
      </c>
      <c r="AL511" s="110" t="str">
        <f>IFERROR(VLOOKUP($X511,Prospects!$A$3:$K$281,6,FALSE),"")</f>
        <v/>
      </c>
      <c r="AN511" s="108" t="str">
        <f>IFERROR(VLOOKUP($X511,KEEPERS!$A$3:$H$300,1,FALSE),"")</f>
        <v/>
      </c>
      <c r="AO511" s="108" t="str">
        <f>IFERROR(VLOOKUP($X511,KEEPERS!$A$3:$H$300,5,FALSE),"")</f>
        <v/>
      </c>
      <c r="AP511" s="108" t="str">
        <f>IFERROR(VLOOKUP($X511,KEEPERS!$A$3:$H$300,2,FALSE),"")</f>
        <v/>
      </c>
      <c r="AQ511" s="110" t="str">
        <f>IFERROR(VLOOKUP($X511,KEEPERS!$A$3:$H$300,6,FALSE),"")</f>
        <v/>
      </c>
      <c r="AR511" s="110" t="str">
        <f>IFERROR(VLOOKUP($X511,KEEPERS!$A$3:$H$300,7,FALSE),"")</f>
        <v/>
      </c>
      <c r="AT511" s="110" t="str">
        <f>IFERROR(VLOOKUP($X511,HIT!$B$182:$AM$2000,1,FALSE),"")</f>
        <v/>
      </c>
      <c r="AU511" s="407">
        <f>IFERROR(VLOOKUP($X511,HIT!$B$182:$AM$2000,32,FALSE),0)</f>
        <v>0</v>
      </c>
      <c r="AV511" s="407">
        <f>IFERROR(VLOOKUP($X511,HIT!$B$182:$AM$2000,33,FALSE),0)</f>
        <v>0</v>
      </c>
      <c r="AW511" s="110" t="str">
        <f>IFERROR(VLOOKUP($X511,PITCH!$B$182:$AP$2000,1,FALSE),"")</f>
        <v>Fernando Romero</v>
      </c>
      <c r="AX511" s="110">
        <f>IFERROR(VLOOKUP($X511,PITCH!$B$182:$AP$2000,35,FALSE),0)</f>
        <v>89.399999999999977</v>
      </c>
      <c r="AY511" s="110">
        <f>IFERROR(VLOOKUP($X511,PITCH!$B$182:$AP$2000,36,FALSE),0)</f>
        <v>0</v>
      </c>
      <c r="AZ511" s="408">
        <f t="shared" si="32"/>
        <v>89.399999999999977</v>
      </c>
      <c r="BA511" s="408">
        <f>IF(AZ511&gt;0,RANK(AZ511,AZ$3:AZ1171),"")</f>
        <v>550</v>
      </c>
      <c r="BB511" s="408">
        <f>IFERROR(VLOOKUP($X511,HIT!$B$182:$AP$2000,31,FALSE),0)</f>
        <v>0</v>
      </c>
      <c r="BC511" s="408">
        <f ca="1">IFERROR(VLOOKUP($X511,PITCH!$B$182:$AP$2000,34,FALSE),0)</f>
        <v>212</v>
      </c>
      <c r="BE511" s="110" t="str">
        <f>IFERROR(VLOOKUP($X511,OBP!$B$182:$AN$2001,32,FALSE),"")</f>
        <v/>
      </c>
      <c r="BG511" s="110" t="str">
        <f>IFERROR(VLOOKUP($X511,OPS!$B$183:$AL$2002,31,FALSE),"")</f>
        <v/>
      </c>
      <c r="BI511" s="110">
        <f ca="1">IFERROR(VLOOKUP($X511,PITCH!$B$205:$AP$2000,34,FALSE),"")</f>
        <v>212</v>
      </c>
      <c r="BJ511" s="110">
        <f ca="1">IFERROR(VLOOKUP($X511,PITCH!$B$205:$AP$2000,34,FALSE),"")</f>
        <v>212</v>
      </c>
      <c r="BK511" s="110">
        <f ca="1">IFERROR(VLOOKUP($X511,PITCH!$B$205:$AP$2000,34,FALSE),"")</f>
        <v>212</v>
      </c>
    </row>
    <row r="512" spans="2:63" x14ac:dyDescent="0.2">
      <c r="B512" t="s">
        <v>517</v>
      </c>
      <c r="C512" t="s">
        <v>117</v>
      </c>
      <c r="D512" t="s">
        <v>110</v>
      </c>
      <c r="E512" t="s">
        <v>1025</v>
      </c>
      <c r="F512">
        <v>-8</v>
      </c>
      <c r="G512">
        <v>479</v>
      </c>
      <c r="H512">
        <v>49</v>
      </c>
      <c r="I512">
        <v>10</v>
      </c>
      <c r="J512">
        <v>55</v>
      </c>
      <c r="K512">
        <v>8</v>
      </c>
      <c r="L512">
        <v>0.217</v>
      </c>
      <c r="T512" s="127">
        <f t="shared" si="33"/>
        <v>510</v>
      </c>
      <c r="U512" t="str">
        <f t="shared" si="36"/>
        <v>H</v>
      </c>
      <c r="V512">
        <f>IF(U512="H",COUNTIF($U$3:$U512,"H"),"")</f>
        <v>295</v>
      </c>
      <c r="W512" t="str">
        <f>IF(U512="P",COUNTIF($U$3:$U512,"P"),"")</f>
        <v/>
      </c>
      <c r="X512" s="76" t="str">
        <f t="shared" si="35"/>
        <v>J.P. Crawford</v>
      </c>
      <c r="Y512" t="str">
        <f>IFERROR(VLOOKUP($X512,PITCH!$B$7:$AJ$2004,29,FALSE),"")</f>
        <v/>
      </c>
      <c r="Z512" t="str">
        <f>IFERROR(VLOOKUP($X512,PITCH!$B$7:$AJ$2004,30,FALSE),"")</f>
        <v/>
      </c>
      <c r="AA512" t="str">
        <f>IFERROR(VLOOKUP($X512,PITCH!$B$7:$AJ$2004,31,FALSE),"")</f>
        <v/>
      </c>
      <c r="AB512" t="str">
        <f>IFERROR(VLOOKUP($X512,PITCH!$B$7:$AJ$2004,1,FALSE),"")</f>
        <v/>
      </c>
      <c r="AD512" s="108" t="str">
        <f>IFERROR(VLOOKUP($X512,Prospects!$A$3:$K$281,1,FALSE),"")</f>
        <v/>
      </c>
      <c r="AE512" s="108" t="str">
        <f>IFERROR(VLOOKUP($X512,Prospects!$A$3:$K$281,9,FALSE),"")</f>
        <v/>
      </c>
      <c r="AF512" s="108" t="str">
        <f>IFERROR(VLOOKUP($X512,Prospects!$A$3:$K$281,2,FALSE),"")</f>
        <v/>
      </c>
      <c r="AG512" s="110" t="str">
        <f>IFERROR(VLOOKUP($X512,Prospects!$A$3:$K$281,10,FALSE),"")</f>
        <v/>
      </c>
      <c r="AH512" s="110" t="str">
        <f>IFERROR(VLOOKUP($X512,Prospects!$A$3:$K$281,11,FALSE),"")</f>
        <v/>
      </c>
      <c r="AI512" s="110" t="str">
        <f>IFERROR(VLOOKUP($X512,Prospects!$A$3:$K$281,3,FALSE),"")</f>
        <v/>
      </c>
      <c r="AJ512" s="110" t="str">
        <f>IFERROR(VLOOKUP($X512,Prospects!$A$3:$K$281,4,FALSE),"")</f>
        <v/>
      </c>
      <c r="AK512" s="110" t="str">
        <f>IFERROR(VLOOKUP($X512,Prospects!$A$3:$K$281,5,FALSE),"")</f>
        <v/>
      </c>
      <c r="AL512" s="110" t="str">
        <f>IFERROR(VLOOKUP($X512,Prospects!$A$3:$K$281,6,FALSE),"")</f>
        <v/>
      </c>
      <c r="AN512" s="108" t="str">
        <f>IFERROR(VLOOKUP($X512,KEEPERS!$A$3:$H$300,1,FALSE),"")</f>
        <v/>
      </c>
      <c r="AO512" s="108" t="str">
        <f>IFERROR(VLOOKUP($X512,KEEPERS!$A$3:$H$300,5,FALSE),"")</f>
        <v/>
      </c>
      <c r="AP512" s="108" t="str">
        <f>IFERROR(VLOOKUP($X512,KEEPERS!$A$3:$H$300,2,FALSE),"")</f>
        <v/>
      </c>
      <c r="AQ512" s="110" t="str">
        <f>IFERROR(VLOOKUP($X512,KEEPERS!$A$3:$H$300,6,FALSE),"")</f>
        <v/>
      </c>
      <c r="AR512" s="110" t="str">
        <f>IFERROR(VLOOKUP($X512,KEEPERS!$A$3:$H$300,7,FALSE),"")</f>
        <v/>
      </c>
      <c r="AT512" s="110" t="str">
        <f>IFERROR(VLOOKUP($X512,HIT!$B$182:$AM$2000,1,FALSE),"")</f>
        <v>J.P. Crawford</v>
      </c>
      <c r="AU512" s="407">
        <f>IFERROR(VLOOKUP($X512,HIT!$B$182:$AM$2000,32,FALSE),0)</f>
        <v>184.04999999999995</v>
      </c>
      <c r="AV512" s="407">
        <f>IFERROR(VLOOKUP($X512,HIT!$B$182:$AM$2000,33,FALSE),0)</f>
        <v>1.9579787234042549</v>
      </c>
      <c r="AW512" s="110" t="str">
        <f>IFERROR(VLOOKUP($X512,PITCH!$B$182:$AP$2000,1,FALSE),"")</f>
        <v/>
      </c>
      <c r="AX512" s="110">
        <f>IFERROR(VLOOKUP($X512,PITCH!$B$182:$AP$2000,35,FALSE),0)</f>
        <v>0</v>
      </c>
      <c r="AY512" s="110">
        <f>IFERROR(VLOOKUP($X512,PITCH!$B$182:$AP$2000,36,FALSE),0)</f>
        <v>0</v>
      </c>
      <c r="AZ512" s="408">
        <f t="shared" si="32"/>
        <v>184.04999999999995</v>
      </c>
      <c r="BA512" s="408">
        <f>IF(AZ512&gt;0,RANK(AZ512,AZ$3:AZ1172),"")</f>
        <v>408</v>
      </c>
      <c r="BB512" s="408">
        <f ca="1">IFERROR(VLOOKUP($X512,HIT!$B$182:$AP$2000,31,FALSE),0)</f>
        <v>465</v>
      </c>
      <c r="BC512" s="408">
        <f>IFERROR(VLOOKUP($X512,PITCH!$B$182:$AP$2000,34,FALSE),0)</f>
        <v>0</v>
      </c>
      <c r="BE512" s="110">
        <f>IFERROR(VLOOKUP($X512,OBP!$B$182:$AN$2001,32,FALSE),"")</f>
        <v>359</v>
      </c>
      <c r="BG512" s="110">
        <f>IFERROR(VLOOKUP($X512,OPS!$B$183:$AL$2002,31,FALSE),"")</f>
        <v>373</v>
      </c>
      <c r="BI512" s="110" t="str">
        <f>IFERROR(VLOOKUP($X512,PITCH!$B$205:$AP$2000,34,FALSE),"")</f>
        <v/>
      </c>
      <c r="BJ512" s="110" t="str">
        <f>IFERROR(VLOOKUP($X512,PITCH!$B$205:$AP$2000,34,FALSE),"")</f>
        <v/>
      </c>
      <c r="BK512" s="110" t="str">
        <f>IFERROR(VLOOKUP($X512,PITCH!$B$205:$AP$2000,34,FALSE),"")</f>
        <v/>
      </c>
    </row>
    <row r="513" spans="2:63" x14ac:dyDescent="0.2">
      <c r="B513" t="s">
        <v>2258</v>
      </c>
      <c r="C513" t="s">
        <v>140</v>
      </c>
      <c r="D513" t="s">
        <v>1026</v>
      </c>
      <c r="E513" t="s">
        <v>1038</v>
      </c>
      <c r="F513">
        <v>-8</v>
      </c>
      <c r="G513">
        <v>303</v>
      </c>
      <c r="H513">
        <v>38</v>
      </c>
      <c r="I513">
        <v>14</v>
      </c>
      <c r="J513">
        <v>41</v>
      </c>
      <c r="K513">
        <v>0</v>
      </c>
      <c r="L513">
        <v>0.26100000000000001</v>
      </c>
      <c r="T513" s="127">
        <f t="shared" si="33"/>
        <v>511</v>
      </c>
      <c r="U513" t="str">
        <f t="shared" si="36"/>
        <v>H</v>
      </c>
      <c r="V513">
        <f>IF(U513="H",COUNTIF($U$3:$U513,"H"),"")</f>
        <v>296</v>
      </c>
      <c r="W513" t="str">
        <f>IF(U513="P",COUNTIF($U$3:$U513,"P"),"")</f>
        <v/>
      </c>
      <c r="X513" s="76" t="str">
        <f t="shared" si="35"/>
        <v>Chad Pinder</v>
      </c>
      <c r="Y513" t="str">
        <f>IFERROR(VLOOKUP($X513,PITCH!$B$7:$AJ$2004,29,FALSE),"")</f>
        <v/>
      </c>
      <c r="Z513" t="str">
        <f>IFERROR(VLOOKUP($X513,PITCH!$B$7:$AJ$2004,30,FALSE),"")</f>
        <v/>
      </c>
      <c r="AA513" t="str">
        <f>IFERROR(VLOOKUP($X513,PITCH!$B$7:$AJ$2004,31,FALSE),"")</f>
        <v/>
      </c>
      <c r="AB513" t="str">
        <f>IFERROR(VLOOKUP($X513,PITCH!$B$7:$AJ$2004,1,FALSE),"")</f>
        <v/>
      </c>
      <c r="AD513" s="108" t="str">
        <f>IFERROR(VLOOKUP($X513,Prospects!$A$3:$K$281,1,FALSE),"")</f>
        <v/>
      </c>
      <c r="AE513" s="108" t="str">
        <f>IFERROR(VLOOKUP($X513,Prospects!$A$3:$K$281,9,FALSE),"")</f>
        <v/>
      </c>
      <c r="AF513" s="108" t="str">
        <f>IFERROR(VLOOKUP($X513,Prospects!$A$3:$K$281,2,FALSE),"")</f>
        <v/>
      </c>
      <c r="AG513" s="110" t="str">
        <f>IFERROR(VLOOKUP($X513,Prospects!$A$3:$K$281,10,FALSE),"")</f>
        <v/>
      </c>
      <c r="AH513" s="110" t="str">
        <f>IFERROR(VLOOKUP($X513,Prospects!$A$3:$K$281,11,FALSE),"")</f>
        <v/>
      </c>
      <c r="AI513" s="110" t="str">
        <f>IFERROR(VLOOKUP($X513,Prospects!$A$3:$K$281,3,FALSE),"")</f>
        <v/>
      </c>
      <c r="AJ513" s="110" t="str">
        <f>IFERROR(VLOOKUP($X513,Prospects!$A$3:$K$281,4,FALSE),"")</f>
        <v/>
      </c>
      <c r="AK513" s="110" t="str">
        <f>IFERROR(VLOOKUP($X513,Prospects!$A$3:$K$281,5,FALSE),"")</f>
        <v/>
      </c>
      <c r="AL513" s="110" t="str">
        <f>IFERROR(VLOOKUP($X513,Prospects!$A$3:$K$281,6,FALSE),"")</f>
        <v/>
      </c>
      <c r="AN513" s="108" t="str">
        <f>IFERROR(VLOOKUP($X513,KEEPERS!$A$3:$H$300,1,FALSE),"")</f>
        <v/>
      </c>
      <c r="AO513" s="108" t="str">
        <f>IFERROR(VLOOKUP($X513,KEEPERS!$A$3:$H$300,5,FALSE),"")</f>
        <v/>
      </c>
      <c r="AP513" s="108" t="str">
        <f>IFERROR(VLOOKUP($X513,KEEPERS!$A$3:$H$300,2,FALSE),"")</f>
        <v/>
      </c>
      <c r="AQ513" s="110" t="str">
        <f>IFERROR(VLOOKUP($X513,KEEPERS!$A$3:$H$300,6,FALSE),"")</f>
        <v/>
      </c>
      <c r="AR513" s="110" t="str">
        <f>IFERROR(VLOOKUP($X513,KEEPERS!$A$3:$H$300,7,FALSE),"")</f>
        <v/>
      </c>
      <c r="AT513" s="110" t="str">
        <f>IFERROR(VLOOKUP($X513,HIT!$B$182:$AM$2000,1,FALSE),"")</f>
        <v>Chad Pinder</v>
      </c>
      <c r="AU513" s="407">
        <f>IFERROR(VLOOKUP($X513,HIT!$B$182:$AM$2000,32,FALSE),0)</f>
        <v>147.9</v>
      </c>
      <c r="AV513" s="407">
        <f>IFERROR(VLOOKUP($X513,HIT!$B$182:$AM$2000,33,FALSE),0)</f>
        <v>1.7607142857142857</v>
      </c>
      <c r="AW513" s="110" t="str">
        <f>IFERROR(VLOOKUP($X513,PITCH!$B$182:$AP$2000,1,FALSE),"")</f>
        <v/>
      </c>
      <c r="AX513" s="110">
        <f>IFERROR(VLOOKUP($X513,PITCH!$B$182:$AP$2000,35,FALSE),0)</f>
        <v>0</v>
      </c>
      <c r="AY513" s="110">
        <f>IFERROR(VLOOKUP($X513,PITCH!$B$182:$AP$2000,36,FALSE),0)</f>
        <v>0</v>
      </c>
      <c r="AZ513" s="408">
        <f t="shared" si="32"/>
        <v>147.9</v>
      </c>
      <c r="BA513" s="408">
        <f>IF(AZ513&gt;0,RANK(AZ513,AZ$3:AZ1173),"")</f>
        <v>467</v>
      </c>
      <c r="BB513" s="408">
        <f ca="1">IFERROR(VLOOKUP($X513,HIT!$B$182:$AP$2000,31,FALSE),0)</f>
        <v>241</v>
      </c>
      <c r="BC513" s="408">
        <f>IFERROR(VLOOKUP($X513,PITCH!$B$182:$AP$2000,34,FALSE),0)</f>
        <v>0</v>
      </c>
      <c r="BE513" s="110">
        <f>IFERROR(VLOOKUP($X513,OBP!$B$182:$AN$2001,32,FALSE),"")</f>
        <v>368</v>
      </c>
      <c r="BG513" s="110">
        <f>IFERROR(VLOOKUP($X513,OPS!$B$183:$AL$2002,31,FALSE),"")</f>
        <v>361</v>
      </c>
      <c r="BI513" s="110" t="str">
        <f>IFERROR(VLOOKUP($X513,PITCH!$B$205:$AP$2000,34,FALSE),"")</f>
        <v/>
      </c>
      <c r="BJ513" s="110" t="str">
        <f>IFERROR(VLOOKUP($X513,PITCH!$B$205:$AP$2000,34,FALSE),"")</f>
        <v/>
      </c>
      <c r="BK513" s="110" t="str">
        <f>IFERROR(VLOOKUP($X513,PITCH!$B$205:$AP$2000,34,FALSE),"")</f>
        <v/>
      </c>
    </row>
    <row r="514" spans="2:63" x14ac:dyDescent="0.2">
      <c r="B514" t="s">
        <v>2263</v>
      </c>
      <c r="C514" t="s">
        <v>8</v>
      </c>
      <c r="D514" t="s">
        <v>116</v>
      </c>
      <c r="E514" t="s">
        <v>116</v>
      </c>
      <c r="F514">
        <v>-8</v>
      </c>
      <c r="G514">
        <v>417</v>
      </c>
      <c r="H514">
        <v>43</v>
      </c>
      <c r="I514">
        <v>10</v>
      </c>
      <c r="J514">
        <v>45</v>
      </c>
      <c r="K514">
        <v>0</v>
      </c>
      <c r="L514">
        <v>0.26500000000000001</v>
      </c>
      <c r="T514" s="127">
        <f t="shared" si="33"/>
        <v>512</v>
      </c>
      <c r="U514" t="str">
        <f t="shared" si="36"/>
        <v>H</v>
      </c>
      <c r="V514">
        <f>IF(U514="H",COUNTIF($U$3:$U514,"H"),"")</f>
        <v>297</v>
      </c>
      <c r="W514" t="str">
        <f>IF(U514="P",COUNTIF($U$3:$U514,"P"),"")</f>
        <v/>
      </c>
      <c r="X514" s="76" t="str">
        <f t="shared" si="35"/>
        <v>Colin Moran</v>
      </c>
      <c r="Y514" t="str">
        <f>IFERROR(VLOOKUP($X514,PITCH!$B$7:$AJ$2004,29,FALSE),"")</f>
        <v/>
      </c>
      <c r="Z514" t="str">
        <f>IFERROR(VLOOKUP($X514,PITCH!$B$7:$AJ$2004,30,FALSE),"")</f>
        <v/>
      </c>
      <c r="AA514" t="str">
        <f>IFERROR(VLOOKUP($X514,PITCH!$B$7:$AJ$2004,31,FALSE),"")</f>
        <v/>
      </c>
      <c r="AB514" t="str">
        <f>IFERROR(VLOOKUP($X514,PITCH!$B$7:$AJ$2004,1,FALSE),"")</f>
        <v/>
      </c>
      <c r="AD514" s="108" t="str">
        <f>IFERROR(VLOOKUP($X514,Prospects!$A$3:$K$281,1,FALSE),"")</f>
        <v/>
      </c>
      <c r="AE514" s="108" t="str">
        <f>IFERROR(VLOOKUP($X514,Prospects!$A$3:$K$281,9,FALSE),"")</f>
        <v/>
      </c>
      <c r="AF514" s="108" t="str">
        <f>IFERROR(VLOOKUP($X514,Prospects!$A$3:$K$281,2,FALSE),"")</f>
        <v/>
      </c>
      <c r="AG514" s="110" t="str">
        <f>IFERROR(VLOOKUP($X514,Prospects!$A$3:$K$281,10,FALSE),"")</f>
        <v/>
      </c>
      <c r="AH514" s="110" t="str">
        <f>IFERROR(VLOOKUP($X514,Prospects!$A$3:$K$281,11,FALSE),"")</f>
        <v/>
      </c>
      <c r="AI514" s="110" t="str">
        <f>IFERROR(VLOOKUP($X514,Prospects!$A$3:$K$281,3,FALSE),"")</f>
        <v/>
      </c>
      <c r="AJ514" s="110" t="str">
        <f>IFERROR(VLOOKUP($X514,Prospects!$A$3:$K$281,4,FALSE),"")</f>
        <v/>
      </c>
      <c r="AK514" s="110" t="str">
        <f>IFERROR(VLOOKUP($X514,Prospects!$A$3:$K$281,5,FALSE),"")</f>
        <v/>
      </c>
      <c r="AL514" s="110" t="str">
        <f>IFERROR(VLOOKUP($X514,Prospects!$A$3:$K$281,6,FALSE),"")</f>
        <v/>
      </c>
      <c r="AN514" s="108" t="str">
        <f>IFERROR(VLOOKUP($X514,KEEPERS!$A$3:$H$300,1,FALSE),"")</f>
        <v/>
      </c>
      <c r="AO514" s="108" t="str">
        <f>IFERROR(VLOOKUP($X514,KEEPERS!$A$3:$H$300,5,FALSE),"")</f>
        <v/>
      </c>
      <c r="AP514" s="108" t="str">
        <f>IFERROR(VLOOKUP($X514,KEEPERS!$A$3:$H$300,2,FALSE),"")</f>
        <v/>
      </c>
      <c r="AQ514" s="110" t="str">
        <f>IFERROR(VLOOKUP($X514,KEEPERS!$A$3:$H$300,6,FALSE),"")</f>
        <v/>
      </c>
      <c r="AR514" s="110" t="str">
        <f>IFERROR(VLOOKUP($X514,KEEPERS!$A$3:$H$300,7,FALSE),"")</f>
        <v/>
      </c>
      <c r="AT514" s="110" t="str">
        <f>IFERROR(VLOOKUP($X514,HIT!$B$182:$AM$2000,1,FALSE),"")</f>
        <v>Colin Moran</v>
      </c>
      <c r="AU514" s="407">
        <f>IFERROR(VLOOKUP($X514,HIT!$B$182:$AM$2000,32,FALSE),0)</f>
        <v>278.14999999999992</v>
      </c>
      <c r="AV514" s="407">
        <f>IFERROR(VLOOKUP($X514,HIT!$B$182:$AM$2000,33,FALSE),0)</f>
        <v>2.2251999999999992</v>
      </c>
      <c r="AW514" s="110" t="str">
        <f>IFERROR(VLOOKUP($X514,PITCH!$B$182:$AP$2000,1,FALSE),"")</f>
        <v/>
      </c>
      <c r="AX514" s="110">
        <f>IFERROR(VLOOKUP($X514,PITCH!$B$182:$AP$2000,35,FALSE),0)</f>
        <v>0</v>
      </c>
      <c r="AY514" s="110">
        <f>IFERROR(VLOOKUP($X514,PITCH!$B$182:$AP$2000,36,FALSE),0)</f>
        <v>0</v>
      </c>
      <c r="AZ514" s="408">
        <f t="shared" si="32"/>
        <v>278.14999999999992</v>
      </c>
      <c r="BA514" s="408">
        <f>IF(AZ514&gt;0,RANK(AZ514,AZ$3:AZ1174),"")</f>
        <v>289</v>
      </c>
      <c r="BB514" s="408">
        <f ca="1">IFERROR(VLOOKUP($X514,HIT!$B$182:$AP$2000,31,FALSE),0)</f>
        <v>219</v>
      </c>
      <c r="BC514" s="408">
        <f>IFERROR(VLOOKUP($X514,PITCH!$B$182:$AP$2000,34,FALSE),0)</f>
        <v>0</v>
      </c>
      <c r="BE514" s="110">
        <f>IFERROR(VLOOKUP($X514,OBP!$B$182:$AN$2001,32,FALSE),"")</f>
        <v>206</v>
      </c>
      <c r="BG514" s="110">
        <f>IFERROR(VLOOKUP($X514,OPS!$B$183:$AL$2002,31,FALSE),"")</f>
        <v>211</v>
      </c>
      <c r="BI514" s="110" t="str">
        <f>IFERROR(VLOOKUP($X514,PITCH!$B$205:$AP$2000,34,FALSE),"")</f>
        <v/>
      </c>
      <c r="BJ514" s="110" t="str">
        <f>IFERROR(VLOOKUP($X514,PITCH!$B$205:$AP$2000,34,FALSE),"")</f>
        <v/>
      </c>
      <c r="BK514" s="110" t="str">
        <f>IFERROR(VLOOKUP($X514,PITCH!$B$205:$AP$2000,34,FALSE),"")</f>
        <v/>
      </c>
    </row>
    <row r="515" spans="2:63" x14ac:dyDescent="0.2">
      <c r="B515" t="s">
        <v>417</v>
      </c>
      <c r="C515" t="s">
        <v>139</v>
      </c>
      <c r="D515" t="s">
        <v>116</v>
      </c>
      <c r="E515" t="s">
        <v>116</v>
      </c>
      <c r="F515">
        <v>-8</v>
      </c>
      <c r="G515">
        <v>278</v>
      </c>
      <c r="H515">
        <v>34</v>
      </c>
      <c r="I515">
        <v>14</v>
      </c>
      <c r="J515">
        <v>38</v>
      </c>
      <c r="K515">
        <v>1</v>
      </c>
      <c r="L515">
        <v>0.251</v>
      </c>
      <c r="T515" s="127">
        <f t="shared" si="33"/>
        <v>513</v>
      </c>
      <c r="U515" t="str">
        <f t="shared" si="36"/>
        <v>H</v>
      </c>
      <c r="V515">
        <f>IF(U515="H",COUNTIF($U$3:$U515,"H"),"")</f>
        <v>298</v>
      </c>
      <c r="W515" t="str">
        <f>IF(U515="P",COUNTIF($U$3:$U515,"P"),"")</f>
        <v/>
      </c>
      <c r="X515" s="76" t="str">
        <f t="shared" si="35"/>
        <v>Maikel Franco</v>
      </c>
      <c r="Y515" t="str">
        <f>IFERROR(VLOOKUP($X515,PITCH!$B$7:$AJ$2004,29,FALSE),"")</f>
        <v/>
      </c>
      <c r="Z515" t="str">
        <f>IFERROR(VLOOKUP($X515,PITCH!$B$7:$AJ$2004,30,FALSE),"")</f>
        <v/>
      </c>
      <c r="AA515" t="str">
        <f>IFERROR(VLOOKUP($X515,PITCH!$B$7:$AJ$2004,31,FALSE),"")</f>
        <v/>
      </c>
      <c r="AB515" t="str">
        <f>IFERROR(VLOOKUP($X515,PITCH!$B$7:$AJ$2004,1,FALSE),"")</f>
        <v/>
      </c>
      <c r="AD515" s="108" t="str">
        <f>IFERROR(VLOOKUP($X515,Prospects!$A$3:$K$281,1,FALSE),"")</f>
        <v/>
      </c>
      <c r="AE515" s="108" t="str">
        <f>IFERROR(VLOOKUP($X515,Prospects!$A$3:$K$281,9,FALSE),"")</f>
        <v/>
      </c>
      <c r="AF515" s="108" t="str">
        <f>IFERROR(VLOOKUP($X515,Prospects!$A$3:$K$281,2,FALSE),"")</f>
        <v/>
      </c>
      <c r="AG515" s="110" t="str">
        <f>IFERROR(VLOOKUP($X515,Prospects!$A$3:$K$281,10,FALSE),"")</f>
        <v/>
      </c>
      <c r="AH515" s="110" t="str">
        <f>IFERROR(VLOOKUP($X515,Prospects!$A$3:$K$281,11,FALSE),"")</f>
        <v/>
      </c>
      <c r="AI515" s="110" t="str">
        <f>IFERROR(VLOOKUP($X515,Prospects!$A$3:$K$281,3,FALSE),"")</f>
        <v/>
      </c>
      <c r="AJ515" s="110" t="str">
        <f>IFERROR(VLOOKUP($X515,Prospects!$A$3:$K$281,4,FALSE),"")</f>
        <v/>
      </c>
      <c r="AK515" s="110" t="str">
        <f>IFERROR(VLOOKUP($X515,Prospects!$A$3:$K$281,5,FALSE),"")</f>
        <v/>
      </c>
      <c r="AL515" s="110" t="str">
        <f>IFERROR(VLOOKUP($X515,Prospects!$A$3:$K$281,6,FALSE),"")</f>
        <v/>
      </c>
      <c r="AN515" s="108" t="str">
        <f>IFERROR(VLOOKUP($X515,KEEPERS!$A$3:$H$300,1,FALSE),"")</f>
        <v/>
      </c>
      <c r="AO515" s="108" t="str">
        <f>IFERROR(VLOOKUP($X515,KEEPERS!$A$3:$H$300,5,FALSE),"")</f>
        <v/>
      </c>
      <c r="AP515" s="108" t="str">
        <f>IFERROR(VLOOKUP($X515,KEEPERS!$A$3:$H$300,2,FALSE),"")</f>
        <v/>
      </c>
      <c r="AQ515" s="110" t="str">
        <f>IFERROR(VLOOKUP($X515,KEEPERS!$A$3:$H$300,6,FALSE),"")</f>
        <v/>
      </c>
      <c r="AR515" s="110" t="str">
        <f>IFERROR(VLOOKUP($X515,KEEPERS!$A$3:$H$300,7,FALSE),"")</f>
        <v/>
      </c>
      <c r="AT515" s="110" t="str">
        <f>IFERROR(VLOOKUP($X515,HIT!$B$182:$AM$2000,1,FALSE),"")</f>
        <v>Maikel Franco</v>
      </c>
      <c r="AU515" s="407">
        <f>IFERROR(VLOOKUP($X515,HIT!$B$182:$AM$2000,32,FALSE),0)</f>
        <v>369.9</v>
      </c>
      <c r="AV515" s="407">
        <f>IFERROR(VLOOKUP($X515,HIT!$B$182:$AM$2000,33,FALSE),0)</f>
        <v>2.7198529411764705</v>
      </c>
      <c r="AW515" s="110" t="str">
        <f>IFERROR(VLOOKUP($X515,PITCH!$B$182:$AP$2000,1,FALSE),"")</f>
        <v/>
      </c>
      <c r="AX515" s="110">
        <f>IFERROR(VLOOKUP($X515,PITCH!$B$182:$AP$2000,35,FALSE),0)</f>
        <v>0</v>
      </c>
      <c r="AY515" s="110">
        <f>IFERROR(VLOOKUP($X515,PITCH!$B$182:$AP$2000,36,FALSE),0)</f>
        <v>0</v>
      </c>
      <c r="AZ515" s="408">
        <f t="shared" si="32"/>
        <v>369.9</v>
      </c>
      <c r="BA515" s="408">
        <f>IF(AZ515&gt;0,RANK(AZ515,AZ$3:AZ1175),"")</f>
        <v>141</v>
      </c>
      <c r="BB515" s="408">
        <f ca="1">IFERROR(VLOOKUP($X515,HIT!$B$182:$AP$2000,31,FALSE),0)</f>
        <v>52</v>
      </c>
      <c r="BC515" s="408">
        <f>IFERROR(VLOOKUP($X515,PITCH!$B$182:$AP$2000,34,FALSE),0)</f>
        <v>0</v>
      </c>
      <c r="BE515" s="110">
        <f>IFERROR(VLOOKUP($X515,OBP!$B$182:$AN$2001,32,FALSE),"")</f>
        <v>123</v>
      </c>
      <c r="BG515" s="110">
        <f>IFERROR(VLOOKUP($X515,OPS!$B$183:$AL$2002,31,FALSE),"")</f>
        <v>104</v>
      </c>
      <c r="BI515" s="110" t="str">
        <f>IFERROR(VLOOKUP($X515,PITCH!$B$205:$AP$2000,34,FALSE),"")</f>
        <v/>
      </c>
      <c r="BJ515" s="110" t="str">
        <f>IFERROR(VLOOKUP($X515,PITCH!$B$205:$AP$2000,34,FALSE),"")</f>
        <v/>
      </c>
      <c r="BK515" s="110" t="str">
        <f>IFERROR(VLOOKUP($X515,PITCH!$B$205:$AP$2000,34,FALSE),"")</f>
        <v/>
      </c>
    </row>
    <row r="516" spans="2:63" x14ac:dyDescent="0.2">
      <c r="B516" t="s">
        <v>3458</v>
      </c>
      <c r="C516" t="s">
        <v>121</v>
      </c>
      <c r="D516" t="s">
        <v>6</v>
      </c>
      <c r="E516" t="s">
        <v>116</v>
      </c>
      <c r="F516">
        <v>-8</v>
      </c>
      <c r="G516">
        <v>157</v>
      </c>
      <c r="H516">
        <v>19</v>
      </c>
      <c r="I516">
        <v>7</v>
      </c>
      <c r="J516">
        <v>21</v>
      </c>
      <c r="K516">
        <v>2</v>
      </c>
      <c r="L516">
        <v>0.22800000000000001</v>
      </c>
      <c r="T516" s="127">
        <f t="shared" si="33"/>
        <v>514</v>
      </c>
      <c r="U516" t="str">
        <f>IF(D516="SP","P",IF(D516="RP","P",IF(D516=0,"","H")))</f>
        <v>H</v>
      </c>
      <c r="V516">
        <f>IF(U516="H",COUNTIF($U$3:$U516,"H"),"")</f>
        <v>299</v>
      </c>
      <c r="W516" t="str">
        <f>IF(U516="P",COUNTIF($U$3:$U516,"P"),"")</f>
        <v/>
      </c>
      <c r="X516" s="76" t="str">
        <f t="shared" si="35"/>
        <v>Patrick Wisdom</v>
      </c>
      <c r="Y516" t="str">
        <f>IFERROR(VLOOKUP($X516,PITCH!$B$7:$AJ$2004,29,FALSE),"")</f>
        <v/>
      </c>
      <c r="Z516" t="str">
        <f>IFERROR(VLOOKUP($X516,PITCH!$B$7:$AJ$2004,30,FALSE),"")</f>
        <v/>
      </c>
      <c r="AA516" t="str">
        <f>IFERROR(VLOOKUP($X516,PITCH!$B$7:$AJ$2004,31,FALSE),"")</f>
        <v/>
      </c>
      <c r="AB516" t="str">
        <f>IFERROR(VLOOKUP($X516,PITCH!$B$7:$AJ$2004,1,FALSE),"")</f>
        <v/>
      </c>
      <c r="AD516" s="108" t="str">
        <f>IFERROR(VLOOKUP($X516,Prospects!$A$3:$K$281,1,FALSE),"")</f>
        <v/>
      </c>
      <c r="AE516" s="108" t="str">
        <f>IFERROR(VLOOKUP($X516,Prospects!$A$3:$K$281,9,FALSE),"")</f>
        <v/>
      </c>
      <c r="AF516" s="108" t="str">
        <f>IFERROR(VLOOKUP($X516,Prospects!$A$3:$K$281,2,FALSE),"")</f>
        <v/>
      </c>
      <c r="AG516" s="110" t="str">
        <f>IFERROR(VLOOKUP($X516,Prospects!$A$3:$K$281,10,FALSE),"")</f>
        <v/>
      </c>
      <c r="AH516" s="110" t="str">
        <f>IFERROR(VLOOKUP($X516,Prospects!$A$3:$K$281,11,FALSE),"")</f>
        <v/>
      </c>
      <c r="AI516" s="110" t="str">
        <f>IFERROR(VLOOKUP($X516,Prospects!$A$3:$K$281,3,FALSE),"")</f>
        <v/>
      </c>
      <c r="AJ516" s="110" t="str">
        <f>IFERROR(VLOOKUP($X516,Prospects!$A$3:$K$281,4,FALSE),"")</f>
        <v/>
      </c>
      <c r="AK516" s="110" t="str">
        <f>IFERROR(VLOOKUP($X516,Prospects!$A$3:$K$281,5,FALSE),"")</f>
        <v/>
      </c>
      <c r="AL516" s="110" t="str">
        <f>IFERROR(VLOOKUP($X516,Prospects!$A$3:$K$281,6,FALSE),"")</f>
        <v/>
      </c>
      <c r="AN516" s="108" t="str">
        <f>IFERROR(VLOOKUP($X516,KEEPERS!$A$3:$H$300,1,FALSE),"")</f>
        <v/>
      </c>
      <c r="AO516" s="108" t="str">
        <f>IFERROR(VLOOKUP($X516,KEEPERS!$A$3:$H$300,5,FALSE),"")</f>
        <v/>
      </c>
      <c r="AP516" s="108" t="str">
        <f>IFERROR(VLOOKUP($X516,KEEPERS!$A$3:$H$300,2,FALSE),"")</f>
        <v/>
      </c>
      <c r="AQ516" s="110" t="str">
        <f>IFERROR(VLOOKUP($X516,KEEPERS!$A$3:$H$300,6,FALSE),"")</f>
        <v/>
      </c>
      <c r="AR516" s="110" t="str">
        <f>IFERROR(VLOOKUP($X516,KEEPERS!$A$3:$H$300,7,FALSE),"")</f>
        <v/>
      </c>
      <c r="AT516" s="110" t="str">
        <f>IFERROR(VLOOKUP($X516,HIT!$B$182:$AM$2000,1,FALSE),"")</f>
        <v>Patrick Wisdom</v>
      </c>
      <c r="AU516" s="407">
        <f>IFERROR(VLOOKUP($X516,HIT!$B$182:$AM$2000,32,FALSE),0)</f>
        <v>75.400000000000006</v>
      </c>
      <c r="AV516" s="407">
        <f>IFERROR(VLOOKUP($X516,HIT!$B$182:$AM$2000,33,FALSE),0)</f>
        <v>1.3962962962962964</v>
      </c>
      <c r="AW516" s="110" t="str">
        <f>IFERROR(VLOOKUP($X516,PITCH!$B$182:$AP$2000,1,FALSE),"")</f>
        <v/>
      </c>
      <c r="AX516" s="110">
        <f>IFERROR(VLOOKUP($X516,PITCH!$B$182:$AP$2000,35,FALSE),0)</f>
        <v>0</v>
      </c>
      <c r="AY516" s="110">
        <f>IFERROR(VLOOKUP($X516,PITCH!$B$182:$AP$2000,36,FALSE),0)</f>
        <v>0</v>
      </c>
      <c r="AZ516" s="408">
        <f t="shared" ref="AZ516:AZ576" si="37">IF(AND(AU516&gt;0,AX516&gt;0),AU516+AX516,IF(AU516&gt;AX516,AU516,AX516))</f>
        <v>75.400000000000006</v>
      </c>
      <c r="BA516" s="408">
        <f>IF(AZ516&gt;0,RANK(AZ516,AZ$3:AZ1176),"")</f>
        <v>554</v>
      </c>
      <c r="BB516" s="408">
        <f ca="1">IFERROR(VLOOKUP($X516,HIT!$B$182:$AP$2000,31,FALSE),0)</f>
        <v>329</v>
      </c>
      <c r="BC516" s="408">
        <f>IFERROR(VLOOKUP($X516,PITCH!$B$182:$AP$2000,34,FALSE),0)</f>
        <v>0</v>
      </c>
      <c r="BE516" s="110">
        <f>IFERROR(VLOOKUP($X516,OBP!$B$182:$AN$2001,32,FALSE),"")</f>
        <v>449</v>
      </c>
      <c r="BG516" s="110">
        <f>IFERROR(VLOOKUP($X516,OPS!$B$183:$AL$2002,31,FALSE),"")</f>
        <v>441</v>
      </c>
      <c r="BI516" s="110" t="str">
        <f>IFERROR(VLOOKUP($X516,PITCH!$B$205:$AP$2000,34,FALSE),"")</f>
        <v/>
      </c>
      <c r="BJ516" s="110" t="str">
        <f>IFERROR(VLOOKUP($X516,PITCH!$B$205:$AP$2000,34,FALSE),"")</f>
        <v/>
      </c>
      <c r="BK516" s="110" t="str">
        <f>IFERROR(VLOOKUP($X516,PITCH!$B$205:$AP$2000,34,FALSE),"")</f>
        <v/>
      </c>
    </row>
    <row r="517" spans="2:63" x14ac:dyDescent="0.2">
      <c r="B517" t="s">
        <v>2246</v>
      </c>
      <c r="C517" t="s">
        <v>810</v>
      </c>
      <c r="D517" t="s">
        <v>114</v>
      </c>
      <c r="E517" t="s">
        <v>426</v>
      </c>
      <c r="F517">
        <v>-8</v>
      </c>
      <c r="G517">
        <v>341</v>
      </c>
      <c r="H517">
        <v>39</v>
      </c>
      <c r="I517">
        <v>15</v>
      </c>
      <c r="J517">
        <v>45</v>
      </c>
      <c r="K517">
        <v>2</v>
      </c>
      <c r="L517">
        <v>0.23400000000000001</v>
      </c>
      <c r="T517" s="127">
        <f t="shared" si="33"/>
        <v>515</v>
      </c>
      <c r="U517" t="str">
        <f>IF(D517="SP","P",IF(D517="RP","P",IF(D517=0,"","H")))</f>
        <v>H</v>
      </c>
      <c r="V517">
        <f>IF(U517="H",COUNTIF($U$3:$U517,"H"),"")</f>
        <v>300</v>
      </c>
      <c r="W517" t="str">
        <f>IF(U517="P",COUNTIF($U$3:$U517,"P"),"")</f>
        <v/>
      </c>
      <c r="X517" s="76" t="str">
        <f t="shared" ref="X517" si="38">B517</f>
        <v>Nick Delmonico</v>
      </c>
      <c r="Y517" t="str">
        <f>IFERROR(VLOOKUP($X517,PITCH!$B$7:$AJ$2004,29,FALSE),"")</f>
        <v/>
      </c>
      <c r="Z517" t="str">
        <f>IFERROR(VLOOKUP($X517,PITCH!$B$7:$AJ$2004,30,FALSE),"")</f>
        <v/>
      </c>
      <c r="AA517" t="str">
        <f>IFERROR(VLOOKUP($X517,PITCH!$B$7:$AJ$2004,31,FALSE),"")</f>
        <v/>
      </c>
      <c r="AB517" t="str">
        <f>IFERROR(VLOOKUP($X517,PITCH!$B$7:$AJ$2004,1,FALSE),"")</f>
        <v/>
      </c>
      <c r="AD517" s="108" t="str">
        <f>IFERROR(VLOOKUP($X517,Prospects!$A$3:$K$281,1,FALSE),"")</f>
        <v/>
      </c>
      <c r="AE517" s="108" t="str">
        <f>IFERROR(VLOOKUP($X517,Prospects!$A$3:$K$281,9,FALSE),"")</f>
        <v/>
      </c>
      <c r="AF517" s="108" t="str">
        <f>IFERROR(VLOOKUP($X517,Prospects!$A$3:$K$281,2,FALSE),"")</f>
        <v/>
      </c>
      <c r="AG517" s="110" t="str">
        <f>IFERROR(VLOOKUP($X517,Prospects!$A$3:$K$281,10,FALSE),"")</f>
        <v/>
      </c>
      <c r="AH517" s="110" t="str">
        <f>IFERROR(VLOOKUP($X517,Prospects!$A$3:$K$281,11,FALSE),"")</f>
        <v/>
      </c>
      <c r="AI517" s="110" t="str">
        <f>IFERROR(VLOOKUP($X517,Prospects!$A$3:$K$281,3,FALSE),"")</f>
        <v/>
      </c>
      <c r="AJ517" s="110" t="str">
        <f>IFERROR(VLOOKUP($X517,Prospects!$A$3:$K$281,4,FALSE),"")</f>
        <v/>
      </c>
      <c r="AK517" s="110" t="str">
        <f>IFERROR(VLOOKUP($X517,Prospects!$A$3:$K$281,5,FALSE),"")</f>
        <v/>
      </c>
      <c r="AL517" s="110" t="str">
        <f>IFERROR(VLOOKUP($X517,Prospects!$A$3:$K$281,6,FALSE),"")</f>
        <v/>
      </c>
      <c r="AN517" s="108" t="str">
        <f>IFERROR(VLOOKUP($X517,KEEPERS!$A$3:$H$300,1,FALSE),"")</f>
        <v/>
      </c>
      <c r="AO517" s="108" t="str">
        <f>IFERROR(VLOOKUP($X517,KEEPERS!$A$3:$H$300,5,FALSE),"")</f>
        <v/>
      </c>
      <c r="AP517" s="108" t="str">
        <f>IFERROR(VLOOKUP($X517,KEEPERS!$A$3:$H$300,2,FALSE),"")</f>
        <v/>
      </c>
      <c r="AQ517" s="110" t="str">
        <f>IFERROR(VLOOKUP($X517,KEEPERS!$A$3:$H$300,6,FALSE),"")</f>
        <v/>
      </c>
      <c r="AR517" s="110" t="str">
        <f>IFERROR(VLOOKUP($X517,KEEPERS!$A$3:$H$300,7,FALSE),"")</f>
        <v/>
      </c>
      <c r="AT517" s="110" t="str">
        <f>IFERROR(VLOOKUP($X517,HIT!$B$182:$AM$2000,1,FALSE),"")</f>
        <v>Nick Delmonico</v>
      </c>
      <c r="AU517" s="407">
        <f>IFERROR(VLOOKUP($X517,HIT!$B$182:$AM$2000,32,FALSE),0)</f>
        <v>133.50000000000003</v>
      </c>
      <c r="AV517" s="407">
        <f>IFERROR(VLOOKUP($X517,HIT!$B$182:$AM$2000,33,FALSE),0)</f>
        <v>1.7565789473684215</v>
      </c>
      <c r="AW517" s="110" t="str">
        <f>IFERROR(VLOOKUP($X517,PITCH!$B$182:$AP$2000,1,FALSE),"")</f>
        <v/>
      </c>
      <c r="AX517" s="110">
        <f>IFERROR(VLOOKUP($X517,PITCH!$B$182:$AP$2000,35,FALSE),0)</f>
        <v>0</v>
      </c>
      <c r="AY517" s="110">
        <f>IFERROR(VLOOKUP($X517,PITCH!$B$182:$AP$2000,36,FALSE),0)</f>
        <v>0</v>
      </c>
      <c r="AZ517" s="408">
        <f t="shared" si="37"/>
        <v>133.50000000000003</v>
      </c>
      <c r="BA517" s="408">
        <f>IF(AZ517&gt;0,RANK(AZ517,AZ$3:AZ1177),"")</f>
        <v>494</v>
      </c>
      <c r="BB517" s="408">
        <f ca="1">IFERROR(VLOOKUP($X517,HIT!$B$182:$AP$2000,31,FALSE),0)</f>
        <v>224</v>
      </c>
      <c r="BC517" s="408">
        <f>IFERROR(VLOOKUP($X517,PITCH!$B$182:$AP$2000,34,FALSE),0)</f>
        <v>0</v>
      </c>
      <c r="BE517" s="110">
        <f>IFERROR(VLOOKUP($X517,OBP!$B$182:$AN$2001,32,FALSE),"")</f>
        <v>384</v>
      </c>
      <c r="BG517" s="110">
        <f>IFERROR(VLOOKUP($X517,OPS!$B$183:$AL$2002,31,FALSE),"")</f>
        <v>385</v>
      </c>
      <c r="BI517" s="110" t="str">
        <f>IFERROR(VLOOKUP($X517,PITCH!$B$205:$AP$2000,34,FALSE),"")</f>
        <v/>
      </c>
      <c r="BJ517" s="110" t="str">
        <f>IFERROR(VLOOKUP($X517,PITCH!$B$205:$AP$2000,34,FALSE),"")</f>
        <v/>
      </c>
      <c r="BK517" s="110" t="str">
        <f>IFERROR(VLOOKUP($X517,PITCH!$B$205:$AP$2000,34,FALSE),"")</f>
        <v/>
      </c>
    </row>
    <row r="518" spans="2:63" x14ac:dyDescent="0.2">
      <c r="B518" t="s">
        <v>642</v>
      </c>
      <c r="C518" t="s">
        <v>113</v>
      </c>
      <c r="D518" t="s">
        <v>111</v>
      </c>
      <c r="E518" t="s">
        <v>111</v>
      </c>
      <c r="F518">
        <v>-8</v>
      </c>
      <c r="M518">
        <v>106</v>
      </c>
      <c r="N518">
        <v>7</v>
      </c>
      <c r="O518">
        <v>0</v>
      </c>
      <c r="P518">
        <v>4.12</v>
      </c>
      <c r="Q518">
        <v>1.34</v>
      </c>
      <c r="R518">
        <v>109</v>
      </c>
      <c r="T518" s="127">
        <f t="shared" ref="T518:T604" si="39">T517+1</f>
        <v>516</v>
      </c>
      <c r="U518" t="str">
        <f t="shared" ref="U518:U530" si="40">IF(D518="SP","P",IF(D518="RP","P",IF(D518=0,"","H")))</f>
        <v>P</v>
      </c>
      <c r="V518" t="str">
        <f>IF(U518="H",COUNTIF($U$3:$U518,"H"),"")</f>
        <v/>
      </c>
      <c r="W518">
        <f>IF(U518="P",COUNTIF($U$3:$U518,"P"),"")</f>
        <v>216</v>
      </c>
      <c r="X518" s="76" t="str">
        <f t="shared" ref="X518:X530" si="41">B518</f>
        <v>Junior Guerra</v>
      </c>
      <c r="Y518">
        <f>IFERROR(VLOOKUP($X518,PITCH!$B$7:$AJ$2004,29,FALSE),"")</f>
        <v>9.5961227786752836</v>
      </c>
      <c r="Z518">
        <f>IFERROR(VLOOKUP($X518,PITCH!$B$7:$AJ$2004,30,FALSE),"")</f>
        <v>3.1987075928917608</v>
      </c>
      <c r="AA518">
        <f>IFERROR(VLOOKUP($X518,PITCH!$B$7:$AJ$2004,31,FALSE),"")</f>
        <v>6.3974151857835224</v>
      </c>
      <c r="AB518" t="str">
        <f>IFERROR(VLOOKUP($X518,PITCH!$B$7:$AJ$2004,1,FALSE),"")</f>
        <v>Junior Guerra</v>
      </c>
      <c r="AD518" s="108" t="str">
        <f>IFERROR(VLOOKUP($X518,Prospects!$A$3:$K$281,1,FALSE),"")</f>
        <v/>
      </c>
      <c r="AE518" s="108" t="str">
        <f>IFERROR(VLOOKUP($X518,Prospects!$A$3:$K$281,9,FALSE),"")</f>
        <v/>
      </c>
      <c r="AF518" s="108" t="str">
        <f>IFERROR(VLOOKUP($X518,Prospects!$A$3:$K$281,2,FALSE),"")</f>
        <v/>
      </c>
      <c r="AG518" s="110" t="str">
        <f>IFERROR(VLOOKUP($X518,Prospects!$A$3:$K$281,10,FALSE),"")</f>
        <v/>
      </c>
      <c r="AH518" s="110" t="str">
        <f>IFERROR(VLOOKUP($X518,Prospects!$A$3:$K$281,11,FALSE),"")</f>
        <v/>
      </c>
      <c r="AI518" s="110" t="str">
        <f>IFERROR(VLOOKUP($X518,Prospects!$A$3:$K$281,3,FALSE),"")</f>
        <v/>
      </c>
      <c r="AJ518" s="110" t="str">
        <f>IFERROR(VLOOKUP($X518,Prospects!$A$3:$K$281,4,FALSE),"")</f>
        <v/>
      </c>
      <c r="AK518" s="110" t="str">
        <f>IFERROR(VLOOKUP($X518,Prospects!$A$3:$K$281,5,FALSE),"")</f>
        <v/>
      </c>
      <c r="AL518" s="110" t="str">
        <f>IFERROR(VLOOKUP($X518,Prospects!$A$3:$K$281,6,FALSE),"")</f>
        <v/>
      </c>
      <c r="AN518" s="108" t="str">
        <f>IFERROR(VLOOKUP($X518,KEEPERS!$A$3:$H$300,1,FALSE),"")</f>
        <v/>
      </c>
      <c r="AO518" s="108" t="str">
        <f>IFERROR(VLOOKUP($X518,KEEPERS!$A$3:$H$300,5,FALSE),"")</f>
        <v/>
      </c>
      <c r="AP518" s="108" t="str">
        <f>IFERROR(VLOOKUP($X518,KEEPERS!$A$3:$H$300,2,FALSE),"")</f>
        <v/>
      </c>
      <c r="AQ518" s="110" t="str">
        <f>IFERROR(VLOOKUP($X518,KEEPERS!$A$3:$H$300,6,FALSE),"")</f>
        <v/>
      </c>
      <c r="AR518" s="110" t="str">
        <f>IFERROR(VLOOKUP($X518,KEEPERS!$A$3:$H$300,7,FALSE),"")</f>
        <v/>
      </c>
      <c r="AT518" s="110" t="str">
        <f>IFERROR(VLOOKUP($X518,HIT!$B$182:$AM$2000,1,FALSE),"")</f>
        <v/>
      </c>
      <c r="AU518" s="407">
        <f>IFERROR(VLOOKUP($X518,HIT!$B$182:$AM$2000,32,FALSE),0)</f>
        <v>0</v>
      </c>
      <c r="AV518" s="407">
        <f>IFERROR(VLOOKUP($X518,HIT!$B$182:$AM$2000,33,FALSE),0)</f>
        <v>0</v>
      </c>
      <c r="AW518" s="110" t="str">
        <f>IFERROR(VLOOKUP($X518,PITCH!$B$182:$AP$2000,1,FALSE),"")</f>
        <v>Junior Guerra</v>
      </c>
      <c r="AX518" s="110">
        <f>IFERROR(VLOOKUP($X518,PITCH!$B$182:$AP$2000,35,FALSE),0)</f>
        <v>124.69999999999999</v>
      </c>
      <c r="AY518" s="110">
        <f>IFERROR(VLOOKUP($X518,PITCH!$B$182:$AP$2000,36,FALSE),0)</f>
        <v>0</v>
      </c>
      <c r="AZ518" s="408">
        <f t="shared" si="37"/>
        <v>124.69999999999999</v>
      </c>
      <c r="BA518" s="408">
        <f>IF(AZ518&gt;0,RANK(AZ518,AZ$3:AZ1178),"")</f>
        <v>509</v>
      </c>
      <c r="BB518" s="408">
        <f>IFERROR(VLOOKUP($X518,HIT!$B$182:$AP$2000,31,FALSE),0)</f>
        <v>0</v>
      </c>
      <c r="BC518" s="408">
        <f ca="1">IFERROR(VLOOKUP($X518,PITCH!$B$182:$AP$2000,34,FALSE),0)</f>
        <v>212</v>
      </c>
      <c r="BE518" s="110" t="str">
        <f>IFERROR(VLOOKUP($X518,OBP!$B$182:$AN$2001,32,FALSE),"")</f>
        <v/>
      </c>
      <c r="BG518" s="110" t="str">
        <f>IFERROR(VLOOKUP($X518,OPS!$B$183:$AL$2002,31,FALSE),"")</f>
        <v/>
      </c>
      <c r="BI518" s="110">
        <f ca="1">IFERROR(VLOOKUP($X518,PITCH!$B$205:$AP$2000,34,FALSE),"")</f>
        <v>212</v>
      </c>
      <c r="BJ518" s="110">
        <f ca="1">IFERROR(VLOOKUP($X518,PITCH!$B$205:$AP$2000,34,FALSE),"")</f>
        <v>212</v>
      </c>
      <c r="BK518" s="110">
        <f ca="1">IFERROR(VLOOKUP($X518,PITCH!$B$205:$AP$2000,34,FALSE),"")</f>
        <v>212</v>
      </c>
    </row>
    <row r="519" spans="2:63" x14ac:dyDescent="0.2">
      <c r="B519" t="s">
        <v>173</v>
      </c>
      <c r="C519" t="s">
        <v>137</v>
      </c>
      <c r="D519" t="s">
        <v>118</v>
      </c>
      <c r="E519" t="s">
        <v>118</v>
      </c>
      <c r="F519">
        <v>-8</v>
      </c>
      <c r="G519">
        <v>304</v>
      </c>
      <c r="H519">
        <v>41</v>
      </c>
      <c r="I519">
        <v>6</v>
      </c>
      <c r="J519">
        <v>43</v>
      </c>
      <c r="K519">
        <v>4</v>
      </c>
      <c r="L519">
        <v>0.26300000000000001</v>
      </c>
      <c r="T519" s="127">
        <f t="shared" si="39"/>
        <v>517</v>
      </c>
      <c r="U519" t="str">
        <f t="shared" si="40"/>
        <v>H</v>
      </c>
      <c r="V519">
        <f>IF(U519="H",COUNTIF($U$3:$U519,"H"),"")</f>
        <v>301</v>
      </c>
      <c r="W519" t="str">
        <f>IF(U519="P",COUNTIF($U$3:$U519,"P"),"")</f>
        <v/>
      </c>
      <c r="X519" s="76" t="str">
        <f t="shared" si="41"/>
        <v>Dustin Pedroia</v>
      </c>
      <c r="Y519" t="str">
        <f>IFERROR(VLOOKUP($X519,PITCH!$B$7:$AJ$2004,29,FALSE),"")</f>
        <v/>
      </c>
      <c r="Z519" t="str">
        <f>IFERROR(VLOOKUP($X519,PITCH!$B$7:$AJ$2004,30,FALSE),"")</f>
        <v/>
      </c>
      <c r="AA519" t="str">
        <f>IFERROR(VLOOKUP($X519,PITCH!$B$7:$AJ$2004,31,FALSE),"")</f>
        <v/>
      </c>
      <c r="AB519" t="str">
        <f>IFERROR(VLOOKUP($X519,PITCH!$B$7:$AJ$2004,1,FALSE),"")</f>
        <v/>
      </c>
      <c r="AD519" s="108" t="str">
        <f>IFERROR(VLOOKUP($X519,Prospects!$A$3:$K$281,1,FALSE),"")</f>
        <v/>
      </c>
      <c r="AE519" s="108" t="str">
        <f>IFERROR(VLOOKUP($X519,Prospects!$A$3:$K$281,9,FALSE),"")</f>
        <v/>
      </c>
      <c r="AF519" s="108" t="str">
        <f>IFERROR(VLOOKUP($X519,Prospects!$A$3:$K$281,2,FALSE),"")</f>
        <v/>
      </c>
      <c r="AG519" s="110" t="str">
        <f>IFERROR(VLOOKUP($X519,Prospects!$A$3:$K$281,10,FALSE),"")</f>
        <v/>
      </c>
      <c r="AH519" s="110" t="str">
        <f>IFERROR(VLOOKUP($X519,Prospects!$A$3:$K$281,11,FALSE),"")</f>
        <v/>
      </c>
      <c r="AI519" s="110" t="str">
        <f>IFERROR(VLOOKUP($X519,Prospects!$A$3:$K$281,3,FALSE),"")</f>
        <v/>
      </c>
      <c r="AJ519" s="110" t="str">
        <f>IFERROR(VLOOKUP($X519,Prospects!$A$3:$K$281,4,FALSE),"")</f>
        <v/>
      </c>
      <c r="AK519" s="110" t="str">
        <f>IFERROR(VLOOKUP($X519,Prospects!$A$3:$K$281,5,FALSE),"")</f>
        <v/>
      </c>
      <c r="AL519" s="110" t="str">
        <f>IFERROR(VLOOKUP($X519,Prospects!$A$3:$K$281,6,FALSE),"")</f>
        <v/>
      </c>
      <c r="AN519" s="108" t="str">
        <f>IFERROR(VLOOKUP($X519,KEEPERS!$A$3:$H$300,1,FALSE),"")</f>
        <v/>
      </c>
      <c r="AO519" s="108" t="str">
        <f>IFERROR(VLOOKUP($X519,KEEPERS!$A$3:$H$300,5,FALSE),"")</f>
        <v/>
      </c>
      <c r="AP519" s="108" t="str">
        <f>IFERROR(VLOOKUP($X519,KEEPERS!$A$3:$H$300,2,FALSE),"")</f>
        <v/>
      </c>
      <c r="AQ519" s="110" t="str">
        <f>IFERROR(VLOOKUP($X519,KEEPERS!$A$3:$H$300,6,FALSE),"")</f>
        <v/>
      </c>
      <c r="AR519" s="110" t="str">
        <f>IFERROR(VLOOKUP($X519,KEEPERS!$A$3:$H$300,7,FALSE),"")</f>
        <v/>
      </c>
      <c r="AT519" s="110" t="str">
        <f>IFERROR(VLOOKUP($X519,HIT!$B$182:$AM$2000,1,FALSE),"")</f>
        <v>Dustin Pedroia</v>
      </c>
      <c r="AU519" s="407">
        <f>IFERROR(VLOOKUP($X519,HIT!$B$182:$AM$2000,32,FALSE),0)</f>
        <v>310.60000000000002</v>
      </c>
      <c r="AV519" s="407">
        <f>IFERROR(VLOOKUP($X519,HIT!$B$182:$AM$2000,33,FALSE),0)</f>
        <v>2.4848000000000003</v>
      </c>
      <c r="AW519" s="110" t="str">
        <f>IFERROR(VLOOKUP($X519,PITCH!$B$182:$AP$2000,1,FALSE),"")</f>
        <v/>
      </c>
      <c r="AX519" s="110">
        <f>IFERROR(VLOOKUP($X519,PITCH!$B$182:$AP$2000,35,FALSE),0)</f>
        <v>0</v>
      </c>
      <c r="AY519" s="110">
        <f>IFERROR(VLOOKUP($X519,PITCH!$B$182:$AP$2000,36,FALSE),0)</f>
        <v>0</v>
      </c>
      <c r="AZ519" s="408">
        <f t="shared" si="37"/>
        <v>310.60000000000002</v>
      </c>
      <c r="BA519" s="408">
        <f>IF(AZ519&gt;0,RANK(AZ519,AZ$3:AZ1179),"")</f>
        <v>238</v>
      </c>
      <c r="BB519" s="408">
        <f ca="1">IFERROR(VLOOKUP($X519,HIT!$B$182:$AP$2000,31,FALSE),0)</f>
        <v>329</v>
      </c>
      <c r="BC519" s="408">
        <f>IFERROR(VLOOKUP($X519,PITCH!$B$182:$AP$2000,34,FALSE),0)</f>
        <v>0</v>
      </c>
      <c r="BE519" s="110">
        <f>IFERROR(VLOOKUP($X519,OBP!$B$182:$AN$2001,32,FALSE),"")</f>
        <v>169</v>
      </c>
      <c r="BG519" s="110">
        <f>IFERROR(VLOOKUP($X519,OPS!$B$183:$AL$2002,31,FALSE),"")</f>
        <v>197</v>
      </c>
      <c r="BI519" s="110" t="str">
        <f>IFERROR(VLOOKUP($X519,PITCH!$B$205:$AP$2000,34,FALSE),"")</f>
        <v/>
      </c>
      <c r="BJ519" s="110" t="str">
        <f>IFERROR(VLOOKUP($X519,PITCH!$B$205:$AP$2000,34,FALSE),"")</f>
        <v/>
      </c>
      <c r="BK519" s="110" t="str">
        <f>IFERROR(VLOOKUP($X519,PITCH!$B$205:$AP$2000,34,FALSE),"")</f>
        <v/>
      </c>
    </row>
    <row r="520" spans="2:63" x14ac:dyDescent="0.2">
      <c r="B520" t="s">
        <v>570</v>
      </c>
      <c r="C520" t="s">
        <v>339</v>
      </c>
      <c r="D520" t="s">
        <v>9</v>
      </c>
      <c r="E520" t="s">
        <v>9</v>
      </c>
      <c r="F520">
        <v>-8</v>
      </c>
      <c r="M520">
        <v>54</v>
      </c>
      <c r="N520">
        <v>2</v>
      </c>
      <c r="O520">
        <v>3</v>
      </c>
      <c r="P520">
        <v>3.12</v>
      </c>
      <c r="Q520">
        <v>1.32</v>
      </c>
      <c r="R520">
        <v>58</v>
      </c>
      <c r="T520" s="127">
        <f t="shared" si="39"/>
        <v>518</v>
      </c>
      <c r="U520" t="str">
        <f t="shared" si="40"/>
        <v>P</v>
      </c>
      <c r="V520" t="str">
        <f>IF(U520="H",COUNTIF($U$3:$U520,"H"),"")</f>
        <v/>
      </c>
      <c r="W520">
        <f>IF(U520="P",COUNTIF($U$3:$U520,"P"),"")</f>
        <v>217</v>
      </c>
      <c r="X520" s="76" t="str">
        <f t="shared" si="41"/>
        <v>Andrew Chafin</v>
      </c>
      <c r="Y520">
        <f>IFERROR(VLOOKUP($X520,PITCH!$B$7:$AJ$2004,29,FALSE),"")</f>
        <v>9.5166163141993962</v>
      </c>
      <c r="Z520">
        <f>IFERROR(VLOOKUP($X520,PITCH!$B$7:$AJ$2004,30,FALSE),"")</f>
        <v>4.0785498489425978</v>
      </c>
      <c r="AA520">
        <f>IFERROR(VLOOKUP($X520,PITCH!$B$7:$AJ$2004,31,FALSE),"")</f>
        <v>5.4380664652567985</v>
      </c>
      <c r="AB520" t="str">
        <f>IFERROR(VLOOKUP($X520,PITCH!$B$7:$AJ$2004,1,FALSE),"")</f>
        <v>Andrew Chafin</v>
      </c>
      <c r="AD520" s="108" t="str">
        <f>IFERROR(VLOOKUP($X520,Prospects!$A$3:$K$281,1,FALSE),"")</f>
        <v/>
      </c>
      <c r="AE520" s="108" t="str">
        <f>IFERROR(VLOOKUP($X520,Prospects!$A$3:$K$281,9,FALSE),"")</f>
        <v/>
      </c>
      <c r="AF520" s="108" t="str">
        <f>IFERROR(VLOOKUP($X520,Prospects!$A$3:$K$281,2,FALSE),"")</f>
        <v/>
      </c>
      <c r="AG520" s="110" t="str">
        <f>IFERROR(VLOOKUP($X520,Prospects!$A$3:$K$281,10,FALSE),"")</f>
        <v/>
      </c>
      <c r="AH520" s="110" t="str">
        <f>IFERROR(VLOOKUP($X520,Prospects!$A$3:$K$281,11,FALSE),"")</f>
        <v/>
      </c>
      <c r="AI520" s="110" t="str">
        <f>IFERROR(VLOOKUP($X520,Prospects!$A$3:$K$281,3,FALSE),"")</f>
        <v/>
      </c>
      <c r="AJ520" s="110" t="str">
        <f>IFERROR(VLOOKUP($X520,Prospects!$A$3:$K$281,4,FALSE),"")</f>
        <v/>
      </c>
      <c r="AK520" s="110" t="str">
        <f>IFERROR(VLOOKUP($X520,Prospects!$A$3:$K$281,5,FALSE),"")</f>
        <v/>
      </c>
      <c r="AL520" s="110" t="str">
        <f>IFERROR(VLOOKUP($X520,Prospects!$A$3:$K$281,6,FALSE),"")</f>
        <v/>
      </c>
      <c r="AN520" s="108" t="str">
        <f>IFERROR(VLOOKUP($X520,KEEPERS!$A$3:$H$300,1,FALSE),"")</f>
        <v/>
      </c>
      <c r="AO520" s="108" t="str">
        <f>IFERROR(VLOOKUP($X520,KEEPERS!$A$3:$H$300,5,FALSE),"")</f>
        <v/>
      </c>
      <c r="AP520" s="108" t="str">
        <f>IFERROR(VLOOKUP($X520,KEEPERS!$A$3:$H$300,2,FALSE),"")</f>
        <v/>
      </c>
      <c r="AQ520" s="110" t="str">
        <f>IFERROR(VLOOKUP($X520,KEEPERS!$A$3:$H$300,6,FALSE),"")</f>
        <v/>
      </c>
      <c r="AR520" s="110" t="str">
        <f>IFERROR(VLOOKUP($X520,KEEPERS!$A$3:$H$300,7,FALSE),"")</f>
        <v/>
      </c>
      <c r="AT520" s="110" t="str">
        <f>IFERROR(VLOOKUP($X520,HIT!$B$182:$AM$2000,1,FALSE),"")</f>
        <v/>
      </c>
      <c r="AU520" s="407">
        <f>IFERROR(VLOOKUP($X520,HIT!$B$182:$AM$2000,32,FALSE),0)</f>
        <v>0</v>
      </c>
      <c r="AV520" s="407">
        <f>IFERROR(VLOOKUP($X520,HIT!$B$182:$AM$2000,33,FALSE),0)</f>
        <v>0</v>
      </c>
      <c r="AW520" s="110" t="str">
        <f>IFERROR(VLOOKUP($X520,PITCH!$B$182:$AP$2000,1,FALSE),"")</f>
        <v>Andrew Chafin</v>
      </c>
      <c r="AX520" s="110">
        <f>IFERROR(VLOOKUP($X520,PITCH!$B$182:$AP$2000,35,FALSE),0)</f>
        <v>62.800000000000011</v>
      </c>
      <c r="AY520" s="110">
        <f>IFERROR(VLOOKUP($X520,PITCH!$B$182:$AP$2000,36,FALSE),0)</f>
        <v>1.1418181818181821</v>
      </c>
      <c r="AZ520" s="408">
        <f t="shared" si="37"/>
        <v>62.800000000000011</v>
      </c>
      <c r="BA520" s="408">
        <f>IF(AZ520&gt;0,RANK(AZ520,AZ$3:AZ1180),"")</f>
        <v>565</v>
      </c>
      <c r="BB520" s="408">
        <f>IFERROR(VLOOKUP($X520,HIT!$B$182:$AP$2000,31,FALSE),0)</f>
        <v>0</v>
      </c>
      <c r="BC520" s="408">
        <f ca="1">IFERROR(VLOOKUP($X520,PITCH!$B$182:$AP$2000,34,FALSE),0)</f>
        <v>347</v>
      </c>
      <c r="BE520" s="110" t="str">
        <f>IFERROR(VLOOKUP($X520,OBP!$B$182:$AN$2001,32,FALSE),"")</f>
        <v/>
      </c>
      <c r="BG520" s="110" t="str">
        <f>IFERROR(VLOOKUP($X520,OPS!$B$183:$AL$2002,31,FALSE),"")</f>
        <v/>
      </c>
      <c r="BI520" s="110">
        <f ca="1">IFERROR(VLOOKUP($X520,PITCH!$B$205:$AP$2000,34,FALSE),"")</f>
        <v>347</v>
      </c>
      <c r="BJ520" s="110">
        <f ca="1">IFERROR(VLOOKUP($X520,PITCH!$B$205:$AP$2000,34,FALSE),"")</f>
        <v>347</v>
      </c>
      <c r="BK520" s="110">
        <f ca="1">IFERROR(VLOOKUP($X520,PITCH!$B$205:$AP$2000,34,FALSE),"")</f>
        <v>347</v>
      </c>
    </row>
    <row r="521" spans="2:63" x14ac:dyDescent="0.2">
      <c r="B521" t="s">
        <v>914</v>
      </c>
      <c r="C521" t="s">
        <v>113</v>
      </c>
      <c r="D521" t="s">
        <v>426</v>
      </c>
      <c r="E521" t="s">
        <v>426</v>
      </c>
      <c r="F521">
        <v>-8</v>
      </c>
      <c r="G521">
        <v>276</v>
      </c>
      <c r="H521">
        <v>31</v>
      </c>
      <c r="I521">
        <v>18</v>
      </c>
      <c r="J521">
        <v>44</v>
      </c>
      <c r="K521">
        <v>4</v>
      </c>
      <c r="L521">
        <v>0.23499999999999999</v>
      </c>
      <c r="T521" s="127">
        <f t="shared" si="39"/>
        <v>519</v>
      </c>
      <c r="U521" t="str">
        <f t="shared" si="40"/>
        <v>H</v>
      </c>
      <c r="V521">
        <f>IF(U521="H",COUNTIF($U$3:$U521,"H"),"")</f>
        <v>302</v>
      </c>
      <c r="W521" t="str">
        <f>IF(U521="P",COUNTIF($U$3:$U521,"P"),"")</f>
        <v/>
      </c>
      <c r="X521" s="76" t="str">
        <f t="shared" si="41"/>
        <v>Eric Thames</v>
      </c>
      <c r="Y521" t="str">
        <f>IFERROR(VLOOKUP($X521,PITCH!$B$7:$AJ$2004,29,FALSE),"")</f>
        <v/>
      </c>
      <c r="Z521" t="str">
        <f>IFERROR(VLOOKUP($X521,PITCH!$B$7:$AJ$2004,30,FALSE),"")</f>
        <v/>
      </c>
      <c r="AA521" t="str">
        <f>IFERROR(VLOOKUP($X521,PITCH!$B$7:$AJ$2004,31,FALSE),"")</f>
        <v/>
      </c>
      <c r="AB521" t="str">
        <f>IFERROR(VLOOKUP($X521,PITCH!$B$7:$AJ$2004,1,FALSE),"")</f>
        <v/>
      </c>
      <c r="AD521" s="108" t="str">
        <f>IFERROR(VLOOKUP($X521,Prospects!$A$3:$K$281,1,FALSE),"")</f>
        <v/>
      </c>
      <c r="AE521" s="108" t="str">
        <f>IFERROR(VLOOKUP($X521,Prospects!$A$3:$K$281,9,FALSE),"")</f>
        <v/>
      </c>
      <c r="AF521" s="108" t="str">
        <f>IFERROR(VLOOKUP($X521,Prospects!$A$3:$K$281,2,FALSE),"")</f>
        <v/>
      </c>
      <c r="AG521" s="110" t="str">
        <f>IFERROR(VLOOKUP($X521,Prospects!$A$3:$K$281,10,FALSE),"")</f>
        <v/>
      </c>
      <c r="AH521" s="110" t="str">
        <f>IFERROR(VLOOKUP($X521,Prospects!$A$3:$K$281,11,FALSE),"")</f>
        <v/>
      </c>
      <c r="AI521" s="110" t="str">
        <f>IFERROR(VLOOKUP($X521,Prospects!$A$3:$K$281,3,FALSE),"")</f>
        <v/>
      </c>
      <c r="AJ521" s="110" t="str">
        <f>IFERROR(VLOOKUP($X521,Prospects!$A$3:$K$281,4,FALSE),"")</f>
        <v/>
      </c>
      <c r="AK521" s="110" t="str">
        <f>IFERROR(VLOOKUP($X521,Prospects!$A$3:$K$281,5,FALSE),"")</f>
        <v/>
      </c>
      <c r="AL521" s="110" t="str">
        <f>IFERROR(VLOOKUP($X521,Prospects!$A$3:$K$281,6,FALSE),"")</f>
        <v/>
      </c>
      <c r="AN521" s="108" t="str">
        <f>IFERROR(VLOOKUP($X521,KEEPERS!$A$3:$H$300,1,FALSE),"")</f>
        <v/>
      </c>
      <c r="AO521" s="108" t="str">
        <f>IFERROR(VLOOKUP($X521,KEEPERS!$A$3:$H$300,5,FALSE),"")</f>
        <v/>
      </c>
      <c r="AP521" s="108" t="str">
        <f>IFERROR(VLOOKUP($X521,KEEPERS!$A$3:$H$300,2,FALSE),"")</f>
        <v/>
      </c>
      <c r="AQ521" s="110" t="str">
        <f>IFERROR(VLOOKUP($X521,KEEPERS!$A$3:$H$300,6,FALSE),"")</f>
        <v/>
      </c>
      <c r="AR521" s="110" t="str">
        <f>IFERROR(VLOOKUP($X521,KEEPERS!$A$3:$H$300,7,FALSE),"")</f>
        <v/>
      </c>
      <c r="AT521" s="110" t="str">
        <f>IFERROR(VLOOKUP($X521,HIT!$B$182:$AM$2000,1,FALSE),"")</f>
        <v>Eric Thames</v>
      </c>
      <c r="AU521" s="407">
        <f>IFERROR(VLOOKUP($X521,HIT!$B$182:$AM$2000,32,FALSE),0)</f>
        <v>148.89999999999998</v>
      </c>
      <c r="AV521" s="407">
        <f>IFERROR(VLOOKUP($X521,HIT!$B$182:$AM$2000,33,FALSE),0)</f>
        <v>1.985333333333333</v>
      </c>
      <c r="AW521" s="110" t="str">
        <f>IFERROR(VLOOKUP($X521,PITCH!$B$182:$AP$2000,1,FALSE),"")</f>
        <v/>
      </c>
      <c r="AX521" s="110">
        <f>IFERROR(VLOOKUP($X521,PITCH!$B$182:$AP$2000,35,FALSE),0)</f>
        <v>0</v>
      </c>
      <c r="AY521" s="110">
        <f>IFERROR(VLOOKUP($X521,PITCH!$B$182:$AP$2000,36,FALSE),0)</f>
        <v>0</v>
      </c>
      <c r="AZ521" s="408">
        <f t="shared" si="37"/>
        <v>148.89999999999998</v>
      </c>
      <c r="BA521" s="408">
        <f>IF(AZ521&gt;0,RANK(AZ521,AZ$3:AZ1181),"")</f>
        <v>465</v>
      </c>
      <c r="BB521" s="408">
        <f ca="1">IFERROR(VLOOKUP($X521,HIT!$B$182:$AP$2000,31,FALSE),0)</f>
        <v>78</v>
      </c>
      <c r="BC521" s="408">
        <f>IFERROR(VLOOKUP($X521,PITCH!$B$182:$AP$2000,34,FALSE),0)</f>
        <v>0</v>
      </c>
      <c r="BE521" s="110">
        <f>IFERROR(VLOOKUP($X521,OBP!$B$182:$AN$2001,32,FALSE),"")</f>
        <v>332</v>
      </c>
      <c r="BG521" s="110">
        <f>IFERROR(VLOOKUP($X521,OPS!$B$183:$AL$2002,31,FALSE),"")</f>
        <v>323</v>
      </c>
      <c r="BI521" s="110" t="str">
        <f>IFERROR(VLOOKUP($X521,PITCH!$B$205:$AP$2000,34,FALSE),"")</f>
        <v/>
      </c>
      <c r="BJ521" s="110" t="str">
        <f>IFERROR(VLOOKUP($X521,PITCH!$B$205:$AP$2000,34,FALSE),"")</f>
        <v/>
      </c>
      <c r="BK521" s="110" t="str">
        <f>IFERROR(VLOOKUP($X521,PITCH!$B$205:$AP$2000,34,FALSE),"")</f>
        <v/>
      </c>
    </row>
    <row r="522" spans="2:63" x14ac:dyDescent="0.2">
      <c r="B522" t="s">
        <v>170</v>
      </c>
      <c r="C522" t="s">
        <v>117</v>
      </c>
      <c r="D522" t="s">
        <v>111</v>
      </c>
      <c r="E522" t="s">
        <v>111</v>
      </c>
      <c r="F522">
        <v>-8</v>
      </c>
      <c r="M522">
        <v>141</v>
      </c>
      <c r="N522">
        <v>7</v>
      </c>
      <c r="O522">
        <v>0</v>
      </c>
      <c r="P522">
        <v>4.41</v>
      </c>
      <c r="Q522">
        <v>1.37</v>
      </c>
      <c r="R522">
        <v>112</v>
      </c>
      <c r="T522" s="127">
        <f t="shared" si="39"/>
        <v>520</v>
      </c>
      <c r="U522" t="str">
        <f t="shared" si="40"/>
        <v>P</v>
      </c>
      <c r="V522" t="str">
        <f>IF(U522="H",COUNTIF($U$3:$U522,"H"),"")</f>
        <v/>
      </c>
      <c r="W522">
        <f>IF(U522="P",COUNTIF($U$3:$U522,"P"),"")</f>
        <v>218</v>
      </c>
      <c r="X522" s="76" t="str">
        <f t="shared" si="41"/>
        <v>Felix Hernandez</v>
      </c>
      <c r="Y522">
        <f>IFERROR(VLOOKUP($X522,PITCH!$B$7:$AJ$2004,29,FALSE),"")</f>
        <v>7.0324189526184542</v>
      </c>
      <c r="Z522">
        <f>IFERROR(VLOOKUP($X522,PITCH!$B$7:$AJ$2004,30,FALSE),"")</f>
        <v>3.2917705735660849</v>
      </c>
      <c r="AA522">
        <f>IFERROR(VLOOKUP($X522,PITCH!$B$7:$AJ$2004,31,FALSE),"")</f>
        <v>3.7406483790523692</v>
      </c>
      <c r="AB522" t="str">
        <f>IFERROR(VLOOKUP($X522,PITCH!$B$7:$AJ$2004,1,FALSE),"")</f>
        <v>Felix Hernandez</v>
      </c>
      <c r="AD522" s="108" t="str">
        <f>IFERROR(VLOOKUP($X522,Prospects!$A$3:$K$281,1,FALSE),"")</f>
        <v/>
      </c>
      <c r="AE522" s="108" t="str">
        <f>IFERROR(VLOOKUP($X522,Prospects!$A$3:$K$281,9,FALSE),"")</f>
        <v/>
      </c>
      <c r="AF522" s="108" t="str">
        <f>IFERROR(VLOOKUP($X522,Prospects!$A$3:$K$281,2,FALSE),"")</f>
        <v/>
      </c>
      <c r="AG522" s="110" t="str">
        <f>IFERROR(VLOOKUP($X522,Prospects!$A$3:$K$281,10,FALSE),"")</f>
        <v/>
      </c>
      <c r="AH522" s="110" t="str">
        <f>IFERROR(VLOOKUP($X522,Prospects!$A$3:$K$281,11,FALSE),"")</f>
        <v/>
      </c>
      <c r="AI522" s="110" t="str">
        <f>IFERROR(VLOOKUP($X522,Prospects!$A$3:$K$281,3,FALSE),"")</f>
        <v/>
      </c>
      <c r="AJ522" s="110" t="str">
        <f>IFERROR(VLOOKUP($X522,Prospects!$A$3:$K$281,4,FALSE),"")</f>
        <v/>
      </c>
      <c r="AK522" s="110" t="str">
        <f>IFERROR(VLOOKUP($X522,Prospects!$A$3:$K$281,5,FALSE),"")</f>
        <v/>
      </c>
      <c r="AL522" s="110" t="str">
        <f>IFERROR(VLOOKUP($X522,Prospects!$A$3:$K$281,6,FALSE),"")</f>
        <v/>
      </c>
      <c r="AN522" s="108" t="str">
        <f>IFERROR(VLOOKUP($X522,KEEPERS!$A$3:$H$300,1,FALSE),"")</f>
        <v/>
      </c>
      <c r="AO522" s="108" t="str">
        <f>IFERROR(VLOOKUP($X522,KEEPERS!$A$3:$H$300,5,FALSE),"")</f>
        <v/>
      </c>
      <c r="AP522" s="108" t="str">
        <f>IFERROR(VLOOKUP($X522,KEEPERS!$A$3:$H$300,2,FALSE),"")</f>
        <v/>
      </c>
      <c r="AQ522" s="110" t="str">
        <f>IFERROR(VLOOKUP($X522,KEEPERS!$A$3:$H$300,6,FALSE),"")</f>
        <v/>
      </c>
      <c r="AR522" s="110" t="str">
        <f>IFERROR(VLOOKUP($X522,KEEPERS!$A$3:$H$300,7,FALSE),"")</f>
        <v/>
      </c>
      <c r="AT522" s="110" t="str">
        <f>IFERROR(VLOOKUP($X522,HIT!$B$182:$AM$2000,1,FALSE),"")</f>
        <v/>
      </c>
      <c r="AU522" s="407">
        <f>IFERROR(VLOOKUP($X522,HIT!$B$182:$AM$2000,32,FALSE),0)</f>
        <v>0</v>
      </c>
      <c r="AV522" s="407">
        <f>IFERROR(VLOOKUP($X522,HIT!$B$182:$AM$2000,33,FALSE),0)</f>
        <v>0</v>
      </c>
      <c r="AW522" s="110" t="str">
        <f>IFERROR(VLOOKUP($X522,PITCH!$B$182:$AP$2000,1,FALSE),"")</f>
        <v>Felix Hernandez</v>
      </c>
      <c r="AX522" s="110">
        <f>IFERROR(VLOOKUP($X522,PITCH!$B$182:$AP$2000,35,FALSE),0)</f>
        <v>202.89999999999998</v>
      </c>
      <c r="AY522" s="110">
        <f>IFERROR(VLOOKUP($X522,PITCH!$B$182:$AP$2000,36,FALSE),0)</f>
        <v>8.8217391304347821</v>
      </c>
      <c r="AZ522" s="408">
        <f t="shared" si="37"/>
        <v>202.89999999999998</v>
      </c>
      <c r="BA522" s="408">
        <f>IF(AZ522&gt;0,RANK(AZ522,AZ$3:AZ1182),"")</f>
        <v>384</v>
      </c>
      <c r="BB522" s="408">
        <f>IFERROR(VLOOKUP($X522,HIT!$B$182:$AP$2000,31,FALSE),0)</f>
        <v>0</v>
      </c>
      <c r="BC522" s="408">
        <f ca="1">IFERROR(VLOOKUP($X522,PITCH!$B$182:$AP$2000,34,FALSE),0)</f>
        <v>111</v>
      </c>
      <c r="BE522" s="110" t="str">
        <f>IFERROR(VLOOKUP($X522,OBP!$B$182:$AN$2001,32,FALSE),"")</f>
        <v/>
      </c>
      <c r="BG522" s="110" t="str">
        <f>IFERROR(VLOOKUP($X522,OPS!$B$183:$AL$2002,31,FALSE),"")</f>
        <v/>
      </c>
      <c r="BI522" s="110">
        <f ca="1">IFERROR(VLOOKUP($X522,PITCH!$B$205:$AP$2000,34,FALSE),"")</f>
        <v>111</v>
      </c>
      <c r="BJ522" s="110">
        <f ca="1">IFERROR(VLOOKUP($X522,PITCH!$B$205:$AP$2000,34,FALSE),"")</f>
        <v>111</v>
      </c>
      <c r="BK522" s="110">
        <f ca="1">IFERROR(VLOOKUP($X522,PITCH!$B$205:$AP$2000,34,FALSE),"")</f>
        <v>111</v>
      </c>
    </row>
    <row r="523" spans="2:63" x14ac:dyDescent="0.2">
      <c r="B523" t="s">
        <v>2276</v>
      </c>
      <c r="C523" t="s">
        <v>138</v>
      </c>
      <c r="D523" t="s">
        <v>110</v>
      </c>
      <c r="E523" t="s">
        <v>110</v>
      </c>
      <c r="F523">
        <v>-8</v>
      </c>
      <c r="G523">
        <v>454</v>
      </c>
      <c r="H523">
        <v>46</v>
      </c>
      <c r="I523">
        <v>11</v>
      </c>
      <c r="J523">
        <v>52</v>
      </c>
      <c r="K523">
        <v>3</v>
      </c>
      <c r="L523">
        <v>0.23699999999999999</v>
      </c>
      <c r="T523" s="127">
        <f t="shared" si="39"/>
        <v>521</v>
      </c>
      <c r="U523" t="str">
        <f t="shared" si="40"/>
        <v>H</v>
      </c>
      <c r="V523">
        <f>IF(U523="H",COUNTIF($U$3:$U523,"H"),"")</f>
        <v>303</v>
      </c>
      <c r="W523" t="str">
        <f>IF(U523="P",COUNTIF($U$3:$U523,"P"),"")</f>
        <v/>
      </c>
      <c r="X523" s="76" t="str">
        <f t="shared" si="41"/>
        <v>J.T. Riddle</v>
      </c>
      <c r="Y523" t="str">
        <f>IFERROR(VLOOKUP($X523,PITCH!$B$7:$AJ$2004,29,FALSE),"")</f>
        <v/>
      </c>
      <c r="Z523" t="str">
        <f>IFERROR(VLOOKUP($X523,PITCH!$B$7:$AJ$2004,30,FALSE),"")</f>
        <v/>
      </c>
      <c r="AA523" t="str">
        <f>IFERROR(VLOOKUP($X523,PITCH!$B$7:$AJ$2004,31,FALSE),"")</f>
        <v/>
      </c>
      <c r="AB523" t="str">
        <f>IFERROR(VLOOKUP($X523,PITCH!$B$7:$AJ$2004,1,FALSE),"")</f>
        <v/>
      </c>
      <c r="AD523" s="108" t="str">
        <f>IFERROR(VLOOKUP($X523,Prospects!$A$3:$K$281,1,FALSE),"")</f>
        <v/>
      </c>
      <c r="AE523" s="108" t="str">
        <f>IFERROR(VLOOKUP($X523,Prospects!$A$3:$K$281,9,FALSE),"")</f>
        <v/>
      </c>
      <c r="AF523" s="108" t="str">
        <f>IFERROR(VLOOKUP($X523,Prospects!$A$3:$K$281,2,FALSE),"")</f>
        <v/>
      </c>
      <c r="AG523" s="110" t="str">
        <f>IFERROR(VLOOKUP($X523,Prospects!$A$3:$K$281,10,FALSE),"")</f>
        <v/>
      </c>
      <c r="AH523" s="110" t="str">
        <f>IFERROR(VLOOKUP($X523,Prospects!$A$3:$K$281,11,FALSE),"")</f>
        <v/>
      </c>
      <c r="AI523" s="110" t="str">
        <f>IFERROR(VLOOKUP($X523,Prospects!$A$3:$K$281,3,FALSE),"")</f>
        <v/>
      </c>
      <c r="AJ523" s="110" t="str">
        <f>IFERROR(VLOOKUP($X523,Prospects!$A$3:$K$281,4,FALSE),"")</f>
        <v/>
      </c>
      <c r="AK523" s="110" t="str">
        <f>IFERROR(VLOOKUP($X523,Prospects!$A$3:$K$281,5,FALSE),"")</f>
        <v/>
      </c>
      <c r="AL523" s="110" t="str">
        <f>IFERROR(VLOOKUP($X523,Prospects!$A$3:$K$281,6,FALSE),"")</f>
        <v/>
      </c>
      <c r="AN523" s="108" t="str">
        <f>IFERROR(VLOOKUP($X523,KEEPERS!$A$3:$H$300,1,FALSE),"")</f>
        <v/>
      </c>
      <c r="AO523" s="108" t="str">
        <f>IFERROR(VLOOKUP($X523,KEEPERS!$A$3:$H$300,5,FALSE),"")</f>
        <v/>
      </c>
      <c r="AP523" s="108" t="str">
        <f>IFERROR(VLOOKUP($X523,KEEPERS!$A$3:$H$300,2,FALSE),"")</f>
        <v/>
      </c>
      <c r="AQ523" s="110" t="str">
        <f>IFERROR(VLOOKUP($X523,KEEPERS!$A$3:$H$300,6,FALSE),"")</f>
        <v/>
      </c>
      <c r="AR523" s="110" t="str">
        <f>IFERROR(VLOOKUP($X523,KEEPERS!$A$3:$H$300,7,FALSE),"")</f>
        <v/>
      </c>
      <c r="AT523" s="110" t="str">
        <f>IFERROR(VLOOKUP($X523,HIT!$B$182:$AM$2000,1,FALSE),"")</f>
        <v>J.T. Riddle</v>
      </c>
      <c r="AU523" s="407">
        <f>IFERROR(VLOOKUP($X523,HIT!$B$182:$AM$2000,32,FALSE),0)</f>
        <v>252.8</v>
      </c>
      <c r="AV523" s="407">
        <f>IFERROR(VLOOKUP($X523,HIT!$B$182:$AM$2000,33,FALSE),0)</f>
        <v>1.9750000000000001</v>
      </c>
      <c r="AW523" s="110" t="str">
        <f>IFERROR(VLOOKUP($X523,PITCH!$B$182:$AP$2000,1,FALSE),"")</f>
        <v/>
      </c>
      <c r="AX523" s="110">
        <f>IFERROR(VLOOKUP($X523,PITCH!$B$182:$AP$2000,35,FALSE),0)</f>
        <v>0</v>
      </c>
      <c r="AY523" s="110">
        <f>IFERROR(VLOOKUP($X523,PITCH!$B$182:$AP$2000,36,FALSE),0)</f>
        <v>0</v>
      </c>
      <c r="AZ523" s="408">
        <f t="shared" si="37"/>
        <v>252.8</v>
      </c>
      <c r="BA523" s="408">
        <f>IF(AZ523&gt;0,RANK(AZ523,AZ$3:AZ1183),"")</f>
        <v>326</v>
      </c>
      <c r="BB523" s="408">
        <f ca="1">IFERROR(VLOOKUP($X523,HIT!$B$182:$AP$2000,31,FALSE),0)</f>
        <v>420</v>
      </c>
      <c r="BC523" s="408">
        <f>IFERROR(VLOOKUP($X523,PITCH!$B$182:$AP$2000,34,FALSE),0)</f>
        <v>0</v>
      </c>
      <c r="BE523" s="110">
        <f>IFERROR(VLOOKUP($X523,OBP!$B$182:$AN$2001,32,FALSE),"")</f>
        <v>308</v>
      </c>
      <c r="BG523" s="110">
        <f>IFERROR(VLOOKUP($X523,OPS!$B$183:$AL$2002,31,FALSE),"")</f>
        <v>314</v>
      </c>
      <c r="BI523" s="110" t="str">
        <f>IFERROR(VLOOKUP($X523,PITCH!$B$205:$AP$2000,34,FALSE),"")</f>
        <v/>
      </c>
      <c r="BJ523" s="110" t="str">
        <f>IFERROR(VLOOKUP($X523,PITCH!$B$205:$AP$2000,34,FALSE),"")</f>
        <v/>
      </c>
      <c r="BK523" s="110" t="str">
        <f>IFERROR(VLOOKUP($X523,PITCH!$B$205:$AP$2000,34,FALSE),"")</f>
        <v/>
      </c>
    </row>
    <row r="524" spans="2:63" x14ac:dyDescent="0.2">
      <c r="B524" t="s">
        <v>765</v>
      </c>
      <c r="C524" t="s">
        <v>719</v>
      </c>
      <c r="D524" t="s">
        <v>6</v>
      </c>
      <c r="E524" t="s">
        <v>114</v>
      </c>
      <c r="F524">
        <v>-8</v>
      </c>
      <c r="G524">
        <v>202</v>
      </c>
      <c r="H524">
        <v>26</v>
      </c>
      <c r="I524">
        <v>8</v>
      </c>
      <c r="J524">
        <v>31</v>
      </c>
      <c r="K524">
        <v>5</v>
      </c>
      <c r="L524">
        <v>0.23799999999999999</v>
      </c>
      <c r="T524" s="127">
        <f t="shared" si="39"/>
        <v>522</v>
      </c>
      <c r="U524" t="str">
        <f t="shared" si="40"/>
        <v>H</v>
      </c>
      <c r="V524">
        <f>IF(U524="H",COUNTIF($U$3:$U524,"H"),"")</f>
        <v>304</v>
      </c>
      <c r="W524" t="str">
        <f>IF(U524="P",COUNTIF($U$3:$U524,"P"),"")</f>
        <v/>
      </c>
      <c r="X524" s="76" t="str">
        <f t="shared" si="41"/>
        <v>Clint Frazier</v>
      </c>
      <c r="Y524" t="str">
        <f>IFERROR(VLOOKUP($X524,PITCH!$B$7:$AJ$2004,29,FALSE),"")</f>
        <v/>
      </c>
      <c r="Z524" t="str">
        <f>IFERROR(VLOOKUP($X524,PITCH!$B$7:$AJ$2004,30,FALSE),"")</f>
        <v/>
      </c>
      <c r="AA524" t="str">
        <f>IFERROR(VLOOKUP($X524,PITCH!$B$7:$AJ$2004,31,FALSE),"")</f>
        <v/>
      </c>
      <c r="AB524" t="str">
        <f>IFERROR(VLOOKUP($X524,PITCH!$B$7:$AJ$2004,1,FALSE),"")</f>
        <v/>
      </c>
      <c r="AD524" s="108" t="str">
        <f>IFERROR(VLOOKUP($X524,Prospects!$A$3:$K$281,1,FALSE),"")</f>
        <v/>
      </c>
      <c r="AE524" s="108" t="str">
        <f>IFERROR(VLOOKUP($X524,Prospects!$A$3:$K$281,9,FALSE),"")</f>
        <v/>
      </c>
      <c r="AF524" s="108" t="str">
        <f>IFERROR(VLOOKUP($X524,Prospects!$A$3:$K$281,2,FALSE),"")</f>
        <v/>
      </c>
      <c r="AG524" s="110" t="str">
        <f>IFERROR(VLOOKUP($X524,Prospects!$A$3:$K$281,10,FALSE),"")</f>
        <v/>
      </c>
      <c r="AH524" s="110" t="str">
        <f>IFERROR(VLOOKUP($X524,Prospects!$A$3:$K$281,11,FALSE),"")</f>
        <v/>
      </c>
      <c r="AI524" s="110" t="str">
        <f>IFERROR(VLOOKUP($X524,Prospects!$A$3:$K$281,3,FALSE),"")</f>
        <v/>
      </c>
      <c r="AJ524" s="110" t="str">
        <f>IFERROR(VLOOKUP($X524,Prospects!$A$3:$K$281,4,FALSE),"")</f>
        <v/>
      </c>
      <c r="AK524" s="110" t="str">
        <f>IFERROR(VLOOKUP($X524,Prospects!$A$3:$K$281,5,FALSE),"")</f>
        <v/>
      </c>
      <c r="AL524" s="110" t="str">
        <f>IFERROR(VLOOKUP($X524,Prospects!$A$3:$K$281,6,FALSE),"")</f>
        <v/>
      </c>
      <c r="AN524" s="108" t="str">
        <f>IFERROR(VLOOKUP($X524,KEEPERS!$A$3:$H$300,1,FALSE),"")</f>
        <v/>
      </c>
      <c r="AO524" s="108" t="str">
        <f>IFERROR(VLOOKUP($X524,KEEPERS!$A$3:$H$300,5,FALSE),"")</f>
        <v/>
      </c>
      <c r="AP524" s="108" t="str">
        <f>IFERROR(VLOOKUP($X524,KEEPERS!$A$3:$H$300,2,FALSE),"")</f>
        <v/>
      </c>
      <c r="AQ524" s="110" t="str">
        <f>IFERROR(VLOOKUP($X524,KEEPERS!$A$3:$H$300,6,FALSE),"")</f>
        <v/>
      </c>
      <c r="AR524" s="110" t="str">
        <f>IFERROR(VLOOKUP($X524,KEEPERS!$A$3:$H$300,7,FALSE),"")</f>
        <v/>
      </c>
      <c r="AT524" s="110" t="str">
        <f>IFERROR(VLOOKUP($X524,HIT!$B$182:$AM$2000,1,FALSE),"")</f>
        <v>Clint Frazier</v>
      </c>
      <c r="AU524" s="407">
        <f>IFERROR(VLOOKUP($X524,HIT!$B$182:$AM$2000,32,FALSE),0)</f>
        <v>68.65000000000002</v>
      </c>
      <c r="AV524" s="407">
        <f>IFERROR(VLOOKUP($X524,HIT!$B$182:$AM$2000,33,FALSE),0)</f>
        <v>1.7162500000000005</v>
      </c>
      <c r="AW524" s="110" t="str">
        <f>IFERROR(VLOOKUP($X524,PITCH!$B$182:$AP$2000,1,FALSE),"")</f>
        <v/>
      </c>
      <c r="AX524" s="110">
        <f>IFERROR(VLOOKUP($X524,PITCH!$B$182:$AP$2000,35,FALSE),0)</f>
        <v>0</v>
      </c>
      <c r="AY524" s="110">
        <f>IFERROR(VLOOKUP($X524,PITCH!$B$182:$AP$2000,36,FALSE),0)</f>
        <v>0</v>
      </c>
      <c r="AZ524" s="408">
        <f t="shared" si="37"/>
        <v>68.65000000000002</v>
      </c>
      <c r="BA524" s="408">
        <f>IF(AZ524&gt;0,RANK(AZ524,AZ$3:AZ1184),"")</f>
        <v>561</v>
      </c>
      <c r="BB524" s="408">
        <f ca="1">IFERROR(VLOOKUP($X524,HIT!$B$182:$AP$2000,31,FALSE),0)</f>
        <v>159</v>
      </c>
      <c r="BC524" s="408">
        <f>IFERROR(VLOOKUP($X524,PITCH!$B$182:$AP$2000,34,FALSE),0)</f>
        <v>0</v>
      </c>
      <c r="BE524" s="110">
        <f>IFERROR(VLOOKUP($X524,OBP!$B$182:$AN$2001,32,FALSE),"")</f>
        <v>436</v>
      </c>
      <c r="BG524" s="110">
        <f>IFERROR(VLOOKUP($X524,OPS!$B$183:$AL$2002,31,FALSE),"")</f>
        <v>427</v>
      </c>
      <c r="BI524" s="110" t="str">
        <f>IFERROR(VLOOKUP($X524,PITCH!$B$205:$AP$2000,34,FALSE),"")</f>
        <v/>
      </c>
      <c r="BJ524" s="110" t="str">
        <f>IFERROR(VLOOKUP($X524,PITCH!$B$205:$AP$2000,34,FALSE),"")</f>
        <v/>
      </c>
      <c r="BK524" s="110" t="str">
        <f>IFERROR(VLOOKUP($X524,PITCH!$B$205:$AP$2000,34,FALSE),"")</f>
        <v/>
      </c>
    </row>
    <row r="525" spans="2:63" x14ac:dyDescent="0.2">
      <c r="B525" t="s">
        <v>578</v>
      </c>
      <c r="C525" t="s">
        <v>122</v>
      </c>
      <c r="D525" t="s">
        <v>9</v>
      </c>
      <c r="E525" t="s">
        <v>9</v>
      </c>
      <c r="F525">
        <v>-8</v>
      </c>
      <c r="M525">
        <v>69</v>
      </c>
      <c r="N525">
        <v>4</v>
      </c>
      <c r="O525">
        <v>4</v>
      </c>
      <c r="P525">
        <v>3.87</v>
      </c>
      <c r="Q525">
        <v>1.29</v>
      </c>
      <c r="R525">
        <v>54</v>
      </c>
      <c r="T525" s="127">
        <f t="shared" si="39"/>
        <v>523</v>
      </c>
      <c r="U525" t="str">
        <f t="shared" si="40"/>
        <v>P</v>
      </c>
      <c r="V525" t="str">
        <f>IF(U525="H",COUNTIF($U$3:$U525,"H"),"")</f>
        <v/>
      </c>
      <c r="W525">
        <f>IF(U525="P",COUNTIF($U$3:$U525,"P"),"")</f>
        <v>219</v>
      </c>
      <c r="X525" s="76" t="str">
        <f t="shared" si="41"/>
        <v>Jared Hughes</v>
      </c>
      <c r="Y525">
        <f>IFERROR(VLOOKUP($X525,PITCH!$B$7:$AJ$2004,29,FALSE),"")</f>
        <v>7.1949509116409542</v>
      </c>
      <c r="Z525">
        <f>IFERROR(VLOOKUP($X525,PITCH!$B$7:$AJ$2004,30,FALSE),"")</f>
        <v>3.4081346423562415</v>
      </c>
      <c r="AA525">
        <f>IFERROR(VLOOKUP($X525,PITCH!$B$7:$AJ$2004,31,FALSE),"")</f>
        <v>3.7868162692847127</v>
      </c>
      <c r="AB525" t="str">
        <f>IFERROR(VLOOKUP($X525,PITCH!$B$7:$AJ$2004,1,FALSE),"")</f>
        <v>Jared Hughes</v>
      </c>
      <c r="AD525" s="108" t="str">
        <f>IFERROR(VLOOKUP($X525,Prospects!$A$3:$K$281,1,FALSE),"")</f>
        <v/>
      </c>
      <c r="AE525" s="108" t="str">
        <f>IFERROR(VLOOKUP($X525,Prospects!$A$3:$K$281,9,FALSE),"")</f>
        <v/>
      </c>
      <c r="AF525" s="108" t="str">
        <f>IFERROR(VLOOKUP($X525,Prospects!$A$3:$K$281,2,FALSE),"")</f>
        <v/>
      </c>
      <c r="AG525" s="110" t="str">
        <f>IFERROR(VLOOKUP($X525,Prospects!$A$3:$K$281,10,FALSE),"")</f>
        <v/>
      </c>
      <c r="AH525" s="110" t="str">
        <f>IFERROR(VLOOKUP($X525,Prospects!$A$3:$K$281,11,FALSE),"")</f>
        <v/>
      </c>
      <c r="AI525" s="110" t="str">
        <f>IFERROR(VLOOKUP($X525,Prospects!$A$3:$K$281,3,FALSE),"")</f>
        <v/>
      </c>
      <c r="AJ525" s="110" t="str">
        <f>IFERROR(VLOOKUP($X525,Prospects!$A$3:$K$281,4,FALSE),"")</f>
        <v/>
      </c>
      <c r="AK525" s="110" t="str">
        <f>IFERROR(VLOOKUP($X525,Prospects!$A$3:$K$281,5,FALSE),"")</f>
        <v/>
      </c>
      <c r="AL525" s="110" t="str">
        <f>IFERROR(VLOOKUP($X525,Prospects!$A$3:$K$281,6,FALSE),"")</f>
        <v/>
      </c>
      <c r="AN525" s="108" t="str">
        <f>IFERROR(VLOOKUP($X525,KEEPERS!$A$3:$H$300,1,FALSE),"")</f>
        <v/>
      </c>
      <c r="AO525" s="108" t="str">
        <f>IFERROR(VLOOKUP($X525,KEEPERS!$A$3:$H$300,5,FALSE),"")</f>
        <v/>
      </c>
      <c r="AP525" s="108" t="str">
        <f>IFERROR(VLOOKUP($X525,KEEPERS!$A$3:$H$300,2,FALSE),"")</f>
        <v/>
      </c>
      <c r="AQ525" s="110" t="str">
        <f>IFERROR(VLOOKUP($X525,KEEPERS!$A$3:$H$300,6,FALSE),"")</f>
        <v/>
      </c>
      <c r="AR525" s="110" t="str">
        <f>IFERROR(VLOOKUP($X525,KEEPERS!$A$3:$H$300,7,FALSE),"")</f>
        <v/>
      </c>
      <c r="AT525" s="110" t="str">
        <f>IFERROR(VLOOKUP($X525,HIT!$B$182:$AM$2000,1,FALSE),"")</f>
        <v/>
      </c>
      <c r="AU525" s="407">
        <f>IFERROR(VLOOKUP($X525,HIT!$B$182:$AM$2000,32,FALSE),0)</f>
        <v>0</v>
      </c>
      <c r="AV525" s="407">
        <f>IFERROR(VLOOKUP($X525,HIT!$B$182:$AM$2000,33,FALSE),0)</f>
        <v>0</v>
      </c>
      <c r="AW525" s="110" t="str">
        <f>IFERROR(VLOOKUP($X525,PITCH!$B$182:$AP$2000,1,FALSE),"")</f>
        <v>Jared Hughes</v>
      </c>
      <c r="AX525" s="110">
        <f>IFERROR(VLOOKUP($X525,PITCH!$B$182:$AP$2000,35,FALSE),0)</f>
        <v>142.39999999999998</v>
      </c>
      <c r="AY525" s="110">
        <f>IFERROR(VLOOKUP($X525,PITCH!$B$182:$AP$2000,36,FALSE),0)</f>
        <v>2.1907692307692304</v>
      </c>
      <c r="AZ525" s="408">
        <f t="shared" si="37"/>
        <v>142.39999999999998</v>
      </c>
      <c r="BA525" s="408">
        <f>IF(AZ525&gt;0,RANK(AZ525,AZ$3:AZ1185),"")</f>
        <v>478</v>
      </c>
      <c r="BB525" s="408">
        <f>IFERROR(VLOOKUP($X525,HIT!$B$182:$AP$2000,31,FALSE),0)</f>
        <v>0</v>
      </c>
      <c r="BC525" s="408">
        <f ca="1">IFERROR(VLOOKUP($X525,PITCH!$B$182:$AP$2000,34,FALSE),0)</f>
        <v>347</v>
      </c>
      <c r="BE525" s="110" t="str">
        <f>IFERROR(VLOOKUP($X525,OBP!$B$182:$AN$2001,32,FALSE),"")</f>
        <v/>
      </c>
      <c r="BG525" s="110" t="str">
        <f>IFERROR(VLOOKUP($X525,OPS!$B$183:$AL$2002,31,FALSE),"")</f>
        <v/>
      </c>
      <c r="BI525" s="110">
        <f ca="1">IFERROR(VLOOKUP($X525,PITCH!$B$205:$AP$2000,34,FALSE),"")</f>
        <v>347</v>
      </c>
      <c r="BJ525" s="110">
        <f ca="1">IFERROR(VLOOKUP($X525,PITCH!$B$205:$AP$2000,34,FALSE),"")</f>
        <v>347</v>
      </c>
      <c r="BK525" s="110">
        <f ca="1">IFERROR(VLOOKUP($X525,PITCH!$B$205:$AP$2000,34,FALSE),"")</f>
        <v>347</v>
      </c>
    </row>
    <row r="526" spans="2:63" x14ac:dyDescent="0.2">
      <c r="B526" t="s">
        <v>767</v>
      </c>
      <c r="C526" t="s">
        <v>718</v>
      </c>
      <c r="D526" t="s">
        <v>112</v>
      </c>
      <c r="E526" t="s">
        <v>426</v>
      </c>
      <c r="F526">
        <v>-8</v>
      </c>
      <c r="G526">
        <v>158</v>
      </c>
      <c r="H526">
        <v>15</v>
      </c>
      <c r="I526">
        <v>6</v>
      </c>
      <c r="J526">
        <v>28</v>
      </c>
      <c r="K526">
        <v>2</v>
      </c>
      <c r="L526">
        <v>0.245</v>
      </c>
      <c r="T526" s="127">
        <f t="shared" si="39"/>
        <v>524</v>
      </c>
      <c r="U526" t="str">
        <f t="shared" si="40"/>
        <v>H</v>
      </c>
      <c r="V526">
        <f>IF(U526="H",COUNTIF($U$3:$U526,"H"),"")</f>
        <v>305</v>
      </c>
      <c r="W526" t="str">
        <f>IF(U526="P",COUNTIF($U$3:$U526,"P"),"")</f>
        <v/>
      </c>
      <c r="X526" s="76" t="str">
        <f t="shared" si="41"/>
        <v>Dominic Smith</v>
      </c>
      <c r="Y526" t="str">
        <f>IFERROR(VLOOKUP($X526,PITCH!$B$7:$AJ$2004,29,FALSE),"")</f>
        <v/>
      </c>
      <c r="Z526" t="str">
        <f>IFERROR(VLOOKUP($X526,PITCH!$B$7:$AJ$2004,30,FALSE),"")</f>
        <v/>
      </c>
      <c r="AA526" t="str">
        <f>IFERROR(VLOOKUP($X526,PITCH!$B$7:$AJ$2004,31,FALSE),"")</f>
        <v/>
      </c>
      <c r="AB526" t="str">
        <f>IFERROR(VLOOKUP($X526,PITCH!$B$7:$AJ$2004,1,FALSE),"")</f>
        <v/>
      </c>
      <c r="AD526" s="108" t="str">
        <f>IFERROR(VLOOKUP($X526,Prospects!$A$3:$K$281,1,FALSE),"")</f>
        <v/>
      </c>
      <c r="AE526" s="108" t="str">
        <f>IFERROR(VLOOKUP($X526,Prospects!$A$3:$K$281,9,FALSE),"")</f>
        <v/>
      </c>
      <c r="AF526" s="108" t="str">
        <f>IFERROR(VLOOKUP($X526,Prospects!$A$3:$K$281,2,FALSE),"")</f>
        <v/>
      </c>
      <c r="AG526" s="110" t="str">
        <f>IFERROR(VLOOKUP($X526,Prospects!$A$3:$K$281,10,FALSE),"")</f>
        <v/>
      </c>
      <c r="AH526" s="110" t="str">
        <f>IFERROR(VLOOKUP($X526,Prospects!$A$3:$K$281,11,FALSE),"")</f>
        <v/>
      </c>
      <c r="AI526" s="110" t="str">
        <f>IFERROR(VLOOKUP($X526,Prospects!$A$3:$K$281,3,FALSE),"")</f>
        <v/>
      </c>
      <c r="AJ526" s="110" t="str">
        <f>IFERROR(VLOOKUP($X526,Prospects!$A$3:$K$281,4,FALSE),"")</f>
        <v/>
      </c>
      <c r="AK526" s="110" t="str">
        <f>IFERROR(VLOOKUP($X526,Prospects!$A$3:$K$281,5,FALSE),"")</f>
        <v/>
      </c>
      <c r="AL526" s="110" t="str">
        <f>IFERROR(VLOOKUP($X526,Prospects!$A$3:$K$281,6,FALSE),"")</f>
        <v/>
      </c>
      <c r="AN526" s="108" t="str">
        <f>IFERROR(VLOOKUP($X526,KEEPERS!$A$3:$H$300,1,FALSE),"")</f>
        <v/>
      </c>
      <c r="AO526" s="108" t="str">
        <f>IFERROR(VLOOKUP($X526,KEEPERS!$A$3:$H$300,5,FALSE),"")</f>
        <v/>
      </c>
      <c r="AP526" s="108" t="str">
        <f>IFERROR(VLOOKUP($X526,KEEPERS!$A$3:$H$300,2,FALSE),"")</f>
        <v/>
      </c>
      <c r="AQ526" s="110" t="str">
        <f>IFERROR(VLOOKUP($X526,KEEPERS!$A$3:$H$300,6,FALSE),"")</f>
        <v/>
      </c>
      <c r="AR526" s="110" t="str">
        <f>IFERROR(VLOOKUP($X526,KEEPERS!$A$3:$H$300,7,FALSE),"")</f>
        <v/>
      </c>
      <c r="AT526" s="110" t="str">
        <f>IFERROR(VLOOKUP($X526,HIT!$B$182:$AM$2000,1,FALSE),"")</f>
        <v>Dominic Smith</v>
      </c>
      <c r="AU526" s="407">
        <f>IFERROR(VLOOKUP($X526,HIT!$B$182:$AM$2000,32,FALSE),0)</f>
        <v>29.749999999999993</v>
      </c>
      <c r="AV526" s="407">
        <f>IFERROR(VLOOKUP($X526,HIT!$B$182:$AM$2000,33,FALSE),0)</f>
        <v>1.3522727272727268</v>
      </c>
      <c r="AW526" s="110" t="str">
        <f>IFERROR(VLOOKUP($X526,PITCH!$B$182:$AP$2000,1,FALSE),"")</f>
        <v/>
      </c>
      <c r="AX526" s="110">
        <f>IFERROR(VLOOKUP($X526,PITCH!$B$182:$AP$2000,35,FALSE),0)</f>
        <v>0</v>
      </c>
      <c r="AY526" s="110">
        <f>IFERROR(VLOOKUP($X526,PITCH!$B$182:$AP$2000,36,FALSE),0)</f>
        <v>0</v>
      </c>
      <c r="AZ526" s="408">
        <f t="shared" si="37"/>
        <v>29.749999999999993</v>
      </c>
      <c r="BA526" s="408">
        <f>IF(AZ526&gt;0,RANK(AZ526,AZ$3:AZ1186),"")</f>
        <v>575</v>
      </c>
      <c r="BB526" s="408">
        <f ca="1">IFERROR(VLOOKUP($X526,HIT!$B$182:$AP$2000,31,FALSE),0)</f>
        <v>361</v>
      </c>
      <c r="BC526" s="408">
        <f>IFERROR(VLOOKUP($X526,PITCH!$B$182:$AP$2000,34,FALSE),0)</f>
        <v>0</v>
      </c>
      <c r="BE526" s="110">
        <f>IFERROR(VLOOKUP($X526,OBP!$B$182:$AN$2001,32,FALSE),"")</f>
        <v>558</v>
      </c>
      <c r="BG526" s="110">
        <f>IFERROR(VLOOKUP($X526,OPS!$B$183:$AL$2002,31,FALSE),"")</f>
        <v>552</v>
      </c>
      <c r="BI526" s="110" t="str">
        <f>IFERROR(VLOOKUP($X526,PITCH!$B$205:$AP$2000,34,FALSE),"")</f>
        <v/>
      </c>
      <c r="BJ526" s="110" t="str">
        <f>IFERROR(VLOOKUP($X526,PITCH!$B$205:$AP$2000,34,FALSE),"")</f>
        <v/>
      </c>
      <c r="BK526" s="110" t="str">
        <f>IFERROR(VLOOKUP($X526,PITCH!$B$205:$AP$2000,34,FALSE),"")</f>
        <v/>
      </c>
    </row>
    <row r="527" spans="2:63" x14ac:dyDescent="0.2">
      <c r="B527" t="s">
        <v>214</v>
      </c>
      <c r="C527" t="s">
        <v>132</v>
      </c>
      <c r="D527" t="s">
        <v>116</v>
      </c>
      <c r="E527" t="s">
        <v>3431</v>
      </c>
      <c r="F527">
        <v>-8</v>
      </c>
      <c r="G527">
        <v>288</v>
      </c>
      <c r="H527">
        <v>28</v>
      </c>
      <c r="I527">
        <v>12</v>
      </c>
      <c r="J527">
        <v>32</v>
      </c>
      <c r="K527">
        <v>2</v>
      </c>
      <c r="L527">
        <v>0.25700000000000001</v>
      </c>
      <c r="T527" s="127">
        <f t="shared" si="39"/>
        <v>525</v>
      </c>
      <c r="U527" t="str">
        <f t="shared" si="40"/>
        <v>H</v>
      </c>
      <c r="V527">
        <f>IF(U527="H",COUNTIF($U$3:$U527,"H"),"")</f>
        <v>306</v>
      </c>
      <c r="W527" t="str">
        <f>IF(U527="P",COUNTIF($U$3:$U527,"P"),"")</f>
        <v/>
      </c>
      <c r="X527" s="76" t="str">
        <f t="shared" si="41"/>
        <v>Jedd Gyorko</v>
      </c>
      <c r="Y527" t="str">
        <f>IFERROR(VLOOKUP($X527,PITCH!$B$7:$AJ$2004,29,FALSE),"")</f>
        <v/>
      </c>
      <c r="Z527" t="str">
        <f>IFERROR(VLOOKUP($X527,PITCH!$B$7:$AJ$2004,30,FALSE),"")</f>
        <v/>
      </c>
      <c r="AA527" t="str">
        <f>IFERROR(VLOOKUP($X527,PITCH!$B$7:$AJ$2004,31,FALSE),"")</f>
        <v/>
      </c>
      <c r="AB527" t="str">
        <f>IFERROR(VLOOKUP($X527,PITCH!$B$7:$AJ$2004,1,FALSE),"")</f>
        <v/>
      </c>
      <c r="AD527" s="108" t="str">
        <f>IFERROR(VLOOKUP($X527,Prospects!$A$3:$K$281,1,FALSE),"")</f>
        <v/>
      </c>
      <c r="AE527" s="108" t="str">
        <f>IFERROR(VLOOKUP($X527,Prospects!$A$3:$K$281,9,FALSE),"")</f>
        <v/>
      </c>
      <c r="AF527" s="108" t="str">
        <f>IFERROR(VLOOKUP($X527,Prospects!$A$3:$K$281,2,FALSE),"")</f>
        <v/>
      </c>
      <c r="AG527" s="110" t="str">
        <f>IFERROR(VLOOKUP($X527,Prospects!$A$3:$K$281,10,FALSE),"")</f>
        <v/>
      </c>
      <c r="AH527" s="110" t="str">
        <f>IFERROR(VLOOKUP($X527,Prospects!$A$3:$K$281,11,FALSE),"")</f>
        <v/>
      </c>
      <c r="AI527" s="110" t="str">
        <f>IFERROR(VLOOKUP($X527,Prospects!$A$3:$K$281,3,FALSE),"")</f>
        <v/>
      </c>
      <c r="AJ527" s="110" t="str">
        <f>IFERROR(VLOOKUP($X527,Prospects!$A$3:$K$281,4,FALSE),"")</f>
        <v/>
      </c>
      <c r="AK527" s="110" t="str">
        <f>IFERROR(VLOOKUP($X527,Prospects!$A$3:$K$281,5,FALSE),"")</f>
        <v/>
      </c>
      <c r="AL527" s="110" t="str">
        <f>IFERROR(VLOOKUP($X527,Prospects!$A$3:$K$281,6,FALSE),"")</f>
        <v/>
      </c>
      <c r="AN527" s="108" t="str">
        <f>IFERROR(VLOOKUP($X527,KEEPERS!$A$3:$H$300,1,FALSE),"")</f>
        <v/>
      </c>
      <c r="AO527" s="108" t="str">
        <f>IFERROR(VLOOKUP($X527,KEEPERS!$A$3:$H$300,5,FALSE),"")</f>
        <v/>
      </c>
      <c r="AP527" s="108" t="str">
        <f>IFERROR(VLOOKUP($X527,KEEPERS!$A$3:$H$300,2,FALSE),"")</f>
        <v/>
      </c>
      <c r="AQ527" s="110" t="str">
        <f>IFERROR(VLOOKUP($X527,KEEPERS!$A$3:$H$300,6,FALSE),"")</f>
        <v/>
      </c>
      <c r="AR527" s="110" t="str">
        <f>IFERROR(VLOOKUP($X527,KEEPERS!$A$3:$H$300,7,FALSE),"")</f>
        <v/>
      </c>
      <c r="AT527" s="110" t="str">
        <f>IFERROR(VLOOKUP($X527,HIT!$B$182:$AM$2000,1,FALSE),"")</f>
        <v>Jedd Gyorko</v>
      </c>
      <c r="AU527" s="407">
        <f>IFERROR(VLOOKUP($X527,HIT!$B$182:$AM$2000,32,FALSE),0)</f>
        <v>158.30000000000001</v>
      </c>
      <c r="AV527" s="407">
        <f>IFERROR(VLOOKUP($X527,HIT!$B$182:$AM$2000,33,FALSE),0)</f>
        <v>1.9543209876543211</v>
      </c>
      <c r="AW527" s="110" t="str">
        <f>IFERROR(VLOOKUP($X527,PITCH!$B$182:$AP$2000,1,FALSE),"")</f>
        <v/>
      </c>
      <c r="AX527" s="110">
        <f>IFERROR(VLOOKUP($X527,PITCH!$B$182:$AP$2000,35,FALSE),0)</f>
        <v>0</v>
      </c>
      <c r="AY527" s="110">
        <f>IFERROR(VLOOKUP($X527,PITCH!$B$182:$AP$2000,36,FALSE),0)</f>
        <v>0</v>
      </c>
      <c r="AZ527" s="408">
        <f t="shared" si="37"/>
        <v>158.30000000000001</v>
      </c>
      <c r="BA527" s="408">
        <f>IF(AZ527&gt;0,RANK(AZ527,AZ$3:AZ1187),"")</f>
        <v>445</v>
      </c>
      <c r="BB527" s="408">
        <f ca="1">IFERROR(VLOOKUP($X527,HIT!$B$182:$AP$2000,31,FALSE),0)</f>
        <v>179</v>
      </c>
      <c r="BC527" s="408">
        <f>IFERROR(VLOOKUP($X527,PITCH!$B$182:$AP$2000,34,FALSE),0)</f>
        <v>0</v>
      </c>
      <c r="BE527" s="110">
        <f>IFERROR(VLOOKUP($X527,OBP!$B$182:$AN$2001,32,FALSE),"")</f>
        <v>343</v>
      </c>
      <c r="BG527" s="110">
        <f>IFERROR(VLOOKUP($X527,OPS!$B$183:$AL$2002,31,FALSE),"")</f>
        <v>343</v>
      </c>
      <c r="BI527" s="110" t="str">
        <f>IFERROR(VLOOKUP($X527,PITCH!$B$205:$AP$2000,34,FALSE),"")</f>
        <v/>
      </c>
      <c r="BJ527" s="110" t="str">
        <f>IFERROR(VLOOKUP($X527,PITCH!$B$205:$AP$2000,34,FALSE),"")</f>
        <v/>
      </c>
      <c r="BK527" s="110" t="str">
        <f>IFERROR(VLOOKUP($X527,PITCH!$B$205:$AP$2000,34,FALSE),"")</f>
        <v/>
      </c>
    </row>
    <row r="528" spans="2:63" x14ac:dyDescent="0.2">
      <c r="B528" t="s">
        <v>1514</v>
      </c>
      <c r="C528" t="s">
        <v>140</v>
      </c>
      <c r="D528" t="s">
        <v>114</v>
      </c>
      <c r="E528" t="s">
        <v>114</v>
      </c>
      <c r="F528">
        <v>-8</v>
      </c>
      <c r="G528">
        <v>278</v>
      </c>
      <c r="H528">
        <v>24</v>
      </c>
      <c r="I528">
        <v>9</v>
      </c>
      <c r="J528">
        <v>29</v>
      </c>
      <c r="K528">
        <v>12</v>
      </c>
      <c r="L528">
        <v>0.26400000000000001</v>
      </c>
      <c r="T528" s="127">
        <f t="shared" si="39"/>
        <v>526</v>
      </c>
      <c r="U528" t="str">
        <f t="shared" si="40"/>
        <v>H</v>
      </c>
      <c r="V528">
        <f>IF(U528="H",COUNTIF($U$3:$U528,"H"),"")</f>
        <v>307</v>
      </c>
      <c r="W528" t="str">
        <f>IF(U528="P",COUNTIF($U$3:$U528,"P"),"")</f>
        <v/>
      </c>
      <c r="X528" s="76" t="str">
        <f t="shared" si="41"/>
        <v>Dustin Fowler</v>
      </c>
      <c r="Y528" t="str">
        <f>IFERROR(VLOOKUP($X528,PITCH!$B$7:$AJ$2004,29,FALSE),"")</f>
        <v/>
      </c>
      <c r="Z528" t="str">
        <f>IFERROR(VLOOKUP($X528,PITCH!$B$7:$AJ$2004,30,FALSE),"")</f>
        <v/>
      </c>
      <c r="AA528" t="str">
        <f>IFERROR(VLOOKUP($X528,PITCH!$B$7:$AJ$2004,31,FALSE),"")</f>
        <v/>
      </c>
      <c r="AB528" t="str">
        <f>IFERROR(VLOOKUP($X528,PITCH!$B$7:$AJ$2004,1,FALSE),"")</f>
        <v/>
      </c>
      <c r="AD528" s="108" t="str">
        <f>IFERROR(VLOOKUP($X528,Prospects!$A$3:$K$281,1,FALSE),"")</f>
        <v/>
      </c>
      <c r="AE528" s="108" t="str">
        <f>IFERROR(VLOOKUP($X528,Prospects!$A$3:$K$281,9,FALSE),"")</f>
        <v/>
      </c>
      <c r="AF528" s="108" t="str">
        <f>IFERROR(VLOOKUP($X528,Prospects!$A$3:$K$281,2,FALSE),"")</f>
        <v/>
      </c>
      <c r="AG528" s="110" t="str">
        <f>IFERROR(VLOOKUP($X528,Prospects!$A$3:$K$281,10,FALSE),"")</f>
        <v/>
      </c>
      <c r="AH528" s="110" t="str">
        <f>IFERROR(VLOOKUP($X528,Prospects!$A$3:$K$281,11,FALSE),"")</f>
        <v/>
      </c>
      <c r="AI528" s="110" t="str">
        <f>IFERROR(VLOOKUP($X528,Prospects!$A$3:$K$281,3,FALSE),"")</f>
        <v/>
      </c>
      <c r="AJ528" s="110" t="str">
        <f>IFERROR(VLOOKUP($X528,Prospects!$A$3:$K$281,4,FALSE),"")</f>
        <v/>
      </c>
      <c r="AK528" s="110" t="str">
        <f>IFERROR(VLOOKUP($X528,Prospects!$A$3:$K$281,5,FALSE),"")</f>
        <v/>
      </c>
      <c r="AL528" s="110" t="str">
        <f>IFERROR(VLOOKUP($X528,Prospects!$A$3:$K$281,6,FALSE),"")</f>
        <v/>
      </c>
      <c r="AN528" s="108" t="str">
        <f>IFERROR(VLOOKUP($X528,KEEPERS!$A$3:$H$300,1,FALSE),"")</f>
        <v/>
      </c>
      <c r="AO528" s="108" t="str">
        <f>IFERROR(VLOOKUP($X528,KEEPERS!$A$3:$H$300,5,FALSE),"")</f>
        <v/>
      </c>
      <c r="AP528" s="108" t="str">
        <f>IFERROR(VLOOKUP($X528,KEEPERS!$A$3:$H$300,2,FALSE),"")</f>
        <v/>
      </c>
      <c r="AQ528" s="110" t="str">
        <f>IFERROR(VLOOKUP($X528,KEEPERS!$A$3:$H$300,6,FALSE),"")</f>
        <v/>
      </c>
      <c r="AR528" s="110" t="str">
        <f>IFERROR(VLOOKUP($X528,KEEPERS!$A$3:$H$300,7,FALSE),"")</f>
        <v/>
      </c>
      <c r="AT528" s="110" t="str">
        <f>IFERROR(VLOOKUP($X528,HIT!$B$182:$AM$2000,1,FALSE),"")</f>
        <v>Dustin Fowler</v>
      </c>
      <c r="AU528" s="407">
        <f>IFERROR(VLOOKUP($X528,HIT!$B$182:$AM$2000,32,FALSE),0)</f>
        <v>116.00000000000001</v>
      </c>
      <c r="AV528" s="407">
        <f>IFERROR(VLOOKUP($X528,HIT!$B$182:$AM$2000,33,FALSE),0)</f>
        <v>1.9661016949152545</v>
      </c>
      <c r="AW528" s="110" t="str">
        <f>IFERROR(VLOOKUP($X528,PITCH!$B$182:$AP$2000,1,FALSE),"")</f>
        <v/>
      </c>
      <c r="AX528" s="110">
        <f>IFERROR(VLOOKUP($X528,PITCH!$B$182:$AP$2000,35,FALSE),0)</f>
        <v>0</v>
      </c>
      <c r="AY528" s="110">
        <f>IFERROR(VLOOKUP($X528,PITCH!$B$182:$AP$2000,36,FALSE),0)</f>
        <v>0</v>
      </c>
      <c r="AZ528" s="408">
        <f t="shared" si="37"/>
        <v>116.00000000000001</v>
      </c>
      <c r="BA528" s="408">
        <f>IF(AZ528&gt;0,RANK(AZ528,AZ$3:AZ1188),"")</f>
        <v>526</v>
      </c>
      <c r="BB528" s="408">
        <f ca="1">IFERROR(VLOOKUP($X528,HIT!$B$182:$AP$2000,31,FALSE),0)</f>
        <v>191</v>
      </c>
      <c r="BC528" s="408">
        <f>IFERROR(VLOOKUP($X528,PITCH!$B$182:$AP$2000,34,FALSE),0)</f>
        <v>0</v>
      </c>
      <c r="BE528" s="110">
        <f>IFERROR(VLOOKUP($X528,OBP!$B$182:$AN$2001,32,FALSE),"")</f>
        <v>378</v>
      </c>
      <c r="BG528" s="110">
        <f>IFERROR(VLOOKUP($X528,OPS!$B$183:$AL$2002,31,FALSE),"")</f>
        <v>367</v>
      </c>
      <c r="BI528" s="110" t="str">
        <f>IFERROR(VLOOKUP($X528,PITCH!$B$205:$AP$2000,34,FALSE),"")</f>
        <v/>
      </c>
      <c r="BJ528" s="110" t="str">
        <f>IFERROR(VLOOKUP($X528,PITCH!$B$205:$AP$2000,34,FALSE),"")</f>
        <v/>
      </c>
      <c r="BK528" s="110" t="str">
        <f>IFERROR(VLOOKUP($X528,PITCH!$B$205:$AP$2000,34,FALSE),"")</f>
        <v/>
      </c>
    </row>
    <row r="529" spans="2:63" x14ac:dyDescent="0.2">
      <c r="B529" t="s">
        <v>271</v>
      </c>
      <c r="C529" t="s">
        <v>130</v>
      </c>
      <c r="D529" t="s">
        <v>111</v>
      </c>
      <c r="E529" t="s">
        <v>111</v>
      </c>
      <c r="F529">
        <v>-8</v>
      </c>
      <c r="M529">
        <v>141</v>
      </c>
      <c r="N529">
        <v>7</v>
      </c>
      <c r="O529">
        <v>0</v>
      </c>
      <c r="P529">
        <v>4.43</v>
      </c>
      <c r="Q529">
        <v>1.33</v>
      </c>
      <c r="R529">
        <v>118</v>
      </c>
      <c r="T529" s="127">
        <f t="shared" si="39"/>
        <v>527</v>
      </c>
      <c r="U529" t="str">
        <f t="shared" si="40"/>
        <v>P</v>
      </c>
      <c r="V529" t="str">
        <f>IF(U529="H",COUNTIF($U$3:$U529,"H"),"")</f>
        <v/>
      </c>
      <c r="W529">
        <f>IF(U529="P",COUNTIF($U$3:$U529,"P"),"")</f>
        <v>220</v>
      </c>
      <c r="X529" s="76" t="str">
        <f t="shared" si="41"/>
        <v>Jeff Samardzija</v>
      </c>
      <c r="Y529">
        <f>IFERROR(VLOOKUP($X529,PITCH!$B$7:$AJ$2004,29,FALSE),"")</f>
        <v>7.2798854688618473</v>
      </c>
      <c r="Z529">
        <f>IFERROR(VLOOKUP($X529,PITCH!$B$7:$AJ$2004,30,FALSE),"")</f>
        <v>2.5769506084466718</v>
      </c>
      <c r="AA529">
        <f>IFERROR(VLOOKUP($X529,PITCH!$B$7:$AJ$2004,31,FALSE),"")</f>
        <v>4.7029348604151755</v>
      </c>
      <c r="AB529" t="str">
        <f>IFERROR(VLOOKUP($X529,PITCH!$B$7:$AJ$2004,1,FALSE),"")</f>
        <v>Jeff Samardzija</v>
      </c>
      <c r="AD529" s="108" t="str">
        <f>IFERROR(VLOOKUP($X529,Prospects!$A$3:$K$281,1,FALSE),"")</f>
        <v/>
      </c>
      <c r="AE529" s="108" t="str">
        <f>IFERROR(VLOOKUP($X529,Prospects!$A$3:$K$281,9,FALSE),"")</f>
        <v/>
      </c>
      <c r="AF529" s="108" t="str">
        <f>IFERROR(VLOOKUP($X529,Prospects!$A$3:$K$281,2,FALSE),"")</f>
        <v/>
      </c>
      <c r="AG529" s="110" t="str">
        <f>IFERROR(VLOOKUP($X529,Prospects!$A$3:$K$281,10,FALSE),"")</f>
        <v/>
      </c>
      <c r="AH529" s="110" t="str">
        <f>IFERROR(VLOOKUP($X529,Prospects!$A$3:$K$281,11,FALSE),"")</f>
        <v/>
      </c>
      <c r="AI529" s="110" t="str">
        <f>IFERROR(VLOOKUP($X529,Prospects!$A$3:$K$281,3,FALSE),"")</f>
        <v/>
      </c>
      <c r="AJ529" s="110" t="str">
        <f>IFERROR(VLOOKUP($X529,Prospects!$A$3:$K$281,4,FALSE),"")</f>
        <v/>
      </c>
      <c r="AK529" s="110" t="str">
        <f>IFERROR(VLOOKUP($X529,Prospects!$A$3:$K$281,5,FALSE),"")</f>
        <v/>
      </c>
      <c r="AL529" s="110" t="str">
        <f>IFERROR(VLOOKUP($X529,Prospects!$A$3:$K$281,6,FALSE),"")</f>
        <v/>
      </c>
      <c r="AN529" s="108" t="str">
        <f>IFERROR(VLOOKUP($X529,KEEPERS!$A$3:$H$300,1,FALSE),"")</f>
        <v/>
      </c>
      <c r="AO529" s="108" t="str">
        <f>IFERROR(VLOOKUP($X529,KEEPERS!$A$3:$H$300,5,FALSE),"")</f>
        <v/>
      </c>
      <c r="AP529" s="108" t="str">
        <f>IFERROR(VLOOKUP($X529,KEEPERS!$A$3:$H$300,2,FALSE),"")</f>
        <v/>
      </c>
      <c r="AQ529" s="110" t="str">
        <f>IFERROR(VLOOKUP($X529,KEEPERS!$A$3:$H$300,6,FALSE),"")</f>
        <v/>
      </c>
      <c r="AR529" s="110" t="str">
        <f>IFERROR(VLOOKUP($X529,KEEPERS!$A$3:$H$300,7,FALSE),"")</f>
        <v/>
      </c>
      <c r="AT529" s="110" t="str">
        <f>IFERROR(VLOOKUP($X529,HIT!$B$182:$AM$2000,1,FALSE),"")</f>
        <v/>
      </c>
      <c r="AU529" s="407">
        <f>IFERROR(VLOOKUP($X529,HIT!$B$182:$AM$2000,32,FALSE),0)</f>
        <v>0</v>
      </c>
      <c r="AV529" s="407">
        <f>IFERROR(VLOOKUP($X529,HIT!$B$182:$AM$2000,33,FALSE),0)</f>
        <v>0</v>
      </c>
      <c r="AW529" s="110" t="str">
        <f>IFERROR(VLOOKUP($X529,PITCH!$B$182:$AP$2000,1,FALSE),"")</f>
        <v>Jeff Samardzija</v>
      </c>
      <c r="AX529" s="110">
        <f>IFERROR(VLOOKUP($X529,PITCH!$B$182:$AP$2000,35,FALSE),0)</f>
        <v>267.59999999999997</v>
      </c>
      <c r="AY529" s="110">
        <f>IFERROR(VLOOKUP($X529,PITCH!$B$182:$AP$2000,36,FALSE),0)</f>
        <v>10.703999999999999</v>
      </c>
      <c r="AZ529" s="408">
        <f t="shared" si="37"/>
        <v>267.59999999999997</v>
      </c>
      <c r="BA529" s="408">
        <f>IF(AZ529&gt;0,RANK(AZ529,AZ$3:AZ1189),"")</f>
        <v>305</v>
      </c>
      <c r="BB529" s="408">
        <f>IFERROR(VLOOKUP($X529,HIT!$B$182:$AP$2000,31,FALSE),0)</f>
        <v>0</v>
      </c>
      <c r="BC529" s="408">
        <f ca="1">IFERROR(VLOOKUP($X529,PITCH!$B$182:$AP$2000,34,FALSE),0)</f>
        <v>85</v>
      </c>
      <c r="BE529" s="110" t="str">
        <f>IFERROR(VLOOKUP($X529,OBP!$B$182:$AN$2001,32,FALSE),"")</f>
        <v/>
      </c>
      <c r="BG529" s="110" t="str">
        <f>IFERROR(VLOOKUP($X529,OPS!$B$183:$AL$2002,31,FALSE),"")</f>
        <v/>
      </c>
      <c r="BI529" s="110">
        <f ca="1">IFERROR(VLOOKUP($X529,PITCH!$B$205:$AP$2000,34,FALSE),"")</f>
        <v>85</v>
      </c>
      <c r="BJ529" s="110">
        <f ca="1">IFERROR(VLOOKUP($X529,PITCH!$B$205:$AP$2000,34,FALSE),"")</f>
        <v>85</v>
      </c>
      <c r="BK529" s="110">
        <f ca="1">IFERROR(VLOOKUP($X529,PITCH!$B$205:$AP$2000,34,FALSE),"")</f>
        <v>85</v>
      </c>
    </row>
    <row r="530" spans="2:63" x14ac:dyDescent="0.2">
      <c r="B530" t="s">
        <v>799</v>
      </c>
      <c r="C530" t="s">
        <v>134</v>
      </c>
      <c r="D530" t="s">
        <v>114</v>
      </c>
      <c r="E530" t="s">
        <v>114</v>
      </c>
      <c r="F530">
        <v>-8</v>
      </c>
      <c r="G530">
        <v>208</v>
      </c>
      <c r="H530">
        <v>32</v>
      </c>
      <c r="I530">
        <v>10</v>
      </c>
      <c r="J530">
        <v>38</v>
      </c>
      <c r="K530">
        <v>4</v>
      </c>
      <c r="L530">
        <v>0.26600000000000001</v>
      </c>
      <c r="T530" s="127">
        <f t="shared" si="39"/>
        <v>528</v>
      </c>
      <c r="U530" t="str">
        <f t="shared" si="40"/>
        <v>H</v>
      </c>
      <c r="V530">
        <f>IF(U530="H",COUNTIF($U$3:$U530,"H"),"")</f>
        <v>308</v>
      </c>
      <c r="W530" t="str">
        <f>IF(U530="P",COUNTIF($U$3:$U530,"P"),"")</f>
        <v/>
      </c>
      <c r="X530" s="76" t="str">
        <f t="shared" si="41"/>
        <v>Kyle Tucker</v>
      </c>
      <c r="Y530" t="str">
        <f>IFERROR(VLOOKUP($X530,PITCH!$B$7:$AJ$2004,29,FALSE),"")</f>
        <v/>
      </c>
      <c r="Z530" t="str">
        <f>IFERROR(VLOOKUP($X530,PITCH!$B$7:$AJ$2004,30,FALSE),"")</f>
        <v/>
      </c>
      <c r="AA530" t="str">
        <f>IFERROR(VLOOKUP($X530,PITCH!$B$7:$AJ$2004,31,FALSE),"")</f>
        <v/>
      </c>
      <c r="AB530" t="str">
        <f>IFERROR(VLOOKUP($X530,PITCH!$B$7:$AJ$2004,1,FALSE),"")</f>
        <v/>
      </c>
      <c r="AD530" s="108" t="str">
        <f>IFERROR(VLOOKUP($X530,Prospects!$A$3:$K$281,1,FALSE),"")</f>
        <v>Kyle Tucker</v>
      </c>
      <c r="AE530" s="108" t="str">
        <f>IFERROR(VLOOKUP($X530,Prospects!$A$3:$K$281,9,FALSE),"")</f>
        <v>H</v>
      </c>
      <c r="AF530" s="108">
        <f>IFERROR(VLOOKUP($X530,Prospects!$A$3:$K$281,2,FALSE),"")</f>
        <v>8</v>
      </c>
      <c r="AG530" s="110">
        <f>IFERROR(VLOOKUP($X530,Prospects!$A$3:$K$281,10,FALSE),"")</f>
        <v>8</v>
      </c>
      <c r="AH530" s="110" t="str">
        <f>IFERROR(VLOOKUP($X530,Prospects!$A$3:$K$281,11,FALSE),"")</f>
        <v/>
      </c>
      <c r="AI530" s="110" t="str">
        <f>IFERROR(VLOOKUP($X530,Prospects!$A$3:$K$281,3,FALSE),"")</f>
        <v>OF</v>
      </c>
      <c r="AJ530" s="110">
        <f>IFERROR(VLOOKUP($X530,Prospects!$A$3:$K$281,4,FALSE),"")</f>
        <v>2019</v>
      </c>
      <c r="AK530" s="110">
        <f>IFERROR(VLOOKUP($X530,Prospects!$A$3:$K$281,5,FALSE),"")</f>
        <v>0</v>
      </c>
      <c r="AL530" s="110" t="str">
        <f>IFERROR(VLOOKUP($X530,Prospects!$A$3:$K$281,6,FALSE),"")</f>
        <v>HOU</v>
      </c>
      <c r="AN530" s="108" t="str">
        <f>IFERROR(VLOOKUP($X530,KEEPERS!$A$3:$H$300,1,FALSE),"")</f>
        <v/>
      </c>
      <c r="AO530" s="108" t="str">
        <f>IFERROR(VLOOKUP($X530,KEEPERS!$A$3:$H$300,5,FALSE),"")</f>
        <v/>
      </c>
      <c r="AP530" s="108" t="str">
        <f>IFERROR(VLOOKUP($X530,KEEPERS!$A$3:$H$300,2,FALSE),"")</f>
        <v/>
      </c>
      <c r="AQ530" s="110" t="str">
        <f>IFERROR(VLOOKUP($X530,KEEPERS!$A$3:$H$300,6,FALSE),"")</f>
        <v/>
      </c>
      <c r="AR530" s="110" t="str">
        <f>IFERROR(VLOOKUP($X530,KEEPERS!$A$3:$H$300,7,FALSE),"")</f>
        <v/>
      </c>
      <c r="AT530" s="110" t="str">
        <f>IFERROR(VLOOKUP($X530,HIT!$B$182:$AM$2000,1,FALSE),"")</f>
        <v>Kyle Tucker</v>
      </c>
      <c r="AU530" s="407">
        <f>IFERROR(VLOOKUP($X530,HIT!$B$182:$AM$2000,32,FALSE),0)</f>
        <v>152.24999999999997</v>
      </c>
      <c r="AV530" s="407">
        <f>IFERROR(VLOOKUP($X530,HIT!$B$182:$AM$2000,33,FALSE),0)</f>
        <v>2.114583333333333</v>
      </c>
      <c r="AW530" s="110" t="str">
        <f>IFERROR(VLOOKUP($X530,PITCH!$B$182:$AP$2000,1,FALSE),"")</f>
        <v/>
      </c>
      <c r="AX530" s="110">
        <f>IFERROR(VLOOKUP($X530,PITCH!$B$182:$AP$2000,35,FALSE),0)</f>
        <v>0</v>
      </c>
      <c r="AY530" s="110">
        <f>IFERROR(VLOOKUP($X530,PITCH!$B$182:$AP$2000,36,FALSE),0)</f>
        <v>0</v>
      </c>
      <c r="AZ530" s="408">
        <f t="shared" si="37"/>
        <v>152.24999999999997</v>
      </c>
      <c r="BA530" s="408">
        <f>IF(AZ530&gt;0,RANK(AZ530,AZ$3:AZ1190),"")</f>
        <v>459</v>
      </c>
      <c r="BB530" s="408">
        <f ca="1">IFERROR(VLOOKUP($X530,HIT!$B$182:$AP$2000,31,FALSE),0)</f>
        <v>112</v>
      </c>
      <c r="BC530" s="408">
        <f>IFERROR(VLOOKUP($X530,PITCH!$B$182:$AP$2000,34,FALSE),0)</f>
        <v>0</v>
      </c>
      <c r="BE530" s="110">
        <f>IFERROR(VLOOKUP($X530,OBP!$B$182:$AN$2001,32,FALSE),"")</f>
        <v>318</v>
      </c>
      <c r="BG530" s="110">
        <f>IFERROR(VLOOKUP($X530,OPS!$B$183:$AL$2002,31,FALSE),"")</f>
        <v>303</v>
      </c>
      <c r="BI530" s="110" t="str">
        <f>IFERROR(VLOOKUP($X530,PITCH!$B$205:$AP$2000,34,FALSE),"")</f>
        <v/>
      </c>
      <c r="BJ530" s="110" t="str">
        <f>IFERROR(VLOOKUP($X530,PITCH!$B$205:$AP$2000,34,FALSE),"")</f>
        <v/>
      </c>
      <c r="BK530" s="110" t="str">
        <f>IFERROR(VLOOKUP($X530,PITCH!$B$205:$AP$2000,34,FALSE),"")</f>
        <v/>
      </c>
    </row>
    <row r="531" spans="2:63" x14ac:dyDescent="0.2">
      <c r="B531" t="s">
        <v>404</v>
      </c>
      <c r="C531" t="s">
        <v>716</v>
      </c>
      <c r="D531" t="s">
        <v>110</v>
      </c>
      <c r="E531" t="s">
        <v>110</v>
      </c>
      <c r="F531">
        <v>-8</v>
      </c>
      <c r="G531">
        <v>334</v>
      </c>
      <c r="H531">
        <v>36</v>
      </c>
      <c r="I531">
        <v>10</v>
      </c>
      <c r="J531">
        <v>39</v>
      </c>
      <c r="K531">
        <v>3</v>
      </c>
      <c r="L531">
        <v>0.24399999999999999</v>
      </c>
      <c r="T531" s="127">
        <f t="shared" si="39"/>
        <v>529</v>
      </c>
      <c r="U531" t="str">
        <f t="shared" ref="U531:U532" si="42">IF(D531="SP","P",IF(D531="RP","P",IF(D531=0,"","H")))</f>
        <v>H</v>
      </c>
      <c r="V531">
        <f>IF(U531="H",COUNTIF($U$3:$U531,"H"),"")</f>
        <v>309</v>
      </c>
      <c r="W531" t="str">
        <f>IF(U531="P",COUNTIF($U$3:$U531,"P"),"")</f>
        <v/>
      </c>
      <c r="X531" s="76" t="str">
        <f t="shared" ref="X531:X532" si="43">B531</f>
        <v>Addison Russell</v>
      </c>
      <c r="Y531" t="str">
        <f>IFERROR(VLOOKUP($X531,PITCH!$B$7:$AJ$2004,29,FALSE),"")</f>
        <v/>
      </c>
      <c r="Z531" t="str">
        <f>IFERROR(VLOOKUP($X531,PITCH!$B$7:$AJ$2004,30,FALSE),"")</f>
        <v/>
      </c>
      <c r="AA531" t="str">
        <f>IFERROR(VLOOKUP($X531,PITCH!$B$7:$AJ$2004,31,FALSE),"")</f>
        <v/>
      </c>
      <c r="AB531" t="str">
        <f>IFERROR(VLOOKUP($X531,PITCH!$B$7:$AJ$2004,1,FALSE),"")</f>
        <v/>
      </c>
      <c r="AD531" s="108" t="str">
        <f>IFERROR(VLOOKUP($X531,Prospects!$A$3:$K$281,1,FALSE),"")</f>
        <v/>
      </c>
      <c r="AE531" s="108" t="str">
        <f>IFERROR(VLOOKUP($X531,Prospects!$A$3:$K$281,9,FALSE),"")</f>
        <v/>
      </c>
      <c r="AF531" s="108" t="str">
        <f>IFERROR(VLOOKUP($X531,Prospects!$A$3:$K$281,2,FALSE),"")</f>
        <v/>
      </c>
      <c r="AG531" s="110" t="str">
        <f>IFERROR(VLOOKUP($X531,Prospects!$A$3:$K$281,10,FALSE),"")</f>
        <v/>
      </c>
      <c r="AH531" s="110" t="str">
        <f>IFERROR(VLOOKUP($X531,Prospects!$A$3:$K$281,11,FALSE),"")</f>
        <v/>
      </c>
      <c r="AI531" s="110" t="str">
        <f>IFERROR(VLOOKUP($X531,Prospects!$A$3:$K$281,3,FALSE),"")</f>
        <v/>
      </c>
      <c r="AJ531" s="110" t="str">
        <f>IFERROR(VLOOKUP($X531,Prospects!$A$3:$K$281,4,FALSE),"")</f>
        <v/>
      </c>
      <c r="AK531" s="110" t="str">
        <f>IFERROR(VLOOKUP($X531,Prospects!$A$3:$K$281,5,FALSE),"")</f>
        <v/>
      </c>
      <c r="AL531" s="110" t="str">
        <f>IFERROR(VLOOKUP($X531,Prospects!$A$3:$K$281,6,FALSE),"")</f>
        <v/>
      </c>
      <c r="AN531" s="108" t="str">
        <f>IFERROR(VLOOKUP($X531,KEEPERS!$A$3:$H$300,1,FALSE),"")</f>
        <v/>
      </c>
      <c r="AO531" s="108" t="str">
        <f>IFERROR(VLOOKUP($X531,KEEPERS!$A$3:$H$300,5,FALSE),"")</f>
        <v/>
      </c>
      <c r="AP531" s="108" t="str">
        <f>IFERROR(VLOOKUP($X531,KEEPERS!$A$3:$H$300,2,FALSE),"")</f>
        <v/>
      </c>
      <c r="AQ531" s="110" t="str">
        <f>IFERROR(VLOOKUP($X531,KEEPERS!$A$3:$H$300,6,FALSE),"")</f>
        <v/>
      </c>
      <c r="AR531" s="110" t="str">
        <f>IFERROR(VLOOKUP($X531,KEEPERS!$A$3:$H$300,7,FALSE),"")</f>
        <v/>
      </c>
      <c r="AT531" s="110" t="str">
        <f>IFERROR(VLOOKUP($X531,HIT!$B$182:$AM$2000,1,FALSE),"")</f>
        <v>Addison Russell</v>
      </c>
      <c r="AU531" s="407">
        <f>IFERROR(VLOOKUP($X531,HIT!$B$182:$AM$2000,32,FALSE),0)</f>
        <v>214.20000000000002</v>
      </c>
      <c r="AV531" s="407">
        <f>IFERROR(VLOOKUP($X531,HIT!$B$182:$AM$2000,33,FALSE),0)</f>
        <v>2.2082474226804125</v>
      </c>
      <c r="AW531" s="110" t="str">
        <f>IFERROR(VLOOKUP($X531,PITCH!$B$182:$AP$2000,1,FALSE),"")</f>
        <v/>
      </c>
      <c r="AX531" s="110">
        <f>IFERROR(VLOOKUP($X531,PITCH!$B$182:$AP$2000,35,FALSE),0)</f>
        <v>0</v>
      </c>
      <c r="AY531" s="110">
        <f>IFERROR(VLOOKUP($X531,PITCH!$B$182:$AP$2000,36,FALSE),0)</f>
        <v>0</v>
      </c>
      <c r="AZ531" s="408">
        <f t="shared" si="37"/>
        <v>214.20000000000002</v>
      </c>
      <c r="BA531" s="408">
        <f>IF(AZ531&gt;0,RANK(AZ531,AZ$3:AZ1191),"")</f>
        <v>373</v>
      </c>
      <c r="BB531" s="408">
        <f ca="1">IFERROR(VLOOKUP($X531,HIT!$B$182:$AP$2000,31,FALSE),0)</f>
        <v>266</v>
      </c>
      <c r="BC531" s="408">
        <f>IFERROR(VLOOKUP($X531,PITCH!$B$182:$AP$2000,34,FALSE),0)</f>
        <v>0</v>
      </c>
      <c r="BE531" s="110">
        <f>IFERROR(VLOOKUP($X531,OBP!$B$182:$AN$2001,32,FALSE),"")</f>
        <v>291</v>
      </c>
      <c r="BG531" s="110">
        <f>IFERROR(VLOOKUP($X531,OPS!$B$183:$AL$2002,31,FALSE),"")</f>
        <v>296</v>
      </c>
      <c r="BI531" s="110" t="str">
        <f>IFERROR(VLOOKUP($X531,PITCH!$B$205:$AP$2000,34,FALSE),"")</f>
        <v/>
      </c>
      <c r="BJ531" s="110" t="str">
        <f>IFERROR(VLOOKUP($X531,PITCH!$B$205:$AP$2000,34,FALSE),"")</f>
        <v/>
      </c>
      <c r="BK531" s="110" t="str">
        <f>IFERROR(VLOOKUP($X531,PITCH!$B$205:$AP$2000,34,FALSE),"")</f>
        <v/>
      </c>
    </row>
    <row r="532" spans="2:63" x14ac:dyDescent="0.2">
      <c r="B532" t="s">
        <v>774</v>
      </c>
      <c r="C532" t="s">
        <v>715</v>
      </c>
      <c r="D532" t="s">
        <v>114</v>
      </c>
      <c r="E532" t="s">
        <v>114</v>
      </c>
      <c r="F532">
        <v>-8</v>
      </c>
      <c r="G532">
        <v>154</v>
      </c>
      <c r="H532">
        <v>18</v>
      </c>
      <c r="I532">
        <v>3</v>
      </c>
      <c r="J532">
        <v>14</v>
      </c>
      <c r="K532">
        <v>2</v>
      </c>
      <c r="L532">
        <v>0.27100000000000002</v>
      </c>
      <c r="T532" s="127">
        <f t="shared" si="39"/>
        <v>530</v>
      </c>
      <c r="U532" t="str">
        <f t="shared" si="42"/>
        <v>H</v>
      </c>
      <c r="V532">
        <f>IF(U532="H",COUNTIF($U$3:$U532,"H"),"")</f>
        <v>310</v>
      </c>
      <c r="W532" t="str">
        <f>IF(U532="P",COUNTIF($U$3:$U532,"P"),"")</f>
        <v/>
      </c>
      <c r="X532" s="76" t="str">
        <f t="shared" si="43"/>
        <v>Alex Verdugo</v>
      </c>
      <c r="Y532" t="str">
        <f>IFERROR(VLOOKUP($X532,PITCH!$B$7:$AJ$2004,29,FALSE),"")</f>
        <v/>
      </c>
      <c r="Z532" t="str">
        <f>IFERROR(VLOOKUP($X532,PITCH!$B$7:$AJ$2004,30,FALSE),"")</f>
        <v/>
      </c>
      <c r="AA532" t="str">
        <f>IFERROR(VLOOKUP($X532,PITCH!$B$7:$AJ$2004,31,FALSE),"")</f>
        <v/>
      </c>
      <c r="AB532" t="str">
        <f>IFERROR(VLOOKUP($X532,PITCH!$B$7:$AJ$2004,1,FALSE),"")</f>
        <v/>
      </c>
      <c r="AD532" s="108" t="str">
        <f>IFERROR(VLOOKUP($X532,Prospects!$A$3:$K$281,1,FALSE),"")</f>
        <v>Alex Verdugo</v>
      </c>
      <c r="AE532" s="108" t="str">
        <f>IFERROR(VLOOKUP($X532,Prospects!$A$3:$K$281,9,FALSE),"")</f>
        <v>H</v>
      </c>
      <c r="AF532" s="108">
        <f>IFERROR(VLOOKUP($X532,Prospects!$A$3:$K$281,2,FALSE),"")</f>
        <v>26</v>
      </c>
      <c r="AG532" s="110">
        <f>IFERROR(VLOOKUP($X532,Prospects!$A$3:$K$281,10,FALSE),"")</f>
        <v>23</v>
      </c>
      <c r="AH532" s="110" t="str">
        <f>IFERROR(VLOOKUP($X532,Prospects!$A$3:$K$281,11,FALSE),"")</f>
        <v/>
      </c>
      <c r="AI532" s="110" t="str">
        <f>IFERROR(VLOOKUP($X532,Prospects!$A$3:$K$281,3,FALSE),"")</f>
        <v>OF</v>
      </c>
      <c r="AJ532" s="110">
        <f>IFERROR(VLOOKUP($X532,Prospects!$A$3:$K$281,4,FALSE),"")</f>
        <v>2019</v>
      </c>
      <c r="AK532" s="110">
        <f>IFERROR(VLOOKUP($X532,Prospects!$A$3:$K$281,5,FALSE),"")</f>
        <v>0</v>
      </c>
      <c r="AL532" s="110" t="str">
        <f>IFERROR(VLOOKUP($X532,Prospects!$A$3:$K$281,6,FALSE),"")</f>
        <v>LAD</v>
      </c>
      <c r="AN532" s="108" t="str">
        <f>IFERROR(VLOOKUP($X532,KEEPERS!$A$3:$H$300,1,FALSE),"")</f>
        <v/>
      </c>
      <c r="AO532" s="108" t="str">
        <f>IFERROR(VLOOKUP($X532,KEEPERS!$A$3:$H$300,5,FALSE),"")</f>
        <v/>
      </c>
      <c r="AP532" s="108" t="str">
        <f>IFERROR(VLOOKUP($X532,KEEPERS!$A$3:$H$300,2,FALSE),"")</f>
        <v/>
      </c>
      <c r="AQ532" s="110" t="str">
        <f>IFERROR(VLOOKUP($X532,KEEPERS!$A$3:$H$300,6,FALSE),"")</f>
        <v/>
      </c>
      <c r="AR532" s="110" t="str">
        <f>IFERROR(VLOOKUP($X532,KEEPERS!$A$3:$H$300,7,FALSE),"")</f>
        <v/>
      </c>
      <c r="AT532" s="110" t="str">
        <f>IFERROR(VLOOKUP($X532,HIT!$B$182:$AM$2000,1,FALSE),"")</f>
        <v>Alex Verdugo</v>
      </c>
      <c r="AU532" s="407">
        <f>IFERROR(VLOOKUP($X532,HIT!$B$182:$AM$2000,32,FALSE),0)</f>
        <v>180.64999999999998</v>
      </c>
      <c r="AV532" s="407">
        <f>IFERROR(VLOOKUP($X532,HIT!$B$182:$AM$2000,33,FALSE),0)</f>
        <v>2.1505952380952378</v>
      </c>
      <c r="AW532" s="110" t="str">
        <f>IFERROR(VLOOKUP($X532,PITCH!$B$182:$AP$2000,1,FALSE),"")</f>
        <v/>
      </c>
      <c r="AX532" s="110">
        <f>IFERROR(VLOOKUP($X532,PITCH!$B$182:$AP$2000,35,FALSE),0)</f>
        <v>0</v>
      </c>
      <c r="AY532" s="110">
        <f>IFERROR(VLOOKUP($X532,PITCH!$B$182:$AP$2000,36,FALSE),0)</f>
        <v>0</v>
      </c>
      <c r="AZ532" s="408">
        <f t="shared" si="37"/>
        <v>180.64999999999998</v>
      </c>
      <c r="BA532" s="408">
        <f>IF(AZ532&gt;0,RANK(AZ532,AZ$3:AZ1192),"")</f>
        <v>414</v>
      </c>
      <c r="BB532" s="408">
        <f ca="1">IFERROR(VLOOKUP($X532,HIT!$B$182:$AP$2000,31,FALSE),0)</f>
        <v>223</v>
      </c>
      <c r="BC532" s="408">
        <f>IFERROR(VLOOKUP($X532,PITCH!$B$182:$AP$2000,34,FALSE),0)</f>
        <v>0</v>
      </c>
      <c r="BE532" s="110">
        <f>IFERROR(VLOOKUP($X532,OBP!$B$182:$AN$2001,32,FALSE),"")</f>
        <v>296</v>
      </c>
      <c r="BG532" s="110">
        <f>IFERROR(VLOOKUP($X532,OPS!$B$183:$AL$2002,31,FALSE),"")</f>
        <v>302</v>
      </c>
      <c r="BI532" s="110" t="str">
        <f>IFERROR(VLOOKUP($X532,PITCH!$B$205:$AP$2000,34,FALSE),"")</f>
        <v/>
      </c>
      <c r="BJ532" s="110" t="str">
        <f>IFERROR(VLOOKUP($X532,PITCH!$B$205:$AP$2000,34,FALSE),"")</f>
        <v/>
      </c>
      <c r="BK532" s="110" t="str">
        <f>IFERROR(VLOOKUP($X532,PITCH!$B$205:$AP$2000,34,FALSE),"")</f>
        <v/>
      </c>
    </row>
    <row r="533" spans="2:63" x14ac:dyDescent="0.2">
      <c r="B533" t="s">
        <v>177</v>
      </c>
      <c r="C533" t="s">
        <v>132</v>
      </c>
      <c r="D533" t="s">
        <v>111</v>
      </c>
      <c r="E533" t="s">
        <v>111</v>
      </c>
      <c r="F533">
        <v>-8</v>
      </c>
      <c r="M533">
        <v>119</v>
      </c>
      <c r="N533">
        <v>6</v>
      </c>
      <c r="O533">
        <v>0</v>
      </c>
      <c r="P533">
        <v>4.24</v>
      </c>
      <c r="Q533">
        <v>1.38</v>
      </c>
      <c r="R533">
        <v>94</v>
      </c>
      <c r="T533" s="127">
        <f t="shared" si="39"/>
        <v>531</v>
      </c>
      <c r="U533" t="str">
        <f t="shared" ref="U533:U575" si="44">IF(D533="SP","P",IF(D533="RP","P",IF(D533=0,"","H")))</f>
        <v>P</v>
      </c>
      <c r="V533" t="str">
        <f>IF(U533="H",COUNTIF($U$3:$U533,"H"),"")</f>
        <v/>
      </c>
      <c r="W533">
        <f>IF(U533="P",COUNTIF($U$3:$U533,"P"),"")</f>
        <v>221</v>
      </c>
      <c r="X533" s="76" t="str">
        <f t="shared" ref="X533:X575" si="45">B533</f>
        <v>Adam Wainwright</v>
      </c>
      <c r="Y533">
        <f>IFERROR(VLOOKUP($X533,PITCH!$B$7:$AJ$2004,29,FALSE),"")</f>
        <v>7.382022471910112</v>
      </c>
      <c r="Z533">
        <f>IFERROR(VLOOKUP($X533,PITCH!$B$7:$AJ$2004,30,FALSE),"")</f>
        <v>2.9325842696629212</v>
      </c>
      <c r="AA533">
        <f>IFERROR(VLOOKUP($X533,PITCH!$B$7:$AJ$2004,31,FALSE),"")</f>
        <v>4.4494382022471903</v>
      </c>
      <c r="AB533" t="str">
        <f>IFERROR(VLOOKUP($X533,PITCH!$B$7:$AJ$2004,1,FALSE),"")</f>
        <v>Adam Wainwright</v>
      </c>
      <c r="AD533" s="108" t="str">
        <f>IFERROR(VLOOKUP($X533,Prospects!$A$3:$K$281,1,FALSE),"")</f>
        <v/>
      </c>
      <c r="AE533" s="108" t="str">
        <f>IFERROR(VLOOKUP($X533,Prospects!$A$3:$K$281,9,FALSE),"")</f>
        <v/>
      </c>
      <c r="AF533" s="108" t="str">
        <f>IFERROR(VLOOKUP($X533,Prospects!$A$3:$K$281,2,FALSE),"")</f>
        <v/>
      </c>
      <c r="AG533" s="110" t="str">
        <f>IFERROR(VLOOKUP($X533,Prospects!$A$3:$K$281,10,FALSE),"")</f>
        <v/>
      </c>
      <c r="AH533" s="110" t="str">
        <f>IFERROR(VLOOKUP($X533,Prospects!$A$3:$K$281,11,FALSE),"")</f>
        <v/>
      </c>
      <c r="AI533" s="110" t="str">
        <f>IFERROR(VLOOKUP($X533,Prospects!$A$3:$K$281,3,FALSE),"")</f>
        <v/>
      </c>
      <c r="AJ533" s="110" t="str">
        <f>IFERROR(VLOOKUP($X533,Prospects!$A$3:$K$281,4,FALSE),"")</f>
        <v/>
      </c>
      <c r="AK533" s="110" t="str">
        <f>IFERROR(VLOOKUP($X533,Prospects!$A$3:$K$281,5,FALSE),"")</f>
        <v/>
      </c>
      <c r="AL533" s="110" t="str">
        <f>IFERROR(VLOOKUP($X533,Prospects!$A$3:$K$281,6,FALSE),"")</f>
        <v/>
      </c>
      <c r="AN533" s="108" t="str">
        <f>IFERROR(VLOOKUP($X533,KEEPERS!$A$3:$H$300,1,FALSE),"")</f>
        <v/>
      </c>
      <c r="AO533" s="108" t="str">
        <f>IFERROR(VLOOKUP($X533,KEEPERS!$A$3:$H$300,5,FALSE),"")</f>
        <v/>
      </c>
      <c r="AP533" s="108" t="str">
        <f>IFERROR(VLOOKUP($X533,KEEPERS!$A$3:$H$300,2,FALSE),"")</f>
        <v/>
      </c>
      <c r="AQ533" s="110" t="str">
        <f>IFERROR(VLOOKUP($X533,KEEPERS!$A$3:$H$300,6,FALSE),"")</f>
        <v/>
      </c>
      <c r="AR533" s="110" t="str">
        <f>IFERROR(VLOOKUP($X533,KEEPERS!$A$3:$H$300,7,FALSE),"")</f>
        <v/>
      </c>
      <c r="AT533" s="110" t="str">
        <f>IFERROR(VLOOKUP($X533,HIT!$B$182:$AM$2000,1,FALSE),"")</f>
        <v/>
      </c>
      <c r="AU533" s="407">
        <f>IFERROR(VLOOKUP($X533,HIT!$B$182:$AM$2000,32,FALSE),0)</f>
        <v>0</v>
      </c>
      <c r="AV533" s="407">
        <f>IFERROR(VLOOKUP($X533,HIT!$B$182:$AM$2000,33,FALSE),0)</f>
        <v>0</v>
      </c>
      <c r="AW533" s="110" t="str">
        <f>IFERROR(VLOOKUP($X533,PITCH!$B$182:$AP$2000,1,FALSE),"")</f>
        <v>Adam Wainwright</v>
      </c>
      <c r="AX533" s="110">
        <f>IFERROR(VLOOKUP($X533,PITCH!$B$182:$AP$2000,35,FALSE),0)</f>
        <v>175.5</v>
      </c>
      <c r="AY533" s="110">
        <f>IFERROR(VLOOKUP($X533,PITCH!$B$182:$AP$2000,36,FALSE),0)</f>
        <v>9.75</v>
      </c>
      <c r="AZ533" s="408">
        <f t="shared" ref="AZ533:AZ575" si="46">IF(AND(AU533&gt;0,AX533&gt;0),AU533+AX533,IF(AU533&gt;AX533,AU533,AX533))</f>
        <v>175.5</v>
      </c>
      <c r="BA533" s="408">
        <f>IF(AZ533&gt;0,RANK(AZ533,AZ$3:AZ1193),"")</f>
        <v>421</v>
      </c>
      <c r="BB533" s="408">
        <f>IFERROR(VLOOKUP($X533,HIT!$B$182:$AP$2000,31,FALSE),0)</f>
        <v>0</v>
      </c>
      <c r="BC533" s="408">
        <f ca="1">IFERROR(VLOOKUP($X533,PITCH!$B$182:$AP$2000,34,FALSE),0)</f>
        <v>134</v>
      </c>
      <c r="BE533" s="110" t="str">
        <f>IFERROR(VLOOKUP($X533,OBP!$B$182:$AN$2001,32,FALSE),"")</f>
        <v/>
      </c>
      <c r="BG533" s="110" t="str">
        <f>IFERROR(VLOOKUP($X533,OPS!$B$183:$AL$2002,31,FALSE),"")</f>
        <v/>
      </c>
      <c r="BI533" s="110">
        <f ca="1">IFERROR(VLOOKUP($X533,PITCH!$B$205:$AP$2000,34,FALSE),"")</f>
        <v>134</v>
      </c>
      <c r="BJ533" s="110">
        <f ca="1">IFERROR(VLOOKUP($X533,PITCH!$B$205:$AP$2000,34,FALSE),"")</f>
        <v>134</v>
      </c>
      <c r="BK533" s="110">
        <f ca="1">IFERROR(VLOOKUP($X533,PITCH!$B$205:$AP$2000,34,FALSE),"")</f>
        <v>134</v>
      </c>
    </row>
    <row r="534" spans="2:63" x14ac:dyDescent="0.2">
      <c r="B534" t="s">
        <v>3388</v>
      </c>
      <c r="C534" t="s">
        <v>138</v>
      </c>
      <c r="D534" t="s">
        <v>114</v>
      </c>
      <c r="E534" t="s">
        <v>114</v>
      </c>
      <c r="F534">
        <v>-8</v>
      </c>
      <c r="G534">
        <v>267</v>
      </c>
      <c r="H534">
        <v>34</v>
      </c>
      <c r="I534">
        <v>2</v>
      </c>
      <c r="J534">
        <v>21</v>
      </c>
      <c r="K534">
        <v>15</v>
      </c>
      <c r="L534">
        <v>0.28100000000000003</v>
      </c>
      <c r="T534" s="127">
        <f t="shared" si="39"/>
        <v>532</v>
      </c>
      <c r="U534" t="str">
        <f t="shared" si="44"/>
        <v>H</v>
      </c>
      <c r="V534">
        <f>IF(U534="H",COUNTIF($U$3:$U534,"H"),"")</f>
        <v>311</v>
      </c>
      <c r="W534" t="str">
        <f>IF(U534="P",COUNTIF($U$3:$U534,"P"),"")</f>
        <v/>
      </c>
      <c r="X534" s="76" t="str">
        <f t="shared" si="45"/>
        <v>Victor Victor Mesa</v>
      </c>
      <c r="Y534" t="str">
        <f>IFERROR(VLOOKUP($X534,PITCH!$B$7:$AJ$2004,29,FALSE),"")</f>
        <v/>
      </c>
      <c r="Z534" t="str">
        <f>IFERROR(VLOOKUP($X534,PITCH!$B$7:$AJ$2004,30,FALSE),"")</f>
        <v/>
      </c>
      <c r="AA534" t="str">
        <f>IFERROR(VLOOKUP($X534,PITCH!$B$7:$AJ$2004,31,FALSE),"")</f>
        <v/>
      </c>
      <c r="AB534" t="str">
        <f>IFERROR(VLOOKUP($X534,PITCH!$B$7:$AJ$2004,1,FALSE),"")</f>
        <v/>
      </c>
      <c r="AD534" s="108" t="str">
        <f>IFERROR(VLOOKUP($X534,Prospects!$A$3:$K$281,1,FALSE),"")</f>
        <v>Victor Victor Mesa</v>
      </c>
      <c r="AE534" s="108" t="str">
        <f>IFERROR(VLOOKUP($X534,Prospects!$A$3:$K$281,9,FALSE),"")</f>
        <v>H</v>
      </c>
      <c r="AF534" s="108">
        <f>IFERROR(VLOOKUP($X534,Prospects!$A$3:$K$281,2,FALSE),"")</f>
        <v>36</v>
      </c>
      <c r="AG534" s="110">
        <f>IFERROR(VLOOKUP($X534,Prospects!$A$3:$K$281,10,FALSE),"")</f>
        <v>30</v>
      </c>
      <c r="AH534" s="110" t="str">
        <f>IFERROR(VLOOKUP($X534,Prospects!$A$3:$K$281,11,FALSE),"")</f>
        <v/>
      </c>
      <c r="AI534" s="110" t="str">
        <f>IFERROR(VLOOKUP($X534,Prospects!$A$3:$K$281,3,FALSE),"")</f>
        <v>OF</v>
      </c>
      <c r="AJ534" s="110">
        <f>IFERROR(VLOOKUP($X534,Prospects!$A$3:$K$281,4,FALSE),"")</f>
        <v>2019</v>
      </c>
      <c r="AK534" s="110">
        <f>IFERROR(VLOOKUP($X534,Prospects!$A$3:$K$281,5,FALSE),"")</f>
        <v>0</v>
      </c>
      <c r="AL534" s="110" t="str">
        <f>IFERROR(VLOOKUP($X534,Prospects!$A$3:$K$281,6,FALSE),"")</f>
        <v>MIA</v>
      </c>
      <c r="AN534" s="108" t="str">
        <f>IFERROR(VLOOKUP($X534,KEEPERS!$A$3:$H$300,1,FALSE),"")</f>
        <v/>
      </c>
      <c r="AO534" s="108" t="str">
        <f>IFERROR(VLOOKUP($X534,KEEPERS!$A$3:$H$300,5,FALSE),"")</f>
        <v/>
      </c>
      <c r="AP534" s="108" t="str">
        <f>IFERROR(VLOOKUP($X534,KEEPERS!$A$3:$H$300,2,FALSE),"")</f>
        <v/>
      </c>
      <c r="AQ534" s="110" t="str">
        <f>IFERROR(VLOOKUP($X534,KEEPERS!$A$3:$H$300,6,FALSE),"")</f>
        <v/>
      </c>
      <c r="AR534" s="110" t="str">
        <f>IFERROR(VLOOKUP($X534,KEEPERS!$A$3:$H$300,7,FALSE),"")</f>
        <v/>
      </c>
      <c r="AT534" s="110" t="str">
        <f>IFERROR(VLOOKUP($X534,HIT!$B$182:$AM$2000,1,FALSE),"")</f>
        <v/>
      </c>
      <c r="AU534" s="407">
        <f>IFERROR(VLOOKUP($X534,HIT!$B$182:$AM$2000,32,FALSE),0)</f>
        <v>0</v>
      </c>
      <c r="AV534" s="407">
        <f>IFERROR(VLOOKUP($X534,HIT!$B$182:$AM$2000,33,FALSE),0)</f>
        <v>0</v>
      </c>
      <c r="AW534" s="110" t="str">
        <f>IFERROR(VLOOKUP($X534,PITCH!$B$182:$AP$2000,1,FALSE),"")</f>
        <v/>
      </c>
      <c r="AX534" s="110">
        <f>IFERROR(VLOOKUP($X534,PITCH!$B$182:$AP$2000,35,FALSE),0)</f>
        <v>0</v>
      </c>
      <c r="AY534" s="110">
        <f>IFERROR(VLOOKUP($X534,PITCH!$B$182:$AP$2000,36,FALSE),0)</f>
        <v>0</v>
      </c>
      <c r="AZ534" s="408">
        <f t="shared" si="46"/>
        <v>0</v>
      </c>
      <c r="BA534" s="408" t="str">
        <f>IF(AZ534&gt;0,RANK(AZ534,AZ$3:AZ1194),"")</f>
        <v/>
      </c>
      <c r="BB534" s="408">
        <f>IFERROR(VLOOKUP($X534,HIT!$B$182:$AP$2000,31,FALSE),0)</f>
        <v>0</v>
      </c>
      <c r="BC534" s="408">
        <f>IFERROR(VLOOKUP($X534,PITCH!$B$182:$AP$2000,34,FALSE),0)</f>
        <v>0</v>
      </c>
      <c r="BE534" s="110" t="str">
        <f>IFERROR(VLOOKUP($X534,OBP!$B$182:$AN$2001,32,FALSE),"")</f>
        <v/>
      </c>
      <c r="BG534" s="110" t="str">
        <f>IFERROR(VLOOKUP($X534,OPS!$B$183:$AL$2002,31,FALSE),"")</f>
        <v/>
      </c>
      <c r="BI534" s="110" t="str">
        <f>IFERROR(VLOOKUP($X534,PITCH!$B$205:$AP$2000,34,FALSE),"")</f>
        <v/>
      </c>
      <c r="BJ534" s="110" t="str">
        <f>IFERROR(VLOOKUP($X534,PITCH!$B$205:$AP$2000,34,FALSE),"")</f>
        <v/>
      </c>
      <c r="BK534" s="110" t="str">
        <f>IFERROR(VLOOKUP($X534,PITCH!$B$205:$AP$2000,34,FALSE),"")</f>
        <v/>
      </c>
    </row>
    <row r="535" spans="2:63" x14ac:dyDescent="0.2">
      <c r="B535" t="s">
        <v>899</v>
      </c>
      <c r="C535" t="s">
        <v>137</v>
      </c>
      <c r="D535" t="s">
        <v>427</v>
      </c>
      <c r="E535" t="s">
        <v>427</v>
      </c>
      <c r="F535">
        <v>-8</v>
      </c>
      <c r="G535">
        <v>255</v>
      </c>
      <c r="H535">
        <v>38</v>
      </c>
      <c r="I535">
        <v>5</v>
      </c>
      <c r="J535">
        <v>31</v>
      </c>
      <c r="K535">
        <v>8</v>
      </c>
      <c r="L535">
        <v>0.27100000000000002</v>
      </c>
      <c r="T535" s="127">
        <f t="shared" si="39"/>
        <v>533</v>
      </c>
      <c r="U535" t="str">
        <f t="shared" si="44"/>
        <v>H</v>
      </c>
      <c r="V535">
        <f>IF(U535="H",COUNTIF($U$3:$U535,"H"),"")</f>
        <v>312</v>
      </c>
      <c r="W535" t="str">
        <f>IF(U535="P",COUNTIF($U$3:$U535,"P"),"")</f>
        <v/>
      </c>
      <c r="X535" s="76" t="str">
        <f t="shared" si="45"/>
        <v>Eduardo Nunez</v>
      </c>
      <c r="Y535" t="str">
        <f>IFERROR(VLOOKUP($X535,PITCH!$B$7:$AJ$2004,29,FALSE),"")</f>
        <v/>
      </c>
      <c r="Z535" t="str">
        <f>IFERROR(VLOOKUP($X535,PITCH!$B$7:$AJ$2004,30,FALSE),"")</f>
        <v/>
      </c>
      <c r="AA535" t="str">
        <f>IFERROR(VLOOKUP($X535,PITCH!$B$7:$AJ$2004,31,FALSE),"")</f>
        <v/>
      </c>
      <c r="AB535" t="str">
        <f>IFERROR(VLOOKUP($X535,PITCH!$B$7:$AJ$2004,1,FALSE),"")</f>
        <v/>
      </c>
      <c r="AD535" s="108" t="str">
        <f>IFERROR(VLOOKUP($X535,Prospects!$A$3:$K$281,1,FALSE),"")</f>
        <v/>
      </c>
      <c r="AE535" s="108" t="str">
        <f>IFERROR(VLOOKUP($X535,Prospects!$A$3:$K$281,9,FALSE),"")</f>
        <v/>
      </c>
      <c r="AF535" s="108" t="str">
        <f>IFERROR(VLOOKUP($X535,Prospects!$A$3:$K$281,2,FALSE),"")</f>
        <v/>
      </c>
      <c r="AG535" s="110" t="str">
        <f>IFERROR(VLOOKUP($X535,Prospects!$A$3:$K$281,10,FALSE),"")</f>
        <v/>
      </c>
      <c r="AH535" s="110" t="str">
        <f>IFERROR(VLOOKUP($X535,Prospects!$A$3:$K$281,11,FALSE),"")</f>
        <v/>
      </c>
      <c r="AI535" s="110" t="str">
        <f>IFERROR(VLOOKUP($X535,Prospects!$A$3:$K$281,3,FALSE),"")</f>
        <v/>
      </c>
      <c r="AJ535" s="110" t="str">
        <f>IFERROR(VLOOKUP($X535,Prospects!$A$3:$K$281,4,FALSE),"")</f>
        <v/>
      </c>
      <c r="AK535" s="110" t="str">
        <f>IFERROR(VLOOKUP($X535,Prospects!$A$3:$K$281,5,FALSE),"")</f>
        <v/>
      </c>
      <c r="AL535" s="110" t="str">
        <f>IFERROR(VLOOKUP($X535,Prospects!$A$3:$K$281,6,FALSE),"")</f>
        <v/>
      </c>
      <c r="AN535" s="108" t="str">
        <f>IFERROR(VLOOKUP($X535,KEEPERS!$A$3:$H$300,1,FALSE),"")</f>
        <v/>
      </c>
      <c r="AO535" s="108" t="str">
        <f>IFERROR(VLOOKUP($X535,KEEPERS!$A$3:$H$300,5,FALSE),"")</f>
        <v/>
      </c>
      <c r="AP535" s="108" t="str">
        <f>IFERROR(VLOOKUP($X535,KEEPERS!$A$3:$H$300,2,FALSE),"")</f>
        <v/>
      </c>
      <c r="AQ535" s="110" t="str">
        <f>IFERROR(VLOOKUP($X535,KEEPERS!$A$3:$H$300,6,FALSE),"")</f>
        <v/>
      </c>
      <c r="AR535" s="110" t="str">
        <f>IFERROR(VLOOKUP($X535,KEEPERS!$A$3:$H$300,7,FALSE),"")</f>
        <v/>
      </c>
      <c r="AT535" s="110" t="str">
        <f>IFERROR(VLOOKUP($X535,HIT!$B$182:$AM$2000,1,FALSE),"")</f>
        <v>Eduardo Nunez</v>
      </c>
      <c r="AU535" s="407">
        <f>IFERROR(VLOOKUP($X535,HIT!$B$182:$AM$2000,32,FALSE),0)</f>
        <v>132.85</v>
      </c>
      <c r="AV535" s="407">
        <f>IFERROR(VLOOKUP($X535,HIT!$B$182:$AM$2000,33,FALSE),0)</f>
        <v>2.0128787878787877</v>
      </c>
      <c r="AW535" s="110" t="str">
        <f>IFERROR(VLOOKUP($X535,PITCH!$B$182:$AP$2000,1,FALSE),"")</f>
        <v/>
      </c>
      <c r="AX535" s="110">
        <f>IFERROR(VLOOKUP($X535,PITCH!$B$182:$AP$2000,35,FALSE),0)</f>
        <v>0</v>
      </c>
      <c r="AY535" s="110">
        <f>IFERROR(VLOOKUP($X535,PITCH!$B$182:$AP$2000,36,FALSE),0)</f>
        <v>0</v>
      </c>
      <c r="AZ535" s="408">
        <f t="shared" si="46"/>
        <v>132.85</v>
      </c>
      <c r="BA535" s="408">
        <f>IF(AZ535&gt;0,RANK(AZ535,AZ$3:AZ1195),"")</f>
        <v>497</v>
      </c>
      <c r="BB535" s="408">
        <f ca="1">IFERROR(VLOOKUP($X535,HIT!$B$182:$AP$2000,31,FALSE),0)</f>
        <v>179</v>
      </c>
      <c r="BC535" s="408">
        <f>IFERROR(VLOOKUP($X535,PITCH!$B$182:$AP$2000,34,FALSE),0)</f>
        <v>0</v>
      </c>
      <c r="BE535" s="110">
        <f>IFERROR(VLOOKUP($X535,OBP!$B$182:$AN$2001,32,FALSE),"")</f>
        <v>345</v>
      </c>
      <c r="BG535" s="110">
        <f>IFERROR(VLOOKUP($X535,OPS!$B$183:$AL$2002,31,FALSE),"")</f>
        <v>342</v>
      </c>
      <c r="BI535" s="110" t="str">
        <f>IFERROR(VLOOKUP($X535,PITCH!$B$205:$AP$2000,34,FALSE),"")</f>
        <v/>
      </c>
      <c r="BJ535" s="110" t="str">
        <f>IFERROR(VLOOKUP($X535,PITCH!$B$205:$AP$2000,34,FALSE),"")</f>
        <v/>
      </c>
      <c r="BK535" s="110" t="str">
        <f>IFERROR(VLOOKUP($X535,PITCH!$B$205:$AP$2000,34,FALSE),"")</f>
        <v/>
      </c>
    </row>
    <row r="536" spans="2:63" x14ac:dyDescent="0.2">
      <c r="B536" t="s">
        <v>398</v>
      </c>
      <c r="C536" t="s">
        <v>7</v>
      </c>
      <c r="D536" t="s">
        <v>111</v>
      </c>
      <c r="E536" t="s">
        <v>111</v>
      </c>
      <c r="F536">
        <v>-8</v>
      </c>
      <c r="M536">
        <v>102</v>
      </c>
      <c r="N536">
        <v>5</v>
      </c>
      <c r="O536">
        <v>0</v>
      </c>
      <c r="P536">
        <v>4.6500000000000004</v>
      </c>
      <c r="Q536">
        <v>1.41</v>
      </c>
      <c r="R536">
        <v>87</v>
      </c>
      <c r="T536" s="127">
        <f t="shared" si="39"/>
        <v>534</v>
      </c>
      <c r="U536" t="str">
        <f t="shared" si="44"/>
        <v>P</v>
      </c>
      <c r="V536" t="str">
        <f>IF(U536="H",COUNTIF($U$3:$U536,"H"),"")</f>
        <v/>
      </c>
      <c r="W536">
        <f>IF(U536="P",COUNTIF($U$3:$U536,"P"),"")</f>
        <v>222</v>
      </c>
      <c r="X536" s="76" t="str">
        <f t="shared" si="45"/>
        <v>Aaron Sanchez</v>
      </c>
      <c r="Y536">
        <f>IFERROR(VLOOKUP($X536,PITCH!$B$7:$AJ$2004,29,FALSE),"")</f>
        <v>7.0574534161490678</v>
      </c>
      <c r="Z536">
        <f>IFERROR(VLOOKUP($X536,PITCH!$B$7:$AJ$2004,30,FALSE),"")</f>
        <v>4.1925465838509313</v>
      </c>
      <c r="AA536">
        <f>IFERROR(VLOOKUP($X536,PITCH!$B$7:$AJ$2004,31,FALSE),"")</f>
        <v>2.8649068322981366</v>
      </c>
      <c r="AB536" t="str">
        <f>IFERROR(VLOOKUP($X536,PITCH!$B$7:$AJ$2004,1,FALSE),"")</f>
        <v>Aaron Sanchez</v>
      </c>
      <c r="AD536" s="108" t="str">
        <f>IFERROR(VLOOKUP($X536,Prospects!$A$3:$K$281,1,FALSE),"")</f>
        <v/>
      </c>
      <c r="AE536" s="108" t="str">
        <f>IFERROR(VLOOKUP($X536,Prospects!$A$3:$K$281,9,FALSE),"")</f>
        <v/>
      </c>
      <c r="AF536" s="108" t="str">
        <f>IFERROR(VLOOKUP($X536,Prospects!$A$3:$K$281,2,FALSE),"")</f>
        <v/>
      </c>
      <c r="AG536" s="110" t="str">
        <f>IFERROR(VLOOKUP($X536,Prospects!$A$3:$K$281,10,FALSE),"")</f>
        <v/>
      </c>
      <c r="AH536" s="110" t="str">
        <f>IFERROR(VLOOKUP($X536,Prospects!$A$3:$K$281,11,FALSE),"")</f>
        <v/>
      </c>
      <c r="AI536" s="110" t="str">
        <f>IFERROR(VLOOKUP($X536,Prospects!$A$3:$K$281,3,FALSE),"")</f>
        <v/>
      </c>
      <c r="AJ536" s="110" t="str">
        <f>IFERROR(VLOOKUP($X536,Prospects!$A$3:$K$281,4,FALSE),"")</f>
        <v/>
      </c>
      <c r="AK536" s="110" t="str">
        <f>IFERROR(VLOOKUP($X536,Prospects!$A$3:$K$281,5,FALSE),"")</f>
        <v/>
      </c>
      <c r="AL536" s="110" t="str">
        <f>IFERROR(VLOOKUP($X536,Prospects!$A$3:$K$281,6,FALSE),"")</f>
        <v/>
      </c>
      <c r="AN536" s="108" t="str">
        <f>IFERROR(VLOOKUP($X536,KEEPERS!$A$3:$H$300,1,FALSE),"")</f>
        <v/>
      </c>
      <c r="AO536" s="108" t="str">
        <f>IFERROR(VLOOKUP($X536,KEEPERS!$A$3:$H$300,5,FALSE),"")</f>
        <v/>
      </c>
      <c r="AP536" s="108" t="str">
        <f>IFERROR(VLOOKUP($X536,KEEPERS!$A$3:$H$300,2,FALSE),"")</f>
        <v/>
      </c>
      <c r="AQ536" s="110" t="str">
        <f>IFERROR(VLOOKUP($X536,KEEPERS!$A$3:$H$300,6,FALSE),"")</f>
        <v/>
      </c>
      <c r="AR536" s="110" t="str">
        <f>IFERROR(VLOOKUP($X536,KEEPERS!$A$3:$H$300,7,FALSE),"")</f>
        <v/>
      </c>
      <c r="AT536" s="110" t="str">
        <f>IFERROR(VLOOKUP($X536,HIT!$B$182:$AM$2000,1,FALSE),"")</f>
        <v/>
      </c>
      <c r="AU536" s="407">
        <f>IFERROR(VLOOKUP($X536,HIT!$B$182:$AM$2000,32,FALSE),0)</f>
        <v>0</v>
      </c>
      <c r="AV536" s="407">
        <f>IFERROR(VLOOKUP($X536,HIT!$B$182:$AM$2000,33,FALSE),0)</f>
        <v>0</v>
      </c>
      <c r="AW536" s="110" t="str">
        <f>IFERROR(VLOOKUP($X536,PITCH!$B$182:$AP$2000,1,FALSE),"")</f>
        <v>Aaron Sanchez</v>
      </c>
      <c r="AX536" s="110">
        <f>IFERROR(VLOOKUP($X536,PITCH!$B$182:$AP$2000,35,FALSE),0)</f>
        <v>206.90000000000003</v>
      </c>
      <c r="AY536" s="110">
        <f>IFERROR(VLOOKUP($X536,PITCH!$B$182:$AP$2000,36,FALSE),0)</f>
        <v>8.6208333333333353</v>
      </c>
      <c r="AZ536" s="408">
        <f t="shared" si="46"/>
        <v>206.90000000000003</v>
      </c>
      <c r="BA536" s="408">
        <f>IF(AZ536&gt;0,RANK(AZ536,AZ$3:AZ1196),"")</f>
        <v>382</v>
      </c>
      <c r="BB536" s="408">
        <f>IFERROR(VLOOKUP($X536,HIT!$B$182:$AP$2000,31,FALSE),0)</f>
        <v>0</v>
      </c>
      <c r="BC536" s="408">
        <f ca="1">IFERROR(VLOOKUP($X536,PITCH!$B$182:$AP$2000,34,FALSE),0)</f>
        <v>111</v>
      </c>
      <c r="BE536" s="110" t="str">
        <f>IFERROR(VLOOKUP($X536,OBP!$B$182:$AN$2001,32,FALSE),"")</f>
        <v/>
      </c>
      <c r="BG536" s="110" t="str">
        <f>IFERROR(VLOOKUP($X536,OPS!$B$183:$AL$2002,31,FALSE),"")</f>
        <v/>
      </c>
      <c r="BI536" s="110">
        <f ca="1">IFERROR(VLOOKUP($X536,PITCH!$B$205:$AP$2000,34,FALSE),"")</f>
        <v>111</v>
      </c>
      <c r="BJ536" s="110">
        <f ca="1">IFERROR(VLOOKUP($X536,PITCH!$B$205:$AP$2000,34,FALSE),"")</f>
        <v>111</v>
      </c>
      <c r="BK536" s="110">
        <f ca="1">IFERROR(VLOOKUP($X536,PITCH!$B$205:$AP$2000,34,FALSE),"")</f>
        <v>111</v>
      </c>
    </row>
    <row r="537" spans="2:63" x14ac:dyDescent="0.2">
      <c r="B537" t="s">
        <v>528</v>
      </c>
      <c r="C537" t="s">
        <v>810</v>
      </c>
      <c r="D537" t="s">
        <v>111</v>
      </c>
      <c r="E537" t="s">
        <v>111</v>
      </c>
      <c r="F537">
        <v>-8</v>
      </c>
      <c r="T537" s="127">
        <f t="shared" si="39"/>
        <v>535</v>
      </c>
      <c r="U537" t="str">
        <f t="shared" si="44"/>
        <v>P</v>
      </c>
      <c r="V537" t="str">
        <f>IF(U537="H",COUNTIF($U$3:$U537,"H"),"")</f>
        <v/>
      </c>
      <c r="W537">
        <f>IF(U537="P",COUNTIF($U$3:$U537,"P"),"")</f>
        <v>223</v>
      </c>
      <c r="X537" s="76" t="str">
        <f t="shared" si="45"/>
        <v>Lucas Giolito</v>
      </c>
      <c r="Y537">
        <f>IFERROR(VLOOKUP($X537,PITCH!$B$7:$AJ$2004,29,FALSE),"")</f>
        <v>7.2051465332380271</v>
      </c>
      <c r="Z537">
        <f>IFERROR(VLOOKUP($X537,PITCH!$B$7:$AJ$2004,30,FALSE),"")</f>
        <v>4.3745532523230874</v>
      </c>
      <c r="AA537">
        <f>IFERROR(VLOOKUP($X537,PITCH!$B$7:$AJ$2004,31,FALSE),"")</f>
        <v>2.8305932809149397</v>
      </c>
      <c r="AB537" t="str">
        <f>IFERROR(VLOOKUP($X537,PITCH!$B$7:$AJ$2004,1,FALSE),"")</f>
        <v>Lucas Giolito</v>
      </c>
      <c r="AD537" s="108" t="str">
        <f>IFERROR(VLOOKUP($X537,Prospects!$A$3:$K$281,1,FALSE),"")</f>
        <v/>
      </c>
      <c r="AE537" s="108" t="str">
        <f>IFERROR(VLOOKUP($X537,Prospects!$A$3:$K$281,9,FALSE),"")</f>
        <v/>
      </c>
      <c r="AF537" s="108" t="str">
        <f>IFERROR(VLOOKUP($X537,Prospects!$A$3:$K$281,2,FALSE),"")</f>
        <v/>
      </c>
      <c r="AG537" s="110" t="str">
        <f>IFERROR(VLOOKUP($X537,Prospects!$A$3:$K$281,10,FALSE),"")</f>
        <v/>
      </c>
      <c r="AH537" s="110" t="str">
        <f>IFERROR(VLOOKUP($X537,Prospects!$A$3:$K$281,11,FALSE),"")</f>
        <v/>
      </c>
      <c r="AI537" s="110" t="str">
        <f>IFERROR(VLOOKUP($X537,Prospects!$A$3:$K$281,3,FALSE),"")</f>
        <v/>
      </c>
      <c r="AJ537" s="110" t="str">
        <f>IFERROR(VLOOKUP($X537,Prospects!$A$3:$K$281,4,FALSE),"")</f>
        <v/>
      </c>
      <c r="AK537" s="110" t="str">
        <f>IFERROR(VLOOKUP($X537,Prospects!$A$3:$K$281,5,FALSE),"")</f>
        <v/>
      </c>
      <c r="AL537" s="110" t="str">
        <f>IFERROR(VLOOKUP($X537,Prospects!$A$3:$K$281,6,FALSE),"")</f>
        <v/>
      </c>
      <c r="AN537" s="108" t="str">
        <f>IFERROR(VLOOKUP($X537,KEEPERS!$A$3:$H$300,1,FALSE),"")</f>
        <v/>
      </c>
      <c r="AO537" s="108" t="str">
        <f>IFERROR(VLOOKUP($X537,KEEPERS!$A$3:$H$300,5,FALSE),"")</f>
        <v/>
      </c>
      <c r="AP537" s="108" t="str">
        <f>IFERROR(VLOOKUP($X537,KEEPERS!$A$3:$H$300,2,FALSE),"")</f>
        <v/>
      </c>
      <c r="AQ537" s="110" t="str">
        <f>IFERROR(VLOOKUP($X537,KEEPERS!$A$3:$H$300,6,FALSE),"")</f>
        <v/>
      </c>
      <c r="AR537" s="110" t="str">
        <f>IFERROR(VLOOKUP($X537,KEEPERS!$A$3:$H$300,7,FALSE),"")</f>
        <v/>
      </c>
      <c r="AT537" s="110" t="str">
        <f>IFERROR(VLOOKUP($X537,HIT!$B$182:$AM$2000,1,FALSE),"")</f>
        <v/>
      </c>
      <c r="AU537" s="407">
        <f>IFERROR(VLOOKUP($X537,HIT!$B$182:$AM$2000,32,FALSE),0)</f>
        <v>0</v>
      </c>
      <c r="AV537" s="407">
        <f>IFERROR(VLOOKUP($X537,HIT!$B$182:$AM$2000,33,FALSE),0)</f>
        <v>0</v>
      </c>
      <c r="AW537" s="110" t="str">
        <f>IFERROR(VLOOKUP($X537,PITCH!$B$182:$AP$2000,1,FALSE),"")</f>
        <v>Lucas Giolito</v>
      </c>
      <c r="AX537" s="110">
        <f>IFERROR(VLOOKUP($X537,PITCH!$B$182:$AP$2000,35,FALSE),0)</f>
        <v>201.70000000000005</v>
      </c>
      <c r="AY537" s="110">
        <f>IFERROR(VLOOKUP($X537,PITCH!$B$182:$AP$2000,36,FALSE),0)</f>
        <v>7.7576923076923094</v>
      </c>
      <c r="AZ537" s="408">
        <f t="shared" si="46"/>
        <v>201.70000000000005</v>
      </c>
      <c r="BA537" s="408">
        <f>IF(AZ537&gt;0,RANK(AZ537,AZ$3:AZ1197),"")</f>
        <v>386</v>
      </c>
      <c r="BB537" s="408">
        <f>IFERROR(VLOOKUP($X537,HIT!$B$182:$AP$2000,31,FALSE),0)</f>
        <v>0</v>
      </c>
      <c r="BC537" s="408">
        <f ca="1">IFERROR(VLOOKUP($X537,PITCH!$B$182:$AP$2000,34,FALSE),0)</f>
        <v>111</v>
      </c>
      <c r="BE537" s="110" t="str">
        <f>IFERROR(VLOOKUP($X537,OBP!$B$182:$AN$2001,32,FALSE),"")</f>
        <v/>
      </c>
      <c r="BG537" s="110" t="str">
        <f>IFERROR(VLOOKUP($X537,OPS!$B$183:$AL$2002,31,FALSE),"")</f>
        <v/>
      </c>
      <c r="BI537" s="110">
        <f ca="1">IFERROR(VLOOKUP($X537,PITCH!$B$205:$AP$2000,34,FALSE),"")</f>
        <v>111</v>
      </c>
      <c r="BJ537" s="110">
        <f ca="1">IFERROR(VLOOKUP($X537,PITCH!$B$205:$AP$2000,34,FALSE),"")</f>
        <v>111</v>
      </c>
      <c r="BK537" s="110">
        <f ca="1">IFERROR(VLOOKUP($X537,PITCH!$B$205:$AP$2000,34,FALSE),"")</f>
        <v>111</v>
      </c>
    </row>
    <row r="538" spans="2:63" x14ac:dyDescent="0.2">
      <c r="B538" t="s">
        <v>2614</v>
      </c>
      <c r="C538" t="s">
        <v>132</v>
      </c>
      <c r="D538" t="s">
        <v>3459</v>
      </c>
      <c r="E538" t="s">
        <v>677</v>
      </c>
      <c r="F538">
        <v>-8</v>
      </c>
      <c r="G538">
        <v>275</v>
      </c>
      <c r="H538">
        <v>33</v>
      </c>
      <c r="I538">
        <v>7</v>
      </c>
      <c r="J538">
        <v>31</v>
      </c>
      <c r="K538">
        <v>6</v>
      </c>
      <c r="L538">
        <v>0.28100000000000003</v>
      </c>
      <c r="T538" s="127">
        <f t="shared" si="39"/>
        <v>536</v>
      </c>
      <c r="U538" t="str">
        <f t="shared" si="44"/>
        <v>H</v>
      </c>
      <c r="V538">
        <f>IF(U538="H",COUNTIF($U$3:$U538,"H"),"")</f>
        <v>313</v>
      </c>
      <c r="W538" t="str">
        <f>IF(U538="P",COUNTIF($U$3:$U538,"P"),"")</f>
        <v/>
      </c>
      <c r="X538" s="76" t="str">
        <f t="shared" si="45"/>
        <v>Yairo Munoz</v>
      </c>
      <c r="Y538" t="str">
        <f>IFERROR(VLOOKUP($X538,PITCH!$B$7:$AJ$2004,29,FALSE),"")</f>
        <v/>
      </c>
      <c r="Z538" t="str">
        <f>IFERROR(VLOOKUP($X538,PITCH!$B$7:$AJ$2004,30,FALSE),"")</f>
        <v/>
      </c>
      <c r="AA538" t="str">
        <f>IFERROR(VLOOKUP($X538,PITCH!$B$7:$AJ$2004,31,FALSE),"")</f>
        <v/>
      </c>
      <c r="AB538" t="str">
        <f>IFERROR(VLOOKUP($X538,PITCH!$B$7:$AJ$2004,1,FALSE),"")</f>
        <v/>
      </c>
      <c r="AD538" s="108" t="str">
        <f>IFERROR(VLOOKUP($X538,Prospects!$A$3:$K$281,1,FALSE),"")</f>
        <v/>
      </c>
      <c r="AE538" s="108" t="str">
        <f>IFERROR(VLOOKUP($X538,Prospects!$A$3:$K$281,9,FALSE),"")</f>
        <v/>
      </c>
      <c r="AF538" s="108" t="str">
        <f>IFERROR(VLOOKUP($X538,Prospects!$A$3:$K$281,2,FALSE),"")</f>
        <v/>
      </c>
      <c r="AG538" s="110" t="str">
        <f>IFERROR(VLOOKUP($X538,Prospects!$A$3:$K$281,10,FALSE),"")</f>
        <v/>
      </c>
      <c r="AH538" s="110" t="str">
        <f>IFERROR(VLOOKUP($X538,Prospects!$A$3:$K$281,11,FALSE),"")</f>
        <v/>
      </c>
      <c r="AI538" s="110" t="str">
        <f>IFERROR(VLOOKUP($X538,Prospects!$A$3:$K$281,3,FALSE),"")</f>
        <v/>
      </c>
      <c r="AJ538" s="110" t="str">
        <f>IFERROR(VLOOKUP($X538,Prospects!$A$3:$K$281,4,FALSE),"")</f>
        <v/>
      </c>
      <c r="AK538" s="110" t="str">
        <f>IFERROR(VLOOKUP($X538,Prospects!$A$3:$K$281,5,FALSE),"")</f>
        <v/>
      </c>
      <c r="AL538" s="110" t="str">
        <f>IFERROR(VLOOKUP($X538,Prospects!$A$3:$K$281,6,FALSE),"")</f>
        <v/>
      </c>
      <c r="AN538" s="108" t="str">
        <f>IFERROR(VLOOKUP($X538,KEEPERS!$A$3:$H$300,1,FALSE),"")</f>
        <v/>
      </c>
      <c r="AO538" s="108" t="str">
        <f>IFERROR(VLOOKUP($X538,KEEPERS!$A$3:$H$300,5,FALSE),"")</f>
        <v/>
      </c>
      <c r="AP538" s="108" t="str">
        <f>IFERROR(VLOOKUP($X538,KEEPERS!$A$3:$H$300,2,FALSE),"")</f>
        <v/>
      </c>
      <c r="AQ538" s="110" t="str">
        <f>IFERROR(VLOOKUP($X538,KEEPERS!$A$3:$H$300,6,FALSE),"")</f>
        <v/>
      </c>
      <c r="AR538" s="110" t="str">
        <f>IFERROR(VLOOKUP($X538,KEEPERS!$A$3:$H$300,7,FALSE),"")</f>
        <v/>
      </c>
      <c r="AT538" s="110" t="str">
        <f>IFERROR(VLOOKUP($X538,HIT!$B$182:$AM$2000,1,FALSE),"")</f>
        <v>Yairo Munoz</v>
      </c>
      <c r="AU538" s="407">
        <f>IFERROR(VLOOKUP($X538,HIT!$B$182:$AM$2000,32,FALSE),0)</f>
        <v>63.95</v>
      </c>
      <c r="AV538" s="407">
        <f>IFERROR(VLOOKUP($X538,HIT!$B$182:$AM$2000,33,FALSE),0)</f>
        <v>1.5226190476190478</v>
      </c>
      <c r="AW538" s="110" t="str">
        <f>IFERROR(VLOOKUP($X538,PITCH!$B$182:$AP$2000,1,FALSE),"")</f>
        <v/>
      </c>
      <c r="AX538" s="110">
        <f>IFERROR(VLOOKUP($X538,PITCH!$B$182:$AP$2000,35,FALSE),0)</f>
        <v>0</v>
      </c>
      <c r="AY538" s="110">
        <f>IFERROR(VLOOKUP($X538,PITCH!$B$182:$AP$2000,36,FALSE),0)</f>
        <v>0</v>
      </c>
      <c r="AZ538" s="408">
        <f t="shared" si="46"/>
        <v>63.95</v>
      </c>
      <c r="BA538" s="408">
        <f>IF(AZ538&gt;0,RANK(AZ538,AZ$3:AZ1198),"")</f>
        <v>564</v>
      </c>
      <c r="BB538" s="408">
        <f ca="1">IFERROR(VLOOKUP($X538,HIT!$B$182:$AP$2000,31,FALSE),0)</f>
        <v>296</v>
      </c>
      <c r="BC538" s="408">
        <f>IFERROR(VLOOKUP($X538,PITCH!$B$182:$AP$2000,34,FALSE),0)</f>
        <v>0</v>
      </c>
      <c r="BE538" s="110">
        <f>IFERROR(VLOOKUP($X538,OBP!$B$182:$AN$2001,32,FALSE),"")</f>
        <v>448</v>
      </c>
      <c r="BG538" s="110">
        <f>IFERROR(VLOOKUP($X538,OPS!$B$183:$AL$2002,31,FALSE),"")</f>
        <v>448</v>
      </c>
      <c r="BI538" s="110" t="str">
        <f>IFERROR(VLOOKUP($X538,PITCH!$B$205:$AP$2000,34,FALSE),"")</f>
        <v/>
      </c>
      <c r="BJ538" s="110" t="str">
        <f>IFERROR(VLOOKUP($X538,PITCH!$B$205:$AP$2000,34,FALSE),"")</f>
        <v/>
      </c>
      <c r="BK538" s="110" t="str">
        <f>IFERROR(VLOOKUP($X538,PITCH!$B$205:$AP$2000,34,FALSE),"")</f>
        <v/>
      </c>
    </row>
    <row r="539" spans="2:63" x14ac:dyDescent="0.2">
      <c r="B539" t="s">
        <v>1016</v>
      </c>
      <c r="C539" t="s">
        <v>136</v>
      </c>
      <c r="D539" t="s">
        <v>9</v>
      </c>
      <c r="E539" t="s">
        <v>9</v>
      </c>
      <c r="F539">
        <v>-8</v>
      </c>
      <c r="M539">
        <v>127</v>
      </c>
      <c r="N539">
        <v>6</v>
      </c>
      <c r="O539">
        <v>0</v>
      </c>
      <c r="P539">
        <v>4.09</v>
      </c>
      <c r="Q539">
        <v>1.29</v>
      </c>
      <c r="R539">
        <v>81</v>
      </c>
      <c r="T539" s="127">
        <f t="shared" si="39"/>
        <v>537</v>
      </c>
      <c r="U539" t="str">
        <f t="shared" si="44"/>
        <v>P</v>
      </c>
      <c r="V539" t="str">
        <f>IF(U539="H",COUNTIF($U$3:$U539,"H"),"")</f>
        <v/>
      </c>
      <c r="W539">
        <f>IF(U539="P",COUNTIF($U$3:$U539,"P"),"")</f>
        <v>224</v>
      </c>
      <c r="X539" s="76" t="str">
        <f t="shared" si="45"/>
        <v>Adalberto Mejia</v>
      </c>
      <c r="Y539">
        <f>IFERROR(VLOOKUP($X539,PITCH!$B$7:$AJ$2004,29,FALSE),"")</f>
        <v>7.9090909090909092</v>
      </c>
      <c r="Z539">
        <f>IFERROR(VLOOKUP($X539,PITCH!$B$7:$AJ$2004,30,FALSE),"")</f>
        <v>3.1363636363636362</v>
      </c>
      <c r="AA539">
        <f>IFERROR(VLOOKUP($X539,PITCH!$B$7:$AJ$2004,31,FALSE),"")</f>
        <v>4.7727272727272734</v>
      </c>
      <c r="AB539" t="str">
        <f>IFERROR(VLOOKUP($X539,PITCH!$B$7:$AJ$2004,1,FALSE),"")</f>
        <v>Adalberto Mejia</v>
      </c>
      <c r="AD539" s="108" t="str">
        <f>IFERROR(VLOOKUP($X539,Prospects!$A$3:$K$281,1,FALSE),"")</f>
        <v/>
      </c>
      <c r="AE539" s="108" t="str">
        <f>IFERROR(VLOOKUP($X539,Prospects!$A$3:$K$281,9,FALSE),"")</f>
        <v/>
      </c>
      <c r="AF539" s="108" t="str">
        <f>IFERROR(VLOOKUP($X539,Prospects!$A$3:$K$281,2,FALSE),"")</f>
        <v/>
      </c>
      <c r="AG539" s="110" t="str">
        <f>IFERROR(VLOOKUP($X539,Prospects!$A$3:$K$281,10,FALSE),"")</f>
        <v/>
      </c>
      <c r="AH539" s="110" t="str">
        <f>IFERROR(VLOOKUP($X539,Prospects!$A$3:$K$281,11,FALSE),"")</f>
        <v/>
      </c>
      <c r="AI539" s="110" t="str">
        <f>IFERROR(VLOOKUP($X539,Prospects!$A$3:$K$281,3,FALSE),"")</f>
        <v/>
      </c>
      <c r="AJ539" s="110" t="str">
        <f>IFERROR(VLOOKUP($X539,Prospects!$A$3:$K$281,4,FALSE),"")</f>
        <v/>
      </c>
      <c r="AK539" s="110" t="str">
        <f>IFERROR(VLOOKUP($X539,Prospects!$A$3:$K$281,5,FALSE),"")</f>
        <v/>
      </c>
      <c r="AL539" s="110" t="str">
        <f>IFERROR(VLOOKUP($X539,Prospects!$A$3:$K$281,6,FALSE),"")</f>
        <v/>
      </c>
      <c r="AN539" s="108" t="str">
        <f>IFERROR(VLOOKUP($X539,KEEPERS!$A$3:$H$300,1,FALSE),"")</f>
        <v/>
      </c>
      <c r="AO539" s="108" t="str">
        <f>IFERROR(VLOOKUP($X539,KEEPERS!$A$3:$H$300,5,FALSE),"")</f>
        <v/>
      </c>
      <c r="AP539" s="108" t="str">
        <f>IFERROR(VLOOKUP($X539,KEEPERS!$A$3:$H$300,2,FALSE),"")</f>
        <v/>
      </c>
      <c r="AQ539" s="110" t="str">
        <f>IFERROR(VLOOKUP($X539,KEEPERS!$A$3:$H$300,6,FALSE),"")</f>
        <v/>
      </c>
      <c r="AR539" s="110" t="str">
        <f>IFERROR(VLOOKUP($X539,KEEPERS!$A$3:$H$300,7,FALSE),"")</f>
        <v/>
      </c>
      <c r="AT539" s="110" t="str">
        <f>IFERROR(VLOOKUP($X539,HIT!$B$182:$AM$2000,1,FALSE),"")</f>
        <v/>
      </c>
      <c r="AU539" s="407">
        <f>IFERROR(VLOOKUP($X539,HIT!$B$182:$AM$2000,32,FALSE),0)</f>
        <v>0</v>
      </c>
      <c r="AV539" s="407">
        <f>IFERROR(VLOOKUP($X539,HIT!$B$182:$AM$2000,33,FALSE),0)</f>
        <v>0</v>
      </c>
      <c r="AW539" s="110" t="str">
        <f>IFERROR(VLOOKUP($X539,PITCH!$B$182:$AP$2000,1,FALSE),"")</f>
        <v>Adalberto Mejia</v>
      </c>
      <c r="AX539" s="110">
        <f>IFERROR(VLOOKUP($X539,PITCH!$B$182:$AP$2000,35,FALSE),0)</f>
        <v>117</v>
      </c>
      <c r="AY539" s="110">
        <f>IFERROR(VLOOKUP($X539,PITCH!$B$182:$AP$2000,36,FALSE),0)</f>
        <v>3.4411764705882355</v>
      </c>
      <c r="AZ539" s="408">
        <f t="shared" si="46"/>
        <v>117</v>
      </c>
      <c r="BA539" s="408">
        <f>IF(AZ539&gt;0,RANK(AZ539,AZ$3:AZ1199),"")</f>
        <v>524</v>
      </c>
      <c r="BB539" s="408">
        <f>IFERROR(VLOOKUP($X539,HIT!$B$182:$AP$2000,31,FALSE),0)</f>
        <v>0</v>
      </c>
      <c r="BC539" s="408">
        <f ca="1">IFERROR(VLOOKUP($X539,PITCH!$B$182:$AP$2000,34,FALSE),0)</f>
        <v>241</v>
      </c>
      <c r="BE539" s="110" t="str">
        <f>IFERROR(VLOOKUP($X539,OBP!$B$182:$AN$2001,32,FALSE),"")</f>
        <v/>
      </c>
      <c r="BG539" s="110" t="str">
        <f>IFERROR(VLOOKUP($X539,OPS!$B$183:$AL$2002,31,FALSE),"")</f>
        <v/>
      </c>
      <c r="BI539" s="110">
        <f ca="1">IFERROR(VLOOKUP($X539,PITCH!$B$205:$AP$2000,34,FALSE),"")</f>
        <v>241</v>
      </c>
      <c r="BJ539" s="110">
        <f ca="1">IFERROR(VLOOKUP($X539,PITCH!$B$205:$AP$2000,34,FALSE),"")</f>
        <v>241</v>
      </c>
      <c r="BK539" s="110">
        <f ca="1">IFERROR(VLOOKUP($X539,PITCH!$B$205:$AP$2000,34,FALSE),"")</f>
        <v>241</v>
      </c>
    </row>
    <row r="540" spans="2:63" x14ac:dyDescent="0.2">
      <c r="B540" t="s">
        <v>784</v>
      </c>
      <c r="C540" t="s">
        <v>115</v>
      </c>
      <c r="D540" t="s">
        <v>114</v>
      </c>
      <c r="E540" t="s">
        <v>114</v>
      </c>
      <c r="F540">
        <v>-8</v>
      </c>
      <c r="G540">
        <v>197</v>
      </c>
      <c r="H540">
        <v>22</v>
      </c>
      <c r="I540">
        <v>3</v>
      </c>
      <c r="J540">
        <v>19</v>
      </c>
      <c r="K540">
        <v>8</v>
      </c>
      <c r="L540">
        <v>0.255</v>
      </c>
      <c r="T540" s="127">
        <f t="shared" si="39"/>
        <v>538</v>
      </c>
      <c r="U540" t="str">
        <f t="shared" si="44"/>
        <v>H</v>
      </c>
      <c r="V540">
        <f>IF(U540="H",COUNTIF($U$3:$U540,"H"),"")</f>
        <v>314</v>
      </c>
      <c r="W540" t="str">
        <f>IF(U540="P",COUNTIF($U$3:$U540,"P"),"")</f>
        <v/>
      </c>
      <c r="X540" s="76" t="str">
        <f t="shared" si="45"/>
        <v>Daz Cameron</v>
      </c>
      <c r="Y540" t="str">
        <f>IFERROR(VLOOKUP($X540,PITCH!$B$7:$AJ$2004,29,FALSE),"")</f>
        <v/>
      </c>
      <c r="Z540" t="str">
        <f>IFERROR(VLOOKUP($X540,PITCH!$B$7:$AJ$2004,30,FALSE),"")</f>
        <v/>
      </c>
      <c r="AA540" t="str">
        <f>IFERROR(VLOOKUP($X540,PITCH!$B$7:$AJ$2004,31,FALSE),"")</f>
        <v/>
      </c>
      <c r="AB540" t="str">
        <f>IFERROR(VLOOKUP($X540,PITCH!$B$7:$AJ$2004,1,FALSE),"")</f>
        <v/>
      </c>
      <c r="AD540" s="108" t="str">
        <f>IFERROR(VLOOKUP($X540,Prospects!$A$3:$K$281,1,FALSE),"")</f>
        <v/>
      </c>
      <c r="AE540" s="108" t="str">
        <f>IFERROR(VLOOKUP($X540,Prospects!$A$3:$K$281,9,FALSE),"")</f>
        <v/>
      </c>
      <c r="AF540" s="108" t="str">
        <f>IFERROR(VLOOKUP($X540,Prospects!$A$3:$K$281,2,FALSE),"")</f>
        <v/>
      </c>
      <c r="AG540" s="110" t="str">
        <f>IFERROR(VLOOKUP($X540,Prospects!$A$3:$K$281,10,FALSE),"")</f>
        <v/>
      </c>
      <c r="AH540" s="110" t="str">
        <f>IFERROR(VLOOKUP($X540,Prospects!$A$3:$K$281,11,FALSE),"")</f>
        <v/>
      </c>
      <c r="AI540" s="110" t="str">
        <f>IFERROR(VLOOKUP($X540,Prospects!$A$3:$K$281,3,FALSE),"")</f>
        <v/>
      </c>
      <c r="AJ540" s="110" t="str">
        <f>IFERROR(VLOOKUP($X540,Prospects!$A$3:$K$281,4,FALSE),"")</f>
        <v/>
      </c>
      <c r="AK540" s="110" t="str">
        <f>IFERROR(VLOOKUP($X540,Prospects!$A$3:$K$281,5,FALSE),"")</f>
        <v/>
      </c>
      <c r="AL540" s="110" t="str">
        <f>IFERROR(VLOOKUP($X540,Prospects!$A$3:$K$281,6,FALSE),"")</f>
        <v/>
      </c>
      <c r="AN540" s="108" t="str">
        <f>IFERROR(VLOOKUP($X540,KEEPERS!$A$3:$H$300,1,FALSE),"")</f>
        <v/>
      </c>
      <c r="AO540" s="108" t="str">
        <f>IFERROR(VLOOKUP($X540,KEEPERS!$A$3:$H$300,5,FALSE),"")</f>
        <v/>
      </c>
      <c r="AP540" s="108" t="str">
        <f>IFERROR(VLOOKUP($X540,KEEPERS!$A$3:$H$300,2,FALSE),"")</f>
        <v/>
      </c>
      <c r="AQ540" s="110" t="str">
        <f>IFERROR(VLOOKUP($X540,KEEPERS!$A$3:$H$300,6,FALSE),"")</f>
        <v/>
      </c>
      <c r="AR540" s="110" t="str">
        <f>IFERROR(VLOOKUP($X540,KEEPERS!$A$3:$H$300,7,FALSE),"")</f>
        <v/>
      </c>
      <c r="AT540" s="110" t="str">
        <f>IFERROR(VLOOKUP($X540,HIT!$B$182:$AM$2000,1,FALSE),"")</f>
        <v>Daz Cameron</v>
      </c>
      <c r="AU540" s="407">
        <f>IFERROR(VLOOKUP($X540,HIT!$B$182:$AM$2000,32,FALSE),0)</f>
        <v>25.700000000000003</v>
      </c>
      <c r="AV540" s="407">
        <f>IFERROR(VLOOKUP($X540,HIT!$B$182:$AM$2000,33,FALSE),0)</f>
        <v>1.3526315789473686</v>
      </c>
      <c r="AW540" s="110" t="str">
        <f>IFERROR(VLOOKUP($X540,PITCH!$B$182:$AP$2000,1,FALSE),"")</f>
        <v/>
      </c>
      <c r="AX540" s="110">
        <f>IFERROR(VLOOKUP($X540,PITCH!$B$182:$AP$2000,35,FALSE),0)</f>
        <v>0</v>
      </c>
      <c r="AY540" s="110">
        <f>IFERROR(VLOOKUP($X540,PITCH!$B$182:$AP$2000,36,FALSE),0)</f>
        <v>0</v>
      </c>
      <c r="AZ540" s="408">
        <f t="shared" si="46"/>
        <v>25.700000000000003</v>
      </c>
      <c r="BA540" s="408">
        <f>IF(AZ540&gt;0,RANK(AZ540,AZ$3:AZ1200),"")</f>
        <v>585</v>
      </c>
      <c r="BB540" s="408">
        <f ca="1">IFERROR(VLOOKUP($X540,HIT!$B$182:$AP$2000,31,FALSE),0)</f>
        <v>448</v>
      </c>
      <c r="BC540" s="408">
        <f>IFERROR(VLOOKUP($X540,PITCH!$B$182:$AP$2000,34,FALSE),0)</f>
        <v>0</v>
      </c>
      <c r="BE540" s="110">
        <f>IFERROR(VLOOKUP($X540,OBP!$B$182:$AN$2001,32,FALSE),"")</f>
        <v>547</v>
      </c>
      <c r="BG540" s="110">
        <f>IFERROR(VLOOKUP($X540,OPS!$B$183:$AL$2002,31,FALSE),"")</f>
        <v>545</v>
      </c>
      <c r="BI540" s="110" t="str">
        <f>IFERROR(VLOOKUP($X540,PITCH!$B$205:$AP$2000,34,FALSE),"")</f>
        <v/>
      </c>
      <c r="BJ540" s="110" t="str">
        <f>IFERROR(VLOOKUP($X540,PITCH!$B$205:$AP$2000,34,FALSE),"")</f>
        <v/>
      </c>
      <c r="BK540" s="110" t="str">
        <f>IFERROR(VLOOKUP($X540,PITCH!$B$205:$AP$2000,34,FALSE),"")</f>
        <v/>
      </c>
    </row>
    <row r="541" spans="2:63" x14ac:dyDescent="0.2">
      <c r="B541" t="s">
        <v>1010</v>
      </c>
      <c r="C541" t="s">
        <v>138</v>
      </c>
      <c r="D541" t="s">
        <v>9</v>
      </c>
      <c r="E541" t="s">
        <v>9</v>
      </c>
      <c r="F541">
        <v>-8</v>
      </c>
      <c r="M541">
        <v>64</v>
      </c>
      <c r="N541">
        <v>1</v>
      </c>
      <c r="O541">
        <v>3</v>
      </c>
      <c r="P541">
        <v>3.93</v>
      </c>
      <c r="Q541">
        <v>1.35</v>
      </c>
      <c r="R541">
        <v>71</v>
      </c>
      <c r="T541" s="127">
        <f t="shared" si="39"/>
        <v>539</v>
      </c>
      <c r="U541" t="str">
        <f t="shared" si="44"/>
        <v>P</v>
      </c>
      <c r="V541" t="str">
        <f>IF(U541="H",COUNTIF($U$3:$U541,"H"),"")</f>
        <v/>
      </c>
      <c r="W541">
        <f>IF(U541="P",COUNTIF($U$3:$U541,"P"),"")</f>
        <v>225</v>
      </c>
      <c r="X541" s="76" t="str">
        <f t="shared" si="45"/>
        <v>Tayron Guerrero</v>
      </c>
      <c r="Y541">
        <f>IFERROR(VLOOKUP($X541,PITCH!$B$7:$AJ$2004,29,FALSE),"")</f>
        <v>9.8003629764065341</v>
      </c>
      <c r="Z541">
        <f>IFERROR(VLOOKUP($X541,PITCH!$B$7:$AJ$2004,30,FALSE),"")</f>
        <v>4.5735027223230489</v>
      </c>
      <c r="AA541">
        <f>IFERROR(VLOOKUP($X541,PITCH!$B$7:$AJ$2004,31,FALSE),"")</f>
        <v>5.2268602540834852</v>
      </c>
      <c r="AB541" t="str">
        <f>IFERROR(VLOOKUP($X541,PITCH!$B$7:$AJ$2004,1,FALSE),"")</f>
        <v>Tayron Guerrero</v>
      </c>
      <c r="AD541" s="108" t="str">
        <f>IFERROR(VLOOKUP($X541,Prospects!$A$3:$K$281,1,FALSE),"")</f>
        <v/>
      </c>
      <c r="AE541" s="108" t="str">
        <f>IFERROR(VLOOKUP($X541,Prospects!$A$3:$K$281,9,FALSE),"")</f>
        <v/>
      </c>
      <c r="AF541" s="108" t="str">
        <f>IFERROR(VLOOKUP($X541,Prospects!$A$3:$K$281,2,FALSE),"")</f>
        <v/>
      </c>
      <c r="AG541" s="110" t="str">
        <f>IFERROR(VLOOKUP($X541,Prospects!$A$3:$K$281,10,FALSE),"")</f>
        <v/>
      </c>
      <c r="AH541" s="110" t="str">
        <f>IFERROR(VLOOKUP($X541,Prospects!$A$3:$K$281,11,FALSE),"")</f>
        <v/>
      </c>
      <c r="AI541" s="110" t="str">
        <f>IFERROR(VLOOKUP($X541,Prospects!$A$3:$K$281,3,FALSE),"")</f>
        <v/>
      </c>
      <c r="AJ541" s="110" t="str">
        <f>IFERROR(VLOOKUP($X541,Prospects!$A$3:$K$281,4,FALSE),"")</f>
        <v/>
      </c>
      <c r="AK541" s="110" t="str">
        <f>IFERROR(VLOOKUP($X541,Prospects!$A$3:$K$281,5,FALSE),"")</f>
        <v/>
      </c>
      <c r="AL541" s="110" t="str">
        <f>IFERROR(VLOOKUP($X541,Prospects!$A$3:$K$281,6,FALSE),"")</f>
        <v/>
      </c>
      <c r="AN541" s="108" t="str">
        <f>IFERROR(VLOOKUP($X541,KEEPERS!$A$3:$H$300,1,FALSE),"")</f>
        <v/>
      </c>
      <c r="AO541" s="108" t="str">
        <f>IFERROR(VLOOKUP($X541,KEEPERS!$A$3:$H$300,5,FALSE),"")</f>
        <v/>
      </c>
      <c r="AP541" s="108" t="str">
        <f>IFERROR(VLOOKUP($X541,KEEPERS!$A$3:$H$300,2,FALSE),"")</f>
        <v/>
      </c>
      <c r="AQ541" s="110" t="str">
        <f>IFERROR(VLOOKUP($X541,KEEPERS!$A$3:$H$300,6,FALSE),"")</f>
        <v/>
      </c>
      <c r="AR541" s="110" t="str">
        <f>IFERROR(VLOOKUP($X541,KEEPERS!$A$3:$H$300,7,FALSE),"")</f>
        <v/>
      </c>
      <c r="AT541" s="110" t="str">
        <f>IFERROR(VLOOKUP($X541,HIT!$B$182:$AM$2000,1,FALSE),"")</f>
        <v/>
      </c>
      <c r="AU541" s="407">
        <f>IFERROR(VLOOKUP($X541,HIT!$B$182:$AM$2000,32,FALSE),0)</f>
        <v>0</v>
      </c>
      <c r="AV541" s="407">
        <f>IFERROR(VLOOKUP($X541,HIT!$B$182:$AM$2000,33,FALSE),0)</f>
        <v>0</v>
      </c>
      <c r="AW541" s="110" t="str">
        <f>IFERROR(VLOOKUP($X541,PITCH!$B$182:$AP$2000,1,FALSE),"")</f>
        <v>Tayron Guerrero</v>
      </c>
      <c r="AX541" s="110">
        <f>IFERROR(VLOOKUP($X541,PITCH!$B$182:$AP$2000,35,FALSE),0)</f>
        <v>122.30000000000001</v>
      </c>
      <c r="AY541" s="110">
        <f>IFERROR(VLOOKUP($X541,PITCH!$B$182:$AP$2000,36,FALSE),0)</f>
        <v>2.2236363636363636</v>
      </c>
      <c r="AZ541" s="408">
        <f t="shared" si="46"/>
        <v>122.30000000000001</v>
      </c>
      <c r="BA541" s="408">
        <f>IF(AZ541&gt;0,RANK(AZ541,AZ$3:AZ1201),"")</f>
        <v>516</v>
      </c>
      <c r="BB541" s="408">
        <f>IFERROR(VLOOKUP($X541,HIT!$B$182:$AP$2000,31,FALSE),0)</f>
        <v>0</v>
      </c>
      <c r="BC541" s="408">
        <f ca="1">IFERROR(VLOOKUP($X541,PITCH!$B$182:$AP$2000,34,FALSE),0)</f>
        <v>347</v>
      </c>
      <c r="BE541" s="110" t="str">
        <f>IFERROR(VLOOKUP($X541,OBP!$B$182:$AN$2001,32,FALSE),"")</f>
        <v/>
      </c>
      <c r="BG541" s="110" t="str">
        <f>IFERROR(VLOOKUP($X541,OPS!$B$183:$AL$2002,31,FALSE),"")</f>
        <v/>
      </c>
      <c r="BI541" s="110">
        <f ca="1">IFERROR(VLOOKUP($X541,PITCH!$B$205:$AP$2000,34,FALSE),"")</f>
        <v>347</v>
      </c>
      <c r="BJ541" s="110">
        <f ca="1">IFERROR(VLOOKUP($X541,PITCH!$B$205:$AP$2000,34,FALSE),"")</f>
        <v>347</v>
      </c>
      <c r="BK541" s="110">
        <f ca="1">IFERROR(VLOOKUP($X541,PITCH!$B$205:$AP$2000,34,FALSE),"")</f>
        <v>347</v>
      </c>
    </row>
    <row r="542" spans="2:63" x14ac:dyDescent="0.2">
      <c r="B542" t="s">
        <v>153</v>
      </c>
      <c r="C542" t="s">
        <v>119</v>
      </c>
      <c r="D542" t="s">
        <v>112</v>
      </c>
      <c r="E542" t="s">
        <v>112</v>
      </c>
      <c r="F542">
        <v>-8</v>
      </c>
      <c r="G542">
        <v>423</v>
      </c>
      <c r="H542">
        <v>41</v>
      </c>
      <c r="I542">
        <v>19</v>
      </c>
      <c r="J542">
        <v>46</v>
      </c>
      <c r="K542">
        <v>2</v>
      </c>
      <c r="L542">
        <v>0.191</v>
      </c>
      <c r="T542" s="127">
        <f t="shared" si="39"/>
        <v>540</v>
      </c>
      <c r="U542" t="str">
        <f t="shared" si="44"/>
        <v>H</v>
      </c>
      <c r="V542">
        <f>IF(U542="H",COUNTIF($U$3:$U542,"H"),"")</f>
        <v>315</v>
      </c>
      <c r="W542" t="str">
        <f>IF(U542="P",COUNTIF($U$3:$U542,"P"),"")</f>
        <v/>
      </c>
      <c r="X542" s="76" t="str">
        <f t="shared" si="45"/>
        <v>Chris Davis</v>
      </c>
      <c r="Y542" t="str">
        <f>IFERROR(VLOOKUP($X542,PITCH!$B$7:$AJ$2004,29,FALSE),"")</f>
        <v/>
      </c>
      <c r="Z542" t="str">
        <f>IFERROR(VLOOKUP($X542,PITCH!$B$7:$AJ$2004,30,FALSE),"")</f>
        <v/>
      </c>
      <c r="AA542" t="str">
        <f>IFERROR(VLOOKUP($X542,PITCH!$B$7:$AJ$2004,31,FALSE),"")</f>
        <v/>
      </c>
      <c r="AB542" t="str">
        <f>IFERROR(VLOOKUP($X542,PITCH!$B$7:$AJ$2004,1,FALSE),"")</f>
        <v/>
      </c>
      <c r="AD542" s="108" t="str">
        <f>IFERROR(VLOOKUP($X542,Prospects!$A$3:$K$281,1,FALSE),"")</f>
        <v/>
      </c>
      <c r="AE542" s="108" t="str">
        <f>IFERROR(VLOOKUP($X542,Prospects!$A$3:$K$281,9,FALSE),"")</f>
        <v/>
      </c>
      <c r="AF542" s="108" t="str">
        <f>IFERROR(VLOOKUP($X542,Prospects!$A$3:$K$281,2,FALSE),"")</f>
        <v/>
      </c>
      <c r="AG542" s="110" t="str">
        <f>IFERROR(VLOOKUP($X542,Prospects!$A$3:$K$281,10,FALSE),"")</f>
        <v/>
      </c>
      <c r="AH542" s="110" t="str">
        <f>IFERROR(VLOOKUP($X542,Prospects!$A$3:$K$281,11,FALSE),"")</f>
        <v/>
      </c>
      <c r="AI542" s="110" t="str">
        <f>IFERROR(VLOOKUP($X542,Prospects!$A$3:$K$281,3,FALSE),"")</f>
        <v/>
      </c>
      <c r="AJ542" s="110" t="str">
        <f>IFERROR(VLOOKUP($X542,Prospects!$A$3:$K$281,4,FALSE),"")</f>
        <v/>
      </c>
      <c r="AK542" s="110" t="str">
        <f>IFERROR(VLOOKUP($X542,Prospects!$A$3:$K$281,5,FALSE),"")</f>
        <v/>
      </c>
      <c r="AL542" s="110" t="str">
        <f>IFERROR(VLOOKUP($X542,Prospects!$A$3:$K$281,6,FALSE),"")</f>
        <v/>
      </c>
      <c r="AN542" s="108" t="str">
        <f>IFERROR(VLOOKUP($X542,KEEPERS!$A$3:$H$300,1,FALSE),"")</f>
        <v/>
      </c>
      <c r="AO542" s="108" t="str">
        <f>IFERROR(VLOOKUP($X542,KEEPERS!$A$3:$H$300,5,FALSE),"")</f>
        <v/>
      </c>
      <c r="AP542" s="108" t="str">
        <f>IFERROR(VLOOKUP($X542,KEEPERS!$A$3:$H$300,2,FALSE),"")</f>
        <v/>
      </c>
      <c r="AQ542" s="110" t="str">
        <f>IFERROR(VLOOKUP($X542,KEEPERS!$A$3:$H$300,6,FALSE),"")</f>
        <v/>
      </c>
      <c r="AR542" s="110" t="str">
        <f>IFERROR(VLOOKUP($X542,KEEPERS!$A$3:$H$300,7,FALSE),"")</f>
        <v/>
      </c>
      <c r="AT542" s="110" t="str">
        <f>IFERROR(VLOOKUP($X542,HIT!$B$182:$AM$2000,1,FALSE),"")</f>
        <v>Chris Davis</v>
      </c>
      <c r="AU542" s="407">
        <f>IFERROR(VLOOKUP($X542,HIT!$B$182:$AM$2000,32,FALSE),0)</f>
        <v>252.65</v>
      </c>
      <c r="AV542" s="407">
        <f>IFERROR(VLOOKUP($X542,HIT!$B$182:$AM$2000,33,FALSE),0)</f>
        <v>2.0709016393442625</v>
      </c>
      <c r="AW542" s="110" t="str">
        <f>IFERROR(VLOOKUP($X542,PITCH!$B$182:$AP$2000,1,FALSE),"")</f>
        <v/>
      </c>
      <c r="AX542" s="110">
        <f>IFERROR(VLOOKUP($X542,PITCH!$B$182:$AP$2000,35,FALSE),0)</f>
        <v>0</v>
      </c>
      <c r="AY542" s="110">
        <f>IFERROR(VLOOKUP($X542,PITCH!$B$182:$AP$2000,36,FALSE),0)</f>
        <v>0</v>
      </c>
      <c r="AZ542" s="408">
        <f t="shared" si="46"/>
        <v>252.65</v>
      </c>
      <c r="BA542" s="408">
        <f>IF(AZ542&gt;0,RANK(AZ542,AZ$3:AZ1202),"")</f>
        <v>327</v>
      </c>
      <c r="BB542" s="408">
        <f ca="1">IFERROR(VLOOKUP($X542,HIT!$B$182:$AP$2000,31,FALSE),0)</f>
        <v>241</v>
      </c>
      <c r="BC542" s="408">
        <f>IFERROR(VLOOKUP($X542,PITCH!$B$182:$AP$2000,34,FALSE),0)</f>
        <v>0</v>
      </c>
      <c r="BE542" s="110">
        <f>IFERROR(VLOOKUP($X542,OBP!$B$182:$AN$2001,32,FALSE),"")</f>
        <v>278</v>
      </c>
      <c r="BG542" s="110">
        <f>IFERROR(VLOOKUP($X542,OPS!$B$183:$AL$2002,31,FALSE),"")</f>
        <v>268</v>
      </c>
      <c r="BI542" s="110" t="str">
        <f>IFERROR(VLOOKUP($X542,PITCH!$B$205:$AP$2000,34,FALSE),"")</f>
        <v/>
      </c>
      <c r="BJ542" s="110" t="str">
        <f>IFERROR(VLOOKUP($X542,PITCH!$B$205:$AP$2000,34,FALSE),"")</f>
        <v/>
      </c>
      <c r="BK542" s="110" t="str">
        <f>IFERROR(VLOOKUP($X542,PITCH!$B$205:$AP$2000,34,FALSE),"")</f>
        <v/>
      </c>
    </row>
    <row r="543" spans="2:63" x14ac:dyDescent="0.2">
      <c r="B543" t="s">
        <v>2590</v>
      </c>
      <c r="C543" t="s">
        <v>115</v>
      </c>
      <c r="D543" t="s">
        <v>114</v>
      </c>
      <c r="E543" t="s">
        <v>114</v>
      </c>
      <c r="F543">
        <v>-8</v>
      </c>
      <c r="G543">
        <v>378</v>
      </c>
      <c r="H543">
        <v>43</v>
      </c>
      <c r="I543">
        <v>10</v>
      </c>
      <c r="J543">
        <v>31</v>
      </c>
      <c r="K543">
        <v>12</v>
      </c>
      <c r="L543">
        <v>0.21099999999999999</v>
      </c>
      <c r="T543" s="127">
        <f t="shared" si="39"/>
        <v>541</v>
      </c>
      <c r="U543" t="str">
        <f t="shared" si="44"/>
        <v>H</v>
      </c>
      <c r="V543">
        <f>IF(U543="H",COUNTIF($U$3:$U543,"H"),"")</f>
        <v>316</v>
      </c>
      <c r="W543" t="str">
        <f>IF(U543="P",COUNTIF($U$3:$U543,"P"),"")</f>
        <v/>
      </c>
      <c r="X543" s="76" t="str">
        <f t="shared" si="45"/>
        <v>JaCoby Jones</v>
      </c>
      <c r="Y543" t="str">
        <f>IFERROR(VLOOKUP($X543,PITCH!$B$7:$AJ$2004,29,FALSE),"")</f>
        <v/>
      </c>
      <c r="Z543" t="str">
        <f>IFERROR(VLOOKUP($X543,PITCH!$B$7:$AJ$2004,30,FALSE),"")</f>
        <v/>
      </c>
      <c r="AA543" t="str">
        <f>IFERROR(VLOOKUP($X543,PITCH!$B$7:$AJ$2004,31,FALSE),"")</f>
        <v/>
      </c>
      <c r="AB543" t="str">
        <f>IFERROR(VLOOKUP($X543,PITCH!$B$7:$AJ$2004,1,FALSE),"")</f>
        <v/>
      </c>
      <c r="AD543" s="108" t="str">
        <f>IFERROR(VLOOKUP($X543,Prospects!$A$3:$K$281,1,FALSE),"")</f>
        <v/>
      </c>
      <c r="AE543" s="108" t="str">
        <f>IFERROR(VLOOKUP($X543,Prospects!$A$3:$K$281,9,FALSE),"")</f>
        <v/>
      </c>
      <c r="AF543" s="108" t="str">
        <f>IFERROR(VLOOKUP($X543,Prospects!$A$3:$K$281,2,FALSE),"")</f>
        <v/>
      </c>
      <c r="AG543" s="110" t="str">
        <f>IFERROR(VLOOKUP($X543,Prospects!$A$3:$K$281,10,FALSE),"")</f>
        <v/>
      </c>
      <c r="AH543" s="110" t="str">
        <f>IFERROR(VLOOKUP($X543,Prospects!$A$3:$K$281,11,FALSE),"")</f>
        <v/>
      </c>
      <c r="AI543" s="110" t="str">
        <f>IFERROR(VLOOKUP($X543,Prospects!$A$3:$K$281,3,FALSE),"")</f>
        <v/>
      </c>
      <c r="AJ543" s="110" t="str">
        <f>IFERROR(VLOOKUP($X543,Prospects!$A$3:$K$281,4,FALSE),"")</f>
        <v/>
      </c>
      <c r="AK543" s="110" t="str">
        <f>IFERROR(VLOOKUP($X543,Prospects!$A$3:$K$281,5,FALSE),"")</f>
        <v/>
      </c>
      <c r="AL543" s="110" t="str">
        <f>IFERROR(VLOOKUP($X543,Prospects!$A$3:$K$281,6,FALSE),"")</f>
        <v/>
      </c>
      <c r="AN543" s="108" t="str">
        <f>IFERROR(VLOOKUP($X543,KEEPERS!$A$3:$H$300,1,FALSE),"")</f>
        <v/>
      </c>
      <c r="AO543" s="108" t="str">
        <f>IFERROR(VLOOKUP($X543,KEEPERS!$A$3:$H$300,5,FALSE),"")</f>
        <v/>
      </c>
      <c r="AP543" s="108" t="str">
        <f>IFERROR(VLOOKUP($X543,KEEPERS!$A$3:$H$300,2,FALSE),"")</f>
        <v/>
      </c>
      <c r="AQ543" s="110" t="str">
        <f>IFERROR(VLOOKUP($X543,KEEPERS!$A$3:$H$300,6,FALSE),"")</f>
        <v/>
      </c>
      <c r="AR543" s="110" t="str">
        <f>IFERROR(VLOOKUP($X543,KEEPERS!$A$3:$H$300,7,FALSE),"")</f>
        <v/>
      </c>
      <c r="AT543" s="110" t="str">
        <f>IFERROR(VLOOKUP($X543,HIT!$B$182:$AM$2000,1,FALSE),"")</f>
        <v>JaCoby Jones</v>
      </c>
      <c r="AU543" s="407">
        <f>IFERROR(VLOOKUP($X543,HIT!$B$182:$AM$2000,32,FALSE),0)</f>
        <v>247.70000000000002</v>
      </c>
      <c r="AV543" s="407">
        <f>IFERROR(VLOOKUP($X543,HIT!$B$182:$AM$2000,33,FALSE),0)</f>
        <v>1.9053846153846155</v>
      </c>
      <c r="AW543" s="110" t="str">
        <f>IFERROR(VLOOKUP($X543,PITCH!$B$182:$AP$2000,1,FALSE),"")</f>
        <v/>
      </c>
      <c r="AX543" s="110">
        <f>IFERROR(VLOOKUP($X543,PITCH!$B$182:$AP$2000,35,FALSE),0)</f>
        <v>0</v>
      </c>
      <c r="AY543" s="110">
        <f>IFERROR(VLOOKUP($X543,PITCH!$B$182:$AP$2000,36,FALSE),0)</f>
        <v>0</v>
      </c>
      <c r="AZ543" s="408">
        <f t="shared" si="46"/>
        <v>247.70000000000002</v>
      </c>
      <c r="BA543" s="408">
        <f>IF(AZ543&gt;0,RANK(AZ543,AZ$3:AZ1203),"")</f>
        <v>333</v>
      </c>
      <c r="BB543" s="408">
        <f ca="1">IFERROR(VLOOKUP($X543,HIT!$B$182:$AP$2000,31,FALSE),0)</f>
        <v>448</v>
      </c>
      <c r="BC543" s="408">
        <f>IFERROR(VLOOKUP($X543,PITCH!$B$182:$AP$2000,34,FALSE),0)</f>
        <v>0</v>
      </c>
      <c r="BE543" s="110">
        <f>IFERROR(VLOOKUP($X543,OBP!$B$182:$AN$2001,32,FALSE),"")</f>
        <v>280</v>
      </c>
      <c r="BG543" s="110">
        <f>IFERROR(VLOOKUP($X543,OPS!$B$183:$AL$2002,31,FALSE),"")</f>
        <v>272</v>
      </c>
      <c r="BI543" s="110" t="str">
        <f>IFERROR(VLOOKUP($X543,PITCH!$B$205:$AP$2000,34,FALSE),"")</f>
        <v/>
      </c>
      <c r="BJ543" s="110" t="str">
        <f>IFERROR(VLOOKUP($X543,PITCH!$B$205:$AP$2000,34,FALSE),"")</f>
        <v/>
      </c>
      <c r="BK543" s="110" t="str">
        <f>IFERROR(VLOOKUP($X543,PITCH!$B$205:$AP$2000,34,FALSE),"")</f>
        <v/>
      </c>
    </row>
    <row r="544" spans="2:63" x14ac:dyDescent="0.2">
      <c r="B544" t="s">
        <v>191</v>
      </c>
      <c r="C544" t="s">
        <v>119</v>
      </c>
      <c r="D544" t="s">
        <v>111</v>
      </c>
      <c r="E544" t="s">
        <v>111</v>
      </c>
      <c r="F544">
        <v>-8</v>
      </c>
      <c r="M544">
        <v>178</v>
      </c>
      <c r="N544">
        <v>6</v>
      </c>
      <c r="O544">
        <v>0</v>
      </c>
      <c r="P544">
        <v>4.6100000000000003</v>
      </c>
      <c r="Q544">
        <v>1.39</v>
      </c>
      <c r="R544">
        <v>127</v>
      </c>
      <c r="T544" s="127">
        <f t="shared" si="39"/>
        <v>542</v>
      </c>
      <c r="U544" t="str">
        <f t="shared" si="44"/>
        <v>P</v>
      </c>
      <c r="V544" t="str">
        <f>IF(U544="H",COUNTIF($U$3:$U544,"H"),"")</f>
        <v/>
      </c>
      <c r="W544">
        <f>IF(U544="P",COUNTIF($U$3:$U544,"P"),"")</f>
        <v>226</v>
      </c>
      <c r="X544" s="76" t="str">
        <f t="shared" si="45"/>
        <v>Alex Cobb</v>
      </c>
      <c r="Y544">
        <f>IFERROR(VLOOKUP($X544,PITCH!$B$7:$AJ$2004,29,FALSE),"")</f>
        <v>6.1565217391304348</v>
      </c>
      <c r="Z544">
        <f>IFERROR(VLOOKUP($X544,PITCH!$B$7:$AJ$2004,30,FALSE),"")</f>
        <v>2.5565217391304347</v>
      </c>
      <c r="AA544">
        <f>IFERROR(VLOOKUP($X544,PITCH!$B$7:$AJ$2004,31,FALSE),"")</f>
        <v>3.6</v>
      </c>
      <c r="AB544" t="str">
        <f>IFERROR(VLOOKUP($X544,PITCH!$B$7:$AJ$2004,1,FALSE),"")</f>
        <v>Alex Cobb</v>
      </c>
      <c r="AD544" s="108" t="str">
        <f>IFERROR(VLOOKUP($X544,Prospects!$A$3:$K$281,1,FALSE),"")</f>
        <v/>
      </c>
      <c r="AE544" s="108" t="str">
        <f>IFERROR(VLOOKUP($X544,Prospects!$A$3:$K$281,9,FALSE),"")</f>
        <v/>
      </c>
      <c r="AF544" s="108" t="str">
        <f>IFERROR(VLOOKUP($X544,Prospects!$A$3:$K$281,2,FALSE),"")</f>
        <v/>
      </c>
      <c r="AG544" s="110" t="str">
        <f>IFERROR(VLOOKUP($X544,Prospects!$A$3:$K$281,10,FALSE),"")</f>
        <v/>
      </c>
      <c r="AH544" s="110" t="str">
        <f>IFERROR(VLOOKUP($X544,Prospects!$A$3:$K$281,11,FALSE),"")</f>
        <v/>
      </c>
      <c r="AI544" s="110" t="str">
        <f>IFERROR(VLOOKUP($X544,Prospects!$A$3:$K$281,3,FALSE),"")</f>
        <v/>
      </c>
      <c r="AJ544" s="110" t="str">
        <f>IFERROR(VLOOKUP($X544,Prospects!$A$3:$K$281,4,FALSE),"")</f>
        <v/>
      </c>
      <c r="AK544" s="110" t="str">
        <f>IFERROR(VLOOKUP($X544,Prospects!$A$3:$K$281,5,FALSE),"")</f>
        <v/>
      </c>
      <c r="AL544" s="110" t="str">
        <f>IFERROR(VLOOKUP($X544,Prospects!$A$3:$K$281,6,FALSE),"")</f>
        <v/>
      </c>
      <c r="AN544" s="108" t="str">
        <f>IFERROR(VLOOKUP($X544,KEEPERS!$A$3:$H$300,1,FALSE),"")</f>
        <v/>
      </c>
      <c r="AO544" s="108" t="str">
        <f>IFERROR(VLOOKUP($X544,KEEPERS!$A$3:$H$300,5,FALSE),"")</f>
        <v/>
      </c>
      <c r="AP544" s="108" t="str">
        <f>IFERROR(VLOOKUP($X544,KEEPERS!$A$3:$H$300,2,FALSE),"")</f>
        <v/>
      </c>
      <c r="AQ544" s="110" t="str">
        <f>IFERROR(VLOOKUP($X544,KEEPERS!$A$3:$H$300,6,FALSE),"")</f>
        <v/>
      </c>
      <c r="AR544" s="110" t="str">
        <f>IFERROR(VLOOKUP($X544,KEEPERS!$A$3:$H$300,7,FALSE),"")</f>
        <v/>
      </c>
      <c r="AT544" s="110" t="str">
        <f>IFERROR(VLOOKUP($X544,HIT!$B$182:$AM$2000,1,FALSE),"")</f>
        <v/>
      </c>
      <c r="AU544" s="407">
        <f>IFERROR(VLOOKUP($X544,HIT!$B$182:$AM$2000,32,FALSE),0)</f>
        <v>0</v>
      </c>
      <c r="AV544" s="407">
        <f>IFERROR(VLOOKUP($X544,HIT!$B$182:$AM$2000,33,FALSE),0)</f>
        <v>0</v>
      </c>
      <c r="AW544" s="110" t="str">
        <f>IFERROR(VLOOKUP($X544,PITCH!$B$182:$AP$2000,1,FALSE),"")</f>
        <v>Alex Cobb</v>
      </c>
      <c r="AX544" s="110">
        <f>IFERROR(VLOOKUP($X544,PITCH!$B$182:$AP$2000,35,FALSE),0)</f>
        <v>275.5</v>
      </c>
      <c r="AY544" s="110">
        <f>IFERROR(VLOOKUP($X544,PITCH!$B$182:$AP$2000,36,FALSE),0)</f>
        <v>8.887096774193548</v>
      </c>
      <c r="AZ544" s="408">
        <f t="shared" si="46"/>
        <v>275.5</v>
      </c>
      <c r="BA544" s="408">
        <f>IF(AZ544&gt;0,RANK(AZ544,AZ$3:AZ1204),"")</f>
        <v>293</v>
      </c>
      <c r="BB544" s="408">
        <f>IFERROR(VLOOKUP($X544,HIT!$B$182:$AP$2000,31,FALSE),0)</f>
        <v>0</v>
      </c>
      <c r="BC544" s="408">
        <f ca="1">IFERROR(VLOOKUP($X544,PITCH!$B$182:$AP$2000,34,FALSE),0)</f>
        <v>53</v>
      </c>
      <c r="BE544" s="110" t="str">
        <f>IFERROR(VLOOKUP($X544,OBP!$B$182:$AN$2001,32,FALSE),"")</f>
        <v/>
      </c>
      <c r="BG544" s="110" t="str">
        <f>IFERROR(VLOOKUP($X544,OPS!$B$183:$AL$2002,31,FALSE),"")</f>
        <v/>
      </c>
      <c r="BI544" s="110">
        <f ca="1">IFERROR(VLOOKUP($X544,PITCH!$B$205:$AP$2000,34,FALSE),"")</f>
        <v>53</v>
      </c>
      <c r="BJ544" s="110">
        <f ca="1">IFERROR(VLOOKUP($X544,PITCH!$B$205:$AP$2000,34,FALSE),"")</f>
        <v>53</v>
      </c>
      <c r="BK544" s="110">
        <f ca="1">IFERROR(VLOOKUP($X544,PITCH!$B$205:$AP$2000,34,FALSE),"")</f>
        <v>53</v>
      </c>
    </row>
    <row r="545" spans="2:63" x14ac:dyDescent="0.2">
      <c r="B545" t="s">
        <v>523</v>
      </c>
      <c r="C545" t="s">
        <v>130</v>
      </c>
      <c r="D545" t="s">
        <v>111</v>
      </c>
      <c r="E545" t="s">
        <v>111</v>
      </c>
      <c r="F545">
        <v>-8</v>
      </c>
      <c r="M545">
        <v>166</v>
      </c>
      <c r="N545">
        <v>7</v>
      </c>
      <c r="O545">
        <v>0</v>
      </c>
      <c r="P545">
        <v>4.34</v>
      </c>
      <c r="Q545">
        <v>1.37</v>
      </c>
      <c r="R545">
        <v>138</v>
      </c>
      <c r="T545" s="127">
        <f t="shared" si="39"/>
        <v>543</v>
      </c>
      <c r="U545" t="str">
        <f t="shared" si="44"/>
        <v>P</v>
      </c>
      <c r="V545" t="str">
        <f>IF(U545="H",COUNTIF($U$3:$U545,"H"),"")</f>
        <v/>
      </c>
      <c r="W545">
        <f>IF(U545="P",COUNTIF($U$3:$U545,"P"),"")</f>
        <v>227</v>
      </c>
      <c r="X545" s="76" t="str">
        <f t="shared" si="45"/>
        <v>Derek Holland</v>
      </c>
      <c r="Y545">
        <f>IFERROR(VLOOKUP($X545,PITCH!$B$7:$AJ$2004,29,FALSE),"")</f>
        <v>8.0945121951219523</v>
      </c>
      <c r="Z545">
        <f>IFERROR(VLOOKUP($X545,PITCH!$B$7:$AJ$2004,30,FALSE),"")</f>
        <v>3.5670731707317076</v>
      </c>
      <c r="AA545">
        <f>IFERROR(VLOOKUP($X545,PITCH!$B$7:$AJ$2004,31,FALSE),"")</f>
        <v>4.5274390243902447</v>
      </c>
      <c r="AB545" t="str">
        <f>IFERROR(VLOOKUP($X545,PITCH!$B$7:$AJ$2004,1,FALSE),"")</f>
        <v>Derek Holland</v>
      </c>
      <c r="AD545" s="108" t="str">
        <f>IFERROR(VLOOKUP($X545,Prospects!$A$3:$K$281,1,FALSE),"")</f>
        <v/>
      </c>
      <c r="AE545" s="108" t="str">
        <f>IFERROR(VLOOKUP($X545,Prospects!$A$3:$K$281,9,FALSE),"")</f>
        <v/>
      </c>
      <c r="AF545" s="108" t="str">
        <f>IFERROR(VLOOKUP($X545,Prospects!$A$3:$K$281,2,FALSE),"")</f>
        <v/>
      </c>
      <c r="AG545" s="110" t="str">
        <f>IFERROR(VLOOKUP($X545,Prospects!$A$3:$K$281,10,FALSE),"")</f>
        <v/>
      </c>
      <c r="AH545" s="110" t="str">
        <f>IFERROR(VLOOKUP($X545,Prospects!$A$3:$K$281,11,FALSE),"")</f>
        <v/>
      </c>
      <c r="AI545" s="110" t="str">
        <f>IFERROR(VLOOKUP($X545,Prospects!$A$3:$K$281,3,FALSE),"")</f>
        <v/>
      </c>
      <c r="AJ545" s="110" t="str">
        <f>IFERROR(VLOOKUP($X545,Prospects!$A$3:$K$281,4,FALSE),"")</f>
        <v/>
      </c>
      <c r="AK545" s="110" t="str">
        <f>IFERROR(VLOOKUP($X545,Prospects!$A$3:$K$281,5,FALSE),"")</f>
        <v/>
      </c>
      <c r="AL545" s="110" t="str">
        <f>IFERROR(VLOOKUP($X545,Prospects!$A$3:$K$281,6,FALSE),"")</f>
        <v/>
      </c>
      <c r="AN545" s="108" t="str">
        <f>IFERROR(VLOOKUP($X545,KEEPERS!$A$3:$H$300,1,FALSE),"")</f>
        <v/>
      </c>
      <c r="AO545" s="108" t="str">
        <f>IFERROR(VLOOKUP($X545,KEEPERS!$A$3:$H$300,5,FALSE),"")</f>
        <v/>
      </c>
      <c r="AP545" s="108" t="str">
        <f>IFERROR(VLOOKUP($X545,KEEPERS!$A$3:$H$300,2,FALSE),"")</f>
        <v/>
      </c>
      <c r="AQ545" s="110" t="str">
        <f>IFERROR(VLOOKUP($X545,KEEPERS!$A$3:$H$300,6,FALSE),"")</f>
        <v/>
      </c>
      <c r="AR545" s="110" t="str">
        <f>IFERROR(VLOOKUP($X545,KEEPERS!$A$3:$H$300,7,FALSE),"")</f>
        <v/>
      </c>
      <c r="AT545" s="110" t="str">
        <f>IFERROR(VLOOKUP($X545,HIT!$B$182:$AM$2000,1,FALSE),"")</f>
        <v/>
      </c>
      <c r="AU545" s="407">
        <f>IFERROR(VLOOKUP($X545,HIT!$B$182:$AM$2000,32,FALSE),0)</f>
        <v>0</v>
      </c>
      <c r="AV545" s="407">
        <f>IFERROR(VLOOKUP($X545,HIT!$B$182:$AM$2000,33,FALSE),0)</f>
        <v>0</v>
      </c>
      <c r="AW545" s="110" t="str">
        <f>IFERROR(VLOOKUP($X545,PITCH!$B$182:$AP$2000,1,FALSE),"")</f>
        <v>Derek Holland</v>
      </c>
      <c r="AX545" s="110">
        <f>IFERROR(VLOOKUP($X545,PITCH!$B$182:$AP$2000,35,FALSE),0)</f>
        <v>254.59999999999997</v>
      </c>
      <c r="AY545" s="110">
        <f>IFERROR(VLOOKUP($X545,PITCH!$B$182:$AP$2000,36,FALSE),0)</f>
        <v>10.608333333333333</v>
      </c>
      <c r="AZ545" s="408">
        <f t="shared" si="46"/>
        <v>254.59999999999997</v>
      </c>
      <c r="BA545" s="408">
        <f>IF(AZ545&gt;0,RANK(AZ545,AZ$3:AZ1205),"")</f>
        <v>323</v>
      </c>
      <c r="BB545" s="408">
        <f>IFERROR(VLOOKUP($X545,HIT!$B$182:$AP$2000,31,FALSE),0)</f>
        <v>0</v>
      </c>
      <c r="BC545" s="408">
        <f ca="1">IFERROR(VLOOKUP($X545,PITCH!$B$182:$AP$2000,34,FALSE),0)</f>
        <v>85</v>
      </c>
      <c r="BE545" s="110" t="str">
        <f>IFERROR(VLOOKUP($X545,OBP!$B$182:$AN$2001,32,FALSE),"")</f>
        <v/>
      </c>
      <c r="BG545" s="110" t="str">
        <f>IFERROR(VLOOKUP($X545,OPS!$B$183:$AL$2002,31,FALSE),"")</f>
        <v/>
      </c>
      <c r="BI545" s="110">
        <f ca="1">IFERROR(VLOOKUP($X545,PITCH!$B$205:$AP$2000,34,FALSE),"")</f>
        <v>85</v>
      </c>
      <c r="BJ545" s="110">
        <f ca="1">IFERROR(VLOOKUP($X545,PITCH!$B$205:$AP$2000,34,FALSE),"")</f>
        <v>85</v>
      </c>
      <c r="BK545" s="110">
        <f ca="1">IFERROR(VLOOKUP($X545,PITCH!$B$205:$AP$2000,34,FALSE),"")</f>
        <v>85</v>
      </c>
    </row>
    <row r="546" spans="2:63" x14ac:dyDescent="0.2">
      <c r="B546" t="s">
        <v>3460</v>
      </c>
      <c r="C546" t="s">
        <v>140</v>
      </c>
      <c r="D546" t="s">
        <v>114</v>
      </c>
      <c r="E546" t="s">
        <v>114</v>
      </c>
      <c r="F546">
        <v>-8</v>
      </c>
      <c r="G546">
        <v>303</v>
      </c>
      <c r="H546">
        <v>34</v>
      </c>
      <c r="I546">
        <v>4</v>
      </c>
      <c r="J546">
        <v>22</v>
      </c>
      <c r="K546">
        <v>4</v>
      </c>
      <c r="L546">
        <v>0.26100000000000001</v>
      </c>
      <c r="T546" s="127">
        <f t="shared" si="39"/>
        <v>544</v>
      </c>
      <c r="U546" t="str">
        <f t="shared" si="44"/>
        <v>H</v>
      </c>
      <c r="V546">
        <f>IF(U546="H",COUNTIF($U$3:$U546,"H"),"")</f>
        <v>317</v>
      </c>
      <c r="W546" t="str">
        <f>IF(U546="P",COUNTIF($U$3:$U546,"P"),"")</f>
        <v/>
      </c>
      <c r="X546" s="76" t="str">
        <f t="shared" si="45"/>
        <v>Nick Martini</v>
      </c>
      <c r="Y546" t="str">
        <f>IFERROR(VLOOKUP($X546,PITCH!$B$7:$AJ$2004,29,FALSE),"")</f>
        <v/>
      </c>
      <c r="Z546" t="str">
        <f>IFERROR(VLOOKUP($X546,PITCH!$B$7:$AJ$2004,30,FALSE),"")</f>
        <v/>
      </c>
      <c r="AA546" t="str">
        <f>IFERROR(VLOOKUP($X546,PITCH!$B$7:$AJ$2004,31,FALSE),"")</f>
        <v/>
      </c>
      <c r="AB546" t="str">
        <f>IFERROR(VLOOKUP($X546,PITCH!$B$7:$AJ$2004,1,FALSE),"")</f>
        <v/>
      </c>
      <c r="AD546" s="108" t="str">
        <f>IFERROR(VLOOKUP($X546,Prospects!$A$3:$K$281,1,FALSE),"")</f>
        <v/>
      </c>
      <c r="AE546" s="108" t="str">
        <f>IFERROR(VLOOKUP($X546,Prospects!$A$3:$K$281,9,FALSE),"")</f>
        <v/>
      </c>
      <c r="AF546" s="108" t="str">
        <f>IFERROR(VLOOKUP($X546,Prospects!$A$3:$K$281,2,FALSE),"")</f>
        <v/>
      </c>
      <c r="AG546" s="110" t="str">
        <f>IFERROR(VLOOKUP($X546,Prospects!$A$3:$K$281,10,FALSE),"")</f>
        <v/>
      </c>
      <c r="AH546" s="110" t="str">
        <f>IFERROR(VLOOKUP($X546,Prospects!$A$3:$K$281,11,FALSE),"")</f>
        <v/>
      </c>
      <c r="AI546" s="110" t="str">
        <f>IFERROR(VLOOKUP($X546,Prospects!$A$3:$K$281,3,FALSE),"")</f>
        <v/>
      </c>
      <c r="AJ546" s="110" t="str">
        <f>IFERROR(VLOOKUP($X546,Prospects!$A$3:$K$281,4,FALSE),"")</f>
        <v/>
      </c>
      <c r="AK546" s="110" t="str">
        <f>IFERROR(VLOOKUP($X546,Prospects!$A$3:$K$281,5,FALSE),"")</f>
        <v/>
      </c>
      <c r="AL546" s="110" t="str">
        <f>IFERROR(VLOOKUP($X546,Prospects!$A$3:$K$281,6,FALSE),"")</f>
        <v/>
      </c>
      <c r="AN546" s="108" t="str">
        <f>IFERROR(VLOOKUP($X546,KEEPERS!$A$3:$H$300,1,FALSE),"")</f>
        <v/>
      </c>
      <c r="AO546" s="108" t="str">
        <f>IFERROR(VLOOKUP($X546,KEEPERS!$A$3:$H$300,5,FALSE),"")</f>
        <v/>
      </c>
      <c r="AP546" s="108" t="str">
        <f>IFERROR(VLOOKUP($X546,KEEPERS!$A$3:$H$300,2,FALSE),"")</f>
        <v/>
      </c>
      <c r="AQ546" s="110" t="str">
        <f>IFERROR(VLOOKUP($X546,KEEPERS!$A$3:$H$300,6,FALSE),"")</f>
        <v/>
      </c>
      <c r="AR546" s="110" t="str">
        <f>IFERROR(VLOOKUP($X546,KEEPERS!$A$3:$H$300,7,FALSE),"")</f>
        <v/>
      </c>
      <c r="AT546" s="110" t="str">
        <f>IFERROR(VLOOKUP($X546,HIT!$B$182:$AM$2000,1,FALSE),"")</f>
        <v>Nick Martini</v>
      </c>
      <c r="AU546" s="407">
        <f>IFERROR(VLOOKUP($X546,HIT!$B$182:$AM$2000,32,FALSE),0)</f>
        <v>181.3</v>
      </c>
      <c r="AV546" s="407">
        <f>IFERROR(VLOOKUP($X546,HIT!$B$182:$AM$2000,33,FALSE),0)</f>
        <v>1.85</v>
      </c>
      <c r="AW546" s="110" t="str">
        <f>IFERROR(VLOOKUP($X546,PITCH!$B$182:$AP$2000,1,FALSE),"")</f>
        <v/>
      </c>
      <c r="AX546" s="110">
        <f>IFERROR(VLOOKUP($X546,PITCH!$B$182:$AP$2000,35,FALSE),0)</f>
        <v>0</v>
      </c>
      <c r="AY546" s="110">
        <f>IFERROR(VLOOKUP($X546,PITCH!$B$182:$AP$2000,36,FALSE),0)</f>
        <v>0</v>
      </c>
      <c r="AZ546" s="408">
        <f t="shared" si="46"/>
        <v>181.3</v>
      </c>
      <c r="BA546" s="408">
        <f>IF(AZ546&gt;0,RANK(AZ546,AZ$3:AZ1206),"")</f>
        <v>413</v>
      </c>
      <c r="BB546" s="408">
        <f ca="1">IFERROR(VLOOKUP($X546,HIT!$B$182:$AP$2000,31,FALSE),0)</f>
        <v>521</v>
      </c>
      <c r="BC546" s="408">
        <f>IFERROR(VLOOKUP($X546,PITCH!$B$182:$AP$2000,34,FALSE),0)</f>
        <v>0</v>
      </c>
      <c r="BE546" s="110">
        <f>IFERROR(VLOOKUP($X546,OBP!$B$182:$AN$2001,32,FALSE),"")</f>
        <v>353</v>
      </c>
      <c r="BG546" s="110">
        <f>IFERROR(VLOOKUP($X546,OPS!$B$183:$AL$2002,31,FALSE),"")</f>
        <v>378</v>
      </c>
      <c r="BI546" s="110" t="str">
        <f>IFERROR(VLOOKUP($X546,PITCH!$B$205:$AP$2000,34,FALSE),"")</f>
        <v/>
      </c>
      <c r="BJ546" s="110" t="str">
        <f>IFERROR(VLOOKUP($X546,PITCH!$B$205:$AP$2000,34,FALSE),"")</f>
        <v/>
      </c>
      <c r="BK546" s="110" t="str">
        <f>IFERROR(VLOOKUP($X546,PITCH!$B$205:$AP$2000,34,FALSE),"")</f>
        <v/>
      </c>
    </row>
    <row r="547" spans="2:63" x14ac:dyDescent="0.2">
      <c r="B547" t="s">
        <v>2265</v>
      </c>
      <c r="C547" t="s">
        <v>131</v>
      </c>
      <c r="D547" t="s">
        <v>114</v>
      </c>
      <c r="E547" t="s">
        <v>114</v>
      </c>
      <c r="F547">
        <v>-8</v>
      </c>
      <c r="G547">
        <v>343</v>
      </c>
      <c r="H547">
        <v>31</v>
      </c>
      <c r="I547">
        <v>12</v>
      </c>
      <c r="J547">
        <v>28</v>
      </c>
      <c r="K547">
        <v>4</v>
      </c>
      <c r="L547">
        <v>0.25800000000000001</v>
      </c>
      <c r="T547" s="127">
        <f t="shared" si="39"/>
        <v>545</v>
      </c>
      <c r="U547" t="str">
        <f t="shared" si="44"/>
        <v>H</v>
      </c>
      <c r="V547">
        <f>IF(U547="H",COUNTIF($U$3:$U547,"H"),"")</f>
        <v>318</v>
      </c>
      <c r="W547" t="str">
        <f>IF(U547="P",COUNTIF($U$3:$U547,"P"),"")</f>
        <v/>
      </c>
      <c r="X547" s="76" t="str">
        <f t="shared" si="45"/>
        <v>Jordan Luplow</v>
      </c>
      <c r="Y547" t="str">
        <f>IFERROR(VLOOKUP($X547,PITCH!$B$7:$AJ$2004,29,FALSE),"")</f>
        <v/>
      </c>
      <c r="Z547" t="str">
        <f>IFERROR(VLOOKUP($X547,PITCH!$B$7:$AJ$2004,30,FALSE),"")</f>
        <v/>
      </c>
      <c r="AA547" t="str">
        <f>IFERROR(VLOOKUP($X547,PITCH!$B$7:$AJ$2004,31,FALSE),"")</f>
        <v/>
      </c>
      <c r="AB547" t="str">
        <f>IFERROR(VLOOKUP($X547,PITCH!$B$7:$AJ$2004,1,FALSE),"")</f>
        <v/>
      </c>
      <c r="AD547" s="108" t="str">
        <f>IFERROR(VLOOKUP($X547,Prospects!$A$3:$K$281,1,FALSE),"")</f>
        <v/>
      </c>
      <c r="AE547" s="108" t="str">
        <f>IFERROR(VLOOKUP($X547,Prospects!$A$3:$K$281,9,FALSE),"")</f>
        <v/>
      </c>
      <c r="AF547" s="108" t="str">
        <f>IFERROR(VLOOKUP($X547,Prospects!$A$3:$K$281,2,FALSE),"")</f>
        <v/>
      </c>
      <c r="AG547" s="110" t="str">
        <f>IFERROR(VLOOKUP($X547,Prospects!$A$3:$K$281,10,FALSE),"")</f>
        <v/>
      </c>
      <c r="AH547" s="110" t="str">
        <f>IFERROR(VLOOKUP($X547,Prospects!$A$3:$K$281,11,FALSE),"")</f>
        <v/>
      </c>
      <c r="AI547" s="110" t="str">
        <f>IFERROR(VLOOKUP($X547,Prospects!$A$3:$K$281,3,FALSE),"")</f>
        <v/>
      </c>
      <c r="AJ547" s="110" t="str">
        <f>IFERROR(VLOOKUP($X547,Prospects!$A$3:$K$281,4,FALSE),"")</f>
        <v/>
      </c>
      <c r="AK547" s="110" t="str">
        <f>IFERROR(VLOOKUP($X547,Prospects!$A$3:$K$281,5,FALSE),"")</f>
        <v/>
      </c>
      <c r="AL547" s="110" t="str">
        <f>IFERROR(VLOOKUP($X547,Prospects!$A$3:$K$281,6,FALSE),"")</f>
        <v/>
      </c>
      <c r="AN547" s="108" t="str">
        <f>IFERROR(VLOOKUP($X547,KEEPERS!$A$3:$H$300,1,FALSE),"")</f>
        <v/>
      </c>
      <c r="AO547" s="108" t="str">
        <f>IFERROR(VLOOKUP($X547,KEEPERS!$A$3:$H$300,5,FALSE),"")</f>
        <v/>
      </c>
      <c r="AP547" s="108" t="str">
        <f>IFERROR(VLOOKUP($X547,KEEPERS!$A$3:$H$300,2,FALSE),"")</f>
        <v/>
      </c>
      <c r="AQ547" s="110" t="str">
        <f>IFERROR(VLOOKUP($X547,KEEPERS!$A$3:$H$300,6,FALSE),"")</f>
        <v/>
      </c>
      <c r="AR547" s="110" t="str">
        <f>IFERROR(VLOOKUP($X547,KEEPERS!$A$3:$H$300,7,FALSE),"")</f>
        <v/>
      </c>
      <c r="AT547" s="110" t="str">
        <f>IFERROR(VLOOKUP($X547,HIT!$B$182:$AM$2000,1,FALSE),"")</f>
        <v>Jordan Luplow</v>
      </c>
      <c r="AU547" s="407">
        <f>IFERROR(VLOOKUP($X547,HIT!$B$182:$AM$2000,32,FALSE),0)</f>
        <v>273.40000000000009</v>
      </c>
      <c r="AV547" s="407">
        <f>IFERROR(VLOOKUP($X547,HIT!$B$182:$AM$2000,33,FALSE),0)</f>
        <v>2.2783333333333342</v>
      </c>
      <c r="AW547" s="110" t="str">
        <f>IFERROR(VLOOKUP($X547,PITCH!$B$182:$AP$2000,1,FALSE),"")</f>
        <v/>
      </c>
      <c r="AX547" s="110">
        <f>IFERROR(VLOOKUP($X547,PITCH!$B$182:$AP$2000,35,FALSE),0)</f>
        <v>0</v>
      </c>
      <c r="AY547" s="110">
        <f>IFERROR(VLOOKUP($X547,PITCH!$B$182:$AP$2000,36,FALSE),0)</f>
        <v>0</v>
      </c>
      <c r="AZ547" s="408">
        <f t="shared" si="46"/>
        <v>273.40000000000009</v>
      </c>
      <c r="BA547" s="408">
        <f>IF(AZ547&gt;0,RANK(AZ547,AZ$3:AZ1207),"")</f>
        <v>298</v>
      </c>
      <c r="BB547" s="408">
        <f ca="1">IFERROR(VLOOKUP($X547,HIT!$B$182:$AP$2000,31,FALSE),0)</f>
        <v>206</v>
      </c>
      <c r="BC547" s="408">
        <f>IFERROR(VLOOKUP($X547,PITCH!$B$182:$AP$2000,34,FALSE),0)</f>
        <v>0</v>
      </c>
      <c r="BE547" s="110">
        <f>IFERROR(VLOOKUP($X547,OBP!$B$182:$AN$2001,32,FALSE),"")</f>
        <v>223</v>
      </c>
      <c r="BG547" s="110">
        <f>IFERROR(VLOOKUP($X547,OPS!$B$183:$AL$2002,31,FALSE),"")</f>
        <v>219</v>
      </c>
      <c r="BI547" s="110" t="str">
        <f>IFERROR(VLOOKUP($X547,PITCH!$B$205:$AP$2000,34,FALSE),"")</f>
        <v/>
      </c>
      <c r="BJ547" s="110" t="str">
        <f>IFERROR(VLOOKUP($X547,PITCH!$B$205:$AP$2000,34,FALSE),"")</f>
        <v/>
      </c>
      <c r="BK547" s="110" t="str">
        <f>IFERROR(VLOOKUP($X547,PITCH!$B$205:$AP$2000,34,FALSE),"")</f>
        <v/>
      </c>
    </row>
    <row r="548" spans="2:63" x14ac:dyDescent="0.2">
      <c r="B548" t="s">
        <v>659</v>
      </c>
      <c r="C548" t="s">
        <v>139</v>
      </c>
      <c r="D548" t="s">
        <v>9</v>
      </c>
      <c r="E548" t="s">
        <v>9</v>
      </c>
      <c r="F548">
        <v>-8</v>
      </c>
      <c r="M548">
        <v>71</v>
      </c>
      <c r="N548">
        <v>5</v>
      </c>
      <c r="O548">
        <v>2</v>
      </c>
      <c r="P548">
        <v>3.78</v>
      </c>
      <c r="Q548">
        <v>1.31</v>
      </c>
      <c r="R548">
        <v>69</v>
      </c>
      <c r="T548" s="127">
        <f t="shared" si="39"/>
        <v>546</v>
      </c>
      <c r="U548" t="str">
        <f t="shared" si="44"/>
        <v>P</v>
      </c>
      <c r="V548" t="str">
        <f>IF(U548="H",COUNTIF($U$3:$U548,"H"),"")</f>
        <v/>
      </c>
      <c r="W548">
        <f>IF(U548="P",COUNTIF($U$3:$U548,"P"),"")</f>
        <v>228</v>
      </c>
      <c r="X548" s="76" t="str">
        <f t="shared" si="45"/>
        <v>Juan Nicasio</v>
      </c>
      <c r="Y548">
        <f>IFERROR(VLOOKUP($X548,PITCH!$B$7:$AJ$2004,29,FALSE),"")</f>
        <v>10.273972602739727</v>
      </c>
      <c r="Z548">
        <f>IFERROR(VLOOKUP($X548,PITCH!$B$7:$AJ$2004,30,FALSE),"")</f>
        <v>2.8767123287671237</v>
      </c>
      <c r="AA548">
        <f>IFERROR(VLOOKUP($X548,PITCH!$B$7:$AJ$2004,31,FALSE),"")</f>
        <v>7.3972602739726039</v>
      </c>
      <c r="AB548" t="str">
        <f>IFERROR(VLOOKUP($X548,PITCH!$B$7:$AJ$2004,1,FALSE),"")</f>
        <v>Juan Nicasio</v>
      </c>
      <c r="AD548" s="108" t="str">
        <f>IFERROR(VLOOKUP($X548,Prospects!$A$3:$K$281,1,FALSE),"")</f>
        <v/>
      </c>
      <c r="AE548" s="108" t="str">
        <f>IFERROR(VLOOKUP($X548,Prospects!$A$3:$K$281,9,FALSE),"")</f>
        <v/>
      </c>
      <c r="AF548" s="108" t="str">
        <f>IFERROR(VLOOKUP($X548,Prospects!$A$3:$K$281,2,FALSE),"")</f>
        <v/>
      </c>
      <c r="AG548" s="110" t="str">
        <f>IFERROR(VLOOKUP($X548,Prospects!$A$3:$K$281,10,FALSE),"")</f>
        <v/>
      </c>
      <c r="AH548" s="110" t="str">
        <f>IFERROR(VLOOKUP($X548,Prospects!$A$3:$K$281,11,FALSE),"")</f>
        <v/>
      </c>
      <c r="AI548" s="110" t="str">
        <f>IFERROR(VLOOKUP($X548,Prospects!$A$3:$K$281,3,FALSE),"")</f>
        <v/>
      </c>
      <c r="AJ548" s="110" t="str">
        <f>IFERROR(VLOOKUP($X548,Prospects!$A$3:$K$281,4,FALSE),"")</f>
        <v/>
      </c>
      <c r="AK548" s="110" t="str">
        <f>IFERROR(VLOOKUP($X548,Prospects!$A$3:$K$281,5,FALSE),"")</f>
        <v/>
      </c>
      <c r="AL548" s="110" t="str">
        <f>IFERROR(VLOOKUP($X548,Prospects!$A$3:$K$281,6,FALSE),"")</f>
        <v/>
      </c>
      <c r="AN548" s="108" t="str">
        <f>IFERROR(VLOOKUP($X548,KEEPERS!$A$3:$H$300,1,FALSE),"")</f>
        <v/>
      </c>
      <c r="AO548" s="108" t="str">
        <f>IFERROR(VLOOKUP($X548,KEEPERS!$A$3:$H$300,5,FALSE),"")</f>
        <v/>
      </c>
      <c r="AP548" s="108" t="str">
        <f>IFERROR(VLOOKUP($X548,KEEPERS!$A$3:$H$300,2,FALSE),"")</f>
        <v/>
      </c>
      <c r="AQ548" s="110" t="str">
        <f>IFERROR(VLOOKUP($X548,KEEPERS!$A$3:$H$300,6,FALSE),"")</f>
        <v/>
      </c>
      <c r="AR548" s="110" t="str">
        <f>IFERROR(VLOOKUP($X548,KEEPERS!$A$3:$H$300,7,FALSE),"")</f>
        <v/>
      </c>
      <c r="AT548" s="110" t="str">
        <f>IFERROR(VLOOKUP($X548,HIT!$B$182:$AM$2000,1,FALSE),"")</f>
        <v/>
      </c>
      <c r="AU548" s="407">
        <f>IFERROR(VLOOKUP($X548,HIT!$B$182:$AM$2000,32,FALSE),0)</f>
        <v>0</v>
      </c>
      <c r="AV548" s="407">
        <f>IFERROR(VLOOKUP($X548,HIT!$B$182:$AM$2000,33,FALSE),0)</f>
        <v>0</v>
      </c>
      <c r="AW548" s="110" t="str">
        <f>IFERROR(VLOOKUP($X548,PITCH!$B$182:$AP$2000,1,FALSE),"")</f>
        <v>Juan Nicasio</v>
      </c>
      <c r="AX548" s="110">
        <f>IFERROR(VLOOKUP($X548,PITCH!$B$182:$AP$2000,35,FALSE),0)</f>
        <v>44.199999999999989</v>
      </c>
      <c r="AY548" s="110">
        <f>IFERROR(VLOOKUP($X548,PITCH!$B$182:$AP$2000,36,FALSE),0)</f>
        <v>1.8416666666666661</v>
      </c>
      <c r="AZ548" s="408">
        <f t="shared" si="46"/>
        <v>44.199999999999989</v>
      </c>
      <c r="BA548" s="408">
        <f>IF(AZ548&gt;0,RANK(AZ548,AZ$3:AZ1208),"")</f>
        <v>570</v>
      </c>
      <c r="BB548" s="408">
        <f>IFERROR(VLOOKUP($X548,HIT!$B$182:$AP$2000,31,FALSE),0)</f>
        <v>0</v>
      </c>
      <c r="BC548" s="408">
        <f ca="1">IFERROR(VLOOKUP($X548,PITCH!$B$182:$AP$2000,34,FALSE),0)</f>
        <v>347</v>
      </c>
      <c r="BE548" s="110" t="str">
        <f>IFERROR(VLOOKUP($X548,OBP!$B$182:$AN$2001,32,FALSE),"")</f>
        <v/>
      </c>
      <c r="BG548" s="110" t="str">
        <f>IFERROR(VLOOKUP($X548,OPS!$B$183:$AL$2002,31,FALSE),"")</f>
        <v/>
      </c>
      <c r="BI548" s="110">
        <f ca="1">IFERROR(VLOOKUP($X548,PITCH!$B$205:$AP$2000,34,FALSE),"")</f>
        <v>347</v>
      </c>
      <c r="BJ548" s="110">
        <f ca="1">IFERROR(VLOOKUP($X548,PITCH!$B$205:$AP$2000,34,FALSE),"")</f>
        <v>347</v>
      </c>
      <c r="BK548" s="110">
        <f ca="1">IFERROR(VLOOKUP($X548,PITCH!$B$205:$AP$2000,34,FALSE),"")</f>
        <v>347</v>
      </c>
    </row>
    <row r="549" spans="2:63" x14ac:dyDescent="0.2">
      <c r="B549" t="s">
        <v>208</v>
      </c>
      <c r="C549" t="s">
        <v>716</v>
      </c>
      <c r="D549" t="s">
        <v>114</v>
      </c>
      <c r="E549" t="s">
        <v>114</v>
      </c>
      <c r="F549">
        <v>-8</v>
      </c>
      <c r="G549">
        <v>422</v>
      </c>
      <c r="H549">
        <v>51</v>
      </c>
      <c r="I549">
        <v>10</v>
      </c>
      <c r="J549">
        <v>48</v>
      </c>
      <c r="K549">
        <v>2</v>
      </c>
      <c r="L549">
        <v>0.26200000000000001</v>
      </c>
      <c r="T549" s="127">
        <f t="shared" si="39"/>
        <v>547</v>
      </c>
      <c r="U549" t="str">
        <f t="shared" si="44"/>
        <v>H</v>
      </c>
      <c r="V549">
        <f>IF(U549="H",COUNTIF($U$3:$U549,"H"),"")</f>
        <v>319</v>
      </c>
      <c r="W549" t="str">
        <f>IF(U549="P",COUNTIF($U$3:$U549,"P"),"")</f>
        <v/>
      </c>
      <c r="X549" s="76" t="str">
        <f t="shared" si="45"/>
        <v>Jason Heyward</v>
      </c>
      <c r="Y549" t="str">
        <f>IFERROR(VLOOKUP($X549,PITCH!$B$7:$AJ$2004,29,FALSE),"")</f>
        <v/>
      </c>
      <c r="Z549" t="str">
        <f>IFERROR(VLOOKUP($X549,PITCH!$B$7:$AJ$2004,30,FALSE),"")</f>
        <v/>
      </c>
      <c r="AA549" t="str">
        <f>IFERROR(VLOOKUP($X549,PITCH!$B$7:$AJ$2004,31,FALSE),"")</f>
        <v/>
      </c>
      <c r="AB549" t="str">
        <f>IFERROR(VLOOKUP($X549,PITCH!$B$7:$AJ$2004,1,FALSE),"")</f>
        <v/>
      </c>
      <c r="AD549" s="108" t="str">
        <f>IFERROR(VLOOKUP($X549,Prospects!$A$3:$K$281,1,FALSE),"")</f>
        <v/>
      </c>
      <c r="AE549" s="108" t="str">
        <f>IFERROR(VLOOKUP($X549,Prospects!$A$3:$K$281,9,FALSE),"")</f>
        <v/>
      </c>
      <c r="AF549" s="108" t="str">
        <f>IFERROR(VLOOKUP($X549,Prospects!$A$3:$K$281,2,FALSE),"")</f>
        <v/>
      </c>
      <c r="AG549" s="110" t="str">
        <f>IFERROR(VLOOKUP($X549,Prospects!$A$3:$K$281,10,FALSE),"")</f>
        <v/>
      </c>
      <c r="AH549" s="110" t="str">
        <f>IFERROR(VLOOKUP($X549,Prospects!$A$3:$K$281,11,FALSE),"")</f>
        <v/>
      </c>
      <c r="AI549" s="110" t="str">
        <f>IFERROR(VLOOKUP($X549,Prospects!$A$3:$K$281,3,FALSE),"")</f>
        <v/>
      </c>
      <c r="AJ549" s="110" t="str">
        <f>IFERROR(VLOOKUP($X549,Prospects!$A$3:$K$281,4,FALSE),"")</f>
        <v/>
      </c>
      <c r="AK549" s="110" t="str">
        <f>IFERROR(VLOOKUP($X549,Prospects!$A$3:$K$281,5,FALSE),"")</f>
        <v/>
      </c>
      <c r="AL549" s="110" t="str">
        <f>IFERROR(VLOOKUP($X549,Prospects!$A$3:$K$281,6,FALSE),"")</f>
        <v/>
      </c>
      <c r="AN549" s="108" t="str">
        <f>IFERROR(VLOOKUP($X549,KEEPERS!$A$3:$H$300,1,FALSE),"")</f>
        <v/>
      </c>
      <c r="AO549" s="108" t="str">
        <f>IFERROR(VLOOKUP($X549,KEEPERS!$A$3:$H$300,5,FALSE),"")</f>
        <v/>
      </c>
      <c r="AP549" s="108" t="str">
        <f>IFERROR(VLOOKUP($X549,KEEPERS!$A$3:$H$300,2,FALSE),"")</f>
        <v/>
      </c>
      <c r="AQ549" s="110" t="str">
        <f>IFERROR(VLOOKUP($X549,KEEPERS!$A$3:$H$300,6,FALSE),"")</f>
        <v/>
      </c>
      <c r="AR549" s="110" t="str">
        <f>IFERROR(VLOOKUP($X549,KEEPERS!$A$3:$H$300,7,FALSE),"")</f>
        <v/>
      </c>
      <c r="AT549" s="110" t="str">
        <f>IFERROR(VLOOKUP($X549,HIT!$B$182:$AM$2000,1,FALSE),"")</f>
        <v>Jason Heyward</v>
      </c>
      <c r="AU549" s="407">
        <f>IFERROR(VLOOKUP($X549,HIT!$B$182:$AM$2000,32,FALSE),0)</f>
        <v>328.15</v>
      </c>
      <c r="AV549" s="407">
        <f>IFERROR(VLOOKUP($X549,HIT!$B$182:$AM$2000,33,FALSE),0)</f>
        <v>2.5242307692307691</v>
      </c>
      <c r="AW549" s="110" t="str">
        <f>IFERROR(VLOOKUP($X549,PITCH!$B$182:$AP$2000,1,FALSE),"")</f>
        <v/>
      </c>
      <c r="AX549" s="110">
        <f>IFERROR(VLOOKUP($X549,PITCH!$B$182:$AP$2000,35,FALSE),0)</f>
        <v>0</v>
      </c>
      <c r="AY549" s="110">
        <f>IFERROR(VLOOKUP($X549,PITCH!$B$182:$AP$2000,36,FALSE),0)</f>
        <v>0</v>
      </c>
      <c r="AZ549" s="408">
        <f t="shared" si="46"/>
        <v>328.15</v>
      </c>
      <c r="BA549" s="408">
        <f>IF(AZ549&gt;0,RANK(AZ549,AZ$3:AZ1209),"")</f>
        <v>211</v>
      </c>
      <c r="BB549" s="408">
        <f ca="1">IFERROR(VLOOKUP($X549,HIT!$B$182:$AP$2000,31,FALSE),0)</f>
        <v>236</v>
      </c>
      <c r="BC549" s="408">
        <f>IFERROR(VLOOKUP($X549,PITCH!$B$182:$AP$2000,34,FALSE),0)</f>
        <v>0</v>
      </c>
      <c r="BE549" s="110">
        <f>IFERROR(VLOOKUP($X549,OBP!$B$182:$AN$2001,32,FALSE),"")</f>
        <v>161</v>
      </c>
      <c r="BG549" s="110">
        <f>IFERROR(VLOOKUP($X549,OPS!$B$183:$AL$2002,31,FALSE),"")</f>
        <v>174</v>
      </c>
      <c r="BI549" s="110" t="str">
        <f>IFERROR(VLOOKUP($X549,PITCH!$B$205:$AP$2000,34,FALSE),"")</f>
        <v/>
      </c>
      <c r="BJ549" s="110" t="str">
        <f>IFERROR(VLOOKUP($X549,PITCH!$B$205:$AP$2000,34,FALSE),"")</f>
        <v/>
      </c>
      <c r="BK549" s="110" t="str">
        <f>IFERROR(VLOOKUP($X549,PITCH!$B$205:$AP$2000,34,FALSE),"")</f>
        <v/>
      </c>
    </row>
    <row r="550" spans="2:63" x14ac:dyDescent="0.2">
      <c r="B550" t="s">
        <v>164</v>
      </c>
      <c r="C550" t="s">
        <v>719</v>
      </c>
      <c r="D550" t="s">
        <v>110</v>
      </c>
      <c r="E550" t="s">
        <v>110</v>
      </c>
      <c r="F550">
        <v>-9</v>
      </c>
      <c r="G550">
        <v>228</v>
      </c>
      <c r="H550">
        <v>28</v>
      </c>
      <c r="I550">
        <v>9</v>
      </c>
      <c r="J550">
        <v>28</v>
      </c>
      <c r="K550">
        <v>0</v>
      </c>
      <c r="L550">
        <v>0.25800000000000001</v>
      </c>
      <c r="T550" s="127">
        <f t="shared" si="39"/>
        <v>548</v>
      </c>
      <c r="U550" t="str">
        <f t="shared" si="44"/>
        <v>H</v>
      </c>
      <c r="V550">
        <f>IF(U550="H",COUNTIF($U$3:$U550,"H"),"")</f>
        <v>320</v>
      </c>
      <c r="W550" t="str">
        <f>IF(U550="P",COUNTIF($U$3:$U550,"P"),"")</f>
        <v/>
      </c>
      <c r="X550" s="76" t="str">
        <f t="shared" si="45"/>
        <v>Troy Tulowitzki</v>
      </c>
      <c r="Y550" t="str">
        <f>IFERROR(VLOOKUP($X550,PITCH!$B$7:$AJ$2004,29,FALSE),"")</f>
        <v/>
      </c>
      <c r="Z550" t="str">
        <f>IFERROR(VLOOKUP($X550,PITCH!$B$7:$AJ$2004,30,FALSE),"")</f>
        <v/>
      </c>
      <c r="AA550" t="str">
        <f>IFERROR(VLOOKUP($X550,PITCH!$B$7:$AJ$2004,31,FALSE),"")</f>
        <v/>
      </c>
      <c r="AB550" t="str">
        <f>IFERROR(VLOOKUP($X550,PITCH!$B$7:$AJ$2004,1,FALSE),"")</f>
        <v/>
      </c>
      <c r="AD550" s="108" t="str">
        <f>IFERROR(VLOOKUP($X550,Prospects!$A$3:$K$281,1,FALSE),"")</f>
        <v/>
      </c>
      <c r="AE550" s="108" t="str">
        <f>IFERROR(VLOOKUP($X550,Prospects!$A$3:$K$281,9,FALSE),"")</f>
        <v/>
      </c>
      <c r="AF550" s="108" t="str">
        <f>IFERROR(VLOOKUP($X550,Prospects!$A$3:$K$281,2,FALSE),"")</f>
        <v/>
      </c>
      <c r="AG550" s="110" t="str">
        <f>IFERROR(VLOOKUP($X550,Prospects!$A$3:$K$281,10,FALSE),"")</f>
        <v/>
      </c>
      <c r="AH550" s="110" t="str">
        <f>IFERROR(VLOOKUP($X550,Prospects!$A$3:$K$281,11,FALSE),"")</f>
        <v/>
      </c>
      <c r="AI550" s="110" t="str">
        <f>IFERROR(VLOOKUP($X550,Prospects!$A$3:$K$281,3,FALSE),"")</f>
        <v/>
      </c>
      <c r="AJ550" s="110" t="str">
        <f>IFERROR(VLOOKUP($X550,Prospects!$A$3:$K$281,4,FALSE),"")</f>
        <v/>
      </c>
      <c r="AK550" s="110" t="str">
        <f>IFERROR(VLOOKUP($X550,Prospects!$A$3:$K$281,5,FALSE),"")</f>
        <v/>
      </c>
      <c r="AL550" s="110" t="str">
        <f>IFERROR(VLOOKUP($X550,Prospects!$A$3:$K$281,6,FALSE),"")</f>
        <v/>
      </c>
      <c r="AN550" s="108" t="str">
        <f>IFERROR(VLOOKUP($X550,KEEPERS!$A$3:$H$300,1,FALSE),"")</f>
        <v/>
      </c>
      <c r="AO550" s="108" t="str">
        <f>IFERROR(VLOOKUP($X550,KEEPERS!$A$3:$H$300,5,FALSE),"")</f>
        <v/>
      </c>
      <c r="AP550" s="108" t="str">
        <f>IFERROR(VLOOKUP($X550,KEEPERS!$A$3:$H$300,2,FALSE),"")</f>
        <v/>
      </c>
      <c r="AQ550" s="110" t="str">
        <f>IFERROR(VLOOKUP($X550,KEEPERS!$A$3:$H$300,6,FALSE),"")</f>
        <v/>
      </c>
      <c r="AR550" s="110" t="str">
        <f>IFERROR(VLOOKUP($X550,KEEPERS!$A$3:$H$300,7,FALSE),"")</f>
        <v/>
      </c>
      <c r="AT550" s="110" t="str">
        <f>IFERROR(VLOOKUP($X550,HIT!$B$182:$AM$2000,1,FALSE),"")</f>
        <v>Troy Tulowitzki</v>
      </c>
      <c r="AU550" s="407">
        <f>IFERROR(VLOOKUP($X550,HIT!$B$182:$AM$2000,32,FALSE),0)</f>
        <v>136.70000000000002</v>
      </c>
      <c r="AV550" s="407">
        <f>IFERROR(VLOOKUP($X550,HIT!$B$182:$AM$2000,33,FALSE),0)</f>
        <v>2.1030769230769235</v>
      </c>
      <c r="AW550" s="110" t="str">
        <f>IFERROR(VLOOKUP($X550,PITCH!$B$182:$AP$2000,1,FALSE),"")</f>
        <v/>
      </c>
      <c r="AX550" s="110">
        <f>IFERROR(VLOOKUP($X550,PITCH!$B$182:$AP$2000,35,FALSE),0)</f>
        <v>0</v>
      </c>
      <c r="AY550" s="110">
        <f>IFERROR(VLOOKUP($X550,PITCH!$B$182:$AP$2000,36,FALSE),0)</f>
        <v>0</v>
      </c>
      <c r="AZ550" s="408">
        <f t="shared" si="46"/>
        <v>136.70000000000002</v>
      </c>
      <c r="BA550" s="408">
        <f>IF(AZ550&gt;0,RANK(AZ550,AZ$3:AZ1210),"")</f>
        <v>490</v>
      </c>
      <c r="BB550" s="408">
        <f ca="1">IFERROR(VLOOKUP($X550,HIT!$B$182:$AP$2000,31,FALSE),0)</f>
        <v>184</v>
      </c>
      <c r="BC550" s="408">
        <f>IFERROR(VLOOKUP($X550,PITCH!$B$182:$AP$2000,34,FALSE),0)</f>
        <v>0</v>
      </c>
      <c r="BE550" s="110">
        <f>IFERROR(VLOOKUP($X550,OBP!$B$182:$AN$2001,32,FALSE),"")</f>
        <v>370</v>
      </c>
      <c r="BG550" s="110">
        <f>IFERROR(VLOOKUP($X550,OPS!$B$183:$AL$2002,31,FALSE),"")</f>
        <v>364</v>
      </c>
      <c r="BI550" s="110" t="str">
        <f>IFERROR(VLOOKUP($X550,PITCH!$B$205:$AP$2000,34,FALSE),"")</f>
        <v/>
      </c>
      <c r="BJ550" s="110" t="str">
        <f>IFERROR(VLOOKUP($X550,PITCH!$B$205:$AP$2000,34,FALSE),"")</f>
        <v/>
      </c>
      <c r="BK550" s="110" t="str">
        <f>IFERROR(VLOOKUP($X550,PITCH!$B$205:$AP$2000,34,FALSE),"")</f>
        <v/>
      </c>
    </row>
    <row r="551" spans="2:63" x14ac:dyDescent="0.2">
      <c r="B551" t="s">
        <v>187</v>
      </c>
      <c r="C551" t="s">
        <v>133</v>
      </c>
      <c r="D551" t="s">
        <v>114</v>
      </c>
      <c r="E551" t="s">
        <v>114</v>
      </c>
      <c r="F551">
        <v>-9</v>
      </c>
      <c r="G551">
        <v>515</v>
      </c>
      <c r="H551">
        <v>54</v>
      </c>
      <c r="I551">
        <v>14</v>
      </c>
      <c r="J551">
        <v>57</v>
      </c>
      <c r="K551">
        <v>10</v>
      </c>
      <c r="L551">
        <v>0.24</v>
      </c>
      <c r="T551" s="127">
        <f t="shared" si="39"/>
        <v>549</v>
      </c>
      <c r="U551" t="str">
        <f t="shared" si="44"/>
        <v>H</v>
      </c>
      <c r="V551">
        <f>IF(U551="H",COUNTIF($U$3:$U551,"H"),"")</f>
        <v>321</v>
      </c>
      <c r="W551" t="str">
        <f>IF(U551="P",COUNTIF($U$3:$U551,"P"),"")</f>
        <v/>
      </c>
      <c r="X551" s="76" t="str">
        <f t="shared" si="45"/>
        <v>Alex Gordon</v>
      </c>
      <c r="Y551" t="str">
        <f>IFERROR(VLOOKUP($X551,PITCH!$B$7:$AJ$2004,29,FALSE),"")</f>
        <v/>
      </c>
      <c r="Z551" t="str">
        <f>IFERROR(VLOOKUP($X551,PITCH!$B$7:$AJ$2004,30,FALSE),"")</f>
        <v/>
      </c>
      <c r="AA551" t="str">
        <f>IFERROR(VLOOKUP($X551,PITCH!$B$7:$AJ$2004,31,FALSE),"")</f>
        <v/>
      </c>
      <c r="AB551" t="str">
        <f>IFERROR(VLOOKUP($X551,PITCH!$B$7:$AJ$2004,1,FALSE),"")</f>
        <v/>
      </c>
      <c r="AD551" s="108" t="str">
        <f>IFERROR(VLOOKUP($X551,Prospects!$A$3:$K$281,1,FALSE),"")</f>
        <v/>
      </c>
      <c r="AE551" s="108" t="str">
        <f>IFERROR(VLOOKUP($X551,Prospects!$A$3:$K$281,9,FALSE),"")</f>
        <v/>
      </c>
      <c r="AF551" s="108" t="str">
        <f>IFERROR(VLOOKUP($X551,Prospects!$A$3:$K$281,2,FALSE),"")</f>
        <v/>
      </c>
      <c r="AG551" s="110" t="str">
        <f>IFERROR(VLOOKUP($X551,Prospects!$A$3:$K$281,10,FALSE),"")</f>
        <v/>
      </c>
      <c r="AH551" s="110" t="str">
        <f>IFERROR(VLOOKUP($X551,Prospects!$A$3:$K$281,11,FALSE),"")</f>
        <v/>
      </c>
      <c r="AI551" s="110" t="str">
        <f>IFERROR(VLOOKUP($X551,Prospects!$A$3:$K$281,3,FALSE),"")</f>
        <v/>
      </c>
      <c r="AJ551" s="110" t="str">
        <f>IFERROR(VLOOKUP($X551,Prospects!$A$3:$K$281,4,FALSE),"")</f>
        <v/>
      </c>
      <c r="AK551" s="110" t="str">
        <f>IFERROR(VLOOKUP($X551,Prospects!$A$3:$K$281,5,FALSE),"")</f>
        <v/>
      </c>
      <c r="AL551" s="110" t="str">
        <f>IFERROR(VLOOKUP($X551,Prospects!$A$3:$K$281,6,FALSE),"")</f>
        <v/>
      </c>
      <c r="AN551" s="108" t="str">
        <f>IFERROR(VLOOKUP($X551,KEEPERS!$A$3:$H$300,1,FALSE),"")</f>
        <v/>
      </c>
      <c r="AO551" s="108" t="str">
        <f>IFERROR(VLOOKUP($X551,KEEPERS!$A$3:$H$300,5,FALSE),"")</f>
        <v/>
      </c>
      <c r="AP551" s="108" t="str">
        <f>IFERROR(VLOOKUP($X551,KEEPERS!$A$3:$H$300,2,FALSE),"")</f>
        <v/>
      </c>
      <c r="AQ551" s="110" t="str">
        <f>IFERROR(VLOOKUP($X551,KEEPERS!$A$3:$H$300,6,FALSE),"")</f>
        <v/>
      </c>
      <c r="AR551" s="110" t="str">
        <f>IFERROR(VLOOKUP($X551,KEEPERS!$A$3:$H$300,7,FALSE),"")</f>
        <v/>
      </c>
      <c r="AT551" s="110" t="str">
        <f>IFERROR(VLOOKUP($X551,HIT!$B$182:$AM$2000,1,FALSE),"")</f>
        <v>Alex Gordon</v>
      </c>
      <c r="AU551" s="407">
        <f>IFERROR(VLOOKUP($X551,HIT!$B$182:$AM$2000,32,FALSE),0)</f>
        <v>293.25</v>
      </c>
      <c r="AV551" s="407">
        <f>IFERROR(VLOOKUP($X551,HIT!$B$182:$AM$2000,33,FALSE),0)</f>
        <v>2.1884328358208953</v>
      </c>
      <c r="AW551" s="110" t="str">
        <f>IFERROR(VLOOKUP($X551,PITCH!$B$182:$AP$2000,1,FALSE),"")</f>
        <v/>
      </c>
      <c r="AX551" s="110">
        <f>IFERROR(VLOOKUP($X551,PITCH!$B$182:$AP$2000,35,FALSE),0)</f>
        <v>0</v>
      </c>
      <c r="AY551" s="110">
        <f>IFERROR(VLOOKUP($X551,PITCH!$B$182:$AP$2000,36,FALSE),0)</f>
        <v>0</v>
      </c>
      <c r="AZ551" s="408">
        <f t="shared" si="46"/>
        <v>293.25</v>
      </c>
      <c r="BA551" s="408">
        <f>IF(AZ551&gt;0,RANK(AZ551,AZ$3:AZ1211),"")</f>
        <v>268</v>
      </c>
      <c r="BB551" s="408">
        <f ca="1">IFERROR(VLOOKUP($X551,HIT!$B$182:$AP$2000,31,FALSE),0)</f>
        <v>415</v>
      </c>
      <c r="BC551" s="408">
        <f>IFERROR(VLOOKUP($X551,PITCH!$B$182:$AP$2000,34,FALSE),0)</f>
        <v>0</v>
      </c>
      <c r="BE551" s="110">
        <f>IFERROR(VLOOKUP($X551,OBP!$B$182:$AN$2001,32,FALSE),"")</f>
        <v>224</v>
      </c>
      <c r="BG551" s="110">
        <f>IFERROR(VLOOKUP($X551,OPS!$B$183:$AL$2002,31,FALSE),"")</f>
        <v>238</v>
      </c>
      <c r="BI551" s="110" t="str">
        <f>IFERROR(VLOOKUP($X551,PITCH!$B$205:$AP$2000,34,FALSE),"")</f>
        <v/>
      </c>
      <c r="BJ551" s="110" t="str">
        <f>IFERROR(VLOOKUP($X551,PITCH!$B$205:$AP$2000,34,FALSE),"")</f>
        <v/>
      </c>
      <c r="BK551" s="110" t="str">
        <f>IFERROR(VLOOKUP($X551,PITCH!$B$205:$AP$2000,34,FALSE),"")</f>
        <v/>
      </c>
    </row>
    <row r="552" spans="2:63" x14ac:dyDescent="0.2">
      <c r="B552" t="s">
        <v>305</v>
      </c>
      <c r="C552" t="s">
        <v>115</v>
      </c>
      <c r="D552" t="s">
        <v>110</v>
      </c>
      <c r="E552" t="s">
        <v>110</v>
      </c>
      <c r="F552">
        <v>-9</v>
      </c>
      <c r="G552">
        <v>464</v>
      </c>
      <c r="H552">
        <v>46</v>
      </c>
      <c r="I552">
        <v>7</v>
      </c>
      <c r="J552">
        <v>51</v>
      </c>
      <c r="K552">
        <v>3</v>
      </c>
      <c r="L552">
        <v>0.24099999999999999</v>
      </c>
      <c r="T552" s="127">
        <f t="shared" si="39"/>
        <v>550</v>
      </c>
      <c r="U552" t="str">
        <f t="shared" si="44"/>
        <v>H</v>
      </c>
      <c r="V552">
        <f>IF(U552="H",COUNTIF($U$3:$U552,"H"),"")</f>
        <v>322</v>
      </c>
      <c r="W552" t="str">
        <f>IF(U552="P",COUNTIF($U$3:$U552,"P"),"")</f>
        <v/>
      </c>
      <c r="X552" s="76" t="str">
        <f t="shared" si="45"/>
        <v>Jordy Mercer</v>
      </c>
      <c r="Y552" t="str">
        <f>IFERROR(VLOOKUP($X552,PITCH!$B$7:$AJ$2004,29,FALSE),"")</f>
        <v/>
      </c>
      <c r="Z552" t="str">
        <f>IFERROR(VLOOKUP($X552,PITCH!$B$7:$AJ$2004,30,FALSE),"")</f>
        <v/>
      </c>
      <c r="AA552" t="str">
        <f>IFERROR(VLOOKUP($X552,PITCH!$B$7:$AJ$2004,31,FALSE),"")</f>
        <v/>
      </c>
      <c r="AB552" t="str">
        <f>IFERROR(VLOOKUP($X552,PITCH!$B$7:$AJ$2004,1,FALSE),"")</f>
        <v/>
      </c>
      <c r="AD552" s="108" t="str">
        <f>IFERROR(VLOOKUP($X552,Prospects!$A$3:$K$281,1,FALSE),"")</f>
        <v/>
      </c>
      <c r="AE552" s="108" t="str">
        <f>IFERROR(VLOOKUP($X552,Prospects!$A$3:$K$281,9,FALSE),"")</f>
        <v/>
      </c>
      <c r="AF552" s="108" t="str">
        <f>IFERROR(VLOOKUP($X552,Prospects!$A$3:$K$281,2,FALSE),"")</f>
        <v/>
      </c>
      <c r="AG552" s="110" t="str">
        <f>IFERROR(VLOOKUP($X552,Prospects!$A$3:$K$281,10,FALSE),"")</f>
        <v/>
      </c>
      <c r="AH552" s="110" t="str">
        <f>IFERROR(VLOOKUP($X552,Prospects!$A$3:$K$281,11,FALSE),"")</f>
        <v/>
      </c>
      <c r="AI552" s="110" t="str">
        <f>IFERROR(VLOOKUP($X552,Prospects!$A$3:$K$281,3,FALSE),"")</f>
        <v/>
      </c>
      <c r="AJ552" s="110" t="str">
        <f>IFERROR(VLOOKUP($X552,Prospects!$A$3:$K$281,4,FALSE),"")</f>
        <v/>
      </c>
      <c r="AK552" s="110" t="str">
        <f>IFERROR(VLOOKUP($X552,Prospects!$A$3:$K$281,5,FALSE),"")</f>
        <v/>
      </c>
      <c r="AL552" s="110" t="str">
        <f>IFERROR(VLOOKUP($X552,Prospects!$A$3:$K$281,6,FALSE),"")</f>
        <v/>
      </c>
      <c r="AN552" s="108" t="str">
        <f>IFERROR(VLOOKUP($X552,KEEPERS!$A$3:$H$300,1,FALSE),"")</f>
        <v/>
      </c>
      <c r="AO552" s="108" t="str">
        <f>IFERROR(VLOOKUP($X552,KEEPERS!$A$3:$H$300,5,FALSE),"")</f>
        <v/>
      </c>
      <c r="AP552" s="108" t="str">
        <f>IFERROR(VLOOKUP($X552,KEEPERS!$A$3:$H$300,2,FALSE),"")</f>
        <v/>
      </c>
      <c r="AQ552" s="110" t="str">
        <f>IFERROR(VLOOKUP($X552,KEEPERS!$A$3:$H$300,6,FALSE),"")</f>
        <v/>
      </c>
      <c r="AR552" s="110" t="str">
        <f>IFERROR(VLOOKUP($X552,KEEPERS!$A$3:$H$300,7,FALSE),"")</f>
        <v/>
      </c>
      <c r="AT552" s="110" t="str">
        <f>IFERROR(VLOOKUP($X552,HIT!$B$182:$AM$2000,1,FALSE),"")</f>
        <v>Jordy Mercer</v>
      </c>
      <c r="AU552" s="407">
        <f>IFERROR(VLOOKUP($X552,HIT!$B$182:$AM$2000,32,FALSE),0)</f>
        <v>252.39999999999998</v>
      </c>
      <c r="AV552" s="407">
        <f>IFERROR(VLOOKUP($X552,HIT!$B$182:$AM$2000,33,FALSE),0)</f>
        <v>2.0688524590163935</v>
      </c>
      <c r="AW552" s="110" t="str">
        <f>IFERROR(VLOOKUP($X552,PITCH!$B$182:$AP$2000,1,FALSE),"")</f>
        <v/>
      </c>
      <c r="AX552" s="110">
        <f>IFERROR(VLOOKUP($X552,PITCH!$B$182:$AP$2000,35,FALSE),0)</f>
        <v>0</v>
      </c>
      <c r="AY552" s="110">
        <f>IFERROR(VLOOKUP($X552,PITCH!$B$182:$AP$2000,36,FALSE),0)</f>
        <v>0</v>
      </c>
      <c r="AZ552" s="408">
        <f t="shared" si="46"/>
        <v>252.39999999999998</v>
      </c>
      <c r="BA552" s="408">
        <f>IF(AZ552&gt;0,RANK(AZ552,AZ$3:AZ1212),"")</f>
        <v>328</v>
      </c>
      <c r="BB552" s="408">
        <f ca="1">IFERROR(VLOOKUP($X552,HIT!$B$182:$AP$2000,31,FALSE),0)</f>
        <v>324</v>
      </c>
      <c r="BC552" s="408">
        <f>IFERROR(VLOOKUP($X552,PITCH!$B$182:$AP$2000,34,FALSE),0)</f>
        <v>0</v>
      </c>
      <c r="BE552" s="110">
        <f>IFERROR(VLOOKUP($X552,OBP!$B$182:$AN$2001,32,FALSE),"")</f>
        <v>269</v>
      </c>
      <c r="BG552" s="110">
        <f>IFERROR(VLOOKUP($X552,OPS!$B$183:$AL$2002,31,FALSE),"")</f>
        <v>282</v>
      </c>
      <c r="BI552" s="110" t="str">
        <f>IFERROR(VLOOKUP($X552,PITCH!$B$205:$AP$2000,34,FALSE),"")</f>
        <v/>
      </c>
      <c r="BJ552" s="110" t="str">
        <f>IFERROR(VLOOKUP($X552,PITCH!$B$205:$AP$2000,34,FALSE),"")</f>
        <v/>
      </c>
      <c r="BK552" s="110" t="str">
        <f>IFERROR(VLOOKUP($X552,PITCH!$B$205:$AP$2000,34,FALSE),"")</f>
        <v/>
      </c>
    </row>
    <row r="553" spans="2:63" x14ac:dyDescent="0.2">
      <c r="B553" t="s">
        <v>2259</v>
      </c>
      <c r="C553" t="s">
        <v>716</v>
      </c>
      <c r="D553" t="s">
        <v>114</v>
      </c>
      <c r="E553" t="s">
        <v>114</v>
      </c>
      <c r="F553">
        <v>-9</v>
      </c>
      <c r="G553">
        <v>347</v>
      </c>
      <c r="H553">
        <v>37</v>
      </c>
      <c r="I553">
        <v>3</v>
      </c>
      <c r="J553">
        <v>21</v>
      </c>
      <c r="K553">
        <v>2</v>
      </c>
      <c r="L553">
        <v>0.29099999999999998</v>
      </c>
      <c r="T553" s="127">
        <f t="shared" si="39"/>
        <v>551</v>
      </c>
      <c r="U553" t="str">
        <f t="shared" si="44"/>
        <v>H</v>
      </c>
      <c r="V553">
        <f>IF(U553="H",COUNTIF($U$3:$U553,"H"),"")</f>
        <v>323</v>
      </c>
      <c r="W553" t="str">
        <f>IF(U553="P",COUNTIF($U$3:$U553,"P"),"")</f>
        <v/>
      </c>
      <c r="X553" s="76" t="str">
        <f t="shared" si="45"/>
        <v>Albert Almora Jr.</v>
      </c>
      <c r="Y553" t="str">
        <f>IFERROR(VLOOKUP($X553,PITCH!$B$7:$AJ$2004,29,FALSE),"")</f>
        <v/>
      </c>
      <c r="Z553" t="str">
        <f>IFERROR(VLOOKUP($X553,PITCH!$B$7:$AJ$2004,30,FALSE),"")</f>
        <v/>
      </c>
      <c r="AA553" t="str">
        <f>IFERROR(VLOOKUP($X553,PITCH!$B$7:$AJ$2004,31,FALSE),"")</f>
        <v/>
      </c>
      <c r="AB553" t="str">
        <f>IFERROR(VLOOKUP($X553,PITCH!$B$7:$AJ$2004,1,FALSE),"")</f>
        <v/>
      </c>
      <c r="AD553" s="108" t="str">
        <f>IFERROR(VLOOKUP($X553,Prospects!$A$3:$K$281,1,FALSE),"")</f>
        <v/>
      </c>
      <c r="AE553" s="108" t="str">
        <f>IFERROR(VLOOKUP($X553,Prospects!$A$3:$K$281,9,FALSE),"")</f>
        <v/>
      </c>
      <c r="AF553" s="108" t="str">
        <f>IFERROR(VLOOKUP($X553,Prospects!$A$3:$K$281,2,FALSE),"")</f>
        <v/>
      </c>
      <c r="AG553" s="110" t="str">
        <f>IFERROR(VLOOKUP($X553,Prospects!$A$3:$K$281,10,FALSE),"")</f>
        <v/>
      </c>
      <c r="AH553" s="110" t="str">
        <f>IFERROR(VLOOKUP($X553,Prospects!$A$3:$K$281,11,FALSE),"")</f>
        <v/>
      </c>
      <c r="AI553" s="110" t="str">
        <f>IFERROR(VLOOKUP($X553,Prospects!$A$3:$K$281,3,FALSE),"")</f>
        <v/>
      </c>
      <c r="AJ553" s="110" t="str">
        <f>IFERROR(VLOOKUP($X553,Prospects!$A$3:$K$281,4,FALSE),"")</f>
        <v/>
      </c>
      <c r="AK553" s="110" t="str">
        <f>IFERROR(VLOOKUP($X553,Prospects!$A$3:$K$281,5,FALSE),"")</f>
        <v/>
      </c>
      <c r="AL553" s="110" t="str">
        <f>IFERROR(VLOOKUP($X553,Prospects!$A$3:$K$281,6,FALSE),"")</f>
        <v/>
      </c>
      <c r="AN553" s="108" t="str">
        <f>IFERROR(VLOOKUP($X553,KEEPERS!$A$3:$H$300,1,FALSE),"")</f>
        <v/>
      </c>
      <c r="AO553" s="108" t="str">
        <f>IFERROR(VLOOKUP($X553,KEEPERS!$A$3:$H$300,5,FALSE),"")</f>
        <v/>
      </c>
      <c r="AP553" s="108" t="str">
        <f>IFERROR(VLOOKUP($X553,KEEPERS!$A$3:$H$300,2,FALSE),"")</f>
        <v/>
      </c>
      <c r="AQ553" s="110" t="str">
        <f>IFERROR(VLOOKUP($X553,KEEPERS!$A$3:$H$300,6,FALSE),"")</f>
        <v/>
      </c>
      <c r="AR553" s="110" t="str">
        <f>IFERROR(VLOOKUP($X553,KEEPERS!$A$3:$H$300,7,FALSE),"")</f>
        <v/>
      </c>
      <c r="AT553" s="110" t="str">
        <f>IFERROR(VLOOKUP($X553,HIT!$B$182:$AM$2000,1,FALSE),"")</f>
        <v>Albert Almora Jr.</v>
      </c>
      <c r="AU553" s="407">
        <f>IFERROR(VLOOKUP($X553,HIT!$B$182:$AM$2000,32,FALSE),0)</f>
        <v>268.8</v>
      </c>
      <c r="AV553" s="407">
        <f>IFERROR(VLOOKUP($X553,HIT!$B$182:$AM$2000,33,FALSE),0)</f>
        <v>2.2214876033057851</v>
      </c>
      <c r="AW553" s="110" t="str">
        <f>IFERROR(VLOOKUP($X553,PITCH!$B$182:$AP$2000,1,FALSE),"")</f>
        <v/>
      </c>
      <c r="AX553" s="110">
        <f>IFERROR(VLOOKUP($X553,PITCH!$B$182:$AP$2000,35,FALSE),0)</f>
        <v>0</v>
      </c>
      <c r="AY553" s="110">
        <f>IFERROR(VLOOKUP($X553,PITCH!$B$182:$AP$2000,36,FALSE),0)</f>
        <v>0</v>
      </c>
      <c r="AZ553" s="408">
        <f t="shared" si="46"/>
        <v>268.8</v>
      </c>
      <c r="BA553" s="408">
        <f>IF(AZ553&gt;0,RANK(AZ553,AZ$3:AZ1213),"")</f>
        <v>303</v>
      </c>
      <c r="BB553" s="408">
        <f ca="1">IFERROR(VLOOKUP($X553,HIT!$B$182:$AP$2000,31,FALSE),0)</f>
        <v>282</v>
      </c>
      <c r="BC553" s="408">
        <f>IFERROR(VLOOKUP($X553,PITCH!$B$182:$AP$2000,34,FALSE),0)</f>
        <v>0</v>
      </c>
      <c r="BE553" s="110">
        <f>IFERROR(VLOOKUP($X553,OBP!$B$182:$AN$2001,32,FALSE),"")</f>
        <v>239</v>
      </c>
      <c r="BG553" s="110">
        <f>IFERROR(VLOOKUP($X553,OPS!$B$183:$AL$2002,31,FALSE),"")</f>
        <v>240</v>
      </c>
      <c r="BI553" s="110" t="str">
        <f>IFERROR(VLOOKUP($X553,PITCH!$B$205:$AP$2000,34,FALSE),"")</f>
        <v/>
      </c>
      <c r="BJ553" s="110" t="str">
        <f>IFERROR(VLOOKUP($X553,PITCH!$B$205:$AP$2000,34,FALSE),"")</f>
        <v/>
      </c>
      <c r="BK553" s="110" t="str">
        <f>IFERROR(VLOOKUP($X553,PITCH!$B$205:$AP$2000,34,FALSE),"")</f>
        <v/>
      </c>
    </row>
    <row r="554" spans="2:63" x14ac:dyDescent="0.2">
      <c r="B554" t="s">
        <v>2628</v>
      </c>
      <c r="C554" t="s">
        <v>8</v>
      </c>
      <c r="D554" t="s">
        <v>427</v>
      </c>
      <c r="E554" t="s">
        <v>3431</v>
      </c>
      <c r="F554">
        <v>-9</v>
      </c>
      <c r="G554">
        <v>404</v>
      </c>
      <c r="H554">
        <v>41</v>
      </c>
      <c r="I554">
        <v>6</v>
      </c>
      <c r="J554">
        <v>47</v>
      </c>
      <c r="K554">
        <v>4</v>
      </c>
      <c r="L554">
        <v>0.24399999999999999</v>
      </c>
      <c r="T554" s="127">
        <f t="shared" si="39"/>
        <v>552</v>
      </c>
      <c r="U554" t="str">
        <f t="shared" si="44"/>
        <v>H</v>
      </c>
      <c r="V554">
        <f>IF(U554="H",COUNTIF($U$3:$U554,"H"),"")</f>
        <v>324</v>
      </c>
      <c r="W554" t="str">
        <f>IF(U554="P",COUNTIF($U$3:$U554,"P"),"")</f>
        <v/>
      </c>
      <c r="X554" s="76" t="str">
        <f t="shared" si="45"/>
        <v>Erik Gonzalez</v>
      </c>
      <c r="Y554" t="str">
        <f>IFERROR(VLOOKUP($X554,PITCH!$B$7:$AJ$2004,29,FALSE),"")</f>
        <v/>
      </c>
      <c r="Z554" t="str">
        <f>IFERROR(VLOOKUP($X554,PITCH!$B$7:$AJ$2004,30,FALSE),"")</f>
        <v/>
      </c>
      <c r="AA554" t="str">
        <f>IFERROR(VLOOKUP($X554,PITCH!$B$7:$AJ$2004,31,FALSE),"")</f>
        <v/>
      </c>
      <c r="AB554" t="str">
        <f>IFERROR(VLOOKUP($X554,PITCH!$B$7:$AJ$2004,1,FALSE),"")</f>
        <v/>
      </c>
      <c r="AD554" s="108" t="str">
        <f>IFERROR(VLOOKUP($X554,Prospects!$A$3:$K$281,1,FALSE),"")</f>
        <v/>
      </c>
      <c r="AE554" s="108" t="str">
        <f>IFERROR(VLOOKUP($X554,Prospects!$A$3:$K$281,9,FALSE),"")</f>
        <v/>
      </c>
      <c r="AF554" s="108" t="str">
        <f>IFERROR(VLOOKUP($X554,Prospects!$A$3:$K$281,2,FALSE),"")</f>
        <v/>
      </c>
      <c r="AG554" s="110" t="str">
        <f>IFERROR(VLOOKUP($X554,Prospects!$A$3:$K$281,10,FALSE),"")</f>
        <v/>
      </c>
      <c r="AH554" s="110" t="str">
        <f>IFERROR(VLOOKUP($X554,Prospects!$A$3:$K$281,11,FALSE),"")</f>
        <v/>
      </c>
      <c r="AI554" s="110" t="str">
        <f>IFERROR(VLOOKUP($X554,Prospects!$A$3:$K$281,3,FALSE),"")</f>
        <v/>
      </c>
      <c r="AJ554" s="110" t="str">
        <f>IFERROR(VLOOKUP($X554,Prospects!$A$3:$K$281,4,FALSE),"")</f>
        <v/>
      </c>
      <c r="AK554" s="110" t="str">
        <f>IFERROR(VLOOKUP($X554,Prospects!$A$3:$K$281,5,FALSE),"")</f>
        <v/>
      </c>
      <c r="AL554" s="110" t="str">
        <f>IFERROR(VLOOKUP($X554,Prospects!$A$3:$K$281,6,FALSE),"")</f>
        <v/>
      </c>
      <c r="AN554" s="108" t="str">
        <f>IFERROR(VLOOKUP($X554,KEEPERS!$A$3:$H$300,1,FALSE),"")</f>
        <v/>
      </c>
      <c r="AO554" s="108" t="str">
        <f>IFERROR(VLOOKUP($X554,KEEPERS!$A$3:$H$300,5,FALSE),"")</f>
        <v/>
      </c>
      <c r="AP554" s="108" t="str">
        <f>IFERROR(VLOOKUP($X554,KEEPERS!$A$3:$H$300,2,FALSE),"")</f>
        <v/>
      </c>
      <c r="AQ554" s="110" t="str">
        <f>IFERROR(VLOOKUP($X554,KEEPERS!$A$3:$H$300,6,FALSE),"")</f>
        <v/>
      </c>
      <c r="AR554" s="110" t="str">
        <f>IFERROR(VLOOKUP($X554,KEEPERS!$A$3:$H$300,7,FALSE),"")</f>
        <v/>
      </c>
      <c r="AT554" s="110" t="str">
        <f>IFERROR(VLOOKUP($X554,HIT!$B$182:$AM$2000,1,FALSE),"")</f>
        <v>Erik Gonzalez</v>
      </c>
      <c r="AU554" s="407">
        <f>IFERROR(VLOOKUP($X554,HIT!$B$182:$AM$2000,32,FALSE),0)</f>
        <v>186.20000000000002</v>
      </c>
      <c r="AV554" s="407">
        <f>IFERROR(VLOOKUP($X554,HIT!$B$182:$AM$2000,33,FALSE),0)</f>
        <v>1.7566037735849058</v>
      </c>
      <c r="AW554" s="110" t="str">
        <f>IFERROR(VLOOKUP($X554,PITCH!$B$182:$AP$2000,1,FALSE),"")</f>
        <v/>
      </c>
      <c r="AX554" s="110">
        <f>IFERROR(VLOOKUP($X554,PITCH!$B$182:$AP$2000,35,FALSE),0)</f>
        <v>0</v>
      </c>
      <c r="AY554" s="110">
        <f>IFERROR(VLOOKUP($X554,PITCH!$B$182:$AP$2000,36,FALSE),0)</f>
        <v>0</v>
      </c>
      <c r="AZ554" s="408">
        <f t="shared" si="46"/>
        <v>186.20000000000002</v>
      </c>
      <c r="BA554" s="408">
        <f>IF(AZ554&gt;0,RANK(AZ554,AZ$3:AZ1214),"")</f>
        <v>407</v>
      </c>
      <c r="BB554" s="408">
        <f ca="1">IFERROR(VLOOKUP($X554,HIT!$B$182:$AP$2000,31,FALSE),0)</f>
        <v>388</v>
      </c>
      <c r="BC554" s="408">
        <f>IFERROR(VLOOKUP($X554,PITCH!$B$182:$AP$2000,34,FALSE),0)</f>
        <v>0</v>
      </c>
      <c r="BE554" s="110">
        <f>IFERROR(VLOOKUP($X554,OBP!$B$182:$AN$2001,32,FALSE),"")</f>
        <v>320</v>
      </c>
      <c r="BG554" s="110">
        <f>IFERROR(VLOOKUP($X554,OPS!$B$183:$AL$2002,31,FALSE),"")</f>
        <v>320</v>
      </c>
      <c r="BI554" s="110" t="str">
        <f>IFERROR(VLOOKUP($X554,PITCH!$B$205:$AP$2000,34,FALSE),"")</f>
        <v/>
      </c>
      <c r="BJ554" s="110" t="str">
        <f>IFERROR(VLOOKUP($X554,PITCH!$B$205:$AP$2000,34,FALSE),"")</f>
        <v/>
      </c>
      <c r="BK554" s="110" t="str">
        <f>IFERROR(VLOOKUP($X554,PITCH!$B$205:$AP$2000,34,FALSE),"")</f>
        <v/>
      </c>
    </row>
    <row r="555" spans="2:63" x14ac:dyDescent="0.2">
      <c r="B555" t="s">
        <v>927</v>
      </c>
      <c r="C555" t="s">
        <v>115</v>
      </c>
      <c r="D555" t="s">
        <v>114</v>
      </c>
      <c r="E555" t="s">
        <v>114</v>
      </c>
      <c r="F555">
        <v>-9</v>
      </c>
      <c r="G555">
        <v>414</v>
      </c>
      <c r="H555">
        <v>41</v>
      </c>
      <c r="I555">
        <v>16</v>
      </c>
      <c r="J555">
        <v>48</v>
      </c>
      <c r="K555">
        <v>5</v>
      </c>
      <c r="L555">
        <v>0.223</v>
      </c>
      <c r="T555" s="127">
        <f t="shared" si="39"/>
        <v>553</v>
      </c>
      <c r="U555" t="str">
        <f t="shared" si="44"/>
        <v>H</v>
      </c>
      <c r="V555">
        <f>IF(U555="H",COUNTIF($U$3:$U555,"H"),"")</f>
        <v>325</v>
      </c>
      <c r="W555" t="str">
        <f>IF(U555="P",COUNTIF($U$3:$U555,"P"),"")</f>
        <v/>
      </c>
      <c r="X555" s="76" t="str">
        <f t="shared" si="45"/>
        <v>Mikie Mahtook</v>
      </c>
      <c r="Y555" t="str">
        <f>IFERROR(VLOOKUP($X555,PITCH!$B$7:$AJ$2004,29,FALSE),"")</f>
        <v/>
      </c>
      <c r="Z555" t="str">
        <f>IFERROR(VLOOKUP($X555,PITCH!$B$7:$AJ$2004,30,FALSE),"")</f>
        <v/>
      </c>
      <c r="AA555" t="str">
        <f>IFERROR(VLOOKUP($X555,PITCH!$B$7:$AJ$2004,31,FALSE),"")</f>
        <v/>
      </c>
      <c r="AB555" t="str">
        <f>IFERROR(VLOOKUP($X555,PITCH!$B$7:$AJ$2004,1,FALSE),"")</f>
        <v/>
      </c>
      <c r="AD555" s="108" t="str">
        <f>IFERROR(VLOOKUP($X555,Prospects!$A$3:$K$281,1,FALSE),"")</f>
        <v/>
      </c>
      <c r="AE555" s="108" t="str">
        <f>IFERROR(VLOOKUP($X555,Prospects!$A$3:$K$281,9,FALSE),"")</f>
        <v/>
      </c>
      <c r="AF555" s="108" t="str">
        <f>IFERROR(VLOOKUP($X555,Prospects!$A$3:$K$281,2,FALSE),"")</f>
        <v/>
      </c>
      <c r="AG555" s="110" t="str">
        <f>IFERROR(VLOOKUP($X555,Prospects!$A$3:$K$281,10,FALSE),"")</f>
        <v/>
      </c>
      <c r="AH555" s="110" t="str">
        <f>IFERROR(VLOOKUP($X555,Prospects!$A$3:$K$281,11,FALSE),"")</f>
        <v/>
      </c>
      <c r="AI555" s="110" t="str">
        <f>IFERROR(VLOOKUP($X555,Prospects!$A$3:$K$281,3,FALSE),"")</f>
        <v/>
      </c>
      <c r="AJ555" s="110" t="str">
        <f>IFERROR(VLOOKUP($X555,Prospects!$A$3:$K$281,4,FALSE),"")</f>
        <v/>
      </c>
      <c r="AK555" s="110" t="str">
        <f>IFERROR(VLOOKUP($X555,Prospects!$A$3:$K$281,5,FALSE),"")</f>
        <v/>
      </c>
      <c r="AL555" s="110" t="str">
        <f>IFERROR(VLOOKUP($X555,Prospects!$A$3:$K$281,6,FALSE),"")</f>
        <v/>
      </c>
      <c r="AN555" s="108" t="str">
        <f>IFERROR(VLOOKUP($X555,KEEPERS!$A$3:$H$300,1,FALSE),"")</f>
        <v/>
      </c>
      <c r="AO555" s="108" t="str">
        <f>IFERROR(VLOOKUP($X555,KEEPERS!$A$3:$H$300,5,FALSE),"")</f>
        <v/>
      </c>
      <c r="AP555" s="108" t="str">
        <f>IFERROR(VLOOKUP($X555,KEEPERS!$A$3:$H$300,2,FALSE),"")</f>
        <v/>
      </c>
      <c r="AQ555" s="110" t="str">
        <f>IFERROR(VLOOKUP($X555,KEEPERS!$A$3:$H$300,6,FALSE),"")</f>
        <v/>
      </c>
      <c r="AR555" s="110" t="str">
        <f>IFERROR(VLOOKUP($X555,KEEPERS!$A$3:$H$300,7,FALSE),"")</f>
        <v/>
      </c>
      <c r="AT555" s="110" t="str">
        <f>IFERROR(VLOOKUP($X555,HIT!$B$182:$AM$2000,1,FALSE),"")</f>
        <v>Mikie Mahtook</v>
      </c>
      <c r="AU555" s="407">
        <f>IFERROR(VLOOKUP($X555,HIT!$B$182:$AM$2000,32,FALSE),0)</f>
        <v>265.74999999999994</v>
      </c>
      <c r="AV555" s="407">
        <f>IFERROR(VLOOKUP($X555,HIT!$B$182:$AM$2000,33,FALSE),0)</f>
        <v>2.1431451612903221</v>
      </c>
      <c r="AW555" s="110" t="str">
        <f>IFERROR(VLOOKUP($X555,PITCH!$B$182:$AP$2000,1,FALSE),"")</f>
        <v/>
      </c>
      <c r="AX555" s="110">
        <f>IFERROR(VLOOKUP($X555,PITCH!$B$182:$AP$2000,35,FALSE),0)</f>
        <v>0</v>
      </c>
      <c r="AY555" s="110">
        <f>IFERROR(VLOOKUP($X555,PITCH!$B$182:$AP$2000,36,FALSE),0)</f>
        <v>0</v>
      </c>
      <c r="AZ555" s="408">
        <f t="shared" si="46"/>
        <v>265.74999999999994</v>
      </c>
      <c r="BA555" s="408">
        <f>IF(AZ555&gt;0,RANK(AZ555,AZ$3:AZ1215),"")</f>
        <v>308</v>
      </c>
      <c r="BB555" s="408">
        <f ca="1">IFERROR(VLOOKUP($X555,HIT!$B$182:$AP$2000,31,FALSE),0)</f>
        <v>241</v>
      </c>
      <c r="BC555" s="408">
        <f>IFERROR(VLOOKUP($X555,PITCH!$B$182:$AP$2000,34,FALSE),0)</f>
        <v>0</v>
      </c>
      <c r="BE555" s="110">
        <f>IFERROR(VLOOKUP($X555,OBP!$B$182:$AN$2001,32,FALSE),"")</f>
        <v>248</v>
      </c>
      <c r="BG555" s="110">
        <f>IFERROR(VLOOKUP($X555,OPS!$B$183:$AL$2002,31,FALSE),"")</f>
        <v>231</v>
      </c>
      <c r="BI555" s="110" t="str">
        <f>IFERROR(VLOOKUP($X555,PITCH!$B$205:$AP$2000,34,FALSE),"")</f>
        <v/>
      </c>
      <c r="BJ555" s="110" t="str">
        <f>IFERROR(VLOOKUP($X555,PITCH!$B$205:$AP$2000,34,FALSE),"")</f>
        <v/>
      </c>
      <c r="BK555" s="110" t="str">
        <f>IFERROR(VLOOKUP($X555,PITCH!$B$205:$AP$2000,34,FALSE),"")</f>
        <v/>
      </c>
    </row>
    <row r="556" spans="2:63" x14ac:dyDescent="0.2">
      <c r="B556" t="s">
        <v>917</v>
      </c>
      <c r="C556" t="s">
        <v>718</v>
      </c>
      <c r="D556" t="s">
        <v>114</v>
      </c>
      <c r="E556" t="s">
        <v>114</v>
      </c>
      <c r="F556">
        <v>-9</v>
      </c>
      <c r="G556">
        <v>283</v>
      </c>
      <c r="H556">
        <v>27</v>
      </c>
      <c r="I556">
        <v>9</v>
      </c>
      <c r="J556">
        <v>32</v>
      </c>
      <c r="K556">
        <v>15</v>
      </c>
      <c r="L556">
        <v>0.218</v>
      </c>
      <c r="T556" s="127">
        <f t="shared" si="39"/>
        <v>554</v>
      </c>
      <c r="U556" t="str">
        <f t="shared" si="44"/>
        <v>H</v>
      </c>
      <c r="V556">
        <f>IF(U556="H",COUNTIF($U$3:$U556,"H"),"")</f>
        <v>326</v>
      </c>
      <c r="W556" t="str">
        <f>IF(U556="P",COUNTIF($U$3:$U556,"P"),"")</f>
        <v/>
      </c>
      <c r="X556" s="76" t="str">
        <f t="shared" si="45"/>
        <v>Keon Broxton</v>
      </c>
      <c r="Y556" t="str">
        <f>IFERROR(VLOOKUP($X556,PITCH!$B$7:$AJ$2004,29,FALSE),"")</f>
        <v/>
      </c>
      <c r="Z556" t="str">
        <f>IFERROR(VLOOKUP($X556,PITCH!$B$7:$AJ$2004,30,FALSE),"")</f>
        <v/>
      </c>
      <c r="AA556" t="str">
        <f>IFERROR(VLOOKUP($X556,PITCH!$B$7:$AJ$2004,31,FALSE),"")</f>
        <v/>
      </c>
      <c r="AB556" t="str">
        <f>IFERROR(VLOOKUP($X556,PITCH!$B$7:$AJ$2004,1,FALSE),"")</f>
        <v/>
      </c>
      <c r="AD556" s="108" t="str">
        <f>IFERROR(VLOOKUP($X556,Prospects!$A$3:$K$281,1,FALSE),"")</f>
        <v/>
      </c>
      <c r="AE556" s="108" t="str">
        <f>IFERROR(VLOOKUP($X556,Prospects!$A$3:$K$281,9,FALSE),"")</f>
        <v/>
      </c>
      <c r="AF556" s="108" t="str">
        <f>IFERROR(VLOOKUP($X556,Prospects!$A$3:$K$281,2,FALSE),"")</f>
        <v/>
      </c>
      <c r="AG556" s="110" t="str">
        <f>IFERROR(VLOOKUP($X556,Prospects!$A$3:$K$281,10,FALSE),"")</f>
        <v/>
      </c>
      <c r="AH556" s="110" t="str">
        <f>IFERROR(VLOOKUP($X556,Prospects!$A$3:$K$281,11,FALSE),"")</f>
        <v/>
      </c>
      <c r="AI556" s="110" t="str">
        <f>IFERROR(VLOOKUP($X556,Prospects!$A$3:$K$281,3,FALSE),"")</f>
        <v/>
      </c>
      <c r="AJ556" s="110" t="str">
        <f>IFERROR(VLOOKUP($X556,Prospects!$A$3:$K$281,4,FALSE),"")</f>
        <v/>
      </c>
      <c r="AK556" s="110" t="str">
        <f>IFERROR(VLOOKUP($X556,Prospects!$A$3:$K$281,5,FALSE),"")</f>
        <v/>
      </c>
      <c r="AL556" s="110" t="str">
        <f>IFERROR(VLOOKUP($X556,Prospects!$A$3:$K$281,6,FALSE),"")</f>
        <v/>
      </c>
      <c r="AN556" s="108" t="str">
        <f>IFERROR(VLOOKUP($X556,KEEPERS!$A$3:$H$300,1,FALSE),"")</f>
        <v/>
      </c>
      <c r="AO556" s="108" t="str">
        <f>IFERROR(VLOOKUP($X556,KEEPERS!$A$3:$H$300,5,FALSE),"")</f>
        <v/>
      </c>
      <c r="AP556" s="108" t="str">
        <f>IFERROR(VLOOKUP($X556,KEEPERS!$A$3:$H$300,2,FALSE),"")</f>
        <v/>
      </c>
      <c r="AQ556" s="110" t="str">
        <f>IFERROR(VLOOKUP($X556,KEEPERS!$A$3:$H$300,6,FALSE),"")</f>
        <v/>
      </c>
      <c r="AR556" s="110" t="str">
        <f>IFERROR(VLOOKUP($X556,KEEPERS!$A$3:$H$300,7,FALSE),"")</f>
        <v/>
      </c>
      <c r="AT556" s="110" t="str">
        <f>IFERROR(VLOOKUP($X556,HIT!$B$182:$AM$2000,1,FALSE),"")</f>
        <v>Keon Broxton</v>
      </c>
      <c r="AU556" s="407">
        <f>IFERROR(VLOOKUP($X556,HIT!$B$182:$AM$2000,32,FALSE),0)</f>
        <v>110.54999999999998</v>
      </c>
      <c r="AV556" s="407">
        <f>IFERROR(VLOOKUP($X556,HIT!$B$182:$AM$2000,33,FALSE),0)</f>
        <v>1.3818749999999997</v>
      </c>
      <c r="AW556" s="110" t="str">
        <f>IFERROR(VLOOKUP($X556,PITCH!$B$182:$AP$2000,1,FALSE),"")</f>
        <v/>
      </c>
      <c r="AX556" s="110">
        <f>IFERROR(VLOOKUP($X556,PITCH!$B$182:$AP$2000,35,FALSE),0)</f>
        <v>0</v>
      </c>
      <c r="AY556" s="110">
        <f>IFERROR(VLOOKUP($X556,PITCH!$B$182:$AP$2000,36,FALSE),0)</f>
        <v>0</v>
      </c>
      <c r="AZ556" s="408">
        <f t="shared" si="46"/>
        <v>110.54999999999998</v>
      </c>
      <c r="BA556" s="408">
        <f>IF(AZ556&gt;0,RANK(AZ556,AZ$3:AZ1216),"")</f>
        <v>535</v>
      </c>
      <c r="BB556" s="408">
        <f ca="1">IFERROR(VLOOKUP($X556,HIT!$B$182:$AP$2000,31,FALSE),0)</f>
        <v>584</v>
      </c>
      <c r="BC556" s="408">
        <f>IFERROR(VLOOKUP($X556,PITCH!$B$182:$AP$2000,34,FALSE),0)</f>
        <v>0</v>
      </c>
      <c r="BE556" s="110">
        <f>IFERROR(VLOOKUP($X556,OBP!$B$182:$AN$2001,32,FALSE),"")</f>
        <v>423</v>
      </c>
      <c r="BG556" s="110">
        <f>IFERROR(VLOOKUP($X556,OPS!$B$183:$AL$2002,31,FALSE),"")</f>
        <v>417</v>
      </c>
      <c r="BI556" s="110" t="str">
        <f>IFERROR(VLOOKUP($X556,PITCH!$B$205:$AP$2000,34,FALSE),"")</f>
        <v/>
      </c>
      <c r="BJ556" s="110" t="str">
        <f>IFERROR(VLOOKUP($X556,PITCH!$B$205:$AP$2000,34,FALSE),"")</f>
        <v/>
      </c>
      <c r="BK556" s="110" t="str">
        <f>IFERROR(VLOOKUP($X556,PITCH!$B$205:$AP$2000,34,FALSE),"")</f>
        <v/>
      </c>
    </row>
    <row r="557" spans="2:63" x14ac:dyDescent="0.2">
      <c r="B557" t="s">
        <v>388</v>
      </c>
      <c r="C557" t="s">
        <v>718</v>
      </c>
      <c r="D557" t="s">
        <v>114</v>
      </c>
      <c r="E557" t="s">
        <v>114</v>
      </c>
      <c r="F557">
        <v>-9</v>
      </c>
      <c r="G557">
        <v>254</v>
      </c>
      <c r="H557">
        <v>34</v>
      </c>
      <c r="I557">
        <v>6</v>
      </c>
      <c r="J557">
        <v>25</v>
      </c>
      <c r="K557">
        <v>9</v>
      </c>
      <c r="L557">
        <v>0.26400000000000001</v>
      </c>
      <c r="T557" s="127">
        <f t="shared" si="39"/>
        <v>555</v>
      </c>
      <c r="U557" t="str">
        <f t="shared" si="44"/>
        <v>H</v>
      </c>
      <c r="V557">
        <f>IF(U557="H",COUNTIF($U$3:$U557,"H"),"")</f>
        <v>327</v>
      </c>
      <c r="W557" t="str">
        <f>IF(U557="P",COUNTIF($U$3:$U557,"P"),"")</f>
        <v/>
      </c>
      <c r="X557" s="76" t="str">
        <f t="shared" si="45"/>
        <v>Juan Lagares</v>
      </c>
      <c r="Y557" t="str">
        <f>IFERROR(VLOOKUP($X557,PITCH!$B$7:$AJ$2004,29,FALSE),"")</f>
        <v/>
      </c>
      <c r="Z557" t="str">
        <f>IFERROR(VLOOKUP($X557,PITCH!$B$7:$AJ$2004,30,FALSE),"")</f>
        <v/>
      </c>
      <c r="AA557" t="str">
        <f>IFERROR(VLOOKUP($X557,PITCH!$B$7:$AJ$2004,31,FALSE),"")</f>
        <v/>
      </c>
      <c r="AB557" t="str">
        <f>IFERROR(VLOOKUP($X557,PITCH!$B$7:$AJ$2004,1,FALSE),"")</f>
        <v/>
      </c>
      <c r="AD557" s="108" t="str">
        <f>IFERROR(VLOOKUP($X557,Prospects!$A$3:$K$281,1,FALSE),"")</f>
        <v/>
      </c>
      <c r="AE557" s="108" t="str">
        <f>IFERROR(VLOOKUP($X557,Prospects!$A$3:$K$281,9,FALSE),"")</f>
        <v/>
      </c>
      <c r="AF557" s="108" t="str">
        <f>IFERROR(VLOOKUP($X557,Prospects!$A$3:$K$281,2,FALSE),"")</f>
        <v/>
      </c>
      <c r="AG557" s="110" t="str">
        <f>IFERROR(VLOOKUP($X557,Prospects!$A$3:$K$281,10,FALSE),"")</f>
        <v/>
      </c>
      <c r="AH557" s="110" t="str">
        <f>IFERROR(VLOOKUP($X557,Prospects!$A$3:$K$281,11,FALSE),"")</f>
        <v/>
      </c>
      <c r="AI557" s="110" t="str">
        <f>IFERROR(VLOOKUP($X557,Prospects!$A$3:$K$281,3,FALSE),"")</f>
        <v/>
      </c>
      <c r="AJ557" s="110" t="str">
        <f>IFERROR(VLOOKUP($X557,Prospects!$A$3:$K$281,4,FALSE),"")</f>
        <v/>
      </c>
      <c r="AK557" s="110" t="str">
        <f>IFERROR(VLOOKUP($X557,Prospects!$A$3:$K$281,5,FALSE),"")</f>
        <v/>
      </c>
      <c r="AL557" s="110" t="str">
        <f>IFERROR(VLOOKUP($X557,Prospects!$A$3:$K$281,6,FALSE),"")</f>
        <v/>
      </c>
      <c r="AN557" s="108" t="str">
        <f>IFERROR(VLOOKUP($X557,KEEPERS!$A$3:$H$300,1,FALSE),"")</f>
        <v/>
      </c>
      <c r="AO557" s="108" t="str">
        <f>IFERROR(VLOOKUP($X557,KEEPERS!$A$3:$H$300,5,FALSE),"")</f>
        <v/>
      </c>
      <c r="AP557" s="108" t="str">
        <f>IFERROR(VLOOKUP($X557,KEEPERS!$A$3:$H$300,2,FALSE),"")</f>
        <v/>
      </c>
      <c r="AQ557" s="110" t="str">
        <f>IFERROR(VLOOKUP($X557,KEEPERS!$A$3:$H$300,6,FALSE),"")</f>
        <v/>
      </c>
      <c r="AR557" s="110" t="str">
        <f>IFERROR(VLOOKUP($X557,KEEPERS!$A$3:$H$300,7,FALSE),"")</f>
        <v/>
      </c>
      <c r="AT557" s="110" t="str">
        <f>IFERROR(VLOOKUP($X557,HIT!$B$182:$AM$2000,1,FALSE),"")</f>
        <v>Juan Lagares</v>
      </c>
      <c r="AU557" s="407">
        <f>IFERROR(VLOOKUP($X557,HIT!$B$182:$AM$2000,32,FALSE),0)</f>
        <v>114.70000000000002</v>
      </c>
      <c r="AV557" s="407">
        <f>IFERROR(VLOOKUP($X557,HIT!$B$182:$AM$2000,33,FALSE),0)</f>
        <v>1.5293333333333337</v>
      </c>
      <c r="AW557" s="110" t="str">
        <f>IFERROR(VLOOKUP($X557,PITCH!$B$182:$AP$2000,1,FALSE),"")</f>
        <v/>
      </c>
      <c r="AX557" s="110">
        <f>IFERROR(VLOOKUP($X557,PITCH!$B$182:$AP$2000,35,FALSE),0)</f>
        <v>0</v>
      </c>
      <c r="AY557" s="110">
        <f>IFERROR(VLOOKUP($X557,PITCH!$B$182:$AP$2000,36,FALSE),0)</f>
        <v>0</v>
      </c>
      <c r="AZ557" s="408">
        <f t="shared" si="46"/>
        <v>114.70000000000002</v>
      </c>
      <c r="BA557" s="408">
        <f>IF(AZ557&gt;0,RANK(AZ557,AZ$3:AZ1217),"")</f>
        <v>527</v>
      </c>
      <c r="BB557" s="408">
        <f ca="1">IFERROR(VLOOKUP($X557,HIT!$B$182:$AP$2000,31,FALSE),0)</f>
        <v>455</v>
      </c>
      <c r="BC557" s="408">
        <f>IFERROR(VLOOKUP($X557,PITCH!$B$182:$AP$2000,34,FALSE),0)</f>
        <v>0</v>
      </c>
      <c r="BE557" s="110">
        <f>IFERROR(VLOOKUP($X557,OBP!$B$182:$AN$2001,32,FALSE),"")</f>
        <v>401</v>
      </c>
      <c r="BG557" s="110">
        <f>IFERROR(VLOOKUP($X557,OPS!$B$183:$AL$2002,31,FALSE),"")</f>
        <v>405</v>
      </c>
      <c r="BI557" s="110" t="str">
        <f>IFERROR(VLOOKUP($X557,PITCH!$B$205:$AP$2000,34,FALSE),"")</f>
        <v/>
      </c>
      <c r="BJ557" s="110" t="str">
        <f>IFERROR(VLOOKUP($X557,PITCH!$B$205:$AP$2000,34,FALSE),"")</f>
        <v/>
      </c>
      <c r="BK557" s="110" t="str">
        <f>IFERROR(VLOOKUP($X557,PITCH!$B$205:$AP$2000,34,FALSE),"")</f>
        <v/>
      </c>
    </row>
    <row r="558" spans="2:63" x14ac:dyDescent="0.2">
      <c r="B558" t="s">
        <v>1513</v>
      </c>
      <c r="C558" t="s">
        <v>113</v>
      </c>
      <c r="D558" t="s">
        <v>114</v>
      </c>
      <c r="E558" t="s">
        <v>114</v>
      </c>
      <c r="F558">
        <v>-9</v>
      </c>
      <c r="G558">
        <v>224</v>
      </c>
      <c r="H558">
        <v>26</v>
      </c>
      <c r="I558">
        <v>5</v>
      </c>
      <c r="J558">
        <v>24</v>
      </c>
      <c r="K558">
        <v>4</v>
      </c>
      <c r="L558">
        <v>0.27700000000000002</v>
      </c>
      <c r="T558" s="127">
        <f t="shared" si="39"/>
        <v>556</v>
      </c>
      <c r="U558" t="str">
        <f t="shared" si="44"/>
        <v>H</v>
      </c>
      <c r="V558">
        <f>IF(U558="H",COUNTIF($U$3:$U558,"H"),"")</f>
        <v>328</v>
      </c>
      <c r="W558" t="str">
        <f>IF(U558="P",COUNTIF($U$3:$U558,"P"),"")</f>
        <v/>
      </c>
      <c r="X558" s="76" t="str">
        <f t="shared" si="45"/>
        <v>Ben Gamel</v>
      </c>
      <c r="Y558" t="str">
        <f>IFERROR(VLOOKUP($X558,PITCH!$B$7:$AJ$2004,29,FALSE),"")</f>
        <v/>
      </c>
      <c r="Z558" t="str">
        <f>IFERROR(VLOOKUP($X558,PITCH!$B$7:$AJ$2004,30,FALSE),"")</f>
        <v/>
      </c>
      <c r="AA558" t="str">
        <f>IFERROR(VLOOKUP($X558,PITCH!$B$7:$AJ$2004,31,FALSE),"")</f>
        <v/>
      </c>
      <c r="AB558" t="str">
        <f>IFERROR(VLOOKUP($X558,PITCH!$B$7:$AJ$2004,1,FALSE),"")</f>
        <v/>
      </c>
      <c r="AD558" s="108" t="str">
        <f>IFERROR(VLOOKUP($X558,Prospects!$A$3:$K$281,1,FALSE),"")</f>
        <v/>
      </c>
      <c r="AE558" s="108" t="str">
        <f>IFERROR(VLOOKUP($X558,Prospects!$A$3:$K$281,9,FALSE),"")</f>
        <v/>
      </c>
      <c r="AF558" s="108" t="str">
        <f>IFERROR(VLOOKUP($X558,Prospects!$A$3:$K$281,2,FALSE),"")</f>
        <v/>
      </c>
      <c r="AG558" s="110" t="str">
        <f>IFERROR(VLOOKUP($X558,Prospects!$A$3:$K$281,10,FALSE),"")</f>
        <v/>
      </c>
      <c r="AH558" s="110" t="str">
        <f>IFERROR(VLOOKUP($X558,Prospects!$A$3:$K$281,11,FALSE),"")</f>
        <v/>
      </c>
      <c r="AI558" s="110" t="str">
        <f>IFERROR(VLOOKUP($X558,Prospects!$A$3:$K$281,3,FALSE),"")</f>
        <v/>
      </c>
      <c r="AJ558" s="110" t="str">
        <f>IFERROR(VLOOKUP($X558,Prospects!$A$3:$K$281,4,FALSE),"")</f>
        <v/>
      </c>
      <c r="AK558" s="110" t="str">
        <f>IFERROR(VLOOKUP($X558,Prospects!$A$3:$K$281,5,FALSE),"")</f>
        <v/>
      </c>
      <c r="AL558" s="110" t="str">
        <f>IFERROR(VLOOKUP($X558,Prospects!$A$3:$K$281,6,FALSE),"")</f>
        <v/>
      </c>
      <c r="AN558" s="108" t="str">
        <f>IFERROR(VLOOKUP($X558,KEEPERS!$A$3:$H$300,1,FALSE),"")</f>
        <v/>
      </c>
      <c r="AO558" s="108" t="str">
        <f>IFERROR(VLOOKUP($X558,KEEPERS!$A$3:$H$300,5,FALSE),"")</f>
        <v/>
      </c>
      <c r="AP558" s="108" t="str">
        <f>IFERROR(VLOOKUP($X558,KEEPERS!$A$3:$H$300,2,FALSE),"")</f>
        <v/>
      </c>
      <c r="AQ558" s="110" t="str">
        <f>IFERROR(VLOOKUP($X558,KEEPERS!$A$3:$H$300,6,FALSE),"")</f>
        <v/>
      </c>
      <c r="AR558" s="110" t="str">
        <f>IFERROR(VLOOKUP($X558,KEEPERS!$A$3:$H$300,7,FALSE),"")</f>
        <v/>
      </c>
      <c r="AT558" s="110" t="str">
        <f>IFERROR(VLOOKUP($X558,HIT!$B$182:$AM$2000,1,FALSE),"")</f>
        <v>Ben Gamel</v>
      </c>
      <c r="AU558" s="407">
        <f>IFERROR(VLOOKUP($X558,HIT!$B$182:$AM$2000,32,FALSE),0)</f>
        <v>74.249999999999986</v>
      </c>
      <c r="AV558" s="407">
        <f>IFERROR(VLOOKUP($X558,HIT!$B$182:$AM$2000,33,FALSE),0)</f>
        <v>1.5468749999999998</v>
      </c>
      <c r="AW558" s="110" t="str">
        <f>IFERROR(VLOOKUP($X558,PITCH!$B$182:$AP$2000,1,FALSE),"")</f>
        <v/>
      </c>
      <c r="AX558" s="110">
        <f>IFERROR(VLOOKUP($X558,PITCH!$B$182:$AP$2000,35,FALSE),0)</f>
        <v>0</v>
      </c>
      <c r="AY558" s="110">
        <f>IFERROR(VLOOKUP($X558,PITCH!$B$182:$AP$2000,36,FALSE),0)</f>
        <v>0</v>
      </c>
      <c r="AZ558" s="408">
        <f t="shared" si="46"/>
        <v>74.249999999999986</v>
      </c>
      <c r="BA558" s="408">
        <f>IF(AZ558&gt;0,RANK(AZ558,AZ$3:AZ1218),"")</f>
        <v>557</v>
      </c>
      <c r="BB558" s="408">
        <f ca="1">IFERROR(VLOOKUP($X558,HIT!$B$182:$AP$2000,31,FALSE),0)</f>
        <v>318</v>
      </c>
      <c r="BC558" s="408">
        <f>IFERROR(VLOOKUP($X558,PITCH!$B$182:$AP$2000,34,FALSE),0)</f>
        <v>0</v>
      </c>
      <c r="BE558" s="110">
        <f>IFERROR(VLOOKUP($X558,OBP!$B$182:$AN$2001,32,FALSE),"")</f>
        <v>426</v>
      </c>
      <c r="BG558" s="110">
        <f>IFERROR(VLOOKUP($X558,OPS!$B$183:$AL$2002,31,FALSE),"")</f>
        <v>431</v>
      </c>
      <c r="BI558" s="110" t="str">
        <f>IFERROR(VLOOKUP($X558,PITCH!$B$205:$AP$2000,34,FALSE),"")</f>
        <v/>
      </c>
      <c r="BJ558" s="110" t="str">
        <f>IFERROR(VLOOKUP($X558,PITCH!$B$205:$AP$2000,34,FALSE),"")</f>
        <v/>
      </c>
      <c r="BK558" s="110" t="str">
        <f>IFERROR(VLOOKUP($X558,PITCH!$B$205:$AP$2000,34,FALSE),"")</f>
        <v/>
      </c>
    </row>
    <row r="559" spans="2:63" x14ac:dyDescent="0.2">
      <c r="B559" t="s">
        <v>590</v>
      </c>
      <c r="C559" t="s">
        <v>714</v>
      </c>
      <c r="D559" t="s">
        <v>9</v>
      </c>
      <c r="E559" t="s">
        <v>9</v>
      </c>
      <c r="F559">
        <v>-9</v>
      </c>
      <c r="M559">
        <v>62</v>
      </c>
      <c r="N559">
        <v>4</v>
      </c>
      <c r="O559">
        <v>4</v>
      </c>
      <c r="P559">
        <v>4.33</v>
      </c>
      <c r="Q559">
        <v>1.31</v>
      </c>
      <c r="R559">
        <v>67</v>
      </c>
      <c r="T559" s="127">
        <f t="shared" si="39"/>
        <v>557</v>
      </c>
      <c r="U559" t="str">
        <f t="shared" si="44"/>
        <v>P</v>
      </c>
      <c r="V559" t="str">
        <f>IF(U559="H",COUNTIF($U$3:$U559,"H"),"")</f>
        <v/>
      </c>
      <c r="W559">
        <f>IF(U559="P",COUNTIF($U$3:$U559,"P"),"")</f>
        <v>229</v>
      </c>
      <c r="X559" s="76" t="str">
        <f t="shared" si="45"/>
        <v>Kyle Barraclough</v>
      </c>
      <c r="Y559">
        <f>IFERROR(VLOOKUP($X559,PITCH!$B$7:$AJ$2004,29,FALSE),"")</f>
        <v>9.616935483870968</v>
      </c>
      <c r="Z559">
        <f>IFERROR(VLOOKUP($X559,PITCH!$B$7:$AJ$2004,30,FALSE),"")</f>
        <v>4.717741935483871</v>
      </c>
      <c r="AA559">
        <f>IFERROR(VLOOKUP($X559,PITCH!$B$7:$AJ$2004,31,FALSE),"")</f>
        <v>4.899193548387097</v>
      </c>
      <c r="AB559" t="str">
        <f>IFERROR(VLOOKUP($X559,PITCH!$B$7:$AJ$2004,1,FALSE),"")</f>
        <v>Kyle Barraclough</v>
      </c>
      <c r="AD559" s="108" t="str">
        <f>IFERROR(VLOOKUP($X559,Prospects!$A$3:$K$281,1,FALSE),"")</f>
        <v/>
      </c>
      <c r="AE559" s="108" t="str">
        <f>IFERROR(VLOOKUP($X559,Prospects!$A$3:$K$281,9,FALSE),"")</f>
        <v/>
      </c>
      <c r="AF559" s="108" t="str">
        <f>IFERROR(VLOOKUP($X559,Prospects!$A$3:$K$281,2,FALSE),"")</f>
        <v/>
      </c>
      <c r="AG559" s="110" t="str">
        <f>IFERROR(VLOOKUP($X559,Prospects!$A$3:$K$281,10,FALSE),"")</f>
        <v/>
      </c>
      <c r="AH559" s="110" t="str">
        <f>IFERROR(VLOOKUP($X559,Prospects!$A$3:$K$281,11,FALSE),"")</f>
        <v/>
      </c>
      <c r="AI559" s="110" t="str">
        <f>IFERROR(VLOOKUP($X559,Prospects!$A$3:$K$281,3,FALSE),"")</f>
        <v/>
      </c>
      <c r="AJ559" s="110" t="str">
        <f>IFERROR(VLOOKUP($X559,Prospects!$A$3:$K$281,4,FALSE),"")</f>
        <v/>
      </c>
      <c r="AK559" s="110" t="str">
        <f>IFERROR(VLOOKUP($X559,Prospects!$A$3:$K$281,5,FALSE),"")</f>
        <v/>
      </c>
      <c r="AL559" s="110" t="str">
        <f>IFERROR(VLOOKUP($X559,Prospects!$A$3:$K$281,6,FALSE),"")</f>
        <v/>
      </c>
      <c r="AN559" s="108" t="str">
        <f>IFERROR(VLOOKUP($X559,KEEPERS!$A$3:$H$300,1,FALSE),"")</f>
        <v/>
      </c>
      <c r="AO559" s="108" t="str">
        <f>IFERROR(VLOOKUP($X559,KEEPERS!$A$3:$H$300,5,FALSE),"")</f>
        <v/>
      </c>
      <c r="AP559" s="108" t="str">
        <f>IFERROR(VLOOKUP($X559,KEEPERS!$A$3:$H$300,2,FALSE),"")</f>
        <v/>
      </c>
      <c r="AQ559" s="110" t="str">
        <f>IFERROR(VLOOKUP($X559,KEEPERS!$A$3:$H$300,6,FALSE),"")</f>
        <v/>
      </c>
      <c r="AR559" s="110" t="str">
        <f>IFERROR(VLOOKUP($X559,KEEPERS!$A$3:$H$300,7,FALSE),"")</f>
        <v/>
      </c>
      <c r="AT559" s="110" t="str">
        <f>IFERROR(VLOOKUP($X559,HIT!$B$182:$AM$2000,1,FALSE),"")</f>
        <v/>
      </c>
      <c r="AU559" s="407">
        <f>IFERROR(VLOOKUP($X559,HIT!$B$182:$AM$2000,32,FALSE),0)</f>
        <v>0</v>
      </c>
      <c r="AV559" s="407">
        <f>IFERROR(VLOOKUP($X559,HIT!$B$182:$AM$2000,33,FALSE),0)</f>
        <v>0</v>
      </c>
      <c r="AW559" s="110" t="str">
        <f>IFERROR(VLOOKUP($X559,PITCH!$B$182:$AP$2000,1,FALSE),"")</f>
        <v>Kyle Barraclough</v>
      </c>
      <c r="AX559" s="110">
        <f>IFERROR(VLOOKUP($X559,PITCH!$B$182:$AP$2000,35,FALSE),0)</f>
        <v>108.30000000000001</v>
      </c>
      <c r="AY559" s="110">
        <f>IFERROR(VLOOKUP($X559,PITCH!$B$182:$AP$2000,36,FALSE),0)</f>
        <v>1.9690909090909092</v>
      </c>
      <c r="AZ559" s="408">
        <f t="shared" si="46"/>
        <v>108.30000000000001</v>
      </c>
      <c r="BA559" s="408">
        <f>IF(AZ559&gt;0,RANK(AZ559,AZ$3:AZ1219),"")</f>
        <v>537</v>
      </c>
      <c r="BB559" s="408">
        <f>IFERROR(VLOOKUP($X559,HIT!$B$182:$AP$2000,31,FALSE),0)</f>
        <v>0</v>
      </c>
      <c r="BC559" s="408">
        <f ca="1">IFERROR(VLOOKUP($X559,PITCH!$B$182:$AP$2000,34,FALSE),0)</f>
        <v>347</v>
      </c>
      <c r="BE559" s="110" t="str">
        <f>IFERROR(VLOOKUP($X559,OBP!$B$182:$AN$2001,32,FALSE),"")</f>
        <v/>
      </c>
      <c r="BG559" s="110" t="str">
        <f>IFERROR(VLOOKUP($X559,OPS!$B$183:$AL$2002,31,FALSE),"")</f>
        <v/>
      </c>
      <c r="BI559" s="110">
        <f ca="1">IFERROR(VLOOKUP($X559,PITCH!$B$205:$AP$2000,34,FALSE),"")</f>
        <v>347</v>
      </c>
      <c r="BJ559" s="110">
        <f ca="1">IFERROR(VLOOKUP($X559,PITCH!$B$205:$AP$2000,34,FALSE),"")</f>
        <v>347</v>
      </c>
      <c r="BK559" s="110">
        <f ca="1">IFERROR(VLOOKUP($X559,PITCH!$B$205:$AP$2000,34,FALSE),"")</f>
        <v>347</v>
      </c>
    </row>
    <row r="560" spans="2:63" x14ac:dyDescent="0.2">
      <c r="B560" t="s">
        <v>750</v>
      </c>
      <c r="C560" t="s">
        <v>131</v>
      </c>
      <c r="D560" t="s">
        <v>114</v>
      </c>
      <c r="E560" t="s">
        <v>114</v>
      </c>
      <c r="F560">
        <v>-9</v>
      </c>
      <c r="G560">
        <v>218</v>
      </c>
      <c r="H560">
        <v>21</v>
      </c>
      <c r="I560">
        <v>6</v>
      </c>
      <c r="J560">
        <v>27</v>
      </c>
      <c r="K560">
        <v>11</v>
      </c>
      <c r="L560">
        <v>0.217</v>
      </c>
      <c r="T560" s="127">
        <f t="shared" si="39"/>
        <v>558</v>
      </c>
      <c r="U560" t="str">
        <f t="shared" si="44"/>
        <v>H</v>
      </c>
      <c r="V560">
        <f>IF(U560="H",COUNTIF($U$3:$U560,"H"),"")</f>
        <v>329</v>
      </c>
      <c r="W560" t="str">
        <f>IF(U560="P",COUNTIF($U$3:$U560,"P"),"")</f>
        <v/>
      </c>
      <c r="X560" s="76" t="str">
        <f t="shared" si="45"/>
        <v>Bradley Zimmer</v>
      </c>
      <c r="Y560" t="str">
        <f>IFERROR(VLOOKUP($X560,PITCH!$B$7:$AJ$2004,29,FALSE),"")</f>
        <v/>
      </c>
      <c r="Z560" t="str">
        <f>IFERROR(VLOOKUP($X560,PITCH!$B$7:$AJ$2004,30,FALSE),"")</f>
        <v/>
      </c>
      <c r="AA560" t="str">
        <f>IFERROR(VLOOKUP($X560,PITCH!$B$7:$AJ$2004,31,FALSE),"")</f>
        <v/>
      </c>
      <c r="AB560" t="str">
        <f>IFERROR(VLOOKUP($X560,PITCH!$B$7:$AJ$2004,1,FALSE),"")</f>
        <v/>
      </c>
      <c r="AD560" s="108" t="str">
        <f>IFERROR(VLOOKUP($X560,Prospects!$A$3:$K$281,1,FALSE),"")</f>
        <v/>
      </c>
      <c r="AE560" s="108" t="str">
        <f>IFERROR(VLOOKUP($X560,Prospects!$A$3:$K$281,9,FALSE),"")</f>
        <v/>
      </c>
      <c r="AF560" s="108" t="str">
        <f>IFERROR(VLOOKUP($X560,Prospects!$A$3:$K$281,2,FALSE),"")</f>
        <v/>
      </c>
      <c r="AG560" s="110" t="str">
        <f>IFERROR(VLOOKUP($X560,Prospects!$A$3:$K$281,10,FALSE),"")</f>
        <v/>
      </c>
      <c r="AH560" s="110" t="str">
        <f>IFERROR(VLOOKUP($X560,Prospects!$A$3:$K$281,11,FALSE),"")</f>
        <v/>
      </c>
      <c r="AI560" s="110" t="str">
        <f>IFERROR(VLOOKUP($X560,Prospects!$A$3:$K$281,3,FALSE),"")</f>
        <v/>
      </c>
      <c r="AJ560" s="110" t="str">
        <f>IFERROR(VLOOKUP($X560,Prospects!$A$3:$K$281,4,FALSE),"")</f>
        <v/>
      </c>
      <c r="AK560" s="110" t="str">
        <f>IFERROR(VLOOKUP($X560,Prospects!$A$3:$K$281,5,FALSE),"")</f>
        <v/>
      </c>
      <c r="AL560" s="110" t="str">
        <f>IFERROR(VLOOKUP($X560,Prospects!$A$3:$K$281,6,FALSE),"")</f>
        <v/>
      </c>
      <c r="AN560" s="108" t="str">
        <f>IFERROR(VLOOKUP($X560,KEEPERS!$A$3:$H$300,1,FALSE),"")</f>
        <v/>
      </c>
      <c r="AO560" s="108" t="str">
        <f>IFERROR(VLOOKUP($X560,KEEPERS!$A$3:$H$300,5,FALSE),"")</f>
        <v/>
      </c>
      <c r="AP560" s="108" t="str">
        <f>IFERROR(VLOOKUP($X560,KEEPERS!$A$3:$H$300,2,FALSE),"")</f>
        <v/>
      </c>
      <c r="AQ560" s="110" t="str">
        <f>IFERROR(VLOOKUP($X560,KEEPERS!$A$3:$H$300,6,FALSE),"")</f>
        <v/>
      </c>
      <c r="AR560" s="110" t="str">
        <f>IFERROR(VLOOKUP($X560,KEEPERS!$A$3:$H$300,7,FALSE),"")</f>
        <v/>
      </c>
      <c r="AT560" s="110" t="str">
        <f>IFERROR(VLOOKUP($X560,HIT!$B$182:$AM$2000,1,FALSE),"")</f>
        <v>Bradley Zimmer</v>
      </c>
      <c r="AU560" s="407">
        <f>IFERROR(VLOOKUP($X560,HIT!$B$182:$AM$2000,32,FALSE),0)</f>
        <v>99.3</v>
      </c>
      <c r="AV560" s="407">
        <f>IFERROR(VLOOKUP($X560,HIT!$B$182:$AM$2000,33,FALSE),0)</f>
        <v>1.5276923076923077</v>
      </c>
      <c r="AW560" s="110" t="str">
        <f>IFERROR(VLOOKUP($X560,PITCH!$B$182:$AP$2000,1,FALSE),"")</f>
        <v/>
      </c>
      <c r="AX560" s="110">
        <f>IFERROR(VLOOKUP($X560,PITCH!$B$182:$AP$2000,35,FALSE),0)</f>
        <v>0</v>
      </c>
      <c r="AY560" s="110">
        <f>IFERROR(VLOOKUP($X560,PITCH!$B$182:$AP$2000,36,FALSE),0)</f>
        <v>0</v>
      </c>
      <c r="AZ560" s="408">
        <f t="shared" si="46"/>
        <v>99.3</v>
      </c>
      <c r="BA560" s="408">
        <f>IF(AZ560&gt;0,RANK(AZ560,AZ$3:AZ1220),"")</f>
        <v>544</v>
      </c>
      <c r="BB560" s="408">
        <f ca="1">IFERROR(VLOOKUP($X560,HIT!$B$182:$AP$2000,31,FALSE),0)</f>
        <v>448</v>
      </c>
      <c r="BC560" s="408">
        <f>IFERROR(VLOOKUP($X560,PITCH!$B$182:$AP$2000,34,FALSE),0)</f>
        <v>0</v>
      </c>
      <c r="BE560" s="110">
        <f>IFERROR(VLOOKUP($X560,OBP!$B$182:$AN$2001,32,FALSE),"")</f>
        <v>397</v>
      </c>
      <c r="BG560" s="110">
        <f>IFERROR(VLOOKUP($X560,OPS!$B$183:$AL$2002,31,FALSE),"")</f>
        <v>396</v>
      </c>
      <c r="BI560" s="110" t="str">
        <f>IFERROR(VLOOKUP($X560,PITCH!$B$205:$AP$2000,34,FALSE),"")</f>
        <v/>
      </c>
      <c r="BJ560" s="110" t="str">
        <f>IFERROR(VLOOKUP($X560,PITCH!$B$205:$AP$2000,34,FALSE),"")</f>
        <v/>
      </c>
      <c r="BK560" s="110" t="str">
        <f>IFERROR(VLOOKUP($X560,PITCH!$B$205:$AP$2000,34,FALSE),"")</f>
        <v/>
      </c>
    </row>
    <row r="561" spans="1:64" x14ac:dyDescent="0.2">
      <c r="B561" t="s">
        <v>1009</v>
      </c>
      <c r="C561" t="s">
        <v>133</v>
      </c>
      <c r="D561" t="s">
        <v>9</v>
      </c>
      <c r="E561" t="s">
        <v>9</v>
      </c>
      <c r="F561">
        <v>-9</v>
      </c>
      <c r="M561">
        <v>70</v>
      </c>
      <c r="N561">
        <v>5</v>
      </c>
      <c r="O561">
        <v>4</v>
      </c>
      <c r="P561">
        <v>4.42</v>
      </c>
      <c r="Q561">
        <v>1.38</v>
      </c>
      <c r="R561">
        <v>51</v>
      </c>
      <c r="T561" s="127">
        <f t="shared" si="39"/>
        <v>559</v>
      </c>
      <c r="U561" t="str">
        <f t="shared" si="44"/>
        <v>P</v>
      </c>
      <c r="V561" t="str">
        <f>IF(U561="H",COUNTIF($U$3:$U561,"H"),"")</f>
        <v/>
      </c>
      <c r="W561">
        <f>IF(U561="P",COUNTIF($U$3:$U561,"P"),"")</f>
        <v>230</v>
      </c>
      <c r="X561" s="76" t="str">
        <f t="shared" si="45"/>
        <v>Kevin McCarthy</v>
      </c>
      <c r="Y561">
        <f>IFERROR(VLOOKUP($X561,PITCH!$B$7:$AJ$2004,29,FALSE),"")</f>
        <v>5.9326788218793833</v>
      </c>
      <c r="Z561">
        <f>IFERROR(VLOOKUP($X561,PITCH!$B$7:$AJ$2004,30,FALSE),"")</f>
        <v>3.2819074333800842</v>
      </c>
      <c r="AA561">
        <f>IFERROR(VLOOKUP($X561,PITCH!$B$7:$AJ$2004,31,FALSE),"")</f>
        <v>2.6507713884992992</v>
      </c>
      <c r="AB561" t="str">
        <f>IFERROR(VLOOKUP($X561,PITCH!$B$7:$AJ$2004,1,FALSE),"")</f>
        <v>Kevin McCarthy</v>
      </c>
      <c r="AD561" s="108" t="str">
        <f>IFERROR(VLOOKUP($X561,Prospects!$A$3:$K$281,1,FALSE),"")</f>
        <v/>
      </c>
      <c r="AE561" s="108" t="str">
        <f>IFERROR(VLOOKUP($X561,Prospects!$A$3:$K$281,9,FALSE),"")</f>
        <v/>
      </c>
      <c r="AF561" s="108" t="str">
        <f>IFERROR(VLOOKUP($X561,Prospects!$A$3:$K$281,2,FALSE),"")</f>
        <v/>
      </c>
      <c r="AG561" s="110" t="str">
        <f>IFERROR(VLOOKUP($X561,Prospects!$A$3:$K$281,10,FALSE),"")</f>
        <v/>
      </c>
      <c r="AH561" s="110" t="str">
        <f>IFERROR(VLOOKUP($X561,Prospects!$A$3:$K$281,11,FALSE),"")</f>
        <v/>
      </c>
      <c r="AI561" s="110" t="str">
        <f>IFERROR(VLOOKUP($X561,Prospects!$A$3:$K$281,3,FALSE),"")</f>
        <v/>
      </c>
      <c r="AJ561" s="110" t="str">
        <f>IFERROR(VLOOKUP($X561,Prospects!$A$3:$K$281,4,FALSE),"")</f>
        <v/>
      </c>
      <c r="AK561" s="110" t="str">
        <f>IFERROR(VLOOKUP($X561,Prospects!$A$3:$K$281,5,FALSE),"")</f>
        <v/>
      </c>
      <c r="AL561" s="110" t="str">
        <f>IFERROR(VLOOKUP($X561,Prospects!$A$3:$K$281,6,FALSE),"")</f>
        <v/>
      </c>
      <c r="AN561" s="108" t="str">
        <f>IFERROR(VLOOKUP($X561,KEEPERS!$A$3:$H$300,1,FALSE),"")</f>
        <v/>
      </c>
      <c r="AO561" s="108" t="str">
        <f>IFERROR(VLOOKUP($X561,KEEPERS!$A$3:$H$300,5,FALSE),"")</f>
        <v/>
      </c>
      <c r="AP561" s="108" t="str">
        <f>IFERROR(VLOOKUP($X561,KEEPERS!$A$3:$H$300,2,FALSE),"")</f>
        <v/>
      </c>
      <c r="AQ561" s="110" t="str">
        <f>IFERROR(VLOOKUP($X561,KEEPERS!$A$3:$H$300,6,FALSE),"")</f>
        <v/>
      </c>
      <c r="AR561" s="110" t="str">
        <f>IFERROR(VLOOKUP($X561,KEEPERS!$A$3:$H$300,7,FALSE),"")</f>
        <v/>
      </c>
      <c r="AT561" s="110" t="str">
        <f>IFERROR(VLOOKUP($X561,HIT!$B$182:$AM$2000,1,FALSE),"")</f>
        <v/>
      </c>
      <c r="AU561" s="407">
        <f>IFERROR(VLOOKUP($X561,HIT!$B$182:$AM$2000,32,FALSE),0)</f>
        <v>0</v>
      </c>
      <c r="AV561" s="407">
        <f>IFERROR(VLOOKUP($X561,HIT!$B$182:$AM$2000,33,FALSE),0)</f>
        <v>0</v>
      </c>
      <c r="AW561" s="110" t="str">
        <f>IFERROR(VLOOKUP($X561,PITCH!$B$182:$AP$2000,1,FALSE),"")</f>
        <v>Kevin McCarthy</v>
      </c>
      <c r="AX561" s="110">
        <f>IFERROR(VLOOKUP($X561,PITCH!$B$182:$AP$2000,35,FALSE),0)</f>
        <v>122.39999999999998</v>
      </c>
      <c r="AY561" s="110">
        <f>IFERROR(VLOOKUP($X561,PITCH!$B$182:$AP$2000,36,FALSE),0)</f>
        <v>1.8830769230769226</v>
      </c>
      <c r="AZ561" s="408">
        <f t="shared" si="46"/>
        <v>122.39999999999998</v>
      </c>
      <c r="BA561" s="408">
        <f>IF(AZ561&gt;0,RANK(AZ561,AZ$3:AZ1221),"")</f>
        <v>515</v>
      </c>
      <c r="BB561" s="408">
        <f>IFERROR(VLOOKUP($X561,HIT!$B$182:$AP$2000,31,FALSE),0)</f>
        <v>0</v>
      </c>
      <c r="BC561" s="408">
        <f ca="1">IFERROR(VLOOKUP($X561,PITCH!$B$182:$AP$2000,34,FALSE),0)</f>
        <v>347</v>
      </c>
      <c r="BE561" s="110" t="str">
        <f>IFERROR(VLOOKUP($X561,OBP!$B$182:$AN$2001,32,FALSE),"")</f>
        <v/>
      </c>
      <c r="BG561" s="110" t="str">
        <f>IFERROR(VLOOKUP($X561,OPS!$B$183:$AL$2002,31,FALSE),"")</f>
        <v/>
      </c>
      <c r="BI561" s="110">
        <f ca="1">IFERROR(VLOOKUP($X561,PITCH!$B$205:$AP$2000,34,FALSE),"")</f>
        <v>347</v>
      </c>
      <c r="BJ561" s="110">
        <f ca="1">IFERROR(VLOOKUP($X561,PITCH!$B$205:$AP$2000,34,FALSE),"")</f>
        <v>347</v>
      </c>
      <c r="BK561" s="110">
        <f ca="1">IFERROR(VLOOKUP($X561,PITCH!$B$205:$AP$2000,34,FALSE),"")</f>
        <v>347</v>
      </c>
    </row>
    <row r="562" spans="1:64" x14ac:dyDescent="0.2">
      <c r="B562" t="s">
        <v>2233</v>
      </c>
      <c r="C562" t="s">
        <v>130</v>
      </c>
      <c r="D562" t="s">
        <v>6</v>
      </c>
      <c r="E562" t="s">
        <v>114</v>
      </c>
      <c r="F562">
        <v>-9</v>
      </c>
      <c r="G562">
        <v>278</v>
      </c>
      <c r="H562">
        <v>33</v>
      </c>
      <c r="I562">
        <v>11</v>
      </c>
      <c r="J562">
        <v>38</v>
      </c>
      <c r="K562">
        <v>0</v>
      </c>
      <c r="L562">
        <v>0.24099999999999999</v>
      </c>
      <c r="T562" s="127">
        <f t="shared" si="39"/>
        <v>560</v>
      </c>
      <c r="U562" t="str">
        <f t="shared" si="44"/>
        <v>H</v>
      </c>
      <c r="V562">
        <f>IF(U562="H",COUNTIF($U$3:$U562,"H"),"")</f>
        <v>330</v>
      </c>
      <c r="W562" t="str">
        <f>IF(U562="P",COUNTIF($U$3:$U562,"P"),"")</f>
        <v/>
      </c>
      <c r="X562" s="76" t="str">
        <f t="shared" si="45"/>
        <v>Chris Shaw</v>
      </c>
      <c r="Y562" t="str">
        <f>IFERROR(VLOOKUP($X562,PITCH!$B$7:$AJ$2004,29,FALSE),"")</f>
        <v/>
      </c>
      <c r="Z562" t="str">
        <f>IFERROR(VLOOKUP($X562,PITCH!$B$7:$AJ$2004,30,FALSE),"")</f>
        <v/>
      </c>
      <c r="AA562" t="str">
        <f>IFERROR(VLOOKUP($X562,PITCH!$B$7:$AJ$2004,31,FALSE),"")</f>
        <v/>
      </c>
      <c r="AB562" t="str">
        <f>IFERROR(VLOOKUP($X562,PITCH!$B$7:$AJ$2004,1,FALSE),"")</f>
        <v/>
      </c>
      <c r="AD562" s="108" t="str">
        <f>IFERROR(VLOOKUP($X562,Prospects!$A$3:$K$281,1,FALSE),"")</f>
        <v/>
      </c>
      <c r="AE562" s="108" t="str">
        <f>IFERROR(VLOOKUP($X562,Prospects!$A$3:$K$281,9,FALSE),"")</f>
        <v/>
      </c>
      <c r="AF562" s="108" t="str">
        <f>IFERROR(VLOOKUP($X562,Prospects!$A$3:$K$281,2,FALSE),"")</f>
        <v/>
      </c>
      <c r="AG562" s="110" t="str">
        <f>IFERROR(VLOOKUP($X562,Prospects!$A$3:$K$281,10,FALSE),"")</f>
        <v/>
      </c>
      <c r="AH562" s="110" t="str">
        <f>IFERROR(VLOOKUP($X562,Prospects!$A$3:$K$281,11,FALSE),"")</f>
        <v/>
      </c>
      <c r="AI562" s="110" t="str">
        <f>IFERROR(VLOOKUP($X562,Prospects!$A$3:$K$281,3,FALSE),"")</f>
        <v/>
      </c>
      <c r="AJ562" s="110" t="str">
        <f>IFERROR(VLOOKUP($X562,Prospects!$A$3:$K$281,4,FALSE),"")</f>
        <v/>
      </c>
      <c r="AK562" s="110" t="str">
        <f>IFERROR(VLOOKUP($X562,Prospects!$A$3:$K$281,5,FALSE),"")</f>
        <v/>
      </c>
      <c r="AL562" s="110" t="str">
        <f>IFERROR(VLOOKUP($X562,Prospects!$A$3:$K$281,6,FALSE),"")</f>
        <v/>
      </c>
      <c r="AN562" s="108" t="str">
        <f>IFERROR(VLOOKUP($X562,KEEPERS!$A$3:$H$300,1,FALSE),"")</f>
        <v/>
      </c>
      <c r="AO562" s="108" t="str">
        <f>IFERROR(VLOOKUP($X562,KEEPERS!$A$3:$H$300,5,FALSE),"")</f>
        <v/>
      </c>
      <c r="AP562" s="108" t="str">
        <f>IFERROR(VLOOKUP($X562,KEEPERS!$A$3:$H$300,2,FALSE),"")</f>
        <v/>
      </c>
      <c r="AQ562" s="110" t="str">
        <f>IFERROR(VLOOKUP($X562,KEEPERS!$A$3:$H$300,6,FALSE),"")</f>
        <v/>
      </c>
      <c r="AR562" s="110" t="str">
        <f>IFERROR(VLOOKUP($X562,KEEPERS!$A$3:$H$300,7,FALSE),"")</f>
        <v/>
      </c>
      <c r="AT562" s="110" t="str">
        <f>IFERROR(VLOOKUP($X562,HIT!$B$182:$AM$2000,1,FALSE),"")</f>
        <v>Chris Shaw</v>
      </c>
      <c r="AU562" s="407">
        <f>IFERROR(VLOOKUP($X562,HIT!$B$182:$AM$2000,32,FALSE),0)</f>
        <v>110.05000000000001</v>
      </c>
      <c r="AV562" s="407">
        <f>IFERROR(VLOOKUP($X562,HIT!$B$182:$AM$2000,33,FALSE),0)</f>
        <v>1.3586419753086421</v>
      </c>
      <c r="AW562" s="110" t="str">
        <f>IFERROR(VLOOKUP($X562,PITCH!$B$182:$AP$2000,1,FALSE),"")</f>
        <v/>
      </c>
      <c r="AX562" s="110">
        <f>IFERROR(VLOOKUP($X562,PITCH!$B$182:$AP$2000,35,FALSE),0)</f>
        <v>0</v>
      </c>
      <c r="AY562" s="110">
        <f>IFERROR(VLOOKUP($X562,PITCH!$B$182:$AP$2000,36,FALSE),0)</f>
        <v>0</v>
      </c>
      <c r="AZ562" s="408">
        <f t="shared" si="46"/>
        <v>110.05000000000001</v>
      </c>
      <c r="BA562" s="408">
        <f>IF(AZ562&gt;0,RANK(AZ562,AZ$3:AZ1222),"")</f>
        <v>536</v>
      </c>
      <c r="BB562" s="408">
        <f ca="1">IFERROR(VLOOKUP($X562,HIT!$B$182:$AP$2000,31,FALSE),0)</f>
        <v>368</v>
      </c>
      <c r="BC562" s="408">
        <f>IFERROR(VLOOKUP($X562,PITCH!$B$182:$AP$2000,34,FALSE),0)</f>
        <v>0</v>
      </c>
      <c r="BE562" s="110">
        <f>IFERROR(VLOOKUP($X562,OBP!$B$182:$AN$2001,32,FALSE),"")</f>
        <v>444</v>
      </c>
      <c r="BG562" s="110">
        <f>IFERROR(VLOOKUP($X562,OPS!$B$183:$AL$2002,31,FALSE),"")</f>
        <v>430</v>
      </c>
      <c r="BI562" s="110" t="str">
        <f>IFERROR(VLOOKUP($X562,PITCH!$B$205:$AP$2000,34,FALSE),"")</f>
        <v/>
      </c>
      <c r="BJ562" s="110" t="str">
        <f>IFERROR(VLOOKUP($X562,PITCH!$B$205:$AP$2000,34,FALSE),"")</f>
        <v/>
      </c>
      <c r="BK562" s="110" t="str">
        <f>IFERROR(VLOOKUP($X562,PITCH!$B$205:$AP$2000,34,FALSE),"")</f>
        <v/>
      </c>
    </row>
    <row r="563" spans="1:64" x14ac:dyDescent="0.2">
      <c r="B563" t="s">
        <v>537</v>
      </c>
      <c r="C563" t="s">
        <v>339</v>
      </c>
      <c r="D563" t="s">
        <v>114</v>
      </c>
      <c r="E563" t="s">
        <v>114</v>
      </c>
      <c r="F563">
        <v>-9</v>
      </c>
      <c r="G563">
        <v>317</v>
      </c>
      <c r="H563">
        <v>27</v>
      </c>
      <c r="I563">
        <v>1</v>
      </c>
      <c r="J563">
        <v>17</v>
      </c>
      <c r="K563">
        <v>21</v>
      </c>
      <c r="L563">
        <v>0.24199999999999999</v>
      </c>
      <c r="T563" s="127">
        <f t="shared" si="39"/>
        <v>561</v>
      </c>
      <c r="U563" t="str">
        <f t="shared" si="44"/>
        <v>H</v>
      </c>
      <c r="V563">
        <f>IF(U563="H",COUNTIF($U$3:$U563,"H"),"")</f>
        <v>331</v>
      </c>
      <c r="W563" t="str">
        <f>IF(U563="P",COUNTIF($U$3:$U563,"P"),"")</f>
        <v/>
      </c>
      <c r="X563" s="76" t="str">
        <f t="shared" si="45"/>
        <v>Jarrod Dyson</v>
      </c>
      <c r="Y563" t="str">
        <f>IFERROR(VLOOKUP($X563,PITCH!$B$7:$AJ$2004,29,FALSE),"")</f>
        <v/>
      </c>
      <c r="Z563" t="str">
        <f>IFERROR(VLOOKUP($X563,PITCH!$B$7:$AJ$2004,30,FALSE),"")</f>
        <v/>
      </c>
      <c r="AA563" t="str">
        <f>IFERROR(VLOOKUP($X563,PITCH!$B$7:$AJ$2004,31,FALSE),"")</f>
        <v/>
      </c>
      <c r="AB563" t="str">
        <f>IFERROR(VLOOKUP($X563,PITCH!$B$7:$AJ$2004,1,FALSE),"")</f>
        <v/>
      </c>
      <c r="AD563" s="108" t="str">
        <f>IFERROR(VLOOKUP($X563,Prospects!$A$3:$K$281,1,FALSE),"")</f>
        <v/>
      </c>
      <c r="AE563" s="108" t="str">
        <f>IFERROR(VLOOKUP($X563,Prospects!$A$3:$K$281,9,FALSE),"")</f>
        <v/>
      </c>
      <c r="AF563" s="108" t="str">
        <f>IFERROR(VLOOKUP($X563,Prospects!$A$3:$K$281,2,FALSE),"")</f>
        <v/>
      </c>
      <c r="AG563" s="110" t="str">
        <f>IFERROR(VLOOKUP($X563,Prospects!$A$3:$K$281,10,FALSE),"")</f>
        <v/>
      </c>
      <c r="AH563" s="110" t="str">
        <f>IFERROR(VLOOKUP($X563,Prospects!$A$3:$K$281,11,FALSE),"")</f>
        <v/>
      </c>
      <c r="AI563" s="110" t="str">
        <f>IFERROR(VLOOKUP($X563,Prospects!$A$3:$K$281,3,FALSE),"")</f>
        <v/>
      </c>
      <c r="AJ563" s="110" t="str">
        <f>IFERROR(VLOOKUP($X563,Prospects!$A$3:$K$281,4,FALSE),"")</f>
        <v/>
      </c>
      <c r="AK563" s="110" t="str">
        <f>IFERROR(VLOOKUP($X563,Prospects!$A$3:$K$281,5,FALSE),"")</f>
        <v/>
      </c>
      <c r="AL563" s="110" t="str">
        <f>IFERROR(VLOOKUP($X563,Prospects!$A$3:$K$281,6,FALSE),"")</f>
        <v/>
      </c>
      <c r="AN563" s="108" t="str">
        <f>IFERROR(VLOOKUP($X563,KEEPERS!$A$3:$H$300,1,FALSE),"")</f>
        <v/>
      </c>
      <c r="AO563" s="108" t="str">
        <f>IFERROR(VLOOKUP($X563,KEEPERS!$A$3:$H$300,5,FALSE),"")</f>
        <v/>
      </c>
      <c r="AP563" s="108" t="str">
        <f>IFERROR(VLOOKUP($X563,KEEPERS!$A$3:$H$300,2,FALSE),"")</f>
        <v/>
      </c>
      <c r="AQ563" s="110" t="str">
        <f>IFERROR(VLOOKUP($X563,KEEPERS!$A$3:$H$300,6,FALSE),"")</f>
        <v/>
      </c>
      <c r="AR563" s="110" t="str">
        <f>IFERROR(VLOOKUP($X563,KEEPERS!$A$3:$H$300,7,FALSE),"")</f>
        <v/>
      </c>
      <c r="AT563" s="110" t="str">
        <f>IFERROR(VLOOKUP($X563,HIT!$B$182:$AM$2000,1,FALSE),"")</f>
        <v>Jarrod Dyson</v>
      </c>
      <c r="AU563" s="407">
        <f>IFERROR(VLOOKUP($X563,HIT!$B$182:$AM$2000,32,FALSE),0)</f>
        <v>136.35000000000002</v>
      </c>
      <c r="AV563" s="407">
        <f>IFERROR(VLOOKUP($X563,HIT!$B$182:$AM$2000,33,FALSE),0)</f>
        <v>1.8180000000000003</v>
      </c>
      <c r="AW563" s="110" t="str">
        <f>IFERROR(VLOOKUP($X563,PITCH!$B$182:$AP$2000,1,FALSE),"")</f>
        <v/>
      </c>
      <c r="AX563" s="110">
        <f>IFERROR(VLOOKUP($X563,PITCH!$B$182:$AP$2000,35,FALSE),0)</f>
        <v>0</v>
      </c>
      <c r="AY563" s="110">
        <f>IFERROR(VLOOKUP($X563,PITCH!$B$182:$AP$2000,36,FALSE),0)</f>
        <v>0</v>
      </c>
      <c r="AZ563" s="408">
        <f t="shared" si="46"/>
        <v>136.35000000000002</v>
      </c>
      <c r="BA563" s="408">
        <f>IF(AZ563&gt;0,RANK(AZ563,AZ$3:AZ1223),"")</f>
        <v>492</v>
      </c>
      <c r="BB563" s="408">
        <f ca="1">IFERROR(VLOOKUP($X563,HIT!$B$182:$AP$2000,31,FALSE),0)</f>
        <v>508</v>
      </c>
      <c r="BC563" s="408">
        <f>IFERROR(VLOOKUP($X563,PITCH!$B$182:$AP$2000,34,FALSE),0)</f>
        <v>0</v>
      </c>
      <c r="BE563" s="110">
        <f>IFERROR(VLOOKUP($X563,OBP!$B$182:$AN$2001,32,FALSE),"")</f>
        <v>355</v>
      </c>
      <c r="BG563" s="110">
        <f>IFERROR(VLOOKUP($X563,OPS!$B$183:$AL$2002,31,FALSE),"")</f>
        <v>363</v>
      </c>
      <c r="BI563" s="110" t="str">
        <f>IFERROR(VLOOKUP($X563,PITCH!$B$205:$AP$2000,34,FALSE),"")</f>
        <v/>
      </c>
      <c r="BJ563" s="110" t="str">
        <f>IFERROR(VLOOKUP($X563,PITCH!$B$205:$AP$2000,34,FALSE),"")</f>
        <v/>
      </c>
      <c r="BK563" s="110" t="str">
        <f>IFERROR(VLOOKUP($X563,PITCH!$B$205:$AP$2000,34,FALSE),"")</f>
        <v/>
      </c>
    </row>
    <row r="564" spans="1:64" x14ac:dyDescent="0.2">
      <c r="B564" t="s">
        <v>3461</v>
      </c>
      <c r="C564" t="s">
        <v>119</v>
      </c>
      <c r="D564" t="s">
        <v>6</v>
      </c>
      <c r="E564" t="s">
        <v>114</v>
      </c>
      <c r="F564">
        <v>-9</v>
      </c>
      <c r="G564">
        <v>323</v>
      </c>
      <c r="H564">
        <v>39</v>
      </c>
      <c r="I564">
        <v>14</v>
      </c>
      <c r="J564">
        <v>44</v>
      </c>
      <c r="K564">
        <v>7</v>
      </c>
      <c r="L564">
        <v>0.252</v>
      </c>
      <c r="T564" s="127">
        <f t="shared" si="39"/>
        <v>562</v>
      </c>
      <c r="U564" t="str">
        <f t="shared" si="44"/>
        <v>H</v>
      </c>
      <c r="V564">
        <f>IF(U564="H",COUNTIF($U$3:$U564,"H"),"")</f>
        <v>332</v>
      </c>
      <c r="W564" t="str">
        <f>IF(U564="P",COUNTIF($U$3:$U564,"P"),"")</f>
        <v/>
      </c>
      <c r="X564" s="76" t="str">
        <f t="shared" si="45"/>
        <v>D.J. Stewart</v>
      </c>
      <c r="Y564" t="str">
        <f>IFERROR(VLOOKUP($X564,PITCH!$B$7:$AJ$2004,29,FALSE),"")</f>
        <v/>
      </c>
      <c r="Z564" t="str">
        <f>IFERROR(VLOOKUP($X564,PITCH!$B$7:$AJ$2004,30,FALSE),"")</f>
        <v/>
      </c>
      <c r="AA564" t="str">
        <f>IFERROR(VLOOKUP($X564,PITCH!$B$7:$AJ$2004,31,FALSE),"")</f>
        <v/>
      </c>
      <c r="AB564" t="str">
        <f>IFERROR(VLOOKUP($X564,PITCH!$B$7:$AJ$2004,1,FALSE),"")</f>
        <v/>
      </c>
      <c r="AD564" s="108" t="str">
        <f>IFERROR(VLOOKUP($X564,Prospects!$A$3:$K$281,1,FALSE),"")</f>
        <v/>
      </c>
      <c r="AE564" s="108" t="str">
        <f>IFERROR(VLOOKUP($X564,Prospects!$A$3:$K$281,9,FALSE),"")</f>
        <v/>
      </c>
      <c r="AF564" s="108" t="str">
        <f>IFERROR(VLOOKUP($X564,Prospects!$A$3:$K$281,2,FALSE),"")</f>
        <v/>
      </c>
      <c r="AG564" s="110" t="str">
        <f>IFERROR(VLOOKUP($X564,Prospects!$A$3:$K$281,10,FALSE),"")</f>
        <v/>
      </c>
      <c r="AH564" s="110" t="str">
        <f>IFERROR(VLOOKUP($X564,Prospects!$A$3:$K$281,11,FALSE),"")</f>
        <v/>
      </c>
      <c r="AI564" s="110" t="str">
        <f>IFERROR(VLOOKUP($X564,Prospects!$A$3:$K$281,3,FALSE),"")</f>
        <v/>
      </c>
      <c r="AJ564" s="110" t="str">
        <f>IFERROR(VLOOKUP($X564,Prospects!$A$3:$K$281,4,FALSE),"")</f>
        <v/>
      </c>
      <c r="AK564" s="110" t="str">
        <f>IFERROR(VLOOKUP($X564,Prospects!$A$3:$K$281,5,FALSE),"")</f>
        <v/>
      </c>
      <c r="AL564" s="110" t="str">
        <f>IFERROR(VLOOKUP($X564,Prospects!$A$3:$K$281,6,FALSE),"")</f>
        <v/>
      </c>
      <c r="AN564" s="108" t="str">
        <f>IFERROR(VLOOKUP($X564,KEEPERS!$A$3:$H$300,1,FALSE),"")</f>
        <v/>
      </c>
      <c r="AO564" s="108" t="str">
        <f>IFERROR(VLOOKUP($X564,KEEPERS!$A$3:$H$300,5,FALSE),"")</f>
        <v/>
      </c>
      <c r="AP564" s="108" t="str">
        <f>IFERROR(VLOOKUP($X564,KEEPERS!$A$3:$H$300,2,FALSE),"")</f>
        <v/>
      </c>
      <c r="AQ564" s="110" t="str">
        <f>IFERROR(VLOOKUP($X564,KEEPERS!$A$3:$H$300,6,FALSE),"")</f>
        <v/>
      </c>
      <c r="AR564" s="110" t="str">
        <f>IFERROR(VLOOKUP($X564,KEEPERS!$A$3:$H$300,7,FALSE),"")</f>
        <v/>
      </c>
      <c r="AT564" s="110" t="str">
        <f>IFERROR(VLOOKUP($X564,HIT!$B$182:$AM$2000,1,FALSE),"")</f>
        <v>D.J. Stewart</v>
      </c>
      <c r="AU564" s="407">
        <f>IFERROR(VLOOKUP($X564,HIT!$B$182:$AM$2000,32,FALSE),0)</f>
        <v>267.5499999999999</v>
      </c>
      <c r="AV564" s="407">
        <f>IFERROR(VLOOKUP($X564,HIT!$B$182:$AM$2000,33,FALSE),0)</f>
        <v>2.2295833333333324</v>
      </c>
      <c r="AW564" s="110" t="str">
        <f>IFERROR(VLOOKUP($X564,PITCH!$B$182:$AP$2000,1,FALSE),"")</f>
        <v/>
      </c>
      <c r="AX564" s="110">
        <f>IFERROR(VLOOKUP($X564,PITCH!$B$182:$AP$2000,35,FALSE),0)</f>
        <v>0</v>
      </c>
      <c r="AY564" s="110">
        <f>IFERROR(VLOOKUP($X564,PITCH!$B$182:$AP$2000,36,FALSE),0)</f>
        <v>0</v>
      </c>
      <c r="AZ564" s="408">
        <f t="shared" si="46"/>
        <v>267.5499999999999</v>
      </c>
      <c r="BA564" s="408">
        <f>IF(AZ564&gt;0,RANK(AZ564,AZ$3:AZ1224),"")</f>
        <v>306</v>
      </c>
      <c r="BB564" s="408">
        <f ca="1">IFERROR(VLOOKUP($X564,HIT!$B$182:$AP$2000,31,FALSE),0)</f>
        <v>250</v>
      </c>
      <c r="BC564" s="408">
        <f>IFERROR(VLOOKUP($X564,PITCH!$B$182:$AP$2000,34,FALSE),0)</f>
        <v>0</v>
      </c>
      <c r="BE564" s="110">
        <f>IFERROR(VLOOKUP($X564,OBP!$B$182:$AN$2001,32,FALSE),"")</f>
        <v>216</v>
      </c>
      <c r="BG564" s="110">
        <f>IFERROR(VLOOKUP($X564,OPS!$B$183:$AL$2002,31,FALSE),"")</f>
        <v>218</v>
      </c>
      <c r="BI564" s="110" t="str">
        <f>IFERROR(VLOOKUP($X564,PITCH!$B$205:$AP$2000,34,FALSE),"")</f>
        <v/>
      </c>
      <c r="BJ564" s="110" t="str">
        <f>IFERROR(VLOOKUP($X564,PITCH!$B$205:$AP$2000,34,FALSE),"")</f>
        <v/>
      </c>
      <c r="BK564" s="110" t="str">
        <f>IFERROR(VLOOKUP($X564,PITCH!$B$205:$AP$2000,34,FALSE),"")</f>
        <v/>
      </c>
    </row>
    <row r="565" spans="1:64" x14ac:dyDescent="0.2">
      <c r="B565" t="s">
        <v>542</v>
      </c>
      <c r="C565" t="s">
        <v>810</v>
      </c>
      <c r="D565" t="s">
        <v>114</v>
      </c>
      <c r="E565" t="s">
        <v>114</v>
      </c>
      <c r="F565">
        <v>-9</v>
      </c>
      <c r="G565">
        <v>346</v>
      </c>
      <c r="H565">
        <v>42</v>
      </c>
      <c r="I565">
        <v>2</v>
      </c>
      <c r="J565">
        <v>28</v>
      </c>
      <c r="K565">
        <v>6</v>
      </c>
      <c r="L565">
        <v>0.27100000000000002</v>
      </c>
      <c r="T565" s="127">
        <f t="shared" si="39"/>
        <v>563</v>
      </c>
      <c r="U565" t="str">
        <f t="shared" si="44"/>
        <v>H</v>
      </c>
      <c r="V565">
        <f>IF(U565="H",COUNTIF($U$3:$U565,"H"),"")</f>
        <v>333</v>
      </c>
      <c r="W565" t="str">
        <f>IF(U565="P",COUNTIF($U$3:$U565,"P"),"")</f>
        <v/>
      </c>
      <c r="X565" s="76" t="str">
        <f t="shared" si="45"/>
        <v>Jon Jay</v>
      </c>
      <c r="Y565" t="str">
        <f>IFERROR(VLOOKUP($X565,PITCH!$B$7:$AJ$2004,29,FALSE),"")</f>
        <v/>
      </c>
      <c r="Z565" t="str">
        <f>IFERROR(VLOOKUP($X565,PITCH!$B$7:$AJ$2004,30,FALSE),"")</f>
        <v/>
      </c>
      <c r="AA565" t="str">
        <f>IFERROR(VLOOKUP($X565,PITCH!$B$7:$AJ$2004,31,FALSE),"")</f>
        <v/>
      </c>
      <c r="AB565" t="str">
        <f>IFERROR(VLOOKUP($X565,PITCH!$B$7:$AJ$2004,1,FALSE),"")</f>
        <v/>
      </c>
      <c r="AD565" s="108" t="str">
        <f>IFERROR(VLOOKUP($X565,Prospects!$A$3:$K$281,1,FALSE),"")</f>
        <v/>
      </c>
      <c r="AE565" s="108" t="str">
        <f>IFERROR(VLOOKUP($X565,Prospects!$A$3:$K$281,9,FALSE),"")</f>
        <v/>
      </c>
      <c r="AF565" s="108" t="str">
        <f>IFERROR(VLOOKUP($X565,Prospects!$A$3:$K$281,2,FALSE),"")</f>
        <v/>
      </c>
      <c r="AG565" s="110" t="str">
        <f>IFERROR(VLOOKUP($X565,Prospects!$A$3:$K$281,10,FALSE),"")</f>
        <v/>
      </c>
      <c r="AH565" s="110" t="str">
        <f>IFERROR(VLOOKUP($X565,Prospects!$A$3:$K$281,11,FALSE),"")</f>
        <v/>
      </c>
      <c r="AI565" s="110" t="str">
        <f>IFERROR(VLOOKUP($X565,Prospects!$A$3:$K$281,3,FALSE),"")</f>
        <v/>
      </c>
      <c r="AJ565" s="110" t="str">
        <f>IFERROR(VLOOKUP($X565,Prospects!$A$3:$K$281,4,FALSE),"")</f>
        <v/>
      </c>
      <c r="AK565" s="110" t="str">
        <f>IFERROR(VLOOKUP($X565,Prospects!$A$3:$K$281,5,FALSE),"")</f>
        <v/>
      </c>
      <c r="AL565" s="110" t="str">
        <f>IFERROR(VLOOKUP($X565,Prospects!$A$3:$K$281,6,FALSE),"")</f>
        <v/>
      </c>
      <c r="AN565" s="108" t="str">
        <f>IFERROR(VLOOKUP($X565,KEEPERS!$A$3:$H$300,1,FALSE),"")</f>
        <v/>
      </c>
      <c r="AO565" s="108" t="str">
        <f>IFERROR(VLOOKUP($X565,KEEPERS!$A$3:$H$300,5,FALSE),"")</f>
        <v/>
      </c>
      <c r="AP565" s="108" t="str">
        <f>IFERROR(VLOOKUP($X565,KEEPERS!$A$3:$H$300,2,FALSE),"")</f>
        <v/>
      </c>
      <c r="AQ565" s="110" t="str">
        <f>IFERROR(VLOOKUP($X565,KEEPERS!$A$3:$H$300,6,FALSE),"")</f>
        <v/>
      </c>
      <c r="AR565" s="110" t="str">
        <f>IFERROR(VLOOKUP($X565,KEEPERS!$A$3:$H$300,7,FALSE),"")</f>
        <v/>
      </c>
      <c r="AT565" s="110" t="str">
        <f>IFERROR(VLOOKUP($X565,HIT!$B$182:$AM$2000,1,FALSE),"")</f>
        <v>Jon Jay</v>
      </c>
      <c r="AU565" s="407">
        <f>IFERROR(VLOOKUP($X565,HIT!$B$182:$AM$2000,32,FALSE),0)</f>
        <v>113.35</v>
      </c>
      <c r="AV565" s="407">
        <f>IFERROR(VLOOKUP($X565,HIT!$B$182:$AM$2000,33,FALSE),0)</f>
        <v>1.4168749999999999</v>
      </c>
      <c r="AW565" s="110" t="str">
        <f>IFERROR(VLOOKUP($X565,PITCH!$B$182:$AP$2000,1,FALSE),"")</f>
        <v/>
      </c>
      <c r="AX565" s="110">
        <f>IFERROR(VLOOKUP($X565,PITCH!$B$182:$AP$2000,35,FALSE),0)</f>
        <v>0</v>
      </c>
      <c r="AY565" s="110">
        <f>IFERROR(VLOOKUP($X565,PITCH!$B$182:$AP$2000,36,FALSE),0)</f>
        <v>0</v>
      </c>
      <c r="AZ565" s="408">
        <f t="shared" si="46"/>
        <v>113.35</v>
      </c>
      <c r="BA565" s="408">
        <f>IF(AZ565&gt;0,RANK(AZ565,AZ$3:AZ1225),"")</f>
        <v>530</v>
      </c>
      <c r="BB565" s="408">
        <f ca="1">IFERROR(VLOOKUP($X565,HIT!$B$182:$AP$2000,31,FALSE),0)</f>
        <v>566</v>
      </c>
      <c r="BC565" s="408">
        <f>IFERROR(VLOOKUP($X565,PITCH!$B$182:$AP$2000,34,FALSE),0)</f>
        <v>0</v>
      </c>
      <c r="BE565" s="110">
        <f>IFERROR(VLOOKUP($X565,OBP!$B$182:$AN$2001,32,FALSE),"")</f>
        <v>410</v>
      </c>
      <c r="BG565" s="110">
        <f>IFERROR(VLOOKUP($X565,OPS!$B$183:$AL$2002,31,FALSE),"")</f>
        <v>435</v>
      </c>
      <c r="BI565" s="110" t="str">
        <f>IFERROR(VLOOKUP($X565,PITCH!$B$205:$AP$2000,34,FALSE),"")</f>
        <v/>
      </c>
      <c r="BJ565" s="110" t="str">
        <f>IFERROR(VLOOKUP($X565,PITCH!$B$205:$AP$2000,34,FALSE),"")</f>
        <v/>
      </c>
      <c r="BK565" s="110" t="str">
        <f>IFERROR(VLOOKUP($X565,PITCH!$B$205:$AP$2000,34,FALSE),"")</f>
        <v/>
      </c>
    </row>
    <row r="566" spans="1:64" x14ac:dyDescent="0.2">
      <c r="B566" t="s">
        <v>791</v>
      </c>
      <c r="C566" t="s">
        <v>138</v>
      </c>
      <c r="D566" t="s">
        <v>114</v>
      </c>
      <c r="E566" t="s">
        <v>114</v>
      </c>
      <c r="F566">
        <v>-9</v>
      </c>
      <c r="G566">
        <v>205</v>
      </c>
      <c r="H566">
        <v>24</v>
      </c>
      <c r="I566">
        <v>1</v>
      </c>
      <c r="J566">
        <v>21</v>
      </c>
      <c r="K566">
        <v>12</v>
      </c>
      <c r="L566">
        <v>0.246</v>
      </c>
      <c r="T566" s="127">
        <f t="shared" si="39"/>
        <v>564</v>
      </c>
      <c r="U566" t="str">
        <f t="shared" si="44"/>
        <v>H</v>
      </c>
      <c r="V566">
        <f>IF(U566="H",COUNTIF($U$3:$U566,"H"),"")</f>
        <v>334</v>
      </c>
      <c r="W566" t="str">
        <f>IF(U566="P",COUNTIF($U$3:$U566,"P"),"")</f>
        <v/>
      </c>
      <c r="X566" s="76" t="str">
        <f t="shared" si="45"/>
        <v>Magneuris Sierra</v>
      </c>
      <c r="Y566" t="str">
        <f>IFERROR(VLOOKUP($X566,PITCH!$B$7:$AJ$2004,29,FALSE),"")</f>
        <v/>
      </c>
      <c r="Z566" t="str">
        <f>IFERROR(VLOOKUP($X566,PITCH!$B$7:$AJ$2004,30,FALSE),"")</f>
        <v/>
      </c>
      <c r="AA566" t="str">
        <f>IFERROR(VLOOKUP($X566,PITCH!$B$7:$AJ$2004,31,FALSE),"")</f>
        <v/>
      </c>
      <c r="AB566" t="str">
        <f>IFERROR(VLOOKUP($X566,PITCH!$B$7:$AJ$2004,1,FALSE),"")</f>
        <v/>
      </c>
      <c r="AD566" s="108" t="str">
        <f>IFERROR(VLOOKUP($X566,Prospects!$A$3:$K$281,1,FALSE),"")</f>
        <v/>
      </c>
      <c r="AE566" s="108" t="str">
        <f>IFERROR(VLOOKUP($X566,Prospects!$A$3:$K$281,9,FALSE),"")</f>
        <v/>
      </c>
      <c r="AF566" s="108" t="str">
        <f>IFERROR(VLOOKUP($X566,Prospects!$A$3:$K$281,2,FALSE),"")</f>
        <v/>
      </c>
      <c r="AG566" s="110" t="str">
        <f>IFERROR(VLOOKUP($X566,Prospects!$A$3:$K$281,10,FALSE),"")</f>
        <v/>
      </c>
      <c r="AH566" s="110" t="str">
        <f>IFERROR(VLOOKUP($X566,Prospects!$A$3:$K$281,11,FALSE),"")</f>
        <v/>
      </c>
      <c r="AI566" s="110" t="str">
        <f>IFERROR(VLOOKUP($X566,Prospects!$A$3:$K$281,3,FALSE),"")</f>
        <v/>
      </c>
      <c r="AJ566" s="110" t="str">
        <f>IFERROR(VLOOKUP($X566,Prospects!$A$3:$K$281,4,FALSE),"")</f>
        <v/>
      </c>
      <c r="AK566" s="110" t="str">
        <f>IFERROR(VLOOKUP($X566,Prospects!$A$3:$K$281,5,FALSE),"")</f>
        <v/>
      </c>
      <c r="AL566" s="110" t="str">
        <f>IFERROR(VLOOKUP($X566,Prospects!$A$3:$K$281,6,FALSE),"")</f>
        <v/>
      </c>
      <c r="AN566" s="108" t="str">
        <f>IFERROR(VLOOKUP($X566,KEEPERS!$A$3:$H$300,1,FALSE),"")</f>
        <v/>
      </c>
      <c r="AO566" s="108" t="str">
        <f>IFERROR(VLOOKUP($X566,KEEPERS!$A$3:$H$300,5,FALSE),"")</f>
        <v/>
      </c>
      <c r="AP566" s="108" t="str">
        <f>IFERROR(VLOOKUP($X566,KEEPERS!$A$3:$H$300,2,FALSE),"")</f>
        <v/>
      </c>
      <c r="AQ566" s="110" t="str">
        <f>IFERROR(VLOOKUP($X566,KEEPERS!$A$3:$H$300,6,FALSE),"")</f>
        <v/>
      </c>
      <c r="AR566" s="110" t="str">
        <f>IFERROR(VLOOKUP($X566,KEEPERS!$A$3:$H$300,7,FALSE),"")</f>
        <v/>
      </c>
      <c r="AT566" s="110" t="str">
        <f>IFERROR(VLOOKUP($X566,HIT!$B$182:$AM$2000,1,FALSE),"")</f>
        <v>Magneuris Sierra</v>
      </c>
      <c r="AU566" s="407">
        <f>IFERROR(VLOOKUP($X566,HIT!$B$182:$AM$2000,32,FALSE),0)</f>
        <v>74.75</v>
      </c>
      <c r="AV566" s="407">
        <f>IFERROR(VLOOKUP($X566,HIT!$B$182:$AM$2000,33,FALSE),0)</f>
        <v>1.2254098360655739</v>
      </c>
      <c r="AW566" s="110" t="str">
        <f>IFERROR(VLOOKUP($X566,PITCH!$B$182:$AP$2000,1,FALSE),"")</f>
        <v/>
      </c>
      <c r="AX566" s="110">
        <f>IFERROR(VLOOKUP($X566,PITCH!$B$182:$AP$2000,35,FALSE),0)</f>
        <v>0</v>
      </c>
      <c r="AY566" s="110">
        <f>IFERROR(VLOOKUP($X566,PITCH!$B$182:$AP$2000,36,FALSE),0)</f>
        <v>0</v>
      </c>
      <c r="AZ566" s="408">
        <f t="shared" si="46"/>
        <v>74.75</v>
      </c>
      <c r="BA566" s="408">
        <f>IF(AZ566&gt;0,RANK(AZ566,AZ$3:AZ1226),"")</f>
        <v>555</v>
      </c>
      <c r="BB566" s="408">
        <f ca="1">IFERROR(VLOOKUP($X566,HIT!$B$182:$AP$2000,31,FALSE),0)</f>
        <v>600</v>
      </c>
      <c r="BC566" s="408">
        <f>IFERROR(VLOOKUP($X566,PITCH!$B$182:$AP$2000,34,FALSE),0)</f>
        <v>0</v>
      </c>
      <c r="BE566" s="110">
        <f>IFERROR(VLOOKUP($X566,OBP!$B$182:$AN$2001,32,FALSE),"")</f>
        <v>493</v>
      </c>
      <c r="BG566" s="110">
        <f>IFERROR(VLOOKUP($X566,OPS!$B$183:$AL$2002,31,FALSE),"")</f>
        <v>498</v>
      </c>
      <c r="BI566" s="110" t="str">
        <f>IFERROR(VLOOKUP($X566,PITCH!$B$205:$AP$2000,34,FALSE),"")</f>
        <v/>
      </c>
      <c r="BJ566" s="110" t="str">
        <f>IFERROR(VLOOKUP($X566,PITCH!$B$205:$AP$2000,34,FALSE),"")</f>
        <v/>
      </c>
      <c r="BK566" s="110" t="str">
        <f>IFERROR(VLOOKUP($X566,PITCH!$B$205:$AP$2000,34,FALSE),"")</f>
        <v/>
      </c>
    </row>
    <row r="567" spans="1:64" x14ac:dyDescent="0.2">
      <c r="B567" t="s">
        <v>2586</v>
      </c>
      <c r="C567" t="s">
        <v>133</v>
      </c>
      <c r="D567" t="s">
        <v>114</v>
      </c>
      <c r="E567" t="s">
        <v>114</v>
      </c>
      <c r="F567">
        <v>-9</v>
      </c>
      <c r="G567">
        <v>309</v>
      </c>
      <c r="H567">
        <v>41</v>
      </c>
      <c r="I567">
        <v>12</v>
      </c>
      <c r="J567">
        <v>48</v>
      </c>
      <c r="K567">
        <v>4</v>
      </c>
      <c r="L567">
        <v>0.22800000000000001</v>
      </c>
      <c r="T567" s="127">
        <f t="shared" si="39"/>
        <v>565</v>
      </c>
      <c r="U567" t="str">
        <f t="shared" si="44"/>
        <v>H</v>
      </c>
      <c r="V567">
        <f>IF(U567="H",COUNTIF($U$3:$U567,"H"),"")</f>
        <v>335</v>
      </c>
      <c r="W567" t="str">
        <f>IF(U567="P",COUNTIF($U$3:$U567,"P"),"")</f>
        <v/>
      </c>
      <c r="X567" s="76" t="str">
        <f t="shared" si="45"/>
        <v>Brian Goodwin</v>
      </c>
      <c r="Y567" t="str">
        <f>IFERROR(VLOOKUP($X567,PITCH!$B$7:$AJ$2004,29,FALSE),"")</f>
        <v/>
      </c>
      <c r="Z567" t="str">
        <f>IFERROR(VLOOKUP($X567,PITCH!$B$7:$AJ$2004,30,FALSE),"")</f>
        <v/>
      </c>
      <c r="AA567" t="str">
        <f>IFERROR(VLOOKUP($X567,PITCH!$B$7:$AJ$2004,31,FALSE),"")</f>
        <v/>
      </c>
      <c r="AB567" t="str">
        <f>IFERROR(VLOOKUP($X567,PITCH!$B$7:$AJ$2004,1,FALSE),"")</f>
        <v/>
      </c>
      <c r="AD567" s="108" t="str">
        <f>IFERROR(VLOOKUP($X567,Prospects!$A$3:$K$281,1,FALSE),"")</f>
        <v/>
      </c>
      <c r="AE567" s="108" t="str">
        <f>IFERROR(VLOOKUP($X567,Prospects!$A$3:$K$281,9,FALSE),"")</f>
        <v/>
      </c>
      <c r="AF567" s="108" t="str">
        <f>IFERROR(VLOOKUP($X567,Prospects!$A$3:$K$281,2,FALSE),"")</f>
        <v/>
      </c>
      <c r="AG567" s="110" t="str">
        <f>IFERROR(VLOOKUP($X567,Prospects!$A$3:$K$281,10,FALSE),"")</f>
        <v/>
      </c>
      <c r="AH567" s="110" t="str">
        <f>IFERROR(VLOOKUP($X567,Prospects!$A$3:$K$281,11,FALSE),"")</f>
        <v/>
      </c>
      <c r="AI567" s="110" t="str">
        <f>IFERROR(VLOOKUP($X567,Prospects!$A$3:$K$281,3,FALSE),"")</f>
        <v/>
      </c>
      <c r="AJ567" s="110" t="str">
        <f>IFERROR(VLOOKUP($X567,Prospects!$A$3:$K$281,4,FALSE),"")</f>
        <v/>
      </c>
      <c r="AK567" s="110" t="str">
        <f>IFERROR(VLOOKUP($X567,Prospects!$A$3:$K$281,5,FALSE),"")</f>
        <v/>
      </c>
      <c r="AL567" s="110" t="str">
        <f>IFERROR(VLOOKUP($X567,Prospects!$A$3:$K$281,6,FALSE),"")</f>
        <v/>
      </c>
      <c r="AN567" s="108" t="str">
        <f>IFERROR(VLOOKUP($X567,KEEPERS!$A$3:$H$300,1,FALSE),"")</f>
        <v/>
      </c>
      <c r="AO567" s="108" t="str">
        <f>IFERROR(VLOOKUP($X567,KEEPERS!$A$3:$H$300,5,FALSE),"")</f>
        <v/>
      </c>
      <c r="AP567" s="108" t="str">
        <f>IFERROR(VLOOKUP($X567,KEEPERS!$A$3:$H$300,2,FALSE),"")</f>
        <v/>
      </c>
      <c r="AQ567" s="110" t="str">
        <f>IFERROR(VLOOKUP($X567,KEEPERS!$A$3:$H$300,6,FALSE),"")</f>
        <v/>
      </c>
      <c r="AR567" s="110" t="str">
        <f>IFERROR(VLOOKUP($X567,KEEPERS!$A$3:$H$300,7,FALSE),"")</f>
        <v/>
      </c>
      <c r="AT567" s="110" t="str">
        <f>IFERROR(VLOOKUP($X567,HIT!$B$182:$AM$2000,1,FALSE),"")</f>
        <v>Brian Goodwin</v>
      </c>
      <c r="AU567" s="407">
        <f>IFERROR(VLOOKUP($X567,HIT!$B$182:$AM$2000,32,FALSE),0)</f>
        <v>139.80000000000001</v>
      </c>
      <c r="AV567" s="407">
        <f>IFERROR(VLOOKUP($X567,HIT!$B$182:$AM$2000,33,FALSE),0)</f>
        <v>1.6843373493975904</v>
      </c>
      <c r="AW567" s="110" t="str">
        <f>IFERROR(VLOOKUP($X567,PITCH!$B$182:$AP$2000,1,FALSE),"")</f>
        <v/>
      </c>
      <c r="AX567" s="110">
        <f>IFERROR(VLOOKUP($X567,PITCH!$B$182:$AP$2000,35,FALSE),0)</f>
        <v>0</v>
      </c>
      <c r="AY567" s="110">
        <f>IFERROR(VLOOKUP($X567,PITCH!$B$182:$AP$2000,36,FALSE),0)</f>
        <v>0</v>
      </c>
      <c r="AZ567" s="408">
        <f t="shared" si="46"/>
        <v>139.80000000000001</v>
      </c>
      <c r="BA567" s="408">
        <f>IF(AZ567&gt;0,RANK(AZ567,AZ$3:AZ1227),"")</f>
        <v>486</v>
      </c>
      <c r="BB567" s="408">
        <f ca="1">IFERROR(VLOOKUP($X567,HIT!$B$182:$AP$2000,31,FALSE),0)</f>
        <v>368</v>
      </c>
      <c r="BC567" s="408">
        <f>IFERROR(VLOOKUP($X567,PITCH!$B$182:$AP$2000,34,FALSE),0)</f>
        <v>0</v>
      </c>
      <c r="BE567" s="110">
        <f>IFERROR(VLOOKUP($X567,OBP!$B$182:$AN$2001,32,FALSE),"")</f>
        <v>382</v>
      </c>
      <c r="BG567" s="110">
        <f>IFERROR(VLOOKUP($X567,OPS!$B$183:$AL$2002,31,FALSE),"")</f>
        <v>380</v>
      </c>
      <c r="BI567" s="110" t="str">
        <f>IFERROR(VLOOKUP($X567,PITCH!$B$205:$AP$2000,34,FALSE),"")</f>
        <v/>
      </c>
      <c r="BJ567" s="110" t="str">
        <f>IFERROR(VLOOKUP($X567,PITCH!$B$205:$AP$2000,34,FALSE),"")</f>
        <v/>
      </c>
      <c r="BK567" s="110" t="str">
        <f>IFERROR(VLOOKUP($X567,PITCH!$B$205:$AP$2000,34,FALSE),"")</f>
        <v/>
      </c>
    </row>
    <row r="568" spans="1:64" x14ac:dyDescent="0.2">
      <c r="B568" t="s">
        <v>510</v>
      </c>
      <c r="C568" t="s">
        <v>810</v>
      </c>
      <c r="D568" t="s">
        <v>97</v>
      </c>
      <c r="E568" t="s">
        <v>97</v>
      </c>
      <c r="F568">
        <v>-9</v>
      </c>
      <c r="G568">
        <v>264</v>
      </c>
      <c r="H568">
        <v>21</v>
      </c>
      <c r="I568">
        <v>6</v>
      </c>
      <c r="J568">
        <v>31</v>
      </c>
      <c r="K568">
        <v>0</v>
      </c>
      <c r="L568">
        <v>0.23100000000000001</v>
      </c>
      <c r="T568" s="127">
        <f t="shared" si="39"/>
        <v>566</v>
      </c>
      <c r="U568" t="str">
        <f t="shared" si="44"/>
        <v>H</v>
      </c>
      <c r="V568">
        <f>IF(U568="H",COUNTIF($U$3:$U568,"H"),"")</f>
        <v>336</v>
      </c>
      <c r="W568" t="str">
        <f>IF(U568="P",COUNTIF($U$3:$U568,"P"),"")</f>
        <v/>
      </c>
      <c r="X568" s="76" t="str">
        <f t="shared" si="45"/>
        <v>James McCann</v>
      </c>
      <c r="Y568" t="str">
        <f>IFERROR(VLOOKUP($X568,PITCH!$B$7:$AJ$2004,29,FALSE),"")</f>
        <v/>
      </c>
      <c r="Z568" t="str">
        <f>IFERROR(VLOOKUP($X568,PITCH!$B$7:$AJ$2004,30,FALSE),"")</f>
        <v/>
      </c>
      <c r="AA568" t="str">
        <f>IFERROR(VLOOKUP($X568,PITCH!$B$7:$AJ$2004,31,FALSE),"")</f>
        <v/>
      </c>
      <c r="AB568" t="str">
        <f>IFERROR(VLOOKUP($X568,PITCH!$B$7:$AJ$2004,1,FALSE),"")</f>
        <v/>
      </c>
      <c r="AD568" s="108" t="str">
        <f>IFERROR(VLOOKUP($X568,Prospects!$A$3:$K$281,1,FALSE),"")</f>
        <v/>
      </c>
      <c r="AE568" s="108" t="str">
        <f>IFERROR(VLOOKUP($X568,Prospects!$A$3:$K$281,9,FALSE),"")</f>
        <v/>
      </c>
      <c r="AF568" s="108" t="str">
        <f>IFERROR(VLOOKUP($X568,Prospects!$A$3:$K$281,2,FALSE),"")</f>
        <v/>
      </c>
      <c r="AG568" s="110" t="str">
        <f>IFERROR(VLOOKUP($X568,Prospects!$A$3:$K$281,10,FALSE),"")</f>
        <v/>
      </c>
      <c r="AH568" s="110" t="str">
        <f>IFERROR(VLOOKUP($X568,Prospects!$A$3:$K$281,11,FALSE),"")</f>
        <v/>
      </c>
      <c r="AI568" s="110" t="str">
        <f>IFERROR(VLOOKUP($X568,Prospects!$A$3:$K$281,3,FALSE),"")</f>
        <v/>
      </c>
      <c r="AJ568" s="110" t="str">
        <f>IFERROR(VLOOKUP($X568,Prospects!$A$3:$K$281,4,FALSE),"")</f>
        <v/>
      </c>
      <c r="AK568" s="110" t="str">
        <f>IFERROR(VLOOKUP($X568,Prospects!$A$3:$K$281,5,FALSE),"")</f>
        <v/>
      </c>
      <c r="AL568" s="110" t="str">
        <f>IFERROR(VLOOKUP($X568,Prospects!$A$3:$K$281,6,FALSE),"")</f>
        <v/>
      </c>
      <c r="AN568" s="108" t="str">
        <f>IFERROR(VLOOKUP($X568,KEEPERS!$A$3:$H$300,1,FALSE),"")</f>
        <v/>
      </c>
      <c r="AO568" s="108" t="str">
        <f>IFERROR(VLOOKUP($X568,KEEPERS!$A$3:$H$300,5,FALSE),"")</f>
        <v/>
      </c>
      <c r="AP568" s="108" t="str">
        <f>IFERROR(VLOOKUP($X568,KEEPERS!$A$3:$H$300,2,FALSE),"")</f>
        <v/>
      </c>
      <c r="AQ568" s="110" t="str">
        <f>IFERROR(VLOOKUP($X568,KEEPERS!$A$3:$H$300,6,FALSE),"")</f>
        <v/>
      </c>
      <c r="AR568" s="110" t="str">
        <f>IFERROR(VLOOKUP($X568,KEEPERS!$A$3:$H$300,7,FALSE),"")</f>
        <v/>
      </c>
      <c r="AT568" s="110" t="str">
        <f>IFERROR(VLOOKUP($X568,HIT!$B$182:$AM$2000,1,FALSE),"")</f>
        <v>James McCann</v>
      </c>
      <c r="AU568" s="407">
        <f>IFERROR(VLOOKUP($X568,HIT!$B$182:$AM$2000,32,FALSE),0)</f>
        <v>118.40000000000003</v>
      </c>
      <c r="AV568" s="407">
        <f>IFERROR(VLOOKUP($X568,HIT!$B$182:$AM$2000,33,FALSE),0)</f>
        <v>1.3767441860465119</v>
      </c>
      <c r="AW568" s="110" t="str">
        <f>IFERROR(VLOOKUP($X568,PITCH!$B$182:$AP$2000,1,FALSE),"")</f>
        <v/>
      </c>
      <c r="AX568" s="110">
        <f>IFERROR(VLOOKUP($X568,PITCH!$B$182:$AP$2000,35,FALSE),0)</f>
        <v>0</v>
      </c>
      <c r="AY568" s="110">
        <f>IFERROR(VLOOKUP($X568,PITCH!$B$182:$AP$2000,36,FALSE),0)</f>
        <v>0</v>
      </c>
      <c r="AZ568" s="408">
        <f t="shared" si="46"/>
        <v>118.40000000000003</v>
      </c>
      <c r="BA568" s="408">
        <f>IF(AZ568&gt;0,RANK(AZ568,AZ$3:AZ1228),"")</f>
        <v>523</v>
      </c>
      <c r="BB568" s="408">
        <f ca="1">IFERROR(VLOOKUP($X568,HIT!$B$182:$AP$2000,31,FALSE),0)</f>
        <v>508</v>
      </c>
      <c r="BC568" s="408">
        <f>IFERROR(VLOOKUP($X568,PITCH!$B$182:$AP$2000,34,FALSE),0)</f>
        <v>0</v>
      </c>
      <c r="BE568" s="110">
        <f>IFERROR(VLOOKUP($X568,OBP!$B$182:$AN$2001,32,FALSE),"")</f>
        <v>266</v>
      </c>
      <c r="BG568" s="110">
        <f>IFERROR(VLOOKUP($X568,OPS!$B$183:$AL$2002,31,FALSE),"")</f>
        <v>265</v>
      </c>
      <c r="BI568" s="110" t="str">
        <f>IFERROR(VLOOKUP($X568,PITCH!$B$205:$AP$2000,34,FALSE),"")</f>
        <v/>
      </c>
      <c r="BJ568" s="110" t="str">
        <f>IFERROR(VLOOKUP($X568,PITCH!$B$205:$AP$2000,34,FALSE),"")</f>
        <v/>
      </c>
      <c r="BK568" s="110" t="str">
        <f>IFERROR(VLOOKUP($X568,PITCH!$B$205:$AP$2000,34,FALSE),"")</f>
        <v/>
      </c>
    </row>
    <row r="569" spans="1:64" x14ac:dyDescent="0.2">
      <c r="B569" t="s">
        <v>2267</v>
      </c>
      <c r="C569" t="s">
        <v>113</v>
      </c>
      <c r="D569" t="s">
        <v>97</v>
      </c>
      <c r="E569" t="s">
        <v>97</v>
      </c>
      <c r="F569">
        <v>-9</v>
      </c>
      <c r="G569">
        <v>208</v>
      </c>
      <c r="H569">
        <v>26</v>
      </c>
      <c r="I569">
        <v>7</v>
      </c>
      <c r="J569">
        <v>27</v>
      </c>
      <c r="K569">
        <v>3</v>
      </c>
      <c r="L569">
        <v>0.254</v>
      </c>
      <c r="T569" s="127">
        <f t="shared" si="39"/>
        <v>567</v>
      </c>
      <c r="U569" t="str">
        <f t="shared" si="44"/>
        <v>H</v>
      </c>
      <c r="V569">
        <f>IF(U569="H",COUNTIF($U$3:$U569,"H"),"")</f>
        <v>337</v>
      </c>
      <c r="W569" t="str">
        <f>IF(U569="P",COUNTIF($U$3:$U569,"P"),"")</f>
        <v/>
      </c>
      <c r="X569" s="76" t="str">
        <f t="shared" si="45"/>
        <v>Manny Pina</v>
      </c>
      <c r="Y569" t="str">
        <f>IFERROR(VLOOKUP($X569,PITCH!$B$7:$AJ$2004,29,FALSE),"")</f>
        <v/>
      </c>
      <c r="Z569" t="str">
        <f>IFERROR(VLOOKUP($X569,PITCH!$B$7:$AJ$2004,30,FALSE),"")</f>
        <v/>
      </c>
      <c r="AA569" t="str">
        <f>IFERROR(VLOOKUP($X569,PITCH!$B$7:$AJ$2004,31,FALSE),"")</f>
        <v/>
      </c>
      <c r="AB569" t="str">
        <f>IFERROR(VLOOKUP($X569,PITCH!$B$7:$AJ$2004,1,FALSE),"")</f>
        <v/>
      </c>
      <c r="AD569" s="108" t="str">
        <f>IFERROR(VLOOKUP($X569,Prospects!$A$3:$K$281,1,FALSE),"")</f>
        <v/>
      </c>
      <c r="AE569" s="108" t="str">
        <f>IFERROR(VLOOKUP($X569,Prospects!$A$3:$K$281,9,FALSE),"")</f>
        <v/>
      </c>
      <c r="AF569" s="108" t="str">
        <f>IFERROR(VLOOKUP($X569,Prospects!$A$3:$K$281,2,FALSE),"")</f>
        <v/>
      </c>
      <c r="AG569" s="110" t="str">
        <f>IFERROR(VLOOKUP($X569,Prospects!$A$3:$K$281,10,FALSE),"")</f>
        <v/>
      </c>
      <c r="AH569" s="110" t="str">
        <f>IFERROR(VLOOKUP($X569,Prospects!$A$3:$K$281,11,FALSE),"")</f>
        <v/>
      </c>
      <c r="AI569" s="110" t="str">
        <f>IFERROR(VLOOKUP($X569,Prospects!$A$3:$K$281,3,FALSE),"")</f>
        <v/>
      </c>
      <c r="AJ569" s="110" t="str">
        <f>IFERROR(VLOOKUP($X569,Prospects!$A$3:$K$281,4,FALSE),"")</f>
        <v/>
      </c>
      <c r="AK569" s="110" t="str">
        <f>IFERROR(VLOOKUP($X569,Prospects!$A$3:$K$281,5,FALSE),"")</f>
        <v/>
      </c>
      <c r="AL569" s="110" t="str">
        <f>IFERROR(VLOOKUP($X569,Prospects!$A$3:$K$281,6,FALSE),"")</f>
        <v/>
      </c>
      <c r="AN569" s="108" t="str">
        <f>IFERROR(VLOOKUP($X569,KEEPERS!$A$3:$H$300,1,FALSE),"")</f>
        <v/>
      </c>
      <c r="AO569" s="108" t="str">
        <f>IFERROR(VLOOKUP($X569,KEEPERS!$A$3:$H$300,5,FALSE),"")</f>
        <v/>
      </c>
      <c r="AP569" s="108" t="str">
        <f>IFERROR(VLOOKUP($X569,KEEPERS!$A$3:$H$300,2,FALSE),"")</f>
        <v/>
      </c>
      <c r="AQ569" s="110" t="str">
        <f>IFERROR(VLOOKUP($X569,KEEPERS!$A$3:$H$300,6,FALSE),"")</f>
        <v/>
      </c>
      <c r="AR569" s="110" t="str">
        <f>IFERROR(VLOOKUP($X569,KEEPERS!$A$3:$H$300,7,FALSE),"")</f>
        <v/>
      </c>
      <c r="AT569" s="110" t="str">
        <f>IFERROR(VLOOKUP($X569,HIT!$B$182:$AM$2000,1,FALSE),"")</f>
        <v>Manny Pina</v>
      </c>
      <c r="AU569" s="407">
        <f>IFERROR(VLOOKUP($X569,HIT!$B$182:$AM$2000,32,FALSE),0)</f>
        <v>92.149999999999991</v>
      </c>
      <c r="AV569" s="407">
        <f>IFERROR(VLOOKUP($X569,HIT!$B$182:$AM$2000,33,FALSE),0)</f>
        <v>1.486290322580645</v>
      </c>
      <c r="AW569" s="110" t="str">
        <f>IFERROR(VLOOKUP($X569,PITCH!$B$182:$AP$2000,1,FALSE),"")</f>
        <v/>
      </c>
      <c r="AX569" s="110">
        <f>IFERROR(VLOOKUP($X569,PITCH!$B$182:$AP$2000,35,FALSE),0)</f>
        <v>0</v>
      </c>
      <c r="AY569" s="110">
        <f>IFERROR(VLOOKUP($X569,PITCH!$B$182:$AP$2000,36,FALSE),0)</f>
        <v>0</v>
      </c>
      <c r="AZ569" s="408">
        <f t="shared" si="46"/>
        <v>92.149999999999991</v>
      </c>
      <c r="BA569" s="408">
        <f>IF(AZ569&gt;0,RANK(AZ569,AZ$3:AZ1229),"")</f>
        <v>548</v>
      </c>
      <c r="BB569" s="408">
        <f ca="1">IFERROR(VLOOKUP($X569,HIT!$B$182:$AP$2000,31,FALSE),0)</f>
        <v>344</v>
      </c>
      <c r="BC569" s="408">
        <f>IFERROR(VLOOKUP($X569,PITCH!$B$182:$AP$2000,34,FALSE),0)</f>
        <v>0</v>
      </c>
      <c r="BE569" s="110">
        <f>IFERROR(VLOOKUP($X569,OBP!$B$182:$AN$2001,32,FALSE),"")</f>
        <v>263</v>
      </c>
      <c r="BG569" s="110">
        <f>IFERROR(VLOOKUP($X569,OPS!$B$183:$AL$2002,31,FALSE),"")</f>
        <v>263</v>
      </c>
      <c r="BI569" s="110" t="str">
        <f>IFERROR(VLOOKUP($X569,PITCH!$B$205:$AP$2000,34,FALSE),"")</f>
        <v/>
      </c>
      <c r="BJ569" s="110" t="str">
        <f>IFERROR(VLOOKUP($X569,PITCH!$B$205:$AP$2000,34,FALSE),"")</f>
        <v/>
      </c>
      <c r="BK569" s="110" t="str">
        <f>IFERROR(VLOOKUP($X569,PITCH!$B$205:$AP$2000,34,FALSE),"")</f>
        <v/>
      </c>
    </row>
    <row r="570" spans="1:64" x14ac:dyDescent="0.2">
      <c r="B570" t="s">
        <v>277</v>
      </c>
      <c r="C570" t="s">
        <v>136</v>
      </c>
      <c r="D570" t="s">
        <v>6</v>
      </c>
      <c r="E570" t="s">
        <v>97</v>
      </c>
      <c r="F570">
        <v>-9</v>
      </c>
      <c r="G570">
        <v>381</v>
      </c>
      <c r="H570">
        <v>38</v>
      </c>
      <c r="I570">
        <v>7</v>
      </c>
      <c r="J570">
        <v>41</v>
      </c>
      <c r="K570">
        <v>2</v>
      </c>
      <c r="L570">
        <v>0.215</v>
      </c>
      <c r="T570" s="127">
        <f t="shared" si="39"/>
        <v>568</v>
      </c>
      <c r="U570" t="str">
        <f t="shared" si="44"/>
        <v>H</v>
      </c>
      <c r="V570">
        <f>IF(U570="H",COUNTIF($U$3:$U570,"H"),"")</f>
        <v>338</v>
      </c>
      <c r="W570" t="str">
        <f>IF(U570="P",COUNTIF($U$3:$U570,"P"),"")</f>
        <v/>
      </c>
      <c r="X570" s="76" t="str">
        <f t="shared" si="45"/>
        <v>Jason Castro</v>
      </c>
      <c r="Y570" t="str">
        <f>IFERROR(VLOOKUP($X570,PITCH!$B$7:$AJ$2004,29,FALSE),"")</f>
        <v/>
      </c>
      <c r="Z570" t="str">
        <f>IFERROR(VLOOKUP($X570,PITCH!$B$7:$AJ$2004,30,FALSE),"")</f>
        <v/>
      </c>
      <c r="AA570" t="str">
        <f>IFERROR(VLOOKUP($X570,PITCH!$B$7:$AJ$2004,31,FALSE),"")</f>
        <v/>
      </c>
      <c r="AB570" t="str">
        <f>IFERROR(VLOOKUP($X570,PITCH!$B$7:$AJ$2004,1,FALSE),"")</f>
        <v/>
      </c>
      <c r="AD570" s="108" t="str">
        <f>IFERROR(VLOOKUP($X570,Prospects!$A$3:$K$281,1,FALSE),"")</f>
        <v/>
      </c>
      <c r="AE570" s="108" t="str">
        <f>IFERROR(VLOOKUP($X570,Prospects!$A$3:$K$281,9,FALSE),"")</f>
        <v/>
      </c>
      <c r="AF570" s="108" t="str">
        <f>IFERROR(VLOOKUP($X570,Prospects!$A$3:$K$281,2,FALSE),"")</f>
        <v/>
      </c>
      <c r="AG570" s="110" t="str">
        <f>IFERROR(VLOOKUP($X570,Prospects!$A$3:$K$281,10,FALSE),"")</f>
        <v/>
      </c>
      <c r="AH570" s="110" t="str">
        <f>IFERROR(VLOOKUP($X570,Prospects!$A$3:$K$281,11,FALSE),"")</f>
        <v/>
      </c>
      <c r="AI570" s="110" t="str">
        <f>IFERROR(VLOOKUP($X570,Prospects!$A$3:$K$281,3,FALSE),"")</f>
        <v/>
      </c>
      <c r="AJ570" s="110" t="str">
        <f>IFERROR(VLOOKUP($X570,Prospects!$A$3:$K$281,4,FALSE),"")</f>
        <v/>
      </c>
      <c r="AK570" s="110" t="str">
        <f>IFERROR(VLOOKUP($X570,Prospects!$A$3:$K$281,5,FALSE),"")</f>
        <v/>
      </c>
      <c r="AL570" s="110" t="str">
        <f>IFERROR(VLOOKUP($X570,Prospects!$A$3:$K$281,6,FALSE),"")</f>
        <v/>
      </c>
      <c r="AN570" s="108" t="str">
        <f>IFERROR(VLOOKUP($X570,KEEPERS!$A$3:$H$300,1,FALSE),"")</f>
        <v/>
      </c>
      <c r="AO570" s="108" t="str">
        <f>IFERROR(VLOOKUP($X570,KEEPERS!$A$3:$H$300,5,FALSE),"")</f>
        <v/>
      </c>
      <c r="AP570" s="108" t="str">
        <f>IFERROR(VLOOKUP($X570,KEEPERS!$A$3:$H$300,2,FALSE),"")</f>
        <v/>
      </c>
      <c r="AQ570" s="110" t="str">
        <f>IFERROR(VLOOKUP($X570,KEEPERS!$A$3:$H$300,6,FALSE),"")</f>
        <v/>
      </c>
      <c r="AR570" s="110" t="str">
        <f>IFERROR(VLOOKUP($X570,KEEPERS!$A$3:$H$300,7,FALSE),"")</f>
        <v/>
      </c>
      <c r="AT570" s="110" t="str">
        <f>IFERROR(VLOOKUP($X570,HIT!$B$182:$AM$2000,1,FALSE),"")</f>
        <v>Jason Castro</v>
      </c>
      <c r="AU570" s="407">
        <f>IFERROR(VLOOKUP($X570,HIT!$B$182:$AM$2000,32,FALSE),0)</f>
        <v>155.75</v>
      </c>
      <c r="AV570" s="407">
        <f>IFERROR(VLOOKUP($X570,HIT!$B$182:$AM$2000,33,FALSE),0)</f>
        <v>1.7115384615384615</v>
      </c>
      <c r="AW570" s="110" t="str">
        <f>IFERROR(VLOOKUP($X570,PITCH!$B$182:$AP$2000,1,FALSE),"")</f>
        <v/>
      </c>
      <c r="AX570" s="110">
        <f>IFERROR(VLOOKUP($X570,PITCH!$B$182:$AP$2000,35,FALSE),0)</f>
        <v>0</v>
      </c>
      <c r="AY570" s="110">
        <f>IFERROR(VLOOKUP($X570,PITCH!$B$182:$AP$2000,36,FALSE),0)</f>
        <v>0</v>
      </c>
      <c r="AZ570" s="408">
        <f t="shared" si="46"/>
        <v>155.75</v>
      </c>
      <c r="BA570" s="408">
        <f>IF(AZ570&gt;0,RANK(AZ570,AZ$3:AZ1230),"")</f>
        <v>452</v>
      </c>
      <c r="BB570" s="408">
        <f ca="1">IFERROR(VLOOKUP($X570,HIT!$B$182:$AP$2000,31,FALSE),0)</f>
        <v>465</v>
      </c>
      <c r="BC570" s="408">
        <f>IFERROR(VLOOKUP($X570,PITCH!$B$182:$AP$2000,34,FALSE),0)</f>
        <v>0</v>
      </c>
      <c r="BE570" s="110">
        <f>IFERROR(VLOOKUP($X570,OBP!$B$182:$AN$2001,32,FALSE),"")</f>
        <v>387</v>
      </c>
      <c r="BG570" s="110">
        <f>IFERROR(VLOOKUP($X570,OPS!$B$183:$AL$2002,31,FALSE),"")</f>
        <v>394</v>
      </c>
      <c r="BI570" s="110" t="str">
        <f>IFERROR(VLOOKUP($X570,PITCH!$B$205:$AP$2000,34,FALSE),"")</f>
        <v/>
      </c>
      <c r="BJ570" s="110" t="str">
        <f>IFERROR(VLOOKUP($X570,PITCH!$B$205:$AP$2000,34,FALSE),"")</f>
        <v/>
      </c>
      <c r="BK570" s="110" t="str">
        <f>IFERROR(VLOOKUP($X570,PITCH!$B$205:$AP$2000,34,FALSE),"")</f>
        <v/>
      </c>
    </row>
    <row r="571" spans="1:64" x14ac:dyDescent="0.2">
      <c r="B571" t="s">
        <v>903</v>
      </c>
      <c r="C571" t="s">
        <v>137</v>
      </c>
      <c r="D571" t="s">
        <v>97</v>
      </c>
      <c r="E571" t="s">
        <v>97</v>
      </c>
      <c r="F571">
        <v>-9</v>
      </c>
      <c r="G571">
        <v>256</v>
      </c>
      <c r="H571">
        <v>31</v>
      </c>
      <c r="I571">
        <v>6</v>
      </c>
      <c r="J571">
        <v>28</v>
      </c>
      <c r="K571">
        <v>1</v>
      </c>
      <c r="L571">
        <v>0.217</v>
      </c>
      <c r="T571" s="127">
        <f t="shared" si="39"/>
        <v>569</v>
      </c>
      <c r="U571" t="str">
        <f t="shared" si="44"/>
        <v>H</v>
      </c>
      <c r="V571">
        <f>IF(U571="H",COUNTIF($U$3:$U571,"H"),"")</f>
        <v>339</v>
      </c>
      <c r="W571" t="str">
        <f>IF(U571="P",COUNTIF($U$3:$U571,"P"),"")</f>
        <v/>
      </c>
      <c r="X571" s="76" t="str">
        <f t="shared" si="45"/>
        <v>Sandy Leon</v>
      </c>
      <c r="Y571" t="str">
        <f>IFERROR(VLOOKUP($X571,PITCH!$B$7:$AJ$2004,29,FALSE),"")</f>
        <v/>
      </c>
      <c r="Z571" t="str">
        <f>IFERROR(VLOOKUP($X571,PITCH!$B$7:$AJ$2004,30,FALSE),"")</f>
        <v/>
      </c>
      <c r="AA571" t="str">
        <f>IFERROR(VLOOKUP($X571,PITCH!$B$7:$AJ$2004,31,FALSE),"")</f>
        <v/>
      </c>
      <c r="AB571" t="str">
        <f>IFERROR(VLOOKUP($X571,PITCH!$B$7:$AJ$2004,1,FALSE),"")</f>
        <v/>
      </c>
      <c r="AD571" s="108" t="str">
        <f>IFERROR(VLOOKUP($X571,Prospects!$A$3:$K$281,1,FALSE),"")</f>
        <v/>
      </c>
      <c r="AE571" s="108" t="str">
        <f>IFERROR(VLOOKUP($X571,Prospects!$A$3:$K$281,9,FALSE),"")</f>
        <v/>
      </c>
      <c r="AF571" s="108" t="str">
        <f>IFERROR(VLOOKUP($X571,Prospects!$A$3:$K$281,2,FALSE),"")</f>
        <v/>
      </c>
      <c r="AG571" s="110" t="str">
        <f>IFERROR(VLOOKUP($X571,Prospects!$A$3:$K$281,10,FALSE),"")</f>
        <v/>
      </c>
      <c r="AH571" s="110" t="str">
        <f>IFERROR(VLOOKUP($X571,Prospects!$A$3:$K$281,11,FALSE),"")</f>
        <v/>
      </c>
      <c r="AI571" s="110" t="str">
        <f>IFERROR(VLOOKUP($X571,Prospects!$A$3:$K$281,3,FALSE),"")</f>
        <v/>
      </c>
      <c r="AJ571" s="110" t="str">
        <f>IFERROR(VLOOKUP($X571,Prospects!$A$3:$K$281,4,FALSE),"")</f>
        <v/>
      </c>
      <c r="AK571" s="110" t="str">
        <f>IFERROR(VLOOKUP($X571,Prospects!$A$3:$K$281,5,FALSE),"")</f>
        <v/>
      </c>
      <c r="AL571" s="110" t="str">
        <f>IFERROR(VLOOKUP($X571,Prospects!$A$3:$K$281,6,FALSE),"")</f>
        <v/>
      </c>
      <c r="AN571" s="108" t="str">
        <f>IFERROR(VLOOKUP($X571,KEEPERS!$A$3:$H$300,1,FALSE),"")</f>
        <v/>
      </c>
      <c r="AO571" s="108" t="str">
        <f>IFERROR(VLOOKUP($X571,KEEPERS!$A$3:$H$300,5,FALSE),"")</f>
        <v/>
      </c>
      <c r="AP571" s="108" t="str">
        <f>IFERROR(VLOOKUP($X571,KEEPERS!$A$3:$H$300,2,FALSE),"")</f>
        <v/>
      </c>
      <c r="AQ571" s="110" t="str">
        <f>IFERROR(VLOOKUP($X571,KEEPERS!$A$3:$H$300,6,FALSE),"")</f>
        <v/>
      </c>
      <c r="AR571" s="110" t="str">
        <f>IFERROR(VLOOKUP($X571,KEEPERS!$A$3:$H$300,7,FALSE),"")</f>
        <v/>
      </c>
      <c r="AT571" s="110" t="str">
        <f>IFERROR(VLOOKUP($X571,HIT!$B$182:$AM$2000,1,FALSE),"")</f>
        <v>Sandy Leon</v>
      </c>
      <c r="AU571" s="407">
        <f>IFERROR(VLOOKUP($X571,HIT!$B$182:$AM$2000,32,FALSE),0)</f>
        <v>95.899999999999991</v>
      </c>
      <c r="AV571" s="407">
        <f>IFERROR(VLOOKUP($X571,HIT!$B$182:$AM$2000,33,FALSE),0)</f>
        <v>1.3699999999999999</v>
      </c>
      <c r="AW571" s="110" t="str">
        <f>IFERROR(VLOOKUP($X571,PITCH!$B$182:$AP$2000,1,FALSE),"")</f>
        <v/>
      </c>
      <c r="AX571" s="110">
        <f>IFERROR(VLOOKUP($X571,PITCH!$B$182:$AP$2000,35,FALSE),0)</f>
        <v>0</v>
      </c>
      <c r="AY571" s="110">
        <f>IFERROR(VLOOKUP($X571,PITCH!$B$182:$AP$2000,36,FALSE),0)</f>
        <v>0</v>
      </c>
      <c r="AZ571" s="408">
        <f t="shared" si="46"/>
        <v>95.899999999999991</v>
      </c>
      <c r="BA571" s="408">
        <f>IF(AZ571&gt;0,RANK(AZ571,AZ$3:AZ1231),"")</f>
        <v>545</v>
      </c>
      <c r="BB571" s="408">
        <f ca="1">IFERROR(VLOOKUP($X571,HIT!$B$182:$AP$2000,31,FALSE),0)</f>
        <v>548</v>
      </c>
      <c r="BC571" s="408">
        <f>IFERROR(VLOOKUP($X571,PITCH!$B$182:$AP$2000,34,FALSE),0)</f>
        <v>0</v>
      </c>
      <c r="BE571" s="110">
        <f>IFERROR(VLOOKUP($X571,OBP!$B$182:$AN$2001,32,FALSE),"")</f>
        <v>283</v>
      </c>
      <c r="BG571" s="110">
        <f>IFERROR(VLOOKUP($X571,OPS!$B$183:$AL$2002,31,FALSE),"")</f>
        <v>287</v>
      </c>
      <c r="BI571" s="110" t="str">
        <f>IFERROR(VLOOKUP($X571,PITCH!$B$205:$AP$2000,34,FALSE),"")</f>
        <v/>
      </c>
      <c r="BJ571" s="110" t="str">
        <f>IFERROR(VLOOKUP($X571,PITCH!$B$205:$AP$2000,34,FALSE),"")</f>
        <v/>
      </c>
      <c r="BK571" s="110" t="str">
        <f>IFERROR(VLOOKUP($X571,PITCH!$B$205:$AP$2000,34,FALSE),"")</f>
        <v/>
      </c>
    </row>
    <row r="572" spans="1:64" x14ac:dyDescent="0.2">
      <c r="B572" t="s">
        <v>907</v>
      </c>
      <c r="C572" t="s">
        <v>120</v>
      </c>
      <c r="D572" t="s">
        <v>97</v>
      </c>
      <c r="E572" t="s">
        <v>97</v>
      </c>
      <c r="F572">
        <v>-9</v>
      </c>
      <c r="G572">
        <v>234</v>
      </c>
      <c r="H572">
        <v>28</v>
      </c>
      <c r="I572">
        <v>4</v>
      </c>
      <c r="J572">
        <v>24</v>
      </c>
      <c r="K572">
        <v>2</v>
      </c>
      <c r="L572">
        <v>0.23100000000000001</v>
      </c>
      <c r="T572" s="127">
        <f t="shared" si="39"/>
        <v>570</v>
      </c>
      <c r="U572" t="str">
        <f t="shared" si="44"/>
        <v>H</v>
      </c>
      <c r="V572">
        <f>IF(U572="H",COUNTIF($U$3:$U572,"H"),"")</f>
        <v>340</v>
      </c>
      <c r="W572" t="str">
        <f>IF(U572="P",COUNTIF($U$3:$U572,"P"),"")</f>
        <v/>
      </c>
      <c r="X572" s="76" t="str">
        <f t="shared" si="45"/>
        <v>Tony Wolters</v>
      </c>
      <c r="Y572" t="str">
        <f>IFERROR(VLOOKUP($X572,PITCH!$B$7:$AJ$2004,29,FALSE),"")</f>
        <v/>
      </c>
      <c r="Z572" t="str">
        <f>IFERROR(VLOOKUP($X572,PITCH!$B$7:$AJ$2004,30,FALSE),"")</f>
        <v/>
      </c>
      <c r="AA572" t="str">
        <f>IFERROR(VLOOKUP($X572,PITCH!$B$7:$AJ$2004,31,FALSE),"")</f>
        <v/>
      </c>
      <c r="AB572" t="str">
        <f>IFERROR(VLOOKUP($X572,PITCH!$B$7:$AJ$2004,1,FALSE),"")</f>
        <v/>
      </c>
      <c r="AD572" s="108" t="str">
        <f>IFERROR(VLOOKUP($X572,Prospects!$A$3:$K$281,1,FALSE),"")</f>
        <v/>
      </c>
      <c r="AE572" s="108" t="str">
        <f>IFERROR(VLOOKUP($X572,Prospects!$A$3:$K$281,9,FALSE),"")</f>
        <v/>
      </c>
      <c r="AF572" s="108" t="str">
        <f>IFERROR(VLOOKUP($X572,Prospects!$A$3:$K$281,2,FALSE),"")</f>
        <v/>
      </c>
      <c r="AG572" s="110" t="str">
        <f>IFERROR(VLOOKUP($X572,Prospects!$A$3:$K$281,10,FALSE),"")</f>
        <v/>
      </c>
      <c r="AH572" s="110" t="str">
        <f>IFERROR(VLOOKUP($X572,Prospects!$A$3:$K$281,11,FALSE),"")</f>
        <v/>
      </c>
      <c r="AI572" s="110" t="str">
        <f>IFERROR(VLOOKUP($X572,Prospects!$A$3:$K$281,3,FALSE),"")</f>
        <v/>
      </c>
      <c r="AJ572" s="110" t="str">
        <f>IFERROR(VLOOKUP($X572,Prospects!$A$3:$K$281,4,FALSE),"")</f>
        <v/>
      </c>
      <c r="AK572" s="110" t="str">
        <f>IFERROR(VLOOKUP($X572,Prospects!$A$3:$K$281,5,FALSE),"")</f>
        <v/>
      </c>
      <c r="AL572" s="110" t="str">
        <f>IFERROR(VLOOKUP($X572,Prospects!$A$3:$K$281,6,FALSE),"")</f>
        <v/>
      </c>
      <c r="AN572" s="108" t="str">
        <f>IFERROR(VLOOKUP($X572,KEEPERS!$A$3:$H$300,1,FALSE),"")</f>
        <v/>
      </c>
      <c r="AO572" s="108" t="str">
        <f>IFERROR(VLOOKUP($X572,KEEPERS!$A$3:$H$300,5,FALSE),"")</f>
        <v/>
      </c>
      <c r="AP572" s="108" t="str">
        <f>IFERROR(VLOOKUP($X572,KEEPERS!$A$3:$H$300,2,FALSE),"")</f>
        <v/>
      </c>
      <c r="AQ572" s="110" t="str">
        <f>IFERROR(VLOOKUP($X572,KEEPERS!$A$3:$H$300,6,FALSE),"")</f>
        <v/>
      </c>
      <c r="AR572" s="110" t="str">
        <f>IFERROR(VLOOKUP($X572,KEEPERS!$A$3:$H$300,7,FALSE),"")</f>
        <v/>
      </c>
      <c r="AT572" s="110" t="str">
        <f>IFERROR(VLOOKUP($X572,HIT!$B$182:$AM$2000,1,FALSE),"")</f>
        <v>Tony Wolters</v>
      </c>
      <c r="AU572" s="407">
        <f>IFERROR(VLOOKUP($X572,HIT!$B$182:$AM$2000,32,FALSE),0)</f>
        <v>144.30000000000001</v>
      </c>
      <c r="AV572" s="407">
        <f>IFERROR(VLOOKUP($X572,HIT!$B$182:$AM$2000,33,FALSE),0)</f>
        <v>1.6397727272727274</v>
      </c>
      <c r="AW572" s="110" t="str">
        <f>IFERROR(VLOOKUP($X572,PITCH!$B$182:$AP$2000,1,FALSE),"")</f>
        <v/>
      </c>
      <c r="AX572" s="110">
        <f>IFERROR(VLOOKUP($X572,PITCH!$B$182:$AP$2000,35,FALSE),0)</f>
        <v>0</v>
      </c>
      <c r="AY572" s="110">
        <f>IFERROR(VLOOKUP($X572,PITCH!$B$182:$AP$2000,36,FALSE),0)</f>
        <v>0</v>
      </c>
      <c r="AZ572" s="408">
        <f t="shared" si="46"/>
        <v>144.30000000000001</v>
      </c>
      <c r="BA572" s="408">
        <f>IF(AZ572&gt;0,RANK(AZ572,AZ$3:AZ1232),"")</f>
        <v>472</v>
      </c>
      <c r="BB572" s="408">
        <f ca="1">IFERROR(VLOOKUP($X572,HIT!$B$182:$AP$2000,31,FALSE),0)</f>
        <v>497</v>
      </c>
      <c r="BC572" s="408">
        <f>IFERROR(VLOOKUP($X572,PITCH!$B$182:$AP$2000,34,FALSE),0)</f>
        <v>0</v>
      </c>
      <c r="BE572" s="110">
        <f>IFERROR(VLOOKUP($X572,OBP!$B$182:$AN$2001,32,FALSE),"")</f>
        <v>228</v>
      </c>
      <c r="BG572" s="110">
        <f>IFERROR(VLOOKUP($X572,OPS!$B$183:$AL$2002,31,FALSE),"")</f>
        <v>248</v>
      </c>
      <c r="BI572" s="110" t="str">
        <f>IFERROR(VLOOKUP($X572,PITCH!$B$205:$AP$2000,34,FALSE),"")</f>
        <v/>
      </c>
      <c r="BJ572" s="110" t="str">
        <f>IFERROR(VLOOKUP($X572,PITCH!$B$205:$AP$2000,34,FALSE),"")</f>
        <v/>
      </c>
      <c r="BK572" s="110" t="str">
        <f>IFERROR(VLOOKUP($X572,PITCH!$B$205:$AP$2000,34,FALSE),"")</f>
        <v/>
      </c>
    </row>
    <row r="573" spans="1:64" x14ac:dyDescent="0.2">
      <c r="A573" s="405">
        <f>1</f>
        <v>1</v>
      </c>
      <c r="B573" s="110" t="s">
        <v>3376</v>
      </c>
      <c r="C573" t="str">
        <f t="shared" ref="C573:C575" si="47">AL573</f>
        <v>TBR</v>
      </c>
      <c r="D573" s="209" t="s">
        <v>110</v>
      </c>
      <c r="E573" s="209" t="s">
        <v>110</v>
      </c>
      <c r="T573" s="127">
        <f t="shared" si="39"/>
        <v>571</v>
      </c>
      <c r="U573" s="81" t="str">
        <f t="shared" si="44"/>
        <v>H</v>
      </c>
      <c r="V573">
        <f>IF(U573="H",COUNTIF($U$3:$U573,"H"),"")</f>
        <v>341</v>
      </c>
      <c r="W573" t="str">
        <f>IF(U573="P",COUNTIF($U$3:$U573,"P"),"")</f>
        <v/>
      </c>
      <c r="X573" s="76" t="str">
        <f t="shared" si="45"/>
        <v>Wander Franco</v>
      </c>
      <c r="Y573" t="str">
        <f>IFERROR(VLOOKUP($X573,PITCH!$B$7:$AJ$2004,29,FALSE),"")</f>
        <v/>
      </c>
      <c r="Z573" t="str">
        <f>IFERROR(VLOOKUP($X573,PITCH!$B$7:$AJ$2004,30,FALSE),"")</f>
        <v/>
      </c>
      <c r="AA573" t="str">
        <f>IFERROR(VLOOKUP($X573,PITCH!$B$7:$AJ$2004,31,FALSE),"")</f>
        <v/>
      </c>
      <c r="AB573" t="str">
        <f>IFERROR(VLOOKUP($X573,PITCH!$B$7:$AJ$2004,1,FALSE),"")</f>
        <v/>
      </c>
      <c r="AD573" s="108" t="str">
        <f>IFERROR(VLOOKUP($X573,Prospects!$A$3:$K$281,1,FALSE),"")</f>
        <v>Wander Franco</v>
      </c>
      <c r="AE573" s="108" t="str">
        <f>IFERROR(VLOOKUP($X573,Prospects!$A$3:$K$281,9,FALSE),"")</f>
        <v>H</v>
      </c>
      <c r="AF573" s="108">
        <f>IFERROR(VLOOKUP($X573,Prospects!$A$3:$K$281,2,FALSE),"")</f>
        <v>5</v>
      </c>
      <c r="AG573" s="110">
        <f>IFERROR(VLOOKUP($X573,Prospects!$A$3:$K$281,10,FALSE),"")</f>
        <v>5</v>
      </c>
      <c r="AH573" s="110" t="str">
        <f>IFERROR(VLOOKUP($X573,Prospects!$A$3:$K$281,11,FALSE),"")</f>
        <v/>
      </c>
      <c r="AI573" s="110" t="str">
        <f>IFERROR(VLOOKUP($X573,Prospects!$A$3:$K$281,3,FALSE),"")</f>
        <v>SS</v>
      </c>
      <c r="AJ573" s="110">
        <f>IFERROR(VLOOKUP($X573,Prospects!$A$3:$K$281,4,FALSE),"")</f>
        <v>2022</v>
      </c>
      <c r="AK573" s="110">
        <f>IFERROR(VLOOKUP($X573,Prospects!$A$3:$K$281,5,FALSE),"")</f>
        <v>0</v>
      </c>
      <c r="AL573" s="110" t="str">
        <f>IFERROR(VLOOKUP($X573,Prospects!$A$3:$K$281,6,FALSE),"")</f>
        <v>TBR</v>
      </c>
      <c r="AN573" s="108" t="str">
        <f>IFERROR(VLOOKUP($X573,KEEPERS!$A$3:$H$300,1,FALSE),"")</f>
        <v/>
      </c>
      <c r="AO573" s="108" t="str">
        <f>IFERROR(VLOOKUP($X573,KEEPERS!$A$3:$H$300,5,FALSE),"")</f>
        <v/>
      </c>
      <c r="AP573" s="108" t="str">
        <f>IFERROR(VLOOKUP($X573,KEEPERS!$A$3:$H$300,2,FALSE),"")</f>
        <v/>
      </c>
      <c r="AQ573" s="110" t="str">
        <f>IFERROR(VLOOKUP($X573,KEEPERS!$A$3:$H$300,6,FALSE),"")</f>
        <v/>
      </c>
      <c r="AR573" s="110" t="str">
        <f>IFERROR(VLOOKUP($X573,KEEPERS!$A$3:$H$300,7,FALSE),"")</f>
        <v/>
      </c>
      <c r="AT573" s="110" t="str">
        <f>IFERROR(VLOOKUP($X573,HIT!$B$182:$AM$2000,1,FALSE),"")</f>
        <v>Wander Franco</v>
      </c>
      <c r="AU573" s="407">
        <f>IFERROR(VLOOKUP($X573,HIT!$B$182:$AM$2000,32,FALSE),0)</f>
        <v>21.549999999999997</v>
      </c>
      <c r="AV573" s="407">
        <f>IFERROR(VLOOKUP($X573,HIT!$B$182:$AM$2000,33,FALSE),0)</f>
        <v>1.0261904761904761</v>
      </c>
      <c r="AW573" s="110" t="str">
        <f>IFERROR(VLOOKUP($X573,PITCH!$B$182:$AP$2000,1,FALSE),"")</f>
        <v/>
      </c>
      <c r="AX573" s="110">
        <f>IFERROR(VLOOKUP($X573,PITCH!$B$182:$AP$2000,35,FALSE),0)</f>
        <v>0</v>
      </c>
      <c r="AY573" s="110">
        <f>IFERROR(VLOOKUP($X573,PITCH!$B$182:$AP$2000,36,FALSE),0)</f>
        <v>0</v>
      </c>
      <c r="AZ573" s="408">
        <f t="shared" si="46"/>
        <v>21.549999999999997</v>
      </c>
      <c r="BA573" s="408">
        <f>IF(AZ573&gt;0,RANK(AZ573,AZ$3:AZ1233),"")</f>
        <v>590</v>
      </c>
      <c r="BB573" s="408">
        <f ca="1">IFERROR(VLOOKUP($X573,HIT!$B$182:$AP$2000,31,FALSE),0)</f>
        <v>613</v>
      </c>
      <c r="BC573" s="408">
        <f>IFERROR(VLOOKUP($X573,PITCH!$B$182:$AP$2000,34,FALSE),0)</f>
        <v>0</v>
      </c>
      <c r="BE573" s="110">
        <f>IFERROR(VLOOKUP($X573,OBP!$B$182:$AN$2001,32,FALSE),"")</f>
        <v>614</v>
      </c>
      <c r="BG573" s="110">
        <f>IFERROR(VLOOKUP($X573,OPS!$B$183:$AL$2002,31,FALSE),"")</f>
        <v>614</v>
      </c>
      <c r="BI573" s="110" t="str">
        <f>IFERROR(VLOOKUP($X573,PITCH!$B$205:$AP$2000,34,FALSE),"")</f>
        <v/>
      </c>
      <c r="BJ573" s="110" t="str">
        <f>IFERROR(VLOOKUP($X573,PITCH!$B$205:$AP$2000,34,FALSE),"")</f>
        <v/>
      </c>
      <c r="BK573" s="110" t="str">
        <f>IFERROR(VLOOKUP($X573,PITCH!$B$205:$AP$2000,34,FALSE),"")</f>
        <v/>
      </c>
    </row>
    <row r="574" spans="1:64" x14ac:dyDescent="0.2">
      <c r="A574">
        <f>A573+1</f>
        <v>2</v>
      </c>
      <c r="B574" s="110" t="s">
        <v>2189</v>
      </c>
      <c r="C574" t="str">
        <f t="shared" si="47"/>
        <v>MIN</v>
      </c>
      <c r="D574" s="209" t="s">
        <v>110</v>
      </c>
      <c r="E574" s="209" t="s">
        <v>110</v>
      </c>
      <c r="T574" s="127">
        <f t="shared" si="39"/>
        <v>572</v>
      </c>
      <c r="U574" s="81" t="str">
        <f t="shared" si="44"/>
        <v>H</v>
      </c>
      <c r="V574">
        <f>IF(U574="H",COUNTIF($U$3:$U574,"H"),"")</f>
        <v>342</v>
      </c>
      <c r="W574" t="str">
        <f>IF(U574="P",COUNTIF($U$3:$U574,"P"),"")</f>
        <v/>
      </c>
      <c r="X574" s="76" t="str">
        <f t="shared" si="45"/>
        <v>Royce Lewis</v>
      </c>
      <c r="Y574" t="str">
        <f>IFERROR(VLOOKUP($X574,PITCH!$B$7:$AJ$2004,29,FALSE),"")</f>
        <v/>
      </c>
      <c r="Z574" t="str">
        <f>IFERROR(VLOOKUP($X574,PITCH!$B$7:$AJ$2004,30,FALSE),"")</f>
        <v/>
      </c>
      <c r="AA574" t="str">
        <f>IFERROR(VLOOKUP($X574,PITCH!$B$7:$AJ$2004,31,FALSE),"")</f>
        <v/>
      </c>
      <c r="AB574" t="str">
        <f>IFERROR(VLOOKUP($X574,PITCH!$B$7:$AJ$2004,1,FALSE),"")</f>
        <v/>
      </c>
      <c r="AD574" s="108" t="str">
        <f>IFERROR(VLOOKUP($X574,Prospects!$A$3:$K$281,1,FALSE),"")</f>
        <v>Royce Lewis</v>
      </c>
      <c r="AE574" s="108" t="str">
        <f>IFERROR(VLOOKUP($X574,Prospects!$A$3:$K$281,9,FALSE),"")</f>
        <v>H</v>
      </c>
      <c r="AF574" s="108">
        <f>IFERROR(VLOOKUP($X574,Prospects!$A$3:$K$281,2,FALSE),"")</f>
        <v>6</v>
      </c>
      <c r="AG574" s="110">
        <f>IFERROR(VLOOKUP($X574,Prospects!$A$3:$K$281,10,FALSE),"")</f>
        <v>6</v>
      </c>
      <c r="AH574" s="110" t="str">
        <f>IFERROR(VLOOKUP($X574,Prospects!$A$3:$K$281,11,FALSE),"")</f>
        <v/>
      </c>
      <c r="AI574" s="110" t="str">
        <f>IFERROR(VLOOKUP($X574,Prospects!$A$3:$K$281,3,FALSE),"")</f>
        <v>SS</v>
      </c>
      <c r="AJ574" s="110">
        <f>IFERROR(VLOOKUP($X574,Prospects!$A$3:$K$281,4,FALSE),"")</f>
        <v>2020</v>
      </c>
      <c r="AK574" s="110">
        <f>IFERROR(VLOOKUP($X574,Prospects!$A$3:$K$281,5,FALSE),"")</f>
        <v>0</v>
      </c>
      <c r="AL574" s="110" t="str">
        <f>IFERROR(VLOOKUP($X574,Prospects!$A$3:$K$281,6,FALSE),"")</f>
        <v>MIN</v>
      </c>
      <c r="AN574" s="108" t="str">
        <f>IFERROR(VLOOKUP($X574,KEEPERS!$A$3:$H$300,1,FALSE),"")</f>
        <v/>
      </c>
      <c r="AO574" s="108" t="str">
        <f>IFERROR(VLOOKUP($X574,KEEPERS!$A$3:$H$300,5,FALSE),"")</f>
        <v/>
      </c>
      <c r="AP574" s="108" t="str">
        <f>IFERROR(VLOOKUP($X574,KEEPERS!$A$3:$H$300,2,FALSE),"")</f>
        <v/>
      </c>
      <c r="AQ574" s="110" t="str">
        <f>IFERROR(VLOOKUP($X574,KEEPERS!$A$3:$H$300,6,FALSE),"")</f>
        <v/>
      </c>
      <c r="AR574" s="110" t="str">
        <f>IFERROR(VLOOKUP($X574,KEEPERS!$A$3:$H$300,7,FALSE),"")</f>
        <v/>
      </c>
      <c r="AT574" s="110" t="str">
        <f>IFERROR(VLOOKUP($X574,HIT!$B$182:$AM$2000,1,FALSE),"")</f>
        <v/>
      </c>
      <c r="AU574" s="407">
        <f>IFERROR(VLOOKUP($X574,HIT!$B$182:$AM$2000,32,FALSE),0)</f>
        <v>0</v>
      </c>
      <c r="AV574" s="407">
        <f>IFERROR(VLOOKUP($X574,HIT!$B$182:$AM$2000,33,FALSE),0)</f>
        <v>0</v>
      </c>
      <c r="AW574" s="110" t="str">
        <f>IFERROR(VLOOKUP($X574,PITCH!$B$182:$AP$2000,1,FALSE),"")</f>
        <v/>
      </c>
      <c r="AX574" s="110">
        <f>IFERROR(VLOOKUP($X574,PITCH!$B$182:$AP$2000,35,FALSE),0)</f>
        <v>0</v>
      </c>
      <c r="AY574" s="110">
        <f>IFERROR(VLOOKUP($X574,PITCH!$B$182:$AP$2000,36,FALSE),0)</f>
        <v>0</v>
      </c>
      <c r="AZ574" s="408">
        <f t="shared" si="46"/>
        <v>0</v>
      </c>
      <c r="BA574" s="408" t="str">
        <f>IF(AZ574&gt;0,RANK(AZ574,AZ$3:AZ1234),"")</f>
        <v/>
      </c>
      <c r="BB574" s="408">
        <f>IFERROR(VLOOKUP($X574,HIT!$B$182:$AP$2000,31,FALSE),0)</f>
        <v>0</v>
      </c>
      <c r="BC574" s="408">
        <f>IFERROR(VLOOKUP($X574,PITCH!$B$182:$AP$2000,34,FALSE),0)</f>
        <v>0</v>
      </c>
      <c r="BE574" s="110" t="str">
        <f>IFERROR(VLOOKUP($X574,OBP!$B$182:$AN$2001,32,FALSE),"")</f>
        <v/>
      </c>
      <c r="BG574" s="110" t="str">
        <f>IFERROR(VLOOKUP($X574,OPS!$B$183:$AL$2002,31,FALSE),"")</f>
        <v/>
      </c>
      <c r="BI574" s="110" t="str">
        <f>IFERROR(VLOOKUP($X574,PITCH!$B$205:$AP$2000,34,FALSE),"")</f>
        <v/>
      </c>
      <c r="BJ574" s="110" t="str">
        <f>IFERROR(VLOOKUP($X574,PITCH!$B$205:$AP$2000,34,FALSE),"")</f>
        <v/>
      </c>
      <c r="BK574" s="110" t="str">
        <f>IFERROR(VLOOKUP($X574,PITCH!$B$205:$AP$2000,34,FALSE),"")</f>
        <v/>
      </c>
    </row>
    <row r="575" spans="1:64" x14ac:dyDescent="0.2">
      <c r="A575">
        <f t="shared" ref="A575:A638" si="48">A574+1</f>
        <v>3</v>
      </c>
      <c r="B575" s="110" t="s">
        <v>3377</v>
      </c>
      <c r="C575" t="str">
        <f t="shared" si="47"/>
        <v>WAS</v>
      </c>
      <c r="D575" s="209" t="s">
        <v>110</v>
      </c>
      <c r="E575" s="209" t="s">
        <v>110</v>
      </c>
      <c r="T575" s="127">
        <f t="shared" si="39"/>
        <v>573</v>
      </c>
      <c r="U575" s="81" t="str">
        <f t="shared" si="44"/>
        <v>H</v>
      </c>
      <c r="V575">
        <f>IF(U575="H",COUNTIF($U$3:$U575,"H"),"")</f>
        <v>343</v>
      </c>
      <c r="W575" t="str">
        <f>IF(U575="P",COUNTIF($U$3:$U575,"P"),"")</f>
        <v/>
      </c>
      <c r="X575" s="76" t="str">
        <f t="shared" si="45"/>
        <v>Carter Kieboom</v>
      </c>
      <c r="Y575" t="str">
        <f>IFERROR(VLOOKUP($X575,PITCH!$B$7:$AJ$2004,29,FALSE),"")</f>
        <v/>
      </c>
      <c r="Z575" t="str">
        <f>IFERROR(VLOOKUP($X575,PITCH!$B$7:$AJ$2004,30,FALSE),"")</f>
        <v/>
      </c>
      <c r="AA575" t="str">
        <f>IFERROR(VLOOKUP($X575,PITCH!$B$7:$AJ$2004,31,FALSE),"")</f>
        <v/>
      </c>
      <c r="AB575" t="str">
        <f>IFERROR(VLOOKUP($X575,PITCH!$B$7:$AJ$2004,1,FALSE),"")</f>
        <v/>
      </c>
      <c r="AD575" s="108" t="str">
        <f>IFERROR(VLOOKUP($X575,Prospects!$A$3:$K$281,1,FALSE),"")</f>
        <v>Carter Kieboom</v>
      </c>
      <c r="AE575" s="108" t="str">
        <f>IFERROR(VLOOKUP($X575,Prospects!$A$3:$K$281,9,FALSE),"")</f>
        <v>H</v>
      </c>
      <c r="AF575" s="108">
        <f>IFERROR(VLOOKUP($X575,Prospects!$A$3:$K$281,2,FALSE),"")</f>
        <v>11</v>
      </c>
      <c r="AG575" s="110">
        <f>IFERROR(VLOOKUP($X575,Prospects!$A$3:$K$281,10,FALSE),"")</f>
        <v>11</v>
      </c>
      <c r="AH575" s="110" t="str">
        <f>IFERROR(VLOOKUP($X575,Prospects!$A$3:$K$281,11,FALSE),"")</f>
        <v/>
      </c>
      <c r="AI575" s="110" t="str">
        <f>IFERROR(VLOOKUP($X575,Prospects!$A$3:$K$281,3,FALSE),"")</f>
        <v>SS</v>
      </c>
      <c r="AJ575" s="110">
        <f>IFERROR(VLOOKUP($X575,Prospects!$A$3:$K$281,4,FALSE),"")</f>
        <v>2020</v>
      </c>
      <c r="AK575" s="110">
        <f>IFERROR(VLOOKUP($X575,Prospects!$A$3:$K$281,5,FALSE),"")</f>
        <v>0</v>
      </c>
      <c r="AL575" s="110" t="str">
        <f>IFERROR(VLOOKUP($X575,Prospects!$A$3:$K$281,6,FALSE),"")</f>
        <v>WAS</v>
      </c>
      <c r="AN575" s="108" t="str">
        <f>IFERROR(VLOOKUP($X575,KEEPERS!$A$3:$H$300,1,FALSE),"")</f>
        <v/>
      </c>
      <c r="AO575" s="108" t="str">
        <f>IFERROR(VLOOKUP($X575,KEEPERS!$A$3:$H$300,5,FALSE),"")</f>
        <v/>
      </c>
      <c r="AP575" s="108" t="str">
        <f>IFERROR(VLOOKUP($X575,KEEPERS!$A$3:$H$300,2,FALSE),"")</f>
        <v/>
      </c>
      <c r="AQ575" s="110" t="str">
        <f>IFERROR(VLOOKUP($X575,KEEPERS!$A$3:$H$300,6,FALSE),"")</f>
        <v/>
      </c>
      <c r="AR575" s="110" t="str">
        <f>IFERROR(VLOOKUP($X575,KEEPERS!$A$3:$H$300,7,FALSE),"")</f>
        <v/>
      </c>
      <c r="AT575" s="110" t="str">
        <f>IFERROR(VLOOKUP($X575,HIT!$B$182:$AM$2000,1,FALSE),"")</f>
        <v>Carter Kieboom</v>
      </c>
      <c r="AU575" s="407">
        <f>IFERROR(VLOOKUP($X575,HIT!$B$182:$AM$2000,32,FALSE),0)</f>
        <v>43.850000000000016</v>
      </c>
      <c r="AV575" s="407">
        <f>IFERROR(VLOOKUP($X575,HIT!$B$182:$AM$2000,33,FALSE),0)</f>
        <v>1.5660714285714292</v>
      </c>
      <c r="AW575" s="110" t="str">
        <f>IFERROR(VLOOKUP($X575,PITCH!$B$182:$AP$2000,1,FALSE),"")</f>
        <v/>
      </c>
      <c r="AX575" s="110">
        <f>IFERROR(VLOOKUP($X575,PITCH!$B$182:$AP$2000,35,FALSE),0)</f>
        <v>0</v>
      </c>
      <c r="AY575" s="110">
        <f>IFERROR(VLOOKUP($X575,PITCH!$B$182:$AP$2000,36,FALSE),0)</f>
        <v>0</v>
      </c>
      <c r="AZ575" s="408">
        <f t="shared" si="46"/>
        <v>43.850000000000016</v>
      </c>
      <c r="BA575" s="408">
        <f>IF(AZ575&gt;0,RANK(AZ575,AZ$3:AZ1235),"")</f>
        <v>572</v>
      </c>
      <c r="BB575" s="408">
        <f ca="1">IFERROR(VLOOKUP($X575,HIT!$B$182:$AP$2000,31,FALSE),0)</f>
        <v>299</v>
      </c>
      <c r="BC575" s="408">
        <f>IFERROR(VLOOKUP($X575,PITCH!$B$182:$AP$2000,34,FALSE),0)</f>
        <v>0</v>
      </c>
      <c r="BE575" s="110">
        <f>IFERROR(VLOOKUP($X575,OBP!$B$182:$AN$2001,32,FALSE),"")</f>
        <v>494</v>
      </c>
      <c r="BG575" s="110">
        <f>IFERROR(VLOOKUP($X575,OPS!$B$183:$AL$2002,31,FALSE),"")</f>
        <v>494</v>
      </c>
      <c r="BI575" s="110" t="str">
        <f>IFERROR(VLOOKUP($X575,PITCH!$B$205:$AP$2000,34,FALSE),"")</f>
        <v/>
      </c>
      <c r="BJ575" s="110" t="str">
        <f>IFERROR(VLOOKUP($X575,PITCH!$B$205:$AP$2000,34,FALSE),"")</f>
        <v/>
      </c>
      <c r="BK575" s="110" t="str">
        <f>IFERROR(VLOOKUP($X575,PITCH!$B$205:$AP$2000,34,FALSE),"")</f>
        <v/>
      </c>
    </row>
    <row r="576" spans="1:64" x14ac:dyDescent="0.2">
      <c r="A576">
        <f t="shared" si="48"/>
        <v>4</v>
      </c>
      <c r="B576" s="110" t="s">
        <v>3378</v>
      </c>
      <c r="C576" t="str">
        <f t="shared" ref="C576:C639" si="49">AL576</f>
        <v>MIN</v>
      </c>
      <c r="D576" s="209" t="s">
        <v>114</v>
      </c>
      <c r="E576" s="209" t="s">
        <v>114</v>
      </c>
      <c r="T576" s="127">
        <f t="shared" si="39"/>
        <v>574</v>
      </c>
      <c r="U576" s="81" t="str">
        <f>AE576</f>
        <v>H</v>
      </c>
      <c r="V576">
        <f>IF(U576="H",COUNTIF($U$3:$U576,"H"),"")</f>
        <v>344</v>
      </c>
      <c r="W576" t="str">
        <f>IF(U576="P",COUNTIF($U$3:$U576,"P"),"")</f>
        <v/>
      </c>
      <c r="X576" s="76" t="str">
        <f t="shared" ref="X576" si="50">B576</f>
        <v>Alex Kirilloff</v>
      </c>
      <c r="Y576" t="str">
        <f>IFERROR(VLOOKUP($X576,PITCH!$B$7:$AJ$2004,29,FALSE),"")</f>
        <v/>
      </c>
      <c r="Z576" t="str">
        <f>IFERROR(VLOOKUP($X576,PITCH!$B$7:$AJ$2004,30,FALSE),"")</f>
        <v/>
      </c>
      <c r="AA576" t="str">
        <f>IFERROR(VLOOKUP($X576,PITCH!$B$7:$AJ$2004,31,FALSE),"")</f>
        <v/>
      </c>
      <c r="AB576" t="str">
        <f>IFERROR(VLOOKUP($X576,PITCH!$B$7:$AJ$2004,1,FALSE),"")</f>
        <v/>
      </c>
      <c r="AD576" s="108" t="str">
        <f>IFERROR(VLOOKUP($X576,Prospects!$A$3:$K$281,1,FALSE),"")</f>
        <v>Alex Kirilloff</v>
      </c>
      <c r="AE576" s="108" t="str">
        <f>IFERROR(VLOOKUP($X576,Prospects!$A$3:$K$281,9,FALSE),"")</f>
        <v>H</v>
      </c>
      <c r="AF576" s="108">
        <f>IFERROR(VLOOKUP($X576,Prospects!$A$3:$K$281,2,FALSE),"")</f>
        <v>14</v>
      </c>
      <c r="AG576" s="110">
        <f>IFERROR(VLOOKUP($X576,Prospects!$A$3:$K$281,10,FALSE),"")</f>
        <v>14</v>
      </c>
      <c r="AH576" s="110" t="str">
        <f>IFERROR(VLOOKUP($X576,Prospects!$A$3:$K$281,11,FALSE),"")</f>
        <v/>
      </c>
      <c r="AI576" s="110" t="str">
        <f>IFERROR(VLOOKUP($X576,Prospects!$A$3:$K$281,3,FALSE),"")</f>
        <v>OF</v>
      </c>
      <c r="AJ576" s="110">
        <f>IFERROR(VLOOKUP($X576,Prospects!$A$3:$K$281,4,FALSE),"")</f>
        <v>2020</v>
      </c>
      <c r="AK576" s="110">
        <f>IFERROR(VLOOKUP($X576,Prospects!$A$3:$K$281,5,FALSE),"")</f>
        <v>0</v>
      </c>
      <c r="AL576" s="110" t="str">
        <f>IFERROR(VLOOKUP($X576,Prospects!$A$3:$K$281,6,FALSE),"")</f>
        <v>MIN</v>
      </c>
      <c r="AN576" s="108" t="str">
        <f>IFERROR(VLOOKUP($X576,KEEPERS!$A$3:$H$300,1,FALSE),"")</f>
        <v/>
      </c>
      <c r="AO576" s="108" t="str">
        <f>IFERROR(VLOOKUP($X576,KEEPERS!$A$3:$H$300,5,FALSE),"")</f>
        <v/>
      </c>
      <c r="AP576" s="108" t="str">
        <f>IFERROR(VLOOKUP($X576,KEEPERS!$A$3:$H$300,2,FALSE),"")</f>
        <v/>
      </c>
      <c r="AQ576" s="110" t="str">
        <f>IFERROR(VLOOKUP($X576,KEEPERS!$A$3:$H$300,6,FALSE),"")</f>
        <v/>
      </c>
      <c r="AR576" s="110" t="str">
        <f>IFERROR(VLOOKUP($X576,KEEPERS!$A$3:$H$300,7,FALSE),"")</f>
        <v/>
      </c>
      <c r="AT576" s="110" t="str">
        <f>IFERROR(VLOOKUP($X576,HIT!$B$182:$AM$2000,1,FALSE),"")</f>
        <v/>
      </c>
      <c r="AU576" s="407">
        <f>IFERROR(VLOOKUP($X576,HIT!$B$182:$AM$2000,32,FALSE),0)</f>
        <v>0</v>
      </c>
      <c r="AV576" s="407">
        <f>IFERROR(VLOOKUP($X576,HIT!$B$182:$AM$2000,33,FALSE),0)</f>
        <v>0</v>
      </c>
      <c r="AW576" s="110" t="str">
        <f>IFERROR(VLOOKUP($X576,PITCH!$B$182:$AP$2000,1,FALSE),"")</f>
        <v/>
      </c>
      <c r="AX576" s="110">
        <f>IFERROR(VLOOKUP($X576,PITCH!$B$182:$AP$2000,35,FALSE),0)</f>
        <v>0</v>
      </c>
      <c r="AY576" s="110">
        <f>IFERROR(VLOOKUP($X576,PITCH!$B$182:$AP$2000,36,FALSE),0)</f>
        <v>0</v>
      </c>
      <c r="AZ576" s="408">
        <f t="shared" si="37"/>
        <v>0</v>
      </c>
      <c r="BA576" s="408" t="str">
        <f>IF(AZ576&gt;0,RANK(AZ576,AZ$3:AZ1199),"")</f>
        <v/>
      </c>
      <c r="BB576" s="408">
        <f>IFERROR(VLOOKUP($X576,HIT!$B$182:$AP$2000,31,FALSE),0)</f>
        <v>0</v>
      </c>
      <c r="BC576" s="408">
        <f>IFERROR(VLOOKUP($X576,PITCH!$B$182:$AP$2000,34,FALSE),0)</f>
        <v>0</v>
      </c>
      <c r="BE576" s="110" t="str">
        <f>IFERROR(VLOOKUP($X576,OBP!$B$182:$AN$2001,32,FALSE),"")</f>
        <v/>
      </c>
      <c r="BG576" s="110" t="str">
        <f>IFERROR(VLOOKUP($X576,OPS!$B$183:$AL$2002,31,FALSE),"")</f>
        <v/>
      </c>
      <c r="BI576" s="110" t="str">
        <f>IFERROR(VLOOKUP($X576,PITCH!$B$205:$AP$2000,34,FALSE),"")</f>
        <v/>
      </c>
      <c r="BJ576" s="110" t="str">
        <f>IFERROR(VLOOKUP($X576,PITCH!$B$205:$AP$2000,34,FALSE),"")</f>
        <v/>
      </c>
      <c r="BK576" s="110" t="str">
        <f>IFERROR(VLOOKUP($X576,PITCH!$B$205:$AP$2000,34,FALSE),"")</f>
        <v/>
      </c>
      <c r="BL576"/>
    </row>
    <row r="577" spans="1:63" x14ac:dyDescent="0.2">
      <c r="A577">
        <f t="shared" si="48"/>
        <v>5</v>
      </c>
      <c r="B577" s="110" t="s">
        <v>2186</v>
      </c>
      <c r="C577" t="str">
        <f t="shared" si="49"/>
        <v>CIN</v>
      </c>
      <c r="D577" s="209" t="s">
        <v>114</v>
      </c>
      <c r="E577" s="209" t="s">
        <v>114</v>
      </c>
      <c r="T577" s="127">
        <f t="shared" si="39"/>
        <v>575</v>
      </c>
      <c r="U577" s="81" t="str">
        <f t="shared" ref="U577:U640" si="51">AE577</f>
        <v>H</v>
      </c>
      <c r="V577">
        <f>IF(U577="H",COUNTIF($U$3:$U577,"H"),"")</f>
        <v>345</v>
      </c>
      <c r="W577" t="str">
        <f>IF(U577="P",COUNTIF($U$3:$U577,"P"),"")</f>
        <v/>
      </c>
      <c r="X577" s="76" t="str">
        <f t="shared" ref="X577:X640" si="52">B577</f>
        <v>Taylor Trammell</v>
      </c>
      <c r="Y577" t="str">
        <f>IFERROR(VLOOKUP($X577,PITCH!$B$7:$AJ$2004,29,FALSE),"")</f>
        <v/>
      </c>
      <c r="Z577" t="str">
        <f>IFERROR(VLOOKUP($X577,PITCH!$B$7:$AJ$2004,30,FALSE),"")</f>
        <v/>
      </c>
      <c r="AA577" t="str">
        <f>IFERROR(VLOOKUP($X577,PITCH!$B$7:$AJ$2004,31,FALSE),"")</f>
        <v/>
      </c>
      <c r="AB577" t="str">
        <f>IFERROR(VLOOKUP($X577,PITCH!$B$7:$AJ$2004,1,FALSE),"")</f>
        <v/>
      </c>
      <c r="AD577" s="108" t="str">
        <f>IFERROR(VLOOKUP($X577,Prospects!$A$3:$K$281,1,FALSE),"")</f>
        <v>Taylor Trammell</v>
      </c>
      <c r="AE577" s="108" t="str">
        <f>IFERROR(VLOOKUP($X577,Prospects!$A$3:$K$281,9,FALSE),"")</f>
        <v>H</v>
      </c>
      <c r="AF577" s="108">
        <f>IFERROR(VLOOKUP($X577,Prospects!$A$3:$K$281,2,FALSE),"")</f>
        <v>15</v>
      </c>
      <c r="AG577" s="110">
        <f>IFERROR(VLOOKUP($X577,Prospects!$A$3:$K$281,10,FALSE),"")</f>
        <v>15</v>
      </c>
      <c r="AH577" s="110" t="str">
        <f>IFERROR(VLOOKUP($X577,Prospects!$A$3:$K$281,11,FALSE),"")</f>
        <v/>
      </c>
      <c r="AI577" s="110" t="str">
        <f>IFERROR(VLOOKUP($X577,Prospects!$A$3:$K$281,3,FALSE),"")</f>
        <v>OF</v>
      </c>
      <c r="AJ577" s="110">
        <f>IFERROR(VLOOKUP($X577,Prospects!$A$3:$K$281,4,FALSE),"")</f>
        <v>2021</v>
      </c>
      <c r="AK577" s="110">
        <f>IFERROR(VLOOKUP($X577,Prospects!$A$3:$K$281,5,FALSE),"")</f>
        <v>0</v>
      </c>
      <c r="AL577" s="110" t="str">
        <f>IFERROR(VLOOKUP($X577,Prospects!$A$3:$K$281,6,FALSE),"")</f>
        <v>CIN</v>
      </c>
      <c r="AN577" s="108" t="str">
        <f>IFERROR(VLOOKUP($X577,KEEPERS!$A$3:$H$300,1,FALSE),"")</f>
        <v/>
      </c>
      <c r="AO577" s="108" t="str">
        <f>IFERROR(VLOOKUP($X577,KEEPERS!$A$3:$H$300,5,FALSE),"")</f>
        <v/>
      </c>
      <c r="AP577" s="108" t="str">
        <f>IFERROR(VLOOKUP($X577,KEEPERS!$A$3:$H$300,2,FALSE),"")</f>
        <v/>
      </c>
      <c r="AQ577" s="110" t="str">
        <f>IFERROR(VLOOKUP($X577,KEEPERS!$A$3:$H$300,6,FALSE),"")</f>
        <v/>
      </c>
      <c r="AR577" s="110" t="str">
        <f>IFERROR(VLOOKUP($X577,KEEPERS!$A$3:$H$300,7,FALSE),"")</f>
        <v/>
      </c>
      <c r="AT577" s="110" t="str">
        <f>IFERROR(VLOOKUP($X577,HIT!$B$182:$AM$2000,1,FALSE),"")</f>
        <v/>
      </c>
      <c r="AU577" s="407">
        <f>IFERROR(VLOOKUP($X577,HIT!$B$182:$AM$2000,32,FALSE),0)</f>
        <v>0</v>
      </c>
      <c r="AV577" s="407">
        <f>IFERROR(VLOOKUP($X577,HIT!$B$182:$AM$2000,33,FALSE),0)</f>
        <v>0</v>
      </c>
      <c r="AW577" s="110" t="str">
        <f>IFERROR(VLOOKUP($X577,PITCH!$B$182:$AP$2000,1,FALSE),"")</f>
        <v/>
      </c>
      <c r="AX577" s="110">
        <f>IFERROR(VLOOKUP($X577,PITCH!$B$182:$AP$2000,35,FALSE),0)</f>
        <v>0</v>
      </c>
      <c r="AY577" s="110">
        <f>IFERROR(VLOOKUP($X577,PITCH!$B$182:$AP$2000,36,FALSE),0)</f>
        <v>0</v>
      </c>
      <c r="AZ577" s="408">
        <f t="shared" ref="AZ577:AZ640" si="53">IF(AND(AU577&gt;0,AX577&gt;0),AU577+AX577,IF(AU577&gt;AX577,AU577,AX577))</f>
        <v>0</v>
      </c>
      <c r="BA577" s="408" t="str">
        <f>IF(AZ577&gt;0,RANK(AZ577,AZ$3:AZ1200),"")</f>
        <v/>
      </c>
      <c r="BB577" s="408">
        <f>IFERROR(VLOOKUP($X577,HIT!$B$182:$AP$2000,31,FALSE),0)</f>
        <v>0</v>
      </c>
      <c r="BC577" s="408">
        <f>IFERROR(VLOOKUP($X577,PITCH!$B$182:$AP$2000,34,FALSE),0)</f>
        <v>0</v>
      </c>
      <c r="BE577" s="110" t="str">
        <f>IFERROR(VLOOKUP($X577,OBP!$B$182:$AN$2001,32,FALSE),"")</f>
        <v/>
      </c>
      <c r="BG577" s="110" t="str">
        <f>IFERROR(VLOOKUP($X577,OPS!$B$183:$AL$2002,31,FALSE),"")</f>
        <v/>
      </c>
      <c r="BI577" s="110" t="str">
        <f>IFERROR(VLOOKUP($X577,PITCH!$B$205:$AP$2000,34,FALSE),"")</f>
        <v/>
      </c>
      <c r="BJ577" s="110" t="str">
        <f>IFERROR(VLOOKUP($X577,PITCH!$B$205:$AP$2000,34,FALSE),"")</f>
        <v/>
      </c>
      <c r="BK577" s="110" t="str">
        <f>IFERROR(VLOOKUP($X577,PITCH!$B$205:$AP$2000,34,FALSE),"")</f>
        <v/>
      </c>
    </row>
    <row r="578" spans="1:63" x14ac:dyDescent="0.2">
      <c r="A578">
        <f t="shared" si="48"/>
        <v>6</v>
      </c>
      <c r="B578" s="110" t="s">
        <v>3379</v>
      </c>
      <c r="C578" t="str">
        <f t="shared" si="49"/>
        <v>ATL</v>
      </c>
      <c r="D578" s="209" t="s">
        <v>114</v>
      </c>
      <c r="E578" s="209" t="s">
        <v>114</v>
      </c>
      <c r="T578" s="127">
        <f t="shared" si="39"/>
        <v>576</v>
      </c>
      <c r="U578" s="81" t="str">
        <f t="shared" si="51"/>
        <v>H</v>
      </c>
      <c r="V578">
        <f>IF(U578="H",COUNTIF($U$3:$U578,"H"),"")</f>
        <v>346</v>
      </c>
      <c r="W578" t="str">
        <f>IF(U578="P",COUNTIF($U$3:$U578,"P"),"")</f>
        <v/>
      </c>
      <c r="X578" s="76" t="str">
        <f t="shared" si="52"/>
        <v>Christian Pache</v>
      </c>
      <c r="Y578" t="str">
        <f>IFERROR(VLOOKUP($X578,PITCH!$B$7:$AJ$2004,29,FALSE),"")</f>
        <v/>
      </c>
      <c r="Z578" t="str">
        <f>IFERROR(VLOOKUP($X578,PITCH!$B$7:$AJ$2004,30,FALSE),"")</f>
        <v/>
      </c>
      <c r="AA578" t="str">
        <f>IFERROR(VLOOKUP($X578,PITCH!$B$7:$AJ$2004,31,FALSE),"")</f>
        <v/>
      </c>
      <c r="AB578" t="str">
        <f>IFERROR(VLOOKUP($X578,PITCH!$B$7:$AJ$2004,1,FALSE),"")</f>
        <v/>
      </c>
      <c r="AD578" s="108" t="str">
        <f>IFERROR(VLOOKUP($X578,Prospects!$A$3:$K$281,1,FALSE),"")</f>
        <v>Christian Pache</v>
      </c>
      <c r="AE578" s="108" t="str">
        <f>IFERROR(VLOOKUP($X578,Prospects!$A$3:$K$281,9,FALSE),"")</f>
        <v>H</v>
      </c>
      <c r="AF578" s="108">
        <f>IFERROR(VLOOKUP($X578,Prospects!$A$3:$K$281,2,FALSE),"")</f>
        <v>16</v>
      </c>
      <c r="AG578" s="110">
        <f>IFERROR(VLOOKUP($X578,Prospects!$A$3:$K$281,10,FALSE),"")</f>
        <v>16</v>
      </c>
      <c r="AH578" s="110" t="str">
        <f>IFERROR(VLOOKUP($X578,Prospects!$A$3:$K$281,11,FALSE),"")</f>
        <v/>
      </c>
      <c r="AI578" s="110" t="str">
        <f>IFERROR(VLOOKUP($X578,Prospects!$A$3:$K$281,3,FALSE),"")</f>
        <v>OF</v>
      </c>
      <c r="AJ578" s="110">
        <f>IFERROR(VLOOKUP($X578,Prospects!$A$3:$K$281,4,FALSE),"")</f>
        <v>2020</v>
      </c>
      <c r="AK578" s="110">
        <f>IFERROR(VLOOKUP($X578,Prospects!$A$3:$K$281,5,FALSE),"")</f>
        <v>0</v>
      </c>
      <c r="AL578" s="110" t="str">
        <f>IFERROR(VLOOKUP($X578,Prospects!$A$3:$K$281,6,FALSE),"")</f>
        <v>ATL</v>
      </c>
      <c r="AN578" s="108" t="str">
        <f>IFERROR(VLOOKUP($X578,KEEPERS!$A$3:$H$300,1,FALSE),"")</f>
        <v/>
      </c>
      <c r="AO578" s="108" t="str">
        <f>IFERROR(VLOOKUP($X578,KEEPERS!$A$3:$H$300,5,FALSE),"")</f>
        <v/>
      </c>
      <c r="AP578" s="108" t="str">
        <f>IFERROR(VLOOKUP($X578,KEEPERS!$A$3:$H$300,2,FALSE),"")</f>
        <v/>
      </c>
      <c r="AQ578" s="110" t="str">
        <f>IFERROR(VLOOKUP($X578,KEEPERS!$A$3:$H$300,6,FALSE),"")</f>
        <v/>
      </c>
      <c r="AR578" s="110" t="str">
        <f>IFERROR(VLOOKUP($X578,KEEPERS!$A$3:$H$300,7,FALSE),"")</f>
        <v/>
      </c>
      <c r="AT578" s="110" t="str">
        <f>IFERROR(VLOOKUP($X578,HIT!$B$182:$AM$2000,1,FALSE),"")</f>
        <v/>
      </c>
      <c r="AU578" s="407">
        <f>IFERROR(VLOOKUP($X578,HIT!$B$182:$AM$2000,32,FALSE),0)</f>
        <v>0</v>
      </c>
      <c r="AV578" s="407">
        <f>IFERROR(VLOOKUP($X578,HIT!$B$182:$AM$2000,33,FALSE),0)</f>
        <v>0</v>
      </c>
      <c r="AW578" s="110" t="str">
        <f>IFERROR(VLOOKUP($X578,PITCH!$B$182:$AP$2000,1,FALSE),"")</f>
        <v/>
      </c>
      <c r="AX578" s="110">
        <f>IFERROR(VLOOKUP($X578,PITCH!$B$182:$AP$2000,35,FALSE),0)</f>
        <v>0</v>
      </c>
      <c r="AY578" s="110">
        <f>IFERROR(VLOOKUP($X578,PITCH!$B$182:$AP$2000,36,FALSE),0)</f>
        <v>0</v>
      </c>
      <c r="AZ578" s="408">
        <f t="shared" si="53"/>
        <v>0</v>
      </c>
      <c r="BA578" s="408" t="str">
        <f>IF(AZ578&gt;0,RANK(AZ578,AZ$3:AZ1201),"")</f>
        <v/>
      </c>
      <c r="BB578" s="408">
        <f>IFERROR(VLOOKUP($X578,HIT!$B$182:$AP$2000,31,FALSE),0)</f>
        <v>0</v>
      </c>
      <c r="BC578" s="408">
        <f>IFERROR(VLOOKUP($X578,PITCH!$B$182:$AP$2000,34,FALSE),0)</f>
        <v>0</v>
      </c>
      <c r="BE578" s="110" t="str">
        <f>IFERROR(VLOOKUP($X578,OBP!$B$182:$AN$2001,32,FALSE),"")</f>
        <v/>
      </c>
      <c r="BG578" s="110" t="str">
        <f>IFERROR(VLOOKUP($X578,OPS!$B$183:$AL$2002,31,FALSE),"")</f>
        <v/>
      </c>
      <c r="BI578" s="110" t="str">
        <f>IFERROR(VLOOKUP($X578,PITCH!$B$205:$AP$2000,34,FALSE),"")</f>
        <v/>
      </c>
      <c r="BJ578" s="110" t="str">
        <f>IFERROR(VLOOKUP($X578,PITCH!$B$205:$AP$2000,34,FALSE),"")</f>
        <v/>
      </c>
      <c r="BK578" s="110" t="str">
        <f>IFERROR(VLOOKUP($X578,PITCH!$B$205:$AP$2000,34,FALSE),"")</f>
        <v/>
      </c>
    </row>
    <row r="579" spans="1:63" x14ac:dyDescent="0.2">
      <c r="A579">
        <f t="shared" si="48"/>
        <v>7</v>
      </c>
      <c r="B579" s="110" t="s">
        <v>2198</v>
      </c>
      <c r="C579" t="str">
        <f t="shared" si="49"/>
        <v>LAA</v>
      </c>
      <c r="D579" s="209" t="s">
        <v>114</v>
      </c>
      <c r="E579" s="209" t="s">
        <v>114</v>
      </c>
      <c r="T579" s="127">
        <f t="shared" si="39"/>
        <v>577</v>
      </c>
      <c r="U579" s="81" t="str">
        <f t="shared" si="51"/>
        <v>H</v>
      </c>
      <c r="V579">
        <f>IF(U579="H",COUNTIF($U$3:$U579,"H"),"")</f>
        <v>347</v>
      </c>
      <c r="W579" t="str">
        <f>IF(U579="P",COUNTIF($U$3:$U579,"P"),"")</f>
        <v/>
      </c>
      <c r="X579" s="76" t="str">
        <f t="shared" si="52"/>
        <v>Jo Adell</v>
      </c>
      <c r="Y579" t="str">
        <f>IFERROR(VLOOKUP($X579,PITCH!$B$7:$AJ$2004,29,FALSE),"")</f>
        <v/>
      </c>
      <c r="Z579" t="str">
        <f>IFERROR(VLOOKUP($X579,PITCH!$B$7:$AJ$2004,30,FALSE),"")</f>
        <v/>
      </c>
      <c r="AA579" t="str">
        <f>IFERROR(VLOOKUP($X579,PITCH!$B$7:$AJ$2004,31,FALSE),"")</f>
        <v/>
      </c>
      <c r="AB579" t="str">
        <f>IFERROR(VLOOKUP($X579,PITCH!$B$7:$AJ$2004,1,FALSE),"")</f>
        <v/>
      </c>
      <c r="AD579" s="108" t="str">
        <f>IFERROR(VLOOKUP($X579,Prospects!$A$3:$K$281,1,FALSE),"")</f>
        <v>Jo Adell</v>
      </c>
      <c r="AE579" s="108" t="str">
        <f>IFERROR(VLOOKUP($X579,Prospects!$A$3:$K$281,9,FALSE),"")</f>
        <v>H</v>
      </c>
      <c r="AF579" s="108">
        <f>IFERROR(VLOOKUP($X579,Prospects!$A$3:$K$281,2,FALSE),"")</f>
        <v>17</v>
      </c>
      <c r="AG579" s="110">
        <f>IFERROR(VLOOKUP($X579,Prospects!$A$3:$K$281,10,FALSE),"")</f>
        <v>17</v>
      </c>
      <c r="AH579" s="110" t="str">
        <f>IFERROR(VLOOKUP($X579,Prospects!$A$3:$K$281,11,FALSE),"")</f>
        <v/>
      </c>
      <c r="AI579" s="110" t="str">
        <f>IFERROR(VLOOKUP($X579,Prospects!$A$3:$K$281,3,FALSE),"")</f>
        <v>OF</v>
      </c>
      <c r="AJ579" s="110">
        <f>IFERROR(VLOOKUP($X579,Prospects!$A$3:$K$281,4,FALSE),"")</f>
        <v>2021</v>
      </c>
      <c r="AK579" s="110">
        <f>IFERROR(VLOOKUP($X579,Prospects!$A$3:$K$281,5,FALSE),"")</f>
        <v>0</v>
      </c>
      <c r="AL579" s="110" t="str">
        <f>IFERROR(VLOOKUP($X579,Prospects!$A$3:$K$281,6,FALSE),"")</f>
        <v>LAA</v>
      </c>
      <c r="AN579" s="108" t="str">
        <f>IFERROR(VLOOKUP($X579,KEEPERS!$A$3:$H$300,1,FALSE),"")</f>
        <v/>
      </c>
      <c r="AO579" s="108" t="str">
        <f>IFERROR(VLOOKUP($X579,KEEPERS!$A$3:$H$300,5,FALSE),"")</f>
        <v/>
      </c>
      <c r="AP579" s="108" t="str">
        <f>IFERROR(VLOOKUP($X579,KEEPERS!$A$3:$H$300,2,FALSE),"")</f>
        <v/>
      </c>
      <c r="AQ579" s="110" t="str">
        <f>IFERROR(VLOOKUP($X579,KEEPERS!$A$3:$H$300,6,FALSE),"")</f>
        <v/>
      </c>
      <c r="AR579" s="110" t="str">
        <f>IFERROR(VLOOKUP($X579,KEEPERS!$A$3:$H$300,7,FALSE),"")</f>
        <v/>
      </c>
      <c r="AT579" s="110" t="str">
        <f>IFERROR(VLOOKUP($X579,HIT!$B$182:$AM$2000,1,FALSE),"")</f>
        <v/>
      </c>
      <c r="AU579" s="407">
        <f>IFERROR(VLOOKUP($X579,HIT!$B$182:$AM$2000,32,FALSE),0)</f>
        <v>0</v>
      </c>
      <c r="AV579" s="407">
        <f>IFERROR(VLOOKUP($X579,HIT!$B$182:$AM$2000,33,FALSE),0)</f>
        <v>0</v>
      </c>
      <c r="AW579" s="110" t="str">
        <f>IFERROR(VLOOKUP($X579,PITCH!$B$182:$AP$2000,1,FALSE),"")</f>
        <v/>
      </c>
      <c r="AX579" s="110">
        <f>IFERROR(VLOOKUP($X579,PITCH!$B$182:$AP$2000,35,FALSE),0)</f>
        <v>0</v>
      </c>
      <c r="AY579" s="110">
        <f>IFERROR(VLOOKUP($X579,PITCH!$B$182:$AP$2000,36,FALSE),0)</f>
        <v>0</v>
      </c>
      <c r="AZ579" s="408">
        <f t="shared" si="53"/>
        <v>0</v>
      </c>
      <c r="BA579" s="408" t="str">
        <f>IF(AZ579&gt;0,RANK(AZ579,AZ$3:AZ1202),"")</f>
        <v/>
      </c>
      <c r="BB579" s="408">
        <f>IFERROR(VLOOKUP($X579,HIT!$B$182:$AP$2000,31,FALSE),0)</f>
        <v>0</v>
      </c>
      <c r="BC579" s="408">
        <f>IFERROR(VLOOKUP($X579,PITCH!$B$182:$AP$2000,34,FALSE),0)</f>
        <v>0</v>
      </c>
      <c r="BE579" s="110" t="str">
        <f>IFERROR(VLOOKUP($X579,OBP!$B$182:$AN$2001,32,FALSE),"")</f>
        <v/>
      </c>
      <c r="BG579" s="110" t="str">
        <f>IFERROR(VLOOKUP($X579,OPS!$B$183:$AL$2002,31,FALSE),"")</f>
        <v/>
      </c>
      <c r="BI579" s="110" t="str">
        <f>IFERROR(VLOOKUP($X579,PITCH!$B$205:$AP$2000,34,FALSE),"")</f>
        <v/>
      </c>
      <c r="BJ579" s="110" t="str">
        <f>IFERROR(VLOOKUP($X579,PITCH!$B$205:$AP$2000,34,FALSE),"")</f>
        <v/>
      </c>
      <c r="BK579" s="110" t="str">
        <f>IFERROR(VLOOKUP($X579,PITCH!$B$205:$AP$2000,34,FALSE),"")</f>
        <v/>
      </c>
    </row>
    <row r="580" spans="1:63" x14ac:dyDescent="0.2">
      <c r="A580">
        <f t="shared" si="48"/>
        <v>8</v>
      </c>
      <c r="B580" s="110" t="s">
        <v>1361</v>
      </c>
      <c r="C580" t="str">
        <f t="shared" si="49"/>
        <v>CWS</v>
      </c>
      <c r="D580" s="209" t="s">
        <v>739</v>
      </c>
      <c r="E580" s="209" t="s">
        <v>739</v>
      </c>
      <c r="T580" s="127">
        <f t="shared" si="39"/>
        <v>578</v>
      </c>
      <c r="U580" s="81" t="str">
        <f t="shared" si="51"/>
        <v>P</v>
      </c>
      <c r="V580" t="str">
        <f>IF(U580="H",COUNTIF($U$3:$U580,"H"),"")</f>
        <v/>
      </c>
      <c r="W580">
        <f>IF(U580="P",COUNTIF($U$3:$U580,"P"),"")</f>
        <v>231</v>
      </c>
      <c r="X580" s="76" t="str">
        <f t="shared" si="52"/>
        <v>Dylan Cease</v>
      </c>
      <c r="Y580">
        <f>IFERROR(VLOOKUP($X580,PITCH!$B$7:$AJ$2004,29,FALSE),"")</f>
        <v>8.9440993788819867</v>
      </c>
      <c r="Z580">
        <f>IFERROR(VLOOKUP($X580,PITCH!$B$7:$AJ$2004,30,FALSE),"")</f>
        <v>5.0310559006211175</v>
      </c>
      <c r="AA580">
        <f>IFERROR(VLOOKUP($X580,PITCH!$B$7:$AJ$2004,31,FALSE),"")</f>
        <v>3.9130434782608692</v>
      </c>
      <c r="AB580" t="str">
        <f>IFERROR(VLOOKUP($X580,PITCH!$B$7:$AJ$2004,1,FALSE),"")</f>
        <v>Dylan Cease</v>
      </c>
      <c r="AD580" s="108" t="str">
        <f>IFERROR(VLOOKUP($X580,Prospects!$A$3:$K$281,1,FALSE),"")</f>
        <v>Dylan Cease</v>
      </c>
      <c r="AE580" s="108" t="str">
        <f>IFERROR(VLOOKUP($X580,Prospects!$A$3:$K$281,9,FALSE),"")</f>
        <v>P</v>
      </c>
      <c r="AF580" s="108">
        <f>IFERROR(VLOOKUP($X580,Prospects!$A$3:$K$281,2,FALSE),"")</f>
        <v>20</v>
      </c>
      <c r="AG580" s="110" t="str">
        <f>IFERROR(VLOOKUP($X580,Prospects!$A$3:$K$281,10,FALSE),"")</f>
        <v/>
      </c>
      <c r="AH580" s="110">
        <f>IFERROR(VLOOKUP($X580,Prospects!$A$3:$K$281,11,FALSE),"")</f>
        <v>3</v>
      </c>
      <c r="AI580" s="110" t="str">
        <f>IFERROR(VLOOKUP($X580,Prospects!$A$3:$K$281,3,FALSE),"")</f>
        <v>RHP</v>
      </c>
      <c r="AJ580" s="110">
        <f>IFERROR(VLOOKUP($X580,Prospects!$A$3:$K$281,4,FALSE),"")</f>
        <v>2019</v>
      </c>
      <c r="AK580" s="110">
        <f>IFERROR(VLOOKUP($X580,Prospects!$A$3:$K$281,5,FALSE),"")</f>
        <v>0</v>
      </c>
      <c r="AL580" s="110" t="str">
        <f>IFERROR(VLOOKUP($X580,Prospects!$A$3:$K$281,6,FALSE),"")</f>
        <v>CWS</v>
      </c>
      <c r="AN580" s="108" t="str">
        <f>IFERROR(VLOOKUP($X580,KEEPERS!$A$3:$H$300,1,FALSE),"")</f>
        <v/>
      </c>
      <c r="AO580" s="108" t="str">
        <f>IFERROR(VLOOKUP($X580,KEEPERS!$A$3:$H$300,5,FALSE),"")</f>
        <v/>
      </c>
      <c r="AP580" s="108" t="str">
        <f>IFERROR(VLOOKUP($X580,KEEPERS!$A$3:$H$300,2,FALSE),"")</f>
        <v/>
      </c>
      <c r="AQ580" s="110" t="str">
        <f>IFERROR(VLOOKUP($X580,KEEPERS!$A$3:$H$300,6,FALSE),"")</f>
        <v/>
      </c>
      <c r="AR580" s="110" t="str">
        <f>IFERROR(VLOOKUP($X580,KEEPERS!$A$3:$H$300,7,FALSE),"")</f>
        <v/>
      </c>
      <c r="AT580" s="110" t="str">
        <f>IFERROR(VLOOKUP($X580,HIT!$B$182:$AM$2000,1,FALSE),"")</f>
        <v/>
      </c>
      <c r="AU580" s="407">
        <f>IFERROR(VLOOKUP($X580,HIT!$B$182:$AM$2000,32,FALSE),0)</f>
        <v>0</v>
      </c>
      <c r="AV580" s="407">
        <f>IFERROR(VLOOKUP($X580,HIT!$B$182:$AM$2000,33,FALSE),0)</f>
        <v>0</v>
      </c>
      <c r="AW580" s="110" t="str">
        <f>IFERROR(VLOOKUP($X580,PITCH!$B$182:$AP$2000,1,FALSE),"")</f>
        <v>Dylan Cease</v>
      </c>
      <c r="AX580" s="110">
        <f>IFERROR(VLOOKUP($X580,PITCH!$B$182:$AP$2000,35,FALSE),0)</f>
        <v>29.300000000000004</v>
      </c>
      <c r="AY580" s="110">
        <f>IFERROR(VLOOKUP($X580,PITCH!$B$182:$AP$2000,36,FALSE),0)</f>
        <v>0</v>
      </c>
      <c r="AZ580" s="408">
        <f t="shared" si="53"/>
        <v>29.300000000000004</v>
      </c>
      <c r="BA580" s="408">
        <f>IF(AZ580&gt;0,RANK(AZ580,AZ$3:AZ1203),"")</f>
        <v>578</v>
      </c>
      <c r="BB580" s="408">
        <f>IFERROR(VLOOKUP($X580,HIT!$B$182:$AP$2000,31,FALSE),0)</f>
        <v>0</v>
      </c>
      <c r="BC580" s="408">
        <f ca="1">IFERROR(VLOOKUP($X580,PITCH!$B$182:$AP$2000,34,FALSE),0)</f>
        <v>241</v>
      </c>
      <c r="BE580" s="110" t="str">
        <f>IFERROR(VLOOKUP($X580,OBP!$B$182:$AN$2001,32,FALSE),"")</f>
        <v/>
      </c>
      <c r="BG580" s="110" t="str">
        <f>IFERROR(VLOOKUP($X580,OPS!$B$183:$AL$2002,31,FALSE),"")</f>
        <v/>
      </c>
      <c r="BI580" s="110">
        <f ca="1">IFERROR(VLOOKUP($X580,PITCH!$B$205:$AP$2000,34,FALSE),"")</f>
        <v>241</v>
      </c>
      <c r="BJ580" s="110">
        <f ca="1">IFERROR(VLOOKUP($X580,PITCH!$B$205:$AP$2000,34,FALSE),"")</f>
        <v>241</v>
      </c>
      <c r="BK580" s="110">
        <f ca="1">IFERROR(VLOOKUP($X580,PITCH!$B$205:$AP$2000,34,FALSE),"")</f>
        <v>241</v>
      </c>
    </row>
    <row r="581" spans="1:63" x14ac:dyDescent="0.2">
      <c r="A581">
        <f t="shared" si="48"/>
        <v>9</v>
      </c>
      <c r="B581" s="110" t="s">
        <v>3380</v>
      </c>
      <c r="C581" t="str">
        <f t="shared" si="49"/>
        <v>NYM</v>
      </c>
      <c r="D581" s="209" t="s">
        <v>110</v>
      </c>
      <c r="E581" s="209" t="s">
        <v>110</v>
      </c>
      <c r="T581" s="127">
        <f t="shared" si="39"/>
        <v>579</v>
      </c>
      <c r="U581" s="81" t="str">
        <f t="shared" si="51"/>
        <v>H</v>
      </c>
      <c r="V581">
        <f>IF(U581="H",COUNTIF($U$3:$U581,"H"),"")</f>
        <v>348</v>
      </c>
      <c r="W581" t="str">
        <f>IF(U581="P",COUNTIF($U$3:$U581,"P"),"")</f>
        <v/>
      </c>
      <c r="X581" s="76" t="str">
        <f t="shared" si="52"/>
        <v>Andres Gimenez</v>
      </c>
      <c r="Y581" t="str">
        <f>IFERROR(VLOOKUP($X581,PITCH!$B$7:$AJ$2004,29,FALSE),"")</f>
        <v/>
      </c>
      <c r="Z581" t="str">
        <f>IFERROR(VLOOKUP($X581,PITCH!$B$7:$AJ$2004,30,FALSE),"")</f>
        <v/>
      </c>
      <c r="AA581" t="str">
        <f>IFERROR(VLOOKUP($X581,PITCH!$B$7:$AJ$2004,31,FALSE),"")</f>
        <v/>
      </c>
      <c r="AB581" t="str">
        <f>IFERROR(VLOOKUP($X581,PITCH!$B$7:$AJ$2004,1,FALSE),"")</f>
        <v/>
      </c>
      <c r="AD581" s="108" t="str">
        <f>IFERROR(VLOOKUP($X581,Prospects!$A$3:$K$281,1,FALSE),"")</f>
        <v>Andres Gimenez</v>
      </c>
      <c r="AE581" s="108" t="str">
        <f>IFERROR(VLOOKUP($X581,Prospects!$A$3:$K$281,9,FALSE),"")</f>
        <v>H</v>
      </c>
      <c r="AF581" s="108">
        <f>IFERROR(VLOOKUP($X581,Prospects!$A$3:$K$281,2,FALSE),"")</f>
        <v>21</v>
      </c>
      <c r="AG581" s="110">
        <f>IFERROR(VLOOKUP($X581,Prospects!$A$3:$K$281,10,FALSE),"")</f>
        <v>18</v>
      </c>
      <c r="AH581" s="110" t="str">
        <f>IFERROR(VLOOKUP($X581,Prospects!$A$3:$K$281,11,FALSE),"")</f>
        <v/>
      </c>
      <c r="AI581" s="110" t="str">
        <f>IFERROR(VLOOKUP($X581,Prospects!$A$3:$K$281,3,FALSE),"")</f>
        <v>SS</v>
      </c>
      <c r="AJ581" s="110">
        <f>IFERROR(VLOOKUP($X581,Prospects!$A$3:$K$281,4,FALSE),"")</f>
        <v>2019</v>
      </c>
      <c r="AK581" s="110">
        <f>IFERROR(VLOOKUP($X581,Prospects!$A$3:$K$281,5,FALSE),"")</f>
        <v>0</v>
      </c>
      <c r="AL581" s="110" t="str">
        <f>IFERROR(VLOOKUP($X581,Prospects!$A$3:$K$281,6,FALSE),"")</f>
        <v>NYM</v>
      </c>
      <c r="AN581" s="108" t="str">
        <f>IFERROR(VLOOKUP($X581,KEEPERS!$A$3:$H$300,1,FALSE),"")</f>
        <v/>
      </c>
      <c r="AO581" s="108" t="str">
        <f>IFERROR(VLOOKUP($X581,KEEPERS!$A$3:$H$300,5,FALSE),"")</f>
        <v/>
      </c>
      <c r="AP581" s="108" t="str">
        <f>IFERROR(VLOOKUP($X581,KEEPERS!$A$3:$H$300,2,FALSE),"")</f>
        <v/>
      </c>
      <c r="AQ581" s="110" t="str">
        <f>IFERROR(VLOOKUP($X581,KEEPERS!$A$3:$H$300,6,FALSE),"")</f>
        <v/>
      </c>
      <c r="AR581" s="110" t="str">
        <f>IFERROR(VLOOKUP($X581,KEEPERS!$A$3:$H$300,7,FALSE),"")</f>
        <v/>
      </c>
      <c r="AT581" s="110" t="str">
        <f>IFERROR(VLOOKUP($X581,HIT!$B$182:$AM$2000,1,FALSE),"")</f>
        <v>Andres Gimenez</v>
      </c>
      <c r="AU581" s="407">
        <f>IFERROR(VLOOKUP($X581,HIT!$B$182:$AM$2000,32,FALSE),0)</f>
        <v>23.4</v>
      </c>
      <c r="AV581" s="407">
        <f>IFERROR(VLOOKUP($X581,HIT!$B$182:$AM$2000,33,FALSE),0)</f>
        <v>1.3764705882352941</v>
      </c>
      <c r="AW581" s="110" t="str">
        <f>IFERROR(VLOOKUP($X581,PITCH!$B$182:$AP$2000,1,FALSE),"")</f>
        <v/>
      </c>
      <c r="AX581" s="110">
        <f>IFERROR(VLOOKUP($X581,PITCH!$B$182:$AP$2000,35,FALSE),0)</f>
        <v>0</v>
      </c>
      <c r="AY581" s="110">
        <f>IFERROR(VLOOKUP($X581,PITCH!$B$182:$AP$2000,36,FALSE),0)</f>
        <v>0</v>
      </c>
      <c r="AZ581" s="408">
        <f t="shared" si="53"/>
        <v>23.4</v>
      </c>
      <c r="BA581" s="408">
        <f>IF(AZ581&gt;0,RANK(AZ581,AZ$3:AZ1204),"")</f>
        <v>589</v>
      </c>
      <c r="BB581" s="408">
        <f ca="1">IFERROR(VLOOKUP($X581,HIT!$B$182:$AP$2000,31,FALSE),0)</f>
        <v>575</v>
      </c>
      <c r="BC581" s="408">
        <f>IFERROR(VLOOKUP($X581,PITCH!$B$182:$AP$2000,34,FALSE),0)</f>
        <v>0</v>
      </c>
      <c r="BE581" s="110">
        <f>IFERROR(VLOOKUP($X581,OBP!$B$182:$AN$2001,32,FALSE),"")</f>
        <v>576</v>
      </c>
      <c r="BG581" s="110">
        <f>IFERROR(VLOOKUP($X581,OPS!$B$183:$AL$2002,31,FALSE),"")</f>
        <v>574</v>
      </c>
      <c r="BI581" s="110" t="str">
        <f>IFERROR(VLOOKUP($X581,PITCH!$B$205:$AP$2000,34,FALSE),"")</f>
        <v/>
      </c>
      <c r="BJ581" s="110" t="str">
        <f>IFERROR(VLOOKUP($X581,PITCH!$B$205:$AP$2000,34,FALSE),"")</f>
        <v/>
      </c>
      <c r="BK581" s="110" t="str">
        <f>IFERROR(VLOOKUP($X581,PITCH!$B$205:$AP$2000,34,FALSE),"")</f>
        <v/>
      </c>
    </row>
    <row r="582" spans="1:63" x14ac:dyDescent="0.2">
      <c r="A582">
        <f t="shared" si="48"/>
        <v>10</v>
      </c>
      <c r="B582" s="110" t="s">
        <v>875</v>
      </c>
      <c r="C582" t="str">
        <f t="shared" si="49"/>
        <v>ATL</v>
      </c>
      <c r="D582" s="209" t="s">
        <v>116</v>
      </c>
      <c r="E582" s="209" t="s">
        <v>116</v>
      </c>
      <c r="T582" s="127">
        <f t="shared" si="39"/>
        <v>580</v>
      </c>
      <c r="U582" s="81" t="str">
        <f t="shared" si="51"/>
        <v>H</v>
      </c>
      <c r="V582">
        <f>IF(U582="H",COUNTIF($U$3:$U582,"H"),"")</f>
        <v>349</v>
      </c>
      <c r="W582" t="str">
        <f>IF(U582="P",COUNTIF($U$3:$U582,"P"),"")</f>
        <v/>
      </c>
      <c r="X582" s="76" t="str">
        <f t="shared" si="52"/>
        <v>Austin Riley</v>
      </c>
      <c r="Y582" t="str">
        <f>IFERROR(VLOOKUP($X582,PITCH!$B$7:$AJ$2004,29,FALSE),"")</f>
        <v/>
      </c>
      <c r="Z582" t="str">
        <f>IFERROR(VLOOKUP($X582,PITCH!$B$7:$AJ$2004,30,FALSE),"")</f>
        <v/>
      </c>
      <c r="AA582" t="str">
        <f>IFERROR(VLOOKUP($X582,PITCH!$B$7:$AJ$2004,31,FALSE),"")</f>
        <v/>
      </c>
      <c r="AB582" t="str">
        <f>IFERROR(VLOOKUP($X582,PITCH!$B$7:$AJ$2004,1,FALSE),"")</f>
        <v/>
      </c>
      <c r="AD582" s="108" t="str">
        <f>IFERROR(VLOOKUP($X582,Prospects!$A$3:$K$281,1,FALSE),"")</f>
        <v>Austin Riley</v>
      </c>
      <c r="AE582" s="108" t="str">
        <f>IFERROR(VLOOKUP($X582,Prospects!$A$3:$K$281,9,FALSE),"")</f>
        <v>H</v>
      </c>
      <c r="AF582" s="108">
        <f>IFERROR(VLOOKUP($X582,Prospects!$A$3:$K$281,2,FALSE),"")</f>
        <v>24</v>
      </c>
      <c r="AG582" s="110">
        <f>IFERROR(VLOOKUP($X582,Prospects!$A$3:$K$281,10,FALSE),"")</f>
        <v>21</v>
      </c>
      <c r="AH582" s="110" t="str">
        <f>IFERROR(VLOOKUP($X582,Prospects!$A$3:$K$281,11,FALSE),"")</f>
        <v/>
      </c>
      <c r="AI582" s="110" t="str">
        <f>IFERROR(VLOOKUP($X582,Prospects!$A$3:$K$281,3,FALSE),"")</f>
        <v>3B</v>
      </c>
      <c r="AJ582" s="110">
        <f>IFERROR(VLOOKUP($X582,Prospects!$A$3:$K$281,4,FALSE),"")</f>
        <v>2019</v>
      </c>
      <c r="AK582" s="110">
        <f>IFERROR(VLOOKUP($X582,Prospects!$A$3:$K$281,5,FALSE),"")</f>
        <v>0</v>
      </c>
      <c r="AL582" s="110" t="str">
        <f>IFERROR(VLOOKUP($X582,Prospects!$A$3:$K$281,6,FALSE),"")</f>
        <v>ATL</v>
      </c>
      <c r="AN582" s="108" t="str">
        <f>IFERROR(VLOOKUP($X582,KEEPERS!$A$3:$H$300,1,FALSE),"")</f>
        <v/>
      </c>
      <c r="AO582" s="108" t="str">
        <f>IFERROR(VLOOKUP($X582,KEEPERS!$A$3:$H$300,5,FALSE),"")</f>
        <v/>
      </c>
      <c r="AP582" s="108" t="str">
        <f>IFERROR(VLOOKUP($X582,KEEPERS!$A$3:$H$300,2,FALSE),"")</f>
        <v/>
      </c>
      <c r="AQ582" s="110" t="str">
        <f>IFERROR(VLOOKUP($X582,KEEPERS!$A$3:$H$300,6,FALSE),"")</f>
        <v/>
      </c>
      <c r="AR582" s="110" t="str">
        <f>IFERROR(VLOOKUP($X582,KEEPERS!$A$3:$H$300,7,FALSE),"")</f>
        <v/>
      </c>
      <c r="AT582" s="110" t="str">
        <f>IFERROR(VLOOKUP($X582,HIT!$B$182:$AM$2000,1,FALSE),"")</f>
        <v>Austin Riley</v>
      </c>
      <c r="AU582" s="407">
        <f>IFERROR(VLOOKUP($X582,HIT!$B$182:$AM$2000,32,FALSE),0)</f>
        <v>54.499999999999986</v>
      </c>
      <c r="AV582" s="407">
        <f>IFERROR(VLOOKUP($X582,HIT!$B$182:$AM$2000,33,FALSE),0)</f>
        <v>1.5571428571428567</v>
      </c>
      <c r="AW582" s="110" t="str">
        <f>IFERROR(VLOOKUP($X582,PITCH!$B$182:$AP$2000,1,FALSE),"")</f>
        <v/>
      </c>
      <c r="AX582" s="110">
        <f>IFERROR(VLOOKUP($X582,PITCH!$B$182:$AP$2000,35,FALSE),0)</f>
        <v>0</v>
      </c>
      <c r="AY582" s="110">
        <f>IFERROR(VLOOKUP($X582,PITCH!$B$182:$AP$2000,36,FALSE),0)</f>
        <v>0</v>
      </c>
      <c r="AZ582" s="408">
        <f t="shared" si="53"/>
        <v>54.499999999999986</v>
      </c>
      <c r="BA582" s="408">
        <f>IF(AZ582&gt;0,RANK(AZ582,AZ$3:AZ1205),"")</f>
        <v>568</v>
      </c>
      <c r="BB582" s="408">
        <f ca="1">IFERROR(VLOOKUP($X582,HIT!$B$182:$AP$2000,31,FALSE),0)</f>
        <v>174</v>
      </c>
      <c r="BC582" s="408">
        <f>IFERROR(VLOOKUP($X582,PITCH!$B$182:$AP$2000,34,FALSE),0)</f>
        <v>0</v>
      </c>
      <c r="BE582" s="110">
        <f>IFERROR(VLOOKUP($X582,OBP!$B$182:$AN$2001,32,FALSE),"")</f>
        <v>471</v>
      </c>
      <c r="BG582" s="110">
        <f>IFERROR(VLOOKUP($X582,OPS!$B$183:$AL$2002,31,FALSE),"")</f>
        <v>460</v>
      </c>
      <c r="BI582" s="110" t="str">
        <f>IFERROR(VLOOKUP($X582,PITCH!$B$205:$AP$2000,34,FALSE),"")</f>
        <v/>
      </c>
      <c r="BJ582" s="110" t="str">
        <f>IFERROR(VLOOKUP($X582,PITCH!$B$205:$AP$2000,34,FALSE),"")</f>
        <v/>
      </c>
      <c r="BK582" s="110" t="str">
        <f>IFERROR(VLOOKUP($X582,PITCH!$B$205:$AP$2000,34,FALSE),"")</f>
        <v/>
      </c>
    </row>
    <row r="583" spans="1:63" x14ac:dyDescent="0.2">
      <c r="A583">
        <f t="shared" si="48"/>
        <v>11</v>
      </c>
      <c r="B583" s="110" t="s">
        <v>2187</v>
      </c>
      <c r="C583" t="str">
        <f t="shared" si="49"/>
        <v>CWS</v>
      </c>
      <c r="D583" s="209" t="s">
        <v>114</v>
      </c>
      <c r="E583" s="209" t="s">
        <v>114</v>
      </c>
      <c r="T583" s="127">
        <f t="shared" si="39"/>
        <v>581</v>
      </c>
      <c r="U583" s="81" t="str">
        <f t="shared" si="51"/>
        <v>H</v>
      </c>
      <c r="V583">
        <f>IF(U583="H",COUNTIF($U$3:$U583,"H"),"")</f>
        <v>350</v>
      </c>
      <c r="W583" t="str">
        <f>IF(U583="P",COUNTIF($U$3:$U583,"P"),"")</f>
        <v/>
      </c>
      <c r="X583" s="76" t="str">
        <f t="shared" si="52"/>
        <v>Luis Robert</v>
      </c>
      <c r="Y583" t="str">
        <f>IFERROR(VLOOKUP($X583,PITCH!$B$7:$AJ$2004,29,FALSE),"")</f>
        <v/>
      </c>
      <c r="Z583" t="str">
        <f>IFERROR(VLOOKUP($X583,PITCH!$B$7:$AJ$2004,30,FALSE),"")</f>
        <v/>
      </c>
      <c r="AA583" t="str">
        <f>IFERROR(VLOOKUP($X583,PITCH!$B$7:$AJ$2004,31,FALSE),"")</f>
        <v/>
      </c>
      <c r="AB583" t="str">
        <f>IFERROR(VLOOKUP($X583,PITCH!$B$7:$AJ$2004,1,FALSE),"")</f>
        <v/>
      </c>
      <c r="AD583" s="108" t="str">
        <f>IFERROR(VLOOKUP($X583,Prospects!$A$3:$K$281,1,FALSE),"")</f>
        <v>Luis Robert</v>
      </c>
      <c r="AE583" s="108" t="str">
        <f>IFERROR(VLOOKUP($X583,Prospects!$A$3:$K$281,9,FALSE),"")</f>
        <v>H</v>
      </c>
      <c r="AF583" s="108">
        <f>IFERROR(VLOOKUP($X583,Prospects!$A$3:$K$281,2,FALSE),"")</f>
        <v>25</v>
      </c>
      <c r="AG583" s="110">
        <f>IFERROR(VLOOKUP($X583,Prospects!$A$3:$K$281,10,FALSE),"")</f>
        <v>22</v>
      </c>
      <c r="AH583" s="110" t="str">
        <f>IFERROR(VLOOKUP($X583,Prospects!$A$3:$K$281,11,FALSE),"")</f>
        <v/>
      </c>
      <c r="AI583" s="110" t="str">
        <f>IFERROR(VLOOKUP($X583,Prospects!$A$3:$K$281,3,FALSE),"")</f>
        <v>OF</v>
      </c>
      <c r="AJ583" s="110">
        <f>IFERROR(VLOOKUP($X583,Prospects!$A$3:$K$281,4,FALSE),"")</f>
        <v>2020</v>
      </c>
      <c r="AK583" s="110">
        <f>IFERROR(VLOOKUP($X583,Prospects!$A$3:$K$281,5,FALSE),"")</f>
        <v>0</v>
      </c>
      <c r="AL583" s="110" t="str">
        <f>IFERROR(VLOOKUP($X583,Prospects!$A$3:$K$281,6,FALSE),"")</f>
        <v>CWS</v>
      </c>
      <c r="AN583" s="108" t="str">
        <f>IFERROR(VLOOKUP($X583,KEEPERS!$A$3:$H$300,1,FALSE),"")</f>
        <v/>
      </c>
      <c r="AO583" s="108" t="str">
        <f>IFERROR(VLOOKUP($X583,KEEPERS!$A$3:$H$300,5,FALSE),"")</f>
        <v/>
      </c>
      <c r="AP583" s="108" t="str">
        <f>IFERROR(VLOOKUP($X583,KEEPERS!$A$3:$H$300,2,FALSE),"")</f>
        <v/>
      </c>
      <c r="AQ583" s="110" t="str">
        <f>IFERROR(VLOOKUP($X583,KEEPERS!$A$3:$H$300,6,FALSE),"")</f>
        <v/>
      </c>
      <c r="AR583" s="110" t="str">
        <f>IFERROR(VLOOKUP($X583,KEEPERS!$A$3:$H$300,7,FALSE),"")</f>
        <v/>
      </c>
      <c r="AT583" s="110" t="str">
        <f>IFERROR(VLOOKUP($X583,HIT!$B$182:$AM$2000,1,FALSE),"")</f>
        <v/>
      </c>
      <c r="AU583" s="407">
        <f>IFERROR(VLOOKUP($X583,HIT!$B$182:$AM$2000,32,FALSE),0)</f>
        <v>0</v>
      </c>
      <c r="AV583" s="407">
        <f>IFERROR(VLOOKUP($X583,HIT!$B$182:$AM$2000,33,FALSE),0)</f>
        <v>0</v>
      </c>
      <c r="AW583" s="110" t="str">
        <f>IFERROR(VLOOKUP($X583,PITCH!$B$182:$AP$2000,1,FALSE),"")</f>
        <v/>
      </c>
      <c r="AX583" s="110">
        <f>IFERROR(VLOOKUP($X583,PITCH!$B$182:$AP$2000,35,FALSE),0)</f>
        <v>0</v>
      </c>
      <c r="AY583" s="110">
        <f>IFERROR(VLOOKUP($X583,PITCH!$B$182:$AP$2000,36,FALSE),0)</f>
        <v>0</v>
      </c>
      <c r="AZ583" s="408">
        <f t="shared" si="53"/>
        <v>0</v>
      </c>
      <c r="BA583" s="408" t="str">
        <f>IF(AZ583&gt;0,RANK(AZ583,AZ$3:AZ1206),"")</f>
        <v/>
      </c>
      <c r="BB583" s="408">
        <f>IFERROR(VLOOKUP($X583,HIT!$B$182:$AP$2000,31,FALSE),0)</f>
        <v>0</v>
      </c>
      <c r="BC583" s="408">
        <f>IFERROR(VLOOKUP($X583,PITCH!$B$182:$AP$2000,34,FALSE),0)</f>
        <v>0</v>
      </c>
      <c r="BE583" s="110" t="str">
        <f>IFERROR(VLOOKUP($X583,OBP!$B$182:$AN$2001,32,FALSE),"")</f>
        <v/>
      </c>
      <c r="BG583" s="110" t="str">
        <f>IFERROR(VLOOKUP($X583,OPS!$B$183:$AL$2002,31,FALSE),"")</f>
        <v/>
      </c>
      <c r="BI583" s="110" t="str">
        <f>IFERROR(VLOOKUP($X583,PITCH!$B$205:$AP$2000,34,FALSE),"")</f>
        <v/>
      </c>
      <c r="BJ583" s="110" t="str">
        <f>IFERROR(VLOOKUP($X583,PITCH!$B$205:$AP$2000,34,FALSE),"")</f>
        <v/>
      </c>
      <c r="BK583" s="110" t="str">
        <f>IFERROR(VLOOKUP($X583,PITCH!$B$205:$AP$2000,34,FALSE),"")</f>
        <v/>
      </c>
    </row>
    <row r="584" spans="1:63" x14ac:dyDescent="0.2">
      <c r="A584">
        <f t="shared" si="48"/>
        <v>12</v>
      </c>
      <c r="B584" s="110" t="s">
        <v>2200</v>
      </c>
      <c r="C584" t="str">
        <f t="shared" si="49"/>
        <v>HOU</v>
      </c>
      <c r="D584" s="209" t="s">
        <v>114</v>
      </c>
      <c r="E584" s="209" t="s">
        <v>114</v>
      </c>
      <c r="T584" s="127">
        <f t="shared" si="39"/>
        <v>582</v>
      </c>
      <c r="U584" s="81" t="str">
        <f t="shared" si="51"/>
        <v>H</v>
      </c>
      <c r="V584">
        <f>IF(U584="H",COUNTIF($U$3:$U584,"H"),"")</f>
        <v>351</v>
      </c>
      <c r="W584" t="str">
        <f>IF(U584="P",COUNTIF($U$3:$U584,"P"),"")</f>
        <v/>
      </c>
      <c r="X584" s="76" t="str">
        <f t="shared" si="52"/>
        <v>Yordan Alvarez</v>
      </c>
      <c r="Y584" t="str">
        <f>IFERROR(VLOOKUP($X584,PITCH!$B$7:$AJ$2004,29,FALSE),"")</f>
        <v/>
      </c>
      <c r="Z584" t="str">
        <f>IFERROR(VLOOKUP($X584,PITCH!$B$7:$AJ$2004,30,FALSE),"")</f>
        <v/>
      </c>
      <c r="AA584" t="str">
        <f>IFERROR(VLOOKUP($X584,PITCH!$B$7:$AJ$2004,31,FALSE),"")</f>
        <v/>
      </c>
      <c r="AB584" t="str">
        <f>IFERROR(VLOOKUP($X584,PITCH!$B$7:$AJ$2004,1,FALSE),"")</f>
        <v/>
      </c>
      <c r="AD584" s="108" t="str">
        <f>IFERROR(VLOOKUP($X584,Prospects!$A$3:$K$281,1,FALSE),"")</f>
        <v>Yordan Alvarez</v>
      </c>
      <c r="AE584" s="108" t="str">
        <f>IFERROR(VLOOKUP($X584,Prospects!$A$3:$K$281,9,FALSE),"")</f>
        <v>H</v>
      </c>
      <c r="AF584" s="108">
        <f>IFERROR(VLOOKUP($X584,Prospects!$A$3:$K$281,2,FALSE),"")</f>
        <v>27</v>
      </c>
      <c r="AG584" s="110">
        <f>IFERROR(VLOOKUP($X584,Prospects!$A$3:$K$281,10,FALSE),"")</f>
        <v>24</v>
      </c>
      <c r="AH584" s="110" t="str">
        <f>IFERROR(VLOOKUP($X584,Prospects!$A$3:$K$281,11,FALSE),"")</f>
        <v/>
      </c>
      <c r="AI584" s="110" t="str">
        <f>IFERROR(VLOOKUP($X584,Prospects!$A$3:$K$281,3,FALSE),"")</f>
        <v>OF</v>
      </c>
      <c r="AJ584" s="110">
        <f>IFERROR(VLOOKUP($X584,Prospects!$A$3:$K$281,4,FALSE),"")</f>
        <v>2019</v>
      </c>
      <c r="AK584" s="110">
        <f>IFERROR(VLOOKUP($X584,Prospects!$A$3:$K$281,5,FALSE),"")</f>
        <v>0</v>
      </c>
      <c r="AL584" s="110" t="str">
        <f>IFERROR(VLOOKUP($X584,Prospects!$A$3:$K$281,6,FALSE),"")</f>
        <v>HOU</v>
      </c>
      <c r="AN584" s="108" t="str">
        <f>IFERROR(VLOOKUP($X584,KEEPERS!$A$3:$H$300,1,FALSE),"")</f>
        <v/>
      </c>
      <c r="AO584" s="108" t="str">
        <f>IFERROR(VLOOKUP($X584,KEEPERS!$A$3:$H$300,5,FALSE),"")</f>
        <v/>
      </c>
      <c r="AP584" s="108" t="str">
        <f>IFERROR(VLOOKUP($X584,KEEPERS!$A$3:$H$300,2,FALSE),"")</f>
        <v/>
      </c>
      <c r="AQ584" s="110" t="str">
        <f>IFERROR(VLOOKUP($X584,KEEPERS!$A$3:$H$300,6,FALSE),"")</f>
        <v/>
      </c>
      <c r="AR584" s="110" t="str">
        <f>IFERROR(VLOOKUP($X584,KEEPERS!$A$3:$H$300,7,FALSE),"")</f>
        <v/>
      </c>
      <c r="AT584" s="110" t="str">
        <f>IFERROR(VLOOKUP($X584,HIT!$B$182:$AM$2000,1,FALSE),"")</f>
        <v>Yordan Alvarez</v>
      </c>
      <c r="AU584" s="407">
        <f>IFERROR(VLOOKUP($X584,HIT!$B$182:$AM$2000,32,FALSE),0)</f>
        <v>28.7</v>
      </c>
      <c r="AV584" s="407">
        <f>IFERROR(VLOOKUP($X584,HIT!$B$182:$AM$2000,33,FALSE),0)</f>
        <v>1.6882352941176471</v>
      </c>
      <c r="AW584" s="110" t="str">
        <f>IFERROR(VLOOKUP($X584,PITCH!$B$182:$AP$2000,1,FALSE),"")</f>
        <v/>
      </c>
      <c r="AX584" s="110">
        <f>IFERROR(VLOOKUP($X584,PITCH!$B$182:$AP$2000,35,FALSE),0)</f>
        <v>0</v>
      </c>
      <c r="AY584" s="110">
        <f>IFERROR(VLOOKUP($X584,PITCH!$B$182:$AP$2000,36,FALSE),0)</f>
        <v>0</v>
      </c>
      <c r="AZ584" s="408">
        <f t="shared" si="53"/>
        <v>28.7</v>
      </c>
      <c r="BA584" s="408">
        <f>IF(AZ584&gt;0,RANK(AZ584,AZ$3:AZ1207),"")</f>
        <v>580</v>
      </c>
      <c r="BB584" s="408">
        <f ca="1">IFERROR(VLOOKUP($X584,HIT!$B$182:$AP$2000,31,FALSE),0)</f>
        <v>182</v>
      </c>
      <c r="BC584" s="408">
        <f>IFERROR(VLOOKUP($X584,PITCH!$B$182:$AP$2000,34,FALSE),0)</f>
        <v>0</v>
      </c>
      <c r="BE584" s="110">
        <f>IFERROR(VLOOKUP($X584,OBP!$B$182:$AN$2001,32,FALSE),"")</f>
        <v>520</v>
      </c>
      <c r="BG584" s="110">
        <f>IFERROR(VLOOKUP($X584,OPS!$B$183:$AL$2002,31,FALSE),"")</f>
        <v>514</v>
      </c>
      <c r="BI584" s="110" t="str">
        <f>IFERROR(VLOOKUP($X584,PITCH!$B$205:$AP$2000,34,FALSE),"")</f>
        <v/>
      </c>
      <c r="BJ584" s="110" t="str">
        <f>IFERROR(VLOOKUP($X584,PITCH!$B$205:$AP$2000,34,FALSE),"")</f>
        <v/>
      </c>
      <c r="BK584" s="110" t="str">
        <f>IFERROR(VLOOKUP($X584,PITCH!$B$205:$AP$2000,34,FALSE),"")</f>
        <v/>
      </c>
    </row>
    <row r="585" spans="1:63" x14ac:dyDescent="0.2">
      <c r="A585">
        <f t="shared" si="48"/>
        <v>13</v>
      </c>
      <c r="B585" s="110" t="s">
        <v>3381</v>
      </c>
      <c r="C585" t="str">
        <f t="shared" si="49"/>
        <v>STL</v>
      </c>
      <c r="D585" s="209" t="s">
        <v>116</v>
      </c>
      <c r="E585" s="209" t="s">
        <v>116</v>
      </c>
      <c r="T585" s="127">
        <f t="shared" si="39"/>
        <v>583</v>
      </c>
      <c r="U585" s="81" t="str">
        <f t="shared" si="51"/>
        <v>H</v>
      </c>
      <c r="V585">
        <f>IF(U585="H",COUNTIF($U$3:$U585,"H"),"")</f>
        <v>352</v>
      </c>
      <c r="W585" t="str">
        <f>IF(U585="P",COUNTIF($U$3:$U585,"P"),"")</f>
        <v/>
      </c>
      <c r="X585" s="76" t="str">
        <f t="shared" si="52"/>
        <v>Nolan Gorman</v>
      </c>
      <c r="Y585" t="str">
        <f>IFERROR(VLOOKUP($X585,PITCH!$B$7:$AJ$2004,29,FALSE),"")</f>
        <v/>
      </c>
      <c r="Z585" t="str">
        <f>IFERROR(VLOOKUP($X585,PITCH!$B$7:$AJ$2004,30,FALSE),"")</f>
        <v/>
      </c>
      <c r="AA585" t="str">
        <f>IFERROR(VLOOKUP($X585,PITCH!$B$7:$AJ$2004,31,FALSE),"")</f>
        <v/>
      </c>
      <c r="AB585" t="str">
        <f>IFERROR(VLOOKUP($X585,PITCH!$B$7:$AJ$2004,1,FALSE),"")</f>
        <v/>
      </c>
      <c r="AD585" s="108" t="str">
        <f>IFERROR(VLOOKUP($X585,Prospects!$A$3:$K$281,1,FALSE),"")</f>
        <v>Nolan Gorman</v>
      </c>
      <c r="AE585" s="108" t="str">
        <f>IFERROR(VLOOKUP($X585,Prospects!$A$3:$K$281,9,FALSE),"")</f>
        <v>H</v>
      </c>
      <c r="AF585" s="108">
        <f>IFERROR(VLOOKUP($X585,Prospects!$A$3:$K$281,2,FALSE),"")</f>
        <v>28</v>
      </c>
      <c r="AG585" s="110">
        <f>IFERROR(VLOOKUP($X585,Prospects!$A$3:$K$281,10,FALSE),"")</f>
        <v>25</v>
      </c>
      <c r="AH585" s="110" t="str">
        <f>IFERROR(VLOOKUP($X585,Prospects!$A$3:$K$281,11,FALSE),"")</f>
        <v/>
      </c>
      <c r="AI585" s="110" t="str">
        <f>IFERROR(VLOOKUP($X585,Prospects!$A$3:$K$281,3,FALSE),"")</f>
        <v>3B</v>
      </c>
      <c r="AJ585" s="110">
        <f>IFERROR(VLOOKUP($X585,Prospects!$A$3:$K$281,4,FALSE),"")</f>
        <v>2021</v>
      </c>
      <c r="AK585" s="110">
        <f>IFERROR(VLOOKUP($X585,Prospects!$A$3:$K$281,5,FALSE),"")</f>
        <v>0</v>
      </c>
      <c r="AL585" s="110" t="str">
        <f>IFERROR(VLOOKUP($X585,Prospects!$A$3:$K$281,6,FALSE),"")</f>
        <v>STL</v>
      </c>
      <c r="AN585" s="108" t="str">
        <f>IFERROR(VLOOKUP($X585,KEEPERS!$A$3:$H$300,1,FALSE),"")</f>
        <v/>
      </c>
      <c r="AO585" s="108" t="str">
        <f>IFERROR(VLOOKUP($X585,KEEPERS!$A$3:$H$300,5,FALSE),"")</f>
        <v/>
      </c>
      <c r="AP585" s="108" t="str">
        <f>IFERROR(VLOOKUP($X585,KEEPERS!$A$3:$H$300,2,FALSE),"")</f>
        <v/>
      </c>
      <c r="AQ585" s="110" t="str">
        <f>IFERROR(VLOOKUP($X585,KEEPERS!$A$3:$H$300,6,FALSE),"")</f>
        <v/>
      </c>
      <c r="AR585" s="110" t="str">
        <f>IFERROR(VLOOKUP($X585,KEEPERS!$A$3:$H$300,7,FALSE),"")</f>
        <v/>
      </c>
      <c r="AT585" s="110" t="str">
        <f>IFERROR(VLOOKUP($X585,HIT!$B$182:$AM$2000,1,FALSE),"")</f>
        <v/>
      </c>
      <c r="AU585" s="407">
        <f>IFERROR(VLOOKUP($X585,HIT!$B$182:$AM$2000,32,FALSE),0)</f>
        <v>0</v>
      </c>
      <c r="AV585" s="407">
        <f>IFERROR(VLOOKUP($X585,HIT!$B$182:$AM$2000,33,FALSE),0)</f>
        <v>0</v>
      </c>
      <c r="AW585" s="110" t="str">
        <f>IFERROR(VLOOKUP($X585,PITCH!$B$182:$AP$2000,1,FALSE),"")</f>
        <v/>
      </c>
      <c r="AX585" s="110">
        <f>IFERROR(VLOOKUP($X585,PITCH!$B$182:$AP$2000,35,FALSE),0)</f>
        <v>0</v>
      </c>
      <c r="AY585" s="110">
        <f>IFERROR(VLOOKUP($X585,PITCH!$B$182:$AP$2000,36,FALSE),0)</f>
        <v>0</v>
      </c>
      <c r="AZ585" s="408">
        <f t="shared" si="53"/>
        <v>0</v>
      </c>
      <c r="BA585" s="408" t="str">
        <f>IF(AZ585&gt;0,RANK(AZ585,AZ$3:AZ1208),"")</f>
        <v/>
      </c>
      <c r="BB585" s="408">
        <f>IFERROR(VLOOKUP($X585,HIT!$B$182:$AP$2000,31,FALSE),0)</f>
        <v>0</v>
      </c>
      <c r="BC585" s="408">
        <f>IFERROR(VLOOKUP($X585,PITCH!$B$182:$AP$2000,34,FALSE),0)</f>
        <v>0</v>
      </c>
      <c r="BE585" s="110" t="str">
        <f>IFERROR(VLOOKUP($X585,OBP!$B$182:$AN$2001,32,FALSE),"")</f>
        <v/>
      </c>
      <c r="BG585" s="110" t="str">
        <f>IFERROR(VLOOKUP($X585,OPS!$B$183:$AL$2002,31,FALSE),"")</f>
        <v/>
      </c>
      <c r="BI585" s="110" t="str">
        <f>IFERROR(VLOOKUP($X585,PITCH!$B$205:$AP$2000,34,FALSE),"")</f>
        <v/>
      </c>
      <c r="BJ585" s="110" t="str">
        <f>IFERROR(VLOOKUP($X585,PITCH!$B$205:$AP$2000,34,FALSE),"")</f>
        <v/>
      </c>
      <c r="BK585" s="110" t="str">
        <f>IFERROR(VLOOKUP($X585,PITCH!$B$205:$AP$2000,34,FALSE),"")</f>
        <v/>
      </c>
    </row>
    <row r="586" spans="1:63" x14ac:dyDescent="0.2">
      <c r="A586">
        <f t="shared" si="48"/>
        <v>14</v>
      </c>
      <c r="B586" s="110" t="s">
        <v>3382</v>
      </c>
      <c r="C586" t="str">
        <f t="shared" si="49"/>
        <v>CWS</v>
      </c>
      <c r="D586" s="209" t="s">
        <v>118</v>
      </c>
      <c r="E586" s="209" t="s">
        <v>118</v>
      </c>
      <c r="T586" s="127">
        <f t="shared" si="39"/>
        <v>584</v>
      </c>
      <c r="U586" s="81" t="str">
        <f t="shared" si="51"/>
        <v>H</v>
      </c>
      <c r="V586">
        <f>IF(U586="H",COUNTIF($U$3:$U586,"H"),"")</f>
        <v>353</v>
      </c>
      <c r="W586" t="str">
        <f>IF(U586="P",COUNTIF($U$3:$U586,"P"),"")</f>
        <v/>
      </c>
      <c r="X586" s="76" t="str">
        <f t="shared" si="52"/>
        <v>Nick Madrigal</v>
      </c>
      <c r="Y586" t="str">
        <f>IFERROR(VLOOKUP($X586,PITCH!$B$7:$AJ$2004,29,FALSE),"")</f>
        <v/>
      </c>
      <c r="Z586" t="str">
        <f>IFERROR(VLOOKUP($X586,PITCH!$B$7:$AJ$2004,30,FALSE),"")</f>
        <v/>
      </c>
      <c r="AA586" t="str">
        <f>IFERROR(VLOOKUP($X586,PITCH!$B$7:$AJ$2004,31,FALSE),"")</f>
        <v/>
      </c>
      <c r="AB586" t="str">
        <f>IFERROR(VLOOKUP($X586,PITCH!$B$7:$AJ$2004,1,FALSE),"")</f>
        <v/>
      </c>
      <c r="AD586" s="108" t="str">
        <f>IFERROR(VLOOKUP($X586,Prospects!$A$3:$K$281,1,FALSE),"")</f>
        <v>Nick Madrigal</v>
      </c>
      <c r="AE586" s="108" t="str">
        <f>IFERROR(VLOOKUP($X586,Prospects!$A$3:$K$281,9,FALSE),"")</f>
        <v>H</v>
      </c>
      <c r="AF586" s="108">
        <f>IFERROR(VLOOKUP($X586,Prospects!$A$3:$K$281,2,FALSE),"")</f>
        <v>29</v>
      </c>
      <c r="AG586" s="110">
        <f>IFERROR(VLOOKUP($X586,Prospects!$A$3:$K$281,10,FALSE),"")</f>
        <v>26</v>
      </c>
      <c r="AH586" s="110" t="str">
        <f>IFERROR(VLOOKUP($X586,Prospects!$A$3:$K$281,11,FALSE),"")</f>
        <v/>
      </c>
      <c r="AI586" s="110" t="str">
        <f>IFERROR(VLOOKUP($X586,Prospects!$A$3:$K$281,3,FALSE),"")</f>
        <v>2B</v>
      </c>
      <c r="AJ586" s="110">
        <f>IFERROR(VLOOKUP($X586,Prospects!$A$3:$K$281,4,FALSE),"")</f>
        <v>2020</v>
      </c>
      <c r="AK586" s="110">
        <f>IFERROR(VLOOKUP($X586,Prospects!$A$3:$K$281,5,FALSE),"")</f>
        <v>0</v>
      </c>
      <c r="AL586" s="110" t="str">
        <f>IFERROR(VLOOKUP($X586,Prospects!$A$3:$K$281,6,FALSE),"")</f>
        <v>CWS</v>
      </c>
      <c r="AN586" s="108" t="str">
        <f>IFERROR(VLOOKUP($X586,KEEPERS!$A$3:$H$300,1,FALSE),"")</f>
        <v/>
      </c>
      <c r="AO586" s="108" t="str">
        <f>IFERROR(VLOOKUP($X586,KEEPERS!$A$3:$H$300,5,FALSE),"")</f>
        <v/>
      </c>
      <c r="AP586" s="108" t="str">
        <f>IFERROR(VLOOKUP($X586,KEEPERS!$A$3:$H$300,2,FALSE),"")</f>
        <v/>
      </c>
      <c r="AQ586" s="110" t="str">
        <f>IFERROR(VLOOKUP($X586,KEEPERS!$A$3:$H$300,6,FALSE),"")</f>
        <v/>
      </c>
      <c r="AR586" s="110" t="str">
        <f>IFERROR(VLOOKUP($X586,KEEPERS!$A$3:$H$300,7,FALSE),"")</f>
        <v/>
      </c>
      <c r="AT586" s="110" t="str">
        <f>IFERROR(VLOOKUP($X586,HIT!$B$182:$AM$2000,1,FALSE),"")</f>
        <v/>
      </c>
      <c r="AU586" s="407">
        <f>IFERROR(VLOOKUP($X586,HIT!$B$182:$AM$2000,32,FALSE),0)</f>
        <v>0</v>
      </c>
      <c r="AV586" s="407">
        <f>IFERROR(VLOOKUP($X586,HIT!$B$182:$AM$2000,33,FALSE),0)</f>
        <v>0</v>
      </c>
      <c r="AW586" s="110" t="str">
        <f>IFERROR(VLOOKUP($X586,PITCH!$B$182:$AP$2000,1,FALSE),"")</f>
        <v/>
      </c>
      <c r="AX586" s="110">
        <f>IFERROR(VLOOKUP($X586,PITCH!$B$182:$AP$2000,35,FALSE),0)</f>
        <v>0</v>
      </c>
      <c r="AY586" s="110">
        <f>IFERROR(VLOOKUP($X586,PITCH!$B$182:$AP$2000,36,FALSE),0)</f>
        <v>0</v>
      </c>
      <c r="AZ586" s="408">
        <f t="shared" si="53"/>
        <v>0</v>
      </c>
      <c r="BA586" s="408" t="str">
        <f>IF(AZ586&gt;0,RANK(AZ586,AZ$3:AZ1209),"")</f>
        <v/>
      </c>
      <c r="BB586" s="408">
        <f>IFERROR(VLOOKUP($X586,HIT!$B$182:$AP$2000,31,FALSE),0)</f>
        <v>0</v>
      </c>
      <c r="BC586" s="408">
        <f>IFERROR(VLOOKUP($X586,PITCH!$B$182:$AP$2000,34,FALSE),0)</f>
        <v>0</v>
      </c>
      <c r="BE586" s="110" t="str">
        <f>IFERROR(VLOOKUP($X586,OBP!$B$182:$AN$2001,32,FALSE),"")</f>
        <v/>
      </c>
      <c r="BG586" s="110" t="str">
        <f>IFERROR(VLOOKUP($X586,OPS!$B$183:$AL$2002,31,FALSE),"")</f>
        <v/>
      </c>
      <c r="BI586" s="110" t="str">
        <f>IFERROR(VLOOKUP($X586,PITCH!$B$205:$AP$2000,34,FALSE),"")</f>
        <v/>
      </c>
      <c r="BJ586" s="110" t="str">
        <f>IFERROR(VLOOKUP($X586,PITCH!$B$205:$AP$2000,34,FALSE),"")</f>
        <v/>
      </c>
      <c r="BK586" s="110" t="str">
        <f>IFERROR(VLOOKUP($X586,PITCH!$B$205:$AP$2000,34,FALSE),"")</f>
        <v/>
      </c>
    </row>
    <row r="587" spans="1:63" x14ac:dyDescent="0.2">
      <c r="A587">
        <f t="shared" si="48"/>
        <v>15</v>
      </c>
      <c r="B587" s="110" t="s">
        <v>3383</v>
      </c>
      <c r="C587" t="str">
        <f t="shared" si="49"/>
        <v>TBR</v>
      </c>
      <c r="D587" s="209" t="s">
        <v>118</v>
      </c>
      <c r="E587" s="209" t="s">
        <v>118</v>
      </c>
      <c r="T587" s="127">
        <f t="shared" si="39"/>
        <v>585</v>
      </c>
      <c r="U587" s="81" t="str">
        <f t="shared" si="51"/>
        <v>H</v>
      </c>
      <c r="V587">
        <f>IF(U587="H",COUNTIF($U$3:$U587,"H"),"")</f>
        <v>354</v>
      </c>
      <c r="W587" t="str">
        <f>IF(U587="P",COUNTIF($U$3:$U587,"P"),"")</f>
        <v/>
      </c>
      <c r="X587" s="76" t="str">
        <f t="shared" si="52"/>
        <v>Vidal Brujan</v>
      </c>
      <c r="Y587" t="str">
        <f>IFERROR(VLOOKUP($X587,PITCH!$B$7:$AJ$2004,29,FALSE),"")</f>
        <v/>
      </c>
      <c r="Z587" t="str">
        <f>IFERROR(VLOOKUP($X587,PITCH!$B$7:$AJ$2004,30,FALSE),"")</f>
        <v/>
      </c>
      <c r="AA587" t="str">
        <f>IFERROR(VLOOKUP($X587,PITCH!$B$7:$AJ$2004,31,FALSE),"")</f>
        <v/>
      </c>
      <c r="AB587" t="str">
        <f>IFERROR(VLOOKUP($X587,PITCH!$B$7:$AJ$2004,1,FALSE),"")</f>
        <v/>
      </c>
      <c r="AD587" s="108" t="str">
        <f>IFERROR(VLOOKUP($X587,Prospects!$A$3:$K$281,1,FALSE),"")</f>
        <v>Vidal Brujan</v>
      </c>
      <c r="AE587" s="108" t="str">
        <f>IFERROR(VLOOKUP($X587,Prospects!$A$3:$K$281,9,FALSE),"")</f>
        <v>H</v>
      </c>
      <c r="AF587" s="108">
        <f>IFERROR(VLOOKUP($X587,Prospects!$A$3:$K$281,2,FALSE),"")</f>
        <v>30</v>
      </c>
      <c r="AG587" s="110">
        <f>IFERROR(VLOOKUP($X587,Prospects!$A$3:$K$281,10,FALSE),"")</f>
        <v>27</v>
      </c>
      <c r="AH587" s="110" t="str">
        <f>IFERROR(VLOOKUP($X587,Prospects!$A$3:$K$281,11,FALSE),"")</f>
        <v/>
      </c>
      <c r="AI587" s="110" t="str">
        <f>IFERROR(VLOOKUP($X587,Prospects!$A$3:$K$281,3,FALSE),"")</f>
        <v>2B</v>
      </c>
      <c r="AJ587" s="110">
        <f>IFERROR(VLOOKUP($X587,Prospects!$A$3:$K$281,4,FALSE),"")</f>
        <v>2021</v>
      </c>
      <c r="AK587" s="110">
        <f>IFERROR(VLOOKUP($X587,Prospects!$A$3:$K$281,5,FALSE),"")</f>
        <v>0</v>
      </c>
      <c r="AL587" s="110" t="str">
        <f>IFERROR(VLOOKUP($X587,Prospects!$A$3:$K$281,6,FALSE),"")</f>
        <v>TBR</v>
      </c>
      <c r="AN587" s="108" t="str">
        <f>IFERROR(VLOOKUP($X587,KEEPERS!$A$3:$H$300,1,FALSE),"")</f>
        <v/>
      </c>
      <c r="AO587" s="108" t="str">
        <f>IFERROR(VLOOKUP($X587,KEEPERS!$A$3:$H$300,5,FALSE),"")</f>
        <v/>
      </c>
      <c r="AP587" s="108" t="str">
        <f>IFERROR(VLOOKUP($X587,KEEPERS!$A$3:$H$300,2,FALSE),"")</f>
        <v/>
      </c>
      <c r="AQ587" s="110" t="str">
        <f>IFERROR(VLOOKUP($X587,KEEPERS!$A$3:$H$300,6,FALSE),"")</f>
        <v/>
      </c>
      <c r="AR587" s="110" t="str">
        <f>IFERROR(VLOOKUP($X587,KEEPERS!$A$3:$H$300,7,FALSE),"")</f>
        <v/>
      </c>
      <c r="AT587" s="110" t="str">
        <f>IFERROR(VLOOKUP($X587,HIT!$B$182:$AM$2000,1,FALSE),"")</f>
        <v/>
      </c>
      <c r="AU587" s="407">
        <f>IFERROR(VLOOKUP($X587,HIT!$B$182:$AM$2000,32,FALSE),0)</f>
        <v>0</v>
      </c>
      <c r="AV587" s="407">
        <f>IFERROR(VLOOKUP($X587,HIT!$B$182:$AM$2000,33,FALSE),0)</f>
        <v>0</v>
      </c>
      <c r="AW587" s="110" t="str">
        <f>IFERROR(VLOOKUP($X587,PITCH!$B$182:$AP$2000,1,FALSE),"")</f>
        <v/>
      </c>
      <c r="AX587" s="110">
        <f>IFERROR(VLOOKUP($X587,PITCH!$B$182:$AP$2000,35,FALSE),0)</f>
        <v>0</v>
      </c>
      <c r="AY587" s="110">
        <f>IFERROR(VLOOKUP($X587,PITCH!$B$182:$AP$2000,36,FALSE),0)</f>
        <v>0</v>
      </c>
      <c r="AZ587" s="408">
        <f t="shared" si="53"/>
        <v>0</v>
      </c>
      <c r="BA587" s="408" t="str">
        <f>IF(AZ587&gt;0,RANK(AZ587,AZ$3:AZ1210),"")</f>
        <v/>
      </c>
      <c r="BB587" s="408">
        <f>IFERROR(VLOOKUP($X587,HIT!$B$182:$AP$2000,31,FALSE),0)</f>
        <v>0</v>
      </c>
      <c r="BC587" s="408">
        <f>IFERROR(VLOOKUP($X587,PITCH!$B$182:$AP$2000,34,FALSE),0)</f>
        <v>0</v>
      </c>
      <c r="BE587" s="110" t="str">
        <f>IFERROR(VLOOKUP($X587,OBP!$B$182:$AN$2001,32,FALSE),"")</f>
        <v/>
      </c>
      <c r="BG587" s="110" t="str">
        <f>IFERROR(VLOOKUP($X587,OPS!$B$183:$AL$2002,31,FALSE),"")</f>
        <v/>
      </c>
      <c r="BI587" s="110" t="str">
        <f>IFERROR(VLOOKUP($X587,PITCH!$B$205:$AP$2000,34,FALSE),"")</f>
        <v/>
      </c>
      <c r="BJ587" s="110" t="str">
        <f>IFERROR(VLOOKUP($X587,PITCH!$B$205:$AP$2000,34,FALSE),"")</f>
        <v/>
      </c>
      <c r="BK587" s="110" t="str">
        <f>IFERROR(VLOOKUP($X587,PITCH!$B$205:$AP$2000,34,FALSE),"")</f>
        <v/>
      </c>
    </row>
    <row r="588" spans="1:63" x14ac:dyDescent="0.2">
      <c r="A588">
        <f t="shared" si="48"/>
        <v>16</v>
      </c>
      <c r="B588" s="110" t="s">
        <v>3385</v>
      </c>
      <c r="C588" t="str">
        <f t="shared" si="49"/>
        <v>SDP</v>
      </c>
      <c r="D588" s="209" t="s">
        <v>741</v>
      </c>
      <c r="E588" s="209" t="s">
        <v>741</v>
      </c>
      <c r="T588" s="127">
        <f t="shared" si="39"/>
        <v>586</v>
      </c>
      <c r="U588" s="81" t="str">
        <f t="shared" si="51"/>
        <v>P</v>
      </c>
      <c r="V588" t="str">
        <f>IF(U588="H",COUNTIF($U$3:$U588,"H"),"")</f>
        <v/>
      </c>
      <c r="W588">
        <f>IF(U588="P",COUNTIF($U$3:$U588,"P"),"")</f>
        <v>232</v>
      </c>
      <c r="X588" s="76" t="str">
        <f t="shared" si="52"/>
        <v>MacKenzie Gore</v>
      </c>
      <c r="Y588" t="str">
        <f>IFERROR(VLOOKUP($X588,PITCH!$B$7:$AJ$2004,29,FALSE),"")</f>
        <v/>
      </c>
      <c r="Z588" t="str">
        <f>IFERROR(VLOOKUP($X588,PITCH!$B$7:$AJ$2004,30,FALSE),"")</f>
        <v/>
      </c>
      <c r="AA588" t="str">
        <f>IFERROR(VLOOKUP($X588,PITCH!$B$7:$AJ$2004,31,FALSE),"")</f>
        <v/>
      </c>
      <c r="AB588" t="str">
        <f>IFERROR(VLOOKUP($X588,PITCH!$B$7:$AJ$2004,1,FALSE),"")</f>
        <v/>
      </c>
      <c r="AD588" s="108" t="str">
        <f>IFERROR(VLOOKUP($X588,Prospects!$A$3:$K$281,1,FALSE),"")</f>
        <v>MacKenzie Gore</v>
      </c>
      <c r="AE588" s="108" t="str">
        <f>IFERROR(VLOOKUP($X588,Prospects!$A$3:$K$281,9,FALSE),"")</f>
        <v>P</v>
      </c>
      <c r="AF588" s="108">
        <f>IFERROR(VLOOKUP($X588,Prospects!$A$3:$K$281,2,FALSE),"")</f>
        <v>32</v>
      </c>
      <c r="AG588" s="110" t="str">
        <f>IFERROR(VLOOKUP($X588,Prospects!$A$3:$K$281,10,FALSE),"")</f>
        <v/>
      </c>
      <c r="AH588" s="110">
        <f>IFERROR(VLOOKUP($X588,Prospects!$A$3:$K$281,11,FALSE),"")</f>
        <v>5</v>
      </c>
      <c r="AI588" s="110" t="str">
        <f>IFERROR(VLOOKUP($X588,Prospects!$A$3:$K$281,3,FALSE),"")</f>
        <v>LHP</v>
      </c>
      <c r="AJ588" s="110">
        <f>IFERROR(VLOOKUP($X588,Prospects!$A$3:$K$281,4,FALSE),"")</f>
        <v>2021</v>
      </c>
      <c r="AK588" s="110">
        <f>IFERROR(VLOOKUP($X588,Prospects!$A$3:$K$281,5,FALSE),"")</f>
        <v>0</v>
      </c>
      <c r="AL588" s="110" t="str">
        <f>IFERROR(VLOOKUP($X588,Prospects!$A$3:$K$281,6,FALSE),"")</f>
        <v>SDP</v>
      </c>
      <c r="AN588" s="108" t="str">
        <f>IFERROR(VLOOKUP($X588,KEEPERS!$A$3:$H$300,1,FALSE),"")</f>
        <v/>
      </c>
      <c r="AO588" s="108" t="str">
        <f>IFERROR(VLOOKUP($X588,KEEPERS!$A$3:$H$300,5,FALSE),"")</f>
        <v/>
      </c>
      <c r="AP588" s="108" t="str">
        <f>IFERROR(VLOOKUP($X588,KEEPERS!$A$3:$H$300,2,FALSE),"")</f>
        <v/>
      </c>
      <c r="AQ588" s="110" t="str">
        <f>IFERROR(VLOOKUP($X588,KEEPERS!$A$3:$H$300,6,FALSE),"")</f>
        <v/>
      </c>
      <c r="AR588" s="110" t="str">
        <f>IFERROR(VLOOKUP($X588,KEEPERS!$A$3:$H$300,7,FALSE),"")</f>
        <v/>
      </c>
      <c r="AT588" s="110" t="str">
        <f>IFERROR(VLOOKUP($X588,HIT!$B$182:$AM$2000,1,FALSE),"")</f>
        <v/>
      </c>
      <c r="AU588" s="407">
        <f>IFERROR(VLOOKUP($X588,HIT!$B$182:$AM$2000,32,FALSE),0)</f>
        <v>0</v>
      </c>
      <c r="AV588" s="407">
        <f>IFERROR(VLOOKUP($X588,HIT!$B$182:$AM$2000,33,FALSE),0)</f>
        <v>0</v>
      </c>
      <c r="AW588" s="110" t="str">
        <f>IFERROR(VLOOKUP($X588,PITCH!$B$182:$AP$2000,1,FALSE),"")</f>
        <v/>
      </c>
      <c r="AX588" s="110">
        <f>IFERROR(VLOOKUP($X588,PITCH!$B$182:$AP$2000,35,FALSE),0)</f>
        <v>0</v>
      </c>
      <c r="AY588" s="110">
        <f>IFERROR(VLOOKUP($X588,PITCH!$B$182:$AP$2000,36,FALSE),0)</f>
        <v>0</v>
      </c>
      <c r="AZ588" s="408">
        <f t="shared" si="53"/>
        <v>0</v>
      </c>
      <c r="BA588" s="408" t="str">
        <f>IF(AZ588&gt;0,RANK(AZ588,AZ$3:AZ1211),"")</f>
        <v/>
      </c>
      <c r="BB588" s="408">
        <f>IFERROR(VLOOKUP($X588,HIT!$B$182:$AP$2000,31,FALSE),0)</f>
        <v>0</v>
      </c>
      <c r="BC588" s="408">
        <f>IFERROR(VLOOKUP($X588,PITCH!$B$182:$AP$2000,34,FALSE),0)</f>
        <v>0</v>
      </c>
      <c r="BE588" s="110" t="str">
        <f>IFERROR(VLOOKUP($X588,OBP!$B$182:$AN$2001,32,FALSE),"")</f>
        <v/>
      </c>
      <c r="BG588" s="110" t="str">
        <f>IFERROR(VLOOKUP($X588,OPS!$B$183:$AL$2002,31,FALSE),"")</f>
        <v/>
      </c>
      <c r="BI588" s="110" t="str">
        <f>IFERROR(VLOOKUP($X588,PITCH!$B$205:$AP$2000,34,FALSE),"")</f>
        <v/>
      </c>
      <c r="BJ588" s="110" t="str">
        <f>IFERROR(VLOOKUP($X588,PITCH!$B$205:$AP$2000,34,FALSE),"")</f>
        <v/>
      </c>
      <c r="BK588" s="110" t="str">
        <f>IFERROR(VLOOKUP($X588,PITCH!$B$205:$AP$2000,34,FALSE),"")</f>
        <v/>
      </c>
    </row>
    <row r="589" spans="1:63" x14ac:dyDescent="0.2">
      <c r="A589">
        <f t="shared" si="48"/>
        <v>17</v>
      </c>
      <c r="B589" s="110" t="s">
        <v>3386</v>
      </c>
      <c r="C589" t="str">
        <f t="shared" si="49"/>
        <v>SEA</v>
      </c>
      <c r="D589" s="209" t="s">
        <v>114</v>
      </c>
      <c r="E589" s="209" t="s">
        <v>114</v>
      </c>
      <c r="T589" s="127">
        <f t="shared" si="39"/>
        <v>587</v>
      </c>
      <c r="U589" s="81" t="str">
        <f t="shared" si="51"/>
        <v>H</v>
      </c>
      <c r="V589">
        <f>IF(U589="H",COUNTIF($U$3:$U589,"H"),"")</f>
        <v>355</v>
      </c>
      <c r="W589" t="str">
        <f>IF(U589="P",COUNTIF($U$3:$U589,"P"),"")</f>
        <v/>
      </c>
      <c r="X589" s="76" t="str">
        <f t="shared" si="52"/>
        <v>Jarred Kelenic</v>
      </c>
      <c r="Y589" t="str">
        <f>IFERROR(VLOOKUP($X589,PITCH!$B$7:$AJ$2004,29,FALSE),"")</f>
        <v/>
      </c>
      <c r="Z589" t="str">
        <f>IFERROR(VLOOKUP($X589,PITCH!$B$7:$AJ$2004,30,FALSE),"")</f>
        <v/>
      </c>
      <c r="AA589" t="str">
        <f>IFERROR(VLOOKUP($X589,PITCH!$B$7:$AJ$2004,31,FALSE),"")</f>
        <v/>
      </c>
      <c r="AB589" t="str">
        <f>IFERROR(VLOOKUP($X589,PITCH!$B$7:$AJ$2004,1,FALSE),"")</f>
        <v/>
      </c>
      <c r="AD589" s="108" t="str">
        <f>IFERROR(VLOOKUP($X589,Prospects!$A$3:$K$281,1,FALSE),"")</f>
        <v>Jarred Kelenic</v>
      </c>
      <c r="AE589" s="108" t="str">
        <f>IFERROR(VLOOKUP($X589,Prospects!$A$3:$K$281,9,FALSE),"")</f>
        <v>H</v>
      </c>
      <c r="AF589" s="108">
        <f>IFERROR(VLOOKUP($X589,Prospects!$A$3:$K$281,2,FALSE),"")</f>
        <v>34</v>
      </c>
      <c r="AG589" s="110">
        <f>IFERROR(VLOOKUP($X589,Prospects!$A$3:$K$281,10,FALSE),"")</f>
        <v>28</v>
      </c>
      <c r="AH589" s="110" t="str">
        <f>IFERROR(VLOOKUP($X589,Prospects!$A$3:$K$281,11,FALSE),"")</f>
        <v/>
      </c>
      <c r="AI589" s="110" t="str">
        <f>IFERROR(VLOOKUP($X589,Prospects!$A$3:$K$281,3,FALSE),"")</f>
        <v>OF</v>
      </c>
      <c r="AJ589" s="110">
        <f>IFERROR(VLOOKUP($X589,Prospects!$A$3:$K$281,4,FALSE),"")</f>
        <v>2021</v>
      </c>
      <c r="AK589" s="110">
        <f>IFERROR(VLOOKUP($X589,Prospects!$A$3:$K$281,5,FALSE),"")</f>
        <v>0</v>
      </c>
      <c r="AL589" s="110" t="str">
        <f>IFERROR(VLOOKUP($X589,Prospects!$A$3:$K$281,6,FALSE),"")</f>
        <v>SEA</v>
      </c>
      <c r="AN589" s="108" t="str">
        <f>IFERROR(VLOOKUP($X589,KEEPERS!$A$3:$H$300,1,FALSE),"")</f>
        <v/>
      </c>
      <c r="AO589" s="108" t="str">
        <f>IFERROR(VLOOKUP($X589,KEEPERS!$A$3:$H$300,5,FALSE),"")</f>
        <v/>
      </c>
      <c r="AP589" s="108" t="str">
        <f>IFERROR(VLOOKUP($X589,KEEPERS!$A$3:$H$300,2,FALSE),"")</f>
        <v/>
      </c>
      <c r="AQ589" s="110" t="str">
        <f>IFERROR(VLOOKUP($X589,KEEPERS!$A$3:$H$300,6,FALSE),"")</f>
        <v/>
      </c>
      <c r="AR589" s="110" t="str">
        <f>IFERROR(VLOOKUP($X589,KEEPERS!$A$3:$H$300,7,FALSE),"")</f>
        <v/>
      </c>
      <c r="AT589" s="110" t="str">
        <f>IFERROR(VLOOKUP($X589,HIT!$B$182:$AM$2000,1,FALSE),"")</f>
        <v/>
      </c>
      <c r="AU589" s="407">
        <f>IFERROR(VLOOKUP($X589,HIT!$B$182:$AM$2000,32,FALSE),0)</f>
        <v>0</v>
      </c>
      <c r="AV589" s="407">
        <f>IFERROR(VLOOKUP($X589,HIT!$B$182:$AM$2000,33,FALSE),0)</f>
        <v>0</v>
      </c>
      <c r="AW589" s="110" t="str">
        <f>IFERROR(VLOOKUP($X589,PITCH!$B$182:$AP$2000,1,FALSE),"")</f>
        <v/>
      </c>
      <c r="AX589" s="110">
        <f>IFERROR(VLOOKUP($X589,PITCH!$B$182:$AP$2000,35,FALSE),0)</f>
        <v>0</v>
      </c>
      <c r="AY589" s="110">
        <f>IFERROR(VLOOKUP($X589,PITCH!$B$182:$AP$2000,36,FALSE),0)</f>
        <v>0</v>
      </c>
      <c r="AZ589" s="408">
        <f t="shared" si="53"/>
        <v>0</v>
      </c>
      <c r="BA589" s="408" t="str">
        <f>IF(AZ589&gt;0,RANK(AZ589,AZ$3:AZ1212),"")</f>
        <v/>
      </c>
      <c r="BB589" s="408">
        <f>IFERROR(VLOOKUP($X589,HIT!$B$182:$AP$2000,31,FALSE),0)</f>
        <v>0</v>
      </c>
      <c r="BC589" s="408">
        <f>IFERROR(VLOOKUP($X589,PITCH!$B$182:$AP$2000,34,FALSE),0)</f>
        <v>0</v>
      </c>
      <c r="BE589" s="110" t="str">
        <f>IFERROR(VLOOKUP($X589,OBP!$B$182:$AN$2001,32,FALSE),"")</f>
        <v/>
      </c>
      <c r="BG589" s="110" t="str">
        <f>IFERROR(VLOOKUP($X589,OPS!$B$183:$AL$2002,31,FALSE),"")</f>
        <v/>
      </c>
      <c r="BI589" s="110" t="str">
        <f>IFERROR(VLOOKUP($X589,PITCH!$B$205:$AP$2000,34,FALSE),"")</f>
        <v/>
      </c>
      <c r="BJ589" s="110" t="str">
        <f>IFERROR(VLOOKUP($X589,PITCH!$B$205:$AP$2000,34,FALSE),"")</f>
        <v/>
      </c>
      <c r="BK589" s="110" t="str">
        <f>IFERROR(VLOOKUP($X589,PITCH!$B$205:$AP$2000,34,FALSE),"")</f>
        <v/>
      </c>
    </row>
    <row r="590" spans="1:63" x14ac:dyDescent="0.2">
      <c r="A590">
        <f t="shared" si="48"/>
        <v>18</v>
      </c>
      <c r="B590" s="110" t="s">
        <v>3387</v>
      </c>
      <c r="C590" t="str">
        <f t="shared" si="49"/>
        <v>MIN</v>
      </c>
      <c r="D590" s="209" t="s">
        <v>114</v>
      </c>
      <c r="E590" s="209" t="s">
        <v>114</v>
      </c>
      <c r="T590" s="127">
        <f t="shared" si="39"/>
        <v>588</v>
      </c>
      <c r="U590" s="81" t="str">
        <f t="shared" si="51"/>
        <v>H</v>
      </c>
      <c r="V590">
        <f>IF(U590="H",COUNTIF($U$3:$U590,"H"),"")</f>
        <v>356</v>
      </c>
      <c r="W590" t="str">
        <f>IF(U590="P",COUNTIF($U$3:$U590,"P"),"")</f>
        <v/>
      </c>
      <c r="X590" s="76" t="str">
        <f t="shared" si="52"/>
        <v>Trevor Larnach</v>
      </c>
      <c r="Y590" t="str">
        <f>IFERROR(VLOOKUP($X590,PITCH!$B$7:$AJ$2004,29,FALSE),"")</f>
        <v/>
      </c>
      <c r="Z590" t="str">
        <f>IFERROR(VLOOKUP($X590,PITCH!$B$7:$AJ$2004,30,FALSE),"")</f>
        <v/>
      </c>
      <c r="AA590" t="str">
        <f>IFERROR(VLOOKUP($X590,PITCH!$B$7:$AJ$2004,31,FALSE),"")</f>
        <v/>
      </c>
      <c r="AB590" t="str">
        <f>IFERROR(VLOOKUP($X590,PITCH!$B$7:$AJ$2004,1,FALSE),"")</f>
        <v/>
      </c>
      <c r="AD590" s="108" t="str">
        <f>IFERROR(VLOOKUP($X590,Prospects!$A$3:$K$281,1,FALSE),"")</f>
        <v>Trevor Larnach</v>
      </c>
      <c r="AE590" s="108" t="str">
        <f>IFERROR(VLOOKUP($X590,Prospects!$A$3:$K$281,9,FALSE),"")</f>
        <v>H</v>
      </c>
      <c r="AF590" s="108">
        <f>IFERROR(VLOOKUP($X590,Prospects!$A$3:$K$281,2,FALSE),"")</f>
        <v>35</v>
      </c>
      <c r="AG590" s="110">
        <f>IFERROR(VLOOKUP($X590,Prospects!$A$3:$K$281,10,FALSE),"")</f>
        <v>29</v>
      </c>
      <c r="AH590" s="110" t="str">
        <f>IFERROR(VLOOKUP($X590,Prospects!$A$3:$K$281,11,FALSE),"")</f>
        <v/>
      </c>
      <c r="AI590" s="110" t="str">
        <f>IFERROR(VLOOKUP($X590,Prospects!$A$3:$K$281,3,FALSE),"")</f>
        <v>OF</v>
      </c>
      <c r="AJ590" s="110">
        <f>IFERROR(VLOOKUP($X590,Prospects!$A$3:$K$281,4,FALSE),"")</f>
        <v>2020</v>
      </c>
      <c r="AK590" s="110">
        <f>IFERROR(VLOOKUP($X590,Prospects!$A$3:$K$281,5,FALSE),"")</f>
        <v>0</v>
      </c>
      <c r="AL590" s="110" t="str">
        <f>IFERROR(VLOOKUP($X590,Prospects!$A$3:$K$281,6,FALSE),"")</f>
        <v>MIN</v>
      </c>
      <c r="AN590" s="108" t="str">
        <f>IFERROR(VLOOKUP($X590,KEEPERS!$A$3:$H$300,1,FALSE),"")</f>
        <v/>
      </c>
      <c r="AO590" s="108" t="str">
        <f>IFERROR(VLOOKUP($X590,KEEPERS!$A$3:$H$300,5,FALSE),"")</f>
        <v/>
      </c>
      <c r="AP590" s="108" t="str">
        <f>IFERROR(VLOOKUP($X590,KEEPERS!$A$3:$H$300,2,FALSE),"")</f>
        <v/>
      </c>
      <c r="AQ590" s="110" t="str">
        <f>IFERROR(VLOOKUP($X590,KEEPERS!$A$3:$H$300,6,FALSE),"")</f>
        <v/>
      </c>
      <c r="AR590" s="110" t="str">
        <f>IFERROR(VLOOKUP($X590,KEEPERS!$A$3:$H$300,7,FALSE),"")</f>
        <v/>
      </c>
      <c r="AT590" s="110" t="str">
        <f>IFERROR(VLOOKUP($X590,HIT!$B$182:$AM$2000,1,FALSE),"")</f>
        <v/>
      </c>
      <c r="AU590" s="407">
        <f>IFERROR(VLOOKUP($X590,HIT!$B$182:$AM$2000,32,FALSE),0)</f>
        <v>0</v>
      </c>
      <c r="AV590" s="407">
        <f>IFERROR(VLOOKUP($X590,HIT!$B$182:$AM$2000,33,FALSE),0)</f>
        <v>0</v>
      </c>
      <c r="AW590" s="110" t="str">
        <f>IFERROR(VLOOKUP($X590,PITCH!$B$182:$AP$2000,1,FALSE),"")</f>
        <v/>
      </c>
      <c r="AX590" s="110">
        <f>IFERROR(VLOOKUP($X590,PITCH!$B$182:$AP$2000,35,FALSE),0)</f>
        <v>0</v>
      </c>
      <c r="AY590" s="110">
        <f>IFERROR(VLOOKUP($X590,PITCH!$B$182:$AP$2000,36,FALSE),0)</f>
        <v>0</v>
      </c>
      <c r="AZ590" s="408">
        <f t="shared" si="53"/>
        <v>0</v>
      </c>
      <c r="BA590" s="408" t="str">
        <f>IF(AZ590&gt;0,RANK(AZ590,AZ$3:AZ1213),"")</f>
        <v/>
      </c>
      <c r="BB590" s="408">
        <f>IFERROR(VLOOKUP($X590,HIT!$B$182:$AP$2000,31,FALSE),0)</f>
        <v>0</v>
      </c>
      <c r="BC590" s="408">
        <f>IFERROR(VLOOKUP($X590,PITCH!$B$182:$AP$2000,34,FALSE),0)</f>
        <v>0</v>
      </c>
      <c r="BE590" s="110" t="str">
        <f>IFERROR(VLOOKUP($X590,OBP!$B$182:$AN$2001,32,FALSE),"")</f>
        <v/>
      </c>
      <c r="BG590" s="110" t="str">
        <f>IFERROR(VLOOKUP($X590,OPS!$B$183:$AL$2002,31,FALSE),"")</f>
        <v/>
      </c>
      <c r="BI590" s="110" t="str">
        <f>IFERROR(VLOOKUP($X590,PITCH!$B$205:$AP$2000,34,FALSE),"")</f>
        <v/>
      </c>
      <c r="BJ590" s="110" t="str">
        <f>IFERROR(VLOOKUP($X590,PITCH!$B$205:$AP$2000,34,FALSE),"")</f>
        <v/>
      </c>
      <c r="BK590" s="110" t="str">
        <f>IFERROR(VLOOKUP($X590,PITCH!$B$205:$AP$2000,34,FALSE),"")</f>
        <v/>
      </c>
    </row>
    <row r="591" spans="1:63" x14ac:dyDescent="0.2">
      <c r="A591">
        <f t="shared" si="48"/>
        <v>19</v>
      </c>
      <c r="B591" s="110" t="s">
        <v>3389</v>
      </c>
      <c r="C591" t="str">
        <f t="shared" si="49"/>
        <v>PIT</v>
      </c>
      <c r="D591" s="209" t="s">
        <v>116</v>
      </c>
      <c r="E591" s="209" t="s">
        <v>116</v>
      </c>
      <c r="T591" s="127">
        <f t="shared" si="39"/>
        <v>589</v>
      </c>
      <c r="U591" s="81" t="str">
        <f t="shared" si="51"/>
        <v>H</v>
      </c>
      <c r="V591">
        <f>IF(U591="H",COUNTIF($U$3:$U591,"H"),"")</f>
        <v>357</v>
      </c>
      <c r="W591" t="str">
        <f>IF(U591="P",COUNTIF($U$3:$U591,"P"),"")</f>
        <v/>
      </c>
      <c r="X591" s="76" t="str">
        <f t="shared" si="52"/>
        <v>Ke’Bryan Hayes</v>
      </c>
      <c r="Y591" t="str">
        <f>IFERROR(VLOOKUP($X591,PITCH!$B$7:$AJ$2004,29,FALSE),"")</f>
        <v/>
      </c>
      <c r="Z591" t="str">
        <f>IFERROR(VLOOKUP($X591,PITCH!$B$7:$AJ$2004,30,FALSE),"")</f>
        <v/>
      </c>
      <c r="AA591" t="str">
        <f>IFERROR(VLOOKUP($X591,PITCH!$B$7:$AJ$2004,31,FALSE),"")</f>
        <v/>
      </c>
      <c r="AB591" t="str">
        <f>IFERROR(VLOOKUP($X591,PITCH!$B$7:$AJ$2004,1,FALSE),"")</f>
        <v/>
      </c>
      <c r="AD591" s="108" t="str">
        <f>IFERROR(VLOOKUP($X591,Prospects!$A$3:$K$281,1,FALSE),"")</f>
        <v>Ke’Bryan Hayes</v>
      </c>
      <c r="AE591" s="108" t="str">
        <f>IFERROR(VLOOKUP($X591,Prospects!$A$3:$K$281,9,FALSE),"")</f>
        <v>H</v>
      </c>
      <c r="AF591" s="108">
        <f>IFERROR(VLOOKUP($X591,Prospects!$A$3:$K$281,2,FALSE),"")</f>
        <v>37</v>
      </c>
      <c r="AG591" s="110">
        <f>IFERROR(VLOOKUP($X591,Prospects!$A$3:$K$281,10,FALSE),"")</f>
        <v>31</v>
      </c>
      <c r="AH591" s="110" t="str">
        <f>IFERROR(VLOOKUP($X591,Prospects!$A$3:$K$281,11,FALSE),"")</f>
        <v/>
      </c>
      <c r="AI591" s="110" t="str">
        <f>IFERROR(VLOOKUP($X591,Prospects!$A$3:$K$281,3,FALSE),"")</f>
        <v>3B</v>
      </c>
      <c r="AJ591" s="110">
        <f>IFERROR(VLOOKUP($X591,Prospects!$A$3:$K$281,4,FALSE),"")</f>
        <v>2020</v>
      </c>
      <c r="AK591" s="110">
        <f>IFERROR(VLOOKUP($X591,Prospects!$A$3:$K$281,5,FALSE),"")</f>
        <v>0</v>
      </c>
      <c r="AL591" s="110" t="str">
        <f>IFERROR(VLOOKUP($X591,Prospects!$A$3:$K$281,6,FALSE),"")</f>
        <v>PIT</v>
      </c>
      <c r="AN591" s="108" t="str">
        <f>IFERROR(VLOOKUP($X591,KEEPERS!$A$3:$H$300,1,FALSE),"")</f>
        <v/>
      </c>
      <c r="AO591" s="108" t="str">
        <f>IFERROR(VLOOKUP($X591,KEEPERS!$A$3:$H$300,5,FALSE),"")</f>
        <v/>
      </c>
      <c r="AP591" s="108" t="str">
        <f>IFERROR(VLOOKUP($X591,KEEPERS!$A$3:$H$300,2,FALSE),"")</f>
        <v/>
      </c>
      <c r="AQ591" s="110" t="str">
        <f>IFERROR(VLOOKUP($X591,KEEPERS!$A$3:$H$300,6,FALSE),"")</f>
        <v/>
      </c>
      <c r="AR591" s="110" t="str">
        <f>IFERROR(VLOOKUP($X591,KEEPERS!$A$3:$H$300,7,FALSE),"")</f>
        <v/>
      </c>
      <c r="AT591" s="110" t="str">
        <f>IFERROR(VLOOKUP($X591,HIT!$B$182:$AM$2000,1,FALSE),"")</f>
        <v>Ke’Bryan Hayes</v>
      </c>
      <c r="AU591" s="407">
        <f>IFERROR(VLOOKUP($X591,HIT!$B$182:$AM$2000,32,FALSE),0)</f>
        <v>16</v>
      </c>
      <c r="AV591" s="407">
        <f>IFERROR(VLOOKUP($X591,HIT!$B$182:$AM$2000,33,FALSE),0)</f>
        <v>1.4545454545454546</v>
      </c>
      <c r="AW591" s="110" t="str">
        <f>IFERROR(VLOOKUP($X591,PITCH!$B$182:$AP$2000,1,FALSE),"")</f>
        <v/>
      </c>
      <c r="AX591" s="110">
        <f>IFERROR(VLOOKUP($X591,PITCH!$B$182:$AP$2000,35,FALSE),0)</f>
        <v>0</v>
      </c>
      <c r="AY591" s="110">
        <f>IFERROR(VLOOKUP($X591,PITCH!$B$182:$AP$2000,36,FALSE),0)</f>
        <v>0</v>
      </c>
      <c r="AZ591" s="408">
        <f t="shared" si="53"/>
        <v>16</v>
      </c>
      <c r="BA591" s="408">
        <f>IF(AZ591&gt;0,RANK(AZ591,AZ$3:AZ1214),"")</f>
        <v>594</v>
      </c>
      <c r="BB591" s="408">
        <f ca="1">IFERROR(VLOOKUP($X591,HIT!$B$182:$AP$2000,31,FALSE),0)</f>
        <v>441</v>
      </c>
      <c r="BC591" s="408">
        <f>IFERROR(VLOOKUP($X591,PITCH!$B$182:$AP$2000,34,FALSE),0)</f>
        <v>0</v>
      </c>
      <c r="BE591" s="110">
        <f>IFERROR(VLOOKUP($X591,OBP!$B$182:$AN$2001,32,FALSE),"")</f>
        <v>588</v>
      </c>
      <c r="BG591" s="110">
        <f>IFERROR(VLOOKUP($X591,OPS!$B$183:$AL$2002,31,FALSE),"")</f>
        <v>589</v>
      </c>
      <c r="BI591" s="110" t="str">
        <f>IFERROR(VLOOKUP($X591,PITCH!$B$205:$AP$2000,34,FALSE),"")</f>
        <v/>
      </c>
      <c r="BJ591" s="110" t="str">
        <f>IFERROR(VLOOKUP($X591,PITCH!$B$205:$AP$2000,34,FALSE),"")</f>
        <v/>
      </c>
      <c r="BK591" s="110" t="str">
        <f>IFERROR(VLOOKUP($X591,PITCH!$B$205:$AP$2000,34,FALSE),"")</f>
        <v/>
      </c>
    </row>
    <row r="592" spans="1:63" x14ac:dyDescent="0.2">
      <c r="A592">
        <f t="shared" si="48"/>
        <v>20</v>
      </c>
      <c r="B592" s="110" t="s">
        <v>1377</v>
      </c>
      <c r="C592" t="str">
        <f t="shared" si="49"/>
        <v>TEX</v>
      </c>
      <c r="D592" s="209" t="s">
        <v>114</v>
      </c>
      <c r="E592" s="209" t="s">
        <v>114</v>
      </c>
      <c r="T592" s="127">
        <f t="shared" si="39"/>
        <v>590</v>
      </c>
      <c r="U592" s="81" t="str">
        <f t="shared" si="51"/>
        <v>H</v>
      </c>
      <c r="V592">
        <f>IF(U592="H",COUNTIF($U$3:$U592,"H"),"")</f>
        <v>358</v>
      </c>
      <c r="W592" t="str">
        <f>IF(U592="P",COUNTIF($U$3:$U592,"P"),"")</f>
        <v/>
      </c>
      <c r="X592" s="76" t="str">
        <f t="shared" si="52"/>
        <v>Leody Taveras</v>
      </c>
      <c r="Y592" t="str">
        <f>IFERROR(VLOOKUP($X592,PITCH!$B$7:$AJ$2004,29,FALSE),"")</f>
        <v/>
      </c>
      <c r="Z592" t="str">
        <f>IFERROR(VLOOKUP($X592,PITCH!$B$7:$AJ$2004,30,FALSE),"")</f>
        <v/>
      </c>
      <c r="AA592" t="str">
        <f>IFERROR(VLOOKUP($X592,PITCH!$B$7:$AJ$2004,31,FALSE),"")</f>
        <v/>
      </c>
      <c r="AB592" t="str">
        <f>IFERROR(VLOOKUP($X592,PITCH!$B$7:$AJ$2004,1,FALSE),"")</f>
        <v/>
      </c>
      <c r="AD592" s="108" t="str">
        <f>IFERROR(VLOOKUP($X592,Prospects!$A$3:$K$281,1,FALSE),"")</f>
        <v>Leody Taveras</v>
      </c>
      <c r="AE592" s="108" t="str">
        <f>IFERROR(VLOOKUP($X592,Prospects!$A$3:$K$281,9,FALSE),"")</f>
        <v>H</v>
      </c>
      <c r="AF592" s="108">
        <f>IFERROR(VLOOKUP($X592,Prospects!$A$3:$K$281,2,FALSE),"")</f>
        <v>38</v>
      </c>
      <c r="AG592" s="110">
        <f>IFERROR(VLOOKUP($X592,Prospects!$A$3:$K$281,10,FALSE),"")</f>
        <v>32</v>
      </c>
      <c r="AH592" s="110" t="str">
        <f>IFERROR(VLOOKUP($X592,Prospects!$A$3:$K$281,11,FALSE),"")</f>
        <v/>
      </c>
      <c r="AI592" s="110" t="str">
        <f>IFERROR(VLOOKUP($X592,Prospects!$A$3:$K$281,3,FALSE),"")</f>
        <v>OF</v>
      </c>
      <c r="AJ592" s="110">
        <f>IFERROR(VLOOKUP($X592,Prospects!$A$3:$K$281,4,FALSE),"")</f>
        <v>2020</v>
      </c>
      <c r="AK592" s="110">
        <f>IFERROR(VLOOKUP($X592,Prospects!$A$3:$K$281,5,FALSE),"")</f>
        <v>0</v>
      </c>
      <c r="AL592" s="110" t="str">
        <f>IFERROR(VLOOKUP($X592,Prospects!$A$3:$K$281,6,FALSE),"")</f>
        <v>TEX</v>
      </c>
      <c r="AN592" s="108" t="str">
        <f>IFERROR(VLOOKUP($X592,KEEPERS!$A$3:$H$300,1,FALSE),"")</f>
        <v/>
      </c>
      <c r="AO592" s="108" t="str">
        <f>IFERROR(VLOOKUP($X592,KEEPERS!$A$3:$H$300,5,FALSE),"")</f>
        <v/>
      </c>
      <c r="AP592" s="108" t="str">
        <f>IFERROR(VLOOKUP($X592,KEEPERS!$A$3:$H$300,2,FALSE),"")</f>
        <v/>
      </c>
      <c r="AQ592" s="110" t="str">
        <f>IFERROR(VLOOKUP($X592,KEEPERS!$A$3:$H$300,6,FALSE),"")</f>
        <v/>
      </c>
      <c r="AR592" s="110" t="str">
        <f>IFERROR(VLOOKUP($X592,KEEPERS!$A$3:$H$300,7,FALSE),"")</f>
        <v/>
      </c>
      <c r="AT592" s="110" t="str">
        <f>IFERROR(VLOOKUP($X592,HIT!$B$182:$AM$2000,1,FALSE),"")</f>
        <v/>
      </c>
      <c r="AU592" s="407">
        <f>IFERROR(VLOOKUP($X592,HIT!$B$182:$AM$2000,32,FALSE),0)</f>
        <v>0</v>
      </c>
      <c r="AV592" s="407">
        <f>IFERROR(VLOOKUP($X592,HIT!$B$182:$AM$2000,33,FALSE),0)</f>
        <v>0</v>
      </c>
      <c r="AW592" s="110" t="str">
        <f>IFERROR(VLOOKUP($X592,PITCH!$B$182:$AP$2000,1,FALSE),"")</f>
        <v/>
      </c>
      <c r="AX592" s="110">
        <f>IFERROR(VLOOKUP($X592,PITCH!$B$182:$AP$2000,35,FALSE),0)</f>
        <v>0</v>
      </c>
      <c r="AY592" s="110">
        <f>IFERROR(VLOOKUP($X592,PITCH!$B$182:$AP$2000,36,FALSE),0)</f>
        <v>0</v>
      </c>
      <c r="AZ592" s="408">
        <f t="shared" si="53"/>
        <v>0</v>
      </c>
      <c r="BA592" s="408" t="str">
        <f>IF(AZ592&gt;0,RANK(AZ592,AZ$3:AZ1215),"")</f>
        <v/>
      </c>
      <c r="BB592" s="408">
        <f>IFERROR(VLOOKUP($X592,HIT!$B$182:$AP$2000,31,FALSE),0)</f>
        <v>0</v>
      </c>
      <c r="BC592" s="408">
        <f>IFERROR(VLOOKUP($X592,PITCH!$B$182:$AP$2000,34,FALSE),0)</f>
        <v>0</v>
      </c>
      <c r="BE592" s="110" t="str">
        <f>IFERROR(VLOOKUP($X592,OBP!$B$182:$AN$2001,32,FALSE),"")</f>
        <v/>
      </c>
      <c r="BG592" s="110" t="str">
        <f>IFERROR(VLOOKUP($X592,OPS!$B$183:$AL$2002,31,FALSE),"")</f>
        <v/>
      </c>
      <c r="BI592" s="110" t="str">
        <f>IFERROR(VLOOKUP($X592,PITCH!$B$205:$AP$2000,34,FALSE),"")</f>
        <v/>
      </c>
      <c r="BJ592" s="110" t="str">
        <f>IFERROR(VLOOKUP($X592,PITCH!$B$205:$AP$2000,34,FALSE),"")</f>
        <v/>
      </c>
      <c r="BK592" s="110" t="str">
        <f>IFERROR(VLOOKUP($X592,PITCH!$B$205:$AP$2000,34,FALSE),"")</f>
        <v/>
      </c>
    </row>
    <row r="593" spans="1:63" x14ac:dyDescent="0.2">
      <c r="A593">
        <f t="shared" si="48"/>
        <v>21</v>
      </c>
      <c r="B593" s="110" t="s">
        <v>2197</v>
      </c>
      <c r="C593" t="str">
        <f t="shared" si="49"/>
        <v>NYY</v>
      </c>
      <c r="D593" s="209" t="s">
        <v>114</v>
      </c>
      <c r="E593" s="209" t="s">
        <v>114</v>
      </c>
      <c r="T593" s="127">
        <f t="shared" si="39"/>
        <v>591</v>
      </c>
      <c r="U593" s="81" t="str">
        <f t="shared" si="51"/>
        <v>H</v>
      </c>
      <c r="V593">
        <f>IF(U593="H",COUNTIF($U$3:$U593,"H"),"")</f>
        <v>359</v>
      </c>
      <c r="W593" t="str">
        <f>IF(U593="P",COUNTIF($U$3:$U593,"P"),"")</f>
        <v/>
      </c>
      <c r="X593" s="76" t="str">
        <f t="shared" si="52"/>
        <v>Estevan Florial</v>
      </c>
      <c r="Y593" t="str">
        <f>IFERROR(VLOOKUP($X593,PITCH!$B$7:$AJ$2004,29,FALSE),"")</f>
        <v/>
      </c>
      <c r="Z593" t="str">
        <f>IFERROR(VLOOKUP($X593,PITCH!$B$7:$AJ$2004,30,FALSE),"")</f>
        <v/>
      </c>
      <c r="AA593" t="str">
        <f>IFERROR(VLOOKUP($X593,PITCH!$B$7:$AJ$2004,31,FALSE),"")</f>
        <v/>
      </c>
      <c r="AB593" t="str">
        <f>IFERROR(VLOOKUP($X593,PITCH!$B$7:$AJ$2004,1,FALSE),"")</f>
        <v/>
      </c>
      <c r="AD593" s="108" t="str">
        <f>IFERROR(VLOOKUP($X593,Prospects!$A$3:$K$281,1,FALSE),"")</f>
        <v>Estevan Florial</v>
      </c>
      <c r="AE593" s="108" t="str">
        <f>IFERROR(VLOOKUP($X593,Prospects!$A$3:$K$281,9,FALSE),"")</f>
        <v>H</v>
      </c>
      <c r="AF593" s="108">
        <f>IFERROR(VLOOKUP($X593,Prospects!$A$3:$K$281,2,FALSE),"")</f>
        <v>39</v>
      </c>
      <c r="AG593" s="110">
        <f>IFERROR(VLOOKUP($X593,Prospects!$A$3:$K$281,10,FALSE),"")</f>
        <v>33</v>
      </c>
      <c r="AH593" s="110" t="str">
        <f>IFERROR(VLOOKUP($X593,Prospects!$A$3:$K$281,11,FALSE),"")</f>
        <v/>
      </c>
      <c r="AI593" s="110" t="str">
        <f>IFERROR(VLOOKUP($X593,Prospects!$A$3:$K$281,3,FALSE),"")</f>
        <v>OF</v>
      </c>
      <c r="AJ593" s="110">
        <f>IFERROR(VLOOKUP($X593,Prospects!$A$3:$K$281,4,FALSE),"")</f>
        <v>2020</v>
      </c>
      <c r="AK593" s="110">
        <f>IFERROR(VLOOKUP($X593,Prospects!$A$3:$K$281,5,FALSE),"")</f>
        <v>0</v>
      </c>
      <c r="AL593" s="110" t="str">
        <f>IFERROR(VLOOKUP($X593,Prospects!$A$3:$K$281,6,FALSE),"")</f>
        <v>NYY</v>
      </c>
      <c r="AN593" s="108" t="str">
        <f>IFERROR(VLOOKUP($X593,KEEPERS!$A$3:$H$300,1,FALSE),"")</f>
        <v/>
      </c>
      <c r="AO593" s="108" t="str">
        <f>IFERROR(VLOOKUP($X593,KEEPERS!$A$3:$H$300,5,FALSE),"")</f>
        <v/>
      </c>
      <c r="AP593" s="108" t="str">
        <f>IFERROR(VLOOKUP($X593,KEEPERS!$A$3:$H$300,2,FALSE),"")</f>
        <v/>
      </c>
      <c r="AQ593" s="110" t="str">
        <f>IFERROR(VLOOKUP($X593,KEEPERS!$A$3:$H$300,6,FALSE),"")</f>
        <v/>
      </c>
      <c r="AR593" s="110" t="str">
        <f>IFERROR(VLOOKUP($X593,KEEPERS!$A$3:$H$300,7,FALSE),"")</f>
        <v/>
      </c>
      <c r="AT593" s="110" t="str">
        <f>IFERROR(VLOOKUP($X593,HIT!$B$182:$AM$2000,1,FALSE),"")</f>
        <v/>
      </c>
      <c r="AU593" s="407">
        <f>IFERROR(VLOOKUP($X593,HIT!$B$182:$AM$2000,32,FALSE),0)</f>
        <v>0</v>
      </c>
      <c r="AV593" s="407">
        <f>IFERROR(VLOOKUP($X593,HIT!$B$182:$AM$2000,33,FALSE),0)</f>
        <v>0</v>
      </c>
      <c r="AW593" s="110" t="str">
        <f>IFERROR(VLOOKUP($X593,PITCH!$B$182:$AP$2000,1,FALSE),"")</f>
        <v/>
      </c>
      <c r="AX593" s="110">
        <f>IFERROR(VLOOKUP($X593,PITCH!$B$182:$AP$2000,35,FALSE),0)</f>
        <v>0</v>
      </c>
      <c r="AY593" s="110">
        <f>IFERROR(VLOOKUP($X593,PITCH!$B$182:$AP$2000,36,FALSE),0)</f>
        <v>0</v>
      </c>
      <c r="AZ593" s="408">
        <f t="shared" si="53"/>
        <v>0</v>
      </c>
      <c r="BA593" s="408" t="str">
        <f>IF(AZ593&gt;0,RANK(AZ593,AZ$3:AZ1216),"")</f>
        <v/>
      </c>
      <c r="BB593" s="408">
        <f>IFERROR(VLOOKUP($X593,HIT!$B$182:$AP$2000,31,FALSE),0)</f>
        <v>0</v>
      </c>
      <c r="BC593" s="408">
        <f>IFERROR(VLOOKUP($X593,PITCH!$B$182:$AP$2000,34,FALSE),0)</f>
        <v>0</v>
      </c>
      <c r="BE593" s="110" t="str">
        <f>IFERROR(VLOOKUP($X593,OBP!$B$182:$AN$2001,32,FALSE),"")</f>
        <v/>
      </c>
      <c r="BG593" s="110" t="str">
        <f>IFERROR(VLOOKUP($X593,OPS!$B$183:$AL$2002,31,FALSE),"")</f>
        <v/>
      </c>
      <c r="BI593" s="110" t="str">
        <f>IFERROR(VLOOKUP($X593,PITCH!$B$205:$AP$2000,34,FALSE),"")</f>
        <v/>
      </c>
      <c r="BJ593" s="110" t="str">
        <f>IFERROR(VLOOKUP($X593,PITCH!$B$205:$AP$2000,34,FALSE),"")</f>
        <v/>
      </c>
      <c r="BK593" s="110" t="str">
        <f>IFERROR(VLOOKUP($X593,PITCH!$B$205:$AP$2000,34,FALSE),"")</f>
        <v/>
      </c>
    </row>
    <row r="594" spans="1:63" x14ac:dyDescent="0.2">
      <c r="A594">
        <f t="shared" si="48"/>
        <v>22</v>
      </c>
      <c r="B594" s="110" t="s">
        <v>3390</v>
      </c>
      <c r="C594" t="str">
        <f t="shared" si="49"/>
        <v>PHI</v>
      </c>
      <c r="D594" s="209" t="s">
        <v>116</v>
      </c>
      <c r="E594" s="209" t="s">
        <v>116</v>
      </c>
      <c r="T594" s="127">
        <f t="shared" si="39"/>
        <v>592</v>
      </c>
      <c r="U594" s="81" t="str">
        <f t="shared" si="51"/>
        <v>H</v>
      </c>
      <c r="V594">
        <f>IF(U594="H",COUNTIF($U$3:$U594,"H"),"")</f>
        <v>360</v>
      </c>
      <c r="W594" t="str">
        <f>IF(U594="P",COUNTIF($U$3:$U594,"P"),"")</f>
        <v/>
      </c>
      <c r="X594" s="76" t="str">
        <f t="shared" si="52"/>
        <v>Alec Bohm</v>
      </c>
      <c r="Y594" t="str">
        <f>IFERROR(VLOOKUP($X594,PITCH!$B$7:$AJ$2004,29,FALSE),"")</f>
        <v/>
      </c>
      <c r="Z594" t="str">
        <f>IFERROR(VLOOKUP($X594,PITCH!$B$7:$AJ$2004,30,FALSE),"")</f>
        <v/>
      </c>
      <c r="AA594" t="str">
        <f>IFERROR(VLOOKUP($X594,PITCH!$B$7:$AJ$2004,31,FALSE),"")</f>
        <v/>
      </c>
      <c r="AB594" t="str">
        <f>IFERROR(VLOOKUP($X594,PITCH!$B$7:$AJ$2004,1,FALSE),"")</f>
        <v/>
      </c>
      <c r="AD594" s="108" t="str">
        <f>IFERROR(VLOOKUP($X594,Prospects!$A$3:$K$281,1,FALSE),"")</f>
        <v>Alec Bohm</v>
      </c>
      <c r="AE594" s="108" t="str">
        <f>IFERROR(VLOOKUP($X594,Prospects!$A$3:$K$281,9,FALSE),"")</f>
        <v>H</v>
      </c>
      <c r="AF594" s="108">
        <f>IFERROR(VLOOKUP($X594,Prospects!$A$3:$K$281,2,FALSE),"")</f>
        <v>40</v>
      </c>
      <c r="AG594" s="110">
        <f>IFERROR(VLOOKUP($X594,Prospects!$A$3:$K$281,10,FALSE),"")</f>
        <v>34</v>
      </c>
      <c r="AH594" s="110" t="str">
        <f>IFERROR(VLOOKUP($X594,Prospects!$A$3:$K$281,11,FALSE),"")</f>
        <v/>
      </c>
      <c r="AI594" s="110" t="str">
        <f>IFERROR(VLOOKUP($X594,Prospects!$A$3:$K$281,3,FALSE),"")</f>
        <v>3B</v>
      </c>
      <c r="AJ594" s="110">
        <f>IFERROR(VLOOKUP($X594,Prospects!$A$3:$K$281,4,FALSE),"")</f>
        <v>2021</v>
      </c>
      <c r="AK594" s="110">
        <f>IFERROR(VLOOKUP($X594,Prospects!$A$3:$K$281,5,FALSE),"")</f>
        <v>0</v>
      </c>
      <c r="AL594" s="110" t="str">
        <f>IFERROR(VLOOKUP($X594,Prospects!$A$3:$K$281,6,FALSE),"")</f>
        <v>PHI</v>
      </c>
      <c r="AN594" s="108" t="str">
        <f>IFERROR(VLOOKUP($X594,KEEPERS!$A$3:$H$300,1,FALSE),"")</f>
        <v/>
      </c>
      <c r="AO594" s="108" t="str">
        <f>IFERROR(VLOOKUP($X594,KEEPERS!$A$3:$H$300,5,FALSE),"")</f>
        <v/>
      </c>
      <c r="AP594" s="108" t="str">
        <f>IFERROR(VLOOKUP($X594,KEEPERS!$A$3:$H$300,2,FALSE),"")</f>
        <v/>
      </c>
      <c r="AQ594" s="110" t="str">
        <f>IFERROR(VLOOKUP($X594,KEEPERS!$A$3:$H$300,6,FALSE),"")</f>
        <v/>
      </c>
      <c r="AR594" s="110" t="str">
        <f>IFERROR(VLOOKUP($X594,KEEPERS!$A$3:$H$300,7,FALSE),"")</f>
        <v/>
      </c>
      <c r="AT594" s="110" t="str">
        <f>IFERROR(VLOOKUP($X594,HIT!$B$182:$AM$2000,1,FALSE),"")</f>
        <v/>
      </c>
      <c r="AU594" s="407">
        <f>IFERROR(VLOOKUP($X594,HIT!$B$182:$AM$2000,32,FALSE),0)</f>
        <v>0</v>
      </c>
      <c r="AV594" s="407">
        <f>IFERROR(VLOOKUP($X594,HIT!$B$182:$AM$2000,33,FALSE),0)</f>
        <v>0</v>
      </c>
      <c r="AW594" s="110" t="str">
        <f>IFERROR(VLOOKUP($X594,PITCH!$B$182:$AP$2000,1,FALSE),"")</f>
        <v/>
      </c>
      <c r="AX594" s="110">
        <f>IFERROR(VLOOKUP($X594,PITCH!$B$182:$AP$2000,35,FALSE),0)</f>
        <v>0</v>
      </c>
      <c r="AY594" s="110">
        <f>IFERROR(VLOOKUP($X594,PITCH!$B$182:$AP$2000,36,FALSE),0)</f>
        <v>0</v>
      </c>
      <c r="AZ594" s="408">
        <f t="shared" si="53"/>
        <v>0</v>
      </c>
      <c r="BA594" s="408" t="str">
        <f>IF(AZ594&gt;0,RANK(AZ594,AZ$3:AZ1217),"")</f>
        <v/>
      </c>
      <c r="BB594" s="408">
        <f>IFERROR(VLOOKUP($X594,HIT!$B$182:$AP$2000,31,FALSE),0)</f>
        <v>0</v>
      </c>
      <c r="BC594" s="408">
        <f>IFERROR(VLOOKUP($X594,PITCH!$B$182:$AP$2000,34,FALSE),0)</f>
        <v>0</v>
      </c>
      <c r="BE594" s="110" t="str">
        <f>IFERROR(VLOOKUP($X594,OBP!$B$182:$AN$2001,32,FALSE),"")</f>
        <v/>
      </c>
      <c r="BG594" s="110" t="str">
        <f>IFERROR(VLOOKUP($X594,OPS!$B$183:$AL$2002,31,FALSE),"")</f>
        <v/>
      </c>
      <c r="BI594" s="110" t="str">
        <f>IFERROR(VLOOKUP($X594,PITCH!$B$205:$AP$2000,34,FALSE),"")</f>
        <v/>
      </c>
      <c r="BJ594" s="110" t="str">
        <f>IFERROR(VLOOKUP($X594,PITCH!$B$205:$AP$2000,34,FALSE),"")</f>
        <v/>
      </c>
      <c r="BK594" s="110" t="str">
        <f>IFERROR(VLOOKUP($X594,PITCH!$B$205:$AP$2000,34,FALSE),"")</f>
        <v/>
      </c>
    </row>
    <row r="595" spans="1:63" x14ac:dyDescent="0.2">
      <c r="A595">
        <f t="shared" si="48"/>
        <v>23</v>
      </c>
      <c r="B595" s="110" t="s">
        <v>3391</v>
      </c>
      <c r="C595" t="str">
        <f t="shared" si="49"/>
        <v>HOU</v>
      </c>
      <c r="D595" s="209" t="s">
        <v>112</v>
      </c>
      <c r="E595" s="209" t="s">
        <v>112</v>
      </c>
      <c r="T595" s="127">
        <f t="shared" si="39"/>
        <v>593</v>
      </c>
      <c r="U595" s="81" t="str">
        <f t="shared" si="51"/>
        <v>H</v>
      </c>
      <c r="V595">
        <f>IF(U595="H",COUNTIF($U$3:$U595,"H"),"")</f>
        <v>361</v>
      </c>
      <c r="W595" t="str">
        <f>IF(U595="P",COUNTIF($U$3:$U595,"P"),"")</f>
        <v/>
      </c>
      <c r="X595" s="76" t="str">
        <f t="shared" si="52"/>
        <v>Seth Beer</v>
      </c>
      <c r="Y595" t="str">
        <f>IFERROR(VLOOKUP($X595,PITCH!$B$7:$AJ$2004,29,FALSE),"")</f>
        <v/>
      </c>
      <c r="Z595" t="str">
        <f>IFERROR(VLOOKUP($X595,PITCH!$B$7:$AJ$2004,30,FALSE),"")</f>
        <v/>
      </c>
      <c r="AA595" t="str">
        <f>IFERROR(VLOOKUP($X595,PITCH!$B$7:$AJ$2004,31,FALSE),"")</f>
        <v/>
      </c>
      <c r="AB595" t="str">
        <f>IFERROR(VLOOKUP($X595,PITCH!$B$7:$AJ$2004,1,FALSE),"")</f>
        <v/>
      </c>
      <c r="AD595" s="108" t="str">
        <f>IFERROR(VLOOKUP($X595,Prospects!$A$3:$K$281,1,FALSE),"")</f>
        <v>Seth Beer</v>
      </c>
      <c r="AE595" s="108" t="str">
        <f>IFERROR(VLOOKUP($X595,Prospects!$A$3:$K$281,9,FALSE),"")</f>
        <v>H</v>
      </c>
      <c r="AF595" s="108">
        <f>IFERROR(VLOOKUP($X595,Prospects!$A$3:$K$281,2,FALSE),"")</f>
        <v>41</v>
      </c>
      <c r="AG595" s="110">
        <f>IFERROR(VLOOKUP($X595,Prospects!$A$3:$K$281,10,FALSE),"")</f>
        <v>35</v>
      </c>
      <c r="AH595" s="110" t="str">
        <f>IFERROR(VLOOKUP($X595,Prospects!$A$3:$K$281,11,FALSE),"")</f>
        <v/>
      </c>
      <c r="AI595" s="110" t="str">
        <f>IFERROR(VLOOKUP($X595,Prospects!$A$3:$K$281,3,FALSE),"")</f>
        <v>1B</v>
      </c>
      <c r="AJ595" s="110">
        <f>IFERROR(VLOOKUP($X595,Prospects!$A$3:$K$281,4,FALSE),"")</f>
        <v>2021</v>
      </c>
      <c r="AK595" s="110">
        <f>IFERROR(VLOOKUP($X595,Prospects!$A$3:$K$281,5,FALSE),"")</f>
        <v>0</v>
      </c>
      <c r="AL595" s="110" t="str">
        <f>IFERROR(VLOOKUP($X595,Prospects!$A$3:$K$281,6,FALSE),"")</f>
        <v>HOU</v>
      </c>
      <c r="AN595" s="108" t="str">
        <f>IFERROR(VLOOKUP($X595,KEEPERS!$A$3:$H$300,1,FALSE),"")</f>
        <v/>
      </c>
      <c r="AO595" s="108" t="str">
        <f>IFERROR(VLOOKUP($X595,KEEPERS!$A$3:$H$300,5,FALSE),"")</f>
        <v/>
      </c>
      <c r="AP595" s="108" t="str">
        <f>IFERROR(VLOOKUP($X595,KEEPERS!$A$3:$H$300,2,FALSE),"")</f>
        <v/>
      </c>
      <c r="AQ595" s="110" t="str">
        <f>IFERROR(VLOOKUP($X595,KEEPERS!$A$3:$H$300,6,FALSE),"")</f>
        <v/>
      </c>
      <c r="AR595" s="110" t="str">
        <f>IFERROR(VLOOKUP($X595,KEEPERS!$A$3:$H$300,7,FALSE),"")</f>
        <v/>
      </c>
      <c r="AT595" s="110" t="str">
        <f>IFERROR(VLOOKUP($X595,HIT!$B$182:$AM$2000,1,FALSE),"")</f>
        <v/>
      </c>
      <c r="AU595" s="407">
        <f>IFERROR(VLOOKUP($X595,HIT!$B$182:$AM$2000,32,FALSE),0)</f>
        <v>0</v>
      </c>
      <c r="AV595" s="407">
        <f>IFERROR(VLOOKUP($X595,HIT!$B$182:$AM$2000,33,FALSE),0)</f>
        <v>0</v>
      </c>
      <c r="AW595" s="110" t="str">
        <f>IFERROR(VLOOKUP($X595,PITCH!$B$182:$AP$2000,1,FALSE),"")</f>
        <v/>
      </c>
      <c r="AX595" s="110">
        <f>IFERROR(VLOOKUP($X595,PITCH!$B$182:$AP$2000,35,FALSE),0)</f>
        <v>0</v>
      </c>
      <c r="AY595" s="110">
        <f>IFERROR(VLOOKUP($X595,PITCH!$B$182:$AP$2000,36,FALSE),0)</f>
        <v>0</v>
      </c>
      <c r="AZ595" s="408">
        <f t="shared" si="53"/>
        <v>0</v>
      </c>
      <c r="BA595" s="408" t="str">
        <f>IF(AZ595&gt;0,RANK(AZ595,AZ$3:AZ1218),"")</f>
        <v/>
      </c>
      <c r="BB595" s="408">
        <f>IFERROR(VLOOKUP($X595,HIT!$B$182:$AP$2000,31,FALSE),0)</f>
        <v>0</v>
      </c>
      <c r="BC595" s="408">
        <f>IFERROR(VLOOKUP($X595,PITCH!$B$182:$AP$2000,34,FALSE),0)</f>
        <v>0</v>
      </c>
      <c r="BE595" s="110" t="str">
        <f>IFERROR(VLOOKUP($X595,OBP!$B$182:$AN$2001,32,FALSE),"")</f>
        <v/>
      </c>
      <c r="BG595" s="110" t="str">
        <f>IFERROR(VLOOKUP($X595,OPS!$B$183:$AL$2002,31,FALSE),"")</f>
        <v/>
      </c>
      <c r="BI595" s="110" t="str">
        <f>IFERROR(VLOOKUP($X595,PITCH!$B$205:$AP$2000,34,FALSE),"")</f>
        <v/>
      </c>
      <c r="BJ595" s="110" t="str">
        <f>IFERROR(VLOOKUP($X595,PITCH!$B$205:$AP$2000,34,FALSE),"")</f>
        <v/>
      </c>
      <c r="BK595" s="110" t="str">
        <f>IFERROR(VLOOKUP($X595,PITCH!$B$205:$AP$2000,34,FALSE),"")</f>
        <v/>
      </c>
    </row>
    <row r="596" spans="1:63" x14ac:dyDescent="0.2">
      <c r="A596">
        <f t="shared" si="48"/>
        <v>24</v>
      </c>
      <c r="B596" s="110" t="s">
        <v>3392</v>
      </c>
      <c r="C596" t="str">
        <f t="shared" si="49"/>
        <v>SFG</v>
      </c>
      <c r="D596" s="209" t="s">
        <v>97</v>
      </c>
      <c r="E596" s="209" t="s">
        <v>97</v>
      </c>
      <c r="T596" s="127">
        <f t="shared" si="39"/>
        <v>594</v>
      </c>
      <c r="U596" s="81" t="str">
        <f t="shared" si="51"/>
        <v>H</v>
      </c>
      <c r="V596">
        <f>IF(U596="H",COUNTIF($U$3:$U596,"H"),"")</f>
        <v>362</v>
      </c>
      <c r="W596" t="str">
        <f>IF(U596="P",COUNTIF($U$3:$U596,"P"),"")</f>
        <v/>
      </c>
      <c r="X596" s="76" t="str">
        <f t="shared" si="52"/>
        <v>Joey Bart</v>
      </c>
      <c r="Y596" t="str">
        <f>IFERROR(VLOOKUP($X596,PITCH!$B$7:$AJ$2004,29,FALSE),"")</f>
        <v/>
      </c>
      <c r="Z596" t="str">
        <f>IFERROR(VLOOKUP($X596,PITCH!$B$7:$AJ$2004,30,FALSE),"")</f>
        <v/>
      </c>
      <c r="AA596" t="str">
        <f>IFERROR(VLOOKUP($X596,PITCH!$B$7:$AJ$2004,31,FALSE),"")</f>
        <v/>
      </c>
      <c r="AB596" t="str">
        <f>IFERROR(VLOOKUP($X596,PITCH!$B$7:$AJ$2004,1,FALSE),"")</f>
        <v/>
      </c>
      <c r="AD596" s="108" t="str">
        <f>IFERROR(VLOOKUP($X596,Prospects!$A$3:$K$281,1,FALSE),"")</f>
        <v>Joey Bart</v>
      </c>
      <c r="AE596" s="108" t="str">
        <f>IFERROR(VLOOKUP($X596,Prospects!$A$3:$K$281,9,FALSE),"")</f>
        <v>H</v>
      </c>
      <c r="AF596" s="108">
        <f>IFERROR(VLOOKUP($X596,Prospects!$A$3:$K$281,2,FALSE),"")</f>
        <v>42</v>
      </c>
      <c r="AG596" s="110">
        <f>IFERROR(VLOOKUP($X596,Prospects!$A$3:$K$281,10,FALSE),"")</f>
        <v>36</v>
      </c>
      <c r="AH596" s="110" t="str">
        <f>IFERROR(VLOOKUP($X596,Prospects!$A$3:$K$281,11,FALSE),"")</f>
        <v/>
      </c>
      <c r="AI596" s="110" t="str">
        <f>IFERROR(VLOOKUP($X596,Prospects!$A$3:$K$281,3,FALSE),"")</f>
        <v>C</v>
      </c>
      <c r="AJ596" s="110">
        <f>IFERROR(VLOOKUP($X596,Prospects!$A$3:$K$281,4,FALSE),"")</f>
        <v>2020</v>
      </c>
      <c r="AK596" s="110">
        <f>IFERROR(VLOOKUP($X596,Prospects!$A$3:$K$281,5,FALSE),"")</f>
        <v>0</v>
      </c>
      <c r="AL596" s="110" t="str">
        <f>IFERROR(VLOOKUP($X596,Prospects!$A$3:$K$281,6,FALSE),"")</f>
        <v>SFG</v>
      </c>
      <c r="AN596" s="108" t="str">
        <f>IFERROR(VLOOKUP($X596,KEEPERS!$A$3:$H$300,1,FALSE),"")</f>
        <v/>
      </c>
      <c r="AO596" s="108" t="str">
        <f>IFERROR(VLOOKUP($X596,KEEPERS!$A$3:$H$300,5,FALSE),"")</f>
        <v/>
      </c>
      <c r="AP596" s="108" t="str">
        <f>IFERROR(VLOOKUP($X596,KEEPERS!$A$3:$H$300,2,FALSE),"")</f>
        <v/>
      </c>
      <c r="AQ596" s="110" t="str">
        <f>IFERROR(VLOOKUP($X596,KEEPERS!$A$3:$H$300,6,FALSE),"")</f>
        <v/>
      </c>
      <c r="AR596" s="110" t="str">
        <f>IFERROR(VLOOKUP($X596,KEEPERS!$A$3:$H$300,7,FALSE),"")</f>
        <v/>
      </c>
      <c r="AT596" s="110" t="str">
        <f>IFERROR(VLOOKUP($X596,HIT!$B$182:$AM$2000,1,FALSE),"")</f>
        <v/>
      </c>
      <c r="AU596" s="407">
        <f>IFERROR(VLOOKUP($X596,HIT!$B$182:$AM$2000,32,FALSE),0)</f>
        <v>0</v>
      </c>
      <c r="AV596" s="407">
        <f>IFERROR(VLOOKUP($X596,HIT!$B$182:$AM$2000,33,FALSE),0)</f>
        <v>0</v>
      </c>
      <c r="AW596" s="110" t="str">
        <f>IFERROR(VLOOKUP($X596,PITCH!$B$182:$AP$2000,1,FALSE),"")</f>
        <v/>
      </c>
      <c r="AX596" s="110">
        <f>IFERROR(VLOOKUP($X596,PITCH!$B$182:$AP$2000,35,FALSE),0)</f>
        <v>0</v>
      </c>
      <c r="AY596" s="110">
        <f>IFERROR(VLOOKUP($X596,PITCH!$B$182:$AP$2000,36,FALSE),0)</f>
        <v>0</v>
      </c>
      <c r="AZ596" s="408">
        <f t="shared" si="53"/>
        <v>0</v>
      </c>
      <c r="BA596" s="408" t="str">
        <f>IF(AZ596&gt;0,RANK(AZ596,AZ$3:AZ1219),"")</f>
        <v/>
      </c>
      <c r="BB596" s="408">
        <f>IFERROR(VLOOKUP($X596,HIT!$B$182:$AP$2000,31,FALSE),0)</f>
        <v>0</v>
      </c>
      <c r="BC596" s="408">
        <f>IFERROR(VLOOKUP($X596,PITCH!$B$182:$AP$2000,34,FALSE),0)</f>
        <v>0</v>
      </c>
      <c r="BE596" s="110" t="str">
        <f>IFERROR(VLOOKUP($X596,OBP!$B$182:$AN$2001,32,FALSE),"")</f>
        <v/>
      </c>
      <c r="BG596" s="110" t="str">
        <f>IFERROR(VLOOKUP($X596,OPS!$B$183:$AL$2002,31,FALSE),"")</f>
        <v/>
      </c>
      <c r="BI596" s="110" t="str">
        <f>IFERROR(VLOOKUP($X596,PITCH!$B$205:$AP$2000,34,FALSE),"")</f>
        <v/>
      </c>
      <c r="BJ596" s="110" t="str">
        <f>IFERROR(VLOOKUP($X596,PITCH!$B$205:$AP$2000,34,FALSE),"")</f>
        <v/>
      </c>
      <c r="BK596" s="110" t="str">
        <f>IFERROR(VLOOKUP($X596,PITCH!$B$205:$AP$2000,34,FALSE),"")</f>
        <v/>
      </c>
    </row>
    <row r="597" spans="1:63" x14ac:dyDescent="0.2">
      <c r="A597">
        <f t="shared" si="48"/>
        <v>25</v>
      </c>
      <c r="B597" s="110" t="s">
        <v>3393</v>
      </c>
      <c r="C597" t="str">
        <f t="shared" si="49"/>
        <v>DET</v>
      </c>
      <c r="D597" s="209" t="s">
        <v>739</v>
      </c>
      <c r="E597" s="209" t="s">
        <v>739</v>
      </c>
      <c r="T597" s="127">
        <f t="shared" si="39"/>
        <v>595</v>
      </c>
      <c r="U597" s="81" t="str">
        <f t="shared" si="51"/>
        <v>P</v>
      </c>
      <c r="V597" t="str">
        <f>IF(U597="H",COUNTIF($U$3:$U597,"H"),"")</f>
        <v/>
      </c>
      <c r="W597">
        <f>IF(U597="P",COUNTIF($U$3:$U597,"P"),"")</f>
        <v>233</v>
      </c>
      <c r="X597" s="76" t="str">
        <f t="shared" si="52"/>
        <v>Casey Mize</v>
      </c>
      <c r="Y597" t="str">
        <f>IFERROR(VLOOKUP($X597,PITCH!$B$7:$AJ$2004,29,FALSE),"")</f>
        <v/>
      </c>
      <c r="Z597" t="str">
        <f>IFERROR(VLOOKUP($X597,PITCH!$B$7:$AJ$2004,30,FALSE),"")</f>
        <v/>
      </c>
      <c r="AA597" t="str">
        <f>IFERROR(VLOOKUP($X597,PITCH!$B$7:$AJ$2004,31,FALSE),"")</f>
        <v/>
      </c>
      <c r="AB597" t="str">
        <f>IFERROR(VLOOKUP($X597,PITCH!$B$7:$AJ$2004,1,FALSE),"")</f>
        <v/>
      </c>
      <c r="AD597" s="108" t="str">
        <f>IFERROR(VLOOKUP($X597,Prospects!$A$3:$K$281,1,FALSE),"")</f>
        <v>Casey Mize</v>
      </c>
      <c r="AE597" s="108" t="str">
        <f>IFERROR(VLOOKUP($X597,Prospects!$A$3:$K$281,9,FALSE),"")</f>
        <v>P</v>
      </c>
      <c r="AF597" s="108">
        <f>IFERROR(VLOOKUP($X597,Prospects!$A$3:$K$281,2,FALSE),"")</f>
        <v>43</v>
      </c>
      <c r="AG597" s="110" t="str">
        <f>IFERROR(VLOOKUP($X597,Prospects!$A$3:$K$281,10,FALSE),"")</f>
        <v/>
      </c>
      <c r="AH597" s="110">
        <f>IFERROR(VLOOKUP($X597,Prospects!$A$3:$K$281,11,FALSE),"")</f>
        <v>7</v>
      </c>
      <c r="AI597" s="110" t="str">
        <f>IFERROR(VLOOKUP($X597,Prospects!$A$3:$K$281,3,FALSE),"")</f>
        <v>RHP</v>
      </c>
      <c r="AJ597" s="110">
        <f>IFERROR(VLOOKUP($X597,Prospects!$A$3:$K$281,4,FALSE),"")</f>
        <v>2019</v>
      </c>
      <c r="AK597" s="110">
        <f>IFERROR(VLOOKUP($X597,Prospects!$A$3:$K$281,5,FALSE),"")</f>
        <v>0</v>
      </c>
      <c r="AL597" s="110" t="str">
        <f>IFERROR(VLOOKUP($X597,Prospects!$A$3:$K$281,6,FALSE),"")</f>
        <v>DET</v>
      </c>
      <c r="AN597" s="108" t="str">
        <f>IFERROR(VLOOKUP($X597,KEEPERS!$A$3:$H$300,1,FALSE),"")</f>
        <v/>
      </c>
      <c r="AO597" s="108" t="str">
        <f>IFERROR(VLOOKUP($X597,KEEPERS!$A$3:$H$300,5,FALSE),"")</f>
        <v/>
      </c>
      <c r="AP597" s="108" t="str">
        <f>IFERROR(VLOOKUP($X597,KEEPERS!$A$3:$H$300,2,FALSE),"")</f>
        <v/>
      </c>
      <c r="AQ597" s="110" t="str">
        <f>IFERROR(VLOOKUP($X597,KEEPERS!$A$3:$H$300,6,FALSE),"")</f>
        <v/>
      </c>
      <c r="AR597" s="110" t="str">
        <f>IFERROR(VLOOKUP($X597,KEEPERS!$A$3:$H$300,7,FALSE),"")</f>
        <v/>
      </c>
      <c r="AT597" s="110" t="str">
        <f>IFERROR(VLOOKUP($X597,HIT!$B$182:$AM$2000,1,FALSE),"")</f>
        <v/>
      </c>
      <c r="AU597" s="407">
        <f>IFERROR(VLOOKUP($X597,HIT!$B$182:$AM$2000,32,FALSE),0)</f>
        <v>0</v>
      </c>
      <c r="AV597" s="407">
        <f>IFERROR(VLOOKUP($X597,HIT!$B$182:$AM$2000,33,FALSE),0)</f>
        <v>0</v>
      </c>
      <c r="AW597" s="110" t="str">
        <f>IFERROR(VLOOKUP($X597,PITCH!$B$182:$AP$2000,1,FALSE),"")</f>
        <v/>
      </c>
      <c r="AX597" s="110">
        <f>IFERROR(VLOOKUP($X597,PITCH!$B$182:$AP$2000,35,FALSE),0)</f>
        <v>0</v>
      </c>
      <c r="AY597" s="110">
        <f>IFERROR(VLOOKUP($X597,PITCH!$B$182:$AP$2000,36,FALSE),0)</f>
        <v>0</v>
      </c>
      <c r="AZ597" s="408">
        <f t="shared" si="53"/>
        <v>0</v>
      </c>
      <c r="BA597" s="408" t="str">
        <f>IF(AZ597&gt;0,RANK(AZ597,AZ$3:AZ1220),"")</f>
        <v/>
      </c>
      <c r="BB597" s="408">
        <f>IFERROR(VLOOKUP($X597,HIT!$B$182:$AP$2000,31,FALSE),0)</f>
        <v>0</v>
      </c>
      <c r="BC597" s="408">
        <f>IFERROR(VLOOKUP($X597,PITCH!$B$182:$AP$2000,34,FALSE),0)</f>
        <v>0</v>
      </c>
      <c r="BE597" s="110" t="str">
        <f>IFERROR(VLOOKUP($X597,OBP!$B$182:$AN$2001,32,FALSE),"")</f>
        <v/>
      </c>
      <c r="BG597" s="110" t="str">
        <f>IFERROR(VLOOKUP($X597,OPS!$B$183:$AL$2002,31,FALSE),"")</f>
        <v/>
      </c>
      <c r="BI597" s="110" t="str">
        <f>IFERROR(VLOOKUP($X597,PITCH!$B$205:$AP$2000,34,FALSE),"")</f>
        <v/>
      </c>
      <c r="BJ597" s="110" t="str">
        <f>IFERROR(VLOOKUP($X597,PITCH!$B$205:$AP$2000,34,FALSE),"")</f>
        <v/>
      </c>
      <c r="BK597" s="110" t="str">
        <f>IFERROR(VLOOKUP($X597,PITCH!$B$205:$AP$2000,34,FALSE),"")</f>
        <v/>
      </c>
    </row>
    <row r="598" spans="1:63" x14ac:dyDescent="0.2">
      <c r="A598">
        <f t="shared" si="48"/>
        <v>26</v>
      </c>
      <c r="B598" s="110" t="s">
        <v>3395</v>
      </c>
      <c r="C598" t="str">
        <f t="shared" si="49"/>
        <v>TBR</v>
      </c>
      <c r="D598" s="209" t="s">
        <v>741</v>
      </c>
      <c r="E598" s="209" t="s">
        <v>741</v>
      </c>
      <c r="T598" s="127">
        <f t="shared" si="39"/>
        <v>596</v>
      </c>
      <c r="U598" s="81" t="str">
        <f t="shared" si="51"/>
        <v>P</v>
      </c>
      <c r="V598" t="str">
        <f>IF(U598="H",COUNTIF($U$3:$U598,"H"),"")</f>
        <v/>
      </c>
      <c r="W598">
        <f>IF(U598="P",COUNTIF($U$3:$U598,"P"),"")</f>
        <v>234</v>
      </c>
      <c r="X598" s="76" t="str">
        <f t="shared" si="52"/>
        <v>Brendan McKay</v>
      </c>
      <c r="Y598" t="str">
        <f>IFERROR(VLOOKUP($X598,PITCH!$B$7:$AJ$2004,29,FALSE),"")</f>
        <v/>
      </c>
      <c r="Z598" t="str">
        <f>IFERROR(VLOOKUP($X598,PITCH!$B$7:$AJ$2004,30,FALSE),"")</f>
        <v/>
      </c>
      <c r="AA598" t="str">
        <f>IFERROR(VLOOKUP($X598,PITCH!$B$7:$AJ$2004,31,FALSE),"")</f>
        <v/>
      </c>
      <c r="AB598" t="str">
        <f>IFERROR(VLOOKUP($X598,PITCH!$B$7:$AJ$2004,1,FALSE),"")</f>
        <v/>
      </c>
      <c r="AD598" s="108" t="str">
        <f>IFERROR(VLOOKUP($X598,Prospects!$A$3:$K$281,1,FALSE),"")</f>
        <v>Brendan McKay</v>
      </c>
      <c r="AE598" s="108" t="str">
        <f>IFERROR(VLOOKUP($X598,Prospects!$A$3:$K$281,9,FALSE),"")</f>
        <v>P</v>
      </c>
      <c r="AF598" s="108">
        <f>IFERROR(VLOOKUP($X598,Prospects!$A$3:$K$281,2,FALSE),"")</f>
        <v>46</v>
      </c>
      <c r="AG598" s="110" t="str">
        <f>IFERROR(VLOOKUP($X598,Prospects!$A$3:$K$281,10,FALSE),"")</f>
        <v/>
      </c>
      <c r="AH598" s="110">
        <f>IFERROR(VLOOKUP($X598,Prospects!$A$3:$K$281,11,FALSE),"")</f>
        <v>10</v>
      </c>
      <c r="AI598" s="110" t="str">
        <f>IFERROR(VLOOKUP($X598,Prospects!$A$3:$K$281,3,FALSE),"")</f>
        <v>LHP</v>
      </c>
      <c r="AJ598" s="110">
        <f>IFERROR(VLOOKUP($X598,Prospects!$A$3:$K$281,4,FALSE),"")</f>
        <v>2019</v>
      </c>
      <c r="AK598" s="110">
        <f>IFERROR(VLOOKUP($X598,Prospects!$A$3:$K$281,5,FALSE),"")</f>
        <v>0</v>
      </c>
      <c r="AL598" s="110" t="str">
        <f>IFERROR(VLOOKUP($X598,Prospects!$A$3:$K$281,6,FALSE),"")</f>
        <v>TBR</v>
      </c>
      <c r="AN598" s="108" t="str">
        <f>IFERROR(VLOOKUP($X598,KEEPERS!$A$3:$H$300,1,FALSE),"")</f>
        <v/>
      </c>
      <c r="AO598" s="108" t="str">
        <f>IFERROR(VLOOKUP($X598,KEEPERS!$A$3:$H$300,5,FALSE),"")</f>
        <v/>
      </c>
      <c r="AP598" s="108" t="str">
        <f>IFERROR(VLOOKUP($X598,KEEPERS!$A$3:$H$300,2,FALSE),"")</f>
        <v/>
      </c>
      <c r="AQ598" s="110" t="str">
        <f>IFERROR(VLOOKUP($X598,KEEPERS!$A$3:$H$300,6,FALSE),"")</f>
        <v/>
      </c>
      <c r="AR598" s="110" t="str">
        <f>IFERROR(VLOOKUP($X598,KEEPERS!$A$3:$H$300,7,FALSE),"")</f>
        <v/>
      </c>
      <c r="AT598" s="110" t="str">
        <f>IFERROR(VLOOKUP($X598,HIT!$B$182:$AM$2000,1,FALSE),"")</f>
        <v/>
      </c>
      <c r="AU598" s="407">
        <f>IFERROR(VLOOKUP($X598,HIT!$B$182:$AM$2000,32,FALSE),0)</f>
        <v>0</v>
      </c>
      <c r="AV598" s="407">
        <f>IFERROR(VLOOKUP($X598,HIT!$B$182:$AM$2000,33,FALSE),0)</f>
        <v>0</v>
      </c>
      <c r="AW598" s="110" t="str">
        <f>IFERROR(VLOOKUP($X598,PITCH!$B$182:$AP$2000,1,FALSE),"")</f>
        <v/>
      </c>
      <c r="AX598" s="110">
        <f>IFERROR(VLOOKUP($X598,PITCH!$B$182:$AP$2000,35,FALSE),0)</f>
        <v>0</v>
      </c>
      <c r="AY598" s="110">
        <f>IFERROR(VLOOKUP($X598,PITCH!$B$182:$AP$2000,36,FALSE),0)</f>
        <v>0</v>
      </c>
      <c r="AZ598" s="408">
        <f t="shared" si="53"/>
        <v>0</v>
      </c>
      <c r="BA598" s="408" t="str">
        <f>IF(AZ598&gt;0,RANK(AZ598,AZ$3:AZ1221),"")</f>
        <v/>
      </c>
      <c r="BB598" s="408">
        <f>IFERROR(VLOOKUP($X598,HIT!$B$182:$AP$2000,31,FALSE),0)</f>
        <v>0</v>
      </c>
      <c r="BC598" s="408">
        <f>IFERROR(VLOOKUP($X598,PITCH!$B$182:$AP$2000,34,FALSE),0)</f>
        <v>0</v>
      </c>
      <c r="BE598" s="110" t="str">
        <f>IFERROR(VLOOKUP($X598,OBP!$B$182:$AN$2001,32,FALSE),"")</f>
        <v/>
      </c>
      <c r="BG598" s="110" t="str">
        <f>IFERROR(VLOOKUP($X598,OPS!$B$183:$AL$2002,31,FALSE),"")</f>
        <v/>
      </c>
      <c r="BI598" s="110" t="str">
        <f>IFERROR(VLOOKUP($X598,PITCH!$B$205:$AP$2000,34,FALSE),"")</f>
        <v/>
      </c>
      <c r="BJ598" s="110" t="str">
        <f>IFERROR(VLOOKUP($X598,PITCH!$B$205:$AP$2000,34,FALSE),"")</f>
        <v/>
      </c>
      <c r="BK598" s="110" t="str">
        <f>IFERROR(VLOOKUP($X598,PITCH!$B$205:$AP$2000,34,FALSE),"")</f>
        <v/>
      </c>
    </row>
    <row r="599" spans="1:63" x14ac:dyDescent="0.2">
      <c r="A599">
        <f t="shared" si="48"/>
        <v>27</v>
      </c>
      <c r="B599" s="110" t="s">
        <v>3396</v>
      </c>
      <c r="C599" t="str">
        <f t="shared" si="49"/>
        <v>PIT</v>
      </c>
      <c r="D599" s="209" t="s">
        <v>114</v>
      </c>
      <c r="E599" s="209" t="s">
        <v>114</v>
      </c>
      <c r="T599" s="127">
        <f t="shared" si="39"/>
        <v>597</v>
      </c>
      <c r="U599" s="81" t="str">
        <f t="shared" si="51"/>
        <v>H</v>
      </c>
      <c r="V599">
        <f>IF(U599="H",COUNTIF($U$3:$U599,"H"),"")</f>
        <v>363</v>
      </c>
      <c r="W599" t="str">
        <f>IF(U599="P",COUNTIF($U$3:$U599,"P"),"")</f>
        <v/>
      </c>
      <c r="X599" s="76" t="str">
        <f t="shared" si="52"/>
        <v>Travis Swaggerty</v>
      </c>
      <c r="Y599" t="str">
        <f>IFERROR(VLOOKUP($X599,PITCH!$B$7:$AJ$2004,29,FALSE),"")</f>
        <v/>
      </c>
      <c r="Z599" t="str">
        <f>IFERROR(VLOOKUP($X599,PITCH!$B$7:$AJ$2004,30,FALSE),"")</f>
        <v/>
      </c>
      <c r="AA599" t="str">
        <f>IFERROR(VLOOKUP($X599,PITCH!$B$7:$AJ$2004,31,FALSE),"")</f>
        <v/>
      </c>
      <c r="AB599" t="str">
        <f>IFERROR(VLOOKUP($X599,PITCH!$B$7:$AJ$2004,1,FALSE),"")</f>
        <v/>
      </c>
      <c r="AD599" s="108" t="str">
        <f>IFERROR(VLOOKUP($X599,Prospects!$A$3:$K$281,1,FALSE),"")</f>
        <v>Travis Swaggerty</v>
      </c>
      <c r="AE599" s="108" t="str">
        <f>IFERROR(VLOOKUP($X599,Prospects!$A$3:$K$281,9,FALSE),"")</f>
        <v>H</v>
      </c>
      <c r="AF599" s="108">
        <f>IFERROR(VLOOKUP($X599,Prospects!$A$3:$K$281,2,FALSE),"")</f>
        <v>47</v>
      </c>
      <c r="AG599" s="110">
        <f>IFERROR(VLOOKUP($X599,Prospects!$A$3:$K$281,10,FALSE),"")</f>
        <v>37</v>
      </c>
      <c r="AH599" s="110" t="str">
        <f>IFERROR(VLOOKUP($X599,Prospects!$A$3:$K$281,11,FALSE),"")</f>
        <v/>
      </c>
      <c r="AI599" s="110" t="str">
        <f>IFERROR(VLOOKUP($X599,Prospects!$A$3:$K$281,3,FALSE),"")</f>
        <v>OF</v>
      </c>
      <c r="AJ599" s="110">
        <f>IFERROR(VLOOKUP($X599,Prospects!$A$3:$K$281,4,FALSE),"")</f>
        <v>2021</v>
      </c>
      <c r="AK599" s="110">
        <f>IFERROR(VLOOKUP($X599,Prospects!$A$3:$K$281,5,FALSE),"")</f>
        <v>0</v>
      </c>
      <c r="AL599" s="110" t="str">
        <f>IFERROR(VLOOKUP($X599,Prospects!$A$3:$K$281,6,FALSE),"")</f>
        <v>PIT</v>
      </c>
      <c r="AN599" s="108" t="str">
        <f>IFERROR(VLOOKUP($X599,KEEPERS!$A$3:$H$300,1,FALSE),"")</f>
        <v/>
      </c>
      <c r="AO599" s="108" t="str">
        <f>IFERROR(VLOOKUP($X599,KEEPERS!$A$3:$H$300,5,FALSE),"")</f>
        <v/>
      </c>
      <c r="AP599" s="108" t="str">
        <f>IFERROR(VLOOKUP($X599,KEEPERS!$A$3:$H$300,2,FALSE),"")</f>
        <v/>
      </c>
      <c r="AQ599" s="110" t="str">
        <f>IFERROR(VLOOKUP($X599,KEEPERS!$A$3:$H$300,6,FALSE),"")</f>
        <v/>
      </c>
      <c r="AR599" s="110" t="str">
        <f>IFERROR(VLOOKUP($X599,KEEPERS!$A$3:$H$300,7,FALSE),"")</f>
        <v/>
      </c>
      <c r="AT599" s="110" t="str">
        <f>IFERROR(VLOOKUP($X599,HIT!$B$182:$AM$2000,1,FALSE),"")</f>
        <v/>
      </c>
      <c r="AU599" s="407">
        <f>IFERROR(VLOOKUP($X599,HIT!$B$182:$AM$2000,32,FALSE),0)</f>
        <v>0</v>
      </c>
      <c r="AV599" s="407">
        <f>IFERROR(VLOOKUP($X599,HIT!$B$182:$AM$2000,33,FALSE),0)</f>
        <v>0</v>
      </c>
      <c r="AW599" s="110" t="str">
        <f>IFERROR(VLOOKUP($X599,PITCH!$B$182:$AP$2000,1,FALSE),"")</f>
        <v/>
      </c>
      <c r="AX599" s="110">
        <f>IFERROR(VLOOKUP($X599,PITCH!$B$182:$AP$2000,35,FALSE),0)</f>
        <v>0</v>
      </c>
      <c r="AY599" s="110">
        <f>IFERROR(VLOOKUP($X599,PITCH!$B$182:$AP$2000,36,FALSE),0)</f>
        <v>0</v>
      </c>
      <c r="AZ599" s="408">
        <f t="shared" si="53"/>
        <v>0</v>
      </c>
      <c r="BA599" s="408" t="str">
        <f>IF(AZ599&gt;0,RANK(AZ599,AZ$3:AZ1222),"")</f>
        <v/>
      </c>
      <c r="BB599" s="408">
        <f>IFERROR(VLOOKUP($X599,HIT!$B$182:$AP$2000,31,FALSE),0)</f>
        <v>0</v>
      </c>
      <c r="BC599" s="408">
        <f>IFERROR(VLOOKUP($X599,PITCH!$B$182:$AP$2000,34,FALSE),0)</f>
        <v>0</v>
      </c>
      <c r="BE599" s="110" t="str">
        <f>IFERROR(VLOOKUP($X599,OBP!$B$182:$AN$2001,32,FALSE),"")</f>
        <v/>
      </c>
      <c r="BG599" s="110" t="str">
        <f>IFERROR(VLOOKUP($X599,OPS!$B$183:$AL$2002,31,FALSE),"")</f>
        <v/>
      </c>
      <c r="BI599" s="110" t="str">
        <f>IFERROR(VLOOKUP($X599,PITCH!$B$205:$AP$2000,34,FALSE),"")</f>
        <v/>
      </c>
      <c r="BJ599" s="110" t="str">
        <f>IFERROR(VLOOKUP($X599,PITCH!$B$205:$AP$2000,34,FALSE),"")</f>
        <v/>
      </c>
      <c r="BK599" s="110" t="str">
        <f>IFERROR(VLOOKUP($X599,PITCH!$B$205:$AP$2000,34,FALSE),"")</f>
        <v/>
      </c>
    </row>
    <row r="600" spans="1:63" x14ac:dyDescent="0.2">
      <c r="A600">
        <f t="shared" si="48"/>
        <v>28</v>
      </c>
      <c r="B600" s="110" t="s">
        <v>3397</v>
      </c>
      <c r="C600" t="str">
        <f t="shared" si="49"/>
        <v>CIN</v>
      </c>
      <c r="D600" s="209" t="s">
        <v>116</v>
      </c>
      <c r="E600" s="209" t="s">
        <v>116</v>
      </c>
      <c r="T600" s="127">
        <f t="shared" si="39"/>
        <v>598</v>
      </c>
      <c r="U600" s="81" t="str">
        <f t="shared" si="51"/>
        <v>H</v>
      </c>
      <c r="V600">
        <f>IF(U600="H",COUNTIF($U$3:$U600,"H"),"")</f>
        <v>364</v>
      </c>
      <c r="W600" t="str">
        <f>IF(U600="P",COUNTIF($U$3:$U600,"P"),"")</f>
        <v/>
      </c>
      <c r="X600" s="76" t="str">
        <f t="shared" si="52"/>
        <v>Jonathan India</v>
      </c>
      <c r="Y600" t="str">
        <f>IFERROR(VLOOKUP($X600,PITCH!$B$7:$AJ$2004,29,FALSE),"")</f>
        <v/>
      </c>
      <c r="Z600" t="str">
        <f>IFERROR(VLOOKUP($X600,PITCH!$B$7:$AJ$2004,30,FALSE),"")</f>
        <v/>
      </c>
      <c r="AA600" t="str">
        <f>IFERROR(VLOOKUP($X600,PITCH!$B$7:$AJ$2004,31,FALSE),"")</f>
        <v/>
      </c>
      <c r="AB600" t="str">
        <f>IFERROR(VLOOKUP($X600,PITCH!$B$7:$AJ$2004,1,FALSE),"")</f>
        <v/>
      </c>
      <c r="AD600" s="108" t="str">
        <f>IFERROR(VLOOKUP($X600,Prospects!$A$3:$K$281,1,FALSE),"")</f>
        <v>Jonathan India</v>
      </c>
      <c r="AE600" s="108" t="str">
        <f>IFERROR(VLOOKUP($X600,Prospects!$A$3:$K$281,9,FALSE),"")</f>
        <v>H</v>
      </c>
      <c r="AF600" s="108">
        <f>IFERROR(VLOOKUP($X600,Prospects!$A$3:$K$281,2,FALSE),"")</f>
        <v>48</v>
      </c>
      <c r="AG600" s="110">
        <f>IFERROR(VLOOKUP($X600,Prospects!$A$3:$K$281,10,FALSE),"")</f>
        <v>38</v>
      </c>
      <c r="AH600" s="110" t="str">
        <f>IFERROR(VLOOKUP($X600,Prospects!$A$3:$K$281,11,FALSE),"")</f>
        <v/>
      </c>
      <c r="AI600" s="110" t="str">
        <f>IFERROR(VLOOKUP($X600,Prospects!$A$3:$K$281,3,FALSE),"")</f>
        <v>3B</v>
      </c>
      <c r="AJ600" s="110">
        <f>IFERROR(VLOOKUP($X600,Prospects!$A$3:$K$281,4,FALSE),"")</f>
        <v>2020</v>
      </c>
      <c r="AK600" s="110">
        <f>IFERROR(VLOOKUP($X600,Prospects!$A$3:$K$281,5,FALSE),"")</f>
        <v>0</v>
      </c>
      <c r="AL600" s="110" t="str">
        <f>IFERROR(VLOOKUP($X600,Prospects!$A$3:$K$281,6,FALSE),"")</f>
        <v>CIN</v>
      </c>
      <c r="AN600" s="108" t="str">
        <f>IFERROR(VLOOKUP($X600,KEEPERS!$A$3:$H$300,1,FALSE),"")</f>
        <v/>
      </c>
      <c r="AO600" s="108" t="str">
        <f>IFERROR(VLOOKUP($X600,KEEPERS!$A$3:$H$300,5,FALSE),"")</f>
        <v/>
      </c>
      <c r="AP600" s="108" t="str">
        <f>IFERROR(VLOOKUP($X600,KEEPERS!$A$3:$H$300,2,FALSE),"")</f>
        <v/>
      </c>
      <c r="AQ600" s="110" t="str">
        <f>IFERROR(VLOOKUP($X600,KEEPERS!$A$3:$H$300,6,FALSE),"")</f>
        <v/>
      </c>
      <c r="AR600" s="110" t="str">
        <f>IFERROR(VLOOKUP($X600,KEEPERS!$A$3:$H$300,7,FALSE),"")</f>
        <v/>
      </c>
      <c r="AT600" s="110" t="str">
        <f>IFERROR(VLOOKUP($X600,HIT!$B$182:$AM$2000,1,FALSE),"")</f>
        <v/>
      </c>
      <c r="AU600" s="407">
        <f>IFERROR(VLOOKUP($X600,HIT!$B$182:$AM$2000,32,FALSE),0)</f>
        <v>0</v>
      </c>
      <c r="AV600" s="407">
        <f>IFERROR(VLOOKUP($X600,HIT!$B$182:$AM$2000,33,FALSE),0)</f>
        <v>0</v>
      </c>
      <c r="AW600" s="110" t="str">
        <f>IFERROR(VLOOKUP($X600,PITCH!$B$182:$AP$2000,1,FALSE),"")</f>
        <v/>
      </c>
      <c r="AX600" s="110">
        <f>IFERROR(VLOOKUP($X600,PITCH!$B$182:$AP$2000,35,FALSE),0)</f>
        <v>0</v>
      </c>
      <c r="AY600" s="110">
        <f>IFERROR(VLOOKUP($X600,PITCH!$B$182:$AP$2000,36,FALSE),0)</f>
        <v>0</v>
      </c>
      <c r="AZ600" s="408">
        <f t="shared" si="53"/>
        <v>0</v>
      </c>
      <c r="BA600" s="408" t="str">
        <f>IF(AZ600&gt;0,RANK(AZ600,AZ$3:AZ1223),"")</f>
        <v/>
      </c>
      <c r="BB600" s="408">
        <f>IFERROR(VLOOKUP($X600,HIT!$B$182:$AP$2000,31,FALSE),0)</f>
        <v>0</v>
      </c>
      <c r="BC600" s="408">
        <f>IFERROR(VLOOKUP($X600,PITCH!$B$182:$AP$2000,34,FALSE),0)</f>
        <v>0</v>
      </c>
      <c r="BE600" s="110" t="str">
        <f>IFERROR(VLOOKUP($X600,OBP!$B$182:$AN$2001,32,FALSE),"")</f>
        <v/>
      </c>
      <c r="BG600" s="110" t="str">
        <f>IFERROR(VLOOKUP($X600,OPS!$B$183:$AL$2002,31,FALSE),"")</f>
        <v/>
      </c>
      <c r="BI600" s="110" t="str">
        <f>IFERROR(VLOOKUP($X600,PITCH!$B$205:$AP$2000,34,FALSE),"")</f>
        <v/>
      </c>
      <c r="BJ600" s="110" t="str">
        <f>IFERROR(VLOOKUP($X600,PITCH!$B$205:$AP$2000,34,FALSE),"")</f>
        <v/>
      </c>
      <c r="BK600" s="110" t="str">
        <f>IFERROR(VLOOKUP($X600,PITCH!$B$205:$AP$2000,34,FALSE),"")</f>
        <v/>
      </c>
    </row>
    <row r="601" spans="1:63" x14ac:dyDescent="0.2">
      <c r="A601">
        <f t="shared" si="48"/>
        <v>29</v>
      </c>
      <c r="B601" s="110" t="s">
        <v>3398</v>
      </c>
      <c r="C601" t="str">
        <f t="shared" si="49"/>
        <v>ATL</v>
      </c>
      <c r="D601" s="209" t="s">
        <v>739</v>
      </c>
      <c r="E601" s="209" t="s">
        <v>739</v>
      </c>
      <c r="T601" s="127">
        <f t="shared" si="39"/>
        <v>599</v>
      </c>
      <c r="U601" s="81" t="str">
        <f t="shared" si="51"/>
        <v>P</v>
      </c>
      <c r="V601" t="str">
        <f>IF(U601="H",COUNTIF($U$3:$U601,"H"),"")</f>
        <v/>
      </c>
      <c r="W601">
        <f>IF(U601="P",COUNTIF($U$3:$U601,"P"),"")</f>
        <v>235</v>
      </c>
      <c r="X601" s="76" t="str">
        <f t="shared" si="52"/>
        <v>Michael Soroka</v>
      </c>
      <c r="Y601" t="str">
        <f>IFERROR(VLOOKUP($X601,PITCH!$B$7:$AJ$2004,29,FALSE),"")</f>
        <v/>
      </c>
      <c r="Z601" t="str">
        <f>IFERROR(VLOOKUP($X601,PITCH!$B$7:$AJ$2004,30,FALSE),"")</f>
        <v/>
      </c>
      <c r="AA601" t="str">
        <f>IFERROR(VLOOKUP($X601,PITCH!$B$7:$AJ$2004,31,FALSE),"")</f>
        <v/>
      </c>
      <c r="AB601" t="str">
        <f>IFERROR(VLOOKUP($X601,PITCH!$B$7:$AJ$2004,1,FALSE),"")</f>
        <v/>
      </c>
      <c r="AD601" s="108" t="str">
        <f>IFERROR(VLOOKUP($X601,Prospects!$A$3:$K$281,1,FALSE),"")</f>
        <v>Michael Soroka</v>
      </c>
      <c r="AE601" s="108" t="str">
        <f>IFERROR(VLOOKUP($X601,Prospects!$A$3:$K$281,9,FALSE),"")</f>
        <v>P</v>
      </c>
      <c r="AF601" s="108">
        <f>IFERROR(VLOOKUP($X601,Prospects!$A$3:$K$281,2,FALSE),"")</f>
        <v>49</v>
      </c>
      <c r="AG601" s="110" t="str">
        <f>IFERROR(VLOOKUP($X601,Prospects!$A$3:$K$281,10,FALSE),"")</f>
        <v/>
      </c>
      <c r="AH601" s="110">
        <f>IFERROR(VLOOKUP($X601,Prospects!$A$3:$K$281,11,FALSE),"")</f>
        <v>11</v>
      </c>
      <c r="AI601" s="110" t="str">
        <f>IFERROR(VLOOKUP($X601,Prospects!$A$3:$K$281,3,FALSE),"")</f>
        <v>RHP</v>
      </c>
      <c r="AJ601" s="110">
        <f>IFERROR(VLOOKUP($X601,Prospects!$A$3:$K$281,4,FALSE),"")</f>
        <v>2019</v>
      </c>
      <c r="AK601" s="110">
        <f>IFERROR(VLOOKUP($X601,Prospects!$A$3:$K$281,5,FALSE),"")</f>
        <v>0</v>
      </c>
      <c r="AL601" s="110" t="str">
        <f>IFERROR(VLOOKUP($X601,Prospects!$A$3:$K$281,6,FALSE),"")</f>
        <v>ATL</v>
      </c>
      <c r="AN601" s="108" t="str">
        <f>IFERROR(VLOOKUP($X601,KEEPERS!$A$3:$H$300,1,FALSE),"")</f>
        <v/>
      </c>
      <c r="AO601" s="108" t="str">
        <f>IFERROR(VLOOKUP($X601,KEEPERS!$A$3:$H$300,5,FALSE),"")</f>
        <v/>
      </c>
      <c r="AP601" s="108" t="str">
        <f>IFERROR(VLOOKUP($X601,KEEPERS!$A$3:$H$300,2,FALSE),"")</f>
        <v/>
      </c>
      <c r="AQ601" s="110" t="str">
        <f>IFERROR(VLOOKUP($X601,KEEPERS!$A$3:$H$300,6,FALSE),"")</f>
        <v/>
      </c>
      <c r="AR601" s="110" t="str">
        <f>IFERROR(VLOOKUP($X601,KEEPERS!$A$3:$H$300,7,FALSE),"")</f>
        <v/>
      </c>
      <c r="AT601" s="110" t="str">
        <f>IFERROR(VLOOKUP($X601,HIT!$B$182:$AM$2000,1,FALSE),"")</f>
        <v/>
      </c>
      <c r="AU601" s="407">
        <f>IFERROR(VLOOKUP($X601,HIT!$B$182:$AM$2000,32,FALSE),0)</f>
        <v>0</v>
      </c>
      <c r="AV601" s="407">
        <f>IFERROR(VLOOKUP($X601,HIT!$B$182:$AM$2000,33,FALSE),0)</f>
        <v>0</v>
      </c>
      <c r="AW601" s="110" t="str">
        <f>IFERROR(VLOOKUP($X601,PITCH!$B$182:$AP$2000,1,FALSE),"")</f>
        <v/>
      </c>
      <c r="AX601" s="110">
        <f>IFERROR(VLOOKUP($X601,PITCH!$B$182:$AP$2000,35,FALSE),0)</f>
        <v>0</v>
      </c>
      <c r="AY601" s="110">
        <f>IFERROR(VLOOKUP($X601,PITCH!$B$182:$AP$2000,36,FALSE),0)</f>
        <v>0</v>
      </c>
      <c r="AZ601" s="408">
        <f t="shared" si="53"/>
        <v>0</v>
      </c>
      <c r="BA601" s="408" t="str">
        <f>IF(AZ601&gt;0,RANK(AZ601,AZ$3:AZ1224),"")</f>
        <v/>
      </c>
      <c r="BB601" s="408">
        <f>IFERROR(VLOOKUP($X601,HIT!$B$182:$AP$2000,31,FALSE),0)</f>
        <v>0</v>
      </c>
      <c r="BC601" s="408">
        <f>IFERROR(VLOOKUP($X601,PITCH!$B$182:$AP$2000,34,FALSE),0)</f>
        <v>0</v>
      </c>
      <c r="BE601" s="110" t="str">
        <f>IFERROR(VLOOKUP($X601,OBP!$B$182:$AN$2001,32,FALSE),"")</f>
        <v/>
      </c>
      <c r="BG601" s="110" t="str">
        <f>IFERROR(VLOOKUP($X601,OPS!$B$183:$AL$2002,31,FALSE),"")</f>
        <v/>
      </c>
      <c r="BI601" s="110" t="str">
        <f>IFERROR(VLOOKUP($X601,PITCH!$B$205:$AP$2000,34,FALSE),"")</f>
        <v/>
      </c>
      <c r="BJ601" s="110" t="str">
        <f>IFERROR(VLOOKUP($X601,PITCH!$B$205:$AP$2000,34,FALSE),"")</f>
        <v/>
      </c>
      <c r="BK601" s="110" t="str">
        <f>IFERROR(VLOOKUP($X601,PITCH!$B$205:$AP$2000,34,FALSE),"")</f>
        <v/>
      </c>
    </row>
    <row r="602" spans="1:63" x14ac:dyDescent="0.2">
      <c r="A602">
        <f t="shared" si="48"/>
        <v>30</v>
      </c>
      <c r="B602" s="110" t="s">
        <v>2196</v>
      </c>
      <c r="C602" t="str">
        <f t="shared" si="49"/>
        <v>PHI</v>
      </c>
      <c r="D602" s="209" t="s">
        <v>739</v>
      </c>
      <c r="E602" s="209" t="s">
        <v>739</v>
      </c>
      <c r="T602" s="127">
        <f t="shared" si="39"/>
        <v>600</v>
      </c>
      <c r="U602" s="81" t="str">
        <f t="shared" si="51"/>
        <v>P</v>
      </c>
      <c r="V602" t="str">
        <f>IF(U602="H",COUNTIF($U$3:$U602,"H"),"")</f>
        <v/>
      </c>
      <c r="W602">
        <f>IF(U602="P",COUNTIF($U$3:$U602,"P"),"")</f>
        <v>236</v>
      </c>
      <c r="X602" s="76" t="str">
        <f t="shared" si="52"/>
        <v>Sixto Sanchez</v>
      </c>
      <c r="Y602" t="str">
        <f>IFERROR(VLOOKUP($X602,PITCH!$B$7:$AJ$2004,29,FALSE),"")</f>
        <v/>
      </c>
      <c r="Z602" t="str">
        <f>IFERROR(VLOOKUP($X602,PITCH!$B$7:$AJ$2004,30,FALSE),"")</f>
        <v/>
      </c>
      <c r="AA602" t="str">
        <f>IFERROR(VLOOKUP($X602,PITCH!$B$7:$AJ$2004,31,FALSE),"")</f>
        <v/>
      </c>
      <c r="AB602" t="str">
        <f>IFERROR(VLOOKUP($X602,PITCH!$B$7:$AJ$2004,1,FALSE),"")</f>
        <v/>
      </c>
      <c r="AD602" s="108" t="str">
        <f>IFERROR(VLOOKUP($X602,Prospects!$A$3:$K$281,1,FALSE),"")</f>
        <v>Sixto Sanchez</v>
      </c>
      <c r="AE602" s="108" t="str">
        <f>IFERROR(VLOOKUP($X602,Prospects!$A$3:$K$281,9,FALSE),"")</f>
        <v>P</v>
      </c>
      <c r="AF602" s="108">
        <f>IFERROR(VLOOKUP($X602,Prospects!$A$3:$K$281,2,FALSE),"")</f>
        <v>51</v>
      </c>
      <c r="AG602" s="110" t="str">
        <f>IFERROR(VLOOKUP($X602,Prospects!$A$3:$K$281,10,FALSE),"")</f>
        <v/>
      </c>
      <c r="AH602" s="110">
        <f>IFERROR(VLOOKUP($X602,Prospects!$A$3:$K$281,11,FALSE),"")</f>
        <v>13</v>
      </c>
      <c r="AI602" s="110" t="str">
        <f>IFERROR(VLOOKUP($X602,Prospects!$A$3:$K$281,3,FALSE),"")</f>
        <v>RHP</v>
      </c>
      <c r="AJ602" s="110">
        <f>IFERROR(VLOOKUP($X602,Prospects!$A$3:$K$281,4,FALSE),"")</f>
        <v>2020</v>
      </c>
      <c r="AK602" s="110">
        <f>IFERROR(VLOOKUP($X602,Prospects!$A$3:$K$281,5,FALSE),"")</f>
        <v>0</v>
      </c>
      <c r="AL602" s="110" t="str">
        <f>IFERROR(VLOOKUP($X602,Prospects!$A$3:$K$281,6,FALSE),"")</f>
        <v>PHI</v>
      </c>
      <c r="AN602" s="108" t="str">
        <f>IFERROR(VLOOKUP($X602,KEEPERS!$A$3:$H$300,1,FALSE),"")</f>
        <v/>
      </c>
      <c r="AO602" s="108" t="str">
        <f>IFERROR(VLOOKUP($X602,KEEPERS!$A$3:$H$300,5,FALSE),"")</f>
        <v/>
      </c>
      <c r="AP602" s="108" t="str">
        <f>IFERROR(VLOOKUP($X602,KEEPERS!$A$3:$H$300,2,FALSE),"")</f>
        <v/>
      </c>
      <c r="AQ602" s="110" t="str">
        <f>IFERROR(VLOOKUP($X602,KEEPERS!$A$3:$H$300,6,FALSE),"")</f>
        <v/>
      </c>
      <c r="AR602" s="110" t="str">
        <f>IFERROR(VLOOKUP($X602,KEEPERS!$A$3:$H$300,7,FALSE),"")</f>
        <v/>
      </c>
      <c r="AT602" s="110" t="str">
        <f>IFERROR(VLOOKUP($X602,HIT!$B$182:$AM$2000,1,FALSE),"")</f>
        <v/>
      </c>
      <c r="AU602" s="407">
        <f>IFERROR(VLOOKUP($X602,HIT!$B$182:$AM$2000,32,FALSE),0)</f>
        <v>0</v>
      </c>
      <c r="AV602" s="407">
        <f>IFERROR(VLOOKUP($X602,HIT!$B$182:$AM$2000,33,FALSE),0)</f>
        <v>0</v>
      </c>
      <c r="AW602" s="110" t="str">
        <f>IFERROR(VLOOKUP($X602,PITCH!$B$182:$AP$2000,1,FALSE),"")</f>
        <v/>
      </c>
      <c r="AX602" s="110">
        <f>IFERROR(VLOOKUP($X602,PITCH!$B$182:$AP$2000,35,FALSE),0)</f>
        <v>0</v>
      </c>
      <c r="AY602" s="110">
        <f>IFERROR(VLOOKUP($X602,PITCH!$B$182:$AP$2000,36,FALSE),0)</f>
        <v>0</v>
      </c>
      <c r="AZ602" s="408">
        <f t="shared" si="53"/>
        <v>0</v>
      </c>
      <c r="BA602" s="408" t="str">
        <f>IF(AZ602&gt;0,RANK(AZ602,AZ$3:AZ1225),"")</f>
        <v/>
      </c>
      <c r="BB602" s="408">
        <f>IFERROR(VLOOKUP($X602,HIT!$B$182:$AP$2000,31,FALSE),0)</f>
        <v>0</v>
      </c>
      <c r="BC602" s="408">
        <f>IFERROR(VLOOKUP($X602,PITCH!$B$182:$AP$2000,34,FALSE),0)</f>
        <v>0</v>
      </c>
      <c r="BE602" s="110" t="str">
        <f>IFERROR(VLOOKUP($X602,OBP!$B$182:$AN$2001,32,FALSE),"")</f>
        <v/>
      </c>
      <c r="BG602" s="110" t="str">
        <f>IFERROR(VLOOKUP($X602,OPS!$B$183:$AL$2002,31,FALSE),"")</f>
        <v/>
      </c>
      <c r="BI602" s="110" t="str">
        <f>IFERROR(VLOOKUP($X602,PITCH!$B$205:$AP$2000,34,FALSE),"")</f>
        <v/>
      </c>
      <c r="BJ602" s="110" t="str">
        <f>IFERROR(VLOOKUP($X602,PITCH!$B$205:$AP$2000,34,FALSE),"")</f>
        <v/>
      </c>
      <c r="BK602" s="110" t="str">
        <f>IFERROR(VLOOKUP($X602,PITCH!$B$205:$AP$2000,34,FALSE),"")</f>
        <v/>
      </c>
    </row>
    <row r="603" spans="1:63" x14ac:dyDescent="0.2">
      <c r="A603">
        <f t="shared" si="48"/>
        <v>31</v>
      </c>
      <c r="B603" s="110" t="s">
        <v>2481</v>
      </c>
      <c r="C603" t="str">
        <f t="shared" si="49"/>
        <v>SDP</v>
      </c>
      <c r="D603" s="209" t="s">
        <v>739</v>
      </c>
      <c r="E603" s="209" t="s">
        <v>739</v>
      </c>
      <c r="T603" s="127">
        <f t="shared" si="39"/>
        <v>601</v>
      </c>
      <c r="U603" s="81" t="str">
        <f t="shared" si="51"/>
        <v>P</v>
      </c>
      <c r="V603" t="str">
        <f>IF(U603="H",COUNTIF($U$3:$U603,"H"),"")</f>
        <v/>
      </c>
      <c r="W603">
        <f>IF(U603="P",COUNTIF($U$3:$U603,"P"),"")</f>
        <v>237</v>
      </c>
      <c r="X603" s="76" t="str">
        <f t="shared" si="52"/>
        <v>Chris Paddack</v>
      </c>
      <c r="Y603">
        <f>IFERROR(VLOOKUP($X603,PITCH!$B$7:$AJ$2004,29,FALSE),"")</f>
        <v>9.3195266272189361</v>
      </c>
      <c r="Z603">
        <f>IFERROR(VLOOKUP($X603,PITCH!$B$7:$AJ$2004,30,FALSE),"")</f>
        <v>2.2633136094674557</v>
      </c>
      <c r="AA603">
        <f>IFERROR(VLOOKUP($X603,PITCH!$B$7:$AJ$2004,31,FALSE),"")</f>
        <v>7.0562130177514799</v>
      </c>
      <c r="AB603" t="str">
        <f>IFERROR(VLOOKUP($X603,PITCH!$B$7:$AJ$2004,1,FALSE),"")</f>
        <v>Chris Paddack</v>
      </c>
      <c r="AD603" s="108" t="str">
        <f>IFERROR(VLOOKUP($X603,Prospects!$A$3:$K$281,1,FALSE),"")</f>
        <v>Chris Paddack</v>
      </c>
      <c r="AE603" s="108" t="str">
        <f>IFERROR(VLOOKUP($X603,Prospects!$A$3:$K$281,9,FALSE),"")</f>
        <v>P</v>
      </c>
      <c r="AF603" s="108">
        <f>IFERROR(VLOOKUP($X603,Prospects!$A$3:$K$281,2,FALSE),"")</f>
        <v>52</v>
      </c>
      <c r="AG603" s="110" t="str">
        <f>IFERROR(VLOOKUP($X603,Prospects!$A$3:$K$281,10,FALSE),"")</f>
        <v/>
      </c>
      <c r="AH603" s="110">
        <f>IFERROR(VLOOKUP($X603,Prospects!$A$3:$K$281,11,FALSE),"")</f>
        <v>14</v>
      </c>
      <c r="AI603" s="110" t="str">
        <f>IFERROR(VLOOKUP($X603,Prospects!$A$3:$K$281,3,FALSE),"")</f>
        <v>RHP</v>
      </c>
      <c r="AJ603" s="110">
        <f>IFERROR(VLOOKUP($X603,Prospects!$A$3:$K$281,4,FALSE),"")</f>
        <v>2019</v>
      </c>
      <c r="AK603" s="110">
        <f>IFERROR(VLOOKUP($X603,Prospects!$A$3:$K$281,5,FALSE),"")</f>
        <v>0</v>
      </c>
      <c r="AL603" s="110" t="str">
        <f>IFERROR(VLOOKUP($X603,Prospects!$A$3:$K$281,6,FALSE),"")</f>
        <v>SDP</v>
      </c>
      <c r="AN603" s="108" t="str">
        <f>IFERROR(VLOOKUP($X603,KEEPERS!$A$3:$H$300,1,FALSE),"")</f>
        <v/>
      </c>
      <c r="AO603" s="108" t="str">
        <f>IFERROR(VLOOKUP($X603,KEEPERS!$A$3:$H$300,5,FALSE),"")</f>
        <v/>
      </c>
      <c r="AP603" s="108" t="str">
        <f>IFERROR(VLOOKUP($X603,KEEPERS!$A$3:$H$300,2,FALSE),"")</f>
        <v/>
      </c>
      <c r="AQ603" s="110" t="str">
        <f>IFERROR(VLOOKUP($X603,KEEPERS!$A$3:$H$300,6,FALSE),"")</f>
        <v/>
      </c>
      <c r="AR603" s="110" t="str">
        <f>IFERROR(VLOOKUP($X603,KEEPERS!$A$3:$H$300,7,FALSE),"")</f>
        <v/>
      </c>
      <c r="AT603" s="110" t="str">
        <f>IFERROR(VLOOKUP($X603,HIT!$B$182:$AM$2000,1,FALSE),"")</f>
        <v/>
      </c>
      <c r="AU603" s="407">
        <f>IFERROR(VLOOKUP($X603,HIT!$B$182:$AM$2000,32,FALSE),0)</f>
        <v>0</v>
      </c>
      <c r="AV603" s="407">
        <f>IFERROR(VLOOKUP($X603,HIT!$B$182:$AM$2000,33,FALSE),0)</f>
        <v>0</v>
      </c>
      <c r="AW603" s="110" t="str">
        <f>IFERROR(VLOOKUP($X603,PITCH!$B$182:$AP$2000,1,FALSE),"")</f>
        <v>Chris Paddack</v>
      </c>
      <c r="AX603" s="110">
        <f>IFERROR(VLOOKUP($X603,PITCH!$B$182:$AP$2000,35,FALSE),0)</f>
        <v>162.79999999999998</v>
      </c>
      <c r="AY603" s="110">
        <f>IFERROR(VLOOKUP($X603,PITCH!$B$182:$AP$2000,36,FALSE),0)</f>
        <v>12.523076923076921</v>
      </c>
      <c r="AZ603" s="408">
        <f t="shared" si="53"/>
        <v>162.79999999999998</v>
      </c>
      <c r="BA603" s="408">
        <f>IF(AZ603&gt;0,RANK(AZ603,AZ$3:AZ1226),"")</f>
        <v>436</v>
      </c>
      <c r="BB603" s="408">
        <f>IFERROR(VLOOKUP($X603,HIT!$B$182:$AP$2000,31,FALSE),0)</f>
        <v>0</v>
      </c>
      <c r="BC603" s="408">
        <f ca="1">IFERROR(VLOOKUP($X603,PITCH!$B$182:$AP$2000,34,FALSE),0)</f>
        <v>146</v>
      </c>
      <c r="BE603" s="110" t="str">
        <f>IFERROR(VLOOKUP($X603,OBP!$B$182:$AN$2001,32,FALSE),"")</f>
        <v/>
      </c>
      <c r="BG603" s="110" t="str">
        <f>IFERROR(VLOOKUP($X603,OPS!$B$183:$AL$2002,31,FALSE),"")</f>
        <v/>
      </c>
      <c r="BI603" s="110">
        <f ca="1">IFERROR(VLOOKUP($X603,PITCH!$B$205:$AP$2000,34,FALSE),"")</f>
        <v>146</v>
      </c>
      <c r="BJ603" s="110">
        <f ca="1">IFERROR(VLOOKUP($X603,PITCH!$B$205:$AP$2000,34,FALSE),"")</f>
        <v>146</v>
      </c>
      <c r="BK603" s="110">
        <f ca="1">IFERROR(VLOOKUP($X603,PITCH!$B$205:$AP$2000,34,FALSE),"")</f>
        <v>146</v>
      </c>
    </row>
    <row r="604" spans="1:63" x14ac:dyDescent="0.2">
      <c r="A604">
        <f t="shared" si="48"/>
        <v>32</v>
      </c>
      <c r="B604" s="110" t="s">
        <v>881</v>
      </c>
      <c r="C604" t="str">
        <f t="shared" si="49"/>
        <v>CWS</v>
      </c>
      <c r="D604" s="209" t="s">
        <v>739</v>
      </c>
      <c r="E604" s="209" t="s">
        <v>739</v>
      </c>
      <c r="T604" s="127">
        <f t="shared" si="39"/>
        <v>602</v>
      </c>
      <c r="U604" s="81" t="str">
        <f t="shared" si="51"/>
        <v>P</v>
      </c>
      <c r="V604" t="str">
        <f>IF(U604="H",COUNTIF($U$3:$U604,"H"),"")</f>
        <v/>
      </c>
      <c r="W604">
        <f>IF(U604="P",COUNTIF($U$3:$U604,"P"),"")</f>
        <v>238</v>
      </c>
      <c r="X604" s="76" t="str">
        <f t="shared" si="52"/>
        <v>Michael Kopech</v>
      </c>
      <c r="Y604" t="str">
        <f>IFERROR(VLOOKUP($X604,PITCH!$B$7:$AJ$2004,29,FALSE),"")</f>
        <v/>
      </c>
      <c r="Z604" t="str">
        <f>IFERROR(VLOOKUP($X604,PITCH!$B$7:$AJ$2004,30,FALSE),"")</f>
        <v/>
      </c>
      <c r="AA604" t="str">
        <f>IFERROR(VLOOKUP($X604,PITCH!$B$7:$AJ$2004,31,FALSE),"")</f>
        <v/>
      </c>
      <c r="AB604" t="str">
        <f>IFERROR(VLOOKUP($X604,PITCH!$B$7:$AJ$2004,1,FALSE),"")</f>
        <v/>
      </c>
      <c r="AD604" s="108" t="str">
        <f>IFERROR(VLOOKUP($X604,Prospects!$A$3:$K$281,1,FALSE),"")</f>
        <v>Michael Kopech</v>
      </c>
      <c r="AE604" s="108" t="str">
        <f>IFERROR(VLOOKUP($X604,Prospects!$A$3:$K$281,9,FALSE),"")</f>
        <v>P</v>
      </c>
      <c r="AF604" s="108">
        <f>IFERROR(VLOOKUP($X604,Prospects!$A$3:$K$281,2,FALSE),"")</f>
        <v>53</v>
      </c>
      <c r="AG604" s="110" t="str">
        <f>IFERROR(VLOOKUP($X604,Prospects!$A$3:$K$281,10,FALSE),"")</f>
        <v/>
      </c>
      <c r="AH604" s="110">
        <f>IFERROR(VLOOKUP($X604,Prospects!$A$3:$K$281,11,FALSE),"")</f>
        <v>15</v>
      </c>
      <c r="AI604" s="110" t="str">
        <f>IFERROR(VLOOKUP($X604,Prospects!$A$3:$K$281,3,FALSE),"")</f>
        <v>RHP</v>
      </c>
      <c r="AJ604" s="110">
        <f>IFERROR(VLOOKUP($X604,Prospects!$A$3:$K$281,4,FALSE),"")</f>
        <v>2020</v>
      </c>
      <c r="AK604" s="110">
        <f>IFERROR(VLOOKUP($X604,Prospects!$A$3:$K$281,5,FALSE),"")</f>
        <v>0</v>
      </c>
      <c r="AL604" s="110" t="str">
        <f>IFERROR(VLOOKUP($X604,Prospects!$A$3:$K$281,6,FALSE),"")</f>
        <v>CWS</v>
      </c>
      <c r="AN604" s="108" t="str">
        <f>IFERROR(VLOOKUP($X604,KEEPERS!$A$3:$H$300,1,FALSE),"")</f>
        <v/>
      </c>
      <c r="AO604" s="108" t="str">
        <f>IFERROR(VLOOKUP($X604,KEEPERS!$A$3:$H$300,5,FALSE),"")</f>
        <v/>
      </c>
      <c r="AP604" s="108" t="str">
        <f>IFERROR(VLOOKUP($X604,KEEPERS!$A$3:$H$300,2,FALSE),"")</f>
        <v/>
      </c>
      <c r="AQ604" s="110" t="str">
        <f>IFERROR(VLOOKUP($X604,KEEPERS!$A$3:$H$300,6,FALSE),"")</f>
        <v/>
      </c>
      <c r="AR604" s="110" t="str">
        <f>IFERROR(VLOOKUP($X604,KEEPERS!$A$3:$H$300,7,FALSE),"")</f>
        <v/>
      </c>
      <c r="AT604" s="110" t="str">
        <f>IFERROR(VLOOKUP($X604,HIT!$B$182:$AM$2000,1,FALSE),"")</f>
        <v/>
      </c>
      <c r="AU604" s="407">
        <f>IFERROR(VLOOKUP($X604,HIT!$B$182:$AM$2000,32,FALSE),0)</f>
        <v>0</v>
      </c>
      <c r="AV604" s="407">
        <f>IFERROR(VLOOKUP($X604,HIT!$B$182:$AM$2000,33,FALSE),0)</f>
        <v>0</v>
      </c>
      <c r="AW604" s="110" t="str">
        <f>IFERROR(VLOOKUP($X604,PITCH!$B$182:$AP$2000,1,FALSE),"")</f>
        <v/>
      </c>
      <c r="AX604" s="110">
        <f>IFERROR(VLOOKUP($X604,PITCH!$B$182:$AP$2000,35,FALSE),0)</f>
        <v>0</v>
      </c>
      <c r="AY604" s="110">
        <f>IFERROR(VLOOKUP($X604,PITCH!$B$182:$AP$2000,36,FALSE),0)</f>
        <v>0</v>
      </c>
      <c r="AZ604" s="408">
        <f t="shared" si="53"/>
        <v>0</v>
      </c>
      <c r="BA604" s="408" t="str">
        <f>IF(AZ604&gt;0,RANK(AZ604,AZ$3:AZ1227),"")</f>
        <v/>
      </c>
      <c r="BB604" s="408">
        <f>IFERROR(VLOOKUP($X604,HIT!$B$182:$AP$2000,31,FALSE),0)</f>
        <v>0</v>
      </c>
      <c r="BC604" s="408">
        <f>IFERROR(VLOOKUP($X604,PITCH!$B$182:$AP$2000,34,FALSE),0)</f>
        <v>0</v>
      </c>
      <c r="BE604" s="110" t="str">
        <f>IFERROR(VLOOKUP($X604,OBP!$B$182:$AN$2001,32,FALSE),"")</f>
        <v/>
      </c>
      <c r="BG604" s="110" t="str">
        <f>IFERROR(VLOOKUP($X604,OPS!$B$183:$AL$2002,31,FALSE),"")</f>
        <v/>
      </c>
      <c r="BI604" s="110" t="str">
        <f>IFERROR(VLOOKUP($X604,PITCH!$B$205:$AP$2000,34,FALSE),"")</f>
        <v/>
      </c>
      <c r="BJ604" s="110" t="str">
        <f>IFERROR(VLOOKUP($X604,PITCH!$B$205:$AP$2000,34,FALSE),"")</f>
        <v/>
      </c>
      <c r="BK604" s="110" t="str">
        <f>IFERROR(VLOOKUP($X604,PITCH!$B$205:$AP$2000,34,FALSE),"")</f>
        <v/>
      </c>
    </row>
    <row r="605" spans="1:63" x14ac:dyDescent="0.2">
      <c r="A605">
        <f t="shared" si="48"/>
        <v>33</v>
      </c>
      <c r="B605" s="110" t="s">
        <v>2219</v>
      </c>
      <c r="C605" t="str">
        <f t="shared" si="49"/>
        <v>ATL</v>
      </c>
      <c r="D605" s="209" t="s">
        <v>739</v>
      </c>
      <c r="E605" s="209" t="s">
        <v>739</v>
      </c>
      <c r="T605" s="127">
        <f t="shared" ref="T605:T647" si="54">T604+1</f>
        <v>603</v>
      </c>
      <c r="U605" s="81" t="str">
        <f t="shared" si="51"/>
        <v>P</v>
      </c>
      <c r="V605" t="str">
        <f>IF(U605="H",COUNTIF($U$3:$U605,"H"),"")</f>
        <v/>
      </c>
      <c r="W605">
        <f>IF(U605="P",COUNTIF($U$3:$U605,"P"),"")</f>
        <v>239</v>
      </c>
      <c r="X605" s="76" t="str">
        <f t="shared" si="52"/>
        <v>Kyle Wright</v>
      </c>
      <c r="Y605">
        <f>IFERROR(VLOOKUP($X605,PITCH!$B$7:$AJ$2004,29,FALSE),"")</f>
        <v>7.8260869565217384</v>
      </c>
      <c r="Z605">
        <f>IFERROR(VLOOKUP($X605,PITCH!$B$7:$AJ$2004,30,FALSE),"")</f>
        <v>3.9130434782608692</v>
      </c>
      <c r="AA605">
        <f>IFERROR(VLOOKUP($X605,PITCH!$B$7:$AJ$2004,31,FALSE),"")</f>
        <v>3.9130434782608692</v>
      </c>
      <c r="AB605" t="str">
        <f>IFERROR(VLOOKUP($X605,PITCH!$B$7:$AJ$2004,1,FALSE),"")</f>
        <v>Kyle Wright</v>
      </c>
      <c r="AD605" s="108" t="str">
        <f>IFERROR(VLOOKUP($X605,Prospects!$A$3:$K$281,1,FALSE),"")</f>
        <v>Kyle Wright</v>
      </c>
      <c r="AE605" s="108" t="str">
        <f>IFERROR(VLOOKUP($X605,Prospects!$A$3:$K$281,9,FALSE),"")</f>
        <v>P</v>
      </c>
      <c r="AF605" s="108">
        <f>IFERROR(VLOOKUP($X605,Prospects!$A$3:$K$281,2,FALSE),"")</f>
        <v>54</v>
      </c>
      <c r="AG605" s="110" t="str">
        <f>IFERROR(VLOOKUP($X605,Prospects!$A$3:$K$281,10,FALSE),"")</f>
        <v/>
      </c>
      <c r="AH605" s="110">
        <f>IFERROR(VLOOKUP($X605,Prospects!$A$3:$K$281,11,FALSE),"")</f>
        <v>16</v>
      </c>
      <c r="AI605" s="110" t="str">
        <f>IFERROR(VLOOKUP($X605,Prospects!$A$3:$K$281,3,FALSE),"")</f>
        <v>RHP</v>
      </c>
      <c r="AJ605" s="110">
        <f>IFERROR(VLOOKUP($X605,Prospects!$A$3:$K$281,4,FALSE),"")</f>
        <v>2020</v>
      </c>
      <c r="AK605" s="110">
        <f>IFERROR(VLOOKUP($X605,Prospects!$A$3:$K$281,5,FALSE),"")</f>
        <v>0</v>
      </c>
      <c r="AL605" s="110" t="str">
        <f>IFERROR(VLOOKUP($X605,Prospects!$A$3:$K$281,6,FALSE),"")</f>
        <v>ATL</v>
      </c>
      <c r="AN605" s="108" t="str">
        <f>IFERROR(VLOOKUP($X605,KEEPERS!$A$3:$H$300,1,FALSE),"")</f>
        <v/>
      </c>
      <c r="AO605" s="108" t="str">
        <f>IFERROR(VLOOKUP($X605,KEEPERS!$A$3:$H$300,5,FALSE),"")</f>
        <v/>
      </c>
      <c r="AP605" s="108" t="str">
        <f>IFERROR(VLOOKUP($X605,KEEPERS!$A$3:$H$300,2,FALSE),"")</f>
        <v/>
      </c>
      <c r="AQ605" s="110" t="str">
        <f>IFERROR(VLOOKUP($X605,KEEPERS!$A$3:$H$300,6,FALSE),"")</f>
        <v/>
      </c>
      <c r="AR605" s="110" t="str">
        <f>IFERROR(VLOOKUP($X605,KEEPERS!$A$3:$H$300,7,FALSE),"")</f>
        <v/>
      </c>
      <c r="AT605" s="110" t="str">
        <f>IFERROR(VLOOKUP($X605,HIT!$B$182:$AM$2000,1,FALSE),"")</f>
        <v/>
      </c>
      <c r="AU605" s="407">
        <f>IFERROR(VLOOKUP($X605,HIT!$B$182:$AM$2000,32,FALSE),0)</f>
        <v>0</v>
      </c>
      <c r="AV605" s="407">
        <f>IFERROR(VLOOKUP($X605,HIT!$B$182:$AM$2000,33,FALSE),0)</f>
        <v>0</v>
      </c>
      <c r="AW605" s="110" t="str">
        <f>IFERROR(VLOOKUP($X605,PITCH!$B$182:$AP$2000,1,FALSE),"")</f>
        <v>Kyle Wright</v>
      </c>
      <c r="AX605" s="110">
        <f>IFERROR(VLOOKUP($X605,PITCH!$B$182:$AP$2000,35,FALSE),0)</f>
        <v>29.300000000000004</v>
      </c>
      <c r="AY605" s="110">
        <f>IFERROR(VLOOKUP($X605,PITCH!$B$182:$AP$2000,36,FALSE),0)</f>
        <v>0</v>
      </c>
      <c r="AZ605" s="408">
        <f t="shared" si="53"/>
        <v>29.300000000000004</v>
      </c>
      <c r="BA605" s="408">
        <f>IF(AZ605&gt;0,RANK(AZ605,AZ$3:AZ1228),"")</f>
        <v>578</v>
      </c>
      <c r="BB605" s="408">
        <f>IFERROR(VLOOKUP($X605,HIT!$B$182:$AP$2000,31,FALSE),0)</f>
        <v>0</v>
      </c>
      <c r="BC605" s="408">
        <f ca="1">IFERROR(VLOOKUP($X605,PITCH!$B$182:$AP$2000,34,FALSE),0)</f>
        <v>241</v>
      </c>
      <c r="BE605" s="110" t="str">
        <f>IFERROR(VLOOKUP($X605,OBP!$B$182:$AN$2001,32,FALSE),"")</f>
        <v/>
      </c>
      <c r="BG605" s="110" t="str">
        <f>IFERROR(VLOOKUP($X605,OPS!$B$183:$AL$2002,31,FALSE),"")</f>
        <v/>
      </c>
      <c r="BI605" s="110">
        <f ca="1">IFERROR(VLOOKUP($X605,PITCH!$B$205:$AP$2000,34,FALSE),"")</f>
        <v>241</v>
      </c>
      <c r="BJ605" s="110">
        <f ca="1">IFERROR(VLOOKUP($X605,PITCH!$B$205:$AP$2000,34,FALSE),"")</f>
        <v>241</v>
      </c>
      <c r="BK605" s="110">
        <f ca="1">IFERROR(VLOOKUP($X605,PITCH!$B$205:$AP$2000,34,FALSE),"")</f>
        <v>241</v>
      </c>
    </row>
    <row r="606" spans="1:63" x14ac:dyDescent="0.2">
      <c r="A606">
        <f t="shared" si="48"/>
        <v>34</v>
      </c>
      <c r="B606" s="110" t="s">
        <v>1375</v>
      </c>
      <c r="C606" t="str">
        <f t="shared" si="49"/>
        <v>OAK</v>
      </c>
      <c r="D606" s="209" t="s">
        <v>741</v>
      </c>
      <c r="E606" s="209" t="s">
        <v>741</v>
      </c>
      <c r="T606" s="127">
        <f t="shared" si="54"/>
        <v>604</v>
      </c>
      <c r="U606" s="81" t="str">
        <f t="shared" si="51"/>
        <v>P</v>
      </c>
      <c r="V606" t="str">
        <f>IF(U606="H",COUNTIF($U$3:$U606,"H"),"")</f>
        <v/>
      </c>
      <c r="W606">
        <f>IF(U606="P",COUNTIF($U$3:$U606,"P"),"")</f>
        <v>240</v>
      </c>
      <c r="X606" s="76" t="str">
        <f t="shared" si="52"/>
        <v>A.J. Puk</v>
      </c>
      <c r="Y606">
        <f>IFERROR(VLOOKUP($X606,PITCH!$B$7:$AJ$2004,29,FALSE),"")</f>
        <v>8.6631016042780757</v>
      </c>
      <c r="Z606">
        <f>IFERROR(VLOOKUP($X606,PITCH!$B$7:$AJ$2004,30,FALSE),"")</f>
        <v>3.8502673796791447</v>
      </c>
      <c r="AA606">
        <f>IFERROR(VLOOKUP($X606,PITCH!$B$7:$AJ$2004,31,FALSE),"")</f>
        <v>4.8128342245989311</v>
      </c>
      <c r="AB606" t="str">
        <f>IFERROR(VLOOKUP($X606,PITCH!$B$7:$AJ$2004,1,FALSE),"")</f>
        <v>A.J. Puk</v>
      </c>
      <c r="AD606" s="108" t="str">
        <f>IFERROR(VLOOKUP($X606,Prospects!$A$3:$K$281,1,FALSE),"")</f>
        <v>A.J. Puk</v>
      </c>
      <c r="AE606" s="108" t="str">
        <f>IFERROR(VLOOKUP($X606,Prospects!$A$3:$K$281,9,FALSE),"")</f>
        <v>P</v>
      </c>
      <c r="AF606" s="108">
        <f>IFERROR(VLOOKUP($X606,Prospects!$A$3:$K$281,2,FALSE),"")</f>
        <v>55</v>
      </c>
      <c r="AG606" s="110" t="str">
        <f>IFERROR(VLOOKUP($X606,Prospects!$A$3:$K$281,10,FALSE),"")</f>
        <v/>
      </c>
      <c r="AH606" s="110">
        <f>IFERROR(VLOOKUP($X606,Prospects!$A$3:$K$281,11,FALSE),"")</f>
        <v>17</v>
      </c>
      <c r="AI606" s="110" t="str">
        <f>IFERROR(VLOOKUP($X606,Prospects!$A$3:$K$281,3,FALSE),"")</f>
        <v>LHP</v>
      </c>
      <c r="AJ606" s="110">
        <f>IFERROR(VLOOKUP($X606,Prospects!$A$3:$K$281,4,FALSE),"")</f>
        <v>2019</v>
      </c>
      <c r="AK606" s="110">
        <f>IFERROR(VLOOKUP($X606,Prospects!$A$3:$K$281,5,FALSE),"")</f>
        <v>0</v>
      </c>
      <c r="AL606" s="110" t="str">
        <f>IFERROR(VLOOKUP($X606,Prospects!$A$3:$K$281,6,FALSE),"")</f>
        <v>OAK</v>
      </c>
      <c r="AN606" s="108" t="str">
        <f>IFERROR(VLOOKUP($X606,KEEPERS!$A$3:$H$300,1,FALSE),"")</f>
        <v/>
      </c>
      <c r="AO606" s="108" t="str">
        <f>IFERROR(VLOOKUP($X606,KEEPERS!$A$3:$H$300,5,FALSE),"")</f>
        <v/>
      </c>
      <c r="AP606" s="108" t="str">
        <f>IFERROR(VLOOKUP($X606,KEEPERS!$A$3:$H$300,2,FALSE),"")</f>
        <v/>
      </c>
      <c r="AQ606" s="110" t="str">
        <f>IFERROR(VLOOKUP($X606,KEEPERS!$A$3:$H$300,6,FALSE),"")</f>
        <v/>
      </c>
      <c r="AR606" s="110" t="str">
        <f>IFERROR(VLOOKUP($X606,KEEPERS!$A$3:$H$300,7,FALSE),"")</f>
        <v/>
      </c>
      <c r="AT606" s="110" t="str">
        <f>IFERROR(VLOOKUP($X606,HIT!$B$182:$AM$2000,1,FALSE),"")</f>
        <v/>
      </c>
      <c r="AU606" s="407">
        <f>IFERROR(VLOOKUP($X606,HIT!$B$182:$AM$2000,32,FALSE),0)</f>
        <v>0</v>
      </c>
      <c r="AV606" s="407">
        <f>IFERROR(VLOOKUP($X606,HIT!$B$182:$AM$2000,33,FALSE),0)</f>
        <v>0</v>
      </c>
      <c r="AW606" s="110" t="str">
        <f>IFERROR(VLOOKUP($X606,PITCH!$B$182:$AP$2000,1,FALSE),"")</f>
        <v>A.J. Puk</v>
      </c>
      <c r="AX606" s="110">
        <f>IFERROR(VLOOKUP($X606,PITCH!$B$182:$AP$2000,35,FALSE),0)</f>
        <v>74.199999999999989</v>
      </c>
      <c r="AY606" s="110">
        <f>IFERROR(VLOOKUP($X606,PITCH!$B$182:$AP$2000,36,FALSE),0)</f>
        <v>0</v>
      </c>
      <c r="AZ606" s="408">
        <f t="shared" si="53"/>
        <v>74.199999999999989</v>
      </c>
      <c r="BA606" s="408">
        <f>IF(AZ606&gt;0,RANK(AZ606,AZ$3:AZ1229),"")</f>
        <v>558</v>
      </c>
      <c r="BB606" s="408">
        <f>IFERROR(VLOOKUP($X606,HIT!$B$182:$AP$2000,31,FALSE),0)</f>
        <v>0</v>
      </c>
      <c r="BC606" s="408">
        <f ca="1">IFERROR(VLOOKUP($X606,PITCH!$B$182:$AP$2000,34,FALSE),0)</f>
        <v>195</v>
      </c>
      <c r="BE606" s="110" t="str">
        <f>IFERROR(VLOOKUP($X606,OBP!$B$182:$AN$2001,32,FALSE),"")</f>
        <v/>
      </c>
      <c r="BG606" s="110" t="str">
        <f>IFERROR(VLOOKUP($X606,OPS!$B$183:$AL$2002,31,FALSE),"")</f>
        <v/>
      </c>
      <c r="BI606" s="110">
        <f ca="1">IFERROR(VLOOKUP($X606,PITCH!$B$205:$AP$2000,34,FALSE),"")</f>
        <v>195</v>
      </c>
      <c r="BJ606" s="110">
        <f ca="1">IFERROR(VLOOKUP($X606,PITCH!$B$205:$AP$2000,34,FALSE),"")</f>
        <v>195</v>
      </c>
      <c r="BK606" s="110">
        <f ca="1">IFERROR(VLOOKUP($X606,PITCH!$B$205:$AP$2000,34,FALSE),"")</f>
        <v>195</v>
      </c>
    </row>
    <row r="607" spans="1:63" x14ac:dyDescent="0.2">
      <c r="A607">
        <f t="shared" si="48"/>
        <v>35</v>
      </c>
      <c r="B607" s="110" t="s">
        <v>1335</v>
      </c>
      <c r="C607" t="str">
        <f t="shared" si="49"/>
        <v>CLE</v>
      </c>
      <c r="D607" s="209" t="s">
        <v>739</v>
      </c>
      <c r="E607" s="209" t="s">
        <v>739</v>
      </c>
      <c r="T607" s="127">
        <f t="shared" si="54"/>
        <v>605</v>
      </c>
      <c r="U607" s="81" t="str">
        <f t="shared" si="51"/>
        <v>P</v>
      </c>
      <c r="V607" t="str">
        <f>IF(U607="H",COUNTIF($U$3:$U607,"H"),"")</f>
        <v/>
      </c>
      <c r="W607">
        <f>IF(U607="P",COUNTIF($U$3:$U607,"P"),"")</f>
        <v>241</v>
      </c>
      <c r="X607" s="76" t="str">
        <f t="shared" si="52"/>
        <v>Triston McKenzie</v>
      </c>
      <c r="Y607" t="str">
        <f>IFERROR(VLOOKUP($X607,PITCH!$B$7:$AJ$2004,29,FALSE),"")</f>
        <v/>
      </c>
      <c r="Z607" t="str">
        <f>IFERROR(VLOOKUP($X607,PITCH!$B$7:$AJ$2004,30,FALSE),"")</f>
        <v/>
      </c>
      <c r="AA607" t="str">
        <f>IFERROR(VLOOKUP($X607,PITCH!$B$7:$AJ$2004,31,FALSE),"")</f>
        <v/>
      </c>
      <c r="AB607" t="str">
        <f>IFERROR(VLOOKUP($X607,PITCH!$B$7:$AJ$2004,1,FALSE),"")</f>
        <v/>
      </c>
      <c r="AD607" s="108" t="str">
        <f>IFERROR(VLOOKUP($X607,Prospects!$A$3:$K$281,1,FALSE),"")</f>
        <v>Triston McKenzie</v>
      </c>
      <c r="AE607" s="108" t="str">
        <f>IFERROR(VLOOKUP($X607,Prospects!$A$3:$K$281,9,FALSE),"")</f>
        <v>P</v>
      </c>
      <c r="AF607" s="108">
        <f>IFERROR(VLOOKUP($X607,Prospects!$A$3:$K$281,2,FALSE),"")</f>
        <v>56</v>
      </c>
      <c r="AG607" s="110" t="str">
        <f>IFERROR(VLOOKUP($X607,Prospects!$A$3:$K$281,10,FALSE),"")</f>
        <v/>
      </c>
      <c r="AH607" s="110">
        <f>IFERROR(VLOOKUP($X607,Prospects!$A$3:$K$281,11,FALSE),"")</f>
        <v>18</v>
      </c>
      <c r="AI607" s="110" t="str">
        <f>IFERROR(VLOOKUP($X607,Prospects!$A$3:$K$281,3,FALSE),"")</f>
        <v>RHP</v>
      </c>
      <c r="AJ607" s="110">
        <f>IFERROR(VLOOKUP($X607,Prospects!$A$3:$K$281,4,FALSE),"")</f>
        <v>2020</v>
      </c>
      <c r="AK607" s="110">
        <f>IFERROR(VLOOKUP($X607,Prospects!$A$3:$K$281,5,FALSE),"")</f>
        <v>0</v>
      </c>
      <c r="AL607" s="110" t="str">
        <f>IFERROR(VLOOKUP($X607,Prospects!$A$3:$K$281,6,FALSE),"")</f>
        <v>CLE</v>
      </c>
      <c r="AN607" s="108" t="str">
        <f>IFERROR(VLOOKUP($X607,KEEPERS!$A$3:$H$300,1,FALSE),"")</f>
        <v/>
      </c>
      <c r="AO607" s="108" t="str">
        <f>IFERROR(VLOOKUP($X607,KEEPERS!$A$3:$H$300,5,FALSE),"")</f>
        <v/>
      </c>
      <c r="AP607" s="108" t="str">
        <f>IFERROR(VLOOKUP($X607,KEEPERS!$A$3:$H$300,2,FALSE),"")</f>
        <v/>
      </c>
      <c r="AQ607" s="110" t="str">
        <f>IFERROR(VLOOKUP($X607,KEEPERS!$A$3:$H$300,6,FALSE),"")</f>
        <v/>
      </c>
      <c r="AR607" s="110" t="str">
        <f>IFERROR(VLOOKUP($X607,KEEPERS!$A$3:$H$300,7,FALSE),"")</f>
        <v/>
      </c>
      <c r="AT607" s="110" t="str">
        <f>IFERROR(VLOOKUP($X607,HIT!$B$182:$AM$2000,1,FALSE),"")</f>
        <v/>
      </c>
      <c r="AU607" s="407">
        <f>IFERROR(VLOOKUP($X607,HIT!$B$182:$AM$2000,32,FALSE),0)</f>
        <v>0</v>
      </c>
      <c r="AV607" s="407">
        <f>IFERROR(VLOOKUP($X607,HIT!$B$182:$AM$2000,33,FALSE),0)</f>
        <v>0</v>
      </c>
      <c r="AW607" s="110" t="str">
        <f>IFERROR(VLOOKUP($X607,PITCH!$B$182:$AP$2000,1,FALSE),"")</f>
        <v/>
      </c>
      <c r="AX607" s="110">
        <f>IFERROR(VLOOKUP($X607,PITCH!$B$182:$AP$2000,35,FALSE),0)</f>
        <v>0</v>
      </c>
      <c r="AY607" s="110">
        <f>IFERROR(VLOOKUP($X607,PITCH!$B$182:$AP$2000,36,FALSE),0)</f>
        <v>0</v>
      </c>
      <c r="AZ607" s="408">
        <f t="shared" si="53"/>
        <v>0</v>
      </c>
      <c r="BA607" s="408" t="str">
        <f>IF(AZ607&gt;0,RANK(AZ607,AZ$3:AZ1230),"")</f>
        <v/>
      </c>
      <c r="BB607" s="408">
        <f>IFERROR(VLOOKUP($X607,HIT!$B$182:$AP$2000,31,FALSE),0)</f>
        <v>0</v>
      </c>
      <c r="BC607" s="408">
        <f>IFERROR(VLOOKUP($X607,PITCH!$B$182:$AP$2000,34,FALSE),0)</f>
        <v>0</v>
      </c>
      <c r="BE607" s="110" t="str">
        <f>IFERROR(VLOOKUP($X607,OBP!$B$182:$AN$2001,32,FALSE),"")</f>
        <v/>
      </c>
      <c r="BG607" s="110" t="str">
        <f>IFERROR(VLOOKUP($X607,OPS!$B$183:$AL$2002,31,FALSE),"")</f>
        <v/>
      </c>
      <c r="BI607" s="110" t="str">
        <f>IFERROR(VLOOKUP($X607,PITCH!$B$205:$AP$2000,34,FALSE),"")</f>
        <v/>
      </c>
      <c r="BJ607" s="110" t="str">
        <f>IFERROR(VLOOKUP($X607,PITCH!$B$205:$AP$2000,34,FALSE),"")</f>
        <v/>
      </c>
      <c r="BK607" s="110" t="str">
        <f>IFERROR(VLOOKUP($X607,PITCH!$B$205:$AP$2000,34,FALSE),"")</f>
        <v/>
      </c>
    </row>
    <row r="608" spans="1:63" x14ac:dyDescent="0.2">
      <c r="A608">
        <f t="shared" si="48"/>
        <v>36</v>
      </c>
      <c r="B608" s="110" t="s">
        <v>3400</v>
      </c>
      <c r="C608" t="str">
        <f t="shared" si="49"/>
        <v>CHC</v>
      </c>
      <c r="D608" s="209" t="s">
        <v>110</v>
      </c>
      <c r="E608" s="209" t="s">
        <v>110</v>
      </c>
      <c r="T608" s="127">
        <f t="shared" si="54"/>
        <v>606</v>
      </c>
      <c r="U608" s="81" t="str">
        <f t="shared" si="51"/>
        <v>H</v>
      </c>
      <c r="V608">
        <f>IF(U608="H",COUNTIF($U$3:$U608,"H"),"")</f>
        <v>365</v>
      </c>
      <c r="W608" t="str">
        <f>IF(U608="P",COUNTIF($U$3:$U608,"P"),"")</f>
        <v/>
      </c>
      <c r="X608" s="76" t="str">
        <f t="shared" si="52"/>
        <v>Nico Hoerner</v>
      </c>
      <c r="Y608" t="str">
        <f>IFERROR(VLOOKUP($X608,PITCH!$B$7:$AJ$2004,29,FALSE),"")</f>
        <v/>
      </c>
      <c r="Z608" t="str">
        <f>IFERROR(VLOOKUP($X608,PITCH!$B$7:$AJ$2004,30,FALSE),"")</f>
        <v/>
      </c>
      <c r="AA608" t="str">
        <f>IFERROR(VLOOKUP($X608,PITCH!$B$7:$AJ$2004,31,FALSE),"")</f>
        <v/>
      </c>
      <c r="AB608" t="str">
        <f>IFERROR(VLOOKUP($X608,PITCH!$B$7:$AJ$2004,1,FALSE),"")</f>
        <v/>
      </c>
      <c r="AD608" s="108" t="str">
        <f>IFERROR(VLOOKUP($X608,Prospects!$A$3:$K$281,1,FALSE),"")</f>
        <v>Nico Hoerner</v>
      </c>
      <c r="AE608" s="108" t="str">
        <f>IFERROR(VLOOKUP($X608,Prospects!$A$3:$K$281,9,FALSE),"")</f>
        <v>H</v>
      </c>
      <c r="AF608" s="108">
        <f>IFERROR(VLOOKUP($X608,Prospects!$A$3:$K$281,2,FALSE),"")</f>
        <v>58</v>
      </c>
      <c r="AG608" s="110">
        <f>IFERROR(VLOOKUP($X608,Prospects!$A$3:$K$281,10,FALSE),"")</f>
        <v>40</v>
      </c>
      <c r="AH608" s="110" t="str">
        <f>IFERROR(VLOOKUP($X608,Prospects!$A$3:$K$281,11,FALSE),"")</f>
        <v/>
      </c>
      <c r="AI608" s="110" t="str">
        <f>IFERROR(VLOOKUP($X608,Prospects!$A$3:$K$281,3,FALSE),"")</f>
        <v>SS</v>
      </c>
      <c r="AJ608" s="110">
        <f>IFERROR(VLOOKUP($X608,Prospects!$A$3:$K$281,4,FALSE),"")</f>
        <v>2020</v>
      </c>
      <c r="AK608" s="110">
        <f>IFERROR(VLOOKUP($X608,Prospects!$A$3:$K$281,5,FALSE),"")</f>
        <v>0</v>
      </c>
      <c r="AL608" s="110" t="str">
        <f>IFERROR(VLOOKUP($X608,Prospects!$A$3:$K$281,6,FALSE),"")</f>
        <v>CHC</v>
      </c>
      <c r="AN608" s="108" t="str">
        <f>IFERROR(VLOOKUP($X608,KEEPERS!$A$3:$H$300,1,FALSE),"")</f>
        <v/>
      </c>
      <c r="AO608" s="108" t="str">
        <f>IFERROR(VLOOKUP($X608,KEEPERS!$A$3:$H$300,5,FALSE),"")</f>
        <v/>
      </c>
      <c r="AP608" s="108" t="str">
        <f>IFERROR(VLOOKUP($X608,KEEPERS!$A$3:$H$300,2,FALSE),"")</f>
        <v/>
      </c>
      <c r="AQ608" s="110" t="str">
        <f>IFERROR(VLOOKUP($X608,KEEPERS!$A$3:$H$300,6,FALSE),"")</f>
        <v/>
      </c>
      <c r="AR608" s="110" t="str">
        <f>IFERROR(VLOOKUP($X608,KEEPERS!$A$3:$H$300,7,FALSE),"")</f>
        <v/>
      </c>
      <c r="AT608" s="110" t="str">
        <f>IFERROR(VLOOKUP($X608,HIT!$B$182:$AM$2000,1,FALSE),"")</f>
        <v/>
      </c>
      <c r="AU608" s="407">
        <f>IFERROR(VLOOKUP($X608,HIT!$B$182:$AM$2000,32,FALSE),0)</f>
        <v>0</v>
      </c>
      <c r="AV608" s="407">
        <f>IFERROR(VLOOKUP($X608,HIT!$B$182:$AM$2000,33,FALSE),0)</f>
        <v>0</v>
      </c>
      <c r="AW608" s="110" t="str">
        <f>IFERROR(VLOOKUP($X608,PITCH!$B$182:$AP$2000,1,FALSE),"")</f>
        <v/>
      </c>
      <c r="AX608" s="110">
        <f>IFERROR(VLOOKUP($X608,PITCH!$B$182:$AP$2000,35,FALSE),0)</f>
        <v>0</v>
      </c>
      <c r="AY608" s="110">
        <f>IFERROR(VLOOKUP($X608,PITCH!$B$182:$AP$2000,36,FALSE),0)</f>
        <v>0</v>
      </c>
      <c r="AZ608" s="408">
        <f t="shared" si="53"/>
        <v>0</v>
      </c>
      <c r="BA608" s="408" t="str">
        <f>IF(AZ608&gt;0,RANK(AZ608,AZ$3:AZ1231),"")</f>
        <v/>
      </c>
      <c r="BB608" s="408">
        <f>IFERROR(VLOOKUP($X608,HIT!$B$182:$AP$2000,31,FALSE),0)</f>
        <v>0</v>
      </c>
      <c r="BC608" s="408">
        <f>IFERROR(VLOOKUP($X608,PITCH!$B$182:$AP$2000,34,FALSE),0)</f>
        <v>0</v>
      </c>
      <c r="BE608" s="110" t="str">
        <f>IFERROR(VLOOKUP($X608,OBP!$B$182:$AN$2001,32,FALSE),"")</f>
        <v/>
      </c>
      <c r="BG608" s="110" t="str">
        <f>IFERROR(VLOOKUP($X608,OPS!$B$183:$AL$2002,31,FALSE),"")</f>
        <v/>
      </c>
      <c r="BI608" s="110" t="str">
        <f>IFERROR(VLOOKUP($X608,PITCH!$B$205:$AP$2000,34,FALSE),"")</f>
        <v/>
      </c>
      <c r="BJ608" s="110" t="str">
        <f>IFERROR(VLOOKUP($X608,PITCH!$B$205:$AP$2000,34,FALSE),"")</f>
        <v/>
      </c>
      <c r="BK608" s="110" t="str">
        <f>IFERROR(VLOOKUP($X608,PITCH!$B$205:$AP$2000,34,FALSE),"")</f>
        <v/>
      </c>
    </row>
    <row r="609" spans="1:63" x14ac:dyDescent="0.2">
      <c r="A609">
        <f t="shared" si="48"/>
        <v>37</v>
      </c>
      <c r="B609" s="110" t="s">
        <v>2232</v>
      </c>
      <c r="C609" t="str">
        <f t="shared" si="49"/>
        <v>MIA</v>
      </c>
      <c r="D609" s="209" t="s">
        <v>114</v>
      </c>
      <c r="E609" s="209" t="s">
        <v>114</v>
      </c>
      <c r="T609" s="127">
        <f t="shared" si="54"/>
        <v>607</v>
      </c>
      <c r="U609" s="81" t="str">
        <f t="shared" si="51"/>
        <v>H</v>
      </c>
      <c r="V609">
        <f>IF(U609="H",COUNTIF($U$3:$U609,"H"),"")</f>
        <v>366</v>
      </c>
      <c r="W609" t="str">
        <f>IF(U609="P",COUNTIF($U$3:$U609,"P"),"")</f>
        <v/>
      </c>
      <c r="X609" s="76" t="str">
        <f t="shared" si="52"/>
        <v>Monte Harrison</v>
      </c>
      <c r="Y609" t="str">
        <f>IFERROR(VLOOKUP($X609,PITCH!$B$7:$AJ$2004,29,FALSE),"")</f>
        <v/>
      </c>
      <c r="Z609" t="str">
        <f>IFERROR(VLOOKUP($X609,PITCH!$B$7:$AJ$2004,30,FALSE),"")</f>
        <v/>
      </c>
      <c r="AA609" t="str">
        <f>IFERROR(VLOOKUP($X609,PITCH!$B$7:$AJ$2004,31,FALSE),"")</f>
        <v/>
      </c>
      <c r="AB609" t="str">
        <f>IFERROR(VLOOKUP($X609,PITCH!$B$7:$AJ$2004,1,FALSE),"")</f>
        <v/>
      </c>
      <c r="AD609" s="108" t="str">
        <f>IFERROR(VLOOKUP($X609,Prospects!$A$3:$K$281,1,FALSE),"")</f>
        <v>Monte Harrison</v>
      </c>
      <c r="AE609" s="108" t="str">
        <f>IFERROR(VLOOKUP($X609,Prospects!$A$3:$K$281,9,FALSE),"")</f>
        <v>H</v>
      </c>
      <c r="AF609" s="108">
        <f>IFERROR(VLOOKUP($X609,Prospects!$A$3:$K$281,2,FALSE),"")</f>
        <v>59</v>
      </c>
      <c r="AG609" s="110">
        <f>IFERROR(VLOOKUP($X609,Prospects!$A$3:$K$281,10,FALSE),"")</f>
        <v>41</v>
      </c>
      <c r="AH609" s="110" t="str">
        <f>IFERROR(VLOOKUP($X609,Prospects!$A$3:$K$281,11,FALSE),"")</f>
        <v/>
      </c>
      <c r="AI609" s="110" t="str">
        <f>IFERROR(VLOOKUP($X609,Prospects!$A$3:$K$281,3,FALSE),"")</f>
        <v>OF</v>
      </c>
      <c r="AJ609" s="110">
        <f>IFERROR(VLOOKUP($X609,Prospects!$A$3:$K$281,4,FALSE),"")</f>
        <v>2020</v>
      </c>
      <c r="AK609" s="110">
        <f>IFERROR(VLOOKUP($X609,Prospects!$A$3:$K$281,5,FALSE),"")</f>
        <v>0</v>
      </c>
      <c r="AL609" s="110" t="str">
        <f>IFERROR(VLOOKUP($X609,Prospects!$A$3:$K$281,6,FALSE),"")</f>
        <v>MIA</v>
      </c>
      <c r="AN609" s="108" t="str">
        <f>IFERROR(VLOOKUP($X609,KEEPERS!$A$3:$H$300,1,FALSE),"")</f>
        <v/>
      </c>
      <c r="AO609" s="108" t="str">
        <f>IFERROR(VLOOKUP($X609,KEEPERS!$A$3:$H$300,5,FALSE),"")</f>
        <v/>
      </c>
      <c r="AP609" s="108" t="str">
        <f>IFERROR(VLOOKUP($X609,KEEPERS!$A$3:$H$300,2,FALSE),"")</f>
        <v/>
      </c>
      <c r="AQ609" s="110" t="str">
        <f>IFERROR(VLOOKUP($X609,KEEPERS!$A$3:$H$300,6,FALSE),"")</f>
        <v/>
      </c>
      <c r="AR609" s="110" t="str">
        <f>IFERROR(VLOOKUP($X609,KEEPERS!$A$3:$H$300,7,FALSE),"")</f>
        <v/>
      </c>
      <c r="AT609" s="110" t="str">
        <f>IFERROR(VLOOKUP($X609,HIT!$B$182:$AM$2000,1,FALSE),"")</f>
        <v>Monte Harrison</v>
      </c>
      <c r="AU609" s="407">
        <f>IFERROR(VLOOKUP($X609,HIT!$B$182:$AM$2000,32,FALSE),0)</f>
        <v>21.45</v>
      </c>
      <c r="AV609" s="407">
        <f>IFERROR(VLOOKUP($X609,HIT!$B$182:$AM$2000,33,FALSE),0)</f>
        <v>1.1289473684210527</v>
      </c>
      <c r="AW609" s="110" t="str">
        <f>IFERROR(VLOOKUP($X609,PITCH!$B$182:$AP$2000,1,FALSE),"")</f>
        <v/>
      </c>
      <c r="AX609" s="110">
        <f>IFERROR(VLOOKUP($X609,PITCH!$B$182:$AP$2000,35,FALSE),0)</f>
        <v>0</v>
      </c>
      <c r="AY609" s="110">
        <f>IFERROR(VLOOKUP($X609,PITCH!$B$182:$AP$2000,36,FALSE),0)</f>
        <v>0</v>
      </c>
      <c r="AZ609" s="408">
        <f t="shared" si="53"/>
        <v>21.45</v>
      </c>
      <c r="BA609" s="408">
        <f>IF(AZ609&gt;0,RANK(AZ609,AZ$3:AZ1232),"")</f>
        <v>591</v>
      </c>
      <c r="BB609" s="408">
        <f ca="1">IFERROR(VLOOKUP($X609,HIT!$B$182:$AP$2000,31,FALSE),0)</f>
        <v>541</v>
      </c>
      <c r="BC609" s="408">
        <f>IFERROR(VLOOKUP($X609,PITCH!$B$182:$AP$2000,34,FALSE),0)</f>
        <v>0</v>
      </c>
      <c r="BE609" s="110">
        <f>IFERROR(VLOOKUP($X609,OBP!$B$182:$AN$2001,32,FALSE),"")</f>
        <v>594</v>
      </c>
      <c r="BG609" s="110">
        <f>IFERROR(VLOOKUP($X609,OPS!$B$183:$AL$2002,31,FALSE),"")</f>
        <v>585</v>
      </c>
      <c r="BI609" s="110" t="str">
        <f>IFERROR(VLOOKUP($X609,PITCH!$B$205:$AP$2000,34,FALSE),"")</f>
        <v/>
      </c>
      <c r="BJ609" s="110" t="str">
        <f>IFERROR(VLOOKUP($X609,PITCH!$B$205:$AP$2000,34,FALSE),"")</f>
        <v/>
      </c>
      <c r="BK609" s="110" t="str">
        <f>IFERROR(VLOOKUP($X609,PITCH!$B$205:$AP$2000,34,FALSE),"")</f>
        <v/>
      </c>
    </row>
    <row r="610" spans="1:63" x14ac:dyDescent="0.2">
      <c r="A610">
        <f t="shared" si="48"/>
        <v>38</v>
      </c>
      <c r="B610" s="110" t="s">
        <v>3401</v>
      </c>
      <c r="C610" t="str">
        <f t="shared" si="49"/>
        <v>ATL</v>
      </c>
      <c r="D610" s="209" t="s">
        <v>114</v>
      </c>
      <c r="E610" s="209" t="s">
        <v>114</v>
      </c>
      <c r="T610" s="127">
        <f t="shared" si="54"/>
        <v>608</v>
      </c>
      <c r="U610" s="81" t="str">
        <f t="shared" si="51"/>
        <v>H</v>
      </c>
      <c r="V610">
        <f>IF(U610="H",COUNTIF($U$3:$U610,"H"),"")</f>
        <v>367</v>
      </c>
      <c r="W610" t="str">
        <f>IF(U610="P",COUNTIF($U$3:$U610,"P"),"")</f>
        <v/>
      </c>
      <c r="X610" s="76" t="str">
        <f t="shared" si="52"/>
        <v>Drew Waters</v>
      </c>
      <c r="Y610" t="str">
        <f>IFERROR(VLOOKUP($X610,PITCH!$B$7:$AJ$2004,29,FALSE),"")</f>
        <v/>
      </c>
      <c r="Z610" t="str">
        <f>IFERROR(VLOOKUP($X610,PITCH!$B$7:$AJ$2004,30,FALSE),"")</f>
        <v/>
      </c>
      <c r="AA610" t="str">
        <f>IFERROR(VLOOKUP($X610,PITCH!$B$7:$AJ$2004,31,FALSE),"")</f>
        <v/>
      </c>
      <c r="AB610" t="str">
        <f>IFERROR(VLOOKUP($X610,PITCH!$B$7:$AJ$2004,1,FALSE),"")</f>
        <v/>
      </c>
      <c r="AD610" s="108" t="str">
        <f>IFERROR(VLOOKUP($X610,Prospects!$A$3:$K$281,1,FALSE),"")</f>
        <v>Drew Waters</v>
      </c>
      <c r="AE610" s="108" t="str">
        <f>IFERROR(VLOOKUP($X610,Prospects!$A$3:$K$281,9,FALSE),"")</f>
        <v>H</v>
      </c>
      <c r="AF610" s="108">
        <f>IFERROR(VLOOKUP($X610,Prospects!$A$3:$K$281,2,FALSE),"")</f>
        <v>60</v>
      </c>
      <c r="AG610" s="110">
        <f>IFERROR(VLOOKUP($X610,Prospects!$A$3:$K$281,10,FALSE),"")</f>
        <v>42</v>
      </c>
      <c r="AH610" s="110" t="str">
        <f>IFERROR(VLOOKUP($X610,Prospects!$A$3:$K$281,11,FALSE),"")</f>
        <v/>
      </c>
      <c r="AI610" s="110" t="str">
        <f>IFERROR(VLOOKUP($X610,Prospects!$A$3:$K$281,3,FALSE),"")</f>
        <v>OF</v>
      </c>
      <c r="AJ610" s="110">
        <f>IFERROR(VLOOKUP($X610,Prospects!$A$3:$K$281,4,FALSE),"")</f>
        <v>2021</v>
      </c>
      <c r="AK610" s="110">
        <f>IFERROR(VLOOKUP($X610,Prospects!$A$3:$K$281,5,FALSE),"")</f>
        <v>0</v>
      </c>
      <c r="AL610" s="110" t="str">
        <f>IFERROR(VLOOKUP($X610,Prospects!$A$3:$K$281,6,FALSE),"")</f>
        <v>ATL</v>
      </c>
      <c r="AN610" s="108" t="str">
        <f>IFERROR(VLOOKUP($X610,KEEPERS!$A$3:$H$300,1,FALSE),"")</f>
        <v/>
      </c>
      <c r="AO610" s="108" t="str">
        <f>IFERROR(VLOOKUP($X610,KEEPERS!$A$3:$H$300,5,FALSE),"")</f>
        <v/>
      </c>
      <c r="AP610" s="108" t="str">
        <f>IFERROR(VLOOKUP($X610,KEEPERS!$A$3:$H$300,2,FALSE),"")</f>
        <v/>
      </c>
      <c r="AQ610" s="110" t="str">
        <f>IFERROR(VLOOKUP($X610,KEEPERS!$A$3:$H$300,6,FALSE),"")</f>
        <v/>
      </c>
      <c r="AR610" s="110" t="str">
        <f>IFERROR(VLOOKUP($X610,KEEPERS!$A$3:$H$300,7,FALSE),"")</f>
        <v/>
      </c>
      <c r="AT610" s="110" t="str">
        <f>IFERROR(VLOOKUP($X610,HIT!$B$182:$AM$2000,1,FALSE),"")</f>
        <v/>
      </c>
      <c r="AU610" s="407">
        <f>IFERROR(VLOOKUP($X610,HIT!$B$182:$AM$2000,32,FALSE),0)</f>
        <v>0</v>
      </c>
      <c r="AV610" s="407">
        <f>IFERROR(VLOOKUP($X610,HIT!$B$182:$AM$2000,33,FALSE),0)</f>
        <v>0</v>
      </c>
      <c r="AW610" s="110" t="str">
        <f>IFERROR(VLOOKUP($X610,PITCH!$B$182:$AP$2000,1,FALSE),"")</f>
        <v/>
      </c>
      <c r="AX610" s="110">
        <f>IFERROR(VLOOKUP($X610,PITCH!$B$182:$AP$2000,35,FALSE),0)</f>
        <v>0</v>
      </c>
      <c r="AY610" s="110">
        <f>IFERROR(VLOOKUP($X610,PITCH!$B$182:$AP$2000,36,FALSE),0)</f>
        <v>0</v>
      </c>
      <c r="AZ610" s="408">
        <f t="shared" si="53"/>
        <v>0</v>
      </c>
      <c r="BA610" s="408" t="str">
        <f>IF(AZ610&gt;0,RANK(AZ610,AZ$3:AZ1233),"")</f>
        <v/>
      </c>
      <c r="BB610" s="408">
        <f>IFERROR(VLOOKUP($X610,HIT!$B$182:$AP$2000,31,FALSE),0)</f>
        <v>0</v>
      </c>
      <c r="BC610" s="408">
        <f>IFERROR(VLOOKUP($X610,PITCH!$B$182:$AP$2000,34,FALSE),0)</f>
        <v>0</v>
      </c>
      <c r="BE610" s="110" t="str">
        <f>IFERROR(VLOOKUP($X610,OBP!$B$182:$AN$2001,32,FALSE),"")</f>
        <v/>
      </c>
      <c r="BG610" s="110" t="str">
        <f>IFERROR(VLOOKUP($X610,OPS!$B$183:$AL$2002,31,FALSE),"")</f>
        <v/>
      </c>
      <c r="BI610" s="110" t="str">
        <f>IFERROR(VLOOKUP($X610,PITCH!$B$205:$AP$2000,34,FALSE),"")</f>
        <v/>
      </c>
      <c r="BJ610" s="110" t="str">
        <f>IFERROR(VLOOKUP($X610,PITCH!$B$205:$AP$2000,34,FALSE),"")</f>
        <v/>
      </c>
      <c r="BK610" s="110" t="str">
        <f>IFERROR(VLOOKUP($X610,PITCH!$B$205:$AP$2000,34,FALSE),"")</f>
        <v/>
      </c>
    </row>
    <row r="611" spans="1:63" x14ac:dyDescent="0.2">
      <c r="A611">
        <f t="shared" si="48"/>
        <v>39</v>
      </c>
      <c r="B611" s="110" t="s">
        <v>760</v>
      </c>
      <c r="C611" t="str">
        <f t="shared" si="49"/>
        <v>OAK</v>
      </c>
      <c r="D611" s="209" t="s">
        <v>110</v>
      </c>
      <c r="E611" s="209" t="s">
        <v>110</v>
      </c>
      <c r="T611" s="127">
        <f t="shared" si="54"/>
        <v>609</v>
      </c>
      <c r="U611" s="81" t="str">
        <f t="shared" si="51"/>
        <v>H</v>
      </c>
      <c r="V611">
        <f>IF(U611="H",COUNTIF($U$3:$U611,"H"),"")</f>
        <v>368</v>
      </c>
      <c r="W611" t="str">
        <f>IF(U611="P",COUNTIF($U$3:$U611,"P"),"")</f>
        <v/>
      </c>
      <c r="X611" s="76" t="str">
        <f t="shared" si="52"/>
        <v>Jorge Mateo</v>
      </c>
      <c r="Y611" t="str">
        <f>IFERROR(VLOOKUP($X611,PITCH!$B$7:$AJ$2004,29,FALSE),"")</f>
        <v/>
      </c>
      <c r="Z611" t="str">
        <f>IFERROR(VLOOKUP($X611,PITCH!$B$7:$AJ$2004,30,FALSE),"")</f>
        <v/>
      </c>
      <c r="AA611" t="str">
        <f>IFERROR(VLOOKUP($X611,PITCH!$B$7:$AJ$2004,31,FALSE),"")</f>
        <v/>
      </c>
      <c r="AB611" t="str">
        <f>IFERROR(VLOOKUP($X611,PITCH!$B$7:$AJ$2004,1,FALSE),"")</f>
        <v/>
      </c>
      <c r="AD611" s="108" t="str">
        <f>IFERROR(VLOOKUP($X611,Prospects!$A$3:$K$281,1,FALSE),"")</f>
        <v>Jorge Mateo</v>
      </c>
      <c r="AE611" s="108" t="str">
        <f>IFERROR(VLOOKUP($X611,Prospects!$A$3:$K$281,9,FALSE),"")</f>
        <v>H</v>
      </c>
      <c r="AF611" s="108">
        <f>IFERROR(VLOOKUP($X611,Prospects!$A$3:$K$281,2,FALSE),"")</f>
        <v>61</v>
      </c>
      <c r="AG611" s="110">
        <f>IFERROR(VLOOKUP($X611,Prospects!$A$3:$K$281,10,FALSE),"")</f>
        <v>43</v>
      </c>
      <c r="AH611" s="110" t="str">
        <f>IFERROR(VLOOKUP($X611,Prospects!$A$3:$K$281,11,FALSE),"")</f>
        <v/>
      </c>
      <c r="AI611" s="110" t="str">
        <f>IFERROR(VLOOKUP($X611,Prospects!$A$3:$K$281,3,FALSE),"")</f>
        <v>SS</v>
      </c>
      <c r="AJ611" s="110">
        <f>IFERROR(VLOOKUP($X611,Prospects!$A$3:$K$281,4,FALSE),"")</f>
        <v>2019</v>
      </c>
      <c r="AK611" s="110">
        <f>IFERROR(VLOOKUP($X611,Prospects!$A$3:$K$281,5,FALSE),"")</f>
        <v>0</v>
      </c>
      <c r="AL611" s="110" t="str">
        <f>IFERROR(VLOOKUP($X611,Prospects!$A$3:$K$281,6,FALSE),"")</f>
        <v>OAK</v>
      </c>
      <c r="AN611" s="108" t="str">
        <f>IFERROR(VLOOKUP($X611,KEEPERS!$A$3:$H$300,1,FALSE),"")</f>
        <v/>
      </c>
      <c r="AO611" s="108" t="str">
        <f>IFERROR(VLOOKUP($X611,KEEPERS!$A$3:$H$300,5,FALSE),"")</f>
        <v/>
      </c>
      <c r="AP611" s="108" t="str">
        <f>IFERROR(VLOOKUP($X611,KEEPERS!$A$3:$H$300,2,FALSE),"")</f>
        <v/>
      </c>
      <c r="AQ611" s="110" t="str">
        <f>IFERROR(VLOOKUP($X611,KEEPERS!$A$3:$H$300,6,FALSE),"")</f>
        <v/>
      </c>
      <c r="AR611" s="110" t="str">
        <f>IFERROR(VLOOKUP($X611,KEEPERS!$A$3:$H$300,7,FALSE),"")</f>
        <v/>
      </c>
      <c r="AT611" s="110" t="str">
        <f>IFERROR(VLOOKUP($X611,HIT!$B$182:$AM$2000,1,FALSE),"")</f>
        <v>Jorge Mateo</v>
      </c>
      <c r="AU611" s="407">
        <f>IFERROR(VLOOKUP($X611,HIT!$B$182:$AM$2000,32,FALSE),0)</f>
        <v>23.900000000000002</v>
      </c>
      <c r="AV611" s="407">
        <f>IFERROR(VLOOKUP($X611,HIT!$B$182:$AM$2000,33,FALSE),0)</f>
        <v>1.2578947368421054</v>
      </c>
      <c r="AW611" s="110" t="str">
        <f>IFERROR(VLOOKUP($X611,PITCH!$B$182:$AP$2000,1,FALSE),"")</f>
        <v/>
      </c>
      <c r="AX611" s="110">
        <f>IFERROR(VLOOKUP($X611,PITCH!$B$182:$AP$2000,35,FALSE),0)</f>
        <v>0</v>
      </c>
      <c r="AY611" s="110">
        <f>IFERROR(VLOOKUP($X611,PITCH!$B$182:$AP$2000,36,FALSE),0)</f>
        <v>0</v>
      </c>
      <c r="AZ611" s="408">
        <f t="shared" si="53"/>
        <v>23.900000000000002</v>
      </c>
      <c r="BA611" s="408">
        <f>IF(AZ611&gt;0,RANK(AZ611,AZ$3:AZ1234),"")</f>
        <v>587</v>
      </c>
      <c r="BB611" s="408">
        <f ca="1">IFERROR(VLOOKUP($X611,HIT!$B$182:$AP$2000,31,FALSE),0)</f>
        <v>582</v>
      </c>
      <c r="BC611" s="408">
        <f>IFERROR(VLOOKUP($X611,PITCH!$B$182:$AP$2000,34,FALSE),0)</f>
        <v>0</v>
      </c>
      <c r="BE611" s="110">
        <f>IFERROR(VLOOKUP($X611,OBP!$B$182:$AN$2001,32,FALSE),"")</f>
        <v>582</v>
      </c>
      <c r="BG611" s="110">
        <f>IFERROR(VLOOKUP($X611,OPS!$B$183:$AL$2002,31,FALSE),"")</f>
        <v>570</v>
      </c>
      <c r="BI611" s="110" t="str">
        <f>IFERROR(VLOOKUP($X611,PITCH!$B$205:$AP$2000,34,FALSE),"")</f>
        <v/>
      </c>
      <c r="BJ611" s="110" t="str">
        <f>IFERROR(VLOOKUP($X611,PITCH!$B$205:$AP$2000,34,FALSE),"")</f>
        <v/>
      </c>
      <c r="BK611" s="110" t="str">
        <f>IFERROR(VLOOKUP($X611,PITCH!$B$205:$AP$2000,34,FALSE),"")</f>
        <v/>
      </c>
    </row>
    <row r="612" spans="1:63" x14ac:dyDescent="0.2">
      <c r="A612">
        <f t="shared" si="48"/>
        <v>40</v>
      </c>
      <c r="B612" s="110" t="s">
        <v>871</v>
      </c>
      <c r="C612" t="str">
        <f t="shared" si="49"/>
        <v>MIN</v>
      </c>
      <c r="D612" s="209" t="s">
        <v>110</v>
      </c>
      <c r="E612" s="209" t="s">
        <v>110</v>
      </c>
      <c r="T612" s="127">
        <f t="shared" si="54"/>
        <v>610</v>
      </c>
      <c r="U612" s="81" t="str">
        <f t="shared" si="51"/>
        <v>H</v>
      </c>
      <c r="V612">
        <f>IF(U612="H",COUNTIF($U$3:$U612,"H"),"")</f>
        <v>369</v>
      </c>
      <c r="W612" t="str">
        <f>IF(U612="P",COUNTIF($U$3:$U612,"P"),"")</f>
        <v/>
      </c>
      <c r="X612" s="76" t="str">
        <f t="shared" si="52"/>
        <v>Nick Gordon</v>
      </c>
      <c r="Y612" t="str">
        <f>IFERROR(VLOOKUP($X612,PITCH!$B$7:$AJ$2004,29,FALSE),"")</f>
        <v/>
      </c>
      <c r="Z612" t="str">
        <f>IFERROR(VLOOKUP($X612,PITCH!$B$7:$AJ$2004,30,FALSE),"")</f>
        <v/>
      </c>
      <c r="AA612" t="str">
        <f>IFERROR(VLOOKUP($X612,PITCH!$B$7:$AJ$2004,31,FALSE),"")</f>
        <v/>
      </c>
      <c r="AB612" t="str">
        <f>IFERROR(VLOOKUP($X612,PITCH!$B$7:$AJ$2004,1,FALSE),"")</f>
        <v/>
      </c>
      <c r="AD612" s="108" t="str">
        <f>IFERROR(VLOOKUP($X612,Prospects!$A$3:$K$281,1,FALSE),"")</f>
        <v>Nick Gordon</v>
      </c>
      <c r="AE612" s="108" t="str">
        <f>IFERROR(VLOOKUP($X612,Prospects!$A$3:$K$281,9,FALSE),"")</f>
        <v>H</v>
      </c>
      <c r="AF612" s="108">
        <f>IFERROR(VLOOKUP($X612,Prospects!$A$3:$K$281,2,FALSE),"")</f>
        <v>62</v>
      </c>
      <c r="AG612" s="110">
        <f>IFERROR(VLOOKUP($X612,Prospects!$A$3:$K$281,10,FALSE),"")</f>
        <v>44</v>
      </c>
      <c r="AH612" s="110" t="str">
        <f>IFERROR(VLOOKUP($X612,Prospects!$A$3:$K$281,11,FALSE),"")</f>
        <v/>
      </c>
      <c r="AI612" s="110" t="str">
        <f>IFERROR(VLOOKUP($X612,Prospects!$A$3:$K$281,3,FALSE),"")</f>
        <v>SS</v>
      </c>
      <c r="AJ612" s="110">
        <f>IFERROR(VLOOKUP($X612,Prospects!$A$3:$K$281,4,FALSE),"")</f>
        <v>2019</v>
      </c>
      <c r="AK612" s="110">
        <f>IFERROR(VLOOKUP($X612,Prospects!$A$3:$K$281,5,FALSE),"")</f>
        <v>0</v>
      </c>
      <c r="AL612" s="110" t="str">
        <f>IFERROR(VLOOKUP($X612,Prospects!$A$3:$K$281,6,FALSE),"")</f>
        <v>MIN</v>
      </c>
      <c r="AN612" s="108" t="str">
        <f>IFERROR(VLOOKUP($X612,KEEPERS!$A$3:$H$300,1,FALSE),"")</f>
        <v/>
      </c>
      <c r="AO612" s="108" t="str">
        <f>IFERROR(VLOOKUP($X612,KEEPERS!$A$3:$H$300,5,FALSE),"")</f>
        <v/>
      </c>
      <c r="AP612" s="108" t="str">
        <f>IFERROR(VLOOKUP($X612,KEEPERS!$A$3:$H$300,2,FALSE),"")</f>
        <v/>
      </c>
      <c r="AQ612" s="110" t="str">
        <f>IFERROR(VLOOKUP($X612,KEEPERS!$A$3:$H$300,6,FALSE),"")</f>
        <v/>
      </c>
      <c r="AR612" s="110" t="str">
        <f>IFERROR(VLOOKUP($X612,KEEPERS!$A$3:$H$300,7,FALSE),"")</f>
        <v/>
      </c>
      <c r="AT612" s="110" t="str">
        <f>IFERROR(VLOOKUP($X612,HIT!$B$182:$AM$2000,1,FALSE),"")</f>
        <v>Nick Gordon</v>
      </c>
      <c r="AU612" s="407">
        <f>IFERROR(VLOOKUP($X612,HIT!$B$182:$AM$2000,32,FALSE),0)</f>
        <v>25.2</v>
      </c>
      <c r="AV612" s="407">
        <f>IFERROR(VLOOKUP($X612,HIT!$B$182:$AM$2000,33,FALSE),0)</f>
        <v>1.3263157894736841</v>
      </c>
      <c r="AW612" s="110" t="str">
        <f>IFERROR(VLOOKUP($X612,PITCH!$B$182:$AP$2000,1,FALSE),"")</f>
        <v/>
      </c>
      <c r="AX612" s="110">
        <f>IFERROR(VLOOKUP($X612,PITCH!$B$182:$AP$2000,35,FALSE),0)</f>
        <v>0</v>
      </c>
      <c r="AY612" s="110">
        <f>IFERROR(VLOOKUP($X612,PITCH!$B$182:$AP$2000,36,FALSE),0)</f>
        <v>0</v>
      </c>
      <c r="AZ612" s="408">
        <f t="shared" si="53"/>
        <v>25.2</v>
      </c>
      <c r="BA612" s="408">
        <f>IF(AZ612&gt;0,RANK(AZ612,AZ$3:AZ1235),"")</f>
        <v>586</v>
      </c>
      <c r="BB612" s="408">
        <f ca="1">IFERROR(VLOOKUP($X612,HIT!$B$182:$AP$2000,31,FALSE),0)</f>
        <v>530</v>
      </c>
      <c r="BC612" s="408">
        <f>IFERROR(VLOOKUP($X612,PITCH!$B$182:$AP$2000,34,FALSE),0)</f>
        <v>0</v>
      </c>
      <c r="BE612" s="110">
        <f>IFERROR(VLOOKUP($X612,OBP!$B$182:$AN$2001,32,FALSE),"")</f>
        <v>554</v>
      </c>
      <c r="BG612" s="110">
        <f>IFERROR(VLOOKUP($X612,OPS!$B$183:$AL$2002,31,FALSE),"")</f>
        <v>559</v>
      </c>
      <c r="BI612" s="110" t="str">
        <f>IFERROR(VLOOKUP($X612,PITCH!$B$205:$AP$2000,34,FALSE),"")</f>
        <v/>
      </c>
      <c r="BJ612" s="110" t="str">
        <f>IFERROR(VLOOKUP($X612,PITCH!$B$205:$AP$2000,34,FALSE),"")</f>
        <v/>
      </c>
      <c r="BK612" s="110" t="str">
        <f>IFERROR(VLOOKUP($X612,PITCH!$B$205:$AP$2000,34,FALSE),"")</f>
        <v/>
      </c>
    </row>
    <row r="613" spans="1:63" x14ac:dyDescent="0.2">
      <c r="A613">
        <f t="shared" si="48"/>
        <v>41</v>
      </c>
      <c r="B613" s="110" t="s">
        <v>3402</v>
      </c>
      <c r="C613" t="str">
        <f t="shared" si="49"/>
        <v>TBR</v>
      </c>
      <c r="D613" s="209" t="s">
        <v>112</v>
      </c>
      <c r="E613" s="209" t="s">
        <v>112</v>
      </c>
      <c r="T613" s="127">
        <f t="shared" si="54"/>
        <v>611</v>
      </c>
      <c r="U613" s="81" t="str">
        <f t="shared" si="51"/>
        <v>H</v>
      </c>
      <c r="V613">
        <f>IF(U613="H",COUNTIF($U$3:$U613,"H"),"")</f>
        <v>370</v>
      </c>
      <c r="W613" t="str">
        <f>IF(U613="P",COUNTIF($U$3:$U613,"P"),"")</f>
        <v/>
      </c>
      <c r="X613" s="76" t="str">
        <f t="shared" si="52"/>
        <v>Nathaniel Lowe</v>
      </c>
      <c r="Y613" t="str">
        <f>IFERROR(VLOOKUP($X613,PITCH!$B$7:$AJ$2004,29,FALSE),"")</f>
        <v/>
      </c>
      <c r="Z613" t="str">
        <f>IFERROR(VLOOKUP($X613,PITCH!$B$7:$AJ$2004,30,FALSE),"")</f>
        <v/>
      </c>
      <c r="AA613" t="str">
        <f>IFERROR(VLOOKUP($X613,PITCH!$B$7:$AJ$2004,31,FALSE),"")</f>
        <v/>
      </c>
      <c r="AB613" t="str">
        <f>IFERROR(VLOOKUP($X613,PITCH!$B$7:$AJ$2004,1,FALSE),"")</f>
        <v/>
      </c>
      <c r="AD613" s="108" t="str">
        <f>IFERROR(VLOOKUP($X613,Prospects!$A$3:$K$281,1,FALSE),"")</f>
        <v>Nathaniel Lowe</v>
      </c>
      <c r="AE613" s="108" t="str">
        <f>IFERROR(VLOOKUP($X613,Prospects!$A$3:$K$281,9,FALSE),"")</f>
        <v>H</v>
      </c>
      <c r="AF613" s="108">
        <f>IFERROR(VLOOKUP($X613,Prospects!$A$3:$K$281,2,FALSE),"")</f>
        <v>64</v>
      </c>
      <c r="AG613" s="110">
        <f>IFERROR(VLOOKUP($X613,Prospects!$A$3:$K$281,10,FALSE),"")</f>
        <v>46</v>
      </c>
      <c r="AH613" s="110" t="str">
        <f>IFERROR(VLOOKUP($X613,Prospects!$A$3:$K$281,11,FALSE),"")</f>
        <v/>
      </c>
      <c r="AI613" s="110" t="str">
        <f>IFERROR(VLOOKUP($X613,Prospects!$A$3:$K$281,3,FALSE),"")</f>
        <v>1B</v>
      </c>
      <c r="AJ613" s="110">
        <f>IFERROR(VLOOKUP($X613,Prospects!$A$3:$K$281,4,FALSE),"")</f>
        <v>2019</v>
      </c>
      <c r="AK613" s="110">
        <f>IFERROR(VLOOKUP($X613,Prospects!$A$3:$K$281,5,FALSE),"")</f>
        <v>0</v>
      </c>
      <c r="AL613" s="110" t="str">
        <f>IFERROR(VLOOKUP($X613,Prospects!$A$3:$K$281,6,FALSE),"")</f>
        <v>TBR</v>
      </c>
      <c r="AN613" s="108" t="str">
        <f>IFERROR(VLOOKUP($X613,KEEPERS!$A$3:$H$300,1,FALSE),"")</f>
        <v/>
      </c>
      <c r="AO613" s="108" t="str">
        <f>IFERROR(VLOOKUP($X613,KEEPERS!$A$3:$H$300,5,FALSE),"")</f>
        <v/>
      </c>
      <c r="AP613" s="108" t="str">
        <f>IFERROR(VLOOKUP($X613,KEEPERS!$A$3:$H$300,2,FALSE),"")</f>
        <v/>
      </c>
      <c r="AQ613" s="110" t="str">
        <f>IFERROR(VLOOKUP($X613,KEEPERS!$A$3:$H$300,6,FALSE),"")</f>
        <v/>
      </c>
      <c r="AR613" s="110" t="str">
        <f>IFERROR(VLOOKUP($X613,KEEPERS!$A$3:$H$300,7,FALSE),"")</f>
        <v/>
      </c>
      <c r="AT613" s="110" t="str">
        <f>IFERROR(VLOOKUP($X613,HIT!$B$182:$AM$2000,1,FALSE),"")</f>
        <v>Nathaniel Lowe</v>
      </c>
      <c r="AU613" s="407">
        <f>IFERROR(VLOOKUP($X613,HIT!$B$182:$AM$2000,32,FALSE),0)</f>
        <v>160.55000000000001</v>
      </c>
      <c r="AV613" s="407">
        <f>IFERROR(VLOOKUP($X613,HIT!$B$182:$AM$2000,33,FALSE),0)</f>
        <v>2.3962686567164182</v>
      </c>
      <c r="AW613" s="110" t="str">
        <f>IFERROR(VLOOKUP($X613,PITCH!$B$182:$AP$2000,1,FALSE),"")</f>
        <v/>
      </c>
      <c r="AX613" s="110">
        <f>IFERROR(VLOOKUP($X613,PITCH!$B$182:$AP$2000,35,FALSE),0)</f>
        <v>0</v>
      </c>
      <c r="AY613" s="110">
        <f>IFERROR(VLOOKUP($X613,PITCH!$B$182:$AP$2000,36,FALSE),0)</f>
        <v>0</v>
      </c>
      <c r="AZ613" s="408">
        <f t="shared" si="53"/>
        <v>160.55000000000001</v>
      </c>
      <c r="BA613" s="408">
        <f>IF(AZ613&gt;0,RANK(AZ613,AZ$3:AZ1236),"")</f>
        <v>439</v>
      </c>
      <c r="BB613" s="408">
        <f ca="1">IFERROR(VLOOKUP($X613,HIT!$B$182:$AP$2000,31,FALSE),0)</f>
        <v>95</v>
      </c>
      <c r="BC613" s="408">
        <f>IFERROR(VLOOKUP($X613,PITCH!$B$182:$AP$2000,34,FALSE),0)</f>
        <v>0</v>
      </c>
      <c r="BE613" s="110">
        <f>IFERROR(VLOOKUP($X613,OBP!$B$182:$AN$2001,32,FALSE),"")</f>
        <v>304</v>
      </c>
      <c r="BG613" s="110">
        <f>IFERROR(VLOOKUP($X613,OPS!$B$183:$AL$2002,31,FALSE),"")</f>
        <v>305</v>
      </c>
      <c r="BI613" s="110" t="str">
        <f>IFERROR(VLOOKUP($X613,PITCH!$B$205:$AP$2000,34,FALSE),"")</f>
        <v/>
      </c>
      <c r="BJ613" s="110" t="str">
        <f>IFERROR(VLOOKUP($X613,PITCH!$B$205:$AP$2000,34,FALSE),"")</f>
        <v/>
      </c>
      <c r="BK613" s="110" t="str">
        <f>IFERROR(VLOOKUP($X613,PITCH!$B$205:$AP$2000,34,FALSE),"")</f>
        <v/>
      </c>
    </row>
    <row r="614" spans="1:63" x14ac:dyDescent="0.2">
      <c r="A614">
        <f t="shared" si="48"/>
        <v>42</v>
      </c>
      <c r="B614" s="110" t="s">
        <v>3403</v>
      </c>
      <c r="C614" t="str">
        <f t="shared" si="49"/>
        <v>CLE</v>
      </c>
      <c r="D614" s="209" t="s">
        <v>116</v>
      </c>
      <c r="E614" s="209" t="s">
        <v>116</v>
      </c>
      <c r="T614" s="127">
        <f t="shared" si="54"/>
        <v>612</v>
      </c>
      <c r="U614" s="81" t="str">
        <f t="shared" si="51"/>
        <v>H</v>
      </c>
      <c r="V614">
        <f>IF(U614="H",COUNTIF($U$3:$U614,"H"),"")</f>
        <v>371</v>
      </c>
      <c r="W614" t="str">
        <f>IF(U614="P",COUNTIF($U$3:$U614,"P"),"")</f>
        <v/>
      </c>
      <c r="X614" s="76" t="str">
        <f t="shared" si="52"/>
        <v>Nolan Jones</v>
      </c>
      <c r="Y614" t="str">
        <f>IFERROR(VLOOKUP($X614,PITCH!$B$7:$AJ$2004,29,FALSE),"")</f>
        <v/>
      </c>
      <c r="Z614" t="str">
        <f>IFERROR(VLOOKUP($X614,PITCH!$B$7:$AJ$2004,30,FALSE),"")</f>
        <v/>
      </c>
      <c r="AA614" t="str">
        <f>IFERROR(VLOOKUP($X614,PITCH!$B$7:$AJ$2004,31,FALSE),"")</f>
        <v/>
      </c>
      <c r="AB614" t="str">
        <f>IFERROR(VLOOKUP($X614,PITCH!$B$7:$AJ$2004,1,FALSE),"")</f>
        <v/>
      </c>
      <c r="AD614" s="108" t="str">
        <f>IFERROR(VLOOKUP($X614,Prospects!$A$3:$K$281,1,FALSE),"")</f>
        <v>Nolan Jones</v>
      </c>
      <c r="AE614" s="108" t="str">
        <f>IFERROR(VLOOKUP($X614,Prospects!$A$3:$K$281,9,FALSE),"")</f>
        <v>H</v>
      </c>
      <c r="AF614" s="108">
        <f>IFERROR(VLOOKUP($X614,Prospects!$A$3:$K$281,2,FALSE),"")</f>
        <v>65</v>
      </c>
      <c r="AG614" s="110">
        <f>IFERROR(VLOOKUP($X614,Prospects!$A$3:$K$281,10,FALSE),"")</f>
        <v>47</v>
      </c>
      <c r="AH614" s="110" t="str">
        <f>IFERROR(VLOOKUP($X614,Prospects!$A$3:$K$281,11,FALSE),"")</f>
        <v/>
      </c>
      <c r="AI614" s="110" t="str">
        <f>IFERROR(VLOOKUP($X614,Prospects!$A$3:$K$281,3,FALSE),"")</f>
        <v>3B</v>
      </c>
      <c r="AJ614" s="110">
        <f>IFERROR(VLOOKUP($X614,Prospects!$A$3:$K$281,4,FALSE),"")</f>
        <v>2021</v>
      </c>
      <c r="AK614" s="110">
        <f>IFERROR(VLOOKUP($X614,Prospects!$A$3:$K$281,5,FALSE),"")</f>
        <v>0</v>
      </c>
      <c r="AL614" s="110" t="str">
        <f>IFERROR(VLOOKUP($X614,Prospects!$A$3:$K$281,6,FALSE),"")</f>
        <v>CLE</v>
      </c>
      <c r="AN614" s="108" t="str">
        <f>IFERROR(VLOOKUP($X614,KEEPERS!$A$3:$H$300,1,FALSE),"")</f>
        <v/>
      </c>
      <c r="AO614" s="108" t="str">
        <f>IFERROR(VLOOKUP($X614,KEEPERS!$A$3:$H$300,5,FALSE),"")</f>
        <v/>
      </c>
      <c r="AP614" s="108" t="str">
        <f>IFERROR(VLOOKUP($X614,KEEPERS!$A$3:$H$300,2,FALSE),"")</f>
        <v/>
      </c>
      <c r="AQ614" s="110" t="str">
        <f>IFERROR(VLOOKUP($X614,KEEPERS!$A$3:$H$300,6,FALSE),"")</f>
        <v/>
      </c>
      <c r="AR614" s="110" t="str">
        <f>IFERROR(VLOOKUP($X614,KEEPERS!$A$3:$H$300,7,FALSE),"")</f>
        <v/>
      </c>
      <c r="AT614" s="110" t="str">
        <f>IFERROR(VLOOKUP($X614,HIT!$B$182:$AM$2000,1,FALSE),"")</f>
        <v/>
      </c>
      <c r="AU614" s="407">
        <f>IFERROR(VLOOKUP($X614,HIT!$B$182:$AM$2000,32,FALSE),0)</f>
        <v>0</v>
      </c>
      <c r="AV614" s="407">
        <f>IFERROR(VLOOKUP($X614,HIT!$B$182:$AM$2000,33,FALSE),0)</f>
        <v>0</v>
      </c>
      <c r="AW614" s="110" t="str">
        <f>IFERROR(VLOOKUP($X614,PITCH!$B$182:$AP$2000,1,FALSE),"")</f>
        <v/>
      </c>
      <c r="AX614" s="110">
        <f>IFERROR(VLOOKUP($X614,PITCH!$B$182:$AP$2000,35,FALSE),0)</f>
        <v>0</v>
      </c>
      <c r="AY614" s="110">
        <f>IFERROR(VLOOKUP($X614,PITCH!$B$182:$AP$2000,36,FALSE),0)</f>
        <v>0</v>
      </c>
      <c r="AZ614" s="408">
        <f t="shared" si="53"/>
        <v>0</v>
      </c>
      <c r="BA614" s="408" t="str">
        <f>IF(AZ614&gt;0,RANK(AZ614,AZ$3:AZ1237),"")</f>
        <v/>
      </c>
      <c r="BB614" s="408">
        <f>IFERROR(VLOOKUP($X614,HIT!$B$182:$AP$2000,31,FALSE),0)</f>
        <v>0</v>
      </c>
      <c r="BC614" s="408">
        <f>IFERROR(VLOOKUP($X614,PITCH!$B$182:$AP$2000,34,FALSE),0)</f>
        <v>0</v>
      </c>
      <c r="BE614" s="110" t="str">
        <f>IFERROR(VLOOKUP($X614,OBP!$B$182:$AN$2001,32,FALSE),"")</f>
        <v/>
      </c>
      <c r="BG614" s="110" t="str">
        <f>IFERROR(VLOOKUP($X614,OPS!$B$183:$AL$2002,31,FALSE),"")</f>
        <v/>
      </c>
      <c r="BI614" s="110" t="str">
        <f>IFERROR(VLOOKUP($X614,PITCH!$B$205:$AP$2000,34,FALSE),"")</f>
        <v/>
      </c>
      <c r="BJ614" s="110" t="str">
        <f>IFERROR(VLOOKUP($X614,PITCH!$B$205:$AP$2000,34,FALSE),"")</f>
        <v/>
      </c>
      <c r="BK614" s="110" t="str">
        <f>IFERROR(VLOOKUP($X614,PITCH!$B$205:$AP$2000,34,FALSE),"")</f>
        <v/>
      </c>
    </row>
    <row r="615" spans="1:63" x14ac:dyDescent="0.2">
      <c r="A615">
        <f t="shared" si="48"/>
        <v>43</v>
      </c>
      <c r="B615" s="110" t="s">
        <v>3404</v>
      </c>
      <c r="C615" t="str">
        <f t="shared" si="49"/>
        <v>COL</v>
      </c>
      <c r="D615" s="209" t="s">
        <v>112</v>
      </c>
      <c r="E615" s="209" t="s">
        <v>112</v>
      </c>
      <c r="T615" s="127">
        <f t="shared" si="54"/>
        <v>613</v>
      </c>
      <c r="U615" s="81" t="str">
        <f t="shared" si="51"/>
        <v>H</v>
      </c>
      <c r="V615">
        <f>IF(U615="H",COUNTIF($U$3:$U615,"H"),"")</f>
        <v>372</v>
      </c>
      <c r="W615" t="str">
        <f>IF(U615="P",COUNTIF($U$3:$U615,"P"),"")</f>
        <v/>
      </c>
      <c r="X615" s="76" t="str">
        <f t="shared" si="52"/>
        <v>Tyler Nevin</v>
      </c>
      <c r="Y615" t="str">
        <f>IFERROR(VLOOKUP($X615,PITCH!$B$7:$AJ$2004,29,FALSE),"")</f>
        <v/>
      </c>
      <c r="Z615" t="str">
        <f>IFERROR(VLOOKUP($X615,PITCH!$B$7:$AJ$2004,30,FALSE),"")</f>
        <v/>
      </c>
      <c r="AA615" t="str">
        <f>IFERROR(VLOOKUP($X615,PITCH!$B$7:$AJ$2004,31,FALSE),"")</f>
        <v/>
      </c>
      <c r="AB615" t="str">
        <f>IFERROR(VLOOKUP($X615,PITCH!$B$7:$AJ$2004,1,FALSE),"")</f>
        <v/>
      </c>
      <c r="AD615" s="108" t="str">
        <f>IFERROR(VLOOKUP($X615,Prospects!$A$3:$K$281,1,FALSE),"")</f>
        <v>Tyler Nevin</v>
      </c>
      <c r="AE615" s="108" t="str">
        <f>IFERROR(VLOOKUP($X615,Prospects!$A$3:$K$281,9,FALSE),"")</f>
        <v>H</v>
      </c>
      <c r="AF615" s="108">
        <f>IFERROR(VLOOKUP($X615,Prospects!$A$3:$K$281,2,FALSE),"")</f>
        <v>66</v>
      </c>
      <c r="AG615" s="110">
        <f>IFERROR(VLOOKUP($X615,Prospects!$A$3:$K$281,10,FALSE),"")</f>
        <v>48</v>
      </c>
      <c r="AH615" s="110" t="str">
        <f>IFERROR(VLOOKUP($X615,Prospects!$A$3:$K$281,11,FALSE),"")</f>
        <v/>
      </c>
      <c r="AI615" s="110" t="str">
        <f>IFERROR(VLOOKUP($X615,Prospects!$A$3:$K$281,3,FALSE),"")</f>
        <v>1B</v>
      </c>
      <c r="AJ615" s="110">
        <f>IFERROR(VLOOKUP($X615,Prospects!$A$3:$K$281,4,FALSE),"")</f>
        <v>2020</v>
      </c>
      <c r="AK615" s="110">
        <f>IFERROR(VLOOKUP($X615,Prospects!$A$3:$K$281,5,FALSE),"")</f>
        <v>0</v>
      </c>
      <c r="AL615" s="110" t="str">
        <f>IFERROR(VLOOKUP($X615,Prospects!$A$3:$K$281,6,FALSE),"")</f>
        <v>COL</v>
      </c>
      <c r="AN615" s="108" t="str">
        <f>IFERROR(VLOOKUP($X615,KEEPERS!$A$3:$H$300,1,FALSE),"")</f>
        <v/>
      </c>
      <c r="AO615" s="108" t="str">
        <f>IFERROR(VLOOKUP($X615,KEEPERS!$A$3:$H$300,5,FALSE),"")</f>
        <v/>
      </c>
      <c r="AP615" s="108" t="str">
        <f>IFERROR(VLOOKUP($X615,KEEPERS!$A$3:$H$300,2,FALSE),"")</f>
        <v/>
      </c>
      <c r="AQ615" s="110" t="str">
        <f>IFERROR(VLOOKUP($X615,KEEPERS!$A$3:$H$300,6,FALSE),"")</f>
        <v/>
      </c>
      <c r="AR615" s="110" t="str">
        <f>IFERROR(VLOOKUP($X615,KEEPERS!$A$3:$H$300,7,FALSE),"")</f>
        <v/>
      </c>
      <c r="AT615" s="110" t="str">
        <f>IFERROR(VLOOKUP($X615,HIT!$B$182:$AM$2000,1,FALSE),"")</f>
        <v/>
      </c>
      <c r="AU615" s="407">
        <f>IFERROR(VLOOKUP($X615,HIT!$B$182:$AM$2000,32,FALSE),0)</f>
        <v>0</v>
      </c>
      <c r="AV615" s="407">
        <f>IFERROR(VLOOKUP($X615,HIT!$B$182:$AM$2000,33,FALSE),0)</f>
        <v>0</v>
      </c>
      <c r="AW615" s="110" t="str">
        <f>IFERROR(VLOOKUP($X615,PITCH!$B$182:$AP$2000,1,FALSE),"")</f>
        <v/>
      </c>
      <c r="AX615" s="110">
        <f>IFERROR(VLOOKUP($X615,PITCH!$B$182:$AP$2000,35,FALSE),0)</f>
        <v>0</v>
      </c>
      <c r="AY615" s="110">
        <f>IFERROR(VLOOKUP($X615,PITCH!$B$182:$AP$2000,36,FALSE),0)</f>
        <v>0</v>
      </c>
      <c r="AZ615" s="408">
        <f t="shared" si="53"/>
        <v>0</v>
      </c>
      <c r="BA615" s="408" t="str">
        <f>IF(AZ615&gt;0,RANK(AZ615,AZ$3:AZ1238),"")</f>
        <v/>
      </c>
      <c r="BB615" s="408">
        <f>IFERROR(VLOOKUP($X615,HIT!$B$182:$AP$2000,31,FALSE),0)</f>
        <v>0</v>
      </c>
      <c r="BC615" s="408">
        <f>IFERROR(VLOOKUP($X615,PITCH!$B$182:$AP$2000,34,FALSE),0)</f>
        <v>0</v>
      </c>
      <c r="BE615" s="110" t="str">
        <f>IFERROR(VLOOKUP($X615,OBP!$B$182:$AN$2001,32,FALSE),"")</f>
        <v/>
      </c>
      <c r="BG615" s="110" t="str">
        <f>IFERROR(VLOOKUP($X615,OPS!$B$183:$AL$2002,31,FALSE),"")</f>
        <v/>
      </c>
      <c r="BI615" s="110" t="str">
        <f>IFERROR(VLOOKUP($X615,PITCH!$B$205:$AP$2000,34,FALSE),"")</f>
        <v/>
      </c>
      <c r="BJ615" s="110" t="str">
        <f>IFERROR(VLOOKUP($X615,PITCH!$B$205:$AP$2000,34,FALSE),"")</f>
        <v/>
      </c>
      <c r="BK615" s="110" t="str">
        <f>IFERROR(VLOOKUP($X615,PITCH!$B$205:$AP$2000,34,FALSE),"")</f>
        <v/>
      </c>
    </row>
    <row r="616" spans="1:63" x14ac:dyDescent="0.2">
      <c r="A616">
        <f t="shared" si="48"/>
        <v>44</v>
      </c>
      <c r="B616" s="110" t="s">
        <v>879</v>
      </c>
      <c r="C616" t="str">
        <f t="shared" si="49"/>
        <v>BAL</v>
      </c>
      <c r="D616" s="209" t="s">
        <v>114</v>
      </c>
      <c r="E616" s="209" t="s">
        <v>114</v>
      </c>
      <c r="T616" s="127">
        <f t="shared" si="54"/>
        <v>614</v>
      </c>
      <c r="U616" s="81" t="str">
        <f t="shared" si="51"/>
        <v>H</v>
      </c>
      <c r="V616">
        <f>IF(U616="H",COUNTIF($U$3:$U616,"H"),"")</f>
        <v>373</v>
      </c>
      <c r="W616" t="str">
        <f>IF(U616="P",COUNTIF($U$3:$U616,"P"),"")</f>
        <v/>
      </c>
      <c r="X616" s="76" t="str">
        <f t="shared" si="52"/>
        <v>Yusniel Diaz</v>
      </c>
      <c r="Y616" t="str">
        <f>IFERROR(VLOOKUP($X616,PITCH!$B$7:$AJ$2004,29,FALSE),"")</f>
        <v/>
      </c>
      <c r="Z616" t="str">
        <f>IFERROR(VLOOKUP($X616,PITCH!$B$7:$AJ$2004,30,FALSE),"")</f>
        <v/>
      </c>
      <c r="AA616" t="str">
        <f>IFERROR(VLOOKUP($X616,PITCH!$B$7:$AJ$2004,31,FALSE),"")</f>
        <v/>
      </c>
      <c r="AB616" t="str">
        <f>IFERROR(VLOOKUP($X616,PITCH!$B$7:$AJ$2004,1,FALSE),"")</f>
        <v/>
      </c>
      <c r="AD616" s="108" t="str">
        <f>IFERROR(VLOOKUP($X616,Prospects!$A$3:$K$281,1,FALSE),"")</f>
        <v>Yusniel Diaz</v>
      </c>
      <c r="AE616" s="108" t="str">
        <f>IFERROR(VLOOKUP($X616,Prospects!$A$3:$K$281,9,FALSE),"")</f>
        <v>H</v>
      </c>
      <c r="AF616" s="108">
        <f>IFERROR(VLOOKUP($X616,Prospects!$A$3:$K$281,2,FALSE),"")</f>
        <v>67</v>
      </c>
      <c r="AG616" s="110">
        <f>IFERROR(VLOOKUP($X616,Prospects!$A$3:$K$281,10,FALSE),"")</f>
        <v>49</v>
      </c>
      <c r="AH616" s="110" t="str">
        <f>IFERROR(VLOOKUP($X616,Prospects!$A$3:$K$281,11,FALSE),"")</f>
        <v/>
      </c>
      <c r="AI616" s="110" t="str">
        <f>IFERROR(VLOOKUP($X616,Prospects!$A$3:$K$281,3,FALSE),"")</f>
        <v>OF</v>
      </c>
      <c r="AJ616" s="110">
        <f>IFERROR(VLOOKUP($X616,Prospects!$A$3:$K$281,4,FALSE),"")</f>
        <v>2019</v>
      </c>
      <c r="AK616" s="110">
        <f>IFERROR(VLOOKUP($X616,Prospects!$A$3:$K$281,5,FALSE),"")</f>
        <v>0</v>
      </c>
      <c r="AL616" s="110" t="str">
        <f>IFERROR(VLOOKUP($X616,Prospects!$A$3:$K$281,6,FALSE),"")</f>
        <v>BAL</v>
      </c>
      <c r="AN616" s="108" t="str">
        <f>IFERROR(VLOOKUP($X616,KEEPERS!$A$3:$H$300,1,FALSE),"")</f>
        <v/>
      </c>
      <c r="AO616" s="108" t="str">
        <f>IFERROR(VLOOKUP($X616,KEEPERS!$A$3:$H$300,5,FALSE),"")</f>
        <v/>
      </c>
      <c r="AP616" s="108" t="str">
        <f>IFERROR(VLOOKUP($X616,KEEPERS!$A$3:$H$300,2,FALSE),"")</f>
        <v/>
      </c>
      <c r="AQ616" s="110" t="str">
        <f>IFERROR(VLOOKUP($X616,KEEPERS!$A$3:$H$300,6,FALSE),"")</f>
        <v/>
      </c>
      <c r="AR616" s="110" t="str">
        <f>IFERROR(VLOOKUP($X616,KEEPERS!$A$3:$H$300,7,FALSE),"")</f>
        <v/>
      </c>
      <c r="AT616" s="110" t="str">
        <f>IFERROR(VLOOKUP($X616,HIT!$B$182:$AM$2000,1,FALSE),"")</f>
        <v>Yusniel Diaz</v>
      </c>
      <c r="AU616" s="407">
        <f>IFERROR(VLOOKUP($X616,HIT!$B$182:$AM$2000,32,FALSE),0)</f>
        <v>29.4</v>
      </c>
      <c r="AV616" s="407">
        <f>IFERROR(VLOOKUP($X616,HIT!$B$182:$AM$2000,33,FALSE),0)</f>
        <v>1.5473684210526315</v>
      </c>
      <c r="AW616" s="110" t="str">
        <f>IFERROR(VLOOKUP($X616,PITCH!$B$182:$AP$2000,1,FALSE),"")</f>
        <v/>
      </c>
      <c r="AX616" s="110">
        <f>IFERROR(VLOOKUP($X616,PITCH!$B$182:$AP$2000,35,FALSE),0)</f>
        <v>0</v>
      </c>
      <c r="AY616" s="110">
        <f>IFERROR(VLOOKUP($X616,PITCH!$B$182:$AP$2000,36,FALSE),0)</f>
        <v>0</v>
      </c>
      <c r="AZ616" s="408">
        <f t="shared" si="53"/>
        <v>29.4</v>
      </c>
      <c r="BA616" s="408">
        <f>IF(AZ616&gt;0,RANK(AZ616,AZ$3:AZ1239),"")</f>
        <v>577</v>
      </c>
      <c r="BB616" s="408">
        <f ca="1">IFERROR(VLOOKUP($X616,HIT!$B$182:$AP$2000,31,FALSE),0)</f>
        <v>318</v>
      </c>
      <c r="BC616" s="408">
        <f>IFERROR(VLOOKUP($X616,PITCH!$B$182:$AP$2000,34,FALSE),0)</f>
        <v>0</v>
      </c>
      <c r="BE616" s="110">
        <f>IFERROR(VLOOKUP($X616,OBP!$B$182:$AN$2001,32,FALSE),"")</f>
        <v>518</v>
      </c>
      <c r="BG616" s="110">
        <f>IFERROR(VLOOKUP($X616,OPS!$B$183:$AL$2002,31,FALSE),"")</f>
        <v>516</v>
      </c>
      <c r="BI616" s="110" t="str">
        <f>IFERROR(VLOOKUP($X616,PITCH!$B$205:$AP$2000,34,FALSE),"")</f>
        <v/>
      </c>
      <c r="BJ616" s="110" t="str">
        <f>IFERROR(VLOOKUP($X616,PITCH!$B$205:$AP$2000,34,FALSE),"")</f>
        <v/>
      </c>
      <c r="BK616" s="110" t="str">
        <f>IFERROR(VLOOKUP($X616,PITCH!$B$205:$AP$2000,34,FALSE),"")</f>
        <v/>
      </c>
    </row>
    <row r="617" spans="1:63" x14ac:dyDescent="0.2">
      <c r="A617">
        <f t="shared" si="48"/>
        <v>45</v>
      </c>
      <c r="B617" s="110" t="s">
        <v>1291</v>
      </c>
      <c r="C617" t="str">
        <f t="shared" si="49"/>
        <v>PIT</v>
      </c>
      <c r="D617" s="209" t="s">
        <v>739</v>
      </c>
      <c r="E617" s="209" t="s">
        <v>739</v>
      </c>
      <c r="T617" s="127">
        <f t="shared" si="54"/>
        <v>615</v>
      </c>
      <c r="U617" s="81" t="str">
        <f t="shared" si="51"/>
        <v>P</v>
      </c>
      <c r="V617" t="str">
        <f>IF(U617="H",COUNTIF($U$3:$U617,"H"),"")</f>
        <v/>
      </c>
      <c r="W617">
        <f>IF(U617="P",COUNTIF($U$3:$U617,"P"),"")</f>
        <v>242</v>
      </c>
      <c r="X617" s="76" t="str">
        <f t="shared" si="52"/>
        <v>Mitch Keller</v>
      </c>
      <c r="Y617">
        <f>IFERROR(VLOOKUP($X617,PITCH!$B$7:$AJ$2004,29,FALSE),"")</f>
        <v>7.7652050919377649</v>
      </c>
      <c r="Z617">
        <f>IFERROR(VLOOKUP($X617,PITCH!$B$7:$AJ$2004,30,FALSE),"")</f>
        <v>3.6916548797736914</v>
      </c>
      <c r="AA617">
        <f>IFERROR(VLOOKUP($X617,PITCH!$B$7:$AJ$2004,31,FALSE),"")</f>
        <v>4.0735502121640739</v>
      </c>
      <c r="AB617" t="str">
        <f>IFERROR(VLOOKUP($X617,PITCH!$B$7:$AJ$2004,1,FALSE),"")</f>
        <v>Mitch Keller</v>
      </c>
      <c r="AD617" s="108" t="str">
        <f>IFERROR(VLOOKUP($X617,Prospects!$A$3:$K$281,1,FALSE),"")</f>
        <v>Mitch Keller</v>
      </c>
      <c r="AE617" s="108" t="str">
        <f>IFERROR(VLOOKUP($X617,Prospects!$A$3:$K$281,9,FALSE),"")</f>
        <v>P</v>
      </c>
      <c r="AF617" s="108">
        <f>IFERROR(VLOOKUP($X617,Prospects!$A$3:$K$281,2,FALSE),"")</f>
        <v>68</v>
      </c>
      <c r="AG617" s="110" t="str">
        <f>IFERROR(VLOOKUP($X617,Prospects!$A$3:$K$281,10,FALSE),"")</f>
        <v/>
      </c>
      <c r="AH617" s="110">
        <f>IFERROR(VLOOKUP($X617,Prospects!$A$3:$K$281,11,FALSE),"")</f>
        <v>19</v>
      </c>
      <c r="AI617" s="110" t="str">
        <f>IFERROR(VLOOKUP($X617,Prospects!$A$3:$K$281,3,FALSE),"")</f>
        <v>RHP</v>
      </c>
      <c r="AJ617" s="110">
        <f>IFERROR(VLOOKUP($X617,Prospects!$A$3:$K$281,4,FALSE),"")</f>
        <v>2019</v>
      </c>
      <c r="AK617" s="110">
        <f>IFERROR(VLOOKUP($X617,Prospects!$A$3:$K$281,5,FALSE),"")</f>
        <v>0</v>
      </c>
      <c r="AL617" s="110" t="str">
        <f>IFERROR(VLOOKUP($X617,Prospects!$A$3:$K$281,6,FALSE),"")</f>
        <v>PIT</v>
      </c>
      <c r="AN617" s="108" t="str">
        <f>IFERROR(VLOOKUP($X617,KEEPERS!$A$3:$H$300,1,FALSE),"")</f>
        <v/>
      </c>
      <c r="AO617" s="108" t="str">
        <f>IFERROR(VLOOKUP($X617,KEEPERS!$A$3:$H$300,5,FALSE),"")</f>
        <v/>
      </c>
      <c r="AP617" s="108" t="str">
        <f>IFERROR(VLOOKUP($X617,KEEPERS!$A$3:$H$300,2,FALSE),"")</f>
        <v/>
      </c>
      <c r="AQ617" s="110" t="str">
        <f>IFERROR(VLOOKUP($X617,KEEPERS!$A$3:$H$300,6,FALSE),"")</f>
        <v/>
      </c>
      <c r="AR617" s="110" t="str">
        <f>IFERROR(VLOOKUP($X617,KEEPERS!$A$3:$H$300,7,FALSE),"")</f>
        <v/>
      </c>
      <c r="AT617" s="110" t="str">
        <f>IFERROR(VLOOKUP($X617,HIT!$B$182:$AM$2000,1,FALSE),"")</f>
        <v/>
      </c>
      <c r="AU617" s="407">
        <f>IFERROR(VLOOKUP($X617,HIT!$B$182:$AM$2000,32,FALSE),0)</f>
        <v>0</v>
      </c>
      <c r="AV617" s="407">
        <f>IFERROR(VLOOKUP($X617,HIT!$B$182:$AM$2000,33,FALSE),0)</f>
        <v>0</v>
      </c>
      <c r="AW617" s="110" t="str">
        <f>IFERROR(VLOOKUP($X617,PITCH!$B$182:$AP$2000,1,FALSE),"")</f>
        <v>Mitch Keller</v>
      </c>
      <c r="AX617" s="110">
        <f>IFERROR(VLOOKUP($X617,PITCH!$B$182:$AP$2000,35,FALSE),0)</f>
        <v>125.60000000000002</v>
      </c>
      <c r="AY617" s="110">
        <f>IFERROR(VLOOKUP($X617,PITCH!$B$182:$AP$2000,36,FALSE),0)</f>
        <v>8.9714285714285733</v>
      </c>
      <c r="AZ617" s="408">
        <f t="shared" si="53"/>
        <v>125.60000000000002</v>
      </c>
      <c r="BA617" s="408">
        <f>IF(AZ617&gt;0,RANK(AZ617,AZ$3:AZ1240),"")</f>
        <v>508</v>
      </c>
      <c r="BB617" s="408">
        <f>IFERROR(VLOOKUP($X617,HIT!$B$182:$AP$2000,31,FALSE),0)</f>
        <v>0</v>
      </c>
      <c r="BC617" s="408">
        <f ca="1">IFERROR(VLOOKUP($X617,PITCH!$B$182:$AP$2000,34,FALSE),0)</f>
        <v>158</v>
      </c>
      <c r="BE617" s="110" t="str">
        <f>IFERROR(VLOOKUP($X617,OBP!$B$182:$AN$2001,32,FALSE),"")</f>
        <v/>
      </c>
      <c r="BG617" s="110" t="str">
        <f>IFERROR(VLOOKUP($X617,OPS!$B$183:$AL$2002,31,FALSE),"")</f>
        <v/>
      </c>
      <c r="BI617" s="110">
        <f ca="1">IFERROR(VLOOKUP($X617,PITCH!$B$205:$AP$2000,34,FALSE),"")</f>
        <v>158</v>
      </c>
      <c r="BJ617" s="110">
        <f ca="1">IFERROR(VLOOKUP($X617,PITCH!$B$205:$AP$2000,34,FALSE),"")</f>
        <v>158</v>
      </c>
      <c r="BK617" s="110">
        <f ca="1">IFERROR(VLOOKUP($X617,PITCH!$B$205:$AP$2000,34,FALSE),"")</f>
        <v>158</v>
      </c>
    </row>
    <row r="618" spans="1:63" x14ac:dyDescent="0.2">
      <c r="A618">
        <f t="shared" si="48"/>
        <v>46</v>
      </c>
      <c r="B618" s="110" t="s">
        <v>2215</v>
      </c>
      <c r="C618" t="str">
        <f t="shared" si="49"/>
        <v>ATL</v>
      </c>
      <c r="D618" s="209" t="s">
        <v>739</v>
      </c>
      <c r="E618" s="209" t="s">
        <v>739</v>
      </c>
      <c r="T618" s="127">
        <f t="shared" si="54"/>
        <v>616</v>
      </c>
      <c r="U618" s="81" t="str">
        <f t="shared" si="51"/>
        <v>P</v>
      </c>
      <c r="V618" t="str">
        <f>IF(U618="H",COUNTIF($U$3:$U618,"H"),"")</f>
        <v/>
      </c>
      <c r="W618">
        <f>IF(U618="P",COUNTIF($U$3:$U618,"P"),"")</f>
        <v>243</v>
      </c>
      <c r="X618" s="76" t="str">
        <f t="shared" si="52"/>
        <v>Ian Anderson</v>
      </c>
      <c r="Y618">
        <f>IFERROR(VLOOKUP($X618,PITCH!$B$7:$AJ$2004,29,FALSE),"")</f>
        <v>8.6746987951807224</v>
      </c>
      <c r="Z618">
        <f>IFERROR(VLOOKUP($X618,PITCH!$B$7:$AJ$2004,30,FALSE),"")</f>
        <v>4.3373493975903612</v>
      </c>
      <c r="AA618">
        <f>IFERROR(VLOOKUP($X618,PITCH!$B$7:$AJ$2004,31,FALSE),"")</f>
        <v>4.3373493975903612</v>
      </c>
      <c r="AB618" t="str">
        <f>IFERROR(VLOOKUP($X618,PITCH!$B$7:$AJ$2004,1,FALSE),"")</f>
        <v>Ian Anderson</v>
      </c>
      <c r="AD618" s="108" t="str">
        <f>IFERROR(VLOOKUP($X618,Prospects!$A$3:$K$281,1,FALSE),"")</f>
        <v>Ian Anderson</v>
      </c>
      <c r="AE618" s="108" t="str">
        <f>IFERROR(VLOOKUP($X618,Prospects!$A$3:$K$281,9,FALSE),"")</f>
        <v>P</v>
      </c>
      <c r="AF618" s="108">
        <f>IFERROR(VLOOKUP($X618,Prospects!$A$3:$K$281,2,FALSE),"")</f>
        <v>69</v>
      </c>
      <c r="AG618" s="110" t="str">
        <f>IFERROR(VLOOKUP($X618,Prospects!$A$3:$K$281,10,FALSE),"")</f>
        <v/>
      </c>
      <c r="AH618" s="110">
        <f>IFERROR(VLOOKUP($X618,Prospects!$A$3:$K$281,11,FALSE),"")</f>
        <v>20</v>
      </c>
      <c r="AI618" s="110" t="str">
        <f>IFERROR(VLOOKUP($X618,Prospects!$A$3:$K$281,3,FALSE),"")</f>
        <v>RHP</v>
      </c>
      <c r="AJ618" s="110">
        <f>IFERROR(VLOOKUP($X618,Prospects!$A$3:$K$281,4,FALSE),"")</f>
        <v>2020</v>
      </c>
      <c r="AK618" s="110">
        <f>IFERROR(VLOOKUP($X618,Prospects!$A$3:$K$281,5,FALSE),"")</f>
        <v>0</v>
      </c>
      <c r="AL618" s="110" t="str">
        <f>IFERROR(VLOOKUP($X618,Prospects!$A$3:$K$281,6,FALSE),"")</f>
        <v>ATL</v>
      </c>
      <c r="AN618" s="108" t="str">
        <f>IFERROR(VLOOKUP($X618,KEEPERS!$A$3:$H$300,1,FALSE),"")</f>
        <v/>
      </c>
      <c r="AO618" s="108" t="str">
        <f>IFERROR(VLOOKUP($X618,KEEPERS!$A$3:$H$300,5,FALSE),"")</f>
        <v/>
      </c>
      <c r="AP618" s="108" t="str">
        <f>IFERROR(VLOOKUP($X618,KEEPERS!$A$3:$H$300,2,FALSE),"")</f>
        <v/>
      </c>
      <c r="AQ618" s="110" t="str">
        <f>IFERROR(VLOOKUP($X618,KEEPERS!$A$3:$H$300,6,FALSE),"")</f>
        <v/>
      </c>
      <c r="AR618" s="110" t="str">
        <f>IFERROR(VLOOKUP($X618,KEEPERS!$A$3:$H$300,7,FALSE),"")</f>
        <v/>
      </c>
      <c r="AT618" s="110" t="str">
        <f>IFERROR(VLOOKUP($X618,HIT!$B$182:$AM$2000,1,FALSE),"")</f>
        <v/>
      </c>
      <c r="AU618" s="407">
        <f>IFERROR(VLOOKUP($X618,HIT!$B$182:$AM$2000,32,FALSE),0)</f>
        <v>0</v>
      </c>
      <c r="AV618" s="407">
        <f>IFERROR(VLOOKUP($X618,HIT!$B$182:$AM$2000,33,FALSE),0)</f>
        <v>0</v>
      </c>
      <c r="AW618" s="110" t="str">
        <f>IFERROR(VLOOKUP($X618,PITCH!$B$182:$AP$2000,1,FALSE),"")</f>
        <v>Ian Anderson</v>
      </c>
      <c r="AX618" s="110">
        <f>IFERROR(VLOOKUP($X618,PITCH!$B$182:$AP$2000,35,FALSE),0)</f>
        <v>17.900000000000002</v>
      </c>
      <c r="AY618" s="110">
        <f>IFERROR(VLOOKUP($X618,PITCH!$B$182:$AP$2000,36,FALSE),0)</f>
        <v>0</v>
      </c>
      <c r="AZ618" s="408">
        <f t="shared" si="53"/>
        <v>17.900000000000002</v>
      </c>
      <c r="BA618" s="408">
        <f>IF(AZ618&gt;0,RANK(AZ618,AZ$3:AZ1241),"")</f>
        <v>592</v>
      </c>
      <c r="BB618" s="408">
        <f>IFERROR(VLOOKUP($X618,HIT!$B$182:$AP$2000,31,FALSE),0)</f>
        <v>0</v>
      </c>
      <c r="BC618" s="408">
        <f ca="1">IFERROR(VLOOKUP($X618,PITCH!$B$182:$AP$2000,34,FALSE),0)</f>
        <v>241</v>
      </c>
      <c r="BE618" s="110" t="str">
        <f>IFERROR(VLOOKUP($X618,OBP!$B$182:$AN$2001,32,FALSE),"")</f>
        <v/>
      </c>
      <c r="BG618" s="110" t="str">
        <f>IFERROR(VLOOKUP($X618,OPS!$B$183:$AL$2002,31,FALSE),"")</f>
        <v/>
      </c>
      <c r="BI618" s="110">
        <f ca="1">IFERROR(VLOOKUP($X618,PITCH!$B$205:$AP$2000,34,FALSE),"")</f>
        <v>241</v>
      </c>
      <c r="BJ618" s="110">
        <f ca="1">IFERROR(VLOOKUP($X618,PITCH!$B$205:$AP$2000,34,FALSE),"")</f>
        <v>241</v>
      </c>
      <c r="BK618" s="110">
        <f ca="1">IFERROR(VLOOKUP($X618,PITCH!$B$205:$AP$2000,34,FALSE),"")</f>
        <v>241</v>
      </c>
    </row>
    <row r="619" spans="1:63" x14ac:dyDescent="0.2">
      <c r="A619">
        <f t="shared" si="48"/>
        <v>47</v>
      </c>
      <c r="B619" s="110" t="s">
        <v>2195</v>
      </c>
      <c r="C619" t="str">
        <f t="shared" si="49"/>
        <v>CIN</v>
      </c>
      <c r="D619" s="209" t="s">
        <v>739</v>
      </c>
      <c r="E619" s="209" t="s">
        <v>739</v>
      </c>
      <c r="T619" s="127">
        <f t="shared" si="54"/>
        <v>617</v>
      </c>
      <c r="U619" s="81" t="str">
        <f t="shared" si="51"/>
        <v>P</v>
      </c>
      <c r="V619" t="str">
        <f>IF(U619="H",COUNTIF($U$3:$U619,"H"),"")</f>
        <v/>
      </c>
      <c r="W619">
        <f>IF(U619="P",COUNTIF($U$3:$U619,"P"),"")</f>
        <v>244</v>
      </c>
      <c r="X619" s="76" t="str">
        <f t="shared" si="52"/>
        <v>Hunter Greene</v>
      </c>
      <c r="Y619" t="str">
        <f>IFERROR(VLOOKUP($X619,PITCH!$B$7:$AJ$2004,29,FALSE),"")</f>
        <v/>
      </c>
      <c r="Z619" t="str">
        <f>IFERROR(VLOOKUP($X619,PITCH!$B$7:$AJ$2004,30,FALSE),"")</f>
        <v/>
      </c>
      <c r="AA619" t="str">
        <f>IFERROR(VLOOKUP($X619,PITCH!$B$7:$AJ$2004,31,FALSE),"")</f>
        <v/>
      </c>
      <c r="AB619" t="str">
        <f>IFERROR(VLOOKUP($X619,PITCH!$B$7:$AJ$2004,1,FALSE),"")</f>
        <v/>
      </c>
      <c r="AD619" s="108" t="str">
        <f>IFERROR(VLOOKUP($X619,Prospects!$A$3:$K$281,1,FALSE),"")</f>
        <v>Hunter Greene</v>
      </c>
      <c r="AE619" s="108" t="str">
        <f>IFERROR(VLOOKUP($X619,Prospects!$A$3:$K$281,9,FALSE),"")</f>
        <v>P</v>
      </c>
      <c r="AF619" s="108">
        <f>IFERROR(VLOOKUP($X619,Prospects!$A$3:$K$281,2,FALSE),"")</f>
        <v>70</v>
      </c>
      <c r="AG619" s="110" t="str">
        <f>IFERROR(VLOOKUP($X619,Prospects!$A$3:$K$281,10,FALSE),"")</f>
        <v/>
      </c>
      <c r="AH619" s="110">
        <f>IFERROR(VLOOKUP($X619,Prospects!$A$3:$K$281,11,FALSE),"")</f>
        <v>21</v>
      </c>
      <c r="AI619" s="110" t="str">
        <f>IFERROR(VLOOKUP($X619,Prospects!$A$3:$K$281,3,FALSE),"")</f>
        <v>RHP</v>
      </c>
      <c r="AJ619" s="110">
        <f>IFERROR(VLOOKUP($X619,Prospects!$A$3:$K$281,4,FALSE),"")</f>
        <v>2021</v>
      </c>
      <c r="AK619" s="110">
        <f>IFERROR(VLOOKUP($X619,Prospects!$A$3:$K$281,5,FALSE),"")</f>
        <v>0</v>
      </c>
      <c r="AL619" s="110" t="str">
        <f>IFERROR(VLOOKUP($X619,Prospects!$A$3:$K$281,6,FALSE),"")</f>
        <v>CIN</v>
      </c>
      <c r="AN619" s="108" t="str">
        <f>IFERROR(VLOOKUP($X619,KEEPERS!$A$3:$H$300,1,FALSE),"")</f>
        <v/>
      </c>
      <c r="AO619" s="108" t="str">
        <f>IFERROR(VLOOKUP($X619,KEEPERS!$A$3:$H$300,5,FALSE),"")</f>
        <v/>
      </c>
      <c r="AP619" s="108" t="str">
        <f>IFERROR(VLOOKUP($X619,KEEPERS!$A$3:$H$300,2,FALSE),"")</f>
        <v/>
      </c>
      <c r="AQ619" s="110" t="str">
        <f>IFERROR(VLOOKUP($X619,KEEPERS!$A$3:$H$300,6,FALSE),"")</f>
        <v/>
      </c>
      <c r="AR619" s="110" t="str">
        <f>IFERROR(VLOOKUP($X619,KEEPERS!$A$3:$H$300,7,FALSE),"")</f>
        <v/>
      </c>
      <c r="AT619" s="110" t="str">
        <f>IFERROR(VLOOKUP($X619,HIT!$B$182:$AM$2000,1,FALSE),"")</f>
        <v/>
      </c>
      <c r="AU619" s="407">
        <f>IFERROR(VLOOKUP($X619,HIT!$B$182:$AM$2000,32,FALSE),0)</f>
        <v>0</v>
      </c>
      <c r="AV619" s="407">
        <f>IFERROR(VLOOKUP($X619,HIT!$B$182:$AM$2000,33,FALSE),0)</f>
        <v>0</v>
      </c>
      <c r="AW619" s="110" t="str">
        <f>IFERROR(VLOOKUP($X619,PITCH!$B$182:$AP$2000,1,FALSE),"")</f>
        <v/>
      </c>
      <c r="AX619" s="110">
        <f>IFERROR(VLOOKUP($X619,PITCH!$B$182:$AP$2000,35,FALSE),0)</f>
        <v>0</v>
      </c>
      <c r="AY619" s="110">
        <f>IFERROR(VLOOKUP($X619,PITCH!$B$182:$AP$2000,36,FALSE),0)</f>
        <v>0</v>
      </c>
      <c r="AZ619" s="408">
        <f t="shared" si="53"/>
        <v>0</v>
      </c>
      <c r="BA619" s="408" t="str">
        <f>IF(AZ619&gt;0,RANK(AZ619,AZ$3:AZ1242),"")</f>
        <v/>
      </c>
      <c r="BB619" s="408">
        <f>IFERROR(VLOOKUP($X619,HIT!$B$182:$AP$2000,31,FALSE),0)</f>
        <v>0</v>
      </c>
      <c r="BC619" s="408">
        <f>IFERROR(VLOOKUP($X619,PITCH!$B$182:$AP$2000,34,FALSE),0)</f>
        <v>0</v>
      </c>
      <c r="BE619" s="110" t="str">
        <f>IFERROR(VLOOKUP($X619,OBP!$B$182:$AN$2001,32,FALSE),"")</f>
        <v/>
      </c>
      <c r="BG619" s="110" t="str">
        <f>IFERROR(VLOOKUP($X619,OPS!$B$183:$AL$2002,31,FALSE),"")</f>
        <v/>
      </c>
      <c r="BI619" s="110" t="str">
        <f>IFERROR(VLOOKUP($X619,PITCH!$B$205:$AP$2000,34,FALSE),"")</f>
        <v/>
      </c>
      <c r="BJ619" s="110" t="str">
        <f>IFERROR(VLOOKUP($X619,PITCH!$B$205:$AP$2000,34,FALSE),"")</f>
        <v/>
      </c>
      <c r="BK619" s="110" t="str">
        <f>IFERROR(VLOOKUP($X619,PITCH!$B$205:$AP$2000,34,FALSE),"")</f>
        <v/>
      </c>
    </row>
    <row r="620" spans="1:63" x14ac:dyDescent="0.2">
      <c r="A620">
        <f t="shared" si="48"/>
        <v>48</v>
      </c>
      <c r="B620" s="110" t="s">
        <v>2213</v>
      </c>
      <c r="C620" t="str">
        <f t="shared" si="49"/>
        <v>ARI</v>
      </c>
      <c r="D620" s="209" t="s">
        <v>739</v>
      </c>
      <c r="E620" s="209" t="s">
        <v>739</v>
      </c>
      <c r="T620" s="127">
        <f t="shared" si="54"/>
        <v>618</v>
      </c>
      <c r="U620" s="81" t="str">
        <f t="shared" si="51"/>
        <v>P</v>
      </c>
      <c r="V620" t="str">
        <f>IF(U620="H",COUNTIF($U$3:$U620,"H"),"")</f>
        <v/>
      </c>
      <c r="W620">
        <f>IF(U620="P",COUNTIF($U$3:$U620,"P"),"")</f>
        <v>245</v>
      </c>
      <c r="X620" s="76" t="str">
        <f t="shared" si="52"/>
        <v>Jon Duplantier</v>
      </c>
      <c r="Y620">
        <f>IFERROR(VLOOKUP($X620,PITCH!$B$7:$AJ$2004,29,FALSE),"")</f>
        <v>8.3443708609271532</v>
      </c>
      <c r="Z620">
        <f>IFERROR(VLOOKUP($X620,PITCH!$B$7:$AJ$2004,30,FALSE),"")</f>
        <v>4.1721854304635766</v>
      </c>
      <c r="AA620">
        <f>IFERROR(VLOOKUP($X620,PITCH!$B$7:$AJ$2004,31,FALSE),"")</f>
        <v>4.1721854304635766</v>
      </c>
      <c r="AB620" t="str">
        <f>IFERROR(VLOOKUP($X620,PITCH!$B$7:$AJ$2004,1,FALSE),"")</f>
        <v>Jon Duplantier</v>
      </c>
      <c r="AD620" s="108" t="str">
        <f>IFERROR(VLOOKUP($X620,Prospects!$A$3:$K$281,1,FALSE),"")</f>
        <v>Jon Duplantier</v>
      </c>
      <c r="AE620" s="108" t="str">
        <f>IFERROR(VLOOKUP($X620,Prospects!$A$3:$K$281,9,FALSE),"")</f>
        <v>P</v>
      </c>
      <c r="AF620" s="108">
        <f>IFERROR(VLOOKUP($X620,Prospects!$A$3:$K$281,2,FALSE),"")</f>
        <v>71</v>
      </c>
      <c r="AG620" s="110" t="str">
        <f>IFERROR(VLOOKUP($X620,Prospects!$A$3:$K$281,10,FALSE),"")</f>
        <v/>
      </c>
      <c r="AH620" s="110">
        <f>IFERROR(VLOOKUP($X620,Prospects!$A$3:$K$281,11,FALSE),"")</f>
        <v>22</v>
      </c>
      <c r="AI620" s="110" t="str">
        <f>IFERROR(VLOOKUP($X620,Prospects!$A$3:$K$281,3,FALSE),"")</f>
        <v>RHP</v>
      </c>
      <c r="AJ620" s="110">
        <f>IFERROR(VLOOKUP($X620,Prospects!$A$3:$K$281,4,FALSE),"")</f>
        <v>2019</v>
      </c>
      <c r="AK620" s="110">
        <f>IFERROR(VLOOKUP($X620,Prospects!$A$3:$K$281,5,FALSE),"")</f>
        <v>0</v>
      </c>
      <c r="AL620" s="110" t="str">
        <f>IFERROR(VLOOKUP($X620,Prospects!$A$3:$K$281,6,FALSE),"")</f>
        <v>ARI</v>
      </c>
      <c r="AN620" s="108" t="str">
        <f>IFERROR(VLOOKUP($X620,KEEPERS!$A$3:$H$300,1,FALSE),"")</f>
        <v/>
      </c>
      <c r="AO620" s="108" t="str">
        <f>IFERROR(VLOOKUP($X620,KEEPERS!$A$3:$H$300,5,FALSE),"")</f>
        <v/>
      </c>
      <c r="AP620" s="108" t="str">
        <f>IFERROR(VLOOKUP($X620,KEEPERS!$A$3:$H$300,2,FALSE),"")</f>
        <v/>
      </c>
      <c r="AQ620" s="110" t="str">
        <f>IFERROR(VLOOKUP($X620,KEEPERS!$A$3:$H$300,6,FALSE),"")</f>
        <v/>
      </c>
      <c r="AR620" s="110" t="str">
        <f>IFERROR(VLOOKUP($X620,KEEPERS!$A$3:$H$300,7,FALSE),"")</f>
        <v/>
      </c>
      <c r="AT620" s="110" t="str">
        <f>IFERROR(VLOOKUP($X620,HIT!$B$182:$AM$2000,1,FALSE),"")</f>
        <v/>
      </c>
      <c r="AU620" s="407">
        <f>IFERROR(VLOOKUP($X620,HIT!$B$182:$AM$2000,32,FALSE),0)</f>
        <v>0</v>
      </c>
      <c r="AV620" s="407">
        <f>IFERROR(VLOOKUP($X620,HIT!$B$182:$AM$2000,33,FALSE),0)</f>
        <v>0</v>
      </c>
      <c r="AW620" s="110" t="str">
        <f>IFERROR(VLOOKUP($X620,PITCH!$B$182:$AP$2000,1,FALSE),"")</f>
        <v>Jon Duplantier</v>
      </c>
      <c r="AX620" s="110">
        <f>IFERROR(VLOOKUP($X620,PITCH!$B$182:$AP$2000,35,FALSE),0)</f>
        <v>28.299999999999997</v>
      </c>
      <c r="AY620" s="110">
        <f>IFERROR(VLOOKUP($X620,PITCH!$B$182:$AP$2000,36,FALSE),0)</f>
        <v>0</v>
      </c>
      <c r="AZ620" s="408">
        <f t="shared" si="53"/>
        <v>28.299999999999997</v>
      </c>
      <c r="BA620" s="408">
        <f>IF(AZ620&gt;0,RANK(AZ620,AZ$3:AZ1243),"")</f>
        <v>582</v>
      </c>
      <c r="BB620" s="408">
        <f>IFERROR(VLOOKUP($X620,HIT!$B$182:$AP$2000,31,FALSE),0)</f>
        <v>0</v>
      </c>
      <c r="BC620" s="408">
        <f ca="1">IFERROR(VLOOKUP($X620,PITCH!$B$182:$AP$2000,34,FALSE),0)</f>
        <v>241</v>
      </c>
      <c r="BE620" s="110" t="str">
        <f>IFERROR(VLOOKUP($X620,OBP!$B$182:$AN$2001,32,FALSE),"")</f>
        <v/>
      </c>
      <c r="BG620" s="110" t="str">
        <f>IFERROR(VLOOKUP($X620,OPS!$B$183:$AL$2002,31,FALSE),"")</f>
        <v/>
      </c>
      <c r="BI620" s="110">
        <f ca="1">IFERROR(VLOOKUP($X620,PITCH!$B$205:$AP$2000,34,FALSE),"")</f>
        <v>241</v>
      </c>
      <c r="BJ620" s="110">
        <f ca="1">IFERROR(VLOOKUP($X620,PITCH!$B$205:$AP$2000,34,FALSE),"")</f>
        <v>241</v>
      </c>
      <c r="BK620" s="110">
        <f ca="1">IFERROR(VLOOKUP($X620,PITCH!$B$205:$AP$2000,34,FALSE),"")</f>
        <v>241</v>
      </c>
    </row>
    <row r="621" spans="1:63" x14ac:dyDescent="0.2">
      <c r="A621">
        <f t="shared" si="48"/>
        <v>49</v>
      </c>
      <c r="B621" s="110" t="s">
        <v>1429</v>
      </c>
      <c r="C621" t="str">
        <f t="shared" si="49"/>
        <v>DET</v>
      </c>
      <c r="D621" s="209" t="s">
        <v>739</v>
      </c>
      <c r="E621" s="209" t="s">
        <v>739</v>
      </c>
      <c r="T621" s="127">
        <f t="shared" si="54"/>
        <v>619</v>
      </c>
      <c r="U621" s="81" t="str">
        <f t="shared" si="51"/>
        <v>P</v>
      </c>
      <c r="V621" t="str">
        <f>IF(U621="H",COUNTIF($U$3:$U621,"H"),"")</f>
        <v/>
      </c>
      <c r="W621">
        <f>IF(U621="P",COUNTIF($U$3:$U621,"P"),"")</f>
        <v>246</v>
      </c>
      <c r="X621" s="76" t="str">
        <f t="shared" si="52"/>
        <v>Matt Manning</v>
      </c>
      <c r="Y621" t="str">
        <f>IFERROR(VLOOKUP($X621,PITCH!$B$7:$AJ$2004,29,FALSE),"")</f>
        <v/>
      </c>
      <c r="Z621" t="str">
        <f>IFERROR(VLOOKUP($X621,PITCH!$B$7:$AJ$2004,30,FALSE),"")</f>
        <v/>
      </c>
      <c r="AA621" t="str">
        <f>IFERROR(VLOOKUP($X621,PITCH!$B$7:$AJ$2004,31,FALSE),"")</f>
        <v/>
      </c>
      <c r="AB621" t="str">
        <f>IFERROR(VLOOKUP($X621,PITCH!$B$7:$AJ$2004,1,FALSE),"")</f>
        <v/>
      </c>
      <c r="AD621" s="108" t="str">
        <f>IFERROR(VLOOKUP($X621,Prospects!$A$3:$K$281,1,FALSE),"")</f>
        <v>Matt Manning</v>
      </c>
      <c r="AE621" s="108" t="str">
        <f>IFERROR(VLOOKUP($X621,Prospects!$A$3:$K$281,9,FALSE),"")</f>
        <v>P</v>
      </c>
      <c r="AF621" s="108">
        <f>IFERROR(VLOOKUP($X621,Prospects!$A$3:$K$281,2,FALSE),"")</f>
        <v>73</v>
      </c>
      <c r="AG621" s="110" t="str">
        <f>IFERROR(VLOOKUP($X621,Prospects!$A$3:$K$281,10,FALSE),"")</f>
        <v/>
      </c>
      <c r="AH621" s="110">
        <f>IFERROR(VLOOKUP($X621,Prospects!$A$3:$K$281,11,FALSE),"")</f>
        <v>24</v>
      </c>
      <c r="AI621" s="110" t="str">
        <f>IFERROR(VLOOKUP($X621,Prospects!$A$3:$K$281,3,FALSE),"")</f>
        <v>RHP</v>
      </c>
      <c r="AJ621" s="110">
        <f>IFERROR(VLOOKUP($X621,Prospects!$A$3:$K$281,4,FALSE),"")</f>
        <v>2020</v>
      </c>
      <c r="AK621" s="110">
        <f>IFERROR(VLOOKUP($X621,Prospects!$A$3:$K$281,5,FALSE),"")</f>
        <v>0</v>
      </c>
      <c r="AL621" s="110" t="str">
        <f>IFERROR(VLOOKUP($X621,Prospects!$A$3:$K$281,6,FALSE),"")</f>
        <v>DET</v>
      </c>
      <c r="AN621" s="108" t="str">
        <f>IFERROR(VLOOKUP($X621,KEEPERS!$A$3:$H$300,1,FALSE),"")</f>
        <v/>
      </c>
      <c r="AO621" s="108" t="str">
        <f>IFERROR(VLOOKUP($X621,KEEPERS!$A$3:$H$300,5,FALSE),"")</f>
        <v/>
      </c>
      <c r="AP621" s="108" t="str">
        <f>IFERROR(VLOOKUP($X621,KEEPERS!$A$3:$H$300,2,FALSE),"")</f>
        <v/>
      </c>
      <c r="AQ621" s="110" t="str">
        <f>IFERROR(VLOOKUP($X621,KEEPERS!$A$3:$H$300,6,FALSE),"")</f>
        <v/>
      </c>
      <c r="AR621" s="110" t="str">
        <f>IFERROR(VLOOKUP($X621,KEEPERS!$A$3:$H$300,7,FALSE),"")</f>
        <v/>
      </c>
      <c r="AT621" s="110" t="str">
        <f>IFERROR(VLOOKUP($X621,HIT!$B$182:$AM$2000,1,FALSE),"")</f>
        <v/>
      </c>
      <c r="AU621" s="407">
        <f>IFERROR(VLOOKUP($X621,HIT!$B$182:$AM$2000,32,FALSE),0)</f>
        <v>0</v>
      </c>
      <c r="AV621" s="407">
        <f>IFERROR(VLOOKUP($X621,HIT!$B$182:$AM$2000,33,FALSE),0)</f>
        <v>0</v>
      </c>
      <c r="AW621" s="110" t="str">
        <f>IFERROR(VLOOKUP($X621,PITCH!$B$182:$AP$2000,1,FALSE),"")</f>
        <v/>
      </c>
      <c r="AX621" s="110">
        <f>IFERROR(VLOOKUP($X621,PITCH!$B$182:$AP$2000,35,FALSE),0)</f>
        <v>0</v>
      </c>
      <c r="AY621" s="110">
        <f>IFERROR(VLOOKUP($X621,PITCH!$B$182:$AP$2000,36,FALSE),0)</f>
        <v>0</v>
      </c>
      <c r="AZ621" s="408">
        <f t="shared" si="53"/>
        <v>0</v>
      </c>
      <c r="BA621" s="408" t="str">
        <f>IF(AZ621&gt;0,RANK(AZ621,AZ$3:AZ1244),"")</f>
        <v/>
      </c>
      <c r="BB621" s="408">
        <f>IFERROR(VLOOKUP($X621,HIT!$B$182:$AP$2000,31,FALSE),0)</f>
        <v>0</v>
      </c>
      <c r="BC621" s="408">
        <f>IFERROR(VLOOKUP($X621,PITCH!$B$182:$AP$2000,34,FALSE),0)</f>
        <v>0</v>
      </c>
      <c r="BE621" s="110" t="str">
        <f>IFERROR(VLOOKUP($X621,OBP!$B$182:$AN$2001,32,FALSE),"")</f>
        <v/>
      </c>
      <c r="BG621" s="110" t="str">
        <f>IFERROR(VLOOKUP($X621,OPS!$B$183:$AL$2002,31,FALSE),"")</f>
        <v/>
      </c>
      <c r="BI621" s="110" t="str">
        <f>IFERROR(VLOOKUP($X621,PITCH!$B$205:$AP$2000,34,FALSE),"")</f>
        <v/>
      </c>
      <c r="BJ621" s="110" t="str">
        <f>IFERROR(VLOOKUP($X621,PITCH!$B$205:$AP$2000,34,FALSE),"")</f>
        <v/>
      </c>
      <c r="BK621" s="110" t="str">
        <f>IFERROR(VLOOKUP($X621,PITCH!$B$205:$AP$2000,34,FALSE),"")</f>
        <v/>
      </c>
    </row>
    <row r="622" spans="1:63" x14ac:dyDescent="0.2">
      <c r="A622">
        <f t="shared" si="48"/>
        <v>50</v>
      </c>
      <c r="B622" s="110" t="s">
        <v>3406</v>
      </c>
      <c r="C622" t="str">
        <f t="shared" si="49"/>
        <v>SDP</v>
      </c>
      <c r="D622" s="209" t="s">
        <v>739</v>
      </c>
      <c r="E622" s="209" t="s">
        <v>739</v>
      </c>
      <c r="T622" s="127">
        <f t="shared" si="54"/>
        <v>620</v>
      </c>
      <c r="U622" s="81" t="str">
        <f t="shared" si="51"/>
        <v>P</v>
      </c>
      <c r="V622" t="str">
        <f>IF(U622="H",COUNTIF($U$3:$U622,"H"),"")</f>
        <v/>
      </c>
      <c r="W622">
        <f>IF(U622="P",COUNTIF($U$3:$U622,"P"),"")</f>
        <v>247</v>
      </c>
      <c r="X622" s="76" t="str">
        <f t="shared" si="52"/>
        <v>Luis Patino</v>
      </c>
      <c r="Y622" t="str">
        <f>IFERROR(VLOOKUP($X622,PITCH!$B$7:$AJ$2004,29,FALSE),"")</f>
        <v/>
      </c>
      <c r="Z622" t="str">
        <f>IFERROR(VLOOKUP($X622,PITCH!$B$7:$AJ$2004,30,FALSE),"")</f>
        <v/>
      </c>
      <c r="AA622" t="str">
        <f>IFERROR(VLOOKUP($X622,PITCH!$B$7:$AJ$2004,31,FALSE),"")</f>
        <v/>
      </c>
      <c r="AB622" t="str">
        <f>IFERROR(VLOOKUP($X622,PITCH!$B$7:$AJ$2004,1,FALSE),"")</f>
        <v/>
      </c>
      <c r="AD622" s="108" t="str">
        <f>IFERROR(VLOOKUP($X622,Prospects!$A$3:$K$281,1,FALSE),"")</f>
        <v>Luis Patino</v>
      </c>
      <c r="AE622" s="108" t="str">
        <f>IFERROR(VLOOKUP($X622,Prospects!$A$3:$K$281,9,FALSE),"")</f>
        <v>P</v>
      </c>
      <c r="AF622" s="108">
        <f>IFERROR(VLOOKUP($X622,Prospects!$A$3:$K$281,2,FALSE),"")</f>
        <v>74</v>
      </c>
      <c r="AG622" s="110" t="str">
        <f>IFERROR(VLOOKUP($X622,Prospects!$A$3:$K$281,10,FALSE),"")</f>
        <v/>
      </c>
      <c r="AH622" s="110">
        <f>IFERROR(VLOOKUP($X622,Prospects!$A$3:$K$281,11,FALSE),"")</f>
        <v>25</v>
      </c>
      <c r="AI622" s="110" t="str">
        <f>IFERROR(VLOOKUP($X622,Prospects!$A$3:$K$281,3,FALSE),"")</f>
        <v>RHP</v>
      </c>
      <c r="AJ622" s="110">
        <f>IFERROR(VLOOKUP($X622,Prospects!$A$3:$K$281,4,FALSE),"")</f>
        <v>2023</v>
      </c>
      <c r="AK622" s="110">
        <f>IFERROR(VLOOKUP($X622,Prospects!$A$3:$K$281,5,FALSE),"")</f>
        <v>0</v>
      </c>
      <c r="AL622" s="110" t="str">
        <f>IFERROR(VLOOKUP($X622,Prospects!$A$3:$K$281,6,FALSE),"")</f>
        <v>SDP</v>
      </c>
      <c r="AN622" s="108" t="str">
        <f>IFERROR(VLOOKUP($X622,KEEPERS!$A$3:$H$300,1,FALSE),"")</f>
        <v/>
      </c>
      <c r="AO622" s="108" t="str">
        <f>IFERROR(VLOOKUP($X622,KEEPERS!$A$3:$H$300,5,FALSE),"")</f>
        <v/>
      </c>
      <c r="AP622" s="108" t="str">
        <f>IFERROR(VLOOKUP($X622,KEEPERS!$A$3:$H$300,2,FALSE),"")</f>
        <v/>
      </c>
      <c r="AQ622" s="110" t="str">
        <f>IFERROR(VLOOKUP($X622,KEEPERS!$A$3:$H$300,6,FALSE),"")</f>
        <v/>
      </c>
      <c r="AR622" s="110" t="str">
        <f>IFERROR(VLOOKUP($X622,KEEPERS!$A$3:$H$300,7,FALSE),"")</f>
        <v/>
      </c>
      <c r="AT622" s="110" t="str">
        <f>IFERROR(VLOOKUP($X622,HIT!$B$182:$AM$2000,1,FALSE),"")</f>
        <v/>
      </c>
      <c r="AU622" s="407">
        <f>IFERROR(VLOOKUP($X622,HIT!$B$182:$AM$2000,32,FALSE),0)</f>
        <v>0</v>
      </c>
      <c r="AV622" s="407">
        <f>IFERROR(VLOOKUP($X622,HIT!$B$182:$AM$2000,33,FALSE),0)</f>
        <v>0</v>
      </c>
      <c r="AW622" s="110" t="str">
        <f>IFERROR(VLOOKUP($X622,PITCH!$B$182:$AP$2000,1,FALSE),"")</f>
        <v/>
      </c>
      <c r="AX622" s="110">
        <f>IFERROR(VLOOKUP($X622,PITCH!$B$182:$AP$2000,35,FALSE),0)</f>
        <v>0</v>
      </c>
      <c r="AY622" s="110">
        <f>IFERROR(VLOOKUP($X622,PITCH!$B$182:$AP$2000,36,FALSE),0)</f>
        <v>0</v>
      </c>
      <c r="AZ622" s="408">
        <f t="shared" si="53"/>
        <v>0</v>
      </c>
      <c r="BA622" s="408" t="str">
        <f>IF(AZ622&gt;0,RANK(AZ622,AZ$3:AZ1245),"")</f>
        <v/>
      </c>
      <c r="BB622" s="408">
        <f>IFERROR(VLOOKUP($X622,HIT!$B$182:$AP$2000,31,FALSE),0)</f>
        <v>0</v>
      </c>
      <c r="BC622" s="408">
        <f>IFERROR(VLOOKUP($X622,PITCH!$B$182:$AP$2000,34,FALSE),0)</f>
        <v>0</v>
      </c>
      <c r="BE622" s="110" t="str">
        <f>IFERROR(VLOOKUP($X622,OBP!$B$182:$AN$2001,32,FALSE),"")</f>
        <v/>
      </c>
      <c r="BG622" s="110" t="str">
        <f>IFERROR(VLOOKUP($X622,OPS!$B$183:$AL$2002,31,FALSE),"")</f>
        <v/>
      </c>
      <c r="BI622" s="110" t="str">
        <f>IFERROR(VLOOKUP($X622,PITCH!$B$205:$AP$2000,34,FALSE),"")</f>
        <v/>
      </c>
      <c r="BJ622" s="110" t="str">
        <f>IFERROR(VLOOKUP($X622,PITCH!$B$205:$AP$2000,34,FALSE),"")</f>
        <v/>
      </c>
      <c r="BK622" s="110" t="str">
        <f>IFERROR(VLOOKUP($X622,PITCH!$B$205:$AP$2000,34,FALSE),"")</f>
        <v/>
      </c>
    </row>
    <row r="623" spans="1:63" x14ac:dyDescent="0.2">
      <c r="A623">
        <f t="shared" si="48"/>
        <v>51</v>
      </c>
      <c r="B623" s="110" t="s">
        <v>1384</v>
      </c>
      <c r="C623" t="str">
        <f t="shared" si="49"/>
        <v>ATL</v>
      </c>
      <c r="D623" s="209" t="s">
        <v>741</v>
      </c>
      <c r="E623" s="209" t="s">
        <v>741</v>
      </c>
      <c r="T623" s="127">
        <f t="shared" si="54"/>
        <v>621</v>
      </c>
      <c r="U623" s="81" t="str">
        <f t="shared" si="51"/>
        <v>P</v>
      </c>
      <c r="V623" t="str">
        <f>IF(U623="H",COUNTIF($U$3:$U623,"H"),"")</f>
        <v/>
      </c>
      <c r="W623">
        <f>IF(U623="P",COUNTIF($U$3:$U623,"P"),"")</f>
        <v>248</v>
      </c>
      <c r="X623" s="76" t="str">
        <f t="shared" si="52"/>
        <v>Luiz Gohara</v>
      </c>
      <c r="Y623">
        <f>IFERROR(VLOOKUP($X623,PITCH!$B$7:$AJ$2004,29,FALSE),"")</f>
        <v>9.375</v>
      </c>
      <c r="Z623">
        <f>IFERROR(VLOOKUP($X623,PITCH!$B$7:$AJ$2004,30,FALSE),"")</f>
        <v>3.75</v>
      </c>
      <c r="AA623">
        <f>IFERROR(VLOOKUP($X623,PITCH!$B$7:$AJ$2004,31,FALSE),"")</f>
        <v>5.625</v>
      </c>
      <c r="AB623" t="str">
        <f>IFERROR(VLOOKUP($X623,PITCH!$B$7:$AJ$2004,1,FALSE),"")</f>
        <v>Luiz Gohara</v>
      </c>
      <c r="AD623" s="108" t="str">
        <f>IFERROR(VLOOKUP($X623,Prospects!$A$3:$K$281,1,FALSE),"")</f>
        <v>Luiz Gohara</v>
      </c>
      <c r="AE623" s="108" t="str">
        <f>IFERROR(VLOOKUP($X623,Prospects!$A$3:$K$281,9,FALSE),"")</f>
        <v>P</v>
      </c>
      <c r="AF623" s="108">
        <f>IFERROR(VLOOKUP($X623,Prospects!$A$3:$K$281,2,FALSE),"")</f>
        <v>75</v>
      </c>
      <c r="AG623" s="110" t="str">
        <f>IFERROR(VLOOKUP($X623,Prospects!$A$3:$K$281,10,FALSE),"")</f>
        <v/>
      </c>
      <c r="AH623" s="110">
        <f>IFERROR(VLOOKUP($X623,Prospects!$A$3:$K$281,11,FALSE),"")</f>
        <v>26</v>
      </c>
      <c r="AI623" s="110" t="str">
        <f>IFERROR(VLOOKUP($X623,Prospects!$A$3:$K$281,3,FALSE),"")</f>
        <v>LHP</v>
      </c>
      <c r="AJ623" s="110">
        <f>IFERROR(VLOOKUP($X623,Prospects!$A$3:$K$281,4,FALSE),"")</f>
        <v>2019</v>
      </c>
      <c r="AK623" s="110">
        <f>IFERROR(VLOOKUP($X623,Prospects!$A$3:$K$281,5,FALSE),"")</f>
        <v>0</v>
      </c>
      <c r="AL623" s="110" t="str">
        <f>IFERROR(VLOOKUP($X623,Prospects!$A$3:$K$281,6,FALSE),"")</f>
        <v>ATL</v>
      </c>
      <c r="AN623" s="108" t="str">
        <f>IFERROR(VLOOKUP($X623,KEEPERS!$A$3:$H$300,1,FALSE),"")</f>
        <v/>
      </c>
      <c r="AO623" s="108" t="str">
        <f>IFERROR(VLOOKUP($X623,KEEPERS!$A$3:$H$300,5,FALSE),"")</f>
        <v/>
      </c>
      <c r="AP623" s="108" t="str">
        <f>IFERROR(VLOOKUP($X623,KEEPERS!$A$3:$H$300,2,FALSE),"")</f>
        <v/>
      </c>
      <c r="AQ623" s="110" t="str">
        <f>IFERROR(VLOOKUP($X623,KEEPERS!$A$3:$H$300,6,FALSE),"")</f>
        <v/>
      </c>
      <c r="AR623" s="110" t="str">
        <f>IFERROR(VLOOKUP($X623,KEEPERS!$A$3:$H$300,7,FALSE),"")</f>
        <v/>
      </c>
      <c r="AT623" s="110" t="str">
        <f>IFERROR(VLOOKUP($X623,HIT!$B$182:$AM$2000,1,FALSE),"")</f>
        <v/>
      </c>
      <c r="AU623" s="407">
        <f>IFERROR(VLOOKUP($X623,HIT!$B$182:$AM$2000,32,FALSE),0)</f>
        <v>0</v>
      </c>
      <c r="AV623" s="407">
        <f>IFERROR(VLOOKUP($X623,HIT!$B$182:$AM$2000,33,FALSE),0)</f>
        <v>0</v>
      </c>
      <c r="AW623" s="110" t="str">
        <f>IFERROR(VLOOKUP($X623,PITCH!$B$182:$AP$2000,1,FALSE),"")</f>
        <v>Luiz Gohara</v>
      </c>
      <c r="AX623" s="110">
        <f>IFERROR(VLOOKUP($X623,PITCH!$B$182:$AP$2000,35,FALSE),0)</f>
        <v>30.700000000000003</v>
      </c>
      <c r="AY623" s="110">
        <f>IFERROR(VLOOKUP($X623,PITCH!$B$182:$AP$2000,36,FALSE),0)</f>
        <v>0</v>
      </c>
      <c r="AZ623" s="408">
        <f t="shared" si="53"/>
        <v>30.700000000000003</v>
      </c>
      <c r="BA623" s="408">
        <f>IF(AZ623&gt;0,RANK(AZ623,AZ$3:AZ1246),"")</f>
        <v>574</v>
      </c>
      <c r="BB623" s="408">
        <f>IFERROR(VLOOKUP($X623,HIT!$B$182:$AP$2000,31,FALSE),0)</f>
        <v>0</v>
      </c>
      <c r="BC623" s="408">
        <f ca="1">IFERROR(VLOOKUP($X623,PITCH!$B$182:$AP$2000,34,FALSE),0)</f>
        <v>241</v>
      </c>
      <c r="BE623" s="110" t="str">
        <f>IFERROR(VLOOKUP($X623,OBP!$B$182:$AN$2001,32,FALSE),"")</f>
        <v/>
      </c>
      <c r="BG623" s="110" t="str">
        <f>IFERROR(VLOOKUP($X623,OPS!$B$183:$AL$2002,31,FALSE),"")</f>
        <v/>
      </c>
      <c r="BI623" s="110">
        <f ca="1">IFERROR(VLOOKUP($X623,PITCH!$B$205:$AP$2000,34,FALSE),"")</f>
        <v>241</v>
      </c>
      <c r="BJ623" s="110">
        <f ca="1">IFERROR(VLOOKUP($X623,PITCH!$B$205:$AP$2000,34,FALSE),"")</f>
        <v>241</v>
      </c>
      <c r="BK623" s="110">
        <f ca="1">IFERROR(VLOOKUP($X623,PITCH!$B$205:$AP$2000,34,FALSE),"")</f>
        <v>241</v>
      </c>
    </row>
    <row r="624" spans="1:63" x14ac:dyDescent="0.2">
      <c r="A624">
        <f t="shared" si="48"/>
        <v>52</v>
      </c>
      <c r="B624" s="110" t="s">
        <v>3408</v>
      </c>
      <c r="C624" t="str">
        <f t="shared" si="49"/>
        <v>TEX</v>
      </c>
      <c r="D624" s="209" t="s">
        <v>114</v>
      </c>
      <c r="E624" s="209" t="s">
        <v>114</v>
      </c>
      <c r="T624" s="127">
        <f t="shared" si="54"/>
        <v>622</v>
      </c>
      <c r="U624" s="81" t="str">
        <f t="shared" si="51"/>
        <v>H</v>
      </c>
      <c r="V624">
        <f>IF(U624="H",COUNTIF($U$3:$U624,"H"),"")</f>
        <v>374</v>
      </c>
      <c r="W624" t="str">
        <f>IF(U624="P",COUNTIF($U$3:$U624,"P"),"")</f>
        <v/>
      </c>
      <c r="X624" s="76" t="str">
        <f t="shared" si="52"/>
        <v>Julio Pablo Martinez</v>
      </c>
      <c r="Y624" t="str">
        <f>IFERROR(VLOOKUP($X624,PITCH!$B$7:$AJ$2004,29,FALSE),"")</f>
        <v/>
      </c>
      <c r="Z624" t="str">
        <f>IFERROR(VLOOKUP($X624,PITCH!$B$7:$AJ$2004,30,FALSE),"")</f>
        <v/>
      </c>
      <c r="AA624" t="str">
        <f>IFERROR(VLOOKUP($X624,PITCH!$B$7:$AJ$2004,31,FALSE),"")</f>
        <v/>
      </c>
      <c r="AB624" t="str">
        <f>IFERROR(VLOOKUP($X624,PITCH!$B$7:$AJ$2004,1,FALSE),"")</f>
        <v/>
      </c>
      <c r="AD624" s="108" t="str">
        <f>IFERROR(VLOOKUP($X624,Prospects!$A$3:$K$281,1,FALSE),"")</f>
        <v>Julio Pablo Martinez</v>
      </c>
      <c r="AE624" s="108" t="str">
        <f>IFERROR(VLOOKUP($X624,Prospects!$A$3:$K$281,9,FALSE),"")</f>
        <v>H</v>
      </c>
      <c r="AF624" s="108">
        <f>IFERROR(VLOOKUP($X624,Prospects!$A$3:$K$281,2,FALSE),"")</f>
        <v>77</v>
      </c>
      <c r="AG624" s="110">
        <f>IFERROR(VLOOKUP($X624,Prospects!$A$3:$K$281,10,FALSE),"")</f>
        <v>50</v>
      </c>
      <c r="AH624" s="110" t="str">
        <f>IFERROR(VLOOKUP($X624,Prospects!$A$3:$K$281,11,FALSE),"")</f>
        <v/>
      </c>
      <c r="AI624" s="110" t="str">
        <f>IFERROR(VLOOKUP($X624,Prospects!$A$3:$K$281,3,FALSE),"")</f>
        <v>OF</v>
      </c>
      <c r="AJ624" s="110">
        <f>IFERROR(VLOOKUP($X624,Prospects!$A$3:$K$281,4,FALSE),"")</f>
        <v>2020</v>
      </c>
      <c r="AK624" s="110">
        <f>IFERROR(VLOOKUP($X624,Prospects!$A$3:$K$281,5,FALSE),"")</f>
        <v>0</v>
      </c>
      <c r="AL624" s="110" t="str">
        <f>IFERROR(VLOOKUP($X624,Prospects!$A$3:$K$281,6,FALSE),"")</f>
        <v>TEX</v>
      </c>
      <c r="AN624" s="108" t="str">
        <f>IFERROR(VLOOKUP($X624,KEEPERS!$A$3:$H$300,1,FALSE),"")</f>
        <v/>
      </c>
      <c r="AO624" s="108" t="str">
        <f>IFERROR(VLOOKUP($X624,KEEPERS!$A$3:$H$300,5,FALSE),"")</f>
        <v/>
      </c>
      <c r="AP624" s="108" t="str">
        <f>IFERROR(VLOOKUP($X624,KEEPERS!$A$3:$H$300,2,FALSE),"")</f>
        <v/>
      </c>
      <c r="AQ624" s="110" t="str">
        <f>IFERROR(VLOOKUP($X624,KEEPERS!$A$3:$H$300,6,FALSE),"")</f>
        <v/>
      </c>
      <c r="AR624" s="110" t="str">
        <f>IFERROR(VLOOKUP($X624,KEEPERS!$A$3:$H$300,7,FALSE),"")</f>
        <v/>
      </c>
      <c r="AT624" s="110" t="str">
        <f>IFERROR(VLOOKUP($X624,HIT!$B$182:$AM$2000,1,FALSE),"")</f>
        <v/>
      </c>
      <c r="AU624" s="407">
        <f>IFERROR(VLOOKUP($X624,HIT!$B$182:$AM$2000,32,FALSE),0)</f>
        <v>0</v>
      </c>
      <c r="AV624" s="407">
        <f>IFERROR(VLOOKUP($X624,HIT!$B$182:$AM$2000,33,FALSE),0)</f>
        <v>0</v>
      </c>
      <c r="AW624" s="110" t="str">
        <f>IFERROR(VLOOKUP($X624,PITCH!$B$182:$AP$2000,1,FALSE),"")</f>
        <v/>
      </c>
      <c r="AX624" s="110">
        <f>IFERROR(VLOOKUP($X624,PITCH!$B$182:$AP$2000,35,FALSE),0)</f>
        <v>0</v>
      </c>
      <c r="AY624" s="110">
        <f>IFERROR(VLOOKUP($X624,PITCH!$B$182:$AP$2000,36,FALSE),0)</f>
        <v>0</v>
      </c>
      <c r="AZ624" s="408">
        <f t="shared" si="53"/>
        <v>0</v>
      </c>
      <c r="BA624" s="408" t="str">
        <f>IF(AZ624&gt;0,RANK(AZ624,AZ$3:AZ1247),"")</f>
        <v/>
      </c>
      <c r="BB624" s="408">
        <f>IFERROR(VLOOKUP($X624,HIT!$B$182:$AP$2000,31,FALSE),0)</f>
        <v>0</v>
      </c>
      <c r="BC624" s="408">
        <f>IFERROR(VLOOKUP($X624,PITCH!$B$182:$AP$2000,34,FALSE),0)</f>
        <v>0</v>
      </c>
      <c r="BE624" s="110" t="str">
        <f>IFERROR(VLOOKUP($X624,OBP!$B$182:$AN$2001,32,FALSE),"")</f>
        <v/>
      </c>
      <c r="BG624" s="110" t="str">
        <f>IFERROR(VLOOKUP($X624,OPS!$B$183:$AL$2002,31,FALSE),"")</f>
        <v/>
      </c>
      <c r="BI624" s="110" t="str">
        <f>IFERROR(VLOOKUP($X624,PITCH!$B$205:$AP$2000,34,FALSE),"")</f>
        <v/>
      </c>
      <c r="BJ624" s="110" t="str">
        <f>IFERROR(VLOOKUP($X624,PITCH!$B$205:$AP$2000,34,FALSE),"")</f>
        <v/>
      </c>
      <c r="BK624" s="110" t="str">
        <f>IFERROR(VLOOKUP($X624,PITCH!$B$205:$AP$2000,34,FALSE),"")</f>
        <v/>
      </c>
    </row>
    <row r="625" spans="1:63" x14ac:dyDescent="0.2">
      <c r="A625">
        <f t="shared" si="48"/>
        <v>53</v>
      </c>
      <c r="B625" s="110" t="s">
        <v>3409</v>
      </c>
      <c r="C625" t="str">
        <f t="shared" si="49"/>
        <v>SEA</v>
      </c>
      <c r="D625" s="209" t="s">
        <v>112</v>
      </c>
      <c r="E625" s="209" t="s">
        <v>112</v>
      </c>
      <c r="T625" s="127">
        <f t="shared" si="54"/>
        <v>623</v>
      </c>
      <c r="U625" s="81" t="str">
        <f t="shared" si="51"/>
        <v>H</v>
      </c>
      <c r="V625">
        <f>IF(U625="H",COUNTIF($U$3:$U625,"H"),"")</f>
        <v>375</v>
      </c>
      <c r="W625" t="str">
        <f>IF(U625="P",COUNTIF($U$3:$U625,"P"),"")</f>
        <v/>
      </c>
      <c r="X625" s="76" t="str">
        <f t="shared" si="52"/>
        <v>Evan White</v>
      </c>
      <c r="Y625" t="str">
        <f>IFERROR(VLOOKUP($X625,PITCH!$B$7:$AJ$2004,29,FALSE),"")</f>
        <v/>
      </c>
      <c r="Z625" t="str">
        <f>IFERROR(VLOOKUP($X625,PITCH!$B$7:$AJ$2004,30,FALSE),"")</f>
        <v/>
      </c>
      <c r="AA625" t="str">
        <f>IFERROR(VLOOKUP($X625,PITCH!$B$7:$AJ$2004,31,FALSE),"")</f>
        <v/>
      </c>
      <c r="AB625" t="str">
        <f>IFERROR(VLOOKUP($X625,PITCH!$B$7:$AJ$2004,1,FALSE),"")</f>
        <v/>
      </c>
      <c r="AD625" s="108" t="str">
        <f>IFERROR(VLOOKUP($X625,Prospects!$A$3:$K$281,1,FALSE),"")</f>
        <v>Evan White</v>
      </c>
      <c r="AE625" s="108" t="str">
        <f>IFERROR(VLOOKUP($X625,Prospects!$A$3:$K$281,9,FALSE),"")</f>
        <v>H</v>
      </c>
      <c r="AF625" s="108">
        <f>IFERROR(VLOOKUP($X625,Prospects!$A$3:$K$281,2,FALSE),"")</f>
        <v>78</v>
      </c>
      <c r="AG625" s="110">
        <f>IFERROR(VLOOKUP($X625,Prospects!$A$3:$K$281,10,FALSE),"")</f>
        <v>51</v>
      </c>
      <c r="AH625" s="110" t="str">
        <f>IFERROR(VLOOKUP($X625,Prospects!$A$3:$K$281,11,FALSE),"")</f>
        <v/>
      </c>
      <c r="AI625" s="110" t="str">
        <f>IFERROR(VLOOKUP($X625,Prospects!$A$3:$K$281,3,FALSE),"")</f>
        <v>1B</v>
      </c>
      <c r="AJ625" s="110">
        <f>IFERROR(VLOOKUP($X625,Prospects!$A$3:$K$281,4,FALSE),"")</f>
        <v>2020</v>
      </c>
      <c r="AK625" s="110">
        <f>IFERROR(VLOOKUP($X625,Prospects!$A$3:$K$281,5,FALSE),"")</f>
        <v>0</v>
      </c>
      <c r="AL625" s="110" t="str">
        <f>IFERROR(VLOOKUP($X625,Prospects!$A$3:$K$281,6,FALSE),"")</f>
        <v>SEA</v>
      </c>
      <c r="AN625" s="108" t="str">
        <f>IFERROR(VLOOKUP($X625,KEEPERS!$A$3:$H$300,1,FALSE),"")</f>
        <v/>
      </c>
      <c r="AO625" s="108" t="str">
        <f>IFERROR(VLOOKUP($X625,KEEPERS!$A$3:$H$300,5,FALSE),"")</f>
        <v/>
      </c>
      <c r="AP625" s="108" t="str">
        <f>IFERROR(VLOOKUP($X625,KEEPERS!$A$3:$H$300,2,FALSE),"")</f>
        <v/>
      </c>
      <c r="AQ625" s="110" t="str">
        <f>IFERROR(VLOOKUP($X625,KEEPERS!$A$3:$H$300,6,FALSE),"")</f>
        <v/>
      </c>
      <c r="AR625" s="110" t="str">
        <f>IFERROR(VLOOKUP($X625,KEEPERS!$A$3:$H$300,7,FALSE),"")</f>
        <v/>
      </c>
      <c r="AT625" s="110" t="str">
        <f>IFERROR(VLOOKUP($X625,HIT!$B$182:$AM$2000,1,FALSE),"")</f>
        <v/>
      </c>
      <c r="AU625" s="407">
        <f>IFERROR(VLOOKUP($X625,HIT!$B$182:$AM$2000,32,FALSE),0)</f>
        <v>0</v>
      </c>
      <c r="AV625" s="407">
        <f>IFERROR(VLOOKUP($X625,HIT!$B$182:$AM$2000,33,FALSE),0)</f>
        <v>0</v>
      </c>
      <c r="AW625" s="110" t="str">
        <f>IFERROR(VLOOKUP($X625,PITCH!$B$182:$AP$2000,1,FALSE),"")</f>
        <v/>
      </c>
      <c r="AX625" s="110">
        <f>IFERROR(VLOOKUP($X625,PITCH!$B$182:$AP$2000,35,FALSE),0)</f>
        <v>0</v>
      </c>
      <c r="AY625" s="110">
        <f>IFERROR(VLOOKUP($X625,PITCH!$B$182:$AP$2000,36,FALSE),0)</f>
        <v>0</v>
      </c>
      <c r="AZ625" s="408">
        <f t="shared" si="53"/>
        <v>0</v>
      </c>
      <c r="BA625" s="408" t="str">
        <f>IF(AZ625&gt;0,RANK(AZ625,AZ$3:AZ1248),"")</f>
        <v/>
      </c>
      <c r="BB625" s="408">
        <f>IFERROR(VLOOKUP($X625,HIT!$B$182:$AP$2000,31,FALSE),0)</f>
        <v>0</v>
      </c>
      <c r="BC625" s="408">
        <f>IFERROR(VLOOKUP($X625,PITCH!$B$182:$AP$2000,34,FALSE),0)</f>
        <v>0</v>
      </c>
      <c r="BE625" s="110" t="str">
        <f>IFERROR(VLOOKUP($X625,OBP!$B$182:$AN$2001,32,FALSE),"")</f>
        <v/>
      </c>
      <c r="BG625" s="110" t="str">
        <f>IFERROR(VLOOKUP($X625,OPS!$B$183:$AL$2002,31,FALSE),"")</f>
        <v/>
      </c>
      <c r="BI625" s="110" t="str">
        <f>IFERROR(VLOOKUP($X625,PITCH!$B$205:$AP$2000,34,FALSE),"")</f>
        <v/>
      </c>
      <c r="BJ625" s="110" t="str">
        <f>IFERROR(VLOOKUP($X625,PITCH!$B$205:$AP$2000,34,FALSE),"")</f>
        <v/>
      </c>
      <c r="BK625" s="110" t="str">
        <f>IFERROR(VLOOKUP($X625,PITCH!$B$205:$AP$2000,34,FALSE),"")</f>
        <v/>
      </c>
    </row>
    <row r="626" spans="1:63" x14ac:dyDescent="0.2">
      <c r="A626">
        <f t="shared" si="48"/>
        <v>54</v>
      </c>
      <c r="B626" s="110" t="s">
        <v>3410</v>
      </c>
      <c r="C626" t="str">
        <f t="shared" si="49"/>
        <v>OAK</v>
      </c>
      <c r="D626" s="209" t="s">
        <v>114</v>
      </c>
      <c r="E626" s="209" t="s">
        <v>114</v>
      </c>
      <c r="T626" s="127">
        <f t="shared" si="54"/>
        <v>624</v>
      </c>
      <c r="U626" s="81" t="str">
        <f t="shared" si="51"/>
        <v>H</v>
      </c>
      <c r="V626">
        <f>IF(U626="H",COUNTIF($U$3:$U626,"H"),"")</f>
        <v>376</v>
      </c>
      <c r="W626" t="str">
        <f>IF(U626="P",COUNTIF($U$3:$U626,"P"),"")</f>
        <v/>
      </c>
      <c r="X626" s="76" t="str">
        <f t="shared" si="52"/>
        <v>Lazaro Armenteros</v>
      </c>
      <c r="Y626" t="str">
        <f>IFERROR(VLOOKUP($X626,PITCH!$B$7:$AJ$2004,29,FALSE),"")</f>
        <v/>
      </c>
      <c r="Z626" t="str">
        <f>IFERROR(VLOOKUP($X626,PITCH!$B$7:$AJ$2004,30,FALSE),"")</f>
        <v/>
      </c>
      <c r="AA626" t="str">
        <f>IFERROR(VLOOKUP($X626,PITCH!$B$7:$AJ$2004,31,FALSE),"")</f>
        <v/>
      </c>
      <c r="AB626" t="str">
        <f>IFERROR(VLOOKUP($X626,PITCH!$B$7:$AJ$2004,1,FALSE),"")</f>
        <v/>
      </c>
      <c r="AD626" s="108" t="str">
        <f>IFERROR(VLOOKUP($X626,Prospects!$A$3:$K$281,1,FALSE),"")</f>
        <v>Lazaro Armenteros</v>
      </c>
      <c r="AE626" s="108" t="str">
        <f>IFERROR(VLOOKUP($X626,Prospects!$A$3:$K$281,9,FALSE),"")</f>
        <v>H</v>
      </c>
      <c r="AF626" s="108">
        <f>IFERROR(VLOOKUP($X626,Prospects!$A$3:$K$281,2,FALSE),"")</f>
        <v>79</v>
      </c>
      <c r="AG626" s="110">
        <f>IFERROR(VLOOKUP($X626,Prospects!$A$3:$K$281,10,FALSE),"")</f>
        <v>52</v>
      </c>
      <c r="AH626" s="110" t="str">
        <f>IFERROR(VLOOKUP($X626,Prospects!$A$3:$K$281,11,FALSE),"")</f>
        <v/>
      </c>
      <c r="AI626" s="110" t="str">
        <f>IFERROR(VLOOKUP($X626,Prospects!$A$3:$K$281,3,FALSE),"")</f>
        <v>OF</v>
      </c>
      <c r="AJ626" s="110">
        <f>IFERROR(VLOOKUP($X626,Prospects!$A$3:$K$281,4,FALSE),"")</f>
        <v>2021</v>
      </c>
      <c r="AK626" s="110">
        <f>IFERROR(VLOOKUP($X626,Prospects!$A$3:$K$281,5,FALSE),"")</f>
        <v>0</v>
      </c>
      <c r="AL626" s="110" t="str">
        <f>IFERROR(VLOOKUP($X626,Prospects!$A$3:$K$281,6,FALSE),"")</f>
        <v>OAK</v>
      </c>
      <c r="AN626" s="108" t="str">
        <f>IFERROR(VLOOKUP($X626,KEEPERS!$A$3:$H$300,1,FALSE),"")</f>
        <v/>
      </c>
      <c r="AO626" s="108" t="str">
        <f>IFERROR(VLOOKUP($X626,KEEPERS!$A$3:$H$300,5,FALSE),"")</f>
        <v/>
      </c>
      <c r="AP626" s="108" t="str">
        <f>IFERROR(VLOOKUP($X626,KEEPERS!$A$3:$H$300,2,FALSE),"")</f>
        <v/>
      </c>
      <c r="AQ626" s="110" t="str">
        <f>IFERROR(VLOOKUP($X626,KEEPERS!$A$3:$H$300,6,FALSE),"")</f>
        <v/>
      </c>
      <c r="AR626" s="110" t="str">
        <f>IFERROR(VLOOKUP($X626,KEEPERS!$A$3:$H$300,7,FALSE),"")</f>
        <v/>
      </c>
      <c r="AT626" s="110" t="str">
        <f>IFERROR(VLOOKUP($X626,HIT!$B$182:$AM$2000,1,FALSE),"")</f>
        <v/>
      </c>
      <c r="AU626" s="407">
        <f>IFERROR(VLOOKUP($X626,HIT!$B$182:$AM$2000,32,FALSE),0)</f>
        <v>0</v>
      </c>
      <c r="AV626" s="407">
        <f>IFERROR(VLOOKUP($X626,HIT!$B$182:$AM$2000,33,FALSE),0)</f>
        <v>0</v>
      </c>
      <c r="AW626" s="110" t="str">
        <f>IFERROR(VLOOKUP($X626,PITCH!$B$182:$AP$2000,1,FALSE),"")</f>
        <v/>
      </c>
      <c r="AX626" s="110">
        <f>IFERROR(VLOOKUP($X626,PITCH!$B$182:$AP$2000,35,FALSE),0)</f>
        <v>0</v>
      </c>
      <c r="AY626" s="110">
        <f>IFERROR(VLOOKUP($X626,PITCH!$B$182:$AP$2000,36,FALSE),0)</f>
        <v>0</v>
      </c>
      <c r="AZ626" s="408">
        <f t="shared" si="53"/>
        <v>0</v>
      </c>
      <c r="BA626" s="408" t="str">
        <f>IF(AZ626&gt;0,RANK(AZ626,AZ$3:AZ1249),"")</f>
        <v/>
      </c>
      <c r="BB626" s="408">
        <f>IFERROR(VLOOKUP($X626,HIT!$B$182:$AP$2000,31,FALSE),0)</f>
        <v>0</v>
      </c>
      <c r="BC626" s="408">
        <f>IFERROR(VLOOKUP($X626,PITCH!$B$182:$AP$2000,34,FALSE),0)</f>
        <v>0</v>
      </c>
      <c r="BE626" s="110" t="str">
        <f>IFERROR(VLOOKUP($X626,OBP!$B$182:$AN$2001,32,FALSE),"")</f>
        <v/>
      </c>
      <c r="BG626" s="110" t="str">
        <f>IFERROR(VLOOKUP($X626,OPS!$B$183:$AL$2002,31,FALSE),"")</f>
        <v/>
      </c>
      <c r="BI626" s="110" t="str">
        <f>IFERROR(VLOOKUP($X626,PITCH!$B$205:$AP$2000,34,FALSE),"")</f>
        <v/>
      </c>
      <c r="BJ626" s="110" t="str">
        <f>IFERROR(VLOOKUP($X626,PITCH!$B$205:$AP$2000,34,FALSE),"")</f>
        <v/>
      </c>
      <c r="BK626" s="110" t="str">
        <f>IFERROR(VLOOKUP($X626,PITCH!$B$205:$AP$2000,34,FALSE),"")</f>
        <v/>
      </c>
    </row>
    <row r="627" spans="1:63" x14ac:dyDescent="0.2">
      <c r="A627">
        <f t="shared" si="48"/>
        <v>55</v>
      </c>
      <c r="B627" s="110" t="s">
        <v>3411</v>
      </c>
      <c r="C627" t="str">
        <f t="shared" si="49"/>
        <v>TOR</v>
      </c>
      <c r="D627" s="209" t="s">
        <v>118</v>
      </c>
      <c r="E627" s="209" t="s">
        <v>118</v>
      </c>
      <c r="T627" s="127">
        <f t="shared" si="54"/>
        <v>625</v>
      </c>
      <c r="U627" s="81" t="str">
        <f t="shared" si="51"/>
        <v>H</v>
      </c>
      <c r="V627">
        <f>IF(U627="H",COUNTIF($U$3:$U627,"H"),"")</f>
        <v>377</v>
      </c>
      <c r="W627" t="str">
        <f>IF(U627="P",COUNTIF($U$3:$U627,"P"),"")</f>
        <v/>
      </c>
      <c r="X627" s="76" t="str">
        <f t="shared" si="52"/>
        <v>Kevin Smith</v>
      </c>
      <c r="Y627" t="str">
        <f>IFERROR(VLOOKUP($X627,PITCH!$B$7:$AJ$2004,29,FALSE),"")</f>
        <v/>
      </c>
      <c r="Z627" t="str">
        <f>IFERROR(VLOOKUP($X627,PITCH!$B$7:$AJ$2004,30,FALSE),"")</f>
        <v/>
      </c>
      <c r="AA627" t="str">
        <f>IFERROR(VLOOKUP($X627,PITCH!$B$7:$AJ$2004,31,FALSE),"")</f>
        <v/>
      </c>
      <c r="AB627" t="str">
        <f>IFERROR(VLOOKUP($X627,PITCH!$B$7:$AJ$2004,1,FALSE),"")</f>
        <v/>
      </c>
      <c r="AD627" s="108" t="str">
        <f>IFERROR(VLOOKUP($X627,Prospects!$A$3:$K$281,1,FALSE),"")</f>
        <v>Kevin Smith</v>
      </c>
      <c r="AE627" s="108" t="str">
        <f>IFERROR(VLOOKUP($X627,Prospects!$A$3:$K$281,9,FALSE),"")</f>
        <v>H</v>
      </c>
      <c r="AF627" s="108">
        <f>IFERROR(VLOOKUP($X627,Prospects!$A$3:$K$281,2,FALSE),"")</f>
        <v>80</v>
      </c>
      <c r="AG627" s="110">
        <f>IFERROR(VLOOKUP($X627,Prospects!$A$3:$K$281,10,FALSE),"")</f>
        <v>53</v>
      </c>
      <c r="AH627" s="110" t="str">
        <f>IFERROR(VLOOKUP($X627,Prospects!$A$3:$K$281,11,FALSE),"")</f>
        <v/>
      </c>
      <c r="AI627" s="110" t="str">
        <f>IFERROR(VLOOKUP($X627,Prospects!$A$3:$K$281,3,FALSE),"")</f>
        <v>2B</v>
      </c>
      <c r="AJ627" s="110">
        <f>IFERROR(VLOOKUP($X627,Prospects!$A$3:$K$281,4,FALSE),"")</f>
        <v>2020</v>
      </c>
      <c r="AK627" s="110">
        <f>IFERROR(VLOOKUP($X627,Prospects!$A$3:$K$281,5,FALSE),"")</f>
        <v>0</v>
      </c>
      <c r="AL627" s="110" t="str">
        <f>IFERROR(VLOOKUP($X627,Prospects!$A$3:$K$281,6,FALSE),"")</f>
        <v>TOR</v>
      </c>
      <c r="AN627" s="108" t="str">
        <f>IFERROR(VLOOKUP($X627,KEEPERS!$A$3:$H$300,1,FALSE),"")</f>
        <v/>
      </c>
      <c r="AO627" s="108" t="str">
        <f>IFERROR(VLOOKUP($X627,KEEPERS!$A$3:$H$300,5,FALSE),"")</f>
        <v/>
      </c>
      <c r="AP627" s="108" t="str">
        <f>IFERROR(VLOOKUP($X627,KEEPERS!$A$3:$H$300,2,FALSE),"")</f>
        <v/>
      </c>
      <c r="AQ627" s="110" t="str">
        <f>IFERROR(VLOOKUP($X627,KEEPERS!$A$3:$H$300,6,FALSE),"")</f>
        <v/>
      </c>
      <c r="AR627" s="110" t="str">
        <f>IFERROR(VLOOKUP($X627,KEEPERS!$A$3:$H$300,7,FALSE),"")</f>
        <v/>
      </c>
      <c r="AT627" s="110" t="str">
        <f>IFERROR(VLOOKUP($X627,HIT!$B$182:$AM$2000,1,FALSE),"")</f>
        <v/>
      </c>
      <c r="AU627" s="407">
        <f>IFERROR(VLOOKUP($X627,HIT!$B$182:$AM$2000,32,FALSE),0)</f>
        <v>0</v>
      </c>
      <c r="AV627" s="407">
        <f>IFERROR(VLOOKUP($X627,HIT!$B$182:$AM$2000,33,FALSE),0)</f>
        <v>0</v>
      </c>
      <c r="AW627" s="110" t="str">
        <f>IFERROR(VLOOKUP($X627,PITCH!$B$182:$AP$2000,1,FALSE),"")</f>
        <v/>
      </c>
      <c r="AX627" s="110">
        <f>IFERROR(VLOOKUP($X627,PITCH!$B$182:$AP$2000,35,FALSE),0)</f>
        <v>0</v>
      </c>
      <c r="AY627" s="110">
        <f>IFERROR(VLOOKUP($X627,PITCH!$B$182:$AP$2000,36,FALSE),0)</f>
        <v>0</v>
      </c>
      <c r="AZ627" s="408">
        <f t="shared" si="53"/>
        <v>0</v>
      </c>
      <c r="BA627" s="408" t="str">
        <f>IF(AZ627&gt;0,RANK(AZ627,AZ$3:AZ1250),"")</f>
        <v/>
      </c>
      <c r="BB627" s="408">
        <f>IFERROR(VLOOKUP($X627,HIT!$B$182:$AP$2000,31,FALSE),0)</f>
        <v>0</v>
      </c>
      <c r="BC627" s="408">
        <f>IFERROR(VLOOKUP($X627,PITCH!$B$182:$AP$2000,34,FALSE),0)</f>
        <v>0</v>
      </c>
      <c r="BE627" s="110" t="str">
        <f>IFERROR(VLOOKUP($X627,OBP!$B$182:$AN$2001,32,FALSE),"")</f>
        <v/>
      </c>
      <c r="BG627" s="110" t="str">
        <f>IFERROR(VLOOKUP($X627,OPS!$B$183:$AL$2002,31,FALSE),"")</f>
        <v/>
      </c>
      <c r="BI627" s="110" t="str">
        <f>IFERROR(VLOOKUP($X627,PITCH!$B$205:$AP$2000,34,FALSE),"")</f>
        <v/>
      </c>
      <c r="BJ627" s="110" t="str">
        <f>IFERROR(VLOOKUP($X627,PITCH!$B$205:$AP$2000,34,FALSE),"")</f>
        <v/>
      </c>
      <c r="BK627" s="110" t="str">
        <f>IFERROR(VLOOKUP($X627,PITCH!$B$205:$AP$2000,34,FALSE),"")</f>
        <v/>
      </c>
    </row>
    <row r="628" spans="1:63" x14ac:dyDescent="0.2">
      <c r="A628">
        <f t="shared" si="48"/>
        <v>56</v>
      </c>
      <c r="B628" s="110" t="s">
        <v>3412</v>
      </c>
      <c r="C628" t="str">
        <f t="shared" si="49"/>
        <v>PIT</v>
      </c>
      <c r="D628" s="209" t="s">
        <v>110</v>
      </c>
      <c r="E628" s="209" t="s">
        <v>110</v>
      </c>
      <c r="T628" s="127">
        <f t="shared" si="54"/>
        <v>626</v>
      </c>
      <c r="U628" s="81" t="str">
        <f t="shared" si="51"/>
        <v>H</v>
      </c>
      <c r="V628">
        <f>IF(U628="H",COUNTIF($U$3:$U628,"H"),"")</f>
        <v>378</v>
      </c>
      <c r="W628" t="str">
        <f>IF(U628="P",COUNTIF($U$3:$U628,"P"),"")</f>
        <v/>
      </c>
      <c r="X628" s="76" t="str">
        <f t="shared" si="52"/>
        <v>Cole Tucker</v>
      </c>
      <c r="Y628" t="str">
        <f>IFERROR(VLOOKUP($X628,PITCH!$B$7:$AJ$2004,29,FALSE),"")</f>
        <v/>
      </c>
      <c r="Z628" t="str">
        <f>IFERROR(VLOOKUP($X628,PITCH!$B$7:$AJ$2004,30,FALSE),"")</f>
        <v/>
      </c>
      <c r="AA628" t="str">
        <f>IFERROR(VLOOKUP($X628,PITCH!$B$7:$AJ$2004,31,FALSE),"")</f>
        <v/>
      </c>
      <c r="AB628" t="str">
        <f>IFERROR(VLOOKUP($X628,PITCH!$B$7:$AJ$2004,1,FALSE),"")</f>
        <v/>
      </c>
      <c r="AD628" s="108" t="str">
        <f>IFERROR(VLOOKUP($X628,Prospects!$A$3:$K$281,1,FALSE),"")</f>
        <v>Cole Tucker</v>
      </c>
      <c r="AE628" s="108" t="str">
        <f>IFERROR(VLOOKUP($X628,Prospects!$A$3:$K$281,9,FALSE),"")</f>
        <v>H</v>
      </c>
      <c r="AF628" s="108">
        <f>IFERROR(VLOOKUP($X628,Prospects!$A$3:$K$281,2,FALSE),"")</f>
        <v>81</v>
      </c>
      <c r="AG628" s="110">
        <f>IFERROR(VLOOKUP($X628,Prospects!$A$3:$K$281,10,FALSE),"")</f>
        <v>54</v>
      </c>
      <c r="AH628" s="110" t="str">
        <f>IFERROR(VLOOKUP($X628,Prospects!$A$3:$K$281,11,FALSE),"")</f>
        <v/>
      </c>
      <c r="AI628" s="110" t="str">
        <f>IFERROR(VLOOKUP($X628,Prospects!$A$3:$K$281,3,FALSE),"")</f>
        <v>SS</v>
      </c>
      <c r="AJ628" s="110">
        <f>IFERROR(VLOOKUP($X628,Prospects!$A$3:$K$281,4,FALSE),"")</f>
        <v>2020</v>
      </c>
      <c r="AK628" s="110">
        <f>IFERROR(VLOOKUP($X628,Prospects!$A$3:$K$281,5,FALSE),"")</f>
        <v>0</v>
      </c>
      <c r="AL628" s="110" t="str">
        <f>IFERROR(VLOOKUP($X628,Prospects!$A$3:$K$281,6,FALSE),"")</f>
        <v>PIT</v>
      </c>
      <c r="AN628" s="108" t="str">
        <f>IFERROR(VLOOKUP($X628,KEEPERS!$A$3:$H$300,1,FALSE),"")</f>
        <v/>
      </c>
      <c r="AO628" s="108" t="str">
        <f>IFERROR(VLOOKUP($X628,KEEPERS!$A$3:$H$300,5,FALSE),"")</f>
        <v/>
      </c>
      <c r="AP628" s="108" t="str">
        <f>IFERROR(VLOOKUP($X628,KEEPERS!$A$3:$H$300,2,FALSE),"")</f>
        <v/>
      </c>
      <c r="AQ628" s="110" t="str">
        <f>IFERROR(VLOOKUP($X628,KEEPERS!$A$3:$H$300,6,FALSE),"")</f>
        <v/>
      </c>
      <c r="AR628" s="110" t="str">
        <f>IFERROR(VLOOKUP($X628,KEEPERS!$A$3:$H$300,7,FALSE),"")</f>
        <v/>
      </c>
      <c r="AT628" s="110" t="str">
        <f>IFERROR(VLOOKUP($X628,HIT!$B$182:$AM$2000,1,FALSE),"")</f>
        <v>Cole Tucker</v>
      </c>
      <c r="AU628" s="407">
        <f>IFERROR(VLOOKUP($X628,HIT!$B$182:$AM$2000,32,FALSE),0)</f>
        <v>26.35</v>
      </c>
      <c r="AV628" s="407">
        <f>IFERROR(VLOOKUP($X628,HIT!$B$182:$AM$2000,33,FALSE),0)</f>
        <v>1.3868421052631579</v>
      </c>
      <c r="AW628" s="110" t="str">
        <f>IFERROR(VLOOKUP($X628,PITCH!$B$182:$AP$2000,1,FALSE),"")</f>
        <v/>
      </c>
      <c r="AX628" s="110">
        <f>IFERROR(VLOOKUP($X628,PITCH!$B$182:$AP$2000,35,FALSE),0)</f>
        <v>0</v>
      </c>
      <c r="AY628" s="110">
        <f>IFERROR(VLOOKUP($X628,PITCH!$B$182:$AP$2000,36,FALSE),0)</f>
        <v>0</v>
      </c>
      <c r="AZ628" s="408">
        <f t="shared" si="53"/>
        <v>26.35</v>
      </c>
      <c r="BA628" s="408">
        <f>IF(AZ628&gt;0,RANK(AZ628,AZ$3:AZ1251),"")</f>
        <v>583</v>
      </c>
      <c r="BB628" s="408">
        <f ca="1">IFERROR(VLOOKUP($X628,HIT!$B$182:$AP$2000,31,FALSE),0)</f>
        <v>582</v>
      </c>
      <c r="BC628" s="408">
        <f>IFERROR(VLOOKUP($X628,PITCH!$B$182:$AP$2000,34,FALSE),0)</f>
        <v>0</v>
      </c>
      <c r="BE628" s="110">
        <f>IFERROR(VLOOKUP($X628,OBP!$B$182:$AN$2001,32,FALSE),"")</f>
        <v>546</v>
      </c>
      <c r="BG628" s="110">
        <f>IFERROR(VLOOKUP($X628,OPS!$B$183:$AL$2002,31,FALSE),"")</f>
        <v>557</v>
      </c>
      <c r="BI628" s="110" t="str">
        <f>IFERROR(VLOOKUP($X628,PITCH!$B$205:$AP$2000,34,FALSE),"")</f>
        <v/>
      </c>
      <c r="BJ628" s="110" t="str">
        <f>IFERROR(VLOOKUP($X628,PITCH!$B$205:$AP$2000,34,FALSE),"")</f>
        <v/>
      </c>
      <c r="BK628" s="110" t="str">
        <f>IFERROR(VLOOKUP($X628,PITCH!$B$205:$AP$2000,34,FALSE),"")</f>
        <v/>
      </c>
    </row>
    <row r="629" spans="1:63" x14ac:dyDescent="0.2">
      <c r="A629">
        <f t="shared" si="48"/>
        <v>57</v>
      </c>
      <c r="B629" s="110" t="s">
        <v>2199</v>
      </c>
      <c r="C629" t="str">
        <f t="shared" si="49"/>
        <v>BOS</v>
      </c>
      <c r="D629" s="209" t="s">
        <v>116</v>
      </c>
      <c r="E629" s="209" t="s">
        <v>116</v>
      </c>
      <c r="T629" s="127">
        <f t="shared" si="54"/>
        <v>627</v>
      </c>
      <c r="U629" s="81" t="str">
        <f t="shared" si="51"/>
        <v>H</v>
      </c>
      <c r="V629">
        <f>IF(U629="H",COUNTIF($U$3:$U629,"H"),"")</f>
        <v>379</v>
      </c>
      <c r="W629" t="str">
        <f>IF(U629="P",COUNTIF($U$3:$U629,"P"),"")</f>
        <v/>
      </c>
      <c r="X629" s="76" t="str">
        <f t="shared" si="52"/>
        <v>Michael Chavis</v>
      </c>
      <c r="Y629" t="str">
        <f>IFERROR(VLOOKUP($X629,PITCH!$B$7:$AJ$2004,29,FALSE),"")</f>
        <v/>
      </c>
      <c r="Z629" t="str">
        <f>IFERROR(VLOOKUP($X629,PITCH!$B$7:$AJ$2004,30,FALSE),"")</f>
        <v/>
      </c>
      <c r="AA629" t="str">
        <f>IFERROR(VLOOKUP($X629,PITCH!$B$7:$AJ$2004,31,FALSE),"")</f>
        <v/>
      </c>
      <c r="AB629" t="str">
        <f>IFERROR(VLOOKUP($X629,PITCH!$B$7:$AJ$2004,1,FALSE),"")</f>
        <v/>
      </c>
      <c r="AD629" s="108" t="str">
        <f>IFERROR(VLOOKUP($X629,Prospects!$A$3:$K$281,1,FALSE),"")</f>
        <v>Michael Chavis</v>
      </c>
      <c r="AE629" s="108" t="str">
        <f>IFERROR(VLOOKUP($X629,Prospects!$A$3:$K$281,9,FALSE),"")</f>
        <v>H</v>
      </c>
      <c r="AF629" s="108">
        <f>IFERROR(VLOOKUP($X629,Prospects!$A$3:$K$281,2,FALSE),"")</f>
        <v>82</v>
      </c>
      <c r="AG629" s="110">
        <f>IFERROR(VLOOKUP($X629,Prospects!$A$3:$K$281,10,FALSE),"")</f>
        <v>55</v>
      </c>
      <c r="AH629" s="110" t="str">
        <f>IFERROR(VLOOKUP($X629,Prospects!$A$3:$K$281,11,FALSE),"")</f>
        <v/>
      </c>
      <c r="AI629" s="110" t="str">
        <f>IFERROR(VLOOKUP($X629,Prospects!$A$3:$K$281,3,FALSE),"")</f>
        <v>3B</v>
      </c>
      <c r="AJ629" s="110">
        <f>IFERROR(VLOOKUP($X629,Prospects!$A$3:$K$281,4,FALSE),"")</f>
        <v>2019</v>
      </c>
      <c r="AK629" s="110">
        <f>IFERROR(VLOOKUP($X629,Prospects!$A$3:$K$281,5,FALSE),"")</f>
        <v>0</v>
      </c>
      <c r="AL629" s="110" t="str">
        <f>IFERROR(VLOOKUP($X629,Prospects!$A$3:$K$281,6,FALSE),"")</f>
        <v>BOS</v>
      </c>
      <c r="AN629" s="108" t="str">
        <f>IFERROR(VLOOKUP($X629,KEEPERS!$A$3:$H$300,1,FALSE),"")</f>
        <v/>
      </c>
      <c r="AO629" s="108" t="str">
        <f>IFERROR(VLOOKUP($X629,KEEPERS!$A$3:$H$300,5,FALSE),"")</f>
        <v/>
      </c>
      <c r="AP629" s="108" t="str">
        <f>IFERROR(VLOOKUP($X629,KEEPERS!$A$3:$H$300,2,FALSE),"")</f>
        <v/>
      </c>
      <c r="AQ629" s="110" t="str">
        <f>IFERROR(VLOOKUP($X629,KEEPERS!$A$3:$H$300,6,FALSE),"")</f>
        <v/>
      </c>
      <c r="AR629" s="110" t="str">
        <f>IFERROR(VLOOKUP($X629,KEEPERS!$A$3:$H$300,7,FALSE),"")</f>
        <v/>
      </c>
      <c r="AT629" s="110" t="str">
        <f>IFERROR(VLOOKUP($X629,HIT!$B$182:$AM$2000,1,FALSE),"")</f>
        <v>Michael Chavis</v>
      </c>
      <c r="AU629" s="407">
        <f>IFERROR(VLOOKUP($X629,HIT!$B$182:$AM$2000,32,FALSE),0)</f>
        <v>31.250000000000004</v>
      </c>
      <c r="AV629" s="407">
        <f>IFERROR(VLOOKUP($X629,HIT!$B$182:$AM$2000,33,FALSE),0)</f>
        <v>1.6447368421052633</v>
      </c>
      <c r="AW629" s="110" t="str">
        <f>IFERROR(VLOOKUP($X629,PITCH!$B$182:$AP$2000,1,FALSE),"")</f>
        <v/>
      </c>
      <c r="AX629" s="110">
        <f>IFERROR(VLOOKUP($X629,PITCH!$B$182:$AP$2000,35,FALSE),0)</f>
        <v>0</v>
      </c>
      <c r="AY629" s="110">
        <f>IFERROR(VLOOKUP($X629,PITCH!$B$182:$AP$2000,36,FALSE),0)</f>
        <v>0</v>
      </c>
      <c r="AZ629" s="408">
        <f t="shared" si="53"/>
        <v>31.250000000000004</v>
      </c>
      <c r="BA629" s="408">
        <f>IF(AZ629&gt;0,RANK(AZ629,AZ$3:AZ1252),"")</f>
        <v>573</v>
      </c>
      <c r="BB629" s="408">
        <f ca="1">IFERROR(VLOOKUP($X629,HIT!$B$182:$AP$2000,31,FALSE),0)</f>
        <v>124</v>
      </c>
      <c r="BC629" s="408">
        <f>IFERROR(VLOOKUP($X629,PITCH!$B$182:$AP$2000,34,FALSE),0)</f>
        <v>0</v>
      </c>
      <c r="BE629" s="110">
        <f>IFERROR(VLOOKUP($X629,OBP!$B$182:$AN$2001,32,FALSE),"")</f>
        <v>512</v>
      </c>
      <c r="BG629" s="110">
        <f>IFERROR(VLOOKUP($X629,OPS!$B$183:$AL$2002,31,FALSE),"")</f>
        <v>503</v>
      </c>
      <c r="BI629" s="110" t="str">
        <f>IFERROR(VLOOKUP($X629,PITCH!$B$205:$AP$2000,34,FALSE),"")</f>
        <v/>
      </c>
      <c r="BJ629" s="110" t="str">
        <f>IFERROR(VLOOKUP($X629,PITCH!$B$205:$AP$2000,34,FALSE),"")</f>
        <v/>
      </c>
      <c r="BK629" s="110" t="str">
        <f>IFERROR(VLOOKUP($X629,PITCH!$B$205:$AP$2000,34,FALSE),"")</f>
        <v/>
      </c>
    </row>
    <row r="630" spans="1:63" x14ac:dyDescent="0.2">
      <c r="A630">
        <f t="shared" si="48"/>
        <v>58</v>
      </c>
      <c r="B630" s="110" t="s">
        <v>3413</v>
      </c>
      <c r="C630" t="str">
        <f t="shared" si="49"/>
        <v>OAK</v>
      </c>
      <c r="D630" s="209" t="s">
        <v>97</v>
      </c>
      <c r="E630" s="209" t="s">
        <v>97</v>
      </c>
      <c r="T630" s="127">
        <f t="shared" si="54"/>
        <v>628</v>
      </c>
      <c r="U630" s="81" t="str">
        <f t="shared" si="51"/>
        <v>H</v>
      </c>
      <c r="V630">
        <f>IF(U630="H",COUNTIF($U$3:$U630,"H"),"")</f>
        <v>380</v>
      </c>
      <c r="W630" t="str">
        <f>IF(U630="P",COUNTIF($U$3:$U630,"P"),"")</f>
        <v/>
      </c>
      <c r="X630" s="76" t="str">
        <f t="shared" si="52"/>
        <v>Sean Murphy</v>
      </c>
      <c r="Y630" t="str">
        <f>IFERROR(VLOOKUP($X630,PITCH!$B$7:$AJ$2004,29,FALSE),"")</f>
        <v/>
      </c>
      <c r="Z630" t="str">
        <f>IFERROR(VLOOKUP($X630,PITCH!$B$7:$AJ$2004,30,FALSE),"")</f>
        <v/>
      </c>
      <c r="AA630" t="str">
        <f>IFERROR(VLOOKUP($X630,PITCH!$B$7:$AJ$2004,31,FALSE),"")</f>
        <v/>
      </c>
      <c r="AB630" t="str">
        <f>IFERROR(VLOOKUP($X630,PITCH!$B$7:$AJ$2004,1,FALSE),"")</f>
        <v/>
      </c>
      <c r="AD630" s="108" t="str">
        <f>IFERROR(VLOOKUP($X630,Prospects!$A$3:$K$281,1,FALSE),"")</f>
        <v>Sean Murphy</v>
      </c>
      <c r="AE630" s="108" t="str">
        <f>IFERROR(VLOOKUP($X630,Prospects!$A$3:$K$281,9,FALSE),"")</f>
        <v>H</v>
      </c>
      <c r="AF630" s="108">
        <f>IFERROR(VLOOKUP($X630,Prospects!$A$3:$K$281,2,FALSE),"")</f>
        <v>83</v>
      </c>
      <c r="AG630" s="110">
        <f>IFERROR(VLOOKUP($X630,Prospects!$A$3:$K$281,10,FALSE),"")</f>
        <v>56</v>
      </c>
      <c r="AH630" s="110" t="str">
        <f>IFERROR(VLOOKUP($X630,Prospects!$A$3:$K$281,11,FALSE),"")</f>
        <v/>
      </c>
      <c r="AI630" s="110" t="str">
        <f>IFERROR(VLOOKUP($X630,Prospects!$A$3:$K$281,3,FALSE),"")</f>
        <v>C</v>
      </c>
      <c r="AJ630" s="110">
        <f>IFERROR(VLOOKUP($X630,Prospects!$A$3:$K$281,4,FALSE),"")</f>
        <v>2019</v>
      </c>
      <c r="AK630" s="110">
        <f>IFERROR(VLOOKUP($X630,Prospects!$A$3:$K$281,5,FALSE),"")</f>
        <v>0</v>
      </c>
      <c r="AL630" s="110" t="str">
        <f>IFERROR(VLOOKUP($X630,Prospects!$A$3:$K$281,6,FALSE),"")</f>
        <v>OAK</v>
      </c>
      <c r="AN630" s="108" t="str">
        <f>IFERROR(VLOOKUP($X630,KEEPERS!$A$3:$H$300,1,FALSE),"")</f>
        <v/>
      </c>
      <c r="AO630" s="108" t="str">
        <f>IFERROR(VLOOKUP($X630,KEEPERS!$A$3:$H$300,5,FALSE),"")</f>
        <v/>
      </c>
      <c r="AP630" s="108" t="str">
        <f>IFERROR(VLOOKUP($X630,KEEPERS!$A$3:$H$300,2,FALSE),"")</f>
        <v/>
      </c>
      <c r="AQ630" s="110" t="str">
        <f>IFERROR(VLOOKUP($X630,KEEPERS!$A$3:$H$300,6,FALSE),"")</f>
        <v/>
      </c>
      <c r="AR630" s="110" t="str">
        <f>IFERROR(VLOOKUP($X630,KEEPERS!$A$3:$H$300,7,FALSE),"")</f>
        <v/>
      </c>
      <c r="AT630" s="110" t="str">
        <f>IFERROR(VLOOKUP($X630,HIT!$B$182:$AM$2000,1,FALSE),"")</f>
        <v/>
      </c>
      <c r="AU630" s="407">
        <f>IFERROR(VLOOKUP($X630,HIT!$B$182:$AM$2000,32,FALSE),0)</f>
        <v>0</v>
      </c>
      <c r="AV630" s="407">
        <f>IFERROR(VLOOKUP($X630,HIT!$B$182:$AM$2000,33,FALSE),0)</f>
        <v>0</v>
      </c>
      <c r="AW630" s="110" t="str">
        <f>IFERROR(VLOOKUP($X630,PITCH!$B$182:$AP$2000,1,FALSE),"")</f>
        <v/>
      </c>
      <c r="AX630" s="110">
        <f>IFERROR(VLOOKUP($X630,PITCH!$B$182:$AP$2000,35,FALSE),0)</f>
        <v>0</v>
      </c>
      <c r="AY630" s="110">
        <f>IFERROR(VLOOKUP($X630,PITCH!$B$182:$AP$2000,36,FALSE),0)</f>
        <v>0</v>
      </c>
      <c r="AZ630" s="408">
        <f t="shared" si="53"/>
        <v>0</v>
      </c>
      <c r="BA630" s="408" t="str">
        <f>IF(AZ630&gt;0,RANK(AZ630,AZ$3:AZ1253),"")</f>
        <v/>
      </c>
      <c r="BB630" s="408">
        <f>IFERROR(VLOOKUP($X630,HIT!$B$182:$AP$2000,31,FALSE),0)</f>
        <v>0</v>
      </c>
      <c r="BC630" s="408">
        <f>IFERROR(VLOOKUP($X630,PITCH!$B$182:$AP$2000,34,FALSE),0)</f>
        <v>0</v>
      </c>
      <c r="BE630" s="110" t="str">
        <f>IFERROR(VLOOKUP($X630,OBP!$B$182:$AN$2001,32,FALSE),"")</f>
        <v/>
      </c>
      <c r="BG630" s="110" t="str">
        <f>IFERROR(VLOOKUP($X630,OPS!$B$183:$AL$2002,31,FALSE),"")</f>
        <v/>
      </c>
      <c r="BI630" s="110" t="str">
        <f>IFERROR(VLOOKUP($X630,PITCH!$B$205:$AP$2000,34,FALSE),"")</f>
        <v/>
      </c>
      <c r="BJ630" s="110" t="str">
        <f>IFERROR(VLOOKUP($X630,PITCH!$B$205:$AP$2000,34,FALSE),"")</f>
        <v/>
      </c>
      <c r="BK630" s="110" t="str">
        <f>IFERROR(VLOOKUP($X630,PITCH!$B$205:$AP$2000,34,FALSE),"")</f>
        <v/>
      </c>
    </row>
    <row r="631" spans="1:63" x14ac:dyDescent="0.2">
      <c r="A631">
        <f t="shared" si="48"/>
        <v>59</v>
      </c>
      <c r="B631" s="110" t="s">
        <v>2217</v>
      </c>
      <c r="C631" t="str">
        <f t="shared" si="49"/>
        <v>LAD</v>
      </c>
      <c r="D631" s="209" t="s">
        <v>97</v>
      </c>
      <c r="E631" s="209" t="s">
        <v>97</v>
      </c>
      <c r="T631" s="127">
        <f t="shared" si="54"/>
        <v>629</v>
      </c>
      <c r="U631" s="81" t="str">
        <f t="shared" si="51"/>
        <v>H</v>
      </c>
      <c r="V631">
        <f>IF(U631="H",COUNTIF($U$3:$U631,"H"),"")</f>
        <v>381</v>
      </c>
      <c r="W631" t="str">
        <f>IF(U631="P",COUNTIF($U$3:$U631,"P"),"")</f>
        <v/>
      </c>
      <c r="X631" s="76" t="str">
        <f t="shared" si="52"/>
        <v>Keibert Ruiz</v>
      </c>
      <c r="Y631" t="str">
        <f>IFERROR(VLOOKUP($X631,PITCH!$B$7:$AJ$2004,29,FALSE),"")</f>
        <v/>
      </c>
      <c r="Z631" t="str">
        <f>IFERROR(VLOOKUP($X631,PITCH!$B$7:$AJ$2004,30,FALSE),"")</f>
        <v/>
      </c>
      <c r="AA631" t="str">
        <f>IFERROR(VLOOKUP($X631,PITCH!$B$7:$AJ$2004,31,FALSE),"")</f>
        <v/>
      </c>
      <c r="AB631" t="str">
        <f>IFERROR(VLOOKUP($X631,PITCH!$B$7:$AJ$2004,1,FALSE),"")</f>
        <v/>
      </c>
      <c r="AD631" s="108" t="str">
        <f>IFERROR(VLOOKUP($X631,Prospects!$A$3:$K$281,1,FALSE),"")</f>
        <v>Keibert Ruiz</v>
      </c>
      <c r="AE631" s="108" t="str">
        <f>IFERROR(VLOOKUP($X631,Prospects!$A$3:$K$281,9,FALSE),"")</f>
        <v>H</v>
      </c>
      <c r="AF631" s="108">
        <f>IFERROR(VLOOKUP($X631,Prospects!$A$3:$K$281,2,FALSE),"")</f>
        <v>84</v>
      </c>
      <c r="AG631" s="110">
        <f>IFERROR(VLOOKUP($X631,Prospects!$A$3:$K$281,10,FALSE),"")</f>
        <v>57</v>
      </c>
      <c r="AH631" s="110" t="str">
        <f>IFERROR(VLOOKUP($X631,Prospects!$A$3:$K$281,11,FALSE),"")</f>
        <v/>
      </c>
      <c r="AI631" s="110" t="str">
        <f>IFERROR(VLOOKUP($X631,Prospects!$A$3:$K$281,3,FALSE),"")</f>
        <v>C</v>
      </c>
      <c r="AJ631" s="110">
        <f>IFERROR(VLOOKUP($X631,Prospects!$A$3:$K$281,4,FALSE),"")</f>
        <v>2020</v>
      </c>
      <c r="AK631" s="110">
        <f>IFERROR(VLOOKUP($X631,Prospects!$A$3:$K$281,5,FALSE),"")</f>
        <v>0</v>
      </c>
      <c r="AL631" s="110" t="str">
        <f>IFERROR(VLOOKUP($X631,Prospects!$A$3:$K$281,6,FALSE),"")</f>
        <v>LAD</v>
      </c>
      <c r="AN631" s="108" t="str">
        <f>IFERROR(VLOOKUP($X631,KEEPERS!$A$3:$H$300,1,FALSE),"")</f>
        <v/>
      </c>
      <c r="AO631" s="108" t="str">
        <f>IFERROR(VLOOKUP($X631,KEEPERS!$A$3:$H$300,5,FALSE),"")</f>
        <v/>
      </c>
      <c r="AP631" s="108" t="str">
        <f>IFERROR(VLOOKUP($X631,KEEPERS!$A$3:$H$300,2,FALSE),"")</f>
        <v/>
      </c>
      <c r="AQ631" s="110" t="str">
        <f>IFERROR(VLOOKUP($X631,KEEPERS!$A$3:$H$300,6,FALSE),"")</f>
        <v/>
      </c>
      <c r="AR631" s="110" t="str">
        <f>IFERROR(VLOOKUP($X631,KEEPERS!$A$3:$H$300,7,FALSE),"")</f>
        <v/>
      </c>
      <c r="AT631" s="110" t="str">
        <f>IFERROR(VLOOKUP($X631,HIT!$B$182:$AM$2000,1,FALSE),"")</f>
        <v>Keibert Ruiz</v>
      </c>
      <c r="AU631" s="407">
        <f>IFERROR(VLOOKUP($X631,HIT!$B$182:$AM$2000,32,FALSE),0)</f>
        <v>28.349999999999998</v>
      </c>
      <c r="AV631" s="407">
        <f>IFERROR(VLOOKUP($X631,HIT!$B$182:$AM$2000,33,FALSE),0)</f>
        <v>1.4921052631578946</v>
      </c>
      <c r="AW631" s="110" t="str">
        <f>IFERROR(VLOOKUP($X631,PITCH!$B$182:$AP$2000,1,FALSE),"")</f>
        <v/>
      </c>
      <c r="AX631" s="110">
        <f>IFERROR(VLOOKUP($X631,PITCH!$B$182:$AP$2000,35,FALSE),0)</f>
        <v>0</v>
      </c>
      <c r="AY631" s="110">
        <f>IFERROR(VLOOKUP($X631,PITCH!$B$182:$AP$2000,36,FALSE),0)</f>
        <v>0</v>
      </c>
      <c r="AZ631" s="408">
        <f t="shared" si="53"/>
        <v>28.349999999999998</v>
      </c>
      <c r="BA631" s="408">
        <f>IF(AZ631&gt;0,RANK(AZ631,AZ$3:AZ1254),"")</f>
        <v>581</v>
      </c>
      <c r="BB631" s="408">
        <f ca="1">IFERROR(VLOOKUP($X631,HIT!$B$182:$AP$2000,31,FALSE),0)</f>
        <v>384</v>
      </c>
      <c r="BC631" s="408">
        <f>IFERROR(VLOOKUP($X631,PITCH!$B$182:$AP$2000,34,FALSE),0)</f>
        <v>0</v>
      </c>
      <c r="BE631" s="110">
        <f>IFERROR(VLOOKUP($X631,OBP!$B$182:$AN$2001,32,FALSE),"")</f>
        <v>321</v>
      </c>
      <c r="BG631" s="110">
        <f>IFERROR(VLOOKUP($X631,OPS!$B$183:$AL$2002,31,FALSE),"")</f>
        <v>325</v>
      </c>
      <c r="BI631" s="110" t="str">
        <f>IFERROR(VLOOKUP($X631,PITCH!$B$205:$AP$2000,34,FALSE),"")</f>
        <v/>
      </c>
      <c r="BJ631" s="110" t="str">
        <f>IFERROR(VLOOKUP($X631,PITCH!$B$205:$AP$2000,34,FALSE),"")</f>
        <v/>
      </c>
      <c r="BK631" s="110" t="str">
        <f>IFERROR(VLOOKUP($X631,PITCH!$B$205:$AP$2000,34,FALSE),"")</f>
        <v/>
      </c>
    </row>
    <row r="632" spans="1:63" x14ac:dyDescent="0.2">
      <c r="A632">
        <f t="shared" si="48"/>
        <v>60</v>
      </c>
      <c r="B632" s="110" t="s">
        <v>2234</v>
      </c>
      <c r="C632" t="str">
        <f t="shared" si="49"/>
        <v>TOR</v>
      </c>
      <c r="D632" s="209" t="s">
        <v>97</v>
      </c>
      <c r="E632" s="209" t="s">
        <v>97</v>
      </c>
      <c r="T632" s="127">
        <f t="shared" si="54"/>
        <v>630</v>
      </c>
      <c r="U632" s="81" t="str">
        <f t="shared" si="51"/>
        <v>H</v>
      </c>
      <c r="V632">
        <f>IF(U632="H",COUNTIF($U$3:$U632,"H"),"")</f>
        <v>382</v>
      </c>
      <c r="W632" t="str">
        <f>IF(U632="P",COUNTIF($U$3:$U632,"P"),"")</f>
        <v/>
      </c>
      <c r="X632" s="76" t="str">
        <f t="shared" si="52"/>
        <v>Danny Jansen</v>
      </c>
      <c r="Y632" t="str">
        <f>IFERROR(VLOOKUP($X632,PITCH!$B$7:$AJ$2004,29,FALSE),"")</f>
        <v/>
      </c>
      <c r="Z632" t="str">
        <f>IFERROR(VLOOKUP($X632,PITCH!$B$7:$AJ$2004,30,FALSE),"")</f>
        <v/>
      </c>
      <c r="AA632" t="str">
        <f>IFERROR(VLOOKUP($X632,PITCH!$B$7:$AJ$2004,31,FALSE),"")</f>
        <v/>
      </c>
      <c r="AB632" t="str">
        <f>IFERROR(VLOOKUP($X632,PITCH!$B$7:$AJ$2004,1,FALSE),"")</f>
        <v/>
      </c>
      <c r="AD632" s="108" t="str">
        <f>IFERROR(VLOOKUP($X632,Prospects!$A$3:$K$281,1,FALSE),"")</f>
        <v>Danny Jansen</v>
      </c>
      <c r="AE632" s="108" t="str">
        <f>IFERROR(VLOOKUP($X632,Prospects!$A$3:$K$281,9,FALSE),"")</f>
        <v>H</v>
      </c>
      <c r="AF632" s="108">
        <f>IFERROR(VLOOKUP($X632,Prospects!$A$3:$K$281,2,FALSE),"")</f>
        <v>85</v>
      </c>
      <c r="AG632" s="110">
        <f>IFERROR(VLOOKUP($X632,Prospects!$A$3:$K$281,10,FALSE),"")</f>
        <v>58</v>
      </c>
      <c r="AH632" s="110" t="str">
        <f>IFERROR(VLOOKUP($X632,Prospects!$A$3:$K$281,11,FALSE),"")</f>
        <v/>
      </c>
      <c r="AI632" s="110" t="str">
        <f>IFERROR(VLOOKUP($X632,Prospects!$A$3:$K$281,3,FALSE),"")</f>
        <v>C</v>
      </c>
      <c r="AJ632" s="110">
        <f>IFERROR(VLOOKUP($X632,Prospects!$A$3:$K$281,4,FALSE),"")</f>
        <v>2019</v>
      </c>
      <c r="AK632" s="110">
        <f>IFERROR(VLOOKUP($X632,Prospects!$A$3:$K$281,5,FALSE),"")</f>
        <v>0</v>
      </c>
      <c r="AL632" s="110" t="str">
        <f>IFERROR(VLOOKUP($X632,Prospects!$A$3:$K$281,6,FALSE),"")</f>
        <v>TOR</v>
      </c>
      <c r="AN632" s="108" t="str">
        <f>IFERROR(VLOOKUP($X632,KEEPERS!$A$3:$H$300,1,FALSE),"")</f>
        <v/>
      </c>
      <c r="AO632" s="108" t="str">
        <f>IFERROR(VLOOKUP($X632,KEEPERS!$A$3:$H$300,5,FALSE),"")</f>
        <v/>
      </c>
      <c r="AP632" s="108" t="str">
        <f>IFERROR(VLOOKUP($X632,KEEPERS!$A$3:$H$300,2,FALSE),"")</f>
        <v/>
      </c>
      <c r="AQ632" s="110" t="str">
        <f>IFERROR(VLOOKUP($X632,KEEPERS!$A$3:$H$300,6,FALSE),"")</f>
        <v/>
      </c>
      <c r="AR632" s="110" t="str">
        <f>IFERROR(VLOOKUP($X632,KEEPERS!$A$3:$H$300,7,FALSE),"")</f>
        <v/>
      </c>
      <c r="AT632" s="110" t="str">
        <f>IFERROR(VLOOKUP($X632,HIT!$B$182:$AM$2000,1,FALSE),"")</f>
        <v>Danny Jansen</v>
      </c>
      <c r="AU632" s="407">
        <f>IFERROR(VLOOKUP($X632,HIT!$B$182:$AM$2000,32,FALSE),0)</f>
        <v>244.05000000000004</v>
      </c>
      <c r="AV632" s="407">
        <f>IFERROR(VLOOKUP($X632,HIT!$B$182:$AM$2000,33,FALSE),0)</f>
        <v>2.2389908256880737</v>
      </c>
      <c r="AW632" s="110" t="str">
        <f>IFERROR(VLOOKUP($X632,PITCH!$B$182:$AP$2000,1,FALSE),"")</f>
        <v/>
      </c>
      <c r="AX632" s="110">
        <f>IFERROR(VLOOKUP($X632,PITCH!$B$182:$AP$2000,35,FALSE),0)</f>
        <v>0</v>
      </c>
      <c r="AY632" s="110">
        <f>IFERROR(VLOOKUP($X632,PITCH!$B$182:$AP$2000,36,FALSE),0)</f>
        <v>0</v>
      </c>
      <c r="AZ632" s="408">
        <f t="shared" si="53"/>
        <v>244.05000000000004</v>
      </c>
      <c r="BA632" s="408">
        <f>IF(AZ632&gt;0,RANK(AZ632,AZ$3:AZ1255),"")</f>
        <v>340</v>
      </c>
      <c r="BB632" s="408">
        <f ca="1">IFERROR(VLOOKUP($X632,HIT!$B$182:$AP$2000,31,FALSE),0)</f>
        <v>187</v>
      </c>
      <c r="BC632" s="408">
        <f>IFERROR(VLOOKUP($X632,PITCH!$B$182:$AP$2000,34,FALSE),0)</f>
        <v>0</v>
      </c>
      <c r="BE632" s="110">
        <f>IFERROR(VLOOKUP($X632,OBP!$B$182:$AN$2001,32,FALSE),"")</f>
        <v>117</v>
      </c>
      <c r="BG632" s="110">
        <f>IFERROR(VLOOKUP($X632,OPS!$B$183:$AL$2002,31,FALSE),"")</f>
        <v>122</v>
      </c>
      <c r="BI632" s="110" t="str">
        <f>IFERROR(VLOOKUP($X632,PITCH!$B$205:$AP$2000,34,FALSE),"")</f>
        <v/>
      </c>
      <c r="BJ632" s="110" t="str">
        <f>IFERROR(VLOOKUP($X632,PITCH!$B$205:$AP$2000,34,FALSE),"")</f>
        <v/>
      </c>
      <c r="BK632" s="110" t="str">
        <f>IFERROR(VLOOKUP($X632,PITCH!$B$205:$AP$2000,34,FALSE),"")</f>
        <v/>
      </c>
    </row>
    <row r="633" spans="1:63" x14ac:dyDescent="0.2">
      <c r="A633">
        <f t="shared" si="48"/>
        <v>61</v>
      </c>
      <c r="B633" s="110" t="s">
        <v>2206</v>
      </c>
      <c r="C633" t="str">
        <f t="shared" si="49"/>
        <v>BAL</v>
      </c>
      <c r="D633" s="209" t="s">
        <v>116</v>
      </c>
      <c r="E633" s="209" t="s">
        <v>116</v>
      </c>
      <c r="T633" s="127">
        <f t="shared" si="54"/>
        <v>631</v>
      </c>
      <c r="U633" s="81" t="str">
        <f t="shared" si="51"/>
        <v>H</v>
      </c>
      <c r="V633">
        <f>IF(U633="H",COUNTIF($U$3:$U633,"H"),"")</f>
        <v>383</v>
      </c>
      <c r="W633" t="str">
        <f>IF(U633="P",COUNTIF($U$3:$U633,"P"),"")</f>
        <v/>
      </c>
      <c r="X633" s="76" t="str">
        <f t="shared" si="52"/>
        <v>Ryan Mountcastle</v>
      </c>
      <c r="Y633" t="str">
        <f>IFERROR(VLOOKUP($X633,PITCH!$B$7:$AJ$2004,29,FALSE),"")</f>
        <v/>
      </c>
      <c r="Z633" t="str">
        <f>IFERROR(VLOOKUP($X633,PITCH!$B$7:$AJ$2004,30,FALSE),"")</f>
        <v/>
      </c>
      <c r="AA633" t="str">
        <f>IFERROR(VLOOKUP($X633,PITCH!$B$7:$AJ$2004,31,FALSE),"")</f>
        <v/>
      </c>
      <c r="AB633" t="str">
        <f>IFERROR(VLOOKUP($X633,PITCH!$B$7:$AJ$2004,1,FALSE),"")</f>
        <v/>
      </c>
      <c r="AD633" s="108" t="str">
        <f>IFERROR(VLOOKUP($X633,Prospects!$A$3:$K$281,1,FALSE),"")</f>
        <v>Ryan Mountcastle</v>
      </c>
      <c r="AE633" s="108" t="str">
        <f>IFERROR(VLOOKUP($X633,Prospects!$A$3:$K$281,9,FALSE),"")</f>
        <v>H</v>
      </c>
      <c r="AF633" s="108">
        <f>IFERROR(VLOOKUP($X633,Prospects!$A$3:$K$281,2,FALSE),"")</f>
        <v>86</v>
      </c>
      <c r="AG633" s="110">
        <f>IFERROR(VLOOKUP($X633,Prospects!$A$3:$K$281,10,FALSE),"")</f>
        <v>59</v>
      </c>
      <c r="AH633" s="110" t="str">
        <f>IFERROR(VLOOKUP($X633,Prospects!$A$3:$K$281,11,FALSE),"")</f>
        <v/>
      </c>
      <c r="AI633" s="110" t="str">
        <f>IFERROR(VLOOKUP($X633,Prospects!$A$3:$K$281,3,FALSE),"")</f>
        <v>3B</v>
      </c>
      <c r="AJ633" s="110">
        <f>IFERROR(VLOOKUP($X633,Prospects!$A$3:$K$281,4,FALSE),"")</f>
        <v>2019</v>
      </c>
      <c r="AK633" s="110">
        <f>IFERROR(VLOOKUP($X633,Prospects!$A$3:$K$281,5,FALSE),"")</f>
        <v>0</v>
      </c>
      <c r="AL633" s="110" t="str">
        <f>IFERROR(VLOOKUP($X633,Prospects!$A$3:$K$281,6,FALSE),"")</f>
        <v>BAL</v>
      </c>
      <c r="AN633" s="108" t="str">
        <f>IFERROR(VLOOKUP($X633,KEEPERS!$A$3:$H$300,1,FALSE),"")</f>
        <v/>
      </c>
      <c r="AO633" s="108" t="str">
        <f>IFERROR(VLOOKUP($X633,KEEPERS!$A$3:$H$300,5,FALSE),"")</f>
        <v/>
      </c>
      <c r="AP633" s="108" t="str">
        <f>IFERROR(VLOOKUP($X633,KEEPERS!$A$3:$H$300,2,FALSE),"")</f>
        <v/>
      </c>
      <c r="AQ633" s="110" t="str">
        <f>IFERROR(VLOOKUP($X633,KEEPERS!$A$3:$H$300,6,FALSE),"")</f>
        <v/>
      </c>
      <c r="AR633" s="110" t="str">
        <f>IFERROR(VLOOKUP($X633,KEEPERS!$A$3:$H$300,7,FALSE),"")</f>
        <v/>
      </c>
      <c r="AT633" s="110" t="str">
        <f>IFERROR(VLOOKUP($X633,HIT!$B$182:$AM$2000,1,FALSE),"")</f>
        <v>Ryan Mountcastle</v>
      </c>
      <c r="AU633" s="407">
        <f>IFERROR(VLOOKUP($X633,HIT!$B$182:$AM$2000,32,FALSE),0)</f>
        <v>25.85</v>
      </c>
      <c r="AV633" s="407">
        <f>IFERROR(VLOOKUP($X633,HIT!$B$182:$AM$2000,33,FALSE),0)</f>
        <v>1.3605263157894738</v>
      </c>
      <c r="AW633" s="110" t="str">
        <f>IFERROR(VLOOKUP($X633,PITCH!$B$182:$AP$2000,1,FALSE),"")</f>
        <v/>
      </c>
      <c r="AX633" s="110">
        <f>IFERROR(VLOOKUP($X633,PITCH!$B$182:$AP$2000,35,FALSE),0)</f>
        <v>0</v>
      </c>
      <c r="AY633" s="110">
        <f>IFERROR(VLOOKUP($X633,PITCH!$B$182:$AP$2000,36,FALSE),0)</f>
        <v>0</v>
      </c>
      <c r="AZ633" s="408">
        <f t="shared" si="53"/>
        <v>25.85</v>
      </c>
      <c r="BA633" s="408">
        <f>IF(AZ633&gt;0,RANK(AZ633,AZ$3:AZ1256),"")</f>
        <v>584</v>
      </c>
      <c r="BB633" s="408">
        <f ca="1">IFERROR(VLOOKUP($X633,HIT!$B$182:$AP$2000,31,FALSE),0)</f>
        <v>310</v>
      </c>
      <c r="BC633" s="408">
        <f>IFERROR(VLOOKUP($X633,PITCH!$B$182:$AP$2000,34,FALSE),0)</f>
        <v>0</v>
      </c>
      <c r="BE633" s="110">
        <f>IFERROR(VLOOKUP($X633,OBP!$B$182:$AN$2001,32,FALSE),"")</f>
        <v>563</v>
      </c>
      <c r="BG633" s="110">
        <f>IFERROR(VLOOKUP($X633,OPS!$B$183:$AL$2002,31,FALSE),"")</f>
        <v>558</v>
      </c>
      <c r="BI633" s="110" t="str">
        <f>IFERROR(VLOOKUP($X633,PITCH!$B$205:$AP$2000,34,FALSE),"")</f>
        <v/>
      </c>
      <c r="BJ633" s="110" t="str">
        <f>IFERROR(VLOOKUP($X633,PITCH!$B$205:$AP$2000,34,FALSE),"")</f>
        <v/>
      </c>
      <c r="BK633" s="110" t="str">
        <f>IFERROR(VLOOKUP($X633,PITCH!$B$205:$AP$2000,34,FALSE),"")</f>
        <v/>
      </c>
    </row>
    <row r="634" spans="1:63" x14ac:dyDescent="0.2">
      <c r="A634">
        <f t="shared" si="48"/>
        <v>62</v>
      </c>
      <c r="B634" s="110" t="s">
        <v>1357</v>
      </c>
      <c r="C634" t="str">
        <f t="shared" si="49"/>
        <v>LAA</v>
      </c>
      <c r="D634" s="209" t="s">
        <v>110</v>
      </c>
      <c r="E634" s="209" t="s">
        <v>110</v>
      </c>
      <c r="T634" s="127">
        <f t="shared" si="54"/>
        <v>632</v>
      </c>
      <c r="U634" s="81" t="str">
        <f t="shared" si="51"/>
        <v>H</v>
      </c>
      <c r="V634">
        <f>IF(U634="H",COUNTIF($U$3:$U634,"H"),"")</f>
        <v>384</v>
      </c>
      <c r="W634" t="str">
        <f>IF(U634="P",COUNTIF($U$3:$U634,"P"),"")</f>
        <v/>
      </c>
      <c r="X634" s="76" t="str">
        <f t="shared" si="52"/>
        <v>Kevin Maitan</v>
      </c>
      <c r="Y634" t="str">
        <f>IFERROR(VLOOKUP($X634,PITCH!$B$7:$AJ$2004,29,FALSE),"")</f>
        <v/>
      </c>
      <c r="Z634" t="str">
        <f>IFERROR(VLOOKUP($X634,PITCH!$B$7:$AJ$2004,30,FALSE),"")</f>
        <v/>
      </c>
      <c r="AA634" t="str">
        <f>IFERROR(VLOOKUP($X634,PITCH!$B$7:$AJ$2004,31,FALSE),"")</f>
        <v/>
      </c>
      <c r="AB634" t="str">
        <f>IFERROR(VLOOKUP($X634,PITCH!$B$7:$AJ$2004,1,FALSE),"")</f>
        <v/>
      </c>
      <c r="AD634" s="108" t="str">
        <f>IFERROR(VLOOKUP($X634,Prospects!$A$3:$K$281,1,FALSE),"")</f>
        <v>Kevin Maitan</v>
      </c>
      <c r="AE634" s="108" t="str">
        <f>IFERROR(VLOOKUP($X634,Prospects!$A$3:$K$281,9,FALSE),"")</f>
        <v>H</v>
      </c>
      <c r="AF634" s="108">
        <f>IFERROR(VLOOKUP($X634,Prospects!$A$3:$K$281,2,FALSE),"")</f>
        <v>87</v>
      </c>
      <c r="AG634" s="110">
        <f>IFERROR(VLOOKUP($X634,Prospects!$A$3:$K$281,10,FALSE),"")</f>
        <v>60</v>
      </c>
      <c r="AH634" s="110" t="str">
        <f>IFERROR(VLOOKUP($X634,Prospects!$A$3:$K$281,11,FALSE),"")</f>
        <v/>
      </c>
      <c r="AI634" s="110" t="str">
        <f>IFERROR(VLOOKUP($X634,Prospects!$A$3:$K$281,3,FALSE),"")</f>
        <v>SS</v>
      </c>
      <c r="AJ634" s="110">
        <f>IFERROR(VLOOKUP($X634,Prospects!$A$3:$K$281,4,FALSE),"")</f>
        <v>2021</v>
      </c>
      <c r="AK634" s="110">
        <f>IFERROR(VLOOKUP($X634,Prospects!$A$3:$K$281,5,FALSE),"")</f>
        <v>0</v>
      </c>
      <c r="AL634" s="110" t="str">
        <f>IFERROR(VLOOKUP($X634,Prospects!$A$3:$K$281,6,FALSE),"")</f>
        <v>LAA</v>
      </c>
      <c r="AN634" s="108" t="str">
        <f>IFERROR(VLOOKUP($X634,KEEPERS!$A$3:$H$300,1,FALSE),"")</f>
        <v/>
      </c>
      <c r="AO634" s="108" t="str">
        <f>IFERROR(VLOOKUP($X634,KEEPERS!$A$3:$H$300,5,FALSE),"")</f>
        <v/>
      </c>
      <c r="AP634" s="108" t="str">
        <f>IFERROR(VLOOKUP($X634,KEEPERS!$A$3:$H$300,2,FALSE),"")</f>
        <v/>
      </c>
      <c r="AQ634" s="110" t="str">
        <f>IFERROR(VLOOKUP($X634,KEEPERS!$A$3:$H$300,6,FALSE),"")</f>
        <v/>
      </c>
      <c r="AR634" s="110" t="str">
        <f>IFERROR(VLOOKUP($X634,KEEPERS!$A$3:$H$300,7,FALSE),"")</f>
        <v/>
      </c>
      <c r="AT634" s="110" t="str">
        <f>IFERROR(VLOOKUP($X634,HIT!$B$182:$AM$2000,1,FALSE),"")</f>
        <v/>
      </c>
      <c r="AU634" s="407">
        <f>IFERROR(VLOOKUP($X634,HIT!$B$182:$AM$2000,32,FALSE),0)</f>
        <v>0</v>
      </c>
      <c r="AV634" s="407">
        <f>IFERROR(VLOOKUP($X634,HIT!$B$182:$AM$2000,33,FALSE),0)</f>
        <v>0</v>
      </c>
      <c r="AW634" s="110" t="str">
        <f>IFERROR(VLOOKUP($X634,PITCH!$B$182:$AP$2000,1,FALSE),"")</f>
        <v/>
      </c>
      <c r="AX634" s="110">
        <f>IFERROR(VLOOKUP($X634,PITCH!$B$182:$AP$2000,35,FALSE),0)</f>
        <v>0</v>
      </c>
      <c r="AY634" s="110">
        <f>IFERROR(VLOOKUP($X634,PITCH!$B$182:$AP$2000,36,FALSE),0)</f>
        <v>0</v>
      </c>
      <c r="AZ634" s="408">
        <f t="shared" si="53"/>
        <v>0</v>
      </c>
      <c r="BA634" s="408" t="str">
        <f>IF(AZ634&gt;0,RANK(AZ634,AZ$3:AZ1257),"")</f>
        <v/>
      </c>
      <c r="BB634" s="408">
        <f>IFERROR(VLOOKUP($X634,HIT!$B$182:$AP$2000,31,FALSE),0)</f>
        <v>0</v>
      </c>
      <c r="BC634" s="408">
        <f>IFERROR(VLOOKUP($X634,PITCH!$B$182:$AP$2000,34,FALSE),0)</f>
        <v>0</v>
      </c>
      <c r="BE634" s="110" t="str">
        <f>IFERROR(VLOOKUP($X634,OBP!$B$182:$AN$2001,32,FALSE),"")</f>
        <v/>
      </c>
      <c r="BG634" s="110" t="str">
        <f>IFERROR(VLOOKUP($X634,OPS!$B$183:$AL$2002,31,FALSE),"")</f>
        <v/>
      </c>
      <c r="BI634" s="110" t="str">
        <f>IFERROR(VLOOKUP($X634,PITCH!$B$205:$AP$2000,34,FALSE),"")</f>
        <v/>
      </c>
      <c r="BJ634" s="110" t="str">
        <f>IFERROR(VLOOKUP($X634,PITCH!$B$205:$AP$2000,34,FALSE),"")</f>
        <v/>
      </c>
      <c r="BK634" s="110" t="str">
        <f>IFERROR(VLOOKUP($X634,PITCH!$B$205:$AP$2000,34,FALSE),"")</f>
        <v/>
      </c>
    </row>
    <row r="635" spans="1:63" x14ac:dyDescent="0.2">
      <c r="A635">
        <f t="shared" si="48"/>
        <v>63</v>
      </c>
      <c r="B635" s="110" t="s">
        <v>3414</v>
      </c>
      <c r="C635" t="str">
        <f t="shared" si="49"/>
        <v>BOS</v>
      </c>
      <c r="D635" s="209" t="s">
        <v>116</v>
      </c>
      <c r="E635" s="209" t="s">
        <v>116</v>
      </c>
      <c r="T635" s="127">
        <f t="shared" si="54"/>
        <v>633</v>
      </c>
      <c r="U635" s="81" t="str">
        <f t="shared" si="51"/>
        <v>H</v>
      </c>
      <c r="V635">
        <f>IF(U635="H",COUNTIF($U$3:$U635,"H"),"")</f>
        <v>385</v>
      </c>
      <c r="W635" t="str">
        <f>IF(U635="P",COUNTIF($U$3:$U635,"P"),"")</f>
        <v/>
      </c>
      <c r="X635" s="76" t="str">
        <f t="shared" si="52"/>
        <v>Bobby Dalbec</v>
      </c>
      <c r="Y635" t="str">
        <f>IFERROR(VLOOKUP($X635,PITCH!$B$7:$AJ$2004,29,FALSE),"")</f>
        <v/>
      </c>
      <c r="Z635" t="str">
        <f>IFERROR(VLOOKUP($X635,PITCH!$B$7:$AJ$2004,30,FALSE),"")</f>
        <v/>
      </c>
      <c r="AA635" t="str">
        <f>IFERROR(VLOOKUP($X635,PITCH!$B$7:$AJ$2004,31,FALSE),"")</f>
        <v/>
      </c>
      <c r="AB635" t="str">
        <f>IFERROR(VLOOKUP($X635,PITCH!$B$7:$AJ$2004,1,FALSE),"")</f>
        <v/>
      </c>
      <c r="AD635" s="108" t="str">
        <f>IFERROR(VLOOKUP($X635,Prospects!$A$3:$K$281,1,FALSE),"")</f>
        <v>Bobby Dalbec</v>
      </c>
      <c r="AE635" s="108" t="str">
        <f>IFERROR(VLOOKUP($X635,Prospects!$A$3:$K$281,9,FALSE),"")</f>
        <v>H</v>
      </c>
      <c r="AF635" s="108">
        <f>IFERROR(VLOOKUP($X635,Prospects!$A$3:$K$281,2,FALSE),"")</f>
        <v>88</v>
      </c>
      <c r="AG635" s="110">
        <f>IFERROR(VLOOKUP($X635,Prospects!$A$3:$K$281,10,FALSE),"")</f>
        <v>61</v>
      </c>
      <c r="AH635" s="110" t="str">
        <f>IFERROR(VLOOKUP($X635,Prospects!$A$3:$K$281,11,FALSE),"")</f>
        <v/>
      </c>
      <c r="AI635" s="110" t="str">
        <f>IFERROR(VLOOKUP($X635,Prospects!$A$3:$K$281,3,FALSE),"")</f>
        <v>3B</v>
      </c>
      <c r="AJ635" s="110">
        <f>IFERROR(VLOOKUP($X635,Prospects!$A$3:$K$281,4,FALSE),"")</f>
        <v>2020</v>
      </c>
      <c r="AK635" s="110">
        <f>IFERROR(VLOOKUP($X635,Prospects!$A$3:$K$281,5,FALSE),"")</f>
        <v>0</v>
      </c>
      <c r="AL635" s="110" t="str">
        <f>IFERROR(VLOOKUP($X635,Prospects!$A$3:$K$281,6,FALSE),"")</f>
        <v>BOS</v>
      </c>
      <c r="AN635" s="108" t="str">
        <f>IFERROR(VLOOKUP($X635,KEEPERS!$A$3:$H$300,1,FALSE),"")</f>
        <v/>
      </c>
      <c r="AO635" s="108" t="str">
        <f>IFERROR(VLOOKUP($X635,KEEPERS!$A$3:$H$300,5,FALSE),"")</f>
        <v/>
      </c>
      <c r="AP635" s="108" t="str">
        <f>IFERROR(VLOOKUP($X635,KEEPERS!$A$3:$H$300,2,FALSE),"")</f>
        <v/>
      </c>
      <c r="AQ635" s="110" t="str">
        <f>IFERROR(VLOOKUP($X635,KEEPERS!$A$3:$H$300,6,FALSE),"")</f>
        <v/>
      </c>
      <c r="AR635" s="110" t="str">
        <f>IFERROR(VLOOKUP($X635,KEEPERS!$A$3:$H$300,7,FALSE),"")</f>
        <v/>
      </c>
      <c r="AT635" s="110" t="str">
        <f>IFERROR(VLOOKUP($X635,HIT!$B$182:$AM$2000,1,FALSE),"")</f>
        <v/>
      </c>
      <c r="AU635" s="407">
        <f>IFERROR(VLOOKUP($X635,HIT!$B$182:$AM$2000,32,FALSE),0)</f>
        <v>0</v>
      </c>
      <c r="AV635" s="407">
        <f>IFERROR(VLOOKUP($X635,HIT!$B$182:$AM$2000,33,FALSE),0)</f>
        <v>0</v>
      </c>
      <c r="AW635" s="110" t="str">
        <f>IFERROR(VLOOKUP($X635,PITCH!$B$182:$AP$2000,1,FALSE),"")</f>
        <v/>
      </c>
      <c r="AX635" s="110">
        <f>IFERROR(VLOOKUP($X635,PITCH!$B$182:$AP$2000,35,FALSE),0)</f>
        <v>0</v>
      </c>
      <c r="AY635" s="110">
        <f>IFERROR(VLOOKUP($X635,PITCH!$B$182:$AP$2000,36,FALSE),0)</f>
        <v>0</v>
      </c>
      <c r="AZ635" s="408">
        <f t="shared" si="53"/>
        <v>0</v>
      </c>
      <c r="BA635" s="408" t="str">
        <f>IF(AZ635&gt;0,RANK(AZ635,AZ$3:AZ1258),"")</f>
        <v/>
      </c>
      <c r="BB635" s="408">
        <f>IFERROR(VLOOKUP($X635,HIT!$B$182:$AP$2000,31,FALSE),0)</f>
        <v>0</v>
      </c>
      <c r="BC635" s="408">
        <f>IFERROR(VLOOKUP($X635,PITCH!$B$182:$AP$2000,34,FALSE),0)</f>
        <v>0</v>
      </c>
      <c r="BE635" s="110" t="str">
        <f>IFERROR(VLOOKUP($X635,OBP!$B$182:$AN$2001,32,FALSE),"")</f>
        <v/>
      </c>
      <c r="BG635" s="110" t="str">
        <f>IFERROR(VLOOKUP($X635,OPS!$B$183:$AL$2002,31,FALSE),"")</f>
        <v/>
      </c>
      <c r="BI635" s="110" t="str">
        <f>IFERROR(VLOOKUP($X635,PITCH!$B$205:$AP$2000,34,FALSE),"")</f>
        <v/>
      </c>
      <c r="BJ635" s="110" t="str">
        <f>IFERROR(VLOOKUP($X635,PITCH!$B$205:$AP$2000,34,FALSE),"")</f>
        <v/>
      </c>
      <c r="BK635" s="110" t="str">
        <f>IFERROR(VLOOKUP($X635,PITCH!$B$205:$AP$2000,34,FALSE),"")</f>
        <v/>
      </c>
    </row>
    <row r="636" spans="1:63" x14ac:dyDescent="0.2">
      <c r="A636">
        <f t="shared" si="48"/>
        <v>64</v>
      </c>
      <c r="B636" s="110" t="s">
        <v>3415</v>
      </c>
      <c r="C636" t="str">
        <f t="shared" si="49"/>
        <v>TEX</v>
      </c>
      <c r="D636" s="209" t="s">
        <v>114</v>
      </c>
      <c r="E636" s="209" t="s">
        <v>114</v>
      </c>
      <c r="T636" s="127">
        <f t="shared" si="54"/>
        <v>634</v>
      </c>
      <c r="U636" s="81" t="str">
        <f t="shared" si="51"/>
        <v>H</v>
      </c>
      <c r="V636">
        <f>IF(U636="H",COUNTIF($U$3:$U636,"H"),"")</f>
        <v>386</v>
      </c>
      <c r="W636" t="str">
        <f>IF(U636="P",COUNTIF($U$3:$U636,"P"),"")</f>
        <v/>
      </c>
      <c r="X636" s="76" t="str">
        <f t="shared" si="52"/>
        <v>Bubba Thompson</v>
      </c>
      <c r="Y636" t="str">
        <f>IFERROR(VLOOKUP($X636,PITCH!$B$7:$AJ$2004,29,FALSE),"")</f>
        <v/>
      </c>
      <c r="Z636" t="str">
        <f>IFERROR(VLOOKUP($X636,PITCH!$B$7:$AJ$2004,30,FALSE),"")</f>
        <v/>
      </c>
      <c r="AA636" t="str">
        <f>IFERROR(VLOOKUP($X636,PITCH!$B$7:$AJ$2004,31,FALSE),"")</f>
        <v/>
      </c>
      <c r="AB636" t="str">
        <f>IFERROR(VLOOKUP($X636,PITCH!$B$7:$AJ$2004,1,FALSE),"")</f>
        <v/>
      </c>
      <c r="AD636" s="108" t="str">
        <f>IFERROR(VLOOKUP($X636,Prospects!$A$3:$K$281,1,FALSE),"")</f>
        <v>Bubba Thompson</v>
      </c>
      <c r="AE636" s="108" t="str">
        <f>IFERROR(VLOOKUP($X636,Prospects!$A$3:$K$281,9,FALSE),"")</f>
        <v>H</v>
      </c>
      <c r="AF636" s="108">
        <f>IFERROR(VLOOKUP($X636,Prospects!$A$3:$K$281,2,FALSE),"")</f>
        <v>89</v>
      </c>
      <c r="AG636" s="110">
        <f>IFERROR(VLOOKUP($X636,Prospects!$A$3:$K$281,10,FALSE),"")</f>
        <v>62</v>
      </c>
      <c r="AH636" s="110" t="str">
        <f>IFERROR(VLOOKUP($X636,Prospects!$A$3:$K$281,11,FALSE),"")</f>
        <v/>
      </c>
      <c r="AI636" s="110" t="str">
        <f>IFERROR(VLOOKUP($X636,Prospects!$A$3:$K$281,3,FALSE),"")</f>
        <v>OF</v>
      </c>
      <c r="AJ636" s="110">
        <f>IFERROR(VLOOKUP($X636,Prospects!$A$3:$K$281,4,FALSE),"")</f>
        <v>2021</v>
      </c>
      <c r="AK636" s="110">
        <f>IFERROR(VLOOKUP($X636,Prospects!$A$3:$K$281,5,FALSE),"")</f>
        <v>0</v>
      </c>
      <c r="AL636" s="110" t="str">
        <f>IFERROR(VLOOKUP($X636,Prospects!$A$3:$K$281,6,FALSE),"")</f>
        <v>TEX</v>
      </c>
      <c r="AN636" s="108" t="str">
        <f>IFERROR(VLOOKUP($X636,KEEPERS!$A$3:$H$300,1,FALSE),"")</f>
        <v/>
      </c>
      <c r="AO636" s="108" t="str">
        <f>IFERROR(VLOOKUP($X636,KEEPERS!$A$3:$H$300,5,FALSE),"")</f>
        <v/>
      </c>
      <c r="AP636" s="108" t="str">
        <f>IFERROR(VLOOKUP($X636,KEEPERS!$A$3:$H$300,2,FALSE),"")</f>
        <v/>
      </c>
      <c r="AQ636" s="110" t="str">
        <f>IFERROR(VLOOKUP($X636,KEEPERS!$A$3:$H$300,6,FALSE),"")</f>
        <v/>
      </c>
      <c r="AR636" s="110" t="str">
        <f>IFERROR(VLOOKUP($X636,KEEPERS!$A$3:$H$300,7,FALSE),"")</f>
        <v/>
      </c>
      <c r="AT636" s="110" t="str">
        <f>IFERROR(VLOOKUP($X636,HIT!$B$182:$AM$2000,1,FALSE),"")</f>
        <v/>
      </c>
      <c r="AU636" s="407">
        <f>IFERROR(VLOOKUP($X636,HIT!$B$182:$AM$2000,32,FALSE),0)</f>
        <v>0</v>
      </c>
      <c r="AV636" s="407">
        <f>IFERROR(VLOOKUP($X636,HIT!$B$182:$AM$2000,33,FALSE),0)</f>
        <v>0</v>
      </c>
      <c r="AW636" s="110" t="str">
        <f>IFERROR(VLOOKUP($X636,PITCH!$B$182:$AP$2000,1,FALSE),"")</f>
        <v/>
      </c>
      <c r="AX636" s="110">
        <f>IFERROR(VLOOKUP($X636,PITCH!$B$182:$AP$2000,35,FALSE),0)</f>
        <v>0</v>
      </c>
      <c r="AY636" s="110">
        <f>IFERROR(VLOOKUP($X636,PITCH!$B$182:$AP$2000,36,FALSE),0)</f>
        <v>0</v>
      </c>
      <c r="AZ636" s="408">
        <f t="shared" si="53"/>
        <v>0</v>
      </c>
      <c r="BA636" s="408" t="str">
        <f>IF(AZ636&gt;0,RANK(AZ636,AZ$3:AZ1259),"")</f>
        <v/>
      </c>
      <c r="BB636" s="408">
        <f>IFERROR(VLOOKUP($X636,HIT!$B$182:$AP$2000,31,FALSE),0)</f>
        <v>0</v>
      </c>
      <c r="BC636" s="408">
        <f>IFERROR(VLOOKUP($X636,PITCH!$B$182:$AP$2000,34,FALSE),0)</f>
        <v>0</v>
      </c>
      <c r="BE636" s="110" t="str">
        <f>IFERROR(VLOOKUP($X636,OBP!$B$182:$AN$2001,32,FALSE),"")</f>
        <v/>
      </c>
      <c r="BG636" s="110" t="str">
        <f>IFERROR(VLOOKUP($X636,OPS!$B$183:$AL$2002,31,FALSE),"")</f>
        <v/>
      </c>
      <c r="BI636" s="110" t="str">
        <f>IFERROR(VLOOKUP($X636,PITCH!$B$205:$AP$2000,34,FALSE),"")</f>
        <v/>
      </c>
      <c r="BJ636" s="110" t="str">
        <f>IFERROR(VLOOKUP($X636,PITCH!$B$205:$AP$2000,34,FALSE),"")</f>
        <v/>
      </c>
      <c r="BK636" s="110" t="str">
        <f>IFERROR(VLOOKUP($X636,PITCH!$B$205:$AP$2000,34,FALSE),"")</f>
        <v/>
      </c>
    </row>
    <row r="637" spans="1:63" x14ac:dyDescent="0.2">
      <c r="A637">
        <f t="shared" si="48"/>
        <v>65</v>
      </c>
      <c r="B637" s="110" t="s">
        <v>780</v>
      </c>
      <c r="C637" t="str">
        <f t="shared" si="49"/>
        <v>CLE</v>
      </c>
      <c r="D637" s="209" t="s">
        <v>112</v>
      </c>
      <c r="E637" s="209" t="s">
        <v>112</v>
      </c>
      <c r="T637" s="127">
        <f t="shared" si="54"/>
        <v>635</v>
      </c>
      <c r="U637" s="81" t="str">
        <f t="shared" si="51"/>
        <v>H</v>
      </c>
      <c r="V637">
        <f>IF(U637="H",COUNTIF($U$3:$U637,"H"),"")</f>
        <v>387</v>
      </c>
      <c r="W637" t="str">
        <f>IF(U637="P",COUNTIF($U$3:$U637,"P"),"")</f>
        <v/>
      </c>
      <c r="X637" s="76" t="str">
        <f t="shared" si="52"/>
        <v>Bobby Bradley</v>
      </c>
      <c r="Y637" t="str">
        <f>IFERROR(VLOOKUP($X637,PITCH!$B$7:$AJ$2004,29,FALSE),"")</f>
        <v/>
      </c>
      <c r="Z637" t="str">
        <f>IFERROR(VLOOKUP($X637,PITCH!$B$7:$AJ$2004,30,FALSE),"")</f>
        <v/>
      </c>
      <c r="AA637" t="str">
        <f>IFERROR(VLOOKUP($X637,PITCH!$B$7:$AJ$2004,31,FALSE),"")</f>
        <v/>
      </c>
      <c r="AB637" t="str">
        <f>IFERROR(VLOOKUP($X637,PITCH!$B$7:$AJ$2004,1,FALSE),"")</f>
        <v/>
      </c>
      <c r="AD637" s="108" t="str">
        <f>IFERROR(VLOOKUP($X637,Prospects!$A$3:$K$281,1,FALSE),"")</f>
        <v>Bobby Bradley</v>
      </c>
      <c r="AE637" s="108" t="str">
        <f>IFERROR(VLOOKUP($X637,Prospects!$A$3:$K$281,9,FALSE),"")</f>
        <v>H</v>
      </c>
      <c r="AF637" s="108">
        <f>IFERROR(VLOOKUP($X637,Prospects!$A$3:$K$281,2,FALSE),"")</f>
        <v>90</v>
      </c>
      <c r="AG637" s="110">
        <f>IFERROR(VLOOKUP($X637,Prospects!$A$3:$K$281,10,FALSE),"")</f>
        <v>63</v>
      </c>
      <c r="AH637" s="110" t="str">
        <f>IFERROR(VLOOKUP($X637,Prospects!$A$3:$K$281,11,FALSE),"")</f>
        <v/>
      </c>
      <c r="AI637" s="110" t="str">
        <f>IFERROR(VLOOKUP($X637,Prospects!$A$3:$K$281,3,FALSE),"")</f>
        <v>1B</v>
      </c>
      <c r="AJ637" s="110">
        <f>IFERROR(VLOOKUP($X637,Prospects!$A$3:$K$281,4,FALSE),"")</f>
        <v>2019</v>
      </c>
      <c r="AK637" s="110">
        <f>IFERROR(VLOOKUP($X637,Prospects!$A$3:$K$281,5,FALSE),"")</f>
        <v>0</v>
      </c>
      <c r="AL637" s="110" t="str">
        <f>IFERROR(VLOOKUP($X637,Prospects!$A$3:$K$281,6,FALSE),"")</f>
        <v>CLE</v>
      </c>
      <c r="AN637" s="108" t="str">
        <f>IFERROR(VLOOKUP($X637,KEEPERS!$A$3:$H$300,1,FALSE),"")</f>
        <v/>
      </c>
      <c r="AO637" s="108" t="str">
        <f>IFERROR(VLOOKUP($X637,KEEPERS!$A$3:$H$300,5,FALSE),"")</f>
        <v/>
      </c>
      <c r="AP637" s="108" t="str">
        <f>IFERROR(VLOOKUP($X637,KEEPERS!$A$3:$H$300,2,FALSE),"")</f>
        <v/>
      </c>
      <c r="AQ637" s="110" t="str">
        <f>IFERROR(VLOOKUP($X637,KEEPERS!$A$3:$H$300,6,FALSE),"")</f>
        <v/>
      </c>
      <c r="AR637" s="110" t="str">
        <f>IFERROR(VLOOKUP($X637,KEEPERS!$A$3:$H$300,7,FALSE),"")</f>
        <v/>
      </c>
      <c r="AT637" s="110" t="str">
        <f>IFERROR(VLOOKUP($X637,HIT!$B$182:$AM$2000,1,FALSE),"")</f>
        <v>Bobby Bradley</v>
      </c>
      <c r="AU637" s="407">
        <f>IFERROR(VLOOKUP($X637,HIT!$B$182:$AM$2000,32,FALSE),0)</f>
        <v>29.65</v>
      </c>
      <c r="AV637" s="407">
        <f>IFERROR(VLOOKUP($X637,HIT!$B$182:$AM$2000,33,FALSE),0)</f>
        <v>1.5605263157894735</v>
      </c>
      <c r="AW637" s="110" t="str">
        <f>IFERROR(VLOOKUP($X637,PITCH!$B$182:$AP$2000,1,FALSE),"")</f>
        <v/>
      </c>
      <c r="AX637" s="110">
        <f>IFERROR(VLOOKUP($X637,PITCH!$B$182:$AP$2000,35,FALSE),0)</f>
        <v>0</v>
      </c>
      <c r="AY637" s="110">
        <f>IFERROR(VLOOKUP($X637,PITCH!$B$182:$AP$2000,36,FALSE),0)</f>
        <v>0</v>
      </c>
      <c r="AZ637" s="408">
        <f t="shared" si="53"/>
        <v>29.65</v>
      </c>
      <c r="BA637" s="408">
        <f>IF(AZ637&gt;0,RANK(AZ637,AZ$3:AZ1260),"")</f>
        <v>576</v>
      </c>
      <c r="BB637" s="408">
        <f ca="1">IFERROR(VLOOKUP($X637,HIT!$B$182:$AP$2000,31,FALSE),0)</f>
        <v>152</v>
      </c>
      <c r="BC637" s="408">
        <f>IFERROR(VLOOKUP($X637,PITCH!$B$182:$AP$2000,34,FALSE),0)</f>
        <v>0</v>
      </c>
      <c r="BE637" s="110">
        <f>IFERROR(VLOOKUP($X637,OBP!$B$182:$AN$2001,32,FALSE),"")</f>
        <v>537</v>
      </c>
      <c r="BG637" s="110">
        <f>IFERROR(VLOOKUP($X637,OPS!$B$183:$AL$2002,31,FALSE),"")</f>
        <v>519</v>
      </c>
      <c r="BI637" s="110" t="str">
        <f>IFERROR(VLOOKUP($X637,PITCH!$B$205:$AP$2000,34,FALSE),"")</f>
        <v/>
      </c>
      <c r="BJ637" s="110" t="str">
        <f>IFERROR(VLOOKUP($X637,PITCH!$B$205:$AP$2000,34,FALSE),"")</f>
        <v/>
      </c>
      <c r="BK637" s="110" t="str">
        <f>IFERROR(VLOOKUP($X637,PITCH!$B$205:$AP$2000,34,FALSE),"")</f>
        <v/>
      </c>
    </row>
    <row r="638" spans="1:63" x14ac:dyDescent="0.2">
      <c r="A638">
        <f t="shared" si="48"/>
        <v>66</v>
      </c>
      <c r="B638" s="110" t="s">
        <v>1433</v>
      </c>
      <c r="C638" t="str">
        <f t="shared" si="49"/>
        <v>LAA</v>
      </c>
      <c r="D638" s="209" t="s">
        <v>1026</v>
      </c>
      <c r="E638" s="209" t="s">
        <v>1026</v>
      </c>
      <c r="T638" s="127">
        <f t="shared" si="54"/>
        <v>636</v>
      </c>
      <c r="U638" s="81" t="str">
        <f t="shared" si="51"/>
        <v>H</v>
      </c>
      <c r="V638">
        <f>IF(U638="H",COUNTIF($U$3:$U638,"H"),"")</f>
        <v>388</v>
      </c>
      <c r="W638" t="str">
        <f>IF(U638="P",COUNTIF($U$3:$U638,"P"),"")</f>
        <v/>
      </c>
      <c r="X638" s="76" t="str">
        <f t="shared" si="52"/>
        <v>Jahmai Jones</v>
      </c>
      <c r="Y638" t="str">
        <f>IFERROR(VLOOKUP($X638,PITCH!$B$7:$AJ$2004,29,FALSE),"")</f>
        <v/>
      </c>
      <c r="Z638" t="str">
        <f>IFERROR(VLOOKUP($X638,PITCH!$B$7:$AJ$2004,30,FALSE),"")</f>
        <v/>
      </c>
      <c r="AA638" t="str">
        <f>IFERROR(VLOOKUP($X638,PITCH!$B$7:$AJ$2004,31,FALSE),"")</f>
        <v/>
      </c>
      <c r="AB638" t="str">
        <f>IFERROR(VLOOKUP($X638,PITCH!$B$7:$AJ$2004,1,FALSE),"")</f>
        <v/>
      </c>
      <c r="AD638" s="108" t="str">
        <f>IFERROR(VLOOKUP($X638,Prospects!$A$3:$K$281,1,FALSE),"")</f>
        <v>Jahmai Jones</v>
      </c>
      <c r="AE638" s="108" t="str">
        <f>IFERROR(VLOOKUP($X638,Prospects!$A$3:$K$281,9,FALSE),"")</f>
        <v>H</v>
      </c>
      <c r="AF638" s="108">
        <f>IFERROR(VLOOKUP($X638,Prospects!$A$3:$K$281,2,FALSE),"")</f>
        <v>91</v>
      </c>
      <c r="AG638" s="110">
        <f>IFERROR(VLOOKUP($X638,Prospects!$A$3:$K$281,10,FALSE),"")</f>
        <v>64</v>
      </c>
      <c r="AH638" s="110" t="str">
        <f>IFERROR(VLOOKUP($X638,Prospects!$A$3:$K$281,11,FALSE),"")</f>
        <v/>
      </c>
      <c r="AI638" s="110" t="str">
        <f>IFERROR(VLOOKUP($X638,Prospects!$A$3:$K$281,3,FALSE),"")</f>
        <v>2B/OF</v>
      </c>
      <c r="AJ638" s="110">
        <f>IFERROR(VLOOKUP($X638,Prospects!$A$3:$K$281,4,FALSE),"")</f>
        <v>2019</v>
      </c>
      <c r="AK638" s="110">
        <f>IFERROR(VLOOKUP($X638,Prospects!$A$3:$K$281,5,FALSE),"")</f>
        <v>0</v>
      </c>
      <c r="AL638" s="110" t="str">
        <f>IFERROR(VLOOKUP($X638,Prospects!$A$3:$K$281,6,FALSE),"")</f>
        <v>LAA</v>
      </c>
      <c r="AN638" s="108" t="str">
        <f>IFERROR(VLOOKUP($X638,KEEPERS!$A$3:$H$300,1,FALSE),"")</f>
        <v/>
      </c>
      <c r="AO638" s="108" t="str">
        <f>IFERROR(VLOOKUP($X638,KEEPERS!$A$3:$H$300,5,FALSE),"")</f>
        <v/>
      </c>
      <c r="AP638" s="108" t="str">
        <f>IFERROR(VLOOKUP($X638,KEEPERS!$A$3:$H$300,2,FALSE),"")</f>
        <v/>
      </c>
      <c r="AQ638" s="110" t="str">
        <f>IFERROR(VLOOKUP($X638,KEEPERS!$A$3:$H$300,6,FALSE),"")</f>
        <v/>
      </c>
      <c r="AR638" s="110" t="str">
        <f>IFERROR(VLOOKUP($X638,KEEPERS!$A$3:$H$300,7,FALSE),"")</f>
        <v/>
      </c>
      <c r="AT638" s="110" t="str">
        <f>IFERROR(VLOOKUP($X638,HIT!$B$182:$AM$2000,1,FALSE),"")</f>
        <v/>
      </c>
      <c r="AU638" s="407">
        <f>IFERROR(VLOOKUP($X638,HIT!$B$182:$AM$2000,32,FALSE),0)</f>
        <v>0</v>
      </c>
      <c r="AV638" s="407">
        <f>IFERROR(VLOOKUP($X638,HIT!$B$182:$AM$2000,33,FALSE),0)</f>
        <v>0</v>
      </c>
      <c r="AW638" s="110" t="str">
        <f>IFERROR(VLOOKUP($X638,PITCH!$B$182:$AP$2000,1,FALSE),"")</f>
        <v/>
      </c>
      <c r="AX638" s="110">
        <f>IFERROR(VLOOKUP($X638,PITCH!$B$182:$AP$2000,35,FALSE),0)</f>
        <v>0</v>
      </c>
      <c r="AY638" s="110">
        <f>IFERROR(VLOOKUP($X638,PITCH!$B$182:$AP$2000,36,FALSE),0)</f>
        <v>0</v>
      </c>
      <c r="AZ638" s="408">
        <f t="shared" si="53"/>
        <v>0</v>
      </c>
      <c r="BA638" s="408" t="str">
        <f>IF(AZ638&gt;0,RANK(AZ638,AZ$3:AZ1261),"")</f>
        <v/>
      </c>
      <c r="BB638" s="408">
        <f>IFERROR(VLOOKUP($X638,HIT!$B$182:$AP$2000,31,FALSE),0)</f>
        <v>0</v>
      </c>
      <c r="BC638" s="408">
        <f>IFERROR(VLOOKUP($X638,PITCH!$B$182:$AP$2000,34,FALSE),0)</f>
        <v>0</v>
      </c>
      <c r="BE638" s="110" t="str">
        <f>IFERROR(VLOOKUP($X638,OBP!$B$182:$AN$2001,32,FALSE),"")</f>
        <v/>
      </c>
      <c r="BG638" s="110" t="str">
        <f>IFERROR(VLOOKUP($X638,OPS!$B$183:$AL$2002,31,FALSE),"")</f>
        <v/>
      </c>
      <c r="BI638" s="110" t="str">
        <f>IFERROR(VLOOKUP($X638,PITCH!$B$205:$AP$2000,34,FALSE),"")</f>
        <v/>
      </c>
      <c r="BJ638" s="110" t="str">
        <f>IFERROR(VLOOKUP($X638,PITCH!$B$205:$AP$2000,34,FALSE),"")</f>
        <v/>
      </c>
      <c r="BK638" s="110" t="str">
        <f>IFERROR(VLOOKUP($X638,PITCH!$B$205:$AP$2000,34,FALSE),"")</f>
        <v/>
      </c>
    </row>
    <row r="639" spans="1:63" x14ac:dyDescent="0.2">
      <c r="A639">
        <f t="shared" ref="A639:A647" si="55">A638+1</f>
        <v>67</v>
      </c>
      <c r="B639" s="110" t="s">
        <v>3416</v>
      </c>
      <c r="C639" t="str">
        <f t="shared" si="49"/>
        <v>TOR</v>
      </c>
      <c r="D639" s="209" t="s">
        <v>118</v>
      </c>
      <c r="E639" s="209" t="s">
        <v>118</v>
      </c>
      <c r="T639" s="127">
        <f t="shared" si="54"/>
        <v>637</v>
      </c>
      <c r="U639" s="81" t="str">
        <f t="shared" si="51"/>
        <v>H</v>
      </c>
      <c r="V639">
        <f>IF(U639="H",COUNTIF($U$3:$U639,"H"),"")</f>
        <v>389</v>
      </c>
      <c r="W639" t="str">
        <f>IF(U639="P",COUNTIF($U$3:$U639,"P"),"")</f>
        <v/>
      </c>
      <c r="X639" s="76" t="str">
        <f t="shared" si="52"/>
        <v>Cavan Biggio</v>
      </c>
      <c r="Y639" t="str">
        <f>IFERROR(VLOOKUP($X639,PITCH!$B$7:$AJ$2004,29,FALSE),"")</f>
        <v/>
      </c>
      <c r="Z639" t="str">
        <f>IFERROR(VLOOKUP($X639,PITCH!$B$7:$AJ$2004,30,FALSE),"")</f>
        <v/>
      </c>
      <c r="AA639" t="str">
        <f>IFERROR(VLOOKUP($X639,PITCH!$B$7:$AJ$2004,31,FALSE),"")</f>
        <v/>
      </c>
      <c r="AB639" t="str">
        <f>IFERROR(VLOOKUP($X639,PITCH!$B$7:$AJ$2004,1,FALSE),"")</f>
        <v/>
      </c>
      <c r="AD639" s="108" t="str">
        <f>IFERROR(VLOOKUP($X639,Prospects!$A$3:$K$281,1,FALSE),"")</f>
        <v>Cavan Biggio</v>
      </c>
      <c r="AE639" s="108" t="str">
        <f>IFERROR(VLOOKUP($X639,Prospects!$A$3:$K$281,9,FALSE),"")</f>
        <v>H</v>
      </c>
      <c r="AF639" s="108">
        <f>IFERROR(VLOOKUP($X639,Prospects!$A$3:$K$281,2,FALSE),"")</f>
        <v>92</v>
      </c>
      <c r="AG639" s="110">
        <f>IFERROR(VLOOKUP($X639,Prospects!$A$3:$K$281,10,FALSE),"")</f>
        <v>65</v>
      </c>
      <c r="AH639" s="110" t="str">
        <f>IFERROR(VLOOKUP($X639,Prospects!$A$3:$K$281,11,FALSE),"")</f>
        <v/>
      </c>
      <c r="AI639" s="110" t="str">
        <f>IFERROR(VLOOKUP($X639,Prospects!$A$3:$K$281,3,FALSE),"")</f>
        <v>2B</v>
      </c>
      <c r="AJ639" s="110">
        <f>IFERROR(VLOOKUP($X639,Prospects!$A$3:$K$281,4,FALSE),"")</f>
        <v>2019</v>
      </c>
      <c r="AK639" s="110">
        <f>IFERROR(VLOOKUP($X639,Prospects!$A$3:$K$281,5,FALSE),"")</f>
        <v>0</v>
      </c>
      <c r="AL639" s="110" t="str">
        <f>IFERROR(VLOOKUP($X639,Prospects!$A$3:$K$281,6,FALSE),"")</f>
        <v>TOR</v>
      </c>
      <c r="AN639" s="108" t="str">
        <f>IFERROR(VLOOKUP($X639,KEEPERS!$A$3:$H$300,1,FALSE),"")</f>
        <v/>
      </c>
      <c r="AO639" s="108" t="str">
        <f>IFERROR(VLOOKUP($X639,KEEPERS!$A$3:$H$300,5,FALSE),"")</f>
        <v/>
      </c>
      <c r="AP639" s="108" t="str">
        <f>IFERROR(VLOOKUP($X639,KEEPERS!$A$3:$H$300,2,FALSE),"")</f>
        <v/>
      </c>
      <c r="AQ639" s="110" t="str">
        <f>IFERROR(VLOOKUP($X639,KEEPERS!$A$3:$H$300,6,FALSE),"")</f>
        <v/>
      </c>
      <c r="AR639" s="110" t="str">
        <f>IFERROR(VLOOKUP($X639,KEEPERS!$A$3:$H$300,7,FALSE),"")</f>
        <v/>
      </c>
      <c r="AT639" s="110" t="str">
        <f>IFERROR(VLOOKUP($X639,HIT!$B$182:$AM$2000,1,FALSE),"")</f>
        <v/>
      </c>
      <c r="AU639" s="407">
        <f>IFERROR(VLOOKUP($X639,HIT!$B$182:$AM$2000,32,FALSE),0)</f>
        <v>0</v>
      </c>
      <c r="AV639" s="407">
        <f>IFERROR(VLOOKUP($X639,HIT!$B$182:$AM$2000,33,FALSE),0)</f>
        <v>0</v>
      </c>
      <c r="AW639" s="110" t="str">
        <f>IFERROR(VLOOKUP($X639,PITCH!$B$182:$AP$2000,1,FALSE),"")</f>
        <v/>
      </c>
      <c r="AX639" s="110">
        <f>IFERROR(VLOOKUP($X639,PITCH!$B$182:$AP$2000,35,FALSE),0)</f>
        <v>0</v>
      </c>
      <c r="AY639" s="110">
        <f>IFERROR(VLOOKUP($X639,PITCH!$B$182:$AP$2000,36,FALSE),0)</f>
        <v>0</v>
      </c>
      <c r="AZ639" s="408">
        <f t="shared" si="53"/>
        <v>0</v>
      </c>
      <c r="BA639" s="408" t="str">
        <f>IF(AZ639&gt;0,RANK(AZ639,AZ$3:AZ1262),"")</f>
        <v/>
      </c>
      <c r="BB639" s="408">
        <f>IFERROR(VLOOKUP($X639,HIT!$B$182:$AP$2000,31,FALSE),0)</f>
        <v>0</v>
      </c>
      <c r="BC639" s="408">
        <f>IFERROR(VLOOKUP($X639,PITCH!$B$182:$AP$2000,34,FALSE),0)</f>
        <v>0</v>
      </c>
      <c r="BE639" s="110" t="str">
        <f>IFERROR(VLOOKUP($X639,OBP!$B$182:$AN$2001,32,FALSE),"")</f>
        <v/>
      </c>
      <c r="BG639" s="110" t="str">
        <f>IFERROR(VLOOKUP($X639,OPS!$B$183:$AL$2002,31,FALSE),"")</f>
        <v/>
      </c>
      <c r="BI639" s="110" t="str">
        <f>IFERROR(VLOOKUP($X639,PITCH!$B$205:$AP$2000,34,FALSE),"")</f>
        <v/>
      </c>
      <c r="BJ639" s="110" t="str">
        <f>IFERROR(VLOOKUP($X639,PITCH!$B$205:$AP$2000,34,FALSE),"")</f>
        <v/>
      </c>
      <c r="BK639" s="110" t="str">
        <f>IFERROR(VLOOKUP($X639,PITCH!$B$205:$AP$2000,34,FALSE),"")</f>
        <v/>
      </c>
    </row>
    <row r="640" spans="1:63" x14ac:dyDescent="0.2">
      <c r="A640">
        <f t="shared" si="55"/>
        <v>68</v>
      </c>
      <c r="B640" s="110" t="s">
        <v>3417</v>
      </c>
      <c r="C640" t="str">
        <f t="shared" ref="C640:C647" si="56">AL640</f>
        <v>CLE</v>
      </c>
      <c r="D640" s="209" t="s">
        <v>116</v>
      </c>
      <c r="E640" s="209" t="s">
        <v>116</v>
      </c>
      <c r="T640" s="127">
        <f t="shared" si="54"/>
        <v>638</v>
      </c>
      <c r="U640" s="81" t="str">
        <f t="shared" si="51"/>
        <v>H</v>
      </c>
      <c r="V640">
        <f>IF(U640="H",COUNTIF($U$3:$U640,"H"),"")</f>
        <v>390</v>
      </c>
      <c r="W640" t="str">
        <f>IF(U640="P",COUNTIF($U$3:$U640,"P"),"")</f>
        <v/>
      </c>
      <c r="X640" s="76" t="str">
        <f t="shared" si="52"/>
        <v>Yu Chang</v>
      </c>
      <c r="Y640" t="str">
        <f>IFERROR(VLOOKUP($X640,PITCH!$B$7:$AJ$2004,29,FALSE),"")</f>
        <v/>
      </c>
      <c r="Z640" t="str">
        <f>IFERROR(VLOOKUP($X640,PITCH!$B$7:$AJ$2004,30,FALSE),"")</f>
        <v/>
      </c>
      <c r="AA640" t="str">
        <f>IFERROR(VLOOKUP($X640,PITCH!$B$7:$AJ$2004,31,FALSE),"")</f>
        <v/>
      </c>
      <c r="AB640" t="str">
        <f>IFERROR(VLOOKUP($X640,PITCH!$B$7:$AJ$2004,1,FALSE),"")</f>
        <v/>
      </c>
      <c r="AD640" s="108" t="str">
        <f>IFERROR(VLOOKUP($X640,Prospects!$A$3:$K$281,1,FALSE),"")</f>
        <v>Yu Chang</v>
      </c>
      <c r="AE640" s="108" t="str">
        <f>IFERROR(VLOOKUP($X640,Prospects!$A$3:$K$281,9,FALSE),"")</f>
        <v>H</v>
      </c>
      <c r="AF640" s="108">
        <f>IFERROR(VLOOKUP($X640,Prospects!$A$3:$K$281,2,FALSE),"")</f>
        <v>93</v>
      </c>
      <c r="AG640" s="110">
        <f>IFERROR(VLOOKUP($X640,Prospects!$A$3:$K$281,10,FALSE),"")</f>
        <v>66</v>
      </c>
      <c r="AH640" s="110" t="str">
        <f>IFERROR(VLOOKUP($X640,Prospects!$A$3:$K$281,11,FALSE),"")</f>
        <v/>
      </c>
      <c r="AI640" s="110" t="str">
        <f>IFERROR(VLOOKUP($X640,Prospects!$A$3:$K$281,3,FALSE),"")</f>
        <v>3B</v>
      </c>
      <c r="AJ640" s="110">
        <f>IFERROR(VLOOKUP($X640,Prospects!$A$3:$K$281,4,FALSE),"")</f>
        <v>2019</v>
      </c>
      <c r="AK640" s="110">
        <f>IFERROR(VLOOKUP($X640,Prospects!$A$3:$K$281,5,FALSE),"")</f>
        <v>0</v>
      </c>
      <c r="AL640" s="110" t="str">
        <f>IFERROR(VLOOKUP($X640,Prospects!$A$3:$K$281,6,FALSE),"")</f>
        <v>CLE</v>
      </c>
      <c r="AN640" s="108" t="str">
        <f>IFERROR(VLOOKUP($X640,KEEPERS!$A$3:$H$300,1,FALSE),"")</f>
        <v/>
      </c>
      <c r="AO640" s="108" t="str">
        <f>IFERROR(VLOOKUP($X640,KEEPERS!$A$3:$H$300,5,FALSE),"")</f>
        <v/>
      </c>
      <c r="AP640" s="108" t="str">
        <f>IFERROR(VLOOKUP($X640,KEEPERS!$A$3:$H$300,2,FALSE),"")</f>
        <v/>
      </c>
      <c r="AQ640" s="110" t="str">
        <f>IFERROR(VLOOKUP($X640,KEEPERS!$A$3:$H$300,6,FALSE),"")</f>
        <v/>
      </c>
      <c r="AR640" s="110" t="str">
        <f>IFERROR(VLOOKUP($X640,KEEPERS!$A$3:$H$300,7,FALSE),"")</f>
        <v/>
      </c>
      <c r="AT640" s="110" t="str">
        <f>IFERROR(VLOOKUP($X640,HIT!$B$182:$AM$2000,1,FALSE),"")</f>
        <v/>
      </c>
      <c r="AU640" s="407">
        <f>IFERROR(VLOOKUP($X640,HIT!$B$182:$AM$2000,32,FALSE),0)</f>
        <v>0</v>
      </c>
      <c r="AV640" s="407">
        <f>IFERROR(VLOOKUP($X640,HIT!$B$182:$AM$2000,33,FALSE),0)</f>
        <v>0</v>
      </c>
      <c r="AW640" s="110" t="str">
        <f>IFERROR(VLOOKUP($X640,PITCH!$B$182:$AP$2000,1,FALSE),"")</f>
        <v/>
      </c>
      <c r="AX640" s="110">
        <f>IFERROR(VLOOKUP($X640,PITCH!$B$182:$AP$2000,35,FALSE),0)</f>
        <v>0</v>
      </c>
      <c r="AY640" s="110">
        <f>IFERROR(VLOOKUP($X640,PITCH!$B$182:$AP$2000,36,FALSE),0)</f>
        <v>0</v>
      </c>
      <c r="AZ640" s="408">
        <f t="shared" si="53"/>
        <v>0</v>
      </c>
      <c r="BA640" s="408" t="str">
        <f>IF(AZ640&gt;0,RANK(AZ640,AZ$3:AZ1263),"")</f>
        <v/>
      </c>
      <c r="BB640" s="408">
        <f>IFERROR(VLOOKUP($X640,HIT!$B$182:$AP$2000,31,FALSE),0)</f>
        <v>0</v>
      </c>
      <c r="BC640" s="408">
        <f>IFERROR(VLOOKUP($X640,PITCH!$B$182:$AP$2000,34,FALSE),0)</f>
        <v>0</v>
      </c>
      <c r="BE640" s="110" t="str">
        <f>IFERROR(VLOOKUP($X640,OBP!$B$182:$AN$2001,32,FALSE),"")</f>
        <v/>
      </c>
      <c r="BG640" s="110" t="str">
        <f>IFERROR(VLOOKUP($X640,OPS!$B$183:$AL$2002,31,FALSE),"")</f>
        <v/>
      </c>
      <c r="BI640" s="110" t="str">
        <f>IFERROR(VLOOKUP($X640,PITCH!$B$205:$AP$2000,34,FALSE),"")</f>
        <v/>
      </c>
      <c r="BJ640" s="110" t="str">
        <f>IFERROR(VLOOKUP($X640,PITCH!$B$205:$AP$2000,34,FALSE),"")</f>
        <v/>
      </c>
      <c r="BK640" s="110" t="str">
        <f>IFERROR(VLOOKUP($X640,PITCH!$B$205:$AP$2000,34,FALSE),"")</f>
        <v/>
      </c>
    </row>
    <row r="641" spans="1:64" x14ac:dyDescent="0.2">
      <c r="A641">
        <f t="shared" si="55"/>
        <v>69</v>
      </c>
      <c r="B641" s="110" t="s">
        <v>2210</v>
      </c>
      <c r="C641" t="str">
        <f t="shared" si="56"/>
        <v>LAA</v>
      </c>
      <c r="D641" s="209" t="s">
        <v>114</v>
      </c>
      <c r="E641" s="209" t="s">
        <v>114</v>
      </c>
      <c r="T641" s="127">
        <f t="shared" si="54"/>
        <v>639</v>
      </c>
      <c r="U641" s="81" t="str">
        <f t="shared" ref="U641:U647" si="57">AE641</f>
        <v>H</v>
      </c>
      <c r="V641">
        <f>IF(U641="H",COUNTIF($U$3:$U641,"H"),"")</f>
        <v>391</v>
      </c>
      <c r="W641" t="str">
        <f>IF(U641="P",COUNTIF($U$3:$U641,"P"),"")</f>
        <v/>
      </c>
      <c r="X641" s="76" t="str">
        <f t="shared" ref="X641:X647" si="58">B641</f>
        <v>Brandon Marsh</v>
      </c>
      <c r="Y641" t="str">
        <f>IFERROR(VLOOKUP($X641,PITCH!$B$7:$AJ$2004,29,FALSE),"")</f>
        <v/>
      </c>
      <c r="Z641" t="str">
        <f>IFERROR(VLOOKUP($X641,PITCH!$B$7:$AJ$2004,30,FALSE),"")</f>
        <v/>
      </c>
      <c r="AA641" t="str">
        <f>IFERROR(VLOOKUP($X641,PITCH!$B$7:$AJ$2004,31,FALSE),"")</f>
        <v/>
      </c>
      <c r="AB641" t="str">
        <f>IFERROR(VLOOKUP($X641,PITCH!$B$7:$AJ$2004,1,FALSE),"")</f>
        <v/>
      </c>
      <c r="AD641" s="108" t="str">
        <f>IFERROR(VLOOKUP($X641,Prospects!$A$3:$K$281,1,FALSE),"")</f>
        <v>Brandon Marsh</v>
      </c>
      <c r="AE641" s="108" t="str">
        <f>IFERROR(VLOOKUP($X641,Prospects!$A$3:$K$281,9,FALSE),"")</f>
        <v>H</v>
      </c>
      <c r="AF641" s="108">
        <f>IFERROR(VLOOKUP($X641,Prospects!$A$3:$K$281,2,FALSE),"")</f>
        <v>94</v>
      </c>
      <c r="AG641" s="110">
        <f>IFERROR(VLOOKUP($X641,Prospects!$A$3:$K$281,10,FALSE),"")</f>
        <v>67</v>
      </c>
      <c r="AH641" s="110" t="str">
        <f>IFERROR(VLOOKUP($X641,Prospects!$A$3:$K$281,11,FALSE),"")</f>
        <v/>
      </c>
      <c r="AI641" s="110" t="str">
        <f>IFERROR(VLOOKUP($X641,Prospects!$A$3:$K$281,3,FALSE),"")</f>
        <v>OF</v>
      </c>
      <c r="AJ641" s="110">
        <f>IFERROR(VLOOKUP($X641,Prospects!$A$3:$K$281,4,FALSE),"")</f>
        <v>2020</v>
      </c>
      <c r="AK641" s="110">
        <f>IFERROR(VLOOKUP($X641,Prospects!$A$3:$K$281,5,FALSE),"")</f>
        <v>0</v>
      </c>
      <c r="AL641" s="110" t="str">
        <f>IFERROR(VLOOKUP($X641,Prospects!$A$3:$K$281,6,FALSE),"")</f>
        <v>LAA</v>
      </c>
      <c r="AN641" s="108" t="str">
        <f>IFERROR(VLOOKUP($X641,KEEPERS!$A$3:$H$300,1,FALSE),"")</f>
        <v/>
      </c>
      <c r="AO641" s="108" t="str">
        <f>IFERROR(VLOOKUP($X641,KEEPERS!$A$3:$H$300,5,FALSE),"")</f>
        <v/>
      </c>
      <c r="AP641" s="108" t="str">
        <f>IFERROR(VLOOKUP($X641,KEEPERS!$A$3:$H$300,2,FALSE),"")</f>
        <v/>
      </c>
      <c r="AQ641" s="110" t="str">
        <f>IFERROR(VLOOKUP($X641,KEEPERS!$A$3:$H$300,6,FALSE),"")</f>
        <v/>
      </c>
      <c r="AR641" s="110" t="str">
        <f>IFERROR(VLOOKUP($X641,KEEPERS!$A$3:$H$300,7,FALSE),"")</f>
        <v/>
      </c>
      <c r="AT641" s="110" t="str">
        <f>IFERROR(VLOOKUP($X641,HIT!$B$182:$AM$2000,1,FALSE),"")</f>
        <v/>
      </c>
      <c r="AU641" s="407">
        <f>IFERROR(VLOOKUP($X641,HIT!$B$182:$AM$2000,32,FALSE),0)</f>
        <v>0</v>
      </c>
      <c r="AV641" s="407">
        <f>IFERROR(VLOOKUP($X641,HIT!$B$182:$AM$2000,33,FALSE),0)</f>
        <v>0</v>
      </c>
      <c r="AW641" s="110" t="str">
        <f>IFERROR(VLOOKUP($X641,PITCH!$B$182:$AP$2000,1,FALSE),"")</f>
        <v/>
      </c>
      <c r="AX641" s="110">
        <f>IFERROR(VLOOKUP($X641,PITCH!$B$182:$AP$2000,35,FALSE),0)</f>
        <v>0</v>
      </c>
      <c r="AY641" s="110">
        <f>IFERROR(VLOOKUP($X641,PITCH!$B$182:$AP$2000,36,FALSE),0)</f>
        <v>0</v>
      </c>
      <c r="AZ641" s="408">
        <f t="shared" ref="AZ641:AZ647" si="59">IF(AND(AU641&gt;0,AX641&gt;0),AU641+AX641,IF(AU641&gt;AX641,AU641,AX641))</f>
        <v>0</v>
      </c>
      <c r="BA641" s="408" t="str">
        <f>IF(AZ641&gt;0,RANK(AZ641,AZ$3:AZ1264),"")</f>
        <v/>
      </c>
      <c r="BB641" s="408">
        <f>IFERROR(VLOOKUP($X641,HIT!$B$182:$AP$2000,31,FALSE),0)</f>
        <v>0</v>
      </c>
      <c r="BC641" s="408">
        <f>IFERROR(VLOOKUP($X641,PITCH!$B$182:$AP$2000,34,FALSE),0)</f>
        <v>0</v>
      </c>
      <c r="BE641" s="110" t="str">
        <f>IFERROR(VLOOKUP($X641,OBP!$B$182:$AN$2001,32,FALSE),"")</f>
        <v/>
      </c>
      <c r="BG641" s="110" t="str">
        <f>IFERROR(VLOOKUP($X641,OPS!$B$183:$AL$2002,31,FALSE),"")</f>
        <v/>
      </c>
      <c r="BI641" s="110" t="str">
        <f>IFERROR(VLOOKUP($X641,PITCH!$B$205:$AP$2000,34,FALSE),"")</f>
        <v/>
      </c>
      <c r="BJ641" s="110" t="str">
        <f>IFERROR(VLOOKUP($X641,PITCH!$B$205:$AP$2000,34,FALSE),"")</f>
        <v/>
      </c>
      <c r="BK641" s="110" t="str">
        <f>IFERROR(VLOOKUP($X641,PITCH!$B$205:$AP$2000,34,FALSE),"")</f>
        <v/>
      </c>
    </row>
    <row r="642" spans="1:64" x14ac:dyDescent="0.2">
      <c r="A642">
        <f t="shared" si="55"/>
        <v>70</v>
      </c>
      <c r="B642" s="110" t="s">
        <v>3418</v>
      </c>
      <c r="C642" t="str">
        <f t="shared" si="56"/>
        <v>SDP</v>
      </c>
      <c r="D642" s="209" t="s">
        <v>118</v>
      </c>
      <c r="E642" s="209" t="s">
        <v>118</v>
      </c>
      <c r="T642" s="127">
        <f t="shared" si="54"/>
        <v>640</v>
      </c>
      <c r="U642" s="81" t="str">
        <f t="shared" si="57"/>
        <v>H</v>
      </c>
      <c r="V642">
        <f>IF(U642="H",COUNTIF($U$3:$U642,"H"),"")</f>
        <v>392</v>
      </c>
      <c r="W642" t="str">
        <f>IF(U642="P",COUNTIF($U$3:$U642,"P"),"")</f>
        <v/>
      </c>
      <c r="X642" s="76" t="str">
        <f t="shared" si="58"/>
        <v>Xavier Edwards</v>
      </c>
      <c r="Y642" t="str">
        <f>IFERROR(VLOOKUP($X642,PITCH!$B$7:$AJ$2004,29,FALSE),"")</f>
        <v/>
      </c>
      <c r="Z642" t="str">
        <f>IFERROR(VLOOKUP($X642,PITCH!$B$7:$AJ$2004,30,FALSE),"")</f>
        <v/>
      </c>
      <c r="AA642" t="str">
        <f>IFERROR(VLOOKUP($X642,PITCH!$B$7:$AJ$2004,31,FALSE),"")</f>
        <v/>
      </c>
      <c r="AB642" t="str">
        <f>IFERROR(VLOOKUP($X642,PITCH!$B$7:$AJ$2004,1,FALSE),"")</f>
        <v/>
      </c>
      <c r="AD642" s="108" t="str">
        <f>IFERROR(VLOOKUP($X642,Prospects!$A$3:$K$281,1,FALSE),"")</f>
        <v>Xavier Edwards</v>
      </c>
      <c r="AE642" s="108" t="str">
        <f>IFERROR(VLOOKUP($X642,Prospects!$A$3:$K$281,9,FALSE),"")</f>
        <v>H</v>
      </c>
      <c r="AF642" s="108">
        <f>IFERROR(VLOOKUP($X642,Prospects!$A$3:$K$281,2,FALSE),"")</f>
        <v>95</v>
      </c>
      <c r="AG642" s="110">
        <f>IFERROR(VLOOKUP($X642,Prospects!$A$3:$K$281,10,FALSE),"")</f>
        <v>68</v>
      </c>
      <c r="AH642" s="110" t="str">
        <f>IFERROR(VLOOKUP($X642,Prospects!$A$3:$K$281,11,FALSE),"")</f>
        <v/>
      </c>
      <c r="AI642" s="110" t="str">
        <f>IFERROR(VLOOKUP($X642,Prospects!$A$3:$K$281,3,FALSE),"")</f>
        <v>2B</v>
      </c>
      <c r="AJ642" s="110">
        <f>IFERROR(VLOOKUP($X642,Prospects!$A$3:$K$281,4,FALSE),"")</f>
        <v>2022</v>
      </c>
      <c r="AK642" s="110">
        <f>IFERROR(VLOOKUP($X642,Prospects!$A$3:$K$281,5,FALSE),"")</f>
        <v>0</v>
      </c>
      <c r="AL642" s="110" t="str">
        <f>IFERROR(VLOOKUP($X642,Prospects!$A$3:$K$281,6,FALSE),"")</f>
        <v>SDP</v>
      </c>
      <c r="AN642" s="108" t="str">
        <f>IFERROR(VLOOKUP($X642,KEEPERS!$A$3:$H$300,1,FALSE),"")</f>
        <v/>
      </c>
      <c r="AO642" s="108" t="str">
        <f>IFERROR(VLOOKUP($X642,KEEPERS!$A$3:$H$300,5,FALSE),"")</f>
        <v/>
      </c>
      <c r="AP642" s="108" t="str">
        <f>IFERROR(VLOOKUP($X642,KEEPERS!$A$3:$H$300,2,FALSE),"")</f>
        <v/>
      </c>
      <c r="AQ642" s="110" t="str">
        <f>IFERROR(VLOOKUP($X642,KEEPERS!$A$3:$H$300,6,FALSE),"")</f>
        <v/>
      </c>
      <c r="AR642" s="110" t="str">
        <f>IFERROR(VLOOKUP($X642,KEEPERS!$A$3:$H$300,7,FALSE),"")</f>
        <v/>
      </c>
      <c r="AT642" s="110" t="str">
        <f>IFERROR(VLOOKUP($X642,HIT!$B$182:$AM$2000,1,FALSE),"")</f>
        <v/>
      </c>
      <c r="AU642" s="407">
        <f>IFERROR(VLOOKUP($X642,HIT!$B$182:$AM$2000,32,FALSE),0)</f>
        <v>0</v>
      </c>
      <c r="AV642" s="407">
        <f>IFERROR(VLOOKUP($X642,HIT!$B$182:$AM$2000,33,FALSE),0)</f>
        <v>0</v>
      </c>
      <c r="AW642" s="110" t="str">
        <f>IFERROR(VLOOKUP($X642,PITCH!$B$182:$AP$2000,1,FALSE),"")</f>
        <v/>
      </c>
      <c r="AX642" s="110">
        <f>IFERROR(VLOOKUP($X642,PITCH!$B$182:$AP$2000,35,FALSE),0)</f>
        <v>0</v>
      </c>
      <c r="AY642" s="110">
        <f>IFERROR(VLOOKUP($X642,PITCH!$B$182:$AP$2000,36,FALSE),0)</f>
        <v>0</v>
      </c>
      <c r="AZ642" s="408">
        <f t="shared" si="59"/>
        <v>0</v>
      </c>
      <c r="BA642" s="408" t="str">
        <f>IF(AZ642&gt;0,RANK(AZ642,AZ$3:AZ1265),"")</f>
        <v/>
      </c>
      <c r="BB642" s="408">
        <f>IFERROR(VLOOKUP($X642,HIT!$B$182:$AP$2000,31,FALSE),0)</f>
        <v>0</v>
      </c>
      <c r="BC642" s="408">
        <f>IFERROR(VLOOKUP($X642,PITCH!$B$182:$AP$2000,34,FALSE),0)</f>
        <v>0</v>
      </c>
      <c r="BE642" s="110" t="str">
        <f>IFERROR(VLOOKUP($X642,OBP!$B$182:$AN$2001,32,FALSE),"")</f>
        <v/>
      </c>
      <c r="BG642" s="110" t="str">
        <f>IFERROR(VLOOKUP($X642,OPS!$B$183:$AL$2002,31,FALSE),"")</f>
        <v/>
      </c>
      <c r="BI642" s="110" t="str">
        <f>IFERROR(VLOOKUP($X642,PITCH!$B$205:$AP$2000,34,FALSE),"")</f>
        <v/>
      </c>
      <c r="BJ642" s="110" t="str">
        <f>IFERROR(VLOOKUP($X642,PITCH!$B$205:$AP$2000,34,FALSE),"")</f>
        <v/>
      </c>
      <c r="BK642" s="110" t="str">
        <f>IFERROR(VLOOKUP($X642,PITCH!$B$205:$AP$2000,34,FALSE),"")</f>
        <v/>
      </c>
    </row>
    <row r="643" spans="1:64" x14ac:dyDescent="0.2">
      <c r="A643">
        <f t="shared" si="55"/>
        <v>71</v>
      </c>
      <c r="B643" s="110" t="s">
        <v>2228</v>
      </c>
      <c r="C643" t="str">
        <f t="shared" si="56"/>
        <v>MIL</v>
      </c>
      <c r="D643" s="209" t="s">
        <v>114</v>
      </c>
      <c r="E643" s="209" t="s">
        <v>114</v>
      </c>
      <c r="T643" s="127">
        <f t="shared" si="54"/>
        <v>641</v>
      </c>
      <c r="U643" s="81" t="str">
        <f t="shared" si="57"/>
        <v>H</v>
      </c>
      <c r="V643">
        <f>IF(U643="H",COUNTIF($U$3:$U643,"H"),"")</f>
        <v>393</v>
      </c>
      <c r="W643" t="str">
        <f>IF(U643="P",COUNTIF($U$3:$U643,"P"),"")</f>
        <v/>
      </c>
      <c r="X643" s="76" t="str">
        <f t="shared" si="58"/>
        <v>Tristen Lutz</v>
      </c>
      <c r="Y643" t="str">
        <f>IFERROR(VLOOKUP($X643,PITCH!$B$7:$AJ$2004,29,FALSE),"")</f>
        <v/>
      </c>
      <c r="Z643" t="str">
        <f>IFERROR(VLOOKUP($X643,PITCH!$B$7:$AJ$2004,30,FALSE),"")</f>
        <v/>
      </c>
      <c r="AA643" t="str">
        <f>IFERROR(VLOOKUP($X643,PITCH!$B$7:$AJ$2004,31,FALSE),"")</f>
        <v/>
      </c>
      <c r="AB643" t="str">
        <f>IFERROR(VLOOKUP($X643,PITCH!$B$7:$AJ$2004,1,FALSE),"")</f>
        <v/>
      </c>
      <c r="AD643" s="108" t="str">
        <f>IFERROR(VLOOKUP($X643,Prospects!$A$3:$K$281,1,FALSE),"")</f>
        <v>Tristen Lutz</v>
      </c>
      <c r="AE643" s="108" t="str">
        <f>IFERROR(VLOOKUP($X643,Prospects!$A$3:$K$281,9,FALSE),"")</f>
        <v>H</v>
      </c>
      <c r="AF643" s="108">
        <f>IFERROR(VLOOKUP($X643,Prospects!$A$3:$K$281,2,FALSE),"")</f>
        <v>96</v>
      </c>
      <c r="AG643" s="110">
        <f>IFERROR(VLOOKUP($X643,Prospects!$A$3:$K$281,10,FALSE),"")</f>
        <v>69</v>
      </c>
      <c r="AH643" s="110" t="str">
        <f>IFERROR(VLOOKUP($X643,Prospects!$A$3:$K$281,11,FALSE),"")</f>
        <v/>
      </c>
      <c r="AI643" s="110" t="str">
        <f>IFERROR(VLOOKUP($X643,Prospects!$A$3:$K$281,3,FALSE),"")</f>
        <v>OF</v>
      </c>
      <c r="AJ643" s="110">
        <f>IFERROR(VLOOKUP($X643,Prospects!$A$3:$K$281,4,FALSE),"")</f>
        <v>2021</v>
      </c>
      <c r="AK643" s="110">
        <f>IFERROR(VLOOKUP($X643,Prospects!$A$3:$K$281,5,FALSE),"")</f>
        <v>0</v>
      </c>
      <c r="AL643" s="110" t="str">
        <f>IFERROR(VLOOKUP($X643,Prospects!$A$3:$K$281,6,FALSE),"")</f>
        <v>MIL</v>
      </c>
      <c r="AN643" s="108" t="str">
        <f>IFERROR(VLOOKUP($X643,KEEPERS!$A$3:$H$300,1,FALSE),"")</f>
        <v/>
      </c>
      <c r="AO643" s="108" t="str">
        <f>IFERROR(VLOOKUP($X643,KEEPERS!$A$3:$H$300,5,FALSE),"")</f>
        <v/>
      </c>
      <c r="AP643" s="108" t="str">
        <f>IFERROR(VLOOKUP($X643,KEEPERS!$A$3:$H$300,2,FALSE),"")</f>
        <v/>
      </c>
      <c r="AQ643" s="110" t="str">
        <f>IFERROR(VLOOKUP($X643,KEEPERS!$A$3:$H$300,6,FALSE),"")</f>
        <v/>
      </c>
      <c r="AR643" s="110" t="str">
        <f>IFERROR(VLOOKUP($X643,KEEPERS!$A$3:$H$300,7,FALSE),"")</f>
        <v/>
      </c>
      <c r="AT643" s="110" t="str">
        <f>IFERROR(VLOOKUP($X643,HIT!$B$182:$AM$2000,1,FALSE),"")</f>
        <v/>
      </c>
      <c r="AU643" s="407">
        <f>IFERROR(VLOOKUP($X643,HIT!$B$182:$AM$2000,32,FALSE),0)</f>
        <v>0</v>
      </c>
      <c r="AV643" s="407">
        <f>IFERROR(VLOOKUP($X643,HIT!$B$182:$AM$2000,33,FALSE),0)</f>
        <v>0</v>
      </c>
      <c r="AW643" s="110" t="str">
        <f>IFERROR(VLOOKUP($X643,PITCH!$B$182:$AP$2000,1,FALSE),"")</f>
        <v/>
      </c>
      <c r="AX643" s="110">
        <f>IFERROR(VLOOKUP($X643,PITCH!$B$182:$AP$2000,35,FALSE),0)</f>
        <v>0</v>
      </c>
      <c r="AY643" s="110">
        <f>IFERROR(VLOOKUP($X643,PITCH!$B$182:$AP$2000,36,FALSE),0)</f>
        <v>0</v>
      </c>
      <c r="AZ643" s="408">
        <f t="shared" si="59"/>
        <v>0</v>
      </c>
      <c r="BA643" s="408" t="str">
        <f>IF(AZ643&gt;0,RANK(AZ643,AZ$3:AZ1266),"")</f>
        <v/>
      </c>
      <c r="BB643" s="408">
        <f>IFERROR(VLOOKUP($X643,HIT!$B$182:$AP$2000,31,FALSE),0)</f>
        <v>0</v>
      </c>
      <c r="BC643" s="408">
        <f>IFERROR(VLOOKUP($X643,PITCH!$B$182:$AP$2000,34,FALSE),0)</f>
        <v>0</v>
      </c>
      <c r="BE643" s="110" t="str">
        <f>IFERROR(VLOOKUP($X643,OBP!$B$182:$AN$2001,32,FALSE),"")</f>
        <v/>
      </c>
      <c r="BG643" s="110" t="str">
        <f>IFERROR(VLOOKUP($X643,OPS!$B$183:$AL$2002,31,FALSE),"")</f>
        <v/>
      </c>
      <c r="BI643" s="110" t="str">
        <f>IFERROR(VLOOKUP($X643,PITCH!$B$205:$AP$2000,34,FALSE),"")</f>
        <v/>
      </c>
      <c r="BJ643" s="110" t="str">
        <f>IFERROR(VLOOKUP($X643,PITCH!$B$205:$AP$2000,34,FALSE),"")</f>
        <v/>
      </c>
      <c r="BK643" s="110" t="str">
        <f>IFERROR(VLOOKUP($X643,PITCH!$B$205:$AP$2000,34,FALSE),"")</f>
        <v/>
      </c>
    </row>
    <row r="644" spans="1:64" x14ac:dyDescent="0.2">
      <c r="A644">
        <f t="shared" si="55"/>
        <v>72</v>
      </c>
      <c r="B644" s="110" t="s">
        <v>2193</v>
      </c>
      <c r="C644" t="str">
        <f t="shared" si="56"/>
        <v>SDP</v>
      </c>
      <c r="D644" s="209" t="s">
        <v>739</v>
      </c>
      <c r="E644" s="209" t="s">
        <v>739</v>
      </c>
      <c r="T644" s="127">
        <f t="shared" si="54"/>
        <v>642</v>
      </c>
      <c r="U644" s="81" t="str">
        <f t="shared" si="57"/>
        <v>P</v>
      </c>
      <c r="V644" t="str">
        <f>IF(U644="H",COUNTIF($U$3:$U644,"H"),"")</f>
        <v/>
      </c>
      <c r="W644">
        <f>IF(U644="P",COUNTIF($U$3:$U644,"P"),"")</f>
        <v>249</v>
      </c>
      <c r="X644" s="76" t="str">
        <f t="shared" si="58"/>
        <v>Michel Baez</v>
      </c>
      <c r="Y644" t="str">
        <f>IFERROR(VLOOKUP($X644,PITCH!$B$7:$AJ$2004,29,FALSE),"")</f>
        <v/>
      </c>
      <c r="Z644" t="str">
        <f>IFERROR(VLOOKUP($X644,PITCH!$B$7:$AJ$2004,30,FALSE),"")</f>
        <v/>
      </c>
      <c r="AA644" t="str">
        <f>IFERROR(VLOOKUP($X644,PITCH!$B$7:$AJ$2004,31,FALSE),"")</f>
        <v/>
      </c>
      <c r="AB644" t="str">
        <f>IFERROR(VLOOKUP($X644,PITCH!$B$7:$AJ$2004,1,FALSE),"")</f>
        <v/>
      </c>
      <c r="AD644" s="108" t="str">
        <f>IFERROR(VLOOKUP($X644,Prospects!$A$3:$K$281,1,FALSE),"")</f>
        <v>Michel Baez</v>
      </c>
      <c r="AE644" s="108" t="str">
        <f>IFERROR(VLOOKUP($X644,Prospects!$A$3:$K$281,9,FALSE),"")</f>
        <v>P</v>
      </c>
      <c r="AF644" s="108">
        <f>IFERROR(VLOOKUP($X644,Prospects!$A$3:$K$281,2,FALSE),"")</f>
        <v>97</v>
      </c>
      <c r="AG644" s="110" t="str">
        <f>IFERROR(VLOOKUP($X644,Prospects!$A$3:$K$281,10,FALSE),"")</f>
        <v/>
      </c>
      <c r="AH644" s="110">
        <f>IFERROR(VLOOKUP($X644,Prospects!$A$3:$K$281,11,FALSE),"")</f>
        <v>28</v>
      </c>
      <c r="AI644" s="110" t="str">
        <f>IFERROR(VLOOKUP($X644,Prospects!$A$3:$K$281,3,FALSE),"")</f>
        <v>RHP</v>
      </c>
      <c r="AJ644" s="110">
        <f>IFERROR(VLOOKUP($X644,Prospects!$A$3:$K$281,4,FALSE),"")</f>
        <v>2019</v>
      </c>
      <c r="AK644" s="110">
        <f>IFERROR(VLOOKUP($X644,Prospects!$A$3:$K$281,5,FALSE),"")</f>
        <v>0</v>
      </c>
      <c r="AL644" s="110" t="str">
        <f>IFERROR(VLOOKUP($X644,Prospects!$A$3:$K$281,6,FALSE),"")</f>
        <v>SDP</v>
      </c>
      <c r="AN644" s="108" t="str">
        <f>IFERROR(VLOOKUP($X644,KEEPERS!$A$3:$H$300,1,FALSE),"")</f>
        <v/>
      </c>
      <c r="AO644" s="108" t="str">
        <f>IFERROR(VLOOKUP($X644,KEEPERS!$A$3:$H$300,5,FALSE),"")</f>
        <v/>
      </c>
      <c r="AP644" s="108" t="str">
        <f>IFERROR(VLOOKUP($X644,KEEPERS!$A$3:$H$300,2,FALSE),"")</f>
        <v/>
      </c>
      <c r="AQ644" s="110" t="str">
        <f>IFERROR(VLOOKUP($X644,KEEPERS!$A$3:$H$300,6,FALSE),"")</f>
        <v/>
      </c>
      <c r="AR644" s="110" t="str">
        <f>IFERROR(VLOOKUP($X644,KEEPERS!$A$3:$H$300,7,FALSE),"")</f>
        <v/>
      </c>
      <c r="AT644" s="110" t="str">
        <f>IFERROR(VLOOKUP($X644,HIT!$B$182:$AM$2000,1,FALSE),"")</f>
        <v/>
      </c>
      <c r="AU644" s="407">
        <f>IFERROR(VLOOKUP($X644,HIT!$B$182:$AM$2000,32,FALSE),0)</f>
        <v>0</v>
      </c>
      <c r="AV644" s="407">
        <f>IFERROR(VLOOKUP($X644,HIT!$B$182:$AM$2000,33,FALSE),0)</f>
        <v>0</v>
      </c>
      <c r="AW644" s="110" t="str">
        <f>IFERROR(VLOOKUP($X644,PITCH!$B$182:$AP$2000,1,FALSE),"")</f>
        <v/>
      </c>
      <c r="AX644" s="110">
        <f>IFERROR(VLOOKUP($X644,PITCH!$B$182:$AP$2000,35,FALSE),0)</f>
        <v>0</v>
      </c>
      <c r="AY644" s="110">
        <f>IFERROR(VLOOKUP($X644,PITCH!$B$182:$AP$2000,36,FALSE),0)</f>
        <v>0</v>
      </c>
      <c r="AZ644" s="408">
        <f t="shared" si="59"/>
        <v>0</v>
      </c>
      <c r="BA644" s="408" t="str">
        <f>IF(AZ644&gt;0,RANK(AZ644,AZ$3:AZ1267),"")</f>
        <v/>
      </c>
      <c r="BB644" s="408">
        <f>IFERROR(VLOOKUP($X644,HIT!$B$182:$AP$2000,31,FALSE),0)</f>
        <v>0</v>
      </c>
      <c r="BC644" s="408">
        <f>IFERROR(VLOOKUP($X644,PITCH!$B$182:$AP$2000,34,FALSE),0)</f>
        <v>0</v>
      </c>
      <c r="BE644" s="110" t="str">
        <f>IFERROR(VLOOKUP($X644,OBP!$B$182:$AN$2001,32,FALSE),"")</f>
        <v/>
      </c>
      <c r="BG644" s="110" t="str">
        <f>IFERROR(VLOOKUP($X644,OPS!$B$183:$AL$2002,31,FALSE),"")</f>
        <v/>
      </c>
      <c r="BI644" s="110" t="str">
        <f>IFERROR(VLOOKUP($X644,PITCH!$B$205:$AP$2000,34,FALSE),"")</f>
        <v/>
      </c>
      <c r="BJ644" s="110" t="str">
        <f>IFERROR(VLOOKUP($X644,PITCH!$B$205:$AP$2000,34,FALSE),"")</f>
        <v/>
      </c>
      <c r="BK644" s="110" t="str">
        <f>IFERROR(VLOOKUP($X644,PITCH!$B$205:$AP$2000,34,FALSE),"")</f>
        <v/>
      </c>
    </row>
    <row r="645" spans="1:64" x14ac:dyDescent="0.2">
      <c r="A645">
        <f t="shared" si="55"/>
        <v>73</v>
      </c>
      <c r="B645" s="110" t="s">
        <v>3419</v>
      </c>
      <c r="C645" t="str">
        <f t="shared" si="56"/>
        <v>TBR</v>
      </c>
      <c r="D645" s="209" t="s">
        <v>741</v>
      </c>
      <c r="E645" s="209" t="s">
        <v>741</v>
      </c>
      <c r="T645" s="127">
        <f t="shared" si="54"/>
        <v>643</v>
      </c>
      <c r="U645" s="81" t="str">
        <f t="shared" si="57"/>
        <v>P</v>
      </c>
      <c r="V645" t="str">
        <f>IF(U645="H",COUNTIF($U$3:$U645,"H"),"")</f>
        <v/>
      </c>
      <c r="W645">
        <f>IF(U645="P",COUNTIF($U$3:$U645,"P"),"")</f>
        <v>250</v>
      </c>
      <c r="X645" s="76" t="str">
        <f t="shared" si="58"/>
        <v>Matthew Liberatore</v>
      </c>
      <c r="Y645" t="str">
        <f>IFERROR(VLOOKUP($X645,PITCH!$B$7:$AJ$2004,29,FALSE),"")</f>
        <v/>
      </c>
      <c r="Z645" t="str">
        <f>IFERROR(VLOOKUP($X645,PITCH!$B$7:$AJ$2004,30,FALSE),"")</f>
        <v/>
      </c>
      <c r="AA645" t="str">
        <f>IFERROR(VLOOKUP($X645,PITCH!$B$7:$AJ$2004,31,FALSE),"")</f>
        <v/>
      </c>
      <c r="AB645" t="str">
        <f>IFERROR(VLOOKUP($X645,PITCH!$B$7:$AJ$2004,1,FALSE),"")</f>
        <v/>
      </c>
      <c r="AD645" s="108" t="str">
        <f>IFERROR(VLOOKUP($X645,Prospects!$A$3:$K$281,1,FALSE),"")</f>
        <v>Matthew Liberatore</v>
      </c>
      <c r="AE645" s="108" t="str">
        <f>IFERROR(VLOOKUP($X645,Prospects!$A$3:$K$281,9,FALSE),"")</f>
        <v>P</v>
      </c>
      <c r="AF645" s="108">
        <f>IFERROR(VLOOKUP($X645,Prospects!$A$3:$K$281,2,FALSE),"")</f>
        <v>98</v>
      </c>
      <c r="AG645" s="110" t="str">
        <f>IFERROR(VLOOKUP($X645,Prospects!$A$3:$K$281,10,FALSE),"")</f>
        <v/>
      </c>
      <c r="AH645" s="110">
        <f>IFERROR(VLOOKUP($X645,Prospects!$A$3:$K$281,11,FALSE),"")</f>
        <v>29</v>
      </c>
      <c r="AI645" s="110" t="str">
        <f>IFERROR(VLOOKUP($X645,Prospects!$A$3:$K$281,3,FALSE),"")</f>
        <v>LHP</v>
      </c>
      <c r="AJ645" s="110">
        <f>IFERROR(VLOOKUP($X645,Prospects!$A$3:$K$281,4,FALSE),"")</f>
        <v>2022</v>
      </c>
      <c r="AK645" s="110">
        <f>IFERROR(VLOOKUP($X645,Prospects!$A$3:$K$281,5,FALSE),"")</f>
        <v>0</v>
      </c>
      <c r="AL645" s="110" t="str">
        <f>IFERROR(VLOOKUP($X645,Prospects!$A$3:$K$281,6,FALSE),"")</f>
        <v>TBR</v>
      </c>
      <c r="AN645" s="108" t="str">
        <f>IFERROR(VLOOKUP($X645,KEEPERS!$A$3:$H$300,1,FALSE),"")</f>
        <v/>
      </c>
      <c r="AO645" s="108" t="str">
        <f>IFERROR(VLOOKUP($X645,KEEPERS!$A$3:$H$300,5,FALSE),"")</f>
        <v/>
      </c>
      <c r="AP645" s="108" t="str">
        <f>IFERROR(VLOOKUP($X645,KEEPERS!$A$3:$H$300,2,FALSE),"")</f>
        <v/>
      </c>
      <c r="AQ645" s="110" t="str">
        <f>IFERROR(VLOOKUP($X645,KEEPERS!$A$3:$H$300,6,FALSE),"")</f>
        <v/>
      </c>
      <c r="AR645" s="110" t="str">
        <f>IFERROR(VLOOKUP($X645,KEEPERS!$A$3:$H$300,7,FALSE),"")</f>
        <v/>
      </c>
      <c r="AT645" s="110" t="str">
        <f>IFERROR(VLOOKUP($X645,HIT!$B$182:$AM$2000,1,FALSE),"")</f>
        <v/>
      </c>
      <c r="AU645" s="407">
        <f>IFERROR(VLOOKUP($X645,HIT!$B$182:$AM$2000,32,FALSE),0)</f>
        <v>0</v>
      </c>
      <c r="AV645" s="407">
        <f>IFERROR(VLOOKUP($X645,HIT!$B$182:$AM$2000,33,FALSE),0)</f>
        <v>0</v>
      </c>
      <c r="AW645" s="110" t="str">
        <f>IFERROR(VLOOKUP($X645,PITCH!$B$182:$AP$2000,1,FALSE),"")</f>
        <v/>
      </c>
      <c r="AX645" s="110">
        <f>IFERROR(VLOOKUP($X645,PITCH!$B$182:$AP$2000,35,FALSE),0)</f>
        <v>0</v>
      </c>
      <c r="AY645" s="110">
        <f>IFERROR(VLOOKUP($X645,PITCH!$B$182:$AP$2000,36,FALSE),0)</f>
        <v>0</v>
      </c>
      <c r="AZ645" s="408">
        <f t="shared" si="59"/>
        <v>0</v>
      </c>
      <c r="BA645" s="408" t="str">
        <f>IF(AZ645&gt;0,RANK(AZ645,AZ$3:AZ1268),"")</f>
        <v/>
      </c>
      <c r="BB645" s="408">
        <f>IFERROR(VLOOKUP($X645,HIT!$B$182:$AP$2000,31,FALSE),0)</f>
        <v>0</v>
      </c>
      <c r="BC645" s="408">
        <f>IFERROR(VLOOKUP($X645,PITCH!$B$182:$AP$2000,34,FALSE),0)</f>
        <v>0</v>
      </c>
      <c r="BE645" s="110" t="str">
        <f>IFERROR(VLOOKUP($X645,OBP!$B$182:$AN$2001,32,FALSE),"")</f>
        <v/>
      </c>
      <c r="BG645" s="110" t="str">
        <f>IFERROR(VLOOKUP($X645,OPS!$B$183:$AL$2002,31,FALSE),"")</f>
        <v/>
      </c>
      <c r="BI645" s="110" t="str">
        <f>IFERROR(VLOOKUP($X645,PITCH!$B$205:$AP$2000,34,FALSE),"")</f>
        <v/>
      </c>
      <c r="BJ645" s="110" t="str">
        <f>IFERROR(VLOOKUP($X645,PITCH!$B$205:$AP$2000,34,FALSE),"")</f>
        <v/>
      </c>
      <c r="BK645" s="110" t="str">
        <f>IFERROR(VLOOKUP($X645,PITCH!$B$205:$AP$2000,34,FALSE),"")</f>
        <v/>
      </c>
    </row>
    <row r="646" spans="1:64" x14ac:dyDescent="0.2">
      <c r="A646">
        <f t="shared" si="55"/>
        <v>74</v>
      </c>
      <c r="B646" s="110" t="s">
        <v>3420</v>
      </c>
      <c r="C646" t="str">
        <f t="shared" si="56"/>
        <v>KCR</v>
      </c>
      <c r="D646" s="209" t="s">
        <v>739</v>
      </c>
      <c r="E646" s="209" t="s">
        <v>739</v>
      </c>
      <c r="T646" s="127">
        <f t="shared" si="54"/>
        <v>644</v>
      </c>
      <c r="U646" s="81" t="str">
        <f t="shared" si="57"/>
        <v>P</v>
      </c>
      <c r="V646" t="str">
        <f>IF(U646="H",COUNTIF($U$3:$U646,"H"),"")</f>
        <v/>
      </c>
      <c r="W646">
        <f>IF(U646="P",COUNTIF($U$3:$U646,"P"),"")</f>
        <v>251</v>
      </c>
      <c r="X646" s="76" t="str">
        <f t="shared" si="58"/>
        <v>Brady Singer</v>
      </c>
      <c r="Y646" t="str">
        <f>IFERROR(VLOOKUP($X646,PITCH!$B$7:$AJ$2004,29,FALSE),"")</f>
        <v/>
      </c>
      <c r="Z646" t="str">
        <f>IFERROR(VLOOKUP($X646,PITCH!$B$7:$AJ$2004,30,FALSE),"")</f>
        <v/>
      </c>
      <c r="AA646" t="str">
        <f>IFERROR(VLOOKUP($X646,PITCH!$B$7:$AJ$2004,31,FALSE),"")</f>
        <v/>
      </c>
      <c r="AB646" t="str">
        <f>IFERROR(VLOOKUP($X646,PITCH!$B$7:$AJ$2004,1,FALSE),"")</f>
        <v/>
      </c>
      <c r="AD646" s="108" t="str">
        <f>IFERROR(VLOOKUP($X646,Prospects!$A$3:$K$281,1,FALSE),"")</f>
        <v>Brady Singer</v>
      </c>
      <c r="AE646" s="108" t="str">
        <f>IFERROR(VLOOKUP($X646,Prospects!$A$3:$K$281,9,FALSE),"")</f>
        <v>P</v>
      </c>
      <c r="AF646" s="108">
        <f>IFERROR(VLOOKUP($X646,Prospects!$A$3:$K$281,2,FALSE),"")</f>
        <v>99</v>
      </c>
      <c r="AG646" s="110" t="str">
        <f>IFERROR(VLOOKUP($X646,Prospects!$A$3:$K$281,10,FALSE),"")</f>
        <v/>
      </c>
      <c r="AH646" s="110">
        <f>IFERROR(VLOOKUP($X646,Prospects!$A$3:$K$281,11,FALSE),"")</f>
        <v>30</v>
      </c>
      <c r="AI646" s="110" t="str">
        <f>IFERROR(VLOOKUP($X646,Prospects!$A$3:$K$281,3,FALSE),"")</f>
        <v>RHP</v>
      </c>
      <c r="AJ646" s="110">
        <f>IFERROR(VLOOKUP($X646,Prospects!$A$3:$K$281,4,FALSE),"")</f>
        <v>2020</v>
      </c>
      <c r="AK646" s="110">
        <f>IFERROR(VLOOKUP($X646,Prospects!$A$3:$K$281,5,FALSE),"")</f>
        <v>0</v>
      </c>
      <c r="AL646" s="110" t="str">
        <f>IFERROR(VLOOKUP($X646,Prospects!$A$3:$K$281,6,FALSE),"")</f>
        <v>KCR</v>
      </c>
      <c r="AN646" s="108" t="str">
        <f>IFERROR(VLOOKUP($X646,KEEPERS!$A$3:$H$300,1,FALSE),"")</f>
        <v/>
      </c>
      <c r="AO646" s="108" t="str">
        <f>IFERROR(VLOOKUP($X646,KEEPERS!$A$3:$H$300,5,FALSE),"")</f>
        <v/>
      </c>
      <c r="AP646" s="108" t="str">
        <f>IFERROR(VLOOKUP($X646,KEEPERS!$A$3:$H$300,2,FALSE),"")</f>
        <v/>
      </c>
      <c r="AQ646" s="110" t="str">
        <f>IFERROR(VLOOKUP($X646,KEEPERS!$A$3:$H$300,6,FALSE),"")</f>
        <v/>
      </c>
      <c r="AR646" s="110" t="str">
        <f>IFERROR(VLOOKUP($X646,KEEPERS!$A$3:$H$300,7,FALSE),"")</f>
        <v/>
      </c>
      <c r="AT646" s="110" t="str">
        <f>IFERROR(VLOOKUP($X646,HIT!$B$182:$AM$2000,1,FALSE),"")</f>
        <v/>
      </c>
      <c r="AU646" s="407">
        <f>IFERROR(VLOOKUP($X646,HIT!$B$182:$AM$2000,32,FALSE),0)</f>
        <v>0</v>
      </c>
      <c r="AV646" s="407">
        <f>IFERROR(VLOOKUP($X646,HIT!$B$182:$AM$2000,33,FALSE),0)</f>
        <v>0</v>
      </c>
      <c r="AW646" s="110" t="str">
        <f>IFERROR(VLOOKUP($X646,PITCH!$B$182:$AP$2000,1,FALSE),"")</f>
        <v/>
      </c>
      <c r="AX646" s="110">
        <f>IFERROR(VLOOKUP($X646,PITCH!$B$182:$AP$2000,35,FALSE),0)</f>
        <v>0</v>
      </c>
      <c r="AY646" s="110">
        <f>IFERROR(VLOOKUP($X646,PITCH!$B$182:$AP$2000,36,FALSE),0)</f>
        <v>0</v>
      </c>
      <c r="AZ646" s="408">
        <f t="shared" si="59"/>
        <v>0</v>
      </c>
      <c r="BA646" s="408" t="str">
        <f>IF(AZ646&gt;0,RANK(AZ646,AZ$3:AZ1269),"")</f>
        <v/>
      </c>
      <c r="BB646" s="408">
        <f>IFERROR(VLOOKUP($X646,HIT!$B$182:$AP$2000,31,FALSE),0)</f>
        <v>0</v>
      </c>
      <c r="BC646" s="408">
        <f>IFERROR(VLOOKUP($X646,PITCH!$B$182:$AP$2000,34,FALSE),0)</f>
        <v>0</v>
      </c>
      <c r="BE646" s="110" t="str">
        <f>IFERROR(VLOOKUP($X646,OBP!$B$182:$AN$2001,32,FALSE),"")</f>
        <v/>
      </c>
      <c r="BG646" s="110" t="str">
        <f>IFERROR(VLOOKUP($X646,OPS!$B$183:$AL$2002,31,FALSE),"")</f>
        <v/>
      </c>
      <c r="BI646" s="110" t="str">
        <f>IFERROR(VLOOKUP($X646,PITCH!$B$205:$AP$2000,34,FALSE),"")</f>
        <v/>
      </c>
      <c r="BJ646" s="110" t="str">
        <f>IFERROR(VLOOKUP($X646,PITCH!$B$205:$AP$2000,34,FALSE),"")</f>
        <v/>
      </c>
      <c r="BK646" s="110" t="str">
        <f>IFERROR(VLOOKUP($X646,PITCH!$B$205:$AP$2000,34,FALSE),"")</f>
        <v/>
      </c>
    </row>
    <row r="647" spans="1:64" x14ac:dyDescent="0.2">
      <c r="A647">
        <f t="shared" si="55"/>
        <v>75</v>
      </c>
      <c r="B647" s="110" t="s">
        <v>3421</v>
      </c>
      <c r="C647" t="str">
        <f t="shared" si="56"/>
        <v>HOU</v>
      </c>
      <c r="D647" s="209" t="s">
        <v>739</v>
      </c>
      <c r="E647" s="209" t="s">
        <v>739</v>
      </c>
      <c r="T647" s="127">
        <f t="shared" si="54"/>
        <v>645</v>
      </c>
      <c r="U647" s="81" t="str">
        <f t="shared" si="57"/>
        <v>P</v>
      </c>
      <c r="V647" t="str">
        <f>IF(U647="H",COUNTIF($U$3:$U647,"H"),"")</f>
        <v/>
      </c>
      <c r="W647">
        <f>IF(U647="P",COUNTIF($U$3:$U647,"P"),"")</f>
        <v>252</v>
      </c>
      <c r="X647" s="76" t="str">
        <f t="shared" si="58"/>
        <v>Rogelio Armenteros</v>
      </c>
      <c r="Y647">
        <f>IFERROR(VLOOKUP($X647,PITCH!$B$7:$AJ$2004,29,FALSE),"")</f>
        <v>8.6746987951807224</v>
      </c>
      <c r="Z647">
        <f>IFERROR(VLOOKUP($X647,PITCH!$B$7:$AJ$2004,30,FALSE),"")</f>
        <v>4.3373493975903612</v>
      </c>
      <c r="AA647">
        <f>IFERROR(VLOOKUP($X647,PITCH!$B$7:$AJ$2004,31,FALSE),"")</f>
        <v>4.3373493975903612</v>
      </c>
      <c r="AB647" t="str">
        <f>IFERROR(VLOOKUP($X647,PITCH!$B$7:$AJ$2004,1,FALSE),"")</f>
        <v>Rogelio Armenteros</v>
      </c>
      <c r="AD647" s="108" t="str">
        <f>IFERROR(VLOOKUP($X647,Prospects!$A$3:$K$281,1,FALSE),"")</f>
        <v>Rogelio Armenteros</v>
      </c>
      <c r="AE647" s="108" t="str">
        <f>IFERROR(VLOOKUP($X647,Prospects!$A$3:$K$281,9,FALSE),"")</f>
        <v>P</v>
      </c>
      <c r="AF647" s="108">
        <f>IFERROR(VLOOKUP($X647,Prospects!$A$3:$K$281,2,FALSE),"")</f>
        <v>100</v>
      </c>
      <c r="AG647" s="110" t="str">
        <f>IFERROR(VLOOKUP($X647,Prospects!$A$3:$K$281,10,FALSE),"")</f>
        <v/>
      </c>
      <c r="AH647" s="110">
        <f>IFERROR(VLOOKUP($X647,Prospects!$A$3:$K$281,11,FALSE),"")</f>
        <v>31</v>
      </c>
      <c r="AI647" s="110" t="str">
        <f>IFERROR(VLOOKUP($X647,Prospects!$A$3:$K$281,3,FALSE),"")</f>
        <v>RHP</v>
      </c>
      <c r="AJ647" s="110">
        <f>IFERROR(VLOOKUP($X647,Prospects!$A$3:$K$281,4,FALSE),"")</f>
        <v>2019</v>
      </c>
      <c r="AK647" s="110">
        <f>IFERROR(VLOOKUP($X647,Prospects!$A$3:$K$281,5,FALSE),"")</f>
        <v>0</v>
      </c>
      <c r="AL647" s="110" t="str">
        <f>IFERROR(VLOOKUP($X647,Prospects!$A$3:$K$281,6,FALSE),"")</f>
        <v>HOU</v>
      </c>
      <c r="AN647" s="108" t="str">
        <f>IFERROR(VLOOKUP($X647,KEEPERS!$A$3:$H$300,1,FALSE),"")</f>
        <v/>
      </c>
      <c r="AO647" s="108" t="str">
        <f>IFERROR(VLOOKUP($X647,KEEPERS!$A$3:$H$300,5,FALSE),"")</f>
        <v/>
      </c>
      <c r="AP647" s="108" t="str">
        <f>IFERROR(VLOOKUP($X647,KEEPERS!$A$3:$H$300,2,FALSE),"")</f>
        <v/>
      </c>
      <c r="AQ647" s="110" t="str">
        <f>IFERROR(VLOOKUP($X647,KEEPERS!$A$3:$H$300,6,FALSE),"")</f>
        <v/>
      </c>
      <c r="AR647" s="110" t="str">
        <f>IFERROR(VLOOKUP($X647,KEEPERS!$A$3:$H$300,7,FALSE),"")</f>
        <v/>
      </c>
      <c r="AT647" s="110" t="str">
        <f>IFERROR(VLOOKUP($X647,HIT!$B$182:$AM$2000,1,FALSE),"")</f>
        <v/>
      </c>
      <c r="AU647" s="407">
        <f>IFERROR(VLOOKUP($X647,HIT!$B$182:$AM$2000,32,FALSE),0)</f>
        <v>0</v>
      </c>
      <c r="AV647" s="407">
        <f>IFERROR(VLOOKUP($X647,HIT!$B$182:$AM$2000,33,FALSE),0)</f>
        <v>0</v>
      </c>
      <c r="AW647" s="110" t="str">
        <f>IFERROR(VLOOKUP($X647,PITCH!$B$182:$AP$2000,1,FALSE),"")</f>
        <v>Rogelio Armenteros</v>
      </c>
      <c r="AX647" s="110">
        <f>IFERROR(VLOOKUP($X647,PITCH!$B$182:$AP$2000,35,FALSE),0)</f>
        <v>17.900000000000002</v>
      </c>
      <c r="AY647" s="110">
        <f>IFERROR(VLOOKUP($X647,PITCH!$B$182:$AP$2000,36,FALSE),0)</f>
        <v>0</v>
      </c>
      <c r="AZ647" s="408">
        <f t="shared" si="59"/>
        <v>17.900000000000002</v>
      </c>
      <c r="BA647" s="408">
        <f>IF(AZ647&gt;0,RANK(AZ647,AZ$3:AZ1270),"")</f>
        <v>592</v>
      </c>
      <c r="BB647" s="408">
        <f>IFERROR(VLOOKUP($X647,HIT!$B$182:$AP$2000,31,FALSE),0)</f>
        <v>0</v>
      </c>
      <c r="BC647" s="408">
        <f ca="1">IFERROR(VLOOKUP($X647,PITCH!$B$182:$AP$2000,34,FALSE),0)</f>
        <v>241</v>
      </c>
      <c r="BE647" s="110" t="str">
        <f>IFERROR(VLOOKUP($X647,OBP!$B$182:$AN$2001,32,FALSE),"")</f>
        <v/>
      </c>
      <c r="BG647" s="110" t="str">
        <f>IFERROR(VLOOKUP($X647,OPS!$B$183:$AL$2002,31,FALSE),"")</f>
        <v/>
      </c>
      <c r="BI647" s="110">
        <f ca="1">IFERROR(VLOOKUP($X647,PITCH!$B$205:$AP$2000,34,FALSE),"")</f>
        <v>241</v>
      </c>
      <c r="BJ647" s="110">
        <f ca="1">IFERROR(VLOOKUP($X647,PITCH!$B$205:$AP$2000,34,FALSE),"")</f>
        <v>241</v>
      </c>
      <c r="BK647" s="110">
        <f ca="1">IFERROR(VLOOKUP($X647,PITCH!$B$205:$AP$2000,34,FALSE),"")</f>
        <v>241</v>
      </c>
    </row>
    <row r="648" spans="1:64" x14ac:dyDescent="0.2">
      <c r="U648" s="81"/>
      <c r="Y648"/>
      <c r="Z648"/>
      <c r="AD648" s="108"/>
      <c r="AE648" s="108"/>
      <c r="AF648" s="108"/>
      <c r="AG648" s="110"/>
      <c r="AH648" s="110"/>
      <c r="AI648" s="110"/>
      <c r="AJ648" s="110"/>
      <c r="AK648" s="110"/>
      <c r="AL648" s="110"/>
      <c r="AN648" s="108"/>
      <c r="AO648" s="108"/>
      <c r="AP648" s="108"/>
      <c r="AQ648" s="110"/>
      <c r="AR648" s="110"/>
      <c r="AT648" s="110"/>
      <c r="AU648" s="407"/>
      <c r="AV648" s="407"/>
      <c r="AW648" s="110"/>
      <c r="AX648" s="110"/>
      <c r="AY648" s="110"/>
      <c r="AZ648" s="408"/>
      <c r="BA648" s="408"/>
      <c r="BB648" s="408"/>
      <c r="BC648" s="408"/>
      <c r="BE648" s="110" t="str">
        <f>IFERROR(VLOOKUP($X648,OBP!$B$182:$AN$2001,32,FALSE),"")</f>
        <v/>
      </c>
      <c r="BG648" s="110"/>
      <c r="BI648" s="110"/>
      <c r="BJ648" s="110"/>
      <c r="BK648" s="110"/>
    </row>
    <row r="649" spans="1:64" x14ac:dyDescent="0.2">
      <c r="U649" s="81"/>
      <c r="Y649"/>
      <c r="Z649"/>
      <c r="AD649" s="108"/>
      <c r="AE649" s="108"/>
      <c r="AF649" s="108"/>
      <c r="AG649" s="110"/>
      <c r="AH649" s="110"/>
      <c r="AI649" s="110"/>
      <c r="AJ649" s="110"/>
      <c r="AK649" s="110"/>
      <c r="AL649" s="110"/>
      <c r="AN649" s="108"/>
      <c r="AO649" s="108"/>
      <c r="AP649" s="108"/>
      <c r="AQ649" s="110"/>
      <c r="AR649" s="110"/>
      <c r="AT649" s="110"/>
      <c r="AU649" s="407"/>
      <c r="AV649" s="407"/>
      <c r="AW649" s="110"/>
      <c r="AX649" s="110"/>
      <c r="AY649" s="110"/>
      <c r="AZ649" s="408"/>
      <c r="BA649" s="408"/>
      <c r="BB649" s="408"/>
      <c r="BC649" s="408"/>
      <c r="BE649" s="110" t="str">
        <f>IFERROR(VLOOKUP($X649,OBP!$B$182:$AN$2001,32,FALSE),"")</f>
        <v/>
      </c>
      <c r="BG649" s="110"/>
      <c r="BI649" s="110"/>
      <c r="BJ649" s="110"/>
      <c r="BK649" s="110"/>
    </row>
    <row r="650" spans="1:64" x14ac:dyDescent="0.2">
      <c r="AT650" s="110"/>
      <c r="AU650" s="407"/>
      <c r="AV650" s="407"/>
      <c r="AW650" s="110"/>
      <c r="AX650" s="110"/>
      <c r="AY650" s="110"/>
      <c r="AZ650" s="408"/>
      <c r="BA650" s="408"/>
      <c r="BB650" s="408"/>
      <c r="BC650" s="408"/>
      <c r="BE650" s="110" t="str">
        <f>IFERROR(VLOOKUP($X650,OBP!$B$182:$AN$2001,32,FALSE),"")</f>
        <v/>
      </c>
      <c r="BG650" s="110" t="str">
        <f>IFERROR(VLOOKUP($X650,OPS!$B$183:$AL$2002,31,FALSE),"")</f>
        <v/>
      </c>
      <c r="BI650" s="110" t="str">
        <f>IFERROR(VLOOKUP($X650,PITCH!$B$205:$AP$2000,34,FALSE),"")</f>
        <v/>
      </c>
      <c r="BJ650" s="110" t="str">
        <f>IFERROR(VLOOKUP($X650,PITCH!$B$205:$AP$2000,34,FALSE),"")</f>
        <v/>
      </c>
      <c r="BK650" s="110" t="str">
        <f>IFERROR(VLOOKUP($X650,PITCH!$B$205:$AP$2000,34,FALSE),"")</f>
        <v/>
      </c>
      <c r="BL650"/>
    </row>
    <row r="651" spans="1:64" x14ac:dyDescent="0.2">
      <c r="AT651" s="110"/>
      <c r="AU651" s="407"/>
      <c r="AV651" s="407"/>
      <c r="AW651" s="110"/>
      <c r="AX651" s="110"/>
      <c r="AY651" s="110"/>
      <c r="AZ651" s="408"/>
      <c r="BA651" s="408"/>
      <c r="BB651" s="408"/>
      <c r="BC651" s="408"/>
      <c r="BE651" s="110" t="str">
        <f>IFERROR(VLOOKUP($X651,OBP!$B$182:$AN$2001,32,FALSE),"")</f>
        <v/>
      </c>
      <c r="BG651" s="110" t="str">
        <f>IFERROR(VLOOKUP($X651,OPS!$B$183:$AL$2002,31,FALSE),"")</f>
        <v/>
      </c>
      <c r="BI651" s="110" t="str">
        <f>IFERROR(VLOOKUP($X651,PITCH!$B$205:$AP$2000,34,FALSE),"")</f>
        <v/>
      </c>
      <c r="BJ651" s="110" t="str">
        <f>IFERROR(VLOOKUP($X651,PITCH!$B$205:$AP$2000,34,FALSE),"")</f>
        <v/>
      </c>
      <c r="BK651" s="110" t="str">
        <f>IFERROR(VLOOKUP($X651,PITCH!$B$205:$AP$2000,34,FALSE),"")</f>
        <v/>
      </c>
      <c r="BL651"/>
    </row>
    <row r="652" spans="1:64" x14ac:dyDescent="0.2">
      <c r="AT652" s="110"/>
      <c r="AU652" s="407"/>
      <c r="AV652" s="407"/>
      <c r="AW652" s="110"/>
      <c r="AX652" s="110"/>
      <c r="AY652" s="110"/>
      <c r="AZ652" s="408"/>
      <c r="BA652" s="408"/>
      <c r="BB652" s="408"/>
      <c r="BC652" s="408"/>
      <c r="BE652" s="110" t="str">
        <f>IFERROR(VLOOKUP($X652,OBP!$B$182:$AN$2001,32,FALSE),"")</f>
        <v/>
      </c>
      <c r="BG652" s="110" t="str">
        <f>IFERROR(VLOOKUP($X652,OPS!$B$183:$AL$2002,31,FALSE),"")</f>
        <v/>
      </c>
      <c r="BI652" s="110" t="str">
        <f>IFERROR(VLOOKUP($X652,PITCH!$B$205:$AP$2000,34,FALSE),"")</f>
        <v/>
      </c>
      <c r="BJ652" s="110" t="str">
        <f>IFERROR(VLOOKUP($X652,PITCH!$B$205:$AP$2000,34,FALSE),"")</f>
        <v/>
      </c>
      <c r="BK652" s="110" t="str">
        <f>IFERROR(VLOOKUP($X652,PITCH!$B$205:$AP$2000,34,FALSE),"")</f>
        <v/>
      </c>
      <c r="BL652"/>
    </row>
    <row r="653" spans="1:64" x14ac:dyDescent="0.2">
      <c r="AT653" s="110"/>
      <c r="AU653" s="407"/>
      <c r="AV653" s="407"/>
      <c r="AW653" s="110"/>
      <c r="AX653" s="110"/>
      <c r="AY653" s="110"/>
      <c r="AZ653" s="408"/>
      <c r="BA653" s="408"/>
      <c r="BB653" s="408"/>
      <c r="BC653" s="408"/>
      <c r="BE653" s="110" t="str">
        <f>IFERROR(VLOOKUP($X653,OBP!$B$182:$AN$2001,32,FALSE),"")</f>
        <v/>
      </c>
      <c r="BG653" s="110" t="str">
        <f>IFERROR(VLOOKUP($X653,OPS!$B$183:$AL$2002,31,FALSE),"")</f>
        <v/>
      </c>
      <c r="BI653" s="110" t="str">
        <f>IFERROR(VLOOKUP($X653,PITCH!$B$205:$AP$2000,34,FALSE),"")</f>
        <v/>
      </c>
      <c r="BJ653" s="110" t="str">
        <f>IFERROR(VLOOKUP($X653,PITCH!$B$205:$AP$2000,34,FALSE),"")</f>
        <v/>
      </c>
      <c r="BK653" s="110" t="str">
        <f>IFERROR(VLOOKUP($X653,PITCH!$B$205:$AP$2000,34,FALSE),"")</f>
        <v/>
      </c>
      <c r="BL653"/>
    </row>
    <row r="654" spans="1:64" x14ac:dyDescent="0.2">
      <c r="X654"/>
      <c r="Y654"/>
      <c r="Z654"/>
      <c r="AC654"/>
      <c r="AM654"/>
      <c r="AS654"/>
      <c r="AT654" s="110"/>
      <c r="AU654" s="407"/>
      <c r="AV654" s="407"/>
      <c r="AW654" s="110"/>
      <c r="AX654" s="110"/>
      <c r="AY654" s="110"/>
      <c r="AZ654" s="408"/>
      <c r="BA654" s="408"/>
      <c r="BB654" s="408"/>
      <c r="BC654" s="408"/>
      <c r="BE654" s="110" t="str">
        <f>IFERROR(VLOOKUP($X654,OBP!$B$182:$AN$2001,32,FALSE),"")</f>
        <v/>
      </c>
      <c r="BG654" s="110" t="str">
        <f>IFERROR(VLOOKUP($X654,OPS!$B$183:$AL$2002,31,FALSE),"")</f>
        <v/>
      </c>
      <c r="BI654" s="110" t="str">
        <f>IFERROR(VLOOKUP($X654,PITCH!$B$205:$AP$2000,34,FALSE),"")</f>
        <v/>
      </c>
      <c r="BJ654" s="110" t="str">
        <f>IFERROR(VLOOKUP($X654,PITCH!$B$205:$AP$2000,34,FALSE),"")</f>
        <v/>
      </c>
      <c r="BK654" s="110" t="str">
        <f>IFERROR(VLOOKUP($X654,PITCH!$B$205:$AP$2000,34,FALSE),"")</f>
        <v/>
      </c>
      <c r="BL654"/>
    </row>
  </sheetData>
  <conditionalFormatting sqref="B1:B626">
    <cfRule type="duplicateValues" dxfId="24" priority="255"/>
  </conditionalFormatting>
  <conditionalFormatting sqref="B627:B647">
    <cfRule type="duplicateValues" dxfId="23" priority="370"/>
  </conditionalFormatting>
  <pageMargins left="0.7" right="0.7" top="0.75" bottom="0.75" header="0.3" footer="0.3"/>
  <pageSetup orientation="portrait" horizontalDpi="4294967293" verticalDpi="4294967293" r:id="rId1"/>
  <drawing r:id="rId2"/>
  <legacyDrawing r:id="rId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59C66-0CEA-44CF-9F30-3118C6BE0D1E}">
  <sheetPr codeName="Sheet19">
    <tabColor rgb="FFFFFF00"/>
  </sheetPr>
  <dimension ref="A1:BA1392"/>
  <sheetViews>
    <sheetView zoomScale="85" zoomScaleNormal="85" workbookViewId="0">
      <selection activeCell="AA2" sqref="AA2"/>
    </sheetView>
    <sheetView topLeftCell="J1" workbookViewId="1">
      <selection activeCell="AE182" sqref="AE182:AE795"/>
    </sheetView>
  </sheetViews>
  <sheetFormatPr defaultRowHeight="12.75" outlineLevelRow="1" outlineLevelCol="1" x14ac:dyDescent="0.2"/>
  <cols>
    <col min="1" max="1" width="53.7109375" bestFit="1" customWidth="1"/>
    <col min="2" max="4" width="81.140625" bestFit="1" customWidth="1"/>
    <col min="5" max="5" width="13.140625" bestFit="1" customWidth="1"/>
    <col min="6" max="6" width="16" bestFit="1" customWidth="1"/>
    <col min="7" max="9" width="4.140625" bestFit="1" customWidth="1"/>
    <col min="10" max="10" width="6.140625" bestFit="1" customWidth="1"/>
    <col min="11" max="11" width="5.140625" bestFit="1" customWidth="1"/>
    <col min="12" max="12" width="6.140625" bestFit="1" customWidth="1"/>
    <col min="13" max="13" width="5.140625" bestFit="1" customWidth="1"/>
    <col min="14" max="15" width="6.140625" bestFit="1" customWidth="1"/>
    <col min="16" max="16" width="5.140625" bestFit="1" customWidth="1"/>
    <col min="17" max="17" width="4.140625" bestFit="1" customWidth="1"/>
    <col min="18" max="20" width="6.140625" bestFit="1" customWidth="1"/>
    <col min="21" max="21" width="5.140625" bestFit="1" customWidth="1"/>
    <col min="22" max="23" width="4.140625" bestFit="1" customWidth="1"/>
    <col min="24" max="24" width="5.140625" bestFit="1" customWidth="1"/>
    <col min="25" max="28" width="6.140625" bestFit="1" customWidth="1"/>
    <col min="29" max="29" width="5" customWidth="1" outlineLevel="1"/>
    <col min="30" max="30" width="5.140625" customWidth="1" outlineLevel="1"/>
    <col min="31" max="31" width="6.5703125" customWidth="1"/>
    <col min="32" max="32" width="6.42578125" customWidth="1"/>
    <col min="33" max="35" width="9.140625" style="134"/>
    <col min="36" max="38" width="0" hidden="1" customWidth="1" outlineLevel="1"/>
    <col min="39" max="39" width="9.140625" collapsed="1"/>
  </cols>
  <sheetData>
    <row r="1" spans="1:53" x14ac:dyDescent="0.2">
      <c r="A1" s="216" t="s">
        <v>2860</v>
      </c>
      <c r="B1">
        <v>1</v>
      </c>
      <c r="C1">
        <f>B1+1</f>
        <v>2</v>
      </c>
      <c r="D1">
        <f t="shared" ref="D1:V1" si="0">C1+1</f>
        <v>3</v>
      </c>
      <c r="E1">
        <f t="shared" si="0"/>
        <v>4</v>
      </c>
      <c r="F1">
        <f t="shared" si="0"/>
        <v>5</v>
      </c>
      <c r="G1">
        <f t="shared" si="0"/>
        <v>6</v>
      </c>
      <c r="H1">
        <f t="shared" si="0"/>
        <v>7</v>
      </c>
      <c r="I1">
        <f t="shared" si="0"/>
        <v>8</v>
      </c>
      <c r="J1">
        <f t="shared" si="0"/>
        <v>9</v>
      </c>
      <c r="K1">
        <f t="shared" si="0"/>
        <v>10</v>
      </c>
      <c r="L1">
        <f t="shared" si="0"/>
        <v>11</v>
      </c>
      <c r="M1">
        <f t="shared" si="0"/>
        <v>12</v>
      </c>
      <c r="N1">
        <f t="shared" si="0"/>
        <v>13</v>
      </c>
      <c r="O1">
        <f t="shared" si="0"/>
        <v>14</v>
      </c>
      <c r="P1">
        <f t="shared" si="0"/>
        <v>15</v>
      </c>
      <c r="Q1">
        <f t="shared" si="0"/>
        <v>16</v>
      </c>
      <c r="R1">
        <f t="shared" si="0"/>
        <v>17</v>
      </c>
      <c r="S1">
        <f t="shared" si="0"/>
        <v>18</v>
      </c>
      <c r="T1">
        <f t="shared" si="0"/>
        <v>19</v>
      </c>
      <c r="U1">
        <f t="shared" si="0"/>
        <v>20</v>
      </c>
      <c r="V1">
        <f t="shared" si="0"/>
        <v>21</v>
      </c>
      <c r="W1">
        <f t="shared" ref="W1" si="1">V1+1</f>
        <v>22</v>
      </c>
      <c r="X1">
        <f t="shared" ref="X1" si="2">W1+1</f>
        <v>23</v>
      </c>
      <c r="Y1">
        <f t="shared" ref="Y1" si="3">X1+1</f>
        <v>24</v>
      </c>
      <c r="Z1">
        <f t="shared" ref="Z1" si="4">Y1+1</f>
        <v>25</v>
      </c>
      <c r="AA1">
        <f t="shared" ref="AA1" si="5">Z1+1</f>
        <v>26</v>
      </c>
      <c r="AB1">
        <f t="shared" ref="AB1" si="6">AA1+1</f>
        <v>27</v>
      </c>
      <c r="AC1">
        <f t="shared" ref="AC1" si="7">AB1+1</f>
        <v>28</v>
      </c>
      <c r="AD1">
        <f t="shared" ref="AD1" si="8">AC1+1</f>
        <v>29</v>
      </c>
      <c r="AE1">
        <f t="shared" ref="AE1" si="9">AD1+1</f>
        <v>30</v>
      </c>
      <c r="AF1">
        <f t="shared" ref="AF1" si="10">AE1+1</f>
        <v>31</v>
      </c>
      <c r="AG1" s="134">
        <f t="shared" ref="AG1" si="11">AF1+1</f>
        <v>32</v>
      </c>
      <c r="AH1" s="134">
        <f t="shared" ref="AH1" si="12">AG1+1</f>
        <v>33</v>
      </c>
      <c r="AI1" s="134">
        <f t="shared" ref="AI1" si="13">AH1+1</f>
        <v>34</v>
      </c>
    </row>
    <row r="2" spans="1:53" x14ac:dyDescent="0.2">
      <c r="A2" t="s">
        <v>689</v>
      </c>
    </row>
    <row r="3" spans="1:53" hidden="1" outlineLevel="1" x14ac:dyDescent="0.2">
      <c r="A3" t="s">
        <v>816</v>
      </c>
      <c r="AJ3">
        <v>7.4</v>
      </c>
      <c r="BA3" t="str">
        <f>IF(AZ3&gt;0,RANK(AZ3,AZ$3:AZ666),"")</f>
        <v/>
      </c>
    </row>
    <row r="4" spans="1:53" hidden="1" outlineLevel="1" x14ac:dyDescent="0.2">
      <c r="A4" t="s">
        <v>817</v>
      </c>
      <c r="AJ4">
        <v>7.4</v>
      </c>
    </row>
    <row r="5" spans="1:53" hidden="1" outlineLevel="1" x14ac:dyDescent="0.2">
      <c r="A5" t="s">
        <v>818</v>
      </c>
      <c r="AJ5">
        <v>7.4</v>
      </c>
    </row>
    <row r="6" spans="1:53" hidden="1" outlineLevel="1" x14ac:dyDescent="0.2">
      <c r="A6" t="s">
        <v>819</v>
      </c>
      <c r="AJ6">
        <v>7.4</v>
      </c>
    </row>
    <row r="7" spans="1:53" hidden="1" outlineLevel="1" x14ac:dyDescent="0.2">
      <c r="A7" t="s">
        <v>820</v>
      </c>
      <c r="AJ7">
        <v>7.4</v>
      </c>
    </row>
    <row r="8" spans="1:53" hidden="1" outlineLevel="1" x14ac:dyDescent="0.2">
      <c r="A8" t="s">
        <v>821</v>
      </c>
      <c r="AJ8">
        <v>7.4</v>
      </c>
    </row>
    <row r="9" spans="1:53" hidden="1" outlineLevel="1" x14ac:dyDescent="0.2">
      <c r="A9" t="s">
        <v>822</v>
      </c>
      <c r="AJ9">
        <v>7.4</v>
      </c>
    </row>
    <row r="10" spans="1:53" hidden="1" outlineLevel="1" x14ac:dyDescent="0.2">
      <c r="A10" t="s">
        <v>823</v>
      </c>
      <c r="AJ10">
        <v>7.4</v>
      </c>
    </row>
    <row r="11" spans="1:53" hidden="1" outlineLevel="1" x14ac:dyDescent="0.2">
      <c r="A11" t="s">
        <v>3462</v>
      </c>
      <c r="AJ11">
        <v>7.4</v>
      </c>
    </row>
    <row r="12" spans="1:53" hidden="1" outlineLevel="1" x14ac:dyDescent="0.2">
      <c r="A12" t="s">
        <v>3463</v>
      </c>
      <c r="AJ12">
        <v>7.4</v>
      </c>
    </row>
    <row r="13" spans="1:53" hidden="1" outlineLevel="1" x14ac:dyDescent="0.2">
      <c r="A13" t="s">
        <v>825</v>
      </c>
      <c r="AJ13">
        <v>7.4</v>
      </c>
    </row>
    <row r="14" spans="1:53" hidden="1" outlineLevel="1" x14ac:dyDescent="0.2">
      <c r="A14" t="s">
        <v>2278</v>
      </c>
      <c r="AJ14">
        <v>7.4</v>
      </c>
    </row>
    <row r="15" spans="1:53" hidden="1" outlineLevel="1" x14ac:dyDescent="0.2">
      <c r="A15" t="s">
        <v>826</v>
      </c>
      <c r="AJ15">
        <v>7.4</v>
      </c>
    </row>
    <row r="16" spans="1:53" hidden="1" outlineLevel="1" x14ac:dyDescent="0.2">
      <c r="A16" t="s">
        <v>2279</v>
      </c>
      <c r="AJ16">
        <v>7.4</v>
      </c>
    </row>
    <row r="17" spans="1:36" hidden="1" outlineLevel="1" x14ac:dyDescent="0.2">
      <c r="A17" t="s">
        <v>3464</v>
      </c>
      <c r="AJ17">
        <v>7.4</v>
      </c>
    </row>
    <row r="18" spans="1:36" hidden="1" outlineLevel="1" x14ac:dyDescent="0.2">
      <c r="A18" t="s">
        <v>828</v>
      </c>
      <c r="AJ18">
        <v>7.4</v>
      </c>
    </row>
    <row r="19" spans="1:36" hidden="1" outlineLevel="1" x14ac:dyDescent="0.2">
      <c r="A19" t="s">
        <v>22</v>
      </c>
      <c r="AJ19">
        <v>7.4</v>
      </c>
    </row>
    <row r="20" spans="1:36" hidden="1" outlineLevel="1" x14ac:dyDescent="0.2">
      <c r="A20" t="s">
        <v>3465</v>
      </c>
      <c r="AJ20">
        <v>7.4</v>
      </c>
    </row>
    <row r="21" spans="1:36" hidden="1" outlineLevel="1" x14ac:dyDescent="0.2">
      <c r="A21" t="s">
        <v>3466</v>
      </c>
      <c r="AJ21">
        <v>7.4</v>
      </c>
    </row>
    <row r="22" spans="1:36" hidden="1" outlineLevel="1" x14ac:dyDescent="0.2">
      <c r="A22" t="s">
        <v>3467</v>
      </c>
      <c r="AJ22">
        <v>7.4</v>
      </c>
    </row>
    <row r="23" spans="1:36" hidden="1" outlineLevel="1" x14ac:dyDescent="0.2">
      <c r="A23" t="s">
        <v>2280</v>
      </c>
      <c r="AJ23">
        <v>7.4</v>
      </c>
    </row>
    <row r="24" spans="1:36" hidden="1" outlineLevel="1" x14ac:dyDescent="0.2">
      <c r="A24" t="s">
        <v>832</v>
      </c>
      <c r="AJ24">
        <v>7.4</v>
      </c>
    </row>
    <row r="25" spans="1:36" hidden="1" outlineLevel="1" x14ac:dyDescent="0.2">
      <c r="A25" t="s">
        <v>831</v>
      </c>
      <c r="AJ25">
        <v>7.4</v>
      </c>
    </row>
    <row r="26" spans="1:36" hidden="1" outlineLevel="1" x14ac:dyDescent="0.2">
      <c r="A26" t="s">
        <v>2281</v>
      </c>
      <c r="AJ26">
        <v>7.4</v>
      </c>
    </row>
    <row r="27" spans="1:36" hidden="1" outlineLevel="1" x14ac:dyDescent="0.2">
      <c r="A27" t="s">
        <v>827</v>
      </c>
      <c r="AJ27">
        <v>7.4</v>
      </c>
    </row>
    <row r="28" spans="1:36" hidden="1" outlineLevel="1" x14ac:dyDescent="0.2">
      <c r="A28" t="s">
        <v>830</v>
      </c>
      <c r="AJ28">
        <v>7.4</v>
      </c>
    </row>
    <row r="29" spans="1:36" hidden="1" outlineLevel="1" x14ac:dyDescent="0.2">
      <c r="A29" t="s">
        <v>824</v>
      </c>
      <c r="AJ29">
        <v>7.4</v>
      </c>
    </row>
    <row r="30" spans="1:36" hidden="1" outlineLevel="1" x14ac:dyDescent="0.2">
      <c r="A30" t="s">
        <v>3468</v>
      </c>
      <c r="AJ30">
        <v>7.4</v>
      </c>
    </row>
    <row r="31" spans="1:36" hidden="1" outlineLevel="1" x14ac:dyDescent="0.2">
      <c r="A31" t="s">
        <v>2918</v>
      </c>
      <c r="AJ31">
        <v>7.4</v>
      </c>
    </row>
    <row r="32" spans="1:36" hidden="1" outlineLevel="1" x14ac:dyDescent="0.2">
      <c r="A32" t="s">
        <v>835</v>
      </c>
      <c r="AJ32">
        <v>7.4</v>
      </c>
    </row>
    <row r="33" spans="1:36" hidden="1" outlineLevel="1" x14ac:dyDescent="0.2">
      <c r="A33" t="s">
        <v>3469</v>
      </c>
      <c r="AJ33">
        <v>7.4</v>
      </c>
    </row>
    <row r="34" spans="1:36" hidden="1" outlineLevel="1" x14ac:dyDescent="0.2">
      <c r="A34" t="s">
        <v>3470</v>
      </c>
      <c r="AJ34">
        <v>7.4</v>
      </c>
    </row>
    <row r="35" spans="1:36" hidden="1" outlineLevel="1" x14ac:dyDescent="0.2">
      <c r="A35" t="s">
        <v>3471</v>
      </c>
      <c r="AJ35">
        <v>7.4</v>
      </c>
    </row>
    <row r="36" spans="1:36" hidden="1" outlineLevel="1" x14ac:dyDescent="0.2">
      <c r="A36" t="s">
        <v>3472</v>
      </c>
      <c r="AJ36">
        <v>7.4</v>
      </c>
    </row>
    <row r="37" spans="1:36" hidden="1" outlineLevel="1" x14ac:dyDescent="0.2">
      <c r="A37" t="s">
        <v>829</v>
      </c>
      <c r="AJ37">
        <v>7.4</v>
      </c>
    </row>
    <row r="38" spans="1:36" hidden="1" outlineLevel="1" x14ac:dyDescent="0.2">
      <c r="A38" t="s">
        <v>2282</v>
      </c>
      <c r="AJ38">
        <v>7.4</v>
      </c>
    </row>
    <row r="39" spans="1:36" hidden="1" outlineLevel="1" x14ac:dyDescent="0.2">
      <c r="A39" t="s">
        <v>2283</v>
      </c>
      <c r="AJ39">
        <v>7.4</v>
      </c>
    </row>
    <row r="40" spans="1:36" hidden="1" outlineLevel="1" x14ac:dyDescent="0.2">
      <c r="A40" t="s">
        <v>2284</v>
      </c>
      <c r="AJ40">
        <v>7.4</v>
      </c>
    </row>
    <row r="41" spans="1:36" hidden="1" outlineLevel="1" x14ac:dyDescent="0.2">
      <c r="A41" t="s">
        <v>3473</v>
      </c>
      <c r="AJ41">
        <v>7.4</v>
      </c>
    </row>
    <row r="42" spans="1:36" hidden="1" outlineLevel="1" x14ac:dyDescent="0.2">
      <c r="A42" t="s">
        <v>3474</v>
      </c>
      <c r="AJ42">
        <v>7.4</v>
      </c>
    </row>
    <row r="43" spans="1:36" hidden="1" outlineLevel="1" x14ac:dyDescent="0.2">
      <c r="A43" t="s">
        <v>3475</v>
      </c>
      <c r="AJ43">
        <v>7.4</v>
      </c>
    </row>
    <row r="44" spans="1:36" hidden="1" outlineLevel="1" x14ac:dyDescent="0.2">
      <c r="A44" t="s">
        <v>3476</v>
      </c>
      <c r="AJ44">
        <v>7.4</v>
      </c>
    </row>
    <row r="45" spans="1:36" hidden="1" outlineLevel="1" x14ac:dyDescent="0.2">
      <c r="A45" t="s">
        <v>3477</v>
      </c>
      <c r="AJ45">
        <v>7.4</v>
      </c>
    </row>
    <row r="46" spans="1:36" hidden="1" outlineLevel="1" x14ac:dyDescent="0.2">
      <c r="A46" t="s">
        <v>3478</v>
      </c>
      <c r="AJ46">
        <v>7.4</v>
      </c>
    </row>
    <row r="47" spans="1:36" hidden="1" outlineLevel="1" x14ac:dyDescent="0.2">
      <c r="A47" t="s">
        <v>2285</v>
      </c>
      <c r="AJ47">
        <v>7.4</v>
      </c>
    </row>
    <row r="48" spans="1:36" hidden="1" outlineLevel="1" x14ac:dyDescent="0.2">
      <c r="A48" t="s">
        <v>2286</v>
      </c>
      <c r="AJ48">
        <v>7.4</v>
      </c>
    </row>
    <row r="49" spans="1:36" hidden="1" outlineLevel="1" x14ac:dyDescent="0.2">
      <c r="A49" t="s">
        <v>834</v>
      </c>
      <c r="AJ49">
        <v>7.4</v>
      </c>
    </row>
    <row r="50" spans="1:36" hidden="1" outlineLevel="1" x14ac:dyDescent="0.2">
      <c r="A50" t="s">
        <v>22</v>
      </c>
      <c r="AJ50">
        <v>7.4</v>
      </c>
    </row>
    <row r="51" spans="1:36" hidden="1" outlineLevel="1" x14ac:dyDescent="0.2">
      <c r="A51" t="s">
        <v>3479</v>
      </c>
      <c r="AJ51">
        <v>7.4</v>
      </c>
    </row>
    <row r="52" spans="1:36" hidden="1" outlineLevel="1" x14ac:dyDescent="0.2">
      <c r="A52" t="s">
        <v>3480</v>
      </c>
      <c r="AJ52">
        <v>7.4</v>
      </c>
    </row>
    <row r="53" spans="1:36" hidden="1" outlineLevel="1" x14ac:dyDescent="0.2">
      <c r="A53" t="s">
        <v>834</v>
      </c>
      <c r="AJ53">
        <v>7.4</v>
      </c>
    </row>
    <row r="54" spans="1:36" hidden="1" outlineLevel="1" x14ac:dyDescent="0.2">
      <c r="A54" t="s">
        <v>22</v>
      </c>
      <c r="AJ54">
        <v>7.4</v>
      </c>
    </row>
    <row r="55" spans="1:36" hidden="1" outlineLevel="1" x14ac:dyDescent="0.2">
      <c r="A55" t="s">
        <v>3481</v>
      </c>
      <c r="AJ55">
        <v>7.4</v>
      </c>
    </row>
    <row r="56" spans="1:36" hidden="1" outlineLevel="1" x14ac:dyDescent="0.2">
      <c r="A56" t="s">
        <v>834</v>
      </c>
      <c r="AJ56">
        <v>7.4</v>
      </c>
    </row>
    <row r="57" spans="1:36" hidden="1" outlineLevel="1" x14ac:dyDescent="0.2">
      <c r="A57" t="s">
        <v>22</v>
      </c>
      <c r="AJ57">
        <v>7.4</v>
      </c>
    </row>
    <row r="58" spans="1:36" hidden="1" outlineLevel="1" x14ac:dyDescent="0.2">
      <c r="A58" t="s">
        <v>3482</v>
      </c>
      <c r="AJ58">
        <v>7.4</v>
      </c>
    </row>
    <row r="59" spans="1:36" hidden="1" outlineLevel="1" x14ac:dyDescent="0.2">
      <c r="A59" t="s">
        <v>834</v>
      </c>
      <c r="AJ59">
        <v>7.4</v>
      </c>
    </row>
    <row r="60" spans="1:36" hidden="1" outlineLevel="1" x14ac:dyDescent="0.2">
      <c r="A60" t="s">
        <v>22</v>
      </c>
      <c r="AJ60">
        <v>7.4</v>
      </c>
    </row>
    <row r="61" spans="1:36" hidden="1" outlineLevel="1" x14ac:dyDescent="0.2">
      <c r="A61" t="s">
        <v>940</v>
      </c>
      <c r="AJ61">
        <v>7.4</v>
      </c>
    </row>
    <row r="62" spans="1:36" hidden="1" outlineLevel="1" x14ac:dyDescent="0.2">
      <c r="A62" t="s">
        <v>834</v>
      </c>
      <c r="AJ62">
        <v>7.4</v>
      </c>
    </row>
    <row r="63" spans="1:36" hidden="1" outlineLevel="1" x14ac:dyDescent="0.2">
      <c r="A63" t="s">
        <v>22</v>
      </c>
      <c r="AJ63">
        <v>7.4</v>
      </c>
    </row>
    <row r="64" spans="1:36" hidden="1" outlineLevel="1" x14ac:dyDescent="0.2">
      <c r="A64" t="s">
        <v>941</v>
      </c>
      <c r="AJ64">
        <v>7.4</v>
      </c>
    </row>
    <row r="65" spans="1:36" hidden="1" outlineLevel="1" x14ac:dyDescent="0.2">
      <c r="A65" t="s">
        <v>834</v>
      </c>
      <c r="AJ65">
        <v>7.4</v>
      </c>
    </row>
    <row r="66" spans="1:36" hidden="1" outlineLevel="1" x14ac:dyDescent="0.2">
      <c r="A66" t="s">
        <v>22</v>
      </c>
      <c r="AJ66">
        <v>7.4</v>
      </c>
    </row>
    <row r="67" spans="1:36" hidden="1" outlineLevel="1" x14ac:dyDescent="0.2">
      <c r="A67" t="s">
        <v>2884</v>
      </c>
      <c r="AJ67">
        <v>7.4</v>
      </c>
    </row>
    <row r="68" spans="1:36" hidden="1" outlineLevel="1" x14ac:dyDescent="0.2">
      <c r="A68" t="s">
        <v>2287</v>
      </c>
      <c r="AJ68">
        <v>7.4</v>
      </c>
    </row>
    <row r="69" spans="1:36" hidden="1" outlineLevel="1" x14ac:dyDescent="0.2">
      <c r="A69" t="s">
        <v>2288</v>
      </c>
      <c r="AJ69">
        <v>7.4</v>
      </c>
    </row>
    <row r="70" spans="1:36" hidden="1" outlineLevel="1" x14ac:dyDescent="0.2">
      <c r="A70" t="s">
        <v>2289</v>
      </c>
      <c r="AJ70">
        <v>7.4</v>
      </c>
    </row>
    <row r="71" spans="1:36" hidden="1" outlineLevel="1" x14ac:dyDescent="0.2">
      <c r="A71" t="s">
        <v>2290</v>
      </c>
      <c r="AJ71">
        <v>7.4</v>
      </c>
    </row>
    <row r="72" spans="1:36" hidden="1" outlineLevel="1" x14ac:dyDescent="0.2">
      <c r="A72" t="s">
        <v>2291</v>
      </c>
      <c r="AJ72">
        <v>7.4</v>
      </c>
    </row>
    <row r="73" spans="1:36" hidden="1" outlineLevel="1" x14ac:dyDescent="0.2">
      <c r="A73" t="s">
        <v>2292</v>
      </c>
      <c r="AJ73">
        <v>7.4</v>
      </c>
    </row>
    <row r="74" spans="1:36" hidden="1" outlineLevel="1" x14ac:dyDescent="0.2">
      <c r="A74" t="s">
        <v>2293</v>
      </c>
      <c r="AJ74">
        <v>7.4</v>
      </c>
    </row>
    <row r="75" spans="1:36" hidden="1" outlineLevel="1" x14ac:dyDescent="0.2">
      <c r="A75" t="s">
        <v>2294</v>
      </c>
      <c r="AJ75">
        <v>7.4</v>
      </c>
    </row>
    <row r="76" spans="1:36" hidden="1" outlineLevel="1" x14ac:dyDescent="0.2">
      <c r="A76" t="s">
        <v>2295</v>
      </c>
      <c r="AJ76">
        <v>7.4</v>
      </c>
    </row>
    <row r="77" spans="1:36" hidden="1" outlineLevel="1" x14ac:dyDescent="0.2">
      <c r="A77" t="s">
        <v>2296</v>
      </c>
      <c r="AJ77">
        <v>7.4</v>
      </c>
    </row>
    <row r="78" spans="1:36" hidden="1" outlineLevel="1" x14ac:dyDescent="0.2">
      <c r="A78" t="s">
        <v>2297</v>
      </c>
      <c r="AJ78">
        <v>7.4</v>
      </c>
    </row>
    <row r="79" spans="1:36" hidden="1" outlineLevel="1" x14ac:dyDescent="0.2">
      <c r="A79" t="s">
        <v>2298</v>
      </c>
      <c r="AJ79">
        <v>7.4</v>
      </c>
    </row>
    <row r="80" spans="1:36" hidden="1" outlineLevel="1" x14ac:dyDescent="0.2">
      <c r="A80" t="s">
        <v>2299</v>
      </c>
      <c r="AJ80">
        <v>7.4</v>
      </c>
    </row>
    <row r="81" spans="1:36" hidden="1" outlineLevel="1" x14ac:dyDescent="0.2">
      <c r="A81" t="s">
        <v>2300</v>
      </c>
      <c r="AJ81">
        <v>7.4</v>
      </c>
    </row>
    <row r="82" spans="1:36" hidden="1" outlineLevel="1" x14ac:dyDescent="0.2">
      <c r="A82" t="s">
        <v>2301</v>
      </c>
      <c r="AJ82">
        <v>7.4</v>
      </c>
    </row>
    <row r="83" spans="1:36" hidden="1" outlineLevel="1" x14ac:dyDescent="0.2">
      <c r="A83" t="s">
        <v>2302</v>
      </c>
      <c r="AJ83">
        <v>7.4</v>
      </c>
    </row>
    <row r="84" spans="1:36" hidden="1" outlineLevel="1" x14ac:dyDescent="0.2">
      <c r="A84" t="s">
        <v>2303</v>
      </c>
      <c r="AJ84">
        <v>7.4</v>
      </c>
    </row>
    <row r="85" spans="1:36" hidden="1" outlineLevel="1" x14ac:dyDescent="0.2">
      <c r="A85" t="s">
        <v>2305</v>
      </c>
      <c r="AJ85">
        <v>7.4</v>
      </c>
    </row>
    <row r="86" spans="1:36" hidden="1" outlineLevel="1" x14ac:dyDescent="0.2">
      <c r="A86" t="s">
        <v>2304</v>
      </c>
      <c r="AJ86">
        <v>7.4</v>
      </c>
    </row>
    <row r="87" spans="1:36" hidden="1" outlineLevel="1" x14ac:dyDescent="0.2">
      <c r="A87" t="s">
        <v>2306</v>
      </c>
      <c r="AJ87">
        <v>7.4</v>
      </c>
    </row>
    <row r="88" spans="1:36" hidden="1" outlineLevel="1" x14ac:dyDescent="0.2">
      <c r="A88" t="s">
        <v>2307</v>
      </c>
      <c r="AJ88">
        <v>7.4</v>
      </c>
    </row>
    <row r="89" spans="1:36" hidden="1" outlineLevel="1" x14ac:dyDescent="0.2">
      <c r="A89" t="s">
        <v>2308</v>
      </c>
      <c r="AJ89">
        <v>7.4</v>
      </c>
    </row>
    <row r="90" spans="1:36" hidden="1" outlineLevel="1" x14ac:dyDescent="0.2">
      <c r="A90" t="s">
        <v>2309</v>
      </c>
      <c r="AJ90">
        <v>7.4</v>
      </c>
    </row>
    <row r="91" spans="1:36" hidden="1" outlineLevel="1" x14ac:dyDescent="0.2">
      <c r="A91" t="s">
        <v>2310</v>
      </c>
      <c r="AJ91">
        <v>7.4</v>
      </c>
    </row>
    <row r="92" spans="1:36" hidden="1" outlineLevel="1" x14ac:dyDescent="0.2">
      <c r="A92" t="s">
        <v>2311</v>
      </c>
      <c r="AJ92">
        <v>7.4</v>
      </c>
    </row>
    <row r="93" spans="1:36" hidden="1" outlineLevel="1" x14ac:dyDescent="0.2">
      <c r="A93" t="s">
        <v>2312</v>
      </c>
      <c r="AJ93">
        <v>7.4</v>
      </c>
    </row>
    <row r="94" spans="1:36" hidden="1" outlineLevel="1" x14ac:dyDescent="0.2">
      <c r="A94" t="s">
        <v>2313</v>
      </c>
      <c r="AJ94">
        <v>7.4</v>
      </c>
    </row>
    <row r="95" spans="1:36" hidden="1" outlineLevel="1" x14ac:dyDescent="0.2">
      <c r="A95" t="s">
        <v>2314</v>
      </c>
      <c r="AJ95">
        <v>7.4</v>
      </c>
    </row>
    <row r="96" spans="1:36" hidden="1" outlineLevel="1" x14ac:dyDescent="0.2">
      <c r="A96" t="s">
        <v>2315</v>
      </c>
      <c r="AJ96">
        <v>7.4</v>
      </c>
    </row>
    <row r="97" spans="1:36" hidden="1" outlineLevel="1" x14ac:dyDescent="0.2">
      <c r="A97" t="s">
        <v>2316</v>
      </c>
      <c r="AJ97">
        <v>7.4</v>
      </c>
    </row>
    <row r="98" spans="1:36" hidden="1" outlineLevel="1" x14ac:dyDescent="0.2">
      <c r="A98" t="s">
        <v>2317</v>
      </c>
      <c r="AJ98">
        <v>7.4</v>
      </c>
    </row>
    <row r="99" spans="1:36" hidden="1" outlineLevel="1" x14ac:dyDescent="0.2">
      <c r="A99" t="s">
        <v>2318</v>
      </c>
      <c r="AJ99">
        <v>7.4</v>
      </c>
    </row>
    <row r="100" spans="1:36" hidden="1" outlineLevel="1" x14ac:dyDescent="0.2">
      <c r="A100" t="s">
        <v>2319</v>
      </c>
      <c r="AJ100">
        <v>7.4</v>
      </c>
    </row>
    <row r="101" spans="1:36" hidden="1" outlineLevel="1" x14ac:dyDescent="0.2">
      <c r="A101" t="s">
        <v>2320</v>
      </c>
      <c r="AJ101">
        <v>7.4</v>
      </c>
    </row>
    <row r="102" spans="1:36" hidden="1" outlineLevel="1" x14ac:dyDescent="0.2">
      <c r="A102" t="s">
        <v>2321</v>
      </c>
      <c r="AJ102">
        <v>7.4</v>
      </c>
    </row>
    <row r="103" spans="1:36" hidden="1" outlineLevel="1" x14ac:dyDescent="0.2">
      <c r="A103" t="s">
        <v>2322</v>
      </c>
      <c r="AJ103">
        <v>7.4</v>
      </c>
    </row>
    <row r="104" spans="1:36" hidden="1" outlineLevel="1" x14ac:dyDescent="0.2">
      <c r="A104" t="s">
        <v>2323</v>
      </c>
      <c r="AJ104">
        <v>7.4</v>
      </c>
    </row>
    <row r="105" spans="1:36" hidden="1" outlineLevel="1" x14ac:dyDescent="0.2">
      <c r="A105" t="s">
        <v>836</v>
      </c>
      <c r="AJ105">
        <v>7.4</v>
      </c>
    </row>
    <row r="106" spans="1:36" hidden="1" outlineLevel="1" collapsed="1" x14ac:dyDescent="0.2">
      <c r="A106" t="s">
        <v>2324</v>
      </c>
      <c r="AJ106">
        <v>7.4</v>
      </c>
    </row>
    <row r="107" spans="1:36" hidden="1" outlineLevel="1" x14ac:dyDescent="0.2">
      <c r="A107" t="s">
        <v>2325</v>
      </c>
      <c r="AJ107">
        <v>7.4</v>
      </c>
    </row>
    <row r="108" spans="1:36" hidden="1" outlineLevel="1" x14ac:dyDescent="0.2">
      <c r="A108" t="s">
        <v>837</v>
      </c>
      <c r="AJ108">
        <v>7.4</v>
      </c>
    </row>
    <row r="109" spans="1:36" hidden="1" outlineLevel="1" x14ac:dyDescent="0.2">
      <c r="A109" t="s">
        <v>2326</v>
      </c>
      <c r="AJ109">
        <v>7.4</v>
      </c>
    </row>
    <row r="110" spans="1:36" hidden="1" outlineLevel="1" x14ac:dyDescent="0.2">
      <c r="A110" t="s">
        <v>3483</v>
      </c>
      <c r="AJ110">
        <v>7.4</v>
      </c>
    </row>
    <row r="111" spans="1:36" hidden="1" outlineLevel="1" x14ac:dyDescent="0.2">
      <c r="A111" t="s">
        <v>1479</v>
      </c>
      <c r="AJ111">
        <v>7.4</v>
      </c>
    </row>
    <row r="112" spans="1:36" hidden="1" outlineLevel="1" x14ac:dyDescent="0.2">
      <c r="A112" t="s">
        <v>2327</v>
      </c>
      <c r="AJ112">
        <v>7.4</v>
      </c>
    </row>
    <row r="113" spans="1:36" hidden="1" outlineLevel="1" x14ac:dyDescent="0.2">
      <c r="A113" t="s">
        <v>2328</v>
      </c>
      <c r="AJ113">
        <v>7.4</v>
      </c>
    </row>
    <row r="114" spans="1:36" hidden="1" outlineLevel="1" x14ac:dyDescent="0.2">
      <c r="A114" t="s">
        <v>2329</v>
      </c>
      <c r="AJ114">
        <v>7.4</v>
      </c>
    </row>
    <row r="115" spans="1:36" hidden="1" outlineLevel="1" x14ac:dyDescent="0.2">
      <c r="A115" t="s">
        <v>2330</v>
      </c>
      <c r="AJ115">
        <v>7.4</v>
      </c>
    </row>
    <row r="116" spans="1:36" hidden="1" outlineLevel="1" x14ac:dyDescent="0.2">
      <c r="A116" t="s">
        <v>2331</v>
      </c>
      <c r="AJ116">
        <v>7.4</v>
      </c>
    </row>
    <row r="117" spans="1:36" hidden="1" outlineLevel="1" x14ac:dyDescent="0.2">
      <c r="A117" t="s">
        <v>837</v>
      </c>
      <c r="AJ117">
        <v>7.4</v>
      </c>
    </row>
    <row r="118" spans="1:36" hidden="1" outlineLevel="1" x14ac:dyDescent="0.2">
      <c r="A118" t="s">
        <v>2332</v>
      </c>
      <c r="AJ118">
        <v>7.4</v>
      </c>
    </row>
    <row r="119" spans="1:36" hidden="1" outlineLevel="1" x14ac:dyDescent="0.2">
      <c r="A119" t="s">
        <v>2333</v>
      </c>
      <c r="AJ119">
        <v>7.4</v>
      </c>
    </row>
    <row r="120" spans="1:36" hidden="1" outlineLevel="1" x14ac:dyDescent="0.2">
      <c r="A120" t="s">
        <v>2334</v>
      </c>
      <c r="AJ120">
        <v>7.4</v>
      </c>
    </row>
    <row r="121" spans="1:36" hidden="1" outlineLevel="1" x14ac:dyDescent="0.2">
      <c r="A121" t="s">
        <v>2335</v>
      </c>
      <c r="AJ121">
        <v>7.4</v>
      </c>
    </row>
    <row r="122" spans="1:36" hidden="1" outlineLevel="1" x14ac:dyDescent="0.2">
      <c r="A122" t="s">
        <v>1478</v>
      </c>
      <c r="AJ122">
        <v>7.4</v>
      </c>
    </row>
    <row r="123" spans="1:36" hidden="1" outlineLevel="1" x14ac:dyDescent="0.2">
      <c r="A123" t="s">
        <v>2336</v>
      </c>
      <c r="AJ123">
        <v>7.4</v>
      </c>
    </row>
    <row r="124" spans="1:36" hidden="1" outlineLevel="1" x14ac:dyDescent="0.2">
      <c r="A124" t="s">
        <v>942</v>
      </c>
      <c r="AJ124">
        <v>7.4</v>
      </c>
    </row>
    <row r="125" spans="1:36" hidden="1" outlineLevel="1" x14ac:dyDescent="0.2">
      <c r="A125" t="s">
        <v>943</v>
      </c>
      <c r="AJ125">
        <v>7.4</v>
      </c>
    </row>
    <row r="126" spans="1:36" hidden="1" outlineLevel="1" x14ac:dyDescent="0.2">
      <c r="A126" t="s">
        <v>944</v>
      </c>
      <c r="AJ126">
        <v>7.4</v>
      </c>
    </row>
    <row r="127" spans="1:36" hidden="1" outlineLevel="1" x14ac:dyDescent="0.2">
      <c r="A127" t="s">
        <v>2337</v>
      </c>
      <c r="AJ127">
        <v>7.4</v>
      </c>
    </row>
    <row r="128" spans="1:36" hidden="1" outlineLevel="1" x14ac:dyDescent="0.2">
      <c r="A128" t="s">
        <v>2338</v>
      </c>
      <c r="AJ128">
        <v>7.4</v>
      </c>
    </row>
    <row r="129" spans="1:36" hidden="1" outlineLevel="1" x14ac:dyDescent="0.2">
      <c r="A129" t="s">
        <v>2339</v>
      </c>
      <c r="AJ129">
        <v>7.4</v>
      </c>
    </row>
    <row r="130" spans="1:36" hidden="1" outlineLevel="1" x14ac:dyDescent="0.2">
      <c r="A130" t="s">
        <v>2340</v>
      </c>
      <c r="AJ130">
        <v>7.4</v>
      </c>
    </row>
    <row r="131" spans="1:36" hidden="1" outlineLevel="1" x14ac:dyDescent="0.2">
      <c r="A131" t="s">
        <v>2341</v>
      </c>
      <c r="AJ131">
        <v>7.4</v>
      </c>
    </row>
    <row r="132" spans="1:36" hidden="1" outlineLevel="1" x14ac:dyDescent="0.2">
      <c r="A132" t="s">
        <v>2342</v>
      </c>
      <c r="AJ132">
        <v>7.4</v>
      </c>
    </row>
    <row r="133" spans="1:36" hidden="1" outlineLevel="1" x14ac:dyDescent="0.2">
      <c r="A133" t="s">
        <v>3484</v>
      </c>
      <c r="AJ133">
        <v>7.4</v>
      </c>
    </row>
    <row r="134" spans="1:36" hidden="1" outlineLevel="1" x14ac:dyDescent="0.2">
      <c r="A134" t="s">
        <v>2343</v>
      </c>
      <c r="AJ134">
        <v>7.4</v>
      </c>
    </row>
    <row r="135" spans="1:36" hidden="1" outlineLevel="1" x14ac:dyDescent="0.2">
      <c r="A135" t="s">
        <v>2344</v>
      </c>
      <c r="AJ135">
        <v>7.4</v>
      </c>
    </row>
    <row r="136" spans="1:36" hidden="1" outlineLevel="1" x14ac:dyDescent="0.2">
      <c r="A136" t="s">
        <v>2345</v>
      </c>
      <c r="AJ136">
        <v>7.4</v>
      </c>
    </row>
    <row r="137" spans="1:36" hidden="1" outlineLevel="1" x14ac:dyDescent="0.2">
      <c r="A137" t="s">
        <v>945</v>
      </c>
      <c r="AJ137">
        <v>7.4</v>
      </c>
    </row>
    <row r="138" spans="1:36" hidden="1" outlineLevel="1" x14ac:dyDescent="0.2">
      <c r="A138" t="s">
        <v>946</v>
      </c>
      <c r="AJ138">
        <v>7.4</v>
      </c>
    </row>
    <row r="139" spans="1:36" hidden="1" outlineLevel="1" x14ac:dyDescent="0.2">
      <c r="A139" t="s">
        <v>947</v>
      </c>
      <c r="AJ139">
        <v>7.4</v>
      </c>
    </row>
    <row r="140" spans="1:36" hidden="1" outlineLevel="1" x14ac:dyDescent="0.2">
      <c r="A140" t="s">
        <v>948</v>
      </c>
      <c r="AJ140">
        <v>7.4</v>
      </c>
    </row>
    <row r="141" spans="1:36" hidden="1" outlineLevel="1" x14ac:dyDescent="0.2">
      <c r="A141" t="s">
        <v>949</v>
      </c>
      <c r="AJ141">
        <v>7.4</v>
      </c>
    </row>
    <row r="142" spans="1:36" hidden="1" outlineLevel="1" x14ac:dyDescent="0.2">
      <c r="A142" t="s">
        <v>2346</v>
      </c>
      <c r="AJ142">
        <v>7.4</v>
      </c>
    </row>
    <row r="143" spans="1:36" hidden="1" outlineLevel="1" x14ac:dyDescent="0.2">
      <c r="A143" t="s">
        <v>2347</v>
      </c>
      <c r="AJ143">
        <v>7.4</v>
      </c>
    </row>
    <row r="144" spans="1:36" hidden="1" outlineLevel="1" x14ac:dyDescent="0.2">
      <c r="A144" t="s">
        <v>834</v>
      </c>
      <c r="AJ144">
        <v>7.4</v>
      </c>
    </row>
    <row r="145" spans="1:36" hidden="1" outlineLevel="1" x14ac:dyDescent="0.2">
      <c r="A145" t="s">
        <v>2348</v>
      </c>
      <c r="AJ145">
        <v>7.4</v>
      </c>
    </row>
    <row r="146" spans="1:36" hidden="1" outlineLevel="1" x14ac:dyDescent="0.2">
      <c r="A146" t="s">
        <v>3485</v>
      </c>
      <c r="AJ146">
        <v>7.4</v>
      </c>
    </row>
    <row r="147" spans="1:36" hidden="1" outlineLevel="1" x14ac:dyDescent="0.2">
      <c r="A147" t="s">
        <v>827</v>
      </c>
      <c r="AJ147">
        <v>7.4</v>
      </c>
    </row>
    <row r="148" spans="1:36" hidden="1" outlineLevel="1" x14ac:dyDescent="0.2">
      <c r="A148" t="s">
        <v>840</v>
      </c>
      <c r="AJ148">
        <v>7.4</v>
      </c>
    </row>
    <row r="149" spans="1:36" hidden="1" outlineLevel="1" x14ac:dyDescent="0.2">
      <c r="A149" t="s">
        <v>2349</v>
      </c>
      <c r="AJ149">
        <v>7.4</v>
      </c>
    </row>
    <row r="150" spans="1:36" hidden="1" outlineLevel="1" x14ac:dyDescent="0.2">
      <c r="A150" t="s">
        <v>838</v>
      </c>
      <c r="AJ150">
        <v>7.4</v>
      </c>
    </row>
    <row r="151" spans="1:36" hidden="1" outlineLevel="1" x14ac:dyDescent="0.2">
      <c r="A151" t="s">
        <v>841</v>
      </c>
      <c r="AJ151">
        <v>7.4</v>
      </c>
    </row>
    <row r="152" spans="1:36" hidden="1" outlineLevel="1" x14ac:dyDescent="0.2">
      <c r="A152" t="s">
        <v>842</v>
      </c>
      <c r="AJ152">
        <v>7.4</v>
      </c>
    </row>
    <row r="153" spans="1:36" hidden="1" outlineLevel="1" x14ac:dyDescent="0.2">
      <c r="A153" t="s">
        <v>2350</v>
      </c>
      <c r="AJ153">
        <v>7.4</v>
      </c>
    </row>
    <row r="154" spans="1:36" hidden="1" outlineLevel="1" x14ac:dyDescent="0.2">
      <c r="A154" t="s">
        <v>3486</v>
      </c>
      <c r="AJ154">
        <v>7.4</v>
      </c>
    </row>
    <row r="155" spans="1:36" hidden="1" outlineLevel="1" x14ac:dyDescent="0.2">
      <c r="A155" t="s">
        <v>839</v>
      </c>
      <c r="AJ155">
        <v>7.4</v>
      </c>
    </row>
    <row r="156" spans="1:36" hidden="1" outlineLevel="1" x14ac:dyDescent="0.2">
      <c r="A156" t="s">
        <v>2351</v>
      </c>
      <c r="AJ156">
        <v>7.4</v>
      </c>
    </row>
    <row r="157" spans="1:36" hidden="1" outlineLevel="1" x14ac:dyDescent="0.2">
      <c r="A157" t="s">
        <v>843</v>
      </c>
      <c r="AJ157">
        <v>7.4</v>
      </c>
    </row>
    <row r="158" spans="1:36" hidden="1" outlineLevel="1" x14ac:dyDescent="0.2">
      <c r="A158" t="s">
        <v>844</v>
      </c>
      <c r="AJ158">
        <v>7.4</v>
      </c>
    </row>
    <row r="159" spans="1:36" hidden="1" outlineLevel="1" x14ac:dyDescent="0.2">
      <c r="A159" t="s">
        <v>845</v>
      </c>
      <c r="AJ159">
        <v>7.4</v>
      </c>
    </row>
    <row r="160" spans="1:36" hidden="1" outlineLevel="1" x14ac:dyDescent="0.2">
      <c r="A160" t="s">
        <v>3487</v>
      </c>
      <c r="AJ160">
        <v>7.4</v>
      </c>
    </row>
    <row r="161" spans="1:36" hidden="1" outlineLevel="1" x14ac:dyDescent="0.2">
      <c r="A161" t="s">
        <v>3488</v>
      </c>
      <c r="AJ161">
        <v>7.4</v>
      </c>
    </row>
    <row r="162" spans="1:36" hidden="1" outlineLevel="1" x14ac:dyDescent="0.2">
      <c r="A162" t="s">
        <v>3489</v>
      </c>
      <c r="AJ162">
        <v>7.4</v>
      </c>
    </row>
    <row r="163" spans="1:36" hidden="1" outlineLevel="1" x14ac:dyDescent="0.2">
      <c r="A163" t="s">
        <v>3490</v>
      </c>
      <c r="AJ163">
        <v>7.4</v>
      </c>
    </row>
    <row r="164" spans="1:36" hidden="1" outlineLevel="1" x14ac:dyDescent="0.2">
      <c r="A164" t="s">
        <v>3491</v>
      </c>
      <c r="AJ164">
        <v>7.4</v>
      </c>
    </row>
    <row r="165" spans="1:36" hidden="1" outlineLevel="1" x14ac:dyDescent="0.2">
      <c r="A165" t="s">
        <v>950</v>
      </c>
      <c r="AJ165">
        <v>7.4</v>
      </c>
    </row>
    <row r="166" spans="1:36" hidden="1" outlineLevel="1" x14ac:dyDescent="0.2">
      <c r="A166" t="s">
        <v>3492</v>
      </c>
      <c r="AJ166">
        <v>7.4</v>
      </c>
    </row>
    <row r="167" spans="1:36" hidden="1" outlineLevel="1" x14ac:dyDescent="0.2">
      <c r="A167" t="s">
        <v>3700</v>
      </c>
      <c r="AJ167">
        <v>7.4</v>
      </c>
    </row>
    <row r="168" spans="1:36" collapsed="1" x14ac:dyDescent="0.2">
      <c r="A168" t="s">
        <v>3493</v>
      </c>
    </row>
    <row r="170" spans="1:36" x14ac:dyDescent="0.2">
      <c r="A170" t="s">
        <v>3725</v>
      </c>
    </row>
    <row r="172" spans="1:36" x14ac:dyDescent="0.2">
      <c r="A172" t="s">
        <v>2651</v>
      </c>
      <c r="B172" t="s">
        <v>847</v>
      </c>
      <c r="C172" t="s">
        <v>848</v>
      </c>
      <c r="D172" t="s">
        <v>849</v>
      </c>
    </row>
    <row r="173" spans="1:36" x14ac:dyDescent="0.2">
      <c r="A173" t="s">
        <v>2652</v>
      </c>
      <c r="B173" t="s">
        <v>2655</v>
      </c>
      <c r="C173" t="s">
        <v>2655</v>
      </c>
      <c r="D173" t="s">
        <v>2656</v>
      </c>
    </row>
    <row r="174" spans="1:36" x14ac:dyDescent="0.2">
      <c r="A174" t="s">
        <v>2653</v>
      </c>
    </row>
    <row r="175" spans="1:36" x14ac:dyDescent="0.2">
      <c r="A175" t="s">
        <v>2654</v>
      </c>
    </row>
    <row r="177" spans="1:38" x14ac:dyDescent="0.2">
      <c r="A177" t="s">
        <v>2657</v>
      </c>
    </row>
    <row r="179" spans="1:38" ht="13.5" thickBot="1" x14ac:dyDescent="0.25">
      <c r="A179" t="s">
        <v>951</v>
      </c>
      <c r="B179" t="s">
        <v>952</v>
      </c>
      <c r="C179" t="s">
        <v>953</v>
      </c>
      <c r="D179" t="s">
        <v>954</v>
      </c>
    </row>
    <row r="180" spans="1:38" ht="13.5" thickBot="1" x14ac:dyDescent="0.25">
      <c r="A180" t="s">
        <v>955</v>
      </c>
      <c r="AE180" s="587" t="s">
        <v>3712</v>
      </c>
      <c r="AF180" s="588"/>
      <c r="AG180" s="241" t="s">
        <v>3693</v>
      </c>
      <c r="AH180" s="241"/>
      <c r="AI180" s="241"/>
    </row>
    <row r="181" spans="1:38" ht="15.75" x14ac:dyDescent="0.25">
      <c r="A181" t="s">
        <v>23</v>
      </c>
      <c r="B181" t="s">
        <v>85</v>
      </c>
      <c r="C181" t="s">
        <v>88</v>
      </c>
      <c r="D181" t="s">
        <v>2658</v>
      </c>
      <c r="E181" t="s">
        <v>142</v>
      </c>
      <c r="F181" t="s">
        <v>143</v>
      </c>
      <c r="G181" t="s">
        <v>680</v>
      </c>
      <c r="H181" t="s">
        <v>855</v>
      </c>
      <c r="I181" t="s">
        <v>82</v>
      </c>
      <c r="J181" t="s">
        <v>89</v>
      </c>
      <c r="K181" t="s">
        <v>90</v>
      </c>
      <c r="L181" t="s">
        <v>91</v>
      </c>
      <c r="M181" t="s">
        <v>92</v>
      </c>
      <c r="N181" t="s">
        <v>420</v>
      </c>
      <c r="O181" t="s">
        <v>112</v>
      </c>
      <c r="P181" t="s">
        <v>118</v>
      </c>
      <c r="Q181" t="s">
        <v>116</v>
      </c>
      <c r="R181" t="s">
        <v>2</v>
      </c>
      <c r="S181" t="s">
        <v>852</v>
      </c>
      <c r="T181" t="s">
        <v>686</v>
      </c>
      <c r="U181" t="s">
        <v>853</v>
      </c>
      <c r="V181" t="s">
        <v>130</v>
      </c>
      <c r="W181" t="s">
        <v>2659</v>
      </c>
      <c r="X181" t="s">
        <v>854</v>
      </c>
      <c r="Y181" t="s">
        <v>93</v>
      </c>
      <c r="Z181" t="s">
        <v>1499</v>
      </c>
      <c r="AA181" t="s">
        <v>1500</v>
      </c>
      <c r="AB181" t="s">
        <v>1501</v>
      </c>
      <c r="AE181" s="583" t="str">
        <f>Players!I1</f>
        <v>SLG</v>
      </c>
      <c r="AF181" s="582" t="s">
        <v>815</v>
      </c>
      <c r="AG181" s="134" t="s">
        <v>866</v>
      </c>
      <c r="AH181" s="134" t="s">
        <v>1498</v>
      </c>
      <c r="AI181" s="208" t="s">
        <v>2866</v>
      </c>
      <c r="AJ181" s="208" t="s">
        <v>2865</v>
      </c>
      <c r="AK181" s="208" t="s">
        <v>2864</v>
      </c>
      <c r="AL181" s="208" t="s">
        <v>2863</v>
      </c>
    </row>
    <row r="182" spans="1:38" x14ac:dyDescent="0.2">
      <c r="B182" t="s">
        <v>744</v>
      </c>
      <c r="C182" t="s">
        <v>137</v>
      </c>
      <c r="D182" t="s">
        <v>683</v>
      </c>
      <c r="E182" t="s">
        <v>114</v>
      </c>
      <c r="F182" t="s">
        <v>114</v>
      </c>
      <c r="G182">
        <v>149</v>
      </c>
      <c r="H182">
        <v>709</v>
      </c>
      <c r="I182">
        <v>619</v>
      </c>
      <c r="J182">
        <v>106.9</v>
      </c>
      <c r="K182">
        <v>19.3</v>
      </c>
      <c r="L182">
        <v>80.5</v>
      </c>
      <c r="M182">
        <v>19.600000000000001</v>
      </c>
      <c r="N182">
        <v>176.3</v>
      </c>
      <c r="O182">
        <v>111.4</v>
      </c>
      <c r="P182">
        <v>40.9</v>
      </c>
      <c r="Q182">
        <v>4.7</v>
      </c>
      <c r="R182">
        <v>284.5</v>
      </c>
      <c r="S182">
        <v>110.2</v>
      </c>
      <c r="T182">
        <v>74.900000000000006</v>
      </c>
      <c r="U182">
        <v>5.2</v>
      </c>
      <c r="V182">
        <v>4.7</v>
      </c>
      <c r="W182">
        <v>5.6</v>
      </c>
      <c r="X182">
        <v>7</v>
      </c>
      <c r="Y182">
        <v>0.28499999999999998</v>
      </c>
      <c r="Z182">
        <v>0.36399999999999999</v>
      </c>
      <c r="AA182">
        <v>0.46</v>
      </c>
      <c r="AB182">
        <v>0.82399999999999995</v>
      </c>
      <c r="AE182" s="134">
        <f>INDEX(G182:AB967,0,MATCH(AE$181,G$181:AB$181,0))</f>
        <v>0.46</v>
      </c>
      <c r="AF182" s="589">
        <f ca="1">RANK(AE182,OFFSET($AE$182,0,0,COUNTA(AE:AE)+1,1))</f>
        <v>71</v>
      </c>
      <c r="AG182" s="134">
        <f>(H182*'User Input'!$H$16)+(I182*'User Input'!$H$17)+(N182*'User Input'!$H$15)+(O182*'User Input'!$H$2)+(P182*'User Input'!$H$3)+(Q182*'User Input'!$H$4)+(K182*'User Input'!$H$5)+(L182*'User Input'!$H$6)+(J182*'User Input'!$H$7)+(T182*'User Input'!$H$8)+(S182*'User Input'!$H$9)+(M182*'User Input'!$H$10)+(X182*'User Input'!$H$11)+(V182*'User Input'!$H$13)+(U182*'User Input'!$H$12)+(R182*'User Input'!$H$14)</f>
        <v>523.9</v>
      </c>
      <c r="AH182">
        <f>AG182/G182</f>
        <v>3.5161073825503353</v>
      </c>
      <c r="AI182" s="209">
        <f ca="1">RANK(AG182,OFFSET($AG$182,0,0,COUNTA(AG:AG)+1,1))</f>
        <v>9</v>
      </c>
      <c r="AJ182" s="209" t="e">
        <f t="shared" ref="AJ182:AJ245" ca="1" si="14">RANK(Z182,OFFSET($Z$205,0,0,COUNTA(Z:Z)+1,1))</f>
        <v>#N/A</v>
      </c>
      <c r="AK182" s="209">
        <f t="shared" ref="AK182:AK245" ca="1" si="15">RANK(AA182,OFFSET($AA$205,0,0,COUNTA(AA:AA)+1,1))</f>
        <v>58</v>
      </c>
      <c r="AL182" s="209" t="e">
        <f t="shared" ref="AL182:AL245" ca="1" si="16">RANK(AB182,OFFSET($AB$205,0,0,COUNTA(AB:AB)+1,1))</f>
        <v>#N/A</v>
      </c>
    </row>
    <row r="183" spans="1:38" x14ac:dyDescent="0.2">
      <c r="B183" t="s">
        <v>348</v>
      </c>
      <c r="C183" t="s">
        <v>137</v>
      </c>
      <c r="D183" t="s">
        <v>89</v>
      </c>
      <c r="E183" t="s">
        <v>114</v>
      </c>
      <c r="F183" t="s">
        <v>114</v>
      </c>
      <c r="G183">
        <v>148</v>
      </c>
      <c r="H183">
        <v>692</v>
      </c>
      <c r="I183">
        <v>598</v>
      </c>
      <c r="J183">
        <v>117.7</v>
      </c>
      <c r="K183">
        <v>30</v>
      </c>
      <c r="L183">
        <v>96.6</v>
      </c>
      <c r="M183">
        <v>25.9</v>
      </c>
      <c r="N183">
        <v>180.9</v>
      </c>
      <c r="O183">
        <v>104.6</v>
      </c>
      <c r="P183">
        <v>42.8</v>
      </c>
      <c r="Q183">
        <v>3.4</v>
      </c>
      <c r="R183">
        <v>320.7</v>
      </c>
      <c r="S183">
        <v>93.1</v>
      </c>
      <c r="T183">
        <v>78.599999999999994</v>
      </c>
      <c r="U183">
        <v>5.4</v>
      </c>
      <c r="V183">
        <v>4.7</v>
      </c>
      <c r="W183">
        <v>5.0999999999999996</v>
      </c>
      <c r="X183">
        <v>7.7</v>
      </c>
      <c r="Y183">
        <v>0.30199999999999999</v>
      </c>
      <c r="Z183">
        <v>0.38600000000000001</v>
      </c>
      <c r="AA183">
        <v>0.53600000000000003</v>
      </c>
      <c r="AB183">
        <v>0.92200000000000004</v>
      </c>
      <c r="AE183" s="134">
        <f t="shared" ref="AE183:AE246" si="17">INDEX(G183:AB968,0,MATCH(AE$181,G$181:AB$181,0))</f>
        <v>0.53600000000000003</v>
      </c>
      <c r="AF183" s="589">
        <f t="shared" ref="AF183:AF246" ca="1" si="18">RANK(AE183,OFFSET($AE$182,0,0,COUNTA(AE:AE)+1,1))</f>
        <v>5</v>
      </c>
      <c r="AG183" s="134">
        <f>(H183*'User Input'!$H$16)+(I183*'User Input'!$H$17)+(N183*'User Input'!$H$15)+(O183*'User Input'!$H$2)+(P183*'User Input'!$H$3)+(Q183*'User Input'!$H$4)+(K183*'User Input'!$H$5)+(L183*'User Input'!$H$6)+(J183*'User Input'!$H$7)+(T183*'User Input'!$H$8)+(S183*'User Input'!$H$9)+(M183*'User Input'!$H$10)+(X183*'User Input'!$H$11)+(V183*'User Input'!$H$13)+(U183*'User Input'!$H$12)+(R183*'User Input'!$H$14)</f>
        <v>610.85</v>
      </c>
      <c r="AH183">
        <f t="shared" ref="AH183:AH205" si="19">AG183/G183</f>
        <v>4.1273648648648651</v>
      </c>
      <c r="AI183" s="209">
        <f t="shared" ref="AI183:AI246" ca="1" si="20">RANK(AG183,OFFSET($AG$182,0,0,COUNTA(AG:AG)+1,1))</f>
        <v>2</v>
      </c>
      <c r="AJ183" s="209" t="e">
        <f t="shared" ca="1" si="14"/>
        <v>#N/A</v>
      </c>
      <c r="AK183" s="209" t="e">
        <f t="shared" ca="1" si="15"/>
        <v>#N/A</v>
      </c>
      <c r="AL183" s="209" t="e">
        <f t="shared" ca="1" si="16"/>
        <v>#N/A</v>
      </c>
    </row>
    <row r="184" spans="1:38" x14ac:dyDescent="0.2">
      <c r="B184" t="s">
        <v>770</v>
      </c>
      <c r="C184" t="s">
        <v>134</v>
      </c>
      <c r="D184" t="s">
        <v>89</v>
      </c>
      <c r="E184" t="s">
        <v>1025</v>
      </c>
      <c r="F184" t="s">
        <v>1025</v>
      </c>
      <c r="G184">
        <v>149</v>
      </c>
      <c r="H184">
        <v>683</v>
      </c>
      <c r="I184">
        <v>588</v>
      </c>
      <c r="J184">
        <v>101.1</v>
      </c>
      <c r="K184">
        <v>26.7</v>
      </c>
      <c r="L184">
        <v>94.3</v>
      </c>
      <c r="M184">
        <v>11.2</v>
      </c>
      <c r="N184">
        <v>163.69999999999999</v>
      </c>
      <c r="O184">
        <v>93.8</v>
      </c>
      <c r="P184">
        <v>40.9</v>
      </c>
      <c r="Q184">
        <v>2.2999999999999998</v>
      </c>
      <c r="R184">
        <v>289.39999999999998</v>
      </c>
      <c r="S184">
        <v>90.7</v>
      </c>
      <c r="T184">
        <v>78.099999999999994</v>
      </c>
      <c r="U184">
        <v>9.1999999999999993</v>
      </c>
      <c r="V184">
        <v>4.9000000000000004</v>
      </c>
      <c r="W184">
        <v>3.1</v>
      </c>
      <c r="X184">
        <v>4.5999999999999996</v>
      </c>
      <c r="Y184">
        <v>0.27900000000000003</v>
      </c>
      <c r="Z184">
        <v>0.36899999999999999</v>
      </c>
      <c r="AA184">
        <v>0.49199999999999999</v>
      </c>
      <c r="AB184">
        <v>0.86099999999999999</v>
      </c>
      <c r="AE184" s="134">
        <f t="shared" si="17"/>
        <v>0.49199999999999999</v>
      </c>
      <c r="AF184" s="589">
        <f t="shared" ca="1" si="18"/>
        <v>28</v>
      </c>
      <c r="AG184" s="134">
        <f>(H184*'User Input'!$H$16)+(I184*'User Input'!$H$17)+(N184*'User Input'!$H$15)+(O184*'User Input'!$H$2)+(P184*'User Input'!$H$3)+(Q184*'User Input'!$H$4)+(K184*'User Input'!$H$5)+(L184*'User Input'!$H$6)+(J184*'User Input'!$H$7)+(T184*'User Input'!$H$8)+(S184*'User Input'!$H$9)+(M184*'User Input'!$H$10)+(X184*'User Input'!$H$11)+(V184*'User Input'!$H$13)+(U184*'User Input'!$H$12)+(R184*'User Input'!$H$14)</f>
        <v>535.25</v>
      </c>
      <c r="AH184">
        <f t="shared" si="19"/>
        <v>3.5922818791946307</v>
      </c>
      <c r="AI184" s="209">
        <f t="shared" ca="1" si="20"/>
        <v>6</v>
      </c>
      <c r="AJ184" s="209" t="e">
        <f t="shared" ca="1" si="14"/>
        <v>#N/A</v>
      </c>
      <c r="AK184" s="209">
        <f t="shared" ca="1" si="15"/>
        <v>21</v>
      </c>
      <c r="AL184" s="209">
        <f t="shared" ca="1" si="16"/>
        <v>12</v>
      </c>
    </row>
    <row r="185" spans="1:38" x14ac:dyDescent="0.2">
      <c r="B185" t="s">
        <v>309</v>
      </c>
      <c r="C185" t="s">
        <v>134</v>
      </c>
      <c r="D185" t="s">
        <v>89</v>
      </c>
      <c r="E185" t="s">
        <v>114</v>
      </c>
      <c r="F185" t="s">
        <v>114</v>
      </c>
      <c r="G185">
        <v>146</v>
      </c>
      <c r="H185">
        <v>680</v>
      </c>
      <c r="I185">
        <v>587</v>
      </c>
      <c r="J185">
        <v>100</v>
      </c>
      <c r="K185">
        <v>27.7</v>
      </c>
      <c r="L185">
        <v>79.5</v>
      </c>
      <c r="M185">
        <v>8.9</v>
      </c>
      <c r="N185">
        <v>153.9</v>
      </c>
      <c r="O185">
        <v>95.8</v>
      </c>
      <c r="P185">
        <v>29.3</v>
      </c>
      <c r="Q185">
        <v>1</v>
      </c>
      <c r="R185">
        <v>268.5</v>
      </c>
      <c r="S185">
        <v>139.19999999999999</v>
      </c>
      <c r="T185">
        <v>74.099999999999994</v>
      </c>
      <c r="U185">
        <v>9.1999999999999993</v>
      </c>
      <c r="V185">
        <v>4.3</v>
      </c>
      <c r="W185">
        <v>6</v>
      </c>
      <c r="X185">
        <v>3.7</v>
      </c>
      <c r="Y185">
        <v>0.26200000000000001</v>
      </c>
      <c r="Z185">
        <v>0.35199999999999998</v>
      </c>
      <c r="AA185">
        <v>0.45800000000000002</v>
      </c>
      <c r="AB185">
        <v>0.81</v>
      </c>
      <c r="AE185" s="134">
        <f t="shared" si="17"/>
        <v>0.45800000000000002</v>
      </c>
      <c r="AF185" s="589">
        <f t="shared" ca="1" si="18"/>
        <v>78</v>
      </c>
      <c r="AG185" s="134">
        <f>(H185*'User Input'!$H$16)+(I185*'User Input'!$H$17)+(N185*'User Input'!$H$15)+(O185*'User Input'!$H$2)+(P185*'User Input'!$H$3)+(Q185*'User Input'!$H$4)+(K185*'User Input'!$H$5)+(L185*'User Input'!$H$6)+(J185*'User Input'!$H$7)+(T185*'User Input'!$H$8)+(S185*'User Input'!$H$9)+(M185*'User Input'!$H$10)+(X185*'User Input'!$H$11)+(V185*'User Input'!$H$13)+(U185*'User Input'!$H$12)+(R185*'User Input'!$H$14)</f>
        <v>466.29999999999995</v>
      </c>
      <c r="AH185">
        <f t="shared" si="19"/>
        <v>3.1938356164383559</v>
      </c>
      <c r="AI185" s="209">
        <f t="shared" ca="1" si="20"/>
        <v>26</v>
      </c>
      <c r="AJ185" s="209">
        <f t="shared" ca="1" si="14"/>
        <v>32</v>
      </c>
      <c r="AK185" s="209">
        <f t="shared" ca="1" si="15"/>
        <v>62</v>
      </c>
      <c r="AL185" s="209">
        <f t="shared" ca="1" si="16"/>
        <v>40</v>
      </c>
    </row>
    <row r="186" spans="1:38" x14ac:dyDescent="0.2">
      <c r="B186" t="s">
        <v>479</v>
      </c>
      <c r="C186" t="s">
        <v>714</v>
      </c>
      <c r="D186" t="s">
        <v>89</v>
      </c>
      <c r="E186" t="s">
        <v>110</v>
      </c>
      <c r="F186" t="s">
        <v>110</v>
      </c>
      <c r="G186">
        <v>146</v>
      </c>
      <c r="H186">
        <v>678</v>
      </c>
      <c r="I186">
        <v>608</v>
      </c>
      <c r="J186">
        <v>97.9</v>
      </c>
      <c r="K186">
        <v>17.5</v>
      </c>
      <c r="L186">
        <v>69.599999999999994</v>
      </c>
      <c r="M186">
        <v>42.6</v>
      </c>
      <c r="N186">
        <v>173.9</v>
      </c>
      <c r="O186">
        <v>118</v>
      </c>
      <c r="P186">
        <v>32.299999999999997</v>
      </c>
      <c r="Q186">
        <v>6.1</v>
      </c>
      <c r="R186">
        <v>270.89999999999998</v>
      </c>
      <c r="S186">
        <v>122.7</v>
      </c>
      <c r="T186">
        <v>55.7</v>
      </c>
      <c r="U186">
        <v>4.9000000000000004</v>
      </c>
      <c r="V186">
        <v>4.5</v>
      </c>
      <c r="W186">
        <v>5.3</v>
      </c>
      <c r="X186">
        <v>11.5</v>
      </c>
      <c r="Y186">
        <v>0.28599999999999998</v>
      </c>
      <c r="Z186">
        <v>0.34799999999999998</v>
      </c>
      <c r="AA186">
        <v>0.44600000000000001</v>
      </c>
      <c r="AB186">
        <v>0.79400000000000004</v>
      </c>
      <c r="AE186" s="134">
        <f t="shared" si="17"/>
        <v>0.44600000000000001</v>
      </c>
      <c r="AF186" s="589">
        <f t="shared" ca="1" si="18"/>
        <v>109</v>
      </c>
      <c r="AG186" s="134">
        <f>(H186*'User Input'!$H$16)+(I186*'User Input'!$H$17)+(N186*'User Input'!$H$15)+(O186*'User Input'!$H$2)+(P186*'User Input'!$H$3)+(Q186*'User Input'!$H$4)+(K186*'User Input'!$H$5)+(L186*'User Input'!$H$6)+(J186*'User Input'!$H$7)+(T186*'User Input'!$H$8)+(S186*'User Input'!$H$9)+(M186*'User Input'!$H$10)+(X186*'User Input'!$H$11)+(V186*'User Input'!$H$13)+(U186*'User Input'!$H$12)+(R186*'User Input'!$H$14)</f>
        <v>506.44999999999993</v>
      </c>
      <c r="AH186">
        <f t="shared" si="19"/>
        <v>3.4688356164383558</v>
      </c>
      <c r="AI186" s="209">
        <f t="shared" ca="1" si="20"/>
        <v>12</v>
      </c>
      <c r="AJ186" s="209">
        <f t="shared" ca="1" si="14"/>
        <v>43</v>
      </c>
      <c r="AK186" s="209">
        <f t="shared" ca="1" si="15"/>
        <v>91</v>
      </c>
      <c r="AL186" s="209">
        <f t="shared" ca="1" si="16"/>
        <v>54</v>
      </c>
    </row>
    <row r="187" spans="1:38" x14ac:dyDescent="0.2">
      <c r="B187" t="s">
        <v>351</v>
      </c>
      <c r="C187" t="s">
        <v>120</v>
      </c>
      <c r="D187" t="s">
        <v>683</v>
      </c>
      <c r="E187" t="s">
        <v>114</v>
      </c>
      <c r="F187" t="s">
        <v>114</v>
      </c>
      <c r="G187">
        <v>148</v>
      </c>
      <c r="H187">
        <v>676</v>
      </c>
      <c r="I187">
        <v>601</v>
      </c>
      <c r="J187">
        <v>101.7</v>
      </c>
      <c r="K187">
        <v>25.6</v>
      </c>
      <c r="L187">
        <v>77.7</v>
      </c>
      <c r="M187">
        <v>12.9</v>
      </c>
      <c r="N187">
        <v>172.3</v>
      </c>
      <c r="O187">
        <v>110.2</v>
      </c>
      <c r="P187">
        <v>29.9</v>
      </c>
      <c r="Q187">
        <v>6.6</v>
      </c>
      <c r="R187">
        <v>292.2</v>
      </c>
      <c r="S187">
        <v>127</v>
      </c>
      <c r="T187">
        <v>55.2</v>
      </c>
      <c r="U187">
        <v>9.4</v>
      </c>
      <c r="V187">
        <v>4.4000000000000004</v>
      </c>
      <c r="W187">
        <v>5.7</v>
      </c>
      <c r="X187">
        <v>4.9000000000000004</v>
      </c>
      <c r="Y187">
        <v>0.28699999999999998</v>
      </c>
      <c r="Z187">
        <v>0.35299999999999998</v>
      </c>
      <c r="AA187">
        <v>0.48599999999999999</v>
      </c>
      <c r="AB187">
        <v>0.83899999999999997</v>
      </c>
      <c r="AE187" s="134">
        <f t="shared" si="17"/>
        <v>0.48599999999999999</v>
      </c>
      <c r="AF187" s="589">
        <f t="shared" ca="1" si="18"/>
        <v>36</v>
      </c>
      <c r="AG187" s="134">
        <f>(H187*'User Input'!$H$16)+(I187*'User Input'!$H$17)+(N187*'User Input'!$H$15)+(O187*'User Input'!$H$2)+(P187*'User Input'!$H$3)+(Q187*'User Input'!$H$4)+(K187*'User Input'!$H$5)+(L187*'User Input'!$H$6)+(J187*'User Input'!$H$7)+(T187*'User Input'!$H$8)+(S187*'User Input'!$H$9)+(M187*'User Input'!$H$10)+(X187*'User Input'!$H$11)+(V187*'User Input'!$H$13)+(U187*'User Input'!$H$12)+(R187*'User Input'!$H$14)</f>
        <v>484.2000000000001</v>
      </c>
      <c r="AH187">
        <f t="shared" si="19"/>
        <v>3.2716216216216223</v>
      </c>
      <c r="AI187" s="209">
        <f t="shared" ca="1" si="20"/>
        <v>18</v>
      </c>
      <c r="AJ187" s="209">
        <f t="shared" ca="1" si="14"/>
        <v>31</v>
      </c>
      <c r="AK187" s="209">
        <f t="shared" ca="1" si="15"/>
        <v>26</v>
      </c>
      <c r="AL187" s="209" t="e">
        <f t="shared" ca="1" si="16"/>
        <v>#N/A</v>
      </c>
    </row>
    <row r="188" spans="1:38" x14ac:dyDescent="0.2">
      <c r="B188" t="s">
        <v>365</v>
      </c>
      <c r="C188" t="s">
        <v>131</v>
      </c>
      <c r="D188" t="s">
        <v>106</v>
      </c>
      <c r="E188" t="s">
        <v>116</v>
      </c>
      <c r="F188" t="s">
        <v>116</v>
      </c>
      <c r="G188">
        <v>149</v>
      </c>
      <c r="H188">
        <v>674</v>
      </c>
      <c r="I188">
        <v>583</v>
      </c>
      <c r="J188">
        <v>98.7</v>
      </c>
      <c r="K188">
        <v>27.9</v>
      </c>
      <c r="L188">
        <v>99.6</v>
      </c>
      <c r="M188">
        <v>23.8</v>
      </c>
      <c r="N188">
        <v>165.6</v>
      </c>
      <c r="O188">
        <v>93.6</v>
      </c>
      <c r="P188">
        <v>40.700000000000003</v>
      </c>
      <c r="Q188">
        <v>3.4</v>
      </c>
      <c r="R188">
        <v>296.89999999999998</v>
      </c>
      <c r="S188">
        <v>78.5</v>
      </c>
      <c r="T188">
        <v>79.2</v>
      </c>
      <c r="U188">
        <v>6</v>
      </c>
      <c r="V188">
        <v>5.0999999999999996</v>
      </c>
      <c r="W188">
        <v>1.6</v>
      </c>
      <c r="X188">
        <v>8.9</v>
      </c>
      <c r="Y188">
        <v>0.28399999999999997</v>
      </c>
      <c r="Z188">
        <v>0.373</v>
      </c>
      <c r="AA188">
        <v>0.51</v>
      </c>
      <c r="AB188">
        <v>0.88200000000000001</v>
      </c>
      <c r="AE188" s="134">
        <f t="shared" si="17"/>
        <v>0.51</v>
      </c>
      <c r="AF188" s="589">
        <f t="shared" ca="1" si="18"/>
        <v>12</v>
      </c>
      <c r="AG188" s="134">
        <f>(H188*'User Input'!$H$16)+(I188*'User Input'!$H$17)+(N188*'User Input'!$H$15)+(O188*'User Input'!$H$2)+(P188*'User Input'!$H$3)+(Q188*'User Input'!$H$4)+(K188*'User Input'!$H$5)+(L188*'User Input'!$H$6)+(J188*'User Input'!$H$7)+(T188*'User Input'!$H$8)+(S188*'User Input'!$H$9)+(M188*'User Input'!$H$10)+(X188*'User Input'!$H$11)+(V188*'User Input'!$H$13)+(U188*'User Input'!$H$12)+(R188*'User Input'!$H$14)</f>
        <v>573.75</v>
      </c>
      <c r="AH188">
        <f t="shared" si="19"/>
        <v>3.8506711409395975</v>
      </c>
      <c r="AI188" s="209">
        <f t="shared" ca="1" si="20"/>
        <v>3</v>
      </c>
      <c r="AJ188" s="209" t="e">
        <f t="shared" ca="1" si="14"/>
        <v>#N/A</v>
      </c>
      <c r="AK188" s="209">
        <f t="shared" ca="1" si="15"/>
        <v>8</v>
      </c>
      <c r="AL188" s="209" t="e">
        <f t="shared" ca="1" si="16"/>
        <v>#N/A</v>
      </c>
    </row>
    <row r="189" spans="1:38" x14ac:dyDescent="0.2">
      <c r="B189" t="s">
        <v>448</v>
      </c>
      <c r="C189" t="s">
        <v>135</v>
      </c>
      <c r="D189" t="s">
        <v>683</v>
      </c>
      <c r="E189" t="s">
        <v>114</v>
      </c>
      <c r="F189" t="s">
        <v>114</v>
      </c>
      <c r="G189">
        <v>149</v>
      </c>
      <c r="H189">
        <v>672</v>
      </c>
      <c r="I189">
        <v>609</v>
      </c>
      <c r="J189">
        <v>72.099999999999994</v>
      </c>
      <c r="K189">
        <v>9.6</v>
      </c>
      <c r="L189">
        <v>62.6</v>
      </c>
      <c r="M189">
        <v>24.5</v>
      </c>
      <c r="N189">
        <v>166.7</v>
      </c>
      <c r="O189">
        <v>124.2</v>
      </c>
      <c r="P189">
        <v>28.2</v>
      </c>
      <c r="Q189">
        <v>4.8</v>
      </c>
      <c r="R189">
        <v>233.3</v>
      </c>
      <c r="S189">
        <v>89.9</v>
      </c>
      <c r="T189">
        <v>48.9</v>
      </c>
      <c r="U189">
        <v>4.9000000000000004</v>
      </c>
      <c r="V189">
        <v>4.7</v>
      </c>
      <c r="W189">
        <v>4.8</v>
      </c>
      <c r="X189">
        <v>9.9</v>
      </c>
      <c r="Y189">
        <v>0.27400000000000002</v>
      </c>
      <c r="Z189">
        <v>0.33</v>
      </c>
      <c r="AA189">
        <v>0.38300000000000001</v>
      </c>
      <c r="AB189">
        <v>0.71399999999999997</v>
      </c>
      <c r="AE189" s="134">
        <f t="shared" si="17"/>
        <v>0.38300000000000001</v>
      </c>
      <c r="AF189" s="589">
        <f t="shared" ca="1" si="18"/>
        <v>372</v>
      </c>
      <c r="AG189" s="134">
        <f>(H189*'User Input'!$H$16)+(I189*'User Input'!$H$17)+(N189*'User Input'!$H$15)+(O189*'User Input'!$H$2)+(P189*'User Input'!$H$3)+(Q189*'User Input'!$H$4)+(K189*'User Input'!$H$5)+(L189*'User Input'!$H$6)+(J189*'User Input'!$H$7)+(T189*'User Input'!$H$8)+(S189*'User Input'!$H$9)+(M189*'User Input'!$H$10)+(X189*'User Input'!$H$11)+(V189*'User Input'!$H$13)+(U189*'User Input'!$H$12)+(R189*'User Input'!$H$14)</f>
        <v>411.15000000000003</v>
      </c>
      <c r="AH189">
        <f t="shared" si="19"/>
        <v>2.7593959731543625</v>
      </c>
      <c r="AI189" s="209">
        <f t="shared" ca="1" si="20"/>
        <v>62</v>
      </c>
      <c r="AJ189" s="209">
        <f t="shared" ca="1" si="14"/>
        <v>122</v>
      </c>
      <c r="AK189" s="209">
        <f t="shared" ca="1" si="15"/>
        <v>350</v>
      </c>
      <c r="AL189" s="209">
        <f t="shared" ca="1" si="16"/>
        <v>260</v>
      </c>
    </row>
    <row r="190" spans="1:38" x14ac:dyDescent="0.2">
      <c r="B190" t="s">
        <v>224</v>
      </c>
      <c r="C190" t="s">
        <v>132</v>
      </c>
      <c r="D190" t="s">
        <v>683</v>
      </c>
      <c r="E190" t="s">
        <v>1033</v>
      </c>
      <c r="F190" t="s">
        <v>1035</v>
      </c>
      <c r="G190">
        <v>147</v>
      </c>
      <c r="H190">
        <v>672</v>
      </c>
      <c r="I190">
        <v>553</v>
      </c>
      <c r="J190">
        <v>99.2</v>
      </c>
      <c r="K190">
        <v>25.8</v>
      </c>
      <c r="L190">
        <v>72.400000000000006</v>
      </c>
      <c r="M190">
        <v>4.3</v>
      </c>
      <c r="N190">
        <v>139.30000000000001</v>
      </c>
      <c r="O190">
        <v>77.099999999999994</v>
      </c>
      <c r="P190">
        <v>35.1</v>
      </c>
      <c r="Q190">
        <v>1.3</v>
      </c>
      <c r="R190">
        <v>254.5</v>
      </c>
      <c r="S190">
        <v>146.80000000000001</v>
      </c>
      <c r="T190">
        <v>102.3</v>
      </c>
      <c r="U190">
        <v>7.2</v>
      </c>
      <c r="V190">
        <v>4.4000000000000004</v>
      </c>
      <c r="W190">
        <v>5.5</v>
      </c>
      <c r="X190">
        <v>1.8</v>
      </c>
      <c r="Y190">
        <v>0.252</v>
      </c>
      <c r="Z190">
        <v>0.374</v>
      </c>
      <c r="AA190">
        <v>0.46</v>
      </c>
      <c r="AB190">
        <v>0.83399999999999996</v>
      </c>
      <c r="AE190" s="134">
        <f t="shared" si="17"/>
        <v>0.46</v>
      </c>
      <c r="AF190" s="589">
        <f t="shared" ca="1" si="18"/>
        <v>71</v>
      </c>
      <c r="AG190" s="134">
        <f>(H190*'User Input'!$H$16)+(I190*'User Input'!$H$17)+(N190*'User Input'!$H$15)+(O190*'User Input'!$H$2)+(P190*'User Input'!$H$3)+(Q190*'User Input'!$H$4)+(K190*'User Input'!$H$5)+(L190*'User Input'!$H$6)+(J190*'User Input'!$H$7)+(T190*'User Input'!$H$8)+(S190*'User Input'!$H$9)+(M190*'User Input'!$H$10)+(X190*'User Input'!$H$11)+(V190*'User Input'!$H$13)+(U190*'User Input'!$H$12)+(R190*'User Input'!$H$14)</f>
        <v>461.7000000000001</v>
      </c>
      <c r="AH190">
        <f t="shared" si="19"/>
        <v>3.1408163265306128</v>
      </c>
      <c r="AI190" s="209">
        <f t="shared" ca="1" si="20"/>
        <v>29</v>
      </c>
      <c r="AJ190" s="209" t="e">
        <f t="shared" ca="1" si="14"/>
        <v>#N/A</v>
      </c>
      <c r="AK190" s="209">
        <f t="shared" ca="1" si="15"/>
        <v>58</v>
      </c>
      <c r="AL190" s="209" t="e">
        <f t="shared" ca="1" si="16"/>
        <v>#N/A</v>
      </c>
    </row>
    <row r="191" spans="1:38" x14ac:dyDescent="0.2">
      <c r="B191" t="s">
        <v>210</v>
      </c>
      <c r="C191" t="s">
        <v>134</v>
      </c>
      <c r="D191" t="s">
        <v>89</v>
      </c>
      <c r="E191" t="s">
        <v>118</v>
      </c>
      <c r="F191" t="s">
        <v>118</v>
      </c>
      <c r="G191">
        <v>146</v>
      </c>
      <c r="H191">
        <v>671</v>
      </c>
      <c r="I191">
        <v>599</v>
      </c>
      <c r="J191">
        <v>92.9</v>
      </c>
      <c r="K191">
        <v>17.3</v>
      </c>
      <c r="L191">
        <v>82.8</v>
      </c>
      <c r="M191">
        <v>18.5</v>
      </c>
      <c r="N191">
        <v>181.1</v>
      </c>
      <c r="O191">
        <v>124.7</v>
      </c>
      <c r="P191">
        <v>36.1</v>
      </c>
      <c r="Q191">
        <v>3</v>
      </c>
      <c r="R191">
        <v>275.10000000000002</v>
      </c>
      <c r="S191">
        <v>87.4</v>
      </c>
      <c r="T191">
        <v>55.8</v>
      </c>
      <c r="U191">
        <v>8.4</v>
      </c>
      <c r="V191">
        <v>4.9000000000000004</v>
      </c>
      <c r="W191">
        <v>2.9</v>
      </c>
      <c r="X191">
        <v>5.5</v>
      </c>
      <c r="Y191">
        <v>0.30199999999999999</v>
      </c>
      <c r="Z191">
        <v>0.36699999999999999</v>
      </c>
      <c r="AA191">
        <v>0.46</v>
      </c>
      <c r="AB191">
        <v>0.82699999999999996</v>
      </c>
      <c r="AE191" s="134">
        <f t="shared" si="17"/>
        <v>0.46</v>
      </c>
      <c r="AF191" s="589">
        <f t="shared" ca="1" si="18"/>
        <v>71</v>
      </c>
      <c r="AG191" s="134">
        <f>(H191*'User Input'!$H$16)+(I191*'User Input'!$H$17)+(N191*'User Input'!$H$15)+(O191*'User Input'!$H$2)+(P191*'User Input'!$H$3)+(Q191*'User Input'!$H$4)+(K191*'User Input'!$H$5)+(L191*'User Input'!$H$6)+(J191*'User Input'!$H$7)+(T191*'User Input'!$H$8)+(S191*'User Input'!$H$9)+(M191*'User Input'!$H$10)+(X191*'User Input'!$H$11)+(V191*'User Input'!$H$13)+(U191*'User Input'!$H$12)+(R191*'User Input'!$H$14)</f>
        <v>494.40000000000009</v>
      </c>
      <c r="AH191">
        <f t="shared" si="19"/>
        <v>3.3863013698630144</v>
      </c>
      <c r="AI191" s="209">
        <f t="shared" ca="1" si="20"/>
        <v>15</v>
      </c>
      <c r="AJ191" s="209">
        <f t="shared" ca="1" si="14"/>
        <v>9</v>
      </c>
      <c r="AK191" s="209">
        <f t="shared" ca="1" si="15"/>
        <v>58</v>
      </c>
      <c r="AL191" s="209" t="e">
        <f t="shared" ca="1" si="16"/>
        <v>#N/A</v>
      </c>
    </row>
    <row r="192" spans="1:38" x14ac:dyDescent="0.2">
      <c r="B192" t="s">
        <v>283</v>
      </c>
      <c r="C192" t="s">
        <v>113</v>
      </c>
      <c r="D192" t="s">
        <v>89</v>
      </c>
      <c r="E192" t="s">
        <v>114</v>
      </c>
      <c r="F192" t="s">
        <v>114</v>
      </c>
      <c r="G192">
        <v>146</v>
      </c>
      <c r="H192">
        <v>668</v>
      </c>
      <c r="I192">
        <v>590</v>
      </c>
      <c r="J192">
        <v>90.1</v>
      </c>
      <c r="K192">
        <v>15.2</v>
      </c>
      <c r="L192">
        <v>62.7</v>
      </c>
      <c r="M192">
        <v>22.8</v>
      </c>
      <c r="N192">
        <v>167.6</v>
      </c>
      <c r="O192">
        <v>119.6</v>
      </c>
      <c r="P192">
        <v>30</v>
      </c>
      <c r="Q192">
        <v>2.8</v>
      </c>
      <c r="R192">
        <v>248.6</v>
      </c>
      <c r="S192">
        <v>113.4</v>
      </c>
      <c r="T192">
        <v>61.1</v>
      </c>
      <c r="U192">
        <v>7</v>
      </c>
      <c r="V192">
        <v>4.3</v>
      </c>
      <c r="W192">
        <v>5.4</v>
      </c>
      <c r="X192">
        <v>6.2</v>
      </c>
      <c r="Y192">
        <v>0.28399999999999997</v>
      </c>
      <c r="Z192">
        <v>0.35599999999999998</v>
      </c>
      <c r="AA192">
        <v>0.42099999999999999</v>
      </c>
      <c r="AB192">
        <v>0.77700000000000002</v>
      </c>
      <c r="AE192" s="134">
        <f t="shared" si="17"/>
        <v>0.42099999999999999</v>
      </c>
      <c r="AF192" s="589">
        <f t="shared" ca="1" si="18"/>
        <v>191</v>
      </c>
      <c r="AG192" s="134">
        <f>(H192*'User Input'!$H$16)+(I192*'User Input'!$H$17)+(N192*'User Input'!$H$15)+(O192*'User Input'!$H$2)+(P192*'User Input'!$H$3)+(Q192*'User Input'!$H$4)+(K192*'User Input'!$H$5)+(L192*'User Input'!$H$6)+(J192*'User Input'!$H$7)+(T192*'User Input'!$H$8)+(S192*'User Input'!$H$9)+(M192*'User Input'!$H$10)+(X192*'User Input'!$H$11)+(V192*'User Input'!$H$13)+(U192*'User Input'!$H$12)+(R192*'User Input'!$H$14)</f>
        <v>445.40000000000009</v>
      </c>
      <c r="AH192">
        <f t="shared" si="19"/>
        <v>3.0506849315068498</v>
      </c>
      <c r="AI192" s="209">
        <f t="shared" ca="1" si="20"/>
        <v>38</v>
      </c>
      <c r="AJ192" s="209">
        <f t="shared" ca="1" si="14"/>
        <v>27</v>
      </c>
      <c r="AK192" s="209">
        <f t="shared" ca="1" si="15"/>
        <v>172</v>
      </c>
      <c r="AL192" s="209">
        <f t="shared" ca="1" si="16"/>
        <v>87</v>
      </c>
    </row>
    <row r="193" spans="2:38" x14ac:dyDescent="0.2">
      <c r="B193" t="s">
        <v>362</v>
      </c>
      <c r="C193" t="s">
        <v>716</v>
      </c>
      <c r="D193" t="s">
        <v>89</v>
      </c>
      <c r="E193" t="s">
        <v>1000</v>
      </c>
      <c r="F193" t="s">
        <v>1000</v>
      </c>
      <c r="G193">
        <v>149</v>
      </c>
      <c r="H193">
        <v>667</v>
      </c>
      <c r="I193">
        <v>617</v>
      </c>
      <c r="J193">
        <v>86.6</v>
      </c>
      <c r="K193">
        <v>31.1</v>
      </c>
      <c r="L193">
        <v>100.3</v>
      </c>
      <c r="M193">
        <v>17.7</v>
      </c>
      <c r="N193">
        <v>166.5</v>
      </c>
      <c r="O193">
        <v>98.3</v>
      </c>
      <c r="P193">
        <v>32.1</v>
      </c>
      <c r="Q193">
        <v>5.0999999999999996</v>
      </c>
      <c r="R193">
        <v>301.89999999999998</v>
      </c>
      <c r="S193">
        <v>168.5</v>
      </c>
      <c r="T193">
        <v>35.5</v>
      </c>
      <c r="U193">
        <v>6.8</v>
      </c>
      <c r="V193">
        <v>4.8</v>
      </c>
      <c r="W193">
        <v>2</v>
      </c>
      <c r="X193">
        <v>7.5</v>
      </c>
      <c r="Y193">
        <v>0.27</v>
      </c>
      <c r="Z193">
        <v>0.314</v>
      </c>
      <c r="AA193">
        <v>0.48899999999999999</v>
      </c>
      <c r="AB193">
        <v>0.80400000000000005</v>
      </c>
      <c r="AE193" s="134">
        <f t="shared" si="17"/>
        <v>0.48899999999999999</v>
      </c>
      <c r="AF193" s="589">
        <f t="shared" ca="1" si="18"/>
        <v>32</v>
      </c>
      <c r="AG193" s="134">
        <f>(H193*'User Input'!$H$16)+(I193*'User Input'!$H$17)+(N193*'User Input'!$H$15)+(O193*'User Input'!$H$2)+(P193*'User Input'!$H$3)+(Q193*'User Input'!$H$4)+(K193*'User Input'!$H$5)+(L193*'User Input'!$H$6)+(J193*'User Input'!$H$7)+(T193*'User Input'!$H$8)+(S193*'User Input'!$H$9)+(M193*'User Input'!$H$10)+(X193*'User Input'!$H$11)+(V193*'User Input'!$H$13)+(U193*'User Input'!$H$12)+(R193*'User Input'!$H$14)</f>
        <v>468.25</v>
      </c>
      <c r="AH193">
        <f t="shared" si="19"/>
        <v>3.1426174496644297</v>
      </c>
      <c r="AI193" s="209">
        <f t="shared" ca="1" si="20"/>
        <v>25</v>
      </c>
      <c r="AJ193" s="209">
        <f t="shared" ca="1" si="14"/>
        <v>267</v>
      </c>
      <c r="AK193" s="209">
        <f t="shared" ca="1" si="15"/>
        <v>24</v>
      </c>
      <c r="AL193" s="209" t="e">
        <f t="shared" ca="1" si="16"/>
        <v>#N/A</v>
      </c>
    </row>
    <row r="194" spans="2:38" x14ac:dyDescent="0.2">
      <c r="B194" t="s">
        <v>281</v>
      </c>
      <c r="C194" t="s">
        <v>113</v>
      </c>
      <c r="D194" t="s">
        <v>683</v>
      </c>
      <c r="E194" t="s">
        <v>114</v>
      </c>
      <c r="F194" t="s">
        <v>114</v>
      </c>
      <c r="G194">
        <v>148</v>
      </c>
      <c r="H194">
        <v>663</v>
      </c>
      <c r="I194">
        <v>575</v>
      </c>
      <c r="J194">
        <v>97.9</v>
      </c>
      <c r="K194">
        <v>27.1</v>
      </c>
      <c r="L194">
        <v>88.3</v>
      </c>
      <c r="M194">
        <v>15.3</v>
      </c>
      <c r="N194">
        <v>170</v>
      </c>
      <c r="O194">
        <v>104.7</v>
      </c>
      <c r="P194">
        <v>34.1</v>
      </c>
      <c r="Q194">
        <v>4.0999999999999996</v>
      </c>
      <c r="R194">
        <v>293.60000000000002</v>
      </c>
      <c r="S194">
        <v>136.80000000000001</v>
      </c>
      <c r="T194">
        <v>73.400000000000006</v>
      </c>
      <c r="U194">
        <v>6.6</v>
      </c>
      <c r="V194">
        <v>4.9000000000000004</v>
      </c>
      <c r="W194">
        <v>2.6</v>
      </c>
      <c r="X194">
        <v>5.4</v>
      </c>
      <c r="Y194">
        <v>0.29499999999999998</v>
      </c>
      <c r="Z194">
        <v>0.379</v>
      </c>
      <c r="AA194">
        <v>0.51</v>
      </c>
      <c r="AB194">
        <v>0.88900000000000001</v>
      </c>
      <c r="AE194" s="134">
        <f t="shared" si="17"/>
        <v>0.51</v>
      </c>
      <c r="AF194" s="589">
        <f t="shared" ca="1" si="18"/>
        <v>12</v>
      </c>
      <c r="AG194" s="134">
        <f>(H194*'User Input'!$H$16)+(I194*'User Input'!$H$17)+(N194*'User Input'!$H$15)+(O194*'User Input'!$H$2)+(P194*'User Input'!$H$3)+(Q194*'User Input'!$H$4)+(K194*'User Input'!$H$5)+(L194*'User Input'!$H$6)+(J194*'User Input'!$H$7)+(T194*'User Input'!$H$8)+(S194*'User Input'!$H$9)+(M194*'User Input'!$H$10)+(X194*'User Input'!$H$11)+(V194*'User Input'!$H$13)+(U194*'User Input'!$H$12)+(R194*'User Input'!$H$14)</f>
        <v>510.00000000000011</v>
      </c>
      <c r="AH194">
        <f t="shared" si="19"/>
        <v>3.4459459459459465</v>
      </c>
      <c r="AI194" s="209">
        <f t="shared" ca="1" si="20"/>
        <v>11</v>
      </c>
      <c r="AJ194" s="209">
        <f t="shared" ca="1" si="14"/>
        <v>4</v>
      </c>
      <c r="AK194" s="209">
        <f t="shared" ca="1" si="15"/>
        <v>8</v>
      </c>
      <c r="AL194" s="209">
        <f t="shared" ca="1" si="16"/>
        <v>5</v>
      </c>
    </row>
    <row r="195" spans="2:38" x14ac:dyDescent="0.2">
      <c r="B195" t="s">
        <v>196</v>
      </c>
      <c r="C195" t="s">
        <v>716</v>
      </c>
      <c r="D195" t="s">
        <v>683</v>
      </c>
      <c r="E195" t="s">
        <v>112</v>
      </c>
      <c r="F195" t="s">
        <v>112</v>
      </c>
      <c r="G195">
        <v>148</v>
      </c>
      <c r="H195">
        <v>661</v>
      </c>
      <c r="I195">
        <v>558</v>
      </c>
      <c r="J195">
        <v>96.7</v>
      </c>
      <c r="K195">
        <v>29.9</v>
      </c>
      <c r="L195">
        <v>93.3</v>
      </c>
      <c r="M195">
        <v>6.8</v>
      </c>
      <c r="N195">
        <v>155.80000000000001</v>
      </c>
      <c r="O195">
        <v>91.5</v>
      </c>
      <c r="P195">
        <v>32.5</v>
      </c>
      <c r="Q195">
        <v>1.9</v>
      </c>
      <c r="R195">
        <v>281.8</v>
      </c>
      <c r="S195">
        <v>92.9</v>
      </c>
      <c r="T195">
        <v>78.3</v>
      </c>
      <c r="U195">
        <v>17.399999999999999</v>
      </c>
      <c r="V195">
        <v>4.7</v>
      </c>
      <c r="W195">
        <v>2.2000000000000002</v>
      </c>
      <c r="X195">
        <v>3.3</v>
      </c>
      <c r="Y195">
        <v>0.27900000000000003</v>
      </c>
      <c r="Z195">
        <v>0.38200000000000001</v>
      </c>
      <c r="AA195">
        <v>0.505</v>
      </c>
      <c r="AB195">
        <v>0.88700000000000001</v>
      </c>
      <c r="AE195" s="134">
        <f t="shared" si="17"/>
        <v>0.505</v>
      </c>
      <c r="AF195" s="589">
        <f t="shared" ca="1" si="18"/>
        <v>15</v>
      </c>
      <c r="AG195" s="134">
        <f>(H195*'User Input'!$H$16)+(I195*'User Input'!$H$17)+(N195*'User Input'!$H$15)+(O195*'User Input'!$H$2)+(P195*'User Input'!$H$3)+(Q195*'User Input'!$H$4)+(K195*'User Input'!$H$5)+(L195*'User Input'!$H$6)+(J195*'User Input'!$H$7)+(T195*'User Input'!$H$8)+(S195*'User Input'!$H$9)+(M195*'User Input'!$H$10)+(X195*'User Input'!$H$11)+(V195*'User Input'!$H$13)+(U195*'User Input'!$H$12)+(R195*'User Input'!$H$14)</f>
        <v>513.94999999999993</v>
      </c>
      <c r="AH195">
        <f t="shared" si="19"/>
        <v>3.4726351351351346</v>
      </c>
      <c r="AI195" s="209">
        <f t="shared" ca="1" si="20"/>
        <v>10</v>
      </c>
      <c r="AJ195" s="209" t="e">
        <f t="shared" ca="1" si="14"/>
        <v>#N/A</v>
      </c>
      <c r="AK195" s="209">
        <f t="shared" ca="1" si="15"/>
        <v>9</v>
      </c>
      <c r="AL195" s="209" t="e">
        <f t="shared" ca="1" si="16"/>
        <v>#N/A</v>
      </c>
    </row>
    <row r="196" spans="2:38" x14ac:dyDescent="0.2">
      <c r="B196" t="s">
        <v>168</v>
      </c>
      <c r="C196" t="s">
        <v>139</v>
      </c>
      <c r="D196" t="s">
        <v>89</v>
      </c>
      <c r="E196" t="s">
        <v>110</v>
      </c>
      <c r="F196" t="s">
        <v>110</v>
      </c>
      <c r="G196">
        <v>146</v>
      </c>
      <c r="H196">
        <v>660</v>
      </c>
      <c r="I196">
        <v>607</v>
      </c>
      <c r="J196">
        <v>83</v>
      </c>
      <c r="K196">
        <v>14.2</v>
      </c>
      <c r="L196">
        <v>65.2</v>
      </c>
      <c r="M196">
        <v>20.8</v>
      </c>
      <c r="N196">
        <v>172.2</v>
      </c>
      <c r="O196">
        <v>124.2</v>
      </c>
      <c r="P196">
        <v>31</v>
      </c>
      <c r="Q196">
        <v>2.8</v>
      </c>
      <c r="R196">
        <v>251.4</v>
      </c>
      <c r="S196">
        <v>89.4</v>
      </c>
      <c r="T196">
        <v>36.4</v>
      </c>
      <c r="U196">
        <v>7.5</v>
      </c>
      <c r="V196">
        <v>4.5999999999999996</v>
      </c>
      <c r="W196">
        <v>4.7</v>
      </c>
      <c r="X196">
        <v>7.8</v>
      </c>
      <c r="Y196">
        <v>0.28399999999999997</v>
      </c>
      <c r="Z196">
        <v>0.32900000000000001</v>
      </c>
      <c r="AA196">
        <v>0.41499999999999998</v>
      </c>
      <c r="AB196">
        <v>0.74399999999999999</v>
      </c>
      <c r="AE196" s="134">
        <f t="shared" si="17"/>
        <v>0.41499999999999998</v>
      </c>
      <c r="AF196" s="589">
        <f t="shared" ca="1" si="18"/>
        <v>210</v>
      </c>
      <c r="AG196" s="134">
        <f>(H196*'User Input'!$H$16)+(I196*'User Input'!$H$17)+(N196*'User Input'!$H$15)+(O196*'User Input'!$H$2)+(P196*'User Input'!$H$3)+(Q196*'User Input'!$H$4)+(K196*'User Input'!$H$5)+(L196*'User Input'!$H$6)+(J196*'User Input'!$H$7)+(T196*'User Input'!$H$8)+(S196*'User Input'!$H$9)+(M196*'User Input'!$H$10)+(X196*'User Input'!$H$11)+(V196*'User Input'!$H$13)+(U196*'User Input'!$H$12)+(R196*'User Input'!$H$14)</f>
        <v>425.09999999999997</v>
      </c>
      <c r="AH196">
        <f t="shared" si="19"/>
        <v>2.911643835616438</v>
      </c>
      <c r="AI196" s="209">
        <f t="shared" ca="1" si="20"/>
        <v>49</v>
      </c>
      <c r="AJ196" s="209">
        <f t="shared" ca="1" si="14"/>
        <v>126</v>
      </c>
      <c r="AK196" s="209">
        <f t="shared" ca="1" si="15"/>
        <v>190</v>
      </c>
      <c r="AL196" s="209">
        <f t="shared" ca="1" si="16"/>
        <v>167</v>
      </c>
    </row>
    <row r="197" spans="2:38" x14ac:dyDescent="0.2">
      <c r="B197" t="s">
        <v>232</v>
      </c>
      <c r="C197" t="s">
        <v>120</v>
      </c>
      <c r="D197" t="s">
        <v>89</v>
      </c>
      <c r="E197" t="s">
        <v>116</v>
      </c>
      <c r="F197" t="s">
        <v>116</v>
      </c>
      <c r="G197">
        <v>149</v>
      </c>
      <c r="H197">
        <v>659</v>
      </c>
      <c r="I197">
        <v>585</v>
      </c>
      <c r="J197">
        <v>97.9</v>
      </c>
      <c r="K197">
        <v>36.700000000000003</v>
      </c>
      <c r="L197">
        <v>109.1</v>
      </c>
      <c r="M197">
        <v>3.2</v>
      </c>
      <c r="N197">
        <v>167.3</v>
      </c>
      <c r="O197">
        <v>90.1</v>
      </c>
      <c r="P197">
        <v>37.299999999999997</v>
      </c>
      <c r="Q197">
        <v>3.3</v>
      </c>
      <c r="R197">
        <v>321.10000000000002</v>
      </c>
      <c r="S197">
        <v>112.8</v>
      </c>
      <c r="T197">
        <v>64.2</v>
      </c>
      <c r="U197">
        <v>3.8</v>
      </c>
      <c r="V197">
        <v>5</v>
      </c>
      <c r="W197">
        <v>0.8</v>
      </c>
      <c r="X197">
        <v>1.6</v>
      </c>
      <c r="Y197">
        <v>0.28599999999999998</v>
      </c>
      <c r="Z197">
        <v>0.35799999999999998</v>
      </c>
      <c r="AA197">
        <v>0.54900000000000004</v>
      </c>
      <c r="AB197">
        <v>0.90700000000000003</v>
      </c>
      <c r="AE197" s="134">
        <f t="shared" si="17"/>
        <v>0.54900000000000004</v>
      </c>
      <c r="AF197" s="589">
        <f t="shared" ca="1" si="18"/>
        <v>4</v>
      </c>
      <c r="AG197" s="134">
        <f>(H197*'User Input'!$H$16)+(I197*'User Input'!$H$17)+(N197*'User Input'!$H$15)+(O197*'User Input'!$H$2)+(P197*'User Input'!$H$3)+(Q197*'User Input'!$H$4)+(K197*'User Input'!$H$5)+(L197*'User Input'!$H$6)+(J197*'User Input'!$H$7)+(T197*'User Input'!$H$8)+(S197*'User Input'!$H$9)+(M197*'User Input'!$H$10)+(X197*'User Input'!$H$11)+(V197*'User Input'!$H$13)+(U197*'User Input'!$H$12)+(R197*'User Input'!$H$14)</f>
        <v>541</v>
      </c>
      <c r="AH197">
        <f t="shared" si="19"/>
        <v>3.6308724832214767</v>
      </c>
      <c r="AI197" s="209">
        <f t="shared" ca="1" si="20"/>
        <v>4</v>
      </c>
      <c r="AJ197" s="209">
        <f t="shared" ca="1" si="14"/>
        <v>21</v>
      </c>
      <c r="AK197" s="209" t="e">
        <f t="shared" ca="1" si="15"/>
        <v>#N/A</v>
      </c>
      <c r="AL197" s="209" t="e">
        <f t="shared" ca="1" si="16"/>
        <v>#N/A</v>
      </c>
    </row>
    <row r="198" spans="2:38" x14ac:dyDescent="0.2">
      <c r="B198" t="s">
        <v>148</v>
      </c>
      <c r="C198" t="s">
        <v>132</v>
      </c>
      <c r="D198" t="s">
        <v>89</v>
      </c>
      <c r="E198" t="s">
        <v>112</v>
      </c>
      <c r="F198" t="s">
        <v>112</v>
      </c>
      <c r="G198">
        <v>148</v>
      </c>
      <c r="H198">
        <v>658</v>
      </c>
      <c r="I198">
        <v>552</v>
      </c>
      <c r="J198">
        <v>92.3</v>
      </c>
      <c r="K198">
        <v>27</v>
      </c>
      <c r="L198">
        <v>89.1</v>
      </c>
      <c r="M198">
        <v>10.8</v>
      </c>
      <c r="N198">
        <v>152.69999999999999</v>
      </c>
      <c r="O198">
        <v>92.6</v>
      </c>
      <c r="P198">
        <v>30.6</v>
      </c>
      <c r="Q198">
        <v>2.5</v>
      </c>
      <c r="R198">
        <v>269.39999999999998</v>
      </c>
      <c r="S198">
        <v>152.30000000000001</v>
      </c>
      <c r="T198">
        <v>92.5</v>
      </c>
      <c r="U198">
        <v>7.5</v>
      </c>
      <c r="V198">
        <v>4.9000000000000004</v>
      </c>
      <c r="W198">
        <v>1.3</v>
      </c>
      <c r="X198">
        <v>3.9</v>
      </c>
      <c r="Y198">
        <v>0.27700000000000002</v>
      </c>
      <c r="Z198">
        <v>0.38500000000000001</v>
      </c>
      <c r="AA198">
        <v>0.48799999999999999</v>
      </c>
      <c r="AB198">
        <v>0.873</v>
      </c>
      <c r="AE198" s="134">
        <f t="shared" si="17"/>
        <v>0.48799999999999999</v>
      </c>
      <c r="AF198" s="589">
        <f t="shared" ca="1" si="18"/>
        <v>34</v>
      </c>
      <c r="AG198" s="134">
        <f>(H198*'User Input'!$H$16)+(I198*'User Input'!$H$17)+(N198*'User Input'!$H$15)+(O198*'User Input'!$H$2)+(P198*'User Input'!$H$3)+(Q198*'User Input'!$H$4)+(K198*'User Input'!$H$5)+(L198*'User Input'!$H$6)+(J198*'User Input'!$H$7)+(T198*'User Input'!$H$8)+(S198*'User Input'!$H$9)+(M198*'User Input'!$H$10)+(X198*'User Input'!$H$11)+(V198*'User Input'!$H$13)+(U198*'User Input'!$H$12)+(R198*'User Input'!$H$14)</f>
        <v>484.75000000000011</v>
      </c>
      <c r="AH198">
        <f t="shared" si="19"/>
        <v>3.2753378378378386</v>
      </c>
      <c r="AI198" s="209">
        <f t="shared" ca="1" si="20"/>
        <v>17</v>
      </c>
      <c r="AJ198" s="209" t="e">
        <f t="shared" ca="1" si="14"/>
        <v>#N/A</v>
      </c>
      <c r="AK198" s="209">
        <f t="shared" ca="1" si="15"/>
        <v>25</v>
      </c>
      <c r="AL198" s="209" t="e">
        <f t="shared" ca="1" si="16"/>
        <v>#N/A</v>
      </c>
    </row>
    <row r="199" spans="2:38" x14ac:dyDescent="0.2">
      <c r="B199" t="s">
        <v>146</v>
      </c>
      <c r="C199" t="s">
        <v>123</v>
      </c>
      <c r="D199" t="s">
        <v>89</v>
      </c>
      <c r="E199" t="s">
        <v>114</v>
      </c>
      <c r="F199" t="s">
        <v>114</v>
      </c>
      <c r="G199">
        <v>143</v>
      </c>
      <c r="H199">
        <v>656</v>
      </c>
      <c r="I199">
        <v>515</v>
      </c>
      <c r="J199">
        <v>117.6</v>
      </c>
      <c r="K199">
        <v>39.299999999999997</v>
      </c>
      <c r="L199">
        <v>105.5</v>
      </c>
      <c r="M199">
        <v>20.100000000000001</v>
      </c>
      <c r="N199">
        <v>154.4</v>
      </c>
      <c r="O199">
        <v>82.2</v>
      </c>
      <c r="P199">
        <v>29.3</v>
      </c>
      <c r="Q199">
        <v>3.6</v>
      </c>
      <c r="R199">
        <v>308.7</v>
      </c>
      <c r="S199">
        <v>129.9</v>
      </c>
      <c r="T199">
        <v>123.6</v>
      </c>
      <c r="U199">
        <v>9.9</v>
      </c>
      <c r="V199">
        <v>4.8</v>
      </c>
      <c r="W199">
        <v>3</v>
      </c>
      <c r="X199">
        <v>6.5</v>
      </c>
      <c r="Y199">
        <v>0.3</v>
      </c>
      <c r="Z199">
        <v>0.441</v>
      </c>
      <c r="AA199">
        <v>0.59899999999999998</v>
      </c>
      <c r="AB199">
        <v>1.04</v>
      </c>
      <c r="AE199" s="134">
        <f t="shared" si="17"/>
        <v>0.59899999999999998</v>
      </c>
      <c r="AF199" s="589">
        <f t="shared" ca="1" si="18"/>
        <v>1</v>
      </c>
      <c r="AG199" s="134">
        <f>(H199*'User Input'!$H$16)+(I199*'User Input'!$H$17)+(N199*'User Input'!$H$15)+(O199*'User Input'!$H$2)+(P199*'User Input'!$H$3)+(Q199*'User Input'!$H$4)+(K199*'User Input'!$H$5)+(L199*'User Input'!$H$6)+(J199*'User Input'!$H$7)+(T199*'User Input'!$H$8)+(S199*'User Input'!$H$9)+(M199*'User Input'!$H$10)+(X199*'User Input'!$H$11)+(V199*'User Input'!$H$13)+(U199*'User Input'!$H$12)+(R199*'User Input'!$H$14)</f>
        <v>624.25</v>
      </c>
      <c r="AH199">
        <f t="shared" si="19"/>
        <v>4.365384615384615</v>
      </c>
      <c r="AI199" s="209">
        <f t="shared" ca="1" si="20"/>
        <v>1</v>
      </c>
      <c r="AJ199" s="209" t="e">
        <f t="shared" ca="1" si="14"/>
        <v>#N/A</v>
      </c>
      <c r="AK199" s="209" t="e">
        <f t="shared" ca="1" si="15"/>
        <v>#N/A</v>
      </c>
      <c r="AL199" s="209" t="e">
        <f t="shared" ca="1" si="16"/>
        <v>#N/A</v>
      </c>
    </row>
    <row r="200" spans="2:38" x14ac:dyDescent="0.2">
      <c r="B200" t="s">
        <v>154</v>
      </c>
      <c r="C200" t="s">
        <v>139</v>
      </c>
      <c r="D200" t="s">
        <v>683</v>
      </c>
      <c r="E200" t="s">
        <v>114</v>
      </c>
      <c r="F200" t="s">
        <v>114</v>
      </c>
      <c r="G200">
        <v>146</v>
      </c>
      <c r="H200">
        <v>656</v>
      </c>
      <c r="I200">
        <v>529</v>
      </c>
      <c r="J200">
        <v>99.6</v>
      </c>
      <c r="K200">
        <v>37.799999999999997</v>
      </c>
      <c r="L200">
        <v>100.2</v>
      </c>
      <c r="M200">
        <v>10.7</v>
      </c>
      <c r="N200">
        <v>137.9</v>
      </c>
      <c r="O200">
        <v>71.7</v>
      </c>
      <c r="P200">
        <v>27.5</v>
      </c>
      <c r="Q200">
        <v>0.9</v>
      </c>
      <c r="R200">
        <v>280.5</v>
      </c>
      <c r="S200">
        <v>154.19999999999999</v>
      </c>
      <c r="T200">
        <v>115.8</v>
      </c>
      <c r="U200">
        <v>4.8</v>
      </c>
      <c r="V200">
        <v>4.9000000000000004</v>
      </c>
      <c r="W200">
        <v>1.2</v>
      </c>
      <c r="X200">
        <v>4.7</v>
      </c>
      <c r="Y200">
        <v>0.26</v>
      </c>
      <c r="Z200">
        <v>0.39500000000000002</v>
      </c>
      <c r="AA200">
        <v>0.53</v>
      </c>
      <c r="AB200">
        <v>0.92500000000000004</v>
      </c>
      <c r="AE200" s="134">
        <f t="shared" si="17"/>
        <v>0.53</v>
      </c>
      <c r="AF200" s="589">
        <f t="shared" ca="1" si="18"/>
        <v>8</v>
      </c>
      <c r="AG200" s="134">
        <f>(H200*'User Input'!$H$16)+(I200*'User Input'!$H$17)+(N200*'User Input'!$H$15)+(O200*'User Input'!$H$2)+(P200*'User Input'!$H$3)+(Q200*'User Input'!$H$4)+(K200*'User Input'!$H$5)+(L200*'User Input'!$H$6)+(J200*'User Input'!$H$7)+(T200*'User Input'!$H$8)+(S200*'User Input'!$H$9)+(M200*'User Input'!$H$10)+(X200*'User Input'!$H$11)+(V200*'User Input'!$H$13)+(U200*'User Input'!$H$12)+(R200*'User Input'!$H$14)</f>
        <v>535.79999999999984</v>
      </c>
      <c r="AH200">
        <f t="shared" si="19"/>
        <v>3.6698630136986292</v>
      </c>
      <c r="AI200" s="209">
        <f t="shared" ca="1" si="20"/>
        <v>5</v>
      </c>
      <c r="AJ200" s="209" t="e">
        <f t="shared" ca="1" si="14"/>
        <v>#N/A</v>
      </c>
      <c r="AK200" s="209" t="e">
        <f t="shared" ca="1" si="15"/>
        <v>#N/A</v>
      </c>
      <c r="AL200" s="209" t="e">
        <f t="shared" ca="1" si="16"/>
        <v>#N/A</v>
      </c>
    </row>
    <row r="201" spans="2:38" x14ac:dyDescent="0.2">
      <c r="B201" t="s">
        <v>1511</v>
      </c>
      <c r="C201" t="s">
        <v>133</v>
      </c>
      <c r="D201" t="s">
        <v>89</v>
      </c>
      <c r="E201" t="s">
        <v>1026</v>
      </c>
      <c r="F201" t="s">
        <v>3426</v>
      </c>
      <c r="G201">
        <v>148</v>
      </c>
      <c r="H201">
        <v>654</v>
      </c>
      <c r="I201">
        <v>594</v>
      </c>
      <c r="J201">
        <v>81.099999999999994</v>
      </c>
      <c r="K201">
        <v>11.6</v>
      </c>
      <c r="L201">
        <v>58.7</v>
      </c>
      <c r="M201">
        <v>30.2</v>
      </c>
      <c r="N201">
        <v>163.4</v>
      </c>
      <c r="O201">
        <v>111.9</v>
      </c>
      <c r="P201">
        <v>36.700000000000003</v>
      </c>
      <c r="Q201">
        <v>3.2</v>
      </c>
      <c r="R201">
        <v>241.2</v>
      </c>
      <c r="S201">
        <v>109</v>
      </c>
      <c r="T201">
        <v>45.1</v>
      </c>
      <c r="U201">
        <v>5.2</v>
      </c>
      <c r="V201">
        <v>4.3</v>
      </c>
      <c r="W201">
        <v>5.4</v>
      </c>
      <c r="X201">
        <v>9.8000000000000007</v>
      </c>
      <c r="Y201">
        <v>0.27500000000000002</v>
      </c>
      <c r="Z201">
        <v>0.32900000000000001</v>
      </c>
      <c r="AA201">
        <v>0.40699999999999997</v>
      </c>
      <c r="AB201">
        <v>0.73599999999999999</v>
      </c>
      <c r="AE201" s="134">
        <f t="shared" si="17"/>
        <v>0.40699999999999997</v>
      </c>
      <c r="AF201" s="589">
        <f t="shared" ca="1" si="18"/>
        <v>248</v>
      </c>
      <c r="AG201" s="134">
        <f>(H201*'User Input'!$H$16)+(I201*'User Input'!$H$17)+(N201*'User Input'!$H$15)+(O201*'User Input'!$H$2)+(P201*'User Input'!$H$3)+(Q201*'User Input'!$H$4)+(K201*'User Input'!$H$5)+(L201*'User Input'!$H$6)+(J201*'User Input'!$H$7)+(T201*'User Input'!$H$8)+(S201*'User Input'!$H$9)+(M201*'User Input'!$H$10)+(X201*'User Input'!$H$11)+(V201*'User Input'!$H$13)+(U201*'User Input'!$H$12)+(R201*'User Input'!$H$14)</f>
        <v>422.3</v>
      </c>
      <c r="AH201">
        <f t="shared" si="19"/>
        <v>2.8533783783783786</v>
      </c>
      <c r="AI201" s="209">
        <f t="shared" ca="1" si="20"/>
        <v>53</v>
      </c>
      <c r="AJ201" s="209">
        <f t="shared" ca="1" si="14"/>
        <v>126</v>
      </c>
      <c r="AK201" s="209">
        <f t="shared" ca="1" si="15"/>
        <v>227</v>
      </c>
      <c r="AL201" s="209">
        <f t="shared" ca="1" si="16"/>
        <v>185</v>
      </c>
    </row>
    <row r="202" spans="2:38" x14ac:dyDescent="0.2">
      <c r="B202" t="s">
        <v>494</v>
      </c>
      <c r="C202" t="s">
        <v>136</v>
      </c>
      <c r="D202" t="s">
        <v>683</v>
      </c>
      <c r="E202" t="s">
        <v>114</v>
      </c>
      <c r="F202" t="s">
        <v>114</v>
      </c>
      <c r="G202">
        <v>146</v>
      </c>
      <c r="H202">
        <v>653</v>
      </c>
      <c r="I202">
        <v>607</v>
      </c>
      <c r="J202">
        <v>84</v>
      </c>
      <c r="K202">
        <v>25.7</v>
      </c>
      <c r="L202">
        <v>90.8</v>
      </c>
      <c r="M202">
        <v>9</v>
      </c>
      <c r="N202">
        <v>168.1</v>
      </c>
      <c r="O202">
        <v>105.3</v>
      </c>
      <c r="P202">
        <v>34.799999999999997</v>
      </c>
      <c r="Q202">
        <v>2.2999999999999998</v>
      </c>
      <c r="R202">
        <v>284.7</v>
      </c>
      <c r="S202">
        <v>122.2</v>
      </c>
      <c r="T202">
        <v>36.200000000000003</v>
      </c>
      <c r="U202">
        <v>2.8</v>
      </c>
      <c r="V202">
        <v>4.8</v>
      </c>
      <c r="W202">
        <v>2.2000000000000002</v>
      </c>
      <c r="X202">
        <v>4.2</v>
      </c>
      <c r="Y202">
        <v>0.27700000000000002</v>
      </c>
      <c r="Z202">
        <v>0.318</v>
      </c>
      <c r="AA202">
        <v>0.46899999999999997</v>
      </c>
      <c r="AB202">
        <v>0.78700000000000003</v>
      </c>
      <c r="AE202" s="134">
        <f t="shared" si="17"/>
        <v>0.46899999999999997</v>
      </c>
      <c r="AF202" s="589">
        <f t="shared" ca="1" si="18"/>
        <v>57</v>
      </c>
      <c r="AG202" s="134">
        <f>(H202*'User Input'!$H$16)+(I202*'User Input'!$H$17)+(N202*'User Input'!$H$15)+(O202*'User Input'!$H$2)+(P202*'User Input'!$H$3)+(Q202*'User Input'!$H$4)+(K202*'User Input'!$H$5)+(L202*'User Input'!$H$6)+(J202*'User Input'!$H$7)+(T202*'User Input'!$H$8)+(S202*'User Input'!$H$9)+(M202*'User Input'!$H$10)+(X202*'User Input'!$H$11)+(V202*'User Input'!$H$13)+(U202*'User Input'!$H$12)+(R202*'User Input'!$H$14)</f>
        <v>448.29999999999995</v>
      </c>
      <c r="AH202">
        <f t="shared" si="19"/>
        <v>3.0705479452054791</v>
      </c>
      <c r="AI202" s="209">
        <f t="shared" ca="1" si="20"/>
        <v>34</v>
      </c>
      <c r="AJ202" s="209">
        <f t="shared" ca="1" si="14"/>
        <v>234</v>
      </c>
      <c r="AK202" s="209">
        <f t="shared" ca="1" si="15"/>
        <v>45</v>
      </c>
      <c r="AL202" s="209">
        <f t="shared" ca="1" si="16"/>
        <v>67</v>
      </c>
    </row>
    <row r="203" spans="2:38" x14ac:dyDescent="0.2">
      <c r="B203" t="s">
        <v>167</v>
      </c>
      <c r="C203" t="s">
        <v>123</v>
      </c>
      <c r="D203" t="s">
        <v>89</v>
      </c>
      <c r="E203" t="s">
        <v>114</v>
      </c>
      <c r="F203" t="s">
        <v>114</v>
      </c>
      <c r="G203">
        <v>146</v>
      </c>
      <c r="H203">
        <v>653</v>
      </c>
      <c r="I203">
        <v>573</v>
      </c>
      <c r="J203">
        <v>83.3</v>
      </c>
      <c r="K203">
        <v>30.2</v>
      </c>
      <c r="L203">
        <v>92.5</v>
      </c>
      <c r="M203">
        <v>8.1999999999999993</v>
      </c>
      <c r="N203">
        <v>138.80000000000001</v>
      </c>
      <c r="O203">
        <v>80.099999999999994</v>
      </c>
      <c r="P203">
        <v>27.4</v>
      </c>
      <c r="Q203">
        <v>1.1000000000000001</v>
      </c>
      <c r="R203">
        <v>259</v>
      </c>
      <c r="S203">
        <v>194.8</v>
      </c>
      <c r="T203">
        <v>67.599999999999994</v>
      </c>
      <c r="U203">
        <v>6.5</v>
      </c>
      <c r="V203">
        <v>4.8</v>
      </c>
      <c r="W203">
        <v>1.3</v>
      </c>
      <c r="X203">
        <v>3.3</v>
      </c>
      <c r="Y203">
        <v>0.24199999999999999</v>
      </c>
      <c r="Z203">
        <v>0.32700000000000001</v>
      </c>
      <c r="AA203">
        <v>0.45200000000000001</v>
      </c>
      <c r="AB203">
        <v>0.77900000000000003</v>
      </c>
      <c r="AE203" s="134">
        <f t="shared" si="17"/>
        <v>0.45200000000000001</v>
      </c>
      <c r="AF203" s="589">
        <f t="shared" ca="1" si="18"/>
        <v>92</v>
      </c>
      <c r="AG203" s="134">
        <f>(H203*'User Input'!$H$16)+(I203*'User Input'!$H$17)+(N203*'User Input'!$H$15)+(O203*'User Input'!$H$2)+(P203*'User Input'!$H$3)+(Q203*'User Input'!$H$4)+(K203*'User Input'!$H$5)+(L203*'User Input'!$H$6)+(J203*'User Input'!$H$7)+(T203*'User Input'!$H$8)+(S203*'User Input'!$H$9)+(M203*'User Input'!$H$10)+(X203*'User Input'!$H$11)+(V203*'User Input'!$H$13)+(U203*'User Input'!$H$12)+(R203*'User Input'!$H$14)</f>
        <v>418.09999999999997</v>
      </c>
      <c r="AH203">
        <f t="shared" si="19"/>
        <v>2.863698630136986</v>
      </c>
      <c r="AI203" s="209">
        <f t="shared" ca="1" si="20"/>
        <v>57</v>
      </c>
      <c r="AJ203" s="209">
        <f t="shared" ca="1" si="14"/>
        <v>145</v>
      </c>
      <c r="AK203" s="209">
        <f t="shared" ca="1" si="15"/>
        <v>75</v>
      </c>
      <c r="AL203" s="209" t="e">
        <f t="shared" ca="1" si="16"/>
        <v>#N/A</v>
      </c>
    </row>
    <row r="204" spans="2:38" x14ac:dyDescent="0.2">
      <c r="B204" t="s">
        <v>1331</v>
      </c>
      <c r="C204" t="s">
        <v>140</v>
      </c>
      <c r="D204" t="s">
        <v>89</v>
      </c>
      <c r="E204" t="s">
        <v>116</v>
      </c>
      <c r="F204" t="s">
        <v>116</v>
      </c>
      <c r="G204">
        <v>146</v>
      </c>
      <c r="H204">
        <v>651</v>
      </c>
      <c r="I204">
        <v>575</v>
      </c>
      <c r="J204">
        <v>85.4</v>
      </c>
      <c r="K204">
        <v>28.4</v>
      </c>
      <c r="L204">
        <v>89</v>
      </c>
      <c r="M204">
        <v>4.0999999999999996</v>
      </c>
      <c r="N204">
        <v>142.80000000000001</v>
      </c>
      <c r="O204">
        <v>76.599999999999994</v>
      </c>
      <c r="P204">
        <v>33.6</v>
      </c>
      <c r="Q204">
        <v>4.0999999999999996</v>
      </c>
      <c r="R204">
        <v>269.89999999999998</v>
      </c>
      <c r="S204">
        <v>168.3</v>
      </c>
      <c r="T204">
        <v>61.5</v>
      </c>
      <c r="U204">
        <v>6.9</v>
      </c>
      <c r="V204">
        <v>4.8</v>
      </c>
      <c r="W204">
        <v>2.2999999999999998</v>
      </c>
      <c r="X204">
        <v>2</v>
      </c>
      <c r="Y204">
        <v>0.248</v>
      </c>
      <c r="Z204">
        <v>0.32600000000000001</v>
      </c>
      <c r="AA204">
        <v>0.47</v>
      </c>
      <c r="AB204">
        <v>0.79500000000000004</v>
      </c>
      <c r="AE204" s="134">
        <f t="shared" si="17"/>
        <v>0.47</v>
      </c>
      <c r="AF204" s="589">
        <f t="shared" ca="1" si="18"/>
        <v>55</v>
      </c>
      <c r="AG204" s="134">
        <f>(H204*'User Input'!$H$16)+(I204*'User Input'!$H$17)+(N204*'User Input'!$H$15)+(O204*'User Input'!$H$2)+(P204*'User Input'!$H$3)+(Q204*'User Input'!$H$4)+(K204*'User Input'!$H$5)+(L204*'User Input'!$H$6)+(J204*'User Input'!$H$7)+(T204*'User Input'!$H$8)+(S204*'User Input'!$H$9)+(M204*'User Input'!$H$10)+(X204*'User Input'!$H$11)+(V204*'User Input'!$H$13)+(U204*'User Input'!$H$12)+(R204*'User Input'!$H$14)</f>
        <v>427.65000000000003</v>
      </c>
      <c r="AH204">
        <f t="shared" si="19"/>
        <v>2.9291095890410963</v>
      </c>
      <c r="AI204" s="209">
        <f t="shared" ca="1" si="20"/>
        <v>48</v>
      </c>
      <c r="AJ204" s="209">
        <f t="shared" ca="1" si="14"/>
        <v>153</v>
      </c>
      <c r="AK204" s="209">
        <f t="shared" ca="1" si="15"/>
        <v>44</v>
      </c>
      <c r="AL204" s="209">
        <f t="shared" ca="1" si="16"/>
        <v>53</v>
      </c>
    </row>
    <row r="205" spans="2:38" x14ac:dyDescent="0.2">
      <c r="B205" t="s">
        <v>2242</v>
      </c>
      <c r="C205" t="s">
        <v>115</v>
      </c>
      <c r="D205" t="s">
        <v>89</v>
      </c>
      <c r="E205" t="s">
        <v>114</v>
      </c>
      <c r="F205" t="s">
        <v>114</v>
      </c>
      <c r="G205">
        <v>149</v>
      </c>
      <c r="H205">
        <v>650</v>
      </c>
      <c r="I205">
        <v>589</v>
      </c>
      <c r="J205">
        <v>80.8</v>
      </c>
      <c r="K205">
        <v>23.9</v>
      </c>
      <c r="L205">
        <v>90.1</v>
      </c>
      <c r="M205">
        <v>3.2</v>
      </c>
      <c r="N205">
        <v>162.19999999999999</v>
      </c>
      <c r="O205">
        <v>96.2</v>
      </c>
      <c r="P205">
        <v>37.1</v>
      </c>
      <c r="Q205">
        <v>5</v>
      </c>
      <c r="R205">
        <v>280.89999999999998</v>
      </c>
      <c r="S205">
        <v>144.1</v>
      </c>
      <c r="T205">
        <v>47.8</v>
      </c>
      <c r="U205">
        <v>6.3</v>
      </c>
      <c r="V205">
        <v>4.7</v>
      </c>
      <c r="W205">
        <v>1.2</v>
      </c>
      <c r="X205">
        <v>1.7</v>
      </c>
      <c r="Y205">
        <v>0.27500000000000002</v>
      </c>
      <c r="Z205">
        <v>0.33300000000000002</v>
      </c>
      <c r="AA205">
        <v>0.47599999999999998</v>
      </c>
      <c r="AB205">
        <v>0.81</v>
      </c>
      <c r="AE205" s="134">
        <f t="shared" si="17"/>
        <v>0.47599999999999998</v>
      </c>
      <c r="AF205" s="589">
        <f t="shared" ca="1" si="18"/>
        <v>46</v>
      </c>
      <c r="AG205" s="134">
        <f>(H205*'User Input'!$H$16)+(I205*'User Input'!$H$17)+(N205*'User Input'!$H$15)+(O205*'User Input'!$H$2)+(P205*'User Input'!$H$3)+(Q205*'User Input'!$H$4)+(K205*'User Input'!$H$5)+(L205*'User Input'!$H$6)+(J205*'User Input'!$H$7)+(T205*'User Input'!$H$8)+(S205*'User Input'!$H$9)+(M205*'User Input'!$H$10)+(X205*'User Input'!$H$11)+(V205*'User Input'!$H$13)+(U205*'User Input'!$H$12)+(R205*'User Input'!$H$14)</f>
        <v>432.35</v>
      </c>
      <c r="AH205">
        <f t="shared" si="19"/>
        <v>2.9016778523489934</v>
      </c>
      <c r="AI205" s="209">
        <f t="shared" ca="1" si="20"/>
        <v>45</v>
      </c>
      <c r="AJ205" s="209">
        <f t="shared" ca="1" si="14"/>
        <v>98</v>
      </c>
      <c r="AK205" s="209">
        <f t="shared" ca="1" si="15"/>
        <v>35</v>
      </c>
      <c r="AL205" s="209">
        <f t="shared" ca="1" si="16"/>
        <v>40</v>
      </c>
    </row>
    <row r="206" spans="2:38" x14ac:dyDescent="0.2">
      <c r="B206" t="s">
        <v>296</v>
      </c>
      <c r="C206" t="s">
        <v>137</v>
      </c>
      <c r="D206" t="s">
        <v>89</v>
      </c>
      <c r="E206" t="s">
        <v>110</v>
      </c>
      <c r="F206" t="s">
        <v>110</v>
      </c>
      <c r="G206">
        <v>146</v>
      </c>
      <c r="H206">
        <v>648</v>
      </c>
      <c r="I206">
        <v>577</v>
      </c>
      <c r="J206">
        <v>86.9</v>
      </c>
      <c r="K206">
        <v>20.100000000000001</v>
      </c>
      <c r="L206">
        <v>87.8</v>
      </c>
      <c r="M206">
        <v>9.8000000000000007</v>
      </c>
      <c r="N206">
        <v>165</v>
      </c>
      <c r="O206">
        <v>105.1</v>
      </c>
      <c r="P206">
        <v>36.9</v>
      </c>
      <c r="Q206">
        <v>2.9</v>
      </c>
      <c r="R206">
        <v>267.89999999999998</v>
      </c>
      <c r="S206">
        <v>112.9</v>
      </c>
      <c r="T206">
        <v>58.4</v>
      </c>
      <c r="U206">
        <v>6.3</v>
      </c>
      <c r="V206">
        <v>5</v>
      </c>
      <c r="W206">
        <v>2</v>
      </c>
      <c r="X206">
        <v>3.8</v>
      </c>
      <c r="Y206">
        <v>0.28599999999999998</v>
      </c>
      <c r="Z206">
        <v>0.35499999999999998</v>
      </c>
      <c r="AA206">
        <v>0.46400000000000002</v>
      </c>
      <c r="AB206">
        <v>0.82</v>
      </c>
      <c r="AE206" s="134">
        <f t="shared" si="17"/>
        <v>0.46400000000000002</v>
      </c>
      <c r="AF206" s="589">
        <f t="shared" ca="1" si="18"/>
        <v>64</v>
      </c>
      <c r="AG206" s="134">
        <f>(H206*'User Input'!$H$16)+(I206*'User Input'!$H$17)+(N206*'User Input'!$H$15)+(O206*'User Input'!$H$2)+(P206*'User Input'!$H$3)+(Q206*'User Input'!$H$4)+(K206*'User Input'!$H$5)+(L206*'User Input'!$H$6)+(J206*'User Input'!$H$7)+(T206*'User Input'!$H$8)+(S206*'User Input'!$H$9)+(M206*'User Input'!$H$10)+(X206*'User Input'!$H$11)+(V206*'User Input'!$H$13)+(U206*'User Input'!$H$12)+(R206*'User Input'!$H$14)</f>
        <v>460.45000000000005</v>
      </c>
      <c r="AH206">
        <f t="shared" ref="AH206:AH269" si="21">AG206/G206</f>
        <v>3.1537671232876714</v>
      </c>
      <c r="AI206" s="209">
        <f t="shared" ca="1" si="20"/>
        <v>30</v>
      </c>
      <c r="AJ206" s="209">
        <f t="shared" ca="1" si="14"/>
        <v>28</v>
      </c>
      <c r="AK206" s="209">
        <f t="shared" ca="1" si="15"/>
        <v>51</v>
      </c>
      <c r="AL206" s="209">
        <f t="shared" ca="1" si="16"/>
        <v>33</v>
      </c>
    </row>
    <row r="207" spans="2:38" x14ac:dyDescent="0.2">
      <c r="B207" t="s">
        <v>275</v>
      </c>
      <c r="C207" t="s">
        <v>714</v>
      </c>
      <c r="D207" t="s">
        <v>89</v>
      </c>
      <c r="E207" t="s">
        <v>116</v>
      </c>
      <c r="F207" t="s">
        <v>116</v>
      </c>
      <c r="G207">
        <v>146</v>
      </c>
      <c r="H207">
        <v>648</v>
      </c>
      <c r="I207">
        <v>563</v>
      </c>
      <c r="J207">
        <v>87.7</v>
      </c>
      <c r="K207">
        <v>23.3</v>
      </c>
      <c r="L207">
        <v>87.9</v>
      </c>
      <c r="M207">
        <v>4.9000000000000004</v>
      </c>
      <c r="N207">
        <v>161.6</v>
      </c>
      <c r="O207">
        <v>97.8</v>
      </c>
      <c r="P207">
        <v>38.799999999999997</v>
      </c>
      <c r="Q207">
        <v>1.6</v>
      </c>
      <c r="R207">
        <v>273.5</v>
      </c>
      <c r="S207">
        <v>99</v>
      </c>
      <c r="T207">
        <v>71.3</v>
      </c>
      <c r="U207">
        <v>7.4</v>
      </c>
      <c r="V207">
        <v>4.7</v>
      </c>
      <c r="W207">
        <v>1.6</v>
      </c>
      <c r="X207">
        <v>2.1</v>
      </c>
      <c r="Y207">
        <v>0.28699999999999998</v>
      </c>
      <c r="Z207">
        <v>0.372</v>
      </c>
      <c r="AA207">
        <v>0.48599999999999999</v>
      </c>
      <c r="AB207">
        <v>0.85799999999999998</v>
      </c>
      <c r="AE207" s="134">
        <f t="shared" si="17"/>
        <v>0.48599999999999999</v>
      </c>
      <c r="AF207" s="589">
        <f t="shared" ca="1" si="18"/>
        <v>36</v>
      </c>
      <c r="AG207" s="134">
        <f>(H207*'User Input'!$H$16)+(I207*'User Input'!$H$17)+(N207*'User Input'!$H$15)+(O207*'User Input'!$H$2)+(P207*'User Input'!$H$3)+(Q207*'User Input'!$H$4)+(K207*'User Input'!$H$5)+(L207*'User Input'!$H$6)+(J207*'User Input'!$H$7)+(T207*'User Input'!$H$8)+(S207*'User Input'!$H$9)+(M207*'User Input'!$H$10)+(X207*'User Input'!$H$11)+(V207*'User Input'!$H$13)+(U207*'User Input'!$H$12)+(R207*'User Input'!$H$14)</f>
        <v>478.49999999999994</v>
      </c>
      <c r="AH207">
        <f t="shared" si="21"/>
        <v>3.2773972602739723</v>
      </c>
      <c r="AI207" s="209">
        <f t="shared" ca="1" si="20"/>
        <v>22</v>
      </c>
      <c r="AJ207" s="209">
        <f t="shared" ca="1" si="14"/>
        <v>6</v>
      </c>
      <c r="AK207" s="209">
        <f t="shared" ca="1" si="15"/>
        <v>26</v>
      </c>
      <c r="AL207" s="209">
        <f t="shared" ca="1" si="16"/>
        <v>13</v>
      </c>
    </row>
    <row r="208" spans="2:38" x14ac:dyDescent="0.2">
      <c r="B208" t="s">
        <v>3696</v>
      </c>
      <c r="C208" t="s">
        <v>135</v>
      </c>
      <c r="D208" t="s">
        <v>89</v>
      </c>
      <c r="E208" t="s">
        <v>114</v>
      </c>
      <c r="F208" t="s">
        <v>114</v>
      </c>
      <c r="G208">
        <v>146</v>
      </c>
      <c r="H208">
        <v>648</v>
      </c>
      <c r="I208">
        <v>577</v>
      </c>
      <c r="J208">
        <v>93.9</v>
      </c>
      <c r="K208">
        <v>28</v>
      </c>
      <c r="L208">
        <v>80.599999999999994</v>
      </c>
      <c r="M208">
        <v>23.8</v>
      </c>
      <c r="N208">
        <v>160.9</v>
      </c>
      <c r="O208">
        <v>98.9</v>
      </c>
      <c r="P208">
        <v>30.2</v>
      </c>
      <c r="Q208">
        <v>3.8</v>
      </c>
      <c r="R208">
        <v>282.8</v>
      </c>
      <c r="S208">
        <v>157</v>
      </c>
      <c r="T208">
        <v>56.1</v>
      </c>
      <c r="U208">
        <v>6</v>
      </c>
      <c r="V208">
        <v>4.2</v>
      </c>
      <c r="W208">
        <v>4.8</v>
      </c>
      <c r="X208">
        <v>9.6</v>
      </c>
      <c r="Y208">
        <v>0.27900000000000003</v>
      </c>
      <c r="Z208">
        <v>0.34599999999999997</v>
      </c>
      <c r="AA208">
        <v>0.49</v>
      </c>
      <c r="AB208">
        <v>0.83699999999999997</v>
      </c>
      <c r="AE208" s="134">
        <f t="shared" si="17"/>
        <v>0.49</v>
      </c>
      <c r="AF208" s="589">
        <f t="shared" ca="1" si="18"/>
        <v>30</v>
      </c>
      <c r="AG208" s="134">
        <f>(H208*'User Input'!$H$16)+(I208*'User Input'!$H$17)+(N208*'User Input'!$H$15)+(O208*'User Input'!$H$2)+(P208*'User Input'!$H$3)+(Q208*'User Input'!$H$4)+(K208*'User Input'!$H$5)+(L208*'User Input'!$H$6)+(J208*'User Input'!$H$7)+(T208*'User Input'!$H$8)+(S208*'User Input'!$H$9)+(M208*'User Input'!$H$10)+(X208*'User Input'!$H$11)+(V208*'User Input'!$H$13)+(U208*'User Input'!$H$12)+(R208*'User Input'!$H$14)</f>
        <v>472.80000000000007</v>
      </c>
      <c r="AH208">
        <f t="shared" si="21"/>
        <v>3.2383561643835623</v>
      </c>
      <c r="AI208" s="209">
        <f t="shared" ca="1" si="20"/>
        <v>23</v>
      </c>
      <c r="AJ208" s="209">
        <f t="shared" ca="1" si="14"/>
        <v>47</v>
      </c>
      <c r="AK208" s="209">
        <f t="shared" ca="1" si="15"/>
        <v>22</v>
      </c>
      <c r="AL208" s="209">
        <f t="shared" ca="1" si="16"/>
        <v>25</v>
      </c>
    </row>
    <row r="209" spans="2:38" x14ac:dyDescent="0.2">
      <c r="B209" t="s">
        <v>241</v>
      </c>
      <c r="C209" t="s">
        <v>141</v>
      </c>
      <c r="D209" t="s">
        <v>89</v>
      </c>
      <c r="E209" t="s">
        <v>110</v>
      </c>
      <c r="F209" t="s">
        <v>1025</v>
      </c>
      <c r="G209">
        <v>149</v>
      </c>
      <c r="H209">
        <v>647</v>
      </c>
      <c r="I209">
        <v>577</v>
      </c>
      <c r="J209">
        <v>88.3</v>
      </c>
      <c r="K209">
        <v>32.9</v>
      </c>
      <c r="L209">
        <v>94.7</v>
      </c>
      <c r="M209">
        <v>9</v>
      </c>
      <c r="N209">
        <v>160.69999999999999</v>
      </c>
      <c r="O209">
        <v>95.1</v>
      </c>
      <c r="P209">
        <v>30.1</v>
      </c>
      <c r="Q209">
        <v>2.6</v>
      </c>
      <c r="R209">
        <v>294.7</v>
      </c>
      <c r="S209">
        <v>104.9</v>
      </c>
      <c r="T209">
        <v>60.3</v>
      </c>
      <c r="U209">
        <v>3.4</v>
      </c>
      <c r="V209">
        <v>4.9000000000000004</v>
      </c>
      <c r="W209">
        <v>1.3</v>
      </c>
      <c r="X209">
        <v>3.7</v>
      </c>
      <c r="Y209">
        <v>0.27900000000000003</v>
      </c>
      <c r="Z209">
        <v>0.34799999999999998</v>
      </c>
      <c r="AA209">
        <v>0.51100000000000001</v>
      </c>
      <c r="AB209">
        <v>0.85799999999999998</v>
      </c>
      <c r="AE209" s="134">
        <f t="shared" si="17"/>
        <v>0.51100000000000001</v>
      </c>
      <c r="AF209" s="589">
        <f t="shared" ca="1" si="18"/>
        <v>11</v>
      </c>
      <c r="AG209" s="134">
        <f>(H209*'User Input'!$H$16)+(I209*'User Input'!$H$17)+(N209*'User Input'!$H$15)+(O209*'User Input'!$H$2)+(P209*'User Input'!$H$3)+(Q209*'User Input'!$H$4)+(K209*'User Input'!$H$5)+(L209*'User Input'!$H$6)+(J209*'User Input'!$H$7)+(T209*'User Input'!$H$8)+(S209*'User Input'!$H$9)+(M209*'User Input'!$H$10)+(X209*'User Input'!$H$11)+(V209*'User Input'!$H$13)+(U209*'User Input'!$H$12)+(R209*'User Input'!$H$14)</f>
        <v>499.85</v>
      </c>
      <c r="AH209">
        <f t="shared" si="21"/>
        <v>3.3546979865771815</v>
      </c>
      <c r="AI209" s="209">
        <f t="shared" ca="1" si="20"/>
        <v>14</v>
      </c>
      <c r="AJ209" s="209">
        <f t="shared" ca="1" si="14"/>
        <v>43</v>
      </c>
      <c r="AK209" s="209">
        <f t="shared" ca="1" si="15"/>
        <v>7</v>
      </c>
      <c r="AL209" s="209">
        <f t="shared" ca="1" si="16"/>
        <v>13</v>
      </c>
    </row>
    <row r="210" spans="2:38" x14ac:dyDescent="0.2">
      <c r="B210" t="s">
        <v>364</v>
      </c>
      <c r="C210" t="s">
        <v>716</v>
      </c>
      <c r="D210" t="s">
        <v>89</v>
      </c>
      <c r="E210" t="s">
        <v>428</v>
      </c>
      <c r="F210" t="s">
        <v>428</v>
      </c>
      <c r="G210">
        <v>143</v>
      </c>
      <c r="H210">
        <v>647</v>
      </c>
      <c r="I210">
        <v>542</v>
      </c>
      <c r="J210">
        <v>95.9</v>
      </c>
      <c r="K210">
        <v>28.8</v>
      </c>
      <c r="L210">
        <v>89.3</v>
      </c>
      <c r="M210">
        <v>6.6</v>
      </c>
      <c r="N210">
        <v>149.19999999999999</v>
      </c>
      <c r="O210">
        <v>85.1</v>
      </c>
      <c r="P210">
        <v>32.299999999999997</v>
      </c>
      <c r="Q210">
        <v>3</v>
      </c>
      <c r="R210">
        <v>274</v>
      </c>
      <c r="S210">
        <v>140.1</v>
      </c>
      <c r="T210">
        <v>83</v>
      </c>
      <c r="U210">
        <v>15</v>
      </c>
      <c r="V210">
        <v>4.8</v>
      </c>
      <c r="W210">
        <v>2.2000000000000002</v>
      </c>
      <c r="X210">
        <v>3.1</v>
      </c>
      <c r="Y210">
        <v>0.27500000000000002</v>
      </c>
      <c r="Z210">
        <v>0.38300000000000001</v>
      </c>
      <c r="AA210">
        <v>0.505</v>
      </c>
      <c r="AB210">
        <v>0.88800000000000001</v>
      </c>
      <c r="AE210" s="134">
        <f t="shared" si="17"/>
        <v>0.505</v>
      </c>
      <c r="AF210" s="589">
        <f t="shared" ca="1" si="18"/>
        <v>15</v>
      </c>
      <c r="AG210" s="134">
        <f>(H210*'User Input'!$H$16)+(I210*'User Input'!$H$17)+(N210*'User Input'!$H$15)+(O210*'User Input'!$H$2)+(P210*'User Input'!$H$3)+(Q210*'User Input'!$H$4)+(K210*'User Input'!$H$5)+(L210*'User Input'!$H$6)+(J210*'User Input'!$H$7)+(T210*'User Input'!$H$8)+(S210*'User Input'!$H$9)+(M210*'User Input'!$H$10)+(X210*'User Input'!$H$11)+(V210*'User Input'!$H$13)+(U210*'User Input'!$H$12)+(R210*'User Input'!$H$14)</f>
        <v>482.15</v>
      </c>
      <c r="AH210">
        <f t="shared" si="21"/>
        <v>3.3716783216783215</v>
      </c>
      <c r="AI210" s="209">
        <f t="shared" ca="1" si="20"/>
        <v>19</v>
      </c>
      <c r="AJ210" s="209">
        <f t="shared" ca="1" si="14"/>
        <v>3</v>
      </c>
      <c r="AK210" s="209">
        <f t="shared" ca="1" si="15"/>
        <v>9</v>
      </c>
      <c r="AL210" s="209">
        <f t="shared" ca="1" si="16"/>
        <v>6</v>
      </c>
    </row>
    <row r="211" spans="2:38" x14ac:dyDescent="0.2">
      <c r="B211" t="s">
        <v>920</v>
      </c>
      <c r="C211" t="s">
        <v>117</v>
      </c>
      <c r="D211" t="s">
        <v>89</v>
      </c>
      <c r="E211" t="s">
        <v>114</v>
      </c>
      <c r="F211" t="s">
        <v>114</v>
      </c>
      <c r="G211">
        <v>145</v>
      </c>
      <c r="H211">
        <v>646</v>
      </c>
      <c r="I211">
        <v>568</v>
      </c>
      <c r="J211">
        <v>81.3</v>
      </c>
      <c r="K211">
        <v>23.2</v>
      </c>
      <c r="L211">
        <v>79.8</v>
      </c>
      <c r="M211">
        <v>6.8</v>
      </c>
      <c r="N211">
        <v>147.4</v>
      </c>
      <c r="O211">
        <v>91</v>
      </c>
      <c r="P211">
        <v>30.5</v>
      </c>
      <c r="Q211">
        <v>2.7</v>
      </c>
      <c r="R211">
        <v>252.9</v>
      </c>
      <c r="S211">
        <v>142.9</v>
      </c>
      <c r="T211">
        <v>61</v>
      </c>
      <c r="U211">
        <v>9.5</v>
      </c>
      <c r="V211">
        <v>4.7</v>
      </c>
      <c r="W211">
        <v>2.5</v>
      </c>
      <c r="X211">
        <v>2.9</v>
      </c>
      <c r="Y211">
        <v>0.25900000000000001</v>
      </c>
      <c r="Z211">
        <v>0.33900000000000002</v>
      </c>
      <c r="AA211">
        <v>0.44500000000000001</v>
      </c>
      <c r="AB211">
        <v>0.78400000000000003</v>
      </c>
      <c r="AE211" s="134">
        <f t="shared" si="17"/>
        <v>0.44500000000000001</v>
      </c>
      <c r="AF211" s="589">
        <f t="shared" ca="1" si="18"/>
        <v>112</v>
      </c>
      <c r="AG211" s="134">
        <f>(H211*'User Input'!$H$16)+(I211*'User Input'!$H$17)+(N211*'User Input'!$H$15)+(O211*'User Input'!$H$2)+(P211*'User Input'!$H$3)+(Q211*'User Input'!$H$4)+(K211*'User Input'!$H$5)+(L211*'User Input'!$H$6)+(J211*'User Input'!$H$7)+(T211*'User Input'!$H$8)+(S211*'User Input'!$H$9)+(M211*'User Input'!$H$10)+(X211*'User Input'!$H$11)+(V211*'User Input'!$H$13)+(U211*'User Input'!$H$12)+(R211*'User Input'!$H$14)</f>
        <v>414.25000000000006</v>
      </c>
      <c r="AH211">
        <f t="shared" si="21"/>
        <v>2.8568965517241383</v>
      </c>
      <c r="AI211" s="209">
        <f t="shared" ca="1" si="20"/>
        <v>59</v>
      </c>
      <c r="AJ211" s="209">
        <f t="shared" ca="1" si="14"/>
        <v>73</v>
      </c>
      <c r="AK211" s="209">
        <f t="shared" ca="1" si="15"/>
        <v>93</v>
      </c>
      <c r="AL211" s="209">
        <f t="shared" ca="1" si="16"/>
        <v>71</v>
      </c>
    </row>
    <row r="212" spans="2:38" x14ac:dyDescent="0.2">
      <c r="B212" t="s">
        <v>165</v>
      </c>
      <c r="C212" t="s">
        <v>719</v>
      </c>
      <c r="D212" t="s">
        <v>89</v>
      </c>
      <c r="E212" t="s">
        <v>114</v>
      </c>
      <c r="F212" t="s">
        <v>114</v>
      </c>
      <c r="G212">
        <v>146</v>
      </c>
      <c r="H212">
        <v>646</v>
      </c>
      <c r="I212">
        <v>563</v>
      </c>
      <c r="J212">
        <v>101.5</v>
      </c>
      <c r="K212">
        <v>47.5</v>
      </c>
      <c r="L212">
        <v>120.5</v>
      </c>
      <c r="M212">
        <v>3</v>
      </c>
      <c r="N212">
        <v>150.69999999999999</v>
      </c>
      <c r="O212">
        <v>76</v>
      </c>
      <c r="P212">
        <v>26.3</v>
      </c>
      <c r="Q212">
        <v>0.8</v>
      </c>
      <c r="R212">
        <v>321.3</v>
      </c>
      <c r="S212">
        <v>183.3</v>
      </c>
      <c r="T212">
        <v>70.900000000000006</v>
      </c>
      <c r="U212">
        <v>7.2</v>
      </c>
      <c r="V212">
        <v>4.5999999999999996</v>
      </c>
      <c r="W212">
        <v>1.1000000000000001</v>
      </c>
      <c r="X212">
        <v>1.3</v>
      </c>
      <c r="Y212">
        <v>0.26800000000000002</v>
      </c>
      <c r="Z212">
        <v>0.35399999999999998</v>
      </c>
      <c r="AA212">
        <v>0.57099999999999995</v>
      </c>
      <c r="AB212">
        <v>0.92600000000000005</v>
      </c>
      <c r="AE212" s="134">
        <f t="shared" si="17"/>
        <v>0.57099999999999995</v>
      </c>
      <c r="AF212" s="589">
        <f t="shared" ca="1" si="18"/>
        <v>2</v>
      </c>
      <c r="AG212" s="134">
        <f>(H212*'User Input'!$H$16)+(I212*'User Input'!$H$17)+(N212*'User Input'!$H$15)+(O212*'User Input'!$H$2)+(P212*'User Input'!$H$3)+(Q212*'User Input'!$H$4)+(K212*'User Input'!$H$5)+(L212*'User Input'!$H$6)+(J212*'User Input'!$H$7)+(T212*'User Input'!$H$8)+(S212*'User Input'!$H$9)+(M212*'User Input'!$H$10)+(X212*'User Input'!$H$11)+(V212*'User Input'!$H$13)+(U212*'User Input'!$H$12)+(R212*'User Input'!$H$14)</f>
        <v>526.95000000000005</v>
      </c>
      <c r="AH212">
        <f t="shared" si="21"/>
        <v>3.6092465753424658</v>
      </c>
      <c r="AI212" s="209">
        <f t="shared" ca="1" si="20"/>
        <v>8</v>
      </c>
      <c r="AJ212" s="209">
        <f t="shared" ca="1" si="14"/>
        <v>29</v>
      </c>
      <c r="AK212" s="209">
        <f t="shared" ca="1" si="15"/>
        <v>1</v>
      </c>
      <c r="AL212" s="209">
        <f t="shared" ca="1" si="16"/>
        <v>2</v>
      </c>
    </row>
    <row r="213" spans="2:38" x14ac:dyDescent="0.2">
      <c r="B213" t="s">
        <v>1424</v>
      </c>
      <c r="C213" t="s">
        <v>714</v>
      </c>
      <c r="D213" t="s">
        <v>683</v>
      </c>
      <c r="E213" t="s">
        <v>114</v>
      </c>
      <c r="F213" t="s">
        <v>114</v>
      </c>
      <c r="G213">
        <v>149</v>
      </c>
      <c r="H213">
        <v>646</v>
      </c>
      <c r="I213">
        <v>546</v>
      </c>
      <c r="J213">
        <v>92.8</v>
      </c>
      <c r="K213">
        <v>28.8</v>
      </c>
      <c r="L213">
        <v>93.8</v>
      </c>
      <c r="M213">
        <v>6.9</v>
      </c>
      <c r="N213">
        <v>158.5</v>
      </c>
      <c r="O213">
        <v>97.1</v>
      </c>
      <c r="P213">
        <v>30</v>
      </c>
      <c r="Q213">
        <v>2.5</v>
      </c>
      <c r="R213">
        <v>280</v>
      </c>
      <c r="S213">
        <v>121.5</v>
      </c>
      <c r="T213">
        <v>89.8</v>
      </c>
      <c r="U213">
        <v>3.4</v>
      </c>
      <c r="V213">
        <v>4.9000000000000004</v>
      </c>
      <c r="W213">
        <v>1.9</v>
      </c>
      <c r="X213">
        <v>3.1</v>
      </c>
      <c r="Y213">
        <v>0.28999999999999998</v>
      </c>
      <c r="Z213">
        <v>0.39100000000000001</v>
      </c>
      <c r="AA213">
        <v>0.51300000000000001</v>
      </c>
      <c r="AB213">
        <v>0.90500000000000003</v>
      </c>
      <c r="AE213" s="134">
        <f t="shared" si="17"/>
        <v>0.51300000000000001</v>
      </c>
      <c r="AF213" s="589">
        <f t="shared" ca="1" si="18"/>
        <v>10</v>
      </c>
      <c r="AG213" s="134">
        <f>(H213*'User Input'!$H$16)+(I213*'User Input'!$H$17)+(N213*'User Input'!$H$15)+(O213*'User Input'!$H$2)+(P213*'User Input'!$H$3)+(Q213*'User Input'!$H$4)+(K213*'User Input'!$H$5)+(L213*'User Input'!$H$6)+(J213*'User Input'!$H$7)+(T213*'User Input'!$H$8)+(S213*'User Input'!$H$9)+(M213*'User Input'!$H$10)+(X213*'User Input'!$H$11)+(V213*'User Input'!$H$13)+(U213*'User Input'!$H$12)+(R213*'User Input'!$H$14)</f>
        <v>506.15000000000003</v>
      </c>
      <c r="AH213">
        <f t="shared" si="21"/>
        <v>3.3969798657718124</v>
      </c>
      <c r="AI213" s="209">
        <f t="shared" ca="1" si="20"/>
        <v>13</v>
      </c>
      <c r="AJ213" s="209">
        <f t="shared" ca="1" si="14"/>
        <v>2</v>
      </c>
      <c r="AK213" s="209">
        <f t="shared" ca="1" si="15"/>
        <v>6</v>
      </c>
      <c r="AL213" s="209">
        <f t="shared" ca="1" si="16"/>
        <v>3</v>
      </c>
    </row>
    <row r="214" spans="2:38" x14ac:dyDescent="0.2">
      <c r="B214" t="s">
        <v>1296</v>
      </c>
      <c r="C214" t="s">
        <v>135</v>
      </c>
      <c r="D214" t="s">
        <v>106</v>
      </c>
      <c r="E214" t="s">
        <v>118</v>
      </c>
      <c r="F214" t="s">
        <v>118</v>
      </c>
      <c r="G214">
        <v>151</v>
      </c>
      <c r="H214">
        <v>645</v>
      </c>
      <c r="I214">
        <v>590</v>
      </c>
      <c r="J214">
        <v>79.7</v>
      </c>
      <c r="K214">
        <v>19.600000000000001</v>
      </c>
      <c r="L214">
        <v>76.900000000000006</v>
      </c>
      <c r="M214">
        <v>15.7</v>
      </c>
      <c r="N214">
        <v>161.6</v>
      </c>
      <c r="O214">
        <v>102.6</v>
      </c>
      <c r="P214">
        <v>34.1</v>
      </c>
      <c r="Q214">
        <v>5.3</v>
      </c>
      <c r="R214">
        <v>265</v>
      </c>
      <c r="S214">
        <v>105.7</v>
      </c>
      <c r="T214">
        <v>41.4</v>
      </c>
      <c r="U214">
        <v>5.4</v>
      </c>
      <c r="V214">
        <v>4.5999999999999996</v>
      </c>
      <c r="W214">
        <v>3.7</v>
      </c>
      <c r="X214">
        <v>6</v>
      </c>
      <c r="Y214">
        <v>0.27400000000000002</v>
      </c>
      <c r="Z214">
        <v>0.32500000000000001</v>
      </c>
      <c r="AA214">
        <v>0.44900000000000001</v>
      </c>
      <c r="AB214">
        <v>0.77400000000000002</v>
      </c>
      <c r="AE214" s="134">
        <f t="shared" si="17"/>
        <v>0.44900000000000001</v>
      </c>
      <c r="AF214" s="589">
        <f t="shared" ca="1" si="18"/>
        <v>101</v>
      </c>
      <c r="AG214" s="134">
        <f>(H214*'User Input'!$H$16)+(I214*'User Input'!$H$17)+(N214*'User Input'!$H$15)+(O214*'User Input'!$H$2)+(P214*'User Input'!$H$3)+(Q214*'User Input'!$H$4)+(K214*'User Input'!$H$5)+(L214*'User Input'!$H$6)+(J214*'User Input'!$H$7)+(T214*'User Input'!$H$8)+(S214*'User Input'!$H$9)+(M214*'User Input'!$H$10)+(X214*'User Input'!$H$11)+(V214*'User Input'!$H$13)+(U214*'User Input'!$H$12)+(R214*'User Input'!$H$14)</f>
        <v>435.64999999999992</v>
      </c>
      <c r="AH214">
        <f t="shared" si="21"/>
        <v>2.8850993377483438</v>
      </c>
      <c r="AI214" s="209">
        <f t="shared" ca="1" si="20"/>
        <v>43</v>
      </c>
      <c r="AJ214" s="209">
        <f t="shared" ca="1" si="14"/>
        <v>163</v>
      </c>
      <c r="AK214" s="209">
        <f t="shared" ca="1" si="15"/>
        <v>83</v>
      </c>
      <c r="AL214" s="209">
        <f t="shared" ca="1" si="16"/>
        <v>96</v>
      </c>
    </row>
    <row r="215" spans="2:38" x14ac:dyDescent="0.2">
      <c r="B215" t="s">
        <v>166</v>
      </c>
      <c r="C215" t="s">
        <v>135</v>
      </c>
      <c r="D215" t="s">
        <v>683</v>
      </c>
      <c r="E215" t="s">
        <v>112</v>
      </c>
      <c r="F215" t="s">
        <v>112</v>
      </c>
      <c r="G215">
        <v>145</v>
      </c>
      <c r="H215">
        <v>645</v>
      </c>
      <c r="I215">
        <v>554</v>
      </c>
      <c r="J215">
        <v>89.3</v>
      </c>
      <c r="K215">
        <v>26.1</v>
      </c>
      <c r="L215">
        <v>90.6</v>
      </c>
      <c r="M215">
        <v>7.7</v>
      </c>
      <c r="N215">
        <v>157.80000000000001</v>
      </c>
      <c r="O215">
        <v>92.7</v>
      </c>
      <c r="P215">
        <v>36.1</v>
      </c>
      <c r="Q215">
        <v>2.9</v>
      </c>
      <c r="R215">
        <v>278</v>
      </c>
      <c r="S215">
        <v>131.9</v>
      </c>
      <c r="T215">
        <v>77.5</v>
      </c>
      <c r="U215">
        <v>7.8</v>
      </c>
      <c r="V215">
        <v>4.9000000000000004</v>
      </c>
      <c r="W215">
        <v>0.9</v>
      </c>
      <c r="X215">
        <v>3.5</v>
      </c>
      <c r="Y215">
        <v>0.28499999999999998</v>
      </c>
      <c r="Z215">
        <v>0.378</v>
      </c>
      <c r="AA215">
        <v>0.502</v>
      </c>
      <c r="AB215">
        <v>0.88</v>
      </c>
      <c r="AE215" s="134">
        <f t="shared" si="17"/>
        <v>0.502</v>
      </c>
      <c r="AF215" s="589">
        <f t="shared" ca="1" si="18"/>
        <v>18</v>
      </c>
      <c r="AG215" s="134">
        <f>(H215*'User Input'!$H$16)+(I215*'User Input'!$H$17)+(N215*'User Input'!$H$15)+(O215*'User Input'!$H$2)+(P215*'User Input'!$H$3)+(Q215*'User Input'!$H$4)+(K215*'User Input'!$H$5)+(L215*'User Input'!$H$6)+(J215*'User Input'!$H$7)+(T215*'User Input'!$H$8)+(S215*'User Input'!$H$9)+(M215*'User Input'!$H$10)+(X215*'User Input'!$H$11)+(V215*'User Input'!$H$13)+(U215*'User Input'!$H$12)+(R215*'User Input'!$H$14)</f>
        <v>481.35000000000008</v>
      </c>
      <c r="AH215">
        <f t="shared" si="21"/>
        <v>3.3196551724137935</v>
      </c>
      <c r="AI215" s="209">
        <f t="shared" ca="1" si="20"/>
        <v>20</v>
      </c>
      <c r="AJ215" s="209">
        <f t="shared" ca="1" si="14"/>
        <v>5</v>
      </c>
      <c r="AK215" s="209">
        <f t="shared" ca="1" si="15"/>
        <v>11</v>
      </c>
      <c r="AL215" s="209">
        <f t="shared" ca="1" si="16"/>
        <v>7</v>
      </c>
    </row>
    <row r="216" spans="2:38" x14ac:dyDescent="0.2">
      <c r="B216" t="s">
        <v>186</v>
      </c>
      <c r="C216" t="s">
        <v>8</v>
      </c>
      <c r="D216" t="s">
        <v>89</v>
      </c>
      <c r="E216" t="s">
        <v>114</v>
      </c>
      <c r="F216" t="s">
        <v>114</v>
      </c>
      <c r="G216">
        <v>146</v>
      </c>
      <c r="H216">
        <v>645</v>
      </c>
      <c r="I216">
        <v>589</v>
      </c>
      <c r="J216">
        <v>82.9</v>
      </c>
      <c r="K216">
        <v>17.899999999999999</v>
      </c>
      <c r="L216">
        <v>71.400000000000006</v>
      </c>
      <c r="M216">
        <v>34.200000000000003</v>
      </c>
      <c r="N216">
        <v>166</v>
      </c>
      <c r="O216">
        <v>111.9</v>
      </c>
      <c r="P216">
        <v>31.9</v>
      </c>
      <c r="Q216">
        <v>4.2</v>
      </c>
      <c r="R216">
        <v>260</v>
      </c>
      <c r="S216">
        <v>122.6</v>
      </c>
      <c r="T216">
        <v>36.799999999999997</v>
      </c>
      <c r="U216">
        <v>11.7</v>
      </c>
      <c r="V216">
        <v>4.5</v>
      </c>
      <c r="W216">
        <v>3.6</v>
      </c>
      <c r="X216">
        <v>12</v>
      </c>
      <c r="Y216">
        <v>0.28199999999999997</v>
      </c>
      <c r="Z216">
        <v>0.33400000000000002</v>
      </c>
      <c r="AA216">
        <v>0.442</v>
      </c>
      <c r="AB216">
        <v>0.77600000000000002</v>
      </c>
      <c r="AE216" s="134">
        <f t="shared" si="17"/>
        <v>0.442</v>
      </c>
      <c r="AF216" s="589">
        <f t="shared" ca="1" si="18"/>
        <v>117</v>
      </c>
      <c r="AG216" s="134">
        <f>(H216*'User Input'!$H$16)+(I216*'User Input'!$H$17)+(N216*'User Input'!$H$15)+(O216*'User Input'!$H$2)+(P216*'User Input'!$H$3)+(Q216*'User Input'!$H$4)+(K216*'User Input'!$H$5)+(L216*'User Input'!$H$6)+(J216*'User Input'!$H$7)+(T216*'User Input'!$H$8)+(S216*'User Input'!$H$9)+(M216*'User Input'!$H$10)+(X216*'User Input'!$H$11)+(V216*'User Input'!$H$13)+(U216*'User Input'!$H$12)+(R216*'User Input'!$H$14)</f>
        <v>446.09999999999991</v>
      </c>
      <c r="AH216">
        <f t="shared" si="21"/>
        <v>3.0554794520547941</v>
      </c>
      <c r="AI216" s="209">
        <f t="shared" ca="1" si="20"/>
        <v>36</v>
      </c>
      <c r="AJ216" s="209">
        <f t="shared" ca="1" si="14"/>
        <v>96</v>
      </c>
      <c r="AK216" s="209">
        <f t="shared" ca="1" si="15"/>
        <v>98</v>
      </c>
      <c r="AL216" s="209">
        <f t="shared" ca="1" si="16"/>
        <v>90</v>
      </c>
    </row>
    <row r="217" spans="2:38" x14ac:dyDescent="0.2">
      <c r="B217" t="s">
        <v>773</v>
      </c>
      <c r="C217" t="s">
        <v>140</v>
      </c>
      <c r="D217" t="s">
        <v>683</v>
      </c>
      <c r="E217" t="s">
        <v>112</v>
      </c>
      <c r="F217" t="s">
        <v>112</v>
      </c>
      <c r="G217">
        <v>149</v>
      </c>
      <c r="H217">
        <v>644</v>
      </c>
      <c r="I217">
        <v>557</v>
      </c>
      <c r="J217">
        <v>84.8</v>
      </c>
      <c r="K217">
        <v>32.799999999999997</v>
      </c>
      <c r="L217">
        <v>94.3</v>
      </c>
      <c r="M217">
        <v>2.2999999999999998</v>
      </c>
      <c r="N217">
        <v>136</v>
      </c>
      <c r="O217">
        <v>73.599999999999994</v>
      </c>
      <c r="P217">
        <v>28.8</v>
      </c>
      <c r="Q217">
        <v>0.9</v>
      </c>
      <c r="R217">
        <v>264.89999999999998</v>
      </c>
      <c r="S217">
        <v>157.69999999999999</v>
      </c>
      <c r="T217">
        <v>73.400000000000006</v>
      </c>
      <c r="U217">
        <v>6.3</v>
      </c>
      <c r="V217">
        <v>4.9000000000000004</v>
      </c>
      <c r="W217">
        <v>1.5</v>
      </c>
      <c r="X217">
        <v>1</v>
      </c>
      <c r="Y217">
        <v>0.24399999999999999</v>
      </c>
      <c r="Z217">
        <v>0.33600000000000002</v>
      </c>
      <c r="AA217">
        <v>0.47499999999999998</v>
      </c>
      <c r="AB217">
        <v>0.81100000000000005</v>
      </c>
      <c r="AE217" s="134">
        <f t="shared" si="17"/>
        <v>0.47499999999999998</v>
      </c>
      <c r="AF217" s="589">
        <f t="shared" ca="1" si="18"/>
        <v>47</v>
      </c>
      <c r="AG217" s="134">
        <f>(H217*'User Input'!$H$16)+(I217*'User Input'!$H$17)+(N217*'User Input'!$H$15)+(O217*'User Input'!$H$2)+(P217*'User Input'!$H$3)+(Q217*'User Input'!$H$4)+(K217*'User Input'!$H$5)+(L217*'User Input'!$H$6)+(J217*'User Input'!$H$7)+(T217*'User Input'!$H$8)+(S217*'User Input'!$H$9)+(M217*'User Input'!$H$10)+(X217*'User Input'!$H$11)+(V217*'User Input'!$H$13)+(U217*'User Input'!$H$12)+(R217*'User Input'!$H$14)</f>
        <v>442.35</v>
      </c>
      <c r="AH217">
        <f t="shared" si="21"/>
        <v>2.9687919463087251</v>
      </c>
      <c r="AI217" s="209">
        <f t="shared" ca="1" si="20"/>
        <v>39</v>
      </c>
      <c r="AJ217" s="209">
        <f t="shared" ca="1" si="14"/>
        <v>82</v>
      </c>
      <c r="AK217" s="209">
        <f t="shared" ca="1" si="15"/>
        <v>36</v>
      </c>
      <c r="AL217" s="209">
        <f t="shared" ca="1" si="16"/>
        <v>38</v>
      </c>
    </row>
    <row r="218" spans="2:38" x14ac:dyDescent="0.2">
      <c r="B218" t="s">
        <v>880</v>
      </c>
      <c r="C218" t="s">
        <v>718</v>
      </c>
      <c r="D218" t="s">
        <v>89</v>
      </c>
      <c r="E218" t="s">
        <v>110</v>
      </c>
      <c r="F218" t="s">
        <v>110</v>
      </c>
      <c r="G218">
        <v>149</v>
      </c>
      <c r="H218">
        <v>644</v>
      </c>
      <c r="I218">
        <v>596</v>
      </c>
      <c r="J218">
        <v>63.8</v>
      </c>
      <c r="K218">
        <v>11.7</v>
      </c>
      <c r="L218">
        <v>63.2</v>
      </c>
      <c r="M218">
        <v>24.1</v>
      </c>
      <c r="N218">
        <v>156</v>
      </c>
      <c r="O218">
        <v>109.5</v>
      </c>
      <c r="P218">
        <v>27.8</v>
      </c>
      <c r="Q218">
        <v>6.9</v>
      </c>
      <c r="R218">
        <v>232.8</v>
      </c>
      <c r="S218">
        <v>123.3</v>
      </c>
      <c r="T218">
        <v>33.5</v>
      </c>
      <c r="U218">
        <v>4.5</v>
      </c>
      <c r="V218">
        <v>4.8</v>
      </c>
      <c r="W218">
        <v>4.9000000000000004</v>
      </c>
      <c r="X218">
        <v>9.9</v>
      </c>
      <c r="Y218">
        <v>0.26200000000000001</v>
      </c>
      <c r="Z218">
        <v>0.30299999999999999</v>
      </c>
      <c r="AA218">
        <v>0.39100000000000001</v>
      </c>
      <c r="AB218">
        <v>0.69399999999999995</v>
      </c>
      <c r="AE218" s="134">
        <f t="shared" si="17"/>
        <v>0.39100000000000001</v>
      </c>
      <c r="AF218" s="589">
        <f t="shared" ca="1" si="18"/>
        <v>324</v>
      </c>
      <c r="AG218" s="134">
        <f>(H218*'User Input'!$H$16)+(I218*'User Input'!$H$17)+(N218*'User Input'!$H$15)+(O218*'User Input'!$H$2)+(P218*'User Input'!$H$3)+(Q218*'User Input'!$H$4)+(K218*'User Input'!$H$5)+(L218*'User Input'!$H$6)+(J218*'User Input'!$H$7)+(T218*'User Input'!$H$8)+(S218*'User Input'!$H$9)+(M218*'User Input'!$H$10)+(X218*'User Input'!$H$11)+(V218*'User Input'!$H$13)+(U218*'User Input'!$H$12)+(R218*'User Input'!$H$14)</f>
        <v>369.75000000000006</v>
      </c>
      <c r="AH218">
        <f t="shared" si="21"/>
        <v>2.4815436241610742</v>
      </c>
      <c r="AI218" s="209">
        <f t="shared" ca="1" si="20"/>
        <v>100</v>
      </c>
      <c r="AJ218" s="209">
        <f t="shared" ca="1" si="14"/>
        <v>380</v>
      </c>
      <c r="AK218" s="209">
        <f t="shared" ca="1" si="15"/>
        <v>302</v>
      </c>
      <c r="AL218" s="209">
        <f t="shared" ca="1" si="16"/>
        <v>330</v>
      </c>
    </row>
    <row r="219" spans="2:38" x14ac:dyDescent="0.2">
      <c r="B219" t="s">
        <v>355</v>
      </c>
      <c r="C219" t="s">
        <v>137</v>
      </c>
      <c r="D219" t="s">
        <v>89</v>
      </c>
      <c r="E219" t="s">
        <v>114</v>
      </c>
      <c r="F219" t="s">
        <v>114</v>
      </c>
      <c r="G219">
        <v>143</v>
      </c>
      <c r="H219">
        <v>642</v>
      </c>
      <c r="I219">
        <v>565</v>
      </c>
      <c r="J219">
        <v>99.6</v>
      </c>
      <c r="K219">
        <v>38.5</v>
      </c>
      <c r="L219">
        <v>117.1</v>
      </c>
      <c r="M219">
        <v>4.0999999999999996</v>
      </c>
      <c r="N219">
        <v>168</v>
      </c>
      <c r="O219">
        <v>92.9</v>
      </c>
      <c r="P219">
        <v>34.700000000000003</v>
      </c>
      <c r="Q219">
        <v>1.9</v>
      </c>
      <c r="R219">
        <v>322.10000000000002</v>
      </c>
      <c r="S219">
        <v>158.1</v>
      </c>
      <c r="T219">
        <v>67.2</v>
      </c>
      <c r="U219">
        <v>3.7</v>
      </c>
      <c r="V219">
        <v>4.5999999999999996</v>
      </c>
      <c r="W219">
        <v>0.9</v>
      </c>
      <c r="X219">
        <v>1.9</v>
      </c>
      <c r="Y219">
        <v>0.29699999999999999</v>
      </c>
      <c r="Z219">
        <v>0.372</v>
      </c>
      <c r="AA219">
        <v>0.56899999999999995</v>
      </c>
      <c r="AB219">
        <v>0.94199999999999995</v>
      </c>
      <c r="AE219" s="134">
        <f t="shared" si="17"/>
        <v>0.56899999999999995</v>
      </c>
      <c r="AF219" s="589">
        <f t="shared" ca="1" si="18"/>
        <v>3</v>
      </c>
      <c r="AG219" s="134">
        <f>(H219*'User Input'!$H$16)+(I219*'User Input'!$H$17)+(N219*'User Input'!$H$15)+(O219*'User Input'!$H$2)+(P219*'User Input'!$H$3)+(Q219*'User Input'!$H$4)+(K219*'User Input'!$H$5)+(L219*'User Input'!$H$6)+(J219*'User Input'!$H$7)+(T219*'User Input'!$H$8)+(S219*'User Input'!$H$9)+(M219*'User Input'!$H$10)+(X219*'User Input'!$H$11)+(V219*'User Input'!$H$13)+(U219*'User Input'!$H$12)+(R219*'User Input'!$H$14)</f>
        <v>533.1500000000002</v>
      </c>
      <c r="AH219">
        <f t="shared" si="21"/>
        <v>3.7283216783216799</v>
      </c>
      <c r="AI219" s="209">
        <f t="shared" ca="1" si="20"/>
        <v>7</v>
      </c>
      <c r="AJ219" s="209">
        <f t="shared" ca="1" si="14"/>
        <v>6</v>
      </c>
      <c r="AK219" s="209">
        <f t="shared" ca="1" si="15"/>
        <v>2</v>
      </c>
      <c r="AL219" s="209">
        <f t="shared" ca="1" si="16"/>
        <v>1</v>
      </c>
    </row>
    <row r="220" spans="2:38" x14ac:dyDescent="0.2">
      <c r="B220" t="s">
        <v>507</v>
      </c>
      <c r="C220" t="s">
        <v>120</v>
      </c>
      <c r="D220" t="s">
        <v>89</v>
      </c>
      <c r="E220" t="s">
        <v>110</v>
      </c>
      <c r="F220" t="s">
        <v>110</v>
      </c>
      <c r="G220">
        <v>148</v>
      </c>
      <c r="H220">
        <v>638</v>
      </c>
      <c r="I220">
        <v>573</v>
      </c>
      <c r="J220">
        <v>88.7</v>
      </c>
      <c r="K220">
        <v>31.7</v>
      </c>
      <c r="L220">
        <v>100.1</v>
      </c>
      <c r="M220">
        <v>19</v>
      </c>
      <c r="N220">
        <v>155.30000000000001</v>
      </c>
      <c r="O220">
        <v>83.4</v>
      </c>
      <c r="P220">
        <v>35.9</v>
      </c>
      <c r="Q220">
        <v>4.3</v>
      </c>
      <c r="R220">
        <v>294.8</v>
      </c>
      <c r="S220">
        <v>174.1</v>
      </c>
      <c r="T220">
        <v>51.9</v>
      </c>
      <c r="U220">
        <v>5.9</v>
      </c>
      <c r="V220">
        <v>4.5999999999999996</v>
      </c>
      <c r="W220">
        <v>1.6</v>
      </c>
      <c r="X220">
        <v>7.3</v>
      </c>
      <c r="Y220">
        <v>0.27100000000000002</v>
      </c>
      <c r="Z220">
        <v>0.33500000000000002</v>
      </c>
      <c r="AA220">
        <v>0.51400000000000001</v>
      </c>
      <c r="AB220">
        <v>0.84899999999999998</v>
      </c>
      <c r="AE220" s="134">
        <f t="shared" si="17"/>
        <v>0.51400000000000001</v>
      </c>
      <c r="AF220" s="589">
        <f t="shared" ca="1" si="18"/>
        <v>9</v>
      </c>
      <c r="AG220" s="134">
        <f>(H220*'User Input'!$H$16)+(I220*'User Input'!$H$17)+(N220*'User Input'!$H$15)+(O220*'User Input'!$H$2)+(P220*'User Input'!$H$3)+(Q220*'User Input'!$H$4)+(K220*'User Input'!$H$5)+(L220*'User Input'!$H$6)+(J220*'User Input'!$H$7)+(T220*'User Input'!$H$8)+(S220*'User Input'!$H$9)+(M220*'User Input'!$H$10)+(X220*'User Input'!$H$11)+(V220*'User Input'!$H$13)+(U220*'User Input'!$H$12)+(R220*'User Input'!$H$14)</f>
        <v>479.25</v>
      </c>
      <c r="AH220">
        <f t="shared" si="21"/>
        <v>3.2381756756756759</v>
      </c>
      <c r="AI220" s="209">
        <f t="shared" ca="1" si="20"/>
        <v>21</v>
      </c>
      <c r="AJ220" s="209">
        <f t="shared" ca="1" si="14"/>
        <v>85</v>
      </c>
      <c r="AK220" s="209">
        <f t="shared" ca="1" si="15"/>
        <v>5</v>
      </c>
      <c r="AL220" s="209">
        <f t="shared" ca="1" si="16"/>
        <v>16</v>
      </c>
    </row>
    <row r="221" spans="2:38" x14ac:dyDescent="0.2">
      <c r="B221" t="s">
        <v>149</v>
      </c>
      <c r="C221" t="s">
        <v>139</v>
      </c>
      <c r="D221" t="s">
        <v>89</v>
      </c>
      <c r="E221" t="s">
        <v>114</v>
      </c>
      <c r="F221" t="s">
        <v>114</v>
      </c>
      <c r="G221">
        <v>145</v>
      </c>
      <c r="H221">
        <v>638</v>
      </c>
      <c r="I221">
        <v>543</v>
      </c>
      <c r="J221">
        <v>87.6</v>
      </c>
      <c r="K221">
        <v>27.6</v>
      </c>
      <c r="L221">
        <v>84</v>
      </c>
      <c r="M221">
        <v>11.5</v>
      </c>
      <c r="N221">
        <v>143</v>
      </c>
      <c r="O221">
        <v>85.5</v>
      </c>
      <c r="P221">
        <v>27.6</v>
      </c>
      <c r="Q221">
        <v>2.2000000000000002</v>
      </c>
      <c r="R221">
        <v>258</v>
      </c>
      <c r="S221">
        <v>138.5</v>
      </c>
      <c r="T221">
        <v>80.400000000000006</v>
      </c>
      <c r="U221">
        <v>7.1</v>
      </c>
      <c r="V221">
        <v>4.8</v>
      </c>
      <c r="W221">
        <v>2.8</v>
      </c>
      <c r="X221">
        <v>5.2</v>
      </c>
      <c r="Y221">
        <v>0.26400000000000001</v>
      </c>
      <c r="Z221">
        <v>0.36299999999999999</v>
      </c>
      <c r="AA221">
        <v>0.47499999999999998</v>
      </c>
      <c r="AB221">
        <v>0.83799999999999997</v>
      </c>
      <c r="AE221" s="134">
        <f t="shared" si="17"/>
        <v>0.47499999999999998</v>
      </c>
      <c r="AF221" s="589">
        <f t="shared" ca="1" si="18"/>
        <v>47</v>
      </c>
      <c r="AG221" s="134">
        <f>(H221*'User Input'!$H$16)+(I221*'User Input'!$H$17)+(N221*'User Input'!$H$15)+(O221*'User Input'!$H$2)+(P221*'User Input'!$H$3)+(Q221*'User Input'!$H$4)+(K221*'User Input'!$H$5)+(L221*'User Input'!$H$6)+(J221*'User Input'!$H$7)+(T221*'User Input'!$H$8)+(S221*'User Input'!$H$9)+(M221*'User Input'!$H$10)+(X221*'User Input'!$H$11)+(V221*'User Input'!$H$13)+(U221*'User Input'!$H$12)+(R221*'User Input'!$H$14)</f>
        <v>458.24999999999994</v>
      </c>
      <c r="AH221">
        <f t="shared" si="21"/>
        <v>3.1603448275862065</v>
      </c>
      <c r="AI221" s="209">
        <f t="shared" ca="1" si="20"/>
        <v>31</v>
      </c>
      <c r="AJ221" s="209">
        <f t="shared" ca="1" si="14"/>
        <v>15</v>
      </c>
      <c r="AK221" s="209">
        <f t="shared" ca="1" si="15"/>
        <v>36</v>
      </c>
      <c r="AL221" s="209">
        <f t="shared" ca="1" si="16"/>
        <v>24</v>
      </c>
    </row>
    <row r="222" spans="2:38" x14ac:dyDescent="0.2">
      <c r="B222" t="s">
        <v>900</v>
      </c>
      <c r="C222" t="s">
        <v>136</v>
      </c>
      <c r="D222" t="s">
        <v>106</v>
      </c>
      <c r="E222" t="s">
        <v>110</v>
      </c>
      <c r="F222" t="s">
        <v>110</v>
      </c>
      <c r="G222">
        <v>148</v>
      </c>
      <c r="H222">
        <v>635</v>
      </c>
      <c r="I222">
        <v>572</v>
      </c>
      <c r="J222">
        <v>82.2</v>
      </c>
      <c r="K222">
        <v>14.3</v>
      </c>
      <c r="L222">
        <v>64.900000000000006</v>
      </c>
      <c r="M222">
        <v>15.5</v>
      </c>
      <c r="N222">
        <v>155.80000000000001</v>
      </c>
      <c r="O222">
        <v>104.8</v>
      </c>
      <c r="P222">
        <v>31.8</v>
      </c>
      <c r="Q222">
        <v>4.9000000000000004</v>
      </c>
      <c r="R222">
        <v>240.1</v>
      </c>
      <c r="S222">
        <v>102.8</v>
      </c>
      <c r="T222">
        <v>49.6</v>
      </c>
      <c r="U222">
        <v>4.3</v>
      </c>
      <c r="V222">
        <v>4.3</v>
      </c>
      <c r="W222">
        <v>4.7</v>
      </c>
      <c r="X222">
        <v>7.3</v>
      </c>
      <c r="Y222">
        <v>0.27200000000000002</v>
      </c>
      <c r="Z222">
        <v>0.33200000000000002</v>
      </c>
      <c r="AA222">
        <v>0.42</v>
      </c>
      <c r="AB222">
        <v>0.752</v>
      </c>
      <c r="AE222" s="134">
        <f t="shared" si="17"/>
        <v>0.42</v>
      </c>
      <c r="AF222" s="589">
        <f t="shared" ca="1" si="18"/>
        <v>196</v>
      </c>
      <c r="AG222" s="134">
        <f>(H222*'User Input'!$H$16)+(I222*'User Input'!$H$17)+(N222*'User Input'!$H$15)+(O222*'User Input'!$H$2)+(P222*'User Input'!$H$3)+(Q222*'User Input'!$H$4)+(K222*'User Input'!$H$5)+(L222*'User Input'!$H$6)+(J222*'User Input'!$H$7)+(T222*'User Input'!$H$8)+(S222*'User Input'!$H$9)+(M222*'User Input'!$H$10)+(X222*'User Input'!$H$11)+(V222*'User Input'!$H$13)+(U222*'User Input'!$H$12)+(R222*'User Input'!$H$14)</f>
        <v>409.30000000000007</v>
      </c>
      <c r="AH222">
        <f t="shared" si="21"/>
        <v>2.7655405405405409</v>
      </c>
      <c r="AI222" s="209">
        <f t="shared" ca="1" si="20"/>
        <v>65</v>
      </c>
      <c r="AJ222" s="209">
        <f t="shared" ca="1" si="14"/>
        <v>111</v>
      </c>
      <c r="AK222" s="209">
        <f t="shared" ca="1" si="15"/>
        <v>176</v>
      </c>
      <c r="AL222" s="209">
        <f t="shared" ca="1" si="16"/>
        <v>143</v>
      </c>
    </row>
    <row r="223" spans="2:38" x14ac:dyDescent="0.2">
      <c r="B223" t="s">
        <v>430</v>
      </c>
      <c r="C223" t="s">
        <v>123</v>
      </c>
      <c r="D223" t="s">
        <v>89</v>
      </c>
      <c r="E223" t="s">
        <v>110</v>
      </c>
      <c r="F223" t="s">
        <v>110</v>
      </c>
      <c r="G223">
        <v>148</v>
      </c>
      <c r="H223">
        <v>634</v>
      </c>
      <c r="I223">
        <v>581</v>
      </c>
      <c r="J223">
        <v>70.900000000000006</v>
      </c>
      <c r="K223">
        <v>11.4</v>
      </c>
      <c r="L223">
        <v>67.3</v>
      </c>
      <c r="M223">
        <v>10.9</v>
      </c>
      <c r="N223">
        <v>160.4</v>
      </c>
      <c r="O223">
        <v>115.8</v>
      </c>
      <c r="P223">
        <v>29.8</v>
      </c>
      <c r="Q223">
        <v>3.5</v>
      </c>
      <c r="R223">
        <v>231.3</v>
      </c>
      <c r="S223">
        <v>58.8</v>
      </c>
      <c r="T223">
        <v>40.9</v>
      </c>
      <c r="U223">
        <v>4.5999999999999996</v>
      </c>
      <c r="V223">
        <v>4.5</v>
      </c>
      <c r="W223">
        <v>3.1</v>
      </c>
      <c r="X223">
        <v>4.2</v>
      </c>
      <c r="Y223">
        <v>0.27600000000000002</v>
      </c>
      <c r="Z223">
        <v>0.32700000000000001</v>
      </c>
      <c r="AA223">
        <v>0.39800000000000002</v>
      </c>
      <c r="AB223">
        <v>0.72499999999999998</v>
      </c>
      <c r="AE223" s="134">
        <f t="shared" si="17"/>
        <v>0.39800000000000002</v>
      </c>
      <c r="AF223" s="589">
        <f t="shared" ca="1" si="18"/>
        <v>282</v>
      </c>
      <c r="AG223" s="134">
        <f>(H223*'User Input'!$H$16)+(I223*'User Input'!$H$17)+(N223*'User Input'!$H$15)+(O223*'User Input'!$H$2)+(P223*'User Input'!$H$3)+(Q223*'User Input'!$H$4)+(K223*'User Input'!$H$5)+(L223*'User Input'!$H$6)+(J223*'User Input'!$H$7)+(T223*'User Input'!$H$8)+(S223*'User Input'!$H$9)+(M223*'User Input'!$H$10)+(X223*'User Input'!$H$11)+(V223*'User Input'!$H$13)+(U223*'User Input'!$H$12)+(R223*'User Input'!$H$14)</f>
        <v>398.80000000000007</v>
      </c>
      <c r="AH223">
        <f t="shared" si="21"/>
        <v>2.6945945945945953</v>
      </c>
      <c r="AI223" s="209">
        <f t="shared" ca="1" si="20"/>
        <v>69</v>
      </c>
      <c r="AJ223" s="209">
        <f t="shared" ca="1" si="14"/>
        <v>145</v>
      </c>
      <c r="AK223" s="209">
        <f t="shared" ca="1" si="15"/>
        <v>260</v>
      </c>
      <c r="AL223" s="209">
        <f t="shared" ca="1" si="16"/>
        <v>224</v>
      </c>
    </row>
    <row r="224" spans="2:38" x14ac:dyDescent="0.2">
      <c r="B224" t="s">
        <v>541</v>
      </c>
      <c r="C224" t="s">
        <v>121</v>
      </c>
      <c r="D224" t="s">
        <v>683</v>
      </c>
      <c r="E224" t="s">
        <v>114</v>
      </c>
      <c r="F224" t="s">
        <v>114</v>
      </c>
      <c r="G224">
        <v>146</v>
      </c>
      <c r="H224">
        <v>634</v>
      </c>
      <c r="I224">
        <v>570</v>
      </c>
      <c r="J224">
        <v>78.8</v>
      </c>
      <c r="K224">
        <v>25.4</v>
      </c>
      <c r="L224">
        <v>87.8</v>
      </c>
      <c r="M224">
        <v>2.1</v>
      </c>
      <c r="N224">
        <v>153.5</v>
      </c>
      <c r="O224">
        <v>98.6</v>
      </c>
      <c r="P224">
        <v>27.8</v>
      </c>
      <c r="Q224">
        <v>1.8</v>
      </c>
      <c r="R224">
        <v>261</v>
      </c>
      <c r="S224">
        <v>126.1</v>
      </c>
      <c r="T224">
        <v>52.8</v>
      </c>
      <c r="U224">
        <v>5.7</v>
      </c>
      <c r="V224">
        <v>4.7</v>
      </c>
      <c r="W224">
        <v>1.6</v>
      </c>
      <c r="X224">
        <v>1</v>
      </c>
      <c r="Y224">
        <v>0.27</v>
      </c>
      <c r="Z224">
        <v>0.33500000000000002</v>
      </c>
      <c r="AA224">
        <v>0.45800000000000002</v>
      </c>
      <c r="AB224">
        <v>0.79300000000000004</v>
      </c>
      <c r="AE224" s="134">
        <f t="shared" si="17"/>
        <v>0.45800000000000002</v>
      </c>
      <c r="AF224" s="589">
        <f t="shared" ca="1" si="18"/>
        <v>78</v>
      </c>
      <c r="AG224" s="134">
        <f>(H224*'User Input'!$H$16)+(I224*'User Input'!$H$17)+(N224*'User Input'!$H$15)+(O224*'User Input'!$H$2)+(P224*'User Input'!$H$3)+(Q224*'User Input'!$H$4)+(K224*'User Input'!$H$5)+(L224*'User Input'!$H$6)+(J224*'User Input'!$H$7)+(T224*'User Input'!$H$8)+(S224*'User Input'!$H$9)+(M224*'User Input'!$H$10)+(X224*'User Input'!$H$11)+(V224*'User Input'!$H$13)+(U224*'User Input'!$H$12)+(R224*'User Input'!$H$14)</f>
        <v>420.75</v>
      </c>
      <c r="AH224">
        <f t="shared" si="21"/>
        <v>2.881849315068493</v>
      </c>
      <c r="AI224" s="209">
        <f t="shared" ca="1" si="20"/>
        <v>54</v>
      </c>
      <c r="AJ224" s="209">
        <f t="shared" ca="1" si="14"/>
        <v>85</v>
      </c>
      <c r="AK224" s="209">
        <f t="shared" ca="1" si="15"/>
        <v>62</v>
      </c>
      <c r="AL224" s="209">
        <f t="shared" ca="1" si="16"/>
        <v>56</v>
      </c>
    </row>
    <row r="225" spans="2:38" x14ac:dyDescent="0.2">
      <c r="B225" t="s">
        <v>540</v>
      </c>
      <c r="C225" t="s">
        <v>719</v>
      </c>
      <c r="D225" t="s">
        <v>89</v>
      </c>
      <c r="E225" t="s">
        <v>114</v>
      </c>
      <c r="F225" t="s">
        <v>114</v>
      </c>
      <c r="G225">
        <v>141</v>
      </c>
      <c r="H225">
        <v>634</v>
      </c>
      <c r="I225">
        <v>528</v>
      </c>
      <c r="J225">
        <v>96.7</v>
      </c>
      <c r="K225">
        <v>35.799999999999997</v>
      </c>
      <c r="L225">
        <v>93.3</v>
      </c>
      <c r="M225">
        <v>7.3</v>
      </c>
      <c r="N225">
        <v>132.1</v>
      </c>
      <c r="O225">
        <v>73</v>
      </c>
      <c r="P225">
        <v>22.2</v>
      </c>
      <c r="Q225">
        <v>1.1000000000000001</v>
      </c>
      <c r="R225">
        <v>263.89999999999998</v>
      </c>
      <c r="S225">
        <v>193.1</v>
      </c>
      <c r="T225">
        <v>93.5</v>
      </c>
      <c r="U225">
        <v>5.6</v>
      </c>
      <c r="V225">
        <v>4.5999999999999996</v>
      </c>
      <c r="W225">
        <v>2.8</v>
      </c>
      <c r="X225">
        <v>3.2</v>
      </c>
      <c r="Y225">
        <v>0.251</v>
      </c>
      <c r="Z225">
        <v>0.36699999999999999</v>
      </c>
      <c r="AA225">
        <v>0.5</v>
      </c>
      <c r="AB225">
        <v>0.86699999999999999</v>
      </c>
      <c r="AE225" s="134">
        <f t="shared" si="17"/>
        <v>0.5</v>
      </c>
      <c r="AF225" s="589">
        <f t="shared" ca="1" si="18"/>
        <v>22</v>
      </c>
      <c r="AG225" s="134">
        <f>(H225*'User Input'!$H$16)+(I225*'User Input'!$H$17)+(N225*'User Input'!$H$15)+(O225*'User Input'!$H$2)+(P225*'User Input'!$H$3)+(Q225*'User Input'!$H$4)+(K225*'User Input'!$H$5)+(L225*'User Input'!$H$6)+(J225*'User Input'!$H$7)+(T225*'User Input'!$H$8)+(S225*'User Input'!$H$9)+(M225*'User Input'!$H$10)+(X225*'User Input'!$H$11)+(V225*'User Input'!$H$13)+(U225*'User Input'!$H$12)+(R225*'User Input'!$H$14)</f>
        <v>462.25</v>
      </c>
      <c r="AH225">
        <f t="shared" si="21"/>
        <v>3.2783687943262412</v>
      </c>
      <c r="AI225" s="209">
        <f t="shared" ca="1" si="20"/>
        <v>28</v>
      </c>
      <c r="AJ225" s="209">
        <f t="shared" ca="1" si="14"/>
        <v>9</v>
      </c>
      <c r="AK225" s="209">
        <f t="shared" ca="1" si="15"/>
        <v>15</v>
      </c>
      <c r="AL225" s="209">
        <f t="shared" ca="1" si="16"/>
        <v>10</v>
      </c>
    </row>
    <row r="226" spans="2:38" x14ac:dyDescent="0.2">
      <c r="B226" t="s">
        <v>184</v>
      </c>
      <c r="C226" t="s">
        <v>141</v>
      </c>
      <c r="D226" t="s">
        <v>683</v>
      </c>
      <c r="E226" t="s">
        <v>112</v>
      </c>
      <c r="F226" t="s">
        <v>112</v>
      </c>
      <c r="G226">
        <v>148</v>
      </c>
      <c r="H226">
        <v>633</v>
      </c>
      <c r="I226">
        <v>560</v>
      </c>
      <c r="J226">
        <v>75.2</v>
      </c>
      <c r="K226">
        <v>21.6</v>
      </c>
      <c r="L226">
        <v>77.599999999999994</v>
      </c>
      <c r="M226">
        <v>6.3</v>
      </c>
      <c r="N226">
        <v>149.69999999999999</v>
      </c>
      <c r="O226">
        <v>98.2</v>
      </c>
      <c r="P226">
        <v>28.4</v>
      </c>
      <c r="Q226">
        <v>1.6</v>
      </c>
      <c r="R226">
        <v>246.1</v>
      </c>
      <c r="S226">
        <v>125.5</v>
      </c>
      <c r="T226">
        <v>65.099999999999994</v>
      </c>
      <c r="U226">
        <v>1.9</v>
      </c>
      <c r="V226">
        <v>4.5999999999999996</v>
      </c>
      <c r="W226">
        <v>1.4</v>
      </c>
      <c r="X226">
        <v>2.7</v>
      </c>
      <c r="Y226">
        <v>0.26800000000000002</v>
      </c>
      <c r="Z226">
        <v>0.34300000000000003</v>
      </c>
      <c r="AA226">
        <v>0.439</v>
      </c>
      <c r="AB226">
        <v>0.78300000000000003</v>
      </c>
      <c r="AE226" s="134">
        <f t="shared" si="17"/>
        <v>0.439</v>
      </c>
      <c r="AF226" s="589">
        <f t="shared" ca="1" si="18"/>
        <v>130</v>
      </c>
      <c r="AG226" s="134">
        <f>(H226*'User Input'!$H$16)+(I226*'User Input'!$H$17)+(N226*'User Input'!$H$15)+(O226*'User Input'!$H$2)+(P226*'User Input'!$H$3)+(Q226*'User Input'!$H$4)+(K226*'User Input'!$H$5)+(L226*'User Input'!$H$6)+(J226*'User Input'!$H$7)+(T226*'User Input'!$H$8)+(S226*'User Input'!$H$9)+(M226*'User Input'!$H$10)+(X226*'User Input'!$H$11)+(V226*'User Input'!$H$13)+(U226*'User Input'!$H$12)+(R226*'User Input'!$H$14)</f>
        <v>411.25000000000006</v>
      </c>
      <c r="AH226">
        <f t="shared" si="21"/>
        <v>2.7787162162162167</v>
      </c>
      <c r="AI226" s="209">
        <f t="shared" ca="1" si="20"/>
        <v>61</v>
      </c>
      <c r="AJ226" s="209">
        <f t="shared" ca="1" si="14"/>
        <v>54</v>
      </c>
      <c r="AK226" s="209">
        <f t="shared" ca="1" si="15"/>
        <v>111</v>
      </c>
      <c r="AL226" s="209">
        <f t="shared" ca="1" si="16"/>
        <v>75</v>
      </c>
    </row>
    <row r="227" spans="2:38" x14ac:dyDescent="0.2">
      <c r="B227" t="s">
        <v>399</v>
      </c>
      <c r="C227" t="s">
        <v>719</v>
      </c>
      <c r="D227" t="s">
        <v>106</v>
      </c>
      <c r="E227" t="s">
        <v>114</v>
      </c>
      <c r="F227" t="s">
        <v>114</v>
      </c>
      <c r="G227">
        <v>141</v>
      </c>
      <c r="H227">
        <v>633</v>
      </c>
      <c r="I227">
        <v>539</v>
      </c>
      <c r="J227">
        <v>84.6</v>
      </c>
      <c r="K227">
        <v>23</v>
      </c>
      <c r="L227">
        <v>76.5</v>
      </c>
      <c r="M227">
        <v>10.9</v>
      </c>
      <c r="N227">
        <v>133.30000000000001</v>
      </c>
      <c r="O227">
        <v>83.2</v>
      </c>
      <c r="P227">
        <v>24.5</v>
      </c>
      <c r="Q227">
        <v>2.5</v>
      </c>
      <c r="R227">
        <v>231.9</v>
      </c>
      <c r="S227">
        <v>123.9</v>
      </c>
      <c r="T227">
        <v>82.1</v>
      </c>
      <c r="U227">
        <v>4.8</v>
      </c>
      <c r="V227">
        <v>4.4000000000000004</v>
      </c>
      <c r="W227">
        <v>3</v>
      </c>
      <c r="X227">
        <v>4.5</v>
      </c>
      <c r="Y227">
        <v>0.247</v>
      </c>
      <c r="Z227">
        <v>0.35</v>
      </c>
      <c r="AA227">
        <v>0.43</v>
      </c>
      <c r="AB227">
        <v>0.78</v>
      </c>
      <c r="AE227" s="134">
        <f t="shared" si="17"/>
        <v>0.43</v>
      </c>
      <c r="AF227" s="589">
        <f t="shared" ca="1" si="18"/>
        <v>161</v>
      </c>
      <c r="AG227" s="134">
        <f>(H227*'User Input'!$H$16)+(I227*'User Input'!$H$17)+(N227*'User Input'!$H$15)+(O227*'User Input'!$H$2)+(P227*'User Input'!$H$3)+(Q227*'User Input'!$H$4)+(K227*'User Input'!$H$5)+(L227*'User Input'!$H$6)+(J227*'User Input'!$H$7)+(T227*'User Input'!$H$8)+(S227*'User Input'!$H$9)+(M227*'User Input'!$H$10)+(X227*'User Input'!$H$11)+(V227*'User Input'!$H$13)+(U227*'User Input'!$H$12)+(R227*'User Input'!$H$14)</f>
        <v>430.25</v>
      </c>
      <c r="AH227">
        <f t="shared" si="21"/>
        <v>3.0514184397163122</v>
      </c>
      <c r="AI227" s="209">
        <f t="shared" ca="1" si="20"/>
        <v>47</v>
      </c>
      <c r="AJ227" s="209">
        <f t="shared" ca="1" si="14"/>
        <v>35</v>
      </c>
      <c r="AK227" s="209">
        <f t="shared" ca="1" si="15"/>
        <v>142</v>
      </c>
      <c r="AL227" s="209">
        <f t="shared" ca="1" si="16"/>
        <v>80</v>
      </c>
    </row>
    <row r="228" spans="2:38" x14ac:dyDescent="0.2">
      <c r="B228" t="s">
        <v>1344</v>
      </c>
      <c r="C228" t="s">
        <v>139</v>
      </c>
      <c r="D228" t="s">
        <v>89</v>
      </c>
      <c r="E228" t="s">
        <v>114</v>
      </c>
      <c r="F228" t="s">
        <v>426</v>
      </c>
      <c r="G228">
        <v>148</v>
      </c>
      <c r="H228">
        <v>633</v>
      </c>
      <c r="I228">
        <v>540</v>
      </c>
      <c r="J228">
        <v>87.9</v>
      </c>
      <c r="K228">
        <v>35.200000000000003</v>
      </c>
      <c r="L228">
        <v>97</v>
      </c>
      <c r="M228">
        <v>5.3</v>
      </c>
      <c r="N228">
        <v>134.4</v>
      </c>
      <c r="O228">
        <v>70.7</v>
      </c>
      <c r="P228">
        <v>27.4</v>
      </c>
      <c r="Q228">
        <v>1</v>
      </c>
      <c r="R228">
        <v>269.5</v>
      </c>
      <c r="S228">
        <v>141.80000000000001</v>
      </c>
      <c r="T228">
        <v>79.3</v>
      </c>
      <c r="U228">
        <v>7.7</v>
      </c>
      <c r="V228">
        <v>4.5</v>
      </c>
      <c r="W228">
        <v>1.3</v>
      </c>
      <c r="X228">
        <v>2.4</v>
      </c>
      <c r="Y228">
        <v>0.249</v>
      </c>
      <c r="Z228">
        <v>0.35</v>
      </c>
      <c r="AA228">
        <v>0.499</v>
      </c>
      <c r="AB228">
        <v>0.84899999999999998</v>
      </c>
      <c r="AE228" s="134">
        <f t="shared" si="17"/>
        <v>0.499</v>
      </c>
      <c r="AF228" s="589">
        <f t="shared" ca="1" si="18"/>
        <v>24</v>
      </c>
      <c r="AG228" s="134">
        <f>(H228*'User Input'!$H$16)+(I228*'User Input'!$H$17)+(N228*'User Input'!$H$15)+(O228*'User Input'!$H$2)+(P228*'User Input'!$H$3)+(Q228*'User Input'!$H$4)+(K228*'User Input'!$H$5)+(L228*'User Input'!$H$6)+(J228*'User Input'!$H$7)+(T228*'User Input'!$H$8)+(S228*'User Input'!$H$9)+(M228*'User Input'!$H$10)+(X228*'User Input'!$H$11)+(V228*'User Input'!$H$13)+(U228*'User Input'!$H$12)+(R228*'User Input'!$H$14)</f>
        <v>470.80000000000007</v>
      </c>
      <c r="AH228">
        <f t="shared" si="21"/>
        <v>3.1810810810810817</v>
      </c>
      <c r="AI228" s="209">
        <f t="shared" ca="1" si="20"/>
        <v>24</v>
      </c>
      <c r="AJ228" s="209">
        <f t="shared" ca="1" si="14"/>
        <v>35</v>
      </c>
      <c r="AK228" s="209">
        <f t="shared" ca="1" si="15"/>
        <v>17</v>
      </c>
      <c r="AL228" s="209">
        <f t="shared" ca="1" si="16"/>
        <v>16</v>
      </c>
    </row>
    <row r="229" spans="2:38" x14ac:dyDescent="0.2">
      <c r="B229" t="s">
        <v>418</v>
      </c>
      <c r="C229" t="s">
        <v>121</v>
      </c>
      <c r="D229" t="s">
        <v>683</v>
      </c>
      <c r="E229" t="s">
        <v>426</v>
      </c>
      <c r="F229" t="s">
        <v>426</v>
      </c>
      <c r="G229">
        <v>149</v>
      </c>
      <c r="H229">
        <v>632</v>
      </c>
      <c r="I229">
        <v>537</v>
      </c>
      <c r="J229">
        <v>87.2</v>
      </c>
      <c r="K229">
        <v>40.9</v>
      </c>
      <c r="L229">
        <v>99.4</v>
      </c>
      <c r="M229">
        <v>6.3</v>
      </c>
      <c r="N229">
        <v>119.3</v>
      </c>
      <c r="O229">
        <v>54.6</v>
      </c>
      <c r="P229">
        <v>21.9</v>
      </c>
      <c r="Q229">
        <v>1.8</v>
      </c>
      <c r="R229">
        <v>267.7</v>
      </c>
      <c r="S229">
        <v>217.3</v>
      </c>
      <c r="T229">
        <v>81.5</v>
      </c>
      <c r="U229">
        <v>6.4</v>
      </c>
      <c r="V229">
        <v>4.7</v>
      </c>
      <c r="W229">
        <v>1.8</v>
      </c>
      <c r="X229">
        <v>2.9</v>
      </c>
      <c r="Y229">
        <v>0.222</v>
      </c>
      <c r="Z229">
        <v>0.32900000000000001</v>
      </c>
      <c r="AA229">
        <v>0.499</v>
      </c>
      <c r="AB229">
        <v>0.82799999999999996</v>
      </c>
      <c r="AE229" s="134">
        <f t="shared" si="17"/>
        <v>0.499</v>
      </c>
      <c r="AF229" s="589">
        <f t="shared" ca="1" si="18"/>
        <v>24</v>
      </c>
      <c r="AG229" s="134">
        <f>(H229*'User Input'!$H$16)+(I229*'User Input'!$H$17)+(N229*'User Input'!$H$15)+(O229*'User Input'!$H$2)+(P229*'User Input'!$H$3)+(Q229*'User Input'!$H$4)+(K229*'User Input'!$H$5)+(L229*'User Input'!$H$6)+(J229*'User Input'!$H$7)+(T229*'User Input'!$H$8)+(S229*'User Input'!$H$9)+(M229*'User Input'!$H$10)+(X229*'User Input'!$H$11)+(V229*'User Input'!$H$13)+(U229*'User Input'!$H$12)+(R229*'User Input'!$H$14)</f>
        <v>436.55000000000007</v>
      </c>
      <c r="AH229">
        <f t="shared" si="21"/>
        <v>2.9298657718120809</v>
      </c>
      <c r="AI229" s="209">
        <f t="shared" ca="1" si="20"/>
        <v>41</v>
      </c>
      <c r="AJ229" s="209">
        <f t="shared" ca="1" si="14"/>
        <v>126</v>
      </c>
      <c r="AK229" s="209">
        <f t="shared" ca="1" si="15"/>
        <v>17</v>
      </c>
      <c r="AL229" s="209">
        <f t="shared" ca="1" si="16"/>
        <v>30</v>
      </c>
    </row>
    <row r="230" spans="2:38" x14ac:dyDescent="0.2">
      <c r="B230" t="s">
        <v>509</v>
      </c>
      <c r="C230" t="s">
        <v>339</v>
      </c>
      <c r="D230" t="s">
        <v>106</v>
      </c>
      <c r="E230" t="s">
        <v>1025</v>
      </c>
      <c r="F230" t="s">
        <v>1025</v>
      </c>
      <c r="G230">
        <v>148</v>
      </c>
      <c r="H230">
        <v>632</v>
      </c>
      <c r="I230">
        <v>570</v>
      </c>
      <c r="J230">
        <v>72.599999999999994</v>
      </c>
      <c r="K230">
        <v>18.8</v>
      </c>
      <c r="L230">
        <v>71.099999999999994</v>
      </c>
      <c r="M230">
        <v>4.5999999999999996</v>
      </c>
      <c r="N230">
        <v>144</v>
      </c>
      <c r="O230">
        <v>85.5</v>
      </c>
      <c r="P230">
        <v>35.5</v>
      </c>
      <c r="Q230">
        <v>4.0999999999999996</v>
      </c>
      <c r="R230">
        <v>244.3</v>
      </c>
      <c r="S230">
        <v>128.5</v>
      </c>
      <c r="T230">
        <v>48.9</v>
      </c>
      <c r="U230">
        <v>5.3</v>
      </c>
      <c r="V230">
        <v>4.5</v>
      </c>
      <c r="W230">
        <v>3</v>
      </c>
      <c r="X230">
        <v>2.2000000000000002</v>
      </c>
      <c r="Y230">
        <v>0.252</v>
      </c>
      <c r="Z230">
        <v>0.315</v>
      </c>
      <c r="AA230">
        <v>0.42799999999999999</v>
      </c>
      <c r="AB230">
        <v>0.74299999999999999</v>
      </c>
      <c r="AE230" s="134">
        <f t="shared" si="17"/>
        <v>0.42799999999999999</v>
      </c>
      <c r="AF230" s="589">
        <f t="shared" ca="1" si="18"/>
        <v>168</v>
      </c>
      <c r="AG230" s="134">
        <f>(H230*'User Input'!$H$16)+(I230*'User Input'!$H$17)+(N230*'User Input'!$H$15)+(O230*'User Input'!$H$2)+(P230*'User Input'!$H$3)+(Q230*'User Input'!$H$4)+(K230*'User Input'!$H$5)+(L230*'User Input'!$H$6)+(J230*'User Input'!$H$7)+(T230*'User Input'!$H$8)+(S230*'User Input'!$H$9)+(M230*'User Input'!$H$10)+(X230*'User Input'!$H$11)+(V230*'User Input'!$H$13)+(U230*'User Input'!$H$12)+(R230*'User Input'!$H$14)</f>
        <v>379.35</v>
      </c>
      <c r="AH230">
        <f t="shared" si="21"/>
        <v>2.5631756756756756</v>
      </c>
      <c r="AI230" s="209">
        <f t="shared" ca="1" si="20"/>
        <v>90</v>
      </c>
      <c r="AJ230" s="209">
        <f t="shared" ca="1" si="14"/>
        <v>259</v>
      </c>
      <c r="AK230" s="209">
        <f t="shared" ca="1" si="15"/>
        <v>149</v>
      </c>
      <c r="AL230" s="209">
        <f t="shared" ca="1" si="16"/>
        <v>168</v>
      </c>
    </row>
    <row r="231" spans="2:38" x14ac:dyDescent="0.2">
      <c r="B231" t="s">
        <v>2594</v>
      </c>
      <c r="C231" t="s">
        <v>113</v>
      </c>
      <c r="D231" t="s">
        <v>89</v>
      </c>
      <c r="E231" t="s">
        <v>112</v>
      </c>
      <c r="F231" t="s">
        <v>1033</v>
      </c>
      <c r="G231">
        <v>148</v>
      </c>
      <c r="H231">
        <v>631</v>
      </c>
      <c r="I231">
        <v>562</v>
      </c>
      <c r="J231">
        <v>76.599999999999994</v>
      </c>
      <c r="K231">
        <v>30.1</v>
      </c>
      <c r="L231">
        <v>89.8</v>
      </c>
      <c r="M231">
        <v>0.8</v>
      </c>
      <c r="N231">
        <v>135.5</v>
      </c>
      <c r="O231">
        <v>78.599999999999994</v>
      </c>
      <c r="P231">
        <v>25.8</v>
      </c>
      <c r="Q231">
        <v>1.1000000000000001</v>
      </c>
      <c r="R231">
        <v>253.7</v>
      </c>
      <c r="S231">
        <v>167.7</v>
      </c>
      <c r="T231">
        <v>56.1</v>
      </c>
      <c r="U231">
        <v>6.6</v>
      </c>
      <c r="V231">
        <v>4.5999999999999996</v>
      </c>
      <c r="W231">
        <v>1.2</v>
      </c>
      <c r="X231">
        <v>0.3</v>
      </c>
      <c r="Y231">
        <v>0.24099999999999999</v>
      </c>
      <c r="Z231">
        <v>0.315</v>
      </c>
      <c r="AA231">
        <v>0.45100000000000001</v>
      </c>
      <c r="AB231">
        <v>0.76600000000000001</v>
      </c>
      <c r="AE231" s="134">
        <f t="shared" si="17"/>
        <v>0.45100000000000001</v>
      </c>
      <c r="AF231" s="589">
        <f t="shared" ca="1" si="18"/>
        <v>95</v>
      </c>
      <c r="AG231" s="134">
        <f>(H231*'User Input'!$H$16)+(I231*'User Input'!$H$17)+(N231*'User Input'!$H$15)+(O231*'User Input'!$H$2)+(P231*'User Input'!$H$3)+(Q231*'User Input'!$H$4)+(K231*'User Input'!$H$5)+(L231*'User Input'!$H$6)+(J231*'User Input'!$H$7)+(T231*'User Input'!$H$8)+(S231*'User Input'!$H$9)+(M231*'User Input'!$H$10)+(X231*'User Input'!$H$11)+(V231*'User Input'!$H$13)+(U231*'User Input'!$H$12)+(R231*'User Input'!$H$14)</f>
        <v>393.84999999999997</v>
      </c>
      <c r="AH231">
        <f t="shared" si="21"/>
        <v>2.6611486486486484</v>
      </c>
      <c r="AI231" s="209">
        <f t="shared" ca="1" si="20"/>
        <v>73</v>
      </c>
      <c r="AJ231" s="209">
        <f t="shared" ca="1" si="14"/>
        <v>259</v>
      </c>
      <c r="AK231" s="209">
        <f t="shared" ca="1" si="15"/>
        <v>77</v>
      </c>
      <c r="AL231" s="209">
        <f t="shared" ca="1" si="16"/>
        <v>110</v>
      </c>
    </row>
    <row r="232" spans="2:38" x14ac:dyDescent="0.2">
      <c r="B232" t="s">
        <v>2261</v>
      </c>
      <c r="C232" t="s">
        <v>115</v>
      </c>
      <c r="D232" t="s">
        <v>106</v>
      </c>
      <c r="E232" t="s">
        <v>116</v>
      </c>
      <c r="F232" t="s">
        <v>116</v>
      </c>
      <c r="G232">
        <v>148</v>
      </c>
      <c r="H232">
        <v>631</v>
      </c>
      <c r="I232">
        <v>553</v>
      </c>
      <c r="J232">
        <v>75.7</v>
      </c>
      <c r="K232">
        <v>19.2</v>
      </c>
      <c r="L232">
        <v>69.099999999999994</v>
      </c>
      <c r="M232">
        <v>3.5</v>
      </c>
      <c r="N232">
        <v>132.4</v>
      </c>
      <c r="O232">
        <v>79.3</v>
      </c>
      <c r="P232">
        <v>30.9</v>
      </c>
      <c r="Q232">
        <v>3</v>
      </c>
      <c r="R232">
        <v>227</v>
      </c>
      <c r="S232">
        <v>149.69999999999999</v>
      </c>
      <c r="T232">
        <v>63.1</v>
      </c>
      <c r="U232">
        <v>7.1</v>
      </c>
      <c r="V232">
        <v>4.3</v>
      </c>
      <c r="W232">
        <v>3.3</v>
      </c>
      <c r="X232">
        <v>1.6</v>
      </c>
      <c r="Y232">
        <v>0.23899999999999999</v>
      </c>
      <c r="Z232">
        <v>0.32300000000000001</v>
      </c>
      <c r="AA232">
        <v>0.41</v>
      </c>
      <c r="AB232">
        <v>0.73299999999999998</v>
      </c>
      <c r="AE232" s="134">
        <f t="shared" si="17"/>
        <v>0.41</v>
      </c>
      <c r="AF232" s="589">
        <f t="shared" ca="1" si="18"/>
        <v>224</v>
      </c>
      <c r="AG232" s="134">
        <f>(H232*'User Input'!$H$16)+(I232*'User Input'!$H$17)+(N232*'User Input'!$H$15)+(O232*'User Input'!$H$2)+(P232*'User Input'!$H$3)+(Q232*'User Input'!$H$4)+(K232*'User Input'!$H$5)+(L232*'User Input'!$H$6)+(J232*'User Input'!$H$7)+(T232*'User Input'!$H$8)+(S232*'User Input'!$H$9)+(M232*'User Input'!$H$10)+(X232*'User Input'!$H$11)+(V232*'User Input'!$H$13)+(U232*'User Input'!$H$12)+(R232*'User Input'!$H$14)</f>
        <v>365.35</v>
      </c>
      <c r="AH232">
        <f t="shared" si="21"/>
        <v>2.4685810810810813</v>
      </c>
      <c r="AI232" s="209">
        <f t="shared" ca="1" si="20"/>
        <v>104</v>
      </c>
      <c r="AJ232" s="209">
        <f t="shared" ca="1" si="14"/>
        <v>174</v>
      </c>
      <c r="AK232" s="209">
        <f t="shared" ca="1" si="15"/>
        <v>203</v>
      </c>
      <c r="AL232" s="209">
        <f t="shared" ca="1" si="16"/>
        <v>195</v>
      </c>
    </row>
    <row r="233" spans="2:38" x14ac:dyDescent="0.2">
      <c r="B233" t="s">
        <v>478</v>
      </c>
      <c r="C233" t="s">
        <v>122</v>
      </c>
      <c r="D233" t="s">
        <v>89</v>
      </c>
      <c r="E233" t="s">
        <v>116</v>
      </c>
      <c r="F233" t="s">
        <v>116</v>
      </c>
      <c r="G233">
        <v>146</v>
      </c>
      <c r="H233">
        <v>630</v>
      </c>
      <c r="I233">
        <v>545</v>
      </c>
      <c r="J233">
        <v>81</v>
      </c>
      <c r="K233">
        <v>28.1</v>
      </c>
      <c r="L233">
        <v>88.9</v>
      </c>
      <c r="M233">
        <v>3.6</v>
      </c>
      <c r="N233">
        <v>140</v>
      </c>
      <c r="O233">
        <v>84.4</v>
      </c>
      <c r="P233">
        <v>25.5</v>
      </c>
      <c r="Q233">
        <v>2</v>
      </c>
      <c r="R233">
        <v>253.8</v>
      </c>
      <c r="S233">
        <v>147.5</v>
      </c>
      <c r="T233">
        <v>69.400000000000006</v>
      </c>
      <c r="U233">
        <v>8.8000000000000007</v>
      </c>
      <c r="V233">
        <v>4.5</v>
      </c>
      <c r="W233">
        <v>1.6</v>
      </c>
      <c r="X233">
        <v>1.8</v>
      </c>
      <c r="Y233">
        <v>0.25700000000000001</v>
      </c>
      <c r="Z233">
        <v>0.34799999999999998</v>
      </c>
      <c r="AA233">
        <v>0.46500000000000002</v>
      </c>
      <c r="AB233">
        <v>0.81299999999999994</v>
      </c>
      <c r="AE233" s="134">
        <f t="shared" si="17"/>
        <v>0.46500000000000002</v>
      </c>
      <c r="AF233" s="589">
        <f t="shared" ca="1" si="18"/>
        <v>61</v>
      </c>
      <c r="AG233" s="134">
        <f>(H233*'User Input'!$H$16)+(I233*'User Input'!$H$17)+(N233*'User Input'!$H$15)+(O233*'User Input'!$H$2)+(P233*'User Input'!$H$3)+(Q233*'User Input'!$H$4)+(K233*'User Input'!$H$5)+(L233*'User Input'!$H$6)+(J233*'User Input'!$H$7)+(T233*'User Input'!$H$8)+(S233*'User Input'!$H$9)+(M233*'User Input'!$H$10)+(X233*'User Input'!$H$11)+(V233*'User Input'!$H$13)+(U233*'User Input'!$H$12)+(R233*'User Input'!$H$14)</f>
        <v>424.75</v>
      </c>
      <c r="AH233">
        <f t="shared" si="21"/>
        <v>2.9092465753424657</v>
      </c>
      <c r="AI233" s="209">
        <f t="shared" ca="1" si="20"/>
        <v>50</v>
      </c>
      <c r="AJ233" s="209">
        <f t="shared" ca="1" si="14"/>
        <v>43</v>
      </c>
      <c r="AK233" s="209">
        <f t="shared" ca="1" si="15"/>
        <v>48</v>
      </c>
      <c r="AL233" s="209">
        <f t="shared" ca="1" si="16"/>
        <v>37</v>
      </c>
    </row>
    <row r="234" spans="2:38" x14ac:dyDescent="0.2">
      <c r="B234" t="s">
        <v>911</v>
      </c>
      <c r="C234" t="s">
        <v>119</v>
      </c>
      <c r="D234" t="s">
        <v>89</v>
      </c>
      <c r="E234" t="s">
        <v>426</v>
      </c>
      <c r="F234" t="s">
        <v>426</v>
      </c>
      <c r="G234">
        <v>148</v>
      </c>
      <c r="H234">
        <v>630</v>
      </c>
      <c r="I234">
        <v>574</v>
      </c>
      <c r="J234">
        <v>71.900000000000006</v>
      </c>
      <c r="K234">
        <v>24</v>
      </c>
      <c r="L234">
        <v>81.599999999999994</v>
      </c>
      <c r="M234">
        <v>1.5</v>
      </c>
      <c r="N234">
        <v>149.30000000000001</v>
      </c>
      <c r="O234">
        <v>96</v>
      </c>
      <c r="P234">
        <v>26.1</v>
      </c>
      <c r="Q234">
        <v>3.2</v>
      </c>
      <c r="R234">
        <v>253.8</v>
      </c>
      <c r="S234">
        <v>152.6</v>
      </c>
      <c r="T234">
        <v>43.3</v>
      </c>
      <c r="U234">
        <v>6.1</v>
      </c>
      <c r="V234">
        <v>4.5999999999999996</v>
      </c>
      <c r="W234">
        <v>1.5</v>
      </c>
      <c r="X234">
        <v>0.7</v>
      </c>
      <c r="Y234">
        <v>0.26</v>
      </c>
      <c r="Z234">
        <v>0.316</v>
      </c>
      <c r="AA234">
        <v>0.442</v>
      </c>
      <c r="AB234">
        <v>0.75800000000000001</v>
      </c>
      <c r="AE234" s="134">
        <f t="shared" si="17"/>
        <v>0.442</v>
      </c>
      <c r="AF234" s="589">
        <f t="shared" ca="1" si="18"/>
        <v>117</v>
      </c>
      <c r="AG234" s="134">
        <f>(H234*'User Input'!$H$16)+(I234*'User Input'!$H$17)+(N234*'User Input'!$H$15)+(O234*'User Input'!$H$2)+(P234*'User Input'!$H$3)+(Q234*'User Input'!$H$4)+(K234*'User Input'!$H$5)+(L234*'User Input'!$H$6)+(J234*'User Input'!$H$7)+(T234*'User Input'!$H$8)+(S234*'User Input'!$H$9)+(M234*'User Input'!$H$10)+(X234*'User Input'!$H$11)+(V234*'User Input'!$H$13)+(U234*'User Input'!$H$12)+(R234*'User Input'!$H$14)</f>
        <v>376.59999999999997</v>
      </c>
      <c r="AH234">
        <f t="shared" si="21"/>
        <v>2.5445945945945945</v>
      </c>
      <c r="AI234" s="209">
        <f t="shared" ca="1" si="20"/>
        <v>94</v>
      </c>
      <c r="AJ234" s="209">
        <f t="shared" ca="1" si="14"/>
        <v>249</v>
      </c>
      <c r="AK234" s="209">
        <f t="shared" ca="1" si="15"/>
        <v>98</v>
      </c>
      <c r="AL234" s="209">
        <f t="shared" ca="1" si="16"/>
        <v>126</v>
      </c>
    </row>
    <row r="235" spans="2:38" x14ac:dyDescent="0.2">
      <c r="B235" t="s">
        <v>279</v>
      </c>
      <c r="C235" t="s">
        <v>140</v>
      </c>
      <c r="D235" t="s">
        <v>89</v>
      </c>
      <c r="E235" t="s">
        <v>6</v>
      </c>
      <c r="F235" t="s">
        <v>114</v>
      </c>
      <c r="G235">
        <v>146</v>
      </c>
      <c r="H235">
        <v>629</v>
      </c>
      <c r="I235">
        <v>553</v>
      </c>
      <c r="J235">
        <v>85.6</v>
      </c>
      <c r="K235">
        <v>38.299999999999997</v>
      </c>
      <c r="L235">
        <v>102.4</v>
      </c>
      <c r="M235">
        <v>1.3</v>
      </c>
      <c r="N235">
        <v>132.6</v>
      </c>
      <c r="O235">
        <v>66.8</v>
      </c>
      <c r="P235">
        <v>26.2</v>
      </c>
      <c r="Q235">
        <v>1.3</v>
      </c>
      <c r="R235">
        <v>276.39999999999998</v>
      </c>
      <c r="S235">
        <v>178.6</v>
      </c>
      <c r="T235">
        <v>61.6</v>
      </c>
      <c r="U235">
        <v>8.3000000000000007</v>
      </c>
      <c r="V235">
        <v>4.4000000000000004</v>
      </c>
      <c r="W235">
        <v>0.9</v>
      </c>
      <c r="X235">
        <v>0.6</v>
      </c>
      <c r="Y235">
        <v>0.24</v>
      </c>
      <c r="Z235">
        <v>0.32300000000000001</v>
      </c>
      <c r="AA235">
        <v>0.5</v>
      </c>
      <c r="AB235">
        <v>0.82199999999999995</v>
      </c>
      <c r="AE235" s="134">
        <f t="shared" si="17"/>
        <v>0.5</v>
      </c>
      <c r="AF235" s="589">
        <f t="shared" ca="1" si="18"/>
        <v>22</v>
      </c>
      <c r="AG235" s="134">
        <f>(H235*'User Input'!$H$16)+(I235*'User Input'!$H$17)+(N235*'User Input'!$H$15)+(O235*'User Input'!$H$2)+(P235*'User Input'!$H$3)+(Q235*'User Input'!$H$4)+(K235*'User Input'!$H$5)+(L235*'User Input'!$H$6)+(J235*'User Input'!$H$7)+(T235*'User Input'!$H$8)+(S235*'User Input'!$H$9)+(M235*'User Input'!$H$10)+(X235*'User Input'!$H$11)+(V235*'User Input'!$H$13)+(U235*'User Input'!$H$12)+(R235*'User Input'!$H$14)</f>
        <v>438.59999999999997</v>
      </c>
      <c r="AH235">
        <f t="shared" si="21"/>
        <v>3.0041095890410956</v>
      </c>
      <c r="AI235" s="209">
        <f t="shared" ca="1" si="20"/>
        <v>40</v>
      </c>
      <c r="AJ235" s="209">
        <f t="shared" ca="1" si="14"/>
        <v>174</v>
      </c>
      <c r="AK235" s="209">
        <f t="shared" ca="1" si="15"/>
        <v>15</v>
      </c>
      <c r="AL235" s="209">
        <f t="shared" ca="1" si="16"/>
        <v>31</v>
      </c>
    </row>
    <row r="236" spans="2:38" x14ac:dyDescent="0.2">
      <c r="B236" t="s">
        <v>409</v>
      </c>
      <c r="C236" t="s">
        <v>339</v>
      </c>
      <c r="D236" t="s">
        <v>683</v>
      </c>
      <c r="E236" t="s">
        <v>114</v>
      </c>
      <c r="F236" t="s">
        <v>114</v>
      </c>
      <c r="G236">
        <v>146</v>
      </c>
      <c r="H236">
        <v>628</v>
      </c>
      <c r="I236">
        <v>564</v>
      </c>
      <c r="J236">
        <v>79.7</v>
      </c>
      <c r="K236">
        <v>21.6</v>
      </c>
      <c r="L236">
        <v>74.2</v>
      </c>
      <c r="M236">
        <v>5</v>
      </c>
      <c r="N236">
        <v>157.4</v>
      </c>
      <c r="O236">
        <v>101.1</v>
      </c>
      <c r="P236">
        <v>30.1</v>
      </c>
      <c r="Q236">
        <v>4.5999999999999996</v>
      </c>
      <c r="R236">
        <v>261.60000000000002</v>
      </c>
      <c r="S236">
        <v>123.9</v>
      </c>
      <c r="T236">
        <v>49.7</v>
      </c>
      <c r="U236">
        <v>6.2</v>
      </c>
      <c r="V236">
        <v>4.4000000000000004</v>
      </c>
      <c r="W236">
        <v>3.7</v>
      </c>
      <c r="X236">
        <v>2</v>
      </c>
      <c r="Y236">
        <v>0.27900000000000003</v>
      </c>
      <c r="Z236">
        <v>0.34200000000000003</v>
      </c>
      <c r="AA236">
        <v>0.46400000000000002</v>
      </c>
      <c r="AB236">
        <v>0.80600000000000005</v>
      </c>
      <c r="AE236" s="134">
        <f t="shared" si="17"/>
        <v>0.46400000000000002</v>
      </c>
      <c r="AF236" s="589">
        <f t="shared" ca="1" si="18"/>
        <v>64</v>
      </c>
      <c r="AG236" s="134">
        <f>(H236*'User Input'!$H$16)+(I236*'User Input'!$H$17)+(N236*'User Input'!$H$15)+(O236*'User Input'!$H$2)+(P236*'User Input'!$H$3)+(Q236*'User Input'!$H$4)+(K236*'User Input'!$H$5)+(L236*'User Input'!$H$6)+(J236*'User Input'!$H$7)+(T236*'User Input'!$H$8)+(S236*'User Input'!$H$9)+(M236*'User Input'!$H$10)+(X236*'User Input'!$H$11)+(V236*'User Input'!$H$13)+(U236*'User Input'!$H$12)+(R236*'User Input'!$H$14)</f>
        <v>411.15</v>
      </c>
      <c r="AH236">
        <f t="shared" si="21"/>
        <v>2.8160958904109585</v>
      </c>
      <c r="AI236" s="209">
        <f t="shared" ca="1" si="20"/>
        <v>63</v>
      </c>
      <c r="AJ236" s="209">
        <f t="shared" ca="1" si="14"/>
        <v>59</v>
      </c>
      <c r="AK236" s="209">
        <f t="shared" ca="1" si="15"/>
        <v>51</v>
      </c>
      <c r="AL236" s="209">
        <f t="shared" ca="1" si="16"/>
        <v>41</v>
      </c>
    </row>
    <row r="237" spans="2:38" x14ac:dyDescent="0.2">
      <c r="B237" t="s">
        <v>217</v>
      </c>
      <c r="C237" t="s">
        <v>131</v>
      </c>
      <c r="D237" t="s">
        <v>106</v>
      </c>
      <c r="E237" t="s">
        <v>112</v>
      </c>
      <c r="F237" t="s">
        <v>1033</v>
      </c>
      <c r="G237">
        <v>145</v>
      </c>
      <c r="H237">
        <v>628</v>
      </c>
      <c r="I237">
        <v>524</v>
      </c>
      <c r="J237">
        <v>84.5</v>
      </c>
      <c r="K237">
        <v>24.2</v>
      </c>
      <c r="L237">
        <v>83.1</v>
      </c>
      <c r="M237">
        <v>2.9</v>
      </c>
      <c r="N237">
        <v>132.1</v>
      </c>
      <c r="O237">
        <v>77.5</v>
      </c>
      <c r="P237">
        <v>28.7</v>
      </c>
      <c r="Q237">
        <v>1.8</v>
      </c>
      <c r="R237">
        <v>236.8</v>
      </c>
      <c r="S237">
        <v>89.5</v>
      </c>
      <c r="T237">
        <v>93.4</v>
      </c>
      <c r="U237">
        <v>3.5</v>
      </c>
      <c r="V237">
        <v>4.5999999999999996</v>
      </c>
      <c r="W237">
        <v>2</v>
      </c>
      <c r="X237">
        <v>1.3</v>
      </c>
      <c r="Y237">
        <v>0.252</v>
      </c>
      <c r="Z237">
        <v>0.36599999999999999</v>
      </c>
      <c r="AA237">
        <v>0.45200000000000001</v>
      </c>
      <c r="AB237">
        <v>0.81799999999999995</v>
      </c>
      <c r="AE237" s="134">
        <f t="shared" si="17"/>
        <v>0.45200000000000001</v>
      </c>
      <c r="AF237" s="589">
        <f t="shared" ca="1" si="18"/>
        <v>92</v>
      </c>
      <c r="AG237" s="134">
        <f>(H237*'User Input'!$H$16)+(I237*'User Input'!$H$17)+(N237*'User Input'!$H$15)+(O237*'User Input'!$H$2)+(P237*'User Input'!$H$3)+(Q237*'User Input'!$H$4)+(K237*'User Input'!$H$5)+(L237*'User Input'!$H$6)+(J237*'User Input'!$H$7)+(T237*'User Input'!$H$8)+(S237*'User Input'!$H$9)+(M237*'User Input'!$H$10)+(X237*'User Input'!$H$11)+(V237*'User Input'!$H$13)+(U237*'User Input'!$H$12)+(R237*'User Input'!$H$14)</f>
        <v>457.85</v>
      </c>
      <c r="AH237">
        <f t="shared" si="21"/>
        <v>3.1575862068965517</v>
      </c>
      <c r="AI237" s="209">
        <f t="shared" ca="1" si="20"/>
        <v>32</v>
      </c>
      <c r="AJ237" s="209">
        <f t="shared" ca="1" si="14"/>
        <v>12</v>
      </c>
      <c r="AK237" s="209">
        <f t="shared" ca="1" si="15"/>
        <v>75</v>
      </c>
      <c r="AL237" s="209">
        <f t="shared" ca="1" si="16"/>
        <v>34</v>
      </c>
    </row>
    <row r="238" spans="2:38" x14ac:dyDescent="0.2">
      <c r="B238" t="s">
        <v>2226</v>
      </c>
      <c r="C238" t="s">
        <v>138</v>
      </c>
      <c r="D238" t="s">
        <v>89</v>
      </c>
      <c r="E238" t="s">
        <v>428</v>
      </c>
      <c r="F238" t="s">
        <v>428</v>
      </c>
      <c r="G238">
        <v>149</v>
      </c>
      <c r="H238">
        <v>628</v>
      </c>
      <c r="I238">
        <v>557</v>
      </c>
      <c r="J238">
        <v>66.7</v>
      </c>
      <c r="K238">
        <v>15.1</v>
      </c>
      <c r="L238">
        <v>64.099999999999994</v>
      </c>
      <c r="M238">
        <v>3.5</v>
      </c>
      <c r="N238">
        <v>144.69999999999999</v>
      </c>
      <c r="O238">
        <v>97.3</v>
      </c>
      <c r="P238">
        <v>29.1</v>
      </c>
      <c r="Q238">
        <v>3.2</v>
      </c>
      <c r="R238">
        <v>225.7</v>
      </c>
      <c r="S238">
        <v>128.80000000000001</v>
      </c>
      <c r="T238">
        <v>52.8</v>
      </c>
      <c r="U238">
        <v>10.7</v>
      </c>
      <c r="V238">
        <v>4.7</v>
      </c>
      <c r="W238">
        <v>2.7</v>
      </c>
      <c r="X238">
        <v>1.6</v>
      </c>
      <c r="Y238">
        <v>0.25900000000000001</v>
      </c>
      <c r="Z238">
        <v>0.33300000000000002</v>
      </c>
      <c r="AA238">
        <v>0.40500000000000003</v>
      </c>
      <c r="AB238">
        <v>0.73799999999999999</v>
      </c>
      <c r="AE238" s="134">
        <f t="shared" si="17"/>
        <v>0.40500000000000003</v>
      </c>
      <c r="AF238" s="589">
        <f t="shared" ca="1" si="18"/>
        <v>254</v>
      </c>
      <c r="AG238" s="134">
        <f>(H238*'User Input'!$H$16)+(I238*'User Input'!$H$17)+(N238*'User Input'!$H$15)+(O238*'User Input'!$H$2)+(P238*'User Input'!$H$3)+(Q238*'User Input'!$H$4)+(K238*'User Input'!$H$5)+(L238*'User Input'!$H$6)+(J238*'User Input'!$H$7)+(T238*'User Input'!$H$8)+(S238*'User Input'!$H$9)+(M238*'User Input'!$H$10)+(X238*'User Input'!$H$11)+(V238*'User Input'!$H$13)+(U238*'User Input'!$H$12)+(R238*'User Input'!$H$14)</f>
        <v>350.1</v>
      </c>
      <c r="AH238">
        <f t="shared" si="21"/>
        <v>2.3496644295302014</v>
      </c>
      <c r="AI238" s="209">
        <f t="shared" ca="1" si="20"/>
        <v>124</v>
      </c>
      <c r="AJ238" s="209">
        <f t="shared" ca="1" si="14"/>
        <v>98</v>
      </c>
      <c r="AK238" s="209">
        <f t="shared" ca="1" si="15"/>
        <v>232</v>
      </c>
      <c r="AL238" s="209">
        <f t="shared" ca="1" si="16"/>
        <v>180</v>
      </c>
    </row>
    <row r="239" spans="2:38" x14ac:dyDescent="0.2">
      <c r="B239" t="s">
        <v>367</v>
      </c>
      <c r="C239" t="s">
        <v>121</v>
      </c>
      <c r="D239" t="s">
        <v>683</v>
      </c>
      <c r="E239" t="s">
        <v>118</v>
      </c>
      <c r="F239" t="s">
        <v>118</v>
      </c>
      <c r="G239">
        <v>146</v>
      </c>
      <c r="H239">
        <v>627</v>
      </c>
      <c r="I239">
        <v>571</v>
      </c>
      <c r="J239">
        <v>76.8</v>
      </c>
      <c r="K239">
        <v>27.4</v>
      </c>
      <c r="L239">
        <v>83.1</v>
      </c>
      <c r="M239">
        <v>15.6</v>
      </c>
      <c r="N239">
        <v>141.80000000000001</v>
      </c>
      <c r="O239">
        <v>83.8</v>
      </c>
      <c r="P239">
        <v>27.9</v>
      </c>
      <c r="Q239">
        <v>2.7</v>
      </c>
      <c r="R239">
        <v>257.39999999999998</v>
      </c>
      <c r="S239">
        <v>141</v>
      </c>
      <c r="T239">
        <v>41.2</v>
      </c>
      <c r="U239">
        <v>8.1</v>
      </c>
      <c r="V239">
        <v>4.5999999999999996</v>
      </c>
      <c r="W239">
        <v>2.9</v>
      </c>
      <c r="X239">
        <v>8.1999999999999993</v>
      </c>
      <c r="Y239">
        <v>0.248</v>
      </c>
      <c r="Z239">
        <v>0.30599999999999999</v>
      </c>
      <c r="AA239">
        <v>0.45200000000000001</v>
      </c>
      <c r="AB239">
        <v>0.75800000000000001</v>
      </c>
      <c r="AE239" s="134">
        <f t="shared" si="17"/>
        <v>0.45200000000000001</v>
      </c>
      <c r="AF239" s="589">
        <f t="shared" ca="1" si="18"/>
        <v>92</v>
      </c>
      <c r="AG239" s="134">
        <f>(H239*'User Input'!$H$16)+(I239*'User Input'!$H$17)+(N239*'User Input'!$H$15)+(O239*'User Input'!$H$2)+(P239*'User Input'!$H$3)+(Q239*'User Input'!$H$4)+(K239*'User Input'!$H$5)+(L239*'User Input'!$H$6)+(J239*'User Input'!$H$7)+(T239*'User Input'!$H$8)+(S239*'User Input'!$H$9)+(M239*'User Input'!$H$10)+(X239*'User Input'!$H$11)+(V239*'User Input'!$H$13)+(U239*'User Input'!$H$12)+(R239*'User Input'!$H$14)</f>
        <v>410.9</v>
      </c>
      <c r="AH239">
        <f t="shared" si="21"/>
        <v>2.8143835616438353</v>
      </c>
      <c r="AI239" s="209">
        <f t="shared" ca="1" si="20"/>
        <v>64</v>
      </c>
      <c r="AJ239" s="209">
        <f t="shared" ca="1" si="14"/>
        <v>351</v>
      </c>
      <c r="AK239" s="209">
        <f t="shared" ca="1" si="15"/>
        <v>75</v>
      </c>
      <c r="AL239" s="209">
        <f t="shared" ca="1" si="16"/>
        <v>126</v>
      </c>
    </row>
    <row r="240" spans="2:38" x14ac:dyDescent="0.2">
      <c r="B240" t="s">
        <v>287</v>
      </c>
      <c r="C240" t="s">
        <v>122</v>
      </c>
      <c r="D240" t="s">
        <v>683</v>
      </c>
      <c r="E240" t="s">
        <v>118</v>
      </c>
      <c r="F240" t="s">
        <v>118</v>
      </c>
      <c r="G240">
        <v>145</v>
      </c>
      <c r="H240">
        <v>626</v>
      </c>
      <c r="I240">
        <v>573</v>
      </c>
      <c r="J240">
        <v>72</v>
      </c>
      <c r="K240">
        <v>19.600000000000001</v>
      </c>
      <c r="L240">
        <v>77.3</v>
      </c>
      <c r="M240">
        <v>4</v>
      </c>
      <c r="N240">
        <v>149.69999999999999</v>
      </c>
      <c r="O240">
        <v>98.3</v>
      </c>
      <c r="P240">
        <v>29.1</v>
      </c>
      <c r="Q240">
        <v>2.6</v>
      </c>
      <c r="R240">
        <v>242.9</v>
      </c>
      <c r="S240">
        <v>133.6</v>
      </c>
      <c r="T240">
        <v>40.799999999999997</v>
      </c>
      <c r="U240">
        <v>4.5</v>
      </c>
      <c r="V240">
        <v>4.7</v>
      </c>
      <c r="W240">
        <v>2.2000000000000002</v>
      </c>
      <c r="X240">
        <v>1.9</v>
      </c>
      <c r="Y240">
        <v>0.26100000000000001</v>
      </c>
      <c r="Z240">
        <v>0.313</v>
      </c>
      <c r="AA240">
        <v>0.42299999999999999</v>
      </c>
      <c r="AB240">
        <v>0.73599999999999999</v>
      </c>
      <c r="AE240" s="134">
        <f t="shared" si="17"/>
        <v>0.42299999999999999</v>
      </c>
      <c r="AF240" s="589">
        <f t="shared" ca="1" si="18"/>
        <v>184</v>
      </c>
      <c r="AG240" s="134">
        <f>(H240*'User Input'!$H$16)+(I240*'User Input'!$H$17)+(N240*'User Input'!$H$15)+(O240*'User Input'!$H$2)+(P240*'User Input'!$H$3)+(Q240*'User Input'!$H$4)+(K240*'User Input'!$H$5)+(L240*'User Input'!$H$6)+(J240*'User Input'!$H$7)+(T240*'User Input'!$H$8)+(S240*'User Input'!$H$9)+(M240*'User Input'!$H$10)+(X240*'User Input'!$H$11)+(V240*'User Input'!$H$13)+(U240*'User Input'!$H$12)+(R240*'User Input'!$H$14)</f>
        <v>372.1</v>
      </c>
      <c r="AH240">
        <f t="shared" si="21"/>
        <v>2.5662068965517242</v>
      </c>
      <c r="AI240" s="209">
        <f t="shared" ca="1" si="20"/>
        <v>96</v>
      </c>
      <c r="AJ240" s="209">
        <f t="shared" ca="1" si="14"/>
        <v>276</v>
      </c>
      <c r="AK240" s="209">
        <f t="shared" ca="1" si="15"/>
        <v>165</v>
      </c>
      <c r="AL240" s="209">
        <f t="shared" ca="1" si="16"/>
        <v>185</v>
      </c>
    </row>
    <row r="241" spans="2:38" x14ac:dyDescent="0.2">
      <c r="B241" t="s">
        <v>179</v>
      </c>
      <c r="C241" t="s">
        <v>121</v>
      </c>
      <c r="D241" t="s">
        <v>89</v>
      </c>
      <c r="E241" t="s">
        <v>110</v>
      </c>
      <c r="F241" t="s">
        <v>110</v>
      </c>
      <c r="G241">
        <v>142</v>
      </c>
      <c r="H241">
        <v>626</v>
      </c>
      <c r="I241">
        <v>570</v>
      </c>
      <c r="J241">
        <v>70.099999999999994</v>
      </c>
      <c r="K241">
        <v>11</v>
      </c>
      <c r="L241">
        <v>65.900000000000006</v>
      </c>
      <c r="M241">
        <v>13.7</v>
      </c>
      <c r="N241">
        <v>151.5</v>
      </c>
      <c r="O241">
        <v>104.2</v>
      </c>
      <c r="P241">
        <v>32.6</v>
      </c>
      <c r="Q241">
        <v>3.7</v>
      </c>
      <c r="R241">
        <v>224.5</v>
      </c>
      <c r="S241">
        <v>93.1</v>
      </c>
      <c r="T241">
        <v>44.1</v>
      </c>
      <c r="U241">
        <v>4.9000000000000004</v>
      </c>
      <c r="V241">
        <v>4.7</v>
      </c>
      <c r="W241">
        <v>2.6</v>
      </c>
      <c r="X241">
        <v>5.8</v>
      </c>
      <c r="Y241">
        <v>0.26600000000000001</v>
      </c>
      <c r="Z241">
        <v>0.32200000000000001</v>
      </c>
      <c r="AA241">
        <v>0.39300000000000002</v>
      </c>
      <c r="AB241">
        <v>0.71499999999999997</v>
      </c>
      <c r="AE241" s="134">
        <f t="shared" si="17"/>
        <v>0.39300000000000002</v>
      </c>
      <c r="AF241" s="589">
        <f t="shared" ca="1" si="18"/>
        <v>310</v>
      </c>
      <c r="AG241" s="134">
        <f>(H241*'User Input'!$H$16)+(I241*'User Input'!$H$17)+(N241*'User Input'!$H$15)+(O241*'User Input'!$H$2)+(P241*'User Input'!$H$3)+(Q241*'User Input'!$H$4)+(K241*'User Input'!$H$5)+(L241*'User Input'!$H$6)+(J241*'User Input'!$H$7)+(T241*'User Input'!$H$8)+(S241*'User Input'!$H$9)+(M241*'User Input'!$H$10)+(X241*'User Input'!$H$11)+(V241*'User Input'!$H$13)+(U241*'User Input'!$H$12)+(R241*'User Input'!$H$14)</f>
        <v>379.65</v>
      </c>
      <c r="AH241">
        <f t="shared" si="21"/>
        <v>2.6735915492957747</v>
      </c>
      <c r="AI241" s="209">
        <f t="shared" ca="1" si="20"/>
        <v>89</v>
      </c>
      <c r="AJ241" s="209">
        <f t="shared" ca="1" si="14"/>
        <v>184</v>
      </c>
      <c r="AK241" s="209">
        <f t="shared" ca="1" si="15"/>
        <v>288</v>
      </c>
      <c r="AL241" s="209">
        <f t="shared" ca="1" si="16"/>
        <v>255</v>
      </c>
    </row>
    <row r="242" spans="2:38" x14ac:dyDescent="0.2">
      <c r="B242" t="s">
        <v>433</v>
      </c>
      <c r="C242" t="s">
        <v>134</v>
      </c>
      <c r="D242" t="s">
        <v>89</v>
      </c>
      <c r="E242" t="s">
        <v>110</v>
      </c>
      <c r="F242" t="s">
        <v>110</v>
      </c>
      <c r="G242">
        <v>142</v>
      </c>
      <c r="H242">
        <v>625</v>
      </c>
      <c r="I242">
        <v>545</v>
      </c>
      <c r="J242">
        <v>83.1</v>
      </c>
      <c r="K242">
        <v>24.9</v>
      </c>
      <c r="L242">
        <v>88.7</v>
      </c>
      <c r="M242">
        <v>4.4000000000000004</v>
      </c>
      <c r="N242">
        <v>143.6</v>
      </c>
      <c r="O242">
        <v>86.2</v>
      </c>
      <c r="P242">
        <v>30.5</v>
      </c>
      <c r="Q242">
        <v>1.8</v>
      </c>
      <c r="R242">
        <v>252.6</v>
      </c>
      <c r="S242">
        <v>130.1</v>
      </c>
      <c r="T242">
        <v>70.2</v>
      </c>
      <c r="U242">
        <v>4.5</v>
      </c>
      <c r="V242">
        <v>4.5</v>
      </c>
      <c r="W242">
        <v>1.4</v>
      </c>
      <c r="X242">
        <v>1.7</v>
      </c>
      <c r="Y242">
        <v>0.26400000000000001</v>
      </c>
      <c r="Z242">
        <v>0.35</v>
      </c>
      <c r="AA242">
        <v>0.46400000000000002</v>
      </c>
      <c r="AB242">
        <v>0.81399999999999995</v>
      </c>
      <c r="AE242" s="134">
        <f t="shared" si="17"/>
        <v>0.46400000000000002</v>
      </c>
      <c r="AF242" s="589">
        <f t="shared" ca="1" si="18"/>
        <v>64</v>
      </c>
      <c r="AG242" s="134">
        <f>(H242*'User Input'!$H$16)+(I242*'User Input'!$H$17)+(N242*'User Input'!$H$15)+(O242*'User Input'!$H$2)+(P242*'User Input'!$H$3)+(Q242*'User Input'!$H$4)+(K242*'User Input'!$H$5)+(L242*'User Input'!$H$6)+(J242*'User Input'!$H$7)+(T242*'User Input'!$H$8)+(S242*'User Input'!$H$9)+(M242*'User Input'!$H$10)+(X242*'User Input'!$H$11)+(V242*'User Input'!$H$13)+(U242*'User Input'!$H$12)+(R242*'User Input'!$H$14)</f>
        <v>436.25</v>
      </c>
      <c r="AH242">
        <f t="shared" si="21"/>
        <v>3.0721830985915495</v>
      </c>
      <c r="AI242" s="209">
        <f t="shared" ca="1" si="20"/>
        <v>42</v>
      </c>
      <c r="AJ242" s="209">
        <f t="shared" ca="1" si="14"/>
        <v>35</v>
      </c>
      <c r="AK242" s="209">
        <f t="shared" ca="1" si="15"/>
        <v>51</v>
      </c>
      <c r="AL242" s="209">
        <f t="shared" ca="1" si="16"/>
        <v>35</v>
      </c>
    </row>
    <row r="243" spans="2:38" x14ac:dyDescent="0.2">
      <c r="B243" t="s">
        <v>513</v>
      </c>
      <c r="C243" t="s">
        <v>139</v>
      </c>
      <c r="D243" t="s">
        <v>106</v>
      </c>
      <c r="E243" t="s">
        <v>118</v>
      </c>
      <c r="F243" t="s">
        <v>118</v>
      </c>
      <c r="G243">
        <v>146</v>
      </c>
      <c r="H243">
        <v>624</v>
      </c>
      <c r="I243">
        <v>535</v>
      </c>
      <c r="J243">
        <v>74.5</v>
      </c>
      <c r="K243">
        <v>9.6999999999999993</v>
      </c>
      <c r="L243">
        <v>50.8</v>
      </c>
      <c r="M243">
        <v>14.7</v>
      </c>
      <c r="N243">
        <v>137</v>
      </c>
      <c r="O243">
        <v>102.2</v>
      </c>
      <c r="P243">
        <v>21.1</v>
      </c>
      <c r="Q243">
        <v>4</v>
      </c>
      <c r="R243">
        <v>195.3</v>
      </c>
      <c r="S243">
        <v>127.6</v>
      </c>
      <c r="T243">
        <v>75</v>
      </c>
      <c r="U243">
        <v>4.2</v>
      </c>
      <c r="V243">
        <v>4.2</v>
      </c>
      <c r="W243">
        <v>5.3</v>
      </c>
      <c r="X243">
        <v>5.7</v>
      </c>
      <c r="Y243">
        <v>0.25600000000000001</v>
      </c>
      <c r="Z243">
        <v>0.34899999999999998</v>
      </c>
      <c r="AA243">
        <v>0.36499999999999999</v>
      </c>
      <c r="AB243">
        <v>0.71399999999999997</v>
      </c>
      <c r="AE243" s="134">
        <f t="shared" si="17"/>
        <v>0.36499999999999999</v>
      </c>
      <c r="AF243" s="589">
        <f t="shared" ca="1" si="18"/>
        <v>465</v>
      </c>
      <c r="AG243" s="134">
        <f>(H243*'User Input'!$H$16)+(I243*'User Input'!$H$17)+(N243*'User Input'!$H$15)+(O243*'User Input'!$H$2)+(P243*'User Input'!$H$3)+(Q243*'User Input'!$H$4)+(K243*'User Input'!$H$5)+(L243*'User Input'!$H$6)+(J243*'User Input'!$H$7)+(T243*'User Input'!$H$8)+(S243*'User Input'!$H$9)+(M243*'User Input'!$H$10)+(X243*'User Input'!$H$11)+(V243*'User Input'!$H$13)+(U243*'User Input'!$H$12)+(R243*'User Input'!$H$14)</f>
        <v>355.4</v>
      </c>
      <c r="AH243">
        <f t="shared" si="21"/>
        <v>2.4342465753424656</v>
      </c>
      <c r="AI243" s="209">
        <f t="shared" ca="1" si="20"/>
        <v>116</v>
      </c>
      <c r="AJ243" s="209">
        <f t="shared" ca="1" si="14"/>
        <v>41</v>
      </c>
      <c r="AK243" s="209">
        <f t="shared" ca="1" si="15"/>
        <v>442</v>
      </c>
      <c r="AL243" s="209">
        <f t="shared" ca="1" si="16"/>
        <v>260</v>
      </c>
    </row>
    <row r="244" spans="2:38" x14ac:dyDescent="0.2">
      <c r="B244" t="s">
        <v>452</v>
      </c>
      <c r="C244" t="s">
        <v>718</v>
      </c>
      <c r="D244" t="s">
        <v>683</v>
      </c>
      <c r="E244" t="s">
        <v>114</v>
      </c>
      <c r="F244" t="s">
        <v>114</v>
      </c>
      <c r="G244">
        <v>145</v>
      </c>
      <c r="H244">
        <v>624</v>
      </c>
      <c r="I244">
        <v>535</v>
      </c>
      <c r="J244">
        <v>76.099999999999994</v>
      </c>
      <c r="K244">
        <v>26.9</v>
      </c>
      <c r="L244">
        <v>81.8</v>
      </c>
      <c r="M244">
        <v>4</v>
      </c>
      <c r="N244">
        <v>129.30000000000001</v>
      </c>
      <c r="O244">
        <v>74.3</v>
      </c>
      <c r="P244">
        <v>26.7</v>
      </c>
      <c r="Q244">
        <v>1.4</v>
      </c>
      <c r="R244">
        <v>239.5</v>
      </c>
      <c r="S244">
        <v>155.69999999999999</v>
      </c>
      <c r="T244">
        <v>74.599999999999994</v>
      </c>
      <c r="U244">
        <v>8</v>
      </c>
      <c r="V244">
        <v>4.7</v>
      </c>
      <c r="W244">
        <v>1.6</v>
      </c>
      <c r="X244">
        <v>2</v>
      </c>
      <c r="Y244">
        <v>0.24199999999999999</v>
      </c>
      <c r="Z244">
        <v>0.34100000000000003</v>
      </c>
      <c r="AA244">
        <v>0.44800000000000001</v>
      </c>
      <c r="AB244">
        <v>0.78800000000000003</v>
      </c>
      <c r="AE244" s="134">
        <f t="shared" si="17"/>
        <v>0.44800000000000001</v>
      </c>
      <c r="AF244" s="589">
        <f t="shared" ca="1" si="18"/>
        <v>103</v>
      </c>
      <c r="AG244" s="134">
        <f>(H244*'User Input'!$H$16)+(I244*'User Input'!$H$17)+(N244*'User Input'!$H$15)+(O244*'User Input'!$H$2)+(P244*'User Input'!$H$3)+(Q244*'User Input'!$H$4)+(K244*'User Input'!$H$5)+(L244*'User Input'!$H$6)+(J244*'User Input'!$H$7)+(T244*'User Input'!$H$8)+(S244*'User Input'!$H$9)+(M244*'User Input'!$H$10)+(X244*'User Input'!$H$11)+(V244*'User Input'!$H$13)+(U244*'User Input'!$H$12)+(R244*'User Input'!$H$14)</f>
        <v>400.15</v>
      </c>
      <c r="AH244">
        <f t="shared" si="21"/>
        <v>2.759655172413793</v>
      </c>
      <c r="AI244" s="209">
        <f t="shared" ca="1" si="20"/>
        <v>68</v>
      </c>
      <c r="AJ244" s="209">
        <f t="shared" ca="1" si="14"/>
        <v>63</v>
      </c>
      <c r="AK244" s="209">
        <f t="shared" ca="1" si="15"/>
        <v>85</v>
      </c>
      <c r="AL244" s="209">
        <f t="shared" ca="1" si="16"/>
        <v>63</v>
      </c>
    </row>
    <row r="245" spans="2:38" x14ac:dyDescent="0.2">
      <c r="B245" t="s">
        <v>514</v>
      </c>
      <c r="C245" t="s">
        <v>122</v>
      </c>
      <c r="D245" t="s">
        <v>89</v>
      </c>
      <c r="E245" t="s">
        <v>110</v>
      </c>
      <c r="F245" t="s">
        <v>110</v>
      </c>
      <c r="G245">
        <v>144</v>
      </c>
      <c r="H245">
        <v>621</v>
      </c>
      <c r="I245">
        <v>575</v>
      </c>
      <c r="J245">
        <v>70.599999999999994</v>
      </c>
      <c r="K245">
        <v>11</v>
      </c>
      <c r="L245">
        <v>62</v>
      </c>
      <c r="M245">
        <v>22.5</v>
      </c>
      <c r="N245">
        <v>161.1</v>
      </c>
      <c r="O245">
        <v>120</v>
      </c>
      <c r="P245">
        <v>26.6</v>
      </c>
      <c r="Q245">
        <v>3.6</v>
      </c>
      <c r="R245">
        <v>227.9</v>
      </c>
      <c r="S245">
        <v>74.400000000000006</v>
      </c>
      <c r="T245">
        <v>28.1</v>
      </c>
      <c r="U245">
        <v>8.6999999999999993</v>
      </c>
      <c r="V245">
        <v>4.3</v>
      </c>
      <c r="W245">
        <v>4.2</v>
      </c>
      <c r="X245">
        <v>7.9</v>
      </c>
      <c r="Y245">
        <v>0.28000000000000003</v>
      </c>
      <c r="Z245">
        <v>0.32100000000000001</v>
      </c>
      <c r="AA245">
        <v>0.39600000000000002</v>
      </c>
      <c r="AB245">
        <v>0.71699999999999997</v>
      </c>
      <c r="AE245" s="134">
        <f t="shared" si="17"/>
        <v>0.39600000000000002</v>
      </c>
      <c r="AF245" s="589">
        <f t="shared" ca="1" si="18"/>
        <v>296</v>
      </c>
      <c r="AG245" s="134">
        <f>(H245*'User Input'!$H$16)+(I245*'User Input'!$H$17)+(N245*'User Input'!$H$15)+(O245*'User Input'!$H$2)+(P245*'User Input'!$H$3)+(Q245*'User Input'!$H$4)+(K245*'User Input'!$H$5)+(L245*'User Input'!$H$6)+(J245*'User Input'!$H$7)+(T245*'User Input'!$H$8)+(S245*'User Input'!$H$9)+(M245*'User Input'!$H$10)+(X245*'User Input'!$H$11)+(V245*'User Input'!$H$13)+(U245*'User Input'!$H$12)+(R245*'User Input'!$H$14)</f>
        <v>388.60000000000008</v>
      </c>
      <c r="AH245">
        <f t="shared" si="21"/>
        <v>2.6986111111111115</v>
      </c>
      <c r="AI245" s="209">
        <f t="shared" ca="1" si="20"/>
        <v>79</v>
      </c>
      <c r="AJ245" s="209">
        <f t="shared" ca="1" si="14"/>
        <v>196</v>
      </c>
      <c r="AK245" s="209">
        <f t="shared" ca="1" si="15"/>
        <v>274</v>
      </c>
      <c r="AL245" s="209">
        <f t="shared" ca="1" si="16"/>
        <v>244</v>
      </c>
    </row>
    <row r="246" spans="2:38" x14ac:dyDescent="0.2">
      <c r="B246" t="s">
        <v>157</v>
      </c>
      <c r="C246" t="s">
        <v>122</v>
      </c>
      <c r="D246" t="s">
        <v>683</v>
      </c>
      <c r="E246" t="s">
        <v>112</v>
      </c>
      <c r="F246" t="s">
        <v>112</v>
      </c>
      <c r="G246">
        <v>140</v>
      </c>
      <c r="H246">
        <v>621</v>
      </c>
      <c r="I246">
        <v>500</v>
      </c>
      <c r="J246">
        <v>86.4</v>
      </c>
      <c r="K246">
        <v>20.8</v>
      </c>
      <c r="L246">
        <v>76</v>
      </c>
      <c r="M246">
        <v>2.5</v>
      </c>
      <c r="N246">
        <v>139</v>
      </c>
      <c r="O246">
        <v>89.7</v>
      </c>
      <c r="P246">
        <v>26.8</v>
      </c>
      <c r="Q246">
        <v>1.6</v>
      </c>
      <c r="R246">
        <v>231.5</v>
      </c>
      <c r="S246">
        <v>101.4</v>
      </c>
      <c r="T246">
        <v>106.6</v>
      </c>
      <c r="U246">
        <v>7.4</v>
      </c>
      <c r="V246">
        <v>4.5999999999999996</v>
      </c>
      <c r="W246">
        <v>1.4</v>
      </c>
      <c r="X246">
        <v>1</v>
      </c>
      <c r="Y246">
        <v>0.27700000000000002</v>
      </c>
      <c r="Z246">
        <v>0.40899999999999997</v>
      </c>
      <c r="AA246">
        <v>0.46200000000000002</v>
      </c>
      <c r="AB246">
        <v>0.871</v>
      </c>
      <c r="AE246" s="134">
        <f t="shared" si="17"/>
        <v>0.46200000000000002</v>
      </c>
      <c r="AF246" s="589">
        <f t="shared" ca="1" si="18"/>
        <v>69</v>
      </c>
      <c r="AG246" s="134">
        <f>(H246*'User Input'!$H$16)+(I246*'User Input'!$H$17)+(N246*'User Input'!$H$15)+(O246*'User Input'!$H$2)+(P246*'User Input'!$H$3)+(Q246*'User Input'!$H$4)+(K246*'User Input'!$H$5)+(L246*'User Input'!$H$6)+(J246*'User Input'!$H$7)+(T246*'User Input'!$H$8)+(S246*'User Input'!$H$9)+(M246*'User Input'!$H$10)+(X246*'User Input'!$H$11)+(V246*'User Input'!$H$13)+(U246*'User Input'!$H$12)+(R246*'User Input'!$H$14)</f>
        <v>453.60000000000008</v>
      </c>
      <c r="AH246">
        <f t="shared" si="21"/>
        <v>3.2400000000000007</v>
      </c>
      <c r="AI246" s="209">
        <f t="shared" ca="1" si="20"/>
        <v>33</v>
      </c>
      <c r="AJ246" s="209">
        <f t="shared" ref="AJ246:AJ309" ca="1" si="22">RANK(Z246,OFFSET($Z$205,0,0,COUNTA(Z:Z)+1,1))</f>
        <v>1</v>
      </c>
      <c r="AK246" s="209">
        <f t="shared" ref="AK246:AK309" ca="1" si="23">RANK(AA246,OFFSET($AA$205,0,0,COUNTA(AA:AA)+1,1))</f>
        <v>56</v>
      </c>
      <c r="AL246" s="209">
        <f t="shared" ref="AL246:AL309" ca="1" si="24">RANK(AB246,OFFSET($AB$205,0,0,COUNTA(AB:AB)+1,1))</f>
        <v>9</v>
      </c>
    </row>
    <row r="247" spans="2:38" x14ac:dyDescent="0.2">
      <c r="B247" t="s">
        <v>505</v>
      </c>
      <c r="C247" t="s">
        <v>8</v>
      </c>
      <c r="D247" t="s">
        <v>106</v>
      </c>
      <c r="E247" t="s">
        <v>112</v>
      </c>
      <c r="F247" t="s">
        <v>112</v>
      </c>
      <c r="G247">
        <v>146</v>
      </c>
      <c r="H247">
        <v>619</v>
      </c>
      <c r="I247">
        <v>537</v>
      </c>
      <c r="J247">
        <v>73.8</v>
      </c>
      <c r="K247">
        <v>19</v>
      </c>
      <c r="L247">
        <v>76.400000000000006</v>
      </c>
      <c r="M247">
        <v>4.8</v>
      </c>
      <c r="N247">
        <v>145.30000000000001</v>
      </c>
      <c r="O247">
        <v>94</v>
      </c>
      <c r="P247">
        <v>28.8</v>
      </c>
      <c r="Q247">
        <v>3.5</v>
      </c>
      <c r="R247">
        <v>238.2</v>
      </c>
      <c r="S247">
        <v>111.9</v>
      </c>
      <c r="T247">
        <v>73.900000000000006</v>
      </c>
      <c r="U247">
        <v>2.2999999999999998</v>
      </c>
      <c r="V247">
        <v>4.5</v>
      </c>
      <c r="W247">
        <v>1.7</v>
      </c>
      <c r="X247">
        <v>2.8</v>
      </c>
      <c r="Y247">
        <v>0.27100000000000002</v>
      </c>
      <c r="Z247">
        <v>0.35899999999999999</v>
      </c>
      <c r="AA247">
        <v>0.44400000000000001</v>
      </c>
      <c r="AB247">
        <v>0.80300000000000005</v>
      </c>
      <c r="AE247" s="134">
        <f t="shared" ref="AE247:AE310" si="25">INDEX(G247:AB1032,0,MATCH(AE$181,G$181:AB$181,0))</f>
        <v>0.44400000000000001</v>
      </c>
      <c r="AF247" s="589">
        <f t="shared" ref="AF247:AF310" ca="1" si="26">RANK(AE247,OFFSET($AE$182,0,0,COUNTA(AE:AE)+1,1))</f>
        <v>114</v>
      </c>
      <c r="AG247" s="134">
        <f>(H247*'User Input'!$H$16)+(I247*'User Input'!$H$17)+(N247*'User Input'!$H$15)+(O247*'User Input'!$H$2)+(P247*'User Input'!$H$3)+(Q247*'User Input'!$H$4)+(K247*'User Input'!$H$5)+(L247*'User Input'!$H$6)+(J247*'User Input'!$H$7)+(T247*'User Input'!$H$8)+(S247*'User Input'!$H$9)+(M247*'User Input'!$H$10)+(X247*'User Input'!$H$11)+(V247*'User Input'!$H$13)+(U247*'User Input'!$H$12)+(R247*'User Input'!$H$14)</f>
        <v>413.05000000000007</v>
      </c>
      <c r="AH247">
        <f t="shared" si="21"/>
        <v>2.8291095890410962</v>
      </c>
      <c r="AI247" s="209">
        <f t="shared" ref="AI247:AI310" ca="1" si="27">RANK(AG247,OFFSET($AG$182,0,0,COUNTA(AG:AG)+1,1))</f>
        <v>60</v>
      </c>
      <c r="AJ247" s="209">
        <f t="shared" ca="1" si="22"/>
        <v>19</v>
      </c>
      <c r="AK247" s="209">
        <f t="shared" ca="1" si="23"/>
        <v>95</v>
      </c>
      <c r="AL247" s="209">
        <f t="shared" ca="1" si="24"/>
        <v>43</v>
      </c>
    </row>
    <row r="248" spans="2:38" x14ac:dyDescent="0.2">
      <c r="B248" t="s">
        <v>2236</v>
      </c>
      <c r="C248" t="s">
        <v>715</v>
      </c>
      <c r="D248" t="s">
        <v>89</v>
      </c>
      <c r="E248" t="s">
        <v>1036</v>
      </c>
      <c r="F248" t="s">
        <v>1024</v>
      </c>
      <c r="G248">
        <v>146</v>
      </c>
      <c r="H248">
        <v>619</v>
      </c>
      <c r="I248">
        <v>550</v>
      </c>
      <c r="J248">
        <v>70.099999999999994</v>
      </c>
      <c r="K248">
        <v>13.9</v>
      </c>
      <c r="L248">
        <v>61.3</v>
      </c>
      <c r="M248">
        <v>12.2</v>
      </c>
      <c r="N248">
        <v>135.80000000000001</v>
      </c>
      <c r="O248">
        <v>85.5</v>
      </c>
      <c r="P248">
        <v>31.2</v>
      </c>
      <c r="Q248">
        <v>5.2</v>
      </c>
      <c r="R248">
        <v>219.2</v>
      </c>
      <c r="S248">
        <v>164.8</v>
      </c>
      <c r="T248">
        <v>53.5</v>
      </c>
      <c r="U248">
        <v>6.5</v>
      </c>
      <c r="V248">
        <v>4.3</v>
      </c>
      <c r="W248">
        <v>4.3</v>
      </c>
      <c r="X248">
        <v>4.9000000000000004</v>
      </c>
      <c r="Y248">
        <v>0.246</v>
      </c>
      <c r="Z248">
        <v>0.31900000000000001</v>
      </c>
      <c r="AA248">
        <v>0.39800000000000002</v>
      </c>
      <c r="AB248">
        <v>0.71699999999999997</v>
      </c>
      <c r="AE248" s="134">
        <f t="shared" si="25"/>
        <v>0.39800000000000002</v>
      </c>
      <c r="AF248" s="589">
        <f t="shared" ca="1" si="26"/>
        <v>282</v>
      </c>
      <c r="AG248" s="134">
        <f>(H248*'User Input'!$H$16)+(I248*'User Input'!$H$17)+(N248*'User Input'!$H$15)+(O248*'User Input'!$H$2)+(P248*'User Input'!$H$3)+(Q248*'User Input'!$H$4)+(K248*'User Input'!$H$5)+(L248*'User Input'!$H$6)+(J248*'User Input'!$H$7)+(T248*'User Input'!$H$8)+(S248*'User Input'!$H$9)+(M248*'User Input'!$H$10)+(X248*'User Input'!$H$11)+(V248*'User Input'!$H$13)+(U248*'User Input'!$H$12)+(R248*'User Input'!$H$14)</f>
        <v>341.1</v>
      </c>
      <c r="AH248">
        <f t="shared" si="21"/>
        <v>2.3363013698630137</v>
      </c>
      <c r="AI248" s="209">
        <f t="shared" ca="1" si="27"/>
        <v>131</v>
      </c>
      <c r="AJ248" s="209">
        <f t="shared" ca="1" si="22"/>
        <v>217</v>
      </c>
      <c r="AK248" s="209">
        <f t="shared" ca="1" si="23"/>
        <v>260</v>
      </c>
      <c r="AL248" s="209">
        <f t="shared" ca="1" si="24"/>
        <v>244</v>
      </c>
    </row>
    <row r="249" spans="2:38" x14ac:dyDescent="0.2">
      <c r="B249" t="s">
        <v>406</v>
      </c>
      <c r="C249" t="s">
        <v>7</v>
      </c>
      <c r="D249" t="s">
        <v>106</v>
      </c>
      <c r="E249" t="s">
        <v>112</v>
      </c>
      <c r="F249" t="s">
        <v>112</v>
      </c>
      <c r="G249">
        <v>145</v>
      </c>
      <c r="H249">
        <v>619</v>
      </c>
      <c r="I249">
        <v>534</v>
      </c>
      <c r="J249">
        <v>77.599999999999994</v>
      </c>
      <c r="K249">
        <v>27.4</v>
      </c>
      <c r="L249">
        <v>83.6</v>
      </c>
      <c r="M249">
        <v>1.2</v>
      </c>
      <c r="N249">
        <v>127.4</v>
      </c>
      <c r="O249">
        <v>71.7</v>
      </c>
      <c r="P249">
        <v>27.6</v>
      </c>
      <c r="Q249">
        <v>0.7</v>
      </c>
      <c r="R249">
        <v>238.6</v>
      </c>
      <c r="S249">
        <v>155.6</v>
      </c>
      <c r="T249">
        <v>76.400000000000006</v>
      </c>
      <c r="U249">
        <v>3.6</v>
      </c>
      <c r="V249">
        <v>4.5</v>
      </c>
      <c r="W249">
        <v>1</v>
      </c>
      <c r="X249">
        <v>0.6</v>
      </c>
      <c r="Y249">
        <v>0.23899999999999999</v>
      </c>
      <c r="Z249">
        <v>0.33500000000000002</v>
      </c>
      <c r="AA249">
        <v>0.44700000000000001</v>
      </c>
      <c r="AB249">
        <v>0.78200000000000003</v>
      </c>
      <c r="AE249" s="134">
        <f t="shared" si="25"/>
        <v>0.44700000000000001</v>
      </c>
      <c r="AF249" s="589">
        <f t="shared" ca="1" si="26"/>
        <v>108</v>
      </c>
      <c r="AG249" s="134">
        <f>(H249*'User Input'!$H$16)+(I249*'User Input'!$H$17)+(N249*'User Input'!$H$15)+(O249*'User Input'!$H$2)+(P249*'User Input'!$H$3)+(Q249*'User Input'!$H$4)+(K249*'User Input'!$H$5)+(L249*'User Input'!$H$6)+(J249*'User Input'!$H$7)+(T249*'User Input'!$H$8)+(S249*'User Input'!$H$9)+(M249*'User Input'!$H$10)+(X249*'User Input'!$H$11)+(V249*'User Input'!$H$13)+(U249*'User Input'!$H$12)+(R249*'User Input'!$H$14)</f>
        <v>400.19999999999987</v>
      </c>
      <c r="AH249">
        <f t="shared" si="21"/>
        <v>2.7599999999999993</v>
      </c>
      <c r="AI249" s="209">
        <f t="shared" ca="1" si="27"/>
        <v>67</v>
      </c>
      <c r="AJ249" s="209">
        <f t="shared" ca="1" si="22"/>
        <v>85</v>
      </c>
      <c r="AK249" s="209">
        <f t="shared" ca="1" si="23"/>
        <v>90</v>
      </c>
      <c r="AL249" s="209">
        <f t="shared" ca="1" si="24"/>
        <v>77</v>
      </c>
    </row>
    <row r="250" spans="2:38" x14ac:dyDescent="0.2">
      <c r="B250" t="s">
        <v>226</v>
      </c>
      <c r="C250" t="s">
        <v>117</v>
      </c>
      <c r="D250" t="s">
        <v>683</v>
      </c>
      <c r="E250" t="s">
        <v>116</v>
      </c>
      <c r="F250" t="s">
        <v>116</v>
      </c>
      <c r="G250">
        <v>148</v>
      </c>
      <c r="H250">
        <v>619</v>
      </c>
      <c r="I250">
        <v>555</v>
      </c>
      <c r="J250">
        <v>70.8</v>
      </c>
      <c r="K250">
        <v>23.9</v>
      </c>
      <c r="L250">
        <v>79.7</v>
      </c>
      <c r="M250">
        <v>2.9</v>
      </c>
      <c r="N250">
        <v>134</v>
      </c>
      <c r="O250">
        <v>79.099999999999994</v>
      </c>
      <c r="P250">
        <v>29.8</v>
      </c>
      <c r="Q250">
        <v>1.2</v>
      </c>
      <c r="R250">
        <v>237.9</v>
      </c>
      <c r="S250">
        <v>122.6</v>
      </c>
      <c r="T250">
        <v>50.9</v>
      </c>
      <c r="U250">
        <v>6.8</v>
      </c>
      <c r="V250">
        <v>4.7</v>
      </c>
      <c r="W250">
        <v>1.6</v>
      </c>
      <c r="X250">
        <v>1.4</v>
      </c>
      <c r="Y250">
        <v>0.24199999999999999</v>
      </c>
      <c r="Z250">
        <v>0.311</v>
      </c>
      <c r="AA250">
        <v>0.42899999999999999</v>
      </c>
      <c r="AB250">
        <v>0.74</v>
      </c>
      <c r="AE250" s="134">
        <f t="shared" si="25"/>
        <v>0.42899999999999999</v>
      </c>
      <c r="AF250" s="589">
        <f t="shared" ca="1" si="26"/>
        <v>165</v>
      </c>
      <c r="AG250" s="134">
        <f>(H250*'User Input'!$H$16)+(I250*'User Input'!$H$17)+(N250*'User Input'!$H$15)+(O250*'User Input'!$H$2)+(P250*'User Input'!$H$3)+(Q250*'User Input'!$H$4)+(K250*'User Input'!$H$5)+(L250*'User Input'!$H$6)+(J250*'User Input'!$H$7)+(T250*'User Input'!$H$8)+(S250*'User Input'!$H$9)+(M250*'User Input'!$H$10)+(X250*'User Input'!$H$11)+(V250*'User Input'!$H$13)+(U250*'User Input'!$H$12)+(R250*'User Input'!$H$14)</f>
        <v>382.4</v>
      </c>
      <c r="AH250">
        <f t="shared" si="21"/>
        <v>2.5837837837837836</v>
      </c>
      <c r="AI250" s="209">
        <f t="shared" ca="1" si="27"/>
        <v>85</v>
      </c>
      <c r="AJ250" s="209">
        <f t="shared" ca="1" si="22"/>
        <v>297</v>
      </c>
      <c r="AK250" s="209">
        <f t="shared" ca="1" si="23"/>
        <v>146</v>
      </c>
      <c r="AL250" s="209">
        <f t="shared" ca="1" si="24"/>
        <v>175</v>
      </c>
    </row>
    <row r="251" spans="2:38" x14ac:dyDescent="0.2">
      <c r="B251" t="s">
        <v>740</v>
      </c>
      <c r="C251" t="s">
        <v>810</v>
      </c>
      <c r="D251" t="s">
        <v>106</v>
      </c>
      <c r="E251" t="s">
        <v>118</v>
      </c>
      <c r="F251" t="s">
        <v>118</v>
      </c>
      <c r="G251">
        <v>145</v>
      </c>
      <c r="H251">
        <v>616</v>
      </c>
      <c r="I251">
        <v>536</v>
      </c>
      <c r="J251">
        <v>74.5</v>
      </c>
      <c r="K251">
        <v>18.100000000000001</v>
      </c>
      <c r="L251">
        <v>61.4</v>
      </c>
      <c r="M251">
        <v>15.4</v>
      </c>
      <c r="N251">
        <v>126.5</v>
      </c>
      <c r="O251">
        <v>79.8</v>
      </c>
      <c r="P251">
        <v>24.5</v>
      </c>
      <c r="Q251">
        <v>4</v>
      </c>
      <c r="R251">
        <v>213.2</v>
      </c>
      <c r="S251">
        <v>182.5</v>
      </c>
      <c r="T251">
        <v>68</v>
      </c>
      <c r="U251">
        <v>3.5</v>
      </c>
      <c r="V251">
        <v>4.3</v>
      </c>
      <c r="W251">
        <v>4.3</v>
      </c>
      <c r="X251">
        <v>6.1</v>
      </c>
      <c r="Y251">
        <v>0.23599999999999999</v>
      </c>
      <c r="Z251">
        <v>0.32300000000000001</v>
      </c>
      <c r="AA251">
        <v>0.39800000000000002</v>
      </c>
      <c r="AB251">
        <v>0.72099999999999997</v>
      </c>
      <c r="AE251" s="134">
        <f t="shared" si="25"/>
        <v>0.39800000000000002</v>
      </c>
      <c r="AF251" s="589">
        <f t="shared" ca="1" si="26"/>
        <v>282</v>
      </c>
      <c r="AG251" s="134">
        <f>(H251*'User Input'!$H$16)+(I251*'User Input'!$H$17)+(N251*'User Input'!$H$15)+(O251*'User Input'!$H$2)+(P251*'User Input'!$H$3)+(Q251*'User Input'!$H$4)+(K251*'User Input'!$H$5)+(L251*'User Input'!$H$6)+(J251*'User Input'!$H$7)+(T251*'User Input'!$H$8)+(S251*'User Input'!$H$9)+(M251*'User Input'!$H$10)+(X251*'User Input'!$H$11)+(V251*'User Input'!$H$13)+(U251*'User Input'!$H$12)+(R251*'User Input'!$H$14)</f>
        <v>350.55</v>
      </c>
      <c r="AH251">
        <f t="shared" si="21"/>
        <v>2.4175862068965519</v>
      </c>
      <c r="AI251" s="209">
        <f t="shared" ca="1" si="27"/>
        <v>123</v>
      </c>
      <c r="AJ251" s="209">
        <f t="shared" ca="1" si="22"/>
        <v>174</v>
      </c>
      <c r="AK251" s="209">
        <f t="shared" ca="1" si="23"/>
        <v>260</v>
      </c>
      <c r="AL251" s="209">
        <f t="shared" ca="1" si="24"/>
        <v>233</v>
      </c>
    </row>
    <row r="252" spans="2:38" x14ac:dyDescent="0.2">
      <c r="B252" t="s">
        <v>1506</v>
      </c>
      <c r="C252" t="s">
        <v>131</v>
      </c>
      <c r="D252" t="s">
        <v>683</v>
      </c>
      <c r="E252" t="s">
        <v>426</v>
      </c>
      <c r="F252" t="s">
        <v>426</v>
      </c>
      <c r="G252">
        <v>144</v>
      </c>
      <c r="H252">
        <v>615</v>
      </c>
      <c r="I252">
        <v>531</v>
      </c>
      <c r="J252">
        <v>72.8</v>
      </c>
      <c r="K252">
        <v>18.3</v>
      </c>
      <c r="L252">
        <v>73</v>
      </c>
      <c r="M252">
        <v>15.3</v>
      </c>
      <c r="N252">
        <v>129.1</v>
      </c>
      <c r="O252">
        <v>80.099999999999994</v>
      </c>
      <c r="P252">
        <v>29.4</v>
      </c>
      <c r="Q252">
        <v>1.3</v>
      </c>
      <c r="R252">
        <v>216.1</v>
      </c>
      <c r="S252">
        <v>142.30000000000001</v>
      </c>
      <c r="T252">
        <v>71.400000000000006</v>
      </c>
      <c r="U252">
        <v>5.0999999999999996</v>
      </c>
      <c r="V252">
        <v>4.7</v>
      </c>
      <c r="W252">
        <v>1.8</v>
      </c>
      <c r="X252">
        <v>7.7</v>
      </c>
      <c r="Y252">
        <v>0.24299999999999999</v>
      </c>
      <c r="Z252">
        <v>0.33500000000000002</v>
      </c>
      <c r="AA252">
        <v>0.40600000000000003</v>
      </c>
      <c r="AB252">
        <v>0.74199999999999999</v>
      </c>
      <c r="AE252" s="134">
        <f t="shared" si="25"/>
        <v>0.40600000000000003</v>
      </c>
      <c r="AF252" s="589">
        <f t="shared" ca="1" si="26"/>
        <v>250</v>
      </c>
      <c r="AG252" s="134">
        <f>(H252*'User Input'!$H$16)+(I252*'User Input'!$H$17)+(N252*'User Input'!$H$15)+(O252*'User Input'!$H$2)+(P252*'User Input'!$H$3)+(Q252*'User Input'!$H$4)+(K252*'User Input'!$H$5)+(L252*'User Input'!$H$6)+(J252*'User Input'!$H$7)+(T252*'User Input'!$H$8)+(S252*'User Input'!$H$9)+(M252*'User Input'!$H$10)+(X252*'User Input'!$H$11)+(V252*'User Input'!$H$13)+(U252*'User Input'!$H$12)+(R252*'User Input'!$H$14)</f>
        <v>384.9500000000001</v>
      </c>
      <c r="AH252">
        <f t="shared" si="21"/>
        <v>2.6732638888888896</v>
      </c>
      <c r="AI252" s="209">
        <f t="shared" ca="1" si="27"/>
        <v>82</v>
      </c>
      <c r="AJ252" s="209">
        <f t="shared" ca="1" si="22"/>
        <v>85</v>
      </c>
      <c r="AK252" s="209">
        <f t="shared" ca="1" si="23"/>
        <v>228</v>
      </c>
      <c r="AL252" s="209">
        <f t="shared" ca="1" si="24"/>
        <v>170</v>
      </c>
    </row>
    <row r="253" spans="2:38" x14ac:dyDescent="0.2">
      <c r="B253" t="s">
        <v>754</v>
      </c>
      <c r="C253" t="s">
        <v>714</v>
      </c>
      <c r="D253" t="s">
        <v>89</v>
      </c>
      <c r="E253" t="s">
        <v>6</v>
      </c>
      <c r="F253" t="s">
        <v>114</v>
      </c>
      <c r="G253">
        <v>149</v>
      </c>
      <c r="H253">
        <v>613</v>
      </c>
      <c r="I253">
        <v>552</v>
      </c>
      <c r="J253">
        <v>72.3</v>
      </c>
      <c r="K253">
        <v>13.1</v>
      </c>
      <c r="L253">
        <v>64.2</v>
      </c>
      <c r="M253">
        <v>29.5</v>
      </c>
      <c r="N253">
        <v>150.4</v>
      </c>
      <c r="O253">
        <v>102.8</v>
      </c>
      <c r="P253">
        <v>30</v>
      </c>
      <c r="Q253">
        <v>4.5999999999999996</v>
      </c>
      <c r="R253">
        <v>228.9</v>
      </c>
      <c r="S253">
        <v>111.9</v>
      </c>
      <c r="T253">
        <v>39.9</v>
      </c>
      <c r="U253">
        <v>12.6</v>
      </c>
      <c r="V253">
        <v>4.4000000000000004</v>
      </c>
      <c r="W253">
        <v>4.3</v>
      </c>
      <c r="X253">
        <v>12.3</v>
      </c>
      <c r="Y253">
        <v>0.27200000000000002</v>
      </c>
      <c r="Z253">
        <v>0.33300000000000002</v>
      </c>
      <c r="AA253">
        <v>0.41399999999999998</v>
      </c>
      <c r="AB253">
        <v>0.747</v>
      </c>
      <c r="AE253" s="134">
        <f t="shared" si="25"/>
        <v>0.41399999999999998</v>
      </c>
      <c r="AF253" s="589">
        <f t="shared" ca="1" si="26"/>
        <v>214</v>
      </c>
      <c r="AG253" s="134">
        <f>(H253*'User Input'!$H$16)+(I253*'User Input'!$H$17)+(N253*'User Input'!$H$15)+(O253*'User Input'!$H$2)+(P253*'User Input'!$H$3)+(Q253*'User Input'!$H$4)+(K253*'User Input'!$H$5)+(L253*'User Input'!$H$6)+(J253*'User Input'!$H$7)+(T253*'User Input'!$H$8)+(S253*'User Input'!$H$9)+(M253*'User Input'!$H$10)+(X253*'User Input'!$H$11)+(V253*'User Input'!$H$13)+(U253*'User Input'!$H$12)+(R253*'User Input'!$H$14)</f>
        <v>396.15000000000003</v>
      </c>
      <c r="AH253">
        <f t="shared" si="21"/>
        <v>2.6587248322147654</v>
      </c>
      <c r="AI253" s="209">
        <f t="shared" ca="1" si="27"/>
        <v>70</v>
      </c>
      <c r="AJ253" s="209">
        <f t="shared" ca="1" si="22"/>
        <v>98</v>
      </c>
      <c r="AK253" s="209">
        <f t="shared" ca="1" si="23"/>
        <v>193</v>
      </c>
      <c r="AL253" s="209">
        <f t="shared" ca="1" si="24"/>
        <v>156</v>
      </c>
    </row>
    <row r="254" spans="2:38" x14ac:dyDescent="0.2">
      <c r="B254" t="s">
        <v>1253</v>
      </c>
      <c r="C254" t="s">
        <v>719</v>
      </c>
      <c r="D254" t="s">
        <v>89</v>
      </c>
      <c r="E254" t="s">
        <v>429</v>
      </c>
      <c r="F254" t="s">
        <v>429</v>
      </c>
      <c r="G254">
        <v>145</v>
      </c>
      <c r="H254">
        <v>611</v>
      </c>
      <c r="I254">
        <v>544</v>
      </c>
      <c r="J254">
        <v>75.2</v>
      </c>
      <c r="K254">
        <v>23.3</v>
      </c>
      <c r="L254">
        <v>77.900000000000006</v>
      </c>
      <c r="M254">
        <v>9.4</v>
      </c>
      <c r="N254">
        <v>139.5</v>
      </c>
      <c r="O254">
        <v>90.4</v>
      </c>
      <c r="P254">
        <v>23.7</v>
      </c>
      <c r="Q254">
        <v>2.1</v>
      </c>
      <c r="R254">
        <v>237.3</v>
      </c>
      <c r="S254">
        <v>140.80000000000001</v>
      </c>
      <c r="T254">
        <v>53.1</v>
      </c>
      <c r="U254">
        <v>5.9</v>
      </c>
      <c r="V254">
        <v>4.5</v>
      </c>
      <c r="W254">
        <v>3.4</v>
      </c>
      <c r="X254">
        <v>4.5</v>
      </c>
      <c r="Y254">
        <v>0.25600000000000001</v>
      </c>
      <c r="Z254">
        <v>0.32700000000000001</v>
      </c>
      <c r="AA254">
        <v>0.437</v>
      </c>
      <c r="AB254">
        <v>0.76300000000000001</v>
      </c>
      <c r="AE254" s="134">
        <f t="shared" si="25"/>
        <v>0.437</v>
      </c>
      <c r="AF254" s="589">
        <f t="shared" ca="1" si="26"/>
        <v>135</v>
      </c>
      <c r="AG254" s="134">
        <f>(H254*'User Input'!$H$16)+(I254*'User Input'!$H$17)+(N254*'User Input'!$H$15)+(O254*'User Input'!$H$2)+(P254*'User Input'!$H$3)+(Q254*'User Input'!$H$4)+(K254*'User Input'!$H$5)+(L254*'User Input'!$H$6)+(J254*'User Input'!$H$7)+(T254*'User Input'!$H$8)+(S254*'User Input'!$H$9)+(M254*'User Input'!$H$10)+(X254*'User Input'!$H$11)+(V254*'User Input'!$H$13)+(U254*'User Input'!$H$12)+(R254*'User Input'!$H$14)</f>
        <v>387.40000000000003</v>
      </c>
      <c r="AH254">
        <f t="shared" si="21"/>
        <v>2.6717241379310348</v>
      </c>
      <c r="AI254" s="209">
        <f t="shared" ca="1" si="27"/>
        <v>80</v>
      </c>
      <c r="AJ254" s="209">
        <f t="shared" ca="1" si="22"/>
        <v>145</v>
      </c>
      <c r="AK254" s="209">
        <f t="shared" ca="1" si="23"/>
        <v>116</v>
      </c>
      <c r="AL254" s="209">
        <f t="shared" ca="1" si="24"/>
        <v>115</v>
      </c>
    </row>
    <row r="255" spans="2:38" x14ac:dyDescent="0.2">
      <c r="B255" t="s">
        <v>264</v>
      </c>
      <c r="C255" t="s">
        <v>123</v>
      </c>
      <c r="D255" t="s">
        <v>683</v>
      </c>
      <c r="E255" t="s">
        <v>114</v>
      </c>
      <c r="F255" t="s">
        <v>114</v>
      </c>
      <c r="G255">
        <v>146</v>
      </c>
      <c r="H255">
        <v>610</v>
      </c>
      <c r="I255">
        <v>536</v>
      </c>
      <c r="J255">
        <v>75.3</v>
      </c>
      <c r="K255">
        <v>20.3</v>
      </c>
      <c r="L255">
        <v>69</v>
      </c>
      <c r="M255">
        <v>5.8</v>
      </c>
      <c r="N255">
        <v>130.4</v>
      </c>
      <c r="O255">
        <v>83</v>
      </c>
      <c r="P255">
        <v>24.5</v>
      </c>
      <c r="Q255">
        <v>2.6</v>
      </c>
      <c r="R255">
        <v>220.9</v>
      </c>
      <c r="S255">
        <v>133.30000000000001</v>
      </c>
      <c r="T255">
        <v>60.7</v>
      </c>
      <c r="U255">
        <v>5.3</v>
      </c>
      <c r="V255">
        <v>4.3</v>
      </c>
      <c r="W255">
        <v>4.0999999999999996</v>
      </c>
      <c r="X255">
        <v>2.2999999999999998</v>
      </c>
      <c r="Y255">
        <v>0.24299999999999999</v>
      </c>
      <c r="Z255">
        <v>0.32400000000000001</v>
      </c>
      <c r="AA255">
        <v>0.41199999999999998</v>
      </c>
      <c r="AB255">
        <v>0.73699999999999999</v>
      </c>
      <c r="AE255" s="134">
        <f t="shared" si="25"/>
        <v>0.41199999999999998</v>
      </c>
      <c r="AF255" s="589">
        <f t="shared" ca="1" si="26"/>
        <v>219</v>
      </c>
      <c r="AG255" s="134">
        <f>(H255*'User Input'!$H$16)+(I255*'User Input'!$H$17)+(N255*'User Input'!$H$15)+(O255*'User Input'!$H$2)+(P255*'User Input'!$H$3)+(Q255*'User Input'!$H$4)+(K255*'User Input'!$H$5)+(L255*'User Input'!$H$6)+(J255*'User Input'!$H$7)+(T255*'User Input'!$H$8)+(S255*'User Input'!$H$9)+(M255*'User Input'!$H$10)+(X255*'User Input'!$H$11)+(V255*'User Input'!$H$13)+(U255*'User Input'!$H$12)+(R255*'User Input'!$H$14)</f>
        <v>368.65000000000003</v>
      </c>
      <c r="AH255">
        <f t="shared" si="21"/>
        <v>2.5250000000000004</v>
      </c>
      <c r="AI255" s="209">
        <f t="shared" ca="1" si="27"/>
        <v>102</v>
      </c>
      <c r="AJ255" s="209">
        <f t="shared" ca="1" si="22"/>
        <v>169</v>
      </c>
      <c r="AK255" s="209">
        <f t="shared" ca="1" si="23"/>
        <v>198</v>
      </c>
      <c r="AL255" s="209">
        <f t="shared" ca="1" si="24"/>
        <v>182</v>
      </c>
    </row>
    <row r="256" spans="2:38" x14ac:dyDescent="0.2">
      <c r="B256" t="s">
        <v>403</v>
      </c>
      <c r="C256" t="s">
        <v>131</v>
      </c>
      <c r="D256" t="s">
        <v>106</v>
      </c>
      <c r="E256" t="s">
        <v>110</v>
      </c>
      <c r="F256" t="s">
        <v>110</v>
      </c>
      <c r="G256">
        <v>131</v>
      </c>
      <c r="H256">
        <v>610</v>
      </c>
      <c r="I256">
        <v>539</v>
      </c>
      <c r="J256">
        <v>93.1</v>
      </c>
      <c r="K256">
        <v>27</v>
      </c>
      <c r="L256">
        <v>82</v>
      </c>
      <c r="M256">
        <v>18.3</v>
      </c>
      <c r="N256">
        <v>154.4</v>
      </c>
      <c r="O256">
        <v>92.7</v>
      </c>
      <c r="P256">
        <v>32.799999999999997</v>
      </c>
      <c r="Q256">
        <v>1.9</v>
      </c>
      <c r="R256">
        <v>272</v>
      </c>
      <c r="S256">
        <v>80.8</v>
      </c>
      <c r="T256">
        <v>56.4</v>
      </c>
      <c r="U256">
        <v>5.4</v>
      </c>
      <c r="V256">
        <v>4.0999999999999996</v>
      </c>
      <c r="W256">
        <v>4.4000000000000004</v>
      </c>
      <c r="X256">
        <v>7.2</v>
      </c>
      <c r="Y256">
        <v>0.28599999999999998</v>
      </c>
      <c r="Z256">
        <v>0.35699999999999998</v>
      </c>
      <c r="AA256">
        <v>0.505</v>
      </c>
      <c r="AB256">
        <v>0.86199999999999999</v>
      </c>
      <c r="AE256" s="134">
        <f t="shared" si="25"/>
        <v>0.505</v>
      </c>
      <c r="AF256" s="589">
        <f t="shared" ca="1" si="26"/>
        <v>15</v>
      </c>
      <c r="AG256" s="134">
        <f>(H256*'User Input'!$H$16)+(I256*'User Input'!$H$17)+(N256*'User Input'!$H$15)+(O256*'User Input'!$H$2)+(P256*'User Input'!$H$3)+(Q256*'User Input'!$H$4)+(K256*'User Input'!$H$5)+(L256*'User Input'!$H$6)+(J256*'User Input'!$H$7)+(T256*'User Input'!$H$8)+(S256*'User Input'!$H$9)+(M256*'User Input'!$H$10)+(X256*'User Input'!$H$11)+(V256*'User Input'!$H$13)+(U256*'User Input'!$H$12)+(R256*'User Input'!$H$14)</f>
        <v>492.50000000000006</v>
      </c>
      <c r="AH256">
        <f t="shared" si="21"/>
        <v>3.7595419847328251</v>
      </c>
      <c r="AI256" s="209">
        <f t="shared" ca="1" si="27"/>
        <v>16</v>
      </c>
      <c r="AJ256" s="209">
        <f t="shared" ca="1" si="22"/>
        <v>24</v>
      </c>
      <c r="AK256" s="209">
        <f t="shared" ca="1" si="23"/>
        <v>9</v>
      </c>
      <c r="AL256" s="209">
        <f t="shared" ca="1" si="24"/>
        <v>11</v>
      </c>
    </row>
    <row r="257" spans="2:38" x14ac:dyDescent="0.2">
      <c r="B257" t="s">
        <v>444</v>
      </c>
      <c r="C257" t="s">
        <v>140</v>
      </c>
      <c r="D257" t="s">
        <v>89</v>
      </c>
      <c r="E257" t="s">
        <v>114</v>
      </c>
      <c r="F257" t="s">
        <v>114</v>
      </c>
      <c r="G257">
        <v>143</v>
      </c>
      <c r="H257">
        <v>609</v>
      </c>
      <c r="I257">
        <v>538</v>
      </c>
      <c r="J257">
        <v>75.5</v>
      </c>
      <c r="K257">
        <v>21.3</v>
      </c>
      <c r="L257">
        <v>76.7</v>
      </c>
      <c r="M257">
        <v>3.9</v>
      </c>
      <c r="N257">
        <v>140.30000000000001</v>
      </c>
      <c r="O257">
        <v>84.2</v>
      </c>
      <c r="P257">
        <v>33.799999999999997</v>
      </c>
      <c r="Q257">
        <v>1.1000000000000001</v>
      </c>
      <c r="R257">
        <v>240.1</v>
      </c>
      <c r="S257">
        <v>122.7</v>
      </c>
      <c r="T257">
        <v>55.3</v>
      </c>
      <c r="U257">
        <v>9.6999999999999993</v>
      </c>
      <c r="V257">
        <v>4.5</v>
      </c>
      <c r="W257">
        <v>2.2999999999999998</v>
      </c>
      <c r="X257">
        <v>2</v>
      </c>
      <c r="Y257">
        <v>0.26100000000000001</v>
      </c>
      <c r="Z257">
        <v>0.33800000000000002</v>
      </c>
      <c r="AA257">
        <v>0.44600000000000001</v>
      </c>
      <c r="AB257">
        <v>0.78400000000000003</v>
      </c>
      <c r="AE257" s="134">
        <f t="shared" si="25"/>
        <v>0.44600000000000001</v>
      </c>
      <c r="AF257" s="589">
        <f t="shared" ca="1" si="26"/>
        <v>109</v>
      </c>
      <c r="AG257" s="134">
        <f>(H257*'User Input'!$H$16)+(I257*'User Input'!$H$17)+(N257*'User Input'!$H$15)+(O257*'User Input'!$H$2)+(P257*'User Input'!$H$3)+(Q257*'User Input'!$H$4)+(K257*'User Input'!$H$5)+(L257*'User Input'!$H$6)+(J257*'User Input'!$H$7)+(T257*'User Input'!$H$8)+(S257*'User Input'!$H$9)+(M257*'User Input'!$H$10)+(X257*'User Input'!$H$11)+(V257*'User Input'!$H$13)+(U257*'User Input'!$H$12)+(R257*'User Input'!$H$14)</f>
        <v>392.25</v>
      </c>
      <c r="AH257">
        <f t="shared" si="21"/>
        <v>2.7430069930069929</v>
      </c>
      <c r="AI257" s="209">
        <f t="shared" ca="1" si="27"/>
        <v>77</v>
      </c>
      <c r="AJ257" s="209">
        <f t="shared" ca="1" si="22"/>
        <v>75</v>
      </c>
      <c r="AK257" s="209">
        <f t="shared" ca="1" si="23"/>
        <v>91</v>
      </c>
      <c r="AL257" s="209">
        <f t="shared" ca="1" si="24"/>
        <v>71</v>
      </c>
    </row>
    <row r="258" spans="2:38" x14ac:dyDescent="0.2">
      <c r="B258" t="s">
        <v>244</v>
      </c>
      <c r="C258" t="s">
        <v>138</v>
      </c>
      <c r="D258" t="s">
        <v>89</v>
      </c>
      <c r="E258" t="s">
        <v>118</v>
      </c>
      <c r="F258" t="s">
        <v>118</v>
      </c>
      <c r="G258">
        <v>145</v>
      </c>
      <c r="H258">
        <v>609</v>
      </c>
      <c r="I258">
        <v>563</v>
      </c>
      <c r="J258">
        <v>60.2</v>
      </c>
      <c r="K258">
        <v>14.1</v>
      </c>
      <c r="L258">
        <v>64</v>
      </c>
      <c r="M258">
        <v>4.8</v>
      </c>
      <c r="N258">
        <v>149.6</v>
      </c>
      <c r="O258">
        <v>104.3</v>
      </c>
      <c r="P258">
        <v>29.3</v>
      </c>
      <c r="Q258">
        <v>1.9</v>
      </c>
      <c r="R258">
        <v>225</v>
      </c>
      <c r="S258">
        <v>119.3</v>
      </c>
      <c r="T258">
        <v>35.4</v>
      </c>
      <c r="U258">
        <v>3.8</v>
      </c>
      <c r="V258">
        <v>4.5</v>
      </c>
      <c r="W258">
        <v>2.1</v>
      </c>
      <c r="X258">
        <v>2.1</v>
      </c>
      <c r="Y258">
        <v>0.26500000000000001</v>
      </c>
      <c r="Z258">
        <v>0.311</v>
      </c>
      <c r="AA258">
        <v>0.39900000000000002</v>
      </c>
      <c r="AB258">
        <v>0.71099999999999997</v>
      </c>
      <c r="AE258" s="134">
        <f t="shared" si="25"/>
        <v>0.39900000000000002</v>
      </c>
      <c r="AF258" s="589">
        <f t="shared" ca="1" si="26"/>
        <v>275</v>
      </c>
      <c r="AG258" s="134">
        <f>(H258*'User Input'!$H$16)+(I258*'User Input'!$H$17)+(N258*'User Input'!$H$15)+(O258*'User Input'!$H$2)+(P258*'User Input'!$H$3)+(Q258*'User Input'!$H$4)+(K258*'User Input'!$H$5)+(L258*'User Input'!$H$6)+(J258*'User Input'!$H$7)+(T258*'User Input'!$H$8)+(S258*'User Input'!$H$9)+(M258*'User Input'!$H$10)+(X258*'User Input'!$H$11)+(V258*'User Input'!$H$13)+(U258*'User Input'!$H$12)+(R258*'User Input'!$H$14)</f>
        <v>332.45</v>
      </c>
      <c r="AH258">
        <f t="shared" si="21"/>
        <v>2.2927586206896553</v>
      </c>
      <c r="AI258" s="209">
        <f t="shared" ca="1" si="27"/>
        <v>140</v>
      </c>
      <c r="AJ258" s="209">
        <f t="shared" ca="1" si="22"/>
        <v>297</v>
      </c>
      <c r="AK258" s="209">
        <f t="shared" ca="1" si="23"/>
        <v>253</v>
      </c>
      <c r="AL258" s="209">
        <f t="shared" ca="1" si="24"/>
        <v>270</v>
      </c>
    </row>
    <row r="259" spans="2:38" x14ac:dyDescent="0.2">
      <c r="B259" t="s">
        <v>498</v>
      </c>
      <c r="C259" t="s">
        <v>137</v>
      </c>
      <c r="D259" t="s">
        <v>683</v>
      </c>
      <c r="E259" t="s">
        <v>114</v>
      </c>
      <c r="F259" t="s">
        <v>114</v>
      </c>
      <c r="G259">
        <v>146</v>
      </c>
      <c r="H259">
        <v>608</v>
      </c>
      <c r="I259">
        <v>532</v>
      </c>
      <c r="J259">
        <v>76</v>
      </c>
      <c r="K259">
        <v>17.899999999999999</v>
      </c>
      <c r="L259">
        <v>73</v>
      </c>
      <c r="M259">
        <v>13</v>
      </c>
      <c r="N259">
        <v>131.9</v>
      </c>
      <c r="O259">
        <v>78.900000000000006</v>
      </c>
      <c r="P259">
        <v>31.3</v>
      </c>
      <c r="Q259">
        <v>3.7</v>
      </c>
      <c r="R259">
        <v>224.3</v>
      </c>
      <c r="S259">
        <v>148.5</v>
      </c>
      <c r="T259">
        <v>57.4</v>
      </c>
      <c r="U259">
        <v>9.8000000000000007</v>
      </c>
      <c r="V259">
        <v>4.5999999999999996</v>
      </c>
      <c r="W259">
        <v>4</v>
      </c>
      <c r="X259">
        <v>4.3</v>
      </c>
      <c r="Y259">
        <v>0.247</v>
      </c>
      <c r="Z259">
        <v>0.33</v>
      </c>
      <c r="AA259">
        <v>0.42199999999999999</v>
      </c>
      <c r="AB259">
        <v>0.752</v>
      </c>
      <c r="AE259" s="134">
        <f t="shared" si="25"/>
        <v>0.42199999999999999</v>
      </c>
      <c r="AF259" s="589">
        <f t="shared" ca="1" si="26"/>
        <v>187</v>
      </c>
      <c r="AG259" s="134">
        <f>(H259*'User Input'!$H$16)+(I259*'User Input'!$H$17)+(N259*'User Input'!$H$15)+(O259*'User Input'!$H$2)+(P259*'User Input'!$H$3)+(Q259*'User Input'!$H$4)+(K259*'User Input'!$H$5)+(L259*'User Input'!$H$6)+(J259*'User Input'!$H$7)+(T259*'User Input'!$H$8)+(S259*'User Input'!$H$9)+(M259*'User Input'!$H$10)+(X259*'User Input'!$H$11)+(V259*'User Input'!$H$13)+(U259*'User Input'!$H$12)+(R259*'User Input'!$H$14)</f>
        <v>378.04999999999995</v>
      </c>
      <c r="AH259">
        <f t="shared" si="21"/>
        <v>2.5893835616438352</v>
      </c>
      <c r="AI259" s="209">
        <f t="shared" ca="1" si="27"/>
        <v>92</v>
      </c>
      <c r="AJ259" s="209">
        <f t="shared" ca="1" si="22"/>
        <v>122</v>
      </c>
      <c r="AK259" s="209">
        <f t="shared" ca="1" si="23"/>
        <v>168</v>
      </c>
      <c r="AL259" s="209">
        <f t="shared" ca="1" si="24"/>
        <v>143</v>
      </c>
    </row>
    <row r="260" spans="2:38" x14ac:dyDescent="0.2">
      <c r="B260" t="s">
        <v>308</v>
      </c>
      <c r="C260" t="s">
        <v>132</v>
      </c>
      <c r="D260" t="s">
        <v>89</v>
      </c>
      <c r="E260" t="s">
        <v>114</v>
      </c>
      <c r="F260" t="s">
        <v>114</v>
      </c>
      <c r="G260">
        <v>143</v>
      </c>
      <c r="H260">
        <v>605</v>
      </c>
      <c r="I260">
        <v>549</v>
      </c>
      <c r="J260">
        <v>76.900000000000006</v>
      </c>
      <c r="K260">
        <v>26.9</v>
      </c>
      <c r="L260">
        <v>91.7</v>
      </c>
      <c r="M260">
        <v>2.2000000000000002</v>
      </c>
      <c r="N260">
        <v>158.19999999999999</v>
      </c>
      <c r="O260">
        <v>102.9</v>
      </c>
      <c r="P260">
        <v>25.9</v>
      </c>
      <c r="Q260">
        <v>2.5</v>
      </c>
      <c r="R260">
        <v>270</v>
      </c>
      <c r="S260">
        <v>115.1</v>
      </c>
      <c r="T260">
        <v>46.7</v>
      </c>
      <c r="U260">
        <v>3.7</v>
      </c>
      <c r="V260">
        <v>4.3</v>
      </c>
      <c r="W260">
        <v>1.1000000000000001</v>
      </c>
      <c r="X260">
        <v>1.1000000000000001</v>
      </c>
      <c r="Y260">
        <v>0.28799999999999998</v>
      </c>
      <c r="Z260">
        <v>0.34599999999999997</v>
      </c>
      <c r="AA260">
        <v>0.49199999999999999</v>
      </c>
      <c r="AB260">
        <v>0.83699999999999997</v>
      </c>
      <c r="AE260" s="134">
        <f t="shared" si="25"/>
        <v>0.49199999999999999</v>
      </c>
      <c r="AF260" s="589">
        <f t="shared" ca="1" si="26"/>
        <v>28</v>
      </c>
      <c r="AG260" s="134">
        <f>(H260*'User Input'!$H$16)+(I260*'User Input'!$H$17)+(N260*'User Input'!$H$15)+(O260*'User Input'!$H$2)+(P260*'User Input'!$H$3)+(Q260*'User Input'!$H$4)+(K260*'User Input'!$H$5)+(L260*'User Input'!$H$6)+(J260*'User Input'!$H$7)+(T260*'User Input'!$H$8)+(S260*'User Input'!$H$9)+(M260*'User Input'!$H$10)+(X260*'User Input'!$H$11)+(V260*'User Input'!$H$13)+(U260*'User Input'!$H$12)+(R260*'User Input'!$H$14)</f>
        <v>430.84999999999991</v>
      </c>
      <c r="AH260">
        <f t="shared" si="21"/>
        <v>3.0129370629370622</v>
      </c>
      <c r="AI260" s="209">
        <f t="shared" ca="1" si="27"/>
        <v>46</v>
      </c>
      <c r="AJ260" s="209">
        <f t="shared" ca="1" si="22"/>
        <v>47</v>
      </c>
      <c r="AK260" s="209">
        <f t="shared" ca="1" si="23"/>
        <v>21</v>
      </c>
      <c r="AL260" s="209">
        <f t="shared" ca="1" si="24"/>
        <v>25</v>
      </c>
    </row>
    <row r="261" spans="2:38" x14ac:dyDescent="0.2">
      <c r="B261" t="s">
        <v>198</v>
      </c>
      <c r="C261" t="s">
        <v>810</v>
      </c>
      <c r="D261" t="s">
        <v>89</v>
      </c>
      <c r="E261" t="s">
        <v>112</v>
      </c>
      <c r="F261" t="s">
        <v>112</v>
      </c>
      <c r="G261">
        <v>142</v>
      </c>
      <c r="H261">
        <v>605</v>
      </c>
      <c r="I261">
        <v>548</v>
      </c>
      <c r="J261">
        <v>77.599999999999994</v>
      </c>
      <c r="K261">
        <v>27.3</v>
      </c>
      <c r="L261">
        <v>89.3</v>
      </c>
      <c r="M261">
        <v>2</v>
      </c>
      <c r="N261">
        <v>153.69999999999999</v>
      </c>
      <c r="O261">
        <v>92.1</v>
      </c>
      <c r="P261">
        <v>32.4</v>
      </c>
      <c r="Q261">
        <v>2</v>
      </c>
      <c r="R261">
        <v>271.8</v>
      </c>
      <c r="S261">
        <v>117.3</v>
      </c>
      <c r="T261">
        <v>40.700000000000003</v>
      </c>
      <c r="U261">
        <v>11.4</v>
      </c>
      <c r="V261">
        <v>4.5</v>
      </c>
      <c r="W261">
        <v>0.8</v>
      </c>
      <c r="X261">
        <v>0.9</v>
      </c>
      <c r="Y261">
        <v>0.28000000000000003</v>
      </c>
      <c r="Z261">
        <v>0.34100000000000003</v>
      </c>
      <c r="AA261">
        <v>0.496</v>
      </c>
      <c r="AB261">
        <v>0.83699999999999997</v>
      </c>
      <c r="AE261" s="134">
        <f t="shared" si="25"/>
        <v>0.496</v>
      </c>
      <c r="AF261" s="589">
        <f t="shared" ca="1" si="26"/>
        <v>27</v>
      </c>
      <c r="AG261" s="134">
        <f>(H261*'User Input'!$H$16)+(I261*'User Input'!$H$17)+(N261*'User Input'!$H$15)+(O261*'User Input'!$H$2)+(P261*'User Input'!$H$3)+(Q261*'User Input'!$H$4)+(K261*'User Input'!$H$5)+(L261*'User Input'!$H$6)+(J261*'User Input'!$H$7)+(T261*'User Input'!$H$8)+(S261*'User Input'!$H$9)+(M261*'User Input'!$H$10)+(X261*'User Input'!$H$11)+(V261*'User Input'!$H$13)+(U261*'User Input'!$H$12)+(R261*'User Input'!$H$14)</f>
        <v>424.15000000000003</v>
      </c>
      <c r="AH261">
        <f t="shared" si="21"/>
        <v>2.9869718309859157</v>
      </c>
      <c r="AI261" s="209">
        <f t="shared" ca="1" si="27"/>
        <v>52</v>
      </c>
      <c r="AJ261" s="209">
        <f t="shared" ca="1" si="22"/>
        <v>63</v>
      </c>
      <c r="AK261" s="209">
        <f t="shared" ca="1" si="23"/>
        <v>20</v>
      </c>
      <c r="AL261" s="209">
        <f t="shared" ca="1" si="24"/>
        <v>25</v>
      </c>
    </row>
    <row r="262" spans="2:38" x14ac:dyDescent="0.2">
      <c r="B262" t="s">
        <v>336</v>
      </c>
      <c r="C262" t="s">
        <v>130</v>
      </c>
      <c r="D262" t="s">
        <v>683</v>
      </c>
      <c r="E262" t="s">
        <v>110</v>
      </c>
      <c r="F262" t="s">
        <v>110</v>
      </c>
      <c r="G262">
        <v>146</v>
      </c>
      <c r="H262">
        <v>604</v>
      </c>
      <c r="I262">
        <v>542</v>
      </c>
      <c r="J262">
        <v>58.5</v>
      </c>
      <c r="K262">
        <v>14.2</v>
      </c>
      <c r="L262">
        <v>65.3</v>
      </c>
      <c r="M262">
        <v>5.7</v>
      </c>
      <c r="N262">
        <v>138.1</v>
      </c>
      <c r="O262">
        <v>90.1</v>
      </c>
      <c r="P262">
        <v>31.2</v>
      </c>
      <c r="Q262">
        <v>2.7</v>
      </c>
      <c r="R262">
        <v>217.2</v>
      </c>
      <c r="S262">
        <v>121.7</v>
      </c>
      <c r="T262">
        <v>49.9</v>
      </c>
      <c r="U262">
        <v>5.2</v>
      </c>
      <c r="V262">
        <v>4.3</v>
      </c>
      <c r="W262">
        <v>2.2999999999999998</v>
      </c>
      <c r="X262">
        <v>2.8</v>
      </c>
      <c r="Y262">
        <v>0.255</v>
      </c>
      <c r="Z262">
        <v>0.32100000000000001</v>
      </c>
      <c r="AA262">
        <v>0.40100000000000002</v>
      </c>
      <c r="AB262">
        <v>0.72199999999999998</v>
      </c>
      <c r="AE262" s="134">
        <f t="shared" si="25"/>
        <v>0.40100000000000002</v>
      </c>
      <c r="AF262" s="589">
        <f t="shared" ca="1" si="26"/>
        <v>270</v>
      </c>
      <c r="AG262" s="134">
        <f>(H262*'User Input'!$H$16)+(I262*'User Input'!$H$17)+(N262*'User Input'!$H$15)+(O262*'User Input'!$H$2)+(P262*'User Input'!$H$3)+(Q262*'User Input'!$H$4)+(K262*'User Input'!$H$5)+(L262*'User Input'!$H$6)+(J262*'User Input'!$H$7)+(T262*'User Input'!$H$8)+(S262*'User Input'!$H$9)+(M262*'User Input'!$H$10)+(X262*'User Input'!$H$11)+(V262*'User Input'!$H$13)+(U262*'User Input'!$H$12)+(R262*'User Input'!$H$14)</f>
        <v>338.84999999999991</v>
      </c>
      <c r="AH262">
        <f t="shared" si="21"/>
        <v>2.3208904109589037</v>
      </c>
      <c r="AI262" s="209">
        <f t="shared" ca="1" si="27"/>
        <v>134</v>
      </c>
      <c r="AJ262" s="209">
        <f t="shared" ca="1" si="22"/>
        <v>196</v>
      </c>
      <c r="AK262" s="209">
        <f t="shared" ca="1" si="23"/>
        <v>248</v>
      </c>
      <c r="AL262" s="209">
        <f t="shared" ca="1" si="24"/>
        <v>231</v>
      </c>
    </row>
    <row r="263" spans="2:38" x14ac:dyDescent="0.2">
      <c r="B263" t="s">
        <v>250</v>
      </c>
      <c r="C263" t="s">
        <v>136</v>
      </c>
      <c r="D263" t="s">
        <v>89</v>
      </c>
      <c r="E263" t="s">
        <v>6</v>
      </c>
      <c r="F263" t="s">
        <v>6</v>
      </c>
      <c r="G263">
        <v>140</v>
      </c>
      <c r="H263">
        <v>603</v>
      </c>
      <c r="I263">
        <v>530</v>
      </c>
      <c r="J263">
        <v>87</v>
      </c>
      <c r="K263">
        <v>35.200000000000003</v>
      </c>
      <c r="L263">
        <v>102</v>
      </c>
      <c r="M263">
        <v>1.2</v>
      </c>
      <c r="N263">
        <v>149.5</v>
      </c>
      <c r="O263">
        <v>88.1</v>
      </c>
      <c r="P263">
        <v>25</v>
      </c>
      <c r="Q263">
        <v>1.2</v>
      </c>
      <c r="R263">
        <v>282.39999999999998</v>
      </c>
      <c r="S263">
        <v>131.5</v>
      </c>
      <c r="T263">
        <v>57.5</v>
      </c>
      <c r="U263">
        <v>10.3</v>
      </c>
      <c r="V263">
        <v>4.2</v>
      </c>
      <c r="W263">
        <v>0.8</v>
      </c>
      <c r="X263">
        <v>0.6</v>
      </c>
      <c r="Y263">
        <v>0.28199999999999997</v>
      </c>
      <c r="Z263">
        <v>0.36099999999999999</v>
      </c>
      <c r="AA263">
        <v>0.53300000000000003</v>
      </c>
      <c r="AB263">
        <v>0.89400000000000002</v>
      </c>
      <c r="AE263" s="134">
        <f t="shared" si="25"/>
        <v>0.53300000000000003</v>
      </c>
      <c r="AF263" s="589">
        <f t="shared" ca="1" si="26"/>
        <v>6</v>
      </c>
      <c r="AG263" s="134">
        <f>(H263*'User Input'!$H$16)+(I263*'User Input'!$H$17)+(N263*'User Input'!$H$15)+(O263*'User Input'!$H$2)+(P263*'User Input'!$H$3)+(Q263*'User Input'!$H$4)+(K263*'User Input'!$H$5)+(L263*'User Input'!$H$6)+(J263*'User Input'!$H$7)+(T263*'User Input'!$H$8)+(S263*'User Input'!$H$9)+(M263*'User Input'!$H$10)+(X263*'User Input'!$H$11)+(V263*'User Input'!$H$13)+(U263*'User Input'!$H$12)+(R263*'User Input'!$H$14)</f>
        <v>465.04999999999995</v>
      </c>
      <c r="AH263">
        <f t="shared" si="21"/>
        <v>3.3217857142857139</v>
      </c>
      <c r="AI263" s="209">
        <f t="shared" ca="1" si="27"/>
        <v>27</v>
      </c>
      <c r="AJ263" s="209">
        <f t="shared" ca="1" si="22"/>
        <v>17</v>
      </c>
      <c r="AK263" s="209">
        <f t="shared" ca="1" si="23"/>
        <v>3</v>
      </c>
      <c r="AL263" s="209">
        <f t="shared" ca="1" si="24"/>
        <v>4</v>
      </c>
    </row>
    <row r="264" spans="2:38" x14ac:dyDescent="0.2">
      <c r="B264" t="s">
        <v>484</v>
      </c>
      <c r="C264" t="s">
        <v>119</v>
      </c>
      <c r="D264" t="s">
        <v>106</v>
      </c>
      <c r="E264" t="s">
        <v>118</v>
      </c>
      <c r="F264" t="s">
        <v>429</v>
      </c>
      <c r="G264">
        <v>141</v>
      </c>
      <c r="H264">
        <v>602</v>
      </c>
      <c r="I264">
        <v>537</v>
      </c>
      <c r="J264">
        <v>70.400000000000006</v>
      </c>
      <c r="K264">
        <v>15.7</v>
      </c>
      <c r="L264">
        <v>58.6</v>
      </c>
      <c r="M264">
        <v>32.9</v>
      </c>
      <c r="N264">
        <v>134.5</v>
      </c>
      <c r="O264">
        <v>92.7</v>
      </c>
      <c r="P264">
        <v>24.4</v>
      </c>
      <c r="Q264">
        <v>1.7</v>
      </c>
      <c r="R264">
        <v>209.4</v>
      </c>
      <c r="S264">
        <v>157.4</v>
      </c>
      <c r="T264">
        <v>53.2</v>
      </c>
      <c r="U264">
        <v>3.4</v>
      </c>
      <c r="V264">
        <v>4.2</v>
      </c>
      <c r="W264">
        <v>4.2</v>
      </c>
      <c r="X264">
        <v>9.9</v>
      </c>
      <c r="Y264">
        <v>0.25</v>
      </c>
      <c r="Z264">
        <v>0.31900000000000001</v>
      </c>
      <c r="AA264">
        <v>0.39</v>
      </c>
      <c r="AB264">
        <v>0.70899999999999996</v>
      </c>
      <c r="AE264" s="134">
        <f t="shared" si="25"/>
        <v>0.39</v>
      </c>
      <c r="AF264" s="589">
        <f t="shared" ca="1" si="26"/>
        <v>329</v>
      </c>
      <c r="AG264" s="134">
        <f>(H264*'User Input'!$H$16)+(I264*'User Input'!$H$17)+(N264*'User Input'!$H$15)+(O264*'User Input'!$H$2)+(P264*'User Input'!$H$3)+(Q264*'User Input'!$H$4)+(K264*'User Input'!$H$5)+(L264*'User Input'!$H$6)+(J264*'User Input'!$H$7)+(T264*'User Input'!$H$8)+(S264*'User Input'!$H$9)+(M264*'User Input'!$H$10)+(X264*'User Input'!$H$11)+(V264*'User Input'!$H$13)+(U264*'User Input'!$H$12)+(R264*'User Input'!$H$14)</f>
        <v>368.8</v>
      </c>
      <c r="AH264">
        <f t="shared" si="21"/>
        <v>2.6156028368794328</v>
      </c>
      <c r="AI264" s="209">
        <f t="shared" ca="1" si="27"/>
        <v>101</v>
      </c>
      <c r="AJ264" s="209">
        <f t="shared" ca="1" si="22"/>
        <v>217</v>
      </c>
      <c r="AK264" s="209">
        <f t="shared" ca="1" si="23"/>
        <v>307</v>
      </c>
      <c r="AL264" s="209">
        <f t="shared" ca="1" si="24"/>
        <v>281</v>
      </c>
    </row>
    <row r="265" spans="2:38" x14ac:dyDescent="0.2">
      <c r="B265" t="s">
        <v>913</v>
      </c>
      <c r="C265" t="s">
        <v>113</v>
      </c>
      <c r="D265" t="s">
        <v>683</v>
      </c>
      <c r="E265" t="s">
        <v>427</v>
      </c>
      <c r="F265" t="s">
        <v>1035</v>
      </c>
      <c r="G265">
        <v>143</v>
      </c>
      <c r="H265">
        <v>601</v>
      </c>
      <c r="I265">
        <v>526</v>
      </c>
      <c r="J265">
        <v>74.400000000000006</v>
      </c>
      <c r="K265">
        <v>26.8</v>
      </c>
      <c r="L265">
        <v>84.4</v>
      </c>
      <c r="M265">
        <v>5.3</v>
      </c>
      <c r="N265">
        <v>130.5</v>
      </c>
      <c r="O265">
        <v>76.2</v>
      </c>
      <c r="P265">
        <v>26.7</v>
      </c>
      <c r="Q265">
        <v>0.8</v>
      </c>
      <c r="R265">
        <v>239.1</v>
      </c>
      <c r="S265">
        <v>128.80000000000001</v>
      </c>
      <c r="T265">
        <v>64.400000000000006</v>
      </c>
      <c r="U265">
        <v>5</v>
      </c>
      <c r="V265">
        <v>4.4000000000000004</v>
      </c>
      <c r="W265">
        <v>1.1000000000000001</v>
      </c>
      <c r="X265">
        <v>2.2999999999999998</v>
      </c>
      <c r="Y265">
        <v>0.248</v>
      </c>
      <c r="Z265">
        <v>0.33300000000000002</v>
      </c>
      <c r="AA265">
        <v>0.45500000000000002</v>
      </c>
      <c r="AB265">
        <v>0.78800000000000003</v>
      </c>
      <c r="AE265" s="134">
        <f t="shared" si="25"/>
        <v>0.45500000000000002</v>
      </c>
      <c r="AF265" s="589">
        <f t="shared" ca="1" si="26"/>
        <v>87</v>
      </c>
      <c r="AG265" s="134">
        <f>(H265*'User Input'!$H$16)+(I265*'User Input'!$H$17)+(N265*'User Input'!$H$15)+(O265*'User Input'!$H$2)+(P265*'User Input'!$H$3)+(Q265*'User Input'!$H$4)+(K265*'User Input'!$H$5)+(L265*'User Input'!$H$6)+(J265*'User Input'!$H$7)+(T265*'User Input'!$H$8)+(S265*'User Input'!$H$9)+(M265*'User Input'!$H$10)+(X265*'User Input'!$H$11)+(V265*'User Input'!$H$13)+(U265*'User Input'!$H$12)+(R265*'User Input'!$H$14)</f>
        <v>406.3</v>
      </c>
      <c r="AH265">
        <f t="shared" si="21"/>
        <v>2.8412587412587413</v>
      </c>
      <c r="AI265" s="209">
        <f t="shared" ca="1" si="27"/>
        <v>66</v>
      </c>
      <c r="AJ265" s="209">
        <f t="shared" ca="1" si="22"/>
        <v>98</v>
      </c>
      <c r="AK265" s="209">
        <f t="shared" ca="1" si="23"/>
        <v>70</v>
      </c>
      <c r="AL265" s="209">
        <f t="shared" ca="1" si="24"/>
        <v>63</v>
      </c>
    </row>
    <row r="266" spans="2:38" x14ac:dyDescent="0.2">
      <c r="B266" t="s">
        <v>326</v>
      </c>
      <c r="C266" t="s">
        <v>117</v>
      </c>
      <c r="D266" t="s">
        <v>683</v>
      </c>
      <c r="E266" t="s">
        <v>1026</v>
      </c>
      <c r="F266" t="s">
        <v>1024</v>
      </c>
      <c r="G266">
        <v>146</v>
      </c>
      <c r="H266">
        <v>599</v>
      </c>
      <c r="I266">
        <v>562</v>
      </c>
      <c r="J266">
        <v>64.099999999999994</v>
      </c>
      <c r="K266">
        <v>3.7</v>
      </c>
      <c r="L266">
        <v>48.9</v>
      </c>
      <c r="M266">
        <v>33.299999999999997</v>
      </c>
      <c r="N266">
        <v>154.30000000000001</v>
      </c>
      <c r="O266">
        <v>122.7</v>
      </c>
      <c r="P266">
        <v>21.7</v>
      </c>
      <c r="Q266">
        <v>6.3</v>
      </c>
      <c r="R266">
        <v>199.7</v>
      </c>
      <c r="S266">
        <v>87.8</v>
      </c>
      <c r="T266">
        <v>20.5</v>
      </c>
      <c r="U266">
        <v>7.1</v>
      </c>
      <c r="V266">
        <v>4.3</v>
      </c>
      <c r="W266">
        <v>5.0999999999999996</v>
      </c>
      <c r="X266">
        <v>10.7</v>
      </c>
      <c r="Y266">
        <v>0.27500000000000002</v>
      </c>
      <c r="Z266">
        <v>0.307</v>
      </c>
      <c r="AA266">
        <v>0.35499999999999998</v>
      </c>
      <c r="AB266">
        <v>0.66200000000000003</v>
      </c>
      <c r="AE266" s="134">
        <f t="shared" si="25"/>
        <v>0.35499999999999998</v>
      </c>
      <c r="AF266" s="589">
        <f t="shared" ca="1" si="26"/>
        <v>508</v>
      </c>
      <c r="AG266" s="134">
        <f>(H266*'User Input'!$H$16)+(I266*'User Input'!$H$17)+(N266*'User Input'!$H$15)+(O266*'User Input'!$H$2)+(P266*'User Input'!$H$3)+(Q266*'User Input'!$H$4)+(K266*'User Input'!$H$5)+(L266*'User Input'!$H$6)+(J266*'User Input'!$H$7)+(T266*'User Input'!$H$8)+(S266*'User Input'!$H$9)+(M266*'User Input'!$H$10)+(X266*'User Input'!$H$11)+(V266*'User Input'!$H$13)+(U266*'User Input'!$H$12)+(R266*'User Input'!$H$14)</f>
        <v>345.3</v>
      </c>
      <c r="AH266">
        <f t="shared" si="21"/>
        <v>2.3650684931506851</v>
      </c>
      <c r="AI266" s="209">
        <f t="shared" ca="1" si="27"/>
        <v>130</v>
      </c>
      <c r="AJ266" s="209">
        <f t="shared" ca="1" si="22"/>
        <v>334</v>
      </c>
      <c r="AK266" s="209">
        <f t="shared" ca="1" si="23"/>
        <v>485</v>
      </c>
      <c r="AL266" s="209">
        <f t="shared" ca="1" si="24"/>
        <v>463</v>
      </c>
    </row>
    <row r="267" spans="2:38" x14ac:dyDescent="0.2">
      <c r="B267" t="s">
        <v>2270</v>
      </c>
      <c r="C267" t="s">
        <v>718</v>
      </c>
      <c r="D267" t="s">
        <v>683</v>
      </c>
      <c r="E267" t="s">
        <v>114</v>
      </c>
      <c r="F267" t="s">
        <v>114</v>
      </c>
      <c r="G267">
        <v>142</v>
      </c>
      <c r="H267">
        <v>598</v>
      </c>
      <c r="I267">
        <v>500</v>
      </c>
      <c r="J267">
        <v>74.599999999999994</v>
      </c>
      <c r="K267">
        <v>14.8</v>
      </c>
      <c r="L267">
        <v>52.6</v>
      </c>
      <c r="M267">
        <v>9.3000000000000007</v>
      </c>
      <c r="N267">
        <v>119.5</v>
      </c>
      <c r="O267">
        <v>75.599999999999994</v>
      </c>
      <c r="P267">
        <v>24.5</v>
      </c>
      <c r="Q267">
        <v>4.5</v>
      </c>
      <c r="R267">
        <v>197.5</v>
      </c>
      <c r="S267">
        <v>153.9</v>
      </c>
      <c r="T267">
        <v>77.8</v>
      </c>
      <c r="U267">
        <v>11.5</v>
      </c>
      <c r="V267">
        <v>3.9</v>
      </c>
      <c r="W267">
        <v>4.9000000000000004</v>
      </c>
      <c r="X267">
        <v>4</v>
      </c>
      <c r="Y267">
        <v>0.23899999999999999</v>
      </c>
      <c r="Z267">
        <v>0.35199999999999998</v>
      </c>
      <c r="AA267">
        <v>0.39500000000000002</v>
      </c>
      <c r="AB267">
        <v>0.747</v>
      </c>
      <c r="AE267" s="134">
        <f t="shared" si="25"/>
        <v>0.39500000000000002</v>
      </c>
      <c r="AF267" s="589">
        <f t="shared" ca="1" si="26"/>
        <v>299</v>
      </c>
      <c r="AG267" s="134">
        <f>(H267*'User Input'!$H$16)+(I267*'User Input'!$H$17)+(N267*'User Input'!$H$15)+(O267*'User Input'!$H$2)+(P267*'User Input'!$H$3)+(Q267*'User Input'!$H$4)+(K267*'User Input'!$H$5)+(L267*'User Input'!$H$6)+(J267*'User Input'!$H$7)+(T267*'User Input'!$H$8)+(S267*'User Input'!$H$9)+(M267*'User Input'!$H$10)+(X267*'User Input'!$H$11)+(V267*'User Input'!$H$13)+(U267*'User Input'!$H$12)+(R267*'User Input'!$H$14)</f>
        <v>339.95000000000005</v>
      </c>
      <c r="AH267">
        <f t="shared" si="21"/>
        <v>2.3940140845070426</v>
      </c>
      <c r="AI267" s="209">
        <f t="shared" ca="1" si="27"/>
        <v>132</v>
      </c>
      <c r="AJ267" s="209">
        <f t="shared" ca="1" si="22"/>
        <v>32</v>
      </c>
      <c r="AK267" s="209">
        <f t="shared" ca="1" si="23"/>
        <v>277</v>
      </c>
      <c r="AL267" s="209">
        <f t="shared" ca="1" si="24"/>
        <v>156</v>
      </c>
    </row>
    <row r="268" spans="2:38" x14ac:dyDescent="0.2">
      <c r="B268" t="s">
        <v>923</v>
      </c>
      <c r="C268" t="s">
        <v>117</v>
      </c>
      <c r="D268" t="s">
        <v>683</v>
      </c>
      <c r="E268" t="s">
        <v>114</v>
      </c>
      <c r="F268" t="s">
        <v>114</v>
      </c>
      <c r="G268">
        <v>140</v>
      </c>
      <c r="H268">
        <v>597</v>
      </c>
      <c r="I268">
        <v>532</v>
      </c>
      <c r="J268">
        <v>71.7</v>
      </c>
      <c r="K268">
        <v>5.5</v>
      </c>
      <c r="L268">
        <v>45.2</v>
      </c>
      <c r="M268">
        <v>36.799999999999997</v>
      </c>
      <c r="N268">
        <v>139</v>
      </c>
      <c r="O268">
        <v>102.3</v>
      </c>
      <c r="P268">
        <v>25.1</v>
      </c>
      <c r="Q268">
        <v>6.1</v>
      </c>
      <c r="R268">
        <v>192.9</v>
      </c>
      <c r="S268">
        <v>120.5</v>
      </c>
      <c r="T268">
        <v>49.7</v>
      </c>
      <c r="U268">
        <v>5.9</v>
      </c>
      <c r="V268">
        <v>3.8</v>
      </c>
      <c r="W268">
        <v>5.4</v>
      </c>
      <c r="X268">
        <v>13.2</v>
      </c>
      <c r="Y268">
        <v>0.26100000000000001</v>
      </c>
      <c r="Z268">
        <v>0.32900000000000001</v>
      </c>
      <c r="AA268">
        <v>0.36199999999999999</v>
      </c>
      <c r="AB268">
        <v>0.69099999999999995</v>
      </c>
      <c r="AE268" s="134">
        <f t="shared" si="25"/>
        <v>0.36199999999999999</v>
      </c>
      <c r="AF268" s="589">
        <f t="shared" ca="1" si="26"/>
        <v>474</v>
      </c>
      <c r="AG268" s="134">
        <f>(H268*'User Input'!$H$16)+(I268*'User Input'!$H$17)+(N268*'User Input'!$H$15)+(O268*'User Input'!$H$2)+(P268*'User Input'!$H$3)+(Q268*'User Input'!$H$4)+(K268*'User Input'!$H$5)+(L268*'User Input'!$H$6)+(J268*'User Input'!$H$7)+(T268*'User Input'!$H$8)+(S268*'User Input'!$H$9)+(M268*'User Input'!$H$10)+(X268*'User Input'!$H$11)+(V268*'User Input'!$H$13)+(U268*'User Input'!$H$12)+(R268*'User Input'!$H$14)</f>
        <v>359.55</v>
      </c>
      <c r="AH268">
        <f t="shared" si="21"/>
        <v>2.5682142857142858</v>
      </c>
      <c r="AI268" s="209">
        <f t="shared" ca="1" si="27"/>
        <v>112</v>
      </c>
      <c r="AJ268" s="209">
        <f t="shared" ca="1" si="22"/>
        <v>126</v>
      </c>
      <c r="AK268" s="209">
        <f t="shared" ca="1" si="23"/>
        <v>451</v>
      </c>
      <c r="AL268" s="209">
        <f t="shared" ca="1" si="24"/>
        <v>342</v>
      </c>
    </row>
    <row r="269" spans="2:38" x14ac:dyDescent="0.2">
      <c r="B269" t="s">
        <v>447</v>
      </c>
      <c r="C269" t="s">
        <v>7</v>
      </c>
      <c r="D269" t="s">
        <v>89</v>
      </c>
      <c r="E269" t="s">
        <v>114</v>
      </c>
      <c r="F269" t="s">
        <v>114</v>
      </c>
      <c r="G269">
        <v>143</v>
      </c>
      <c r="H269">
        <v>596</v>
      </c>
      <c r="I269">
        <v>553</v>
      </c>
      <c r="J269">
        <v>64.099999999999994</v>
      </c>
      <c r="K269">
        <v>14.1</v>
      </c>
      <c r="L269">
        <v>64.3</v>
      </c>
      <c r="M269">
        <v>13.9</v>
      </c>
      <c r="N269">
        <v>142.5</v>
      </c>
      <c r="O269">
        <v>91.2</v>
      </c>
      <c r="P269">
        <v>35.5</v>
      </c>
      <c r="Q269">
        <v>1.7</v>
      </c>
      <c r="R269">
        <v>223.8</v>
      </c>
      <c r="S269">
        <v>102.7</v>
      </c>
      <c r="T269">
        <v>27.5</v>
      </c>
      <c r="U269">
        <v>6.8</v>
      </c>
      <c r="V269">
        <v>4.3</v>
      </c>
      <c r="W269">
        <v>3.4</v>
      </c>
      <c r="X269">
        <v>4.8</v>
      </c>
      <c r="Y269">
        <v>0.25700000000000001</v>
      </c>
      <c r="Z269">
        <v>0.29799999999999999</v>
      </c>
      <c r="AA269">
        <v>0.40500000000000003</v>
      </c>
      <c r="AB269">
        <v>0.70299999999999996</v>
      </c>
      <c r="AE269" s="134">
        <f t="shared" si="25"/>
        <v>0.40500000000000003</v>
      </c>
      <c r="AF269" s="589">
        <f t="shared" ca="1" si="26"/>
        <v>254</v>
      </c>
      <c r="AG269" s="134">
        <f>(H269*'User Input'!$H$16)+(I269*'User Input'!$H$17)+(N269*'User Input'!$H$15)+(O269*'User Input'!$H$2)+(P269*'User Input'!$H$3)+(Q269*'User Input'!$H$4)+(K269*'User Input'!$H$5)+(L269*'User Input'!$H$6)+(J269*'User Input'!$H$7)+(T269*'User Input'!$H$8)+(S269*'User Input'!$H$9)+(M269*'User Input'!$H$10)+(X269*'User Input'!$H$11)+(V269*'User Input'!$H$13)+(U269*'User Input'!$H$12)+(R269*'User Input'!$H$14)</f>
        <v>351.25</v>
      </c>
      <c r="AH269">
        <f t="shared" si="21"/>
        <v>2.4562937062937062</v>
      </c>
      <c r="AI269" s="209">
        <f t="shared" ca="1" si="27"/>
        <v>121</v>
      </c>
      <c r="AJ269" s="209">
        <f t="shared" ca="1" si="22"/>
        <v>419</v>
      </c>
      <c r="AK269" s="209">
        <f t="shared" ca="1" si="23"/>
        <v>232</v>
      </c>
      <c r="AL269" s="209">
        <f t="shared" ca="1" si="24"/>
        <v>296</v>
      </c>
    </row>
    <row r="270" spans="2:38" x14ac:dyDescent="0.2">
      <c r="B270" t="s">
        <v>155</v>
      </c>
      <c r="C270" t="s">
        <v>130</v>
      </c>
      <c r="D270" t="s">
        <v>89</v>
      </c>
      <c r="E270" t="s">
        <v>116</v>
      </c>
      <c r="F270" t="s">
        <v>116</v>
      </c>
      <c r="G270">
        <v>142</v>
      </c>
      <c r="H270">
        <v>596</v>
      </c>
      <c r="I270">
        <v>547</v>
      </c>
      <c r="J270">
        <v>64.400000000000006</v>
      </c>
      <c r="K270">
        <v>19.899999999999999</v>
      </c>
      <c r="L270">
        <v>76.2</v>
      </c>
      <c r="M270">
        <v>3.4</v>
      </c>
      <c r="N270">
        <v>139.5</v>
      </c>
      <c r="O270">
        <v>86.8</v>
      </c>
      <c r="P270">
        <v>29.7</v>
      </c>
      <c r="Q270">
        <v>3.1</v>
      </c>
      <c r="R270">
        <v>235.2</v>
      </c>
      <c r="S270">
        <v>113.2</v>
      </c>
      <c r="T270">
        <v>37.299999999999997</v>
      </c>
      <c r="U270">
        <v>5.5</v>
      </c>
      <c r="V270">
        <v>4.5999999999999996</v>
      </c>
      <c r="W270">
        <v>1.3</v>
      </c>
      <c r="X270">
        <v>1.5</v>
      </c>
      <c r="Y270">
        <v>0.255</v>
      </c>
      <c r="Z270">
        <v>0.307</v>
      </c>
      <c r="AA270">
        <v>0.43</v>
      </c>
      <c r="AB270">
        <v>0.73699999999999999</v>
      </c>
      <c r="AE270" s="134">
        <f t="shared" si="25"/>
        <v>0.43</v>
      </c>
      <c r="AF270" s="589">
        <f t="shared" ca="1" si="26"/>
        <v>161</v>
      </c>
      <c r="AG270" s="134">
        <f>(H270*'User Input'!$H$16)+(I270*'User Input'!$H$17)+(N270*'User Input'!$H$15)+(O270*'User Input'!$H$2)+(P270*'User Input'!$H$3)+(Q270*'User Input'!$H$4)+(K270*'User Input'!$H$5)+(L270*'User Input'!$H$6)+(J270*'User Input'!$H$7)+(T270*'User Input'!$H$8)+(S270*'User Input'!$H$9)+(M270*'User Input'!$H$10)+(X270*'User Input'!$H$11)+(V270*'User Input'!$H$13)+(U270*'User Input'!$H$12)+(R270*'User Input'!$H$14)</f>
        <v>361.70000000000005</v>
      </c>
      <c r="AH270">
        <f t="shared" ref="AH270:AH333" si="28">AG270/G270</f>
        <v>2.5471830985915496</v>
      </c>
      <c r="AI270" s="209">
        <f t="shared" ca="1" si="27"/>
        <v>107</v>
      </c>
      <c r="AJ270" s="209">
        <f t="shared" ca="1" si="22"/>
        <v>334</v>
      </c>
      <c r="AK270" s="209">
        <f t="shared" ca="1" si="23"/>
        <v>142</v>
      </c>
      <c r="AL270" s="209">
        <f t="shared" ca="1" si="24"/>
        <v>182</v>
      </c>
    </row>
    <row r="271" spans="2:38" x14ac:dyDescent="0.2">
      <c r="B271" t="s">
        <v>299</v>
      </c>
      <c r="C271" t="s">
        <v>120</v>
      </c>
      <c r="D271" t="s">
        <v>683</v>
      </c>
      <c r="E271" t="s">
        <v>118</v>
      </c>
      <c r="F271" t="s">
        <v>1034</v>
      </c>
      <c r="G271">
        <v>137</v>
      </c>
      <c r="H271">
        <v>595</v>
      </c>
      <c r="I271">
        <v>541</v>
      </c>
      <c r="J271">
        <v>82.2</v>
      </c>
      <c r="K271">
        <v>21.3</v>
      </c>
      <c r="L271">
        <v>82.4</v>
      </c>
      <c r="M271">
        <v>3.2</v>
      </c>
      <c r="N271">
        <v>165.3</v>
      </c>
      <c r="O271">
        <v>104.5</v>
      </c>
      <c r="P271">
        <v>36.6</v>
      </c>
      <c r="Q271">
        <v>2.9</v>
      </c>
      <c r="R271">
        <v>271.60000000000002</v>
      </c>
      <c r="S271">
        <v>75</v>
      </c>
      <c r="T271">
        <v>42</v>
      </c>
      <c r="U271">
        <v>5.3</v>
      </c>
      <c r="V271">
        <v>4.3</v>
      </c>
      <c r="W271">
        <v>2.4</v>
      </c>
      <c r="X271">
        <v>1.4</v>
      </c>
      <c r="Y271">
        <v>0.30499999999999999</v>
      </c>
      <c r="Z271">
        <v>0.35899999999999999</v>
      </c>
      <c r="AA271">
        <v>0.502</v>
      </c>
      <c r="AB271">
        <v>0.86099999999999999</v>
      </c>
      <c r="AE271" s="134">
        <f t="shared" si="25"/>
        <v>0.502</v>
      </c>
      <c r="AF271" s="589">
        <f t="shared" ca="1" si="26"/>
        <v>18</v>
      </c>
      <c r="AG271" s="134">
        <f>(H271*'User Input'!$H$16)+(I271*'User Input'!$H$17)+(N271*'User Input'!$H$15)+(O271*'User Input'!$H$2)+(P271*'User Input'!$H$3)+(Q271*'User Input'!$H$4)+(K271*'User Input'!$H$5)+(L271*'User Input'!$H$6)+(J271*'User Input'!$H$7)+(T271*'User Input'!$H$8)+(S271*'User Input'!$H$9)+(M271*'User Input'!$H$10)+(X271*'User Input'!$H$11)+(V271*'User Input'!$H$13)+(U271*'User Input'!$H$12)+(R271*'User Input'!$H$14)</f>
        <v>445.7</v>
      </c>
      <c r="AH271">
        <f t="shared" si="28"/>
        <v>3.2532846715328465</v>
      </c>
      <c r="AI271" s="209">
        <f t="shared" ca="1" si="27"/>
        <v>37</v>
      </c>
      <c r="AJ271" s="209">
        <f t="shared" ca="1" si="22"/>
        <v>19</v>
      </c>
      <c r="AK271" s="209">
        <f t="shared" ca="1" si="23"/>
        <v>11</v>
      </c>
      <c r="AL271" s="209">
        <f t="shared" ca="1" si="24"/>
        <v>12</v>
      </c>
    </row>
    <row r="272" spans="2:38" x14ac:dyDescent="0.2">
      <c r="B272" t="s">
        <v>359</v>
      </c>
      <c r="C272" t="s">
        <v>715</v>
      </c>
      <c r="D272" t="s">
        <v>89</v>
      </c>
      <c r="E272" t="s">
        <v>114</v>
      </c>
      <c r="F272" t="s">
        <v>114</v>
      </c>
      <c r="G272">
        <v>134</v>
      </c>
      <c r="H272">
        <v>595</v>
      </c>
      <c r="I272">
        <v>535</v>
      </c>
      <c r="J272">
        <v>76.599999999999994</v>
      </c>
      <c r="K272">
        <v>20.3</v>
      </c>
      <c r="L272">
        <v>67.8</v>
      </c>
      <c r="M272">
        <v>16.899999999999999</v>
      </c>
      <c r="N272">
        <v>134.5</v>
      </c>
      <c r="O272">
        <v>81.599999999999994</v>
      </c>
      <c r="P272">
        <v>29.8</v>
      </c>
      <c r="Q272">
        <v>2.9</v>
      </c>
      <c r="R272">
        <v>230.9</v>
      </c>
      <c r="S272">
        <v>116.3</v>
      </c>
      <c r="T272">
        <v>44</v>
      </c>
      <c r="U272">
        <v>7.8</v>
      </c>
      <c r="V272">
        <v>4.0999999999999996</v>
      </c>
      <c r="W272">
        <v>3.7</v>
      </c>
      <c r="X272">
        <v>5.2</v>
      </c>
      <c r="Y272">
        <v>0.251</v>
      </c>
      <c r="Z272">
        <v>0.315</v>
      </c>
      <c r="AA272">
        <v>0.432</v>
      </c>
      <c r="AB272">
        <v>0.747</v>
      </c>
      <c r="AE272" s="134">
        <f t="shared" si="25"/>
        <v>0.432</v>
      </c>
      <c r="AF272" s="589">
        <f t="shared" ca="1" si="26"/>
        <v>155</v>
      </c>
      <c r="AG272" s="134">
        <f>(H272*'User Input'!$H$16)+(I272*'User Input'!$H$17)+(N272*'User Input'!$H$15)+(O272*'User Input'!$H$2)+(P272*'User Input'!$H$3)+(Q272*'User Input'!$H$4)+(K272*'User Input'!$H$5)+(L272*'User Input'!$H$6)+(J272*'User Input'!$H$7)+(T272*'User Input'!$H$8)+(S272*'User Input'!$H$9)+(M272*'User Input'!$H$10)+(X272*'User Input'!$H$11)+(V272*'User Input'!$H$13)+(U272*'User Input'!$H$12)+(R272*'User Input'!$H$14)</f>
        <v>389.95000000000005</v>
      </c>
      <c r="AH272">
        <f t="shared" si="28"/>
        <v>2.9100746268656721</v>
      </c>
      <c r="AI272" s="209">
        <f t="shared" ca="1" si="27"/>
        <v>78</v>
      </c>
      <c r="AJ272" s="209">
        <f t="shared" ca="1" si="22"/>
        <v>259</v>
      </c>
      <c r="AK272" s="209">
        <f t="shared" ca="1" si="23"/>
        <v>136</v>
      </c>
      <c r="AL272" s="209">
        <f t="shared" ca="1" si="24"/>
        <v>156</v>
      </c>
    </row>
    <row r="273" spans="2:38" x14ac:dyDescent="0.2">
      <c r="B273" t="s">
        <v>172</v>
      </c>
      <c r="C273" t="s">
        <v>131</v>
      </c>
      <c r="D273" t="s">
        <v>683</v>
      </c>
      <c r="E273" t="s">
        <v>118</v>
      </c>
      <c r="F273" t="s">
        <v>1026</v>
      </c>
      <c r="G273">
        <v>140</v>
      </c>
      <c r="H273">
        <v>595</v>
      </c>
      <c r="I273">
        <v>528</v>
      </c>
      <c r="J273">
        <v>70.3</v>
      </c>
      <c r="K273">
        <v>15.3</v>
      </c>
      <c r="L273">
        <v>64.7</v>
      </c>
      <c r="M273">
        <v>7.1</v>
      </c>
      <c r="N273">
        <v>130.30000000000001</v>
      </c>
      <c r="O273">
        <v>81.599999999999994</v>
      </c>
      <c r="P273">
        <v>31.9</v>
      </c>
      <c r="Q273">
        <v>1.5</v>
      </c>
      <c r="R273">
        <v>211.1</v>
      </c>
      <c r="S273">
        <v>118.5</v>
      </c>
      <c r="T273">
        <v>52.9</v>
      </c>
      <c r="U273">
        <v>6</v>
      </c>
      <c r="V273">
        <v>4.3</v>
      </c>
      <c r="W273">
        <v>3.7</v>
      </c>
      <c r="X273">
        <v>2.6</v>
      </c>
      <c r="Y273">
        <v>0.246</v>
      </c>
      <c r="Z273">
        <v>0.32</v>
      </c>
      <c r="AA273">
        <v>0.4</v>
      </c>
      <c r="AB273">
        <v>0.71899999999999997</v>
      </c>
      <c r="AE273" s="134">
        <f t="shared" si="25"/>
        <v>0.4</v>
      </c>
      <c r="AF273" s="589">
        <f t="shared" ca="1" si="26"/>
        <v>273</v>
      </c>
      <c r="AG273" s="134">
        <f>(H273*'User Input'!$H$16)+(I273*'User Input'!$H$17)+(N273*'User Input'!$H$15)+(O273*'User Input'!$H$2)+(P273*'User Input'!$H$3)+(Q273*'User Input'!$H$4)+(K273*'User Input'!$H$5)+(L273*'User Input'!$H$6)+(J273*'User Input'!$H$7)+(T273*'User Input'!$H$8)+(S273*'User Input'!$H$9)+(M273*'User Input'!$H$10)+(X273*'User Input'!$H$11)+(V273*'User Input'!$H$13)+(U273*'User Input'!$H$12)+(R273*'User Input'!$H$14)</f>
        <v>351.34999999999991</v>
      </c>
      <c r="AH273">
        <f t="shared" si="28"/>
        <v>2.5096428571428566</v>
      </c>
      <c r="AI273" s="209">
        <f t="shared" ca="1" si="27"/>
        <v>120</v>
      </c>
      <c r="AJ273" s="209">
        <f t="shared" ca="1" si="22"/>
        <v>209</v>
      </c>
      <c r="AK273" s="209">
        <f t="shared" ca="1" si="23"/>
        <v>251</v>
      </c>
      <c r="AL273" s="209">
        <f t="shared" ca="1" si="24"/>
        <v>242</v>
      </c>
    </row>
    <row r="274" spans="2:38" x14ac:dyDescent="0.2">
      <c r="B274" t="s">
        <v>361</v>
      </c>
      <c r="C274" t="s">
        <v>136</v>
      </c>
      <c r="D274" t="s">
        <v>89</v>
      </c>
      <c r="E274" t="s">
        <v>118</v>
      </c>
      <c r="F274" t="s">
        <v>429</v>
      </c>
      <c r="G274">
        <v>143</v>
      </c>
      <c r="H274">
        <v>594</v>
      </c>
      <c r="I274">
        <v>553</v>
      </c>
      <c r="J274">
        <v>72</v>
      </c>
      <c r="K274">
        <v>26.1</v>
      </c>
      <c r="L274">
        <v>83.8</v>
      </c>
      <c r="M274">
        <v>2.1</v>
      </c>
      <c r="N274">
        <v>146.9</v>
      </c>
      <c r="O274">
        <v>88.4</v>
      </c>
      <c r="P274">
        <v>31.2</v>
      </c>
      <c r="Q274">
        <v>1.2</v>
      </c>
      <c r="R274">
        <v>258.8</v>
      </c>
      <c r="S274">
        <v>128.30000000000001</v>
      </c>
      <c r="T274">
        <v>27.3</v>
      </c>
      <c r="U274">
        <v>7.2</v>
      </c>
      <c r="V274">
        <v>4.3</v>
      </c>
      <c r="W274">
        <v>2.4</v>
      </c>
      <c r="X274">
        <v>0.9</v>
      </c>
      <c r="Y274">
        <v>0.26600000000000001</v>
      </c>
      <c r="Z274">
        <v>0.307</v>
      </c>
      <c r="AA274">
        <v>0.46800000000000003</v>
      </c>
      <c r="AB274">
        <v>0.77400000000000002</v>
      </c>
      <c r="AE274" s="134">
        <f t="shared" si="25"/>
        <v>0.46800000000000003</v>
      </c>
      <c r="AF274" s="589">
        <f t="shared" ca="1" si="26"/>
        <v>59</v>
      </c>
      <c r="AG274" s="134">
        <f>(H274*'User Input'!$H$16)+(I274*'User Input'!$H$17)+(N274*'User Input'!$H$15)+(O274*'User Input'!$H$2)+(P274*'User Input'!$H$3)+(Q274*'User Input'!$H$4)+(K274*'User Input'!$H$5)+(L274*'User Input'!$H$6)+(J274*'User Input'!$H$7)+(T274*'User Input'!$H$8)+(S274*'User Input'!$H$9)+(M274*'User Input'!$H$10)+(X274*'User Input'!$H$11)+(V274*'User Input'!$H$13)+(U274*'User Input'!$H$12)+(R274*'User Input'!$H$14)</f>
        <v>381.05</v>
      </c>
      <c r="AH274">
        <f t="shared" si="28"/>
        <v>2.6646853146853147</v>
      </c>
      <c r="AI274" s="209">
        <f t="shared" ca="1" si="27"/>
        <v>87</v>
      </c>
      <c r="AJ274" s="209">
        <f t="shared" ca="1" si="22"/>
        <v>334</v>
      </c>
      <c r="AK274" s="209">
        <f t="shared" ca="1" si="23"/>
        <v>46</v>
      </c>
      <c r="AL274" s="209">
        <f t="shared" ca="1" si="24"/>
        <v>96</v>
      </c>
    </row>
    <row r="275" spans="2:38" x14ac:dyDescent="0.2">
      <c r="B275" t="s">
        <v>382</v>
      </c>
      <c r="C275" t="s">
        <v>140</v>
      </c>
      <c r="D275" t="s">
        <v>89</v>
      </c>
      <c r="E275" t="s">
        <v>110</v>
      </c>
      <c r="F275" t="s">
        <v>110</v>
      </c>
      <c r="G275">
        <v>145</v>
      </c>
      <c r="H275">
        <v>594</v>
      </c>
      <c r="I275">
        <v>532</v>
      </c>
      <c r="J275">
        <v>70.2</v>
      </c>
      <c r="K275">
        <v>17.100000000000001</v>
      </c>
      <c r="L275">
        <v>65.099999999999994</v>
      </c>
      <c r="M275">
        <v>11.9</v>
      </c>
      <c r="N275">
        <v>132.9</v>
      </c>
      <c r="O275">
        <v>85</v>
      </c>
      <c r="P275">
        <v>29</v>
      </c>
      <c r="Q275">
        <v>1.8</v>
      </c>
      <c r="R275">
        <v>216.8</v>
      </c>
      <c r="S275">
        <v>118.5</v>
      </c>
      <c r="T275">
        <v>52.2</v>
      </c>
      <c r="U275">
        <v>2.6</v>
      </c>
      <c r="V275">
        <v>4.2</v>
      </c>
      <c r="W275">
        <v>3.8</v>
      </c>
      <c r="X275">
        <v>4.2</v>
      </c>
      <c r="Y275">
        <v>0.249</v>
      </c>
      <c r="Z275">
        <v>0.318</v>
      </c>
      <c r="AA275">
        <v>0.40799999999999997</v>
      </c>
      <c r="AB275">
        <v>0.72599999999999998</v>
      </c>
      <c r="AE275" s="134">
        <f t="shared" si="25"/>
        <v>0.40799999999999997</v>
      </c>
      <c r="AF275" s="589">
        <f t="shared" ca="1" si="26"/>
        <v>241</v>
      </c>
      <c r="AG275" s="134">
        <f>(H275*'User Input'!$H$16)+(I275*'User Input'!$H$17)+(N275*'User Input'!$H$15)+(O275*'User Input'!$H$2)+(P275*'User Input'!$H$3)+(Q275*'User Input'!$H$4)+(K275*'User Input'!$H$5)+(L275*'User Input'!$H$6)+(J275*'User Input'!$H$7)+(T275*'User Input'!$H$8)+(S275*'User Input'!$H$9)+(M275*'User Input'!$H$10)+(X275*'User Input'!$H$11)+(V275*'User Input'!$H$13)+(U275*'User Input'!$H$12)+(R275*'User Input'!$H$14)</f>
        <v>364.65</v>
      </c>
      <c r="AH275">
        <f t="shared" si="28"/>
        <v>2.5148275862068963</v>
      </c>
      <c r="AI275" s="209">
        <f t="shared" ca="1" si="27"/>
        <v>105</v>
      </c>
      <c r="AJ275" s="209">
        <f t="shared" ca="1" si="22"/>
        <v>234</v>
      </c>
      <c r="AK275" s="209">
        <f t="shared" ca="1" si="23"/>
        <v>220</v>
      </c>
      <c r="AL275" s="209">
        <f t="shared" ca="1" si="24"/>
        <v>219</v>
      </c>
    </row>
    <row r="276" spans="2:38" x14ac:dyDescent="0.2">
      <c r="B276" t="s">
        <v>769</v>
      </c>
      <c r="C276" t="s">
        <v>715</v>
      </c>
      <c r="D276" t="s">
        <v>683</v>
      </c>
      <c r="E276" t="s">
        <v>426</v>
      </c>
      <c r="F276" t="s">
        <v>426</v>
      </c>
      <c r="G276">
        <v>143</v>
      </c>
      <c r="H276">
        <v>593</v>
      </c>
      <c r="I276">
        <v>517</v>
      </c>
      <c r="J276">
        <v>78.900000000000006</v>
      </c>
      <c r="K276">
        <v>29.3</v>
      </c>
      <c r="L276">
        <v>88.8</v>
      </c>
      <c r="M276">
        <v>9.9</v>
      </c>
      <c r="N276">
        <v>132.5</v>
      </c>
      <c r="O276">
        <v>74</v>
      </c>
      <c r="P276">
        <v>25.1</v>
      </c>
      <c r="Q276">
        <v>4.0999999999999996</v>
      </c>
      <c r="R276">
        <v>253.9</v>
      </c>
      <c r="S276">
        <v>137.1</v>
      </c>
      <c r="T276">
        <v>65.8</v>
      </c>
      <c r="U276">
        <v>3.7</v>
      </c>
      <c r="V276">
        <v>4.3</v>
      </c>
      <c r="W276">
        <v>1.5</v>
      </c>
      <c r="X276">
        <v>3.8</v>
      </c>
      <c r="Y276">
        <v>0.25600000000000001</v>
      </c>
      <c r="Z276">
        <v>0.34200000000000003</v>
      </c>
      <c r="AA276">
        <v>0.49</v>
      </c>
      <c r="AB276">
        <v>0.83199999999999996</v>
      </c>
      <c r="AE276" s="134">
        <f t="shared" si="25"/>
        <v>0.49</v>
      </c>
      <c r="AF276" s="589">
        <f t="shared" ca="1" si="26"/>
        <v>30</v>
      </c>
      <c r="AG276" s="134">
        <f>(H276*'User Input'!$H$16)+(I276*'User Input'!$H$17)+(N276*'User Input'!$H$15)+(O276*'User Input'!$H$2)+(P276*'User Input'!$H$3)+(Q276*'User Input'!$H$4)+(K276*'User Input'!$H$5)+(L276*'User Input'!$H$6)+(J276*'User Input'!$H$7)+(T276*'User Input'!$H$8)+(S276*'User Input'!$H$9)+(M276*'User Input'!$H$10)+(X276*'User Input'!$H$11)+(V276*'User Input'!$H$13)+(U276*'User Input'!$H$12)+(R276*'User Input'!$H$14)</f>
        <v>434.65</v>
      </c>
      <c r="AH276">
        <f t="shared" si="28"/>
        <v>3.0395104895104894</v>
      </c>
      <c r="AI276" s="209">
        <f t="shared" ca="1" si="27"/>
        <v>44</v>
      </c>
      <c r="AJ276" s="209">
        <f t="shared" ca="1" si="22"/>
        <v>59</v>
      </c>
      <c r="AK276" s="209">
        <f t="shared" ca="1" si="23"/>
        <v>22</v>
      </c>
      <c r="AL276" s="209">
        <f t="shared" ca="1" si="24"/>
        <v>29</v>
      </c>
    </row>
    <row r="277" spans="2:38" x14ac:dyDescent="0.2">
      <c r="B277" t="s">
        <v>2238</v>
      </c>
      <c r="C277" t="s">
        <v>2</v>
      </c>
      <c r="D277" t="s">
        <v>89</v>
      </c>
      <c r="E277" t="s">
        <v>114</v>
      </c>
      <c r="F277" t="s">
        <v>114</v>
      </c>
      <c r="G277">
        <v>138</v>
      </c>
      <c r="H277">
        <v>593</v>
      </c>
      <c r="I277">
        <v>509</v>
      </c>
      <c r="J277">
        <v>75.900000000000006</v>
      </c>
      <c r="K277">
        <v>20</v>
      </c>
      <c r="L277">
        <v>70.2</v>
      </c>
      <c r="M277">
        <v>16.100000000000001</v>
      </c>
      <c r="N277">
        <v>130</v>
      </c>
      <c r="O277">
        <v>85.2</v>
      </c>
      <c r="P277">
        <v>20.9</v>
      </c>
      <c r="Q277">
        <v>4</v>
      </c>
      <c r="R277">
        <v>218.7</v>
      </c>
      <c r="S277">
        <v>155.9</v>
      </c>
      <c r="T277">
        <v>70.099999999999994</v>
      </c>
      <c r="U277">
        <v>7.2</v>
      </c>
      <c r="V277">
        <v>4.3</v>
      </c>
      <c r="W277">
        <v>2.4</v>
      </c>
      <c r="X277">
        <v>6.1</v>
      </c>
      <c r="Y277">
        <v>0.255</v>
      </c>
      <c r="Z277">
        <v>0.35099999999999998</v>
      </c>
      <c r="AA277">
        <v>0.42899999999999999</v>
      </c>
      <c r="AB277">
        <v>0.78</v>
      </c>
      <c r="AE277" s="134">
        <f t="shared" si="25"/>
        <v>0.42899999999999999</v>
      </c>
      <c r="AF277" s="589">
        <f t="shared" ca="1" si="26"/>
        <v>165</v>
      </c>
      <c r="AG277" s="134">
        <f>(H277*'User Input'!$H$16)+(I277*'User Input'!$H$17)+(N277*'User Input'!$H$15)+(O277*'User Input'!$H$2)+(P277*'User Input'!$H$3)+(Q277*'User Input'!$H$4)+(K277*'User Input'!$H$5)+(L277*'User Input'!$H$6)+(J277*'User Input'!$H$7)+(T277*'User Input'!$H$8)+(S277*'User Input'!$H$9)+(M277*'User Input'!$H$10)+(X277*'User Input'!$H$11)+(V277*'User Input'!$H$13)+(U277*'User Input'!$H$12)+(R277*'User Input'!$H$14)</f>
        <v>383.35</v>
      </c>
      <c r="AH277">
        <f t="shared" si="28"/>
        <v>2.7778985507246379</v>
      </c>
      <c r="AI277" s="209">
        <f t="shared" ca="1" si="27"/>
        <v>84</v>
      </c>
      <c r="AJ277" s="209">
        <f t="shared" ca="1" si="22"/>
        <v>33</v>
      </c>
      <c r="AK277" s="209">
        <f t="shared" ca="1" si="23"/>
        <v>146</v>
      </c>
      <c r="AL277" s="209">
        <f t="shared" ca="1" si="24"/>
        <v>80</v>
      </c>
    </row>
    <row r="278" spans="2:38" x14ac:dyDescent="0.2">
      <c r="B278" t="s">
        <v>300</v>
      </c>
      <c r="C278" t="s">
        <v>714</v>
      </c>
      <c r="D278" t="s">
        <v>89</v>
      </c>
      <c r="E278" t="s">
        <v>118</v>
      </c>
      <c r="F278" t="s">
        <v>118</v>
      </c>
      <c r="G278">
        <v>143</v>
      </c>
      <c r="H278">
        <v>592</v>
      </c>
      <c r="I278">
        <v>518</v>
      </c>
      <c r="J278">
        <v>71.5</v>
      </c>
      <c r="K278">
        <v>22.8</v>
      </c>
      <c r="L278">
        <v>75.2</v>
      </c>
      <c r="M278">
        <v>10.8</v>
      </c>
      <c r="N278">
        <v>125.2</v>
      </c>
      <c r="O278">
        <v>74.099999999999994</v>
      </c>
      <c r="P278">
        <v>26.5</v>
      </c>
      <c r="Q278">
        <v>1.8</v>
      </c>
      <c r="R278">
        <v>223.6</v>
      </c>
      <c r="S278">
        <v>122.9</v>
      </c>
      <c r="T278">
        <v>60.4</v>
      </c>
      <c r="U278">
        <v>6.4</v>
      </c>
      <c r="V278">
        <v>4.3</v>
      </c>
      <c r="W278">
        <v>2.5</v>
      </c>
      <c r="X278">
        <v>3.9</v>
      </c>
      <c r="Y278">
        <v>0.24099999999999999</v>
      </c>
      <c r="Z278">
        <v>0.32600000000000001</v>
      </c>
      <c r="AA278">
        <v>0.43099999999999999</v>
      </c>
      <c r="AB278">
        <v>0.75700000000000001</v>
      </c>
      <c r="AE278" s="134">
        <f t="shared" si="25"/>
        <v>0.43099999999999999</v>
      </c>
      <c r="AF278" s="589">
        <f t="shared" ca="1" si="26"/>
        <v>159</v>
      </c>
      <c r="AG278" s="134">
        <f>(H278*'User Input'!$H$16)+(I278*'User Input'!$H$17)+(N278*'User Input'!$H$15)+(O278*'User Input'!$H$2)+(P278*'User Input'!$H$3)+(Q278*'User Input'!$H$4)+(K278*'User Input'!$H$5)+(L278*'User Input'!$H$6)+(J278*'User Input'!$H$7)+(T278*'User Input'!$H$8)+(S278*'User Input'!$H$9)+(M278*'User Input'!$H$10)+(X278*'User Input'!$H$11)+(V278*'User Input'!$H$13)+(U278*'User Input'!$H$12)+(R278*'User Input'!$H$14)</f>
        <v>387.05</v>
      </c>
      <c r="AH278">
        <f t="shared" si="28"/>
        <v>2.7066433566433568</v>
      </c>
      <c r="AI278" s="209">
        <f t="shared" ca="1" si="27"/>
        <v>81</v>
      </c>
      <c r="AJ278" s="209">
        <f t="shared" ca="1" si="22"/>
        <v>153</v>
      </c>
      <c r="AK278" s="209">
        <f t="shared" ca="1" si="23"/>
        <v>140</v>
      </c>
      <c r="AL278" s="209">
        <f t="shared" ca="1" si="24"/>
        <v>130</v>
      </c>
    </row>
    <row r="279" spans="2:38" x14ac:dyDescent="0.2">
      <c r="B279" t="s">
        <v>901</v>
      </c>
      <c r="C279" t="s">
        <v>140</v>
      </c>
      <c r="D279" t="s">
        <v>106</v>
      </c>
      <c r="E279" t="s">
        <v>3430</v>
      </c>
      <c r="F279" t="s">
        <v>3431</v>
      </c>
      <c r="G279">
        <v>144</v>
      </c>
      <c r="H279">
        <v>590</v>
      </c>
      <c r="I279">
        <v>520</v>
      </c>
      <c r="J279">
        <v>73.900000000000006</v>
      </c>
      <c r="K279">
        <v>15.4</v>
      </c>
      <c r="L279">
        <v>64.099999999999994</v>
      </c>
      <c r="M279">
        <v>7.4</v>
      </c>
      <c r="N279">
        <v>134.6</v>
      </c>
      <c r="O279">
        <v>85.3</v>
      </c>
      <c r="P279">
        <v>30</v>
      </c>
      <c r="Q279">
        <v>3.8</v>
      </c>
      <c r="R279">
        <v>218.5</v>
      </c>
      <c r="S279">
        <v>87.2</v>
      </c>
      <c r="T279">
        <v>53.3</v>
      </c>
      <c r="U279">
        <v>8.8000000000000007</v>
      </c>
      <c r="V279">
        <v>4.2</v>
      </c>
      <c r="W279">
        <v>3.5</v>
      </c>
      <c r="X279">
        <v>2.9</v>
      </c>
      <c r="Y279">
        <v>0.25900000000000001</v>
      </c>
      <c r="Z279">
        <v>0.33500000000000002</v>
      </c>
      <c r="AA279">
        <v>0.42099999999999999</v>
      </c>
      <c r="AB279">
        <v>0.75600000000000001</v>
      </c>
      <c r="AE279" s="134">
        <f t="shared" si="25"/>
        <v>0.42099999999999999</v>
      </c>
      <c r="AF279" s="589">
        <f t="shared" ca="1" si="26"/>
        <v>191</v>
      </c>
      <c r="AG279" s="134">
        <f>(H279*'User Input'!$H$16)+(I279*'User Input'!$H$17)+(N279*'User Input'!$H$15)+(O279*'User Input'!$H$2)+(P279*'User Input'!$H$3)+(Q279*'User Input'!$H$4)+(K279*'User Input'!$H$5)+(L279*'User Input'!$H$6)+(J279*'User Input'!$H$7)+(T279*'User Input'!$H$8)+(S279*'User Input'!$H$9)+(M279*'User Input'!$H$10)+(X279*'User Input'!$H$11)+(V279*'User Input'!$H$13)+(U279*'User Input'!$H$12)+(R279*'User Input'!$H$14)</f>
        <v>377.9</v>
      </c>
      <c r="AH279">
        <f t="shared" si="28"/>
        <v>2.6243055555555554</v>
      </c>
      <c r="AI279" s="209">
        <f t="shared" ca="1" si="27"/>
        <v>93</v>
      </c>
      <c r="AJ279" s="209">
        <f t="shared" ca="1" si="22"/>
        <v>85</v>
      </c>
      <c r="AK279" s="209">
        <f t="shared" ca="1" si="23"/>
        <v>172</v>
      </c>
      <c r="AL279" s="209">
        <f t="shared" ca="1" si="24"/>
        <v>134</v>
      </c>
    </row>
    <row r="280" spans="2:38" x14ac:dyDescent="0.2">
      <c r="B280" t="s">
        <v>262</v>
      </c>
      <c r="C280" t="s">
        <v>134</v>
      </c>
      <c r="D280" t="s">
        <v>683</v>
      </c>
      <c r="E280" t="s">
        <v>114</v>
      </c>
      <c r="F280" t="s">
        <v>114</v>
      </c>
      <c r="G280">
        <v>137</v>
      </c>
      <c r="H280">
        <v>590</v>
      </c>
      <c r="I280">
        <v>531</v>
      </c>
      <c r="J280">
        <v>74.8</v>
      </c>
      <c r="K280">
        <v>17.3</v>
      </c>
      <c r="L280">
        <v>75.8</v>
      </c>
      <c r="M280">
        <v>10</v>
      </c>
      <c r="N280">
        <v>150.30000000000001</v>
      </c>
      <c r="O280">
        <v>99.4</v>
      </c>
      <c r="P280">
        <v>31</v>
      </c>
      <c r="Q280">
        <v>2.5</v>
      </c>
      <c r="R280">
        <v>238.3</v>
      </c>
      <c r="S280">
        <v>69.099999999999994</v>
      </c>
      <c r="T280">
        <v>48.4</v>
      </c>
      <c r="U280">
        <v>4.4000000000000004</v>
      </c>
      <c r="V280">
        <v>4.5</v>
      </c>
      <c r="W280">
        <v>2.1</v>
      </c>
      <c r="X280">
        <v>3.1</v>
      </c>
      <c r="Y280">
        <v>0.28299999999999997</v>
      </c>
      <c r="Z280">
        <v>0.34599999999999997</v>
      </c>
      <c r="AA280">
        <v>0.44900000000000001</v>
      </c>
      <c r="AB280">
        <v>0.79400000000000004</v>
      </c>
      <c r="AE280" s="134">
        <f t="shared" si="25"/>
        <v>0.44900000000000001</v>
      </c>
      <c r="AF280" s="589">
        <f t="shared" ca="1" si="26"/>
        <v>101</v>
      </c>
      <c r="AG280" s="134">
        <f>(H280*'User Input'!$H$16)+(I280*'User Input'!$H$17)+(N280*'User Input'!$H$15)+(O280*'User Input'!$H$2)+(P280*'User Input'!$H$3)+(Q280*'User Input'!$H$4)+(K280*'User Input'!$H$5)+(L280*'User Input'!$H$6)+(J280*'User Input'!$H$7)+(T280*'User Input'!$H$8)+(S280*'User Input'!$H$9)+(M280*'User Input'!$H$10)+(X280*'User Input'!$H$11)+(V280*'User Input'!$H$13)+(U280*'User Input'!$H$12)+(R280*'User Input'!$H$14)</f>
        <v>419.45</v>
      </c>
      <c r="AH280">
        <f t="shared" si="28"/>
        <v>3.061678832116788</v>
      </c>
      <c r="AI280" s="209">
        <f t="shared" ca="1" si="27"/>
        <v>55</v>
      </c>
      <c r="AJ280" s="209">
        <f t="shared" ca="1" si="22"/>
        <v>47</v>
      </c>
      <c r="AK280" s="209">
        <f t="shared" ca="1" si="23"/>
        <v>83</v>
      </c>
      <c r="AL280" s="209">
        <f t="shared" ca="1" si="24"/>
        <v>54</v>
      </c>
    </row>
    <row r="281" spans="2:38" x14ac:dyDescent="0.2">
      <c r="B281" t="s">
        <v>192</v>
      </c>
      <c r="C281" t="s">
        <v>135</v>
      </c>
      <c r="D281" t="s">
        <v>89</v>
      </c>
      <c r="E281" t="s">
        <v>116</v>
      </c>
      <c r="F281" t="s">
        <v>116</v>
      </c>
      <c r="G281">
        <v>134</v>
      </c>
      <c r="H281">
        <v>590</v>
      </c>
      <c r="I281">
        <v>498</v>
      </c>
      <c r="J281">
        <v>82.7</v>
      </c>
      <c r="K281">
        <v>27.5</v>
      </c>
      <c r="L281">
        <v>79.2</v>
      </c>
      <c r="M281">
        <v>3.9</v>
      </c>
      <c r="N281">
        <v>128.1</v>
      </c>
      <c r="O281">
        <v>73.099999999999994</v>
      </c>
      <c r="P281">
        <v>26.4</v>
      </c>
      <c r="Q281">
        <v>1.1000000000000001</v>
      </c>
      <c r="R281">
        <v>239.2</v>
      </c>
      <c r="S281">
        <v>128.5</v>
      </c>
      <c r="T281">
        <v>81.2</v>
      </c>
      <c r="U281">
        <v>5</v>
      </c>
      <c r="V281">
        <v>4.2</v>
      </c>
      <c r="W281">
        <v>2.4</v>
      </c>
      <c r="X281">
        <v>1.5</v>
      </c>
      <c r="Y281">
        <v>0.25700000000000001</v>
      </c>
      <c r="Z281">
        <v>0.36499999999999999</v>
      </c>
      <c r="AA281">
        <v>0.48099999999999998</v>
      </c>
      <c r="AB281">
        <v>0.84599999999999997</v>
      </c>
      <c r="AE281" s="134">
        <f t="shared" si="25"/>
        <v>0.48099999999999998</v>
      </c>
      <c r="AF281" s="589">
        <f t="shared" ca="1" si="26"/>
        <v>40</v>
      </c>
      <c r="AG281" s="134">
        <f>(H281*'User Input'!$H$16)+(I281*'User Input'!$H$17)+(N281*'User Input'!$H$15)+(O281*'User Input'!$H$2)+(P281*'User Input'!$H$3)+(Q281*'User Input'!$H$4)+(K281*'User Input'!$H$5)+(L281*'User Input'!$H$6)+(J281*'User Input'!$H$7)+(T281*'User Input'!$H$8)+(S281*'User Input'!$H$9)+(M281*'User Input'!$H$10)+(X281*'User Input'!$H$11)+(V281*'User Input'!$H$13)+(U281*'User Input'!$H$12)+(R281*'User Input'!$H$14)</f>
        <v>424.34999999999997</v>
      </c>
      <c r="AH281">
        <f t="shared" si="28"/>
        <v>3.1667910447761192</v>
      </c>
      <c r="AI281" s="209">
        <f t="shared" ca="1" si="27"/>
        <v>51</v>
      </c>
      <c r="AJ281" s="209">
        <f t="shared" ca="1" si="22"/>
        <v>13</v>
      </c>
      <c r="AK281" s="209">
        <f t="shared" ca="1" si="23"/>
        <v>29</v>
      </c>
      <c r="AL281" s="209">
        <f t="shared" ca="1" si="24"/>
        <v>18</v>
      </c>
    </row>
    <row r="282" spans="2:38" x14ac:dyDescent="0.2">
      <c r="B282" t="s">
        <v>2240</v>
      </c>
      <c r="C282" t="s">
        <v>132</v>
      </c>
      <c r="D282" t="s">
        <v>89</v>
      </c>
      <c r="E282" t="s">
        <v>110</v>
      </c>
      <c r="F282" t="s">
        <v>110</v>
      </c>
      <c r="G282">
        <v>138</v>
      </c>
      <c r="H282">
        <v>589</v>
      </c>
      <c r="I282">
        <v>536</v>
      </c>
      <c r="J282">
        <v>69.099999999999994</v>
      </c>
      <c r="K282">
        <v>24.3</v>
      </c>
      <c r="L282">
        <v>80.599999999999994</v>
      </c>
      <c r="M282">
        <v>2.4</v>
      </c>
      <c r="N282">
        <v>135.9</v>
      </c>
      <c r="O282">
        <v>81.400000000000006</v>
      </c>
      <c r="P282">
        <v>28.8</v>
      </c>
      <c r="Q282">
        <v>1.4</v>
      </c>
      <c r="R282">
        <v>240.4</v>
      </c>
      <c r="S282">
        <v>146.19999999999999</v>
      </c>
      <c r="T282">
        <v>37.6</v>
      </c>
      <c r="U282">
        <v>8.4</v>
      </c>
      <c r="V282">
        <v>4.5999999999999996</v>
      </c>
      <c r="W282">
        <v>1.9</v>
      </c>
      <c r="X282">
        <v>1.1000000000000001</v>
      </c>
      <c r="Y282">
        <v>0.253</v>
      </c>
      <c r="Z282">
        <v>0.31</v>
      </c>
      <c r="AA282">
        <v>0.44800000000000001</v>
      </c>
      <c r="AB282">
        <v>0.75800000000000001</v>
      </c>
      <c r="AE282" s="134">
        <f t="shared" si="25"/>
        <v>0.44800000000000001</v>
      </c>
      <c r="AF282" s="589">
        <f t="shared" ca="1" si="26"/>
        <v>103</v>
      </c>
      <c r="AG282" s="134">
        <f>(H282*'User Input'!$H$16)+(I282*'User Input'!$H$17)+(N282*'User Input'!$H$15)+(O282*'User Input'!$H$2)+(P282*'User Input'!$H$3)+(Q282*'User Input'!$H$4)+(K282*'User Input'!$H$5)+(L282*'User Input'!$H$6)+(J282*'User Input'!$H$7)+(T282*'User Input'!$H$8)+(S282*'User Input'!$H$9)+(M282*'User Input'!$H$10)+(X282*'User Input'!$H$11)+(V282*'User Input'!$H$13)+(U282*'User Input'!$H$12)+(R282*'User Input'!$H$14)</f>
        <v>358.3</v>
      </c>
      <c r="AH282">
        <f t="shared" si="28"/>
        <v>2.5963768115942032</v>
      </c>
      <c r="AI282" s="209">
        <f t="shared" ca="1" si="27"/>
        <v>114</v>
      </c>
      <c r="AJ282" s="209">
        <f t="shared" ca="1" si="22"/>
        <v>317</v>
      </c>
      <c r="AK282" s="209">
        <f t="shared" ca="1" si="23"/>
        <v>85</v>
      </c>
      <c r="AL282" s="209">
        <f t="shared" ca="1" si="24"/>
        <v>126</v>
      </c>
    </row>
    <row r="283" spans="2:38" x14ac:dyDescent="0.2">
      <c r="B283" t="s">
        <v>3433</v>
      </c>
      <c r="C283" t="s">
        <v>123</v>
      </c>
      <c r="D283" t="s">
        <v>89</v>
      </c>
      <c r="E283" t="s">
        <v>427</v>
      </c>
      <c r="F283" t="s">
        <v>1000</v>
      </c>
      <c r="G283">
        <v>144</v>
      </c>
      <c r="H283">
        <v>589</v>
      </c>
      <c r="I283">
        <v>547</v>
      </c>
      <c r="J283">
        <v>61</v>
      </c>
      <c r="K283">
        <v>6.5</v>
      </c>
      <c r="L283">
        <v>57.1</v>
      </c>
      <c r="M283">
        <v>10.6</v>
      </c>
      <c r="N283">
        <v>148.1</v>
      </c>
      <c r="O283">
        <v>108.7</v>
      </c>
      <c r="P283">
        <v>29.9</v>
      </c>
      <c r="Q283">
        <v>3.1</v>
      </c>
      <c r="R283">
        <v>203.6</v>
      </c>
      <c r="S283">
        <v>69.5</v>
      </c>
      <c r="T283">
        <v>27.7</v>
      </c>
      <c r="U283">
        <v>5.8</v>
      </c>
      <c r="V283">
        <v>4.3</v>
      </c>
      <c r="W283">
        <v>4</v>
      </c>
      <c r="X283">
        <v>3.6</v>
      </c>
      <c r="Y283">
        <v>0.27100000000000002</v>
      </c>
      <c r="Z283">
        <v>0.311</v>
      </c>
      <c r="AA283">
        <v>0.372</v>
      </c>
      <c r="AB283">
        <v>0.68300000000000005</v>
      </c>
      <c r="AE283" s="134">
        <f t="shared" si="25"/>
        <v>0.372</v>
      </c>
      <c r="AF283" s="589">
        <f t="shared" ca="1" si="26"/>
        <v>428</v>
      </c>
      <c r="AG283" s="134">
        <f>(H283*'User Input'!$H$16)+(I283*'User Input'!$H$17)+(N283*'User Input'!$H$15)+(O283*'User Input'!$H$2)+(P283*'User Input'!$H$3)+(Q283*'User Input'!$H$4)+(K283*'User Input'!$H$5)+(L283*'User Input'!$H$6)+(J283*'User Input'!$H$7)+(T283*'User Input'!$H$8)+(S283*'User Input'!$H$9)+(M283*'User Input'!$H$10)+(X283*'User Input'!$H$11)+(V283*'User Input'!$H$13)+(U283*'User Input'!$H$12)+(R283*'User Input'!$H$14)</f>
        <v>332.45</v>
      </c>
      <c r="AH283">
        <f t="shared" si="28"/>
        <v>2.3086805555555556</v>
      </c>
      <c r="AI283" s="209">
        <f t="shared" ca="1" si="27"/>
        <v>140</v>
      </c>
      <c r="AJ283" s="209">
        <f t="shared" ca="1" si="22"/>
        <v>297</v>
      </c>
      <c r="AK283" s="209">
        <f t="shared" ca="1" si="23"/>
        <v>405</v>
      </c>
      <c r="AL283" s="209">
        <f t="shared" ca="1" si="24"/>
        <v>370</v>
      </c>
    </row>
    <row r="284" spans="2:38" x14ac:dyDescent="0.2">
      <c r="B284" t="s">
        <v>451</v>
      </c>
      <c r="C284" t="s">
        <v>117</v>
      </c>
      <c r="D284" t="s">
        <v>89</v>
      </c>
      <c r="E284" t="s">
        <v>114</v>
      </c>
      <c r="F284" t="s">
        <v>114</v>
      </c>
      <c r="G284">
        <v>142</v>
      </c>
      <c r="H284">
        <v>586</v>
      </c>
      <c r="I284">
        <v>509</v>
      </c>
      <c r="J284">
        <v>65.3</v>
      </c>
      <c r="K284">
        <v>19.5</v>
      </c>
      <c r="L284">
        <v>66.7</v>
      </c>
      <c r="M284">
        <v>6.5</v>
      </c>
      <c r="N284">
        <v>120</v>
      </c>
      <c r="O284">
        <v>75.3</v>
      </c>
      <c r="P284">
        <v>23.8</v>
      </c>
      <c r="Q284">
        <v>1.4</v>
      </c>
      <c r="R284">
        <v>205.1</v>
      </c>
      <c r="S284">
        <v>192.2</v>
      </c>
      <c r="T284">
        <v>65.400000000000006</v>
      </c>
      <c r="U284">
        <v>5.5</v>
      </c>
      <c r="V284">
        <v>4.4000000000000004</v>
      </c>
      <c r="W284">
        <v>2</v>
      </c>
      <c r="X284">
        <v>2.9</v>
      </c>
      <c r="Y284">
        <v>0.23599999999999999</v>
      </c>
      <c r="Z284">
        <v>0.32700000000000001</v>
      </c>
      <c r="AA284">
        <v>0.40300000000000002</v>
      </c>
      <c r="AB284">
        <v>0.73</v>
      </c>
      <c r="AE284" s="134">
        <f t="shared" si="25"/>
        <v>0.40300000000000002</v>
      </c>
      <c r="AF284" s="589">
        <f t="shared" ca="1" si="26"/>
        <v>264</v>
      </c>
      <c r="AG284" s="134">
        <f>(H284*'User Input'!$H$16)+(I284*'User Input'!$H$17)+(N284*'User Input'!$H$15)+(O284*'User Input'!$H$2)+(P284*'User Input'!$H$3)+(Q284*'User Input'!$H$4)+(K284*'User Input'!$H$5)+(L284*'User Input'!$H$6)+(J284*'User Input'!$H$7)+(T284*'User Input'!$H$8)+(S284*'User Input'!$H$9)+(M284*'User Input'!$H$10)+(X284*'User Input'!$H$11)+(V284*'User Input'!$H$13)+(U284*'User Input'!$H$12)+(R284*'User Input'!$H$14)</f>
        <v>316.5</v>
      </c>
      <c r="AH284">
        <f t="shared" si="28"/>
        <v>2.2288732394366195</v>
      </c>
      <c r="AI284" s="209">
        <f t="shared" ca="1" si="27"/>
        <v>159</v>
      </c>
      <c r="AJ284" s="209">
        <f t="shared" ca="1" si="22"/>
        <v>145</v>
      </c>
      <c r="AK284" s="209">
        <f t="shared" ca="1" si="23"/>
        <v>242</v>
      </c>
      <c r="AL284" s="209">
        <f t="shared" ca="1" si="24"/>
        <v>206</v>
      </c>
    </row>
    <row r="285" spans="2:38" x14ac:dyDescent="0.2">
      <c r="B285" t="s">
        <v>487</v>
      </c>
      <c r="C285" t="s">
        <v>715</v>
      </c>
      <c r="D285" t="s">
        <v>89</v>
      </c>
      <c r="E285" t="s">
        <v>116</v>
      </c>
      <c r="F285" t="s">
        <v>116</v>
      </c>
      <c r="G285">
        <v>135</v>
      </c>
      <c r="H285">
        <v>586</v>
      </c>
      <c r="I285">
        <v>511</v>
      </c>
      <c r="J285">
        <v>76.900000000000006</v>
      </c>
      <c r="K285">
        <v>20.399999999999999</v>
      </c>
      <c r="L285">
        <v>78.599999999999994</v>
      </c>
      <c r="M285">
        <v>3.6</v>
      </c>
      <c r="N285">
        <v>145.80000000000001</v>
      </c>
      <c r="O285">
        <v>91.6</v>
      </c>
      <c r="P285">
        <v>32.700000000000003</v>
      </c>
      <c r="Q285">
        <v>1.2</v>
      </c>
      <c r="R285">
        <v>242.1</v>
      </c>
      <c r="S285">
        <v>84.1</v>
      </c>
      <c r="T285">
        <v>56.5</v>
      </c>
      <c r="U285">
        <v>13.2</v>
      </c>
      <c r="V285">
        <v>4.4000000000000004</v>
      </c>
      <c r="W285">
        <v>1</v>
      </c>
      <c r="X285">
        <v>1.5</v>
      </c>
      <c r="Y285">
        <v>0.28599999999999998</v>
      </c>
      <c r="Z285">
        <v>0.36799999999999999</v>
      </c>
      <c r="AA285">
        <v>0.47399999999999998</v>
      </c>
      <c r="AB285">
        <v>0.84199999999999997</v>
      </c>
      <c r="AE285" s="134">
        <f t="shared" si="25"/>
        <v>0.47399999999999998</v>
      </c>
      <c r="AF285" s="589">
        <f t="shared" ca="1" si="26"/>
        <v>50</v>
      </c>
      <c r="AG285" s="134">
        <f>(H285*'User Input'!$H$16)+(I285*'User Input'!$H$17)+(N285*'User Input'!$H$15)+(O285*'User Input'!$H$2)+(P285*'User Input'!$H$3)+(Q285*'User Input'!$H$4)+(K285*'User Input'!$H$5)+(L285*'User Input'!$H$6)+(J285*'User Input'!$H$7)+(T285*'User Input'!$H$8)+(S285*'User Input'!$H$9)+(M285*'User Input'!$H$10)+(X285*'User Input'!$H$11)+(V285*'User Input'!$H$13)+(U285*'User Input'!$H$12)+(R285*'User Input'!$H$14)</f>
        <v>417.84999999999991</v>
      </c>
      <c r="AH285">
        <f t="shared" si="28"/>
        <v>3.0951851851851844</v>
      </c>
      <c r="AI285" s="209">
        <f t="shared" ca="1" si="27"/>
        <v>58</v>
      </c>
      <c r="AJ285" s="209">
        <f t="shared" ca="1" si="22"/>
        <v>8</v>
      </c>
      <c r="AK285" s="209">
        <f t="shared" ca="1" si="23"/>
        <v>39</v>
      </c>
      <c r="AL285" s="209">
        <f t="shared" ca="1" si="24"/>
        <v>23</v>
      </c>
    </row>
    <row r="286" spans="2:38" x14ac:dyDescent="0.2">
      <c r="B286" t="s">
        <v>240</v>
      </c>
      <c r="C286" t="s">
        <v>113</v>
      </c>
      <c r="D286" t="s">
        <v>683</v>
      </c>
      <c r="E286" t="s">
        <v>116</v>
      </c>
      <c r="F286" t="s">
        <v>116</v>
      </c>
      <c r="G286">
        <v>143</v>
      </c>
      <c r="H286">
        <v>585</v>
      </c>
      <c r="I286">
        <v>531</v>
      </c>
      <c r="J286">
        <v>74.2</v>
      </c>
      <c r="K286">
        <v>30.4</v>
      </c>
      <c r="L286">
        <v>89</v>
      </c>
      <c r="M286">
        <v>2.6</v>
      </c>
      <c r="N286">
        <v>138</v>
      </c>
      <c r="O286">
        <v>80.2</v>
      </c>
      <c r="P286">
        <v>26.5</v>
      </c>
      <c r="Q286">
        <v>0.9</v>
      </c>
      <c r="R286">
        <v>257.3</v>
      </c>
      <c r="S286">
        <v>97.1</v>
      </c>
      <c r="T286">
        <v>42.7</v>
      </c>
      <c r="U286">
        <v>5.3</v>
      </c>
      <c r="V286">
        <v>4.3</v>
      </c>
      <c r="W286">
        <v>1.5</v>
      </c>
      <c r="X286">
        <v>1.2</v>
      </c>
      <c r="Y286">
        <v>0.25900000000000001</v>
      </c>
      <c r="Z286">
        <v>0.318</v>
      </c>
      <c r="AA286">
        <v>0.48399999999999999</v>
      </c>
      <c r="AB286">
        <v>0.80300000000000005</v>
      </c>
      <c r="AE286" s="134">
        <f t="shared" si="25"/>
        <v>0.48399999999999999</v>
      </c>
      <c r="AF286" s="589">
        <f t="shared" ca="1" si="26"/>
        <v>38</v>
      </c>
      <c r="AG286" s="134">
        <f>(H286*'User Input'!$H$16)+(I286*'User Input'!$H$17)+(N286*'User Input'!$H$15)+(O286*'User Input'!$H$2)+(P286*'User Input'!$H$3)+(Q286*'User Input'!$H$4)+(K286*'User Input'!$H$5)+(L286*'User Input'!$H$6)+(J286*'User Input'!$H$7)+(T286*'User Input'!$H$8)+(S286*'User Input'!$H$9)+(M286*'User Input'!$H$10)+(X286*'User Input'!$H$11)+(V286*'User Input'!$H$13)+(U286*'User Input'!$H$12)+(R286*'User Input'!$H$14)</f>
        <v>418.84999999999997</v>
      </c>
      <c r="AH286">
        <f t="shared" si="28"/>
        <v>2.9290209790209789</v>
      </c>
      <c r="AI286" s="209">
        <f t="shared" ca="1" si="27"/>
        <v>56</v>
      </c>
      <c r="AJ286" s="209">
        <f t="shared" ca="1" si="22"/>
        <v>234</v>
      </c>
      <c r="AK286" s="209">
        <f t="shared" ca="1" si="23"/>
        <v>27</v>
      </c>
      <c r="AL286" s="209">
        <f t="shared" ca="1" si="24"/>
        <v>43</v>
      </c>
    </row>
    <row r="287" spans="2:38" x14ac:dyDescent="0.2">
      <c r="B287" t="s">
        <v>161</v>
      </c>
      <c r="C287" t="s">
        <v>122</v>
      </c>
      <c r="D287" t="s">
        <v>89</v>
      </c>
      <c r="E287" t="s">
        <v>114</v>
      </c>
      <c r="F287" t="s">
        <v>114</v>
      </c>
      <c r="G287">
        <v>138</v>
      </c>
      <c r="H287">
        <v>584</v>
      </c>
      <c r="I287">
        <v>516</v>
      </c>
      <c r="J287">
        <v>78.400000000000006</v>
      </c>
      <c r="K287">
        <v>27.6</v>
      </c>
      <c r="L287">
        <v>87.3</v>
      </c>
      <c r="M287">
        <v>14.8</v>
      </c>
      <c r="N287">
        <v>142.1</v>
      </c>
      <c r="O287">
        <v>83.2</v>
      </c>
      <c r="P287">
        <v>29.3</v>
      </c>
      <c r="Q287">
        <v>2.1</v>
      </c>
      <c r="R287">
        <v>258.3</v>
      </c>
      <c r="S287">
        <v>115.2</v>
      </c>
      <c r="T287">
        <v>56.9</v>
      </c>
      <c r="U287">
        <v>4.5999999999999996</v>
      </c>
      <c r="V287">
        <v>4.4000000000000004</v>
      </c>
      <c r="W287">
        <v>2.1</v>
      </c>
      <c r="X287">
        <v>6.7</v>
      </c>
      <c r="Y287">
        <v>0.27500000000000002</v>
      </c>
      <c r="Z287">
        <v>0.35</v>
      </c>
      <c r="AA287">
        <v>0.501</v>
      </c>
      <c r="AB287">
        <v>0.85099999999999998</v>
      </c>
      <c r="AE287" s="134">
        <f t="shared" si="25"/>
        <v>0.501</v>
      </c>
      <c r="AF287" s="589">
        <f t="shared" ca="1" si="26"/>
        <v>21</v>
      </c>
      <c r="AG287" s="134">
        <f>(H287*'User Input'!$H$16)+(I287*'User Input'!$H$17)+(N287*'User Input'!$H$15)+(O287*'User Input'!$H$2)+(P287*'User Input'!$H$3)+(Q287*'User Input'!$H$4)+(K287*'User Input'!$H$5)+(L287*'User Input'!$H$6)+(J287*'User Input'!$H$7)+(T287*'User Input'!$H$8)+(S287*'User Input'!$H$9)+(M287*'User Input'!$H$10)+(X287*'User Input'!$H$11)+(V287*'User Input'!$H$13)+(U287*'User Input'!$H$12)+(R287*'User Input'!$H$14)</f>
        <v>446.40000000000003</v>
      </c>
      <c r="AH287">
        <f t="shared" si="28"/>
        <v>3.2347826086956526</v>
      </c>
      <c r="AI287" s="209">
        <f t="shared" ca="1" si="27"/>
        <v>35</v>
      </c>
      <c r="AJ287" s="209">
        <f t="shared" ca="1" si="22"/>
        <v>35</v>
      </c>
      <c r="AK287" s="209">
        <f t="shared" ca="1" si="23"/>
        <v>14</v>
      </c>
      <c r="AL287" s="209">
        <f t="shared" ca="1" si="24"/>
        <v>15</v>
      </c>
    </row>
    <row r="288" spans="2:38" x14ac:dyDescent="0.2">
      <c r="B288" t="s">
        <v>178</v>
      </c>
      <c r="C288" t="s">
        <v>121</v>
      </c>
      <c r="D288" t="s">
        <v>683</v>
      </c>
      <c r="E288" t="s">
        <v>114</v>
      </c>
      <c r="F288" t="s">
        <v>114</v>
      </c>
      <c r="G288">
        <v>136</v>
      </c>
      <c r="H288">
        <v>583</v>
      </c>
      <c r="I288">
        <v>494</v>
      </c>
      <c r="J288">
        <v>78.8</v>
      </c>
      <c r="K288">
        <v>18.5</v>
      </c>
      <c r="L288">
        <v>59.7</v>
      </c>
      <c r="M288">
        <v>6.4</v>
      </c>
      <c r="N288">
        <v>125.7</v>
      </c>
      <c r="O288">
        <v>82.9</v>
      </c>
      <c r="P288">
        <v>23.1</v>
      </c>
      <c r="Q288">
        <v>1.2</v>
      </c>
      <c r="R288">
        <v>206.6</v>
      </c>
      <c r="S288">
        <v>133.9</v>
      </c>
      <c r="T288">
        <v>72.5</v>
      </c>
      <c r="U288">
        <v>8.1</v>
      </c>
      <c r="V288">
        <v>3.9</v>
      </c>
      <c r="W288">
        <v>4.8</v>
      </c>
      <c r="X288">
        <v>2.5</v>
      </c>
      <c r="Y288">
        <v>0.254</v>
      </c>
      <c r="Z288">
        <v>0.35599999999999998</v>
      </c>
      <c r="AA288">
        <v>0.41799999999999998</v>
      </c>
      <c r="AB288">
        <v>0.77500000000000002</v>
      </c>
      <c r="AE288" s="134">
        <f t="shared" si="25"/>
        <v>0.41799999999999998</v>
      </c>
      <c r="AF288" s="589">
        <f t="shared" ca="1" si="26"/>
        <v>201</v>
      </c>
      <c r="AG288" s="134">
        <f>(H288*'User Input'!$H$16)+(I288*'User Input'!$H$17)+(N288*'User Input'!$H$15)+(O288*'User Input'!$H$2)+(P288*'User Input'!$H$3)+(Q288*'User Input'!$H$4)+(K288*'User Input'!$H$5)+(L288*'User Input'!$H$6)+(J288*'User Input'!$H$7)+(T288*'User Input'!$H$8)+(S288*'User Input'!$H$9)+(M288*'User Input'!$H$10)+(X288*'User Input'!$H$11)+(V288*'User Input'!$H$13)+(U288*'User Input'!$H$12)+(R288*'User Input'!$H$14)</f>
        <v>361.05000000000007</v>
      </c>
      <c r="AH288">
        <f t="shared" si="28"/>
        <v>2.6547794117647063</v>
      </c>
      <c r="AI288" s="209">
        <f t="shared" ca="1" si="27"/>
        <v>109</v>
      </c>
      <c r="AJ288" s="209">
        <f t="shared" ca="1" si="22"/>
        <v>27</v>
      </c>
      <c r="AK288" s="209">
        <f t="shared" ca="1" si="23"/>
        <v>181</v>
      </c>
      <c r="AL288" s="209">
        <f t="shared" ca="1" si="24"/>
        <v>92</v>
      </c>
    </row>
    <row r="289" spans="2:38" x14ac:dyDescent="0.2">
      <c r="B289" t="s">
        <v>322</v>
      </c>
      <c r="C289" t="s">
        <v>8</v>
      </c>
      <c r="D289" t="s">
        <v>683</v>
      </c>
      <c r="E289" t="s">
        <v>114</v>
      </c>
      <c r="F289" t="s">
        <v>114</v>
      </c>
      <c r="G289">
        <v>141</v>
      </c>
      <c r="H289">
        <v>582</v>
      </c>
      <c r="I289">
        <v>540</v>
      </c>
      <c r="J289">
        <v>69.400000000000006</v>
      </c>
      <c r="K289">
        <v>19.899999999999999</v>
      </c>
      <c r="L289">
        <v>73.099999999999994</v>
      </c>
      <c r="M289">
        <v>6.1</v>
      </c>
      <c r="N289">
        <v>147.6</v>
      </c>
      <c r="O289">
        <v>91.1</v>
      </c>
      <c r="P289">
        <v>32.4</v>
      </c>
      <c r="Q289">
        <v>4.2</v>
      </c>
      <c r="R289">
        <v>248</v>
      </c>
      <c r="S289">
        <v>115.5</v>
      </c>
      <c r="T289">
        <v>30.3</v>
      </c>
      <c r="U289">
        <v>4.3</v>
      </c>
      <c r="V289">
        <v>4.3</v>
      </c>
      <c r="W289">
        <v>3.1</v>
      </c>
      <c r="X289">
        <v>2.9</v>
      </c>
      <c r="Y289">
        <v>0.27300000000000002</v>
      </c>
      <c r="Z289">
        <v>0.314</v>
      </c>
      <c r="AA289">
        <v>0.45900000000000002</v>
      </c>
      <c r="AB289">
        <v>0.77300000000000002</v>
      </c>
      <c r="AE289" s="134">
        <f t="shared" si="25"/>
        <v>0.45900000000000002</v>
      </c>
      <c r="AF289" s="589">
        <f t="shared" ca="1" si="26"/>
        <v>75</v>
      </c>
      <c r="AG289" s="134">
        <f>(H289*'User Input'!$H$16)+(I289*'User Input'!$H$17)+(N289*'User Input'!$H$15)+(O289*'User Input'!$H$2)+(P289*'User Input'!$H$3)+(Q289*'User Input'!$H$4)+(K289*'User Input'!$H$5)+(L289*'User Input'!$H$6)+(J289*'User Input'!$H$7)+(T289*'User Input'!$H$8)+(S289*'User Input'!$H$9)+(M289*'User Input'!$H$10)+(X289*'User Input'!$H$11)+(V289*'User Input'!$H$13)+(U289*'User Input'!$H$12)+(R289*'User Input'!$H$14)</f>
        <v>372.44999999999993</v>
      </c>
      <c r="AH289">
        <f t="shared" si="28"/>
        <v>2.6414893617021273</v>
      </c>
      <c r="AI289" s="209">
        <f t="shared" ca="1" si="27"/>
        <v>95</v>
      </c>
      <c r="AJ289" s="209">
        <f t="shared" ca="1" si="22"/>
        <v>267</v>
      </c>
      <c r="AK289" s="209">
        <f t="shared" ca="1" si="23"/>
        <v>59</v>
      </c>
      <c r="AL289" s="209">
        <f t="shared" ca="1" si="24"/>
        <v>101</v>
      </c>
    </row>
    <row r="290" spans="2:38" x14ac:dyDescent="0.2">
      <c r="B290" t="s">
        <v>483</v>
      </c>
      <c r="C290" t="s">
        <v>810</v>
      </c>
      <c r="D290" t="s">
        <v>89</v>
      </c>
      <c r="E290" t="s">
        <v>110</v>
      </c>
      <c r="F290" t="s">
        <v>110</v>
      </c>
      <c r="G290">
        <v>146</v>
      </c>
      <c r="H290">
        <v>581</v>
      </c>
      <c r="I290">
        <v>545</v>
      </c>
      <c r="J290">
        <v>62.6</v>
      </c>
      <c r="K290">
        <v>15.6</v>
      </c>
      <c r="L290">
        <v>61.5</v>
      </c>
      <c r="M290">
        <v>19.600000000000001</v>
      </c>
      <c r="N290">
        <v>137.80000000000001</v>
      </c>
      <c r="O290">
        <v>93</v>
      </c>
      <c r="P290">
        <v>26.2</v>
      </c>
      <c r="Q290">
        <v>2.9</v>
      </c>
      <c r="R290">
        <v>216.8</v>
      </c>
      <c r="S290">
        <v>143.4</v>
      </c>
      <c r="T290">
        <v>24.4</v>
      </c>
      <c r="U290">
        <v>3.5</v>
      </c>
      <c r="V290">
        <v>4.2</v>
      </c>
      <c r="W290">
        <v>3.6</v>
      </c>
      <c r="X290">
        <v>6.8</v>
      </c>
      <c r="Y290">
        <v>0.252</v>
      </c>
      <c r="Z290">
        <v>0.28699999999999998</v>
      </c>
      <c r="AA290">
        <v>0.39800000000000002</v>
      </c>
      <c r="AB290">
        <v>0.68500000000000005</v>
      </c>
      <c r="AE290" s="134">
        <f t="shared" si="25"/>
        <v>0.39800000000000002</v>
      </c>
      <c r="AF290" s="589">
        <f t="shared" ca="1" si="26"/>
        <v>282</v>
      </c>
      <c r="AG290" s="134">
        <f>(H290*'User Input'!$H$16)+(I290*'User Input'!$H$17)+(N290*'User Input'!$H$15)+(O290*'User Input'!$H$2)+(P290*'User Input'!$H$3)+(Q290*'User Input'!$H$4)+(K290*'User Input'!$H$5)+(L290*'User Input'!$H$6)+(J290*'User Input'!$H$7)+(T290*'User Input'!$H$8)+(S290*'User Input'!$H$9)+(M290*'User Input'!$H$10)+(X290*'User Input'!$H$11)+(V290*'User Input'!$H$13)+(U290*'User Input'!$H$12)+(R290*'User Input'!$H$14)</f>
        <v>325.7</v>
      </c>
      <c r="AH290">
        <f t="shared" si="28"/>
        <v>2.2308219178082189</v>
      </c>
      <c r="AI290" s="209">
        <f t="shared" ca="1" si="27"/>
        <v>152</v>
      </c>
      <c r="AJ290" s="209">
        <f t="shared" ca="1" si="22"/>
        <v>506</v>
      </c>
      <c r="AK290" s="209">
        <f t="shared" ca="1" si="23"/>
        <v>260</v>
      </c>
      <c r="AL290" s="209">
        <f t="shared" ca="1" si="24"/>
        <v>361</v>
      </c>
    </row>
    <row r="291" spans="2:38" x14ac:dyDescent="0.2">
      <c r="B291" t="s">
        <v>3432</v>
      </c>
      <c r="C291" t="s">
        <v>119</v>
      </c>
      <c r="D291" t="s">
        <v>106</v>
      </c>
      <c r="E291" t="s">
        <v>114</v>
      </c>
      <c r="F291" t="s">
        <v>114</v>
      </c>
      <c r="G291">
        <v>138</v>
      </c>
      <c r="H291">
        <v>581</v>
      </c>
      <c r="I291">
        <v>527</v>
      </c>
      <c r="J291">
        <v>69.400000000000006</v>
      </c>
      <c r="K291">
        <v>15.2</v>
      </c>
      <c r="L291">
        <v>56.7</v>
      </c>
      <c r="M291">
        <v>15.2</v>
      </c>
      <c r="N291">
        <v>135.69999999999999</v>
      </c>
      <c r="O291">
        <v>89.4</v>
      </c>
      <c r="P291">
        <v>27.5</v>
      </c>
      <c r="Q291">
        <v>3.6</v>
      </c>
      <c r="R291">
        <v>216.1</v>
      </c>
      <c r="S291">
        <v>97.8</v>
      </c>
      <c r="T291">
        <v>40.700000000000003</v>
      </c>
      <c r="U291">
        <v>4.3</v>
      </c>
      <c r="V291">
        <v>3.9</v>
      </c>
      <c r="W291">
        <v>5</v>
      </c>
      <c r="X291">
        <v>5.5</v>
      </c>
      <c r="Y291">
        <v>0.25700000000000001</v>
      </c>
      <c r="Z291">
        <v>0.314</v>
      </c>
      <c r="AA291">
        <v>0.41</v>
      </c>
      <c r="AB291">
        <v>0.72399999999999998</v>
      </c>
      <c r="AE291" s="134">
        <f t="shared" si="25"/>
        <v>0.41</v>
      </c>
      <c r="AF291" s="589">
        <f t="shared" ca="1" si="26"/>
        <v>224</v>
      </c>
      <c r="AG291" s="134">
        <f>(H291*'User Input'!$H$16)+(I291*'User Input'!$H$17)+(N291*'User Input'!$H$15)+(O291*'User Input'!$H$2)+(P291*'User Input'!$H$3)+(Q291*'User Input'!$H$4)+(K291*'User Input'!$H$5)+(L291*'User Input'!$H$6)+(J291*'User Input'!$H$7)+(T291*'User Input'!$H$8)+(S291*'User Input'!$H$9)+(M291*'User Input'!$H$10)+(X291*'User Input'!$H$11)+(V291*'User Input'!$H$13)+(U291*'User Input'!$H$12)+(R291*'User Input'!$H$14)</f>
        <v>358.8</v>
      </c>
      <c r="AH291">
        <f t="shared" si="28"/>
        <v>2.6</v>
      </c>
      <c r="AI291" s="209">
        <f t="shared" ca="1" si="27"/>
        <v>113</v>
      </c>
      <c r="AJ291" s="209">
        <f t="shared" ca="1" si="22"/>
        <v>267</v>
      </c>
      <c r="AK291" s="209">
        <f t="shared" ca="1" si="23"/>
        <v>203</v>
      </c>
      <c r="AL291" s="209">
        <f t="shared" ca="1" si="24"/>
        <v>228</v>
      </c>
    </row>
    <row r="292" spans="2:38" x14ac:dyDescent="0.2">
      <c r="B292" t="s">
        <v>2542</v>
      </c>
      <c r="C292" t="s">
        <v>810</v>
      </c>
      <c r="D292" t="s">
        <v>106</v>
      </c>
      <c r="E292" t="s">
        <v>116</v>
      </c>
      <c r="F292" t="s">
        <v>427</v>
      </c>
      <c r="G292">
        <v>142</v>
      </c>
      <c r="H292">
        <v>580</v>
      </c>
      <c r="I292">
        <v>526</v>
      </c>
      <c r="J292">
        <v>60.7</v>
      </c>
      <c r="K292">
        <v>10.8</v>
      </c>
      <c r="L292">
        <v>56.5</v>
      </c>
      <c r="M292">
        <v>11.3</v>
      </c>
      <c r="N292">
        <v>128.1</v>
      </c>
      <c r="O292">
        <v>85.8</v>
      </c>
      <c r="P292">
        <v>25.3</v>
      </c>
      <c r="Q292">
        <v>6.1</v>
      </c>
      <c r="R292">
        <v>198</v>
      </c>
      <c r="S292">
        <v>122.2</v>
      </c>
      <c r="T292">
        <v>40.1</v>
      </c>
      <c r="U292">
        <v>5.9</v>
      </c>
      <c r="V292">
        <v>4.3</v>
      </c>
      <c r="W292">
        <v>3.7</v>
      </c>
      <c r="X292">
        <v>5.4</v>
      </c>
      <c r="Y292">
        <v>0.24399999999999999</v>
      </c>
      <c r="Z292">
        <v>0.30199999999999999</v>
      </c>
      <c r="AA292">
        <v>0.377</v>
      </c>
      <c r="AB292">
        <v>0.67900000000000005</v>
      </c>
      <c r="AE292" s="134">
        <f t="shared" si="25"/>
        <v>0.377</v>
      </c>
      <c r="AF292" s="589">
        <f t="shared" ca="1" si="26"/>
        <v>403</v>
      </c>
      <c r="AG292" s="134">
        <f>(H292*'User Input'!$H$16)+(I292*'User Input'!$H$17)+(N292*'User Input'!$H$15)+(O292*'User Input'!$H$2)+(P292*'User Input'!$H$3)+(Q292*'User Input'!$H$4)+(K292*'User Input'!$H$5)+(L292*'User Input'!$H$6)+(J292*'User Input'!$H$7)+(T292*'User Input'!$H$8)+(S292*'User Input'!$H$9)+(M292*'User Input'!$H$10)+(X292*'User Input'!$H$11)+(V292*'User Input'!$H$13)+(U292*'User Input'!$H$12)+(R292*'User Input'!$H$14)</f>
        <v>311.3</v>
      </c>
      <c r="AH292">
        <f t="shared" si="28"/>
        <v>2.1922535211267609</v>
      </c>
      <c r="AI292" s="209">
        <f t="shared" ca="1" si="27"/>
        <v>162</v>
      </c>
      <c r="AJ292" s="209">
        <f t="shared" ca="1" si="22"/>
        <v>387</v>
      </c>
      <c r="AK292" s="209">
        <f t="shared" ca="1" si="23"/>
        <v>380</v>
      </c>
      <c r="AL292" s="209">
        <f t="shared" ca="1" si="24"/>
        <v>390</v>
      </c>
    </row>
    <row r="293" spans="2:38" x14ac:dyDescent="0.2">
      <c r="B293" t="s">
        <v>272</v>
      </c>
      <c r="C293" t="s">
        <v>718</v>
      </c>
      <c r="D293" t="s">
        <v>106</v>
      </c>
      <c r="E293" t="s">
        <v>118</v>
      </c>
      <c r="F293" t="s">
        <v>427</v>
      </c>
      <c r="G293">
        <v>137</v>
      </c>
      <c r="H293">
        <v>580</v>
      </c>
      <c r="I293">
        <v>509</v>
      </c>
      <c r="J293">
        <v>67.099999999999994</v>
      </c>
      <c r="K293">
        <v>15.3</v>
      </c>
      <c r="L293">
        <v>57.6</v>
      </c>
      <c r="M293">
        <v>0.8</v>
      </c>
      <c r="N293">
        <v>123.6</v>
      </c>
      <c r="O293">
        <v>78.900000000000006</v>
      </c>
      <c r="P293">
        <v>28.3</v>
      </c>
      <c r="Q293">
        <v>1.1000000000000001</v>
      </c>
      <c r="R293">
        <v>200</v>
      </c>
      <c r="S293">
        <v>110.1</v>
      </c>
      <c r="T293">
        <v>61.5</v>
      </c>
      <c r="U293">
        <v>3.3</v>
      </c>
      <c r="V293">
        <v>4.2</v>
      </c>
      <c r="W293">
        <v>2.7</v>
      </c>
      <c r="X293">
        <v>0.4</v>
      </c>
      <c r="Y293">
        <v>0.24299999999999999</v>
      </c>
      <c r="Z293">
        <v>0.32600000000000001</v>
      </c>
      <c r="AA293">
        <v>0.39400000000000002</v>
      </c>
      <c r="AB293">
        <v>0.72</v>
      </c>
      <c r="AE293" s="134">
        <f t="shared" si="25"/>
        <v>0.39400000000000002</v>
      </c>
      <c r="AF293" s="589">
        <f t="shared" ca="1" si="26"/>
        <v>304</v>
      </c>
      <c r="AG293" s="134">
        <f>(H293*'User Input'!$H$16)+(I293*'User Input'!$H$17)+(N293*'User Input'!$H$15)+(O293*'User Input'!$H$2)+(P293*'User Input'!$H$3)+(Q293*'User Input'!$H$4)+(K293*'User Input'!$H$5)+(L293*'User Input'!$H$6)+(J293*'User Input'!$H$7)+(T293*'User Input'!$H$8)+(S293*'User Input'!$H$9)+(M293*'User Input'!$H$10)+(X293*'User Input'!$H$11)+(V293*'User Input'!$H$13)+(U293*'User Input'!$H$12)+(R293*'User Input'!$H$14)</f>
        <v>332.35000000000008</v>
      </c>
      <c r="AH293">
        <f t="shared" si="28"/>
        <v>2.4259124087591246</v>
      </c>
      <c r="AI293" s="209">
        <f t="shared" ca="1" si="27"/>
        <v>143</v>
      </c>
      <c r="AJ293" s="209">
        <f t="shared" ca="1" si="22"/>
        <v>153</v>
      </c>
      <c r="AK293" s="209">
        <f t="shared" ca="1" si="23"/>
        <v>282</v>
      </c>
      <c r="AL293" s="209">
        <f t="shared" ca="1" si="24"/>
        <v>235</v>
      </c>
    </row>
    <row r="294" spans="2:38" x14ac:dyDescent="0.2">
      <c r="B294" t="s">
        <v>499</v>
      </c>
      <c r="C294" t="s">
        <v>2</v>
      </c>
      <c r="D294" t="s">
        <v>683</v>
      </c>
      <c r="E294" t="s">
        <v>114</v>
      </c>
      <c r="F294" t="s">
        <v>114</v>
      </c>
      <c r="G294">
        <v>136</v>
      </c>
      <c r="H294">
        <v>578</v>
      </c>
      <c r="I294">
        <v>518</v>
      </c>
      <c r="J294">
        <v>66.3</v>
      </c>
      <c r="K294">
        <v>14.9</v>
      </c>
      <c r="L294">
        <v>59.9</v>
      </c>
      <c r="M294">
        <v>17.5</v>
      </c>
      <c r="N294">
        <v>123.5</v>
      </c>
      <c r="O294">
        <v>78.8</v>
      </c>
      <c r="P294">
        <v>22.2</v>
      </c>
      <c r="Q294">
        <v>7.7</v>
      </c>
      <c r="R294">
        <v>205.5</v>
      </c>
      <c r="S294">
        <v>134.69999999999999</v>
      </c>
      <c r="T294">
        <v>45.3</v>
      </c>
      <c r="U294">
        <v>7.4</v>
      </c>
      <c r="V294">
        <v>4</v>
      </c>
      <c r="W294">
        <v>3.9</v>
      </c>
      <c r="X294">
        <v>6.3</v>
      </c>
      <c r="Y294">
        <v>0.23799999999999999</v>
      </c>
      <c r="Z294">
        <v>0.307</v>
      </c>
      <c r="AA294">
        <v>0.39700000000000002</v>
      </c>
      <c r="AB294">
        <v>0.70299999999999996</v>
      </c>
      <c r="AE294" s="134">
        <f t="shared" si="25"/>
        <v>0.39700000000000002</v>
      </c>
      <c r="AF294" s="589">
        <f t="shared" ca="1" si="26"/>
        <v>290</v>
      </c>
      <c r="AG294" s="134">
        <f>(H294*'User Input'!$H$16)+(I294*'User Input'!$H$17)+(N294*'User Input'!$H$15)+(O294*'User Input'!$H$2)+(P294*'User Input'!$H$3)+(Q294*'User Input'!$H$4)+(K294*'User Input'!$H$5)+(L294*'User Input'!$H$6)+(J294*'User Input'!$H$7)+(T294*'User Input'!$H$8)+(S294*'User Input'!$H$9)+(M294*'User Input'!$H$10)+(X294*'User Input'!$H$11)+(V294*'User Input'!$H$13)+(U294*'User Input'!$H$12)+(R294*'User Input'!$H$14)</f>
        <v>338.74999999999994</v>
      </c>
      <c r="AH294">
        <f t="shared" si="28"/>
        <v>2.4908088235294112</v>
      </c>
      <c r="AI294" s="209">
        <f t="shared" ca="1" si="27"/>
        <v>135</v>
      </c>
      <c r="AJ294" s="209">
        <f t="shared" ca="1" si="22"/>
        <v>334</v>
      </c>
      <c r="AK294" s="209">
        <f t="shared" ca="1" si="23"/>
        <v>268</v>
      </c>
      <c r="AL294" s="209">
        <f t="shared" ca="1" si="24"/>
        <v>296</v>
      </c>
    </row>
    <row r="295" spans="2:38" x14ac:dyDescent="0.2">
      <c r="B295" t="s">
        <v>185</v>
      </c>
      <c r="C295" t="s">
        <v>141</v>
      </c>
      <c r="D295" t="s">
        <v>89</v>
      </c>
      <c r="E295" t="s">
        <v>428</v>
      </c>
      <c r="F295" t="s">
        <v>428</v>
      </c>
      <c r="G295">
        <v>137</v>
      </c>
      <c r="H295">
        <v>576</v>
      </c>
      <c r="I295">
        <v>508</v>
      </c>
      <c r="J295">
        <v>71.2</v>
      </c>
      <c r="K295">
        <v>22.6</v>
      </c>
      <c r="L295">
        <v>69.900000000000006</v>
      </c>
      <c r="M295">
        <v>16.7</v>
      </c>
      <c r="N295">
        <v>122</v>
      </c>
      <c r="O295">
        <v>70.900000000000006</v>
      </c>
      <c r="P295">
        <v>26.6</v>
      </c>
      <c r="Q295">
        <v>1.9</v>
      </c>
      <c r="R295">
        <v>220.4</v>
      </c>
      <c r="S295">
        <v>153.1</v>
      </c>
      <c r="T295">
        <v>57.7</v>
      </c>
      <c r="U295">
        <v>4.0999999999999996</v>
      </c>
      <c r="V295">
        <v>4.3</v>
      </c>
      <c r="W295">
        <v>2.1</v>
      </c>
      <c r="X295">
        <v>5.6</v>
      </c>
      <c r="Y295">
        <v>0.24</v>
      </c>
      <c r="Z295">
        <v>0.32</v>
      </c>
      <c r="AA295">
        <v>0.434</v>
      </c>
      <c r="AB295">
        <v>0.754</v>
      </c>
      <c r="AE295" s="134">
        <f t="shared" si="25"/>
        <v>0.434</v>
      </c>
      <c r="AF295" s="589">
        <f t="shared" ca="1" si="26"/>
        <v>147</v>
      </c>
      <c r="AG295" s="134">
        <f>(H295*'User Input'!$H$16)+(I295*'User Input'!$H$17)+(N295*'User Input'!$H$15)+(O295*'User Input'!$H$2)+(P295*'User Input'!$H$3)+(Q295*'User Input'!$H$4)+(K295*'User Input'!$H$5)+(L295*'User Input'!$H$6)+(J295*'User Input'!$H$7)+(T295*'User Input'!$H$8)+(S295*'User Input'!$H$9)+(M295*'User Input'!$H$10)+(X295*'User Input'!$H$11)+(V295*'User Input'!$H$13)+(U295*'User Input'!$H$12)+(R295*'User Input'!$H$14)</f>
        <v>370.24999999999994</v>
      </c>
      <c r="AH295">
        <f t="shared" si="28"/>
        <v>2.7025547445255471</v>
      </c>
      <c r="AI295" s="209">
        <f t="shared" ca="1" si="27"/>
        <v>98</v>
      </c>
      <c r="AJ295" s="209">
        <f t="shared" ca="1" si="22"/>
        <v>209</v>
      </c>
      <c r="AK295" s="209">
        <f t="shared" ca="1" si="23"/>
        <v>128</v>
      </c>
      <c r="AL295" s="209">
        <f t="shared" ca="1" si="24"/>
        <v>139</v>
      </c>
    </row>
    <row r="296" spans="2:38" x14ac:dyDescent="0.2">
      <c r="B296" t="s">
        <v>282</v>
      </c>
      <c r="C296" t="s">
        <v>714</v>
      </c>
      <c r="D296" t="s">
        <v>683</v>
      </c>
      <c r="E296" t="s">
        <v>114</v>
      </c>
      <c r="F296" t="s">
        <v>114</v>
      </c>
      <c r="G296">
        <v>131</v>
      </c>
      <c r="H296">
        <v>576</v>
      </c>
      <c r="I296">
        <v>500</v>
      </c>
      <c r="J296">
        <v>74.2</v>
      </c>
      <c r="K296">
        <v>10</v>
      </c>
      <c r="L296">
        <v>52.7</v>
      </c>
      <c r="M296">
        <v>10.6</v>
      </c>
      <c r="N296">
        <v>141.4</v>
      </c>
      <c r="O296">
        <v>100.1</v>
      </c>
      <c r="P296">
        <v>28.9</v>
      </c>
      <c r="Q296">
        <v>2.4</v>
      </c>
      <c r="R296">
        <v>205.1</v>
      </c>
      <c r="S296">
        <v>101.9</v>
      </c>
      <c r="T296">
        <v>56.2</v>
      </c>
      <c r="U296">
        <v>11</v>
      </c>
      <c r="V296">
        <v>3.8</v>
      </c>
      <c r="W296">
        <v>4.5</v>
      </c>
      <c r="X296">
        <v>4</v>
      </c>
      <c r="Y296">
        <v>0.28299999999999997</v>
      </c>
      <c r="Z296">
        <v>0.36499999999999999</v>
      </c>
      <c r="AA296">
        <v>0.41</v>
      </c>
      <c r="AB296">
        <v>0.77500000000000002</v>
      </c>
      <c r="AE296" s="134">
        <f t="shared" si="25"/>
        <v>0.41</v>
      </c>
      <c r="AF296" s="589">
        <f t="shared" ca="1" si="26"/>
        <v>224</v>
      </c>
      <c r="AG296" s="134">
        <f>(H296*'User Input'!$H$16)+(I296*'User Input'!$H$17)+(N296*'User Input'!$H$15)+(O296*'User Input'!$H$2)+(P296*'User Input'!$H$3)+(Q296*'User Input'!$H$4)+(K296*'User Input'!$H$5)+(L296*'User Input'!$H$6)+(J296*'User Input'!$H$7)+(T296*'User Input'!$H$8)+(S296*'User Input'!$H$9)+(M296*'User Input'!$H$10)+(X296*'User Input'!$H$11)+(V296*'User Input'!$H$13)+(U296*'User Input'!$H$12)+(R296*'User Input'!$H$14)</f>
        <v>354.44999999999993</v>
      </c>
      <c r="AH296">
        <f t="shared" si="28"/>
        <v>2.705725190839694</v>
      </c>
      <c r="AI296" s="209">
        <f t="shared" ca="1" si="27"/>
        <v>118</v>
      </c>
      <c r="AJ296" s="209">
        <f t="shared" ca="1" si="22"/>
        <v>13</v>
      </c>
      <c r="AK296" s="209">
        <f t="shared" ca="1" si="23"/>
        <v>203</v>
      </c>
      <c r="AL296" s="209">
        <f t="shared" ca="1" si="24"/>
        <v>92</v>
      </c>
    </row>
    <row r="297" spans="2:38" x14ac:dyDescent="0.2">
      <c r="B297" t="s">
        <v>3425</v>
      </c>
      <c r="C297" t="s">
        <v>133</v>
      </c>
      <c r="D297" t="s">
        <v>106</v>
      </c>
      <c r="E297" t="s">
        <v>110</v>
      </c>
      <c r="F297" t="s">
        <v>429</v>
      </c>
      <c r="G297">
        <v>139</v>
      </c>
      <c r="H297">
        <v>576</v>
      </c>
      <c r="I297">
        <v>537</v>
      </c>
      <c r="J297">
        <v>71.3</v>
      </c>
      <c r="K297">
        <v>20.2</v>
      </c>
      <c r="L297">
        <v>67.8</v>
      </c>
      <c r="M297">
        <v>39.9</v>
      </c>
      <c r="N297">
        <v>135.69999999999999</v>
      </c>
      <c r="O297">
        <v>83.6</v>
      </c>
      <c r="P297">
        <v>26.1</v>
      </c>
      <c r="Q297">
        <v>5.7</v>
      </c>
      <c r="R297">
        <v>234</v>
      </c>
      <c r="S297">
        <v>145.80000000000001</v>
      </c>
      <c r="T297">
        <v>28.5</v>
      </c>
      <c r="U297">
        <v>3.3</v>
      </c>
      <c r="V297">
        <v>4.0999999999999996</v>
      </c>
      <c r="W297">
        <v>3.7</v>
      </c>
      <c r="X297">
        <v>12.4</v>
      </c>
      <c r="Y297">
        <v>0.253</v>
      </c>
      <c r="Z297">
        <v>0.29199999999999998</v>
      </c>
      <c r="AA297">
        <v>0.436</v>
      </c>
      <c r="AB297">
        <v>0.72799999999999998</v>
      </c>
      <c r="AE297" s="134">
        <f t="shared" si="25"/>
        <v>0.436</v>
      </c>
      <c r="AF297" s="589">
        <f t="shared" ca="1" si="26"/>
        <v>139</v>
      </c>
      <c r="AG297" s="134">
        <f>(H297*'User Input'!$H$16)+(I297*'User Input'!$H$17)+(N297*'User Input'!$H$15)+(O297*'User Input'!$H$2)+(P297*'User Input'!$H$3)+(Q297*'User Input'!$H$4)+(K297*'User Input'!$H$5)+(L297*'User Input'!$H$6)+(J297*'User Input'!$H$7)+(T297*'User Input'!$H$8)+(S297*'User Input'!$H$9)+(M297*'User Input'!$H$10)+(X297*'User Input'!$H$11)+(V297*'User Input'!$H$13)+(U297*'User Input'!$H$12)+(R297*'User Input'!$H$14)</f>
        <v>395.8</v>
      </c>
      <c r="AH297">
        <f t="shared" si="28"/>
        <v>2.8474820143884894</v>
      </c>
      <c r="AI297" s="209">
        <f t="shared" ca="1" si="27"/>
        <v>71</v>
      </c>
      <c r="AJ297" s="209">
        <f t="shared" ca="1" si="22"/>
        <v>477</v>
      </c>
      <c r="AK297" s="209">
        <f t="shared" ca="1" si="23"/>
        <v>120</v>
      </c>
      <c r="AL297" s="209">
        <f t="shared" ca="1" si="24"/>
        <v>210</v>
      </c>
    </row>
    <row r="298" spans="2:38" x14ac:dyDescent="0.2">
      <c r="B298" t="s">
        <v>747</v>
      </c>
      <c r="C298" t="s">
        <v>120</v>
      </c>
      <c r="D298" t="s">
        <v>683</v>
      </c>
      <c r="E298" t="s">
        <v>114</v>
      </c>
      <c r="F298" t="s">
        <v>114</v>
      </c>
      <c r="G298">
        <v>133</v>
      </c>
      <c r="H298">
        <v>575</v>
      </c>
      <c r="I298">
        <v>526</v>
      </c>
      <c r="J298">
        <v>71.5</v>
      </c>
      <c r="K298">
        <v>21.8</v>
      </c>
      <c r="L298">
        <v>79.5</v>
      </c>
      <c r="M298">
        <v>10.7</v>
      </c>
      <c r="N298">
        <v>141.30000000000001</v>
      </c>
      <c r="O298">
        <v>87.8</v>
      </c>
      <c r="P298">
        <v>27.3</v>
      </c>
      <c r="Q298">
        <v>4.5</v>
      </c>
      <c r="R298">
        <v>243</v>
      </c>
      <c r="S298">
        <v>138.4</v>
      </c>
      <c r="T298">
        <v>39.200000000000003</v>
      </c>
      <c r="U298">
        <v>3.6</v>
      </c>
      <c r="V298">
        <v>4.4000000000000004</v>
      </c>
      <c r="W298">
        <v>1.9</v>
      </c>
      <c r="X298">
        <v>4.7</v>
      </c>
      <c r="Y298">
        <v>0.26900000000000002</v>
      </c>
      <c r="Z298">
        <v>0.32100000000000001</v>
      </c>
      <c r="AA298">
        <v>0.46200000000000002</v>
      </c>
      <c r="AB298">
        <v>0.78400000000000003</v>
      </c>
      <c r="AE298" s="134">
        <f t="shared" si="25"/>
        <v>0.46200000000000002</v>
      </c>
      <c r="AF298" s="589">
        <f t="shared" ca="1" si="26"/>
        <v>69</v>
      </c>
      <c r="AG298" s="134">
        <f>(H298*'User Input'!$H$16)+(I298*'User Input'!$H$17)+(N298*'User Input'!$H$15)+(O298*'User Input'!$H$2)+(P298*'User Input'!$H$3)+(Q298*'User Input'!$H$4)+(K298*'User Input'!$H$5)+(L298*'User Input'!$H$6)+(J298*'User Input'!$H$7)+(T298*'User Input'!$H$8)+(S298*'User Input'!$H$9)+(M298*'User Input'!$H$10)+(X298*'User Input'!$H$11)+(V298*'User Input'!$H$13)+(U298*'User Input'!$H$12)+(R298*'User Input'!$H$14)</f>
        <v>380.8</v>
      </c>
      <c r="AH298">
        <f t="shared" si="28"/>
        <v>2.8631578947368421</v>
      </c>
      <c r="AI298" s="209">
        <f t="shared" ca="1" si="27"/>
        <v>88</v>
      </c>
      <c r="AJ298" s="209">
        <f t="shared" ca="1" si="22"/>
        <v>196</v>
      </c>
      <c r="AK298" s="209">
        <f t="shared" ca="1" si="23"/>
        <v>56</v>
      </c>
      <c r="AL298" s="209">
        <f t="shared" ca="1" si="24"/>
        <v>71</v>
      </c>
    </row>
    <row r="299" spans="2:38" x14ac:dyDescent="0.2">
      <c r="B299" t="s">
        <v>160</v>
      </c>
      <c r="C299" t="s">
        <v>117</v>
      </c>
      <c r="D299" t="s">
        <v>89</v>
      </c>
      <c r="E299" t="s">
        <v>112</v>
      </c>
      <c r="F299" t="s">
        <v>112</v>
      </c>
      <c r="G299">
        <v>137</v>
      </c>
      <c r="H299">
        <v>575</v>
      </c>
      <c r="I299">
        <v>493</v>
      </c>
      <c r="J299">
        <v>73.900000000000006</v>
      </c>
      <c r="K299">
        <v>30</v>
      </c>
      <c r="L299">
        <v>84.6</v>
      </c>
      <c r="M299">
        <v>1.7</v>
      </c>
      <c r="N299">
        <v>117.3</v>
      </c>
      <c r="O299">
        <v>67.099999999999994</v>
      </c>
      <c r="P299">
        <v>19</v>
      </c>
      <c r="Q299">
        <v>1.2</v>
      </c>
      <c r="R299">
        <v>228.6</v>
      </c>
      <c r="S299">
        <v>131.1</v>
      </c>
      <c r="T299">
        <v>71.3</v>
      </c>
      <c r="U299">
        <v>5.5</v>
      </c>
      <c r="V299">
        <v>4</v>
      </c>
      <c r="W299">
        <v>0.8</v>
      </c>
      <c r="X299">
        <v>0.8</v>
      </c>
      <c r="Y299">
        <v>0.23799999999999999</v>
      </c>
      <c r="Z299">
        <v>0.33800000000000002</v>
      </c>
      <c r="AA299">
        <v>0.46300000000000002</v>
      </c>
      <c r="AB299">
        <v>0.80100000000000005</v>
      </c>
      <c r="AE299" s="134">
        <f t="shared" si="25"/>
        <v>0.46300000000000002</v>
      </c>
      <c r="AF299" s="589">
        <f t="shared" ca="1" si="26"/>
        <v>67</v>
      </c>
      <c r="AG299" s="134">
        <f>(H299*'User Input'!$H$16)+(I299*'User Input'!$H$17)+(N299*'User Input'!$H$15)+(O299*'User Input'!$H$2)+(P299*'User Input'!$H$3)+(Q299*'User Input'!$H$4)+(K299*'User Input'!$H$5)+(L299*'User Input'!$H$6)+(J299*'User Input'!$H$7)+(T299*'User Input'!$H$8)+(S299*'User Input'!$H$9)+(M299*'User Input'!$H$10)+(X299*'User Input'!$H$11)+(V299*'User Input'!$H$13)+(U299*'User Input'!$H$12)+(R299*'User Input'!$H$14)</f>
        <v>395.5499999999999</v>
      </c>
      <c r="AH299">
        <f t="shared" si="28"/>
        <v>2.8872262773722621</v>
      </c>
      <c r="AI299" s="209">
        <f t="shared" ca="1" si="27"/>
        <v>72</v>
      </c>
      <c r="AJ299" s="209">
        <f t="shared" ca="1" si="22"/>
        <v>75</v>
      </c>
      <c r="AK299" s="209">
        <f t="shared" ca="1" si="23"/>
        <v>54</v>
      </c>
      <c r="AL299" s="209">
        <f t="shared" ca="1" si="24"/>
        <v>47</v>
      </c>
    </row>
    <row r="300" spans="2:38" x14ac:dyDescent="0.2">
      <c r="B300" t="s">
        <v>298</v>
      </c>
      <c r="C300" t="s">
        <v>123</v>
      </c>
      <c r="D300" t="s">
        <v>89</v>
      </c>
      <c r="E300" t="s">
        <v>116</v>
      </c>
      <c r="F300" t="s">
        <v>1000</v>
      </c>
      <c r="G300">
        <v>135</v>
      </c>
      <c r="H300">
        <v>574</v>
      </c>
      <c r="I300">
        <v>511</v>
      </c>
      <c r="J300">
        <v>67.5</v>
      </c>
      <c r="K300">
        <v>16.100000000000001</v>
      </c>
      <c r="L300">
        <v>62.1</v>
      </c>
      <c r="M300">
        <v>2.8</v>
      </c>
      <c r="N300">
        <v>123.9</v>
      </c>
      <c r="O300">
        <v>79.7</v>
      </c>
      <c r="P300">
        <v>24.4</v>
      </c>
      <c r="Q300">
        <v>3.7</v>
      </c>
      <c r="R300">
        <v>203.9</v>
      </c>
      <c r="S300">
        <v>96</v>
      </c>
      <c r="T300">
        <v>49.3</v>
      </c>
      <c r="U300">
        <v>5.7</v>
      </c>
      <c r="V300">
        <v>3.9</v>
      </c>
      <c r="W300">
        <v>3.8</v>
      </c>
      <c r="X300">
        <v>1.1000000000000001</v>
      </c>
      <c r="Y300">
        <v>0.24299999999999999</v>
      </c>
      <c r="Z300">
        <v>0.314</v>
      </c>
      <c r="AA300">
        <v>0.39900000000000002</v>
      </c>
      <c r="AB300">
        <v>0.71299999999999997</v>
      </c>
      <c r="AE300" s="134">
        <f t="shared" si="25"/>
        <v>0.39900000000000002</v>
      </c>
      <c r="AF300" s="589">
        <f t="shared" ca="1" si="26"/>
        <v>275</v>
      </c>
      <c r="AG300" s="134">
        <f>(H300*'User Input'!$H$16)+(I300*'User Input'!$H$17)+(N300*'User Input'!$H$15)+(O300*'User Input'!$H$2)+(P300*'User Input'!$H$3)+(Q300*'User Input'!$H$4)+(K300*'User Input'!$H$5)+(L300*'User Input'!$H$6)+(J300*'User Input'!$H$7)+(T300*'User Input'!$H$8)+(S300*'User Input'!$H$9)+(M300*'User Input'!$H$10)+(X300*'User Input'!$H$11)+(V300*'User Input'!$H$13)+(U300*'User Input'!$H$12)+(R300*'User Input'!$H$14)</f>
        <v>339.40000000000003</v>
      </c>
      <c r="AH300">
        <f t="shared" si="28"/>
        <v>2.5140740740740743</v>
      </c>
      <c r="AI300" s="209">
        <f t="shared" ca="1" si="27"/>
        <v>133</v>
      </c>
      <c r="AJ300" s="209">
        <f t="shared" ca="1" si="22"/>
        <v>267</v>
      </c>
      <c r="AK300" s="209">
        <f t="shared" ca="1" si="23"/>
        <v>253</v>
      </c>
      <c r="AL300" s="209">
        <f t="shared" ca="1" si="24"/>
        <v>265</v>
      </c>
    </row>
    <row r="301" spans="2:38" x14ac:dyDescent="0.2">
      <c r="B301" t="s">
        <v>230</v>
      </c>
      <c r="C301" t="s">
        <v>130</v>
      </c>
      <c r="D301" t="s">
        <v>683</v>
      </c>
      <c r="E301" t="s">
        <v>112</v>
      </c>
      <c r="F301" t="s">
        <v>426</v>
      </c>
      <c r="G301">
        <v>136</v>
      </c>
      <c r="H301">
        <v>573</v>
      </c>
      <c r="I301">
        <v>485</v>
      </c>
      <c r="J301">
        <v>68.7</v>
      </c>
      <c r="K301">
        <v>18</v>
      </c>
      <c r="L301">
        <v>66.5</v>
      </c>
      <c r="M301">
        <v>3.7</v>
      </c>
      <c r="N301">
        <v>122.1</v>
      </c>
      <c r="O301">
        <v>72.900000000000006</v>
      </c>
      <c r="P301">
        <v>28.2</v>
      </c>
      <c r="Q301">
        <v>3.1</v>
      </c>
      <c r="R301">
        <v>210.5</v>
      </c>
      <c r="S301">
        <v>134.5</v>
      </c>
      <c r="T301">
        <v>76</v>
      </c>
      <c r="U301">
        <v>5.7</v>
      </c>
      <c r="V301">
        <v>4.2</v>
      </c>
      <c r="W301">
        <v>1.8</v>
      </c>
      <c r="X301">
        <v>1.7</v>
      </c>
      <c r="Y301">
        <v>0.252</v>
      </c>
      <c r="Z301">
        <v>0.35699999999999998</v>
      </c>
      <c r="AA301">
        <v>0.434</v>
      </c>
      <c r="AB301">
        <v>0.79100000000000004</v>
      </c>
      <c r="AE301" s="134">
        <f t="shared" si="25"/>
        <v>0.434</v>
      </c>
      <c r="AF301" s="589">
        <f t="shared" ca="1" si="26"/>
        <v>147</v>
      </c>
      <c r="AG301" s="134">
        <f>(H301*'User Input'!$H$16)+(I301*'User Input'!$H$17)+(N301*'User Input'!$H$15)+(O301*'User Input'!$H$2)+(P301*'User Input'!$H$3)+(Q301*'User Input'!$H$4)+(K301*'User Input'!$H$5)+(L301*'User Input'!$H$6)+(J301*'User Input'!$H$7)+(T301*'User Input'!$H$8)+(S301*'User Input'!$H$9)+(M301*'User Input'!$H$10)+(X301*'User Input'!$H$11)+(V301*'User Input'!$H$13)+(U301*'User Input'!$H$12)+(R301*'User Input'!$H$14)</f>
        <v>360.25</v>
      </c>
      <c r="AH301">
        <f t="shared" si="28"/>
        <v>2.6488970588235294</v>
      </c>
      <c r="AI301" s="209">
        <f t="shared" ca="1" si="27"/>
        <v>111</v>
      </c>
      <c r="AJ301" s="209">
        <f t="shared" ca="1" si="22"/>
        <v>24</v>
      </c>
      <c r="AK301" s="209">
        <f t="shared" ca="1" si="23"/>
        <v>128</v>
      </c>
      <c r="AL301" s="209">
        <f t="shared" ca="1" si="24"/>
        <v>58</v>
      </c>
    </row>
    <row r="302" spans="2:38" x14ac:dyDescent="0.2">
      <c r="B302" t="s">
        <v>485</v>
      </c>
      <c r="C302" t="s">
        <v>339</v>
      </c>
      <c r="D302" t="s">
        <v>89</v>
      </c>
      <c r="E302" t="s">
        <v>110</v>
      </c>
      <c r="F302" t="s">
        <v>110</v>
      </c>
      <c r="G302">
        <v>144</v>
      </c>
      <c r="H302">
        <v>573</v>
      </c>
      <c r="I302">
        <v>521</v>
      </c>
      <c r="J302">
        <v>54</v>
      </c>
      <c r="K302">
        <v>13.9</v>
      </c>
      <c r="L302">
        <v>59.3</v>
      </c>
      <c r="M302">
        <v>7.6</v>
      </c>
      <c r="N302">
        <v>123</v>
      </c>
      <c r="O302">
        <v>79.099999999999994</v>
      </c>
      <c r="P302">
        <v>26.4</v>
      </c>
      <c r="Q302">
        <v>3.6</v>
      </c>
      <c r="R302">
        <v>198.3</v>
      </c>
      <c r="S302">
        <v>113.8</v>
      </c>
      <c r="T302">
        <v>38.5</v>
      </c>
      <c r="U302">
        <v>5.4</v>
      </c>
      <c r="V302">
        <v>4.3</v>
      </c>
      <c r="W302">
        <v>3.8</v>
      </c>
      <c r="X302">
        <v>3.7</v>
      </c>
      <c r="Y302">
        <v>0.23699999999999999</v>
      </c>
      <c r="Z302">
        <v>0.29399999999999998</v>
      </c>
      <c r="AA302">
        <v>0.38100000000000001</v>
      </c>
      <c r="AB302">
        <v>0.67500000000000004</v>
      </c>
      <c r="AE302" s="134">
        <f t="shared" si="25"/>
        <v>0.38100000000000001</v>
      </c>
      <c r="AF302" s="589">
        <f t="shared" ca="1" si="26"/>
        <v>380</v>
      </c>
      <c r="AG302" s="134">
        <f>(H302*'User Input'!$H$16)+(I302*'User Input'!$H$17)+(N302*'User Input'!$H$15)+(O302*'User Input'!$H$2)+(P302*'User Input'!$H$3)+(Q302*'User Input'!$H$4)+(K302*'User Input'!$H$5)+(L302*'User Input'!$H$6)+(J302*'User Input'!$H$7)+(T302*'User Input'!$H$8)+(S302*'User Input'!$H$9)+(M302*'User Input'!$H$10)+(X302*'User Input'!$H$11)+(V302*'User Input'!$H$13)+(U302*'User Input'!$H$12)+(R302*'User Input'!$H$14)</f>
        <v>304.7</v>
      </c>
      <c r="AH302">
        <f t="shared" si="28"/>
        <v>2.1159722222222221</v>
      </c>
      <c r="AI302" s="209">
        <f t="shared" ca="1" si="27"/>
        <v>170</v>
      </c>
      <c r="AJ302" s="209">
        <f t="shared" ca="1" si="22"/>
        <v>455</v>
      </c>
      <c r="AK302" s="209">
        <f t="shared" ca="1" si="23"/>
        <v>357</v>
      </c>
      <c r="AL302" s="209">
        <f t="shared" ca="1" si="24"/>
        <v>411</v>
      </c>
    </row>
    <row r="303" spans="2:38" x14ac:dyDescent="0.2">
      <c r="B303" t="s">
        <v>435</v>
      </c>
      <c r="C303" t="s">
        <v>136</v>
      </c>
      <c r="D303" t="s">
        <v>89</v>
      </c>
      <c r="E303" t="s">
        <v>116</v>
      </c>
      <c r="F303" t="s">
        <v>1033</v>
      </c>
      <c r="G303">
        <v>135</v>
      </c>
      <c r="H303">
        <v>573</v>
      </c>
      <c r="I303">
        <v>498</v>
      </c>
      <c r="J303">
        <v>73.2</v>
      </c>
      <c r="K303">
        <v>27.9</v>
      </c>
      <c r="L303">
        <v>80.8</v>
      </c>
      <c r="M303">
        <v>1</v>
      </c>
      <c r="N303">
        <v>117.6</v>
      </c>
      <c r="O303">
        <v>65.3</v>
      </c>
      <c r="P303">
        <v>23.1</v>
      </c>
      <c r="Q303">
        <v>1.2</v>
      </c>
      <c r="R303">
        <v>227</v>
      </c>
      <c r="S303">
        <v>197.1</v>
      </c>
      <c r="T303">
        <v>65.599999999999994</v>
      </c>
      <c r="U303">
        <v>3.4</v>
      </c>
      <c r="V303">
        <v>4.4000000000000004</v>
      </c>
      <c r="W303">
        <v>1.2</v>
      </c>
      <c r="X303">
        <v>0.4</v>
      </c>
      <c r="Y303">
        <v>0.23599999999999999</v>
      </c>
      <c r="Z303">
        <v>0.32700000000000001</v>
      </c>
      <c r="AA303">
        <v>0.45600000000000002</v>
      </c>
      <c r="AB303">
        <v>0.78200000000000003</v>
      </c>
      <c r="AE303" s="134">
        <f t="shared" si="25"/>
        <v>0.45600000000000002</v>
      </c>
      <c r="AF303" s="589">
        <f t="shared" ca="1" si="26"/>
        <v>85</v>
      </c>
      <c r="AG303" s="134">
        <f>(H303*'User Input'!$H$16)+(I303*'User Input'!$H$17)+(N303*'User Input'!$H$15)+(O303*'User Input'!$H$2)+(P303*'User Input'!$H$3)+(Q303*'User Input'!$H$4)+(K303*'User Input'!$H$5)+(L303*'User Input'!$H$6)+(J303*'User Input'!$H$7)+(T303*'User Input'!$H$8)+(S303*'User Input'!$H$9)+(M303*'User Input'!$H$10)+(X303*'User Input'!$H$11)+(V303*'User Input'!$H$13)+(U303*'User Input'!$H$12)+(R303*'User Input'!$H$14)</f>
        <v>349.34999999999997</v>
      </c>
      <c r="AH303">
        <f t="shared" si="28"/>
        <v>2.5877777777777777</v>
      </c>
      <c r="AI303" s="209">
        <f t="shared" ca="1" si="27"/>
        <v>126</v>
      </c>
      <c r="AJ303" s="209">
        <f t="shared" ca="1" si="22"/>
        <v>145</v>
      </c>
      <c r="AK303" s="209">
        <f t="shared" ca="1" si="23"/>
        <v>68</v>
      </c>
      <c r="AL303" s="209">
        <f t="shared" ca="1" si="24"/>
        <v>77</v>
      </c>
    </row>
    <row r="304" spans="2:38" x14ac:dyDescent="0.2">
      <c r="B304" t="s">
        <v>3427</v>
      </c>
      <c r="C304" t="s">
        <v>715</v>
      </c>
      <c r="D304" t="s">
        <v>683</v>
      </c>
      <c r="E304" t="s">
        <v>1033</v>
      </c>
      <c r="F304" t="s">
        <v>1037</v>
      </c>
      <c r="G304">
        <v>137</v>
      </c>
      <c r="H304">
        <v>570</v>
      </c>
      <c r="I304">
        <v>483</v>
      </c>
      <c r="J304">
        <v>70.900000000000006</v>
      </c>
      <c r="K304">
        <v>23.4</v>
      </c>
      <c r="L304">
        <v>72.400000000000006</v>
      </c>
      <c r="M304">
        <v>3.3</v>
      </c>
      <c r="N304">
        <v>113.9</v>
      </c>
      <c r="O304">
        <v>68.099999999999994</v>
      </c>
      <c r="P304">
        <v>20.7</v>
      </c>
      <c r="Q304">
        <v>1.7</v>
      </c>
      <c r="R304">
        <v>208.1</v>
      </c>
      <c r="S304">
        <v>147.9</v>
      </c>
      <c r="T304">
        <v>74.400000000000006</v>
      </c>
      <c r="U304">
        <v>5.9</v>
      </c>
      <c r="V304">
        <v>4.2</v>
      </c>
      <c r="W304">
        <v>1.9</v>
      </c>
      <c r="X304">
        <v>1.5</v>
      </c>
      <c r="Y304">
        <v>0.23599999999999999</v>
      </c>
      <c r="Z304">
        <v>0.34200000000000003</v>
      </c>
      <c r="AA304">
        <v>0.43</v>
      </c>
      <c r="AB304">
        <v>0.77200000000000002</v>
      </c>
      <c r="AE304" s="134">
        <f t="shared" si="25"/>
        <v>0.43</v>
      </c>
      <c r="AF304" s="589">
        <f t="shared" ca="1" si="26"/>
        <v>161</v>
      </c>
      <c r="AG304" s="134">
        <f>(H304*'User Input'!$H$16)+(I304*'User Input'!$H$17)+(N304*'User Input'!$H$15)+(O304*'User Input'!$H$2)+(P304*'User Input'!$H$3)+(Q304*'User Input'!$H$4)+(K304*'User Input'!$H$5)+(L304*'User Input'!$H$6)+(J304*'User Input'!$H$7)+(T304*'User Input'!$H$8)+(S304*'User Input'!$H$9)+(M304*'User Input'!$H$10)+(X304*'User Input'!$H$11)+(V304*'User Input'!$H$13)+(U304*'User Input'!$H$12)+(R304*'User Input'!$H$14)</f>
        <v>357.05</v>
      </c>
      <c r="AH304">
        <f t="shared" si="28"/>
        <v>2.606204379562044</v>
      </c>
      <c r="AI304" s="209">
        <f t="shared" ca="1" si="27"/>
        <v>115</v>
      </c>
      <c r="AJ304" s="209">
        <f t="shared" ca="1" si="22"/>
        <v>59</v>
      </c>
      <c r="AK304" s="209">
        <f t="shared" ca="1" si="23"/>
        <v>142</v>
      </c>
      <c r="AL304" s="209">
        <f t="shared" ca="1" si="24"/>
        <v>103</v>
      </c>
    </row>
    <row r="305" spans="2:38" x14ac:dyDescent="0.2">
      <c r="B305" t="s">
        <v>1517</v>
      </c>
      <c r="C305" t="s">
        <v>8</v>
      </c>
      <c r="D305" t="s">
        <v>683</v>
      </c>
      <c r="E305" t="s">
        <v>1026</v>
      </c>
      <c r="F305" t="s">
        <v>1026</v>
      </c>
      <c r="G305">
        <v>136</v>
      </c>
      <c r="H305">
        <v>569</v>
      </c>
      <c r="I305">
        <v>509</v>
      </c>
      <c r="J305">
        <v>66.2</v>
      </c>
      <c r="K305">
        <v>8.6999999999999993</v>
      </c>
      <c r="L305">
        <v>48.7</v>
      </c>
      <c r="M305">
        <v>9.6999999999999993</v>
      </c>
      <c r="N305">
        <v>138</v>
      </c>
      <c r="O305">
        <v>98.5</v>
      </c>
      <c r="P305">
        <v>27.2</v>
      </c>
      <c r="Q305">
        <v>3.6</v>
      </c>
      <c r="R305">
        <v>198.3</v>
      </c>
      <c r="S305">
        <v>82.6</v>
      </c>
      <c r="T305">
        <v>45.9</v>
      </c>
      <c r="U305">
        <v>6.2</v>
      </c>
      <c r="V305">
        <v>3.9</v>
      </c>
      <c r="W305">
        <v>4.7</v>
      </c>
      <c r="X305">
        <v>5</v>
      </c>
      <c r="Y305">
        <v>0.27100000000000002</v>
      </c>
      <c r="Z305">
        <v>0.33700000000000002</v>
      </c>
      <c r="AA305">
        <v>0.39</v>
      </c>
      <c r="AB305">
        <v>0.72699999999999998</v>
      </c>
      <c r="AE305" s="134">
        <f t="shared" si="25"/>
        <v>0.39</v>
      </c>
      <c r="AF305" s="589">
        <f t="shared" ca="1" si="26"/>
        <v>329</v>
      </c>
      <c r="AG305" s="134">
        <f>(H305*'User Input'!$H$16)+(I305*'User Input'!$H$17)+(N305*'User Input'!$H$15)+(O305*'User Input'!$H$2)+(P305*'User Input'!$H$3)+(Q305*'User Input'!$H$4)+(K305*'User Input'!$H$5)+(L305*'User Input'!$H$6)+(J305*'User Input'!$H$7)+(T305*'User Input'!$H$8)+(S305*'User Input'!$H$9)+(M305*'User Input'!$H$10)+(X305*'User Input'!$H$11)+(V305*'User Input'!$H$13)+(U305*'User Input'!$H$12)+(R305*'User Input'!$H$14)</f>
        <v>332.39999999999992</v>
      </c>
      <c r="AH305">
        <f t="shared" si="28"/>
        <v>2.4441176470588228</v>
      </c>
      <c r="AI305" s="209">
        <f t="shared" ca="1" si="27"/>
        <v>142</v>
      </c>
      <c r="AJ305" s="209">
        <f t="shared" ca="1" si="22"/>
        <v>80</v>
      </c>
      <c r="AK305" s="209">
        <f t="shared" ca="1" si="23"/>
        <v>307</v>
      </c>
      <c r="AL305" s="209">
        <f t="shared" ca="1" si="24"/>
        <v>215</v>
      </c>
    </row>
    <row r="306" spans="2:38" x14ac:dyDescent="0.2">
      <c r="B306" t="s">
        <v>1279</v>
      </c>
      <c r="C306" t="s">
        <v>2</v>
      </c>
      <c r="D306" t="s">
        <v>89</v>
      </c>
      <c r="E306" t="s">
        <v>110</v>
      </c>
      <c r="F306" t="s">
        <v>429</v>
      </c>
      <c r="G306">
        <v>144</v>
      </c>
      <c r="H306">
        <v>568</v>
      </c>
      <c r="I306">
        <v>504</v>
      </c>
      <c r="J306">
        <v>60.8</v>
      </c>
      <c r="K306">
        <v>12.5</v>
      </c>
      <c r="L306">
        <v>56.2</v>
      </c>
      <c r="M306">
        <v>9.9</v>
      </c>
      <c r="N306">
        <v>124.9</v>
      </c>
      <c r="O306">
        <v>87.5</v>
      </c>
      <c r="P306">
        <v>20.8</v>
      </c>
      <c r="Q306">
        <v>4.2</v>
      </c>
      <c r="R306">
        <v>191.5</v>
      </c>
      <c r="S306">
        <v>144.30000000000001</v>
      </c>
      <c r="T306">
        <v>53.2</v>
      </c>
      <c r="U306">
        <v>3.6</v>
      </c>
      <c r="V306">
        <v>4.0999999999999996</v>
      </c>
      <c r="W306">
        <v>3</v>
      </c>
      <c r="X306">
        <v>4.4000000000000004</v>
      </c>
      <c r="Y306">
        <v>0.247</v>
      </c>
      <c r="Z306">
        <v>0.32100000000000001</v>
      </c>
      <c r="AA306">
        <v>0.379</v>
      </c>
      <c r="AB306">
        <v>0.70099999999999996</v>
      </c>
      <c r="AE306" s="134">
        <f t="shared" si="25"/>
        <v>0.379</v>
      </c>
      <c r="AF306" s="589">
        <f t="shared" ca="1" si="26"/>
        <v>388</v>
      </c>
      <c r="AG306" s="134">
        <f>(H306*'User Input'!$H$16)+(I306*'User Input'!$H$17)+(N306*'User Input'!$H$15)+(O306*'User Input'!$H$2)+(P306*'User Input'!$H$3)+(Q306*'User Input'!$H$4)+(K306*'User Input'!$H$5)+(L306*'User Input'!$H$6)+(J306*'User Input'!$H$7)+(T306*'User Input'!$H$8)+(S306*'User Input'!$H$9)+(M306*'User Input'!$H$10)+(X306*'User Input'!$H$11)+(V306*'User Input'!$H$13)+(U306*'User Input'!$H$12)+(R306*'User Input'!$H$14)</f>
        <v>305.15000000000003</v>
      </c>
      <c r="AH306">
        <f t="shared" si="28"/>
        <v>2.1190972222222224</v>
      </c>
      <c r="AI306" s="209">
        <f t="shared" ca="1" si="27"/>
        <v>169</v>
      </c>
      <c r="AJ306" s="209">
        <f t="shared" ca="1" si="22"/>
        <v>196</v>
      </c>
      <c r="AK306" s="209">
        <f t="shared" ca="1" si="23"/>
        <v>365</v>
      </c>
      <c r="AL306" s="209">
        <f t="shared" ca="1" si="24"/>
        <v>304</v>
      </c>
    </row>
    <row r="307" spans="2:38" x14ac:dyDescent="0.2">
      <c r="B307" t="s">
        <v>749</v>
      </c>
      <c r="C307" t="s">
        <v>137</v>
      </c>
      <c r="D307" t="s">
        <v>683</v>
      </c>
      <c r="E307" t="s">
        <v>116</v>
      </c>
      <c r="F307" t="s">
        <v>116</v>
      </c>
      <c r="G307">
        <v>139</v>
      </c>
      <c r="H307">
        <v>568</v>
      </c>
      <c r="I307">
        <v>516</v>
      </c>
      <c r="J307">
        <v>71.8</v>
      </c>
      <c r="K307">
        <v>23.2</v>
      </c>
      <c r="L307">
        <v>80.7</v>
      </c>
      <c r="M307">
        <v>6.1</v>
      </c>
      <c r="N307">
        <v>139.19999999999999</v>
      </c>
      <c r="O307">
        <v>82.9</v>
      </c>
      <c r="P307">
        <v>31.6</v>
      </c>
      <c r="Q307">
        <v>1.5</v>
      </c>
      <c r="R307">
        <v>243.4</v>
      </c>
      <c r="S307">
        <v>128.19999999999999</v>
      </c>
      <c r="T307">
        <v>43.4</v>
      </c>
      <c r="U307">
        <v>2.5</v>
      </c>
      <c r="V307">
        <v>4</v>
      </c>
      <c r="W307">
        <v>2.2000000000000002</v>
      </c>
      <c r="X307">
        <v>2.8</v>
      </c>
      <c r="Y307">
        <v>0.26900000000000002</v>
      </c>
      <c r="Z307">
        <v>0.32700000000000001</v>
      </c>
      <c r="AA307">
        <v>0.47099999999999997</v>
      </c>
      <c r="AB307">
        <v>0.79800000000000004</v>
      </c>
      <c r="AE307" s="134">
        <f t="shared" si="25"/>
        <v>0.47099999999999997</v>
      </c>
      <c r="AF307" s="589">
        <f t="shared" ca="1" si="26"/>
        <v>54</v>
      </c>
      <c r="AG307" s="134">
        <f>(H307*'User Input'!$H$16)+(I307*'User Input'!$H$17)+(N307*'User Input'!$H$15)+(O307*'User Input'!$H$2)+(P307*'User Input'!$H$3)+(Q307*'User Input'!$H$4)+(K307*'User Input'!$H$5)+(L307*'User Input'!$H$6)+(J307*'User Input'!$H$7)+(T307*'User Input'!$H$8)+(S307*'User Input'!$H$9)+(M307*'User Input'!$H$10)+(X307*'User Input'!$H$11)+(V307*'User Input'!$H$13)+(U307*'User Input'!$H$12)+(R307*'User Input'!$H$14)</f>
        <v>384.6</v>
      </c>
      <c r="AH307">
        <f t="shared" si="28"/>
        <v>2.7669064748201442</v>
      </c>
      <c r="AI307" s="209">
        <f t="shared" ca="1" si="27"/>
        <v>83</v>
      </c>
      <c r="AJ307" s="209">
        <f t="shared" ca="1" si="22"/>
        <v>145</v>
      </c>
      <c r="AK307" s="209">
        <f t="shared" ca="1" si="23"/>
        <v>43</v>
      </c>
      <c r="AL307" s="209">
        <f t="shared" ca="1" si="24"/>
        <v>51</v>
      </c>
    </row>
    <row r="308" spans="2:38" x14ac:dyDescent="0.2">
      <c r="B308" t="s">
        <v>2202</v>
      </c>
      <c r="C308" t="s">
        <v>719</v>
      </c>
      <c r="D308" t="s">
        <v>89</v>
      </c>
      <c r="E308" t="s">
        <v>116</v>
      </c>
      <c r="F308" t="s">
        <v>116</v>
      </c>
      <c r="G308">
        <v>138</v>
      </c>
      <c r="H308">
        <v>566</v>
      </c>
      <c r="I308">
        <v>526</v>
      </c>
      <c r="J308">
        <v>71</v>
      </c>
      <c r="K308">
        <v>23.5</v>
      </c>
      <c r="L308">
        <v>81.099999999999994</v>
      </c>
      <c r="M308">
        <v>3.6</v>
      </c>
      <c r="N308">
        <v>146.5</v>
      </c>
      <c r="O308">
        <v>90</v>
      </c>
      <c r="P308">
        <v>31.4</v>
      </c>
      <c r="Q308">
        <v>1.5</v>
      </c>
      <c r="R308">
        <v>251.6</v>
      </c>
      <c r="S308">
        <v>87.9</v>
      </c>
      <c r="T308">
        <v>28.1</v>
      </c>
      <c r="U308">
        <v>5.5</v>
      </c>
      <c r="V308">
        <v>4.2</v>
      </c>
      <c r="W308">
        <v>2.2000000000000002</v>
      </c>
      <c r="X308">
        <v>1.5</v>
      </c>
      <c r="Y308">
        <v>0.27900000000000003</v>
      </c>
      <c r="Z308">
        <v>0.32</v>
      </c>
      <c r="AA308">
        <v>0.47799999999999998</v>
      </c>
      <c r="AB308">
        <v>0.79800000000000004</v>
      </c>
      <c r="AE308" s="134">
        <f t="shared" si="25"/>
        <v>0.47799999999999998</v>
      </c>
      <c r="AF308" s="589">
        <f t="shared" ca="1" si="26"/>
        <v>44</v>
      </c>
      <c r="AG308" s="134">
        <f>(H308*'User Input'!$H$16)+(I308*'User Input'!$H$17)+(N308*'User Input'!$H$15)+(O308*'User Input'!$H$2)+(P308*'User Input'!$H$3)+(Q308*'User Input'!$H$4)+(K308*'User Input'!$H$5)+(L308*'User Input'!$H$6)+(J308*'User Input'!$H$7)+(T308*'User Input'!$H$8)+(S308*'User Input'!$H$9)+(M308*'User Input'!$H$10)+(X308*'User Input'!$H$11)+(V308*'User Input'!$H$13)+(U308*'User Input'!$H$12)+(R308*'User Input'!$H$14)</f>
        <v>393.25</v>
      </c>
      <c r="AH308">
        <f t="shared" si="28"/>
        <v>2.8496376811594204</v>
      </c>
      <c r="AI308" s="209">
        <f t="shared" ca="1" si="27"/>
        <v>74</v>
      </c>
      <c r="AJ308" s="209">
        <f t="shared" ca="1" si="22"/>
        <v>209</v>
      </c>
      <c r="AK308" s="209">
        <f t="shared" ca="1" si="23"/>
        <v>33</v>
      </c>
      <c r="AL308" s="209">
        <f t="shared" ca="1" si="24"/>
        <v>51</v>
      </c>
    </row>
    <row r="309" spans="2:38" x14ac:dyDescent="0.2">
      <c r="B309" t="s">
        <v>761</v>
      </c>
      <c r="C309" t="s">
        <v>136</v>
      </c>
      <c r="D309" t="s">
        <v>683</v>
      </c>
      <c r="E309" t="s">
        <v>114</v>
      </c>
      <c r="F309" t="s">
        <v>114</v>
      </c>
      <c r="G309">
        <v>141</v>
      </c>
      <c r="H309">
        <v>560</v>
      </c>
      <c r="I309">
        <v>492</v>
      </c>
      <c r="J309">
        <v>68.599999999999994</v>
      </c>
      <c r="K309">
        <v>18.899999999999999</v>
      </c>
      <c r="L309">
        <v>68.599999999999994</v>
      </c>
      <c r="M309">
        <v>6.2</v>
      </c>
      <c r="N309">
        <v>124.8</v>
      </c>
      <c r="O309">
        <v>74</v>
      </c>
      <c r="P309">
        <v>28.6</v>
      </c>
      <c r="Q309">
        <v>3.2</v>
      </c>
      <c r="R309">
        <v>216.6</v>
      </c>
      <c r="S309">
        <v>99.2</v>
      </c>
      <c r="T309">
        <v>57.2</v>
      </c>
      <c r="U309">
        <v>4.9000000000000004</v>
      </c>
      <c r="V309">
        <v>4</v>
      </c>
      <c r="W309">
        <v>2.2000000000000002</v>
      </c>
      <c r="X309">
        <v>2.7</v>
      </c>
      <c r="Y309">
        <v>0.254</v>
      </c>
      <c r="Z309">
        <v>0.33500000000000002</v>
      </c>
      <c r="AA309">
        <v>0.441</v>
      </c>
      <c r="AB309">
        <v>0.77700000000000002</v>
      </c>
      <c r="AE309" s="134">
        <f t="shared" si="25"/>
        <v>0.441</v>
      </c>
      <c r="AF309" s="589">
        <f t="shared" ca="1" si="26"/>
        <v>122</v>
      </c>
      <c r="AG309" s="134">
        <f>(H309*'User Input'!$H$16)+(I309*'User Input'!$H$17)+(N309*'User Input'!$H$15)+(O309*'User Input'!$H$2)+(P309*'User Input'!$H$3)+(Q309*'User Input'!$H$4)+(K309*'User Input'!$H$5)+(L309*'User Input'!$H$6)+(J309*'User Input'!$H$7)+(T309*'User Input'!$H$8)+(S309*'User Input'!$H$9)+(M309*'User Input'!$H$10)+(X309*'User Input'!$H$11)+(V309*'User Input'!$H$13)+(U309*'User Input'!$H$12)+(R309*'User Input'!$H$14)</f>
        <v>370.9</v>
      </c>
      <c r="AH309">
        <f t="shared" si="28"/>
        <v>2.630496453900709</v>
      </c>
      <c r="AI309" s="209">
        <f t="shared" ca="1" si="27"/>
        <v>97</v>
      </c>
      <c r="AJ309" s="209">
        <f t="shared" ca="1" si="22"/>
        <v>85</v>
      </c>
      <c r="AK309" s="209">
        <f t="shared" ca="1" si="23"/>
        <v>103</v>
      </c>
      <c r="AL309" s="209">
        <f t="shared" ca="1" si="24"/>
        <v>87</v>
      </c>
    </row>
    <row r="310" spans="2:38" x14ac:dyDescent="0.2">
      <c r="B310" t="s">
        <v>251</v>
      </c>
      <c r="C310" t="s">
        <v>7</v>
      </c>
      <c r="D310" t="s">
        <v>106</v>
      </c>
      <c r="E310" t="s">
        <v>6</v>
      </c>
      <c r="F310" t="s">
        <v>112</v>
      </c>
      <c r="G310">
        <v>136</v>
      </c>
      <c r="H310">
        <v>557</v>
      </c>
      <c r="I310">
        <v>495</v>
      </c>
      <c r="J310">
        <v>67.900000000000006</v>
      </c>
      <c r="K310">
        <v>25</v>
      </c>
      <c r="L310">
        <v>75.599999999999994</v>
      </c>
      <c r="M310">
        <v>2.5</v>
      </c>
      <c r="N310">
        <v>123.4</v>
      </c>
      <c r="O310">
        <v>74.2</v>
      </c>
      <c r="P310">
        <v>23.5</v>
      </c>
      <c r="Q310">
        <v>0.7</v>
      </c>
      <c r="R310">
        <v>223.2</v>
      </c>
      <c r="S310">
        <v>120.2</v>
      </c>
      <c r="T310">
        <v>51</v>
      </c>
      <c r="U310">
        <v>5.0999999999999996</v>
      </c>
      <c r="V310">
        <v>4.2</v>
      </c>
      <c r="W310">
        <v>1.6</v>
      </c>
      <c r="X310">
        <v>1.2</v>
      </c>
      <c r="Y310">
        <v>0.249</v>
      </c>
      <c r="Z310">
        <v>0.32300000000000001</v>
      </c>
      <c r="AA310">
        <v>0.45100000000000001</v>
      </c>
      <c r="AB310">
        <v>0.77400000000000002</v>
      </c>
      <c r="AE310" s="134">
        <f t="shared" si="25"/>
        <v>0.45100000000000001</v>
      </c>
      <c r="AF310" s="589">
        <f t="shared" ca="1" si="26"/>
        <v>95</v>
      </c>
      <c r="AG310" s="134">
        <f>(H310*'User Input'!$H$16)+(I310*'User Input'!$H$17)+(N310*'User Input'!$H$15)+(O310*'User Input'!$H$2)+(P310*'User Input'!$H$3)+(Q310*'User Input'!$H$4)+(K310*'User Input'!$H$5)+(L310*'User Input'!$H$6)+(J310*'User Input'!$H$7)+(T310*'User Input'!$H$8)+(S310*'User Input'!$H$9)+(M310*'User Input'!$H$10)+(X310*'User Input'!$H$11)+(V310*'User Input'!$H$13)+(U310*'User Input'!$H$12)+(R310*'User Input'!$H$14)</f>
        <v>361.49999999999994</v>
      </c>
      <c r="AH310">
        <f t="shared" si="28"/>
        <v>2.6580882352941173</v>
      </c>
      <c r="AI310" s="209">
        <f t="shared" ca="1" si="27"/>
        <v>108</v>
      </c>
      <c r="AJ310" s="209">
        <f t="shared" ref="AJ310:AJ373" ca="1" si="29">RANK(Z310,OFFSET($Z$205,0,0,COUNTA(Z:Z)+1,1))</f>
        <v>174</v>
      </c>
      <c r="AK310" s="209">
        <f t="shared" ref="AK310:AK373" ca="1" si="30">RANK(AA310,OFFSET($AA$205,0,0,COUNTA(AA:AA)+1,1))</f>
        <v>77</v>
      </c>
      <c r="AL310" s="209">
        <f t="shared" ref="AL310:AL373" ca="1" si="31">RANK(AB310,OFFSET($AB$205,0,0,COUNTA(AB:AB)+1,1))</f>
        <v>96</v>
      </c>
    </row>
    <row r="311" spans="2:38" x14ac:dyDescent="0.2">
      <c r="B311" t="s">
        <v>187</v>
      </c>
      <c r="C311" t="s">
        <v>133</v>
      </c>
      <c r="D311" t="s">
        <v>683</v>
      </c>
      <c r="E311" t="s">
        <v>114</v>
      </c>
      <c r="F311" t="s">
        <v>114</v>
      </c>
      <c r="G311">
        <v>134</v>
      </c>
      <c r="H311">
        <v>556</v>
      </c>
      <c r="I311">
        <v>488</v>
      </c>
      <c r="J311">
        <v>58.4</v>
      </c>
      <c r="K311">
        <v>13.8</v>
      </c>
      <c r="L311">
        <v>54.9</v>
      </c>
      <c r="M311">
        <v>8.1</v>
      </c>
      <c r="N311">
        <v>115.9</v>
      </c>
      <c r="O311">
        <v>77.5</v>
      </c>
      <c r="P311">
        <v>23.3</v>
      </c>
      <c r="Q311">
        <v>1.2</v>
      </c>
      <c r="R311">
        <v>183.1</v>
      </c>
      <c r="S311">
        <v>134.1</v>
      </c>
      <c r="T311">
        <v>51.1</v>
      </c>
      <c r="U311">
        <v>9.5</v>
      </c>
      <c r="V311">
        <v>4.0999999999999996</v>
      </c>
      <c r="W311">
        <v>3.1</v>
      </c>
      <c r="X311">
        <v>3.2</v>
      </c>
      <c r="Y311">
        <v>0.23699999999999999</v>
      </c>
      <c r="Z311">
        <v>0.31900000000000001</v>
      </c>
      <c r="AA311">
        <v>0.375</v>
      </c>
      <c r="AB311">
        <v>0.69399999999999995</v>
      </c>
      <c r="AE311" s="134">
        <f t="shared" ref="AE311:AE374" si="32">INDEX(G311:AB1096,0,MATCH(AE$181,G$181:AB$181,0))</f>
        <v>0.375</v>
      </c>
      <c r="AF311" s="589">
        <f t="shared" ref="AF311:AF374" ca="1" si="33">RANK(AE311,OFFSET($AE$182,0,0,COUNTA(AE:AE)+1,1))</f>
        <v>415</v>
      </c>
      <c r="AG311" s="134">
        <f>(H311*'User Input'!$H$16)+(I311*'User Input'!$H$17)+(N311*'User Input'!$H$15)+(O311*'User Input'!$H$2)+(P311*'User Input'!$H$3)+(Q311*'User Input'!$H$4)+(K311*'User Input'!$H$5)+(L311*'User Input'!$H$6)+(J311*'User Input'!$H$7)+(T311*'User Input'!$H$8)+(S311*'User Input'!$H$9)+(M311*'User Input'!$H$10)+(X311*'User Input'!$H$11)+(V311*'User Input'!$H$13)+(U311*'User Input'!$H$12)+(R311*'User Input'!$H$14)</f>
        <v>293.25</v>
      </c>
      <c r="AH311">
        <f t="shared" si="28"/>
        <v>2.1884328358208953</v>
      </c>
      <c r="AI311" s="209">
        <f t="shared" ref="AI311:AI374" ca="1" si="34">RANK(AG311,OFFSET($AG$182,0,0,COUNTA(AG:AG)+1,1))</f>
        <v>182</v>
      </c>
      <c r="AJ311" s="209">
        <f t="shared" ca="1" si="29"/>
        <v>217</v>
      </c>
      <c r="AK311" s="209">
        <f t="shared" ca="1" si="30"/>
        <v>392</v>
      </c>
      <c r="AL311" s="209">
        <f t="shared" ca="1" si="31"/>
        <v>330</v>
      </c>
    </row>
    <row r="312" spans="2:38" x14ac:dyDescent="0.2">
      <c r="B312" t="s">
        <v>323</v>
      </c>
      <c r="C312" t="s">
        <v>810</v>
      </c>
      <c r="D312" t="s">
        <v>683</v>
      </c>
      <c r="E312" t="s">
        <v>112</v>
      </c>
      <c r="F312" t="s">
        <v>112</v>
      </c>
      <c r="G312">
        <v>137</v>
      </c>
      <c r="H312">
        <v>554</v>
      </c>
      <c r="I312">
        <v>487</v>
      </c>
      <c r="J312">
        <v>62.2</v>
      </c>
      <c r="K312">
        <v>20.399999999999999</v>
      </c>
      <c r="L312">
        <v>65.2</v>
      </c>
      <c r="M312">
        <v>1.3</v>
      </c>
      <c r="N312">
        <v>115.7</v>
      </c>
      <c r="O312">
        <v>73</v>
      </c>
      <c r="P312">
        <v>21.7</v>
      </c>
      <c r="Q312">
        <v>0.6</v>
      </c>
      <c r="R312">
        <v>199.8</v>
      </c>
      <c r="S312">
        <v>120</v>
      </c>
      <c r="T312">
        <v>57.6</v>
      </c>
      <c r="U312">
        <v>2.9</v>
      </c>
      <c r="V312">
        <v>4.2</v>
      </c>
      <c r="W312">
        <v>2.1</v>
      </c>
      <c r="X312">
        <v>0.6</v>
      </c>
      <c r="Y312">
        <v>0.23799999999999999</v>
      </c>
      <c r="Z312">
        <v>0.31900000000000001</v>
      </c>
      <c r="AA312">
        <v>0.41</v>
      </c>
      <c r="AB312">
        <v>0.72899999999999998</v>
      </c>
      <c r="AE312" s="134">
        <f t="shared" si="32"/>
        <v>0.41</v>
      </c>
      <c r="AF312" s="589">
        <f t="shared" ca="1" si="33"/>
        <v>224</v>
      </c>
      <c r="AG312" s="134">
        <f>(H312*'User Input'!$H$16)+(I312*'User Input'!$H$17)+(N312*'User Input'!$H$15)+(O312*'User Input'!$H$2)+(P312*'User Input'!$H$3)+(Q312*'User Input'!$H$4)+(K312*'User Input'!$H$5)+(L312*'User Input'!$H$6)+(J312*'User Input'!$H$7)+(T312*'User Input'!$H$8)+(S312*'User Input'!$H$9)+(M312*'User Input'!$H$10)+(X312*'User Input'!$H$11)+(V312*'User Input'!$H$13)+(U312*'User Input'!$H$12)+(R312*'User Input'!$H$14)</f>
        <v>326.8</v>
      </c>
      <c r="AH312">
        <f t="shared" si="28"/>
        <v>2.3854014598540147</v>
      </c>
      <c r="AI312" s="209">
        <f t="shared" ca="1" si="34"/>
        <v>150</v>
      </c>
      <c r="AJ312" s="209">
        <f t="shared" ca="1" si="29"/>
        <v>217</v>
      </c>
      <c r="AK312" s="209">
        <f t="shared" ca="1" si="30"/>
        <v>203</v>
      </c>
      <c r="AL312" s="209">
        <f t="shared" ca="1" si="31"/>
        <v>209</v>
      </c>
    </row>
    <row r="313" spans="2:38" x14ac:dyDescent="0.2">
      <c r="B313" t="s">
        <v>3438</v>
      </c>
      <c r="C313" t="s">
        <v>133</v>
      </c>
      <c r="D313" t="s">
        <v>683</v>
      </c>
      <c r="E313" t="s">
        <v>112</v>
      </c>
      <c r="F313" t="s">
        <v>112</v>
      </c>
      <c r="G313">
        <v>138</v>
      </c>
      <c r="H313">
        <v>554</v>
      </c>
      <c r="I313">
        <v>494</v>
      </c>
      <c r="J313">
        <v>60.7</v>
      </c>
      <c r="K313">
        <v>20.8</v>
      </c>
      <c r="L313">
        <v>67.099999999999994</v>
      </c>
      <c r="M313">
        <v>1.8</v>
      </c>
      <c r="N313">
        <v>115.7</v>
      </c>
      <c r="O313">
        <v>68.400000000000006</v>
      </c>
      <c r="P313">
        <v>24.3</v>
      </c>
      <c r="Q313">
        <v>2.2000000000000002</v>
      </c>
      <c r="R313">
        <v>207</v>
      </c>
      <c r="S313">
        <v>152.30000000000001</v>
      </c>
      <c r="T313">
        <v>50.9</v>
      </c>
      <c r="U313">
        <v>3.5</v>
      </c>
      <c r="V313">
        <v>3.9</v>
      </c>
      <c r="W313">
        <v>1.5</v>
      </c>
      <c r="X313">
        <v>0.8</v>
      </c>
      <c r="Y313">
        <v>0.23400000000000001</v>
      </c>
      <c r="Z313">
        <v>0.308</v>
      </c>
      <c r="AA313">
        <v>0.41899999999999998</v>
      </c>
      <c r="AB313">
        <v>0.72699999999999998</v>
      </c>
      <c r="AE313" s="134">
        <f t="shared" si="32"/>
        <v>0.41899999999999998</v>
      </c>
      <c r="AF313" s="589">
        <f t="shared" ca="1" si="33"/>
        <v>197</v>
      </c>
      <c r="AG313" s="134">
        <f>(H313*'User Input'!$H$16)+(I313*'User Input'!$H$17)+(N313*'User Input'!$H$15)+(O313*'User Input'!$H$2)+(P313*'User Input'!$H$3)+(Q313*'User Input'!$H$4)+(K313*'User Input'!$H$5)+(L313*'User Input'!$H$6)+(J313*'User Input'!$H$7)+(T313*'User Input'!$H$8)+(S313*'User Input'!$H$9)+(M313*'User Input'!$H$10)+(X313*'User Input'!$H$11)+(V313*'User Input'!$H$13)+(U313*'User Input'!$H$12)+(R313*'User Input'!$H$14)</f>
        <v>312.14999999999992</v>
      </c>
      <c r="AH313">
        <f t="shared" si="28"/>
        <v>2.2619565217391298</v>
      </c>
      <c r="AI313" s="209">
        <f t="shared" ca="1" si="34"/>
        <v>161</v>
      </c>
      <c r="AJ313" s="209">
        <f t="shared" ca="1" si="29"/>
        <v>329</v>
      </c>
      <c r="AK313" s="209">
        <f t="shared" ca="1" si="30"/>
        <v>177</v>
      </c>
      <c r="AL313" s="209">
        <f t="shared" ca="1" si="31"/>
        <v>215</v>
      </c>
    </row>
    <row r="314" spans="2:38" x14ac:dyDescent="0.2">
      <c r="B314" t="s">
        <v>1327</v>
      </c>
      <c r="C314" t="s">
        <v>132</v>
      </c>
      <c r="D314" t="s">
        <v>89</v>
      </c>
      <c r="E314" t="s">
        <v>114</v>
      </c>
      <c r="F314" t="s">
        <v>114</v>
      </c>
      <c r="G314">
        <v>138</v>
      </c>
      <c r="H314">
        <v>554</v>
      </c>
      <c r="I314">
        <v>500</v>
      </c>
      <c r="J314">
        <v>58.2</v>
      </c>
      <c r="K314">
        <v>16.5</v>
      </c>
      <c r="L314">
        <v>62</v>
      </c>
      <c r="M314">
        <v>14.2</v>
      </c>
      <c r="N314">
        <v>122.1</v>
      </c>
      <c r="O314">
        <v>81.5</v>
      </c>
      <c r="P314">
        <v>22.1</v>
      </c>
      <c r="Q314">
        <v>2</v>
      </c>
      <c r="R314">
        <v>197.7</v>
      </c>
      <c r="S314">
        <v>154.1</v>
      </c>
      <c r="T314">
        <v>36.6</v>
      </c>
      <c r="U314">
        <v>9.9</v>
      </c>
      <c r="V314">
        <v>4.0999999999999996</v>
      </c>
      <c r="W314">
        <v>3.3</v>
      </c>
      <c r="X314">
        <v>6.2</v>
      </c>
      <c r="Y314">
        <v>0.24399999999999999</v>
      </c>
      <c r="Z314">
        <v>0.30599999999999999</v>
      </c>
      <c r="AA314">
        <v>0.39600000000000002</v>
      </c>
      <c r="AB314">
        <v>0.70199999999999996</v>
      </c>
      <c r="AE314" s="134">
        <f t="shared" si="32"/>
        <v>0.39600000000000002</v>
      </c>
      <c r="AF314" s="589">
        <f t="shared" ca="1" si="33"/>
        <v>296</v>
      </c>
      <c r="AG314" s="134">
        <f>(H314*'User Input'!$H$16)+(I314*'User Input'!$H$17)+(N314*'User Input'!$H$15)+(O314*'User Input'!$H$2)+(P314*'User Input'!$H$3)+(Q314*'User Input'!$H$4)+(K314*'User Input'!$H$5)+(L314*'User Input'!$H$6)+(J314*'User Input'!$H$7)+(T314*'User Input'!$H$8)+(S314*'User Input'!$H$9)+(M314*'User Input'!$H$10)+(X314*'User Input'!$H$11)+(V314*'User Input'!$H$13)+(U314*'User Input'!$H$12)+(R314*'User Input'!$H$14)</f>
        <v>299.64999999999998</v>
      </c>
      <c r="AH314">
        <f t="shared" si="28"/>
        <v>2.1713768115942029</v>
      </c>
      <c r="AI314" s="209">
        <f t="shared" ca="1" si="34"/>
        <v>176</v>
      </c>
      <c r="AJ314" s="209">
        <f t="shared" ca="1" si="29"/>
        <v>351</v>
      </c>
      <c r="AK314" s="209">
        <f t="shared" ca="1" si="30"/>
        <v>274</v>
      </c>
      <c r="AL314" s="209">
        <f t="shared" ca="1" si="31"/>
        <v>300</v>
      </c>
    </row>
    <row r="315" spans="2:38" x14ac:dyDescent="0.2">
      <c r="B315" t="s">
        <v>746</v>
      </c>
      <c r="C315" t="s">
        <v>135</v>
      </c>
      <c r="D315" t="s">
        <v>89</v>
      </c>
      <c r="E315" t="s">
        <v>110</v>
      </c>
      <c r="F315" t="s">
        <v>110</v>
      </c>
      <c r="G315">
        <v>143</v>
      </c>
      <c r="H315">
        <v>551</v>
      </c>
      <c r="I315">
        <v>487</v>
      </c>
      <c r="J315">
        <v>54.5</v>
      </c>
      <c r="K315">
        <v>12.5</v>
      </c>
      <c r="L315">
        <v>58</v>
      </c>
      <c r="M315">
        <v>8.5</v>
      </c>
      <c r="N315">
        <v>121.1</v>
      </c>
      <c r="O315">
        <v>80</v>
      </c>
      <c r="P315">
        <v>25.7</v>
      </c>
      <c r="Q315">
        <v>2.9</v>
      </c>
      <c r="R315">
        <v>190.2</v>
      </c>
      <c r="S315">
        <v>115.8</v>
      </c>
      <c r="T315">
        <v>52.7</v>
      </c>
      <c r="U315">
        <v>3.3</v>
      </c>
      <c r="V315">
        <v>4.4000000000000004</v>
      </c>
      <c r="W315">
        <v>4</v>
      </c>
      <c r="X315">
        <v>3.7</v>
      </c>
      <c r="Y315">
        <v>0.249</v>
      </c>
      <c r="Z315">
        <v>0.32400000000000001</v>
      </c>
      <c r="AA315">
        <v>0.39</v>
      </c>
      <c r="AB315">
        <v>0.71399999999999997</v>
      </c>
      <c r="AE315" s="134">
        <f t="shared" si="32"/>
        <v>0.39</v>
      </c>
      <c r="AF315" s="589">
        <f t="shared" ca="1" si="33"/>
        <v>329</v>
      </c>
      <c r="AG315" s="134">
        <f>(H315*'User Input'!$H$16)+(I315*'User Input'!$H$17)+(N315*'User Input'!$H$15)+(O315*'User Input'!$H$2)+(P315*'User Input'!$H$3)+(Q315*'User Input'!$H$4)+(K315*'User Input'!$H$5)+(L315*'User Input'!$H$6)+(J315*'User Input'!$H$7)+(T315*'User Input'!$H$8)+(S315*'User Input'!$H$9)+(M315*'User Input'!$H$10)+(X315*'User Input'!$H$11)+(V315*'User Input'!$H$13)+(U315*'User Input'!$H$12)+(R315*'User Input'!$H$14)</f>
        <v>310.70000000000005</v>
      </c>
      <c r="AH315">
        <f t="shared" si="28"/>
        <v>2.1727272727272728</v>
      </c>
      <c r="AI315" s="209">
        <f t="shared" ca="1" si="34"/>
        <v>163</v>
      </c>
      <c r="AJ315" s="209">
        <f t="shared" ca="1" si="29"/>
        <v>169</v>
      </c>
      <c r="AK315" s="209">
        <f t="shared" ca="1" si="30"/>
        <v>307</v>
      </c>
      <c r="AL315" s="209">
        <f t="shared" ca="1" si="31"/>
        <v>260</v>
      </c>
    </row>
    <row r="316" spans="2:38" x14ac:dyDescent="0.2">
      <c r="B316" t="s">
        <v>2550</v>
      </c>
      <c r="C316" t="s">
        <v>133</v>
      </c>
      <c r="D316" t="s">
        <v>89</v>
      </c>
      <c r="E316" t="s">
        <v>1033</v>
      </c>
      <c r="F316" t="s">
        <v>1033</v>
      </c>
      <c r="G316">
        <v>138</v>
      </c>
      <c r="H316">
        <v>545</v>
      </c>
      <c r="I316">
        <v>493</v>
      </c>
      <c r="J316">
        <v>53.9</v>
      </c>
      <c r="K316">
        <v>13.9</v>
      </c>
      <c r="L316">
        <v>56.9</v>
      </c>
      <c r="M316">
        <v>5.2</v>
      </c>
      <c r="N316">
        <v>113.9</v>
      </c>
      <c r="O316">
        <v>70.400000000000006</v>
      </c>
      <c r="P316">
        <v>26.4</v>
      </c>
      <c r="Q316">
        <v>3.1</v>
      </c>
      <c r="R316">
        <v>188.4</v>
      </c>
      <c r="S316">
        <v>161.30000000000001</v>
      </c>
      <c r="T316">
        <v>42.5</v>
      </c>
      <c r="U316">
        <v>3.4</v>
      </c>
      <c r="V316">
        <v>4</v>
      </c>
      <c r="W316">
        <v>2.2000000000000002</v>
      </c>
      <c r="X316">
        <v>2.2999999999999998</v>
      </c>
      <c r="Y316">
        <v>0.23100000000000001</v>
      </c>
      <c r="Z316">
        <v>0.29499999999999998</v>
      </c>
      <c r="AA316">
        <v>0.38200000000000001</v>
      </c>
      <c r="AB316">
        <v>0.67700000000000005</v>
      </c>
      <c r="AE316" s="134">
        <f t="shared" si="32"/>
        <v>0.38200000000000001</v>
      </c>
      <c r="AF316" s="589">
        <f t="shared" ca="1" si="33"/>
        <v>375</v>
      </c>
      <c r="AG316" s="134">
        <f>(H316*'User Input'!$H$16)+(I316*'User Input'!$H$17)+(N316*'User Input'!$H$15)+(O316*'User Input'!$H$2)+(P316*'User Input'!$H$3)+(Q316*'User Input'!$H$4)+(K316*'User Input'!$H$5)+(L316*'User Input'!$H$6)+(J316*'User Input'!$H$7)+(T316*'User Input'!$H$8)+(S316*'User Input'!$H$9)+(M316*'User Input'!$H$10)+(X316*'User Input'!$H$11)+(V316*'User Input'!$H$13)+(U316*'User Input'!$H$12)+(R316*'User Input'!$H$14)</f>
        <v>268.84999999999997</v>
      </c>
      <c r="AH316">
        <f t="shared" si="28"/>
        <v>1.9481884057971013</v>
      </c>
      <c r="AI316" s="209">
        <f t="shared" ca="1" si="34"/>
        <v>199</v>
      </c>
      <c r="AJ316" s="209">
        <f t="shared" ca="1" si="29"/>
        <v>448</v>
      </c>
      <c r="AK316" s="209">
        <f t="shared" ca="1" si="30"/>
        <v>352</v>
      </c>
      <c r="AL316" s="209">
        <f t="shared" ca="1" si="31"/>
        <v>405</v>
      </c>
    </row>
    <row r="317" spans="2:38" x14ac:dyDescent="0.2">
      <c r="B317" t="s">
        <v>1502</v>
      </c>
      <c r="C317" t="s">
        <v>339</v>
      </c>
      <c r="D317" t="s">
        <v>89</v>
      </c>
      <c r="E317" t="s">
        <v>114</v>
      </c>
      <c r="F317" t="s">
        <v>114</v>
      </c>
      <c r="G317">
        <v>133</v>
      </c>
      <c r="H317">
        <v>545</v>
      </c>
      <c r="I317">
        <v>472</v>
      </c>
      <c r="J317">
        <v>63.8</v>
      </c>
      <c r="K317">
        <v>19.899999999999999</v>
      </c>
      <c r="L317">
        <v>65.3</v>
      </c>
      <c r="M317">
        <v>10.6</v>
      </c>
      <c r="N317">
        <v>112.8</v>
      </c>
      <c r="O317">
        <v>67.7</v>
      </c>
      <c r="P317">
        <v>21.4</v>
      </c>
      <c r="Q317">
        <v>3.9</v>
      </c>
      <c r="R317">
        <v>201.6</v>
      </c>
      <c r="S317">
        <v>158.5</v>
      </c>
      <c r="T317">
        <v>59.6</v>
      </c>
      <c r="U317">
        <v>6.5</v>
      </c>
      <c r="V317">
        <v>4.0999999999999996</v>
      </c>
      <c r="W317">
        <v>2.4</v>
      </c>
      <c r="X317">
        <v>4.3</v>
      </c>
      <c r="Y317">
        <v>0.23899999999999999</v>
      </c>
      <c r="Z317">
        <v>0.33</v>
      </c>
      <c r="AA317">
        <v>0.42699999999999999</v>
      </c>
      <c r="AB317">
        <v>0.75700000000000001</v>
      </c>
      <c r="AE317" s="134">
        <f t="shared" si="32"/>
        <v>0.42699999999999999</v>
      </c>
      <c r="AF317" s="589">
        <f t="shared" ca="1" si="33"/>
        <v>170</v>
      </c>
      <c r="AG317" s="134">
        <f>(H317*'User Input'!$H$16)+(I317*'User Input'!$H$17)+(N317*'User Input'!$H$15)+(O317*'User Input'!$H$2)+(P317*'User Input'!$H$3)+(Q317*'User Input'!$H$4)+(K317*'User Input'!$H$5)+(L317*'User Input'!$H$6)+(J317*'User Input'!$H$7)+(T317*'User Input'!$H$8)+(S317*'User Input'!$H$9)+(M317*'User Input'!$H$10)+(X317*'User Input'!$H$11)+(V317*'User Input'!$H$13)+(U317*'User Input'!$H$12)+(R317*'User Input'!$H$14)</f>
        <v>328.15000000000003</v>
      </c>
      <c r="AH317">
        <f t="shared" si="28"/>
        <v>2.4672932330827071</v>
      </c>
      <c r="AI317" s="209">
        <f t="shared" ca="1" si="34"/>
        <v>145</v>
      </c>
      <c r="AJ317" s="209">
        <f t="shared" ca="1" si="29"/>
        <v>122</v>
      </c>
      <c r="AK317" s="209">
        <f t="shared" ca="1" si="30"/>
        <v>151</v>
      </c>
      <c r="AL317" s="209">
        <f t="shared" ca="1" si="31"/>
        <v>130</v>
      </c>
    </row>
    <row r="318" spans="2:38" x14ac:dyDescent="0.2">
      <c r="B318" t="s">
        <v>434</v>
      </c>
      <c r="C318" t="s">
        <v>715</v>
      </c>
      <c r="D318" t="s">
        <v>683</v>
      </c>
      <c r="E318" t="s">
        <v>110</v>
      </c>
      <c r="F318" t="s">
        <v>110</v>
      </c>
      <c r="G318">
        <v>123</v>
      </c>
      <c r="H318">
        <v>544</v>
      </c>
      <c r="I318">
        <v>478</v>
      </c>
      <c r="J318">
        <v>78.2</v>
      </c>
      <c r="K318">
        <v>19.600000000000001</v>
      </c>
      <c r="L318">
        <v>63.8</v>
      </c>
      <c r="M318">
        <v>3.4</v>
      </c>
      <c r="N318">
        <v>135.5</v>
      </c>
      <c r="O318">
        <v>84.3</v>
      </c>
      <c r="P318">
        <v>29.6</v>
      </c>
      <c r="Q318">
        <v>2</v>
      </c>
      <c r="R318">
        <v>228</v>
      </c>
      <c r="S318">
        <v>98.5</v>
      </c>
      <c r="T318">
        <v>53.3</v>
      </c>
      <c r="U318">
        <v>4.7</v>
      </c>
      <c r="V318">
        <v>3.9</v>
      </c>
      <c r="W318">
        <v>3.5</v>
      </c>
      <c r="X318">
        <v>1.5</v>
      </c>
      <c r="Y318">
        <v>0.28399999999999997</v>
      </c>
      <c r="Z318">
        <v>0.35799999999999998</v>
      </c>
      <c r="AA318">
        <v>0.47699999999999998</v>
      </c>
      <c r="AB318">
        <v>0.83499999999999996</v>
      </c>
      <c r="AE318" s="134">
        <f t="shared" si="32"/>
        <v>0.47699999999999998</v>
      </c>
      <c r="AF318" s="589">
        <f t="shared" ca="1" si="33"/>
        <v>45</v>
      </c>
      <c r="AG318" s="134">
        <f>(H318*'User Input'!$H$16)+(I318*'User Input'!$H$17)+(N318*'User Input'!$H$15)+(O318*'User Input'!$H$2)+(P318*'User Input'!$H$3)+(Q318*'User Input'!$H$4)+(K318*'User Input'!$H$5)+(L318*'User Input'!$H$6)+(J318*'User Input'!$H$7)+(T318*'User Input'!$H$8)+(S318*'User Input'!$H$9)+(M318*'User Input'!$H$10)+(X318*'User Input'!$H$11)+(V318*'User Input'!$H$13)+(U318*'User Input'!$H$12)+(R318*'User Input'!$H$14)</f>
        <v>379.25</v>
      </c>
      <c r="AH318">
        <f t="shared" si="28"/>
        <v>3.0833333333333335</v>
      </c>
      <c r="AI318" s="209">
        <f t="shared" ca="1" si="34"/>
        <v>91</v>
      </c>
      <c r="AJ318" s="209">
        <f t="shared" ca="1" si="29"/>
        <v>21</v>
      </c>
      <c r="AK318" s="209">
        <f t="shared" ca="1" si="30"/>
        <v>34</v>
      </c>
      <c r="AL318" s="209">
        <f t="shared" ca="1" si="31"/>
        <v>28</v>
      </c>
    </row>
    <row r="319" spans="2:38" x14ac:dyDescent="0.2">
      <c r="B319" t="s">
        <v>2241</v>
      </c>
      <c r="C319" t="s">
        <v>134</v>
      </c>
      <c r="D319" t="s">
        <v>89</v>
      </c>
      <c r="E319" t="s">
        <v>1033</v>
      </c>
      <c r="F319" t="s">
        <v>1035</v>
      </c>
      <c r="G319">
        <v>134</v>
      </c>
      <c r="H319">
        <v>544</v>
      </c>
      <c r="I319">
        <v>509</v>
      </c>
      <c r="J319">
        <v>61.8</v>
      </c>
      <c r="K319">
        <v>14</v>
      </c>
      <c r="L319">
        <v>68.599999999999994</v>
      </c>
      <c r="M319">
        <v>3.7</v>
      </c>
      <c r="N319">
        <v>143.9</v>
      </c>
      <c r="O319">
        <v>95.4</v>
      </c>
      <c r="P319">
        <v>33.299999999999997</v>
      </c>
      <c r="Q319">
        <v>1.3</v>
      </c>
      <c r="R319">
        <v>221.8</v>
      </c>
      <c r="S319">
        <v>67.5</v>
      </c>
      <c r="T319">
        <v>22.9</v>
      </c>
      <c r="U319">
        <v>6.2</v>
      </c>
      <c r="V319">
        <v>4</v>
      </c>
      <c r="W319">
        <v>2.1</v>
      </c>
      <c r="X319">
        <v>1.5</v>
      </c>
      <c r="Y319">
        <v>0.28299999999999997</v>
      </c>
      <c r="Z319">
        <v>0.31900000000000001</v>
      </c>
      <c r="AA319">
        <v>0.436</v>
      </c>
      <c r="AB319">
        <v>0.755</v>
      </c>
      <c r="AE319" s="134">
        <f t="shared" si="32"/>
        <v>0.436</v>
      </c>
      <c r="AF319" s="589">
        <f t="shared" ca="1" si="33"/>
        <v>139</v>
      </c>
      <c r="AG319" s="134">
        <f>(H319*'User Input'!$H$16)+(I319*'User Input'!$H$17)+(N319*'User Input'!$H$15)+(O319*'User Input'!$H$2)+(P319*'User Input'!$H$3)+(Q319*'User Input'!$H$4)+(K319*'User Input'!$H$5)+(L319*'User Input'!$H$6)+(J319*'User Input'!$H$7)+(T319*'User Input'!$H$8)+(S319*'User Input'!$H$9)+(M319*'User Input'!$H$10)+(X319*'User Input'!$H$11)+(V319*'User Input'!$H$13)+(U319*'User Input'!$H$12)+(R319*'User Input'!$H$14)</f>
        <v>347.34999999999997</v>
      </c>
      <c r="AH319">
        <f t="shared" si="28"/>
        <v>2.5921641791044774</v>
      </c>
      <c r="AI319" s="209">
        <f t="shared" ca="1" si="34"/>
        <v>129</v>
      </c>
      <c r="AJ319" s="209">
        <f t="shared" ca="1" si="29"/>
        <v>217</v>
      </c>
      <c r="AK319" s="209">
        <f t="shared" ca="1" si="30"/>
        <v>120</v>
      </c>
      <c r="AL319" s="209">
        <f t="shared" ca="1" si="31"/>
        <v>137</v>
      </c>
    </row>
    <row r="320" spans="2:38" x14ac:dyDescent="0.2">
      <c r="B320" t="s">
        <v>383</v>
      </c>
      <c r="C320" t="s">
        <v>130</v>
      </c>
      <c r="D320" t="s">
        <v>683</v>
      </c>
      <c r="E320" t="s">
        <v>118</v>
      </c>
      <c r="F320" t="s">
        <v>118</v>
      </c>
      <c r="G320">
        <v>130</v>
      </c>
      <c r="H320">
        <v>543</v>
      </c>
      <c r="I320">
        <v>485</v>
      </c>
      <c r="J320">
        <v>58.4</v>
      </c>
      <c r="K320">
        <v>9.5</v>
      </c>
      <c r="L320">
        <v>52.3</v>
      </c>
      <c r="M320">
        <v>5.3</v>
      </c>
      <c r="N320">
        <v>134.5</v>
      </c>
      <c r="O320">
        <v>95</v>
      </c>
      <c r="P320">
        <v>26.6</v>
      </c>
      <c r="Q320">
        <v>3.4</v>
      </c>
      <c r="R320">
        <v>196.4</v>
      </c>
      <c r="S320">
        <v>50.9</v>
      </c>
      <c r="T320">
        <v>46.4</v>
      </c>
      <c r="U320">
        <v>4.7</v>
      </c>
      <c r="V320">
        <v>3.9</v>
      </c>
      <c r="W320">
        <v>3.5</v>
      </c>
      <c r="X320">
        <v>2.1</v>
      </c>
      <c r="Y320">
        <v>0.27800000000000002</v>
      </c>
      <c r="Z320">
        <v>0.34300000000000003</v>
      </c>
      <c r="AA320">
        <v>0.40500000000000003</v>
      </c>
      <c r="AB320">
        <v>0.749</v>
      </c>
      <c r="AE320" s="134">
        <f t="shared" si="32"/>
        <v>0.40500000000000003</v>
      </c>
      <c r="AF320" s="589">
        <f t="shared" ca="1" si="33"/>
        <v>254</v>
      </c>
      <c r="AG320" s="134">
        <f>(H320*'User Input'!$H$16)+(I320*'User Input'!$H$17)+(N320*'User Input'!$H$15)+(O320*'User Input'!$H$2)+(P320*'User Input'!$H$3)+(Q320*'User Input'!$H$4)+(K320*'User Input'!$H$5)+(L320*'User Input'!$H$6)+(J320*'User Input'!$H$7)+(T320*'User Input'!$H$8)+(S320*'User Input'!$H$9)+(M320*'User Input'!$H$10)+(X320*'User Input'!$H$11)+(V320*'User Input'!$H$13)+(U320*'User Input'!$H$12)+(R320*'User Input'!$H$14)</f>
        <v>336.54999999999995</v>
      </c>
      <c r="AH320">
        <f t="shared" si="28"/>
        <v>2.5888461538461534</v>
      </c>
      <c r="AI320" s="209">
        <f t="shared" ca="1" si="34"/>
        <v>137</v>
      </c>
      <c r="AJ320" s="209">
        <f t="shared" ca="1" si="29"/>
        <v>54</v>
      </c>
      <c r="AK320" s="209">
        <f t="shared" ca="1" si="30"/>
        <v>232</v>
      </c>
      <c r="AL320" s="209">
        <f t="shared" ca="1" si="31"/>
        <v>149</v>
      </c>
    </row>
    <row r="321" spans="2:38" x14ac:dyDescent="0.2">
      <c r="B321" t="s">
        <v>147</v>
      </c>
      <c r="C321" t="s">
        <v>115</v>
      </c>
      <c r="D321" t="s">
        <v>89</v>
      </c>
      <c r="E321" t="s">
        <v>112</v>
      </c>
      <c r="F321" t="s">
        <v>112</v>
      </c>
      <c r="G321">
        <v>128</v>
      </c>
      <c r="H321">
        <v>543</v>
      </c>
      <c r="I321">
        <v>473</v>
      </c>
      <c r="J321">
        <v>70.5</v>
      </c>
      <c r="K321">
        <v>21.2</v>
      </c>
      <c r="L321">
        <v>74.599999999999994</v>
      </c>
      <c r="M321">
        <v>1.3</v>
      </c>
      <c r="N321">
        <v>133.80000000000001</v>
      </c>
      <c r="O321">
        <v>84.4</v>
      </c>
      <c r="P321">
        <v>27.1</v>
      </c>
      <c r="Q321">
        <v>1.2</v>
      </c>
      <c r="R321">
        <v>226.8</v>
      </c>
      <c r="S321">
        <v>108.6</v>
      </c>
      <c r="T321">
        <v>61.5</v>
      </c>
      <c r="U321">
        <v>3.9</v>
      </c>
      <c r="V321">
        <v>4</v>
      </c>
      <c r="W321">
        <v>1</v>
      </c>
      <c r="X321">
        <v>0.6</v>
      </c>
      <c r="Y321">
        <v>0.28299999999999997</v>
      </c>
      <c r="Z321">
        <v>0.36699999999999999</v>
      </c>
      <c r="AA321">
        <v>0.48</v>
      </c>
      <c r="AB321">
        <v>0.84599999999999997</v>
      </c>
      <c r="AE321" s="134">
        <f t="shared" si="32"/>
        <v>0.48</v>
      </c>
      <c r="AF321" s="589">
        <f t="shared" ca="1" si="33"/>
        <v>41</v>
      </c>
      <c r="AG321" s="134">
        <f>(H321*'User Input'!$H$16)+(I321*'User Input'!$H$17)+(N321*'User Input'!$H$15)+(O321*'User Input'!$H$2)+(P321*'User Input'!$H$3)+(Q321*'User Input'!$H$4)+(K321*'User Input'!$H$5)+(L321*'User Input'!$H$6)+(J321*'User Input'!$H$7)+(T321*'User Input'!$H$8)+(S321*'User Input'!$H$9)+(M321*'User Input'!$H$10)+(X321*'User Input'!$H$11)+(V321*'User Input'!$H$13)+(U321*'User Input'!$H$12)+(R321*'User Input'!$H$14)</f>
        <v>381.3</v>
      </c>
      <c r="AH321">
        <f t="shared" si="28"/>
        <v>2.9789062500000001</v>
      </c>
      <c r="AI321" s="209">
        <f t="shared" ca="1" si="34"/>
        <v>86</v>
      </c>
      <c r="AJ321" s="209">
        <f t="shared" ca="1" si="29"/>
        <v>9</v>
      </c>
      <c r="AK321" s="209">
        <f t="shared" ca="1" si="30"/>
        <v>30</v>
      </c>
      <c r="AL321" s="209">
        <f t="shared" ca="1" si="31"/>
        <v>18</v>
      </c>
    </row>
    <row r="322" spans="2:38" x14ac:dyDescent="0.2">
      <c r="B322" t="s">
        <v>453</v>
      </c>
      <c r="C322" t="s">
        <v>339</v>
      </c>
      <c r="D322" t="s">
        <v>106</v>
      </c>
      <c r="E322" t="s">
        <v>429</v>
      </c>
      <c r="F322" t="s">
        <v>429</v>
      </c>
      <c r="G322">
        <v>132</v>
      </c>
      <c r="H322">
        <v>542</v>
      </c>
      <c r="I322">
        <v>483</v>
      </c>
      <c r="J322">
        <v>66.3</v>
      </c>
      <c r="K322">
        <v>10.9</v>
      </c>
      <c r="L322">
        <v>51.6</v>
      </c>
      <c r="M322">
        <v>7.7</v>
      </c>
      <c r="N322">
        <v>135.30000000000001</v>
      </c>
      <c r="O322">
        <v>90.6</v>
      </c>
      <c r="P322">
        <v>26</v>
      </c>
      <c r="Q322">
        <v>7.7</v>
      </c>
      <c r="R322">
        <v>209.4</v>
      </c>
      <c r="S322">
        <v>73.2</v>
      </c>
      <c r="T322">
        <v>47.4</v>
      </c>
      <c r="U322">
        <v>3.5</v>
      </c>
      <c r="V322">
        <v>3.6</v>
      </c>
      <c r="W322">
        <v>4.3</v>
      </c>
      <c r="X322">
        <v>2.8</v>
      </c>
      <c r="Y322">
        <v>0.28000000000000003</v>
      </c>
      <c r="Z322">
        <v>0.34599999999999997</v>
      </c>
      <c r="AA322">
        <v>0.434</v>
      </c>
      <c r="AB322">
        <v>0.78</v>
      </c>
      <c r="AE322" s="134">
        <f t="shared" si="32"/>
        <v>0.434</v>
      </c>
      <c r="AF322" s="589">
        <f t="shared" ca="1" si="33"/>
        <v>147</v>
      </c>
      <c r="AG322" s="134">
        <f>(H322*'User Input'!$H$16)+(I322*'User Input'!$H$17)+(N322*'User Input'!$H$15)+(O322*'User Input'!$H$2)+(P322*'User Input'!$H$3)+(Q322*'User Input'!$H$4)+(K322*'User Input'!$H$5)+(L322*'User Input'!$H$6)+(J322*'User Input'!$H$7)+(T322*'User Input'!$H$8)+(S322*'User Input'!$H$9)+(M322*'User Input'!$H$10)+(X322*'User Input'!$H$11)+(V322*'User Input'!$H$13)+(U322*'User Input'!$H$12)+(R322*'User Input'!$H$14)</f>
        <v>350.59999999999991</v>
      </c>
      <c r="AH322">
        <f t="shared" si="28"/>
        <v>2.6560606060606053</v>
      </c>
      <c r="AI322" s="209">
        <f t="shared" ca="1" si="34"/>
        <v>122</v>
      </c>
      <c r="AJ322" s="209">
        <f t="shared" ca="1" si="29"/>
        <v>47</v>
      </c>
      <c r="AK322" s="209">
        <f t="shared" ca="1" si="30"/>
        <v>128</v>
      </c>
      <c r="AL322" s="209">
        <f t="shared" ca="1" si="31"/>
        <v>80</v>
      </c>
    </row>
    <row r="323" spans="2:38" x14ac:dyDescent="0.2">
      <c r="B323" t="s">
        <v>151</v>
      </c>
      <c r="C323" t="s">
        <v>718</v>
      </c>
      <c r="D323" t="s">
        <v>683</v>
      </c>
      <c r="E323" t="s">
        <v>118</v>
      </c>
      <c r="F323" t="s">
        <v>1034</v>
      </c>
      <c r="G323">
        <v>130</v>
      </c>
      <c r="H323">
        <v>541</v>
      </c>
      <c r="I323">
        <v>488</v>
      </c>
      <c r="J323">
        <v>65.5</v>
      </c>
      <c r="K323">
        <v>19.7</v>
      </c>
      <c r="L323">
        <v>70.2</v>
      </c>
      <c r="M323">
        <v>1</v>
      </c>
      <c r="N323">
        <v>136</v>
      </c>
      <c r="O323">
        <v>87.7</v>
      </c>
      <c r="P323">
        <v>27.8</v>
      </c>
      <c r="Q323">
        <v>0.7</v>
      </c>
      <c r="R323">
        <v>224.3</v>
      </c>
      <c r="S323">
        <v>75.599999999999994</v>
      </c>
      <c r="T323">
        <v>42.4</v>
      </c>
      <c r="U323">
        <v>5.4</v>
      </c>
      <c r="V323">
        <v>4.0999999999999996</v>
      </c>
      <c r="W323">
        <v>0.8</v>
      </c>
      <c r="X323">
        <v>0.5</v>
      </c>
      <c r="Y323">
        <v>0.27800000000000002</v>
      </c>
      <c r="Z323">
        <v>0.34</v>
      </c>
      <c r="AA323">
        <v>0.45900000000000002</v>
      </c>
      <c r="AB323">
        <v>0.8</v>
      </c>
      <c r="AE323" s="134">
        <f t="shared" si="32"/>
        <v>0.45900000000000002</v>
      </c>
      <c r="AF323" s="589">
        <f t="shared" ca="1" si="33"/>
        <v>75</v>
      </c>
      <c r="AG323" s="134">
        <f>(H323*'User Input'!$H$16)+(I323*'User Input'!$H$17)+(N323*'User Input'!$H$15)+(O323*'User Input'!$H$2)+(P323*'User Input'!$H$3)+(Q323*'User Input'!$H$4)+(K323*'User Input'!$H$5)+(L323*'User Input'!$H$6)+(J323*'User Input'!$H$7)+(T323*'User Input'!$H$8)+(S323*'User Input'!$H$9)+(M323*'User Input'!$H$10)+(X323*'User Input'!$H$11)+(V323*'User Input'!$H$13)+(U323*'User Input'!$H$12)+(R323*'User Input'!$H$14)</f>
        <v>365.99999999999994</v>
      </c>
      <c r="AH323">
        <f t="shared" si="28"/>
        <v>2.8153846153846152</v>
      </c>
      <c r="AI323" s="209">
        <f t="shared" ca="1" si="34"/>
        <v>103</v>
      </c>
      <c r="AJ323" s="209">
        <f t="shared" ca="1" si="29"/>
        <v>67</v>
      </c>
      <c r="AK323" s="209">
        <f t="shared" ca="1" si="30"/>
        <v>59</v>
      </c>
      <c r="AL323" s="209">
        <f t="shared" ca="1" si="31"/>
        <v>49</v>
      </c>
    </row>
    <row r="324" spans="2:38" x14ac:dyDescent="0.2">
      <c r="B324" t="s">
        <v>1392</v>
      </c>
      <c r="C324" t="s">
        <v>140</v>
      </c>
      <c r="D324" t="s">
        <v>89</v>
      </c>
      <c r="E324" t="s">
        <v>114</v>
      </c>
      <c r="F324" t="s">
        <v>114</v>
      </c>
      <c r="G324">
        <v>132</v>
      </c>
      <c r="H324">
        <v>541</v>
      </c>
      <c r="I324">
        <v>482</v>
      </c>
      <c r="J324">
        <v>66.5</v>
      </c>
      <c r="K324">
        <v>15.8</v>
      </c>
      <c r="L324">
        <v>58.1</v>
      </c>
      <c r="M324">
        <v>16.399999999999999</v>
      </c>
      <c r="N324">
        <v>121.2</v>
      </c>
      <c r="O324">
        <v>77.400000000000006</v>
      </c>
      <c r="P324">
        <v>25.1</v>
      </c>
      <c r="Q324">
        <v>2.9</v>
      </c>
      <c r="R324">
        <v>199.5</v>
      </c>
      <c r="S324">
        <v>136.5</v>
      </c>
      <c r="T324">
        <v>45.3</v>
      </c>
      <c r="U324">
        <v>6.1</v>
      </c>
      <c r="V324">
        <v>3.8</v>
      </c>
      <c r="W324">
        <v>4.2</v>
      </c>
      <c r="X324">
        <v>5.8</v>
      </c>
      <c r="Y324">
        <v>0.252</v>
      </c>
      <c r="Z324">
        <v>0.32200000000000001</v>
      </c>
      <c r="AA324">
        <v>0.41399999999999998</v>
      </c>
      <c r="AB324">
        <v>0.73599999999999999</v>
      </c>
      <c r="AE324" s="134">
        <f t="shared" si="32"/>
        <v>0.41399999999999998</v>
      </c>
      <c r="AF324" s="589">
        <f t="shared" ca="1" si="33"/>
        <v>214</v>
      </c>
      <c r="AG324" s="134">
        <f>(H324*'User Input'!$H$16)+(I324*'User Input'!$H$17)+(N324*'User Input'!$H$15)+(O324*'User Input'!$H$2)+(P324*'User Input'!$H$3)+(Q324*'User Input'!$H$4)+(K324*'User Input'!$H$5)+(L324*'User Input'!$H$6)+(J324*'User Input'!$H$7)+(T324*'User Input'!$H$8)+(S324*'User Input'!$H$9)+(M324*'User Input'!$H$10)+(X324*'User Input'!$H$11)+(V324*'User Input'!$H$13)+(U324*'User Input'!$H$12)+(R324*'User Input'!$H$14)</f>
        <v>328.15000000000003</v>
      </c>
      <c r="AH324">
        <f t="shared" si="28"/>
        <v>2.4859848484848488</v>
      </c>
      <c r="AI324" s="209">
        <f t="shared" ca="1" si="34"/>
        <v>145</v>
      </c>
      <c r="AJ324" s="209">
        <f t="shared" ca="1" si="29"/>
        <v>184</v>
      </c>
      <c r="AK324" s="209">
        <f t="shared" ca="1" si="30"/>
        <v>193</v>
      </c>
      <c r="AL324" s="209">
        <f t="shared" ca="1" si="31"/>
        <v>185</v>
      </c>
    </row>
    <row r="325" spans="2:38" x14ac:dyDescent="0.2">
      <c r="B325" t="s">
        <v>159</v>
      </c>
      <c r="C325" t="s">
        <v>113</v>
      </c>
      <c r="D325" t="s">
        <v>89</v>
      </c>
      <c r="E325" t="s">
        <v>114</v>
      </c>
      <c r="F325" t="s">
        <v>426</v>
      </c>
      <c r="G325">
        <v>130</v>
      </c>
      <c r="H325">
        <v>540</v>
      </c>
      <c r="I325">
        <v>485</v>
      </c>
      <c r="J325">
        <v>70.3</v>
      </c>
      <c r="K325">
        <v>24.3</v>
      </c>
      <c r="L325">
        <v>77.7</v>
      </c>
      <c r="M325">
        <v>12</v>
      </c>
      <c r="N325">
        <v>128.80000000000001</v>
      </c>
      <c r="O325">
        <v>75.7</v>
      </c>
      <c r="P325">
        <v>27.1</v>
      </c>
      <c r="Q325">
        <v>1.6</v>
      </c>
      <c r="R325">
        <v>232</v>
      </c>
      <c r="S325">
        <v>104.8</v>
      </c>
      <c r="T325">
        <v>46.3</v>
      </c>
      <c r="U325">
        <v>4.0999999999999996</v>
      </c>
      <c r="V325">
        <v>4.2</v>
      </c>
      <c r="W325">
        <v>1.1000000000000001</v>
      </c>
      <c r="X325">
        <v>4.9000000000000004</v>
      </c>
      <c r="Y325">
        <v>0.26500000000000001</v>
      </c>
      <c r="Z325">
        <v>0.33200000000000002</v>
      </c>
      <c r="AA325">
        <v>0.47899999999999998</v>
      </c>
      <c r="AB325">
        <v>0.81100000000000005</v>
      </c>
      <c r="AE325" s="134">
        <f t="shared" si="32"/>
        <v>0.47899999999999998</v>
      </c>
      <c r="AF325" s="589">
        <f t="shared" ca="1" si="33"/>
        <v>43</v>
      </c>
      <c r="AG325" s="134">
        <f>(H325*'User Input'!$H$16)+(I325*'User Input'!$H$17)+(N325*'User Input'!$H$15)+(O325*'User Input'!$H$2)+(P325*'User Input'!$H$3)+(Q325*'User Input'!$H$4)+(K325*'User Input'!$H$5)+(L325*'User Input'!$H$6)+(J325*'User Input'!$H$7)+(T325*'User Input'!$H$8)+(S325*'User Input'!$H$9)+(M325*'User Input'!$H$10)+(X325*'User Input'!$H$11)+(V325*'User Input'!$H$13)+(U325*'User Input'!$H$12)+(R325*'User Input'!$H$14)</f>
        <v>392.90000000000009</v>
      </c>
      <c r="AH325">
        <f t="shared" si="28"/>
        <v>3.022307692307693</v>
      </c>
      <c r="AI325" s="209">
        <f t="shared" ca="1" si="34"/>
        <v>75</v>
      </c>
      <c r="AJ325" s="209">
        <f t="shared" ca="1" si="29"/>
        <v>111</v>
      </c>
      <c r="AK325" s="209">
        <f t="shared" ca="1" si="30"/>
        <v>32</v>
      </c>
      <c r="AL325" s="209">
        <f t="shared" ca="1" si="31"/>
        <v>38</v>
      </c>
    </row>
    <row r="326" spans="2:38" x14ac:dyDescent="0.2">
      <c r="B326" t="s">
        <v>493</v>
      </c>
      <c r="C326" t="s">
        <v>339</v>
      </c>
      <c r="D326" t="s">
        <v>683</v>
      </c>
      <c r="E326" t="s">
        <v>116</v>
      </c>
      <c r="F326" t="s">
        <v>116</v>
      </c>
      <c r="G326">
        <v>130</v>
      </c>
      <c r="H326">
        <v>537</v>
      </c>
      <c r="I326">
        <v>462</v>
      </c>
      <c r="J326">
        <v>63</v>
      </c>
      <c r="K326">
        <v>19.7</v>
      </c>
      <c r="L326">
        <v>66.5</v>
      </c>
      <c r="M326">
        <v>5.2</v>
      </c>
      <c r="N326">
        <v>112.2</v>
      </c>
      <c r="O326">
        <v>64.400000000000006</v>
      </c>
      <c r="P326">
        <v>25.2</v>
      </c>
      <c r="Q326">
        <v>2.9</v>
      </c>
      <c r="R326">
        <v>202.2</v>
      </c>
      <c r="S326">
        <v>136.1</v>
      </c>
      <c r="T326">
        <v>64.599999999999994</v>
      </c>
      <c r="U326">
        <v>5</v>
      </c>
      <c r="V326">
        <v>3.9</v>
      </c>
      <c r="W326">
        <v>1.5</v>
      </c>
      <c r="X326">
        <v>2.2999999999999998</v>
      </c>
      <c r="Y326">
        <v>0.24199999999999999</v>
      </c>
      <c r="Z326">
        <v>0.34</v>
      </c>
      <c r="AA326">
        <v>0.438</v>
      </c>
      <c r="AB326">
        <v>0.77700000000000002</v>
      </c>
      <c r="AE326" s="134">
        <f t="shared" si="32"/>
        <v>0.438</v>
      </c>
      <c r="AF326" s="589">
        <f t="shared" ca="1" si="33"/>
        <v>133</v>
      </c>
      <c r="AG326" s="134">
        <f>(H326*'User Input'!$H$16)+(I326*'User Input'!$H$17)+(N326*'User Input'!$H$15)+(O326*'User Input'!$H$2)+(P326*'User Input'!$H$3)+(Q326*'User Input'!$H$4)+(K326*'User Input'!$H$5)+(L326*'User Input'!$H$6)+(J326*'User Input'!$H$7)+(T326*'User Input'!$H$8)+(S326*'User Input'!$H$9)+(M326*'User Input'!$H$10)+(X326*'User Input'!$H$11)+(V326*'User Input'!$H$13)+(U326*'User Input'!$H$12)+(R326*'User Input'!$H$14)</f>
        <v>336.44999999999993</v>
      </c>
      <c r="AH326">
        <f t="shared" si="28"/>
        <v>2.5880769230769225</v>
      </c>
      <c r="AI326" s="209">
        <f t="shared" ca="1" si="34"/>
        <v>138</v>
      </c>
      <c r="AJ326" s="209">
        <f t="shared" ca="1" si="29"/>
        <v>67</v>
      </c>
      <c r="AK326" s="209">
        <f t="shared" ca="1" si="30"/>
        <v>114</v>
      </c>
      <c r="AL326" s="209">
        <f t="shared" ca="1" si="31"/>
        <v>87</v>
      </c>
    </row>
    <row r="327" spans="2:38" x14ac:dyDescent="0.2">
      <c r="B327" t="s">
        <v>174</v>
      </c>
      <c r="C327" t="s">
        <v>714</v>
      </c>
      <c r="D327" t="s">
        <v>89</v>
      </c>
      <c r="E327" t="s">
        <v>112</v>
      </c>
      <c r="F327" t="s">
        <v>112</v>
      </c>
      <c r="G327">
        <v>128</v>
      </c>
      <c r="H327">
        <v>536</v>
      </c>
      <c r="I327">
        <v>483</v>
      </c>
      <c r="J327">
        <v>65.8</v>
      </c>
      <c r="K327">
        <v>24.1</v>
      </c>
      <c r="L327">
        <v>78.7</v>
      </c>
      <c r="M327">
        <v>2.4</v>
      </c>
      <c r="N327">
        <v>126.3</v>
      </c>
      <c r="O327">
        <v>73.5</v>
      </c>
      <c r="P327">
        <v>27</v>
      </c>
      <c r="Q327">
        <v>1.6</v>
      </c>
      <c r="R327">
        <v>228.9</v>
      </c>
      <c r="S327">
        <v>114.3</v>
      </c>
      <c r="T327">
        <v>43.3</v>
      </c>
      <c r="U327">
        <v>4.8</v>
      </c>
      <c r="V327">
        <v>3.9</v>
      </c>
      <c r="W327">
        <v>1.6</v>
      </c>
      <c r="X327">
        <v>1.1000000000000001</v>
      </c>
      <c r="Y327">
        <v>0.26200000000000001</v>
      </c>
      <c r="Z327">
        <v>0.32600000000000001</v>
      </c>
      <c r="AA327">
        <v>0.47499999999999998</v>
      </c>
      <c r="AB327">
        <v>0.80100000000000005</v>
      </c>
      <c r="AE327" s="134">
        <f t="shared" si="32"/>
        <v>0.47499999999999998</v>
      </c>
      <c r="AF327" s="589">
        <f t="shared" ca="1" si="33"/>
        <v>47</v>
      </c>
      <c r="AG327" s="134">
        <f>(H327*'User Input'!$H$16)+(I327*'User Input'!$H$17)+(N327*'User Input'!$H$15)+(O327*'User Input'!$H$2)+(P327*'User Input'!$H$3)+(Q327*'User Input'!$H$4)+(K327*'User Input'!$H$5)+(L327*'User Input'!$H$6)+(J327*'User Input'!$H$7)+(T327*'User Input'!$H$8)+(S327*'User Input'!$H$9)+(M327*'User Input'!$H$10)+(X327*'User Input'!$H$11)+(V327*'User Input'!$H$13)+(U327*'User Input'!$H$12)+(R327*'User Input'!$H$14)</f>
        <v>363.05000000000007</v>
      </c>
      <c r="AH327">
        <f t="shared" si="28"/>
        <v>2.8363281250000005</v>
      </c>
      <c r="AI327" s="209">
        <f t="shared" ca="1" si="34"/>
        <v>106</v>
      </c>
      <c r="AJ327" s="209">
        <f t="shared" ca="1" si="29"/>
        <v>153</v>
      </c>
      <c r="AK327" s="209">
        <f t="shared" ca="1" si="30"/>
        <v>36</v>
      </c>
      <c r="AL327" s="209">
        <f t="shared" ca="1" si="31"/>
        <v>47</v>
      </c>
    </row>
    <row r="328" spans="2:38" x14ac:dyDescent="0.2">
      <c r="B328" t="s">
        <v>489</v>
      </c>
      <c r="C328" t="s">
        <v>139</v>
      </c>
      <c r="D328" t="s">
        <v>89</v>
      </c>
      <c r="E328" t="s">
        <v>97</v>
      </c>
      <c r="F328" t="s">
        <v>998</v>
      </c>
      <c r="G328">
        <v>130</v>
      </c>
      <c r="H328">
        <v>534</v>
      </c>
      <c r="I328">
        <v>486</v>
      </c>
      <c r="J328">
        <v>64.7</v>
      </c>
      <c r="K328">
        <v>20.2</v>
      </c>
      <c r="L328">
        <v>72.2</v>
      </c>
      <c r="M328">
        <v>4.8</v>
      </c>
      <c r="N328">
        <v>130.9</v>
      </c>
      <c r="O328">
        <v>82</v>
      </c>
      <c r="P328">
        <v>26.3</v>
      </c>
      <c r="Q328">
        <v>2.2999999999999998</v>
      </c>
      <c r="R328">
        <v>222.4</v>
      </c>
      <c r="S328">
        <v>107</v>
      </c>
      <c r="T328">
        <v>34.799999999999997</v>
      </c>
      <c r="U328">
        <v>7.5</v>
      </c>
      <c r="V328">
        <v>4.0999999999999996</v>
      </c>
      <c r="W328">
        <v>1.7</v>
      </c>
      <c r="X328">
        <v>2.1</v>
      </c>
      <c r="Y328">
        <v>0.26900000000000002</v>
      </c>
      <c r="Z328">
        <v>0.32500000000000001</v>
      </c>
      <c r="AA328">
        <v>0.45800000000000002</v>
      </c>
      <c r="AB328">
        <v>0.78300000000000003</v>
      </c>
      <c r="AE328" s="134">
        <f t="shared" si="32"/>
        <v>0.45800000000000002</v>
      </c>
      <c r="AF328" s="589">
        <f t="shared" ca="1" si="33"/>
        <v>78</v>
      </c>
      <c r="AG328" s="134">
        <f>(H328*'User Input'!$H$16)+(I328*'User Input'!$H$17)+(N328*'User Input'!$H$15)+(O328*'User Input'!$H$2)+(P328*'User Input'!$H$3)+(Q328*'User Input'!$H$4)+(K328*'User Input'!$H$5)+(L328*'User Input'!$H$6)+(J328*'User Input'!$H$7)+(T328*'User Input'!$H$8)+(S328*'User Input'!$H$9)+(M328*'User Input'!$H$10)+(X328*'User Input'!$H$11)+(V328*'User Input'!$H$13)+(U328*'User Input'!$H$12)+(R328*'User Input'!$H$14)</f>
        <v>348</v>
      </c>
      <c r="AH328">
        <f t="shared" si="28"/>
        <v>2.6769230769230767</v>
      </c>
      <c r="AI328" s="209">
        <f t="shared" ca="1" si="34"/>
        <v>128</v>
      </c>
      <c r="AJ328" s="209">
        <f t="shared" ca="1" si="29"/>
        <v>163</v>
      </c>
      <c r="AK328" s="209">
        <f t="shared" ca="1" si="30"/>
        <v>62</v>
      </c>
      <c r="AL328" s="209">
        <f t="shared" ca="1" si="31"/>
        <v>75</v>
      </c>
    </row>
    <row r="329" spans="2:38" x14ac:dyDescent="0.2">
      <c r="B329" t="s">
        <v>350</v>
      </c>
      <c r="C329" t="s">
        <v>133</v>
      </c>
      <c r="D329" t="s">
        <v>89</v>
      </c>
      <c r="E329" t="s">
        <v>114</v>
      </c>
      <c r="F329" t="s">
        <v>114</v>
      </c>
      <c r="G329">
        <v>132</v>
      </c>
      <c r="H329">
        <v>534</v>
      </c>
      <c r="I329">
        <v>463</v>
      </c>
      <c r="J329">
        <v>63.7</v>
      </c>
      <c r="K329">
        <v>20.9</v>
      </c>
      <c r="L329">
        <v>64.599999999999994</v>
      </c>
      <c r="M329">
        <v>4</v>
      </c>
      <c r="N329">
        <v>112.8</v>
      </c>
      <c r="O329">
        <v>65.599999999999994</v>
      </c>
      <c r="P329">
        <v>25.5</v>
      </c>
      <c r="Q329">
        <v>0.9</v>
      </c>
      <c r="R329">
        <v>202.6</v>
      </c>
      <c r="S329">
        <v>151.6</v>
      </c>
      <c r="T329">
        <v>59</v>
      </c>
      <c r="U329">
        <v>6.1</v>
      </c>
      <c r="V329">
        <v>4</v>
      </c>
      <c r="W329">
        <v>2.4</v>
      </c>
      <c r="X329">
        <v>1.7</v>
      </c>
      <c r="Y329">
        <v>0.24299999999999999</v>
      </c>
      <c r="Z329">
        <v>0.33500000000000002</v>
      </c>
      <c r="AA329">
        <v>0.437</v>
      </c>
      <c r="AB329">
        <v>0.77200000000000002</v>
      </c>
      <c r="AE329" s="134">
        <f t="shared" si="32"/>
        <v>0.437</v>
      </c>
      <c r="AF329" s="589">
        <f t="shared" ca="1" si="33"/>
        <v>135</v>
      </c>
      <c r="AG329" s="134">
        <f>(H329*'User Input'!$H$16)+(I329*'User Input'!$H$17)+(N329*'User Input'!$H$15)+(O329*'User Input'!$H$2)+(P329*'User Input'!$H$3)+(Q329*'User Input'!$H$4)+(K329*'User Input'!$H$5)+(L329*'User Input'!$H$6)+(J329*'User Input'!$H$7)+(T329*'User Input'!$H$8)+(S329*'User Input'!$H$9)+(M329*'User Input'!$H$10)+(X329*'User Input'!$H$11)+(V329*'User Input'!$H$13)+(U329*'User Input'!$H$12)+(R329*'User Input'!$H$14)</f>
        <v>320.7</v>
      </c>
      <c r="AH329">
        <f t="shared" si="28"/>
        <v>2.4295454545454547</v>
      </c>
      <c r="AI329" s="209">
        <f t="shared" ca="1" si="34"/>
        <v>155</v>
      </c>
      <c r="AJ329" s="209">
        <f t="shared" ca="1" si="29"/>
        <v>85</v>
      </c>
      <c r="AK329" s="209">
        <f t="shared" ca="1" si="30"/>
        <v>116</v>
      </c>
      <c r="AL329" s="209">
        <f t="shared" ca="1" si="31"/>
        <v>103</v>
      </c>
    </row>
    <row r="330" spans="2:38" x14ac:dyDescent="0.2">
      <c r="B330" t="s">
        <v>208</v>
      </c>
      <c r="C330" t="s">
        <v>716</v>
      </c>
      <c r="D330" t="s">
        <v>683</v>
      </c>
      <c r="E330" t="s">
        <v>114</v>
      </c>
      <c r="F330" t="s">
        <v>114</v>
      </c>
      <c r="G330">
        <v>130</v>
      </c>
      <c r="H330">
        <v>533</v>
      </c>
      <c r="I330">
        <v>472</v>
      </c>
      <c r="J330">
        <v>55.9</v>
      </c>
      <c r="K330">
        <v>11.3</v>
      </c>
      <c r="L330">
        <v>59.5</v>
      </c>
      <c r="M330">
        <v>4.3</v>
      </c>
      <c r="N330">
        <v>127.3</v>
      </c>
      <c r="O330">
        <v>87.7</v>
      </c>
      <c r="P330">
        <v>24.8</v>
      </c>
      <c r="Q330">
        <v>3.5</v>
      </c>
      <c r="R330">
        <v>193</v>
      </c>
      <c r="S330">
        <v>74.7</v>
      </c>
      <c r="T330">
        <v>50.1</v>
      </c>
      <c r="U330">
        <v>4.4000000000000004</v>
      </c>
      <c r="V330">
        <v>4.0999999999999996</v>
      </c>
      <c r="W330">
        <v>3.3</v>
      </c>
      <c r="X330">
        <v>1.6</v>
      </c>
      <c r="Y330">
        <v>0.27</v>
      </c>
      <c r="Z330">
        <v>0.34300000000000003</v>
      </c>
      <c r="AA330">
        <v>0.40899999999999997</v>
      </c>
      <c r="AB330">
        <v>0.753</v>
      </c>
      <c r="AE330" s="134">
        <f t="shared" si="32"/>
        <v>0.40899999999999997</v>
      </c>
      <c r="AF330" s="589">
        <f t="shared" ca="1" si="33"/>
        <v>236</v>
      </c>
      <c r="AG330" s="134">
        <f>(H330*'User Input'!$H$16)+(I330*'User Input'!$H$17)+(N330*'User Input'!$H$15)+(O330*'User Input'!$H$2)+(P330*'User Input'!$H$3)+(Q330*'User Input'!$H$4)+(K330*'User Input'!$H$5)+(L330*'User Input'!$H$6)+(J330*'User Input'!$H$7)+(T330*'User Input'!$H$8)+(S330*'User Input'!$H$9)+(M330*'User Input'!$H$10)+(X330*'User Input'!$H$11)+(V330*'User Input'!$H$13)+(U330*'User Input'!$H$12)+(R330*'User Input'!$H$14)</f>
        <v>328.15</v>
      </c>
      <c r="AH330">
        <f t="shared" si="28"/>
        <v>2.5242307692307691</v>
      </c>
      <c r="AI330" s="209">
        <f t="shared" ca="1" si="34"/>
        <v>147</v>
      </c>
      <c r="AJ330" s="209">
        <f t="shared" ca="1" si="29"/>
        <v>54</v>
      </c>
      <c r="AK330" s="209">
        <f t="shared" ca="1" si="30"/>
        <v>215</v>
      </c>
      <c r="AL330" s="209">
        <f t="shared" ca="1" si="31"/>
        <v>141</v>
      </c>
    </row>
    <row r="331" spans="2:38" x14ac:dyDescent="0.2">
      <c r="B331" t="s">
        <v>1507</v>
      </c>
      <c r="C331" t="s">
        <v>136</v>
      </c>
      <c r="D331" t="s">
        <v>106</v>
      </c>
      <c r="E331" t="s">
        <v>1039</v>
      </c>
      <c r="F331" t="s">
        <v>1039</v>
      </c>
      <c r="G331">
        <v>131</v>
      </c>
      <c r="H331">
        <v>533</v>
      </c>
      <c r="I331">
        <v>478</v>
      </c>
      <c r="J331">
        <v>62.1</v>
      </c>
      <c r="K331">
        <v>16.2</v>
      </c>
      <c r="L331">
        <v>64</v>
      </c>
      <c r="M331">
        <v>5.0999999999999996</v>
      </c>
      <c r="N331">
        <v>127.7</v>
      </c>
      <c r="O331">
        <v>82</v>
      </c>
      <c r="P331">
        <v>27.5</v>
      </c>
      <c r="Q331">
        <v>2</v>
      </c>
      <c r="R331">
        <v>207.7</v>
      </c>
      <c r="S331">
        <v>111.4</v>
      </c>
      <c r="T331">
        <v>43.8</v>
      </c>
      <c r="U331">
        <v>4.9000000000000004</v>
      </c>
      <c r="V331">
        <v>3.9</v>
      </c>
      <c r="W331">
        <v>2.5</v>
      </c>
      <c r="X331">
        <v>2.5</v>
      </c>
      <c r="Y331">
        <v>0.26700000000000002</v>
      </c>
      <c r="Z331">
        <v>0.33300000000000002</v>
      </c>
      <c r="AA331">
        <v>0.435</v>
      </c>
      <c r="AB331">
        <v>0.76700000000000002</v>
      </c>
      <c r="AE331" s="134">
        <f t="shared" si="32"/>
        <v>0.435</v>
      </c>
      <c r="AF331" s="589">
        <f t="shared" ca="1" si="33"/>
        <v>142</v>
      </c>
      <c r="AG331" s="134">
        <f>(H331*'User Input'!$H$16)+(I331*'User Input'!$H$17)+(N331*'User Input'!$H$15)+(O331*'User Input'!$H$2)+(P331*'User Input'!$H$3)+(Q331*'User Input'!$H$4)+(K331*'User Input'!$H$5)+(L331*'User Input'!$H$6)+(J331*'User Input'!$H$7)+(T331*'User Input'!$H$8)+(S331*'User Input'!$H$9)+(M331*'User Input'!$H$10)+(X331*'User Input'!$H$11)+(V331*'User Input'!$H$13)+(U331*'User Input'!$H$12)+(R331*'User Input'!$H$14)</f>
        <v>329.70000000000005</v>
      </c>
      <c r="AH331">
        <f t="shared" si="28"/>
        <v>2.5167938931297713</v>
      </c>
      <c r="AI331" s="209">
        <f t="shared" ca="1" si="34"/>
        <v>144</v>
      </c>
      <c r="AJ331" s="209">
        <f t="shared" ca="1" si="29"/>
        <v>98</v>
      </c>
      <c r="AK331" s="209">
        <f t="shared" ca="1" si="30"/>
        <v>123</v>
      </c>
      <c r="AL331" s="209">
        <f t="shared" ca="1" si="31"/>
        <v>109</v>
      </c>
    </row>
    <row r="332" spans="2:38" x14ac:dyDescent="0.2">
      <c r="B332" t="s">
        <v>417</v>
      </c>
      <c r="C332" t="s">
        <v>139</v>
      </c>
      <c r="D332" t="s">
        <v>89</v>
      </c>
      <c r="E332" t="s">
        <v>116</v>
      </c>
      <c r="F332" t="s">
        <v>116</v>
      </c>
      <c r="G332">
        <v>136</v>
      </c>
      <c r="H332">
        <v>532</v>
      </c>
      <c r="I332">
        <v>485</v>
      </c>
      <c r="J332">
        <v>63.4</v>
      </c>
      <c r="K332">
        <v>24.8</v>
      </c>
      <c r="L332">
        <v>77.3</v>
      </c>
      <c r="M332">
        <v>1.4</v>
      </c>
      <c r="N332">
        <v>127.5</v>
      </c>
      <c r="O332">
        <v>76.8</v>
      </c>
      <c r="P332">
        <v>24.4</v>
      </c>
      <c r="Q332">
        <v>1.4</v>
      </c>
      <c r="R332">
        <v>229.1</v>
      </c>
      <c r="S332">
        <v>79</v>
      </c>
      <c r="T332">
        <v>37.5</v>
      </c>
      <c r="U332">
        <v>3.3</v>
      </c>
      <c r="V332">
        <v>4</v>
      </c>
      <c r="W332">
        <v>2.4</v>
      </c>
      <c r="X332">
        <v>0.6</v>
      </c>
      <c r="Y332">
        <v>0.26300000000000001</v>
      </c>
      <c r="Z332">
        <v>0.318</v>
      </c>
      <c r="AA332">
        <v>0.47299999999999998</v>
      </c>
      <c r="AB332">
        <v>0.79100000000000004</v>
      </c>
      <c r="AE332" s="134">
        <f t="shared" si="32"/>
        <v>0.47299999999999998</v>
      </c>
      <c r="AF332" s="589">
        <f t="shared" ca="1" si="33"/>
        <v>52</v>
      </c>
      <c r="AG332" s="134">
        <f>(H332*'User Input'!$H$16)+(I332*'User Input'!$H$17)+(N332*'User Input'!$H$15)+(O332*'User Input'!$H$2)+(P332*'User Input'!$H$3)+(Q332*'User Input'!$H$4)+(K332*'User Input'!$H$5)+(L332*'User Input'!$H$6)+(J332*'User Input'!$H$7)+(T332*'User Input'!$H$8)+(S332*'User Input'!$H$9)+(M332*'User Input'!$H$10)+(X332*'User Input'!$H$11)+(V332*'User Input'!$H$13)+(U332*'User Input'!$H$12)+(R332*'User Input'!$H$14)</f>
        <v>369.9</v>
      </c>
      <c r="AH332">
        <f t="shared" si="28"/>
        <v>2.7198529411764705</v>
      </c>
      <c r="AI332" s="209">
        <f t="shared" ca="1" si="34"/>
        <v>99</v>
      </c>
      <c r="AJ332" s="209">
        <f t="shared" ca="1" si="29"/>
        <v>234</v>
      </c>
      <c r="AK332" s="209">
        <f t="shared" ca="1" si="30"/>
        <v>41</v>
      </c>
      <c r="AL332" s="209">
        <f t="shared" ca="1" si="31"/>
        <v>58</v>
      </c>
    </row>
    <row r="333" spans="2:38" x14ac:dyDescent="0.2">
      <c r="B333" t="s">
        <v>2660</v>
      </c>
      <c r="C333" t="s">
        <v>119</v>
      </c>
      <c r="D333" t="s">
        <v>89</v>
      </c>
      <c r="E333" t="s">
        <v>116</v>
      </c>
      <c r="F333" t="s">
        <v>116</v>
      </c>
      <c r="G333">
        <v>137</v>
      </c>
      <c r="H333">
        <v>531</v>
      </c>
      <c r="I333">
        <v>483</v>
      </c>
      <c r="J333">
        <v>57.3</v>
      </c>
      <c r="K333">
        <v>20.8</v>
      </c>
      <c r="L333">
        <v>65.2</v>
      </c>
      <c r="M333">
        <v>1.5</v>
      </c>
      <c r="N333">
        <v>114.9</v>
      </c>
      <c r="O333">
        <v>71.099999999999994</v>
      </c>
      <c r="P333">
        <v>21.9</v>
      </c>
      <c r="Q333">
        <v>1.1000000000000001</v>
      </c>
      <c r="R333">
        <v>201.7</v>
      </c>
      <c r="S333">
        <v>134</v>
      </c>
      <c r="T333">
        <v>37.299999999999997</v>
      </c>
      <c r="U333">
        <v>5.0999999999999996</v>
      </c>
      <c r="V333">
        <v>4</v>
      </c>
      <c r="W333">
        <v>1.9</v>
      </c>
      <c r="X333">
        <v>0.6</v>
      </c>
      <c r="Y333">
        <v>0.23799999999999999</v>
      </c>
      <c r="Z333">
        <v>0.29799999999999999</v>
      </c>
      <c r="AA333">
        <v>0.41799999999999998</v>
      </c>
      <c r="AB333">
        <v>0.71599999999999997</v>
      </c>
      <c r="AE333" s="134">
        <f t="shared" si="32"/>
        <v>0.41799999999999998</v>
      </c>
      <c r="AF333" s="589">
        <f t="shared" ca="1" si="33"/>
        <v>201</v>
      </c>
      <c r="AG333" s="134">
        <f>(H333*'User Input'!$H$16)+(I333*'User Input'!$H$17)+(N333*'User Input'!$H$15)+(O333*'User Input'!$H$2)+(P333*'User Input'!$H$3)+(Q333*'User Input'!$H$4)+(K333*'User Input'!$H$5)+(L333*'User Input'!$H$6)+(J333*'User Input'!$H$7)+(T333*'User Input'!$H$8)+(S333*'User Input'!$H$9)+(M333*'User Input'!$H$10)+(X333*'User Input'!$H$11)+(V333*'User Input'!$H$13)+(U333*'User Input'!$H$12)+(R333*'User Input'!$H$14)</f>
        <v>296.59999999999997</v>
      </c>
      <c r="AH333">
        <f t="shared" si="28"/>
        <v>2.1649635036496346</v>
      </c>
      <c r="AI333" s="209">
        <f t="shared" ca="1" si="34"/>
        <v>180</v>
      </c>
      <c r="AJ333" s="209">
        <f t="shared" ca="1" si="29"/>
        <v>419</v>
      </c>
      <c r="AK333" s="209">
        <f t="shared" ca="1" si="30"/>
        <v>181</v>
      </c>
      <c r="AL333" s="209">
        <f t="shared" ca="1" si="31"/>
        <v>248</v>
      </c>
    </row>
    <row r="334" spans="2:38" x14ac:dyDescent="0.2">
      <c r="B334" t="s">
        <v>369</v>
      </c>
      <c r="C334" t="s">
        <v>115</v>
      </c>
      <c r="D334" t="s">
        <v>89</v>
      </c>
      <c r="E334" t="s">
        <v>118</v>
      </c>
      <c r="F334" t="s">
        <v>118</v>
      </c>
      <c r="G334">
        <v>126</v>
      </c>
      <c r="H334">
        <v>531</v>
      </c>
      <c r="I334">
        <v>486</v>
      </c>
      <c r="J334">
        <v>60.2</v>
      </c>
      <c r="K334">
        <v>11.4</v>
      </c>
      <c r="L334">
        <v>53.3</v>
      </c>
      <c r="M334">
        <v>7.2</v>
      </c>
      <c r="N334">
        <v>128.19999999999999</v>
      </c>
      <c r="O334">
        <v>87.1</v>
      </c>
      <c r="P334">
        <v>26.7</v>
      </c>
      <c r="Q334">
        <v>3</v>
      </c>
      <c r="R334">
        <v>195.1</v>
      </c>
      <c r="S334">
        <v>92</v>
      </c>
      <c r="T334">
        <v>26.9</v>
      </c>
      <c r="U334">
        <v>10.6</v>
      </c>
      <c r="V334">
        <v>3.7</v>
      </c>
      <c r="W334">
        <v>3.7</v>
      </c>
      <c r="X334">
        <v>2.7</v>
      </c>
      <c r="Y334">
        <v>0.26400000000000001</v>
      </c>
      <c r="Z334">
        <v>0.315</v>
      </c>
      <c r="AA334">
        <v>0.40200000000000002</v>
      </c>
      <c r="AB334">
        <v>0.71699999999999997</v>
      </c>
      <c r="AE334" s="134">
        <f t="shared" si="32"/>
        <v>0.40200000000000002</v>
      </c>
      <c r="AF334" s="589">
        <f t="shared" ca="1" si="33"/>
        <v>266</v>
      </c>
      <c r="AG334" s="134">
        <f>(H334*'User Input'!$H$16)+(I334*'User Input'!$H$17)+(N334*'User Input'!$H$15)+(O334*'User Input'!$H$2)+(P334*'User Input'!$H$3)+(Q334*'User Input'!$H$4)+(K334*'User Input'!$H$5)+(L334*'User Input'!$H$6)+(J334*'User Input'!$H$7)+(T334*'User Input'!$H$8)+(S334*'User Input'!$H$9)+(M334*'User Input'!$H$10)+(X334*'User Input'!$H$11)+(V334*'User Input'!$H$13)+(U334*'User Input'!$H$12)+(R334*'User Input'!$H$14)</f>
        <v>301.19999999999993</v>
      </c>
      <c r="AH334">
        <f t="shared" ref="AH334:AH397" si="35">AG334/G334</f>
        <v>2.39047619047619</v>
      </c>
      <c r="AI334" s="209">
        <f t="shared" ca="1" si="34"/>
        <v>171</v>
      </c>
      <c r="AJ334" s="209">
        <f t="shared" ca="1" si="29"/>
        <v>259</v>
      </c>
      <c r="AK334" s="209">
        <f t="shared" ca="1" si="30"/>
        <v>244</v>
      </c>
      <c r="AL334" s="209">
        <f t="shared" ca="1" si="31"/>
        <v>244</v>
      </c>
    </row>
    <row r="335" spans="2:38" x14ac:dyDescent="0.2">
      <c r="B335" t="s">
        <v>324</v>
      </c>
      <c r="C335" t="s">
        <v>135</v>
      </c>
      <c r="D335" t="s">
        <v>683</v>
      </c>
      <c r="E335" t="s">
        <v>114</v>
      </c>
      <c r="F335" t="s">
        <v>114</v>
      </c>
      <c r="G335">
        <v>131</v>
      </c>
      <c r="H335">
        <v>530</v>
      </c>
      <c r="I335">
        <v>466</v>
      </c>
      <c r="J335">
        <v>58.1</v>
      </c>
      <c r="K335">
        <v>10.4</v>
      </c>
      <c r="L335">
        <v>58.6</v>
      </c>
      <c r="M335">
        <v>1.5</v>
      </c>
      <c r="N335">
        <v>128.5</v>
      </c>
      <c r="O335">
        <v>89.2</v>
      </c>
      <c r="P335">
        <v>27.6</v>
      </c>
      <c r="Q335">
        <v>1.2</v>
      </c>
      <c r="R335">
        <v>189.8</v>
      </c>
      <c r="S335">
        <v>75.599999999999994</v>
      </c>
      <c r="T335">
        <v>54.3</v>
      </c>
      <c r="U335">
        <v>3.8</v>
      </c>
      <c r="V335">
        <v>3.9</v>
      </c>
      <c r="W335">
        <v>1.9</v>
      </c>
      <c r="X335">
        <v>0.7</v>
      </c>
      <c r="Y335">
        <v>0.27500000000000002</v>
      </c>
      <c r="Z335">
        <v>0.35299999999999998</v>
      </c>
      <c r="AA335">
        <v>0.40799999999999997</v>
      </c>
      <c r="AB335">
        <v>0.76100000000000001</v>
      </c>
      <c r="AE335" s="134">
        <f t="shared" si="32"/>
        <v>0.40799999999999997</v>
      </c>
      <c r="AF335" s="589">
        <f t="shared" ca="1" si="33"/>
        <v>241</v>
      </c>
      <c r="AG335" s="134">
        <f>(H335*'User Input'!$H$16)+(I335*'User Input'!$H$17)+(N335*'User Input'!$H$15)+(O335*'User Input'!$H$2)+(P335*'User Input'!$H$3)+(Q335*'User Input'!$H$4)+(K335*'User Input'!$H$5)+(L335*'User Input'!$H$6)+(J335*'User Input'!$H$7)+(T335*'User Input'!$H$8)+(S335*'User Input'!$H$9)+(M335*'User Input'!$H$10)+(X335*'User Input'!$H$11)+(V335*'User Input'!$H$13)+(U335*'User Input'!$H$12)+(R335*'User Input'!$H$14)</f>
        <v>325.10000000000002</v>
      </c>
      <c r="AH335">
        <f t="shared" si="35"/>
        <v>2.4816793893129772</v>
      </c>
      <c r="AI335" s="209">
        <f t="shared" ca="1" si="34"/>
        <v>153</v>
      </c>
      <c r="AJ335" s="209">
        <f t="shared" ca="1" si="29"/>
        <v>31</v>
      </c>
      <c r="AK335" s="209">
        <f t="shared" ca="1" si="30"/>
        <v>220</v>
      </c>
      <c r="AL335" s="209">
        <f t="shared" ca="1" si="31"/>
        <v>119</v>
      </c>
    </row>
    <row r="336" spans="2:38" x14ac:dyDescent="0.2">
      <c r="B336" t="s">
        <v>516</v>
      </c>
      <c r="C336" t="s">
        <v>139</v>
      </c>
      <c r="D336" t="s">
        <v>683</v>
      </c>
      <c r="E336" t="s">
        <v>114</v>
      </c>
      <c r="F336" t="s">
        <v>114</v>
      </c>
      <c r="G336">
        <v>133</v>
      </c>
      <c r="H336">
        <v>529</v>
      </c>
      <c r="I336">
        <v>478</v>
      </c>
      <c r="J336">
        <v>60</v>
      </c>
      <c r="K336">
        <v>16</v>
      </c>
      <c r="L336">
        <v>63.5</v>
      </c>
      <c r="M336">
        <v>7.1</v>
      </c>
      <c r="N336">
        <v>128.19999999999999</v>
      </c>
      <c r="O336">
        <v>85</v>
      </c>
      <c r="P336">
        <v>24.3</v>
      </c>
      <c r="Q336">
        <v>2.8</v>
      </c>
      <c r="R336">
        <v>206.2</v>
      </c>
      <c r="S336">
        <v>109.2</v>
      </c>
      <c r="T336">
        <v>39.700000000000003</v>
      </c>
      <c r="U336">
        <v>5</v>
      </c>
      <c r="V336">
        <v>3.9</v>
      </c>
      <c r="W336">
        <v>2.6</v>
      </c>
      <c r="X336">
        <v>2.9</v>
      </c>
      <c r="Y336">
        <v>0.26900000000000002</v>
      </c>
      <c r="Z336">
        <v>0.32800000000000001</v>
      </c>
      <c r="AA336">
        <v>0.432</v>
      </c>
      <c r="AB336">
        <v>0.76</v>
      </c>
      <c r="AE336" s="134">
        <f t="shared" si="32"/>
        <v>0.432</v>
      </c>
      <c r="AF336" s="589">
        <f t="shared" ca="1" si="33"/>
        <v>155</v>
      </c>
      <c r="AG336" s="134">
        <f>(H336*'User Input'!$H$16)+(I336*'User Input'!$H$17)+(N336*'User Input'!$H$15)+(O336*'User Input'!$H$2)+(P336*'User Input'!$H$3)+(Q336*'User Input'!$H$4)+(K336*'User Input'!$H$5)+(L336*'User Input'!$H$6)+(J336*'User Input'!$H$7)+(T336*'User Input'!$H$8)+(S336*'User Input'!$H$9)+(M336*'User Input'!$H$10)+(X336*'User Input'!$H$11)+(V336*'User Input'!$H$13)+(U336*'User Input'!$H$12)+(R336*'User Input'!$H$14)</f>
        <v>325.89999999999998</v>
      </c>
      <c r="AH336">
        <f t="shared" si="35"/>
        <v>2.4503759398496241</v>
      </c>
      <c r="AI336" s="209">
        <f t="shared" ca="1" si="34"/>
        <v>151</v>
      </c>
      <c r="AJ336" s="209">
        <f t="shared" ca="1" si="29"/>
        <v>134</v>
      </c>
      <c r="AK336" s="209">
        <f t="shared" ca="1" si="30"/>
        <v>136</v>
      </c>
      <c r="AL336" s="209">
        <f t="shared" ca="1" si="31"/>
        <v>123</v>
      </c>
    </row>
    <row r="337" spans="2:38" x14ac:dyDescent="0.2">
      <c r="B337" t="s">
        <v>175</v>
      </c>
      <c r="C337" t="s">
        <v>120</v>
      </c>
      <c r="D337" t="s">
        <v>89</v>
      </c>
      <c r="E337" t="s">
        <v>426</v>
      </c>
      <c r="F337" t="s">
        <v>426</v>
      </c>
      <c r="G337">
        <v>132</v>
      </c>
      <c r="H337">
        <v>528</v>
      </c>
      <c r="I337">
        <v>476</v>
      </c>
      <c r="J337">
        <v>62.2</v>
      </c>
      <c r="K337">
        <v>18.3</v>
      </c>
      <c r="L337">
        <v>69.2</v>
      </c>
      <c r="M337">
        <v>15.5</v>
      </c>
      <c r="N337">
        <v>128.1</v>
      </c>
      <c r="O337">
        <v>83.8</v>
      </c>
      <c r="P337">
        <v>21.4</v>
      </c>
      <c r="Q337">
        <v>4.5</v>
      </c>
      <c r="R337">
        <v>213.6</v>
      </c>
      <c r="S337">
        <v>124.7</v>
      </c>
      <c r="T337">
        <v>41</v>
      </c>
      <c r="U337">
        <v>5.3</v>
      </c>
      <c r="V337">
        <v>3.7</v>
      </c>
      <c r="W337">
        <v>2</v>
      </c>
      <c r="X337">
        <v>5.8</v>
      </c>
      <c r="Y337">
        <v>0.26900000000000002</v>
      </c>
      <c r="Z337">
        <v>0.33100000000000002</v>
      </c>
      <c r="AA337">
        <v>0.44800000000000001</v>
      </c>
      <c r="AB337">
        <v>0.78</v>
      </c>
      <c r="AE337" s="134">
        <f t="shared" si="32"/>
        <v>0.44800000000000001</v>
      </c>
      <c r="AF337" s="589">
        <f t="shared" ca="1" si="33"/>
        <v>103</v>
      </c>
      <c r="AG337" s="134">
        <f>(H337*'User Input'!$H$16)+(I337*'User Input'!$H$17)+(N337*'User Input'!$H$15)+(O337*'User Input'!$H$2)+(P337*'User Input'!$H$3)+(Q337*'User Input'!$H$4)+(K337*'User Input'!$H$5)+(L337*'User Input'!$H$6)+(J337*'User Input'!$H$7)+(T337*'User Input'!$H$8)+(S337*'User Input'!$H$9)+(M337*'User Input'!$H$10)+(X337*'User Input'!$H$11)+(V337*'User Input'!$H$13)+(U337*'User Input'!$H$12)+(R337*'User Input'!$H$14)</f>
        <v>348.54999999999995</v>
      </c>
      <c r="AH337">
        <f t="shared" si="35"/>
        <v>2.6405303030303027</v>
      </c>
      <c r="AI337" s="209">
        <f t="shared" ca="1" si="34"/>
        <v>127</v>
      </c>
      <c r="AJ337" s="209">
        <f t="shared" ca="1" si="29"/>
        <v>117</v>
      </c>
      <c r="AK337" s="209">
        <f t="shared" ca="1" si="30"/>
        <v>85</v>
      </c>
      <c r="AL337" s="209">
        <f t="shared" ca="1" si="31"/>
        <v>80</v>
      </c>
    </row>
    <row r="338" spans="2:38" x14ac:dyDescent="0.2">
      <c r="B338" t="s">
        <v>442</v>
      </c>
      <c r="C338" t="s">
        <v>7</v>
      </c>
      <c r="D338" t="s">
        <v>89</v>
      </c>
      <c r="E338" t="s">
        <v>114</v>
      </c>
      <c r="F338" t="s">
        <v>114</v>
      </c>
      <c r="G338">
        <v>131</v>
      </c>
      <c r="H338">
        <v>527</v>
      </c>
      <c r="I338">
        <v>482</v>
      </c>
      <c r="J338">
        <v>67.900000000000006</v>
      </c>
      <c r="K338">
        <v>28.3</v>
      </c>
      <c r="L338">
        <v>78.7</v>
      </c>
      <c r="M338">
        <v>4.5</v>
      </c>
      <c r="N338">
        <v>116.9</v>
      </c>
      <c r="O338">
        <v>56.7</v>
      </c>
      <c r="P338">
        <v>30</v>
      </c>
      <c r="Q338">
        <v>1.9</v>
      </c>
      <c r="R338">
        <v>235.5</v>
      </c>
      <c r="S338">
        <v>148.5</v>
      </c>
      <c r="T338">
        <v>34.700000000000003</v>
      </c>
      <c r="U338">
        <v>5.3</v>
      </c>
      <c r="V338">
        <v>4</v>
      </c>
      <c r="W338">
        <v>1.7</v>
      </c>
      <c r="X338">
        <v>2.1</v>
      </c>
      <c r="Y338">
        <v>0.24299999999999999</v>
      </c>
      <c r="Z338">
        <v>0.29799999999999999</v>
      </c>
      <c r="AA338">
        <v>0.48899999999999999</v>
      </c>
      <c r="AB338">
        <v>0.78800000000000003</v>
      </c>
      <c r="AE338" s="134">
        <f t="shared" si="32"/>
        <v>0.48899999999999999</v>
      </c>
      <c r="AF338" s="589">
        <f t="shared" ca="1" si="33"/>
        <v>32</v>
      </c>
      <c r="AG338" s="134">
        <f>(H338*'User Input'!$H$16)+(I338*'User Input'!$H$17)+(N338*'User Input'!$H$15)+(O338*'User Input'!$H$2)+(P338*'User Input'!$H$3)+(Q338*'User Input'!$H$4)+(K338*'User Input'!$H$5)+(L338*'User Input'!$H$6)+(J338*'User Input'!$H$7)+(T338*'User Input'!$H$8)+(S338*'User Input'!$H$9)+(M338*'User Input'!$H$10)+(X338*'User Input'!$H$11)+(V338*'User Input'!$H$13)+(U338*'User Input'!$H$12)+(R338*'User Input'!$H$14)</f>
        <v>349.55</v>
      </c>
      <c r="AH338">
        <f t="shared" si="35"/>
        <v>2.6683206106870232</v>
      </c>
      <c r="AI338" s="209">
        <f t="shared" ca="1" si="34"/>
        <v>125</v>
      </c>
      <c r="AJ338" s="209">
        <f t="shared" ca="1" si="29"/>
        <v>419</v>
      </c>
      <c r="AK338" s="209">
        <f t="shared" ca="1" si="30"/>
        <v>24</v>
      </c>
      <c r="AL338" s="209">
        <f t="shared" ca="1" si="31"/>
        <v>63</v>
      </c>
    </row>
    <row r="339" spans="2:38" x14ac:dyDescent="0.2">
      <c r="B339" t="s">
        <v>2222</v>
      </c>
      <c r="C339" t="s">
        <v>141</v>
      </c>
      <c r="D339" t="s">
        <v>89</v>
      </c>
      <c r="E339" t="s">
        <v>6</v>
      </c>
      <c r="F339" t="s">
        <v>118</v>
      </c>
      <c r="G339">
        <v>129</v>
      </c>
      <c r="H339">
        <v>527</v>
      </c>
      <c r="I339">
        <v>464</v>
      </c>
      <c r="J339">
        <v>56.7</v>
      </c>
      <c r="K339">
        <v>7.5</v>
      </c>
      <c r="L339">
        <v>40.9</v>
      </c>
      <c r="M339">
        <v>4.3</v>
      </c>
      <c r="N339">
        <v>114.3</v>
      </c>
      <c r="O339">
        <v>83</v>
      </c>
      <c r="P339">
        <v>20.5</v>
      </c>
      <c r="Q339">
        <v>3.4</v>
      </c>
      <c r="R339">
        <v>163.9</v>
      </c>
      <c r="S339">
        <v>106.5</v>
      </c>
      <c r="T339">
        <v>48.3</v>
      </c>
      <c r="U339">
        <v>7.2</v>
      </c>
      <c r="V339">
        <v>3.6</v>
      </c>
      <c r="W339">
        <v>3.8</v>
      </c>
      <c r="X339">
        <v>2</v>
      </c>
      <c r="Y339">
        <v>0.246</v>
      </c>
      <c r="Z339">
        <v>0.32400000000000001</v>
      </c>
      <c r="AA339">
        <v>0.35299999999999998</v>
      </c>
      <c r="AB339">
        <v>0.67800000000000005</v>
      </c>
      <c r="AE339" s="134">
        <f t="shared" si="32"/>
        <v>0.35299999999999998</v>
      </c>
      <c r="AF339" s="589">
        <f t="shared" ca="1" si="33"/>
        <v>518</v>
      </c>
      <c r="AG339" s="134">
        <f>(H339*'User Input'!$H$16)+(I339*'User Input'!$H$17)+(N339*'User Input'!$H$15)+(O339*'User Input'!$H$2)+(P339*'User Input'!$H$3)+(Q339*'User Input'!$H$4)+(K339*'User Input'!$H$5)+(L339*'User Input'!$H$6)+(J339*'User Input'!$H$7)+(T339*'User Input'!$H$8)+(S339*'User Input'!$H$9)+(M339*'User Input'!$H$10)+(X339*'User Input'!$H$11)+(V339*'User Input'!$H$13)+(U339*'User Input'!$H$12)+(R339*'User Input'!$H$14)</f>
        <v>263.45000000000005</v>
      </c>
      <c r="AH339">
        <f t="shared" si="35"/>
        <v>2.0422480620155041</v>
      </c>
      <c r="AI339" s="209">
        <f t="shared" ca="1" si="34"/>
        <v>203</v>
      </c>
      <c r="AJ339" s="209">
        <f t="shared" ca="1" si="29"/>
        <v>169</v>
      </c>
      <c r="AK339" s="209">
        <f t="shared" ca="1" si="30"/>
        <v>495</v>
      </c>
      <c r="AL339" s="209">
        <f t="shared" ca="1" si="31"/>
        <v>399</v>
      </c>
    </row>
    <row r="340" spans="2:38" x14ac:dyDescent="0.2">
      <c r="B340" t="s">
        <v>755</v>
      </c>
      <c r="C340" t="s">
        <v>122</v>
      </c>
      <c r="D340" t="s">
        <v>683</v>
      </c>
      <c r="E340" t="s">
        <v>114</v>
      </c>
      <c r="F340" t="s">
        <v>114</v>
      </c>
      <c r="G340">
        <v>126</v>
      </c>
      <c r="H340">
        <v>524</v>
      </c>
      <c r="I340">
        <v>447</v>
      </c>
      <c r="J340">
        <v>66.599999999999994</v>
      </c>
      <c r="K340">
        <v>14.4</v>
      </c>
      <c r="L340">
        <v>58.4</v>
      </c>
      <c r="M340">
        <v>2.7</v>
      </c>
      <c r="N340">
        <v>127.6</v>
      </c>
      <c r="O340">
        <v>87.3</v>
      </c>
      <c r="P340">
        <v>25.2</v>
      </c>
      <c r="Q340">
        <v>0.7</v>
      </c>
      <c r="R340">
        <v>197.5</v>
      </c>
      <c r="S340">
        <v>79.599999999999994</v>
      </c>
      <c r="T340">
        <v>65</v>
      </c>
      <c r="U340">
        <v>4.4000000000000004</v>
      </c>
      <c r="V340">
        <v>3.7</v>
      </c>
      <c r="W340">
        <v>3.3</v>
      </c>
      <c r="X340">
        <v>1.2</v>
      </c>
      <c r="Y340">
        <v>0.28499999999999998</v>
      </c>
      <c r="Z340">
        <v>0.379</v>
      </c>
      <c r="AA340">
        <v>0.442</v>
      </c>
      <c r="AB340">
        <v>0.82099999999999995</v>
      </c>
      <c r="AE340" s="134">
        <f t="shared" si="32"/>
        <v>0.442</v>
      </c>
      <c r="AF340" s="589">
        <f t="shared" ca="1" si="33"/>
        <v>117</v>
      </c>
      <c r="AG340" s="134">
        <f>(H340*'User Input'!$H$16)+(I340*'User Input'!$H$17)+(N340*'User Input'!$H$15)+(O340*'User Input'!$H$2)+(P340*'User Input'!$H$3)+(Q340*'User Input'!$H$4)+(K340*'User Input'!$H$5)+(L340*'User Input'!$H$6)+(J340*'User Input'!$H$7)+(T340*'User Input'!$H$8)+(S340*'User Input'!$H$9)+(M340*'User Input'!$H$10)+(X340*'User Input'!$H$11)+(V340*'User Input'!$H$13)+(U340*'User Input'!$H$12)+(R340*'User Input'!$H$14)</f>
        <v>351.79999999999995</v>
      </c>
      <c r="AH340">
        <f t="shared" si="35"/>
        <v>2.7920634920634919</v>
      </c>
      <c r="AI340" s="209">
        <f t="shared" ca="1" si="34"/>
        <v>119</v>
      </c>
      <c r="AJ340" s="209">
        <f t="shared" ca="1" si="29"/>
        <v>4</v>
      </c>
      <c r="AK340" s="209">
        <f t="shared" ca="1" si="30"/>
        <v>98</v>
      </c>
      <c r="AL340" s="209">
        <f t="shared" ca="1" si="31"/>
        <v>32</v>
      </c>
    </row>
    <row r="341" spans="2:38" x14ac:dyDescent="0.2">
      <c r="B341" t="s">
        <v>3699</v>
      </c>
      <c r="C341" t="s">
        <v>7</v>
      </c>
      <c r="D341" t="s">
        <v>89</v>
      </c>
      <c r="E341" t="s">
        <v>429</v>
      </c>
      <c r="F341" t="s">
        <v>429</v>
      </c>
      <c r="G341">
        <v>130</v>
      </c>
      <c r="H341">
        <v>522</v>
      </c>
      <c r="I341">
        <v>488</v>
      </c>
      <c r="J341">
        <v>63.3</v>
      </c>
      <c r="K341">
        <v>17.399999999999999</v>
      </c>
      <c r="L341">
        <v>58.2</v>
      </c>
      <c r="M341">
        <v>6.4</v>
      </c>
      <c r="N341">
        <v>129.6</v>
      </c>
      <c r="O341">
        <v>86.5</v>
      </c>
      <c r="P341">
        <v>24.4</v>
      </c>
      <c r="Q341">
        <v>1.3</v>
      </c>
      <c r="R341">
        <v>208.6</v>
      </c>
      <c r="S341">
        <v>108.9</v>
      </c>
      <c r="T341">
        <v>21.1</v>
      </c>
      <c r="U341">
        <v>5.4</v>
      </c>
      <c r="V341">
        <v>3.6</v>
      </c>
      <c r="W341">
        <v>4.2</v>
      </c>
      <c r="X341">
        <v>2.7</v>
      </c>
      <c r="Y341">
        <v>0.26500000000000001</v>
      </c>
      <c r="Z341">
        <v>0.30099999999999999</v>
      </c>
      <c r="AA341">
        <v>0.42699999999999999</v>
      </c>
      <c r="AB341">
        <v>0.72799999999999998</v>
      </c>
      <c r="AE341" s="134">
        <f t="shared" si="32"/>
        <v>0.42699999999999999</v>
      </c>
      <c r="AF341" s="589">
        <f t="shared" ca="1" si="33"/>
        <v>170</v>
      </c>
      <c r="AG341" s="134">
        <f>(H341*'User Input'!$H$16)+(I341*'User Input'!$H$17)+(N341*'User Input'!$H$15)+(O341*'User Input'!$H$2)+(P341*'User Input'!$H$3)+(Q341*'User Input'!$H$4)+(K341*'User Input'!$H$5)+(L341*'User Input'!$H$6)+(J341*'User Input'!$H$7)+(T341*'User Input'!$H$8)+(S341*'User Input'!$H$9)+(M341*'User Input'!$H$10)+(X341*'User Input'!$H$11)+(V341*'User Input'!$H$13)+(U341*'User Input'!$H$12)+(R341*'User Input'!$H$14)</f>
        <v>307.05000000000007</v>
      </c>
      <c r="AH341">
        <f t="shared" si="35"/>
        <v>2.3619230769230772</v>
      </c>
      <c r="AI341" s="209">
        <f t="shared" ca="1" si="34"/>
        <v>167</v>
      </c>
      <c r="AJ341" s="209">
        <f t="shared" ca="1" si="29"/>
        <v>396</v>
      </c>
      <c r="AK341" s="209">
        <f t="shared" ca="1" si="30"/>
        <v>151</v>
      </c>
      <c r="AL341" s="209">
        <f t="shared" ca="1" si="31"/>
        <v>210</v>
      </c>
    </row>
    <row r="342" spans="2:38" x14ac:dyDescent="0.2">
      <c r="B342" t="s">
        <v>206</v>
      </c>
      <c r="C342" t="s">
        <v>133</v>
      </c>
      <c r="D342" t="s">
        <v>106</v>
      </c>
      <c r="E342" t="s">
        <v>114</v>
      </c>
      <c r="F342" t="s">
        <v>114</v>
      </c>
      <c r="G342">
        <v>137</v>
      </c>
      <c r="H342">
        <v>519</v>
      </c>
      <c r="I342">
        <v>469</v>
      </c>
      <c r="J342">
        <v>55.5</v>
      </c>
      <c r="K342">
        <v>4.5999999999999996</v>
      </c>
      <c r="L342">
        <v>39.799999999999997</v>
      </c>
      <c r="M342">
        <v>34.4</v>
      </c>
      <c r="N342">
        <v>113.1</v>
      </c>
      <c r="O342">
        <v>83</v>
      </c>
      <c r="P342">
        <v>17.8</v>
      </c>
      <c r="Q342">
        <v>7.7</v>
      </c>
      <c r="R342">
        <v>160</v>
      </c>
      <c r="S342">
        <v>108.4</v>
      </c>
      <c r="T342">
        <v>39.799999999999997</v>
      </c>
      <c r="U342">
        <v>1.9</v>
      </c>
      <c r="V342">
        <v>3.7</v>
      </c>
      <c r="W342">
        <v>4.5</v>
      </c>
      <c r="X342">
        <v>9.1999999999999993</v>
      </c>
      <c r="Y342">
        <v>0.24099999999999999</v>
      </c>
      <c r="Z342">
        <v>0.30099999999999999</v>
      </c>
      <c r="AA342">
        <v>0.34100000000000003</v>
      </c>
      <c r="AB342">
        <v>0.64300000000000002</v>
      </c>
      <c r="AE342" s="134">
        <f t="shared" si="32"/>
        <v>0.34100000000000003</v>
      </c>
      <c r="AF342" s="589">
        <f t="shared" ca="1" si="33"/>
        <v>561</v>
      </c>
      <c r="AG342" s="134">
        <f>(H342*'User Input'!$H$16)+(I342*'User Input'!$H$17)+(N342*'User Input'!$H$15)+(O342*'User Input'!$H$2)+(P342*'User Input'!$H$3)+(Q342*'User Input'!$H$4)+(K342*'User Input'!$H$5)+(L342*'User Input'!$H$6)+(J342*'User Input'!$H$7)+(T342*'User Input'!$H$8)+(S342*'User Input'!$H$9)+(M342*'User Input'!$H$10)+(X342*'User Input'!$H$11)+(V342*'User Input'!$H$13)+(U342*'User Input'!$H$12)+(R342*'User Input'!$H$14)</f>
        <v>300.60000000000002</v>
      </c>
      <c r="AH342">
        <f t="shared" si="35"/>
        <v>2.1941605839416058</v>
      </c>
      <c r="AI342" s="209">
        <f t="shared" ca="1" si="34"/>
        <v>172</v>
      </c>
      <c r="AJ342" s="209">
        <f t="shared" ca="1" si="29"/>
        <v>396</v>
      </c>
      <c r="AK342" s="209">
        <f t="shared" ca="1" si="30"/>
        <v>538</v>
      </c>
      <c r="AL342" s="209">
        <f t="shared" ca="1" si="31"/>
        <v>511</v>
      </c>
    </row>
    <row r="343" spans="2:38" x14ac:dyDescent="0.2">
      <c r="B343" t="s">
        <v>766</v>
      </c>
      <c r="C343" t="s">
        <v>719</v>
      </c>
      <c r="D343" t="s">
        <v>89</v>
      </c>
      <c r="E343" t="s">
        <v>97</v>
      </c>
      <c r="F343" t="s">
        <v>97</v>
      </c>
      <c r="G343">
        <v>126</v>
      </c>
      <c r="H343">
        <v>519</v>
      </c>
      <c r="I343">
        <v>460</v>
      </c>
      <c r="J343">
        <v>69.8</v>
      </c>
      <c r="K343">
        <v>28.8</v>
      </c>
      <c r="L343">
        <v>80.099999999999994</v>
      </c>
      <c r="M343">
        <v>2.4</v>
      </c>
      <c r="N343">
        <v>112.5</v>
      </c>
      <c r="O343">
        <v>62.4</v>
      </c>
      <c r="P343">
        <v>20.8</v>
      </c>
      <c r="Q343">
        <v>0.5</v>
      </c>
      <c r="R343">
        <v>220.9</v>
      </c>
      <c r="S343">
        <v>122.5</v>
      </c>
      <c r="T343">
        <v>47.2</v>
      </c>
      <c r="U343">
        <v>6.5</v>
      </c>
      <c r="V343">
        <v>4</v>
      </c>
      <c r="W343">
        <v>1.4</v>
      </c>
      <c r="X343">
        <v>1</v>
      </c>
      <c r="Y343">
        <v>0.245</v>
      </c>
      <c r="Z343">
        <v>0.32100000000000001</v>
      </c>
      <c r="AA343">
        <v>0.48</v>
      </c>
      <c r="AB343">
        <v>0.80200000000000005</v>
      </c>
      <c r="AE343" s="134">
        <f t="shared" si="32"/>
        <v>0.48</v>
      </c>
      <c r="AF343" s="589">
        <f t="shared" ca="1" si="33"/>
        <v>41</v>
      </c>
      <c r="AG343" s="134">
        <f>(H343*'User Input'!$H$16)+(I343*'User Input'!$H$17)+(N343*'User Input'!$H$15)+(O343*'User Input'!$H$2)+(P343*'User Input'!$H$3)+(Q343*'User Input'!$H$4)+(K343*'User Input'!$H$5)+(L343*'User Input'!$H$6)+(J343*'User Input'!$H$7)+(T343*'User Input'!$H$8)+(S343*'User Input'!$H$9)+(M343*'User Input'!$H$10)+(X343*'User Input'!$H$11)+(V343*'User Input'!$H$13)+(U343*'User Input'!$H$12)+(R343*'User Input'!$H$14)</f>
        <v>360.34999999999997</v>
      </c>
      <c r="AH343">
        <f t="shared" si="35"/>
        <v>2.8599206349206345</v>
      </c>
      <c r="AI343" s="209">
        <f t="shared" ca="1" si="34"/>
        <v>110</v>
      </c>
      <c r="AJ343" s="209">
        <f t="shared" ca="1" si="29"/>
        <v>196</v>
      </c>
      <c r="AK343" s="209">
        <f t="shared" ca="1" si="30"/>
        <v>30</v>
      </c>
      <c r="AL343" s="209">
        <f t="shared" ca="1" si="31"/>
        <v>46</v>
      </c>
    </row>
    <row r="344" spans="2:38" x14ac:dyDescent="0.2">
      <c r="B344" t="s">
        <v>922</v>
      </c>
      <c r="C344" t="s">
        <v>131</v>
      </c>
      <c r="D344" t="s">
        <v>683</v>
      </c>
      <c r="E344" t="s">
        <v>114</v>
      </c>
      <c r="F344" t="s">
        <v>114</v>
      </c>
      <c r="G344">
        <v>130</v>
      </c>
      <c r="H344">
        <v>517</v>
      </c>
      <c r="I344">
        <v>466</v>
      </c>
      <c r="J344">
        <v>57.7</v>
      </c>
      <c r="K344">
        <v>12.9</v>
      </c>
      <c r="L344">
        <v>58.9</v>
      </c>
      <c r="M344">
        <v>6</v>
      </c>
      <c r="N344">
        <v>121.5</v>
      </c>
      <c r="O344">
        <v>82.3</v>
      </c>
      <c r="P344">
        <v>24.1</v>
      </c>
      <c r="Q344">
        <v>2.2000000000000002</v>
      </c>
      <c r="R344">
        <v>188.7</v>
      </c>
      <c r="S344">
        <v>133</v>
      </c>
      <c r="T344">
        <v>38.700000000000003</v>
      </c>
      <c r="U344">
        <v>4.9000000000000004</v>
      </c>
      <c r="V344">
        <v>4</v>
      </c>
      <c r="W344">
        <v>3.5</v>
      </c>
      <c r="X344">
        <v>2.6</v>
      </c>
      <c r="Y344">
        <v>0.26100000000000001</v>
      </c>
      <c r="Z344">
        <v>0.32200000000000001</v>
      </c>
      <c r="AA344">
        <v>0.40500000000000003</v>
      </c>
      <c r="AB344">
        <v>0.72599999999999998</v>
      </c>
      <c r="AE344" s="134">
        <f t="shared" si="32"/>
        <v>0.40500000000000003</v>
      </c>
      <c r="AF344" s="589">
        <f t="shared" ca="1" si="33"/>
        <v>254</v>
      </c>
      <c r="AG344" s="134">
        <f>(H344*'User Input'!$H$16)+(I344*'User Input'!$H$17)+(N344*'User Input'!$H$15)+(O344*'User Input'!$H$2)+(P344*'User Input'!$H$3)+(Q344*'User Input'!$H$4)+(K344*'User Input'!$H$5)+(L344*'User Input'!$H$6)+(J344*'User Input'!$H$7)+(T344*'User Input'!$H$8)+(S344*'User Input'!$H$9)+(M344*'User Input'!$H$10)+(X344*'User Input'!$H$11)+(V344*'User Input'!$H$13)+(U344*'User Input'!$H$12)+(R344*'User Input'!$H$14)</f>
        <v>286.89999999999998</v>
      </c>
      <c r="AH344">
        <f t="shared" si="35"/>
        <v>2.2069230769230765</v>
      </c>
      <c r="AI344" s="209">
        <f t="shared" ca="1" si="34"/>
        <v>187</v>
      </c>
      <c r="AJ344" s="209">
        <f t="shared" ca="1" si="29"/>
        <v>184</v>
      </c>
      <c r="AK344" s="209">
        <f t="shared" ca="1" si="30"/>
        <v>232</v>
      </c>
      <c r="AL344" s="209">
        <f t="shared" ca="1" si="31"/>
        <v>219</v>
      </c>
    </row>
    <row r="345" spans="2:38" x14ac:dyDescent="0.2">
      <c r="B345" t="s">
        <v>508</v>
      </c>
      <c r="C345" t="s">
        <v>113</v>
      </c>
      <c r="D345" t="s">
        <v>89</v>
      </c>
      <c r="E345" t="s">
        <v>110</v>
      </c>
      <c r="F345" t="s">
        <v>110</v>
      </c>
      <c r="G345">
        <v>137</v>
      </c>
      <c r="H345">
        <v>514</v>
      </c>
      <c r="I345">
        <v>471</v>
      </c>
      <c r="J345">
        <v>48.8</v>
      </c>
      <c r="K345">
        <v>10.4</v>
      </c>
      <c r="L345">
        <v>51.9</v>
      </c>
      <c r="M345">
        <v>11.2</v>
      </c>
      <c r="N345">
        <v>119.4</v>
      </c>
      <c r="O345">
        <v>83.7</v>
      </c>
      <c r="P345">
        <v>23.6</v>
      </c>
      <c r="Q345">
        <v>1.7</v>
      </c>
      <c r="R345">
        <v>177.5</v>
      </c>
      <c r="S345">
        <v>99.7</v>
      </c>
      <c r="T345">
        <v>31.4</v>
      </c>
      <c r="U345">
        <v>3</v>
      </c>
      <c r="V345">
        <v>4.0999999999999996</v>
      </c>
      <c r="W345">
        <v>4.0999999999999996</v>
      </c>
      <c r="X345">
        <v>4.8</v>
      </c>
      <c r="Y345">
        <v>0.254</v>
      </c>
      <c r="Z345">
        <v>0.30199999999999999</v>
      </c>
      <c r="AA345">
        <v>0.377</v>
      </c>
      <c r="AB345">
        <v>0.67800000000000005</v>
      </c>
      <c r="AE345" s="134">
        <f t="shared" si="32"/>
        <v>0.377</v>
      </c>
      <c r="AF345" s="589">
        <f t="shared" ca="1" si="33"/>
        <v>403</v>
      </c>
      <c r="AG345" s="134">
        <f>(H345*'User Input'!$H$16)+(I345*'User Input'!$H$17)+(N345*'User Input'!$H$15)+(O345*'User Input'!$H$2)+(P345*'User Input'!$H$3)+(Q345*'User Input'!$H$4)+(K345*'User Input'!$H$5)+(L345*'User Input'!$H$6)+(J345*'User Input'!$H$7)+(T345*'User Input'!$H$8)+(S345*'User Input'!$H$9)+(M345*'User Input'!$H$10)+(X345*'User Input'!$H$11)+(V345*'User Input'!$H$13)+(U345*'User Input'!$H$12)+(R345*'User Input'!$H$14)</f>
        <v>277.44999999999993</v>
      </c>
      <c r="AH345">
        <f t="shared" si="35"/>
        <v>2.0251824817518242</v>
      </c>
      <c r="AI345" s="209">
        <f t="shared" ca="1" si="34"/>
        <v>194</v>
      </c>
      <c r="AJ345" s="209">
        <f t="shared" ca="1" si="29"/>
        <v>387</v>
      </c>
      <c r="AK345" s="209">
        <f t="shared" ca="1" si="30"/>
        <v>380</v>
      </c>
      <c r="AL345" s="209">
        <f t="shared" ca="1" si="31"/>
        <v>399</v>
      </c>
    </row>
    <row r="346" spans="2:38" x14ac:dyDescent="0.2">
      <c r="B346" t="s">
        <v>742</v>
      </c>
      <c r="C346" t="s">
        <v>138</v>
      </c>
      <c r="D346" t="s">
        <v>89</v>
      </c>
      <c r="E346" t="s">
        <v>114</v>
      </c>
      <c r="F346" t="s">
        <v>114</v>
      </c>
      <c r="G346">
        <v>133</v>
      </c>
      <c r="H346">
        <v>513</v>
      </c>
      <c r="I346">
        <v>471</v>
      </c>
      <c r="J346">
        <v>48.6</v>
      </c>
      <c r="K346">
        <v>15</v>
      </c>
      <c r="L346">
        <v>53.5</v>
      </c>
      <c r="M346">
        <v>6.2</v>
      </c>
      <c r="N346">
        <v>109.7</v>
      </c>
      <c r="O346">
        <v>69.8</v>
      </c>
      <c r="P346">
        <v>19.5</v>
      </c>
      <c r="Q346">
        <v>5.3</v>
      </c>
      <c r="R346">
        <v>185</v>
      </c>
      <c r="S346">
        <v>132.5</v>
      </c>
      <c r="T346">
        <v>29.7</v>
      </c>
      <c r="U346">
        <v>5</v>
      </c>
      <c r="V346">
        <v>4</v>
      </c>
      <c r="W346">
        <v>3.4</v>
      </c>
      <c r="X346">
        <v>2.7</v>
      </c>
      <c r="Y346">
        <v>0.23300000000000001</v>
      </c>
      <c r="Z346">
        <v>0.28299999999999997</v>
      </c>
      <c r="AA346">
        <v>0.39300000000000002</v>
      </c>
      <c r="AB346">
        <v>0.67600000000000005</v>
      </c>
      <c r="AE346" s="134">
        <f t="shared" si="32"/>
        <v>0.39300000000000002</v>
      </c>
      <c r="AF346" s="589">
        <f t="shared" ca="1" si="33"/>
        <v>310</v>
      </c>
      <c r="AG346" s="134">
        <f>(H346*'User Input'!$H$16)+(I346*'User Input'!$H$17)+(N346*'User Input'!$H$15)+(O346*'User Input'!$H$2)+(P346*'User Input'!$H$3)+(Q346*'User Input'!$H$4)+(K346*'User Input'!$H$5)+(L346*'User Input'!$H$6)+(J346*'User Input'!$H$7)+(T346*'User Input'!$H$8)+(S346*'User Input'!$H$9)+(M346*'User Input'!$H$10)+(X346*'User Input'!$H$11)+(V346*'User Input'!$H$13)+(U346*'User Input'!$H$12)+(R346*'User Input'!$H$14)</f>
        <v>259.95</v>
      </c>
      <c r="AH346">
        <f t="shared" si="35"/>
        <v>1.9545112781954885</v>
      </c>
      <c r="AI346" s="209">
        <f t="shared" ca="1" si="34"/>
        <v>205</v>
      </c>
      <c r="AJ346" s="209">
        <f t="shared" ca="1" si="29"/>
        <v>531</v>
      </c>
      <c r="AK346" s="209">
        <f t="shared" ca="1" si="30"/>
        <v>288</v>
      </c>
      <c r="AL346" s="209">
        <f t="shared" ca="1" si="31"/>
        <v>409</v>
      </c>
    </row>
    <row r="347" spans="2:38" x14ac:dyDescent="0.2">
      <c r="B347" t="s">
        <v>2607</v>
      </c>
      <c r="C347" t="s">
        <v>121</v>
      </c>
      <c r="D347" t="s">
        <v>683</v>
      </c>
      <c r="E347" t="s">
        <v>112</v>
      </c>
      <c r="F347" t="s">
        <v>112</v>
      </c>
      <c r="G347">
        <v>132</v>
      </c>
      <c r="H347">
        <v>512</v>
      </c>
      <c r="I347">
        <v>456</v>
      </c>
      <c r="J347">
        <v>58.7</v>
      </c>
      <c r="K347">
        <v>17.100000000000001</v>
      </c>
      <c r="L347">
        <v>60.8</v>
      </c>
      <c r="M347">
        <v>2.5</v>
      </c>
      <c r="N347">
        <v>115.1</v>
      </c>
      <c r="O347">
        <v>75.3</v>
      </c>
      <c r="P347">
        <v>20.399999999999999</v>
      </c>
      <c r="Q347">
        <v>2.2999999999999998</v>
      </c>
      <c r="R347">
        <v>191.3</v>
      </c>
      <c r="S347">
        <v>118.9</v>
      </c>
      <c r="T347">
        <v>42.6</v>
      </c>
      <c r="U347">
        <v>6</v>
      </c>
      <c r="V347">
        <v>3.9</v>
      </c>
      <c r="W347">
        <v>3.4</v>
      </c>
      <c r="X347">
        <v>1</v>
      </c>
      <c r="Y347">
        <v>0.252</v>
      </c>
      <c r="Z347">
        <v>0.32200000000000001</v>
      </c>
      <c r="AA347">
        <v>0.41899999999999998</v>
      </c>
      <c r="AB347">
        <v>0.74099999999999999</v>
      </c>
      <c r="AE347" s="134">
        <f t="shared" si="32"/>
        <v>0.41899999999999998</v>
      </c>
      <c r="AF347" s="589">
        <f t="shared" ca="1" si="33"/>
        <v>197</v>
      </c>
      <c r="AG347" s="134">
        <f>(H347*'User Input'!$H$16)+(I347*'User Input'!$H$17)+(N347*'User Input'!$H$15)+(O347*'User Input'!$H$2)+(P347*'User Input'!$H$3)+(Q347*'User Input'!$H$4)+(K347*'User Input'!$H$5)+(L347*'User Input'!$H$6)+(J347*'User Input'!$H$7)+(T347*'User Input'!$H$8)+(S347*'User Input'!$H$9)+(M347*'User Input'!$H$10)+(X347*'User Input'!$H$11)+(V347*'User Input'!$H$13)+(U347*'User Input'!$H$12)+(R347*'User Input'!$H$14)</f>
        <v>298.05</v>
      </c>
      <c r="AH347">
        <f t="shared" si="35"/>
        <v>2.2579545454545453</v>
      </c>
      <c r="AI347" s="209">
        <f t="shared" ca="1" si="34"/>
        <v>177</v>
      </c>
      <c r="AJ347" s="209">
        <f t="shared" ca="1" si="29"/>
        <v>184</v>
      </c>
      <c r="AK347" s="209">
        <f t="shared" ca="1" si="30"/>
        <v>177</v>
      </c>
      <c r="AL347" s="209">
        <f t="shared" ca="1" si="31"/>
        <v>173</v>
      </c>
    </row>
    <row r="348" spans="2:38" x14ac:dyDescent="0.2">
      <c r="B348" t="s">
        <v>795</v>
      </c>
      <c r="C348" t="s">
        <v>7</v>
      </c>
      <c r="D348" t="s">
        <v>89</v>
      </c>
      <c r="E348" t="s">
        <v>116</v>
      </c>
      <c r="F348" t="s">
        <v>116</v>
      </c>
      <c r="G348">
        <v>120</v>
      </c>
      <c r="H348">
        <v>510</v>
      </c>
      <c r="I348">
        <v>457</v>
      </c>
      <c r="J348">
        <v>69.7</v>
      </c>
      <c r="K348">
        <v>20.8</v>
      </c>
      <c r="L348">
        <v>73</v>
      </c>
      <c r="M348">
        <v>4.5999999999999996</v>
      </c>
      <c r="N348">
        <v>139.80000000000001</v>
      </c>
      <c r="O348">
        <v>89.5</v>
      </c>
      <c r="P348">
        <v>28</v>
      </c>
      <c r="Q348">
        <v>1.6</v>
      </c>
      <c r="R348">
        <v>233.2</v>
      </c>
      <c r="S348">
        <v>66.3</v>
      </c>
      <c r="T348">
        <v>42.4</v>
      </c>
      <c r="U348">
        <v>4.5</v>
      </c>
      <c r="V348">
        <v>3.8</v>
      </c>
      <c r="W348">
        <v>1.4</v>
      </c>
      <c r="X348">
        <v>2.1</v>
      </c>
      <c r="Y348">
        <v>0.30499999999999999</v>
      </c>
      <c r="Z348">
        <v>0.36699999999999999</v>
      </c>
      <c r="AA348">
        <v>0.51</v>
      </c>
      <c r="AB348">
        <v>0.877</v>
      </c>
      <c r="AE348" s="134">
        <f t="shared" si="32"/>
        <v>0.51</v>
      </c>
      <c r="AF348" s="589">
        <f t="shared" ca="1" si="33"/>
        <v>12</v>
      </c>
      <c r="AG348" s="134">
        <f>(H348*'User Input'!$H$16)+(I348*'User Input'!$H$17)+(N348*'User Input'!$H$15)+(O348*'User Input'!$H$2)+(P348*'User Input'!$H$3)+(Q348*'User Input'!$H$4)+(K348*'User Input'!$H$5)+(L348*'User Input'!$H$6)+(J348*'User Input'!$H$7)+(T348*'User Input'!$H$8)+(S348*'User Input'!$H$9)+(M348*'User Input'!$H$10)+(X348*'User Input'!$H$11)+(V348*'User Input'!$H$13)+(U348*'User Input'!$H$12)+(R348*'User Input'!$H$14)</f>
        <v>392.54999999999995</v>
      </c>
      <c r="AH348">
        <f t="shared" si="35"/>
        <v>3.2712499999999998</v>
      </c>
      <c r="AI348" s="209">
        <f t="shared" ca="1" si="34"/>
        <v>76</v>
      </c>
      <c r="AJ348" s="209">
        <f t="shared" ca="1" si="29"/>
        <v>9</v>
      </c>
      <c r="AK348" s="209">
        <f t="shared" ca="1" si="30"/>
        <v>8</v>
      </c>
      <c r="AL348" s="209">
        <f t="shared" ca="1" si="31"/>
        <v>8</v>
      </c>
    </row>
    <row r="349" spans="2:38" x14ac:dyDescent="0.2">
      <c r="B349" t="s">
        <v>390</v>
      </c>
      <c r="C349" t="s">
        <v>136</v>
      </c>
      <c r="D349" t="s">
        <v>89</v>
      </c>
      <c r="E349" t="s">
        <v>112</v>
      </c>
      <c r="F349" t="s">
        <v>112</v>
      </c>
      <c r="G349">
        <v>126</v>
      </c>
      <c r="H349">
        <v>507</v>
      </c>
      <c r="I349">
        <v>458</v>
      </c>
      <c r="J349">
        <v>65.5</v>
      </c>
      <c r="K349">
        <v>24.3</v>
      </c>
      <c r="L349">
        <v>74.900000000000006</v>
      </c>
      <c r="M349">
        <v>2.7</v>
      </c>
      <c r="N349">
        <v>119.8</v>
      </c>
      <c r="O349">
        <v>68.8</v>
      </c>
      <c r="P349">
        <v>25.5</v>
      </c>
      <c r="Q349">
        <v>1.2</v>
      </c>
      <c r="R349">
        <v>220.8</v>
      </c>
      <c r="S349">
        <v>119.8</v>
      </c>
      <c r="T349">
        <v>33</v>
      </c>
      <c r="U349">
        <v>10.3</v>
      </c>
      <c r="V349">
        <v>3.8</v>
      </c>
      <c r="W349">
        <v>1.5</v>
      </c>
      <c r="X349">
        <v>1.3</v>
      </c>
      <c r="Y349">
        <v>0.26200000000000001</v>
      </c>
      <c r="Z349">
        <v>0.32300000000000001</v>
      </c>
      <c r="AA349">
        <v>0.48199999999999998</v>
      </c>
      <c r="AB349">
        <v>0.80500000000000005</v>
      </c>
      <c r="AE349" s="134">
        <f t="shared" si="32"/>
        <v>0.48199999999999998</v>
      </c>
      <c r="AF349" s="589">
        <f t="shared" ca="1" si="33"/>
        <v>39</v>
      </c>
      <c r="AG349" s="134">
        <f>(H349*'User Input'!$H$16)+(I349*'User Input'!$H$17)+(N349*'User Input'!$H$15)+(O349*'User Input'!$H$2)+(P349*'User Input'!$H$3)+(Q349*'User Input'!$H$4)+(K349*'User Input'!$H$5)+(L349*'User Input'!$H$6)+(J349*'User Input'!$H$7)+(T349*'User Input'!$H$8)+(S349*'User Input'!$H$9)+(M349*'User Input'!$H$10)+(X349*'User Input'!$H$11)+(V349*'User Input'!$H$13)+(U349*'User Input'!$H$12)+(R349*'User Input'!$H$14)</f>
        <v>338.2</v>
      </c>
      <c r="AH349">
        <f t="shared" si="35"/>
        <v>2.6841269841269839</v>
      </c>
      <c r="AI349" s="209">
        <f t="shared" ca="1" si="34"/>
        <v>136</v>
      </c>
      <c r="AJ349" s="209">
        <f t="shared" ca="1" si="29"/>
        <v>174</v>
      </c>
      <c r="AK349" s="209">
        <f t="shared" ca="1" si="30"/>
        <v>28</v>
      </c>
      <c r="AL349" s="209">
        <f t="shared" ca="1" si="31"/>
        <v>42</v>
      </c>
    </row>
    <row r="350" spans="2:38" x14ac:dyDescent="0.2">
      <c r="B350" t="s">
        <v>173</v>
      </c>
      <c r="C350" t="s">
        <v>137</v>
      </c>
      <c r="D350" t="s">
        <v>89</v>
      </c>
      <c r="E350" t="s">
        <v>118</v>
      </c>
      <c r="F350" t="s">
        <v>118</v>
      </c>
      <c r="G350">
        <v>125</v>
      </c>
      <c r="H350">
        <v>505</v>
      </c>
      <c r="I350">
        <v>448</v>
      </c>
      <c r="J350">
        <v>58.4</v>
      </c>
      <c r="K350">
        <v>9.3000000000000007</v>
      </c>
      <c r="L350">
        <v>53.4</v>
      </c>
      <c r="M350">
        <v>4.7</v>
      </c>
      <c r="N350">
        <v>122.1</v>
      </c>
      <c r="O350">
        <v>89</v>
      </c>
      <c r="P350">
        <v>22.8</v>
      </c>
      <c r="Q350">
        <v>1</v>
      </c>
      <c r="R350">
        <v>174.8</v>
      </c>
      <c r="S350">
        <v>63</v>
      </c>
      <c r="T350">
        <v>48.3</v>
      </c>
      <c r="U350">
        <v>2.6</v>
      </c>
      <c r="V350">
        <v>3.6</v>
      </c>
      <c r="W350">
        <v>2.5</v>
      </c>
      <c r="X350">
        <v>2.2000000000000002</v>
      </c>
      <c r="Y350">
        <v>0.27200000000000002</v>
      </c>
      <c r="Z350">
        <v>0.34399999999999997</v>
      </c>
      <c r="AA350">
        <v>0.39</v>
      </c>
      <c r="AB350">
        <v>0.73399999999999999</v>
      </c>
      <c r="AE350" s="134">
        <f t="shared" si="32"/>
        <v>0.39</v>
      </c>
      <c r="AF350" s="589">
        <f t="shared" ca="1" si="33"/>
        <v>329</v>
      </c>
      <c r="AG350" s="134">
        <f>(H350*'User Input'!$H$16)+(I350*'User Input'!$H$17)+(N350*'User Input'!$H$15)+(O350*'User Input'!$H$2)+(P350*'User Input'!$H$3)+(Q350*'User Input'!$H$4)+(K350*'User Input'!$H$5)+(L350*'User Input'!$H$6)+(J350*'User Input'!$H$7)+(T350*'User Input'!$H$8)+(S350*'User Input'!$H$9)+(M350*'User Input'!$H$10)+(X350*'User Input'!$H$11)+(V350*'User Input'!$H$13)+(U350*'User Input'!$H$12)+(R350*'User Input'!$H$14)</f>
        <v>310.60000000000002</v>
      </c>
      <c r="AH350">
        <f t="shared" si="35"/>
        <v>2.4848000000000003</v>
      </c>
      <c r="AI350" s="209">
        <f t="shared" ca="1" si="34"/>
        <v>164</v>
      </c>
      <c r="AJ350" s="209">
        <f t="shared" ca="1" si="29"/>
        <v>51</v>
      </c>
      <c r="AK350" s="209">
        <f t="shared" ca="1" si="30"/>
        <v>307</v>
      </c>
      <c r="AL350" s="209">
        <f t="shared" ca="1" si="31"/>
        <v>192</v>
      </c>
    </row>
    <row r="351" spans="2:38" x14ac:dyDescent="0.2">
      <c r="B351" t="s">
        <v>259</v>
      </c>
      <c r="C351" t="s">
        <v>132</v>
      </c>
      <c r="D351" t="s">
        <v>89</v>
      </c>
      <c r="E351" t="s">
        <v>97</v>
      </c>
      <c r="F351" t="s">
        <v>998</v>
      </c>
      <c r="G351">
        <v>127</v>
      </c>
      <c r="H351">
        <v>504</v>
      </c>
      <c r="I351">
        <v>463</v>
      </c>
      <c r="J351">
        <v>53.5</v>
      </c>
      <c r="K351">
        <v>14.3</v>
      </c>
      <c r="L351">
        <v>60</v>
      </c>
      <c r="M351">
        <v>5.2</v>
      </c>
      <c r="N351">
        <v>123.3</v>
      </c>
      <c r="O351">
        <v>84.4</v>
      </c>
      <c r="P351">
        <v>23.8</v>
      </c>
      <c r="Q351">
        <v>0.8</v>
      </c>
      <c r="R351">
        <v>191.5</v>
      </c>
      <c r="S351">
        <v>70</v>
      </c>
      <c r="T351">
        <v>29.5</v>
      </c>
      <c r="U351">
        <v>6.2</v>
      </c>
      <c r="V351">
        <v>3.6</v>
      </c>
      <c r="W351">
        <v>2.1</v>
      </c>
      <c r="X351">
        <v>2.2999999999999998</v>
      </c>
      <c r="Y351">
        <v>0.26600000000000001</v>
      </c>
      <c r="Z351">
        <v>0.317</v>
      </c>
      <c r="AA351">
        <v>0.41299999999999998</v>
      </c>
      <c r="AB351">
        <v>0.73</v>
      </c>
      <c r="AE351" s="134">
        <f t="shared" si="32"/>
        <v>0.41299999999999998</v>
      </c>
      <c r="AF351" s="589">
        <f t="shared" ca="1" si="33"/>
        <v>217</v>
      </c>
      <c r="AG351" s="134">
        <f>(H351*'User Input'!$H$16)+(I351*'User Input'!$H$17)+(N351*'User Input'!$H$15)+(O351*'User Input'!$H$2)+(P351*'User Input'!$H$3)+(Q351*'User Input'!$H$4)+(K351*'User Input'!$H$5)+(L351*'User Input'!$H$6)+(J351*'User Input'!$H$7)+(T351*'User Input'!$H$8)+(S351*'User Input'!$H$9)+(M351*'User Input'!$H$10)+(X351*'User Input'!$H$11)+(V351*'User Input'!$H$13)+(U351*'User Input'!$H$12)+(R351*'User Input'!$H$14)</f>
        <v>307.7</v>
      </c>
      <c r="AH351">
        <f t="shared" si="35"/>
        <v>2.4228346456692913</v>
      </c>
      <c r="AI351" s="209">
        <f t="shared" ca="1" si="34"/>
        <v>166</v>
      </c>
      <c r="AJ351" s="209">
        <f t="shared" ca="1" si="29"/>
        <v>245</v>
      </c>
      <c r="AK351" s="209">
        <f t="shared" ca="1" si="30"/>
        <v>196</v>
      </c>
      <c r="AL351" s="209">
        <f t="shared" ca="1" si="31"/>
        <v>206</v>
      </c>
    </row>
    <row r="352" spans="2:38" x14ac:dyDescent="0.2">
      <c r="B352" t="s">
        <v>2590</v>
      </c>
      <c r="C352" t="s">
        <v>115</v>
      </c>
      <c r="D352" t="s">
        <v>89</v>
      </c>
      <c r="E352" t="s">
        <v>114</v>
      </c>
      <c r="F352" t="s">
        <v>114</v>
      </c>
      <c r="G352">
        <v>130</v>
      </c>
      <c r="H352">
        <v>502</v>
      </c>
      <c r="I352">
        <v>456</v>
      </c>
      <c r="J352">
        <v>51.8</v>
      </c>
      <c r="K352">
        <v>12.4</v>
      </c>
      <c r="L352">
        <v>50.4</v>
      </c>
      <c r="M352">
        <v>13.9</v>
      </c>
      <c r="N352">
        <v>102.1</v>
      </c>
      <c r="O352">
        <v>65.2</v>
      </c>
      <c r="P352">
        <v>20.3</v>
      </c>
      <c r="Q352">
        <v>4.2</v>
      </c>
      <c r="R352">
        <v>168.1</v>
      </c>
      <c r="S352">
        <v>153.19999999999999</v>
      </c>
      <c r="T352">
        <v>31.8</v>
      </c>
      <c r="U352">
        <v>7.3</v>
      </c>
      <c r="V352">
        <v>3.7</v>
      </c>
      <c r="W352">
        <v>3.2</v>
      </c>
      <c r="X352">
        <v>5.5</v>
      </c>
      <c r="Y352">
        <v>0.224</v>
      </c>
      <c r="Z352">
        <v>0.28399999999999997</v>
      </c>
      <c r="AA352">
        <v>0.36899999999999999</v>
      </c>
      <c r="AB352">
        <v>0.65300000000000002</v>
      </c>
      <c r="AE352" s="134">
        <f t="shared" si="32"/>
        <v>0.36899999999999999</v>
      </c>
      <c r="AF352" s="589">
        <f t="shared" ca="1" si="33"/>
        <v>448</v>
      </c>
      <c r="AG352" s="134">
        <f>(H352*'User Input'!$H$16)+(I352*'User Input'!$H$17)+(N352*'User Input'!$H$15)+(O352*'User Input'!$H$2)+(P352*'User Input'!$H$3)+(Q352*'User Input'!$H$4)+(K352*'User Input'!$H$5)+(L352*'User Input'!$H$6)+(J352*'User Input'!$H$7)+(T352*'User Input'!$H$8)+(S352*'User Input'!$H$9)+(M352*'User Input'!$H$10)+(X352*'User Input'!$H$11)+(V352*'User Input'!$H$13)+(U352*'User Input'!$H$12)+(R352*'User Input'!$H$14)</f>
        <v>247.70000000000002</v>
      </c>
      <c r="AH352">
        <f t="shared" si="35"/>
        <v>1.9053846153846155</v>
      </c>
      <c r="AI352" s="209">
        <f t="shared" ca="1" si="34"/>
        <v>219</v>
      </c>
      <c r="AJ352" s="209">
        <f t="shared" ca="1" si="29"/>
        <v>525</v>
      </c>
      <c r="AK352" s="209">
        <f t="shared" ca="1" si="30"/>
        <v>425</v>
      </c>
      <c r="AL352" s="209">
        <f t="shared" ca="1" si="31"/>
        <v>487</v>
      </c>
    </row>
    <row r="353" spans="2:38" x14ac:dyDescent="0.2">
      <c r="B353" t="s">
        <v>2574</v>
      </c>
      <c r="C353" t="s">
        <v>134</v>
      </c>
      <c r="D353" t="s">
        <v>89</v>
      </c>
      <c r="E353" t="s">
        <v>112</v>
      </c>
      <c r="F353" t="s">
        <v>112</v>
      </c>
      <c r="G353">
        <v>126</v>
      </c>
      <c r="H353">
        <v>501</v>
      </c>
      <c r="I353">
        <v>440</v>
      </c>
      <c r="J353">
        <v>60.2</v>
      </c>
      <c r="K353">
        <v>18.899999999999999</v>
      </c>
      <c r="L353">
        <v>64.5</v>
      </c>
      <c r="M353">
        <v>2.8</v>
      </c>
      <c r="N353">
        <v>109.5</v>
      </c>
      <c r="O353">
        <v>67.3</v>
      </c>
      <c r="P353">
        <v>21.4</v>
      </c>
      <c r="Q353">
        <v>1.9</v>
      </c>
      <c r="R353">
        <v>191.5</v>
      </c>
      <c r="S353">
        <v>109.1</v>
      </c>
      <c r="T353">
        <v>49.4</v>
      </c>
      <c r="U353">
        <v>5.2</v>
      </c>
      <c r="V353">
        <v>3.7</v>
      </c>
      <c r="W353">
        <v>2.4</v>
      </c>
      <c r="X353">
        <v>1.3</v>
      </c>
      <c r="Y353">
        <v>0.248</v>
      </c>
      <c r="Z353">
        <v>0.32900000000000001</v>
      </c>
      <c r="AA353">
        <v>0.435</v>
      </c>
      <c r="AB353">
        <v>0.76400000000000001</v>
      </c>
      <c r="AE353" s="134">
        <f t="shared" si="32"/>
        <v>0.435</v>
      </c>
      <c r="AF353" s="589">
        <f t="shared" ca="1" si="33"/>
        <v>142</v>
      </c>
      <c r="AG353" s="134">
        <f>(H353*'User Input'!$H$16)+(I353*'User Input'!$H$17)+(N353*'User Input'!$H$15)+(O353*'User Input'!$H$2)+(P353*'User Input'!$H$3)+(Q353*'User Input'!$H$4)+(K353*'User Input'!$H$5)+(L353*'User Input'!$H$6)+(J353*'User Input'!$H$7)+(T353*'User Input'!$H$8)+(S353*'User Input'!$H$9)+(M353*'User Input'!$H$10)+(X353*'User Input'!$H$11)+(V353*'User Input'!$H$13)+(U353*'User Input'!$H$12)+(R353*'User Input'!$H$14)</f>
        <v>315.24999999999994</v>
      </c>
      <c r="AH353">
        <f t="shared" si="35"/>
        <v>2.5019841269841265</v>
      </c>
      <c r="AI353" s="209">
        <f t="shared" ca="1" si="34"/>
        <v>160</v>
      </c>
      <c r="AJ353" s="209">
        <f t="shared" ca="1" si="29"/>
        <v>126</v>
      </c>
      <c r="AK353" s="209">
        <f t="shared" ca="1" si="30"/>
        <v>123</v>
      </c>
      <c r="AL353" s="209">
        <f t="shared" ca="1" si="31"/>
        <v>114</v>
      </c>
    </row>
    <row r="354" spans="2:38" x14ac:dyDescent="0.2">
      <c r="B354" t="s">
        <v>2276</v>
      </c>
      <c r="C354" t="s">
        <v>138</v>
      </c>
      <c r="D354" t="s">
        <v>683</v>
      </c>
      <c r="E354" t="s">
        <v>110</v>
      </c>
      <c r="F354" t="s">
        <v>110</v>
      </c>
      <c r="G354">
        <v>128</v>
      </c>
      <c r="H354">
        <v>501</v>
      </c>
      <c r="I354">
        <v>463</v>
      </c>
      <c r="J354">
        <v>44.2</v>
      </c>
      <c r="K354">
        <v>10.3</v>
      </c>
      <c r="L354">
        <v>48.3</v>
      </c>
      <c r="M354">
        <v>4.2</v>
      </c>
      <c r="N354">
        <v>115.4</v>
      </c>
      <c r="O354">
        <v>82.2</v>
      </c>
      <c r="P354">
        <v>19.100000000000001</v>
      </c>
      <c r="Q354">
        <v>3.8</v>
      </c>
      <c r="R354">
        <v>172.9</v>
      </c>
      <c r="S354">
        <v>97.2</v>
      </c>
      <c r="T354">
        <v>29.3</v>
      </c>
      <c r="U354">
        <v>2.1</v>
      </c>
      <c r="V354">
        <v>3.8</v>
      </c>
      <c r="W354">
        <v>3.2</v>
      </c>
      <c r="X354">
        <v>1.8</v>
      </c>
      <c r="Y354">
        <v>0.249</v>
      </c>
      <c r="Z354">
        <v>0.29399999999999998</v>
      </c>
      <c r="AA354">
        <v>0.374</v>
      </c>
      <c r="AB354">
        <v>0.66800000000000004</v>
      </c>
      <c r="AE354" s="134">
        <f t="shared" si="32"/>
        <v>0.374</v>
      </c>
      <c r="AF354" s="589">
        <f t="shared" ca="1" si="33"/>
        <v>420</v>
      </c>
      <c r="AG354" s="134">
        <f>(H354*'User Input'!$H$16)+(I354*'User Input'!$H$17)+(N354*'User Input'!$H$15)+(O354*'User Input'!$H$2)+(P354*'User Input'!$H$3)+(Q354*'User Input'!$H$4)+(K354*'User Input'!$H$5)+(L354*'User Input'!$H$6)+(J354*'User Input'!$H$7)+(T354*'User Input'!$H$8)+(S354*'User Input'!$H$9)+(M354*'User Input'!$H$10)+(X354*'User Input'!$H$11)+(V354*'User Input'!$H$13)+(U354*'User Input'!$H$12)+(R354*'User Input'!$H$14)</f>
        <v>252.8</v>
      </c>
      <c r="AH354">
        <f t="shared" si="35"/>
        <v>1.9750000000000001</v>
      </c>
      <c r="AI354" s="209">
        <f t="shared" ca="1" si="34"/>
        <v>213</v>
      </c>
      <c r="AJ354" s="209">
        <f t="shared" ca="1" si="29"/>
        <v>455</v>
      </c>
      <c r="AK354" s="209">
        <f t="shared" ca="1" si="30"/>
        <v>397</v>
      </c>
      <c r="AL354" s="209">
        <f t="shared" ca="1" si="31"/>
        <v>444</v>
      </c>
    </row>
    <row r="355" spans="2:38" x14ac:dyDescent="0.2">
      <c r="B355" t="s">
        <v>436</v>
      </c>
      <c r="C355" t="s">
        <v>716</v>
      </c>
      <c r="D355" t="s">
        <v>683</v>
      </c>
      <c r="E355" t="s">
        <v>114</v>
      </c>
      <c r="F355" t="s">
        <v>114</v>
      </c>
      <c r="G355">
        <v>126</v>
      </c>
      <c r="H355">
        <v>499</v>
      </c>
      <c r="I355">
        <v>417</v>
      </c>
      <c r="J355">
        <v>67.099999999999994</v>
      </c>
      <c r="K355">
        <v>27</v>
      </c>
      <c r="L355">
        <v>73.2</v>
      </c>
      <c r="M355">
        <v>4.4000000000000004</v>
      </c>
      <c r="N355">
        <v>101.8</v>
      </c>
      <c r="O355">
        <v>56</v>
      </c>
      <c r="P355">
        <v>16.600000000000001</v>
      </c>
      <c r="Q355">
        <v>2.2000000000000002</v>
      </c>
      <c r="R355">
        <v>203.7</v>
      </c>
      <c r="S355">
        <v>135.6</v>
      </c>
      <c r="T355">
        <v>71.900000000000006</v>
      </c>
      <c r="U355">
        <v>4.0999999999999996</v>
      </c>
      <c r="V355">
        <v>3.6</v>
      </c>
      <c r="W355">
        <v>1.8</v>
      </c>
      <c r="X355">
        <v>2</v>
      </c>
      <c r="Y355">
        <v>0.24399999999999999</v>
      </c>
      <c r="Z355">
        <v>0.35799999999999998</v>
      </c>
      <c r="AA355">
        <v>0.48799999999999999</v>
      </c>
      <c r="AB355">
        <v>0.84599999999999997</v>
      </c>
      <c r="AE355" s="134">
        <f t="shared" si="32"/>
        <v>0.48799999999999999</v>
      </c>
      <c r="AF355" s="589">
        <f t="shared" ca="1" si="33"/>
        <v>34</v>
      </c>
      <c r="AG355" s="134">
        <f>(H355*'User Input'!$H$16)+(I355*'User Input'!$H$17)+(N355*'User Input'!$H$15)+(O355*'User Input'!$H$2)+(P355*'User Input'!$H$3)+(Q355*'User Input'!$H$4)+(K355*'User Input'!$H$5)+(L355*'User Input'!$H$6)+(J355*'User Input'!$H$7)+(T355*'User Input'!$H$8)+(S355*'User Input'!$H$9)+(M355*'User Input'!$H$10)+(X355*'User Input'!$H$11)+(V355*'User Input'!$H$13)+(U355*'User Input'!$H$12)+(R355*'User Input'!$H$14)</f>
        <v>355</v>
      </c>
      <c r="AH355">
        <f t="shared" si="35"/>
        <v>2.8174603174603177</v>
      </c>
      <c r="AI355" s="209">
        <f t="shared" ca="1" si="34"/>
        <v>117</v>
      </c>
      <c r="AJ355" s="209">
        <f t="shared" ca="1" si="29"/>
        <v>21</v>
      </c>
      <c r="AK355" s="209">
        <f t="shared" ca="1" si="30"/>
        <v>25</v>
      </c>
      <c r="AL355" s="209">
        <f t="shared" ca="1" si="31"/>
        <v>18</v>
      </c>
    </row>
    <row r="356" spans="2:38" x14ac:dyDescent="0.2">
      <c r="B356" t="s">
        <v>748</v>
      </c>
      <c r="C356" t="s">
        <v>2</v>
      </c>
      <c r="D356" t="s">
        <v>683</v>
      </c>
      <c r="E356" t="s">
        <v>114</v>
      </c>
      <c r="F356" t="s">
        <v>114</v>
      </c>
      <c r="G356">
        <v>124</v>
      </c>
      <c r="H356">
        <v>496</v>
      </c>
      <c r="I356">
        <v>455</v>
      </c>
      <c r="J356">
        <v>57.6</v>
      </c>
      <c r="K356">
        <v>15.8</v>
      </c>
      <c r="L356">
        <v>61</v>
      </c>
      <c r="M356">
        <v>13.9</v>
      </c>
      <c r="N356">
        <v>120.8</v>
      </c>
      <c r="O356">
        <v>76.099999999999994</v>
      </c>
      <c r="P356">
        <v>26.4</v>
      </c>
      <c r="Q356">
        <v>2.5</v>
      </c>
      <c r="R356">
        <v>199.7</v>
      </c>
      <c r="S356">
        <v>89.6</v>
      </c>
      <c r="T356">
        <v>32.1</v>
      </c>
      <c r="U356">
        <v>3.6</v>
      </c>
      <c r="V356">
        <v>3.5</v>
      </c>
      <c r="W356">
        <v>2.5</v>
      </c>
      <c r="X356">
        <v>5.3</v>
      </c>
      <c r="Y356">
        <v>0.26600000000000001</v>
      </c>
      <c r="Z356">
        <v>0.317</v>
      </c>
      <c r="AA356">
        <v>0.44</v>
      </c>
      <c r="AB356">
        <v>0.75700000000000001</v>
      </c>
      <c r="AE356" s="134">
        <f t="shared" si="32"/>
        <v>0.44</v>
      </c>
      <c r="AF356" s="589">
        <f t="shared" ca="1" si="33"/>
        <v>124</v>
      </c>
      <c r="AG356" s="134">
        <f>(H356*'User Input'!$H$16)+(I356*'User Input'!$H$17)+(N356*'User Input'!$H$15)+(O356*'User Input'!$H$2)+(P356*'User Input'!$H$3)+(Q356*'User Input'!$H$4)+(K356*'User Input'!$H$5)+(L356*'User Input'!$H$6)+(J356*'User Input'!$H$7)+(T356*'User Input'!$H$8)+(S356*'User Input'!$H$9)+(M356*'User Input'!$H$10)+(X356*'User Input'!$H$11)+(V356*'User Input'!$H$13)+(U356*'User Input'!$H$12)+(R356*'User Input'!$H$14)</f>
        <v>328</v>
      </c>
      <c r="AH356">
        <f t="shared" si="35"/>
        <v>2.6451612903225805</v>
      </c>
      <c r="AI356" s="209">
        <f t="shared" ca="1" si="34"/>
        <v>149</v>
      </c>
      <c r="AJ356" s="209">
        <f t="shared" ca="1" si="29"/>
        <v>245</v>
      </c>
      <c r="AK356" s="209">
        <f t="shared" ca="1" si="30"/>
        <v>105</v>
      </c>
      <c r="AL356" s="209">
        <f t="shared" ca="1" si="31"/>
        <v>130</v>
      </c>
    </row>
    <row r="357" spans="2:38" ht="15.75" x14ac:dyDescent="0.25">
      <c r="B357" t="s">
        <v>3441</v>
      </c>
      <c r="C357" t="s">
        <v>138</v>
      </c>
      <c r="D357" t="s">
        <v>89</v>
      </c>
      <c r="E357" t="s">
        <v>6</v>
      </c>
      <c r="F357" t="s">
        <v>112</v>
      </c>
      <c r="G357">
        <v>126</v>
      </c>
      <c r="H357">
        <v>493</v>
      </c>
      <c r="I357">
        <v>445</v>
      </c>
      <c r="J357">
        <v>47.4</v>
      </c>
      <c r="K357">
        <v>20.2</v>
      </c>
      <c r="L357">
        <v>56.3</v>
      </c>
      <c r="M357">
        <v>1.3</v>
      </c>
      <c r="N357">
        <v>87.2</v>
      </c>
      <c r="O357">
        <v>47.6</v>
      </c>
      <c r="P357">
        <v>18.399999999999999</v>
      </c>
      <c r="Q357">
        <v>1</v>
      </c>
      <c r="R357">
        <v>168.2</v>
      </c>
      <c r="S357">
        <v>177.7</v>
      </c>
      <c r="T357">
        <v>38.700000000000003</v>
      </c>
      <c r="U357">
        <v>3.3</v>
      </c>
      <c r="V357">
        <v>3.5</v>
      </c>
      <c r="W357">
        <v>2</v>
      </c>
      <c r="X357">
        <v>0.6</v>
      </c>
      <c r="Y357">
        <v>0.19600000000000001</v>
      </c>
      <c r="Z357">
        <v>0.26300000000000001</v>
      </c>
      <c r="AA357">
        <v>0.378</v>
      </c>
      <c r="AB357">
        <v>0.64100000000000001</v>
      </c>
      <c r="AE357" s="134">
        <f t="shared" si="32"/>
        <v>0.378</v>
      </c>
      <c r="AF357" s="208">
        <f t="shared" ca="1" si="33"/>
        <v>394</v>
      </c>
      <c r="AG357" s="134">
        <f>(H357*'User Input'!$H$16)+(I357*'User Input'!$H$17)+(N357*'User Input'!$H$15)+(O357*'User Input'!$H$2)+(P357*'User Input'!$H$3)+(Q357*'User Input'!$H$4)+(K357*'User Input'!$H$5)+(L357*'User Input'!$H$6)+(J357*'User Input'!$H$7)+(T357*'User Input'!$H$8)+(S357*'User Input'!$H$9)+(M357*'User Input'!$H$10)+(X357*'User Input'!$H$11)+(V357*'User Input'!$H$13)+(U357*'User Input'!$H$12)+(R357*'User Input'!$H$14)</f>
        <v>223.74999999999997</v>
      </c>
      <c r="AH357">
        <f t="shared" si="35"/>
        <v>1.7757936507936505</v>
      </c>
      <c r="AI357" s="209">
        <f t="shared" ca="1" si="34"/>
        <v>236</v>
      </c>
      <c r="AJ357" s="209">
        <f t="shared" ca="1" si="29"/>
        <v>583</v>
      </c>
      <c r="AK357" s="209">
        <f t="shared" ca="1" si="30"/>
        <v>371</v>
      </c>
      <c r="AL357" s="209">
        <f t="shared" ca="1" si="31"/>
        <v>516</v>
      </c>
    </row>
    <row r="358" spans="2:38" x14ac:dyDescent="0.2">
      <c r="B358" t="s">
        <v>2579</v>
      </c>
      <c r="C358" t="s">
        <v>130</v>
      </c>
      <c r="D358" t="s">
        <v>683</v>
      </c>
      <c r="E358" t="s">
        <v>114</v>
      </c>
      <c r="F358" t="s">
        <v>114</v>
      </c>
      <c r="G358">
        <v>125</v>
      </c>
      <c r="H358">
        <v>493</v>
      </c>
      <c r="I358">
        <v>440</v>
      </c>
      <c r="J358">
        <v>44.8</v>
      </c>
      <c r="K358">
        <v>6.3</v>
      </c>
      <c r="L358">
        <v>41.8</v>
      </c>
      <c r="M358">
        <v>12.1</v>
      </c>
      <c r="N358">
        <v>105</v>
      </c>
      <c r="O358">
        <v>71.3</v>
      </c>
      <c r="P358">
        <v>24.2</v>
      </c>
      <c r="Q358">
        <v>3.2</v>
      </c>
      <c r="R358">
        <v>154.5</v>
      </c>
      <c r="S358">
        <v>140</v>
      </c>
      <c r="T358">
        <v>42.9</v>
      </c>
      <c r="U358">
        <v>3.1</v>
      </c>
      <c r="V358">
        <v>3.7</v>
      </c>
      <c r="W358">
        <v>3.6</v>
      </c>
      <c r="X358">
        <v>5.2</v>
      </c>
      <c r="Y358">
        <v>0.23899999999999999</v>
      </c>
      <c r="Z358">
        <v>0.309</v>
      </c>
      <c r="AA358">
        <v>0.35099999999999998</v>
      </c>
      <c r="AB358">
        <v>0.66</v>
      </c>
      <c r="AE358" s="134">
        <f t="shared" si="32"/>
        <v>0.35099999999999998</v>
      </c>
      <c r="AF358" s="209">
        <f t="shared" ca="1" si="33"/>
        <v>530</v>
      </c>
      <c r="AG358" s="134">
        <f>(H358*'User Input'!$H$16)+(I358*'User Input'!$H$17)+(N358*'User Input'!$H$15)+(O358*'User Input'!$H$2)+(P358*'User Input'!$H$3)+(Q358*'User Input'!$H$4)+(K358*'User Input'!$H$5)+(L358*'User Input'!$H$6)+(J358*'User Input'!$H$7)+(T358*'User Input'!$H$8)+(S358*'User Input'!$H$9)+(M358*'User Input'!$H$10)+(X358*'User Input'!$H$11)+(V358*'User Input'!$H$13)+(U358*'User Input'!$H$12)+(R358*'User Input'!$H$14)</f>
        <v>232.99999999999994</v>
      </c>
      <c r="AH358">
        <f t="shared" si="35"/>
        <v>1.8639999999999994</v>
      </c>
      <c r="AI358" s="209">
        <f t="shared" ca="1" si="34"/>
        <v>229</v>
      </c>
      <c r="AJ358" s="209">
        <f t="shared" ca="1" si="29"/>
        <v>325</v>
      </c>
      <c r="AK358" s="209">
        <f t="shared" ca="1" si="30"/>
        <v>507</v>
      </c>
      <c r="AL358" s="209">
        <f t="shared" ca="1" si="31"/>
        <v>469</v>
      </c>
    </row>
    <row r="359" spans="2:38" x14ac:dyDescent="0.2">
      <c r="B359" t="s">
        <v>360</v>
      </c>
      <c r="C359" t="s">
        <v>8</v>
      </c>
      <c r="D359" t="s">
        <v>683</v>
      </c>
      <c r="E359" t="s">
        <v>114</v>
      </c>
      <c r="F359" t="s">
        <v>114</v>
      </c>
      <c r="G359">
        <v>112</v>
      </c>
      <c r="H359">
        <v>489</v>
      </c>
      <c r="I359">
        <v>433</v>
      </c>
      <c r="J359">
        <v>58.2</v>
      </c>
      <c r="K359">
        <v>17.5</v>
      </c>
      <c r="L359">
        <v>63.1</v>
      </c>
      <c r="M359">
        <v>9.1999999999999993</v>
      </c>
      <c r="N359">
        <v>111.1</v>
      </c>
      <c r="O359">
        <v>66.3</v>
      </c>
      <c r="P359">
        <v>24.4</v>
      </c>
      <c r="Q359">
        <v>2.9</v>
      </c>
      <c r="R359">
        <v>193.7</v>
      </c>
      <c r="S359">
        <v>99.5</v>
      </c>
      <c r="T359">
        <v>48</v>
      </c>
      <c r="U359">
        <v>3.1</v>
      </c>
      <c r="V359">
        <v>3.6</v>
      </c>
      <c r="W359">
        <v>1.1000000000000001</v>
      </c>
      <c r="X359">
        <v>3.6</v>
      </c>
      <c r="Y359">
        <v>0.25700000000000001</v>
      </c>
      <c r="Z359">
        <v>0.33300000000000002</v>
      </c>
      <c r="AA359">
        <v>0.44800000000000001</v>
      </c>
      <c r="AB359">
        <v>0.78</v>
      </c>
      <c r="AE359" s="134">
        <f t="shared" si="32"/>
        <v>0.44800000000000001</v>
      </c>
      <c r="AF359" s="209">
        <f t="shared" ca="1" si="33"/>
        <v>103</v>
      </c>
      <c r="AG359" s="134">
        <f>(H359*'User Input'!$H$16)+(I359*'User Input'!$H$17)+(N359*'User Input'!$H$15)+(O359*'User Input'!$H$2)+(P359*'User Input'!$H$3)+(Q359*'User Input'!$H$4)+(K359*'User Input'!$H$5)+(L359*'User Input'!$H$6)+(J359*'User Input'!$H$7)+(T359*'User Input'!$H$8)+(S359*'User Input'!$H$9)+(M359*'User Input'!$H$10)+(X359*'User Input'!$H$11)+(V359*'User Input'!$H$13)+(U359*'User Input'!$H$12)+(R359*'User Input'!$H$14)</f>
        <v>328.15</v>
      </c>
      <c r="AH359">
        <f t="shared" si="35"/>
        <v>2.9299107142857141</v>
      </c>
      <c r="AI359" s="209">
        <f t="shared" ca="1" si="34"/>
        <v>147</v>
      </c>
      <c r="AJ359" s="209">
        <f t="shared" ca="1" si="29"/>
        <v>98</v>
      </c>
      <c r="AK359" s="209">
        <f t="shared" ca="1" si="30"/>
        <v>85</v>
      </c>
      <c r="AL359" s="209">
        <f t="shared" ca="1" si="31"/>
        <v>80</v>
      </c>
    </row>
    <row r="360" spans="2:38" x14ac:dyDescent="0.2">
      <c r="B360" t="s">
        <v>263</v>
      </c>
      <c r="C360" t="s">
        <v>719</v>
      </c>
      <c r="D360" t="s">
        <v>683</v>
      </c>
      <c r="E360" t="s">
        <v>114</v>
      </c>
      <c r="F360" t="s">
        <v>114</v>
      </c>
      <c r="G360">
        <v>125</v>
      </c>
      <c r="H360">
        <v>489</v>
      </c>
      <c r="I360">
        <v>424</v>
      </c>
      <c r="J360">
        <v>63.8</v>
      </c>
      <c r="K360">
        <v>12</v>
      </c>
      <c r="L360">
        <v>48.6</v>
      </c>
      <c r="M360">
        <v>12</v>
      </c>
      <c r="N360">
        <v>104.9</v>
      </c>
      <c r="O360">
        <v>70.7</v>
      </c>
      <c r="P360">
        <v>18.2</v>
      </c>
      <c r="Q360">
        <v>4</v>
      </c>
      <c r="R360">
        <v>167.2</v>
      </c>
      <c r="S360">
        <v>90.3</v>
      </c>
      <c r="T360">
        <v>51.8</v>
      </c>
      <c r="U360">
        <v>5.0999999999999996</v>
      </c>
      <c r="V360">
        <v>3.4</v>
      </c>
      <c r="W360">
        <v>4.2</v>
      </c>
      <c r="X360">
        <v>3.2</v>
      </c>
      <c r="Y360">
        <v>0.247</v>
      </c>
      <c r="Z360">
        <v>0.33400000000000002</v>
      </c>
      <c r="AA360">
        <v>0.39400000000000002</v>
      </c>
      <c r="AB360">
        <v>0.72799999999999998</v>
      </c>
      <c r="AE360" s="134">
        <f t="shared" si="32"/>
        <v>0.39400000000000002</v>
      </c>
      <c r="AF360" s="209">
        <f t="shared" ca="1" si="33"/>
        <v>304</v>
      </c>
      <c r="AG360" s="134">
        <f>(H360*'User Input'!$H$16)+(I360*'User Input'!$H$17)+(N360*'User Input'!$H$15)+(O360*'User Input'!$H$2)+(P360*'User Input'!$H$3)+(Q360*'User Input'!$H$4)+(K360*'User Input'!$H$5)+(L360*'User Input'!$H$6)+(J360*'User Input'!$H$7)+(T360*'User Input'!$H$8)+(S360*'User Input'!$H$9)+(M360*'User Input'!$H$10)+(X360*'User Input'!$H$11)+(V360*'User Input'!$H$13)+(U360*'User Input'!$H$12)+(R360*'User Input'!$H$14)</f>
        <v>306.95000000000005</v>
      </c>
      <c r="AH360">
        <f t="shared" si="35"/>
        <v>2.4556000000000004</v>
      </c>
      <c r="AI360" s="209">
        <f t="shared" ca="1" si="34"/>
        <v>168</v>
      </c>
      <c r="AJ360" s="209">
        <f t="shared" ca="1" si="29"/>
        <v>96</v>
      </c>
      <c r="AK360" s="209">
        <f t="shared" ca="1" si="30"/>
        <v>282</v>
      </c>
      <c r="AL360" s="209">
        <f t="shared" ca="1" si="31"/>
        <v>210</v>
      </c>
    </row>
    <row r="361" spans="2:38" x14ac:dyDescent="0.2">
      <c r="B361" t="s">
        <v>449</v>
      </c>
      <c r="C361" t="s">
        <v>136</v>
      </c>
      <c r="D361" t="s">
        <v>89</v>
      </c>
      <c r="E361" t="s">
        <v>114</v>
      </c>
      <c r="F361" t="s">
        <v>114</v>
      </c>
      <c r="G361">
        <v>126</v>
      </c>
      <c r="H361">
        <v>488</v>
      </c>
      <c r="I361">
        <v>443</v>
      </c>
      <c r="J361">
        <v>58.8</v>
      </c>
      <c r="K361">
        <v>14.7</v>
      </c>
      <c r="L361">
        <v>55.2</v>
      </c>
      <c r="M361">
        <v>17.600000000000001</v>
      </c>
      <c r="N361">
        <v>107.9</v>
      </c>
      <c r="O361">
        <v>67.400000000000006</v>
      </c>
      <c r="P361">
        <v>22.4</v>
      </c>
      <c r="Q361">
        <v>3.4</v>
      </c>
      <c r="R361">
        <v>181.3</v>
      </c>
      <c r="S361">
        <v>137.9</v>
      </c>
      <c r="T361">
        <v>33.1</v>
      </c>
      <c r="U361">
        <v>4.5</v>
      </c>
      <c r="V361">
        <v>3.7</v>
      </c>
      <c r="W361">
        <v>3.7</v>
      </c>
      <c r="X361">
        <v>4.8</v>
      </c>
      <c r="Y361">
        <v>0.24399999999999999</v>
      </c>
      <c r="Z361">
        <v>0.30099999999999999</v>
      </c>
      <c r="AA361">
        <v>0.40899999999999997</v>
      </c>
      <c r="AB361">
        <v>0.71</v>
      </c>
      <c r="AE361" s="134">
        <f t="shared" si="32"/>
        <v>0.40899999999999997</v>
      </c>
      <c r="AF361" s="209">
        <f t="shared" ca="1" si="33"/>
        <v>236</v>
      </c>
      <c r="AG361" s="134">
        <f>(H361*'User Input'!$H$16)+(I361*'User Input'!$H$17)+(N361*'User Input'!$H$15)+(O361*'User Input'!$H$2)+(P361*'User Input'!$H$3)+(Q361*'User Input'!$H$4)+(K361*'User Input'!$H$5)+(L361*'User Input'!$H$6)+(J361*'User Input'!$H$7)+(T361*'User Input'!$H$8)+(S361*'User Input'!$H$9)+(M361*'User Input'!$H$10)+(X361*'User Input'!$H$11)+(V361*'User Input'!$H$13)+(U361*'User Input'!$H$12)+(R361*'User Input'!$H$14)</f>
        <v>289.75</v>
      </c>
      <c r="AH361">
        <f t="shared" si="35"/>
        <v>2.2996031746031744</v>
      </c>
      <c r="AI361" s="209">
        <f t="shared" ca="1" si="34"/>
        <v>185</v>
      </c>
      <c r="AJ361" s="209">
        <f t="shared" ca="1" si="29"/>
        <v>396</v>
      </c>
      <c r="AK361" s="209">
        <f t="shared" ca="1" si="30"/>
        <v>215</v>
      </c>
      <c r="AL361" s="209">
        <f t="shared" ca="1" si="31"/>
        <v>278</v>
      </c>
    </row>
    <row r="362" spans="2:38" x14ac:dyDescent="0.2">
      <c r="B362" t="s">
        <v>1371</v>
      </c>
      <c r="C362" t="s">
        <v>115</v>
      </c>
      <c r="D362" t="s">
        <v>683</v>
      </c>
      <c r="E362" t="s">
        <v>6</v>
      </c>
      <c r="F362" t="s">
        <v>114</v>
      </c>
      <c r="G362">
        <v>120</v>
      </c>
      <c r="H362">
        <v>487</v>
      </c>
      <c r="I362">
        <v>427</v>
      </c>
      <c r="J362">
        <v>61.3</v>
      </c>
      <c r="K362">
        <v>21.5</v>
      </c>
      <c r="L362">
        <v>65.2</v>
      </c>
      <c r="M362">
        <v>1.1000000000000001</v>
      </c>
      <c r="N362">
        <v>105.7</v>
      </c>
      <c r="O362">
        <v>63</v>
      </c>
      <c r="P362">
        <v>18.2</v>
      </c>
      <c r="Q362">
        <v>3.1</v>
      </c>
      <c r="R362">
        <v>194.4</v>
      </c>
      <c r="S362">
        <v>109.9</v>
      </c>
      <c r="T362">
        <v>49.8</v>
      </c>
      <c r="U362">
        <v>4.5999999999999996</v>
      </c>
      <c r="V362">
        <v>3.7</v>
      </c>
      <c r="W362">
        <v>1.7</v>
      </c>
      <c r="X362">
        <v>0.5</v>
      </c>
      <c r="Y362">
        <v>0.247</v>
      </c>
      <c r="Z362">
        <v>0.33</v>
      </c>
      <c r="AA362">
        <v>0.45500000000000002</v>
      </c>
      <c r="AB362">
        <v>0.78500000000000003</v>
      </c>
      <c r="AE362" s="134">
        <f t="shared" si="32"/>
        <v>0.45500000000000002</v>
      </c>
      <c r="AF362" s="209">
        <f t="shared" ca="1" si="33"/>
        <v>87</v>
      </c>
      <c r="AG362" s="134">
        <f>(H362*'User Input'!$H$16)+(I362*'User Input'!$H$17)+(N362*'User Input'!$H$15)+(O362*'User Input'!$H$2)+(P362*'User Input'!$H$3)+(Q362*'User Input'!$H$4)+(K362*'User Input'!$H$5)+(L362*'User Input'!$H$6)+(J362*'User Input'!$H$7)+(T362*'User Input'!$H$8)+(S362*'User Input'!$H$9)+(M362*'User Input'!$H$10)+(X362*'User Input'!$H$11)+(V362*'User Input'!$H$13)+(U362*'User Input'!$H$12)+(R362*'User Input'!$H$14)</f>
        <v>317.75</v>
      </c>
      <c r="AH362">
        <f t="shared" si="35"/>
        <v>2.6479166666666667</v>
      </c>
      <c r="AI362" s="209">
        <f t="shared" ca="1" si="34"/>
        <v>157</v>
      </c>
      <c r="AJ362" s="209">
        <f t="shared" ca="1" si="29"/>
        <v>122</v>
      </c>
      <c r="AK362" s="209">
        <f t="shared" ca="1" si="30"/>
        <v>70</v>
      </c>
      <c r="AL362" s="209">
        <f t="shared" ca="1" si="31"/>
        <v>70</v>
      </c>
    </row>
    <row r="363" spans="2:38" x14ac:dyDescent="0.2">
      <c r="B363" t="s">
        <v>261</v>
      </c>
      <c r="C363" t="s">
        <v>131</v>
      </c>
      <c r="D363" t="s">
        <v>683</v>
      </c>
      <c r="E363" t="s">
        <v>114</v>
      </c>
      <c r="F363" t="s">
        <v>114</v>
      </c>
      <c r="G363">
        <v>124</v>
      </c>
      <c r="H363">
        <v>485</v>
      </c>
      <c r="I363">
        <v>438</v>
      </c>
      <c r="J363">
        <v>57.6</v>
      </c>
      <c r="K363">
        <v>12.3</v>
      </c>
      <c r="L363">
        <v>49.6</v>
      </c>
      <c r="M363">
        <v>14.2</v>
      </c>
      <c r="N363">
        <v>109</v>
      </c>
      <c r="O363">
        <v>73.900000000000006</v>
      </c>
      <c r="P363">
        <v>20.7</v>
      </c>
      <c r="Q363">
        <v>2.1</v>
      </c>
      <c r="R363">
        <v>170.8</v>
      </c>
      <c r="S363">
        <v>122.4</v>
      </c>
      <c r="T363">
        <v>34.700000000000003</v>
      </c>
      <c r="U363">
        <v>4.2</v>
      </c>
      <c r="V363">
        <v>3.4</v>
      </c>
      <c r="W363">
        <v>3.9</v>
      </c>
      <c r="X363">
        <v>5.0999999999999996</v>
      </c>
      <c r="Y363">
        <v>0.248</v>
      </c>
      <c r="Z363">
        <v>0.307</v>
      </c>
      <c r="AA363">
        <v>0.39</v>
      </c>
      <c r="AB363">
        <v>0.69699999999999995</v>
      </c>
      <c r="AE363" s="134">
        <f t="shared" si="32"/>
        <v>0.39</v>
      </c>
      <c r="AF363" s="209">
        <f t="shared" ca="1" si="33"/>
        <v>329</v>
      </c>
      <c r="AG363" s="134">
        <f>(H363*'User Input'!$H$16)+(I363*'User Input'!$H$17)+(N363*'User Input'!$H$15)+(O363*'User Input'!$H$2)+(P363*'User Input'!$H$3)+(Q363*'User Input'!$H$4)+(K363*'User Input'!$H$5)+(L363*'User Input'!$H$6)+(J363*'User Input'!$H$7)+(T363*'User Input'!$H$8)+(S363*'User Input'!$H$9)+(M363*'User Input'!$H$10)+(X363*'User Input'!$H$11)+(V363*'User Input'!$H$13)+(U363*'User Input'!$H$12)+(R363*'User Input'!$H$14)</f>
        <v>274.79999999999995</v>
      </c>
      <c r="AH363">
        <f t="shared" si="35"/>
        <v>2.2161290322580642</v>
      </c>
      <c r="AI363" s="209">
        <f t="shared" ca="1" si="34"/>
        <v>196</v>
      </c>
      <c r="AJ363" s="209">
        <f t="shared" ca="1" si="29"/>
        <v>334</v>
      </c>
      <c r="AK363" s="209">
        <f t="shared" ca="1" si="30"/>
        <v>307</v>
      </c>
      <c r="AL363" s="209">
        <f t="shared" ca="1" si="31"/>
        <v>319</v>
      </c>
    </row>
    <row r="364" spans="2:38" x14ac:dyDescent="0.2">
      <c r="B364" t="s">
        <v>2624</v>
      </c>
      <c r="C364" t="s">
        <v>2</v>
      </c>
      <c r="D364" t="s">
        <v>683</v>
      </c>
      <c r="E364" t="s">
        <v>427</v>
      </c>
      <c r="F364" t="s">
        <v>677</v>
      </c>
      <c r="G364">
        <v>124</v>
      </c>
      <c r="H364">
        <v>484</v>
      </c>
      <c r="I364">
        <v>447</v>
      </c>
      <c r="J364">
        <v>49.3</v>
      </c>
      <c r="K364">
        <v>7.3</v>
      </c>
      <c r="L364">
        <v>47.8</v>
      </c>
      <c r="M364">
        <v>9.5</v>
      </c>
      <c r="N364">
        <v>114.1</v>
      </c>
      <c r="O364">
        <v>79.099999999999994</v>
      </c>
      <c r="P364">
        <v>23.9</v>
      </c>
      <c r="Q364">
        <v>3.7</v>
      </c>
      <c r="R364">
        <v>167.4</v>
      </c>
      <c r="S364">
        <v>98.1</v>
      </c>
      <c r="T364">
        <v>25.8</v>
      </c>
      <c r="U364">
        <v>6.1</v>
      </c>
      <c r="V364">
        <v>3.6</v>
      </c>
      <c r="W364">
        <v>2.2000000000000002</v>
      </c>
      <c r="X364">
        <v>3.7</v>
      </c>
      <c r="Y364">
        <v>0.25600000000000001</v>
      </c>
      <c r="Z364">
        <v>0.30299999999999999</v>
      </c>
      <c r="AA364">
        <v>0.375</v>
      </c>
      <c r="AB364">
        <v>0.67700000000000005</v>
      </c>
      <c r="AE364" s="134">
        <f t="shared" si="32"/>
        <v>0.375</v>
      </c>
      <c r="AF364" s="209">
        <f t="shared" ca="1" si="33"/>
        <v>415</v>
      </c>
      <c r="AG364" s="134">
        <f>(H364*'User Input'!$H$16)+(I364*'User Input'!$H$17)+(N364*'User Input'!$H$15)+(O364*'User Input'!$H$2)+(P364*'User Input'!$H$3)+(Q364*'User Input'!$H$4)+(K364*'User Input'!$H$5)+(L364*'User Input'!$H$6)+(J364*'User Input'!$H$7)+(T364*'User Input'!$H$8)+(S364*'User Input'!$H$9)+(M364*'User Input'!$H$10)+(X364*'User Input'!$H$11)+(V364*'User Input'!$H$13)+(U364*'User Input'!$H$12)+(R364*'User Input'!$H$14)</f>
        <v>256.35000000000002</v>
      </c>
      <c r="AH364">
        <f t="shared" si="35"/>
        <v>2.0673387096774194</v>
      </c>
      <c r="AI364" s="209">
        <f t="shared" ca="1" si="34"/>
        <v>209</v>
      </c>
      <c r="AJ364" s="209">
        <f t="shared" ca="1" si="29"/>
        <v>380</v>
      </c>
      <c r="AK364" s="209">
        <f t="shared" ca="1" si="30"/>
        <v>392</v>
      </c>
      <c r="AL364" s="209">
        <f t="shared" ca="1" si="31"/>
        <v>405</v>
      </c>
    </row>
    <row r="365" spans="2:38" x14ac:dyDescent="0.2">
      <c r="B365" t="s">
        <v>2259</v>
      </c>
      <c r="C365" t="s">
        <v>716</v>
      </c>
      <c r="D365" t="s">
        <v>89</v>
      </c>
      <c r="E365" t="s">
        <v>114</v>
      </c>
      <c r="F365" t="s">
        <v>114</v>
      </c>
      <c r="G365">
        <v>121</v>
      </c>
      <c r="H365">
        <v>484</v>
      </c>
      <c r="I365">
        <v>448</v>
      </c>
      <c r="J365">
        <v>48.6</v>
      </c>
      <c r="K365">
        <v>9.3000000000000007</v>
      </c>
      <c r="L365">
        <v>51.5</v>
      </c>
      <c r="M365">
        <v>3.4</v>
      </c>
      <c r="N365">
        <v>121.4</v>
      </c>
      <c r="O365">
        <v>85</v>
      </c>
      <c r="P365">
        <v>25.5</v>
      </c>
      <c r="Q365">
        <v>1.6</v>
      </c>
      <c r="R365">
        <v>178.1</v>
      </c>
      <c r="S365">
        <v>82</v>
      </c>
      <c r="T365">
        <v>26.4</v>
      </c>
      <c r="U365">
        <v>2.9</v>
      </c>
      <c r="V365">
        <v>3.7</v>
      </c>
      <c r="W365">
        <v>3.6</v>
      </c>
      <c r="X365">
        <v>1.5</v>
      </c>
      <c r="Y365">
        <v>0.27100000000000002</v>
      </c>
      <c r="Z365">
        <v>0.314</v>
      </c>
      <c r="AA365">
        <v>0.39800000000000002</v>
      </c>
      <c r="AB365">
        <v>0.71099999999999997</v>
      </c>
      <c r="AE365" s="134">
        <f t="shared" si="32"/>
        <v>0.39800000000000002</v>
      </c>
      <c r="AF365" s="209">
        <f t="shared" ca="1" si="33"/>
        <v>282</v>
      </c>
      <c r="AG365" s="134">
        <f>(H365*'User Input'!$H$16)+(I365*'User Input'!$H$17)+(N365*'User Input'!$H$15)+(O365*'User Input'!$H$2)+(P365*'User Input'!$H$3)+(Q365*'User Input'!$H$4)+(K365*'User Input'!$H$5)+(L365*'User Input'!$H$6)+(J365*'User Input'!$H$7)+(T365*'User Input'!$H$8)+(S365*'User Input'!$H$9)+(M365*'User Input'!$H$10)+(X365*'User Input'!$H$11)+(V365*'User Input'!$H$13)+(U365*'User Input'!$H$12)+(R365*'User Input'!$H$14)</f>
        <v>268.8</v>
      </c>
      <c r="AH365">
        <f t="shared" si="35"/>
        <v>2.2214876033057851</v>
      </c>
      <c r="AI365" s="209">
        <f t="shared" ca="1" si="34"/>
        <v>200</v>
      </c>
      <c r="AJ365" s="209">
        <f t="shared" ca="1" si="29"/>
        <v>267</v>
      </c>
      <c r="AK365" s="209">
        <f t="shared" ca="1" si="30"/>
        <v>260</v>
      </c>
      <c r="AL365" s="209">
        <f t="shared" ca="1" si="31"/>
        <v>270</v>
      </c>
    </row>
    <row r="366" spans="2:38" x14ac:dyDescent="0.2">
      <c r="B366" t="s">
        <v>253</v>
      </c>
      <c r="C366" t="s">
        <v>121</v>
      </c>
      <c r="D366" t="s">
        <v>106</v>
      </c>
      <c r="E366" t="s">
        <v>1000</v>
      </c>
      <c r="F366" t="s">
        <v>1000</v>
      </c>
      <c r="G366">
        <v>122</v>
      </c>
      <c r="H366">
        <v>483</v>
      </c>
      <c r="I366">
        <v>436</v>
      </c>
      <c r="J366">
        <v>60.1</v>
      </c>
      <c r="K366">
        <v>15.6</v>
      </c>
      <c r="L366">
        <v>59.2</v>
      </c>
      <c r="M366">
        <v>1.6</v>
      </c>
      <c r="N366">
        <v>118.3</v>
      </c>
      <c r="O366">
        <v>75.400000000000006</v>
      </c>
      <c r="P366">
        <v>26.3</v>
      </c>
      <c r="Q366">
        <v>1</v>
      </c>
      <c r="R366">
        <v>193.4</v>
      </c>
      <c r="S366">
        <v>87.4</v>
      </c>
      <c r="T366">
        <v>36.5</v>
      </c>
      <c r="U366">
        <v>4.4000000000000004</v>
      </c>
      <c r="V366">
        <v>3.6</v>
      </c>
      <c r="W366">
        <v>2.4</v>
      </c>
      <c r="X366">
        <v>0.7</v>
      </c>
      <c r="Y366">
        <v>0.27100000000000002</v>
      </c>
      <c r="Z366">
        <v>0.33200000000000002</v>
      </c>
      <c r="AA366">
        <v>0.44400000000000001</v>
      </c>
      <c r="AB366">
        <v>0.77500000000000002</v>
      </c>
      <c r="AE366" s="134">
        <f t="shared" si="32"/>
        <v>0.44400000000000001</v>
      </c>
      <c r="AF366" s="209">
        <f t="shared" ca="1" si="33"/>
        <v>114</v>
      </c>
      <c r="AG366" s="134">
        <f>(H366*'User Input'!$H$16)+(I366*'User Input'!$H$17)+(N366*'User Input'!$H$15)+(O366*'User Input'!$H$2)+(P366*'User Input'!$H$3)+(Q366*'User Input'!$H$4)+(K366*'User Input'!$H$5)+(L366*'User Input'!$H$6)+(J366*'User Input'!$H$7)+(T366*'User Input'!$H$8)+(S366*'User Input'!$H$9)+(M366*'User Input'!$H$10)+(X366*'User Input'!$H$11)+(V366*'User Input'!$H$13)+(U366*'User Input'!$H$12)+(R366*'User Input'!$H$14)</f>
        <v>308.00000000000006</v>
      </c>
      <c r="AH366">
        <f t="shared" si="35"/>
        <v>2.5245901639344268</v>
      </c>
      <c r="AI366" s="209">
        <f t="shared" ca="1" si="34"/>
        <v>165</v>
      </c>
      <c r="AJ366" s="209">
        <f t="shared" ca="1" si="29"/>
        <v>111</v>
      </c>
      <c r="AK366" s="209">
        <f t="shared" ca="1" si="30"/>
        <v>95</v>
      </c>
      <c r="AL366" s="209">
        <f t="shared" ca="1" si="31"/>
        <v>92</v>
      </c>
    </row>
    <row r="367" spans="2:38" x14ac:dyDescent="0.2">
      <c r="B367" t="s">
        <v>197</v>
      </c>
      <c r="C367" t="s">
        <v>119</v>
      </c>
      <c r="D367" t="s">
        <v>89</v>
      </c>
      <c r="E367" t="s">
        <v>6</v>
      </c>
      <c r="F367" t="s">
        <v>114</v>
      </c>
      <c r="G367">
        <v>117</v>
      </c>
      <c r="H367">
        <v>482</v>
      </c>
      <c r="I367">
        <v>439</v>
      </c>
      <c r="J367">
        <v>56.8</v>
      </c>
      <c r="K367">
        <v>23.7</v>
      </c>
      <c r="L367">
        <v>68.099999999999994</v>
      </c>
      <c r="M367">
        <v>0.8</v>
      </c>
      <c r="N367">
        <v>108.5</v>
      </c>
      <c r="O367">
        <v>65.7</v>
      </c>
      <c r="P367">
        <v>18.5</v>
      </c>
      <c r="Q367">
        <v>0.6</v>
      </c>
      <c r="R367">
        <v>199.3</v>
      </c>
      <c r="S367">
        <v>121.2</v>
      </c>
      <c r="T367">
        <v>35.6</v>
      </c>
      <c r="U367">
        <v>3</v>
      </c>
      <c r="V367">
        <v>3.6</v>
      </c>
      <c r="W367">
        <v>1.1000000000000001</v>
      </c>
      <c r="X367">
        <v>0.4</v>
      </c>
      <c r="Y367">
        <v>0.247</v>
      </c>
      <c r="Z367">
        <v>0.30599999999999999</v>
      </c>
      <c r="AA367">
        <v>0.45500000000000002</v>
      </c>
      <c r="AB367">
        <v>0.76100000000000001</v>
      </c>
      <c r="AE367" s="134">
        <f t="shared" si="32"/>
        <v>0.45500000000000002</v>
      </c>
      <c r="AF367" s="209">
        <f t="shared" ca="1" si="33"/>
        <v>87</v>
      </c>
      <c r="AG367" s="134">
        <f>(H367*'User Input'!$H$16)+(I367*'User Input'!$H$17)+(N367*'User Input'!$H$15)+(O367*'User Input'!$H$2)+(P367*'User Input'!$H$3)+(Q367*'User Input'!$H$4)+(K367*'User Input'!$H$5)+(L367*'User Input'!$H$6)+(J367*'User Input'!$H$7)+(T367*'User Input'!$H$8)+(S367*'User Input'!$H$9)+(M367*'User Input'!$H$10)+(X367*'User Input'!$H$11)+(V367*'User Input'!$H$13)+(U367*'User Input'!$H$12)+(R367*'User Input'!$H$14)</f>
        <v>300.40000000000003</v>
      </c>
      <c r="AH367">
        <f t="shared" si="35"/>
        <v>2.5675213675213677</v>
      </c>
      <c r="AI367" s="209">
        <f t="shared" ca="1" si="34"/>
        <v>173</v>
      </c>
      <c r="AJ367" s="209">
        <f t="shared" ca="1" si="29"/>
        <v>351</v>
      </c>
      <c r="AK367" s="209">
        <f t="shared" ca="1" si="30"/>
        <v>70</v>
      </c>
      <c r="AL367" s="209">
        <f t="shared" ca="1" si="31"/>
        <v>119</v>
      </c>
    </row>
    <row r="368" spans="2:38" x14ac:dyDescent="0.2">
      <c r="B368" t="s">
        <v>927</v>
      </c>
      <c r="C368" t="s">
        <v>115</v>
      </c>
      <c r="D368" t="s">
        <v>89</v>
      </c>
      <c r="E368" t="s">
        <v>114</v>
      </c>
      <c r="F368" t="s">
        <v>114</v>
      </c>
      <c r="G368">
        <v>124</v>
      </c>
      <c r="H368">
        <v>480</v>
      </c>
      <c r="I368">
        <v>435</v>
      </c>
      <c r="J368">
        <v>52.7</v>
      </c>
      <c r="K368">
        <v>13.9</v>
      </c>
      <c r="L368">
        <v>53.6</v>
      </c>
      <c r="M368">
        <v>7.2</v>
      </c>
      <c r="N368">
        <v>105.8</v>
      </c>
      <c r="O368">
        <v>68</v>
      </c>
      <c r="P368">
        <v>17.3</v>
      </c>
      <c r="Q368">
        <v>6.5</v>
      </c>
      <c r="R368">
        <v>177.9</v>
      </c>
      <c r="S368">
        <v>124.5</v>
      </c>
      <c r="T368">
        <v>32.4</v>
      </c>
      <c r="U368">
        <v>6</v>
      </c>
      <c r="V368">
        <v>3.6</v>
      </c>
      <c r="W368">
        <v>2.5</v>
      </c>
      <c r="X368">
        <v>2.8</v>
      </c>
      <c r="Y368">
        <v>0.24299999999999999</v>
      </c>
      <c r="Z368">
        <v>0.30199999999999999</v>
      </c>
      <c r="AA368">
        <v>0.40799999999999997</v>
      </c>
      <c r="AB368">
        <v>0.71099999999999997</v>
      </c>
      <c r="AE368" s="134">
        <f t="shared" si="32"/>
        <v>0.40799999999999997</v>
      </c>
      <c r="AF368" s="209">
        <f t="shared" ca="1" si="33"/>
        <v>241</v>
      </c>
      <c r="AG368" s="134">
        <f>(H368*'User Input'!$H$16)+(I368*'User Input'!$H$17)+(N368*'User Input'!$H$15)+(O368*'User Input'!$H$2)+(P368*'User Input'!$H$3)+(Q368*'User Input'!$H$4)+(K368*'User Input'!$H$5)+(L368*'User Input'!$H$6)+(J368*'User Input'!$H$7)+(T368*'User Input'!$H$8)+(S368*'User Input'!$H$9)+(M368*'User Input'!$H$10)+(X368*'User Input'!$H$11)+(V368*'User Input'!$H$13)+(U368*'User Input'!$H$12)+(R368*'User Input'!$H$14)</f>
        <v>265.74999999999994</v>
      </c>
      <c r="AH368">
        <f t="shared" si="35"/>
        <v>2.1431451612903221</v>
      </c>
      <c r="AI368" s="209">
        <f t="shared" ca="1" si="34"/>
        <v>202</v>
      </c>
      <c r="AJ368" s="209">
        <f t="shared" ca="1" si="29"/>
        <v>387</v>
      </c>
      <c r="AK368" s="209">
        <f t="shared" ca="1" si="30"/>
        <v>220</v>
      </c>
      <c r="AL368" s="209">
        <f t="shared" ca="1" si="31"/>
        <v>270</v>
      </c>
    </row>
    <row r="369" spans="2:38" x14ac:dyDescent="0.2">
      <c r="B369" t="s">
        <v>2263</v>
      </c>
      <c r="C369" t="s">
        <v>8</v>
      </c>
      <c r="D369" t="s">
        <v>683</v>
      </c>
      <c r="E369" t="s">
        <v>116</v>
      </c>
      <c r="F369" t="s">
        <v>116</v>
      </c>
      <c r="G369">
        <v>125</v>
      </c>
      <c r="H369">
        <v>479</v>
      </c>
      <c r="I369">
        <v>430</v>
      </c>
      <c r="J369">
        <v>49.7</v>
      </c>
      <c r="K369">
        <v>13.2</v>
      </c>
      <c r="L369">
        <v>55.8</v>
      </c>
      <c r="M369">
        <v>2.4</v>
      </c>
      <c r="N369">
        <v>114.4</v>
      </c>
      <c r="O369">
        <v>79.5</v>
      </c>
      <c r="P369">
        <v>20.3</v>
      </c>
      <c r="Q369">
        <v>1.4</v>
      </c>
      <c r="R369">
        <v>176.9</v>
      </c>
      <c r="S369">
        <v>94.7</v>
      </c>
      <c r="T369">
        <v>39.200000000000003</v>
      </c>
      <c r="U369">
        <v>3.9</v>
      </c>
      <c r="V369">
        <v>3.5</v>
      </c>
      <c r="W369">
        <v>2.2999999999999998</v>
      </c>
      <c r="X369">
        <v>1.1000000000000001</v>
      </c>
      <c r="Y369">
        <v>0.26600000000000001</v>
      </c>
      <c r="Z369">
        <v>0.33100000000000002</v>
      </c>
      <c r="AA369">
        <v>0.41199999999999998</v>
      </c>
      <c r="AB369">
        <v>0.74299999999999999</v>
      </c>
      <c r="AE369" s="134">
        <f t="shared" si="32"/>
        <v>0.41199999999999998</v>
      </c>
      <c r="AF369" s="209">
        <f t="shared" ca="1" si="33"/>
        <v>219</v>
      </c>
      <c r="AG369" s="134">
        <f>(H369*'User Input'!$H$16)+(I369*'User Input'!$H$17)+(N369*'User Input'!$H$15)+(O369*'User Input'!$H$2)+(P369*'User Input'!$H$3)+(Q369*'User Input'!$H$4)+(K369*'User Input'!$H$5)+(L369*'User Input'!$H$6)+(J369*'User Input'!$H$7)+(T369*'User Input'!$H$8)+(S369*'User Input'!$H$9)+(M369*'User Input'!$H$10)+(X369*'User Input'!$H$11)+(V369*'User Input'!$H$13)+(U369*'User Input'!$H$12)+(R369*'User Input'!$H$14)</f>
        <v>278.14999999999992</v>
      </c>
      <c r="AH369">
        <f t="shared" si="35"/>
        <v>2.2251999999999992</v>
      </c>
      <c r="AI369" s="209">
        <f t="shared" ca="1" si="34"/>
        <v>193</v>
      </c>
      <c r="AJ369" s="209">
        <f t="shared" ca="1" si="29"/>
        <v>117</v>
      </c>
      <c r="AK369" s="209">
        <f t="shared" ca="1" si="30"/>
        <v>198</v>
      </c>
      <c r="AL369" s="209">
        <f t="shared" ca="1" si="31"/>
        <v>168</v>
      </c>
    </row>
    <row r="370" spans="2:38" x14ac:dyDescent="0.2">
      <c r="B370" t="s">
        <v>869</v>
      </c>
      <c r="C370" t="s">
        <v>716</v>
      </c>
      <c r="D370" t="s">
        <v>89</v>
      </c>
      <c r="E370" t="s">
        <v>97</v>
      </c>
      <c r="F370" t="s">
        <v>992</v>
      </c>
      <c r="G370">
        <v>121</v>
      </c>
      <c r="H370">
        <v>478</v>
      </c>
      <c r="I370">
        <v>419</v>
      </c>
      <c r="J370">
        <v>53.7</v>
      </c>
      <c r="K370">
        <v>14.6</v>
      </c>
      <c r="L370">
        <v>58.5</v>
      </c>
      <c r="M370">
        <v>4.2</v>
      </c>
      <c r="N370">
        <v>107.4</v>
      </c>
      <c r="O370">
        <v>68.2</v>
      </c>
      <c r="P370">
        <v>22</v>
      </c>
      <c r="Q370">
        <v>2.6</v>
      </c>
      <c r="R370">
        <v>178.3</v>
      </c>
      <c r="S370">
        <v>104.6</v>
      </c>
      <c r="T370">
        <v>47</v>
      </c>
      <c r="U370">
        <v>7.5</v>
      </c>
      <c r="V370">
        <v>3.4</v>
      </c>
      <c r="W370">
        <v>1.8</v>
      </c>
      <c r="X370">
        <v>2</v>
      </c>
      <c r="Y370">
        <v>0.25600000000000001</v>
      </c>
      <c r="Z370">
        <v>0.34</v>
      </c>
      <c r="AA370">
        <v>0.42599999999999999</v>
      </c>
      <c r="AB370">
        <v>0.76500000000000001</v>
      </c>
      <c r="AE370" s="134">
        <f t="shared" si="32"/>
        <v>0.42599999999999999</v>
      </c>
      <c r="AF370" s="209">
        <f t="shared" ca="1" si="33"/>
        <v>174</v>
      </c>
      <c r="AG370" s="134">
        <f>(H370*'User Input'!$H$16)+(I370*'User Input'!$H$17)+(N370*'User Input'!$H$15)+(O370*'User Input'!$H$2)+(P370*'User Input'!$H$3)+(Q370*'User Input'!$H$4)+(K370*'User Input'!$H$5)+(L370*'User Input'!$H$6)+(J370*'User Input'!$H$7)+(T370*'User Input'!$H$8)+(S370*'User Input'!$H$9)+(M370*'User Input'!$H$10)+(X370*'User Input'!$H$11)+(V370*'User Input'!$H$13)+(U370*'User Input'!$H$12)+(R370*'User Input'!$H$14)</f>
        <v>291.7</v>
      </c>
      <c r="AH370">
        <f t="shared" si="35"/>
        <v>2.4107438016528926</v>
      </c>
      <c r="AI370" s="209">
        <f t="shared" ca="1" si="34"/>
        <v>184</v>
      </c>
      <c r="AJ370" s="209">
        <f t="shared" ca="1" si="29"/>
        <v>67</v>
      </c>
      <c r="AK370" s="209">
        <f t="shared" ca="1" si="30"/>
        <v>155</v>
      </c>
      <c r="AL370" s="209">
        <f t="shared" ca="1" si="31"/>
        <v>112</v>
      </c>
    </row>
    <row r="371" spans="2:38" x14ac:dyDescent="0.2">
      <c r="B371" t="s">
        <v>752</v>
      </c>
      <c r="C371" t="s">
        <v>141</v>
      </c>
      <c r="D371" t="s">
        <v>89</v>
      </c>
      <c r="E371" t="s">
        <v>114</v>
      </c>
      <c r="F371" t="s">
        <v>114</v>
      </c>
      <c r="G371">
        <v>124</v>
      </c>
      <c r="H371">
        <v>476</v>
      </c>
      <c r="I371">
        <v>434</v>
      </c>
      <c r="J371">
        <v>49.3</v>
      </c>
      <c r="K371">
        <v>10.5</v>
      </c>
      <c r="L371">
        <v>47.6</v>
      </c>
      <c r="M371">
        <v>14.6</v>
      </c>
      <c r="N371">
        <v>112.5</v>
      </c>
      <c r="O371">
        <v>75.900000000000006</v>
      </c>
      <c r="P371">
        <v>20.6</v>
      </c>
      <c r="Q371">
        <v>5.6</v>
      </c>
      <c r="R371">
        <v>175.6</v>
      </c>
      <c r="S371">
        <v>79.400000000000006</v>
      </c>
      <c r="T371">
        <v>31.9</v>
      </c>
      <c r="U371">
        <v>3</v>
      </c>
      <c r="V371">
        <v>3.5</v>
      </c>
      <c r="W371">
        <v>3.8</v>
      </c>
      <c r="X371">
        <v>6.4</v>
      </c>
      <c r="Y371">
        <v>0.25900000000000001</v>
      </c>
      <c r="Z371">
        <v>0.311</v>
      </c>
      <c r="AA371">
        <v>0.40400000000000003</v>
      </c>
      <c r="AB371">
        <v>0.71599999999999997</v>
      </c>
      <c r="AE371" s="134">
        <f t="shared" si="32"/>
        <v>0.40400000000000003</v>
      </c>
      <c r="AF371" s="209">
        <f t="shared" ca="1" si="33"/>
        <v>260</v>
      </c>
      <c r="AG371" s="134">
        <f>(H371*'User Input'!$H$16)+(I371*'User Input'!$H$17)+(N371*'User Input'!$H$15)+(O371*'User Input'!$H$2)+(P371*'User Input'!$H$3)+(Q371*'User Input'!$H$4)+(K371*'User Input'!$H$5)+(L371*'User Input'!$H$6)+(J371*'User Input'!$H$7)+(T371*'User Input'!$H$8)+(S371*'User Input'!$H$9)+(M371*'User Input'!$H$10)+(X371*'User Input'!$H$11)+(V371*'User Input'!$H$13)+(U371*'User Input'!$H$12)+(R371*'User Input'!$H$14)</f>
        <v>287.8</v>
      </c>
      <c r="AH371">
        <f t="shared" si="35"/>
        <v>2.3209677419354842</v>
      </c>
      <c r="AI371" s="209">
        <f t="shared" ca="1" si="34"/>
        <v>186</v>
      </c>
      <c r="AJ371" s="209">
        <f t="shared" ca="1" si="29"/>
        <v>297</v>
      </c>
      <c r="AK371" s="209">
        <f t="shared" ca="1" si="30"/>
        <v>238</v>
      </c>
      <c r="AL371" s="209">
        <f t="shared" ca="1" si="31"/>
        <v>248</v>
      </c>
    </row>
    <row r="372" spans="2:38" x14ac:dyDescent="0.2">
      <c r="B372" t="s">
        <v>402</v>
      </c>
      <c r="C372" t="s">
        <v>339</v>
      </c>
      <c r="D372" t="s">
        <v>89</v>
      </c>
      <c r="E372" t="s">
        <v>112</v>
      </c>
      <c r="F372" t="s">
        <v>1035</v>
      </c>
      <c r="G372">
        <v>124</v>
      </c>
      <c r="H372">
        <v>476</v>
      </c>
      <c r="I372">
        <v>436</v>
      </c>
      <c r="J372">
        <v>55.2</v>
      </c>
      <c r="K372">
        <v>17.899999999999999</v>
      </c>
      <c r="L372">
        <v>64.400000000000006</v>
      </c>
      <c r="M372">
        <v>1.3</v>
      </c>
      <c r="N372">
        <v>121.1</v>
      </c>
      <c r="O372">
        <v>75.8</v>
      </c>
      <c r="P372">
        <v>26.3</v>
      </c>
      <c r="Q372">
        <v>1.1000000000000001</v>
      </c>
      <c r="R372">
        <v>203.5</v>
      </c>
      <c r="S372">
        <v>59</v>
      </c>
      <c r="T372">
        <v>29.6</v>
      </c>
      <c r="U372">
        <v>4.8</v>
      </c>
      <c r="V372">
        <v>3.5</v>
      </c>
      <c r="W372">
        <v>1.5</v>
      </c>
      <c r="X372">
        <v>0.6</v>
      </c>
      <c r="Y372">
        <v>0.27700000000000002</v>
      </c>
      <c r="Z372">
        <v>0.32800000000000001</v>
      </c>
      <c r="AA372">
        <v>0.46600000000000003</v>
      </c>
      <c r="AB372">
        <v>0.79400000000000004</v>
      </c>
      <c r="AE372" s="134">
        <f t="shared" si="32"/>
        <v>0.46600000000000003</v>
      </c>
      <c r="AF372" s="209">
        <f t="shared" ca="1" si="33"/>
        <v>60</v>
      </c>
      <c r="AG372" s="134">
        <f>(H372*'User Input'!$H$16)+(I372*'User Input'!$H$17)+(N372*'User Input'!$H$15)+(O372*'User Input'!$H$2)+(P372*'User Input'!$H$3)+(Q372*'User Input'!$H$4)+(K372*'User Input'!$H$5)+(L372*'User Input'!$H$6)+(J372*'User Input'!$H$7)+(T372*'User Input'!$H$8)+(S372*'User Input'!$H$9)+(M372*'User Input'!$H$10)+(X372*'User Input'!$H$11)+(V372*'User Input'!$H$13)+(U372*'User Input'!$H$12)+(R372*'User Input'!$H$14)</f>
        <v>325.00000000000006</v>
      </c>
      <c r="AH372">
        <f t="shared" si="35"/>
        <v>2.6209677419354844</v>
      </c>
      <c r="AI372" s="209">
        <f t="shared" ca="1" si="34"/>
        <v>154</v>
      </c>
      <c r="AJ372" s="209">
        <f t="shared" ca="1" si="29"/>
        <v>134</v>
      </c>
      <c r="AK372" s="209">
        <f t="shared" ca="1" si="30"/>
        <v>47</v>
      </c>
      <c r="AL372" s="209">
        <f t="shared" ca="1" si="31"/>
        <v>54</v>
      </c>
    </row>
    <row r="373" spans="2:38" x14ac:dyDescent="0.2">
      <c r="B373" t="s">
        <v>153</v>
      </c>
      <c r="C373" t="s">
        <v>119</v>
      </c>
      <c r="D373" t="s">
        <v>683</v>
      </c>
      <c r="E373" t="s">
        <v>112</v>
      </c>
      <c r="F373" t="s">
        <v>112</v>
      </c>
      <c r="G373">
        <v>122</v>
      </c>
      <c r="H373">
        <v>476</v>
      </c>
      <c r="I373">
        <v>413</v>
      </c>
      <c r="J373">
        <v>53.6</v>
      </c>
      <c r="K373">
        <v>22.7</v>
      </c>
      <c r="L373">
        <v>59.4</v>
      </c>
      <c r="M373">
        <v>1.7</v>
      </c>
      <c r="N373">
        <v>84.6</v>
      </c>
      <c r="O373">
        <v>46.9</v>
      </c>
      <c r="P373">
        <v>14.4</v>
      </c>
      <c r="Q373">
        <v>0.6</v>
      </c>
      <c r="R373">
        <v>168.3</v>
      </c>
      <c r="S373">
        <v>169.5</v>
      </c>
      <c r="T373">
        <v>53.4</v>
      </c>
      <c r="U373">
        <v>5</v>
      </c>
      <c r="V373">
        <v>3.5</v>
      </c>
      <c r="W373">
        <v>1.4</v>
      </c>
      <c r="X373">
        <v>0.7</v>
      </c>
      <c r="Y373">
        <v>0.20499999999999999</v>
      </c>
      <c r="Z373">
        <v>0.30099999999999999</v>
      </c>
      <c r="AA373">
        <v>0.40799999999999997</v>
      </c>
      <c r="AB373">
        <v>0.70899999999999996</v>
      </c>
      <c r="AE373" s="134">
        <f t="shared" si="32"/>
        <v>0.40799999999999997</v>
      </c>
      <c r="AF373" s="209">
        <f t="shared" ca="1" si="33"/>
        <v>241</v>
      </c>
      <c r="AG373" s="134">
        <f>(H373*'User Input'!$H$16)+(I373*'User Input'!$H$17)+(N373*'User Input'!$H$15)+(O373*'User Input'!$H$2)+(P373*'User Input'!$H$3)+(Q373*'User Input'!$H$4)+(K373*'User Input'!$H$5)+(L373*'User Input'!$H$6)+(J373*'User Input'!$H$7)+(T373*'User Input'!$H$8)+(S373*'User Input'!$H$9)+(M373*'User Input'!$H$10)+(X373*'User Input'!$H$11)+(V373*'User Input'!$H$13)+(U373*'User Input'!$H$12)+(R373*'User Input'!$H$14)</f>
        <v>252.65</v>
      </c>
      <c r="AH373">
        <f t="shared" si="35"/>
        <v>2.0709016393442625</v>
      </c>
      <c r="AI373" s="209">
        <f t="shared" ca="1" si="34"/>
        <v>214</v>
      </c>
      <c r="AJ373" s="209">
        <f t="shared" ca="1" si="29"/>
        <v>396</v>
      </c>
      <c r="AK373" s="209">
        <f t="shared" ca="1" si="30"/>
        <v>220</v>
      </c>
      <c r="AL373" s="209">
        <f t="shared" ca="1" si="31"/>
        <v>281</v>
      </c>
    </row>
    <row r="374" spans="2:38" x14ac:dyDescent="0.2">
      <c r="B374" t="s">
        <v>3399</v>
      </c>
      <c r="C374" t="s">
        <v>120</v>
      </c>
      <c r="D374" t="s">
        <v>89</v>
      </c>
      <c r="E374" t="s">
        <v>6</v>
      </c>
      <c r="F374" t="s">
        <v>429</v>
      </c>
      <c r="G374">
        <v>120</v>
      </c>
      <c r="H374">
        <v>472</v>
      </c>
      <c r="I374">
        <v>425</v>
      </c>
      <c r="J374">
        <v>57.9</v>
      </c>
      <c r="K374">
        <v>7.3</v>
      </c>
      <c r="L374">
        <v>46.4</v>
      </c>
      <c r="M374">
        <v>22</v>
      </c>
      <c r="N374">
        <v>123.5</v>
      </c>
      <c r="O374">
        <v>89.4</v>
      </c>
      <c r="P374">
        <v>22.3</v>
      </c>
      <c r="Q374">
        <v>4.5999999999999996</v>
      </c>
      <c r="R374">
        <v>176.8</v>
      </c>
      <c r="S374">
        <v>75.8</v>
      </c>
      <c r="T374">
        <v>37.299999999999997</v>
      </c>
      <c r="U374">
        <v>2.9</v>
      </c>
      <c r="V374">
        <v>3.3</v>
      </c>
      <c r="W374">
        <v>3.6</v>
      </c>
      <c r="X374">
        <v>7.7</v>
      </c>
      <c r="Y374">
        <v>0.29099999999999998</v>
      </c>
      <c r="Z374">
        <v>0.35</v>
      </c>
      <c r="AA374">
        <v>0.41699999999999998</v>
      </c>
      <c r="AB374">
        <v>0.76600000000000001</v>
      </c>
      <c r="AE374" s="134">
        <f t="shared" si="32"/>
        <v>0.41699999999999998</v>
      </c>
      <c r="AF374" s="209">
        <f t="shared" ca="1" si="33"/>
        <v>204</v>
      </c>
      <c r="AG374" s="134">
        <f>(H374*'User Input'!$H$16)+(I374*'User Input'!$H$17)+(N374*'User Input'!$H$15)+(O374*'User Input'!$H$2)+(P374*'User Input'!$H$3)+(Q374*'User Input'!$H$4)+(K374*'User Input'!$H$5)+(L374*'User Input'!$H$6)+(J374*'User Input'!$H$7)+(T374*'User Input'!$H$8)+(S374*'User Input'!$H$9)+(M374*'User Input'!$H$10)+(X374*'User Input'!$H$11)+(V374*'User Input'!$H$13)+(U374*'User Input'!$H$12)+(R374*'User Input'!$H$14)</f>
        <v>317.00000000000006</v>
      </c>
      <c r="AH374">
        <f t="shared" si="35"/>
        <v>2.6416666666666671</v>
      </c>
      <c r="AI374" s="209">
        <f t="shared" ca="1" si="34"/>
        <v>158</v>
      </c>
      <c r="AJ374" s="209">
        <f t="shared" ref="AJ374:AJ437" ca="1" si="36">RANK(Z374,OFFSET($Z$205,0,0,COUNTA(Z:Z)+1,1))</f>
        <v>35</v>
      </c>
      <c r="AK374" s="209">
        <f t="shared" ref="AK374:AK437" ca="1" si="37">RANK(AA374,OFFSET($AA$205,0,0,COUNTA(AA:AA)+1,1))</f>
        <v>184</v>
      </c>
      <c r="AL374" s="209">
        <f t="shared" ref="AL374:AL437" ca="1" si="38">RANK(AB374,OFFSET($AB$205,0,0,COUNTA(AB:AB)+1,1))</f>
        <v>110</v>
      </c>
    </row>
    <row r="375" spans="2:38" x14ac:dyDescent="0.2">
      <c r="B375" t="s">
        <v>878</v>
      </c>
      <c r="C375" t="s">
        <v>141</v>
      </c>
      <c r="D375" t="s">
        <v>89</v>
      </c>
      <c r="E375" t="s">
        <v>114</v>
      </c>
      <c r="F375" t="s">
        <v>114</v>
      </c>
      <c r="G375">
        <v>121</v>
      </c>
      <c r="H375">
        <v>471</v>
      </c>
      <c r="I375">
        <v>433</v>
      </c>
      <c r="J375">
        <v>55.5</v>
      </c>
      <c r="K375">
        <v>23.1</v>
      </c>
      <c r="L375">
        <v>68.3</v>
      </c>
      <c r="M375">
        <v>2.5</v>
      </c>
      <c r="N375">
        <v>106.8</v>
      </c>
      <c r="O375">
        <v>60.3</v>
      </c>
      <c r="P375">
        <v>22</v>
      </c>
      <c r="Q375">
        <v>1.3</v>
      </c>
      <c r="R375">
        <v>200.9</v>
      </c>
      <c r="S375">
        <v>118.8</v>
      </c>
      <c r="T375">
        <v>29.1</v>
      </c>
      <c r="U375">
        <v>4.2</v>
      </c>
      <c r="V375">
        <v>3.6</v>
      </c>
      <c r="W375">
        <v>1.1000000000000001</v>
      </c>
      <c r="X375">
        <v>1.1000000000000001</v>
      </c>
      <c r="Y375">
        <v>0.247</v>
      </c>
      <c r="Z375">
        <v>0.29799999999999999</v>
      </c>
      <c r="AA375">
        <v>0.46500000000000002</v>
      </c>
      <c r="AB375">
        <v>0.76300000000000001</v>
      </c>
      <c r="AE375" s="134">
        <f t="shared" ref="AE375:AE438" si="39">INDEX(G375:AB1160,0,MATCH(AE$181,G$181:AB$181,0))</f>
        <v>0.46500000000000002</v>
      </c>
      <c r="AF375" s="209">
        <f t="shared" ref="AF375:AF438" ca="1" si="40">RANK(AE375,OFFSET($AE$182,0,0,COUNTA(AE:AE)+1,1))</f>
        <v>61</v>
      </c>
      <c r="AG375" s="134">
        <f>(H375*'User Input'!$H$16)+(I375*'User Input'!$H$17)+(N375*'User Input'!$H$15)+(O375*'User Input'!$H$2)+(P375*'User Input'!$H$3)+(Q375*'User Input'!$H$4)+(K375*'User Input'!$H$5)+(L375*'User Input'!$H$6)+(J375*'User Input'!$H$7)+(T375*'User Input'!$H$8)+(S375*'User Input'!$H$9)+(M375*'User Input'!$H$10)+(X375*'User Input'!$H$11)+(V375*'User Input'!$H$13)+(U375*'User Input'!$H$12)+(R375*'User Input'!$H$14)</f>
        <v>298.00000000000006</v>
      </c>
      <c r="AH375">
        <f t="shared" si="35"/>
        <v>2.4628099173553726</v>
      </c>
      <c r="AI375" s="209">
        <f t="shared" ref="AI375:AI438" ca="1" si="41">RANK(AG375,OFFSET($AG$182,0,0,COUNTA(AG:AG)+1,1))</f>
        <v>178</v>
      </c>
      <c r="AJ375" s="209">
        <f t="shared" ca="1" si="36"/>
        <v>419</v>
      </c>
      <c r="AK375" s="209">
        <f t="shared" ca="1" si="37"/>
        <v>48</v>
      </c>
      <c r="AL375" s="209">
        <f t="shared" ca="1" si="38"/>
        <v>115</v>
      </c>
    </row>
    <row r="376" spans="2:38" x14ac:dyDescent="0.2">
      <c r="B376" t="s">
        <v>3454</v>
      </c>
      <c r="C376" t="s">
        <v>715</v>
      </c>
      <c r="D376" t="s">
        <v>89</v>
      </c>
      <c r="E376" t="s">
        <v>1024</v>
      </c>
      <c r="F376" t="s">
        <v>3434</v>
      </c>
      <c r="G376">
        <v>120</v>
      </c>
      <c r="H376">
        <v>469</v>
      </c>
      <c r="I376">
        <v>412</v>
      </c>
      <c r="J376">
        <v>54.9</v>
      </c>
      <c r="K376">
        <v>17.5</v>
      </c>
      <c r="L376">
        <v>59.4</v>
      </c>
      <c r="M376">
        <v>2.9</v>
      </c>
      <c r="N376">
        <v>101</v>
      </c>
      <c r="O376">
        <v>59.8</v>
      </c>
      <c r="P376">
        <v>21.4</v>
      </c>
      <c r="Q376">
        <v>2.2999999999999998</v>
      </c>
      <c r="R376">
        <v>179.4</v>
      </c>
      <c r="S376">
        <v>94.6</v>
      </c>
      <c r="T376">
        <v>48.9</v>
      </c>
      <c r="U376">
        <v>2.4</v>
      </c>
      <c r="V376">
        <v>3.5</v>
      </c>
      <c r="W376">
        <v>2.4</v>
      </c>
      <c r="X376">
        <v>1.2</v>
      </c>
      <c r="Y376">
        <v>0.246</v>
      </c>
      <c r="Z376">
        <v>0.32600000000000001</v>
      </c>
      <c r="AA376">
        <v>0.435</v>
      </c>
      <c r="AB376">
        <v>0.76100000000000001</v>
      </c>
      <c r="AE376" s="134">
        <f t="shared" si="39"/>
        <v>0.435</v>
      </c>
      <c r="AF376" s="209">
        <f t="shared" ca="1" si="40"/>
        <v>142</v>
      </c>
      <c r="AG376" s="134">
        <f>(H376*'User Input'!$H$16)+(I376*'User Input'!$H$17)+(N376*'User Input'!$H$15)+(O376*'User Input'!$H$2)+(P376*'User Input'!$H$3)+(Q376*'User Input'!$H$4)+(K376*'User Input'!$H$5)+(L376*'User Input'!$H$6)+(J376*'User Input'!$H$7)+(T376*'User Input'!$H$8)+(S376*'User Input'!$H$9)+(M376*'User Input'!$H$10)+(X376*'User Input'!$H$11)+(V376*'User Input'!$H$13)+(U376*'User Input'!$H$12)+(R376*'User Input'!$H$14)</f>
        <v>300</v>
      </c>
      <c r="AH376">
        <f t="shared" si="35"/>
        <v>2.5</v>
      </c>
      <c r="AI376" s="209">
        <f t="shared" ca="1" si="41"/>
        <v>175</v>
      </c>
      <c r="AJ376" s="209">
        <f t="shared" ca="1" si="36"/>
        <v>153</v>
      </c>
      <c r="AK376" s="209">
        <f t="shared" ca="1" si="37"/>
        <v>123</v>
      </c>
      <c r="AL376" s="209">
        <f t="shared" ca="1" si="38"/>
        <v>119</v>
      </c>
    </row>
    <row r="377" spans="2:38" x14ac:dyDescent="0.2">
      <c r="B377" t="s">
        <v>2257</v>
      </c>
      <c r="C377" t="s">
        <v>132</v>
      </c>
      <c r="D377" t="s">
        <v>89</v>
      </c>
      <c r="E377" t="s">
        <v>114</v>
      </c>
      <c r="F377" t="s">
        <v>114</v>
      </c>
      <c r="G377">
        <v>117</v>
      </c>
      <c r="H377">
        <v>469</v>
      </c>
      <c r="I377">
        <v>421</v>
      </c>
      <c r="J377">
        <v>55.8</v>
      </c>
      <c r="K377">
        <v>13.3</v>
      </c>
      <c r="L377">
        <v>58.2</v>
      </c>
      <c r="M377">
        <v>3</v>
      </c>
      <c r="N377">
        <v>121</v>
      </c>
      <c r="O377">
        <v>84.2</v>
      </c>
      <c r="P377">
        <v>22.8</v>
      </c>
      <c r="Q377">
        <v>0.7</v>
      </c>
      <c r="R377">
        <v>185.2</v>
      </c>
      <c r="S377">
        <v>87.4</v>
      </c>
      <c r="T377">
        <v>39.799999999999997</v>
      </c>
      <c r="U377">
        <v>2.4</v>
      </c>
      <c r="V377">
        <v>3.7</v>
      </c>
      <c r="W377">
        <v>2.1</v>
      </c>
      <c r="X377">
        <v>1.2</v>
      </c>
      <c r="Y377">
        <v>0.28799999999999998</v>
      </c>
      <c r="Z377">
        <v>0.35</v>
      </c>
      <c r="AA377">
        <v>0.44</v>
      </c>
      <c r="AB377">
        <v>0.78900000000000003</v>
      </c>
      <c r="AE377" s="134">
        <f t="shared" si="39"/>
        <v>0.44</v>
      </c>
      <c r="AF377" s="209">
        <f t="shared" ca="1" si="40"/>
        <v>124</v>
      </c>
      <c r="AG377" s="134">
        <f>(H377*'User Input'!$H$16)+(I377*'User Input'!$H$17)+(N377*'User Input'!$H$15)+(O377*'User Input'!$H$2)+(P377*'User Input'!$H$3)+(Q377*'User Input'!$H$4)+(K377*'User Input'!$H$5)+(L377*'User Input'!$H$6)+(J377*'User Input'!$H$7)+(T377*'User Input'!$H$8)+(S377*'User Input'!$H$9)+(M377*'User Input'!$H$10)+(X377*'User Input'!$H$11)+(V377*'User Input'!$H$13)+(U377*'User Input'!$H$12)+(R377*'User Input'!$H$14)</f>
        <v>300.00000000000006</v>
      </c>
      <c r="AH377">
        <f t="shared" si="35"/>
        <v>2.5641025641025648</v>
      </c>
      <c r="AI377" s="209">
        <f t="shared" ca="1" si="41"/>
        <v>174</v>
      </c>
      <c r="AJ377" s="209">
        <f t="shared" ca="1" si="36"/>
        <v>35</v>
      </c>
      <c r="AK377" s="209">
        <f t="shared" ca="1" si="37"/>
        <v>105</v>
      </c>
      <c r="AL377" s="209">
        <f t="shared" ca="1" si="38"/>
        <v>62</v>
      </c>
    </row>
    <row r="378" spans="2:38" x14ac:dyDescent="0.2">
      <c r="B378" t="s">
        <v>2648</v>
      </c>
      <c r="C378" t="s">
        <v>115</v>
      </c>
      <c r="D378" t="s">
        <v>106</v>
      </c>
      <c r="E378" t="s">
        <v>1034</v>
      </c>
      <c r="F378" t="s">
        <v>3434</v>
      </c>
      <c r="G378">
        <v>120</v>
      </c>
      <c r="H378">
        <v>462</v>
      </c>
      <c r="I378">
        <v>417</v>
      </c>
      <c r="J378">
        <v>48.3</v>
      </c>
      <c r="K378">
        <v>12.8</v>
      </c>
      <c r="L378">
        <v>50.5</v>
      </c>
      <c r="M378">
        <v>10.1</v>
      </c>
      <c r="N378">
        <v>98.7</v>
      </c>
      <c r="O378">
        <v>62.4</v>
      </c>
      <c r="P378">
        <v>20.9</v>
      </c>
      <c r="Q378">
        <v>2.6</v>
      </c>
      <c r="R378">
        <v>163.1</v>
      </c>
      <c r="S378">
        <v>121.5</v>
      </c>
      <c r="T378">
        <v>35.6</v>
      </c>
      <c r="U378">
        <v>3.9</v>
      </c>
      <c r="V378">
        <v>3.4</v>
      </c>
      <c r="W378">
        <v>2.1</v>
      </c>
      <c r="X378">
        <v>4</v>
      </c>
      <c r="Y378">
        <v>0.23699999999999999</v>
      </c>
      <c r="Z378">
        <v>0.30099999999999999</v>
      </c>
      <c r="AA378">
        <v>0.39100000000000001</v>
      </c>
      <c r="AB378">
        <v>0.69199999999999995</v>
      </c>
      <c r="AE378" s="134">
        <f t="shared" si="39"/>
        <v>0.39100000000000001</v>
      </c>
      <c r="AF378" s="209">
        <f t="shared" ca="1" si="40"/>
        <v>324</v>
      </c>
      <c r="AG378" s="134">
        <f>(H378*'User Input'!$H$16)+(I378*'User Input'!$H$17)+(N378*'User Input'!$H$15)+(O378*'User Input'!$H$2)+(P378*'User Input'!$H$3)+(Q378*'User Input'!$H$4)+(K378*'User Input'!$H$5)+(L378*'User Input'!$H$6)+(J378*'User Input'!$H$7)+(T378*'User Input'!$H$8)+(S378*'User Input'!$H$9)+(M378*'User Input'!$H$10)+(X378*'User Input'!$H$11)+(V378*'User Input'!$H$13)+(U378*'User Input'!$H$12)+(R378*'User Input'!$H$14)</f>
        <v>253.05</v>
      </c>
      <c r="AH378">
        <f t="shared" si="35"/>
        <v>2.1087500000000001</v>
      </c>
      <c r="AI378" s="209">
        <f t="shared" ca="1" si="41"/>
        <v>212</v>
      </c>
      <c r="AJ378" s="209">
        <f t="shared" ca="1" si="36"/>
        <v>396</v>
      </c>
      <c r="AK378" s="209">
        <f t="shared" ca="1" si="37"/>
        <v>302</v>
      </c>
      <c r="AL378" s="209">
        <f t="shared" ca="1" si="38"/>
        <v>335</v>
      </c>
    </row>
    <row r="379" spans="2:38" x14ac:dyDescent="0.2">
      <c r="B379" t="s">
        <v>416</v>
      </c>
      <c r="C379" t="s">
        <v>7</v>
      </c>
      <c r="D379" t="s">
        <v>106</v>
      </c>
      <c r="E379" t="s">
        <v>110</v>
      </c>
      <c r="F379" t="s">
        <v>429</v>
      </c>
      <c r="G379">
        <v>118</v>
      </c>
      <c r="H379">
        <v>461</v>
      </c>
      <c r="I379">
        <v>422</v>
      </c>
      <c r="J379">
        <v>48.1</v>
      </c>
      <c r="K379">
        <v>9.6999999999999993</v>
      </c>
      <c r="L379">
        <v>46.1</v>
      </c>
      <c r="M379">
        <v>7.7</v>
      </c>
      <c r="N379">
        <v>103.1</v>
      </c>
      <c r="O379">
        <v>68.8</v>
      </c>
      <c r="P379">
        <v>21.8</v>
      </c>
      <c r="Q379">
        <v>2.8</v>
      </c>
      <c r="R379">
        <v>159.69999999999999</v>
      </c>
      <c r="S379">
        <v>95</v>
      </c>
      <c r="T379">
        <v>29.1</v>
      </c>
      <c r="U379">
        <v>2.6</v>
      </c>
      <c r="V379">
        <v>3.5</v>
      </c>
      <c r="W379">
        <v>3.4</v>
      </c>
      <c r="X379">
        <v>3</v>
      </c>
      <c r="Y379">
        <v>0.24399999999999999</v>
      </c>
      <c r="Z379">
        <v>0.29499999999999998</v>
      </c>
      <c r="AA379">
        <v>0.378</v>
      </c>
      <c r="AB379">
        <v>0.67300000000000004</v>
      </c>
      <c r="AE379" s="134">
        <f t="shared" si="39"/>
        <v>0.378</v>
      </c>
      <c r="AF379" s="209">
        <f t="shared" ca="1" si="40"/>
        <v>394</v>
      </c>
      <c r="AG379" s="134">
        <f>(H379*'User Input'!$H$16)+(I379*'User Input'!$H$17)+(N379*'User Input'!$H$15)+(O379*'User Input'!$H$2)+(P379*'User Input'!$H$3)+(Q379*'User Input'!$H$4)+(K379*'User Input'!$H$5)+(L379*'User Input'!$H$6)+(J379*'User Input'!$H$7)+(T379*'User Input'!$H$8)+(S379*'User Input'!$H$9)+(M379*'User Input'!$H$10)+(X379*'User Input'!$H$11)+(V379*'User Input'!$H$13)+(U379*'User Input'!$H$12)+(R379*'User Input'!$H$14)</f>
        <v>247.80000000000004</v>
      </c>
      <c r="AH379">
        <f t="shared" si="35"/>
        <v>2.1000000000000005</v>
      </c>
      <c r="AI379" s="209">
        <f t="shared" ca="1" si="41"/>
        <v>218</v>
      </c>
      <c r="AJ379" s="209">
        <f t="shared" ca="1" si="36"/>
        <v>448</v>
      </c>
      <c r="AK379" s="209">
        <f t="shared" ca="1" si="37"/>
        <v>371</v>
      </c>
      <c r="AL379" s="209">
        <f t="shared" ca="1" si="38"/>
        <v>421</v>
      </c>
    </row>
    <row r="380" spans="2:38" x14ac:dyDescent="0.2">
      <c r="B380" t="s">
        <v>150</v>
      </c>
      <c r="C380" t="s">
        <v>340</v>
      </c>
      <c r="D380" t="s">
        <v>89</v>
      </c>
      <c r="E380" t="s">
        <v>114</v>
      </c>
      <c r="F380" t="s">
        <v>114</v>
      </c>
      <c r="G380">
        <v>112</v>
      </c>
      <c r="H380">
        <v>459</v>
      </c>
      <c r="I380">
        <v>427</v>
      </c>
      <c r="J380">
        <v>54.5</v>
      </c>
      <c r="K380">
        <v>15.8</v>
      </c>
      <c r="L380">
        <v>55.2</v>
      </c>
      <c r="M380">
        <v>3.1</v>
      </c>
      <c r="N380">
        <v>113.7</v>
      </c>
      <c r="O380">
        <v>76.099999999999994</v>
      </c>
      <c r="P380">
        <v>21.2</v>
      </c>
      <c r="Q380">
        <v>0.5</v>
      </c>
      <c r="R380">
        <v>183.5</v>
      </c>
      <c r="S380">
        <v>79.900000000000006</v>
      </c>
      <c r="T380">
        <v>21.9</v>
      </c>
      <c r="U380">
        <v>4.8</v>
      </c>
      <c r="V380">
        <v>3.2</v>
      </c>
      <c r="W380">
        <v>2.1</v>
      </c>
      <c r="X380">
        <v>1.2</v>
      </c>
      <c r="Y380">
        <v>0.26600000000000001</v>
      </c>
      <c r="Z380">
        <v>0.307</v>
      </c>
      <c r="AA380">
        <v>0.43</v>
      </c>
      <c r="AB380">
        <v>0.73699999999999999</v>
      </c>
      <c r="AE380" s="134">
        <f t="shared" si="39"/>
        <v>0.43</v>
      </c>
      <c r="AF380" s="209">
        <f t="shared" ca="1" si="40"/>
        <v>161</v>
      </c>
      <c r="AG380" s="134">
        <f>(H380*'User Input'!$H$16)+(I380*'User Input'!$H$17)+(N380*'User Input'!$H$15)+(O380*'User Input'!$H$2)+(P380*'User Input'!$H$3)+(Q380*'User Input'!$H$4)+(K380*'User Input'!$H$5)+(L380*'User Input'!$H$6)+(J380*'User Input'!$H$7)+(T380*'User Input'!$H$8)+(S380*'User Input'!$H$9)+(M380*'User Input'!$H$10)+(X380*'User Input'!$H$11)+(V380*'User Input'!$H$13)+(U380*'User Input'!$H$12)+(R380*'User Input'!$H$14)</f>
        <v>279.84999999999997</v>
      </c>
      <c r="AH380">
        <f t="shared" si="35"/>
        <v>2.4986607142857138</v>
      </c>
      <c r="AI380" s="209">
        <f t="shared" ca="1" si="41"/>
        <v>192</v>
      </c>
      <c r="AJ380" s="209">
        <f t="shared" ca="1" si="36"/>
        <v>334</v>
      </c>
      <c r="AK380" s="209">
        <f t="shared" ca="1" si="37"/>
        <v>142</v>
      </c>
      <c r="AL380" s="209">
        <f t="shared" ca="1" si="38"/>
        <v>182</v>
      </c>
    </row>
    <row r="381" spans="2:38" x14ac:dyDescent="0.2">
      <c r="B381" t="s">
        <v>3444</v>
      </c>
      <c r="C381" t="s">
        <v>718</v>
      </c>
      <c r="D381" t="s">
        <v>683</v>
      </c>
      <c r="E381" t="s">
        <v>118</v>
      </c>
      <c r="F381" t="s">
        <v>118</v>
      </c>
      <c r="G381">
        <v>120</v>
      </c>
      <c r="H381">
        <v>458</v>
      </c>
      <c r="I381">
        <v>418</v>
      </c>
      <c r="J381">
        <v>52</v>
      </c>
      <c r="K381">
        <v>10.3</v>
      </c>
      <c r="L381">
        <v>47.5</v>
      </c>
      <c r="M381">
        <v>6.5</v>
      </c>
      <c r="N381">
        <v>115.3</v>
      </c>
      <c r="O381">
        <v>79</v>
      </c>
      <c r="P381">
        <v>21.3</v>
      </c>
      <c r="Q381">
        <v>4.7</v>
      </c>
      <c r="R381">
        <v>177</v>
      </c>
      <c r="S381">
        <v>60</v>
      </c>
      <c r="T381">
        <v>28.9</v>
      </c>
      <c r="U381">
        <v>5.8</v>
      </c>
      <c r="V381">
        <v>3.3</v>
      </c>
      <c r="W381">
        <v>2.8</v>
      </c>
      <c r="X381">
        <v>2.5</v>
      </c>
      <c r="Y381">
        <v>0.27700000000000002</v>
      </c>
      <c r="Z381">
        <v>0.33</v>
      </c>
      <c r="AA381">
        <v>0.42399999999999999</v>
      </c>
      <c r="AB381">
        <v>0.753</v>
      </c>
      <c r="AE381" s="134">
        <f t="shared" si="39"/>
        <v>0.42399999999999999</v>
      </c>
      <c r="AF381" s="209">
        <f t="shared" ca="1" si="40"/>
        <v>182</v>
      </c>
      <c r="AG381" s="134">
        <f>(H381*'User Input'!$H$16)+(I381*'User Input'!$H$17)+(N381*'User Input'!$H$15)+(O381*'User Input'!$H$2)+(P381*'User Input'!$H$3)+(Q381*'User Input'!$H$4)+(K381*'User Input'!$H$5)+(L381*'User Input'!$H$6)+(J381*'User Input'!$H$7)+(T381*'User Input'!$H$8)+(S381*'User Input'!$H$9)+(M381*'User Input'!$H$10)+(X381*'User Input'!$H$11)+(V381*'User Input'!$H$13)+(U381*'User Input'!$H$12)+(R381*'User Input'!$H$14)</f>
        <v>285.79999999999995</v>
      </c>
      <c r="AH381">
        <f t="shared" si="35"/>
        <v>2.3816666666666664</v>
      </c>
      <c r="AI381" s="209">
        <f t="shared" ca="1" si="41"/>
        <v>189</v>
      </c>
      <c r="AJ381" s="209">
        <f t="shared" ca="1" si="36"/>
        <v>122</v>
      </c>
      <c r="AK381" s="209">
        <f t="shared" ca="1" si="37"/>
        <v>163</v>
      </c>
      <c r="AL381" s="209">
        <f t="shared" ca="1" si="38"/>
        <v>141</v>
      </c>
    </row>
    <row r="382" spans="2:38" x14ac:dyDescent="0.2">
      <c r="B382" t="s">
        <v>1270</v>
      </c>
      <c r="C382" t="s">
        <v>122</v>
      </c>
      <c r="D382" t="s">
        <v>89</v>
      </c>
      <c r="E382" t="s">
        <v>118</v>
      </c>
      <c r="F382" t="s">
        <v>116</v>
      </c>
      <c r="G382">
        <v>108</v>
      </c>
      <c r="H382">
        <v>452</v>
      </c>
      <c r="I382">
        <v>406</v>
      </c>
      <c r="J382">
        <v>52.7</v>
      </c>
      <c r="K382">
        <v>13.2</v>
      </c>
      <c r="L382">
        <v>54.7</v>
      </c>
      <c r="M382">
        <v>10.3</v>
      </c>
      <c r="N382">
        <v>112.1</v>
      </c>
      <c r="O382">
        <v>71</v>
      </c>
      <c r="P382">
        <v>25.6</v>
      </c>
      <c r="Q382">
        <v>2.2000000000000002</v>
      </c>
      <c r="R382">
        <v>181.8</v>
      </c>
      <c r="S382">
        <v>95.4</v>
      </c>
      <c r="T382">
        <v>36.700000000000003</v>
      </c>
      <c r="U382">
        <v>3.1</v>
      </c>
      <c r="V382">
        <v>3.4</v>
      </c>
      <c r="W382">
        <v>2.7</v>
      </c>
      <c r="X382">
        <v>4.5</v>
      </c>
      <c r="Y382">
        <v>0.27600000000000002</v>
      </c>
      <c r="Z382">
        <v>0.33800000000000002</v>
      </c>
      <c r="AA382">
        <v>0.44800000000000001</v>
      </c>
      <c r="AB382">
        <v>0.78600000000000003</v>
      </c>
      <c r="AE382" s="134">
        <f t="shared" si="39"/>
        <v>0.44800000000000001</v>
      </c>
      <c r="AF382" s="209">
        <f t="shared" ca="1" si="40"/>
        <v>103</v>
      </c>
      <c r="AG382" s="134">
        <f>(H382*'User Input'!$H$16)+(I382*'User Input'!$H$17)+(N382*'User Input'!$H$15)+(O382*'User Input'!$H$2)+(P382*'User Input'!$H$3)+(Q382*'User Input'!$H$4)+(K382*'User Input'!$H$5)+(L382*'User Input'!$H$6)+(J382*'User Input'!$H$7)+(T382*'User Input'!$H$8)+(S382*'User Input'!$H$9)+(M382*'User Input'!$H$10)+(X382*'User Input'!$H$11)+(V382*'User Input'!$H$13)+(U382*'User Input'!$H$12)+(R382*'User Input'!$H$14)</f>
        <v>294.10000000000002</v>
      </c>
      <c r="AH382">
        <f t="shared" si="35"/>
        <v>2.7231481481481485</v>
      </c>
      <c r="AI382" s="209">
        <f t="shared" ca="1" si="41"/>
        <v>181</v>
      </c>
      <c r="AJ382" s="209">
        <f t="shared" ca="1" si="36"/>
        <v>75</v>
      </c>
      <c r="AK382" s="209">
        <f t="shared" ca="1" si="37"/>
        <v>85</v>
      </c>
      <c r="AL382" s="209">
        <f t="shared" ca="1" si="38"/>
        <v>68</v>
      </c>
    </row>
    <row r="383" spans="2:38" x14ac:dyDescent="0.2">
      <c r="B383" t="s">
        <v>290</v>
      </c>
      <c r="C383" t="s">
        <v>132</v>
      </c>
      <c r="D383" t="s">
        <v>683</v>
      </c>
      <c r="E383" t="s">
        <v>118</v>
      </c>
      <c r="F383" t="s">
        <v>118</v>
      </c>
      <c r="G383">
        <v>120</v>
      </c>
      <c r="H383">
        <v>451</v>
      </c>
      <c r="I383">
        <v>394</v>
      </c>
      <c r="J383">
        <v>47.2</v>
      </c>
      <c r="K383">
        <v>10.4</v>
      </c>
      <c r="L383">
        <v>49.7</v>
      </c>
      <c r="M383">
        <v>7.8</v>
      </c>
      <c r="N383">
        <v>103.5</v>
      </c>
      <c r="O383">
        <v>69.3</v>
      </c>
      <c r="P383">
        <v>21.3</v>
      </c>
      <c r="Q383">
        <v>2.6</v>
      </c>
      <c r="R383">
        <v>161.1</v>
      </c>
      <c r="S383">
        <v>68.2</v>
      </c>
      <c r="T383">
        <v>39.5</v>
      </c>
      <c r="U383">
        <v>10.8</v>
      </c>
      <c r="V383">
        <v>3.4</v>
      </c>
      <c r="W383">
        <v>2.9</v>
      </c>
      <c r="X383">
        <v>3</v>
      </c>
      <c r="Y383">
        <v>0.26200000000000001</v>
      </c>
      <c r="Z383">
        <v>0.34300000000000003</v>
      </c>
      <c r="AA383">
        <v>0.40799999999999997</v>
      </c>
      <c r="AB383">
        <v>0.751</v>
      </c>
      <c r="AE383" s="134">
        <f t="shared" si="39"/>
        <v>0.40799999999999997</v>
      </c>
      <c r="AF383" s="209">
        <f t="shared" ca="1" si="40"/>
        <v>241</v>
      </c>
      <c r="AG383" s="134">
        <f>(H383*'User Input'!$H$16)+(I383*'User Input'!$H$17)+(N383*'User Input'!$H$15)+(O383*'User Input'!$H$2)+(P383*'User Input'!$H$3)+(Q383*'User Input'!$H$4)+(K383*'User Input'!$H$5)+(L383*'User Input'!$H$6)+(J383*'User Input'!$H$7)+(T383*'User Input'!$H$8)+(S383*'User Input'!$H$9)+(M383*'User Input'!$H$10)+(X383*'User Input'!$H$11)+(V383*'User Input'!$H$13)+(U383*'User Input'!$H$12)+(R383*'User Input'!$H$14)</f>
        <v>276.2</v>
      </c>
      <c r="AH383">
        <f t="shared" si="35"/>
        <v>2.3016666666666667</v>
      </c>
      <c r="AI383" s="209">
        <f t="shared" ca="1" si="41"/>
        <v>195</v>
      </c>
      <c r="AJ383" s="209">
        <f t="shared" ca="1" si="36"/>
        <v>54</v>
      </c>
      <c r="AK383" s="209">
        <f t="shared" ca="1" si="37"/>
        <v>220</v>
      </c>
      <c r="AL383" s="209">
        <f t="shared" ca="1" si="38"/>
        <v>145</v>
      </c>
    </row>
    <row r="384" spans="2:38" x14ac:dyDescent="0.2">
      <c r="B384" t="s">
        <v>381</v>
      </c>
      <c r="C384" t="s">
        <v>113</v>
      </c>
      <c r="D384" t="s">
        <v>106</v>
      </c>
      <c r="E384" t="s">
        <v>97</v>
      </c>
      <c r="F384" t="s">
        <v>97</v>
      </c>
      <c r="G384">
        <v>118</v>
      </c>
      <c r="H384">
        <v>449</v>
      </c>
      <c r="I384">
        <v>381</v>
      </c>
      <c r="J384">
        <v>55.2</v>
      </c>
      <c r="K384">
        <v>20.9</v>
      </c>
      <c r="L384">
        <v>60.9</v>
      </c>
      <c r="M384">
        <v>2</v>
      </c>
      <c r="N384">
        <v>90.5</v>
      </c>
      <c r="O384">
        <v>50.7</v>
      </c>
      <c r="P384">
        <v>17.600000000000001</v>
      </c>
      <c r="Q384">
        <v>1.3</v>
      </c>
      <c r="R384">
        <v>173.5</v>
      </c>
      <c r="S384">
        <v>111.8</v>
      </c>
      <c r="T384">
        <v>60.6</v>
      </c>
      <c r="U384">
        <v>2.6</v>
      </c>
      <c r="V384">
        <v>3.3</v>
      </c>
      <c r="W384">
        <v>1.6</v>
      </c>
      <c r="X384">
        <v>0.9</v>
      </c>
      <c r="Y384">
        <v>0.23799999999999999</v>
      </c>
      <c r="Z384">
        <v>0.34399999999999997</v>
      </c>
      <c r="AA384">
        <v>0.45600000000000002</v>
      </c>
      <c r="AB384">
        <v>0.79900000000000004</v>
      </c>
      <c r="AE384" s="134">
        <f t="shared" si="39"/>
        <v>0.45600000000000002</v>
      </c>
      <c r="AF384" s="209">
        <f t="shared" ca="1" si="40"/>
        <v>85</v>
      </c>
      <c r="AG384" s="134">
        <f>(H384*'User Input'!$H$16)+(I384*'User Input'!$H$17)+(N384*'User Input'!$H$15)+(O384*'User Input'!$H$2)+(P384*'User Input'!$H$3)+(Q384*'User Input'!$H$4)+(K384*'User Input'!$H$5)+(L384*'User Input'!$H$6)+(J384*'User Input'!$H$7)+(T384*'User Input'!$H$8)+(S384*'User Input'!$H$9)+(M384*'User Input'!$H$10)+(X384*'User Input'!$H$11)+(V384*'User Input'!$H$13)+(U384*'User Input'!$H$12)+(R384*'User Input'!$H$14)</f>
        <v>297.30000000000007</v>
      </c>
      <c r="AH384">
        <f t="shared" si="35"/>
        <v>2.5194915254237293</v>
      </c>
      <c r="AI384" s="209">
        <f t="shared" ca="1" si="41"/>
        <v>179</v>
      </c>
      <c r="AJ384" s="209">
        <f t="shared" ca="1" si="36"/>
        <v>51</v>
      </c>
      <c r="AK384" s="209">
        <f t="shared" ca="1" si="37"/>
        <v>68</v>
      </c>
      <c r="AL384" s="209">
        <f t="shared" ca="1" si="38"/>
        <v>50</v>
      </c>
    </row>
    <row r="385" spans="2:38" x14ac:dyDescent="0.2">
      <c r="B385" t="s">
        <v>3461</v>
      </c>
      <c r="C385" t="s">
        <v>119</v>
      </c>
      <c r="D385" t="s">
        <v>683</v>
      </c>
      <c r="E385" t="s">
        <v>6</v>
      </c>
      <c r="F385" t="s">
        <v>114</v>
      </c>
      <c r="G385">
        <v>120</v>
      </c>
      <c r="H385">
        <v>448</v>
      </c>
      <c r="I385">
        <v>394</v>
      </c>
      <c r="J385">
        <v>49.9</v>
      </c>
      <c r="K385">
        <v>14.6</v>
      </c>
      <c r="L385">
        <v>49.7</v>
      </c>
      <c r="M385">
        <v>9.9</v>
      </c>
      <c r="N385">
        <v>95.2</v>
      </c>
      <c r="O385">
        <v>61.2</v>
      </c>
      <c r="P385">
        <v>18</v>
      </c>
      <c r="Q385">
        <v>1.3</v>
      </c>
      <c r="R385">
        <v>159.80000000000001</v>
      </c>
      <c r="S385">
        <v>99.3</v>
      </c>
      <c r="T385">
        <v>42.4</v>
      </c>
      <c r="U385">
        <v>5.6</v>
      </c>
      <c r="V385">
        <v>3.4</v>
      </c>
      <c r="W385">
        <v>2.6</v>
      </c>
      <c r="X385">
        <v>4.0999999999999996</v>
      </c>
      <c r="Y385">
        <v>0.24199999999999999</v>
      </c>
      <c r="Z385">
        <v>0.32200000000000001</v>
      </c>
      <c r="AA385">
        <v>0.40600000000000003</v>
      </c>
      <c r="AB385">
        <v>0.72799999999999998</v>
      </c>
      <c r="AE385" s="134">
        <f t="shared" si="39"/>
        <v>0.40600000000000003</v>
      </c>
      <c r="AF385" s="209">
        <f t="shared" ca="1" si="40"/>
        <v>250</v>
      </c>
      <c r="AG385" s="134">
        <f>(H385*'User Input'!$H$16)+(I385*'User Input'!$H$17)+(N385*'User Input'!$H$15)+(O385*'User Input'!$H$2)+(P385*'User Input'!$H$3)+(Q385*'User Input'!$H$4)+(K385*'User Input'!$H$5)+(L385*'User Input'!$H$6)+(J385*'User Input'!$H$7)+(T385*'User Input'!$H$8)+(S385*'User Input'!$H$9)+(M385*'User Input'!$H$10)+(X385*'User Input'!$H$11)+(V385*'User Input'!$H$13)+(U385*'User Input'!$H$12)+(R385*'User Input'!$H$14)</f>
        <v>267.5499999999999</v>
      </c>
      <c r="AH385">
        <f t="shared" si="35"/>
        <v>2.2295833333333324</v>
      </c>
      <c r="AI385" s="209">
        <f t="shared" ca="1" si="41"/>
        <v>201</v>
      </c>
      <c r="AJ385" s="209">
        <f t="shared" ca="1" si="36"/>
        <v>184</v>
      </c>
      <c r="AK385" s="209">
        <f t="shared" ca="1" si="37"/>
        <v>228</v>
      </c>
      <c r="AL385" s="209">
        <f t="shared" ca="1" si="38"/>
        <v>210</v>
      </c>
    </row>
    <row r="386" spans="2:38" x14ac:dyDescent="0.2">
      <c r="B386" t="s">
        <v>305</v>
      </c>
      <c r="C386" t="s">
        <v>115</v>
      </c>
      <c r="D386" t="s">
        <v>89</v>
      </c>
      <c r="E386" t="s">
        <v>110</v>
      </c>
      <c r="F386" t="s">
        <v>110</v>
      </c>
      <c r="G386">
        <v>122</v>
      </c>
      <c r="H386">
        <v>448</v>
      </c>
      <c r="I386">
        <v>399</v>
      </c>
      <c r="J386">
        <v>47.9</v>
      </c>
      <c r="K386">
        <v>9.6</v>
      </c>
      <c r="L386">
        <v>46.1</v>
      </c>
      <c r="M386">
        <v>2</v>
      </c>
      <c r="N386">
        <v>100.8</v>
      </c>
      <c r="O386">
        <v>67.099999999999994</v>
      </c>
      <c r="P386">
        <v>21.7</v>
      </c>
      <c r="Q386">
        <v>2.5</v>
      </c>
      <c r="R386">
        <v>156.19999999999999</v>
      </c>
      <c r="S386">
        <v>77.599999999999994</v>
      </c>
      <c r="T386">
        <v>37.799999999999997</v>
      </c>
      <c r="U386">
        <v>4.3</v>
      </c>
      <c r="V386">
        <v>3.5</v>
      </c>
      <c r="W386">
        <v>3.4</v>
      </c>
      <c r="X386">
        <v>1</v>
      </c>
      <c r="Y386">
        <v>0.253</v>
      </c>
      <c r="Z386">
        <v>0.32100000000000001</v>
      </c>
      <c r="AA386">
        <v>0.39100000000000001</v>
      </c>
      <c r="AB386">
        <v>0.71199999999999997</v>
      </c>
      <c r="AE386" s="134">
        <f t="shared" si="39"/>
        <v>0.39100000000000001</v>
      </c>
      <c r="AF386" s="209">
        <f t="shared" ca="1" si="40"/>
        <v>324</v>
      </c>
      <c r="AG386" s="134">
        <f>(H386*'User Input'!$H$16)+(I386*'User Input'!$H$17)+(N386*'User Input'!$H$15)+(O386*'User Input'!$H$2)+(P386*'User Input'!$H$3)+(Q386*'User Input'!$H$4)+(K386*'User Input'!$H$5)+(L386*'User Input'!$H$6)+(J386*'User Input'!$H$7)+(T386*'User Input'!$H$8)+(S386*'User Input'!$H$9)+(M386*'User Input'!$H$10)+(X386*'User Input'!$H$11)+(V386*'User Input'!$H$13)+(U386*'User Input'!$H$12)+(R386*'User Input'!$H$14)</f>
        <v>252.39999999999998</v>
      </c>
      <c r="AH386">
        <f t="shared" si="35"/>
        <v>2.0688524590163935</v>
      </c>
      <c r="AI386" s="209">
        <f t="shared" ca="1" si="41"/>
        <v>215</v>
      </c>
      <c r="AJ386" s="209">
        <f t="shared" ca="1" si="36"/>
        <v>196</v>
      </c>
      <c r="AK386" s="209">
        <f t="shared" ca="1" si="37"/>
        <v>302</v>
      </c>
      <c r="AL386" s="209">
        <f t="shared" ca="1" si="38"/>
        <v>268</v>
      </c>
    </row>
    <row r="387" spans="2:38" x14ac:dyDescent="0.2">
      <c r="B387" t="s">
        <v>216</v>
      </c>
      <c r="C387" t="s">
        <v>130</v>
      </c>
      <c r="D387" t="s">
        <v>89</v>
      </c>
      <c r="E387" t="s">
        <v>97</v>
      </c>
      <c r="F387" t="s">
        <v>998</v>
      </c>
      <c r="G387">
        <v>110</v>
      </c>
      <c r="H387">
        <v>448</v>
      </c>
      <c r="I387">
        <v>394</v>
      </c>
      <c r="J387">
        <v>50.8</v>
      </c>
      <c r="K387">
        <v>10.199999999999999</v>
      </c>
      <c r="L387">
        <v>50.5</v>
      </c>
      <c r="M387">
        <v>3.4</v>
      </c>
      <c r="N387">
        <v>113.1</v>
      </c>
      <c r="O387">
        <v>79.400000000000006</v>
      </c>
      <c r="P387">
        <v>22.4</v>
      </c>
      <c r="Q387">
        <v>1</v>
      </c>
      <c r="R387">
        <v>168.2</v>
      </c>
      <c r="S387">
        <v>55.3</v>
      </c>
      <c r="T387">
        <v>45</v>
      </c>
      <c r="U387">
        <v>4.5999999999999996</v>
      </c>
      <c r="V387">
        <v>3.3</v>
      </c>
      <c r="W387">
        <v>0.9</v>
      </c>
      <c r="X387">
        <v>1.4</v>
      </c>
      <c r="Y387">
        <v>0.28699999999999998</v>
      </c>
      <c r="Z387">
        <v>0.36299999999999999</v>
      </c>
      <c r="AA387">
        <v>0.42699999999999999</v>
      </c>
      <c r="AB387">
        <v>0.79</v>
      </c>
      <c r="AE387" s="134">
        <f t="shared" si="39"/>
        <v>0.42699999999999999</v>
      </c>
      <c r="AF387" s="209">
        <f t="shared" ca="1" si="40"/>
        <v>170</v>
      </c>
      <c r="AG387" s="134">
        <f>(H387*'User Input'!$H$16)+(I387*'User Input'!$H$17)+(N387*'User Input'!$H$15)+(O387*'User Input'!$H$2)+(P387*'User Input'!$H$3)+(Q387*'User Input'!$H$4)+(K387*'User Input'!$H$5)+(L387*'User Input'!$H$6)+(J387*'User Input'!$H$7)+(T387*'User Input'!$H$8)+(S387*'User Input'!$H$9)+(M387*'User Input'!$H$10)+(X387*'User Input'!$H$11)+(V387*'User Input'!$H$13)+(U387*'User Input'!$H$12)+(R387*'User Input'!$H$14)</f>
        <v>292.05000000000007</v>
      </c>
      <c r="AH387">
        <f t="shared" si="35"/>
        <v>2.6550000000000007</v>
      </c>
      <c r="AI387" s="209">
        <f t="shared" ca="1" si="41"/>
        <v>183</v>
      </c>
      <c r="AJ387" s="209">
        <f t="shared" ca="1" si="36"/>
        <v>15</v>
      </c>
      <c r="AK387" s="209">
        <f t="shared" ca="1" si="37"/>
        <v>151</v>
      </c>
      <c r="AL387" s="209">
        <f t="shared" ca="1" si="38"/>
        <v>61</v>
      </c>
    </row>
    <row r="388" spans="2:38" x14ac:dyDescent="0.2">
      <c r="B388" t="s">
        <v>320</v>
      </c>
      <c r="C388" t="s">
        <v>137</v>
      </c>
      <c r="D388" t="s">
        <v>683</v>
      </c>
      <c r="E388" t="s">
        <v>112</v>
      </c>
      <c r="F388" t="s">
        <v>112</v>
      </c>
      <c r="G388">
        <v>112</v>
      </c>
      <c r="H388">
        <v>446</v>
      </c>
      <c r="I388">
        <v>396</v>
      </c>
      <c r="J388">
        <v>56.2</v>
      </c>
      <c r="K388">
        <v>16.2</v>
      </c>
      <c r="L388">
        <v>60.7</v>
      </c>
      <c r="M388">
        <v>1.4</v>
      </c>
      <c r="N388">
        <v>99.8</v>
      </c>
      <c r="O388">
        <v>57.7</v>
      </c>
      <c r="P388">
        <v>23.8</v>
      </c>
      <c r="Q388">
        <v>2.2000000000000002</v>
      </c>
      <c r="R388">
        <v>176.4</v>
      </c>
      <c r="S388">
        <v>101.2</v>
      </c>
      <c r="T388">
        <v>41.3</v>
      </c>
      <c r="U388">
        <v>4.2</v>
      </c>
      <c r="V388">
        <v>3.6</v>
      </c>
      <c r="W388">
        <v>1.3</v>
      </c>
      <c r="X388">
        <v>0.6</v>
      </c>
      <c r="Y388">
        <v>0.252</v>
      </c>
      <c r="Z388">
        <v>0.32600000000000001</v>
      </c>
      <c r="AA388">
        <v>0.44600000000000001</v>
      </c>
      <c r="AB388">
        <v>0.77200000000000002</v>
      </c>
      <c r="AE388" s="134">
        <f t="shared" si="39"/>
        <v>0.44600000000000001</v>
      </c>
      <c r="AF388" s="209">
        <f t="shared" ca="1" si="40"/>
        <v>109</v>
      </c>
      <c r="AG388" s="134">
        <f>(H388*'User Input'!$H$16)+(I388*'User Input'!$H$17)+(N388*'User Input'!$H$15)+(O388*'User Input'!$H$2)+(P388*'User Input'!$H$3)+(Q388*'User Input'!$H$4)+(K388*'User Input'!$H$5)+(L388*'User Input'!$H$6)+(J388*'User Input'!$H$7)+(T388*'User Input'!$H$8)+(S388*'User Input'!$H$9)+(M388*'User Input'!$H$10)+(X388*'User Input'!$H$11)+(V388*'User Input'!$H$13)+(U388*'User Input'!$H$12)+(R388*'User Input'!$H$14)</f>
        <v>286.49999999999994</v>
      </c>
      <c r="AH388">
        <f t="shared" si="35"/>
        <v>2.558035714285714</v>
      </c>
      <c r="AI388" s="209">
        <f t="shared" ca="1" si="41"/>
        <v>188</v>
      </c>
      <c r="AJ388" s="209">
        <f t="shared" ca="1" si="36"/>
        <v>153</v>
      </c>
      <c r="AK388" s="209">
        <f t="shared" ca="1" si="37"/>
        <v>91</v>
      </c>
      <c r="AL388" s="209">
        <f t="shared" ca="1" si="38"/>
        <v>103</v>
      </c>
    </row>
    <row r="389" spans="2:38" x14ac:dyDescent="0.2">
      <c r="B389" t="s">
        <v>1415</v>
      </c>
      <c r="C389" t="s">
        <v>131</v>
      </c>
      <c r="D389" t="s">
        <v>106</v>
      </c>
      <c r="E389" t="s">
        <v>114</v>
      </c>
      <c r="F389" t="s">
        <v>114</v>
      </c>
      <c r="G389">
        <v>120</v>
      </c>
      <c r="H389">
        <v>444</v>
      </c>
      <c r="I389">
        <v>398</v>
      </c>
      <c r="J389">
        <v>47.9</v>
      </c>
      <c r="K389">
        <v>5.5</v>
      </c>
      <c r="L389">
        <v>40.9</v>
      </c>
      <c r="M389">
        <v>21.4</v>
      </c>
      <c r="N389">
        <v>99.2</v>
      </c>
      <c r="O389">
        <v>72.5</v>
      </c>
      <c r="P389">
        <v>19.2</v>
      </c>
      <c r="Q389">
        <v>2</v>
      </c>
      <c r="R389">
        <v>138.80000000000001</v>
      </c>
      <c r="S389">
        <v>95.3</v>
      </c>
      <c r="T389">
        <v>29.2</v>
      </c>
      <c r="U389">
        <v>9.8000000000000007</v>
      </c>
      <c r="V389">
        <v>3.4</v>
      </c>
      <c r="W389">
        <v>3.2</v>
      </c>
      <c r="X389">
        <v>7.7</v>
      </c>
      <c r="Y389">
        <v>0.249</v>
      </c>
      <c r="Z389">
        <v>0.314</v>
      </c>
      <c r="AA389">
        <v>0.34899999999999998</v>
      </c>
      <c r="AB389">
        <v>0.66200000000000003</v>
      </c>
      <c r="AE389" s="134">
        <f t="shared" si="39"/>
        <v>0.34899999999999998</v>
      </c>
      <c r="AF389" s="209">
        <f t="shared" ca="1" si="40"/>
        <v>536</v>
      </c>
      <c r="AG389" s="134">
        <f>(H389*'User Input'!$H$16)+(I389*'User Input'!$H$17)+(N389*'User Input'!$H$15)+(O389*'User Input'!$H$2)+(P389*'User Input'!$H$3)+(Q389*'User Input'!$H$4)+(K389*'User Input'!$H$5)+(L389*'User Input'!$H$6)+(J389*'User Input'!$H$7)+(T389*'User Input'!$H$8)+(S389*'User Input'!$H$9)+(M389*'User Input'!$H$10)+(X389*'User Input'!$H$11)+(V389*'User Input'!$H$13)+(U389*'User Input'!$H$12)+(R389*'User Input'!$H$14)</f>
        <v>244.35000000000002</v>
      </c>
      <c r="AH389">
        <f t="shared" si="35"/>
        <v>2.0362500000000003</v>
      </c>
      <c r="AI389" s="209">
        <f t="shared" ca="1" si="41"/>
        <v>222</v>
      </c>
      <c r="AJ389" s="209">
        <f t="shared" ca="1" si="36"/>
        <v>267</v>
      </c>
      <c r="AK389" s="209">
        <f t="shared" ca="1" si="37"/>
        <v>513</v>
      </c>
      <c r="AL389" s="209">
        <f t="shared" ca="1" si="38"/>
        <v>463</v>
      </c>
    </row>
    <row r="390" spans="2:38" x14ac:dyDescent="0.2">
      <c r="B390" t="s">
        <v>1438</v>
      </c>
      <c r="C390" t="s">
        <v>810</v>
      </c>
      <c r="D390" t="s">
        <v>89</v>
      </c>
      <c r="E390" t="s">
        <v>114</v>
      </c>
      <c r="F390" t="s">
        <v>114</v>
      </c>
      <c r="G390">
        <v>107</v>
      </c>
      <c r="H390">
        <v>444</v>
      </c>
      <c r="I390">
        <v>408</v>
      </c>
      <c r="J390">
        <v>56.3</v>
      </c>
      <c r="K390">
        <v>19.7</v>
      </c>
      <c r="L390">
        <v>66</v>
      </c>
      <c r="M390">
        <v>1.8</v>
      </c>
      <c r="N390">
        <v>119.7</v>
      </c>
      <c r="O390">
        <v>75.900000000000006</v>
      </c>
      <c r="P390">
        <v>22.3</v>
      </c>
      <c r="Q390">
        <v>1.9</v>
      </c>
      <c r="R390">
        <v>204.7</v>
      </c>
      <c r="S390">
        <v>79.7</v>
      </c>
      <c r="T390">
        <v>28.3</v>
      </c>
      <c r="U390">
        <v>3</v>
      </c>
      <c r="V390">
        <v>3.3</v>
      </c>
      <c r="W390">
        <v>0.9</v>
      </c>
      <c r="X390">
        <v>0.8</v>
      </c>
      <c r="Y390">
        <v>0.29299999999999998</v>
      </c>
      <c r="Z390">
        <v>0.34200000000000003</v>
      </c>
      <c r="AA390">
        <v>0.502</v>
      </c>
      <c r="AB390">
        <v>0.84399999999999997</v>
      </c>
      <c r="AE390" s="134">
        <f t="shared" si="39"/>
        <v>0.502</v>
      </c>
      <c r="AF390" s="209">
        <f t="shared" ca="1" si="40"/>
        <v>18</v>
      </c>
      <c r="AG390" s="134">
        <f>(H390*'User Input'!$H$16)+(I390*'User Input'!$H$17)+(N390*'User Input'!$H$15)+(O390*'User Input'!$H$2)+(P390*'User Input'!$H$3)+(Q390*'User Input'!$H$4)+(K390*'User Input'!$H$5)+(L390*'User Input'!$H$6)+(J390*'User Input'!$H$7)+(T390*'User Input'!$H$8)+(S390*'User Input'!$H$9)+(M390*'User Input'!$H$10)+(X390*'User Input'!$H$11)+(V390*'User Input'!$H$13)+(U390*'User Input'!$H$12)+(R390*'User Input'!$H$14)</f>
        <v>318.55</v>
      </c>
      <c r="AH390">
        <f t="shared" si="35"/>
        <v>2.977102803738318</v>
      </c>
      <c r="AI390" s="209">
        <f t="shared" ca="1" si="41"/>
        <v>156</v>
      </c>
      <c r="AJ390" s="209">
        <f t="shared" ca="1" si="36"/>
        <v>59</v>
      </c>
      <c r="AK390" s="209">
        <f t="shared" ca="1" si="37"/>
        <v>11</v>
      </c>
      <c r="AL390" s="209">
        <f t="shared" ca="1" si="38"/>
        <v>22</v>
      </c>
    </row>
    <row r="391" spans="2:38" x14ac:dyDescent="0.2">
      <c r="B391" t="s">
        <v>2265</v>
      </c>
      <c r="C391" t="s">
        <v>131</v>
      </c>
      <c r="D391" t="s">
        <v>89</v>
      </c>
      <c r="E391" t="s">
        <v>114</v>
      </c>
      <c r="F391" t="s">
        <v>114</v>
      </c>
      <c r="G391">
        <v>120</v>
      </c>
      <c r="H391">
        <v>440</v>
      </c>
      <c r="I391">
        <v>390</v>
      </c>
      <c r="J391">
        <v>53.1</v>
      </c>
      <c r="K391">
        <v>13.9</v>
      </c>
      <c r="L391">
        <v>52</v>
      </c>
      <c r="M391">
        <v>6.8</v>
      </c>
      <c r="N391">
        <v>95.5</v>
      </c>
      <c r="O391">
        <v>59.1</v>
      </c>
      <c r="P391">
        <v>19.8</v>
      </c>
      <c r="Q391">
        <v>2.7</v>
      </c>
      <c r="R391">
        <v>162.4</v>
      </c>
      <c r="S391">
        <v>88.8</v>
      </c>
      <c r="T391">
        <v>39.6</v>
      </c>
      <c r="U391">
        <v>4.4000000000000004</v>
      </c>
      <c r="V391">
        <v>3.2</v>
      </c>
      <c r="W391">
        <v>2.5</v>
      </c>
      <c r="X391">
        <v>2.9</v>
      </c>
      <c r="Y391">
        <v>0.245</v>
      </c>
      <c r="Z391">
        <v>0.31900000000000001</v>
      </c>
      <c r="AA391">
        <v>0.41599999999999998</v>
      </c>
      <c r="AB391">
        <v>0.73499999999999999</v>
      </c>
      <c r="AE391" s="134">
        <f t="shared" si="39"/>
        <v>0.41599999999999998</v>
      </c>
      <c r="AF391" s="209">
        <f t="shared" ca="1" si="40"/>
        <v>206</v>
      </c>
      <c r="AG391" s="134">
        <f>(H391*'User Input'!$H$16)+(I391*'User Input'!$H$17)+(N391*'User Input'!$H$15)+(O391*'User Input'!$H$2)+(P391*'User Input'!$H$3)+(Q391*'User Input'!$H$4)+(K391*'User Input'!$H$5)+(L391*'User Input'!$H$6)+(J391*'User Input'!$H$7)+(T391*'User Input'!$H$8)+(S391*'User Input'!$H$9)+(M391*'User Input'!$H$10)+(X391*'User Input'!$H$11)+(V391*'User Input'!$H$13)+(U391*'User Input'!$H$12)+(R391*'User Input'!$H$14)</f>
        <v>273.40000000000009</v>
      </c>
      <c r="AH391">
        <f t="shared" si="35"/>
        <v>2.2783333333333342</v>
      </c>
      <c r="AI391" s="209">
        <f t="shared" ca="1" si="41"/>
        <v>198</v>
      </c>
      <c r="AJ391" s="209">
        <f t="shared" ca="1" si="36"/>
        <v>217</v>
      </c>
      <c r="AK391" s="209">
        <f t="shared" ca="1" si="37"/>
        <v>186</v>
      </c>
      <c r="AL391" s="209">
        <f t="shared" ca="1" si="38"/>
        <v>188</v>
      </c>
    </row>
    <row r="392" spans="2:38" x14ac:dyDescent="0.2">
      <c r="B392" t="s">
        <v>304</v>
      </c>
      <c r="C392" t="s">
        <v>719</v>
      </c>
      <c r="D392" t="s">
        <v>89</v>
      </c>
      <c r="E392" t="s">
        <v>118</v>
      </c>
      <c r="F392" t="s">
        <v>118</v>
      </c>
      <c r="G392">
        <v>115</v>
      </c>
      <c r="H392">
        <v>436</v>
      </c>
      <c r="I392">
        <v>390</v>
      </c>
      <c r="J392">
        <v>50.5</v>
      </c>
      <c r="K392">
        <v>8.6</v>
      </c>
      <c r="L392">
        <v>45</v>
      </c>
      <c r="M392">
        <v>5.9</v>
      </c>
      <c r="N392">
        <v>105.1</v>
      </c>
      <c r="O392">
        <v>77.2</v>
      </c>
      <c r="P392">
        <v>18</v>
      </c>
      <c r="Q392">
        <v>1.3</v>
      </c>
      <c r="R392">
        <v>151.4</v>
      </c>
      <c r="S392">
        <v>64.599999999999994</v>
      </c>
      <c r="T392">
        <v>35.9</v>
      </c>
      <c r="U392">
        <v>3</v>
      </c>
      <c r="V392">
        <v>3.2</v>
      </c>
      <c r="W392">
        <v>3</v>
      </c>
      <c r="X392">
        <v>2.7</v>
      </c>
      <c r="Y392">
        <v>0.26900000000000002</v>
      </c>
      <c r="Z392">
        <v>0.33300000000000002</v>
      </c>
      <c r="AA392">
        <v>0.38800000000000001</v>
      </c>
      <c r="AB392">
        <v>0.72</v>
      </c>
      <c r="AE392" s="134">
        <f t="shared" si="39"/>
        <v>0.38800000000000001</v>
      </c>
      <c r="AF392" s="209">
        <f t="shared" ca="1" si="40"/>
        <v>344</v>
      </c>
      <c r="AG392" s="134">
        <f>(H392*'User Input'!$H$16)+(I392*'User Input'!$H$17)+(N392*'User Input'!$H$15)+(O392*'User Input'!$H$2)+(P392*'User Input'!$H$3)+(Q392*'User Input'!$H$4)+(K392*'User Input'!$H$5)+(L392*'User Input'!$H$6)+(J392*'User Input'!$H$7)+(T392*'User Input'!$H$8)+(S392*'User Input'!$H$9)+(M392*'User Input'!$H$10)+(X392*'User Input'!$H$11)+(V392*'User Input'!$H$13)+(U392*'User Input'!$H$12)+(R392*'User Input'!$H$14)</f>
        <v>259.7</v>
      </c>
      <c r="AH392">
        <f t="shared" si="35"/>
        <v>2.2582608695652171</v>
      </c>
      <c r="AI392" s="209">
        <f t="shared" ca="1" si="41"/>
        <v>206</v>
      </c>
      <c r="AJ392" s="209">
        <f t="shared" ca="1" si="36"/>
        <v>98</v>
      </c>
      <c r="AK392" s="209">
        <f t="shared" ca="1" si="37"/>
        <v>322</v>
      </c>
      <c r="AL392" s="209">
        <f t="shared" ca="1" si="38"/>
        <v>235</v>
      </c>
    </row>
    <row r="393" spans="2:38" x14ac:dyDescent="0.2">
      <c r="B393" t="s">
        <v>215</v>
      </c>
      <c r="C393" t="s">
        <v>716</v>
      </c>
      <c r="D393" t="s">
        <v>106</v>
      </c>
      <c r="E393" t="s">
        <v>1026</v>
      </c>
      <c r="F393" t="s">
        <v>1026</v>
      </c>
      <c r="G393">
        <v>107</v>
      </c>
      <c r="H393">
        <v>435</v>
      </c>
      <c r="I393">
        <v>379</v>
      </c>
      <c r="J393">
        <v>50.4</v>
      </c>
      <c r="K393">
        <v>8.6999999999999993</v>
      </c>
      <c r="L393">
        <v>45.8</v>
      </c>
      <c r="M393">
        <v>3.6</v>
      </c>
      <c r="N393">
        <v>101.6</v>
      </c>
      <c r="O393">
        <v>69</v>
      </c>
      <c r="P393">
        <v>21.6</v>
      </c>
      <c r="Q393">
        <v>2.2999999999999998</v>
      </c>
      <c r="R393">
        <v>153.80000000000001</v>
      </c>
      <c r="S393">
        <v>58.7</v>
      </c>
      <c r="T393">
        <v>47.3</v>
      </c>
      <c r="U393">
        <v>2.9</v>
      </c>
      <c r="V393">
        <v>3.1</v>
      </c>
      <c r="W393">
        <v>2.2000000000000002</v>
      </c>
      <c r="X393">
        <v>1.7</v>
      </c>
      <c r="Y393">
        <v>0.26800000000000002</v>
      </c>
      <c r="Z393">
        <v>0.35099999999999998</v>
      </c>
      <c r="AA393">
        <v>0.40500000000000003</v>
      </c>
      <c r="AB393">
        <v>0.75600000000000001</v>
      </c>
      <c r="AE393" s="134">
        <f t="shared" si="39"/>
        <v>0.40500000000000003</v>
      </c>
      <c r="AF393" s="209">
        <f t="shared" ca="1" si="40"/>
        <v>254</v>
      </c>
      <c r="AG393" s="134">
        <f>(H393*'User Input'!$H$16)+(I393*'User Input'!$H$17)+(N393*'User Input'!$H$15)+(O393*'User Input'!$H$2)+(P393*'User Input'!$H$3)+(Q393*'User Input'!$H$4)+(K393*'User Input'!$H$5)+(L393*'User Input'!$H$6)+(J393*'User Input'!$H$7)+(T393*'User Input'!$H$8)+(S393*'User Input'!$H$9)+(M393*'User Input'!$H$10)+(X393*'User Input'!$H$11)+(V393*'User Input'!$H$13)+(U393*'User Input'!$H$12)+(R393*'User Input'!$H$14)</f>
        <v>273.54999999999995</v>
      </c>
      <c r="AH393">
        <f t="shared" si="35"/>
        <v>2.556542056074766</v>
      </c>
      <c r="AI393" s="209">
        <f t="shared" ca="1" si="41"/>
        <v>197</v>
      </c>
      <c r="AJ393" s="209">
        <f t="shared" ca="1" si="36"/>
        <v>33</v>
      </c>
      <c r="AK393" s="209">
        <f t="shared" ca="1" si="37"/>
        <v>232</v>
      </c>
      <c r="AL393" s="209">
        <f t="shared" ca="1" si="38"/>
        <v>134</v>
      </c>
    </row>
    <row r="394" spans="2:38" x14ac:dyDescent="0.2">
      <c r="B394" t="s">
        <v>511</v>
      </c>
      <c r="C394" t="s">
        <v>8</v>
      </c>
      <c r="D394" t="s">
        <v>89</v>
      </c>
      <c r="E394" t="s">
        <v>97</v>
      </c>
      <c r="F394" t="s">
        <v>998</v>
      </c>
      <c r="G394">
        <v>113</v>
      </c>
      <c r="H394">
        <v>434</v>
      </c>
      <c r="I394">
        <v>369</v>
      </c>
      <c r="J394">
        <v>45.2</v>
      </c>
      <c r="K394">
        <v>8.1999999999999993</v>
      </c>
      <c r="L394">
        <v>43.9</v>
      </c>
      <c r="M394">
        <v>3.4</v>
      </c>
      <c r="N394">
        <v>94.6</v>
      </c>
      <c r="O394">
        <v>66.8</v>
      </c>
      <c r="P394">
        <v>17.2</v>
      </c>
      <c r="Q394">
        <v>2.4</v>
      </c>
      <c r="R394">
        <v>141.19999999999999</v>
      </c>
      <c r="S394">
        <v>93.1</v>
      </c>
      <c r="T394">
        <v>51.1</v>
      </c>
      <c r="U394">
        <v>8.6</v>
      </c>
      <c r="V394">
        <v>3.2</v>
      </c>
      <c r="W394">
        <v>1.7</v>
      </c>
      <c r="X394">
        <v>1.6</v>
      </c>
      <c r="Y394">
        <v>0.25600000000000001</v>
      </c>
      <c r="Z394">
        <v>0.35699999999999998</v>
      </c>
      <c r="AA394">
        <v>0.38300000000000001</v>
      </c>
      <c r="AB394">
        <v>0.73899999999999999</v>
      </c>
      <c r="AE394" s="134">
        <f t="shared" si="39"/>
        <v>0.38300000000000001</v>
      </c>
      <c r="AF394" s="209">
        <f t="shared" ca="1" si="40"/>
        <v>372</v>
      </c>
      <c r="AG394" s="134">
        <f>(H394*'User Input'!$H$16)+(I394*'User Input'!$H$17)+(N394*'User Input'!$H$15)+(O394*'User Input'!$H$2)+(P394*'User Input'!$H$3)+(Q394*'User Input'!$H$4)+(K394*'User Input'!$H$5)+(L394*'User Input'!$H$6)+(J394*'User Input'!$H$7)+(T394*'User Input'!$H$8)+(S394*'User Input'!$H$9)+(M394*'User Input'!$H$10)+(X394*'User Input'!$H$11)+(V394*'User Input'!$H$13)+(U394*'User Input'!$H$12)+(R394*'User Input'!$H$14)</f>
        <v>240.05000000000004</v>
      </c>
      <c r="AH394">
        <f t="shared" si="35"/>
        <v>2.124336283185841</v>
      </c>
      <c r="AI394" s="209">
        <f t="shared" ca="1" si="41"/>
        <v>225</v>
      </c>
      <c r="AJ394" s="209">
        <f t="shared" ca="1" si="36"/>
        <v>24</v>
      </c>
      <c r="AK394" s="209">
        <f t="shared" ca="1" si="37"/>
        <v>350</v>
      </c>
      <c r="AL394" s="209">
        <f t="shared" ca="1" si="38"/>
        <v>178</v>
      </c>
    </row>
    <row r="395" spans="2:38" x14ac:dyDescent="0.2">
      <c r="B395" t="s">
        <v>180</v>
      </c>
      <c r="C395" t="s">
        <v>141</v>
      </c>
      <c r="D395" t="s">
        <v>89</v>
      </c>
      <c r="E395" t="s">
        <v>118</v>
      </c>
      <c r="F395" t="s">
        <v>118</v>
      </c>
      <c r="G395">
        <v>105</v>
      </c>
      <c r="H395">
        <v>432</v>
      </c>
      <c r="I395">
        <v>387</v>
      </c>
      <c r="J395">
        <v>49.7</v>
      </c>
      <c r="K395">
        <v>11.4</v>
      </c>
      <c r="L395">
        <v>40.1</v>
      </c>
      <c r="M395">
        <v>10.9</v>
      </c>
      <c r="N395">
        <v>95.2</v>
      </c>
      <c r="O395">
        <v>63.8</v>
      </c>
      <c r="P395">
        <v>18.899999999999999</v>
      </c>
      <c r="Q395">
        <v>1</v>
      </c>
      <c r="R395">
        <v>150.5</v>
      </c>
      <c r="S395">
        <v>63.1</v>
      </c>
      <c r="T395">
        <v>33</v>
      </c>
      <c r="U395">
        <v>5.7</v>
      </c>
      <c r="V395">
        <v>2.8</v>
      </c>
      <c r="W395">
        <v>3.5</v>
      </c>
      <c r="X395">
        <v>4.2</v>
      </c>
      <c r="Y395">
        <v>0.246</v>
      </c>
      <c r="Z395">
        <v>0.313</v>
      </c>
      <c r="AA395">
        <v>0.38900000000000001</v>
      </c>
      <c r="AB395">
        <v>0.70099999999999996</v>
      </c>
      <c r="AE395" s="134">
        <f t="shared" si="39"/>
        <v>0.38900000000000001</v>
      </c>
      <c r="AF395" s="209">
        <f t="shared" ca="1" si="40"/>
        <v>339</v>
      </c>
      <c r="AG395" s="134">
        <f>(H395*'User Input'!$H$16)+(I395*'User Input'!$H$17)+(N395*'User Input'!$H$15)+(O395*'User Input'!$H$2)+(P395*'User Input'!$H$3)+(Q395*'User Input'!$H$4)+(K395*'User Input'!$H$5)+(L395*'User Input'!$H$6)+(J395*'User Input'!$H$7)+(T395*'User Input'!$H$8)+(S395*'User Input'!$H$9)+(M395*'User Input'!$H$10)+(X395*'User Input'!$H$11)+(V395*'User Input'!$H$13)+(U395*'User Input'!$H$12)+(R395*'User Input'!$H$14)</f>
        <v>259.05</v>
      </c>
      <c r="AH395">
        <f t="shared" si="35"/>
        <v>2.4671428571428571</v>
      </c>
      <c r="AI395" s="209">
        <f t="shared" ca="1" si="41"/>
        <v>207</v>
      </c>
      <c r="AJ395" s="209">
        <f t="shared" ca="1" si="36"/>
        <v>276</v>
      </c>
      <c r="AK395" s="209">
        <f t="shared" ca="1" si="37"/>
        <v>317</v>
      </c>
      <c r="AL395" s="209">
        <f t="shared" ca="1" si="38"/>
        <v>304</v>
      </c>
    </row>
    <row r="396" spans="2:38" x14ac:dyDescent="0.2">
      <c r="B396" t="s">
        <v>2553</v>
      </c>
      <c r="C396" t="s">
        <v>2</v>
      </c>
      <c r="D396" t="s">
        <v>89</v>
      </c>
      <c r="E396" t="s">
        <v>6</v>
      </c>
      <c r="F396" t="s">
        <v>1033</v>
      </c>
      <c r="G396">
        <v>113</v>
      </c>
      <c r="H396">
        <v>430</v>
      </c>
      <c r="I396">
        <v>371</v>
      </c>
      <c r="J396">
        <v>45</v>
      </c>
      <c r="K396">
        <v>5.5</v>
      </c>
      <c r="L396">
        <v>40.200000000000003</v>
      </c>
      <c r="M396">
        <v>2.9</v>
      </c>
      <c r="N396">
        <v>100.1</v>
      </c>
      <c r="O396">
        <v>76.099999999999994</v>
      </c>
      <c r="P396">
        <v>16.600000000000001</v>
      </c>
      <c r="Q396">
        <v>1.9</v>
      </c>
      <c r="R396">
        <v>137.1</v>
      </c>
      <c r="S396">
        <v>86.1</v>
      </c>
      <c r="T396">
        <v>51.8</v>
      </c>
      <c r="U396">
        <v>2.6</v>
      </c>
      <c r="V396">
        <v>3.1</v>
      </c>
      <c r="W396">
        <v>1.9</v>
      </c>
      <c r="X396">
        <v>1.3</v>
      </c>
      <c r="Y396">
        <v>0.27</v>
      </c>
      <c r="Z396">
        <v>0.36099999999999999</v>
      </c>
      <c r="AA396">
        <v>0.37</v>
      </c>
      <c r="AB396">
        <v>0.73</v>
      </c>
      <c r="AE396" s="134">
        <f t="shared" si="39"/>
        <v>0.37</v>
      </c>
      <c r="AF396" s="209">
        <f t="shared" ca="1" si="40"/>
        <v>441</v>
      </c>
      <c r="AG396" s="134">
        <f>(H396*'User Input'!$H$16)+(I396*'User Input'!$H$17)+(N396*'User Input'!$H$15)+(O396*'User Input'!$H$2)+(P396*'User Input'!$H$3)+(Q396*'User Input'!$H$4)+(K396*'User Input'!$H$5)+(L396*'User Input'!$H$6)+(J396*'User Input'!$H$7)+(T396*'User Input'!$H$8)+(S396*'User Input'!$H$9)+(M396*'User Input'!$H$10)+(X396*'User Input'!$H$11)+(V396*'User Input'!$H$13)+(U396*'User Input'!$H$12)+(R396*'User Input'!$H$14)</f>
        <v>235.45</v>
      </c>
      <c r="AH396">
        <f t="shared" si="35"/>
        <v>2.0836283185840707</v>
      </c>
      <c r="AI396" s="209">
        <f t="shared" ca="1" si="41"/>
        <v>226</v>
      </c>
      <c r="AJ396" s="209">
        <f t="shared" ca="1" si="36"/>
        <v>17</v>
      </c>
      <c r="AK396" s="209">
        <f t="shared" ca="1" si="37"/>
        <v>418</v>
      </c>
      <c r="AL396" s="209">
        <f t="shared" ca="1" si="38"/>
        <v>206</v>
      </c>
    </row>
    <row r="397" spans="2:38" x14ac:dyDescent="0.2">
      <c r="B397" t="s">
        <v>312</v>
      </c>
      <c r="C397" t="s">
        <v>134</v>
      </c>
      <c r="D397" t="s">
        <v>683</v>
      </c>
      <c r="E397" t="s">
        <v>114</v>
      </c>
      <c r="F397" t="s">
        <v>114</v>
      </c>
      <c r="G397">
        <v>109</v>
      </c>
      <c r="H397">
        <v>428</v>
      </c>
      <c r="I397">
        <v>382</v>
      </c>
      <c r="J397">
        <v>51.4</v>
      </c>
      <c r="K397">
        <v>13.8</v>
      </c>
      <c r="L397">
        <v>53.9</v>
      </c>
      <c r="M397">
        <v>5.3</v>
      </c>
      <c r="N397">
        <v>100.9</v>
      </c>
      <c r="O397">
        <v>66.7</v>
      </c>
      <c r="P397">
        <v>18.3</v>
      </c>
      <c r="Q397">
        <v>2.1</v>
      </c>
      <c r="R397">
        <v>164.9</v>
      </c>
      <c r="S397">
        <v>65.8</v>
      </c>
      <c r="T397">
        <v>39.4</v>
      </c>
      <c r="U397">
        <v>1.4</v>
      </c>
      <c r="V397">
        <v>3.3</v>
      </c>
      <c r="W397">
        <v>2.4</v>
      </c>
      <c r="X397">
        <v>2.1</v>
      </c>
      <c r="Y397">
        <v>0.26400000000000001</v>
      </c>
      <c r="Z397">
        <v>0.33300000000000002</v>
      </c>
      <c r="AA397">
        <v>0.432</v>
      </c>
      <c r="AB397">
        <v>0.76500000000000001</v>
      </c>
      <c r="AE397" s="134">
        <f t="shared" si="39"/>
        <v>0.432</v>
      </c>
      <c r="AF397" s="209">
        <f t="shared" ca="1" si="40"/>
        <v>155</v>
      </c>
      <c r="AG397" s="134">
        <f>(H397*'User Input'!$H$16)+(I397*'User Input'!$H$17)+(N397*'User Input'!$H$15)+(O397*'User Input'!$H$2)+(P397*'User Input'!$H$3)+(Q397*'User Input'!$H$4)+(K397*'User Input'!$H$5)+(L397*'User Input'!$H$6)+(J397*'User Input'!$H$7)+(T397*'User Input'!$H$8)+(S397*'User Input'!$H$9)+(M397*'User Input'!$H$10)+(X397*'User Input'!$H$11)+(V397*'User Input'!$H$13)+(U397*'User Input'!$H$12)+(R397*'User Input'!$H$14)</f>
        <v>285.10000000000002</v>
      </c>
      <c r="AH397">
        <f t="shared" si="35"/>
        <v>2.6155963302752294</v>
      </c>
      <c r="AI397" s="209">
        <f t="shared" ca="1" si="41"/>
        <v>190</v>
      </c>
      <c r="AJ397" s="209">
        <f t="shared" ca="1" si="36"/>
        <v>98</v>
      </c>
      <c r="AK397" s="209">
        <f t="shared" ca="1" si="37"/>
        <v>136</v>
      </c>
      <c r="AL397" s="209">
        <f t="shared" ca="1" si="38"/>
        <v>112</v>
      </c>
    </row>
    <row r="398" spans="2:38" x14ac:dyDescent="0.2">
      <c r="B398" t="s">
        <v>2237</v>
      </c>
      <c r="C398" t="s">
        <v>123</v>
      </c>
      <c r="D398" t="s">
        <v>683</v>
      </c>
      <c r="E398" t="s">
        <v>6</v>
      </c>
      <c r="F398" t="s">
        <v>6</v>
      </c>
      <c r="G398">
        <v>105</v>
      </c>
      <c r="H398">
        <v>426</v>
      </c>
      <c r="I398">
        <v>372</v>
      </c>
      <c r="J398">
        <v>61.9</v>
      </c>
      <c r="K398">
        <v>23.7</v>
      </c>
      <c r="L398">
        <v>69.7</v>
      </c>
      <c r="M398">
        <v>8.9</v>
      </c>
      <c r="N398">
        <v>103.2</v>
      </c>
      <c r="O398">
        <v>57.8</v>
      </c>
      <c r="P398">
        <v>20.100000000000001</v>
      </c>
      <c r="Q398">
        <v>1.7</v>
      </c>
      <c r="R398">
        <v>197.8</v>
      </c>
      <c r="S398">
        <v>111.6</v>
      </c>
      <c r="T398">
        <v>45.5</v>
      </c>
      <c r="U398">
        <v>3.5</v>
      </c>
      <c r="V398">
        <v>3.1</v>
      </c>
      <c r="W398">
        <v>1.1000000000000001</v>
      </c>
      <c r="X398">
        <v>3.8</v>
      </c>
      <c r="Y398">
        <v>0.27700000000000002</v>
      </c>
      <c r="Z398">
        <v>0.35799999999999998</v>
      </c>
      <c r="AA398">
        <v>0.53100000000000003</v>
      </c>
      <c r="AB398">
        <v>0.88900000000000001</v>
      </c>
      <c r="AE398" s="134">
        <f t="shared" si="39"/>
        <v>0.53100000000000003</v>
      </c>
      <c r="AF398" s="209">
        <f t="shared" ca="1" si="40"/>
        <v>7</v>
      </c>
      <c r="AG398" s="134">
        <f>(H398*'User Input'!$H$16)+(I398*'User Input'!$H$17)+(N398*'User Input'!$H$15)+(O398*'User Input'!$H$2)+(P398*'User Input'!$H$3)+(Q398*'User Input'!$H$4)+(K398*'User Input'!$H$5)+(L398*'User Input'!$H$6)+(J398*'User Input'!$H$7)+(T398*'User Input'!$H$8)+(S398*'User Input'!$H$9)+(M398*'User Input'!$H$10)+(X398*'User Input'!$H$11)+(V398*'User Input'!$H$13)+(U398*'User Input'!$H$12)+(R398*'User Input'!$H$14)</f>
        <v>333.19999999999993</v>
      </c>
      <c r="AH398">
        <f t="shared" ref="AH398:AH402" si="42">AG398/G398</f>
        <v>3.1733333333333329</v>
      </c>
      <c r="AI398" s="209">
        <f t="shared" ca="1" si="41"/>
        <v>139</v>
      </c>
      <c r="AJ398" s="209">
        <f t="shared" ca="1" si="36"/>
        <v>21</v>
      </c>
      <c r="AK398" s="209">
        <f t="shared" ca="1" si="37"/>
        <v>4</v>
      </c>
      <c r="AL398" s="209">
        <f t="shared" ca="1" si="38"/>
        <v>5</v>
      </c>
    </row>
    <row r="399" spans="2:38" x14ac:dyDescent="0.2">
      <c r="B399" t="s">
        <v>2634</v>
      </c>
      <c r="C399" t="s">
        <v>810</v>
      </c>
      <c r="D399" t="s">
        <v>683</v>
      </c>
      <c r="E399" t="s">
        <v>114</v>
      </c>
      <c r="F399" t="s">
        <v>114</v>
      </c>
      <c r="G399">
        <v>113</v>
      </c>
      <c r="H399">
        <v>425</v>
      </c>
      <c r="I399">
        <v>385</v>
      </c>
      <c r="J399">
        <v>50.4</v>
      </c>
      <c r="K399">
        <v>21.7</v>
      </c>
      <c r="L399">
        <v>59.4</v>
      </c>
      <c r="M399">
        <v>3</v>
      </c>
      <c r="N399">
        <v>89.6</v>
      </c>
      <c r="O399">
        <v>51.2</v>
      </c>
      <c r="P399">
        <v>14.4</v>
      </c>
      <c r="Q399">
        <v>2.2000000000000002</v>
      </c>
      <c r="R399">
        <v>173.7</v>
      </c>
      <c r="S399">
        <v>133.30000000000001</v>
      </c>
      <c r="T399">
        <v>33.4</v>
      </c>
      <c r="U399">
        <v>2.6</v>
      </c>
      <c r="V399">
        <v>3.1</v>
      </c>
      <c r="W399">
        <v>1.1000000000000001</v>
      </c>
      <c r="X399">
        <v>1.4</v>
      </c>
      <c r="Y399">
        <v>0.23300000000000001</v>
      </c>
      <c r="Z399">
        <v>0.29599999999999999</v>
      </c>
      <c r="AA399">
        <v>0.45100000000000001</v>
      </c>
      <c r="AB399">
        <v>0.748</v>
      </c>
      <c r="AE399" s="134">
        <f t="shared" si="39"/>
        <v>0.45100000000000001</v>
      </c>
      <c r="AF399" s="209">
        <f t="shared" ca="1" si="40"/>
        <v>95</v>
      </c>
      <c r="AG399" s="134">
        <f>(H399*'User Input'!$H$16)+(I399*'User Input'!$H$17)+(N399*'User Input'!$H$15)+(O399*'User Input'!$H$2)+(P399*'User Input'!$H$3)+(Q399*'User Input'!$H$4)+(K399*'User Input'!$H$5)+(L399*'User Input'!$H$6)+(J399*'User Input'!$H$7)+(T399*'User Input'!$H$8)+(S399*'User Input'!$H$9)+(M399*'User Input'!$H$10)+(X399*'User Input'!$H$11)+(V399*'User Input'!$H$13)+(U399*'User Input'!$H$12)+(R399*'User Input'!$H$14)</f>
        <v>254.54999999999995</v>
      </c>
      <c r="AH399">
        <f t="shared" si="42"/>
        <v>2.2526548672566369</v>
      </c>
      <c r="AI399" s="209">
        <f t="shared" ca="1" si="41"/>
        <v>211</v>
      </c>
      <c r="AJ399" s="209">
        <f t="shared" ca="1" si="36"/>
        <v>437</v>
      </c>
      <c r="AK399" s="209">
        <f t="shared" ca="1" si="37"/>
        <v>77</v>
      </c>
      <c r="AL399" s="209">
        <f t="shared" ca="1" si="38"/>
        <v>152</v>
      </c>
    </row>
    <row r="400" spans="2:38" x14ac:dyDescent="0.2">
      <c r="B400" t="s">
        <v>908</v>
      </c>
      <c r="C400" t="s">
        <v>117</v>
      </c>
      <c r="D400" t="s">
        <v>683</v>
      </c>
      <c r="E400" t="s">
        <v>97</v>
      </c>
      <c r="F400" t="s">
        <v>97</v>
      </c>
      <c r="G400">
        <v>117</v>
      </c>
      <c r="H400">
        <v>424</v>
      </c>
      <c r="I400">
        <v>370</v>
      </c>
      <c r="J400">
        <v>42.1</v>
      </c>
      <c r="K400">
        <v>7.4</v>
      </c>
      <c r="L400">
        <v>40.200000000000003</v>
      </c>
      <c r="M400">
        <v>1.9</v>
      </c>
      <c r="N400">
        <v>92.1</v>
      </c>
      <c r="O400">
        <v>67.900000000000006</v>
      </c>
      <c r="P400">
        <v>15.9</v>
      </c>
      <c r="Q400">
        <v>0.9</v>
      </c>
      <c r="R400">
        <v>132</v>
      </c>
      <c r="S400">
        <v>76.400000000000006</v>
      </c>
      <c r="T400">
        <v>44.6</v>
      </c>
      <c r="U400">
        <v>3.1</v>
      </c>
      <c r="V400">
        <v>3.3</v>
      </c>
      <c r="W400">
        <v>2.9</v>
      </c>
      <c r="X400">
        <v>0.9</v>
      </c>
      <c r="Y400">
        <v>0.249</v>
      </c>
      <c r="Z400">
        <v>0.33200000000000002</v>
      </c>
      <c r="AA400">
        <v>0.35599999999999998</v>
      </c>
      <c r="AB400">
        <v>0.68799999999999994</v>
      </c>
      <c r="AE400" s="134">
        <f t="shared" si="39"/>
        <v>0.35599999999999998</v>
      </c>
      <c r="AF400" s="209">
        <f t="shared" ca="1" si="40"/>
        <v>502</v>
      </c>
      <c r="AG400" s="134">
        <f>(H400*'User Input'!$H$16)+(I400*'User Input'!$H$17)+(N400*'User Input'!$H$15)+(O400*'User Input'!$H$2)+(P400*'User Input'!$H$3)+(Q400*'User Input'!$H$4)+(K400*'User Input'!$H$5)+(L400*'User Input'!$H$6)+(J400*'User Input'!$H$7)+(T400*'User Input'!$H$8)+(S400*'User Input'!$H$9)+(M400*'User Input'!$H$10)+(X400*'User Input'!$H$11)+(V400*'User Input'!$H$13)+(U400*'User Input'!$H$12)+(R400*'User Input'!$H$14)</f>
        <v>223.6</v>
      </c>
      <c r="AH400">
        <f t="shared" si="42"/>
        <v>1.911111111111111</v>
      </c>
      <c r="AI400" s="209">
        <f t="shared" ca="1" si="41"/>
        <v>237</v>
      </c>
      <c r="AJ400" s="209">
        <f t="shared" ca="1" si="36"/>
        <v>111</v>
      </c>
      <c r="AK400" s="209">
        <f t="shared" ca="1" si="37"/>
        <v>479</v>
      </c>
      <c r="AL400" s="209">
        <f t="shared" ca="1" si="38"/>
        <v>349</v>
      </c>
    </row>
    <row r="401" spans="2:38" x14ac:dyDescent="0.2">
      <c r="B401" t="s">
        <v>1508</v>
      </c>
      <c r="C401" t="s">
        <v>122</v>
      </c>
      <c r="D401" t="s">
        <v>106</v>
      </c>
      <c r="E401" t="s">
        <v>97</v>
      </c>
      <c r="F401" t="s">
        <v>998</v>
      </c>
      <c r="G401">
        <v>116</v>
      </c>
      <c r="H401">
        <v>420</v>
      </c>
      <c r="I401">
        <v>371</v>
      </c>
      <c r="J401">
        <v>40.1</v>
      </c>
      <c r="K401">
        <v>8.1</v>
      </c>
      <c r="L401">
        <v>42.3</v>
      </c>
      <c r="M401">
        <v>2.5</v>
      </c>
      <c r="N401">
        <v>91.4</v>
      </c>
      <c r="O401">
        <v>62.6</v>
      </c>
      <c r="P401">
        <v>18.8</v>
      </c>
      <c r="Q401">
        <v>1.9</v>
      </c>
      <c r="R401">
        <v>138.30000000000001</v>
      </c>
      <c r="S401">
        <v>75</v>
      </c>
      <c r="T401">
        <v>40.4</v>
      </c>
      <c r="U401">
        <v>2.8</v>
      </c>
      <c r="V401">
        <v>3.3</v>
      </c>
      <c r="W401">
        <v>3.1</v>
      </c>
      <c r="X401">
        <v>1.2</v>
      </c>
      <c r="Y401">
        <v>0.246</v>
      </c>
      <c r="Z401">
        <v>0.32300000000000001</v>
      </c>
      <c r="AA401">
        <v>0.373</v>
      </c>
      <c r="AB401">
        <v>0.69499999999999995</v>
      </c>
      <c r="AE401" s="134">
        <f t="shared" si="39"/>
        <v>0.373</v>
      </c>
      <c r="AF401" s="209">
        <f t="shared" ca="1" si="40"/>
        <v>422</v>
      </c>
      <c r="AG401" s="134">
        <f>(H401*'User Input'!$H$16)+(I401*'User Input'!$H$17)+(N401*'User Input'!$H$15)+(O401*'User Input'!$H$2)+(P401*'User Input'!$H$3)+(Q401*'User Input'!$H$4)+(K401*'User Input'!$H$5)+(L401*'User Input'!$H$6)+(J401*'User Input'!$H$7)+(T401*'User Input'!$H$8)+(S401*'User Input'!$H$9)+(M401*'User Input'!$H$10)+(X401*'User Input'!$H$11)+(V401*'User Input'!$H$13)+(U401*'User Input'!$H$12)+(R401*'User Input'!$H$14)</f>
        <v>227.40000000000003</v>
      </c>
      <c r="AH401">
        <f t="shared" si="42"/>
        <v>1.9603448275862072</v>
      </c>
      <c r="AI401" s="209">
        <f t="shared" ca="1" si="41"/>
        <v>233</v>
      </c>
      <c r="AJ401" s="209">
        <f t="shared" ca="1" si="36"/>
        <v>174</v>
      </c>
      <c r="AK401" s="209">
        <f t="shared" ca="1" si="37"/>
        <v>399</v>
      </c>
      <c r="AL401" s="209">
        <f t="shared" ca="1" si="38"/>
        <v>328</v>
      </c>
    </row>
    <row r="402" spans="2:38" x14ac:dyDescent="0.2">
      <c r="B402" t="s">
        <v>461</v>
      </c>
      <c r="C402" t="s">
        <v>123</v>
      </c>
      <c r="D402" t="s">
        <v>683</v>
      </c>
      <c r="E402" t="s">
        <v>112</v>
      </c>
      <c r="F402" t="s">
        <v>112</v>
      </c>
      <c r="G402">
        <v>106</v>
      </c>
      <c r="H402">
        <v>419</v>
      </c>
      <c r="I402">
        <v>363</v>
      </c>
      <c r="J402">
        <v>54</v>
      </c>
      <c r="K402">
        <v>19.2</v>
      </c>
      <c r="L402">
        <v>58.4</v>
      </c>
      <c r="M402">
        <v>1.5</v>
      </c>
      <c r="N402">
        <v>90.3</v>
      </c>
      <c r="O402">
        <v>55</v>
      </c>
      <c r="P402">
        <v>15.3</v>
      </c>
      <c r="Q402">
        <v>0.9</v>
      </c>
      <c r="R402">
        <v>164.9</v>
      </c>
      <c r="S402">
        <v>99.8</v>
      </c>
      <c r="T402">
        <v>49.9</v>
      </c>
      <c r="U402">
        <v>2.1</v>
      </c>
      <c r="V402">
        <v>3.1</v>
      </c>
      <c r="W402">
        <v>1.4</v>
      </c>
      <c r="X402">
        <v>0.6</v>
      </c>
      <c r="Y402">
        <v>0.249</v>
      </c>
      <c r="Z402">
        <v>0.34</v>
      </c>
      <c r="AA402">
        <v>0.45500000000000002</v>
      </c>
      <c r="AB402">
        <v>0.79500000000000004</v>
      </c>
      <c r="AE402" s="134">
        <f t="shared" si="39"/>
        <v>0.45500000000000002</v>
      </c>
      <c r="AF402" s="209">
        <f t="shared" ca="1" si="40"/>
        <v>87</v>
      </c>
      <c r="AG402" s="134">
        <f>(H402*'User Input'!$H$16)+(I402*'User Input'!$H$17)+(N402*'User Input'!$H$15)+(O402*'User Input'!$H$2)+(P402*'User Input'!$H$3)+(Q402*'User Input'!$H$4)+(K402*'User Input'!$H$5)+(L402*'User Input'!$H$6)+(J402*'User Input'!$H$7)+(T402*'User Input'!$H$8)+(S402*'User Input'!$H$9)+(M402*'User Input'!$H$10)+(X402*'User Input'!$H$11)+(V402*'User Input'!$H$13)+(U402*'User Input'!$H$12)+(R402*'User Input'!$H$14)</f>
        <v>279.89999999999998</v>
      </c>
      <c r="AH402">
        <f t="shared" si="42"/>
        <v>2.6405660377358489</v>
      </c>
      <c r="AI402" s="209">
        <f t="shared" ca="1" si="41"/>
        <v>191</v>
      </c>
      <c r="AJ402" s="209">
        <f t="shared" ca="1" si="36"/>
        <v>67</v>
      </c>
      <c r="AK402" s="209">
        <f t="shared" ca="1" si="37"/>
        <v>70</v>
      </c>
      <c r="AL402" s="209">
        <f t="shared" ca="1" si="38"/>
        <v>53</v>
      </c>
    </row>
    <row r="403" spans="2:38" x14ac:dyDescent="0.2">
      <c r="B403" t="s">
        <v>873</v>
      </c>
      <c r="C403" t="s">
        <v>138</v>
      </c>
      <c r="D403" t="s">
        <v>89</v>
      </c>
      <c r="E403" t="s">
        <v>97</v>
      </c>
      <c r="F403" t="s">
        <v>97</v>
      </c>
      <c r="G403">
        <v>117</v>
      </c>
      <c r="H403">
        <v>418</v>
      </c>
      <c r="I403">
        <v>384</v>
      </c>
      <c r="J403">
        <v>35.799999999999997</v>
      </c>
      <c r="K403">
        <v>10.4</v>
      </c>
      <c r="L403">
        <v>41.9</v>
      </c>
      <c r="M403">
        <v>2.2999999999999998</v>
      </c>
      <c r="N403">
        <v>90.9</v>
      </c>
      <c r="O403">
        <v>60.6</v>
      </c>
      <c r="P403">
        <v>17.899999999999999</v>
      </c>
      <c r="Q403">
        <v>2</v>
      </c>
      <c r="R403">
        <v>144</v>
      </c>
      <c r="S403">
        <v>133.30000000000001</v>
      </c>
      <c r="T403">
        <v>20.100000000000001</v>
      </c>
      <c r="U403">
        <v>8.1</v>
      </c>
      <c r="V403">
        <v>3.1</v>
      </c>
      <c r="W403">
        <v>2.5</v>
      </c>
      <c r="X403">
        <v>1</v>
      </c>
      <c r="Y403">
        <v>0.23699999999999999</v>
      </c>
      <c r="Z403">
        <v>0.28699999999999998</v>
      </c>
      <c r="AA403">
        <v>0.375</v>
      </c>
      <c r="AB403">
        <v>0.66100000000000003</v>
      </c>
      <c r="AE403" s="134">
        <f t="shared" si="39"/>
        <v>0.375</v>
      </c>
      <c r="AF403" s="209">
        <f t="shared" ca="1" si="40"/>
        <v>415</v>
      </c>
      <c r="AG403" s="134">
        <f>(H403*'User Input'!$H$16)+(I403*'User Input'!$H$17)+(N403*'User Input'!$H$15)+(O403*'User Input'!$H$2)+(P403*'User Input'!$H$3)+(Q403*'User Input'!$H$4)+(K403*'User Input'!$H$5)+(L403*'User Input'!$H$6)+(J403*'User Input'!$H$7)+(T403*'User Input'!$H$8)+(S403*'User Input'!$H$9)+(M403*'User Input'!$H$10)+(X403*'User Input'!$H$11)+(V403*'User Input'!$H$13)+(U403*'User Input'!$H$12)+(R403*'User Input'!$H$14)</f>
        <v>178.74999999999997</v>
      </c>
      <c r="AH403">
        <f t="shared" ref="AH403:AH466" si="43">AG403/G403</f>
        <v>1.5277777777777775</v>
      </c>
      <c r="AI403" s="209">
        <f t="shared" ca="1" si="41"/>
        <v>272</v>
      </c>
      <c r="AJ403" s="209">
        <f t="shared" ca="1" si="36"/>
        <v>506</v>
      </c>
      <c r="AK403" s="209">
        <f t="shared" ca="1" si="37"/>
        <v>392</v>
      </c>
      <c r="AL403" s="209">
        <f t="shared" ca="1" si="38"/>
        <v>465</v>
      </c>
    </row>
    <row r="404" spans="2:38" x14ac:dyDescent="0.2">
      <c r="B404" t="s">
        <v>156</v>
      </c>
      <c r="C404" t="s">
        <v>123</v>
      </c>
      <c r="D404" t="s">
        <v>89</v>
      </c>
      <c r="E404" t="s">
        <v>112</v>
      </c>
      <c r="F404" t="s">
        <v>112</v>
      </c>
      <c r="G404">
        <v>103</v>
      </c>
      <c r="H404">
        <v>413</v>
      </c>
      <c r="I404">
        <v>381</v>
      </c>
      <c r="J404">
        <v>47.2</v>
      </c>
      <c r="K404">
        <v>16.5</v>
      </c>
      <c r="L404">
        <v>55.8</v>
      </c>
      <c r="M404">
        <v>1.2</v>
      </c>
      <c r="N404">
        <v>94.9</v>
      </c>
      <c r="O404">
        <v>62.7</v>
      </c>
      <c r="P404">
        <v>15.4</v>
      </c>
      <c r="Q404">
        <v>0.4</v>
      </c>
      <c r="R404">
        <v>160.6</v>
      </c>
      <c r="S404">
        <v>61.5</v>
      </c>
      <c r="T404">
        <v>25.9</v>
      </c>
      <c r="U404">
        <v>2.5</v>
      </c>
      <c r="V404">
        <v>3.1</v>
      </c>
      <c r="W404">
        <v>1.2</v>
      </c>
      <c r="X404">
        <v>0.5</v>
      </c>
      <c r="Y404">
        <v>0.249</v>
      </c>
      <c r="Z404">
        <v>0.29899999999999999</v>
      </c>
      <c r="AA404">
        <v>0.42199999999999999</v>
      </c>
      <c r="AB404">
        <v>0.72099999999999997</v>
      </c>
      <c r="AE404" s="134">
        <f t="shared" si="39"/>
        <v>0.42199999999999999</v>
      </c>
      <c r="AF404" s="209">
        <f t="shared" ca="1" si="40"/>
        <v>187</v>
      </c>
      <c r="AG404" s="134">
        <f>(H404*'User Input'!$H$16)+(I404*'User Input'!$H$17)+(N404*'User Input'!$H$15)+(O404*'User Input'!$H$2)+(P404*'User Input'!$H$3)+(Q404*'User Input'!$H$4)+(K404*'User Input'!$H$5)+(L404*'User Input'!$H$6)+(J404*'User Input'!$H$7)+(T404*'User Input'!$H$8)+(S404*'User Input'!$H$9)+(M404*'User Input'!$H$10)+(X404*'User Input'!$H$11)+(V404*'User Input'!$H$13)+(U404*'User Input'!$H$12)+(R404*'User Input'!$H$14)</f>
        <v>260.74999999999994</v>
      </c>
      <c r="AH404">
        <f t="shared" si="43"/>
        <v>2.5315533980582519</v>
      </c>
      <c r="AI404" s="209">
        <f t="shared" ca="1" si="41"/>
        <v>204</v>
      </c>
      <c r="AJ404" s="209">
        <f t="shared" ca="1" si="36"/>
        <v>411</v>
      </c>
      <c r="AK404" s="209">
        <f t="shared" ca="1" si="37"/>
        <v>168</v>
      </c>
      <c r="AL404" s="209">
        <f t="shared" ca="1" si="38"/>
        <v>233</v>
      </c>
    </row>
    <row r="405" spans="2:38" x14ac:dyDescent="0.2">
      <c r="B405" t="s">
        <v>3445</v>
      </c>
      <c r="C405" t="s">
        <v>2</v>
      </c>
      <c r="D405" t="s">
        <v>683</v>
      </c>
      <c r="E405" t="s">
        <v>6</v>
      </c>
      <c r="F405" t="s">
        <v>6</v>
      </c>
      <c r="G405">
        <v>106</v>
      </c>
      <c r="H405">
        <v>411</v>
      </c>
      <c r="I405">
        <v>356</v>
      </c>
      <c r="J405">
        <v>47.7</v>
      </c>
      <c r="K405">
        <v>14.2</v>
      </c>
      <c r="L405">
        <v>50.6</v>
      </c>
      <c r="M405">
        <v>2.6</v>
      </c>
      <c r="N405">
        <v>85.8</v>
      </c>
      <c r="O405">
        <v>52.2</v>
      </c>
      <c r="P405">
        <v>18.399999999999999</v>
      </c>
      <c r="Q405">
        <v>1</v>
      </c>
      <c r="R405">
        <v>148.9</v>
      </c>
      <c r="S405">
        <v>105.2</v>
      </c>
      <c r="T405">
        <v>48</v>
      </c>
      <c r="U405">
        <v>3.4</v>
      </c>
      <c r="V405">
        <v>3</v>
      </c>
      <c r="W405">
        <v>1.2</v>
      </c>
      <c r="X405">
        <v>1.3</v>
      </c>
      <c r="Y405">
        <v>0.24099999999999999</v>
      </c>
      <c r="Z405">
        <v>0.33500000000000002</v>
      </c>
      <c r="AA405">
        <v>0.41899999999999998</v>
      </c>
      <c r="AB405">
        <v>0.754</v>
      </c>
      <c r="AE405" s="134">
        <f t="shared" si="39"/>
        <v>0.41899999999999998</v>
      </c>
      <c r="AF405" s="209">
        <f t="shared" ca="1" si="40"/>
        <v>197</v>
      </c>
      <c r="AG405" s="134">
        <f>(H405*'User Input'!$H$16)+(I405*'User Input'!$H$17)+(N405*'User Input'!$H$15)+(O405*'User Input'!$H$2)+(P405*'User Input'!$H$3)+(Q405*'User Input'!$H$4)+(K405*'User Input'!$H$5)+(L405*'User Input'!$H$6)+(J405*'User Input'!$H$7)+(T405*'User Input'!$H$8)+(S405*'User Input'!$H$9)+(M405*'User Input'!$H$10)+(X405*'User Input'!$H$11)+(V405*'User Input'!$H$13)+(U405*'User Input'!$H$12)+(R405*'User Input'!$H$14)</f>
        <v>246.4</v>
      </c>
      <c r="AH405">
        <f t="shared" si="43"/>
        <v>2.3245283018867924</v>
      </c>
      <c r="AI405" s="209">
        <f t="shared" ca="1" si="41"/>
        <v>220</v>
      </c>
      <c r="AJ405" s="209">
        <f t="shared" ca="1" si="36"/>
        <v>85</v>
      </c>
      <c r="AK405" s="209">
        <f t="shared" ca="1" si="37"/>
        <v>177</v>
      </c>
      <c r="AL405" s="209">
        <f t="shared" ca="1" si="38"/>
        <v>139</v>
      </c>
    </row>
    <row r="406" spans="2:38" x14ac:dyDescent="0.2">
      <c r="B406" t="s">
        <v>497</v>
      </c>
      <c r="C406" t="s">
        <v>122</v>
      </c>
      <c r="D406" t="s">
        <v>683</v>
      </c>
      <c r="E406" t="s">
        <v>114</v>
      </c>
      <c r="F406" t="s">
        <v>114</v>
      </c>
      <c r="G406">
        <v>105</v>
      </c>
      <c r="H406">
        <v>401</v>
      </c>
      <c r="I406">
        <v>358</v>
      </c>
      <c r="J406">
        <v>46.4</v>
      </c>
      <c r="K406">
        <v>16.7</v>
      </c>
      <c r="L406">
        <v>53</v>
      </c>
      <c r="M406">
        <v>3.6</v>
      </c>
      <c r="N406">
        <v>86</v>
      </c>
      <c r="O406">
        <v>50.7</v>
      </c>
      <c r="P406">
        <v>17.399999999999999</v>
      </c>
      <c r="Q406">
        <v>1.2</v>
      </c>
      <c r="R406">
        <v>155.9</v>
      </c>
      <c r="S406">
        <v>92.7</v>
      </c>
      <c r="T406">
        <v>31.4</v>
      </c>
      <c r="U406">
        <v>7.6</v>
      </c>
      <c r="V406">
        <v>2.9</v>
      </c>
      <c r="W406">
        <v>1.7</v>
      </c>
      <c r="X406">
        <v>1.6</v>
      </c>
      <c r="Y406">
        <v>0.24099999999999999</v>
      </c>
      <c r="Z406">
        <v>0.313</v>
      </c>
      <c r="AA406">
        <v>0.436</v>
      </c>
      <c r="AB406">
        <v>0.749</v>
      </c>
      <c r="AE406" s="134">
        <f t="shared" si="39"/>
        <v>0.436</v>
      </c>
      <c r="AF406" s="209">
        <f t="shared" ca="1" si="40"/>
        <v>139</v>
      </c>
      <c r="AG406" s="134">
        <f>(H406*'User Input'!$H$16)+(I406*'User Input'!$H$17)+(N406*'User Input'!$H$15)+(O406*'User Input'!$H$2)+(P406*'User Input'!$H$3)+(Q406*'User Input'!$H$4)+(K406*'User Input'!$H$5)+(L406*'User Input'!$H$6)+(J406*'User Input'!$H$7)+(T406*'User Input'!$H$8)+(S406*'User Input'!$H$9)+(M406*'User Input'!$H$10)+(X406*'User Input'!$H$11)+(V406*'User Input'!$H$13)+(U406*'User Input'!$H$12)+(R406*'User Input'!$H$14)</f>
        <v>245.95</v>
      </c>
      <c r="AH406">
        <f t="shared" si="43"/>
        <v>2.3423809523809522</v>
      </c>
      <c r="AI406" s="209">
        <f t="shared" ca="1" si="41"/>
        <v>221</v>
      </c>
      <c r="AJ406" s="209">
        <f t="shared" ca="1" si="36"/>
        <v>276</v>
      </c>
      <c r="AK406" s="209">
        <f t="shared" ca="1" si="37"/>
        <v>120</v>
      </c>
      <c r="AL406" s="209">
        <f t="shared" ca="1" si="38"/>
        <v>149</v>
      </c>
    </row>
    <row r="407" spans="2:38" x14ac:dyDescent="0.2">
      <c r="B407" t="s">
        <v>278</v>
      </c>
      <c r="C407" t="s">
        <v>718</v>
      </c>
      <c r="D407" t="s">
        <v>89</v>
      </c>
      <c r="E407" t="s">
        <v>97</v>
      </c>
      <c r="F407" t="s">
        <v>97</v>
      </c>
      <c r="G407">
        <v>106</v>
      </c>
      <c r="H407">
        <v>400</v>
      </c>
      <c r="I407">
        <v>368</v>
      </c>
      <c r="J407">
        <v>44.1</v>
      </c>
      <c r="K407">
        <v>15.8</v>
      </c>
      <c r="L407">
        <v>53.4</v>
      </c>
      <c r="M407">
        <v>0.6</v>
      </c>
      <c r="N407">
        <v>96</v>
      </c>
      <c r="O407">
        <v>62.9</v>
      </c>
      <c r="P407">
        <v>16.7</v>
      </c>
      <c r="Q407">
        <v>0.7</v>
      </c>
      <c r="R407">
        <v>161.30000000000001</v>
      </c>
      <c r="S407">
        <v>72.2</v>
      </c>
      <c r="T407">
        <v>26.5</v>
      </c>
      <c r="U407">
        <v>2.1</v>
      </c>
      <c r="V407">
        <v>2.9</v>
      </c>
      <c r="W407">
        <v>1</v>
      </c>
      <c r="X407">
        <v>0.3</v>
      </c>
      <c r="Y407">
        <v>0.26100000000000001</v>
      </c>
      <c r="Z407">
        <v>0.312</v>
      </c>
      <c r="AA407">
        <v>0.439</v>
      </c>
      <c r="AB407">
        <v>0.75</v>
      </c>
      <c r="AE407" s="134">
        <f t="shared" si="39"/>
        <v>0.439</v>
      </c>
      <c r="AF407" s="209">
        <f t="shared" ca="1" si="40"/>
        <v>130</v>
      </c>
      <c r="AG407" s="134">
        <f>(H407*'User Input'!$H$16)+(I407*'User Input'!$H$17)+(N407*'User Input'!$H$15)+(O407*'User Input'!$H$2)+(P407*'User Input'!$H$3)+(Q407*'User Input'!$H$4)+(K407*'User Input'!$H$5)+(L407*'User Input'!$H$6)+(J407*'User Input'!$H$7)+(T407*'User Input'!$H$8)+(S407*'User Input'!$H$9)+(M407*'User Input'!$H$10)+(X407*'User Input'!$H$11)+(V407*'User Input'!$H$13)+(U407*'User Input'!$H$12)+(R407*'User Input'!$H$14)</f>
        <v>250.4</v>
      </c>
      <c r="AH407">
        <f t="shared" si="43"/>
        <v>2.3622641509433961</v>
      </c>
      <c r="AI407" s="209">
        <f t="shared" ca="1" si="41"/>
        <v>216</v>
      </c>
      <c r="AJ407" s="209">
        <f t="shared" ca="1" si="36"/>
        <v>287</v>
      </c>
      <c r="AK407" s="209">
        <f t="shared" ca="1" si="37"/>
        <v>111</v>
      </c>
      <c r="AL407" s="209">
        <f t="shared" ca="1" si="38"/>
        <v>147</v>
      </c>
    </row>
    <row r="408" spans="2:38" x14ac:dyDescent="0.2">
      <c r="B408" t="s">
        <v>905</v>
      </c>
      <c r="C408" t="s">
        <v>2</v>
      </c>
      <c r="D408" t="s">
        <v>89</v>
      </c>
      <c r="E408" t="s">
        <v>97</v>
      </c>
      <c r="F408" t="s">
        <v>97</v>
      </c>
      <c r="G408">
        <v>108</v>
      </c>
      <c r="H408">
        <v>397</v>
      </c>
      <c r="I408">
        <v>355</v>
      </c>
      <c r="J408">
        <v>44.1</v>
      </c>
      <c r="K408">
        <v>18.3</v>
      </c>
      <c r="L408">
        <v>50.3</v>
      </c>
      <c r="M408">
        <v>0.9</v>
      </c>
      <c r="N408">
        <v>74.3</v>
      </c>
      <c r="O408">
        <v>40.299999999999997</v>
      </c>
      <c r="P408">
        <v>15.3</v>
      </c>
      <c r="Q408">
        <v>0.4</v>
      </c>
      <c r="R408">
        <v>145.4</v>
      </c>
      <c r="S408">
        <v>134.1</v>
      </c>
      <c r="T408">
        <v>30.8</v>
      </c>
      <c r="U408">
        <v>6.5</v>
      </c>
      <c r="V408">
        <v>3</v>
      </c>
      <c r="W408">
        <v>2.2000000000000002</v>
      </c>
      <c r="X408">
        <v>0.4</v>
      </c>
      <c r="Y408">
        <v>0.21</v>
      </c>
      <c r="Z408">
        <v>0.28199999999999997</v>
      </c>
      <c r="AA408">
        <v>0.41</v>
      </c>
      <c r="AB408">
        <v>0.69199999999999995</v>
      </c>
      <c r="AE408" s="134">
        <f t="shared" si="39"/>
        <v>0.41</v>
      </c>
      <c r="AF408" s="209">
        <f t="shared" ca="1" si="40"/>
        <v>224</v>
      </c>
      <c r="AG408" s="134">
        <f>(H408*'User Input'!$H$16)+(I408*'User Input'!$H$17)+(N408*'User Input'!$H$15)+(O408*'User Input'!$H$2)+(P408*'User Input'!$H$3)+(Q408*'User Input'!$H$4)+(K408*'User Input'!$H$5)+(L408*'User Input'!$H$6)+(J408*'User Input'!$H$7)+(T408*'User Input'!$H$8)+(S408*'User Input'!$H$9)+(M408*'User Input'!$H$10)+(X408*'User Input'!$H$11)+(V408*'User Input'!$H$13)+(U408*'User Input'!$H$12)+(R408*'User Input'!$H$14)</f>
        <v>204.85</v>
      </c>
      <c r="AH408">
        <f t="shared" si="43"/>
        <v>1.8967592592592593</v>
      </c>
      <c r="AI408" s="209">
        <f t="shared" ca="1" si="41"/>
        <v>249</v>
      </c>
      <c r="AJ408" s="209">
        <f t="shared" ca="1" si="36"/>
        <v>534</v>
      </c>
      <c r="AK408" s="209">
        <f t="shared" ca="1" si="37"/>
        <v>203</v>
      </c>
      <c r="AL408" s="209">
        <f t="shared" ca="1" si="38"/>
        <v>335</v>
      </c>
    </row>
    <row r="409" spans="2:38" x14ac:dyDescent="0.2">
      <c r="B409" t="s">
        <v>443</v>
      </c>
      <c r="C409" t="s">
        <v>2</v>
      </c>
      <c r="D409" t="s">
        <v>89</v>
      </c>
      <c r="E409" t="s">
        <v>116</v>
      </c>
      <c r="F409" t="s">
        <v>116</v>
      </c>
      <c r="G409">
        <v>102</v>
      </c>
      <c r="H409">
        <v>397</v>
      </c>
      <c r="I409">
        <v>358</v>
      </c>
      <c r="J409">
        <v>43.8</v>
      </c>
      <c r="K409">
        <v>6.1</v>
      </c>
      <c r="L409">
        <v>38.5</v>
      </c>
      <c r="M409">
        <v>7.5</v>
      </c>
      <c r="N409">
        <v>96.9</v>
      </c>
      <c r="O409">
        <v>72</v>
      </c>
      <c r="P409">
        <v>17.600000000000001</v>
      </c>
      <c r="Q409">
        <v>1.2</v>
      </c>
      <c r="R409">
        <v>135.19999999999999</v>
      </c>
      <c r="S409">
        <v>67.900000000000006</v>
      </c>
      <c r="T409">
        <v>29.7</v>
      </c>
      <c r="U409">
        <v>4.8</v>
      </c>
      <c r="V409">
        <v>2.9</v>
      </c>
      <c r="W409">
        <v>2</v>
      </c>
      <c r="X409">
        <v>3</v>
      </c>
      <c r="Y409">
        <v>0.27</v>
      </c>
      <c r="Z409">
        <v>0.33200000000000002</v>
      </c>
      <c r="AA409">
        <v>0.378</v>
      </c>
      <c r="AB409">
        <v>0.71</v>
      </c>
      <c r="AE409" s="134">
        <f t="shared" si="39"/>
        <v>0.378</v>
      </c>
      <c r="AF409" s="209">
        <f t="shared" ca="1" si="40"/>
        <v>394</v>
      </c>
      <c r="AG409" s="134">
        <f>(H409*'User Input'!$H$16)+(I409*'User Input'!$H$17)+(N409*'User Input'!$H$15)+(O409*'User Input'!$H$2)+(P409*'User Input'!$H$3)+(Q409*'User Input'!$H$4)+(K409*'User Input'!$H$5)+(L409*'User Input'!$H$6)+(J409*'User Input'!$H$7)+(T409*'User Input'!$H$8)+(S409*'User Input'!$H$9)+(M409*'User Input'!$H$10)+(X409*'User Input'!$H$11)+(V409*'User Input'!$H$13)+(U409*'User Input'!$H$12)+(R409*'User Input'!$H$14)</f>
        <v>225.25</v>
      </c>
      <c r="AH409">
        <f t="shared" si="43"/>
        <v>2.2083333333333335</v>
      </c>
      <c r="AI409" s="209">
        <f t="shared" ca="1" si="41"/>
        <v>235</v>
      </c>
      <c r="AJ409" s="209">
        <f t="shared" ca="1" si="36"/>
        <v>111</v>
      </c>
      <c r="AK409" s="209">
        <f t="shared" ca="1" si="37"/>
        <v>371</v>
      </c>
      <c r="AL409" s="209">
        <f t="shared" ca="1" si="38"/>
        <v>278</v>
      </c>
    </row>
    <row r="410" spans="2:38" x14ac:dyDescent="0.2">
      <c r="B410" t="s">
        <v>207</v>
      </c>
      <c r="C410" t="s">
        <v>122</v>
      </c>
      <c r="D410" t="s">
        <v>89</v>
      </c>
      <c r="E410" t="s">
        <v>114</v>
      </c>
      <c r="F410" t="s">
        <v>114</v>
      </c>
      <c r="G410">
        <v>116</v>
      </c>
      <c r="H410">
        <v>397</v>
      </c>
      <c r="I410">
        <v>364</v>
      </c>
      <c r="J410">
        <v>47.8</v>
      </c>
      <c r="K410">
        <v>17.7</v>
      </c>
      <c r="L410">
        <v>58.4</v>
      </c>
      <c r="M410">
        <v>0.7</v>
      </c>
      <c r="N410">
        <v>97.1</v>
      </c>
      <c r="O410">
        <v>58.2</v>
      </c>
      <c r="P410">
        <v>20.6</v>
      </c>
      <c r="Q410">
        <v>0.5</v>
      </c>
      <c r="R410">
        <v>171.8</v>
      </c>
      <c r="S410">
        <v>95.3</v>
      </c>
      <c r="T410">
        <v>27.7</v>
      </c>
      <c r="U410">
        <v>1.5</v>
      </c>
      <c r="V410">
        <v>3.1</v>
      </c>
      <c r="W410">
        <v>1.4</v>
      </c>
      <c r="X410">
        <v>0.3</v>
      </c>
      <c r="Y410">
        <v>0.26700000000000002</v>
      </c>
      <c r="Z410">
        <v>0.31900000000000001</v>
      </c>
      <c r="AA410">
        <v>0.47299999999999998</v>
      </c>
      <c r="AB410">
        <v>0.79100000000000004</v>
      </c>
      <c r="AE410" s="134">
        <f t="shared" si="39"/>
        <v>0.47299999999999998</v>
      </c>
      <c r="AF410" s="209">
        <f t="shared" ca="1" si="40"/>
        <v>52</v>
      </c>
      <c r="AG410" s="134">
        <f>(H410*'User Input'!$H$16)+(I410*'User Input'!$H$17)+(N410*'User Input'!$H$15)+(O410*'User Input'!$H$2)+(P410*'User Input'!$H$3)+(Q410*'User Input'!$H$4)+(K410*'User Input'!$H$5)+(L410*'User Input'!$H$6)+(J410*'User Input'!$H$7)+(T410*'User Input'!$H$8)+(S410*'User Input'!$H$9)+(M410*'User Input'!$H$10)+(X410*'User Input'!$H$11)+(V410*'User Input'!$H$13)+(U410*'User Input'!$H$12)+(R410*'User Input'!$H$14)</f>
        <v>259.04999999999995</v>
      </c>
      <c r="AH410">
        <f t="shared" si="43"/>
        <v>2.2331896551724135</v>
      </c>
      <c r="AI410" s="209">
        <f t="shared" ca="1" si="41"/>
        <v>208</v>
      </c>
      <c r="AJ410" s="209">
        <f t="shared" ca="1" si="36"/>
        <v>217</v>
      </c>
      <c r="AK410" s="209">
        <f t="shared" ca="1" si="37"/>
        <v>41</v>
      </c>
      <c r="AL410" s="209">
        <f t="shared" ca="1" si="38"/>
        <v>58</v>
      </c>
    </row>
    <row r="411" spans="2:38" x14ac:dyDescent="0.2">
      <c r="B411" t="s">
        <v>2605</v>
      </c>
      <c r="C411" t="s">
        <v>719</v>
      </c>
      <c r="D411" t="s">
        <v>89</v>
      </c>
      <c r="E411" t="s">
        <v>112</v>
      </c>
      <c r="F411" t="s">
        <v>112</v>
      </c>
      <c r="G411">
        <v>106</v>
      </c>
      <c r="H411">
        <v>395</v>
      </c>
      <c r="I411">
        <v>350</v>
      </c>
      <c r="J411">
        <v>49.9</v>
      </c>
      <c r="K411">
        <v>16.7</v>
      </c>
      <c r="L411">
        <v>53.4</v>
      </c>
      <c r="M411">
        <v>1.3</v>
      </c>
      <c r="N411">
        <v>91.9</v>
      </c>
      <c r="O411">
        <v>57.8</v>
      </c>
      <c r="P411">
        <v>16.399999999999999</v>
      </c>
      <c r="Q411">
        <v>1</v>
      </c>
      <c r="R411">
        <v>160.30000000000001</v>
      </c>
      <c r="S411">
        <v>89.6</v>
      </c>
      <c r="T411">
        <v>34.799999999999997</v>
      </c>
      <c r="U411">
        <v>5.0999999999999996</v>
      </c>
      <c r="V411">
        <v>3</v>
      </c>
      <c r="W411">
        <v>1.9</v>
      </c>
      <c r="X411">
        <v>0.6</v>
      </c>
      <c r="Y411">
        <v>0.26200000000000001</v>
      </c>
      <c r="Z411">
        <v>0.33500000000000002</v>
      </c>
      <c r="AA411">
        <v>0.45700000000000002</v>
      </c>
      <c r="AB411">
        <v>0.79200000000000004</v>
      </c>
      <c r="AE411" s="134">
        <f t="shared" si="39"/>
        <v>0.45700000000000002</v>
      </c>
      <c r="AF411" s="209">
        <f t="shared" ca="1" si="40"/>
        <v>83</v>
      </c>
      <c r="AG411" s="134">
        <f>(H411*'User Input'!$H$16)+(I411*'User Input'!$H$17)+(N411*'User Input'!$H$15)+(O411*'User Input'!$H$2)+(P411*'User Input'!$H$3)+(Q411*'User Input'!$H$4)+(K411*'User Input'!$H$5)+(L411*'User Input'!$H$6)+(J411*'User Input'!$H$7)+(T411*'User Input'!$H$8)+(S411*'User Input'!$H$9)+(M411*'User Input'!$H$10)+(X411*'User Input'!$H$11)+(V411*'User Input'!$H$13)+(U411*'User Input'!$H$12)+(R411*'User Input'!$H$14)</f>
        <v>255.70000000000002</v>
      </c>
      <c r="AH411">
        <f t="shared" si="43"/>
        <v>2.4122641509433964</v>
      </c>
      <c r="AI411" s="209">
        <f t="shared" ca="1" si="41"/>
        <v>210</v>
      </c>
      <c r="AJ411" s="209">
        <f t="shared" ca="1" si="36"/>
        <v>85</v>
      </c>
      <c r="AK411" s="209">
        <f t="shared" ca="1" si="37"/>
        <v>66</v>
      </c>
      <c r="AL411" s="209">
        <f t="shared" ca="1" si="38"/>
        <v>57</v>
      </c>
    </row>
    <row r="412" spans="2:38" x14ac:dyDescent="0.2">
      <c r="B412" t="s">
        <v>759</v>
      </c>
      <c r="C412" t="s">
        <v>133</v>
      </c>
      <c r="D412" t="s">
        <v>683</v>
      </c>
      <c r="E412" t="s">
        <v>114</v>
      </c>
      <c r="F412" t="s">
        <v>114</v>
      </c>
      <c r="G412">
        <v>109</v>
      </c>
      <c r="H412">
        <v>392</v>
      </c>
      <c r="I412">
        <v>350</v>
      </c>
      <c r="J412">
        <v>37.799999999999997</v>
      </c>
      <c r="K412">
        <v>8.8000000000000007</v>
      </c>
      <c r="L412">
        <v>37</v>
      </c>
      <c r="M412">
        <v>6.5</v>
      </c>
      <c r="N412">
        <v>74.599999999999994</v>
      </c>
      <c r="O412">
        <v>47.6</v>
      </c>
      <c r="P412">
        <v>13.8</v>
      </c>
      <c r="Q412">
        <v>4.5</v>
      </c>
      <c r="R412">
        <v>123.6</v>
      </c>
      <c r="S412">
        <v>135</v>
      </c>
      <c r="T412">
        <v>34.799999999999997</v>
      </c>
      <c r="U412">
        <v>2.4</v>
      </c>
      <c r="V412">
        <v>3</v>
      </c>
      <c r="W412">
        <v>2.6</v>
      </c>
      <c r="X412">
        <v>2.7</v>
      </c>
      <c r="Y412">
        <v>0.21299999999999999</v>
      </c>
      <c r="Z412">
        <v>0.28699999999999998</v>
      </c>
      <c r="AA412">
        <v>0.35399999999999998</v>
      </c>
      <c r="AB412">
        <v>0.64100000000000001</v>
      </c>
      <c r="AE412" s="134">
        <f t="shared" si="39"/>
        <v>0.35399999999999998</v>
      </c>
      <c r="AF412" s="209">
        <f t="shared" ca="1" si="40"/>
        <v>514</v>
      </c>
      <c r="AG412" s="134">
        <f>(H412*'User Input'!$H$16)+(I412*'User Input'!$H$17)+(N412*'User Input'!$H$15)+(O412*'User Input'!$H$2)+(P412*'User Input'!$H$3)+(Q412*'User Input'!$H$4)+(K412*'User Input'!$H$5)+(L412*'User Input'!$H$6)+(J412*'User Input'!$H$7)+(T412*'User Input'!$H$8)+(S412*'User Input'!$H$9)+(M412*'User Input'!$H$10)+(X412*'User Input'!$H$11)+(V412*'User Input'!$H$13)+(U412*'User Input'!$H$12)+(R412*'User Input'!$H$14)</f>
        <v>176.3</v>
      </c>
      <c r="AH412">
        <f t="shared" si="43"/>
        <v>1.6174311926605505</v>
      </c>
      <c r="AI412" s="209">
        <f t="shared" ca="1" si="41"/>
        <v>274</v>
      </c>
      <c r="AJ412" s="209">
        <f t="shared" ca="1" si="36"/>
        <v>506</v>
      </c>
      <c r="AK412" s="209">
        <f t="shared" ca="1" si="37"/>
        <v>491</v>
      </c>
      <c r="AL412" s="209">
        <f t="shared" ca="1" si="38"/>
        <v>516</v>
      </c>
    </row>
    <row r="413" spans="2:38" x14ac:dyDescent="0.2">
      <c r="B413" t="s">
        <v>2234</v>
      </c>
      <c r="C413" t="s">
        <v>7</v>
      </c>
      <c r="D413" t="s">
        <v>89</v>
      </c>
      <c r="E413" t="s">
        <v>97</v>
      </c>
      <c r="F413" t="s">
        <v>97</v>
      </c>
      <c r="G413">
        <v>109</v>
      </c>
      <c r="H413">
        <v>391</v>
      </c>
      <c r="I413">
        <v>344</v>
      </c>
      <c r="J413">
        <v>45.5</v>
      </c>
      <c r="K413">
        <v>11.7</v>
      </c>
      <c r="L413">
        <v>44.7</v>
      </c>
      <c r="M413">
        <v>3</v>
      </c>
      <c r="N413">
        <v>88</v>
      </c>
      <c r="O413">
        <v>55.6</v>
      </c>
      <c r="P413">
        <v>19.600000000000001</v>
      </c>
      <c r="Q413">
        <v>1.1000000000000001</v>
      </c>
      <c r="R413">
        <v>145</v>
      </c>
      <c r="S413">
        <v>60.3</v>
      </c>
      <c r="T413">
        <v>34.299999999999997</v>
      </c>
      <c r="U413">
        <v>7.3</v>
      </c>
      <c r="V413">
        <v>2.9</v>
      </c>
      <c r="W413">
        <v>2.2000000000000002</v>
      </c>
      <c r="X413">
        <v>1.2</v>
      </c>
      <c r="Y413">
        <v>0.25600000000000001</v>
      </c>
      <c r="Z413">
        <v>0.33300000000000002</v>
      </c>
      <c r="AA413">
        <v>0.42199999999999999</v>
      </c>
      <c r="AB413">
        <v>0.755</v>
      </c>
      <c r="AE413" s="134">
        <f t="shared" si="39"/>
        <v>0.42199999999999999</v>
      </c>
      <c r="AF413" s="209">
        <f t="shared" ca="1" si="40"/>
        <v>187</v>
      </c>
      <c r="AG413" s="134">
        <f>(H413*'User Input'!$H$16)+(I413*'User Input'!$H$17)+(N413*'User Input'!$H$15)+(O413*'User Input'!$H$2)+(P413*'User Input'!$H$3)+(Q413*'User Input'!$H$4)+(K413*'User Input'!$H$5)+(L413*'User Input'!$H$6)+(J413*'User Input'!$H$7)+(T413*'User Input'!$H$8)+(S413*'User Input'!$H$9)+(M413*'User Input'!$H$10)+(X413*'User Input'!$H$11)+(V413*'User Input'!$H$13)+(U413*'User Input'!$H$12)+(R413*'User Input'!$H$14)</f>
        <v>244.05000000000004</v>
      </c>
      <c r="AH413">
        <f t="shared" si="43"/>
        <v>2.2389908256880737</v>
      </c>
      <c r="AI413" s="209">
        <f t="shared" ca="1" si="41"/>
        <v>223</v>
      </c>
      <c r="AJ413" s="209">
        <f t="shared" ca="1" si="36"/>
        <v>98</v>
      </c>
      <c r="AK413" s="209">
        <f t="shared" ca="1" si="37"/>
        <v>168</v>
      </c>
      <c r="AL413" s="209">
        <f t="shared" ca="1" si="38"/>
        <v>137</v>
      </c>
    </row>
    <row r="414" spans="2:38" x14ac:dyDescent="0.2">
      <c r="B414" t="s">
        <v>2225</v>
      </c>
      <c r="C414" t="s">
        <v>718</v>
      </c>
      <c r="D414" t="s">
        <v>89</v>
      </c>
      <c r="E414" t="s">
        <v>112</v>
      </c>
      <c r="F414" t="s">
        <v>112</v>
      </c>
      <c r="G414">
        <v>103</v>
      </c>
      <c r="H414">
        <v>390</v>
      </c>
      <c r="I414">
        <v>345</v>
      </c>
      <c r="J414">
        <v>46.1</v>
      </c>
      <c r="K414">
        <v>19</v>
      </c>
      <c r="L414">
        <v>54.5</v>
      </c>
      <c r="M414">
        <v>1.7</v>
      </c>
      <c r="N414">
        <v>83.1</v>
      </c>
      <c r="O414">
        <v>46.8</v>
      </c>
      <c r="P414">
        <v>16.5</v>
      </c>
      <c r="Q414">
        <v>0.7</v>
      </c>
      <c r="R414">
        <v>158.19999999999999</v>
      </c>
      <c r="S414">
        <v>96.3</v>
      </c>
      <c r="T414">
        <v>35</v>
      </c>
      <c r="U414">
        <v>5.7</v>
      </c>
      <c r="V414">
        <v>2.9</v>
      </c>
      <c r="W414">
        <v>1.1000000000000001</v>
      </c>
      <c r="X414">
        <v>0.8</v>
      </c>
      <c r="Y414">
        <v>0.24099999999999999</v>
      </c>
      <c r="Z414">
        <v>0.31900000000000001</v>
      </c>
      <c r="AA414">
        <v>0.45900000000000002</v>
      </c>
      <c r="AB414">
        <v>0.77800000000000002</v>
      </c>
      <c r="AE414" s="134">
        <f t="shared" si="39"/>
        <v>0.45900000000000002</v>
      </c>
      <c r="AF414" s="209">
        <f t="shared" ca="1" si="40"/>
        <v>75</v>
      </c>
      <c r="AG414" s="134">
        <f>(H414*'User Input'!$H$16)+(I414*'User Input'!$H$17)+(N414*'User Input'!$H$15)+(O414*'User Input'!$H$2)+(P414*'User Input'!$H$3)+(Q414*'User Input'!$H$4)+(K414*'User Input'!$H$5)+(L414*'User Input'!$H$6)+(J414*'User Input'!$H$7)+(T414*'User Input'!$H$8)+(S414*'User Input'!$H$9)+(M414*'User Input'!$H$10)+(X414*'User Input'!$H$11)+(V414*'User Input'!$H$13)+(U414*'User Input'!$H$12)+(R414*'User Input'!$H$14)</f>
        <v>247.95</v>
      </c>
      <c r="AH414">
        <f t="shared" si="43"/>
        <v>2.4072815533980583</v>
      </c>
      <c r="AI414" s="209">
        <f t="shared" ca="1" si="41"/>
        <v>217</v>
      </c>
      <c r="AJ414" s="209">
        <f t="shared" ca="1" si="36"/>
        <v>217</v>
      </c>
      <c r="AK414" s="209">
        <f t="shared" ca="1" si="37"/>
        <v>59</v>
      </c>
      <c r="AL414" s="209">
        <f t="shared" ca="1" si="38"/>
        <v>86</v>
      </c>
    </row>
    <row r="415" spans="2:38" x14ac:dyDescent="0.2">
      <c r="B415" t="s">
        <v>778</v>
      </c>
      <c r="C415" t="s">
        <v>716</v>
      </c>
      <c r="D415" t="s">
        <v>106</v>
      </c>
      <c r="E415" t="s">
        <v>428</v>
      </c>
      <c r="F415" t="s">
        <v>428</v>
      </c>
      <c r="G415">
        <v>106</v>
      </c>
      <c r="H415">
        <v>390</v>
      </c>
      <c r="I415">
        <v>333</v>
      </c>
      <c r="J415">
        <v>46.2</v>
      </c>
      <c r="K415">
        <v>15.5</v>
      </c>
      <c r="L415">
        <v>48.2</v>
      </c>
      <c r="M415">
        <v>7.1</v>
      </c>
      <c r="N415">
        <v>77.3</v>
      </c>
      <c r="O415">
        <v>45.3</v>
      </c>
      <c r="P415">
        <v>15</v>
      </c>
      <c r="Q415">
        <v>1.5</v>
      </c>
      <c r="R415">
        <v>141.80000000000001</v>
      </c>
      <c r="S415">
        <v>120.1</v>
      </c>
      <c r="T415">
        <v>48.1</v>
      </c>
      <c r="U415">
        <v>3.3</v>
      </c>
      <c r="V415">
        <v>2.8</v>
      </c>
      <c r="W415">
        <v>2.1</v>
      </c>
      <c r="X415">
        <v>3.1</v>
      </c>
      <c r="Y415">
        <v>0.23200000000000001</v>
      </c>
      <c r="Z415">
        <v>0.33200000000000002</v>
      </c>
      <c r="AA415">
        <v>0.42499999999999999</v>
      </c>
      <c r="AB415">
        <v>0.75700000000000001</v>
      </c>
      <c r="AE415" s="134">
        <f t="shared" si="39"/>
        <v>0.42499999999999999</v>
      </c>
      <c r="AF415" s="209">
        <f t="shared" ca="1" si="40"/>
        <v>179</v>
      </c>
      <c r="AG415" s="134">
        <f>(H415*'User Input'!$H$16)+(I415*'User Input'!$H$17)+(N415*'User Input'!$H$15)+(O415*'User Input'!$H$2)+(P415*'User Input'!$H$3)+(Q415*'User Input'!$H$4)+(K415*'User Input'!$H$5)+(L415*'User Input'!$H$6)+(J415*'User Input'!$H$7)+(T415*'User Input'!$H$8)+(S415*'User Input'!$H$9)+(M415*'User Input'!$H$10)+(X415*'User Input'!$H$11)+(V415*'User Input'!$H$13)+(U415*'User Input'!$H$12)+(R415*'User Input'!$H$14)</f>
        <v>235.35</v>
      </c>
      <c r="AH415">
        <f t="shared" si="43"/>
        <v>2.2202830188679243</v>
      </c>
      <c r="AI415" s="209">
        <f t="shared" ca="1" si="41"/>
        <v>227</v>
      </c>
      <c r="AJ415" s="209">
        <f t="shared" ca="1" si="36"/>
        <v>111</v>
      </c>
      <c r="AK415" s="209">
        <f t="shared" ca="1" si="37"/>
        <v>160</v>
      </c>
      <c r="AL415" s="209">
        <f t="shared" ca="1" si="38"/>
        <v>130</v>
      </c>
    </row>
    <row r="416" spans="2:38" x14ac:dyDescent="0.2">
      <c r="B416" t="s">
        <v>2264</v>
      </c>
      <c r="C416" t="s">
        <v>7</v>
      </c>
      <c r="D416" t="s">
        <v>89</v>
      </c>
      <c r="E416" t="s">
        <v>114</v>
      </c>
      <c r="F416" t="s">
        <v>114</v>
      </c>
      <c r="G416">
        <v>99</v>
      </c>
      <c r="H416">
        <v>383</v>
      </c>
      <c r="I416">
        <v>345</v>
      </c>
      <c r="J416">
        <v>45.1</v>
      </c>
      <c r="K416">
        <v>14.9</v>
      </c>
      <c r="L416">
        <v>47.1</v>
      </c>
      <c r="M416">
        <v>6.9</v>
      </c>
      <c r="N416">
        <v>81.5</v>
      </c>
      <c r="O416">
        <v>45.8</v>
      </c>
      <c r="P416">
        <v>18.100000000000001</v>
      </c>
      <c r="Q416">
        <v>2.8</v>
      </c>
      <c r="R416">
        <v>149.69999999999999</v>
      </c>
      <c r="S416">
        <v>110.5</v>
      </c>
      <c r="T416">
        <v>29.9</v>
      </c>
      <c r="U416">
        <v>3.3</v>
      </c>
      <c r="V416">
        <v>2.7</v>
      </c>
      <c r="W416">
        <v>1.7</v>
      </c>
      <c r="X416">
        <v>3.2</v>
      </c>
      <c r="Y416">
        <v>0.23599999999999999</v>
      </c>
      <c r="Z416">
        <v>0.30099999999999999</v>
      </c>
      <c r="AA416">
        <v>0.434</v>
      </c>
      <c r="AB416">
        <v>0.73499999999999999</v>
      </c>
      <c r="AE416" s="134">
        <f t="shared" si="39"/>
        <v>0.434</v>
      </c>
      <c r="AF416" s="209">
        <f t="shared" ca="1" si="40"/>
        <v>147</v>
      </c>
      <c r="AG416" s="134">
        <f>(H416*'User Input'!$H$16)+(I416*'User Input'!$H$17)+(N416*'User Input'!$H$15)+(O416*'User Input'!$H$2)+(P416*'User Input'!$H$3)+(Q416*'User Input'!$H$4)+(K416*'User Input'!$H$5)+(L416*'User Input'!$H$6)+(J416*'User Input'!$H$7)+(T416*'User Input'!$H$8)+(S416*'User Input'!$H$9)+(M416*'User Input'!$H$10)+(X416*'User Input'!$H$11)+(V416*'User Input'!$H$13)+(U416*'User Input'!$H$12)+(R416*'User Input'!$H$14)</f>
        <v>227.45</v>
      </c>
      <c r="AH416">
        <f t="shared" si="43"/>
        <v>2.2974747474747472</v>
      </c>
      <c r="AI416" s="209">
        <f t="shared" ca="1" si="41"/>
        <v>232</v>
      </c>
      <c r="AJ416" s="209">
        <f t="shared" ca="1" si="36"/>
        <v>396</v>
      </c>
      <c r="AK416" s="209">
        <f t="shared" ca="1" si="37"/>
        <v>128</v>
      </c>
      <c r="AL416" s="209">
        <f t="shared" ca="1" si="38"/>
        <v>188</v>
      </c>
    </row>
    <row r="417" spans="2:38" x14ac:dyDescent="0.2">
      <c r="B417" t="s">
        <v>248</v>
      </c>
      <c r="C417" t="s">
        <v>132</v>
      </c>
      <c r="D417" t="s">
        <v>106</v>
      </c>
      <c r="E417" t="s">
        <v>114</v>
      </c>
      <c r="F417" t="s">
        <v>114</v>
      </c>
      <c r="G417">
        <v>99</v>
      </c>
      <c r="H417">
        <v>382</v>
      </c>
      <c r="I417">
        <v>325</v>
      </c>
      <c r="J417">
        <v>42.7</v>
      </c>
      <c r="K417">
        <v>9.4</v>
      </c>
      <c r="L417">
        <v>40</v>
      </c>
      <c r="M417">
        <v>5.8</v>
      </c>
      <c r="N417">
        <v>77.900000000000006</v>
      </c>
      <c r="O417">
        <v>50.2</v>
      </c>
      <c r="P417">
        <v>15.8</v>
      </c>
      <c r="Q417">
        <v>2.4</v>
      </c>
      <c r="R417">
        <v>126.7</v>
      </c>
      <c r="S417">
        <v>85.8</v>
      </c>
      <c r="T417">
        <v>46.9</v>
      </c>
      <c r="U417">
        <v>4.7</v>
      </c>
      <c r="V417">
        <v>2.8</v>
      </c>
      <c r="W417">
        <v>1.9</v>
      </c>
      <c r="X417">
        <v>2.2999999999999998</v>
      </c>
      <c r="Y417">
        <v>0.24</v>
      </c>
      <c r="Z417">
        <v>0.34100000000000003</v>
      </c>
      <c r="AA417">
        <v>0.38900000000000001</v>
      </c>
      <c r="AB417">
        <v>0.73099999999999998</v>
      </c>
      <c r="AE417" s="134">
        <f t="shared" si="39"/>
        <v>0.38900000000000001</v>
      </c>
      <c r="AF417" s="209">
        <f t="shared" ca="1" si="40"/>
        <v>339</v>
      </c>
      <c r="AG417" s="134">
        <f>(H417*'User Input'!$H$16)+(I417*'User Input'!$H$17)+(N417*'User Input'!$H$15)+(O417*'User Input'!$H$2)+(P417*'User Input'!$H$3)+(Q417*'User Input'!$H$4)+(K417*'User Input'!$H$5)+(L417*'User Input'!$H$6)+(J417*'User Input'!$H$7)+(T417*'User Input'!$H$8)+(S417*'User Input'!$H$9)+(M417*'User Input'!$H$10)+(X417*'User Input'!$H$11)+(V417*'User Input'!$H$13)+(U417*'User Input'!$H$12)+(R417*'User Input'!$H$14)</f>
        <v>222.59999999999997</v>
      </c>
      <c r="AH417">
        <f t="shared" si="43"/>
        <v>2.2484848484848481</v>
      </c>
      <c r="AI417" s="209">
        <f t="shared" ca="1" si="41"/>
        <v>238</v>
      </c>
      <c r="AJ417" s="209">
        <f t="shared" ca="1" si="36"/>
        <v>63</v>
      </c>
      <c r="AK417" s="209">
        <f t="shared" ca="1" si="37"/>
        <v>317</v>
      </c>
      <c r="AL417" s="209">
        <f t="shared" ca="1" si="38"/>
        <v>202</v>
      </c>
    </row>
    <row r="418" spans="2:38" x14ac:dyDescent="0.2">
      <c r="B418" t="s">
        <v>2612</v>
      </c>
      <c r="C418" t="s">
        <v>130</v>
      </c>
      <c r="D418" t="s">
        <v>89</v>
      </c>
      <c r="E418" t="s">
        <v>426</v>
      </c>
      <c r="F418" t="s">
        <v>426</v>
      </c>
      <c r="G418">
        <v>104</v>
      </c>
      <c r="H418">
        <v>381</v>
      </c>
      <c r="I418">
        <v>342</v>
      </c>
      <c r="J418">
        <v>36.9</v>
      </c>
      <c r="K418">
        <v>7</v>
      </c>
      <c r="L418">
        <v>37.6</v>
      </c>
      <c r="M418">
        <v>6.8</v>
      </c>
      <c r="N418">
        <v>87.8</v>
      </c>
      <c r="O418">
        <v>62.3</v>
      </c>
      <c r="P418">
        <v>16.899999999999999</v>
      </c>
      <c r="Q418">
        <v>1.6</v>
      </c>
      <c r="R418">
        <v>128.9</v>
      </c>
      <c r="S418">
        <v>94.6</v>
      </c>
      <c r="T418">
        <v>30.4</v>
      </c>
      <c r="U418">
        <v>4.5</v>
      </c>
      <c r="V418">
        <v>2.9</v>
      </c>
      <c r="W418">
        <v>2.1</v>
      </c>
      <c r="X418">
        <v>2.9</v>
      </c>
      <c r="Y418">
        <v>0.25700000000000001</v>
      </c>
      <c r="Z418">
        <v>0.32400000000000001</v>
      </c>
      <c r="AA418">
        <v>0.377</v>
      </c>
      <c r="AB418">
        <v>0.70099999999999996</v>
      </c>
      <c r="AE418" s="134">
        <f t="shared" si="39"/>
        <v>0.377</v>
      </c>
      <c r="AF418" s="209">
        <f t="shared" ca="1" si="40"/>
        <v>403</v>
      </c>
      <c r="AG418" s="134">
        <f>(H418*'User Input'!$H$16)+(I418*'User Input'!$H$17)+(N418*'User Input'!$H$15)+(O418*'User Input'!$H$2)+(P418*'User Input'!$H$3)+(Q418*'User Input'!$H$4)+(K418*'User Input'!$H$5)+(L418*'User Input'!$H$6)+(J418*'User Input'!$H$7)+(T418*'User Input'!$H$8)+(S418*'User Input'!$H$9)+(M418*'User Input'!$H$10)+(X418*'User Input'!$H$11)+(V418*'User Input'!$H$13)+(U418*'User Input'!$H$12)+(R418*'User Input'!$H$14)</f>
        <v>197.2</v>
      </c>
      <c r="AH418">
        <f t="shared" si="43"/>
        <v>1.8961538461538461</v>
      </c>
      <c r="AI418" s="209">
        <f t="shared" ca="1" si="41"/>
        <v>254</v>
      </c>
      <c r="AJ418" s="209">
        <f t="shared" ca="1" si="36"/>
        <v>169</v>
      </c>
      <c r="AK418" s="209">
        <f t="shared" ca="1" si="37"/>
        <v>380</v>
      </c>
      <c r="AL418" s="209">
        <f t="shared" ca="1" si="38"/>
        <v>304</v>
      </c>
    </row>
    <row r="419" spans="2:38" x14ac:dyDescent="0.2">
      <c r="B419" t="s">
        <v>2580</v>
      </c>
      <c r="C419" t="s">
        <v>115</v>
      </c>
      <c r="D419" t="s">
        <v>89</v>
      </c>
      <c r="E419" t="s">
        <v>97</v>
      </c>
      <c r="F419" t="s">
        <v>97</v>
      </c>
      <c r="G419">
        <v>106</v>
      </c>
      <c r="H419">
        <v>379</v>
      </c>
      <c r="I419">
        <v>339</v>
      </c>
      <c r="J419">
        <v>37.1</v>
      </c>
      <c r="K419">
        <v>8.1999999999999993</v>
      </c>
      <c r="L419">
        <v>37.5</v>
      </c>
      <c r="M419">
        <v>1.6</v>
      </c>
      <c r="N419">
        <v>79.8</v>
      </c>
      <c r="O419">
        <v>53.7</v>
      </c>
      <c r="P419">
        <v>16.3</v>
      </c>
      <c r="Q419">
        <v>1.5</v>
      </c>
      <c r="R419">
        <v>123.9</v>
      </c>
      <c r="S419">
        <v>91.6</v>
      </c>
      <c r="T419">
        <v>32.4</v>
      </c>
      <c r="U419">
        <v>2.7</v>
      </c>
      <c r="V419">
        <v>2.8</v>
      </c>
      <c r="W419">
        <v>2.2000000000000002</v>
      </c>
      <c r="X419">
        <v>0.7</v>
      </c>
      <c r="Y419">
        <v>0.23599999999999999</v>
      </c>
      <c r="Z419">
        <v>0.30499999999999999</v>
      </c>
      <c r="AA419">
        <v>0.36599999999999999</v>
      </c>
      <c r="AB419">
        <v>0.67100000000000004</v>
      </c>
      <c r="AE419" s="134">
        <f t="shared" si="39"/>
        <v>0.36599999999999999</v>
      </c>
      <c r="AF419" s="209">
        <f t="shared" ca="1" si="40"/>
        <v>463</v>
      </c>
      <c r="AG419" s="134">
        <f>(H419*'User Input'!$H$16)+(I419*'User Input'!$H$17)+(N419*'User Input'!$H$15)+(O419*'User Input'!$H$2)+(P419*'User Input'!$H$3)+(Q419*'User Input'!$H$4)+(K419*'User Input'!$H$5)+(L419*'User Input'!$H$6)+(J419*'User Input'!$H$7)+(T419*'User Input'!$H$8)+(S419*'User Input'!$H$9)+(M419*'User Input'!$H$10)+(X419*'User Input'!$H$11)+(V419*'User Input'!$H$13)+(U419*'User Input'!$H$12)+(R419*'User Input'!$H$14)</f>
        <v>187.3</v>
      </c>
      <c r="AH419">
        <f t="shared" si="43"/>
        <v>1.7669811320754718</v>
      </c>
      <c r="AI419" s="209">
        <f t="shared" ca="1" si="41"/>
        <v>260</v>
      </c>
      <c r="AJ419" s="209">
        <f t="shared" ca="1" si="36"/>
        <v>361</v>
      </c>
      <c r="AK419" s="209">
        <f t="shared" ca="1" si="37"/>
        <v>440</v>
      </c>
      <c r="AL419" s="209">
        <f t="shared" ca="1" si="38"/>
        <v>430</v>
      </c>
    </row>
    <row r="420" spans="2:38" x14ac:dyDescent="0.2">
      <c r="B420" t="s">
        <v>404</v>
      </c>
      <c r="C420" t="s">
        <v>716</v>
      </c>
      <c r="D420" t="s">
        <v>89</v>
      </c>
      <c r="E420" t="s">
        <v>110</v>
      </c>
      <c r="F420" t="s">
        <v>110</v>
      </c>
      <c r="G420">
        <v>97</v>
      </c>
      <c r="H420">
        <v>376</v>
      </c>
      <c r="I420">
        <v>333</v>
      </c>
      <c r="J420">
        <v>38.5</v>
      </c>
      <c r="K420">
        <v>10</v>
      </c>
      <c r="L420">
        <v>42.7</v>
      </c>
      <c r="M420">
        <v>2.6</v>
      </c>
      <c r="N420">
        <v>82.5</v>
      </c>
      <c r="O420">
        <v>52.6</v>
      </c>
      <c r="P420">
        <v>18.5</v>
      </c>
      <c r="Q420">
        <v>1.5</v>
      </c>
      <c r="R420">
        <v>133.80000000000001</v>
      </c>
      <c r="S420">
        <v>77.2</v>
      </c>
      <c r="T420">
        <v>33.4</v>
      </c>
      <c r="U420">
        <v>4.0999999999999996</v>
      </c>
      <c r="V420">
        <v>2.9</v>
      </c>
      <c r="W420">
        <v>2.4</v>
      </c>
      <c r="X420">
        <v>1.1000000000000001</v>
      </c>
      <c r="Y420">
        <v>0.248</v>
      </c>
      <c r="Z420">
        <v>0.32200000000000001</v>
      </c>
      <c r="AA420">
        <v>0.40200000000000002</v>
      </c>
      <c r="AB420">
        <v>0.72399999999999998</v>
      </c>
      <c r="AE420" s="134">
        <f t="shared" si="39"/>
        <v>0.40200000000000002</v>
      </c>
      <c r="AF420" s="209">
        <f t="shared" ca="1" si="40"/>
        <v>266</v>
      </c>
      <c r="AG420" s="134">
        <f>(H420*'User Input'!$H$16)+(I420*'User Input'!$H$17)+(N420*'User Input'!$H$15)+(O420*'User Input'!$H$2)+(P420*'User Input'!$H$3)+(Q420*'User Input'!$H$4)+(K420*'User Input'!$H$5)+(L420*'User Input'!$H$6)+(J420*'User Input'!$H$7)+(T420*'User Input'!$H$8)+(S420*'User Input'!$H$9)+(M420*'User Input'!$H$10)+(X420*'User Input'!$H$11)+(V420*'User Input'!$H$13)+(U420*'User Input'!$H$12)+(R420*'User Input'!$H$14)</f>
        <v>214.20000000000002</v>
      </c>
      <c r="AH420">
        <f t="shared" si="43"/>
        <v>2.2082474226804125</v>
      </c>
      <c r="AI420" s="209">
        <f t="shared" ca="1" si="41"/>
        <v>240</v>
      </c>
      <c r="AJ420" s="209">
        <f t="shared" ca="1" si="36"/>
        <v>184</v>
      </c>
      <c r="AK420" s="209">
        <f t="shared" ca="1" si="37"/>
        <v>244</v>
      </c>
      <c r="AL420" s="209">
        <f t="shared" ca="1" si="38"/>
        <v>228</v>
      </c>
    </row>
    <row r="421" spans="2:38" x14ac:dyDescent="0.2">
      <c r="B421" t="s">
        <v>276</v>
      </c>
      <c r="C421" t="s">
        <v>123</v>
      </c>
      <c r="D421" t="s">
        <v>89</v>
      </c>
      <c r="E421" t="s">
        <v>97</v>
      </c>
      <c r="F421" t="s">
        <v>97</v>
      </c>
      <c r="G421">
        <v>99</v>
      </c>
      <c r="H421">
        <v>375</v>
      </c>
      <c r="I421">
        <v>337</v>
      </c>
      <c r="J421">
        <v>40.200000000000003</v>
      </c>
      <c r="K421">
        <v>7.5</v>
      </c>
      <c r="L421">
        <v>39.799999999999997</v>
      </c>
      <c r="M421">
        <v>1.2</v>
      </c>
      <c r="N421">
        <v>85.4</v>
      </c>
      <c r="O421">
        <v>59</v>
      </c>
      <c r="P421">
        <v>17.600000000000001</v>
      </c>
      <c r="Q421">
        <v>1.2</v>
      </c>
      <c r="R421">
        <v>128</v>
      </c>
      <c r="S421">
        <v>58.1</v>
      </c>
      <c r="T421">
        <v>28.8</v>
      </c>
      <c r="U421">
        <v>4</v>
      </c>
      <c r="V421">
        <v>2.8</v>
      </c>
      <c r="W421">
        <v>2.2999999999999998</v>
      </c>
      <c r="X421">
        <v>0.5</v>
      </c>
      <c r="Y421">
        <v>0.254</v>
      </c>
      <c r="Z421">
        <v>0.318</v>
      </c>
      <c r="AA421">
        <v>0.38</v>
      </c>
      <c r="AB421">
        <v>0.69799999999999995</v>
      </c>
      <c r="AE421" s="134">
        <f t="shared" si="39"/>
        <v>0.38</v>
      </c>
      <c r="AF421" s="209">
        <f t="shared" ca="1" si="40"/>
        <v>384</v>
      </c>
      <c r="AG421" s="134">
        <f>(H421*'User Input'!$H$16)+(I421*'User Input'!$H$17)+(N421*'User Input'!$H$15)+(O421*'User Input'!$H$2)+(P421*'User Input'!$H$3)+(Q421*'User Input'!$H$4)+(K421*'User Input'!$H$5)+(L421*'User Input'!$H$6)+(J421*'User Input'!$H$7)+(T421*'User Input'!$H$8)+(S421*'User Input'!$H$9)+(M421*'User Input'!$H$10)+(X421*'User Input'!$H$11)+(V421*'User Input'!$H$13)+(U421*'User Input'!$H$12)+(R421*'User Input'!$H$14)</f>
        <v>209.45000000000002</v>
      </c>
      <c r="AH421">
        <f t="shared" si="43"/>
        <v>2.115656565656566</v>
      </c>
      <c r="AI421" s="209">
        <f t="shared" ca="1" si="41"/>
        <v>244</v>
      </c>
      <c r="AJ421" s="209">
        <f t="shared" ca="1" si="36"/>
        <v>234</v>
      </c>
      <c r="AK421" s="209">
        <f t="shared" ca="1" si="37"/>
        <v>361</v>
      </c>
      <c r="AL421" s="209">
        <f t="shared" ca="1" si="38"/>
        <v>315</v>
      </c>
    </row>
    <row r="422" spans="2:38" x14ac:dyDescent="0.2">
      <c r="B422" t="s">
        <v>462</v>
      </c>
      <c r="C422" t="s">
        <v>810</v>
      </c>
      <c r="D422" t="s">
        <v>89</v>
      </c>
      <c r="E422" t="s">
        <v>97</v>
      </c>
      <c r="F422" t="s">
        <v>97</v>
      </c>
      <c r="G422">
        <v>103</v>
      </c>
      <c r="H422">
        <v>374</v>
      </c>
      <c r="I422">
        <v>341</v>
      </c>
      <c r="J422">
        <v>40</v>
      </c>
      <c r="K422">
        <v>14</v>
      </c>
      <c r="L422">
        <v>44.7</v>
      </c>
      <c r="M422">
        <v>1.4</v>
      </c>
      <c r="N422">
        <v>82.3</v>
      </c>
      <c r="O422">
        <v>53.4</v>
      </c>
      <c r="P422">
        <v>14.4</v>
      </c>
      <c r="Q422">
        <v>0.5</v>
      </c>
      <c r="R422">
        <v>139.6</v>
      </c>
      <c r="S422">
        <v>99.9</v>
      </c>
      <c r="T422">
        <v>25.1</v>
      </c>
      <c r="U422">
        <v>3</v>
      </c>
      <c r="V422">
        <v>2.8</v>
      </c>
      <c r="W422">
        <v>1.6</v>
      </c>
      <c r="X422">
        <v>0.6</v>
      </c>
      <c r="Y422">
        <v>0.24099999999999999</v>
      </c>
      <c r="Z422">
        <v>0.29699999999999999</v>
      </c>
      <c r="AA422">
        <v>0.41</v>
      </c>
      <c r="AB422">
        <v>0.70599999999999996</v>
      </c>
      <c r="AE422" s="134">
        <f t="shared" si="39"/>
        <v>0.41</v>
      </c>
      <c r="AF422" s="209">
        <f t="shared" ca="1" si="40"/>
        <v>224</v>
      </c>
      <c r="AG422" s="134">
        <f>(H422*'User Input'!$H$16)+(I422*'User Input'!$H$17)+(N422*'User Input'!$H$15)+(O422*'User Input'!$H$2)+(P422*'User Input'!$H$3)+(Q422*'User Input'!$H$4)+(K422*'User Input'!$H$5)+(L422*'User Input'!$H$6)+(J422*'User Input'!$H$7)+(T422*'User Input'!$H$8)+(S422*'User Input'!$H$9)+(M422*'User Input'!$H$10)+(X422*'User Input'!$H$11)+(V422*'User Input'!$H$13)+(U422*'User Input'!$H$12)+(R422*'User Input'!$H$14)</f>
        <v>201.74999999999997</v>
      </c>
      <c r="AH422">
        <f t="shared" si="43"/>
        <v>1.9587378640776696</v>
      </c>
      <c r="AI422" s="209">
        <f t="shared" ca="1" si="41"/>
        <v>251</v>
      </c>
      <c r="AJ422" s="209">
        <f t="shared" ca="1" si="36"/>
        <v>430</v>
      </c>
      <c r="AK422" s="209">
        <f t="shared" ca="1" si="37"/>
        <v>203</v>
      </c>
      <c r="AL422" s="209">
        <f t="shared" ca="1" si="38"/>
        <v>290</v>
      </c>
    </row>
    <row r="423" spans="2:38" x14ac:dyDescent="0.2">
      <c r="B423" t="s">
        <v>247</v>
      </c>
      <c r="C423" t="s">
        <v>138</v>
      </c>
      <c r="D423" t="s">
        <v>683</v>
      </c>
      <c r="E423" t="s">
        <v>114</v>
      </c>
      <c r="F423" t="s">
        <v>114</v>
      </c>
      <c r="G423">
        <v>95</v>
      </c>
      <c r="H423">
        <v>374</v>
      </c>
      <c r="I423">
        <v>318</v>
      </c>
      <c r="J423">
        <v>38.6</v>
      </c>
      <c r="K423">
        <v>11</v>
      </c>
      <c r="L423">
        <v>36.4</v>
      </c>
      <c r="M423">
        <v>2.8</v>
      </c>
      <c r="N423">
        <v>71.099999999999994</v>
      </c>
      <c r="O423">
        <v>43.5</v>
      </c>
      <c r="P423">
        <v>14.6</v>
      </c>
      <c r="Q423">
        <v>2</v>
      </c>
      <c r="R423">
        <v>122.8</v>
      </c>
      <c r="S423">
        <v>91.4</v>
      </c>
      <c r="T423">
        <v>46.8</v>
      </c>
      <c r="U423">
        <v>3.9</v>
      </c>
      <c r="V423">
        <v>2.8</v>
      </c>
      <c r="W423">
        <v>2.5</v>
      </c>
      <c r="X423">
        <v>1.2</v>
      </c>
      <c r="Y423">
        <v>0.224</v>
      </c>
      <c r="Z423">
        <v>0.32800000000000001</v>
      </c>
      <c r="AA423">
        <v>0.38700000000000001</v>
      </c>
      <c r="AB423">
        <v>0.71499999999999997</v>
      </c>
      <c r="AE423" s="134">
        <f t="shared" si="39"/>
        <v>0.38700000000000001</v>
      </c>
      <c r="AF423" s="209">
        <f t="shared" ca="1" si="40"/>
        <v>349</v>
      </c>
      <c r="AG423" s="134">
        <f>(H423*'User Input'!$H$16)+(I423*'User Input'!$H$17)+(N423*'User Input'!$H$15)+(O423*'User Input'!$H$2)+(P423*'User Input'!$H$3)+(Q423*'User Input'!$H$4)+(K423*'User Input'!$H$5)+(L423*'User Input'!$H$6)+(J423*'User Input'!$H$7)+(T423*'User Input'!$H$8)+(S423*'User Input'!$H$9)+(M423*'User Input'!$H$10)+(X423*'User Input'!$H$11)+(V423*'User Input'!$H$13)+(U423*'User Input'!$H$12)+(R423*'User Input'!$H$14)</f>
        <v>203.20000000000002</v>
      </c>
      <c r="AH423">
        <f t="shared" si="43"/>
        <v>2.1389473684210527</v>
      </c>
      <c r="AI423" s="209">
        <f t="shared" ca="1" si="41"/>
        <v>250</v>
      </c>
      <c r="AJ423" s="209">
        <f t="shared" ca="1" si="36"/>
        <v>134</v>
      </c>
      <c r="AK423" s="209">
        <f t="shared" ca="1" si="37"/>
        <v>327</v>
      </c>
      <c r="AL423" s="209">
        <f t="shared" ca="1" si="38"/>
        <v>255</v>
      </c>
    </row>
    <row r="424" spans="2:38" x14ac:dyDescent="0.2">
      <c r="B424" t="s">
        <v>2628</v>
      </c>
      <c r="C424" t="s">
        <v>8</v>
      </c>
      <c r="D424" t="s">
        <v>89</v>
      </c>
      <c r="E424" t="s">
        <v>427</v>
      </c>
      <c r="F424" t="s">
        <v>3431</v>
      </c>
      <c r="G424">
        <v>106</v>
      </c>
      <c r="H424">
        <v>373</v>
      </c>
      <c r="I424">
        <v>349</v>
      </c>
      <c r="J424">
        <v>36.299999999999997</v>
      </c>
      <c r="K424">
        <v>6.9</v>
      </c>
      <c r="L424">
        <v>37.5</v>
      </c>
      <c r="M424">
        <v>7.4</v>
      </c>
      <c r="N424">
        <v>89.6</v>
      </c>
      <c r="O424">
        <v>62.9</v>
      </c>
      <c r="P424">
        <v>17.8</v>
      </c>
      <c r="Q424">
        <v>2.1</v>
      </c>
      <c r="R424">
        <v>132.30000000000001</v>
      </c>
      <c r="S424">
        <v>94</v>
      </c>
      <c r="T424">
        <v>15.3</v>
      </c>
      <c r="U424">
        <v>3.2</v>
      </c>
      <c r="V424">
        <v>2.8</v>
      </c>
      <c r="W424">
        <v>2.4</v>
      </c>
      <c r="X424">
        <v>3.1</v>
      </c>
      <c r="Y424">
        <v>0.25600000000000001</v>
      </c>
      <c r="Z424">
        <v>0.29199999999999998</v>
      </c>
      <c r="AA424">
        <v>0.379</v>
      </c>
      <c r="AB424">
        <v>0.67100000000000004</v>
      </c>
      <c r="AE424" s="134">
        <f t="shared" si="39"/>
        <v>0.379</v>
      </c>
      <c r="AF424" s="209">
        <f t="shared" ca="1" si="40"/>
        <v>388</v>
      </c>
      <c r="AG424" s="134">
        <f>(H424*'User Input'!$H$16)+(I424*'User Input'!$H$17)+(N424*'User Input'!$H$15)+(O424*'User Input'!$H$2)+(P424*'User Input'!$H$3)+(Q424*'User Input'!$H$4)+(K424*'User Input'!$H$5)+(L424*'User Input'!$H$6)+(J424*'User Input'!$H$7)+(T424*'User Input'!$H$8)+(S424*'User Input'!$H$9)+(M424*'User Input'!$H$10)+(X424*'User Input'!$H$11)+(V424*'User Input'!$H$13)+(U424*'User Input'!$H$12)+(R424*'User Input'!$H$14)</f>
        <v>186.20000000000002</v>
      </c>
      <c r="AH424">
        <f t="shared" si="43"/>
        <v>1.7566037735849058</v>
      </c>
      <c r="AI424" s="209">
        <f t="shared" ca="1" si="41"/>
        <v>262</v>
      </c>
      <c r="AJ424" s="209">
        <f t="shared" ca="1" si="36"/>
        <v>477</v>
      </c>
      <c r="AK424" s="209">
        <f t="shared" ca="1" si="37"/>
        <v>365</v>
      </c>
      <c r="AL424" s="209">
        <f t="shared" ca="1" si="38"/>
        <v>430</v>
      </c>
    </row>
    <row r="425" spans="2:38" x14ac:dyDescent="0.2">
      <c r="B425" t="s">
        <v>906</v>
      </c>
      <c r="C425" t="s">
        <v>135</v>
      </c>
      <c r="D425" t="s">
        <v>89</v>
      </c>
      <c r="E425" t="s">
        <v>97</v>
      </c>
      <c r="F425" t="s">
        <v>97</v>
      </c>
      <c r="G425">
        <v>102</v>
      </c>
      <c r="H425">
        <v>373</v>
      </c>
      <c r="I425">
        <v>324</v>
      </c>
      <c r="J425">
        <v>38.700000000000003</v>
      </c>
      <c r="K425">
        <v>10.7</v>
      </c>
      <c r="L425">
        <v>42</v>
      </c>
      <c r="M425">
        <v>1.1000000000000001</v>
      </c>
      <c r="N425">
        <v>80.400000000000006</v>
      </c>
      <c r="O425">
        <v>53.7</v>
      </c>
      <c r="P425">
        <v>15.5</v>
      </c>
      <c r="Q425">
        <v>0.5</v>
      </c>
      <c r="R425">
        <v>128.9</v>
      </c>
      <c r="S425">
        <v>94.5</v>
      </c>
      <c r="T425">
        <v>33.200000000000003</v>
      </c>
      <c r="U425">
        <v>10.9</v>
      </c>
      <c r="V425">
        <v>2.7</v>
      </c>
      <c r="W425">
        <v>1.8</v>
      </c>
      <c r="X425">
        <v>0.5</v>
      </c>
      <c r="Y425">
        <v>0.248</v>
      </c>
      <c r="Z425">
        <v>0.33600000000000002</v>
      </c>
      <c r="AA425">
        <v>0.39700000000000002</v>
      </c>
      <c r="AB425">
        <v>0.73299999999999998</v>
      </c>
      <c r="AE425" s="134">
        <f t="shared" si="39"/>
        <v>0.39700000000000002</v>
      </c>
      <c r="AF425" s="209">
        <f t="shared" ca="1" si="40"/>
        <v>290</v>
      </c>
      <c r="AG425" s="134">
        <f>(H425*'User Input'!$H$16)+(I425*'User Input'!$H$17)+(N425*'User Input'!$H$15)+(O425*'User Input'!$H$2)+(P425*'User Input'!$H$3)+(Q425*'User Input'!$H$4)+(K425*'User Input'!$H$5)+(L425*'User Input'!$H$6)+(J425*'User Input'!$H$7)+(T425*'User Input'!$H$8)+(S425*'User Input'!$H$9)+(M425*'User Input'!$H$10)+(X425*'User Input'!$H$11)+(V425*'User Input'!$H$13)+(U425*'User Input'!$H$12)+(R425*'User Input'!$H$14)</f>
        <v>197.34999999999997</v>
      </c>
      <c r="AH425">
        <f t="shared" si="43"/>
        <v>1.934803921568627</v>
      </c>
      <c r="AI425" s="209">
        <f t="shared" ca="1" si="41"/>
        <v>253</v>
      </c>
      <c r="AJ425" s="209">
        <f t="shared" ca="1" si="36"/>
        <v>82</v>
      </c>
      <c r="AK425" s="209">
        <f t="shared" ca="1" si="37"/>
        <v>268</v>
      </c>
      <c r="AL425" s="209">
        <f t="shared" ca="1" si="38"/>
        <v>195</v>
      </c>
    </row>
    <row r="426" spans="2:38" x14ac:dyDescent="0.2">
      <c r="B426" t="s">
        <v>386</v>
      </c>
      <c r="C426" t="s">
        <v>134</v>
      </c>
      <c r="D426" t="s">
        <v>89</v>
      </c>
      <c r="E426" t="s">
        <v>97</v>
      </c>
      <c r="F426" t="s">
        <v>97</v>
      </c>
      <c r="G426">
        <v>99</v>
      </c>
      <c r="H426">
        <v>372</v>
      </c>
      <c r="I426">
        <v>322</v>
      </c>
      <c r="J426">
        <v>41.6</v>
      </c>
      <c r="K426">
        <v>14</v>
      </c>
      <c r="L426">
        <v>42.9</v>
      </c>
      <c r="M426">
        <v>1.7</v>
      </c>
      <c r="N426">
        <v>64.2</v>
      </c>
      <c r="O426">
        <v>36.200000000000003</v>
      </c>
      <c r="P426">
        <v>13</v>
      </c>
      <c r="Q426">
        <v>1.1000000000000001</v>
      </c>
      <c r="R426">
        <v>121.2</v>
      </c>
      <c r="S426">
        <v>120.8</v>
      </c>
      <c r="T426">
        <v>34.5</v>
      </c>
      <c r="U426">
        <v>10.6</v>
      </c>
      <c r="V426">
        <v>2.8</v>
      </c>
      <c r="W426">
        <v>2.4</v>
      </c>
      <c r="X426">
        <v>0.7</v>
      </c>
      <c r="Y426">
        <v>0.2</v>
      </c>
      <c r="Z426">
        <v>0.29599999999999999</v>
      </c>
      <c r="AA426">
        <v>0.377</v>
      </c>
      <c r="AB426">
        <v>0.67300000000000004</v>
      </c>
      <c r="AE426" s="134">
        <f t="shared" si="39"/>
        <v>0.377</v>
      </c>
      <c r="AF426" s="209">
        <f t="shared" ca="1" si="40"/>
        <v>403</v>
      </c>
      <c r="AG426" s="134">
        <f>(H426*'User Input'!$H$16)+(I426*'User Input'!$H$17)+(N426*'User Input'!$H$15)+(O426*'User Input'!$H$2)+(P426*'User Input'!$H$3)+(Q426*'User Input'!$H$4)+(K426*'User Input'!$H$5)+(L426*'User Input'!$H$6)+(J426*'User Input'!$H$7)+(T426*'User Input'!$H$8)+(S426*'User Input'!$H$9)+(M426*'User Input'!$H$10)+(X426*'User Input'!$H$11)+(V426*'User Input'!$H$13)+(U426*'User Input'!$H$12)+(R426*'User Input'!$H$14)</f>
        <v>182.8</v>
      </c>
      <c r="AH426">
        <f t="shared" si="43"/>
        <v>1.8464646464646466</v>
      </c>
      <c r="AI426" s="209">
        <f t="shared" ca="1" si="41"/>
        <v>266</v>
      </c>
      <c r="AJ426" s="209">
        <f t="shared" ca="1" si="36"/>
        <v>437</v>
      </c>
      <c r="AK426" s="209">
        <f t="shared" ca="1" si="37"/>
        <v>380</v>
      </c>
      <c r="AL426" s="209">
        <f t="shared" ca="1" si="38"/>
        <v>421</v>
      </c>
    </row>
    <row r="427" spans="2:38" x14ac:dyDescent="0.2">
      <c r="B427" t="s">
        <v>3455</v>
      </c>
      <c r="C427" t="s">
        <v>138</v>
      </c>
      <c r="D427" t="s">
        <v>89</v>
      </c>
      <c r="E427" t="s">
        <v>114</v>
      </c>
      <c r="F427" t="s">
        <v>114</v>
      </c>
      <c r="G427">
        <v>106</v>
      </c>
      <c r="H427">
        <v>372</v>
      </c>
      <c r="I427">
        <v>339</v>
      </c>
      <c r="J427">
        <v>35.6</v>
      </c>
      <c r="K427">
        <v>9.1</v>
      </c>
      <c r="L427">
        <v>39.700000000000003</v>
      </c>
      <c r="M427">
        <v>2.2000000000000002</v>
      </c>
      <c r="N427">
        <v>90.4</v>
      </c>
      <c r="O427">
        <v>61.9</v>
      </c>
      <c r="P427">
        <v>16.7</v>
      </c>
      <c r="Q427">
        <v>2.8</v>
      </c>
      <c r="R427">
        <v>139.9</v>
      </c>
      <c r="S427">
        <v>63.9</v>
      </c>
      <c r="T427">
        <v>24.1</v>
      </c>
      <c r="U427">
        <v>3.5</v>
      </c>
      <c r="V427">
        <v>2.7</v>
      </c>
      <c r="W427">
        <v>2</v>
      </c>
      <c r="X427">
        <v>1</v>
      </c>
      <c r="Y427">
        <v>0.26600000000000001</v>
      </c>
      <c r="Z427">
        <v>0.31900000000000001</v>
      </c>
      <c r="AA427">
        <v>0.41199999999999998</v>
      </c>
      <c r="AB427">
        <v>0.73099999999999998</v>
      </c>
      <c r="AE427" s="134">
        <f t="shared" si="39"/>
        <v>0.41199999999999998</v>
      </c>
      <c r="AF427" s="209">
        <f t="shared" ca="1" si="40"/>
        <v>219</v>
      </c>
      <c r="AG427" s="134">
        <f>(H427*'User Input'!$H$16)+(I427*'User Input'!$H$17)+(N427*'User Input'!$H$15)+(O427*'User Input'!$H$2)+(P427*'User Input'!$H$3)+(Q427*'User Input'!$H$4)+(K427*'User Input'!$H$5)+(L427*'User Input'!$H$6)+(J427*'User Input'!$H$7)+(T427*'User Input'!$H$8)+(S427*'User Input'!$H$9)+(M427*'User Input'!$H$10)+(X427*'User Input'!$H$11)+(V427*'User Input'!$H$13)+(U427*'User Input'!$H$12)+(R427*'User Input'!$H$14)</f>
        <v>210.95000000000002</v>
      </c>
      <c r="AH427">
        <f t="shared" si="43"/>
        <v>1.9900943396226416</v>
      </c>
      <c r="AI427" s="209">
        <f t="shared" ca="1" si="41"/>
        <v>241</v>
      </c>
      <c r="AJ427" s="209">
        <f t="shared" ca="1" si="36"/>
        <v>217</v>
      </c>
      <c r="AK427" s="209">
        <f t="shared" ca="1" si="37"/>
        <v>198</v>
      </c>
      <c r="AL427" s="209">
        <f t="shared" ca="1" si="38"/>
        <v>202</v>
      </c>
    </row>
    <row r="428" spans="2:38" x14ac:dyDescent="0.2">
      <c r="B428" t="s">
        <v>1515</v>
      </c>
      <c r="C428" t="s">
        <v>130</v>
      </c>
      <c r="D428" t="s">
        <v>89</v>
      </c>
      <c r="E428" t="s">
        <v>114</v>
      </c>
      <c r="F428" t="s">
        <v>114</v>
      </c>
      <c r="G428">
        <v>102</v>
      </c>
      <c r="H428">
        <v>370</v>
      </c>
      <c r="I428">
        <v>333</v>
      </c>
      <c r="J428">
        <v>35.799999999999997</v>
      </c>
      <c r="K428">
        <v>12.4</v>
      </c>
      <c r="L428">
        <v>41.5</v>
      </c>
      <c r="M428">
        <v>3.1</v>
      </c>
      <c r="N428">
        <v>75.2</v>
      </c>
      <c r="O428">
        <v>47.4</v>
      </c>
      <c r="P428">
        <v>14.5</v>
      </c>
      <c r="Q428">
        <v>1</v>
      </c>
      <c r="R428">
        <v>128.80000000000001</v>
      </c>
      <c r="S428">
        <v>102.9</v>
      </c>
      <c r="T428">
        <v>27.9</v>
      </c>
      <c r="U428">
        <v>4.0999999999999996</v>
      </c>
      <c r="V428">
        <v>2.8</v>
      </c>
      <c r="W428">
        <v>2.1</v>
      </c>
      <c r="X428">
        <v>1.3</v>
      </c>
      <c r="Y428">
        <v>0.22600000000000001</v>
      </c>
      <c r="Z428">
        <v>0.29199999999999998</v>
      </c>
      <c r="AA428">
        <v>0.38700000000000001</v>
      </c>
      <c r="AB428">
        <v>0.67900000000000005</v>
      </c>
      <c r="AE428" s="134">
        <f t="shared" si="39"/>
        <v>0.38700000000000001</v>
      </c>
      <c r="AF428" s="209">
        <f t="shared" ca="1" si="40"/>
        <v>349</v>
      </c>
      <c r="AG428" s="134">
        <f>(H428*'User Input'!$H$16)+(I428*'User Input'!$H$17)+(N428*'User Input'!$H$15)+(O428*'User Input'!$H$2)+(P428*'User Input'!$H$3)+(Q428*'User Input'!$H$4)+(K428*'User Input'!$H$5)+(L428*'User Input'!$H$6)+(J428*'User Input'!$H$7)+(T428*'User Input'!$H$8)+(S428*'User Input'!$H$9)+(M428*'User Input'!$H$10)+(X428*'User Input'!$H$11)+(V428*'User Input'!$H$13)+(U428*'User Input'!$H$12)+(R428*'User Input'!$H$14)</f>
        <v>187.64999999999998</v>
      </c>
      <c r="AH428">
        <f t="shared" si="43"/>
        <v>1.8397058823529409</v>
      </c>
      <c r="AI428" s="209">
        <f t="shared" ca="1" si="41"/>
        <v>258</v>
      </c>
      <c r="AJ428" s="209">
        <f t="shared" ca="1" si="36"/>
        <v>477</v>
      </c>
      <c r="AK428" s="209">
        <f t="shared" ca="1" si="37"/>
        <v>327</v>
      </c>
      <c r="AL428" s="209">
        <f t="shared" ca="1" si="38"/>
        <v>390</v>
      </c>
    </row>
    <row r="429" spans="2:38" x14ac:dyDescent="0.2">
      <c r="B429" t="s">
        <v>162</v>
      </c>
      <c r="C429" t="s">
        <v>117</v>
      </c>
      <c r="D429" t="s">
        <v>683</v>
      </c>
      <c r="E429" t="s">
        <v>426</v>
      </c>
      <c r="F429" t="s">
        <v>426</v>
      </c>
      <c r="G429">
        <v>100</v>
      </c>
      <c r="H429">
        <v>370</v>
      </c>
      <c r="I429">
        <v>330</v>
      </c>
      <c r="J429">
        <v>43</v>
      </c>
      <c r="K429">
        <v>15.5</v>
      </c>
      <c r="L429">
        <v>48.4</v>
      </c>
      <c r="M429">
        <v>2.4</v>
      </c>
      <c r="N429">
        <v>77.8</v>
      </c>
      <c r="O429">
        <v>44.3</v>
      </c>
      <c r="P429">
        <v>16.8</v>
      </c>
      <c r="Q429">
        <v>1.2</v>
      </c>
      <c r="R429">
        <v>143.5</v>
      </c>
      <c r="S429">
        <v>82.3</v>
      </c>
      <c r="T429">
        <v>34.799999999999997</v>
      </c>
      <c r="U429">
        <v>1.9</v>
      </c>
      <c r="V429">
        <v>2.7</v>
      </c>
      <c r="W429">
        <v>1</v>
      </c>
      <c r="X429">
        <v>1</v>
      </c>
      <c r="Y429">
        <v>0.23599999999999999</v>
      </c>
      <c r="Z429">
        <v>0.31</v>
      </c>
      <c r="AA429">
        <v>0.435</v>
      </c>
      <c r="AB429">
        <v>0.745</v>
      </c>
      <c r="AE429" s="134">
        <f t="shared" si="39"/>
        <v>0.435</v>
      </c>
      <c r="AF429" s="209">
        <f t="shared" ca="1" si="40"/>
        <v>142</v>
      </c>
      <c r="AG429" s="134">
        <f>(H429*'User Input'!$H$16)+(I429*'User Input'!$H$17)+(N429*'User Input'!$H$15)+(O429*'User Input'!$H$2)+(P429*'User Input'!$H$3)+(Q429*'User Input'!$H$4)+(K429*'User Input'!$H$5)+(L429*'User Input'!$H$6)+(J429*'User Input'!$H$7)+(T429*'User Input'!$H$8)+(S429*'User Input'!$H$9)+(M429*'User Input'!$H$10)+(X429*'User Input'!$H$11)+(V429*'User Input'!$H$13)+(U429*'User Input'!$H$12)+(R429*'User Input'!$H$14)</f>
        <v>232.35</v>
      </c>
      <c r="AH429">
        <f t="shared" si="43"/>
        <v>2.3235000000000001</v>
      </c>
      <c r="AI429" s="209">
        <f t="shared" ca="1" si="41"/>
        <v>230</v>
      </c>
      <c r="AJ429" s="209">
        <f t="shared" ca="1" si="36"/>
        <v>317</v>
      </c>
      <c r="AK429" s="209">
        <f t="shared" ca="1" si="37"/>
        <v>123</v>
      </c>
      <c r="AL429" s="209">
        <f t="shared" ca="1" si="38"/>
        <v>163</v>
      </c>
    </row>
    <row r="430" spans="2:38" x14ac:dyDescent="0.2">
      <c r="B430" t="s">
        <v>720</v>
      </c>
      <c r="C430" t="s">
        <v>121</v>
      </c>
      <c r="D430" t="s">
        <v>89</v>
      </c>
      <c r="E430" t="s">
        <v>114</v>
      </c>
      <c r="F430" t="s">
        <v>114</v>
      </c>
      <c r="G430">
        <v>95</v>
      </c>
      <c r="H430">
        <v>366</v>
      </c>
      <c r="I430">
        <v>318</v>
      </c>
      <c r="J430">
        <v>42.7</v>
      </c>
      <c r="K430">
        <v>4.5999999999999996</v>
      </c>
      <c r="L430">
        <v>28.9</v>
      </c>
      <c r="M430">
        <v>18.7</v>
      </c>
      <c r="N430">
        <v>76</v>
      </c>
      <c r="O430">
        <v>55</v>
      </c>
      <c r="P430">
        <v>15.2</v>
      </c>
      <c r="Q430">
        <v>1.3</v>
      </c>
      <c r="R430">
        <v>107.5</v>
      </c>
      <c r="S430">
        <v>84.5</v>
      </c>
      <c r="T430">
        <v>39.1</v>
      </c>
      <c r="U430">
        <v>3.1</v>
      </c>
      <c r="V430">
        <v>2.5</v>
      </c>
      <c r="W430">
        <v>3.1</v>
      </c>
      <c r="X430">
        <v>6</v>
      </c>
      <c r="Y430">
        <v>0.23899999999999999</v>
      </c>
      <c r="Z430">
        <v>0.32600000000000001</v>
      </c>
      <c r="AA430">
        <v>0.33800000000000002</v>
      </c>
      <c r="AB430">
        <v>0.66400000000000003</v>
      </c>
      <c r="AE430" s="134">
        <f t="shared" si="39"/>
        <v>0.33800000000000002</v>
      </c>
      <c r="AF430" s="209">
        <f t="shared" ca="1" si="40"/>
        <v>572</v>
      </c>
      <c r="AG430" s="134">
        <f>(H430*'User Input'!$H$16)+(I430*'User Input'!$H$17)+(N430*'User Input'!$H$15)+(O430*'User Input'!$H$2)+(P430*'User Input'!$H$3)+(Q430*'User Input'!$H$4)+(K430*'User Input'!$H$5)+(L430*'User Input'!$H$6)+(J430*'User Input'!$H$7)+(T430*'User Input'!$H$8)+(S430*'User Input'!$H$9)+(M430*'User Input'!$H$10)+(X430*'User Input'!$H$11)+(V430*'User Input'!$H$13)+(U430*'User Input'!$H$12)+(R430*'User Input'!$H$14)</f>
        <v>207.55</v>
      </c>
      <c r="AH430">
        <f t="shared" si="43"/>
        <v>2.1847368421052633</v>
      </c>
      <c r="AI430" s="209">
        <f t="shared" ca="1" si="41"/>
        <v>248</v>
      </c>
      <c r="AJ430" s="209">
        <f t="shared" ca="1" si="36"/>
        <v>153</v>
      </c>
      <c r="AK430" s="209">
        <f t="shared" ca="1" si="37"/>
        <v>549</v>
      </c>
      <c r="AL430" s="209">
        <f t="shared" ca="1" si="38"/>
        <v>458</v>
      </c>
    </row>
    <row r="431" spans="2:38" x14ac:dyDescent="0.2">
      <c r="B431" t="s">
        <v>3443</v>
      </c>
      <c r="C431" t="s">
        <v>141</v>
      </c>
      <c r="D431" t="s">
        <v>89</v>
      </c>
      <c r="E431" t="s">
        <v>114</v>
      </c>
      <c r="F431" t="s">
        <v>114</v>
      </c>
      <c r="G431">
        <v>99</v>
      </c>
      <c r="H431">
        <v>364</v>
      </c>
      <c r="I431">
        <v>326</v>
      </c>
      <c r="J431">
        <v>43.6</v>
      </c>
      <c r="K431">
        <v>17.2</v>
      </c>
      <c r="L431">
        <v>50</v>
      </c>
      <c r="M431">
        <v>1</v>
      </c>
      <c r="N431">
        <v>81.900000000000006</v>
      </c>
      <c r="O431">
        <v>49.8</v>
      </c>
      <c r="P431">
        <v>14</v>
      </c>
      <c r="Q431">
        <v>0.9</v>
      </c>
      <c r="R431">
        <v>149.1</v>
      </c>
      <c r="S431">
        <v>93.4</v>
      </c>
      <c r="T431">
        <v>31.9</v>
      </c>
      <c r="U431">
        <v>2.2000000000000002</v>
      </c>
      <c r="V431">
        <v>2.7</v>
      </c>
      <c r="W431">
        <v>1</v>
      </c>
      <c r="X431">
        <v>0.5</v>
      </c>
      <c r="Y431">
        <v>0.251</v>
      </c>
      <c r="Z431">
        <v>0.31900000000000001</v>
      </c>
      <c r="AA431">
        <v>0.45700000000000002</v>
      </c>
      <c r="AB431">
        <v>0.77700000000000002</v>
      </c>
      <c r="AE431" s="134">
        <f t="shared" si="39"/>
        <v>0.45700000000000002</v>
      </c>
      <c r="AF431" s="209">
        <f t="shared" ca="1" si="40"/>
        <v>83</v>
      </c>
      <c r="AG431" s="134">
        <f>(H431*'User Input'!$H$16)+(I431*'User Input'!$H$17)+(N431*'User Input'!$H$15)+(O431*'User Input'!$H$2)+(P431*'User Input'!$H$3)+(Q431*'User Input'!$H$4)+(K431*'User Input'!$H$5)+(L431*'User Input'!$H$6)+(J431*'User Input'!$H$7)+(T431*'User Input'!$H$8)+(S431*'User Input'!$H$9)+(M431*'User Input'!$H$10)+(X431*'User Input'!$H$11)+(V431*'User Input'!$H$13)+(U431*'User Input'!$H$12)+(R431*'User Input'!$H$14)</f>
        <v>229.60000000000002</v>
      </c>
      <c r="AH431">
        <f t="shared" si="43"/>
        <v>2.3191919191919195</v>
      </c>
      <c r="AI431" s="209">
        <f t="shared" ca="1" si="41"/>
        <v>231</v>
      </c>
      <c r="AJ431" s="209">
        <f t="shared" ca="1" si="36"/>
        <v>217</v>
      </c>
      <c r="AK431" s="209">
        <f t="shared" ca="1" si="37"/>
        <v>66</v>
      </c>
      <c r="AL431" s="209">
        <f t="shared" ca="1" si="38"/>
        <v>87</v>
      </c>
    </row>
    <row r="432" spans="2:38" x14ac:dyDescent="0.2">
      <c r="B432" t="s">
        <v>1274</v>
      </c>
      <c r="C432" t="s">
        <v>121</v>
      </c>
      <c r="D432" t="s">
        <v>683</v>
      </c>
      <c r="E432" t="s">
        <v>114</v>
      </c>
      <c r="F432" t="s">
        <v>114</v>
      </c>
      <c r="G432">
        <v>99</v>
      </c>
      <c r="H432">
        <v>361</v>
      </c>
      <c r="I432">
        <v>329</v>
      </c>
      <c r="J432">
        <v>42.4</v>
      </c>
      <c r="K432">
        <v>12</v>
      </c>
      <c r="L432">
        <v>45.4</v>
      </c>
      <c r="M432">
        <v>1.8</v>
      </c>
      <c r="N432">
        <v>88.3</v>
      </c>
      <c r="O432">
        <v>57.9</v>
      </c>
      <c r="P432">
        <v>17.5</v>
      </c>
      <c r="Q432">
        <v>1</v>
      </c>
      <c r="R432">
        <v>143.69999999999999</v>
      </c>
      <c r="S432">
        <v>49.3</v>
      </c>
      <c r="T432">
        <v>24.2</v>
      </c>
      <c r="U432">
        <v>3</v>
      </c>
      <c r="V432">
        <v>2.8</v>
      </c>
      <c r="W432">
        <v>1.7</v>
      </c>
      <c r="X432">
        <v>0.8</v>
      </c>
      <c r="Y432">
        <v>0.26900000000000002</v>
      </c>
      <c r="Z432">
        <v>0.32200000000000001</v>
      </c>
      <c r="AA432">
        <v>0.437</v>
      </c>
      <c r="AB432">
        <v>0.75800000000000001</v>
      </c>
      <c r="AE432" s="134">
        <f t="shared" si="39"/>
        <v>0.437</v>
      </c>
      <c r="AF432" s="209">
        <f t="shared" ca="1" si="40"/>
        <v>135</v>
      </c>
      <c r="AG432" s="134">
        <f>(H432*'User Input'!$H$16)+(I432*'User Input'!$H$17)+(N432*'User Input'!$H$15)+(O432*'User Input'!$H$2)+(P432*'User Input'!$H$3)+(Q432*'User Input'!$H$4)+(K432*'User Input'!$H$5)+(L432*'User Input'!$H$6)+(J432*'User Input'!$H$7)+(T432*'User Input'!$H$8)+(S432*'User Input'!$H$9)+(M432*'User Input'!$H$10)+(X432*'User Input'!$H$11)+(V432*'User Input'!$H$13)+(U432*'User Input'!$H$12)+(R432*'User Input'!$H$14)</f>
        <v>234.04999999999998</v>
      </c>
      <c r="AH432">
        <f t="shared" si="43"/>
        <v>2.3641414141414141</v>
      </c>
      <c r="AI432" s="209">
        <f t="shared" ca="1" si="41"/>
        <v>228</v>
      </c>
      <c r="AJ432" s="209">
        <f t="shared" ca="1" si="36"/>
        <v>184</v>
      </c>
      <c r="AK432" s="209">
        <f t="shared" ca="1" si="37"/>
        <v>116</v>
      </c>
      <c r="AL432" s="209">
        <f t="shared" ca="1" si="38"/>
        <v>126</v>
      </c>
    </row>
    <row r="433" spans="2:38" x14ac:dyDescent="0.2">
      <c r="B433" t="s">
        <v>260</v>
      </c>
      <c r="C433" t="s">
        <v>2</v>
      </c>
      <c r="D433" t="s">
        <v>89</v>
      </c>
      <c r="E433" t="s">
        <v>114</v>
      </c>
      <c r="F433" t="s">
        <v>114</v>
      </c>
      <c r="G433">
        <v>94</v>
      </c>
      <c r="H433">
        <v>360</v>
      </c>
      <c r="I433">
        <v>328</v>
      </c>
      <c r="J433">
        <v>40.700000000000003</v>
      </c>
      <c r="K433">
        <v>12.4</v>
      </c>
      <c r="L433">
        <v>45.2</v>
      </c>
      <c r="M433">
        <v>3</v>
      </c>
      <c r="N433">
        <v>83.9</v>
      </c>
      <c r="O433">
        <v>55.7</v>
      </c>
      <c r="P433">
        <v>13.7</v>
      </c>
      <c r="Q433">
        <v>2.1</v>
      </c>
      <c r="R433">
        <v>138.9</v>
      </c>
      <c r="S433">
        <v>87.6</v>
      </c>
      <c r="T433">
        <v>23.6</v>
      </c>
      <c r="U433">
        <v>4.3</v>
      </c>
      <c r="V433">
        <v>2.7</v>
      </c>
      <c r="W433">
        <v>1.2</v>
      </c>
      <c r="X433">
        <v>1.4</v>
      </c>
      <c r="Y433">
        <v>0.255</v>
      </c>
      <c r="Z433">
        <v>0.311</v>
      </c>
      <c r="AA433">
        <v>0.42299999999999999</v>
      </c>
      <c r="AB433">
        <v>0.73399999999999999</v>
      </c>
      <c r="AE433" s="134">
        <f t="shared" si="39"/>
        <v>0.42299999999999999</v>
      </c>
      <c r="AF433" s="209">
        <f t="shared" ca="1" si="40"/>
        <v>184</v>
      </c>
      <c r="AG433" s="134">
        <f>(H433*'User Input'!$H$16)+(I433*'User Input'!$H$17)+(N433*'User Input'!$H$15)+(O433*'User Input'!$H$2)+(P433*'User Input'!$H$3)+(Q433*'User Input'!$H$4)+(K433*'User Input'!$H$5)+(L433*'User Input'!$H$6)+(J433*'User Input'!$H$7)+(T433*'User Input'!$H$8)+(S433*'User Input'!$H$9)+(M433*'User Input'!$H$10)+(X433*'User Input'!$H$11)+(V433*'User Input'!$H$13)+(U433*'User Input'!$H$12)+(R433*'User Input'!$H$14)</f>
        <v>209.29999999999998</v>
      </c>
      <c r="AH433">
        <f t="shared" si="43"/>
        <v>2.2265957446808509</v>
      </c>
      <c r="AI433" s="209">
        <f t="shared" ca="1" si="41"/>
        <v>245</v>
      </c>
      <c r="AJ433" s="209">
        <f t="shared" ca="1" si="36"/>
        <v>297</v>
      </c>
      <c r="AK433" s="209">
        <f t="shared" ca="1" si="37"/>
        <v>165</v>
      </c>
      <c r="AL433" s="209">
        <f t="shared" ca="1" si="38"/>
        <v>192</v>
      </c>
    </row>
    <row r="434" spans="2:38" x14ac:dyDescent="0.2">
      <c r="B434" t="s">
        <v>916</v>
      </c>
      <c r="C434" t="s">
        <v>117</v>
      </c>
      <c r="D434" t="s">
        <v>89</v>
      </c>
      <c r="E434" t="s">
        <v>112</v>
      </c>
      <c r="F434" t="s">
        <v>112</v>
      </c>
      <c r="G434">
        <v>97</v>
      </c>
      <c r="H434">
        <v>358</v>
      </c>
      <c r="I434">
        <v>333</v>
      </c>
      <c r="J434">
        <v>38.9</v>
      </c>
      <c r="K434">
        <v>14.8</v>
      </c>
      <c r="L434">
        <v>46.2</v>
      </c>
      <c r="M434">
        <v>0.7</v>
      </c>
      <c r="N434">
        <v>83.8</v>
      </c>
      <c r="O434">
        <v>53.6</v>
      </c>
      <c r="P434">
        <v>15</v>
      </c>
      <c r="Q434">
        <v>0.5</v>
      </c>
      <c r="R434">
        <v>144</v>
      </c>
      <c r="S434">
        <v>80.099999999999994</v>
      </c>
      <c r="T434">
        <v>19.3</v>
      </c>
      <c r="U434">
        <v>2.2000000000000002</v>
      </c>
      <c r="V434">
        <v>2.6</v>
      </c>
      <c r="W434">
        <v>1.4</v>
      </c>
      <c r="X434">
        <v>0.3</v>
      </c>
      <c r="Y434">
        <v>0.251</v>
      </c>
      <c r="Z434">
        <v>0.29499999999999998</v>
      </c>
      <c r="AA434">
        <v>0.433</v>
      </c>
      <c r="AB434">
        <v>0.72799999999999998</v>
      </c>
      <c r="AE434" s="134">
        <f t="shared" si="39"/>
        <v>0.433</v>
      </c>
      <c r="AF434" s="209">
        <f t="shared" ca="1" si="40"/>
        <v>152</v>
      </c>
      <c r="AG434" s="134">
        <f>(H434*'User Input'!$H$16)+(I434*'User Input'!$H$17)+(N434*'User Input'!$H$15)+(O434*'User Input'!$H$2)+(P434*'User Input'!$H$3)+(Q434*'User Input'!$H$4)+(K434*'User Input'!$H$5)+(L434*'User Input'!$H$6)+(J434*'User Input'!$H$7)+(T434*'User Input'!$H$8)+(S434*'User Input'!$H$9)+(M434*'User Input'!$H$10)+(X434*'User Input'!$H$11)+(V434*'User Input'!$H$13)+(U434*'User Input'!$H$12)+(R434*'User Input'!$H$14)</f>
        <v>209.75000000000003</v>
      </c>
      <c r="AH434">
        <f t="shared" si="43"/>
        <v>2.1623711340206189</v>
      </c>
      <c r="AI434" s="209">
        <f t="shared" ca="1" si="41"/>
        <v>242</v>
      </c>
      <c r="AJ434" s="209">
        <f t="shared" ca="1" si="36"/>
        <v>448</v>
      </c>
      <c r="AK434" s="209">
        <f t="shared" ca="1" si="37"/>
        <v>133</v>
      </c>
      <c r="AL434" s="209">
        <f t="shared" ca="1" si="38"/>
        <v>210</v>
      </c>
    </row>
    <row r="435" spans="2:38" x14ac:dyDescent="0.2">
      <c r="B435" t="s">
        <v>3460</v>
      </c>
      <c r="C435" t="s">
        <v>140</v>
      </c>
      <c r="D435" t="s">
        <v>683</v>
      </c>
      <c r="E435" t="s">
        <v>114</v>
      </c>
      <c r="F435" t="s">
        <v>114</v>
      </c>
      <c r="G435">
        <v>98</v>
      </c>
      <c r="H435">
        <v>358</v>
      </c>
      <c r="I435">
        <v>312</v>
      </c>
      <c r="J435">
        <v>40.4</v>
      </c>
      <c r="K435">
        <v>4.4000000000000004</v>
      </c>
      <c r="L435">
        <v>29</v>
      </c>
      <c r="M435">
        <v>2.8</v>
      </c>
      <c r="N435">
        <v>76.599999999999994</v>
      </c>
      <c r="O435">
        <v>55.1</v>
      </c>
      <c r="P435">
        <v>14.3</v>
      </c>
      <c r="Q435">
        <v>2.7</v>
      </c>
      <c r="R435">
        <v>109.6</v>
      </c>
      <c r="S435">
        <v>78.599999999999994</v>
      </c>
      <c r="T435">
        <v>37.299999999999997</v>
      </c>
      <c r="U435">
        <v>3.7</v>
      </c>
      <c r="V435">
        <v>2.5</v>
      </c>
      <c r="W435">
        <v>2.8</v>
      </c>
      <c r="X435">
        <v>1.1000000000000001</v>
      </c>
      <c r="Y435">
        <v>0.245</v>
      </c>
      <c r="Z435">
        <v>0.33100000000000002</v>
      </c>
      <c r="AA435">
        <v>0.35199999999999998</v>
      </c>
      <c r="AB435">
        <v>0.68300000000000005</v>
      </c>
      <c r="AE435" s="134">
        <f t="shared" si="39"/>
        <v>0.35199999999999998</v>
      </c>
      <c r="AF435" s="209">
        <f t="shared" ca="1" si="40"/>
        <v>521</v>
      </c>
      <c r="AG435" s="134">
        <f>(H435*'User Input'!$H$16)+(I435*'User Input'!$H$17)+(N435*'User Input'!$H$15)+(O435*'User Input'!$H$2)+(P435*'User Input'!$H$3)+(Q435*'User Input'!$H$4)+(K435*'User Input'!$H$5)+(L435*'User Input'!$H$6)+(J435*'User Input'!$H$7)+(T435*'User Input'!$H$8)+(S435*'User Input'!$H$9)+(M435*'User Input'!$H$10)+(X435*'User Input'!$H$11)+(V435*'User Input'!$H$13)+(U435*'User Input'!$H$12)+(R435*'User Input'!$H$14)</f>
        <v>181.3</v>
      </c>
      <c r="AH435">
        <f t="shared" si="43"/>
        <v>1.85</v>
      </c>
      <c r="AI435" s="209">
        <f t="shared" ca="1" si="41"/>
        <v>268</v>
      </c>
      <c r="AJ435" s="209">
        <f t="shared" ca="1" si="36"/>
        <v>117</v>
      </c>
      <c r="AK435" s="209">
        <f t="shared" ca="1" si="37"/>
        <v>498</v>
      </c>
      <c r="AL435" s="209">
        <f t="shared" ca="1" si="38"/>
        <v>370</v>
      </c>
    </row>
    <row r="436" spans="2:38" x14ac:dyDescent="0.2">
      <c r="B436" t="s">
        <v>787</v>
      </c>
      <c r="C436" t="s">
        <v>7</v>
      </c>
      <c r="D436" t="s">
        <v>683</v>
      </c>
      <c r="E436" t="s">
        <v>114</v>
      </c>
      <c r="F436" t="s">
        <v>114</v>
      </c>
      <c r="G436">
        <v>95</v>
      </c>
      <c r="H436">
        <v>357</v>
      </c>
      <c r="I436">
        <v>319</v>
      </c>
      <c r="J436">
        <v>44.8</v>
      </c>
      <c r="K436">
        <v>13.3</v>
      </c>
      <c r="L436">
        <v>42</v>
      </c>
      <c r="M436">
        <v>2.2999999999999998</v>
      </c>
      <c r="N436">
        <v>77.8</v>
      </c>
      <c r="O436">
        <v>45.1</v>
      </c>
      <c r="P436">
        <v>16.100000000000001</v>
      </c>
      <c r="Q436">
        <v>3.3</v>
      </c>
      <c r="R436">
        <v>140.30000000000001</v>
      </c>
      <c r="S436">
        <v>82.6</v>
      </c>
      <c r="T436">
        <v>29.9</v>
      </c>
      <c r="U436">
        <v>2.9</v>
      </c>
      <c r="V436">
        <v>2.5</v>
      </c>
      <c r="W436">
        <v>2.2999999999999998</v>
      </c>
      <c r="X436">
        <v>1</v>
      </c>
      <c r="Y436">
        <v>0.24399999999999999</v>
      </c>
      <c r="Z436">
        <v>0.311</v>
      </c>
      <c r="AA436">
        <v>0.44</v>
      </c>
      <c r="AB436">
        <v>0.751</v>
      </c>
      <c r="AE436" s="134">
        <f t="shared" si="39"/>
        <v>0.44</v>
      </c>
      <c r="AF436" s="209">
        <f t="shared" ca="1" si="40"/>
        <v>124</v>
      </c>
      <c r="AG436" s="134">
        <f>(H436*'User Input'!$H$16)+(I436*'User Input'!$H$17)+(N436*'User Input'!$H$15)+(O436*'User Input'!$H$2)+(P436*'User Input'!$H$3)+(Q436*'User Input'!$H$4)+(K436*'User Input'!$H$5)+(L436*'User Input'!$H$6)+(J436*'User Input'!$H$7)+(T436*'User Input'!$H$8)+(S436*'User Input'!$H$9)+(M436*'User Input'!$H$10)+(X436*'User Input'!$H$11)+(V436*'User Input'!$H$13)+(U436*'User Input'!$H$12)+(R436*'User Input'!$H$14)</f>
        <v>219.4</v>
      </c>
      <c r="AH436">
        <f t="shared" si="43"/>
        <v>2.3094736842105266</v>
      </c>
      <c r="AI436" s="209">
        <f t="shared" ca="1" si="41"/>
        <v>239</v>
      </c>
      <c r="AJ436" s="209">
        <f t="shared" ca="1" si="36"/>
        <v>297</v>
      </c>
      <c r="AK436" s="209">
        <f t="shared" ca="1" si="37"/>
        <v>105</v>
      </c>
      <c r="AL436" s="209">
        <f t="shared" ca="1" si="38"/>
        <v>145</v>
      </c>
    </row>
    <row r="437" spans="2:38" x14ac:dyDescent="0.2">
      <c r="B437" t="s">
        <v>2256</v>
      </c>
      <c r="C437" t="s">
        <v>137</v>
      </c>
      <c r="D437" t="s">
        <v>89</v>
      </c>
      <c r="E437" t="s">
        <v>97</v>
      </c>
      <c r="F437" t="s">
        <v>97</v>
      </c>
      <c r="G437">
        <v>95</v>
      </c>
      <c r="H437">
        <v>354</v>
      </c>
      <c r="I437">
        <v>324</v>
      </c>
      <c r="J437">
        <v>37.799999999999997</v>
      </c>
      <c r="K437">
        <v>5.5</v>
      </c>
      <c r="L437">
        <v>36.700000000000003</v>
      </c>
      <c r="M437">
        <v>5</v>
      </c>
      <c r="N437">
        <v>83</v>
      </c>
      <c r="O437">
        <v>58.8</v>
      </c>
      <c r="P437">
        <v>17.7</v>
      </c>
      <c r="Q437">
        <v>1</v>
      </c>
      <c r="R437">
        <v>119.2</v>
      </c>
      <c r="S437">
        <v>63.4</v>
      </c>
      <c r="T437">
        <v>20.5</v>
      </c>
      <c r="U437">
        <v>3.9</v>
      </c>
      <c r="V437">
        <v>2.8</v>
      </c>
      <c r="W437">
        <v>2.6</v>
      </c>
      <c r="X437">
        <v>2</v>
      </c>
      <c r="Y437">
        <v>0.25600000000000001</v>
      </c>
      <c r="Z437">
        <v>0.30599999999999999</v>
      </c>
      <c r="AA437">
        <v>0.36799999999999999</v>
      </c>
      <c r="AB437">
        <v>0.67400000000000004</v>
      </c>
      <c r="AE437" s="134">
        <f t="shared" si="39"/>
        <v>0.36799999999999999</v>
      </c>
      <c r="AF437" s="209">
        <f t="shared" ca="1" si="40"/>
        <v>455</v>
      </c>
      <c r="AG437" s="134">
        <f>(H437*'User Input'!$H$16)+(I437*'User Input'!$H$17)+(N437*'User Input'!$H$15)+(O437*'User Input'!$H$2)+(P437*'User Input'!$H$3)+(Q437*'User Input'!$H$4)+(K437*'User Input'!$H$5)+(L437*'User Input'!$H$6)+(J437*'User Input'!$H$7)+(T437*'User Input'!$H$8)+(S437*'User Input'!$H$9)+(M437*'User Input'!$H$10)+(X437*'User Input'!$H$11)+(V437*'User Input'!$H$13)+(U437*'User Input'!$H$12)+(R437*'User Input'!$H$14)</f>
        <v>190.5</v>
      </c>
      <c r="AH437">
        <f t="shared" si="43"/>
        <v>2.0052631578947366</v>
      </c>
      <c r="AI437" s="209">
        <f t="shared" ca="1" si="41"/>
        <v>257</v>
      </c>
      <c r="AJ437" s="209">
        <f t="shared" ca="1" si="36"/>
        <v>351</v>
      </c>
      <c r="AK437" s="209">
        <f t="shared" ca="1" si="37"/>
        <v>432</v>
      </c>
      <c r="AL437" s="209">
        <f t="shared" ca="1" si="38"/>
        <v>416</v>
      </c>
    </row>
    <row r="438" spans="2:38" x14ac:dyDescent="0.2">
      <c r="B438" t="s">
        <v>301</v>
      </c>
      <c r="C438" t="s">
        <v>138</v>
      </c>
      <c r="D438" t="s">
        <v>106</v>
      </c>
      <c r="E438" t="s">
        <v>1035</v>
      </c>
      <c r="F438" t="s">
        <v>1037</v>
      </c>
      <c r="G438">
        <v>96</v>
      </c>
      <c r="H438">
        <v>353</v>
      </c>
      <c r="I438">
        <v>310</v>
      </c>
      <c r="J438">
        <v>34.9</v>
      </c>
      <c r="K438">
        <v>10.4</v>
      </c>
      <c r="L438">
        <v>38.200000000000003</v>
      </c>
      <c r="M438">
        <v>1.2</v>
      </c>
      <c r="N438">
        <v>77.2</v>
      </c>
      <c r="O438">
        <v>51.4</v>
      </c>
      <c r="P438">
        <v>14</v>
      </c>
      <c r="Q438">
        <v>1.4</v>
      </c>
      <c r="R438">
        <v>125.2</v>
      </c>
      <c r="S438">
        <v>68.7</v>
      </c>
      <c r="T438">
        <v>35</v>
      </c>
      <c r="U438">
        <v>3</v>
      </c>
      <c r="V438">
        <v>2.8</v>
      </c>
      <c r="W438">
        <v>2.2000000000000002</v>
      </c>
      <c r="X438">
        <v>0.5</v>
      </c>
      <c r="Y438">
        <v>0.249</v>
      </c>
      <c r="Z438">
        <v>0.32900000000000001</v>
      </c>
      <c r="AA438">
        <v>0.40400000000000003</v>
      </c>
      <c r="AB438">
        <v>0.73299999999999998</v>
      </c>
      <c r="AE438" s="134">
        <f t="shared" si="39"/>
        <v>0.40400000000000003</v>
      </c>
      <c r="AF438" s="209">
        <f t="shared" ca="1" si="40"/>
        <v>260</v>
      </c>
      <c r="AG438" s="134">
        <f>(H438*'User Input'!$H$16)+(I438*'User Input'!$H$17)+(N438*'User Input'!$H$15)+(O438*'User Input'!$H$2)+(P438*'User Input'!$H$3)+(Q438*'User Input'!$H$4)+(K438*'User Input'!$H$5)+(L438*'User Input'!$H$6)+(J438*'User Input'!$H$7)+(T438*'User Input'!$H$8)+(S438*'User Input'!$H$9)+(M438*'User Input'!$H$10)+(X438*'User Input'!$H$11)+(V438*'User Input'!$H$13)+(U438*'User Input'!$H$12)+(R438*'User Input'!$H$14)</f>
        <v>200.85000000000005</v>
      </c>
      <c r="AH438">
        <f t="shared" si="43"/>
        <v>2.0921875000000005</v>
      </c>
      <c r="AI438" s="209">
        <f t="shared" ca="1" si="41"/>
        <v>252</v>
      </c>
      <c r="AJ438" s="209">
        <f t="shared" ref="AJ438:AJ501" ca="1" si="44">RANK(Z438,OFFSET($Z$205,0,0,COUNTA(Z:Z)+1,1))</f>
        <v>126</v>
      </c>
      <c r="AK438" s="209">
        <f t="shared" ref="AK438:AK501" ca="1" si="45">RANK(AA438,OFFSET($AA$205,0,0,COUNTA(AA:AA)+1,1))</f>
        <v>238</v>
      </c>
      <c r="AL438" s="209">
        <f t="shared" ref="AL438:AL501" ca="1" si="46">RANK(AB438,OFFSET($AB$205,0,0,COUNTA(AB:AB)+1,1))</f>
        <v>195</v>
      </c>
    </row>
    <row r="439" spans="2:38" x14ac:dyDescent="0.2">
      <c r="B439" t="s">
        <v>318</v>
      </c>
      <c r="C439" t="s">
        <v>714</v>
      </c>
      <c r="D439" t="s">
        <v>89</v>
      </c>
      <c r="E439" t="s">
        <v>97</v>
      </c>
      <c r="F439" t="s">
        <v>97</v>
      </c>
      <c r="G439">
        <v>98</v>
      </c>
      <c r="H439">
        <v>351</v>
      </c>
      <c r="I439">
        <v>320</v>
      </c>
      <c r="J439">
        <v>35.6</v>
      </c>
      <c r="K439">
        <v>12.1</v>
      </c>
      <c r="L439">
        <v>42.5</v>
      </c>
      <c r="M439">
        <v>0.8</v>
      </c>
      <c r="N439">
        <v>76.900000000000006</v>
      </c>
      <c r="O439">
        <v>48.5</v>
      </c>
      <c r="P439">
        <v>16</v>
      </c>
      <c r="Q439">
        <v>0.4</v>
      </c>
      <c r="R439">
        <v>130</v>
      </c>
      <c r="S439">
        <v>93.4</v>
      </c>
      <c r="T439">
        <v>19.899999999999999</v>
      </c>
      <c r="U439">
        <v>5.6</v>
      </c>
      <c r="V439">
        <v>2.7</v>
      </c>
      <c r="W439">
        <v>2.2999999999999998</v>
      </c>
      <c r="X439">
        <v>0.3</v>
      </c>
      <c r="Y439">
        <v>0.24</v>
      </c>
      <c r="Z439">
        <v>0.29399999999999998</v>
      </c>
      <c r="AA439">
        <v>0.40600000000000003</v>
      </c>
      <c r="AB439">
        <v>0.7</v>
      </c>
      <c r="AE439" s="134">
        <f t="shared" ref="AE439:AE502" si="47">INDEX(G439:AB1224,0,MATCH(AE$181,G$181:AB$181,0))</f>
        <v>0.40600000000000003</v>
      </c>
      <c r="AF439" s="209">
        <f t="shared" ref="AF439:AF502" ca="1" si="48">RANK(AE439,OFFSET($AE$182,0,0,COUNTA(AE:AE)+1,1))</f>
        <v>250</v>
      </c>
      <c r="AG439" s="134">
        <f>(H439*'User Input'!$H$16)+(I439*'User Input'!$H$17)+(N439*'User Input'!$H$15)+(O439*'User Input'!$H$2)+(P439*'User Input'!$H$3)+(Q439*'User Input'!$H$4)+(K439*'User Input'!$H$5)+(L439*'User Input'!$H$6)+(J439*'User Input'!$H$7)+(T439*'User Input'!$H$8)+(S439*'User Input'!$H$9)+(M439*'User Input'!$H$10)+(X439*'User Input'!$H$11)+(V439*'User Input'!$H$13)+(U439*'User Input'!$H$12)+(R439*'User Input'!$H$14)</f>
        <v>182.69999999999996</v>
      </c>
      <c r="AH439">
        <f t="shared" si="43"/>
        <v>1.8642857142857139</v>
      </c>
      <c r="AI439" s="209">
        <f t="shared" ref="AI439:AI502" ca="1" si="49">RANK(AG439,OFFSET($AG$182,0,0,COUNTA(AG:AG)+1,1))</f>
        <v>267</v>
      </c>
      <c r="AJ439" s="209">
        <f t="shared" ca="1" si="44"/>
        <v>455</v>
      </c>
      <c r="AK439" s="209">
        <f t="shared" ca="1" si="45"/>
        <v>228</v>
      </c>
      <c r="AL439" s="209">
        <f t="shared" ca="1" si="46"/>
        <v>309</v>
      </c>
    </row>
    <row r="440" spans="2:38" x14ac:dyDescent="0.2">
      <c r="B440" t="s">
        <v>366</v>
      </c>
      <c r="C440" t="s">
        <v>133</v>
      </c>
      <c r="D440" t="s">
        <v>89</v>
      </c>
      <c r="E440" t="s">
        <v>114</v>
      </c>
      <c r="F440" t="s">
        <v>1038</v>
      </c>
      <c r="G440">
        <v>96</v>
      </c>
      <c r="H440">
        <v>348</v>
      </c>
      <c r="I440">
        <v>321</v>
      </c>
      <c r="J440">
        <v>35.200000000000003</v>
      </c>
      <c r="K440">
        <v>5.9</v>
      </c>
      <c r="L440">
        <v>33.6</v>
      </c>
      <c r="M440">
        <v>10.5</v>
      </c>
      <c r="N440">
        <v>80.900000000000006</v>
      </c>
      <c r="O440">
        <v>53.9</v>
      </c>
      <c r="P440">
        <v>19.5</v>
      </c>
      <c r="Q440">
        <v>1.7</v>
      </c>
      <c r="R440">
        <v>121.4</v>
      </c>
      <c r="S440">
        <v>73.900000000000006</v>
      </c>
      <c r="T440">
        <v>20.3</v>
      </c>
      <c r="U440">
        <v>2.7</v>
      </c>
      <c r="V440">
        <v>2.6</v>
      </c>
      <c r="W440">
        <v>1.9</v>
      </c>
      <c r="X440">
        <v>3.5</v>
      </c>
      <c r="Y440">
        <v>0.253</v>
      </c>
      <c r="Z440">
        <v>0.3</v>
      </c>
      <c r="AA440">
        <v>0.379</v>
      </c>
      <c r="AB440">
        <v>0.67800000000000005</v>
      </c>
      <c r="AE440" s="134">
        <f t="shared" si="47"/>
        <v>0.379</v>
      </c>
      <c r="AF440" s="209">
        <f t="shared" ca="1" si="48"/>
        <v>388</v>
      </c>
      <c r="AG440" s="134">
        <f>(H440*'User Input'!$H$16)+(I440*'User Input'!$H$17)+(N440*'User Input'!$H$15)+(O440*'User Input'!$H$2)+(P440*'User Input'!$H$3)+(Q440*'User Input'!$H$4)+(K440*'User Input'!$H$5)+(L440*'User Input'!$H$6)+(J440*'User Input'!$H$7)+(T440*'User Input'!$H$8)+(S440*'User Input'!$H$9)+(M440*'User Input'!$H$10)+(X440*'User Input'!$H$11)+(V440*'User Input'!$H$13)+(U440*'User Input'!$H$12)+(R440*'User Input'!$H$14)</f>
        <v>191.25</v>
      </c>
      <c r="AH440">
        <f t="shared" si="43"/>
        <v>1.9921875</v>
      </c>
      <c r="AI440" s="209">
        <f t="shared" ca="1" si="49"/>
        <v>256</v>
      </c>
      <c r="AJ440" s="209">
        <f t="shared" ca="1" si="44"/>
        <v>403</v>
      </c>
      <c r="AK440" s="209">
        <f t="shared" ca="1" si="45"/>
        <v>365</v>
      </c>
      <c r="AL440" s="209">
        <f t="shared" ca="1" si="46"/>
        <v>399</v>
      </c>
    </row>
    <row r="441" spans="2:38" x14ac:dyDescent="0.2">
      <c r="B441" t="s">
        <v>280</v>
      </c>
      <c r="C441" t="s">
        <v>340</v>
      </c>
      <c r="D441" t="s">
        <v>89</v>
      </c>
      <c r="E441" t="s">
        <v>6</v>
      </c>
      <c r="F441" t="s">
        <v>6</v>
      </c>
      <c r="G441">
        <v>96</v>
      </c>
      <c r="H441">
        <v>347</v>
      </c>
      <c r="I441">
        <v>314</v>
      </c>
      <c r="J441">
        <v>40.200000000000003</v>
      </c>
      <c r="K441">
        <v>17.5</v>
      </c>
      <c r="L441">
        <v>49.6</v>
      </c>
      <c r="M441">
        <v>1.3</v>
      </c>
      <c r="N441">
        <v>77.5</v>
      </c>
      <c r="O441">
        <v>44.2</v>
      </c>
      <c r="P441">
        <v>15.3</v>
      </c>
      <c r="Q441">
        <v>0.4</v>
      </c>
      <c r="R441">
        <v>146.19999999999999</v>
      </c>
      <c r="S441">
        <v>74.5</v>
      </c>
      <c r="T441">
        <v>25.1</v>
      </c>
      <c r="U441">
        <v>3.4</v>
      </c>
      <c r="V441">
        <v>2.5</v>
      </c>
      <c r="W441">
        <v>1.7</v>
      </c>
      <c r="X441">
        <v>0.6</v>
      </c>
      <c r="Y441">
        <v>0.246</v>
      </c>
      <c r="Z441">
        <v>0.307</v>
      </c>
      <c r="AA441">
        <v>0.46500000000000002</v>
      </c>
      <c r="AB441">
        <v>0.77200000000000002</v>
      </c>
      <c r="AE441" s="134">
        <f t="shared" si="47"/>
        <v>0.46500000000000002</v>
      </c>
      <c r="AF441" s="209">
        <f t="shared" ca="1" si="48"/>
        <v>61</v>
      </c>
      <c r="AG441" s="134">
        <f>(H441*'User Input'!$H$16)+(I441*'User Input'!$H$17)+(N441*'User Input'!$H$15)+(O441*'User Input'!$H$2)+(P441*'User Input'!$H$3)+(Q441*'User Input'!$H$4)+(K441*'User Input'!$H$5)+(L441*'User Input'!$H$6)+(J441*'User Input'!$H$7)+(T441*'User Input'!$H$8)+(S441*'User Input'!$H$9)+(M441*'User Input'!$H$10)+(X441*'User Input'!$H$11)+(V441*'User Input'!$H$13)+(U441*'User Input'!$H$12)+(R441*'User Input'!$H$14)</f>
        <v>225.65000000000003</v>
      </c>
      <c r="AH441">
        <f t="shared" si="43"/>
        <v>2.3505208333333338</v>
      </c>
      <c r="AI441" s="209">
        <f t="shared" ca="1" si="49"/>
        <v>234</v>
      </c>
      <c r="AJ441" s="209">
        <f t="shared" ca="1" si="44"/>
        <v>334</v>
      </c>
      <c r="AK441" s="209">
        <f t="shared" ca="1" si="45"/>
        <v>48</v>
      </c>
      <c r="AL441" s="209">
        <f t="shared" ca="1" si="46"/>
        <v>103</v>
      </c>
    </row>
    <row r="442" spans="2:38" x14ac:dyDescent="0.2">
      <c r="B442" t="s">
        <v>2249</v>
      </c>
      <c r="C442" t="s">
        <v>715</v>
      </c>
      <c r="D442" t="s">
        <v>89</v>
      </c>
      <c r="E442" t="s">
        <v>97</v>
      </c>
      <c r="G442">
        <v>98</v>
      </c>
      <c r="H442">
        <v>346</v>
      </c>
      <c r="I442">
        <v>297</v>
      </c>
      <c r="J442">
        <v>35.200000000000003</v>
      </c>
      <c r="K442">
        <v>7</v>
      </c>
      <c r="L442">
        <v>33.4</v>
      </c>
      <c r="M442">
        <v>6</v>
      </c>
      <c r="N442">
        <v>68.8</v>
      </c>
      <c r="O442">
        <v>46.7</v>
      </c>
      <c r="P442">
        <v>14</v>
      </c>
      <c r="Q442">
        <v>1.1000000000000001</v>
      </c>
      <c r="R442">
        <v>105.8</v>
      </c>
      <c r="S442">
        <v>79</v>
      </c>
      <c r="T442">
        <v>38.6</v>
      </c>
      <c r="U442">
        <v>5.0999999999999996</v>
      </c>
      <c r="V442">
        <v>2.6</v>
      </c>
      <c r="W442">
        <v>2.2000000000000002</v>
      </c>
      <c r="X442">
        <v>2.2000000000000002</v>
      </c>
      <c r="Y442">
        <v>0.23100000000000001</v>
      </c>
      <c r="Z442">
        <v>0.32700000000000001</v>
      </c>
      <c r="AA442">
        <v>0.35599999999999998</v>
      </c>
      <c r="AB442">
        <v>0.68400000000000005</v>
      </c>
      <c r="AE442" s="134">
        <f t="shared" si="47"/>
        <v>0.35599999999999998</v>
      </c>
      <c r="AF442" s="209">
        <f t="shared" ca="1" si="48"/>
        <v>502</v>
      </c>
      <c r="AG442" s="134">
        <f>(H442*'User Input'!$H$16)+(I442*'User Input'!$H$17)+(N442*'User Input'!$H$15)+(O442*'User Input'!$H$2)+(P442*'User Input'!$H$3)+(Q442*'User Input'!$H$4)+(K442*'User Input'!$H$5)+(L442*'User Input'!$H$6)+(J442*'User Input'!$H$7)+(T442*'User Input'!$H$8)+(S442*'User Input'!$H$9)+(M442*'User Input'!$H$10)+(X442*'User Input'!$H$11)+(V442*'User Input'!$H$13)+(U442*'User Input'!$H$12)+(R442*'User Input'!$H$14)</f>
        <v>183.50000000000003</v>
      </c>
      <c r="AH442">
        <f t="shared" si="43"/>
        <v>1.8724489795918371</v>
      </c>
      <c r="AI442" s="209">
        <f t="shared" ca="1" si="49"/>
        <v>265</v>
      </c>
      <c r="AJ442" s="209">
        <f t="shared" ca="1" si="44"/>
        <v>145</v>
      </c>
      <c r="AK442" s="209">
        <f t="shared" ca="1" si="45"/>
        <v>479</v>
      </c>
      <c r="AL442" s="209">
        <f t="shared" ca="1" si="46"/>
        <v>365</v>
      </c>
    </row>
    <row r="443" spans="2:38" x14ac:dyDescent="0.2">
      <c r="B443" t="s">
        <v>328</v>
      </c>
      <c r="C443" t="s">
        <v>120</v>
      </c>
      <c r="D443" t="s">
        <v>89</v>
      </c>
      <c r="E443" t="s">
        <v>97</v>
      </c>
      <c r="F443" t="s">
        <v>97</v>
      </c>
      <c r="G443">
        <v>97</v>
      </c>
      <c r="H443">
        <v>345</v>
      </c>
      <c r="I443">
        <v>293</v>
      </c>
      <c r="J443">
        <v>40.4</v>
      </c>
      <c r="K443">
        <v>12.1</v>
      </c>
      <c r="L443">
        <v>41.8</v>
      </c>
      <c r="M443">
        <v>1.1000000000000001</v>
      </c>
      <c r="N443">
        <v>72.400000000000006</v>
      </c>
      <c r="O443">
        <v>43.6</v>
      </c>
      <c r="P443">
        <v>15.6</v>
      </c>
      <c r="Q443">
        <v>1</v>
      </c>
      <c r="R443">
        <v>126.5</v>
      </c>
      <c r="S443">
        <v>85.7</v>
      </c>
      <c r="T443">
        <v>41.6</v>
      </c>
      <c r="U443">
        <v>5.0999999999999996</v>
      </c>
      <c r="V443">
        <v>2.7</v>
      </c>
      <c r="W443">
        <v>2.4</v>
      </c>
      <c r="X443">
        <v>0.4</v>
      </c>
      <c r="Y443">
        <v>0.248</v>
      </c>
      <c r="Z443">
        <v>0.34799999999999998</v>
      </c>
      <c r="AA443">
        <v>0.432</v>
      </c>
      <c r="AB443">
        <v>0.78</v>
      </c>
      <c r="AE443" s="134">
        <f t="shared" si="47"/>
        <v>0.432</v>
      </c>
      <c r="AF443" s="209">
        <f t="shared" ca="1" si="48"/>
        <v>155</v>
      </c>
      <c r="AG443" s="134">
        <f>(H443*'User Input'!$H$16)+(I443*'User Input'!$H$17)+(N443*'User Input'!$H$15)+(O443*'User Input'!$H$2)+(P443*'User Input'!$H$3)+(Q443*'User Input'!$H$4)+(K443*'User Input'!$H$5)+(L443*'User Input'!$H$6)+(J443*'User Input'!$H$7)+(T443*'User Input'!$H$8)+(S443*'User Input'!$H$9)+(M443*'User Input'!$H$10)+(X443*'User Input'!$H$11)+(V443*'User Input'!$H$13)+(U443*'User Input'!$H$12)+(R443*'User Input'!$H$14)</f>
        <v>208.95</v>
      </c>
      <c r="AH443">
        <f t="shared" si="43"/>
        <v>2.1541237113402061</v>
      </c>
      <c r="AI443" s="209">
        <f t="shared" ca="1" si="49"/>
        <v>247</v>
      </c>
      <c r="AJ443" s="209">
        <f t="shared" ca="1" si="44"/>
        <v>43</v>
      </c>
      <c r="AK443" s="209">
        <f t="shared" ca="1" si="45"/>
        <v>136</v>
      </c>
      <c r="AL443" s="209">
        <f t="shared" ca="1" si="46"/>
        <v>80</v>
      </c>
    </row>
    <row r="444" spans="2:38" x14ac:dyDescent="0.2">
      <c r="B444" t="s">
        <v>2559</v>
      </c>
      <c r="C444" t="s">
        <v>133</v>
      </c>
      <c r="D444" t="s">
        <v>89</v>
      </c>
      <c r="E444" t="s">
        <v>97</v>
      </c>
      <c r="F444" t="s">
        <v>97</v>
      </c>
      <c r="G444">
        <v>99</v>
      </c>
      <c r="H444">
        <v>342</v>
      </c>
      <c r="I444">
        <v>311</v>
      </c>
      <c r="J444">
        <v>33.4</v>
      </c>
      <c r="K444">
        <v>5.8</v>
      </c>
      <c r="L444">
        <v>32.1</v>
      </c>
      <c r="M444">
        <v>2</v>
      </c>
      <c r="N444">
        <v>77.599999999999994</v>
      </c>
      <c r="O444">
        <v>54.8</v>
      </c>
      <c r="P444">
        <v>16.3</v>
      </c>
      <c r="Q444">
        <v>0.7</v>
      </c>
      <c r="R444">
        <v>112.8</v>
      </c>
      <c r="S444">
        <v>57.6</v>
      </c>
      <c r="T444">
        <v>23</v>
      </c>
      <c r="U444">
        <v>2.9</v>
      </c>
      <c r="V444">
        <v>2.6</v>
      </c>
      <c r="W444">
        <v>2.4</v>
      </c>
      <c r="X444">
        <v>0.8</v>
      </c>
      <c r="Y444">
        <v>0.25</v>
      </c>
      <c r="Z444">
        <v>0.30499999999999999</v>
      </c>
      <c r="AA444">
        <v>0.36399999999999999</v>
      </c>
      <c r="AB444">
        <v>0.66900000000000004</v>
      </c>
      <c r="AE444" s="134">
        <f t="shared" si="47"/>
        <v>0.36399999999999999</v>
      </c>
      <c r="AF444" s="209">
        <f t="shared" ca="1" si="48"/>
        <v>469</v>
      </c>
      <c r="AG444" s="134">
        <f>(H444*'User Input'!$H$16)+(I444*'User Input'!$H$17)+(N444*'User Input'!$H$15)+(O444*'User Input'!$H$2)+(P444*'User Input'!$H$3)+(Q444*'User Input'!$H$4)+(K444*'User Input'!$H$5)+(L444*'User Input'!$H$6)+(J444*'User Input'!$H$7)+(T444*'User Input'!$H$8)+(S444*'User Input'!$H$9)+(M444*'User Input'!$H$10)+(X444*'User Input'!$H$11)+(V444*'User Input'!$H$13)+(U444*'User Input'!$H$12)+(R444*'User Input'!$H$14)</f>
        <v>175.6</v>
      </c>
      <c r="AH444">
        <f t="shared" si="43"/>
        <v>1.7737373737373736</v>
      </c>
      <c r="AI444" s="209">
        <f t="shared" ca="1" si="49"/>
        <v>275</v>
      </c>
      <c r="AJ444" s="209">
        <f t="shared" ca="1" si="44"/>
        <v>361</v>
      </c>
      <c r="AK444" s="209">
        <f t="shared" ca="1" si="45"/>
        <v>446</v>
      </c>
      <c r="AL444" s="209">
        <f t="shared" ca="1" si="46"/>
        <v>441</v>
      </c>
    </row>
    <row r="445" spans="2:38" x14ac:dyDescent="0.2">
      <c r="B445" t="s">
        <v>2571</v>
      </c>
      <c r="C445" t="s">
        <v>115</v>
      </c>
      <c r="D445" t="s">
        <v>89</v>
      </c>
      <c r="E445" t="s">
        <v>998</v>
      </c>
      <c r="F445" t="s">
        <v>998</v>
      </c>
      <c r="G445">
        <v>94</v>
      </c>
      <c r="H445">
        <v>341</v>
      </c>
      <c r="I445">
        <v>316</v>
      </c>
      <c r="J445">
        <v>34.1</v>
      </c>
      <c r="K445">
        <v>8.6999999999999993</v>
      </c>
      <c r="L445">
        <v>37.299999999999997</v>
      </c>
      <c r="M445">
        <v>2.5</v>
      </c>
      <c r="N445">
        <v>77.900000000000006</v>
      </c>
      <c r="O445">
        <v>52.8</v>
      </c>
      <c r="P445">
        <v>15.2</v>
      </c>
      <c r="Q445">
        <v>1.2</v>
      </c>
      <c r="R445">
        <v>121.7</v>
      </c>
      <c r="S445">
        <v>89.5</v>
      </c>
      <c r="T445">
        <v>19.3</v>
      </c>
      <c r="U445">
        <v>2.4</v>
      </c>
      <c r="V445">
        <v>2.5</v>
      </c>
      <c r="W445">
        <v>1.3</v>
      </c>
      <c r="X445">
        <v>1.1000000000000001</v>
      </c>
      <c r="Y445">
        <v>0.247</v>
      </c>
      <c r="Z445">
        <v>0.29299999999999998</v>
      </c>
      <c r="AA445">
        <v>0.38500000000000001</v>
      </c>
      <c r="AB445">
        <v>0.67900000000000005</v>
      </c>
      <c r="AE445" s="134">
        <f t="shared" si="47"/>
        <v>0.38500000000000001</v>
      </c>
      <c r="AF445" s="209">
        <f t="shared" ca="1" si="48"/>
        <v>361</v>
      </c>
      <c r="AG445" s="134">
        <f>(H445*'User Input'!$H$16)+(I445*'User Input'!$H$17)+(N445*'User Input'!$H$15)+(O445*'User Input'!$H$2)+(P445*'User Input'!$H$3)+(Q445*'User Input'!$H$4)+(K445*'User Input'!$H$5)+(L445*'User Input'!$H$6)+(J445*'User Input'!$H$7)+(T445*'User Input'!$H$8)+(S445*'User Input'!$H$9)+(M445*'User Input'!$H$10)+(X445*'User Input'!$H$11)+(V445*'User Input'!$H$13)+(U445*'User Input'!$H$12)+(R445*'User Input'!$H$14)</f>
        <v>171.45</v>
      </c>
      <c r="AH445">
        <f t="shared" si="43"/>
        <v>1.8239361702127659</v>
      </c>
      <c r="AI445" s="209">
        <f t="shared" ca="1" si="49"/>
        <v>279</v>
      </c>
      <c r="AJ445" s="209">
        <f t="shared" ca="1" si="44"/>
        <v>470</v>
      </c>
      <c r="AK445" s="209">
        <f t="shared" ca="1" si="45"/>
        <v>339</v>
      </c>
      <c r="AL445" s="209">
        <f t="shared" ca="1" si="46"/>
        <v>390</v>
      </c>
    </row>
    <row r="446" spans="2:38" x14ac:dyDescent="0.2">
      <c r="B446" t="s">
        <v>517</v>
      </c>
      <c r="C446" t="s">
        <v>117</v>
      </c>
      <c r="D446" t="s">
        <v>683</v>
      </c>
      <c r="E446" t="s">
        <v>110</v>
      </c>
      <c r="F446" t="s">
        <v>1025</v>
      </c>
      <c r="G446">
        <v>94</v>
      </c>
      <c r="H446">
        <v>340</v>
      </c>
      <c r="I446">
        <v>294</v>
      </c>
      <c r="J446">
        <v>35.4</v>
      </c>
      <c r="K446">
        <v>7.6</v>
      </c>
      <c r="L446">
        <v>33.6</v>
      </c>
      <c r="M446">
        <v>4.0999999999999996</v>
      </c>
      <c r="N446">
        <v>67.400000000000006</v>
      </c>
      <c r="O446">
        <v>45.1</v>
      </c>
      <c r="P446">
        <v>12.2</v>
      </c>
      <c r="Q446">
        <v>2.5</v>
      </c>
      <c r="R446">
        <v>107.3</v>
      </c>
      <c r="S446">
        <v>73.099999999999994</v>
      </c>
      <c r="T446">
        <v>37.799999999999997</v>
      </c>
      <c r="U446">
        <v>3.2</v>
      </c>
      <c r="V446">
        <v>2.6</v>
      </c>
      <c r="W446">
        <v>2.4</v>
      </c>
      <c r="X446">
        <v>1.8</v>
      </c>
      <c r="Y446">
        <v>0.22900000000000001</v>
      </c>
      <c r="Z446">
        <v>0.32100000000000001</v>
      </c>
      <c r="AA446">
        <v>0.36499999999999999</v>
      </c>
      <c r="AB446">
        <v>0.68600000000000005</v>
      </c>
      <c r="AE446" s="134">
        <f t="shared" si="47"/>
        <v>0.36499999999999999</v>
      </c>
      <c r="AF446" s="209">
        <f t="shared" ca="1" si="48"/>
        <v>465</v>
      </c>
      <c r="AG446" s="134">
        <f>(H446*'User Input'!$H$16)+(I446*'User Input'!$H$17)+(N446*'User Input'!$H$15)+(O446*'User Input'!$H$2)+(P446*'User Input'!$H$3)+(Q446*'User Input'!$H$4)+(K446*'User Input'!$H$5)+(L446*'User Input'!$H$6)+(J446*'User Input'!$H$7)+(T446*'User Input'!$H$8)+(S446*'User Input'!$H$9)+(M446*'User Input'!$H$10)+(X446*'User Input'!$H$11)+(V446*'User Input'!$H$13)+(U446*'User Input'!$H$12)+(R446*'User Input'!$H$14)</f>
        <v>184.04999999999995</v>
      </c>
      <c r="AH446">
        <f t="shared" si="43"/>
        <v>1.9579787234042549</v>
      </c>
      <c r="AI446" s="209">
        <f t="shared" ca="1" si="49"/>
        <v>264</v>
      </c>
      <c r="AJ446" s="209">
        <f t="shared" ca="1" si="44"/>
        <v>196</v>
      </c>
      <c r="AK446" s="209">
        <f t="shared" ca="1" si="45"/>
        <v>442</v>
      </c>
      <c r="AL446" s="209">
        <f t="shared" ca="1" si="46"/>
        <v>356</v>
      </c>
    </row>
    <row r="447" spans="2:38" x14ac:dyDescent="0.2">
      <c r="B447" t="s">
        <v>518</v>
      </c>
      <c r="C447" t="s">
        <v>140</v>
      </c>
      <c r="D447" t="s">
        <v>89</v>
      </c>
      <c r="E447" t="s">
        <v>97</v>
      </c>
      <c r="F447" t="s">
        <v>97</v>
      </c>
      <c r="G447">
        <v>95</v>
      </c>
      <c r="H447">
        <v>335</v>
      </c>
      <c r="I447">
        <v>303</v>
      </c>
      <c r="J447">
        <v>35.799999999999997</v>
      </c>
      <c r="K447">
        <v>8.6</v>
      </c>
      <c r="L447">
        <v>35.4</v>
      </c>
      <c r="M447">
        <v>2.2000000000000002</v>
      </c>
      <c r="N447">
        <v>68.599999999999994</v>
      </c>
      <c r="O447">
        <v>41.6</v>
      </c>
      <c r="P447">
        <v>16.7</v>
      </c>
      <c r="Q447">
        <v>1.7</v>
      </c>
      <c r="R447">
        <v>114.6</v>
      </c>
      <c r="S447">
        <v>76.2</v>
      </c>
      <c r="T447">
        <v>22.5</v>
      </c>
      <c r="U447">
        <v>4.7</v>
      </c>
      <c r="V447">
        <v>2.6</v>
      </c>
      <c r="W447">
        <v>2.5</v>
      </c>
      <c r="X447">
        <v>0.8</v>
      </c>
      <c r="Y447">
        <v>0.22700000000000001</v>
      </c>
      <c r="Z447">
        <v>0.28799999999999998</v>
      </c>
      <c r="AA447">
        <v>0.379</v>
      </c>
      <c r="AB447">
        <v>0.66700000000000004</v>
      </c>
      <c r="AE447" s="134">
        <f t="shared" si="47"/>
        <v>0.379</v>
      </c>
      <c r="AF447" s="209">
        <f t="shared" ca="1" si="48"/>
        <v>388</v>
      </c>
      <c r="AG447" s="134">
        <f>(H447*'User Input'!$H$16)+(I447*'User Input'!$H$17)+(N447*'User Input'!$H$15)+(O447*'User Input'!$H$2)+(P447*'User Input'!$H$3)+(Q447*'User Input'!$H$4)+(K447*'User Input'!$H$5)+(L447*'User Input'!$H$6)+(J447*'User Input'!$H$7)+(T447*'User Input'!$H$8)+(S447*'User Input'!$H$9)+(M447*'User Input'!$H$10)+(X447*'User Input'!$H$11)+(V447*'User Input'!$H$13)+(U447*'User Input'!$H$12)+(R447*'User Input'!$H$14)</f>
        <v>173.7</v>
      </c>
      <c r="AH447">
        <f t="shared" si="43"/>
        <v>1.8284210526315787</v>
      </c>
      <c r="AI447" s="209">
        <f t="shared" ca="1" si="49"/>
        <v>277</v>
      </c>
      <c r="AJ447" s="209">
        <f t="shared" ca="1" si="44"/>
        <v>500</v>
      </c>
      <c r="AK447" s="209">
        <f t="shared" ca="1" si="45"/>
        <v>365</v>
      </c>
      <c r="AL447" s="209">
        <f t="shared" ca="1" si="46"/>
        <v>449</v>
      </c>
    </row>
    <row r="448" spans="2:38" x14ac:dyDescent="0.2">
      <c r="B448" t="s">
        <v>363</v>
      </c>
      <c r="C448" t="s">
        <v>715</v>
      </c>
      <c r="D448" t="s">
        <v>683</v>
      </c>
      <c r="E448" t="s">
        <v>114</v>
      </c>
      <c r="F448" t="s">
        <v>114</v>
      </c>
      <c r="G448">
        <v>94</v>
      </c>
      <c r="H448">
        <v>329</v>
      </c>
      <c r="I448">
        <v>281</v>
      </c>
      <c r="J448">
        <v>43.2</v>
      </c>
      <c r="K448">
        <v>17.3</v>
      </c>
      <c r="L448">
        <v>47.6</v>
      </c>
      <c r="M448">
        <v>3.9</v>
      </c>
      <c r="N448">
        <v>70.3</v>
      </c>
      <c r="O448">
        <v>36.6</v>
      </c>
      <c r="P448">
        <v>15.3</v>
      </c>
      <c r="Q448">
        <v>1.1000000000000001</v>
      </c>
      <c r="R448">
        <v>139.80000000000001</v>
      </c>
      <c r="S448">
        <v>69.599999999999994</v>
      </c>
      <c r="T448">
        <v>39.5</v>
      </c>
      <c r="U448">
        <v>4.0999999999999996</v>
      </c>
      <c r="V448">
        <v>2.2999999999999998</v>
      </c>
      <c r="W448">
        <v>1.7</v>
      </c>
      <c r="X448">
        <v>1.9</v>
      </c>
      <c r="Y448">
        <v>0.251</v>
      </c>
      <c r="Z448">
        <v>0.34899999999999998</v>
      </c>
      <c r="AA448">
        <v>0.498</v>
      </c>
      <c r="AB448">
        <v>0.84599999999999997</v>
      </c>
      <c r="AE448" s="134">
        <f t="shared" si="47"/>
        <v>0.498</v>
      </c>
      <c r="AF448" s="209">
        <f t="shared" ca="1" si="48"/>
        <v>26</v>
      </c>
      <c r="AG448" s="134">
        <f>(H448*'User Input'!$H$16)+(I448*'User Input'!$H$17)+(N448*'User Input'!$H$15)+(O448*'User Input'!$H$2)+(P448*'User Input'!$H$3)+(Q448*'User Input'!$H$4)+(K448*'User Input'!$H$5)+(L448*'User Input'!$H$6)+(J448*'User Input'!$H$7)+(T448*'User Input'!$H$8)+(S448*'User Input'!$H$9)+(M448*'User Input'!$H$10)+(X448*'User Input'!$H$11)+(V448*'User Input'!$H$13)+(U448*'User Input'!$H$12)+(R448*'User Input'!$H$14)</f>
        <v>241.1</v>
      </c>
      <c r="AH448">
        <f t="shared" si="43"/>
        <v>2.5648936170212764</v>
      </c>
      <c r="AI448" s="209">
        <f t="shared" ca="1" si="49"/>
        <v>224</v>
      </c>
      <c r="AJ448" s="209">
        <f t="shared" ca="1" si="44"/>
        <v>41</v>
      </c>
      <c r="AK448" s="209">
        <f t="shared" ca="1" si="45"/>
        <v>19</v>
      </c>
      <c r="AL448" s="209">
        <f t="shared" ca="1" si="46"/>
        <v>18</v>
      </c>
    </row>
    <row r="449" spans="2:38" x14ac:dyDescent="0.2">
      <c r="B449" t="s">
        <v>325</v>
      </c>
      <c r="C449" t="s">
        <v>340</v>
      </c>
      <c r="D449" t="s">
        <v>683</v>
      </c>
      <c r="E449" t="s">
        <v>112</v>
      </c>
      <c r="F449" t="s">
        <v>112</v>
      </c>
      <c r="G449">
        <v>91</v>
      </c>
      <c r="H449">
        <v>329</v>
      </c>
      <c r="I449">
        <v>285</v>
      </c>
      <c r="J449">
        <v>39.299999999999997</v>
      </c>
      <c r="K449">
        <v>15.3</v>
      </c>
      <c r="L449">
        <v>44.4</v>
      </c>
      <c r="M449">
        <v>1.4</v>
      </c>
      <c r="N449">
        <v>65.3</v>
      </c>
      <c r="O449">
        <v>36.799999999999997</v>
      </c>
      <c r="P449">
        <v>12.6</v>
      </c>
      <c r="Q449">
        <v>0.6</v>
      </c>
      <c r="R449">
        <v>124.8</v>
      </c>
      <c r="S449">
        <v>77</v>
      </c>
      <c r="T449">
        <v>36.700000000000003</v>
      </c>
      <c r="U449">
        <v>3.7</v>
      </c>
      <c r="V449">
        <v>2.4</v>
      </c>
      <c r="W449">
        <v>1.1000000000000001</v>
      </c>
      <c r="X449">
        <v>0.6</v>
      </c>
      <c r="Y449">
        <v>0.22900000000000001</v>
      </c>
      <c r="Z449">
        <v>0.32200000000000001</v>
      </c>
      <c r="AA449">
        <v>0.437</v>
      </c>
      <c r="AB449">
        <v>0.75900000000000001</v>
      </c>
      <c r="AE449" s="134">
        <f t="shared" si="47"/>
        <v>0.437</v>
      </c>
      <c r="AF449" s="209">
        <f t="shared" ca="1" si="48"/>
        <v>135</v>
      </c>
      <c r="AG449" s="134">
        <f>(H449*'User Input'!$H$16)+(I449*'User Input'!$H$17)+(N449*'User Input'!$H$15)+(O449*'User Input'!$H$2)+(P449*'User Input'!$H$3)+(Q449*'User Input'!$H$4)+(K449*'User Input'!$H$5)+(L449*'User Input'!$H$6)+(J449*'User Input'!$H$7)+(T449*'User Input'!$H$8)+(S449*'User Input'!$H$9)+(M449*'User Input'!$H$10)+(X449*'User Input'!$H$11)+(V449*'User Input'!$H$13)+(U449*'User Input'!$H$12)+(R449*'User Input'!$H$14)</f>
        <v>209.1</v>
      </c>
      <c r="AH449">
        <f t="shared" si="43"/>
        <v>2.2978021978021976</v>
      </c>
      <c r="AI449" s="209">
        <f t="shared" ca="1" si="49"/>
        <v>246</v>
      </c>
      <c r="AJ449" s="209">
        <f t="shared" ca="1" si="44"/>
        <v>184</v>
      </c>
      <c r="AK449" s="209">
        <f t="shared" ca="1" si="45"/>
        <v>116</v>
      </c>
      <c r="AL449" s="209">
        <f t="shared" ca="1" si="46"/>
        <v>125</v>
      </c>
    </row>
    <row r="450" spans="2:38" x14ac:dyDescent="0.2">
      <c r="B450" t="s">
        <v>2556</v>
      </c>
      <c r="C450" t="s">
        <v>138</v>
      </c>
      <c r="D450" t="s">
        <v>89</v>
      </c>
      <c r="E450" t="s">
        <v>6</v>
      </c>
      <c r="F450" t="s">
        <v>114</v>
      </c>
      <c r="G450">
        <v>93</v>
      </c>
      <c r="H450">
        <v>328</v>
      </c>
      <c r="I450">
        <v>297</v>
      </c>
      <c r="J450">
        <v>30.2</v>
      </c>
      <c r="K450">
        <v>7.2</v>
      </c>
      <c r="L450">
        <v>32.9</v>
      </c>
      <c r="M450">
        <v>1.6</v>
      </c>
      <c r="N450">
        <v>75.5</v>
      </c>
      <c r="O450">
        <v>50.2</v>
      </c>
      <c r="P450">
        <v>16.899999999999999</v>
      </c>
      <c r="Q450">
        <v>1.2</v>
      </c>
      <c r="R450">
        <v>116.2</v>
      </c>
      <c r="S450">
        <v>70.900000000000006</v>
      </c>
      <c r="T450">
        <v>23.3</v>
      </c>
      <c r="U450">
        <v>3.1</v>
      </c>
      <c r="V450">
        <v>2.4</v>
      </c>
      <c r="W450">
        <v>1.9</v>
      </c>
      <c r="X450">
        <v>0.7</v>
      </c>
      <c r="Y450">
        <v>0.254</v>
      </c>
      <c r="Z450">
        <v>0.313</v>
      </c>
      <c r="AA450">
        <v>0.39200000000000002</v>
      </c>
      <c r="AB450">
        <v>0.70499999999999996</v>
      </c>
      <c r="AE450" s="134">
        <f t="shared" si="47"/>
        <v>0.39200000000000002</v>
      </c>
      <c r="AF450" s="209">
        <f t="shared" ca="1" si="48"/>
        <v>318</v>
      </c>
      <c r="AG450" s="134">
        <f>(H450*'User Input'!$H$16)+(I450*'User Input'!$H$17)+(N450*'User Input'!$H$15)+(O450*'User Input'!$H$2)+(P450*'User Input'!$H$3)+(Q450*'User Input'!$H$4)+(K450*'User Input'!$H$5)+(L450*'User Input'!$H$6)+(J450*'User Input'!$H$7)+(T450*'User Input'!$H$8)+(S450*'User Input'!$H$9)+(M450*'User Input'!$H$10)+(X450*'User Input'!$H$11)+(V450*'User Input'!$H$13)+(U450*'User Input'!$H$12)+(R450*'User Input'!$H$14)</f>
        <v>169.84999999999997</v>
      </c>
      <c r="AH450">
        <f t="shared" si="43"/>
        <v>1.826344086021505</v>
      </c>
      <c r="AI450" s="209">
        <f t="shared" ca="1" si="49"/>
        <v>280</v>
      </c>
      <c r="AJ450" s="209">
        <f t="shared" ca="1" si="44"/>
        <v>276</v>
      </c>
      <c r="AK450" s="209">
        <f t="shared" ca="1" si="45"/>
        <v>296</v>
      </c>
      <c r="AL450" s="209">
        <f t="shared" ca="1" si="46"/>
        <v>291</v>
      </c>
    </row>
    <row r="451" spans="2:38" x14ac:dyDescent="0.2">
      <c r="B451" t="s">
        <v>2558</v>
      </c>
      <c r="C451" t="s">
        <v>133</v>
      </c>
      <c r="D451" t="s">
        <v>683</v>
      </c>
      <c r="E451" t="s">
        <v>97</v>
      </c>
      <c r="F451" t="s">
        <v>97</v>
      </c>
      <c r="G451">
        <v>97</v>
      </c>
      <c r="H451">
        <v>325</v>
      </c>
      <c r="I451">
        <v>298</v>
      </c>
      <c r="J451">
        <v>31.2</v>
      </c>
      <c r="K451">
        <v>5.7</v>
      </c>
      <c r="L451">
        <v>30.3</v>
      </c>
      <c r="M451">
        <v>2.4</v>
      </c>
      <c r="N451">
        <v>72.7</v>
      </c>
      <c r="O451">
        <v>50.7</v>
      </c>
      <c r="P451">
        <v>15.2</v>
      </c>
      <c r="Q451">
        <v>1.1000000000000001</v>
      </c>
      <c r="R451">
        <v>107.1</v>
      </c>
      <c r="S451">
        <v>70.5</v>
      </c>
      <c r="T451">
        <v>19.2</v>
      </c>
      <c r="U451">
        <v>3.1</v>
      </c>
      <c r="V451">
        <v>2.5</v>
      </c>
      <c r="W451">
        <v>2.2999999999999998</v>
      </c>
      <c r="X451">
        <v>0.9</v>
      </c>
      <c r="Y451">
        <v>0.24399999999999999</v>
      </c>
      <c r="Z451">
        <v>0.29399999999999998</v>
      </c>
      <c r="AA451">
        <v>0.36</v>
      </c>
      <c r="AB451">
        <v>0.65400000000000003</v>
      </c>
      <c r="AE451" s="134">
        <f t="shared" si="47"/>
        <v>0.36</v>
      </c>
      <c r="AF451" s="209">
        <f t="shared" ca="1" si="48"/>
        <v>487</v>
      </c>
      <c r="AG451" s="134">
        <f>(H451*'User Input'!$H$16)+(I451*'User Input'!$H$17)+(N451*'User Input'!$H$15)+(O451*'User Input'!$H$2)+(P451*'User Input'!$H$3)+(Q451*'User Input'!$H$4)+(K451*'User Input'!$H$5)+(L451*'User Input'!$H$6)+(J451*'User Input'!$H$7)+(T451*'User Input'!$H$8)+(S451*'User Input'!$H$9)+(M451*'User Input'!$H$10)+(X451*'User Input'!$H$11)+(V451*'User Input'!$H$13)+(U451*'User Input'!$H$12)+(R451*'User Input'!$H$14)</f>
        <v>156.54999999999998</v>
      </c>
      <c r="AH451">
        <f t="shared" si="43"/>
        <v>1.6139175257731957</v>
      </c>
      <c r="AI451" s="209">
        <f t="shared" ca="1" si="49"/>
        <v>295</v>
      </c>
      <c r="AJ451" s="209">
        <f t="shared" ca="1" si="44"/>
        <v>455</v>
      </c>
      <c r="AK451" s="209">
        <f t="shared" ca="1" si="45"/>
        <v>464</v>
      </c>
      <c r="AL451" s="209">
        <f t="shared" ca="1" si="46"/>
        <v>482</v>
      </c>
    </row>
    <row r="452" spans="2:38" x14ac:dyDescent="0.2">
      <c r="B452" t="s">
        <v>2275</v>
      </c>
      <c r="C452" t="s">
        <v>135</v>
      </c>
      <c r="D452" t="s">
        <v>106</v>
      </c>
      <c r="E452" t="s">
        <v>116</v>
      </c>
      <c r="F452" t="s">
        <v>1025</v>
      </c>
      <c r="G452">
        <v>93</v>
      </c>
      <c r="H452">
        <v>322</v>
      </c>
      <c r="I452">
        <v>291</v>
      </c>
      <c r="J452">
        <v>34.1</v>
      </c>
      <c r="K452">
        <v>8.8000000000000007</v>
      </c>
      <c r="L452">
        <v>38.1</v>
      </c>
      <c r="M452">
        <v>1.1000000000000001</v>
      </c>
      <c r="N452">
        <v>76</v>
      </c>
      <c r="O452">
        <v>49.6</v>
      </c>
      <c r="P452">
        <v>16.5</v>
      </c>
      <c r="Q452">
        <v>1</v>
      </c>
      <c r="R452">
        <v>121</v>
      </c>
      <c r="S452">
        <v>64.099999999999994</v>
      </c>
      <c r="T452">
        <v>24.8</v>
      </c>
      <c r="U452">
        <v>2.7</v>
      </c>
      <c r="V452">
        <v>2.4</v>
      </c>
      <c r="W452">
        <v>1.4</v>
      </c>
      <c r="X452">
        <v>0.5</v>
      </c>
      <c r="Y452">
        <v>0.26100000000000001</v>
      </c>
      <c r="Z452">
        <v>0.32200000000000001</v>
      </c>
      <c r="AA452">
        <v>0.41499999999999998</v>
      </c>
      <c r="AB452">
        <v>0.73799999999999999</v>
      </c>
      <c r="AE452" s="134">
        <f t="shared" si="47"/>
        <v>0.41499999999999998</v>
      </c>
      <c r="AF452" s="209">
        <f t="shared" ca="1" si="48"/>
        <v>210</v>
      </c>
      <c r="AG452" s="134">
        <f>(H452*'User Input'!$H$16)+(I452*'User Input'!$H$17)+(N452*'User Input'!$H$15)+(O452*'User Input'!$H$2)+(P452*'User Input'!$H$3)+(Q452*'User Input'!$H$4)+(K452*'User Input'!$H$5)+(L452*'User Input'!$H$6)+(J452*'User Input'!$H$7)+(T452*'User Input'!$H$8)+(S452*'User Input'!$H$9)+(M452*'User Input'!$H$10)+(X452*'User Input'!$H$11)+(V452*'User Input'!$H$13)+(U452*'User Input'!$H$12)+(R452*'User Input'!$H$14)</f>
        <v>187.45</v>
      </c>
      <c r="AH452">
        <f t="shared" si="43"/>
        <v>2.0155913978494624</v>
      </c>
      <c r="AI452" s="209">
        <f t="shared" ca="1" si="49"/>
        <v>259</v>
      </c>
      <c r="AJ452" s="209">
        <f t="shared" ca="1" si="44"/>
        <v>184</v>
      </c>
      <c r="AK452" s="209">
        <f t="shared" ca="1" si="45"/>
        <v>190</v>
      </c>
      <c r="AL452" s="209">
        <f t="shared" ca="1" si="46"/>
        <v>180</v>
      </c>
    </row>
    <row r="453" spans="2:38" x14ac:dyDescent="0.2">
      <c r="B453" t="s">
        <v>317</v>
      </c>
      <c r="C453" t="s">
        <v>339</v>
      </c>
      <c r="D453" t="s">
        <v>683</v>
      </c>
      <c r="E453" t="s">
        <v>97</v>
      </c>
      <c r="F453" t="s">
        <v>97</v>
      </c>
      <c r="G453">
        <v>96</v>
      </c>
      <c r="H453">
        <v>322</v>
      </c>
      <c r="I453">
        <v>267</v>
      </c>
      <c r="J453">
        <v>32.4</v>
      </c>
      <c r="K453">
        <v>8.5</v>
      </c>
      <c r="L453">
        <v>30.2</v>
      </c>
      <c r="M453">
        <v>1.1000000000000001</v>
      </c>
      <c r="N453">
        <v>55.6</v>
      </c>
      <c r="O453">
        <v>35.299999999999997</v>
      </c>
      <c r="P453">
        <v>11</v>
      </c>
      <c r="Q453">
        <v>0.8</v>
      </c>
      <c r="R453">
        <v>93.7</v>
      </c>
      <c r="S453">
        <v>112</v>
      </c>
      <c r="T453">
        <v>48.6</v>
      </c>
      <c r="U453">
        <v>2.2999999999999998</v>
      </c>
      <c r="V453">
        <v>2.4</v>
      </c>
      <c r="W453">
        <v>2</v>
      </c>
      <c r="X453">
        <v>0.5</v>
      </c>
      <c r="Y453">
        <v>0.20899999999999999</v>
      </c>
      <c r="Z453">
        <v>0.33300000000000002</v>
      </c>
      <c r="AA453">
        <v>0.35199999999999998</v>
      </c>
      <c r="AB453">
        <v>0.68500000000000005</v>
      </c>
      <c r="AE453" s="134">
        <f t="shared" si="47"/>
        <v>0.35199999999999998</v>
      </c>
      <c r="AF453" s="209">
        <f t="shared" ca="1" si="48"/>
        <v>521</v>
      </c>
      <c r="AG453" s="134">
        <f>(H453*'User Input'!$H$16)+(I453*'User Input'!$H$17)+(N453*'User Input'!$H$15)+(O453*'User Input'!$H$2)+(P453*'User Input'!$H$3)+(Q453*'User Input'!$H$4)+(K453*'User Input'!$H$5)+(L453*'User Input'!$H$6)+(J453*'User Input'!$H$7)+(T453*'User Input'!$H$8)+(S453*'User Input'!$H$9)+(M453*'User Input'!$H$10)+(X453*'User Input'!$H$11)+(V453*'User Input'!$H$13)+(U453*'User Input'!$H$12)+(R453*'User Input'!$H$14)</f>
        <v>150.59999999999997</v>
      </c>
      <c r="AH453">
        <f t="shared" si="43"/>
        <v>1.5687499999999996</v>
      </c>
      <c r="AI453" s="209">
        <f t="shared" ca="1" si="49"/>
        <v>304</v>
      </c>
      <c r="AJ453" s="209">
        <f t="shared" ca="1" si="44"/>
        <v>98</v>
      </c>
      <c r="AK453" s="209">
        <f t="shared" ca="1" si="45"/>
        <v>498</v>
      </c>
      <c r="AL453" s="209">
        <f t="shared" ca="1" si="46"/>
        <v>361</v>
      </c>
    </row>
    <row r="454" spans="2:38" x14ac:dyDescent="0.2">
      <c r="B454" t="s">
        <v>1516</v>
      </c>
      <c r="C454" t="s">
        <v>714</v>
      </c>
      <c r="D454" t="s">
        <v>89</v>
      </c>
      <c r="E454" t="s">
        <v>97</v>
      </c>
      <c r="F454" t="s">
        <v>97</v>
      </c>
      <c r="G454">
        <v>93</v>
      </c>
      <c r="H454">
        <v>316</v>
      </c>
      <c r="I454">
        <v>287</v>
      </c>
      <c r="J454">
        <v>34.700000000000003</v>
      </c>
      <c r="K454">
        <v>9.6999999999999993</v>
      </c>
      <c r="L454">
        <v>39.700000000000003</v>
      </c>
      <c r="M454">
        <v>0.7</v>
      </c>
      <c r="N454">
        <v>75.599999999999994</v>
      </c>
      <c r="O454">
        <v>49.9</v>
      </c>
      <c r="P454">
        <v>15.6</v>
      </c>
      <c r="Q454">
        <v>0.4</v>
      </c>
      <c r="R454">
        <v>121.1</v>
      </c>
      <c r="S454">
        <v>42.7</v>
      </c>
      <c r="T454">
        <v>18.3</v>
      </c>
      <c r="U454">
        <v>7.6</v>
      </c>
      <c r="V454">
        <v>2.5</v>
      </c>
      <c r="W454">
        <v>1.4</v>
      </c>
      <c r="X454">
        <v>0.3</v>
      </c>
      <c r="Y454">
        <v>0.26400000000000001</v>
      </c>
      <c r="Z454">
        <v>0.32200000000000001</v>
      </c>
      <c r="AA454">
        <v>0.42199999999999999</v>
      </c>
      <c r="AB454">
        <v>0.74399999999999999</v>
      </c>
      <c r="AE454" s="134">
        <f t="shared" si="47"/>
        <v>0.42199999999999999</v>
      </c>
      <c r="AF454" s="209">
        <f t="shared" ca="1" si="48"/>
        <v>187</v>
      </c>
      <c r="AG454" s="134">
        <f>(H454*'User Input'!$H$16)+(I454*'User Input'!$H$17)+(N454*'User Input'!$H$15)+(O454*'User Input'!$H$2)+(P454*'User Input'!$H$3)+(Q454*'User Input'!$H$4)+(K454*'User Input'!$H$5)+(L454*'User Input'!$H$6)+(J454*'User Input'!$H$7)+(T454*'User Input'!$H$8)+(S454*'User Input'!$H$9)+(M454*'User Input'!$H$10)+(X454*'User Input'!$H$11)+(V454*'User Input'!$H$13)+(U454*'User Input'!$H$12)+(R454*'User Input'!$H$14)</f>
        <v>193.55</v>
      </c>
      <c r="AH454">
        <f t="shared" si="43"/>
        <v>2.0811827956989251</v>
      </c>
      <c r="AI454" s="209">
        <f t="shared" ca="1" si="49"/>
        <v>255</v>
      </c>
      <c r="AJ454" s="209">
        <f t="shared" ca="1" si="44"/>
        <v>184</v>
      </c>
      <c r="AK454" s="209">
        <f t="shared" ca="1" si="45"/>
        <v>168</v>
      </c>
      <c r="AL454" s="209">
        <f t="shared" ca="1" si="46"/>
        <v>167</v>
      </c>
    </row>
    <row r="455" spans="2:38" x14ac:dyDescent="0.2">
      <c r="B455" t="s">
        <v>904</v>
      </c>
      <c r="C455" t="s">
        <v>141</v>
      </c>
      <c r="D455" t="s">
        <v>89</v>
      </c>
      <c r="E455" t="s">
        <v>97</v>
      </c>
      <c r="F455" t="s">
        <v>97</v>
      </c>
      <c r="G455">
        <v>92</v>
      </c>
      <c r="H455">
        <v>314</v>
      </c>
      <c r="I455">
        <v>289</v>
      </c>
      <c r="J455">
        <v>30.4</v>
      </c>
      <c r="K455">
        <v>12</v>
      </c>
      <c r="L455">
        <v>37.4</v>
      </c>
      <c r="M455">
        <v>2.4</v>
      </c>
      <c r="N455">
        <v>64.7</v>
      </c>
      <c r="O455">
        <v>39.299999999999997</v>
      </c>
      <c r="P455">
        <v>12.4</v>
      </c>
      <c r="Q455">
        <v>1.1000000000000001</v>
      </c>
      <c r="R455">
        <v>115.2</v>
      </c>
      <c r="S455">
        <v>82.8</v>
      </c>
      <c r="T455">
        <v>18.600000000000001</v>
      </c>
      <c r="U455">
        <v>2.6</v>
      </c>
      <c r="V455">
        <v>2.2999999999999998</v>
      </c>
      <c r="W455">
        <v>1.7</v>
      </c>
      <c r="X455">
        <v>1</v>
      </c>
      <c r="Y455">
        <v>0.224</v>
      </c>
      <c r="Z455">
        <v>0.27500000000000002</v>
      </c>
      <c r="AA455">
        <v>0.39900000000000002</v>
      </c>
      <c r="AB455">
        <v>0.67500000000000004</v>
      </c>
      <c r="AE455" s="134">
        <f t="shared" si="47"/>
        <v>0.39900000000000002</v>
      </c>
      <c r="AF455" s="209">
        <f t="shared" ca="1" si="48"/>
        <v>275</v>
      </c>
      <c r="AG455" s="134">
        <f>(H455*'User Input'!$H$16)+(I455*'User Input'!$H$17)+(N455*'User Input'!$H$15)+(O455*'User Input'!$H$2)+(P455*'User Input'!$H$3)+(Q455*'User Input'!$H$4)+(K455*'User Input'!$H$5)+(L455*'User Input'!$H$6)+(J455*'User Input'!$H$7)+(T455*'User Input'!$H$8)+(S455*'User Input'!$H$9)+(M455*'User Input'!$H$10)+(X455*'User Input'!$H$11)+(V455*'User Input'!$H$13)+(U455*'User Input'!$H$12)+(R455*'User Input'!$H$14)</f>
        <v>164.2</v>
      </c>
      <c r="AH455">
        <f t="shared" si="43"/>
        <v>1.784782608695652</v>
      </c>
      <c r="AI455" s="209">
        <f t="shared" ca="1" si="49"/>
        <v>284</v>
      </c>
      <c r="AJ455" s="209">
        <f t="shared" ca="1" si="44"/>
        <v>561</v>
      </c>
      <c r="AK455" s="209">
        <f t="shared" ca="1" si="45"/>
        <v>253</v>
      </c>
      <c r="AL455" s="209">
        <f t="shared" ca="1" si="46"/>
        <v>411</v>
      </c>
    </row>
    <row r="456" spans="2:38" x14ac:dyDescent="0.2">
      <c r="B456" t="s">
        <v>1387</v>
      </c>
      <c r="C456" t="s">
        <v>119</v>
      </c>
      <c r="D456" t="s">
        <v>683</v>
      </c>
      <c r="E456" t="s">
        <v>97</v>
      </c>
      <c r="F456" t="s">
        <v>97</v>
      </c>
      <c r="G456">
        <v>96</v>
      </c>
      <c r="H456">
        <v>313</v>
      </c>
      <c r="I456">
        <v>277</v>
      </c>
      <c r="J456">
        <v>29.8</v>
      </c>
      <c r="K456">
        <v>6.5</v>
      </c>
      <c r="L456">
        <v>29.1</v>
      </c>
      <c r="M456">
        <v>1.7</v>
      </c>
      <c r="N456">
        <v>65.099999999999994</v>
      </c>
      <c r="O456">
        <v>45.7</v>
      </c>
      <c r="P456">
        <v>12.6</v>
      </c>
      <c r="Q456">
        <v>0.4</v>
      </c>
      <c r="R456">
        <v>97.9</v>
      </c>
      <c r="S456">
        <v>86</v>
      </c>
      <c r="T456">
        <v>26.2</v>
      </c>
      <c r="U456">
        <v>6</v>
      </c>
      <c r="V456">
        <v>2.2999999999999998</v>
      </c>
      <c r="W456">
        <v>1.9</v>
      </c>
      <c r="X456">
        <v>0.7</v>
      </c>
      <c r="Y456">
        <v>0.23499999999999999</v>
      </c>
      <c r="Z456">
        <v>0.313</v>
      </c>
      <c r="AA456">
        <v>0.35299999999999998</v>
      </c>
      <c r="AB456">
        <v>0.66600000000000004</v>
      </c>
      <c r="AE456" s="134">
        <f t="shared" si="47"/>
        <v>0.35299999999999998</v>
      </c>
      <c r="AF456" s="209">
        <f t="shared" ca="1" si="48"/>
        <v>518</v>
      </c>
      <c r="AG456" s="134">
        <f>(H456*'User Input'!$H$16)+(I456*'User Input'!$H$17)+(N456*'User Input'!$H$15)+(O456*'User Input'!$H$2)+(P456*'User Input'!$H$3)+(Q456*'User Input'!$H$4)+(K456*'User Input'!$H$5)+(L456*'User Input'!$H$6)+(J456*'User Input'!$H$7)+(T456*'User Input'!$H$8)+(S456*'User Input'!$H$9)+(M456*'User Input'!$H$10)+(X456*'User Input'!$H$11)+(V456*'User Input'!$H$13)+(U456*'User Input'!$H$12)+(R456*'User Input'!$H$14)</f>
        <v>142.90000000000003</v>
      </c>
      <c r="AH456">
        <f t="shared" si="43"/>
        <v>1.4885416666666671</v>
      </c>
      <c r="AI456" s="209">
        <f t="shared" ca="1" si="49"/>
        <v>312</v>
      </c>
      <c r="AJ456" s="209">
        <f t="shared" ca="1" si="44"/>
        <v>276</v>
      </c>
      <c r="AK456" s="209">
        <f t="shared" ca="1" si="45"/>
        <v>495</v>
      </c>
      <c r="AL456" s="209">
        <f t="shared" ca="1" si="46"/>
        <v>452</v>
      </c>
    </row>
    <row r="457" spans="2:38" x14ac:dyDescent="0.2">
      <c r="B457" t="s">
        <v>2572</v>
      </c>
      <c r="C457" t="s">
        <v>810</v>
      </c>
      <c r="D457" t="s">
        <v>89</v>
      </c>
      <c r="E457" t="s">
        <v>114</v>
      </c>
      <c r="F457" t="s">
        <v>114</v>
      </c>
      <c r="G457">
        <v>96</v>
      </c>
      <c r="H457">
        <v>312</v>
      </c>
      <c r="I457">
        <v>283</v>
      </c>
      <c r="J457">
        <v>30.7</v>
      </c>
      <c r="K457">
        <v>5.8</v>
      </c>
      <c r="L457">
        <v>28</v>
      </c>
      <c r="M457">
        <v>10.5</v>
      </c>
      <c r="N457">
        <v>61.8</v>
      </c>
      <c r="O457">
        <v>41.6</v>
      </c>
      <c r="P457">
        <v>12.2</v>
      </c>
      <c r="Q457">
        <v>2.1</v>
      </c>
      <c r="R457">
        <v>95.8</v>
      </c>
      <c r="S457">
        <v>90.4</v>
      </c>
      <c r="T457">
        <v>19.7</v>
      </c>
      <c r="U457">
        <v>4.7</v>
      </c>
      <c r="V457">
        <v>2.4</v>
      </c>
      <c r="W457">
        <v>2.4</v>
      </c>
      <c r="X457">
        <v>4</v>
      </c>
      <c r="Y457">
        <v>0.218</v>
      </c>
      <c r="Z457">
        <v>0.27900000000000003</v>
      </c>
      <c r="AA457">
        <v>0.33900000000000002</v>
      </c>
      <c r="AB457">
        <v>0.61799999999999999</v>
      </c>
      <c r="AE457" s="134">
        <f t="shared" si="47"/>
        <v>0.33900000000000002</v>
      </c>
      <c r="AF457" s="209">
        <f t="shared" ca="1" si="48"/>
        <v>566</v>
      </c>
      <c r="AG457" s="134">
        <f>(H457*'User Input'!$H$16)+(I457*'User Input'!$H$17)+(N457*'User Input'!$H$15)+(O457*'User Input'!$H$2)+(P457*'User Input'!$H$3)+(Q457*'User Input'!$H$4)+(K457*'User Input'!$H$5)+(L457*'User Input'!$H$6)+(J457*'User Input'!$H$7)+(T457*'User Input'!$H$8)+(S457*'User Input'!$H$9)+(M457*'User Input'!$H$10)+(X457*'User Input'!$H$11)+(V457*'User Input'!$H$13)+(U457*'User Input'!$H$12)+(R457*'User Input'!$H$14)</f>
        <v>145.69999999999999</v>
      </c>
      <c r="AH457">
        <f t="shared" si="43"/>
        <v>1.5177083333333332</v>
      </c>
      <c r="AI457" s="209">
        <f t="shared" ca="1" si="49"/>
        <v>309</v>
      </c>
      <c r="AJ457" s="209">
        <f t="shared" ca="1" si="44"/>
        <v>545</v>
      </c>
      <c r="AK457" s="209">
        <f t="shared" ca="1" si="45"/>
        <v>543</v>
      </c>
      <c r="AL457" s="209">
        <f t="shared" ca="1" si="46"/>
        <v>560</v>
      </c>
    </row>
    <row r="458" spans="2:38" x14ac:dyDescent="0.2">
      <c r="B458" t="s">
        <v>257</v>
      </c>
      <c r="C458" t="s">
        <v>135</v>
      </c>
      <c r="D458" t="s">
        <v>683</v>
      </c>
      <c r="E458" t="s">
        <v>97</v>
      </c>
      <c r="F458" t="s">
        <v>97</v>
      </c>
      <c r="G458">
        <v>90</v>
      </c>
      <c r="H458">
        <v>312</v>
      </c>
      <c r="I458">
        <v>274</v>
      </c>
      <c r="J458">
        <v>33.1</v>
      </c>
      <c r="K458">
        <v>11.7</v>
      </c>
      <c r="L458">
        <v>37.6</v>
      </c>
      <c r="M458">
        <v>1.2</v>
      </c>
      <c r="N458">
        <v>62.7</v>
      </c>
      <c r="O458">
        <v>40.9</v>
      </c>
      <c r="P458">
        <v>9.5</v>
      </c>
      <c r="Q458">
        <v>0.6</v>
      </c>
      <c r="R458">
        <v>108.4</v>
      </c>
      <c r="S458">
        <v>58.9</v>
      </c>
      <c r="T458">
        <v>28.9</v>
      </c>
      <c r="U458">
        <v>5</v>
      </c>
      <c r="V458">
        <v>2.4</v>
      </c>
      <c r="W458">
        <v>1.6</v>
      </c>
      <c r="X458">
        <v>0.5</v>
      </c>
      <c r="Y458">
        <v>0.22900000000000001</v>
      </c>
      <c r="Z458">
        <v>0.311</v>
      </c>
      <c r="AA458">
        <v>0.39500000000000002</v>
      </c>
      <c r="AB458">
        <v>0.70499999999999996</v>
      </c>
      <c r="AE458" s="134">
        <f t="shared" si="47"/>
        <v>0.39500000000000002</v>
      </c>
      <c r="AF458" s="209">
        <f t="shared" ca="1" si="48"/>
        <v>299</v>
      </c>
      <c r="AG458" s="134">
        <f>(H458*'User Input'!$H$16)+(I458*'User Input'!$H$17)+(N458*'User Input'!$H$15)+(O458*'User Input'!$H$2)+(P458*'User Input'!$H$3)+(Q458*'User Input'!$H$4)+(K458*'User Input'!$H$5)+(L458*'User Input'!$H$6)+(J458*'User Input'!$H$7)+(T458*'User Input'!$H$8)+(S458*'User Input'!$H$9)+(M458*'User Input'!$H$10)+(X458*'User Input'!$H$11)+(V458*'User Input'!$H$13)+(U458*'User Input'!$H$12)+(R458*'User Input'!$H$14)</f>
        <v>180.55</v>
      </c>
      <c r="AH458">
        <f t="shared" si="43"/>
        <v>2.0061111111111112</v>
      </c>
      <c r="AI458" s="209">
        <f t="shared" ca="1" si="49"/>
        <v>271</v>
      </c>
      <c r="AJ458" s="209">
        <f t="shared" ca="1" si="44"/>
        <v>297</v>
      </c>
      <c r="AK458" s="209">
        <f t="shared" ca="1" si="45"/>
        <v>277</v>
      </c>
      <c r="AL458" s="209">
        <f t="shared" ca="1" si="46"/>
        <v>291</v>
      </c>
    </row>
    <row r="459" spans="2:38" x14ac:dyDescent="0.2">
      <c r="B459" t="s">
        <v>277</v>
      </c>
      <c r="C459" t="s">
        <v>136</v>
      </c>
      <c r="D459" t="s">
        <v>683</v>
      </c>
      <c r="E459" t="s">
        <v>6</v>
      </c>
      <c r="F459" t="s">
        <v>97</v>
      </c>
      <c r="G459">
        <v>91</v>
      </c>
      <c r="H459">
        <v>311</v>
      </c>
      <c r="I459">
        <v>270</v>
      </c>
      <c r="J459">
        <v>33.9</v>
      </c>
      <c r="K459">
        <v>8</v>
      </c>
      <c r="L459">
        <v>31.7</v>
      </c>
      <c r="M459">
        <v>1.8</v>
      </c>
      <c r="N459">
        <v>59.3</v>
      </c>
      <c r="O459">
        <v>36.9</v>
      </c>
      <c r="P459">
        <v>13.6</v>
      </c>
      <c r="Q459">
        <v>0.9</v>
      </c>
      <c r="R459">
        <v>98.5</v>
      </c>
      <c r="S459">
        <v>89.7</v>
      </c>
      <c r="T459">
        <v>33.299999999999997</v>
      </c>
      <c r="U459">
        <v>2.9</v>
      </c>
      <c r="V459">
        <v>2.5</v>
      </c>
      <c r="W459">
        <v>2.4</v>
      </c>
      <c r="X459">
        <v>0.7</v>
      </c>
      <c r="Y459">
        <v>0.22</v>
      </c>
      <c r="Z459">
        <v>0.31</v>
      </c>
      <c r="AA459">
        <v>0.36499999999999999</v>
      </c>
      <c r="AB459">
        <v>0.67500000000000004</v>
      </c>
      <c r="AE459" s="134">
        <f t="shared" si="47"/>
        <v>0.36499999999999999</v>
      </c>
      <c r="AF459" s="209">
        <f t="shared" ca="1" si="48"/>
        <v>465</v>
      </c>
      <c r="AG459" s="134">
        <f>(H459*'User Input'!$H$16)+(I459*'User Input'!$H$17)+(N459*'User Input'!$H$15)+(O459*'User Input'!$H$2)+(P459*'User Input'!$H$3)+(Q459*'User Input'!$H$4)+(K459*'User Input'!$H$5)+(L459*'User Input'!$H$6)+(J459*'User Input'!$H$7)+(T459*'User Input'!$H$8)+(S459*'User Input'!$H$9)+(M459*'User Input'!$H$10)+(X459*'User Input'!$H$11)+(V459*'User Input'!$H$13)+(U459*'User Input'!$H$12)+(R459*'User Input'!$H$14)</f>
        <v>155.75</v>
      </c>
      <c r="AH459">
        <f t="shared" si="43"/>
        <v>1.7115384615384615</v>
      </c>
      <c r="AI459" s="209">
        <f t="shared" ca="1" si="49"/>
        <v>296</v>
      </c>
      <c r="AJ459" s="209">
        <f t="shared" ca="1" si="44"/>
        <v>317</v>
      </c>
      <c r="AK459" s="209">
        <f t="shared" ca="1" si="45"/>
        <v>442</v>
      </c>
      <c r="AL459" s="209">
        <f t="shared" ca="1" si="46"/>
        <v>411</v>
      </c>
    </row>
    <row r="460" spans="2:38" x14ac:dyDescent="0.2">
      <c r="B460" t="s">
        <v>2272</v>
      </c>
      <c r="C460" t="s">
        <v>121</v>
      </c>
      <c r="D460" t="s">
        <v>89</v>
      </c>
      <c r="E460" t="s">
        <v>97</v>
      </c>
      <c r="F460" t="s">
        <v>97</v>
      </c>
      <c r="G460">
        <v>92</v>
      </c>
      <c r="H460">
        <v>310</v>
      </c>
      <c r="I460">
        <v>279</v>
      </c>
      <c r="J460">
        <v>29.1</v>
      </c>
      <c r="K460">
        <v>4.9000000000000004</v>
      </c>
      <c r="L460">
        <v>28</v>
      </c>
      <c r="M460">
        <v>1.3</v>
      </c>
      <c r="N460">
        <v>62.2</v>
      </c>
      <c r="O460">
        <v>43</v>
      </c>
      <c r="P460">
        <v>13</v>
      </c>
      <c r="Q460">
        <v>1.4</v>
      </c>
      <c r="R460">
        <v>92.5</v>
      </c>
      <c r="S460">
        <v>87.3</v>
      </c>
      <c r="T460">
        <v>23.3</v>
      </c>
      <c r="U460">
        <v>2.4</v>
      </c>
      <c r="V460">
        <v>2.5</v>
      </c>
      <c r="W460">
        <v>2.4</v>
      </c>
      <c r="X460">
        <v>0.6</v>
      </c>
      <c r="Y460">
        <v>0.223</v>
      </c>
      <c r="Z460">
        <v>0.28599999999999998</v>
      </c>
      <c r="AA460">
        <v>0.33100000000000002</v>
      </c>
      <c r="AB460">
        <v>0.61699999999999999</v>
      </c>
      <c r="AE460" s="134">
        <f t="shared" si="47"/>
        <v>0.33100000000000002</v>
      </c>
      <c r="AF460" s="209">
        <f t="shared" ca="1" si="48"/>
        <v>587</v>
      </c>
      <c r="AG460" s="134">
        <f>(H460*'User Input'!$H$16)+(I460*'User Input'!$H$17)+(N460*'User Input'!$H$15)+(O460*'User Input'!$H$2)+(P460*'User Input'!$H$3)+(Q460*'User Input'!$H$4)+(K460*'User Input'!$H$5)+(L460*'User Input'!$H$6)+(J460*'User Input'!$H$7)+(T460*'User Input'!$H$8)+(S460*'User Input'!$H$9)+(M460*'User Input'!$H$10)+(X460*'User Input'!$H$11)+(V460*'User Input'!$H$13)+(U460*'User Input'!$H$12)+(R460*'User Input'!$H$14)</f>
        <v>131.55000000000001</v>
      </c>
      <c r="AH460">
        <f t="shared" si="43"/>
        <v>1.4298913043478263</v>
      </c>
      <c r="AI460" s="209">
        <f t="shared" ca="1" si="49"/>
        <v>331</v>
      </c>
      <c r="AJ460" s="209">
        <f t="shared" ca="1" si="44"/>
        <v>514</v>
      </c>
      <c r="AK460" s="209">
        <f t="shared" ca="1" si="45"/>
        <v>564</v>
      </c>
      <c r="AL460" s="209">
        <f t="shared" ca="1" si="46"/>
        <v>561</v>
      </c>
    </row>
    <row r="461" spans="2:38" x14ac:dyDescent="0.2">
      <c r="B461" t="s">
        <v>2544</v>
      </c>
      <c r="C461" t="s">
        <v>131</v>
      </c>
      <c r="D461" t="s">
        <v>89</v>
      </c>
      <c r="E461" t="s">
        <v>97</v>
      </c>
      <c r="F461" t="s">
        <v>97</v>
      </c>
      <c r="G461">
        <v>92</v>
      </c>
      <c r="H461">
        <v>304</v>
      </c>
      <c r="I461">
        <v>270</v>
      </c>
      <c r="J461">
        <v>32.9</v>
      </c>
      <c r="K461">
        <v>7.8</v>
      </c>
      <c r="L461">
        <v>33.6</v>
      </c>
      <c r="M461">
        <v>1.2</v>
      </c>
      <c r="N461">
        <v>65.2</v>
      </c>
      <c r="O461">
        <v>42.8</v>
      </c>
      <c r="P461">
        <v>13.5</v>
      </c>
      <c r="Q461">
        <v>1.1000000000000001</v>
      </c>
      <c r="R461">
        <v>104.2</v>
      </c>
      <c r="S461">
        <v>60.4</v>
      </c>
      <c r="T461">
        <v>25.4</v>
      </c>
      <c r="U461">
        <v>4.5999999999999996</v>
      </c>
      <c r="V461">
        <v>2.2999999999999998</v>
      </c>
      <c r="W461">
        <v>1.9</v>
      </c>
      <c r="X461">
        <v>0.5</v>
      </c>
      <c r="Y461">
        <v>0.24199999999999999</v>
      </c>
      <c r="Z461">
        <v>0.315</v>
      </c>
      <c r="AA461">
        <v>0.38700000000000001</v>
      </c>
      <c r="AB461">
        <v>0.70199999999999996</v>
      </c>
      <c r="AE461" s="134">
        <f t="shared" si="47"/>
        <v>0.38700000000000001</v>
      </c>
      <c r="AF461" s="209">
        <f t="shared" ca="1" si="48"/>
        <v>349</v>
      </c>
      <c r="AG461" s="134">
        <f>(H461*'User Input'!$H$16)+(I461*'User Input'!$H$17)+(N461*'User Input'!$H$15)+(O461*'User Input'!$H$2)+(P461*'User Input'!$H$3)+(Q461*'User Input'!$H$4)+(K461*'User Input'!$H$5)+(L461*'User Input'!$H$6)+(J461*'User Input'!$H$7)+(T461*'User Input'!$H$8)+(S461*'User Input'!$H$9)+(M461*'User Input'!$H$10)+(X461*'User Input'!$H$11)+(V461*'User Input'!$H$13)+(U461*'User Input'!$H$12)+(R461*'User Input'!$H$14)</f>
        <v>167.90000000000003</v>
      </c>
      <c r="AH461">
        <f t="shared" si="43"/>
        <v>1.8250000000000004</v>
      </c>
      <c r="AI461" s="209">
        <f t="shared" ca="1" si="49"/>
        <v>282</v>
      </c>
      <c r="AJ461" s="209">
        <f t="shared" ca="1" si="44"/>
        <v>259</v>
      </c>
      <c r="AK461" s="209">
        <f t="shared" ca="1" si="45"/>
        <v>327</v>
      </c>
      <c r="AL461" s="209">
        <f t="shared" ca="1" si="46"/>
        <v>300</v>
      </c>
    </row>
    <row r="462" spans="2:38" x14ac:dyDescent="0.2">
      <c r="B462" t="s">
        <v>753</v>
      </c>
      <c r="C462" t="s">
        <v>139</v>
      </c>
      <c r="D462" t="s">
        <v>683</v>
      </c>
      <c r="E462" t="s">
        <v>114</v>
      </c>
      <c r="F462" t="s">
        <v>114</v>
      </c>
      <c r="G462">
        <v>91</v>
      </c>
      <c r="H462">
        <v>304</v>
      </c>
      <c r="I462">
        <v>277</v>
      </c>
      <c r="J462">
        <v>34.9</v>
      </c>
      <c r="K462">
        <v>11.7</v>
      </c>
      <c r="L462">
        <v>40.200000000000003</v>
      </c>
      <c r="M462">
        <v>2.7</v>
      </c>
      <c r="N462">
        <v>69.8</v>
      </c>
      <c r="O462">
        <v>43.5</v>
      </c>
      <c r="P462">
        <v>12.5</v>
      </c>
      <c r="Q462">
        <v>2.2000000000000002</v>
      </c>
      <c r="R462">
        <v>121.7</v>
      </c>
      <c r="S462">
        <v>79.400000000000006</v>
      </c>
      <c r="T462">
        <v>19.600000000000001</v>
      </c>
      <c r="U462">
        <v>4.2</v>
      </c>
      <c r="V462">
        <v>2.2999999999999998</v>
      </c>
      <c r="W462">
        <v>1.2</v>
      </c>
      <c r="X462">
        <v>1.3</v>
      </c>
      <c r="Y462">
        <v>0.252</v>
      </c>
      <c r="Z462">
        <v>0.309</v>
      </c>
      <c r="AA462">
        <v>0.44</v>
      </c>
      <c r="AB462">
        <v>0.748</v>
      </c>
      <c r="AE462" s="134">
        <f t="shared" si="47"/>
        <v>0.44</v>
      </c>
      <c r="AF462" s="209">
        <f t="shared" ca="1" si="48"/>
        <v>124</v>
      </c>
      <c r="AG462" s="134">
        <f>(H462*'User Input'!$H$16)+(I462*'User Input'!$H$17)+(N462*'User Input'!$H$15)+(O462*'User Input'!$H$2)+(P462*'User Input'!$H$3)+(Q462*'User Input'!$H$4)+(K462*'User Input'!$H$5)+(L462*'User Input'!$H$6)+(J462*'User Input'!$H$7)+(T462*'User Input'!$H$8)+(S462*'User Input'!$H$9)+(M462*'User Input'!$H$10)+(X462*'User Input'!$H$11)+(V462*'User Input'!$H$13)+(U462*'User Input'!$H$12)+(R462*'User Input'!$H$14)</f>
        <v>180.99999999999997</v>
      </c>
      <c r="AH462">
        <f t="shared" si="43"/>
        <v>1.9890109890109886</v>
      </c>
      <c r="AI462" s="209">
        <f t="shared" ca="1" si="49"/>
        <v>269</v>
      </c>
      <c r="AJ462" s="209">
        <f t="shared" ca="1" si="44"/>
        <v>325</v>
      </c>
      <c r="AK462" s="209">
        <f t="shared" ca="1" si="45"/>
        <v>105</v>
      </c>
      <c r="AL462" s="209">
        <f t="shared" ca="1" si="46"/>
        <v>152</v>
      </c>
    </row>
    <row r="463" spans="2:38" x14ac:dyDescent="0.2">
      <c r="B463" t="s">
        <v>910</v>
      </c>
      <c r="C463" t="s">
        <v>137</v>
      </c>
      <c r="D463" t="s">
        <v>89</v>
      </c>
      <c r="E463" t="s">
        <v>112</v>
      </c>
      <c r="F463" t="s">
        <v>426</v>
      </c>
      <c r="G463">
        <v>86</v>
      </c>
      <c r="H463">
        <v>303</v>
      </c>
      <c r="I463">
        <v>267</v>
      </c>
      <c r="J463">
        <v>39.9</v>
      </c>
      <c r="K463">
        <v>12.6</v>
      </c>
      <c r="L463">
        <v>43.3</v>
      </c>
      <c r="M463">
        <v>0.8</v>
      </c>
      <c r="N463">
        <v>71.099999999999994</v>
      </c>
      <c r="O463">
        <v>43</v>
      </c>
      <c r="P463">
        <v>14.5</v>
      </c>
      <c r="Q463">
        <v>1</v>
      </c>
      <c r="R463">
        <v>125.5</v>
      </c>
      <c r="S463">
        <v>57.7</v>
      </c>
      <c r="T463">
        <v>28.6</v>
      </c>
      <c r="U463">
        <v>4.3</v>
      </c>
      <c r="V463">
        <v>2.2999999999999998</v>
      </c>
      <c r="W463">
        <v>1.1000000000000001</v>
      </c>
      <c r="X463">
        <v>0.4</v>
      </c>
      <c r="Y463">
        <v>0.26600000000000001</v>
      </c>
      <c r="Z463">
        <v>0.34399999999999997</v>
      </c>
      <c r="AA463">
        <v>0.47</v>
      </c>
      <c r="AB463">
        <v>0.81399999999999995</v>
      </c>
      <c r="AE463" s="134">
        <f t="shared" si="47"/>
        <v>0.47</v>
      </c>
      <c r="AF463" s="209">
        <f t="shared" ca="1" si="48"/>
        <v>55</v>
      </c>
      <c r="AG463" s="134">
        <f>(H463*'User Input'!$H$16)+(I463*'User Input'!$H$17)+(N463*'User Input'!$H$15)+(O463*'User Input'!$H$2)+(P463*'User Input'!$H$3)+(Q463*'User Input'!$H$4)+(K463*'User Input'!$H$5)+(L463*'User Input'!$H$6)+(J463*'User Input'!$H$7)+(T463*'User Input'!$H$8)+(S463*'User Input'!$H$9)+(M463*'User Input'!$H$10)+(X463*'User Input'!$H$11)+(V463*'User Input'!$H$13)+(U463*'User Input'!$H$12)+(R463*'User Input'!$H$14)</f>
        <v>209.54999999999998</v>
      </c>
      <c r="AH463">
        <f t="shared" si="43"/>
        <v>2.436627906976744</v>
      </c>
      <c r="AI463" s="209">
        <f t="shared" ca="1" si="49"/>
        <v>243</v>
      </c>
      <c r="AJ463" s="209">
        <f t="shared" ca="1" si="44"/>
        <v>51</v>
      </c>
      <c r="AK463" s="209">
        <f t="shared" ca="1" si="45"/>
        <v>44</v>
      </c>
      <c r="AL463" s="209">
        <f t="shared" ca="1" si="46"/>
        <v>35</v>
      </c>
    </row>
    <row r="464" spans="2:38" x14ac:dyDescent="0.2">
      <c r="B464" t="s">
        <v>450</v>
      </c>
      <c r="C464" t="s">
        <v>130</v>
      </c>
      <c r="D464" t="s">
        <v>683</v>
      </c>
      <c r="E464" t="s">
        <v>114</v>
      </c>
      <c r="F464" t="s">
        <v>114</v>
      </c>
      <c r="G464">
        <v>90</v>
      </c>
      <c r="H464">
        <v>299</v>
      </c>
      <c r="I464">
        <v>276</v>
      </c>
      <c r="J464">
        <v>27</v>
      </c>
      <c r="K464">
        <v>4.4000000000000004</v>
      </c>
      <c r="L464">
        <v>29.1</v>
      </c>
      <c r="M464">
        <v>4.9000000000000004</v>
      </c>
      <c r="N464">
        <v>71.2</v>
      </c>
      <c r="O464">
        <v>50.6</v>
      </c>
      <c r="P464">
        <v>15.3</v>
      </c>
      <c r="Q464">
        <v>0.8</v>
      </c>
      <c r="R464">
        <v>101.4</v>
      </c>
      <c r="S464">
        <v>56.7</v>
      </c>
      <c r="T464">
        <v>16.8</v>
      </c>
      <c r="U464">
        <v>2.6</v>
      </c>
      <c r="V464">
        <v>2.2000000000000002</v>
      </c>
      <c r="W464">
        <v>1.4</v>
      </c>
      <c r="X464">
        <v>2.2999999999999998</v>
      </c>
      <c r="Y464">
        <v>0.25800000000000001</v>
      </c>
      <c r="Z464">
        <v>0.30399999999999999</v>
      </c>
      <c r="AA464">
        <v>0.36699999999999999</v>
      </c>
      <c r="AB464">
        <v>0.67100000000000004</v>
      </c>
      <c r="AE464" s="134">
        <f t="shared" si="47"/>
        <v>0.36699999999999999</v>
      </c>
      <c r="AF464" s="209">
        <f t="shared" ca="1" si="48"/>
        <v>458</v>
      </c>
      <c r="AG464" s="134">
        <f>(H464*'User Input'!$H$16)+(I464*'User Input'!$H$17)+(N464*'User Input'!$H$15)+(O464*'User Input'!$H$2)+(P464*'User Input'!$H$3)+(Q464*'User Input'!$H$4)+(K464*'User Input'!$H$5)+(L464*'User Input'!$H$6)+(J464*'User Input'!$H$7)+(T464*'User Input'!$H$8)+(S464*'User Input'!$H$9)+(M464*'User Input'!$H$10)+(X464*'User Input'!$H$11)+(V464*'User Input'!$H$13)+(U464*'User Input'!$H$12)+(R464*'User Input'!$H$14)</f>
        <v>153.25000000000003</v>
      </c>
      <c r="AH464">
        <f t="shared" si="43"/>
        <v>1.7027777777777782</v>
      </c>
      <c r="AI464" s="209">
        <f t="shared" ca="1" si="49"/>
        <v>300</v>
      </c>
      <c r="AJ464" s="209">
        <f t="shared" ca="1" si="44"/>
        <v>368</v>
      </c>
      <c r="AK464" s="209">
        <f t="shared" ca="1" si="45"/>
        <v>435</v>
      </c>
      <c r="AL464" s="209">
        <f t="shared" ca="1" si="46"/>
        <v>430</v>
      </c>
    </row>
    <row r="465" spans="2:38" x14ac:dyDescent="0.2">
      <c r="B465" t="s">
        <v>1402</v>
      </c>
      <c r="C465" t="s">
        <v>8</v>
      </c>
      <c r="D465" t="s">
        <v>89</v>
      </c>
      <c r="E465" t="s">
        <v>110</v>
      </c>
      <c r="F465" t="s">
        <v>429</v>
      </c>
      <c r="G465">
        <v>92</v>
      </c>
      <c r="H465">
        <v>293</v>
      </c>
      <c r="I465">
        <v>271</v>
      </c>
      <c r="J465">
        <v>25.6</v>
      </c>
      <c r="K465">
        <v>2.6</v>
      </c>
      <c r="L465">
        <v>26.7</v>
      </c>
      <c r="M465">
        <v>9.5</v>
      </c>
      <c r="N465">
        <v>72.400000000000006</v>
      </c>
      <c r="O465">
        <v>54.2</v>
      </c>
      <c r="P465">
        <v>14.4</v>
      </c>
      <c r="Q465">
        <v>1.2</v>
      </c>
      <c r="R465">
        <v>96.9</v>
      </c>
      <c r="S465">
        <v>39.299999999999997</v>
      </c>
      <c r="T465">
        <v>15.9</v>
      </c>
      <c r="U465">
        <v>2.2999999999999998</v>
      </c>
      <c r="V465">
        <v>2.2999999999999998</v>
      </c>
      <c r="W465">
        <v>2.1</v>
      </c>
      <c r="X465">
        <v>4</v>
      </c>
      <c r="Y465">
        <v>0.26700000000000002</v>
      </c>
      <c r="Z465">
        <v>0.311</v>
      </c>
      <c r="AA465">
        <v>0.35799999999999998</v>
      </c>
      <c r="AB465">
        <v>0.67</v>
      </c>
      <c r="AE465" s="134">
        <f t="shared" si="47"/>
        <v>0.35799999999999998</v>
      </c>
      <c r="AF465" s="209">
        <f t="shared" ca="1" si="48"/>
        <v>493</v>
      </c>
      <c r="AG465" s="134">
        <f>(H465*'User Input'!$H$16)+(I465*'User Input'!$H$17)+(N465*'User Input'!$H$15)+(O465*'User Input'!$H$2)+(P465*'User Input'!$H$3)+(Q465*'User Input'!$H$4)+(K465*'User Input'!$H$5)+(L465*'User Input'!$H$6)+(J465*'User Input'!$H$7)+(T465*'User Input'!$H$8)+(S465*'User Input'!$H$9)+(M465*'User Input'!$H$10)+(X465*'User Input'!$H$11)+(V465*'User Input'!$H$13)+(U465*'User Input'!$H$12)+(R465*'User Input'!$H$14)</f>
        <v>160.55000000000001</v>
      </c>
      <c r="AH465">
        <f t="shared" si="43"/>
        <v>1.745108695652174</v>
      </c>
      <c r="AI465" s="209">
        <f t="shared" ca="1" si="49"/>
        <v>290</v>
      </c>
      <c r="AJ465" s="209">
        <f t="shared" ca="1" si="44"/>
        <v>297</v>
      </c>
      <c r="AK465" s="209">
        <f t="shared" ca="1" si="45"/>
        <v>470</v>
      </c>
      <c r="AL465" s="209">
        <f t="shared" ca="1" si="46"/>
        <v>436</v>
      </c>
    </row>
    <row r="466" spans="2:38" x14ac:dyDescent="0.2">
      <c r="B466" t="s">
        <v>774</v>
      </c>
      <c r="C466" t="s">
        <v>715</v>
      </c>
      <c r="D466" t="s">
        <v>683</v>
      </c>
      <c r="E466" t="s">
        <v>114</v>
      </c>
      <c r="F466" t="s">
        <v>114</v>
      </c>
      <c r="G466">
        <v>84</v>
      </c>
      <c r="H466">
        <v>293</v>
      </c>
      <c r="I466">
        <v>266</v>
      </c>
      <c r="J466">
        <v>32.299999999999997</v>
      </c>
      <c r="K466">
        <v>7.4</v>
      </c>
      <c r="L466">
        <v>33.1</v>
      </c>
      <c r="M466">
        <v>3.5</v>
      </c>
      <c r="N466">
        <v>72</v>
      </c>
      <c r="O466">
        <v>49.9</v>
      </c>
      <c r="P466">
        <v>14.2</v>
      </c>
      <c r="Q466">
        <v>0.6</v>
      </c>
      <c r="R466">
        <v>109.4</v>
      </c>
      <c r="S466">
        <v>43.5</v>
      </c>
      <c r="T466">
        <v>21.8</v>
      </c>
      <c r="U466">
        <v>1.8</v>
      </c>
      <c r="V466">
        <v>2.2000000000000002</v>
      </c>
      <c r="W466">
        <v>1.8</v>
      </c>
      <c r="X466">
        <v>1.5</v>
      </c>
      <c r="Y466">
        <v>0.27100000000000002</v>
      </c>
      <c r="Z466">
        <v>0.32800000000000001</v>
      </c>
      <c r="AA466">
        <v>0.41099999999999998</v>
      </c>
      <c r="AB466">
        <v>0.73899999999999999</v>
      </c>
      <c r="AE466" s="134">
        <f t="shared" si="47"/>
        <v>0.41099999999999998</v>
      </c>
      <c r="AF466" s="209">
        <f t="shared" ca="1" si="48"/>
        <v>223</v>
      </c>
      <c r="AG466" s="134">
        <f>(H466*'User Input'!$H$16)+(I466*'User Input'!$H$17)+(N466*'User Input'!$H$15)+(O466*'User Input'!$H$2)+(P466*'User Input'!$H$3)+(Q466*'User Input'!$H$4)+(K466*'User Input'!$H$5)+(L466*'User Input'!$H$6)+(J466*'User Input'!$H$7)+(T466*'User Input'!$H$8)+(S466*'User Input'!$H$9)+(M466*'User Input'!$H$10)+(X466*'User Input'!$H$11)+(V466*'User Input'!$H$13)+(U466*'User Input'!$H$12)+(R466*'User Input'!$H$14)</f>
        <v>180.64999999999998</v>
      </c>
      <c r="AH466">
        <f t="shared" si="43"/>
        <v>2.1505952380952378</v>
      </c>
      <c r="AI466" s="209">
        <f t="shared" ca="1" si="49"/>
        <v>270</v>
      </c>
      <c r="AJ466" s="209">
        <f t="shared" ca="1" si="44"/>
        <v>134</v>
      </c>
      <c r="AK466" s="209">
        <f t="shared" ca="1" si="45"/>
        <v>202</v>
      </c>
      <c r="AL466" s="209">
        <f t="shared" ca="1" si="46"/>
        <v>178</v>
      </c>
    </row>
    <row r="467" spans="2:38" x14ac:dyDescent="0.2">
      <c r="B467" t="s">
        <v>288</v>
      </c>
      <c r="C467" t="s">
        <v>340</v>
      </c>
      <c r="D467" t="s">
        <v>683</v>
      </c>
      <c r="E467" t="s">
        <v>114</v>
      </c>
      <c r="F467" t="s">
        <v>114</v>
      </c>
      <c r="G467">
        <v>85</v>
      </c>
      <c r="H467">
        <v>292</v>
      </c>
      <c r="I467">
        <v>260</v>
      </c>
      <c r="J467">
        <v>35.5</v>
      </c>
      <c r="K467">
        <v>7</v>
      </c>
      <c r="L467">
        <v>29.5</v>
      </c>
      <c r="M467">
        <v>5.6</v>
      </c>
      <c r="N467">
        <v>67.900000000000006</v>
      </c>
      <c r="O467">
        <v>44.9</v>
      </c>
      <c r="P467">
        <v>13</v>
      </c>
      <c r="Q467">
        <v>2.9</v>
      </c>
      <c r="R467">
        <v>107.8</v>
      </c>
      <c r="S467">
        <v>44.4</v>
      </c>
      <c r="T467">
        <v>25.5</v>
      </c>
      <c r="U467">
        <v>2.5</v>
      </c>
      <c r="V467">
        <v>2</v>
      </c>
      <c r="W467">
        <v>2.1</v>
      </c>
      <c r="X467">
        <v>2</v>
      </c>
      <c r="Y467">
        <v>0.26100000000000001</v>
      </c>
      <c r="Z467">
        <v>0.33100000000000002</v>
      </c>
      <c r="AA467">
        <v>0.41499999999999998</v>
      </c>
      <c r="AB467">
        <v>0.745</v>
      </c>
      <c r="AE467" s="134">
        <f t="shared" si="47"/>
        <v>0.41499999999999998</v>
      </c>
      <c r="AF467" s="209">
        <f t="shared" ca="1" si="48"/>
        <v>210</v>
      </c>
      <c r="AG467" s="134">
        <f>(H467*'User Input'!$H$16)+(I467*'User Input'!$H$17)+(N467*'User Input'!$H$15)+(O467*'User Input'!$H$2)+(P467*'User Input'!$H$3)+(Q467*'User Input'!$H$4)+(K467*'User Input'!$H$5)+(L467*'User Input'!$H$6)+(J467*'User Input'!$H$7)+(T467*'User Input'!$H$8)+(S467*'User Input'!$H$9)+(M467*'User Input'!$H$10)+(X467*'User Input'!$H$11)+(V467*'User Input'!$H$13)+(U467*'User Input'!$H$12)+(R467*'User Input'!$H$14)</f>
        <v>185.10000000000002</v>
      </c>
      <c r="AH467">
        <f t="shared" ref="AH467:AH530" si="50">AG467/G467</f>
        <v>2.1776470588235295</v>
      </c>
      <c r="AI467" s="209">
        <f t="shared" ca="1" si="49"/>
        <v>263</v>
      </c>
      <c r="AJ467" s="209">
        <f t="shared" ca="1" si="44"/>
        <v>117</v>
      </c>
      <c r="AK467" s="209">
        <f t="shared" ca="1" si="45"/>
        <v>190</v>
      </c>
      <c r="AL467" s="209">
        <f t="shared" ca="1" si="46"/>
        <v>163</v>
      </c>
    </row>
    <row r="468" spans="2:38" x14ac:dyDescent="0.2">
      <c r="B468" t="s">
        <v>2621</v>
      </c>
      <c r="C468" t="s">
        <v>121</v>
      </c>
      <c r="D468" t="s">
        <v>89</v>
      </c>
      <c r="E468" t="s">
        <v>3456</v>
      </c>
      <c r="F468" t="s">
        <v>3456</v>
      </c>
      <c r="G468">
        <v>89</v>
      </c>
      <c r="H468">
        <v>290</v>
      </c>
      <c r="I468">
        <v>261</v>
      </c>
      <c r="J468">
        <v>29.6</v>
      </c>
      <c r="K468">
        <v>3.5</v>
      </c>
      <c r="L468">
        <v>27.3</v>
      </c>
      <c r="M468">
        <v>5.8</v>
      </c>
      <c r="N468">
        <v>68.7</v>
      </c>
      <c r="O468">
        <v>51.4</v>
      </c>
      <c r="P468">
        <v>12.5</v>
      </c>
      <c r="Q468">
        <v>1.2</v>
      </c>
      <c r="R468">
        <v>94.2</v>
      </c>
      <c r="S468">
        <v>42.9</v>
      </c>
      <c r="T468">
        <v>21.4</v>
      </c>
      <c r="U468">
        <v>3.9</v>
      </c>
      <c r="V468">
        <v>2.2000000000000002</v>
      </c>
      <c r="W468">
        <v>1.5</v>
      </c>
      <c r="X468">
        <v>2.8</v>
      </c>
      <c r="Y468">
        <v>0.26300000000000001</v>
      </c>
      <c r="Z468">
        <v>0.32600000000000001</v>
      </c>
      <c r="AA468">
        <v>0.36099999999999999</v>
      </c>
      <c r="AB468">
        <v>0.68700000000000006</v>
      </c>
      <c r="AE468" s="134">
        <f t="shared" si="47"/>
        <v>0.36099999999999999</v>
      </c>
      <c r="AF468" s="209">
        <f t="shared" ca="1" si="48"/>
        <v>480</v>
      </c>
      <c r="AG468" s="134">
        <f>(H468*'User Input'!$H$16)+(I468*'User Input'!$H$17)+(N468*'User Input'!$H$15)+(O468*'User Input'!$H$2)+(P468*'User Input'!$H$3)+(Q468*'User Input'!$H$4)+(K468*'User Input'!$H$5)+(L468*'User Input'!$H$6)+(J468*'User Input'!$H$7)+(T468*'User Input'!$H$8)+(S468*'User Input'!$H$9)+(M468*'User Input'!$H$10)+(X468*'User Input'!$H$11)+(V468*'User Input'!$H$13)+(U468*'User Input'!$H$12)+(R468*'User Input'!$H$14)</f>
        <v>159.65</v>
      </c>
      <c r="AH468">
        <f t="shared" si="50"/>
        <v>1.7938202247191013</v>
      </c>
      <c r="AI468" s="209">
        <f t="shared" ca="1" si="49"/>
        <v>292</v>
      </c>
      <c r="AJ468" s="209">
        <f t="shared" ca="1" si="44"/>
        <v>153</v>
      </c>
      <c r="AK468" s="209">
        <f t="shared" ca="1" si="45"/>
        <v>457</v>
      </c>
      <c r="AL468" s="209">
        <f t="shared" ca="1" si="46"/>
        <v>352</v>
      </c>
    </row>
    <row r="469" spans="2:38" x14ac:dyDescent="0.2">
      <c r="B469" t="s">
        <v>3457</v>
      </c>
      <c r="C469" t="s">
        <v>119</v>
      </c>
      <c r="D469" t="s">
        <v>106</v>
      </c>
      <c r="E469" t="s">
        <v>6</v>
      </c>
      <c r="F469" t="s">
        <v>427</v>
      </c>
      <c r="G469">
        <v>81</v>
      </c>
      <c r="H469">
        <v>289</v>
      </c>
      <c r="I469">
        <v>263</v>
      </c>
      <c r="J469">
        <v>26.6</v>
      </c>
      <c r="K469">
        <v>4.4000000000000004</v>
      </c>
      <c r="L469">
        <v>24.9</v>
      </c>
      <c r="M469">
        <v>4.0999999999999996</v>
      </c>
      <c r="N469">
        <v>61.7</v>
      </c>
      <c r="O469">
        <v>45.1</v>
      </c>
      <c r="P469">
        <v>11.6</v>
      </c>
      <c r="Q469">
        <v>0.6</v>
      </c>
      <c r="R469">
        <v>87.6</v>
      </c>
      <c r="S469">
        <v>70.5</v>
      </c>
      <c r="T469">
        <v>18.600000000000001</v>
      </c>
      <c r="U469">
        <v>3.2</v>
      </c>
      <c r="V469">
        <v>2.2000000000000002</v>
      </c>
      <c r="W469">
        <v>2.1</v>
      </c>
      <c r="X469">
        <v>1.8</v>
      </c>
      <c r="Y469">
        <v>0.23499999999999999</v>
      </c>
      <c r="Z469">
        <v>0.29099999999999998</v>
      </c>
      <c r="AA469">
        <v>0.33400000000000002</v>
      </c>
      <c r="AB469">
        <v>0.624</v>
      </c>
      <c r="AE469" s="134">
        <f t="shared" si="47"/>
        <v>0.33400000000000002</v>
      </c>
      <c r="AF469" s="209">
        <f t="shared" ca="1" si="48"/>
        <v>581</v>
      </c>
      <c r="AG469" s="134">
        <f>(H469*'User Input'!$H$16)+(I469*'User Input'!$H$17)+(N469*'User Input'!$H$15)+(O469*'User Input'!$H$2)+(P469*'User Input'!$H$3)+(Q469*'User Input'!$H$4)+(K469*'User Input'!$H$5)+(L469*'User Input'!$H$6)+(J469*'User Input'!$H$7)+(T469*'User Input'!$H$8)+(S469*'User Input'!$H$9)+(M469*'User Input'!$H$10)+(X469*'User Input'!$H$11)+(V469*'User Input'!$H$13)+(U469*'User Input'!$H$12)+(R469*'User Input'!$H$14)</f>
        <v>128.94999999999996</v>
      </c>
      <c r="AH469">
        <f t="shared" si="50"/>
        <v>1.5919753086419748</v>
      </c>
      <c r="AI469" s="209">
        <f t="shared" ca="1" si="49"/>
        <v>335</v>
      </c>
      <c r="AJ469" s="209">
        <f t="shared" ca="1" si="44"/>
        <v>485</v>
      </c>
      <c r="AK469" s="209">
        <f t="shared" ca="1" si="45"/>
        <v>558</v>
      </c>
      <c r="AL469" s="209">
        <f t="shared" ca="1" si="46"/>
        <v>546</v>
      </c>
    </row>
    <row r="470" spans="2:38" x14ac:dyDescent="0.2">
      <c r="B470" t="s">
        <v>234</v>
      </c>
      <c r="C470" t="s">
        <v>718</v>
      </c>
      <c r="D470" t="s">
        <v>89</v>
      </c>
      <c r="E470" t="s">
        <v>116</v>
      </c>
      <c r="F470" t="s">
        <v>116</v>
      </c>
      <c r="G470">
        <v>78</v>
      </c>
      <c r="H470">
        <v>289</v>
      </c>
      <c r="I470">
        <v>251</v>
      </c>
      <c r="J470">
        <v>31.6</v>
      </c>
      <c r="K470">
        <v>12.4</v>
      </c>
      <c r="L470">
        <v>36</v>
      </c>
      <c r="M470">
        <v>3.9</v>
      </c>
      <c r="N470">
        <v>54.8</v>
      </c>
      <c r="O470">
        <v>31.6</v>
      </c>
      <c r="P470">
        <v>10.4</v>
      </c>
      <c r="Q470">
        <v>0.3</v>
      </c>
      <c r="R470">
        <v>103.1</v>
      </c>
      <c r="S470">
        <v>69.599999999999994</v>
      </c>
      <c r="T470">
        <v>30.2</v>
      </c>
      <c r="U470">
        <v>4.3</v>
      </c>
      <c r="V470">
        <v>2.1</v>
      </c>
      <c r="W470">
        <v>1.1000000000000001</v>
      </c>
      <c r="X470">
        <v>1.7</v>
      </c>
      <c r="Y470">
        <v>0.218</v>
      </c>
      <c r="Z470">
        <v>0.31</v>
      </c>
      <c r="AA470">
        <v>0.41</v>
      </c>
      <c r="AB470">
        <v>0.72</v>
      </c>
      <c r="AE470" s="134">
        <f t="shared" si="47"/>
        <v>0.41</v>
      </c>
      <c r="AF470" s="209">
        <f t="shared" ca="1" si="48"/>
        <v>224</v>
      </c>
      <c r="AG470" s="134">
        <f>(H470*'User Input'!$H$16)+(I470*'User Input'!$H$17)+(N470*'User Input'!$H$15)+(O470*'User Input'!$H$2)+(P470*'User Input'!$H$3)+(Q470*'User Input'!$H$4)+(K470*'User Input'!$H$5)+(L470*'User Input'!$H$6)+(J470*'User Input'!$H$7)+(T470*'User Input'!$H$8)+(S470*'User Input'!$H$9)+(M470*'User Input'!$H$10)+(X470*'User Input'!$H$11)+(V470*'User Input'!$H$13)+(U470*'User Input'!$H$12)+(R470*'User Input'!$H$14)</f>
        <v>172</v>
      </c>
      <c r="AH470">
        <f t="shared" si="50"/>
        <v>2.2051282051282053</v>
      </c>
      <c r="AI470" s="209">
        <f t="shared" ca="1" si="49"/>
        <v>278</v>
      </c>
      <c r="AJ470" s="209">
        <f t="shared" ca="1" si="44"/>
        <v>317</v>
      </c>
      <c r="AK470" s="209">
        <f t="shared" ca="1" si="45"/>
        <v>203</v>
      </c>
      <c r="AL470" s="209">
        <f t="shared" ca="1" si="46"/>
        <v>235</v>
      </c>
    </row>
    <row r="471" spans="2:38" x14ac:dyDescent="0.2">
      <c r="B471" t="s">
        <v>2266</v>
      </c>
      <c r="C471" t="s">
        <v>339</v>
      </c>
      <c r="D471" t="s">
        <v>89</v>
      </c>
      <c r="E471" t="s">
        <v>6</v>
      </c>
      <c r="F471" t="s">
        <v>97</v>
      </c>
      <c r="G471">
        <v>91</v>
      </c>
      <c r="H471">
        <v>288</v>
      </c>
      <c r="I471">
        <v>255</v>
      </c>
      <c r="J471">
        <v>27.6</v>
      </c>
      <c r="K471">
        <v>6.1</v>
      </c>
      <c r="L471">
        <v>28.7</v>
      </c>
      <c r="M471">
        <v>1</v>
      </c>
      <c r="N471">
        <v>61.7</v>
      </c>
      <c r="O471">
        <v>42.2</v>
      </c>
      <c r="P471">
        <v>12.4</v>
      </c>
      <c r="Q471">
        <v>1</v>
      </c>
      <c r="R471">
        <v>94.4</v>
      </c>
      <c r="S471">
        <v>49.7</v>
      </c>
      <c r="T471">
        <v>25.7</v>
      </c>
      <c r="U471">
        <v>3.2</v>
      </c>
      <c r="V471">
        <v>2.2999999999999998</v>
      </c>
      <c r="W471">
        <v>1.9</v>
      </c>
      <c r="X471">
        <v>0.4</v>
      </c>
      <c r="Y471">
        <v>0.24199999999999999</v>
      </c>
      <c r="Z471">
        <v>0.316</v>
      </c>
      <c r="AA471">
        <v>0.37</v>
      </c>
      <c r="AB471">
        <v>0.68600000000000005</v>
      </c>
      <c r="AE471" s="134">
        <f t="shared" si="47"/>
        <v>0.37</v>
      </c>
      <c r="AF471" s="209">
        <f t="shared" ca="1" si="48"/>
        <v>441</v>
      </c>
      <c r="AG471" s="134">
        <f>(H471*'User Input'!$H$16)+(I471*'User Input'!$H$17)+(N471*'User Input'!$H$15)+(O471*'User Input'!$H$2)+(P471*'User Input'!$H$3)+(Q471*'User Input'!$H$4)+(K471*'User Input'!$H$5)+(L471*'User Input'!$H$6)+(J471*'User Input'!$H$7)+(T471*'User Input'!$H$8)+(S471*'User Input'!$H$9)+(M471*'User Input'!$H$10)+(X471*'User Input'!$H$11)+(V471*'User Input'!$H$13)+(U471*'User Input'!$H$12)+(R471*'User Input'!$H$14)</f>
        <v>153.15</v>
      </c>
      <c r="AH471">
        <f t="shared" si="50"/>
        <v>1.682967032967033</v>
      </c>
      <c r="AI471" s="209">
        <f t="shared" ca="1" si="49"/>
        <v>301</v>
      </c>
      <c r="AJ471" s="209">
        <f t="shared" ca="1" si="44"/>
        <v>249</v>
      </c>
      <c r="AK471" s="209">
        <f t="shared" ca="1" si="45"/>
        <v>418</v>
      </c>
      <c r="AL471" s="209">
        <f t="shared" ca="1" si="46"/>
        <v>356</v>
      </c>
    </row>
    <row r="472" spans="2:38" x14ac:dyDescent="0.2">
      <c r="B472" t="s">
        <v>1319</v>
      </c>
      <c r="C472" t="s">
        <v>141</v>
      </c>
      <c r="D472" t="s">
        <v>106</v>
      </c>
      <c r="E472" t="s">
        <v>6</v>
      </c>
      <c r="F472" t="s">
        <v>97</v>
      </c>
      <c r="G472">
        <v>81</v>
      </c>
      <c r="H472">
        <v>288</v>
      </c>
      <c r="I472">
        <v>266</v>
      </c>
      <c r="J472">
        <v>28.7</v>
      </c>
      <c r="K472">
        <v>8.1999999999999993</v>
      </c>
      <c r="L472">
        <v>31</v>
      </c>
      <c r="M472">
        <v>1.4</v>
      </c>
      <c r="N472">
        <v>65.599999999999994</v>
      </c>
      <c r="O472">
        <v>43.7</v>
      </c>
      <c r="P472">
        <v>12.8</v>
      </c>
      <c r="Q472">
        <v>0.9</v>
      </c>
      <c r="R472">
        <v>104.8</v>
      </c>
      <c r="S472">
        <v>57.4</v>
      </c>
      <c r="T472">
        <v>15.6</v>
      </c>
      <c r="U472">
        <v>3</v>
      </c>
      <c r="V472">
        <v>2</v>
      </c>
      <c r="W472">
        <v>1.5</v>
      </c>
      <c r="X472">
        <v>0.6</v>
      </c>
      <c r="Y472">
        <v>0.247</v>
      </c>
      <c r="Z472">
        <v>0.29399999999999998</v>
      </c>
      <c r="AA472">
        <v>0.39500000000000002</v>
      </c>
      <c r="AB472">
        <v>0.68899999999999995</v>
      </c>
      <c r="AE472" s="134">
        <f t="shared" si="47"/>
        <v>0.39500000000000002</v>
      </c>
      <c r="AF472" s="209">
        <f t="shared" ca="1" si="48"/>
        <v>299</v>
      </c>
      <c r="AG472" s="134">
        <f>(H472*'User Input'!$H$16)+(I472*'User Input'!$H$17)+(N472*'User Input'!$H$15)+(O472*'User Input'!$H$2)+(P472*'User Input'!$H$3)+(Q472*'User Input'!$H$4)+(K472*'User Input'!$H$5)+(L472*'User Input'!$H$6)+(J472*'User Input'!$H$7)+(T472*'User Input'!$H$8)+(S472*'User Input'!$H$9)+(M472*'User Input'!$H$10)+(X472*'User Input'!$H$11)+(V472*'User Input'!$H$13)+(U472*'User Input'!$H$12)+(R472*'User Input'!$H$14)</f>
        <v>153.60000000000002</v>
      </c>
      <c r="AH472">
        <f t="shared" si="50"/>
        <v>1.8962962962962966</v>
      </c>
      <c r="AI472" s="209">
        <f t="shared" ca="1" si="49"/>
        <v>299</v>
      </c>
      <c r="AJ472" s="209">
        <f t="shared" ca="1" si="44"/>
        <v>455</v>
      </c>
      <c r="AK472" s="209">
        <f t="shared" ca="1" si="45"/>
        <v>277</v>
      </c>
      <c r="AL472" s="209">
        <f t="shared" ca="1" si="46"/>
        <v>347</v>
      </c>
    </row>
    <row r="473" spans="2:38" x14ac:dyDescent="0.2">
      <c r="B473" t="s">
        <v>2273</v>
      </c>
      <c r="C473" t="s">
        <v>131</v>
      </c>
      <c r="D473" t="s">
        <v>89</v>
      </c>
      <c r="E473" t="s">
        <v>97</v>
      </c>
      <c r="F473" t="s">
        <v>97</v>
      </c>
      <c r="G473">
        <v>90</v>
      </c>
      <c r="H473">
        <v>287</v>
      </c>
      <c r="I473">
        <v>249</v>
      </c>
      <c r="J473">
        <v>30.9</v>
      </c>
      <c r="K473">
        <v>7.2</v>
      </c>
      <c r="L473">
        <v>29.4</v>
      </c>
      <c r="M473">
        <v>1.9</v>
      </c>
      <c r="N473">
        <v>53.3</v>
      </c>
      <c r="O473">
        <v>33.1</v>
      </c>
      <c r="P473">
        <v>12.1</v>
      </c>
      <c r="Q473">
        <v>0.9</v>
      </c>
      <c r="R473">
        <v>88.7</v>
      </c>
      <c r="S473">
        <v>83.9</v>
      </c>
      <c r="T473">
        <v>32.6</v>
      </c>
      <c r="U473">
        <v>1.7</v>
      </c>
      <c r="V473">
        <v>2.2000000000000002</v>
      </c>
      <c r="W473">
        <v>2.1</v>
      </c>
      <c r="X473">
        <v>0.8</v>
      </c>
      <c r="Y473">
        <v>0.214</v>
      </c>
      <c r="Z473">
        <v>0.307</v>
      </c>
      <c r="AA473">
        <v>0.35599999999999998</v>
      </c>
      <c r="AB473">
        <v>0.66300000000000003</v>
      </c>
      <c r="AE473" s="134">
        <f t="shared" si="47"/>
        <v>0.35599999999999998</v>
      </c>
      <c r="AF473" s="209">
        <f t="shared" ca="1" si="48"/>
        <v>502</v>
      </c>
      <c r="AG473" s="134">
        <f>(H473*'User Input'!$H$16)+(I473*'User Input'!$H$17)+(N473*'User Input'!$H$15)+(O473*'User Input'!$H$2)+(P473*'User Input'!$H$3)+(Q473*'User Input'!$H$4)+(K473*'User Input'!$H$5)+(L473*'User Input'!$H$6)+(J473*'User Input'!$H$7)+(T473*'User Input'!$H$8)+(S473*'User Input'!$H$9)+(M473*'User Input'!$H$10)+(X473*'User Input'!$H$11)+(V473*'User Input'!$H$13)+(U473*'User Input'!$H$12)+(R473*'User Input'!$H$14)</f>
        <v>142.75</v>
      </c>
      <c r="AH473">
        <f t="shared" si="50"/>
        <v>1.586111111111111</v>
      </c>
      <c r="AI473" s="209">
        <f t="shared" ca="1" si="49"/>
        <v>313</v>
      </c>
      <c r="AJ473" s="209">
        <f t="shared" ca="1" si="44"/>
        <v>334</v>
      </c>
      <c r="AK473" s="209">
        <f t="shared" ca="1" si="45"/>
        <v>479</v>
      </c>
      <c r="AL473" s="209">
        <f t="shared" ca="1" si="46"/>
        <v>461</v>
      </c>
    </row>
    <row r="474" spans="2:38" x14ac:dyDescent="0.2">
      <c r="B474" t="s">
        <v>2588</v>
      </c>
      <c r="C474" t="s">
        <v>119</v>
      </c>
      <c r="D474" t="s">
        <v>89</v>
      </c>
      <c r="E474" t="s">
        <v>97</v>
      </c>
      <c r="F474" t="s">
        <v>97</v>
      </c>
      <c r="G474">
        <v>92</v>
      </c>
      <c r="H474">
        <v>287</v>
      </c>
      <c r="I474">
        <v>260</v>
      </c>
      <c r="J474">
        <v>28.3</v>
      </c>
      <c r="K474">
        <v>6.4</v>
      </c>
      <c r="L474">
        <v>27.6</v>
      </c>
      <c r="M474">
        <v>1.5</v>
      </c>
      <c r="N474">
        <v>61.9</v>
      </c>
      <c r="O474">
        <v>44.2</v>
      </c>
      <c r="P474">
        <v>10.7</v>
      </c>
      <c r="Q474">
        <v>0.6</v>
      </c>
      <c r="R474">
        <v>93.1</v>
      </c>
      <c r="S474">
        <v>61.1</v>
      </c>
      <c r="T474">
        <v>19.600000000000001</v>
      </c>
      <c r="U474">
        <v>2.7</v>
      </c>
      <c r="V474">
        <v>2.2000000000000002</v>
      </c>
      <c r="W474">
        <v>2.2000000000000002</v>
      </c>
      <c r="X474">
        <v>0.6</v>
      </c>
      <c r="Y474">
        <v>0.23799999999999999</v>
      </c>
      <c r="Z474">
        <v>0.29599999999999999</v>
      </c>
      <c r="AA474">
        <v>0.35799999999999998</v>
      </c>
      <c r="AB474">
        <v>0.65300000000000002</v>
      </c>
      <c r="AE474" s="134">
        <f t="shared" si="47"/>
        <v>0.35799999999999998</v>
      </c>
      <c r="AF474" s="209">
        <f t="shared" ca="1" si="48"/>
        <v>493</v>
      </c>
      <c r="AG474" s="134">
        <f>(H474*'User Input'!$H$16)+(I474*'User Input'!$H$17)+(N474*'User Input'!$H$15)+(O474*'User Input'!$H$2)+(P474*'User Input'!$H$3)+(Q474*'User Input'!$H$4)+(K474*'User Input'!$H$5)+(L474*'User Input'!$H$6)+(J474*'User Input'!$H$7)+(T474*'User Input'!$H$8)+(S474*'User Input'!$H$9)+(M474*'User Input'!$H$10)+(X474*'User Input'!$H$11)+(V474*'User Input'!$H$13)+(U474*'User Input'!$H$12)+(R474*'User Input'!$H$14)</f>
        <v>140.35</v>
      </c>
      <c r="AH474">
        <f t="shared" si="50"/>
        <v>1.5255434782608694</v>
      </c>
      <c r="AI474" s="209">
        <f t="shared" ca="1" si="49"/>
        <v>319</v>
      </c>
      <c r="AJ474" s="209">
        <f t="shared" ca="1" si="44"/>
        <v>437</v>
      </c>
      <c r="AK474" s="209">
        <f t="shared" ca="1" si="45"/>
        <v>470</v>
      </c>
      <c r="AL474" s="209">
        <f t="shared" ca="1" si="46"/>
        <v>487</v>
      </c>
    </row>
    <row r="475" spans="2:38" x14ac:dyDescent="0.2">
      <c r="B475" t="s">
        <v>475</v>
      </c>
      <c r="C475" t="s">
        <v>135</v>
      </c>
      <c r="D475" t="s">
        <v>89</v>
      </c>
      <c r="E475" t="s">
        <v>114</v>
      </c>
      <c r="F475" t="s">
        <v>426</v>
      </c>
      <c r="G475">
        <v>86</v>
      </c>
      <c r="H475">
        <v>285</v>
      </c>
      <c r="I475">
        <v>258</v>
      </c>
      <c r="J475">
        <v>30.8</v>
      </c>
      <c r="K475">
        <v>11.3</v>
      </c>
      <c r="L475">
        <v>36.799999999999997</v>
      </c>
      <c r="M475">
        <v>2.2000000000000002</v>
      </c>
      <c r="N475">
        <v>58.3</v>
      </c>
      <c r="O475">
        <v>32.799999999999997</v>
      </c>
      <c r="P475">
        <v>13.5</v>
      </c>
      <c r="Q475">
        <v>0.8</v>
      </c>
      <c r="R475">
        <v>107.3</v>
      </c>
      <c r="S475">
        <v>74.8</v>
      </c>
      <c r="T475">
        <v>20.3</v>
      </c>
      <c r="U475">
        <v>3.6</v>
      </c>
      <c r="V475">
        <v>2.1</v>
      </c>
      <c r="W475">
        <v>0.9</v>
      </c>
      <c r="X475">
        <v>1.1000000000000001</v>
      </c>
      <c r="Y475">
        <v>0.22600000000000001</v>
      </c>
      <c r="Z475">
        <v>0.28899999999999998</v>
      </c>
      <c r="AA475">
        <v>0.41599999999999998</v>
      </c>
      <c r="AB475">
        <v>0.70499999999999996</v>
      </c>
      <c r="AE475" s="134">
        <f t="shared" si="47"/>
        <v>0.41599999999999998</v>
      </c>
      <c r="AF475" s="209">
        <f t="shared" ca="1" si="48"/>
        <v>206</v>
      </c>
      <c r="AG475" s="134">
        <f>(H475*'User Input'!$H$16)+(I475*'User Input'!$H$17)+(N475*'User Input'!$H$15)+(O475*'User Input'!$H$2)+(P475*'User Input'!$H$3)+(Q475*'User Input'!$H$4)+(K475*'User Input'!$H$5)+(L475*'User Input'!$H$6)+(J475*'User Input'!$H$7)+(T475*'User Input'!$H$8)+(S475*'User Input'!$H$9)+(M475*'User Input'!$H$10)+(X475*'User Input'!$H$11)+(V475*'User Input'!$H$13)+(U475*'User Input'!$H$12)+(R475*'User Input'!$H$14)</f>
        <v>161.20000000000002</v>
      </c>
      <c r="AH475">
        <f t="shared" si="50"/>
        <v>1.8744186046511631</v>
      </c>
      <c r="AI475" s="209">
        <f t="shared" ca="1" si="49"/>
        <v>289</v>
      </c>
      <c r="AJ475" s="209">
        <f t="shared" ca="1" si="44"/>
        <v>497</v>
      </c>
      <c r="AK475" s="209">
        <f t="shared" ca="1" si="45"/>
        <v>186</v>
      </c>
      <c r="AL475" s="209">
        <f t="shared" ca="1" si="46"/>
        <v>291</v>
      </c>
    </row>
    <row r="476" spans="2:38" x14ac:dyDescent="0.2">
      <c r="B476" t="s">
        <v>327</v>
      </c>
      <c r="C476" t="s">
        <v>715</v>
      </c>
      <c r="D476" t="s">
        <v>89</v>
      </c>
      <c r="E476" t="s">
        <v>2253</v>
      </c>
      <c r="F476" t="s">
        <v>2253</v>
      </c>
      <c r="G476">
        <v>88</v>
      </c>
      <c r="H476">
        <v>283</v>
      </c>
      <c r="I476">
        <v>241</v>
      </c>
      <c r="J476">
        <v>30.5</v>
      </c>
      <c r="K476">
        <v>9.1999999999999993</v>
      </c>
      <c r="L476">
        <v>30.9</v>
      </c>
      <c r="M476">
        <v>1.6</v>
      </c>
      <c r="N476">
        <v>52.6</v>
      </c>
      <c r="O476">
        <v>33.6</v>
      </c>
      <c r="P476">
        <v>9.4</v>
      </c>
      <c r="Q476">
        <v>0.3</v>
      </c>
      <c r="R476">
        <v>90.3</v>
      </c>
      <c r="S476">
        <v>71.099999999999994</v>
      </c>
      <c r="T476">
        <v>34.6</v>
      </c>
      <c r="U476">
        <v>4.7</v>
      </c>
      <c r="V476">
        <v>2.1</v>
      </c>
      <c r="W476">
        <v>1.3</v>
      </c>
      <c r="X476">
        <v>0.8</v>
      </c>
      <c r="Y476">
        <v>0.219</v>
      </c>
      <c r="Z476">
        <v>0.32500000000000001</v>
      </c>
      <c r="AA476">
        <v>0.375</v>
      </c>
      <c r="AB476">
        <v>0.7</v>
      </c>
      <c r="AE476" s="134">
        <f t="shared" si="47"/>
        <v>0.375</v>
      </c>
      <c r="AF476" s="209">
        <f t="shared" ca="1" si="48"/>
        <v>415</v>
      </c>
      <c r="AG476" s="134">
        <f>(H476*'User Input'!$H$16)+(I476*'User Input'!$H$17)+(N476*'User Input'!$H$15)+(O476*'User Input'!$H$2)+(P476*'User Input'!$H$3)+(Q476*'User Input'!$H$4)+(K476*'User Input'!$H$5)+(L476*'User Input'!$H$6)+(J476*'User Input'!$H$7)+(T476*'User Input'!$H$8)+(S476*'User Input'!$H$9)+(M476*'User Input'!$H$10)+(X476*'User Input'!$H$11)+(V476*'User Input'!$H$13)+(U476*'User Input'!$H$12)+(R476*'User Input'!$H$14)</f>
        <v>152.94999999999999</v>
      </c>
      <c r="AH476">
        <f t="shared" si="50"/>
        <v>1.7380681818181818</v>
      </c>
      <c r="AI476" s="209">
        <f t="shared" ca="1" si="49"/>
        <v>302</v>
      </c>
      <c r="AJ476" s="209">
        <f t="shared" ca="1" si="44"/>
        <v>163</v>
      </c>
      <c r="AK476" s="209">
        <f t="shared" ca="1" si="45"/>
        <v>392</v>
      </c>
      <c r="AL476" s="209">
        <f t="shared" ca="1" si="46"/>
        <v>309</v>
      </c>
    </row>
    <row r="477" spans="2:38" x14ac:dyDescent="0.2">
      <c r="B477" t="s">
        <v>152</v>
      </c>
      <c r="C477" t="s">
        <v>340</v>
      </c>
      <c r="D477" t="s">
        <v>683</v>
      </c>
      <c r="E477" t="s">
        <v>114</v>
      </c>
      <c r="F477" t="s">
        <v>114</v>
      </c>
      <c r="G477">
        <v>85</v>
      </c>
      <c r="H477">
        <v>283</v>
      </c>
      <c r="I477">
        <v>255</v>
      </c>
      <c r="J477">
        <v>32.700000000000003</v>
      </c>
      <c r="K477">
        <v>10.6</v>
      </c>
      <c r="L477">
        <v>37.299999999999997</v>
      </c>
      <c r="M477">
        <v>2.2000000000000002</v>
      </c>
      <c r="N477">
        <v>64.3</v>
      </c>
      <c r="O477">
        <v>38.1</v>
      </c>
      <c r="P477">
        <v>14.6</v>
      </c>
      <c r="Q477">
        <v>1</v>
      </c>
      <c r="R477">
        <v>112.7</v>
      </c>
      <c r="S477">
        <v>66</v>
      </c>
      <c r="T477">
        <v>24</v>
      </c>
      <c r="U477">
        <v>1.5</v>
      </c>
      <c r="V477">
        <v>2.1</v>
      </c>
      <c r="W477">
        <v>0.8</v>
      </c>
      <c r="X477">
        <v>0.9</v>
      </c>
      <c r="Y477">
        <v>0.253</v>
      </c>
      <c r="Z477">
        <v>0.318</v>
      </c>
      <c r="AA477">
        <v>0.442</v>
      </c>
      <c r="AB477">
        <v>0.76</v>
      </c>
      <c r="AE477" s="134">
        <f t="shared" si="47"/>
        <v>0.442</v>
      </c>
      <c r="AF477" s="209">
        <f t="shared" ca="1" si="48"/>
        <v>117</v>
      </c>
      <c r="AG477" s="134">
        <f>(H477*'User Input'!$H$16)+(I477*'User Input'!$H$17)+(N477*'User Input'!$H$15)+(O477*'User Input'!$H$2)+(P477*'User Input'!$H$3)+(Q477*'User Input'!$H$4)+(K477*'User Input'!$H$5)+(L477*'User Input'!$H$6)+(J477*'User Input'!$H$7)+(T477*'User Input'!$H$8)+(S477*'User Input'!$H$9)+(M477*'User Input'!$H$10)+(X477*'User Input'!$H$11)+(V477*'User Input'!$H$13)+(U477*'User Input'!$H$12)+(R477*'User Input'!$H$14)</f>
        <v>177.2</v>
      </c>
      <c r="AH477">
        <f t="shared" si="50"/>
        <v>2.084705882352941</v>
      </c>
      <c r="AI477" s="209">
        <f t="shared" ca="1" si="49"/>
        <v>273</v>
      </c>
      <c r="AJ477" s="209">
        <f t="shared" ca="1" si="44"/>
        <v>234</v>
      </c>
      <c r="AK477" s="209">
        <f t="shared" ca="1" si="45"/>
        <v>98</v>
      </c>
      <c r="AL477" s="209">
        <f t="shared" ca="1" si="46"/>
        <v>123</v>
      </c>
    </row>
    <row r="478" spans="2:38" x14ac:dyDescent="0.2">
      <c r="B478" t="s">
        <v>1505</v>
      </c>
      <c r="C478" t="s">
        <v>140</v>
      </c>
      <c r="D478" t="s">
        <v>106</v>
      </c>
      <c r="E478" t="s">
        <v>114</v>
      </c>
      <c r="F478" t="s">
        <v>114</v>
      </c>
      <c r="G478">
        <v>85</v>
      </c>
      <c r="H478">
        <v>282</v>
      </c>
      <c r="I478">
        <v>239</v>
      </c>
      <c r="J478">
        <v>32.1</v>
      </c>
      <c r="K478">
        <v>5.0999999999999996</v>
      </c>
      <c r="L478">
        <v>27.5</v>
      </c>
      <c r="M478">
        <v>1.4</v>
      </c>
      <c r="N478">
        <v>60.3</v>
      </c>
      <c r="O478">
        <v>41</v>
      </c>
      <c r="P478">
        <v>13.5</v>
      </c>
      <c r="Q478">
        <v>0.7</v>
      </c>
      <c r="R478">
        <v>90.4</v>
      </c>
      <c r="S478">
        <v>55.8</v>
      </c>
      <c r="T478">
        <v>37</v>
      </c>
      <c r="U478">
        <v>2.1</v>
      </c>
      <c r="V478">
        <v>2.1</v>
      </c>
      <c r="W478">
        <v>1.4</v>
      </c>
      <c r="X478">
        <v>0.6</v>
      </c>
      <c r="Y478">
        <v>0.252</v>
      </c>
      <c r="Z478">
        <v>0.35399999999999998</v>
      </c>
      <c r="AA478">
        <v>0.378</v>
      </c>
      <c r="AB478">
        <v>0.73199999999999998</v>
      </c>
      <c r="AE478" s="134">
        <f t="shared" si="47"/>
        <v>0.378</v>
      </c>
      <c r="AF478" s="209">
        <f t="shared" ca="1" si="48"/>
        <v>394</v>
      </c>
      <c r="AG478" s="134">
        <f>(H478*'User Input'!$H$16)+(I478*'User Input'!$H$17)+(N478*'User Input'!$H$15)+(O478*'User Input'!$H$2)+(P478*'User Input'!$H$3)+(Q478*'User Input'!$H$4)+(K478*'User Input'!$H$5)+(L478*'User Input'!$H$6)+(J478*'User Input'!$H$7)+(T478*'User Input'!$H$8)+(S478*'User Input'!$H$9)+(M478*'User Input'!$H$10)+(X478*'User Input'!$H$11)+(V478*'User Input'!$H$13)+(U478*'User Input'!$H$12)+(R478*'User Input'!$H$14)</f>
        <v>161.4</v>
      </c>
      <c r="AH478">
        <f t="shared" si="50"/>
        <v>1.8988235294117648</v>
      </c>
      <c r="AI478" s="209">
        <f t="shared" ca="1" si="49"/>
        <v>288</v>
      </c>
      <c r="AJ478" s="209">
        <f t="shared" ca="1" si="44"/>
        <v>29</v>
      </c>
      <c r="AK478" s="209">
        <f t="shared" ca="1" si="45"/>
        <v>371</v>
      </c>
      <c r="AL478" s="209">
        <f t="shared" ca="1" si="46"/>
        <v>200</v>
      </c>
    </row>
    <row r="479" spans="2:38" x14ac:dyDescent="0.2">
      <c r="B479" t="s">
        <v>806</v>
      </c>
      <c r="C479" t="s">
        <v>120</v>
      </c>
      <c r="D479" t="s">
        <v>683</v>
      </c>
      <c r="E479" t="s">
        <v>114</v>
      </c>
      <c r="F479" t="s">
        <v>114</v>
      </c>
      <c r="G479">
        <v>87</v>
      </c>
      <c r="H479">
        <v>281</v>
      </c>
      <c r="I479">
        <v>260</v>
      </c>
      <c r="J479">
        <v>31.9</v>
      </c>
      <c r="K479">
        <v>4.8</v>
      </c>
      <c r="L479">
        <v>31</v>
      </c>
      <c r="M479">
        <v>8.5</v>
      </c>
      <c r="N479">
        <v>74.099999999999994</v>
      </c>
      <c r="O479">
        <v>51.5</v>
      </c>
      <c r="P479">
        <v>14.5</v>
      </c>
      <c r="Q479">
        <v>3.3</v>
      </c>
      <c r="R479">
        <v>109.5</v>
      </c>
      <c r="S479">
        <v>53.2</v>
      </c>
      <c r="T479">
        <v>14.7</v>
      </c>
      <c r="U479">
        <v>1.7</v>
      </c>
      <c r="V479">
        <v>2.1</v>
      </c>
      <c r="W479">
        <v>1.9</v>
      </c>
      <c r="X479">
        <v>3.4</v>
      </c>
      <c r="Y479">
        <v>0.28399999999999997</v>
      </c>
      <c r="Z479">
        <v>0.32500000000000001</v>
      </c>
      <c r="AA479">
        <v>0.42099999999999999</v>
      </c>
      <c r="AB479">
        <v>0.745</v>
      </c>
      <c r="AE479" s="134">
        <f t="shared" si="47"/>
        <v>0.42099999999999999</v>
      </c>
      <c r="AF479" s="209">
        <f t="shared" ca="1" si="48"/>
        <v>191</v>
      </c>
      <c r="AG479" s="134">
        <f>(H479*'User Input'!$H$16)+(I479*'User Input'!$H$17)+(N479*'User Input'!$H$15)+(O479*'User Input'!$H$2)+(P479*'User Input'!$H$3)+(Q479*'User Input'!$H$4)+(K479*'User Input'!$H$5)+(L479*'User Input'!$H$6)+(J479*'User Input'!$H$7)+(T479*'User Input'!$H$8)+(S479*'User Input'!$H$9)+(M479*'User Input'!$H$10)+(X479*'User Input'!$H$11)+(V479*'User Input'!$H$13)+(U479*'User Input'!$H$12)+(R479*'User Input'!$H$14)</f>
        <v>174.20000000000002</v>
      </c>
      <c r="AH479">
        <f t="shared" si="50"/>
        <v>2.002298850574713</v>
      </c>
      <c r="AI479" s="209">
        <f t="shared" ca="1" si="49"/>
        <v>276</v>
      </c>
      <c r="AJ479" s="209">
        <f t="shared" ca="1" si="44"/>
        <v>163</v>
      </c>
      <c r="AK479" s="209">
        <f t="shared" ca="1" si="45"/>
        <v>172</v>
      </c>
      <c r="AL479" s="209">
        <f t="shared" ca="1" si="46"/>
        <v>163</v>
      </c>
    </row>
    <row r="480" spans="2:38" x14ac:dyDescent="0.2">
      <c r="B480" t="s">
        <v>391</v>
      </c>
      <c r="C480" t="s">
        <v>8</v>
      </c>
      <c r="D480" t="s">
        <v>683</v>
      </c>
      <c r="E480" t="s">
        <v>114</v>
      </c>
      <c r="F480" t="s">
        <v>114</v>
      </c>
      <c r="G480">
        <v>76</v>
      </c>
      <c r="H480">
        <v>280</v>
      </c>
      <c r="I480">
        <v>253</v>
      </c>
      <c r="J480">
        <v>28.7</v>
      </c>
      <c r="K480">
        <v>7.3</v>
      </c>
      <c r="L480">
        <v>31.8</v>
      </c>
      <c r="M480">
        <v>2.6</v>
      </c>
      <c r="N480">
        <v>65.5</v>
      </c>
      <c r="O480">
        <v>42.8</v>
      </c>
      <c r="P480">
        <v>14.1</v>
      </c>
      <c r="Q480">
        <v>1.4</v>
      </c>
      <c r="R480">
        <v>104.2</v>
      </c>
      <c r="S480">
        <v>52.7</v>
      </c>
      <c r="T480">
        <v>21</v>
      </c>
      <c r="U480">
        <v>2.9</v>
      </c>
      <c r="V480">
        <v>2</v>
      </c>
      <c r="W480">
        <v>1.4</v>
      </c>
      <c r="X480">
        <v>1</v>
      </c>
      <c r="Y480">
        <v>0.25900000000000001</v>
      </c>
      <c r="Z480">
        <v>0.32100000000000001</v>
      </c>
      <c r="AA480">
        <v>0.41199999999999998</v>
      </c>
      <c r="AB480">
        <v>0.73299999999999998</v>
      </c>
      <c r="AE480" s="134">
        <f t="shared" si="47"/>
        <v>0.41199999999999998</v>
      </c>
      <c r="AF480" s="209">
        <f t="shared" ca="1" si="48"/>
        <v>219</v>
      </c>
      <c r="AG480" s="134">
        <f>(H480*'User Input'!$H$16)+(I480*'User Input'!$H$17)+(N480*'User Input'!$H$15)+(O480*'User Input'!$H$2)+(P480*'User Input'!$H$3)+(Q480*'User Input'!$H$4)+(K480*'User Input'!$H$5)+(L480*'User Input'!$H$6)+(J480*'User Input'!$H$7)+(T480*'User Input'!$H$8)+(S480*'User Input'!$H$9)+(M480*'User Input'!$H$10)+(X480*'User Input'!$H$11)+(V480*'User Input'!$H$13)+(U480*'User Input'!$H$12)+(R480*'User Input'!$H$14)</f>
        <v>163.75</v>
      </c>
      <c r="AH480">
        <f t="shared" si="50"/>
        <v>2.1546052631578947</v>
      </c>
      <c r="AI480" s="209">
        <f t="shared" ca="1" si="49"/>
        <v>285</v>
      </c>
      <c r="AJ480" s="209">
        <f t="shared" ca="1" si="44"/>
        <v>196</v>
      </c>
      <c r="AK480" s="209">
        <f t="shared" ca="1" si="45"/>
        <v>198</v>
      </c>
      <c r="AL480" s="209">
        <f t="shared" ca="1" si="46"/>
        <v>195</v>
      </c>
    </row>
    <row r="481" spans="2:38" x14ac:dyDescent="0.2">
      <c r="B481" t="s">
        <v>907</v>
      </c>
      <c r="C481" t="s">
        <v>120</v>
      </c>
      <c r="D481" t="s">
        <v>683</v>
      </c>
      <c r="E481" t="s">
        <v>97</v>
      </c>
      <c r="F481" t="s">
        <v>97</v>
      </c>
      <c r="G481">
        <v>88</v>
      </c>
      <c r="H481">
        <v>278</v>
      </c>
      <c r="I481">
        <v>242</v>
      </c>
      <c r="J481">
        <v>27</v>
      </c>
      <c r="K481">
        <v>4</v>
      </c>
      <c r="L481">
        <v>25.8</v>
      </c>
      <c r="M481">
        <v>2.4</v>
      </c>
      <c r="N481">
        <v>57.9</v>
      </c>
      <c r="O481">
        <v>40.4</v>
      </c>
      <c r="P481">
        <v>10.7</v>
      </c>
      <c r="Q481">
        <v>2.8</v>
      </c>
      <c r="R481">
        <v>86.3</v>
      </c>
      <c r="S481">
        <v>54.6</v>
      </c>
      <c r="T481">
        <v>28.8</v>
      </c>
      <c r="U481">
        <v>3.2</v>
      </c>
      <c r="V481">
        <v>2.2000000000000002</v>
      </c>
      <c r="W481">
        <v>2.1</v>
      </c>
      <c r="X481">
        <v>1</v>
      </c>
      <c r="Y481">
        <v>0.24</v>
      </c>
      <c r="Z481">
        <v>0.32600000000000001</v>
      </c>
      <c r="AA481">
        <v>0.35699999999999998</v>
      </c>
      <c r="AB481">
        <v>0.68300000000000005</v>
      </c>
      <c r="AE481" s="134">
        <f t="shared" si="47"/>
        <v>0.35699999999999998</v>
      </c>
      <c r="AF481" s="209">
        <f t="shared" ca="1" si="48"/>
        <v>497</v>
      </c>
      <c r="AG481" s="134">
        <f>(H481*'User Input'!$H$16)+(I481*'User Input'!$H$17)+(N481*'User Input'!$H$15)+(O481*'User Input'!$H$2)+(P481*'User Input'!$H$3)+(Q481*'User Input'!$H$4)+(K481*'User Input'!$H$5)+(L481*'User Input'!$H$6)+(J481*'User Input'!$H$7)+(T481*'User Input'!$H$8)+(S481*'User Input'!$H$9)+(M481*'User Input'!$H$10)+(X481*'User Input'!$H$11)+(V481*'User Input'!$H$13)+(U481*'User Input'!$H$12)+(R481*'User Input'!$H$14)</f>
        <v>144.30000000000001</v>
      </c>
      <c r="AH481">
        <f t="shared" si="50"/>
        <v>1.6397727272727274</v>
      </c>
      <c r="AI481" s="209">
        <f t="shared" ca="1" si="49"/>
        <v>310</v>
      </c>
      <c r="AJ481" s="209">
        <f t="shared" ca="1" si="44"/>
        <v>153</v>
      </c>
      <c r="AK481" s="209">
        <f t="shared" ca="1" si="45"/>
        <v>474</v>
      </c>
      <c r="AL481" s="209">
        <f t="shared" ca="1" si="46"/>
        <v>370</v>
      </c>
    </row>
    <row r="482" spans="2:38" x14ac:dyDescent="0.2">
      <c r="B482" t="s">
        <v>2258</v>
      </c>
      <c r="C482" t="s">
        <v>140</v>
      </c>
      <c r="D482" t="s">
        <v>89</v>
      </c>
      <c r="E482" t="s">
        <v>1026</v>
      </c>
      <c r="F482" t="s">
        <v>1038</v>
      </c>
      <c r="G482">
        <v>84</v>
      </c>
      <c r="H482">
        <v>276</v>
      </c>
      <c r="I482">
        <v>250</v>
      </c>
      <c r="J482">
        <v>31.5</v>
      </c>
      <c r="K482">
        <v>8.9</v>
      </c>
      <c r="L482">
        <v>31.4</v>
      </c>
      <c r="M482">
        <v>1.9</v>
      </c>
      <c r="N482">
        <v>61</v>
      </c>
      <c r="O482">
        <v>38.799999999999997</v>
      </c>
      <c r="P482">
        <v>12.3</v>
      </c>
      <c r="Q482">
        <v>1</v>
      </c>
      <c r="R482">
        <v>102.2</v>
      </c>
      <c r="S482">
        <v>74.8</v>
      </c>
      <c r="T482">
        <v>17.5</v>
      </c>
      <c r="U482">
        <v>3.9</v>
      </c>
      <c r="V482">
        <v>2</v>
      </c>
      <c r="W482">
        <v>1.8</v>
      </c>
      <c r="X482">
        <v>0.9</v>
      </c>
      <c r="Y482">
        <v>0.24399999999999999</v>
      </c>
      <c r="Z482">
        <v>0.30099999999999999</v>
      </c>
      <c r="AA482">
        <v>0.40799999999999997</v>
      </c>
      <c r="AB482">
        <v>0.70899999999999996</v>
      </c>
      <c r="AE482" s="134">
        <f t="shared" si="47"/>
        <v>0.40799999999999997</v>
      </c>
      <c r="AF482" s="209">
        <f t="shared" ca="1" si="48"/>
        <v>241</v>
      </c>
      <c r="AG482" s="134">
        <f>(H482*'User Input'!$H$16)+(I482*'User Input'!$H$17)+(N482*'User Input'!$H$15)+(O482*'User Input'!$H$2)+(P482*'User Input'!$H$3)+(Q482*'User Input'!$H$4)+(K482*'User Input'!$H$5)+(L482*'User Input'!$H$6)+(J482*'User Input'!$H$7)+(T482*'User Input'!$H$8)+(S482*'User Input'!$H$9)+(M482*'User Input'!$H$10)+(X482*'User Input'!$H$11)+(V482*'User Input'!$H$13)+(U482*'User Input'!$H$12)+(R482*'User Input'!$H$14)</f>
        <v>147.9</v>
      </c>
      <c r="AH482">
        <f t="shared" si="50"/>
        <v>1.7607142857142857</v>
      </c>
      <c r="AI482" s="209">
        <f t="shared" ca="1" si="49"/>
        <v>306</v>
      </c>
      <c r="AJ482" s="209">
        <f t="shared" ca="1" si="44"/>
        <v>396</v>
      </c>
      <c r="AK482" s="209">
        <f t="shared" ca="1" si="45"/>
        <v>220</v>
      </c>
      <c r="AL482" s="209">
        <f t="shared" ca="1" si="46"/>
        <v>281</v>
      </c>
    </row>
    <row r="483" spans="2:38" x14ac:dyDescent="0.2">
      <c r="B483" t="s">
        <v>3450</v>
      </c>
      <c r="C483" t="s">
        <v>136</v>
      </c>
      <c r="D483" t="s">
        <v>89</v>
      </c>
      <c r="E483" t="s">
        <v>6</v>
      </c>
      <c r="F483" t="s">
        <v>2253</v>
      </c>
      <c r="G483">
        <v>87</v>
      </c>
      <c r="H483">
        <v>276</v>
      </c>
      <c r="I483">
        <v>260</v>
      </c>
      <c r="J483">
        <v>31.9</v>
      </c>
      <c r="K483">
        <v>7.7</v>
      </c>
      <c r="L483">
        <v>34.5</v>
      </c>
      <c r="M483">
        <v>3.8</v>
      </c>
      <c r="N483">
        <v>75.7</v>
      </c>
      <c r="O483">
        <v>53.1</v>
      </c>
      <c r="P483">
        <v>13.8</v>
      </c>
      <c r="Q483">
        <v>1.1000000000000001</v>
      </c>
      <c r="R483">
        <v>115</v>
      </c>
      <c r="S483">
        <v>18.600000000000001</v>
      </c>
      <c r="T483">
        <v>8.5</v>
      </c>
      <c r="U483">
        <v>3.5</v>
      </c>
      <c r="V483">
        <v>2</v>
      </c>
      <c r="W483">
        <v>1.5</v>
      </c>
      <c r="X483">
        <v>1.7</v>
      </c>
      <c r="Y483">
        <v>0.29099999999999998</v>
      </c>
      <c r="Z483">
        <v>0.32</v>
      </c>
      <c r="AA483">
        <v>0.442</v>
      </c>
      <c r="AB483">
        <v>0.76200000000000001</v>
      </c>
      <c r="AE483" s="134">
        <f t="shared" si="47"/>
        <v>0.442</v>
      </c>
      <c r="AF483" s="209">
        <f t="shared" ca="1" si="48"/>
        <v>117</v>
      </c>
      <c r="AG483" s="134">
        <f>(H483*'User Input'!$H$16)+(I483*'User Input'!$H$17)+(N483*'User Input'!$H$15)+(O483*'User Input'!$H$2)+(P483*'User Input'!$H$3)+(Q483*'User Input'!$H$4)+(K483*'User Input'!$H$5)+(L483*'User Input'!$H$6)+(J483*'User Input'!$H$7)+(T483*'User Input'!$H$8)+(S483*'User Input'!$H$9)+(M483*'User Input'!$H$10)+(X483*'User Input'!$H$11)+(V483*'User Input'!$H$13)+(U483*'User Input'!$H$12)+(R483*'User Input'!$H$14)</f>
        <v>186.3</v>
      </c>
      <c r="AH483">
        <f t="shared" si="50"/>
        <v>2.1413793103448278</v>
      </c>
      <c r="AI483" s="209">
        <f t="shared" ca="1" si="49"/>
        <v>261</v>
      </c>
      <c r="AJ483" s="209">
        <f t="shared" ca="1" si="44"/>
        <v>209</v>
      </c>
      <c r="AK483" s="209">
        <f t="shared" ca="1" si="45"/>
        <v>98</v>
      </c>
      <c r="AL483" s="209">
        <f t="shared" ca="1" si="46"/>
        <v>118</v>
      </c>
    </row>
    <row r="484" spans="2:38" x14ac:dyDescent="0.2">
      <c r="B484" t="s">
        <v>758</v>
      </c>
      <c r="C484" t="s">
        <v>120</v>
      </c>
      <c r="D484" t="s">
        <v>683</v>
      </c>
      <c r="E484" t="s">
        <v>112</v>
      </c>
      <c r="F484" t="s">
        <v>1035</v>
      </c>
      <c r="G484">
        <v>87</v>
      </c>
      <c r="H484">
        <v>275</v>
      </c>
      <c r="I484">
        <v>248</v>
      </c>
      <c r="J484">
        <v>31.8</v>
      </c>
      <c r="K484">
        <v>8.1</v>
      </c>
      <c r="L484">
        <v>34</v>
      </c>
      <c r="M484">
        <v>3.3</v>
      </c>
      <c r="N484">
        <v>66.900000000000006</v>
      </c>
      <c r="O484">
        <v>42.6</v>
      </c>
      <c r="P484">
        <v>14.4</v>
      </c>
      <c r="Q484">
        <v>1.8</v>
      </c>
      <c r="R484">
        <v>109.1</v>
      </c>
      <c r="S484">
        <v>68.2</v>
      </c>
      <c r="T484">
        <v>20.9</v>
      </c>
      <c r="U484">
        <v>2</v>
      </c>
      <c r="V484">
        <v>2.1</v>
      </c>
      <c r="W484">
        <v>1.8</v>
      </c>
      <c r="X484">
        <v>1.5</v>
      </c>
      <c r="Y484">
        <v>0.27</v>
      </c>
      <c r="Z484">
        <v>0.32800000000000001</v>
      </c>
      <c r="AA484">
        <v>0.44</v>
      </c>
      <c r="AB484">
        <v>0.76800000000000002</v>
      </c>
      <c r="AE484" s="134">
        <f t="shared" si="47"/>
        <v>0.44</v>
      </c>
      <c r="AF484" s="209">
        <f t="shared" ca="1" si="48"/>
        <v>124</v>
      </c>
      <c r="AG484" s="134">
        <f>(H484*'User Input'!$H$16)+(I484*'User Input'!$H$17)+(N484*'User Input'!$H$15)+(O484*'User Input'!$H$2)+(P484*'User Input'!$H$3)+(Q484*'User Input'!$H$4)+(K484*'User Input'!$H$5)+(L484*'User Input'!$H$6)+(J484*'User Input'!$H$7)+(T484*'User Input'!$H$8)+(S484*'User Input'!$H$9)+(M484*'User Input'!$H$10)+(X484*'User Input'!$H$11)+(V484*'User Input'!$H$13)+(U484*'User Input'!$H$12)+(R484*'User Input'!$H$14)</f>
        <v>166.90000000000003</v>
      </c>
      <c r="AH484">
        <f t="shared" si="50"/>
        <v>1.9183908045977016</v>
      </c>
      <c r="AI484" s="209">
        <f t="shared" ca="1" si="49"/>
        <v>283</v>
      </c>
      <c r="AJ484" s="209">
        <f t="shared" ca="1" si="44"/>
        <v>134</v>
      </c>
      <c r="AK484" s="209">
        <f t="shared" ca="1" si="45"/>
        <v>105</v>
      </c>
      <c r="AL484" s="209">
        <f t="shared" ca="1" si="46"/>
        <v>107</v>
      </c>
    </row>
    <row r="485" spans="2:38" x14ac:dyDescent="0.2">
      <c r="B485" t="s">
        <v>384</v>
      </c>
      <c r="C485" t="s">
        <v>130</v>
      </c>
      <c r="D485" t="s">
        <v>106</v>
      </c>
      <c r="E485" t="s">
        <v>427</v>
      </c>
      <c r="F485" t="s">
        <v>1000</v>
      </c>
      <c r="G485">
        <v>83</v>
      </c>
      <c r="H485">
        <v>275</v>
      </c>
      <c r="I485">
        <v>251</v>
      </c>
      <c r="J485">
        <v>28.6</v>
      </c>
      <c r="K485">
        <v>7.4</v>
      </c>
      <c r="L485">
        <v>31.6</v>
      </c>
      <c r="M485">
        <v>1.5</v>
      </c>
      <c r="N485">
        <v>64.2</v>
      </c>
      <c r="O485">
        <v>42.8</v>
      </c>
      <c r="P485">
        <v>13.4</v>
      </c>
      <c r="Q485">
        <v>0.5</v>
      </c>
      <c r="R485">
        <v>100.9</v>
      </c>
      <c r="S485">
        <v>38.6</v>
      </c>
      <c r="T485">
        <v>18.899999999999999</v>
      </c>
      <c r="U485">
        <v>2.5</v>
      </c>
      <c r="V485">
        <v>2</v>
      </c>
      <c r="W485">
        <v>0.7</v>
      </c>
      <c r="X485">
        <v>0.7</v>
      </c>
      <c r="Y485">
        <v>0.25600000000000001</v>
      </c>
      <c r="Z485">
        <v>0.312</v>
      </c>
      <c r="AA485">
        <v>0.40200000000000002</v>
      </c>
      <c r="AB485">
        <v>0.71499999999999997</v>
      </c>
      <c r="AE485" s="134">
        <f t="shared" si="47"/>
        <v>0.40200000000000002</v>
      </c>
      <c r="AF485" s="209">
        <f t="shared" ca="1" si="48"/>
        <v>266</v>
      </c>
      <c r="AG485" s="134">
        <f>(H485*'User Input'!$H$16)+(I485*'User Input'!$H$17)+(N485*'User Input'!$H$15)+(O485*'User Input'!$H$2)+(P485*'User Input'!$H$3)+(Q485*'User Input'!$H$4)+(K485*'User Input'!$H$5)+(L485*'User Input'!$H$6)+(J485*'User Input'!$H$7)+(T485*'User Input'!$H$8)+(S485*'User Input'!$H$9)+(M485*'User Input'!$H$10)+(X485*'User Input'!$H$11)+(V485*'User Input'!$H$13)+(U485*'User Input'!$H$12)+(R485*'User Input'!$H$14)</f>
        <v>162.79999999999998</v>
      </c>
      <c r="AH485">
        <f t="shared" si="50"/>
        <v>1.9614457831325298</v>
      </c>
      <c r="AI485" s="209">
        <f t="shared" ca="1" si="49"/>
        <v>286</v>
      </c>
      <c r="AJ485" s="209">
        <f t="shared" ca="1" si="44"/>
        <v>287</v>
      </c>
      <c r="AK485" s="209">
        <f t="shared" ca="1" si="45"/>
        <v>244</v>
      </c>
      <c r="AL485" s="209">
        <f t="shared" ca="1" si="46"/>
        <v>255</v>
      </c>
    </row>
    <row r="486" spans="2:38" x14ac:dyDescent="0.2">
      <c r="B486" t="s">
        <v>3446</v>
      </c>
      <c r="C486" t="s">
        <v>2</v>
      </c>
      <c r="D486" t="s">
        <v>683</v>
      </c>
      <c r="E486" t="s">
        <v>118</v>
      </c>
      <c r="F486" t="s">
        <v>1026</v>
      </c>
      <c r="G486">
        <v>87</v>
      </c>
      <c r="H486">
        <v>274</v>
      </c>
      <c r="I486">
        <v>243</v>
      </c>
      <c r="J486">
        <v>32.299999999999997</v>
      </c>
      <c r="K486">
        <v>9.6</v>
      </c>
      <c r="L486">
        <v>33.1</v>
      </c>
      <c r="M486">
        <v>3.3</v>
      </c>
      <c r="N486">
        <v>61.1</v>
      </c>
      <c r="O486">
        <v>37.299999999999997</v>
      </c>
      <c r="P486">
        <v>13</v>
      </c>
      <c r="Q486">
        <v>1.2</v>
      </c>
      <c r="R486">
        <v>105.2</v>
      </c>
      <c r="S486">
        <v>63.7</v>
      </c>
      <c r="T486">
        <v>25.3</v>
      </c>
      <c r="U486">
        <v>2.6</v>
      </c>
      <c r="V486">
        <v>2</v>
      </c>
      <c r="W486">
        <v>1.5</v>
      </c>
      <c r="X486">
        <v>1.5</v>
      </c>
      <c r="Y486">
        <v>0.252</v>
      </c>
      <c r="Z486">
        <v>0.32700000000000001</v>
      </c>
      <c r="AA486">
        <v>0.434</v>
      </c>
      <c r="AB486">
        <v>0.76100000000000001</v>
      </c>
      <c r="AE486" s="134">
        <f t="shared" si="47"/>
        <v>0.434</v>
      </c>
      <c r="AF486" s="209">
        <f t="shared" ca="1" si="48"/>
        <v>147</v>
      </c>
      <c r="AG486" s="134">
        <f>(H486*'User Input'!$H$16)+(I486*'User Input'!$H$17)+(N486*'User Input'!$H$15)+(O486*'User Input'!$H$2)+(P486*'User Input'!$H$3)+(Q486*'User Input'!$H$4)+(K486*'User Input'!$H$5)+(L486*'User Input'!$H$6)+(J486*'User Input'!$H$7)+(T486*'User Input'!$H$8)+(S486*'User Input'!$H$9)+(M486*'User Input'!$H$10)+(X486*'User Input'!$H$11)+(V486*'User Input'!$H$13)+(U486*'User Input'!$H$12)+(R486*'User Input'!$H$14)</f>
        <v>169.25</v>
      </c>
      <c r="AH486">
        <f t="shared" si="50"/>
        <v>1.9454022988505748</v>
      </c>
      <c r="AI486" s="209">
        <f t="shared" ca="1" si="49"/>
        <v>281</v>
      </c>
      <c r="AJ486" s="209">
        <f t="shared" ca="1" si="44"/>
        <v>145</v>
      </c>
      <c r="AK486" s="209">
        <f t="shared" ca="1" si="45"/>
        <v>128</v>
      </c>
      <c r="AL486" s="209">
        <f t="shared" ca="1" si="46"/>
        <v>119</v>
      </c>
    </row>
    <row r="487" spans="2:38" x14ac:dyDescent="0.2">
      <c r="B487" t="s">
        <v>2190</v>
      </c>
      <c r="C487" t="s">
        <v>139</v>
      </c>
      <c r="D487" t="s">
        <v>89</v>
      </c>
      <c r="E487" t="s">
        <v>110</v>
      </c>
      <c r="F487" t="s">
        <v>2551</v>
      </c>
      <c r="G487">
        <v>87</v>
      </c>
      <c r="H487">
        <v>274</v>
      </c>
      <c r="I487">
        <v>252</v>
      </c>
      <c r="J487">
        <v>27.8</v>
      </c>
      <c r="K487">
        <v>6.6</v>
      </c>
      <c r="L487">
        <v>28.8</v>
      </c>
      <c r="M487">
        <v>6.7</v>
      </c>
      <c r="N487">
        <v>61.2</v>
      </c>
      <c r="O487">
        <v>40.9</v>
      </c>
      <c r="P487">
        <v>12.4</v>
      </c>
      <c r="Q487">
        <v>1.3</v>
      </c>
      <c r="R487">
        <v>96</v>
      </c>
      <c r="S487">
        <v>62.7</v>
      </c>
      <c r="T487">
        <v>15.2</v>
      </c>
      <c r="U487">
        <v>2.5</v>
      </c>
      <c r="V487">
        <v>2</v>
      </c>
      <c r="W487">
        <v>1.9</v>
      </c>
      <c r="X487">
        <v>2.4</v>
      </c>
      <c r="Y487">
        <v>0.24199999999999999</v>
      </c>
      <c r="Z487">
        <v>0.28999999999999998</v>
      </c>
      <c r="AA487">
        <v>0.38</v>
      </c>
      <c r="AB487">
        <v>0.67</v>
      </c>
      <c r="AE487" s="134">
        <f t="shared" si="47"/>
        <v>0.38</v>
      </c>
      <c r="AF487" s="209">
        <f t="shared" ca="1" si="48"/>
        <v>384</v>
      </c>
      <c r="AG487" s="134">
        <f>(H487*'User Input'!$H$16)+(I487*'User Input'!$H$17)+(N487*'User Input'!$H$15)+(O487*'User Input'!$H$2)+(P487*'User Input'!$H$3)+(Q487*'User Input'!$H$4)+(K487*'User Input'!$H$5)+(L487*'User Input'!$H$6)+(J487*'User Input'!$H$7)+(T487*'User Input'!$H$8)+(S487*'User Input'!$H$9)+(M487*'User Input'!$H$10)+(X487*'User Input'!$H$11)+(V487*'User Input'!$H$13)+(U487*'User Input'!$H$12)+(R487*'User Input'!$H$14)</f>
        <v>147.44999999999999</v>
      </c>
      <c r="AH487">
        <f t="shared" si="50"/>
        <v>1.6948275862068964</v>
      </c>
      <c r="AI487" s="209">
        <f t="shared" ca="1" si="49"/>
        <v>308</v>
      </c>
      <c r="AJ487" s="209">
        <f t="shared" ca="1" si="44"/>
        <v>492</v>
      </c>
      <c r="AK487" s="209">
        <f t="shared" ca="1" si="45"/>
        <v>361</v>
      </c>
      <c r="AL487" s="209">
        <f t="shared" ca="1" si="46"/>
        <v>436</v>
      </c>
    </row>
    <row r="488" spans="2:38" x14ac:dyDescent="0.2">
      <c r="B488" t="s">
        <v>188</v>
      </c>
      <c r="C488" t="s">
        <v>340</v>
      </c>
      <c r="D488" t="s">
        <v>89</v>
      </c>
      <c r="E488" t="s">
        <v>114</v>
      </c>
      <c r="F488" t="s">
        <v>114</v>
      </c>
      <c r="G488">
        <v>83</v>
      </c>
      <c r="H488">
        <v>271</v>
      </c>
      <c r="I488">
        <v>241</v>
      </c>
      <c r="J488">
        <v>28.5</v>
      </c>
      <c r="K488">
        <v>7.9</v>
      </c>
      <c r="L488">
        <v>29.5</v>
      </c>
      <c r="M488">
        <v>6.3</v>
      </c>
      <c r="N488">
        <v>55.4</v>
      </c>
      <c r="O488">
        <v>34.4</v>
      </c>
      <c r="P488">
        <v>12</v>
      </c>
      <c r="Q488">
        <v>1</v>
      </c>
      <c r="R488">
        <v>93</v>
      </c>
      <c r="S488">
        <v>76.099999999999994</v>
      </c>
      <c r="T488">
        <v>18.899999999999999</v>
      </c>
      <c r="U488">
        <v>7.7</v>
      </c>
      <c r="V488">
        <v>2</v>
      </c>
      <c r="W488">
        <v>1.4</v>
      </c>
      <c r="X488">
        <v>2.5</v>
      </c>
      <c r="Y488">
        <v>0.23</v>
      </c>
      <c r="Z488">
        <v>0.30399999999999999</v>
      </c>
      <c r="AA488">
        <v>0.38600000000000001</v>
      </c>
      <c r="AB488">
        <v>0.69099999999999995</v>
      </c>
      <c r="AE488" s="134">
        <f t="shared" si="47"/>
        <v>0.38600000000000001</v>
      </c>
      <c r="AF488" s="209">
        <f t="shared" ca="1" si="48"/>
        <v>357</v>
      </c>
      <c r="AG488" s="134">
        <f>(H488*'User Input'!$H$16)+(I488*'User Input'!$H$17)+(N488*'User Input'!$H$15)+(O488*'User Input'!$H$2)+(P488*'User Input'!$H$3)+(Q488*'User Input'!$H$4)+(K488*'User Input'!$H$5)+(L488*'User Input'!$H$6)+(J488*'User Input'!$H$7)+(T488*'User Input'!$H$8)+(S488*'User Input'!$H$9)+(M488*'User Input'!$H$10)+(X488*'User Input'!$H$11)+(V488*'User Input'!$H$13)+(U488*'User Input'!$H$12)+(R488*'User Input'!$H$14)</f>
        <v>141.95000000000002</v>
      </c>
      <c r="AH488">
        <f t="shared" si="50"/>
        <v>1.7102409638554219</v>
      </c>
      <c r="AI488" s="209">
        <f t="shared" ca="1" si="49"/>
        <v>314</v>
      </c>
      <c r="AJ488" s="209">
        <f t="shared" ca="1" si="44"/>
        <v>368</v>
      </c>
      <c r="AK488" s="209">
        <f t="shared" ca="1" si="45"/>
        <v>335</v>
      </c>
      <c r="AL488" s="209">
        <f t="shared" ca="1" si="46"/>
        <v>342</v>
      </c>
    </row>
    <row r="489" spans="2:38" x14ac:dyDescent="0.2">
      <c r="B489" t="s">
        <v>2606</v>
      </c>
      <c r="C489" t="s">
        <v>141</v>
      </c>
      <c r="D489" t="s">
        <v>683</v>
      </c>
      <c r="E489" t="s">
        <v>114</v>
      </c>
      <c r="F489" t="s">
        <v>114</v>
      </c>
      <c r="G489">
        <v>83</v>
      </c>
      <c r="H489">
        <v>269</v>
      </c>
      <c r="I489">
        <v>247</v>
      </c>
      <c r="J489">
        <v>29.8</v>
      </c>
      <c r="K489">
        <v>9.1999999999999993</v>
      </c>
      <c r="L489">
        <v>31.8</v>
      </c>
      <c r="M489">
        <v>6.9</v>
      </c>
      <c r="N489">
        <v>61.6</v>
      </c>
      <c r="O489">
        <v>38.799999999999997</v>
      </c>
      <c r="P489">
        <v>10.7</v>
      </c>
      <c r="Q489">
        <v>2.9</v>
      </c>
      <c r="R489">
        <v>105.6</v>
      </c>
      <c r="S489">
        <v>83.5</v>
      </c>
      <c r="T489">
        <v>17.600000000000001</v>
      </c>
      <c r="U489">
        <v>1.9</v>
      </c>
      <c r="V489">
        <v>1.9</v>
      </c>
      <c r="W489">
        <v>1.1000000000000001</v>
      </c>
      <c r="X489">
        <v>3.1</v>
      </c>
      <c r="Y489">
        <v>0.25</v>
      </c>
      <c r="Z489">
        <v>0.30299999999999999</v>
      </c>
      <c r="AA489">
        <v>0.42799999999999999</v>
      </c>
      <c r="AB489">
        <v>0.73099999999999998</v>
      </c>
      <c r="AE489" s="134">
        <f t="shared" si="47"/>
        <v>0.42799999999999999</v>
      </c>
      <c r="AF489" s="209">
        <f t="shared" ca="1" si="48"/>
        <v>168</v>
      </c>
      <c r="AG489" s="134">
        <f>(H489*'User Input'!$H$16)+(I489*'User Input'!$H$17)+(N489*'User Input'!$H$15)+(O489*'User Input'!$H$2)+(P489*'User Input'!$H$3)+(Q489*'User Input'!$H$4)+(K489*'User Input'!$H$5)+(L489*'User Input'!$H$6)+(J489*'User Input'!$H$7)+(T489*'User Input'!$H$8)+(S489*'User Input'!$H$9)+(M489*'User Input'!$H$10)+(X489*'User Input'!$H$11)+(V489*'User Input'!$H$13)+(U489*'User Input'!$H$12)+(R489*'User Input'!$H$14)</f>
        <v>153.85000000000002</v>
      </c>
      <c r="AH489">
        <f t="shared" si="50"/>
        <v>1.8536144578313256</v>
      </c>
      <c r="AI489" s="209">
        <f t="shared" ca="1" si="49"/>
        <v>298</v>
      </c>
      <c r="AJ489" s="209">
        <f t="shared" ca="1" si="44"/>
        <v>380</v>
      </c>
      <c r="AK489" s="209">
        <f t="shared" ca="1" si="45"/>
        <v>149</v>
      </c>
      <c r="AL489" s="209">
        <f t="shared" ca="1" si="46"/>
        <v>202</v>
      </c>
    </row>
    <row r="490" spans="2:38" x14ac:dyDescent="0.2">
      <c r="B490" t="s">
        <v>2586</v>
      </c>
      <c r="C490" t="s">
        <v>133</v>
      </c>
      <c r="D490" t="s">
        <v>683</v>
      </c>
      <c r="E490" t="s">
        <v>114</v>
      </c>
      <c r="F490" t="s">
        <v>114</v>
      </c>
      <c r="G490">
        <v>83</v>
      </c>
      <c r="H490">
        <v>267</v>
      </c>
      <c r="I490">
        <v>240</v>
      </c>
      <c r="J490">
        <v>28.5</v>
      </c>
      <c r="K490">
        <v>7.3</v>
      </c>
      <c r="L490">
        <v>27</v>
      </c>
      <c r="M490">
        <v>4.9000000000000004</v>
      </c>
      <c r="N490">
        <v>55.8</v>
      </c>
      <c r="O490">
        <v>35.200000000000003</v>
      </c>
      <c r="P490">
        <v>12.5</v>
      </c>
      <c r="Q490">
        <v>0.8</v>
      </c>
      <c r="R490">
        <v>92</v>
      </c>
      <c r="S490">
        <v>73.2</v>
      </c>
      <c r="T490">
        <v>21.2</v>
      </c>
      <c r="U490">
        <v>2.2999999999999998</v>
      </c>
      <c r="V490">
        <v>2</v>
      </c>
      <c r="W490">
        <v>1.9</v>
      </c>
      <c r="X490">
        <v>1.9</v>
      </c>
      <c r="Y490">
        <v>0.23300000000000001</v>
      </c>
      <c r="Z490">
        <v>0.29899999999999999</v>
      </c>
      <c r="AA490">
        <v>0.38400000000000001</v>
      </c>
      <c r="AB490">
        <v>0.68200000000000005</v>
      </c>
      <c r="AE490" s="134">
        <f t="shared" si="47"/>
        <v>0.38400000000000001</v>
      </c>
      <c r="AF490" s="209">
        <f t="shared" ca="1" si="48"/>
        <v>368</v>
      </c>
      <c r="AG490" s="134">
        <f>(H490*'User Input'!$H$16)+(I490*'User Input'!$H$17)+(N490*'User Input'!$H$15)+(O490*'User Input'!$H$2)+(P490*'User Input'!$H$3)+(Q490*'User Input'!$H$4)+(K490*'User Input'!$H$5)+(L490*'User Input'!$H$6)+(J490*'User Input'!$H$7)+(T490*'User Input'!$H$8)+(S490*'User Input'!$H$9)+(M490*'User Input'!$H$10)+(X490*'User Input'!$H$11)+(V490*'User Input'!$H$13)+(U490*'User Input'!$H$12)+(R490*'User Input'!$H$14)</f>
        <v>139.80000000000001</v>
      </c>
      <c r="AH490">
        <f t="shared" si="50"/>
        <v>1.6843373493975904</v>
      </c>
      <c r="AI490" s="209">
        <f t="shared" ca="1" si="49"/>
        <v>320</v>
      </c>
      <c r="AJ490" s="209">
        <f t="shared" ca="1" si="44"/>
        <v>411</v>
      </c>
      <c r="AK490" s="209">
        <f t="shared" ca="1" si="45"/>
        <v>346</v>
      </c>
      <c r="AL490" s="209">
        <f t="shared" ca="1" si="46"/>
        <v>377</v>
      </c>
    </row>
    <row r="491" spans="2:38" x14ac:dyDescent="0.2">
      <c r="B491" t="s">
        <v>2548</v>
      </c>
      <c r="C491" t="s">
        <v>136</v>
      </c>
      <c r="D491" t="s">
        <v>89</v>
      </c>
      <c r="E491" t="s">
        <v>97</v>
      </c>
      <c r="F491" t="s">
        <v>998</v>
      </c>
      <c r="G491">
        <v>87</v>
      </c>
      <c r="H491">
        <v>267</v>
      </c>
      <c r="I491">
        <v>237</v>
      </c>
      <c r="J491">
        <v>29.4</v>
      </c>
      <c r="K491">
        <v>6.8</v>
      </c>
      <c r="L491">
        <v>29.2</v>
      </c>
      <c r="M491">
        <v>0.9</v>
      </c>
      <c r="N491">
        <v>58.6</v>
      </c>
      <c r="O491">
        <v>37.5</v>
      </c>
      <c r="P491">
        <v>13</v>
      </c>
      <c r="Q491">
        <v>1.3</v>
      </c>
      <c r="R491">
        <v>94.4</v>
      </c>
      <c r="S491">
        <v>63.2</v>
      </c>
      <c r="T491">
        <v>24.8</v>
      </c>
      <c r="U491">
        <v>1.6</v>
      </c>
      <c r="V491">
        <v>2</v>
      </c>
      <c r="W491">
        <v>1.7</v>
      </c>
      <c r="X491">
        <v>0.4</v>
      </c>
      <c r="Y491">
        <v>0.247</v>
      </c>
      <c r="Z491">
        <v>0.32100000000000001</v>
      </c>
      <c r="AA491">
        <v>0.39900000000000002</v>
      </c>
      <c r="AB491">
        <v>0.72</v>
      </c>
      <c r="AE491" s="134">
        <f t="shared" si="47"/>
        <v>0.39900000000000002</v>
      </c>
      <c r="AF491" s="209">
        <f t="shared" ca="1" si="48"/>
        <v>275</v>
      </c>
      <c r="AG491" s="134">
        <f>(H491*'User Input'!$H$16)+(I491*'User Input'!$H$17)+(N491*'User Input'!$H$15)+(O491*'User Input'!$H$2)+(P491*'User Input'!$H$3)+(Q491*'User Input'!$H$4)+(K491*'User Input'!$H$5)+(L491*'User Input'!$H$6)+(J491*'User Input'!$H$7)+(T491*'User Input'!$H$8)+(S491*'User Input'!$H$9)+(M491*'User Input'!$H$10)+(X491*'User Input'!$H$11)+(V491*'User Input'!$H$13)+(U491*'User Input'!$H$12)+(R491*'User Input'!$H$14)</f>
        <v>147.80000000000004</v>
      </c>
      <c r="AH491">
        <f t="shared" si="50"/>
        <v>1.6988505747126441</v>
      </c>
      <c r="AI491" s="209">
        <f t="shared" ca="1" si="49"/>
        <v>307</v>
      </c>
      <c r="AJ491" s="209">
        <f t="shared" ca="1" si="44"/>
        <v>196</v>
      </c>
      <c r="AK491" s="209">
        <f t="shared" ca="1" si="45"/>
        <v>253</v>
      </c>
      <c r="AL491" s="209">
        <f t="shared" ca="1" si="46"/>
        <v>235</v>
      </c>
    </row>
    <row r="492" spans="2:38" x14ac:dyDescent="0.2">
      <c r="B492" t="s">
        <v>789</v>
      </c>
      <c r="C492" t="s">
        <v>7</v>
      </c>
      <c r="D492" t="s">
        <v>89</v>
      </c>
      <c r="E492" t="s">
        <v>6</v>
      </c>
      <c r="F492" t="s">
        <v>427</v>
      </c>
      <c r="G492">
        <v>71</v>
      </c>
      <c r="H492">
        <v>264</v>
      </c>
      <c r="I492">
        <v>238</v>
      </c>
      <c r="J492">
        <v>27.2</v>
      </c>
      <c r="K492">
        <v>6.2</v>
      </c>
      <c r="L492">
        <v>27.7</v>
      </c>
      <c r="M492">
        <v>1.6</v>
      </c>
      <c r="N492">
        <v>58.1</v>
      </c>
      <c r="O492">
        <v>36.5</v>
      </c>
      <c r="P492">
        <v>14.6</v>
      </c>
      <c r="Q492">
        <v>0.7</v>
      </c>
      <c r="R492">
        <v>92.8</v>
      </c>
      <c r="S492">
        <v>62</v>
      </c>
      <c r="T492">
        <v>19.899999999999999</v>
      </c>
      <c r="U492">
        <v>2.7</v>
      </c>
      <c r="V492">
        <v>2</v>
      </c>
      <c r="W492">
        <v>1.5</v>
      </c>
      <c r="X492">
        <v>0.7</v>
      </c>
      <c r="Y492">
        <v>0.24399999999999999</v>
      </c>
      <c r="Z492">
        <v>0.307</v>
      </c>
      <c r="AA492">
        <v>0.39</v>
      </c>
      <c r="AB492">
        <v>0.69699999999999995</v>
      </c>
      <c r="AE492" s="134">
        <f t="shared" si="47"/>
        <v>0.39</v>
      </c>
      <c r="AF492" s="209">
        <f t="shared" ca="1" si="48"/>
        <v>329</v>
      </c>
      <c r="AG492" s="134">
        <f>(H492*'User Input'!$H$16)+(I492*'User Input'!$H$17)+(N492*'User Input'!$H$15)+(O492*'User Input'!$H$2)+(P492*'User Input'!$H$3)+(Q492*'User Input'!$H$4)+(K492*'User Input'!$H$5)+(L492*'User Input'!$H$6)+(J492*'User Input'!$H$7)+(T492*'User Input'!$H$8)+(S492*'User Input'!$H$9)+(M492*'User Input'!$H$10)+(X492*'User Input'!$H$11)+(V492*'User Input'!$H$13)+(U492*'User Input'!$H$12)+(R492*'User Input'!$H$14)</f>
        <v>138.9</v>
      </c>
      <c r="AH492">
        <f t="shared" si="50"/>
        <v>1.9563380281690141</v>
      </c>
      <c r="AI492" s="209">
        <f t="shared" ca="1" si="49"/>
        <v>321</v>
      </c>
      <c r="AJ492" s="209">
        <f t="shared" ca="1" si="44"/>
        <v>334</v>
      </c>
      <c r="AK492" s="209">
        <f t="shared" ca="1" si="45"/>
        <v>307</v>
      </c>
      <c r="AL492" s="209">
        <f t="shared" ca="1" si="46"/>
        <v>319</v>
      </c>
    </row>
    <row r="493" spans="2:38" x14ac:dyDescent="0.2">
      <c r="B493" t="s">
        <v>510</v>
      </c>
      <c r="C493" t="s">
        <v>810</v>
      </c>
      <c r="D493" t="s">
        <v>89</v>
      </c>
      <c r="E493" t="s">
        <v>97</v>
      </c>
      <c r="F493" t="s">
        <v>97</v>
      </c>
      <c r="G493">
        <v>86</v>
      </c>
      <c r="H493">
        <v>262</v>
      </c>
      <c r="I493">
        <v>239</v>
      </c>
      <c r="J493">
        <v>24.4</v>
      </c>
      <c r="K493">
        <v>6.5</v>
      </c>
      <c r="L493">
        <v>25.9</v>
      </c>
      <c r="M493">
        <v>1.2</v>
      </c>
      <c r="N493">
        <v>54.5</v>
      </c>
      <c r="O493">
        <v>37.6</v>
      </c>
      <c r="P493">
        <v>9.9</v>
      </c>
      <c r="Q493">
        <v>0.5</v>
      </c>
      <c r="R493">
        <v>84.7</v>
      </c>
      <c r="S493">
        <v>71.2</v>
      </c>
      <c r="T493">
        <v>17</v>
      </c>
      <c r="U493">
        <v>2.9</v>
      </c>
      <c r="V493">
        <v>1.9</v>
      </c>
      <c r="W493">
        <v>1.4</v>
      </c>
      <c r="X493">
        <v>0.6</v>
      </c>
      <c r="Y493">
        <v>0.22800000000000001</v>
      </c>
      <c r="Z493">
        <v>0.28499999999999998</v>
      </c>
      <c r="AA493">
        <v>0.35499999999999998</v>
      </c>
      <c r="AB493">
        <v>0.64</v>
      </c>
      <c r="AE493" s="134">
        <f t="shared" si="47"/>
        <v>0.35499999999999998</v>
      </c>
      <c r="AF493" s="209">
        <f t="shared" ca="1" si="48"/>
        <v>508</v>
      </c>
      <c r="AG493" s="134">
        <f>(H493*'User Input'!$H$16)+(I493*'User Input'!$H$17)+(N493*'User Input'!$H$15)+(O493*'User Input'!$H$2)+(P493*'User Input'!$H$3)+(Q493*'User Input'!$H$4)+(K493*'User Input'!$H$5)+(L493*'User Input'!$H$6)+(J493*'User Input'!$H$7)+(T493*'User Input'!$H$8)+(S493*'User Input'!$H$9)+(M493*'User Input'!$H$10)+(X493*'User Input'!$H$11)+(V493*'User Input'!$H$13)+(U493*'User Input'!$H$12)+(R493*'User Input'!$H$14)</f>
        <v>118.40000000000003</v>
      </c>
      <c r="AH493">
        <f t="shared" si="50"/>
        <v>1.3767441860465119</v>
      </c>
      <c r="AI493" s="209">
        <f t="shared" ca="1" si="49"/>
        <v>342</v>
      </c>
      <c r="AJ493" s="209">
        <f t="shared" ca="1" si="44"/>
        <v>521</v>
      </c>
      <c r="AK493" s="209">
        <f t="shared" ca="1" si="45"/>
        <v>485</v>
      </c>
      <c r="AL493" s="209">
        <f t="shared" ca="1" si="46"/>
        <v>521</v>
      </c>
    </row>
    <row r="494" spans="2:38" x14ac:dyDescent="0.2">
      <c r="B494" t="s">
        <v>2244</v>
      </c>
      <c r="C494" t="s">
        <v>719</v>
      </c>
      <c r="D494" t="s">
        <v>683</v>
      </c>
      <c r="E494" t="s">
        <v>112</v>
      </c>
      <c r="F494" t="s">
        <v>112</v>
      </c>
      <c r="G494">
        <v>81</v>
      </c>
      <c r="H494">
        <v>262</v>
      </c>
      <c r="I494">
        <v>228</v>
      </c>
      <c r="J494">
        <v>32.299999999999997</v>
      </c>
      <c r="K494">
        <v>11.6</v>
      </c>
      <c r="L494">
        <v>34</v>
      </c>
      <c r="M494">
        <v>0.9</v>
      </c>
      <c r="N494">
        <v>51.7</v>
      </c>
      <c r="O494">
        <v>28.4</v>
      </c>
      <c r="P494">
        <v>11.1</v>
      </c>
      <c r="Q494">
        <v>0.7</v>
      </c>
      <c r="R494">
        <v>98.9</v>
      </c>
      <c r="S494">
        <v>64.5</v>
      </c>
      <c r="T494">
        <v>27.1</v>
      </c>
      <c r="U494">
        <v>2.8</v>
      </c>
      <c r="V494">
        <v>1.9</v>
      </c>
      <c r="W494">
        <v>1.4</v>
      </c>
      <c r="X494">
        <v>0.4</v>
      </c>
      <c r="Y494">
        <v>0.22700000000000001</v>
      </c>
      <c r="Z494">
        <v>0.313</v>
      </c>
      <c r="AA494">
        <v>0.433</v>
      </c>
      <c r="AB494">
        <v>0.747</v>
      </c>
      <c r="AE494" s="134">
        <f t="shared" si="47"/>
        <v>0.433</v>
      </c>
      <c r="AF494" s="209">
        <f t="shared" ca="1" si="48"/>
        <v>152</v>
      </c>
      <c r="AG494" s="134">
        <f>(H494*'User Input'!$H$16)+(I494*'User Input'!$H$17)+(N494*'User Input'!$H$15)+(O494*'User Input'!$H$2)+(P494*'User Input'!$H$3)+(Q494*'User Input'!$H$4)+(K494*'User Input'!$H$5)+(L494*'User Input'!$H$6)+(J494*'User Input'!$H$7)+(T494*'User Input'!$H$8)+(S494*'User Input'!$H$9)+(M494*'User Input'!$H$10)+(X494*'User Input'!$H$11)+(V494*'User Input'!$H$13)+(U494*'User Input'!$H$12)+(R494*'User Input'!$H$14)</f>
        <v>161.64999999999998</v>
      </c>
      <c r="AH494">
        <f t="shared" si="50"/>
        <v>1.9956790123456787</v>
      </c>
      <c r="AI494" s="209">
        <f t="shared" ca="1" si="49"/>
        <v>287</v>
      </c>
      <c r="AJ494" s="209">
        <f t="shared" ca="1" si="44"/>
        <v>276</v>
      </c>
      <c r="AK494" s="209">
        <f t="shared" ca="1" si="45"/>
        <v>133</v>
      </c>
      <c r="AL494" s="209">
        <f t="shared" ca="1" si="46"/>
        <v>156</v>
      </c>
    </row>
    <row r="495" spans="2:38" x14ac:dyDescent="0.2">
      <c r="B495" t="s">
        <v>877</v>
      </c>
      <c r="C495" t="s">
        <v>2</v>
      </c>
      <c r="D495" t="s">
        <v>89</v>
      </c>
      <c r="E495" t="s">
        <v>429</v>
      </c>
      <c r="F495" t="s">
        <v>1000</v>
      </c>
      <c r="G495">
        <v>82</v>
      </c>
      <c r="H495">
        <v>261</v>
      </c>
      <c r="I495">
        <v>225</v>
      </c>
      <c r="J495">
        <v>28.4</v>
      </c>
      <c r="K495">
        <v>5.8</v>
      </c>
      <c r="L495">
        <v>26.2</v>
      </c>
      <c r="M495">
        <v>2.1</v>
      </c>
      <c r="N495">
        <v>54.8</v>
      </c>
      <c r="O495">
        <v>37.299999999999997</v>
      </c>
      <c r="P495">
        <v>10.9</v>
      </c>
      <c r="Q495">
        <v>0.7</v>
      </c>
      <c r="R495">
        <v>84.6</v>
      </c>
      <c r="S495">
        <v>59</v>
      </c>
      <c r="T495">
        <v>28.2</v>
      </c>
      <c r="U495">
        <v>4.7</v>
      </c>
      <c r="V495">
        <v>2</v>
      </c>
      <c r="W495">
        <v>1.4</v>
      </c>
      <c r="X495">
        <v>1</v>
      </c>
      <c r="Y495">
        <v>0.24399999999999999</v>
      </c>
      <c r="Z495">
        <v>0.33800000000000002</v>
      </c>
      <c r="AA495">
        <v>0.377</v>
      </c>
      <c r="AB495">
        <v>0.71499999999999997</v>
      </c>
      <c r="AE495" s="134">
        <f t="shared" si="47"/>
        <v>0.377</v>
      </c>
      <c r="AF495" s="209">
        <f t="shared" ca="1" si="48"/>
        <v>403</v>
      </c>
      <c r="AG495" s="134">
        <f>(H495*'User Input'!$H$16)+(I495*'User Input'!$H$17)+(N495*'User Input'!$H$15)+(O495*'User Input'!$H$2)+(P495*'User Input'!$H$3)+(Q495*'User Input'!$H$4)+(K495*'User Input'!$H$5)+(L495*'User Input'!$H$6)+(J495*'User Input'!$H$7)+(T495*'User Input'!$H$8)+(S495*'User Input'!$H$9)+(M495*'User Input'!$H$10)+(X495*'User Input'!$H$11)+(V495*'User Input'!$H$13)+(U495*'User Input'!$H$12)+(R495*'User Input'!$H$14)</f>
        <v>140.89999999999998</v>
      </c>
      <c r="AH495">
        <f t="shared" si="50"/>
        <v>1.718292682926829</v>
      </c>
      <c r="AI495" s="209">
        <f t="shared" ca="1" si="49"/>
        <v>317</v>
      </c>
      <c r="AJ495" s="209">
        <f t="shared" ca="1" si="44"/>
        <v>75</v>
      </c>
      <c r="AK495" s="209">
        <f t="shared" ca="1" si="45"/>
        <v>380</v>
      </c>
      <c r="AL495" s="209">
        <f t="shared" ca="1" si="46"/>
        <v>255</v>
      </c>
    </row>
    <row r="496" spans="2:38" x14ac:dyDescent="0.2">
      <c r="B496" t="s">
        <v>2243</v>
      </c>
      <c r="C496" t="s">
        <v>117</v>
      </c>
      <c r="D496" t="s">
        <v>89</v>
      </c>
      <c r="E496" t="s">
        <v>1025</v>
      </c>
      <c r="F496" t="s">
        <v>1025</v>
      </c>
      <c r="G496">
        <v>83</v>
      </c>
      <c r="H496">
        <v>260</v>
      </c>
      <c r="I496">
        <v>238</v>
      </c>
      <c r="J496">
        <v>25.9</v>
      </c>
      <c r="K496">
        <v>7.3</v>
      </c>
      <c r="L496">
        <v>28</v>
      </c>
      <c r="M496">
        <v>2.2000000000000002</v>
      </c>
      <c r="N496">
        <v>55.4</v>
      </c>
      <c r="O496">
        <v>36.299999999999997</v>
      </c>
      <c r="P496">
        <v>10.8</v>
      </c>
      <c r="Q496">
        <v>1</v>
      </c>
      <c r="R496">
        <v>90</v>
      </c>
      <c r="S496">
        <v>72.400000000000006</v>
      </c>
      <c r="T496">
        <v>17.100000000000001</v>
      </c>
      <c r="U496">
        <v>2.2000000000000002</v>
      </c>
      <c r="V496">
        <v>2</v>
      </c>
      <c r="W496">
        <v>1.6</v>
      </c>
      <c r="X496">
        <v>1</v>
      </c>
      <c r="Y496">
        <v>0.23300000000000001</v>
      </c>
      <c r="Z496">
        <v>0.28799999999999998</v>
      </c>
      <c r="AA496">
        <v>0.379</v>
      </c>
      <c r="AB496">
        <v>0.66700000000000004</v>
      </c>
      <c r="AE496" s="134">
        <f t="shared" si="47"/>
        <v>0.379</v>
      </c>
      <c r="AF496" s="209">
        <f t="shared" ca="1" si="48"/>
        <v>388</v>
      </c>
      <c r="AG496" s="134">
        <f>(H496*'User Input'!$H$16)+(I496*'User Input'!$H$17)+(N496*'User Input'!$H$15)+(O496*'User Input'!$H$2)+(P496*'User Input'!$H$3)+(Q496*'User Input'!$H$4)+(K496*'User Input'!$H$5)+(L496*'User Input'!$H$6)+(J496*'User Input'!$H$7)+(T496*'User Input'!$H$8)+(S496*'User Input'!$H$9)+(M496*'User Input'!$H$10)+(X496*'User Input'!$H$11)+(V496*'User Input'!$H$13)+(U496*'User Input'!$H$12)+(R496*'User Input'!$H$14)</f>
        <v>128.29999999999998</v>
      </c>
      <c r="AH496">
        <f t="shared" si="50"/>
        <v>1.5457831325301203</v>
      </c>
      <c r="AI496" s="209">
        <f t="shared" ca="1" si="49"/>
        <v>336</v>
      </c>
      <c r="AJ496" s="209">
        <f t="shared" ca="1" si="44"/>
        <v>500</v>
      </c>
      <c r="AK496" s="209">
        <f t="shared" ca="1" si="45"/>
        <v>365</v>
      </c>
      <c r="AL496" s="209">
        <f t="shared" ca="1" si="46"/>
        <v>449</v>
      </c>
    </row>
    <row r="497" spans="2:38" x14ac:dyDescent="0.2">
      <c r="B497" t="s">
        <v>273</v>
      </c>
      <c r="C497" t="s">
        <v>138</v>
      </c>
      <c r="D497" t="s">
        <v>89</v>
      </c>
      <c r="E497" t="s">
        <v>116</v>
      </c>
      <c r="F497" t="s">
        <v>116</v>
      </c>
      <c r="G497">
        <v>80</v>
      </c>
      <c r="H497">
        <v>258</v>
      </c>
      <c r="I497">
        <v>236</v>
      </c>
      <c r="J497">
        <v>25.2</v>
      </c>
      <c r="K497">
        <v>4</v>
      </c>
      <c r="L497">
        <v>22.7</v>
      </c>
      <c r="M497">
        <v>1.5</v>
      </c>
      <c r="N497">
        <v>61.9</v>
      </c>
      <c r="O497">
        <v>44.7</v>
      </c>
      <c r="P497">
        <v>12.6</v>
      </c>
      <c r="Q497">
        <v>0.6</v>
      </c>
      <c r="R497">
        <v>87.9</v>
      </c>
      <c r="S497">
        <v>39.6</v>
      </c>
      <c r="T497">
        <v>16.899999999999999</v>
      </c>
      <c r="U497">
        <v>2</v>
      </c>
      <c r="V497">
        <v>1.9</v>
      </c>
      <c r="W497">
        <v>1.4</v>
      </c>
      <c r="X497">
        <v>0.7</v>
      </c>
      <c r="Y497">
        <v>0.26200000000000001</v>
      </c>
      <c r="Z497">
        <v>0.315</v>
      </c>
      <c r="AA497">
        <v>0.372</v>
      </c>
      <c r="AB497">
        <v>0.68700000000000006</v>
      </c>
      <c r="AE497" s="134">
        <f t="shared" si="47"/>
        <v>0.372</v>
      </c>
      <c r="AF497" s="209">
        <f t="shared" ca="1" si="48"/>
        <v>428</v>
      </c>
      <c r="AG497" s="134">
        <f>(H497*'User Input'!$H$16)+(I497*'User Input'!$H$17)+(N497*'User Input'!$H$15)+(O497*'User Input'!$H$2)+(P497*'User Input'!$H$3)+(Q497*'User Input'!$H$4)+(K497*'User Input'!$H$5)+(L497*'User Input'!$H$6)+(J497*'User Input'!$H$7)+(T497*'User Input'!$H$8)+(S497*'User Input'!$H$9)+(M497*'User Input'!$H$10)+(X497*'User Input'!$H$11)+(V497*'User Input'!$H$13)+(U497*'User Input'!$H$12)+(R497*'User Input'!$H$14)</f>
        <v>135</v>
      </c>
      <c r="AH497">
        <f t="shared" si="50"/>
        <v>1.6875</v>
      </c>
      <c r="AI497" s="209">
        <f t="shared" ca="1" si="49"/>
        <v>326</v>
      </c>
      <c r="AJ497" s="209">
        <f t="shared" ca="1" si="44"/>
        <v>259</v>
      </c>
      <c r="AK497" s="209">
        <f t="shared" ca="1" si="45"/>
        <v>405</v>
      </c>
      <c r="AL497" s="209">
        <f t="shared" ca="1" si="46"/>
        <v>352</v>
      </c>
    </row>
    <row r="498" spans="2:38" x14ac:dyDescent="0.2">
      <c r="B498" t="s">
        <v>214</v>
      </c>
      <c r="C498" t="s">
        <v>132</v>
      </c>
      <c r="D498" t="s">
        <v>89</v>
      </c>
      <c r="E498" t="s">
        <v>116</v>
      </c>
      <c r="F498" t="s">
        <v>3431</v>
      </c>
      <c r="G498">
        <v>81</v>
      </c>
      <c r="H498">
        <v>256</v>
      </c>
      <c r="I498">
        <v>227</v>
      </c>
      <c r="J498">
        <v>28.6</v>
      </c>
      <c r="K498">
        <v>9.5</v>
      </c>
      <c r="L498">
        <v>32.6</v>
      </c>
      <c r="M498">
        <v>1.5</v>
      </c>
      <c r="N498">
        <v>56.6</v>
      </c>
      <c r="O498">
        <v>36.299999999999997</v>
      </c>
      <c r="P498">
        <v>10.199999999999999</v>
      </c>
      <c r="Q498">
        <v>0.7</v>
      </c>
      <c r="R498">
        <v>96.6</v>
      </c>
      <c r="S498">
        <v>53</v>
      </c>
      <c r="T498">
        <v>24.5</v>
      </c>
      <c r="U498">
        <v>1.5</v>
      </c>
      <c r="V498">
        <v>1.9</v>
      </c>
      <c r="W498">
        <v>1</v>
      </c>
      <c r="X498">
        <v>0.7</v>
      </c>
      <c r="Y498">
        <v>0.249</v>
      </c>
      <c r="Z498">
        <v>0.32400000000000001</v>
      </c>
      <c r="AA498">
        <v>0.42499999999999999</v>
      </c>
      <c r="AB498">
        <v>0.749</v>
      </c>
      <c r="AE498" s="134">
        <f t="shared" si="47"/>
        <v>0.42499999999999999</v>
      </c>
      <c r="AF498" s="209">
        <f t="shared" ca="1" si="48"/>
        <v>179</v>
      </c>
      <c r="AG498" s="134">
        <f>(H498*'User Input'!$H$16)+(I498*'User Input'!$H$17)+(N498*'User Input'!$H$15)+(O498*'User Input'!$H$2)+(P498*'User Input'!$H$3)+(Q498*'User Input'!$H$4)+(K498*'User Input'!$H$5)+(L498*'User Input'!$H$6)+(J498*'User Input'!$H$7)+(T498*'User Input'!$H$8)+(S498*'User Input'!$H$9)+(M498*'User Input'!$H$10)+(X498*'User Input'!$H$11)+(V498*'User Input'!$H$13)+(U498*'User Input'!$H$12)+(R498*'User Input'!$H$14)</f>
        <v>158.30000000000001</v>
      </c>
      <c r="AH498">
        <f t="shared" si="50"/>
        <v>1.9543209876543211</v>
      </c>
      <c r="AI498" s="209">
        <f t="shared" ca="1" si="49"/>
        <v>294</v>
      </c>
      <c r="AJ498" s="209">
        <f t="shared" ca="1" si="44"/>
        <v>169</v>
      </c>
      <c r="AK498" s="209">
        <f t="shared" ca="1" si="45"/>
        <v>160</v>
      </c>
      <c r="AL498" s="209">
        <f t="shared" ca="1" si="46"/>
        <v>149</v>
      </c>
    </row>
    <row r="499" spans="2:38" x14ac:dyDescent="0.2">
      <c r="B499" t="s">
        <v>3494</v>
      </c>
      <c r="C499" t="s">
        <v>8</v>
      </c>
      <c r="D499" t="s">
        <v>683</v>
      </c>
      <c r="E499" t="s">
        <v>6</v>
      </c>
      <c r="F499" t="s">
        <v>116</v>
      </c>
      <c r="G499">
        <v>81</v>
      </c>
      <c r="H499">
        <v>251</v>
      </c>
      <c r="I499">
        <v>230</v>
      </c>
      <c r="J499">
        <v>24.9</v>
      </c>
      <c r="K499">
        <v>5.3</v>
      </c>
      <c r="L499">
        <v>26</v>
      </c>
      <c r="M499">
        <v>4.5</v>
      </c>
      <c r="N499">
        <v>57.9</v>
      </c>
      <c r="O499">
        <v>39.700000000000003</v>
      </c>
      <c r="P499">
        <v>11.9</v>
      </c>
      <c r="Q499">
        <v>1</v>
      </c>
      <c r="R499">
        <v>87.7</v>
      </c>
      <c r="S499">
        <v>63</v>
      </c>
      <c r="T499">
        <v>15.2</v>
      </c>
      <c r="U499">
        <v>2.9</v>
      </c>
      <c r="V499">
        <v>1.9</v>
      </c>
      <c r="W499">
        <v>1.6</v>
      </c>
      <c r="X499">
        <v>1.9</v>
      </c>
      <c r="Y499">
        <v>0.252</v>
      </c>
      <c r="Z499">
        <v>0.30399999999999999</v>
      </c>
      <c r="AA499">
        <v>0.38200000000000001</v>
      </c>
      <c r="AB499">
        <v>0.68600000000000005</v>
      </c>
      <c r="AE499" s="134">
        <f t="shared" si="47"/>
        <v>0.38200000000000001</v>
      </c>
      <c r="AF499" s="209">
        <f t="shared" ca="1" si="48"/>
        <v>375</v>
      </c>
      <c r="AG499" s="134">
        <f>(H499*'User Input'!$H$16)+(I499*'User Input'!$H$17)+(N499*'User Input'!$H$15)+(O499*'User Input'!$H$2)+(P499*'User Input'!$H$3)+(Q499*'User Input'!$H$4)+(K499*'User Input'!$H$5)+(L499*'User Input'!$H$6)+(J499*'User Input'!$H$7)+(T499*'User Input'!$H$8)+(S499*'User Input'!$H$9)+(M499*'User Input'!$H$10)+(X499*'User Input'!$H$11)+(V499*'User Input'!$H$13)+(U499*'User Input'!$H$12)+(R499*'User Input'!$H$14)</f>
        <v>129.39999999999998</v>
      </c>
      <c r="AH499">
        <f t="shared" si="50"/>
        <v>1.5975308641975305</v>
      </c>
      <c r="AI499" s="209">
        <f t="shared" ca="1" si="49"/>
        <v>334</v>
      </c>
      <c r="AJ499" s="209">
        <f t="shared" ca="1" si="44"/>
        <v>368</v>
      </c>
      <c r="AK499" s="209">
        <f t="shared" ca="1" si="45"/>
        <v>352</v>
      </c>
      <c r="AL499" s="209">
        <f t="shared" ca="1" si="46"/>
        <v>356</v>
      </c>
    </row>
    <row r="500" spans="2:38" x14ac:dyDescent="0.2">
      <c r="B500" t="s">
        <v>2262</v>
      </c>
      <c r="C500" t="s">
        <v>121</v>
      </c>
      <c r="D500" t="s">
        <v>89</v>
      </c>
      <c r="E500" t="s">
        <v>112</v>
      </c>
      <c r="F500" t="s">
        <v>1033</v>
      </c>
      <c r="G500">
        <v>79</v>
      </c>
      <c r="H500">
        <v>249</v>
      </c>
      <c r="I500">
        <v>222</v>
      </c>
      <c r="J500">
        <v>27.5</v>
      </c>
      <c r="K500">
        <v>9.8000000000000007</v>
      </c>
      <c r="L500">
        <v>30.6</v>
      </c>
      <c r="M500">
        <v>0.4</v>
      </c>
      <c r="N500">
        <v>49.1</v>
      </c>
      <c r="O500">
        <v>28.9</v>
      </c>
      <c r="P500">
        <v>10</v>
      </c>
      <c r="Q500">
        <v>0.4</v>
      </c>
      <c r="R500">
        <v>89.4</v>
      </c>
      <c r="S500">
        <v>79.599999999999994</v>
      </c>
      <c r="T500">
        <v>21.2</v>
      </c>
      <c r="U500">
        <v>2.8</v>
      </c>
      <c r="V500">
        <v>1.8</v>
      </c>
      <c r="W500">
        <v>0.8</v>
      </c>
      <c r="X500">
        <v>0.2</v>
      </c>
      <c r="Y500">
        <v>0.222</v>
      </c>
      <c r="Z500">
        <v>0.29599999999999999</v>
      </c>
      <c r="AA500">
        <v>0.40300000000000002</v>
      </c>
      <c r="AB500">
        <v>0.69799999999999995</v>
      </c>
      <c r="AE500" s="134">
        <f t="shared" si="47"/>
        <v>0.40300000000000002</v>
      </c>
      <c r="AF500" s="209">
        <f t="shared" ca="1" si="48"/>
        <v>264</v>
      </c>
      <c r="AG500" s="134">
        <f>(H500*'User Input'!$H$16)+(I500*'User Input'!$H$17)+(N500*'User Input'!$H$15)+(O500*'User Input'!$H$2)+(P500*'User Input'!$H$3)+(Q500*'User Input'!$H$4)+(K500*'User Input'!$H$5)+(L500*'User Input'!$H$6)+(J500*'User Input'!$H$7)+(T500*'User Input'!$H$8)+(S500*'User Input'!$H$9)+(M500*'User Input'!$H$10)+(X500*'User Input'!$H$11)+(V500*'User Input'!$H$13)+(U500*'User Input'!$H$12)+(R500*'User Input'!$H$14)</f>
        <v>129.40000000000003</v>
      </c>
      <c r="AH500">
        <f t="shared" si="50"/>
        <v>1.6379746835443043</v>
      </c>
      <c r="AI500" s="209">
        <f t="shared" ca="1" si="49"/>
        <v>333</v>
      </c>
      <c r="AJ500" s="209">
        <f t="shared" ca="1" si="44"/>
        <v>437</v>
      </c>
      <c r="AK500" s="209">
        <f t="shared" ca="1" si="45"/>
        <v>242</v>
      </c>
      <c r="AL500" s="209">
        <f t="shared" ca="1" si="46"/>
        <v>315</v>
      </c>
    </row>
    <row r="501" spans="2:38" x14ac:dyDescent="0.2">
      <c r="B501" t="s">
        <v>538</v>
      </c>
      <c r="C501" t="s">
        <v>140</v>
      </c>
      <c r="D501" t="s">
        <v>89</v>
      </c>
      <c r="E501" t="s">
        <v>114</v>
      </c>
      <c r="F501" t="s">
        <v>426</v>
      </c>
      <c r="G501">
        <v>80</v>
      </c>
      <c r="H501">
        <v>248</v>
      </c>
      <c r="I501">
        <v>221</v>
      </c>
      <c r="J501">
        <v>28.6</v>
      </c>
      <c r="K501">
        <v>8.1999999999999993</v>
      </c>
      <c r="L501">
        <v>28.9</v>
      </c>
      <c r="M501">
        <v>1.7</v>
      </c>
      <c r="N501">
        <v>53.2</v>
      </c>
      <c r="O501">
        <v>31.9</v>
      </c>
      <c r="P501">
        <v>12.5</v>
      </c>
      <c r="Q501">
        <v>0.6</v>
      </c>
      <c r="R501">
        <v>91.5</v>
      </c>
      <c r="S501">
        <v>59.9</v>
      </c>
      <c r="T501">
        <v>19</v>
      </c>
      <c r="U501">
        <v>4.5</v>
      </c>
      <c r="V501">
        <v>1.8</v>
      </c>
      <c r="W501">
        <v>1.5</v>
      </c>
      <c r="X501">
        <v>0.7</v>
      </c>
      <c r="Y501">
        <v>0.24099999999999999</v>
      </c>
      <c r="Z501">
        <v>0.311</v>
      </c>
      <c r="AA501">
        <v>0.41399999999999998</v>
      </c>
      <c r="AB501">
        <v>0.72599999999999998</v>
      </c>
      <c r="AE501" s="134">
        <f t="shared" si="47"/>
        <v>0.41399999999999998</v>
      </c>
      <c r="AF501" s="209">
        <f t="shared" ca="1" si="48"/>
        <v>214</v>
      </c>
      <c r="AG501" s="134">
        <f>(H501*'User Input'!$H$16)+(I501*'User Input'!$H$17)+(N501*'User Input'!$H$15)+(O501*'User Input'!$H$2)+(P501*'User Input'!$H$3)+(Q501*'User Input'!$H$4)+(K501*'User Input'!$H$5)+(L501*'User Input'!$H$6)+(J501*'User Input'!$H$7)+(T501*'User Input'!$H$8)+(S501*'User Input'!$H$9)+(M501*'User Input'!$H$10)+(X501*'User Input'!$H$11)+(V501*'User Input'!$H$13)+(U501*'User Input'!$H$12)+(R501*'User Input'!$H$14)</f>
        <v>140.75000000000003</v>
      </c>
      <c r="AH501">
        <f t="shared" si="50"/>
        <v>1.7593750000000004</v>
      </c>
      <c r="AI501" s="209">
        <f t="shared" ca="1" si="49"/>
        <v>318</v>
      </c>
      <c r="AJ501" s="209">
        <f t="shared" ca="1" si="44"/>
        <v>297</v>
      </c>
      <c r="AK501" s="209">
        <f t="shared" ca="1" si="45"/>
        <v>193</v>
      </c>
      <c r="AL501" s="209">
        <f t="shared" ca="1" si="46"/>
        <v>219</v>
      </c>
    </row>
    <row r="502" spans="2:38" x14ac:dyDescent="0.2">
      <c r="B502" t="s">
        <v>3402</v>
      </c>
      <c r="C502" t="s">
        <v>2</v>
      </c>
      <c r="D502" t="s">
        <v>683</v>
      </c>
      <c r="E502" t="s">
        <v>112</v>
      </c>
      <c r="F502" t="s">
        <v>112</v>
      </c>
      <c r="G502">
        <v>67</v>
      </c>
      <c r="H502">
        <v>248</v>
      </c>
      <c r="I502">
        <v>221</v>
      </c>
      <c r="J502">
        <v>30.3</v>
      </c>
      <c r="K502">
        <v>9.5</v>
      </c>
      <c r="L502">
        <v>31.6</v>
      </c>
      <c r="M502">
        <v>1.2</v>
      </c>
      <c r="N502">
        <v>59</v>
      </c>
      <c r="O502">
        <v>37.9</v>
      </c>
      <c r="P502">
        <v>10.9</v>
      </c>
      <c r="Q502">
        <v>0.7</v>
      </c>
      <c r="R502">
        <v>99.6</v>
      </c>
      <c r="S502">
        <v>50.5</v>
      </c>
      <c r="T502">
        <v>22.2</v>
      </c>
      <c r="U502">
        <v>1.8</v>
      </c>
      <c r="V502">
        <v>1.9</v>
      </c>
      <c r="W502">
        <v>1.6</v>
      </c>
      <c r="X502">
        <v>0.5</v>
      </c>
      <c r="Y502">
        <v>0.26700000000000002</v>
      </c>
      <c r="Z502">
        <v>0.33700000000000002</v>
      </c>
      <c r="AA502">
        <v>0.45100000000000001</v>
      </c>
      <c r="AB502">
        <v>0.78800000000000003</v>
      </c>
      <c r="AE502" s="134">
        <f t="shared" si="47"/>
        <v>0.45100000000000001</v>
      </c>
      <c r="AF502" s="209">
        <f t="shared" ca="1" si="48"/>
        <v>95</v>
      </c>
      <c r="AG502" s="134">
        <f>(H502*'User Input'!$H$16)+(I502*'User Input'!$H$17)+(N502*'User Input'!$H$15)+(O502*'User Input'!$H$2)+(P502*'User Input'!$H$3)+(Q502*'User Input'!$H$4)+(K502*'User Input'!$H$5)+(L502*'User Input'!$H$6)+(J502*'User Input'!$H$7)+(T502*'User Input'!$H$8)+(S502*'User Input'!$H$9)+(M502*'User Input'!$H$10)+(X502*'User Input'!$H$11)+(V502*'User Input'!$H$13)+(U502*'User Input'!$H$12)+(R502*'User Input'!$H$14)</f>
        <v>160.55000000000001</v>
      </c>
      <c r="AH502">
        <f t="shared" si="50"/>
        <v>2.3962686567164182</v>
      </c>
      <c r="AI502" s="209">
        <f t="shared" ca="1" si="49"/>
        <v>290</v>
      </c>
      <c r="AJ502" s="209">
        <f t="shared" ref="AJ502:AJ565" ca="1" si="51">RANK(Z502,OFFSET($Z$205,0,0,COUNTA(Z:Z)+1,1))</f>
        <v>80</v>
      </c>
      <c r="AK502" s="209">
        <f t="shared" ref="AK502:AK565" ca="1" si="52">RANK(AA502,OFFSET($AA$205,0,0,COUNTA(AA:AA)+1,1))</f>
        <v>77</v>
      </c>
      <c r="AL502" s="209">
        <f t="shared" ref="AL502:AL565" ca="1" si="53">RANK(AB502,OFFSET($AB$205,0,0,COUNTA(AB:AB)+1,1))</f>
        <v>63</v>
      </c>
    </row>
    <row r="503" spans="2:38" x14ac:dyDescent="0.2">
      <c r="B503" t="s">
        <v>480</v>
      </c>
      <c r="C503" t="s">
        <v>113</v>
      </c>
      <c r="D503" t="s">
        <v>683</v>
      </c>
      <c r="E503" t="s">
        <v>427</v>
      </c>
      <c r="F503" t="s">
        <v>1038</v>
      </c>
      <c r="G503">
        <v>81</v>
      </c>
      <c r="H503">
        <v>246</v>
      </c>
      <c r="I503">
        <v>222</v>
      </c>
      <c r="J503">
        <v>25.9</v>
      </c>
      <c r="K503">
        <v>5.9</v>
      </c>
      <c r="L503">
        <v>26.7</v>
      </c>
      <c r="M503">
        <v>4.3</v>
      </c>
      <c r="N503">
        <v>55.3</v>
      </c>
      <c r="O503">
        <v>37.1</v>
      </c>
      <c r="P503">
        <v>10.1</v>
      </c>
      <c r="Q503">
        <v>2.1</v>
      </c>
      <c r="R503">
        <v>87.5</v>
      </c>
      <c r="S503">
        <v>68.099999999999994</v>
      </c>
      <c r="T503">
        <v>18.399999999999999</v>
      </c>
      <c r="U503">
        <v>2.1</v>
      </c>
      <c r="V503">
        <v>1.9</v>
      </c>
      <c r="W503">
        <v>1.3</v>
      </c>
      <c r="X503">
        <v>1.6</v>
      </c>
      <c r="Y503">
        <v>0.249</v>
      </c>
      <c r="Z503">
        <v>0.31</v>
      </c>
      <c r="AA503">
        <v>0.39400000000000002</v>
      </c>
      <c r="AB503">
        <v>0.70299999999999996</v>
      </c>
      <c r="AE503" s="134">
        <f t="shared" ref="AE503:AE566" si="54">INDEX(G503:AB1288,0,MATCH(AE$181,G$181:AB$181,0))</f>
        <v>0.39400000000000002</v>
      </c>
      <c r="AF503" s="209">
        <f t="shared" ref="AF503:AF566" ca="1" si="55">RANK(AE503,OFFSET($AE$182,0,0,COUNTA(AE:AE)+1,1))</f>
        <v>304</v>
      </c>
      <c r="AG503" s="134">
        <f>(H503*'User Input'!$H$16)+(I503*'User Input'!$H$17)+(N503*'User Input'!$H$15)+(O503*'User Input'!$H$2)+(P503*'User Input'!$H$3)+(Q503*'User Input'!$H$4)+(K503*'User Input'!$H$5)+(L503*'User Input'!$H$6)+(J503*'User Input'!$H$7)+(T503*'User Input'!$H$8)+(S503*'User Input'!$H$9)+(M503*'User Input'!$H$10)+(X503*'User Input'!$H$11)+(V503*'User Input'!$H$13)+(U503*'User Input'!$H$12)+(R503*'User Input'!$H$14)</f>
        <v>131.15</v>
      </c>
      <c r="AH503">
        <f t="shared" si="50"/>
        <v>1.6191358024691358</v>
      </c>
      <c r="AI503" s="209">
        <f t="shared" ref="AI503:AI566" ca="1" si="56">RANK(AG503,OFFSET($AG$182,0,0,COUNTA(AG:AG)+1,1))</f>
        <v>332</v>
      </c>
      <c r="AJ503" s="209">
        <f t="shared" ca="1" si="51"/>
        <v>317</v>
      </c>
      <c r="AK503" s="209">
        <f t="shared" ca="1" si="52"/>
        <v>282</v>
      </c>
      <c r="AL503" s="209">
        <f t="shared" ca="1" si="53"/>
        <v>296</v>
      </c>
    </row>
    <row r="504" spans="2:38" x14ac:dyDescent="0.2">
      <c r="B504" t="s">
        <v>909</v>
      </c>
      <c r="C504" t="s">
        <v>113</v>
      </c>
      <c r="D504" t="s">
        <v>89</v>
      </c>
      <c r="E504" t="s">
        <v>677</v>
      </c>
      <c r="F504" t="s">
        <v>3434</v>
      </c>
      <c r="G504">
        <v>81</v>
      </c>
      <c r="H504">
        <v>246</v>
      </c>
      <c r="I504">
        <v>230</v>
      </c>
      <c r="J504">
        <v>25.7</v>
      </c>
      <c r="K504">
        <v>6.2</v>
      </c>
      <c r="L504">
        <v>27.8</v>
      </c>
      <c r="M504">
        <v>7.2</v>
      </c>
      <c r="N504">
        <v>58.1</v>
      </c>
      <c r="O504">
        <v>39.5</v>
      </c>
      <c r="P504">
        <v>11</v>
      </c>
      <c r="Q504">
        <v>1.4</v>
      </c>
      <c r="R504">
        <v>90.6</v>
      </c>
      <c r="S504">
        <v>49.2</v>
      </c>
      <c r="T504">
        <v>11.9</v>
      </c>
      <c r="U504">
        <v>1</v>
      </c>
      <c r="V504">
        <v>1.8</v>
      </c>
      <c r="W504">
        <v>1.2</v>
      </c>
      <c r="X504">
        <v>2.5</v>
      </c>
      <c r="Y504">
        <v>0.253</v>
      </c>
      <c r="Z504">
        <v>0.28999999999999998</v>
      </c>
      <c r="AA504">
        <v>0.39400000000000002</v>
      </c>
      <c r="AB504">
        <v>0.68400000000000005</v>
      </c>
      <c r="AE504" s="134">
        <f t="shared" si="54"/>
        <v>0.39400000000000002</v>
      </c>
      <c r="AF504" s="209">
        <f t="shared" ca="1" si="55"/>
        <v>304</v>
      </c>
      <c r="AG504" s="134">
        <f>(H504*'User Input'!$H$16)+(I504*'User Input'!$H$17)+(N504*'User Input'!$H$15)+(O504*'User Input'!$H$2)+(P504*'User Input'!$H$3)+(Q504*'User Input'!$H$4)+(K504*'User Input'!$H$5)+(L504*'User Input'!$H$6)+(J504*'User Input'!$H$7)+(T504*'User Input'!$H$8)+(S504*'User Input'!$H$9)+(M504*'User Input'!$H$10)+(X504*'User Input'!$H$11)+(V504*'User Input'!$H$13)+(U504*'User Input'!$H$12)+(R504*'User Input'!$H$14)</f>
        <v>143.20000000000002</v>
      </c>
      <c r="AH504">
        <f t="shared" si="50"/>
        <v>1.7679012345679015</v>
      </c>
      <c r="AI504" s="209">
        <f t="shared" ca="1" si="56"/>
        <v>311</v>
      </c>
      <c r="AJ504" s="209">
        <f t="shared" ca="1" si="51"/>
        <v>492</v>
      </c>
      <c r="AK504" s="209">
        <f t="shared" ca="1" si="52"/>
        <v>282</v>
      </c>
      <c r="AL504" s="209">
        <f t="shared" ca="1" si="53"/>
        <v>365</v>
      </c>
    </row>
    <row r="505" spans="2:38" x14ac:dyDescent="0.2">
      <c r="B505" t="s">
        <v>1264</v>
      </c>
      <c r="C505" t="s">
        <v>132</v>
      </c>
      <c r="D505" t="s">
        <v>89</v>
      </c>
      <c r="E505" t="s">
        <v>114</v>
      </c>
      <c r="F505" t="s">
        <v>114</v>
      </c>
      <c r="G505">
        <v>80</v>
      </c>
      <c r="H505">
        <v>246</v>
      </c>
      <c r="I505">
        <v>222</v>
      </c>
      <c r="J505">
        <v>30.3</v>
      </c>
      <c r="K505">
        <v>13.3</v>
      </c>
      <c r="L505">
        <v>37.1</v>
      </c>
      <c r="M505">
        <v>2.8</v>
      </c>
      <c r="N505">
        <v>54.3</v>
      </c>
      <c r="O505">
        <v>30.8</v>
      </c>
      <c r="P505">
        <v>9.3000000000000007</v>
      </c>
      <c r="Q505">
        <v>0.9</v>
      </c>
      <c r="R505">
        <v>105.3</v>
      </c>
      <c r="S505">
        <v>73.5</v>
      </c>
      <c r="T505">
        <v>19.2</v>
      </c>
      <c r="U505">
        <v>2.1</v>
      </c>
      <c r="V505">
        <v>1.8</v>
      </c>
      <c r="W505">
        <v>0.8</v>
      </c>
      <c r="X505">
        <v>1.1000000000000001</v>
      </c>
      <c r="Y505">
        <v>0.24399999999999999</v>
      </c>
      <c r="Z505">
        <v>0.308</v>
      </c>
      <c r="AA505">
        <v>0.47399999999999998</v>
      </c>
      <c r="AB505">
        <v>0.78200000000000003</v>
      </c>
      <c r="AE505" s="134">
        <f t="shared" si="54"/>
        <v>0.47399999999999998</v>
      </c>
      <c r="AF505" s="209">
        <f t="shared" ca="1" si="55"/>
        <v>50</v>
      </c>
      <c r="AG505" s="134">
        <f>(H505*'User Input'!$H$16)+(I505*'User Input'!$H$17)+(N505*'User Input'!$H$15)+(O505*'User Input'!$H$2)+(P505*'User Input'!$H$3)+(Q505*'User Input'!$H$4)+(K505*'User Input'!$H$5)+(L505*'User Input'!$H$6)+(J505*'User Input'!$H$7)+(T505*'User Input'!$H$8)+(S505*'User Input'!$H$9)+(M505*'User Input'!$H$10)+(X505*'User Input'!$H$11)+(V505*'User Input'!$H$13)+(U505*'User Input'!$H$12)+(R505*'User Input'!$H$14)</f>
        <v>159.65</v>
      </c>
      <c r="AH505">
        <f t="shared" si="50"/>
        <v>1.995625</v>
      </c>
      <c r="AI505" s="209">
        <f t="shared" ca="1" si="56"/>
        <v>292</v>
      </c>
      <c r="AJ505" s="209">
        <f t="shared" ca="1" si="51"/>
        <v>329</v>
      </c>
      <c r="AK505" s="209">
        <f t="shared" ca="1" si="52"/>
        <v>39</v>
      </c>
      <c r="AL505" s="209">
        <f t="shared" ca="1" si="53"/>
        <v>77</v>
      </c>
    </row>
    <row r="506" spans="2:38" x14ac:dyDescent="0.2">
      <c r="B506" t="s">
        <v>925</v>
      </c>
      <c r="C506" t="s">
        <v>119</v>
      </c>
      <c r="D506" t="s">
        <v>89</v>
      </c>
      <c r="E506" t="s">
        <v>114</v>
      </c>
      <c r="F506" t="s">
        <v>114</v>
      </c>
      <c r="G506">
        <v>80</v>
      </c>
      <c r="H506">
        <v>243</v>
      </c>
      <c r="I506">
        <v>218</v>
      </c>
      <c r="J506">
        <v>25.2</v>
      </c>
      <c r="K506">
        <v>4.5</v>
      </c>
      <c r="L506">
        <v>22.3</v>
      </c>
      <c r="M506">
        <v>4.0999999999999996</v>
      </c>
      <c r="N506">
        <v>53.7</v>
      </c>
      <c r="O506">
        <v>37.200000000000003</v>
      </c>
      <c r="P506">
        <v>11.2</v>
      </c>
      <c r="Q506">
        <v>0.8</v>
      </c>
      <c r="R506">
        <v>80</v>
      </c>
      <c r="S506">
        <v>51.9</v>
      </c>
      <c r="T506">
        <v>19.2</v>
      </c>
      <c r="U506">
        <v>2.4</v>
      </c>
      <c r="V506">
        <v>1.8</v>
      </c>
      <c r="W506">
        <v>1.7</v>
      </c>
      <c r="X506">
        <v>1.5</v>
      </c>
      <c r="Y506">
        <v>0.247</v>
      </c>
      <c r="Z506">
        <v>0.312</v>
      </c>
      <c r="AA506">
        <v>0.36699999999999999</v>
      </c>
      <c r="AB506">
        <v>0.67900000000000005</v>
      </c>
      <c r="AE506" s="134">
        <f t="shared" si="54"/>
        <v>0.36699999999999999</v>
      </c>
      <c r="AF506" s="209">
        <f t="shared" ca="1" si="55"/>
        <v>458</v>
      </c>
      <c r="AG506" s="134">
        <f>(H506*'User Input'!$H$16)+(I506*'User Input'!$H$17)+(N506*'User Input'!$H$15)+(O506*'User Input'!$H$2)+(P506*'User Input'!$H$3)+(Q506*'User Input'!$H$4)+(K506*'User Input'!$H$5)+(L506*'User Input'!$H$6)+(J506*'User Input'!$H$7)+(T506*'User Input'!$H$8)+(S506*'User Input'!$H$9)+(M506*'User Input'!$H$10)+(X506*'User Input'!$H$11)+(V506*'User Input'!$H$13)+(U506*'User Input'!$H$12)+(R506*'User Input'!$H$14)</f>
        <v>127.44999999999999</v>
      </c>
      <c r="AH506">
        <f t="shared" si="50"/>
        <v>1.5931249999999999</v>
      </c>
      <c r="AI506" s="209">
        <f t="shared" ca="1" si="56"/>
        <v>338</v>
      </c>
      <c r="AJ506" s="209">
        <f t="shared" ca="1" si="51"/>
        <v>287</v>
      </c>
      <c r="AK506" s="209">
        <f t="shared" ca="1" si="52"/>
        <v>435</v>
      </c>
      <c r="AL506" s="209">
        <f t="shared" ca="1" si="53"/>
        <v>390</v>
      </c>
    </row>
    <row r="507" spans="2:38" x14ac:dyDescent="0.2">
      <c r="B507" t="s">
        <v>542</v>
      </c>
      <c r="C507" t="s">
        <v>810</v>
      </c>
      <c r="D507" t="s">
        <v>683</v>
      </c>
      <c r="E507" t="s">
        <v>114</v>
      </c>
      <c r="F507" t="s">
        <v>114</v>
      </c>
      <c r="G507">
        <v>80</v>
      </c>
      <c r="H507">
        <v>242</v>
      </c>
      <c r="I507">
        <v>217</v>
      </c>
      <c r="J507">
        <v>25.3</v>
      </c>
      <c r="K507">
        <v>2.1</v>
      </c>
      <c r="L507">
        <v>17.899999999999999</v>
      </c>
      <c r="M507">
        <v>2.4</v>
      </c>
      <c r="N507">
        <v>54.7</v>
      </c>
      <c r="O507">
        <v>41.7</v>
      </c>
      <c r="P507">
        <v>9</v>
      </c>
      <c r="Q507">
        <v>1.8</v>
      </c>
      <c r="R507">
        <v>73.900000000000006</v>
      </c>
      <c r="S507">
        <v>45.9</v>
      </c>
      <c r="T507">
        <v>15.7</v>
      </c>
      <c r="U507">
        <v>5.4</v>
      </c>
      <c r="V507">
        <v>1.6</v>
      </c>
      <c r="W507">
        <v>2.1</v>
      </c>
      <c r="X507">
        <v>0.9</v>
      </c>
      <c r="Y507">
        <v>0.251</v>
      </c>
      <c r="Z507">
        <v>0.316</v>
      </c>
      <c r="AA507">
        <v>0.33900000000000002</v>
      </c>
      <c r="AB507">
        <v>0.65500000000000003</v>
      </c>
      <c r="AE507" s="134">
        <f t="shared" si="54"/>
        <v>0.33900000000000002</v>
      </c>
      <c r="AF507" s="209">
        <f t="shared" ca="1" si="55"/>
        <v>566</v>
      </c>
      <c r="AG507" s="134">
        <f>(H507*'User Input'!$H$16)+(I507*'User Input'!$H$17)+(N507*'User Input'!$H$15)+(O507*'User Input'!$H$2)+(P507*'User Input'!$H$3)+(Q507*'User Input'!$H$4)+(K507*'User Input'!$H$5)+(L507*'User Input'!$H$6)+(J507*'User Input'!$H$7)+(T507*'User Input'!$H$8)+(S507*'User Input'!$H$9)+(M507*'User Input'!$H$10)+(X507*'User Input'!$H$11)+(V507*'User Input'!$H$13)+(U507*'User Input'!$H$12)+(R507*'User Input'!$H$14)</f>
        <v>113.35</v>
      </c>
      <c r="AH507">
        <f t="shared" si="50"/>
        <v>1.4168749999999999</v>
      </c>
      <c r="AI507" s="209">
        <f t="shared" ca="1" si="56"/>
        <v>349</v>
      </c>
      <c r="AJ507" s="209">
        <f t="shared" ca="1" si="51"/>
        <v>249</v>
      </c>
      <c r="AK507" s="209">
        <f t="shared" ca="1" si="52"/>
        <v>543</v>
      </c>
      <c r="AL507" s="209">
        <f t="shared" ca="1" si="53"/>
        <v>480</v>
      </c>
    </row>
    <row r="508" spans="2:38" x14ac:dyDescent="0.2">
      <c r="B508" t="s">
        <v>2233</v>
      </c>
      <c r="C508" t="s">
        <v>130</v>
      </c>
      <c r="D508" t="s">
        <v>683</v>
      </c>
      <c r="E508" t="s">
        <v>6</v>
      </c>
      <c r="F508" t="s">
        <v>114</v>
      </c>
      <c r="G508">
        <v>81</v>
      </c>
      <c r="H508">
        <v>241</v>
      </c>
      <c r="I508">
        <v>222</v>
      </c>
      <c r="J508">
        <v>22.5</v>
      </c>
      <c r="K508">
        <v>7.5</v>
      </c>
      <c r="L508">
        <v>26.5</v>
      </c>
      <c r="M508">
        <v>0.8</v>
      </c>
      <c r="N508">
        <v>49.9</v>
      </c>
      <c r="O508">
        <v>30.7</v>
      </c>
      <c r="P508">
        <v>10.8</v>
      </c>
      <c r="Q508">
        <v>0.9</v>
      </c>
      <c r="R508">
        <v>85.1</v>
      </c>
      <c r="S508">
        <v>79.099999999999994</v>
      </c>
      <c r="T508">
        <v>14.3</v>
      </c>
      <c r="U508">
        <v>2.2999999999999998</v>
      </c>
      <c r="V508">
        <v>1.8</v>
      </c>
      <c r="W508">
        <v>1.3</v>
      </c>
      <c r="X508">
        <v>0.3</v>
      </c>
      <c r="Y508">
        <v>0.22600000000000001</v>
      </c>
      <c r="Z508">
        <v>0.27700000000000002</v>
      </c>
      <c r="AA508">
        <v>0.38400000000000001</v>
      </c>
      <c r="AB508">
        <v>0.66100000000000003</v>
      </c>
      <c r="AE508" s="134">
        <f t="shared" si="54"/>
        <v>0.38400000000000001</v>
      </c>
      <c r="AF508" s="209">
        <f t="shared" ca="1" si="55"/>
        <v>368</v>
      </c>
      <c r="AG508" s="134">
        <f>(H508*'User Input'!$H$16)+(I508*'User Input'!$H$17)+(N508*'User Input'!$H$15)+(O508*'User Input'!$H$2)+(P508*'User Input'!$H$3)+(Q508*'User Input'!$H$4)+(K508*'User Input'!$H$5)+(L508*'User Input'!$H$6)+(J508*'User Input'!$H$7)+(T508*'User Input'!$H$8)+(S508*'User Input'!$H$9)+(M508*'User Input'!$H$10)+(X508*'User Input'!$H$11)+(V508*'User Input'!$H$13)+(U508*'User Input'!$H$12)+(R508*'User Input'!$H$14)</f>
        <v>110.05000000000001</v>
      </c>
      <c r="AH508">
        <f t="shared" si="50"/>
        <v>1.3586419753086421</v>
      </c>
      <c r="AI508" s="209">
        <f t="shared" ca="1" si="56"/>
        <v>357</v>
      </c>
      <c r="AJ508" s="209">
        <f t="shared" ca="1" si="51"/>
        <v>550</v>
      </c>
      <c r="AK508" s="209">
        <f t="shared" ca="1" si="52"/>
        <v>346</v>
      </c>
      <c r="AL508" s="209">
        <f t="shared" ca="1" si="53"/>
        <v>465</v>
      </c>
    </row>
    <row r="509" spans="2:38" x14ac:dyDescent="0.2">
      <c r="B509" t="s">
        <v>917</v>
      </c>
      <c r="C509" t="s">
        <v>718</v>
      </c>
      <c r="D509" t="s">
        <v>89</v>
      </c>
      <c r="E509" t="s">
        <v>114</v>
      </c>
      <c r="F509" t="s">
        <v>114</v>
      </c>
      <c r="G509">
        <v>80</v>
      </c>
      <c r="H509">
        <v>241</v>
      </c>
      <c r="I509">
        <v>212</v>
      </c>
      <c r="J509">
        <v>22.5</v>
      </c>
      <c r="K509">
        <v>6.2</v>
      </c>
      <c r="L509">
        <v>22.3</v>
      </c>
      <c r="M509">
        <v>10.7</v>
      </c>
      <c r="N509">
        <v>41.3</v>
      </c>
      <c r="O509">
        <v>25.8</v>
      </c>
      <c r="P509">
        <v>8.1</v>
      </c>
      <c r="Q509">
        <v>1.2</v>
      </c>
      <c r="R509">
        <v>70.400000000000006</v>
      </c>
      <c r="S509">
        <v>91.3</v>
      </c>
      <c r="T509">
        <v>23.5</v>
      </c>
      <c r="U509">
        <v>2.2000000000000002</v>
      </c>
      <c r="V509">
        <v>1.8</v>
      </c>
      <c r="W509">
        <v>1.5</v>
      </c>
      <c r="X509">
        <v>3.9</v>
      </c>
      <c r="Y509">
        <v>0.19500000000000001</v>
      </c>
      <c r="Z509">
        <v>0.28000000000000003</v>
      </c>
      <c r="AA509">
        <v>0.33200000000000002</v>
      </c>
      <c r="AB509">
        <v>0.61199999999999999</v>
      </c>
      <c r="AE509" s="134">
        <f t="shared" si="54"/>
        <v>0.33200000000000002</v>
      </c>
      <c r="AF509" s="209">
        <f t="shared" ca="1" si="55"/>
        <v>584</v>
      </c>
      <c r="AG509" s="134">
        <f>(H509*'User Input'!$H$16)+(I509*'User Input'!$H$17)+(N509*'User Input'!$H$15)+(O509*'User Input'!$H$2)+(P509*'User Input'!$H$3)+(Q509*'User Input'!$H$4)+(K509*'User Input'!$H$5)+(L509*'User Input'!$H$6)+(J509*'User Input'!$H$7)+(T509*'User Input'!$H$8)+(S509*'User Input'!$H$9)+(M509*'User Input'!$H$10)+(X509*'User Input'!$H$11)+(V509*'User Input'!$H$13)+(U509*'User Input'!$H$12)+(R509*'User Input'!$H$14)</f>
        <v>110.54999999999998</v>
      </c>
      <c r="AH509">
        <f t="shared" si="50"/>
        <v>1.3818749999999997</v>
      </c>
      <c r="AI509" s="209">
        <f t="shared" ca="1" si="56"/>
        <v>356</v>
      </c>
      <c r="AJ509" s="209">
        <f t="shared" ca="1" si="51"/>
        <v>540</v>
      </c>
      <c r="AK509" s="209">
        <f t="shared" ca="1" si="52"/>
        <v>561</v>
      </c>
      <c r="AL509" s="209">
        <f t="shared" ca="1" si="53"/>
        <v>565</v>
      </c>
    </row>
    <row r="510" spans="2:38" x14ac:dyDescent="0.2">
      <c r="B510" t="s">
        <v>539</v>
      </c>
      <c r="C510" t="s">
        <v>137</v>
      </c>
      <c r="D510" t="s">
        <v>683</v>
      </c>
      <c r="E510" t="s">
        <v>429</v>
      </c>
      <c r="F510" t="s">
        <v>3434</v>
      </c>
      <c r="G510">
        <v>77</v>
      </c>
      <c r="H510">
        <v>241</v>
      </c>
      <c r="I510">
        <v>211</v>
      </c>
      <c r="J510">
        <v>26.5</v>
      </c>
      <c r="K510">
        <v>3.3</v>
      </c>
      <c r="L510">
        <v>24.4</v>
      </c>
      <c r="M510">
        <v>4.7</v>
      </c>
      <c r="N510">
        <v>55</v>
      </c>
      <c r="O510">
        <v>38.200000000000003</v>
      </c>
      <c r="P510">
        <v>12.4</v>
      </c>
      <c r="Q510">
        <v>1</v>
      </c>
      <c r="R510">
        <v>79.400000000000006</v>
      </c>
      <c r="S510">
        <v>48.1</v>
      </c>
      <c r="T510">
        <v>23.6</v>
      </c>
      <c r="U510">
        <v>3.1</v>
      </c>
      <c r="V510">
        <v>1.8</v>
      </c>
      <c r="W510">
        <v>1.5</v>
      </c>
      <c r="X510">
        <v>2</v>
      </c>
      <c r="Y510">
        <v>0.26</v>
      </c>
      <c r="Z510">
        <v>0.34</v>
      </c>
      <c r="AA510">
        <v>0.376</v>
      </c>
      <c r="AB510">
        <v>0.71599999999999997</v>
      </c>
      <c r="AE510" s="134">
        <f t="shared" si="54"/>
        <v>0.376</v>
      </c>
      <c r="AF510" s="209">
        <f t="shared" ca="1" si="55"/>
        <v>408</v>
      </c>
      <c r="AG510" s="134">
        <f>(H510*'User Input'!$H$16)+(I510*'User Input'!$H$17)+(N510*'User Input'!$H$15)+(O510*'User Input'!$H$2)+(P510*'User Input'!$H$3)+(Q510*'User Input'!$H$4)+(K510*'User Input'!$H$5)+(L510*'User Input'!$H$6)+(J510*'User Input'!$H$7)+(T510*'User Input'!$H$8)+(S510*'User Input'!$H$9)+(M510*'User Input'!$H$10)+(X510*'User Input'!$H$11)+(V510*'User Input'!$H$13)+(U510*'User Input'!$H$12)+(R510*'User Input'!$H$14)</f>
        <v>137.04999999999998</v>
      </c>
      <c r="AH510">
        <f t="shared" si="50"/>
        <v>1.7798701298701296</v>
      </c>
      <c r="AI510" s="209">
        <f t="shared" ca="1" si="56"/>
        <v>323</v>
      </c>
      <c r="AJ510" s="209">
        <f t="shared" ca="1" si="51"/>
        <v>67</v>
      </c>
      <c r="AK510" s="209">
        <f t="shared" ca="1" si="52"/>
        <v>385</v>
      </c>
      <c r="AL510" s="209">
        <f t="shared" ca="1" si="53"/>
        <v>248</v>
      </c>
    </row>
    <row r="511" spans="2:38" x14ac:dyDescent="0.2">
      <c r="B511" t="s">
        <v>476</v>
      </c>
      <c r="C511" t="s">
        <v>130</v>
      </c>
      <c r="D511" t="s">
        <v>106</v>
      </c>
      <c r="E511" t="s">
        <v>1026</v>
      </c>
      <c r="F511" t="s">
        <v>677</v>
      </c>
      <c r="G511">
        <v>79</v>
      </c>
      <c r="H511">
        <v>238</v>
      </c>
      <c r="I511">
        <v>221</v>
      </c>
      <c r="J511">
        <v>23.1</v>
      </c>
      <c r="K511">
        <v>4.7</v>
      </c>
      <c r="L511">
        <v>23.8</v>
      </c>
      <c r="M511">
        <v>8.1</v>
      </c>
      <c r="N511">
        <v>55.1</v>
      </c>
      <c r="O511">
        <v>37.299999999999997</v>
      </c>
      <c r="P511">
        <v>10.6</v>
      </c>
      <c r="Q511">
        <v>2.5</v>
      </c>
      <c r="R511">
        <v>84.6</v>
      </c>
      <c r="S511">
        <v>48.9</v>
      </c>
      <c r="T511">
        <v>12.2</v>
      </c>
      <c r="U511">
        <v>1.6</v>
      </c>
      <c r="V511">
        <v>1.8</v>
      </c>
      <c r="W511">
        <v>1.6</v>
      </c>
      <c r="X511">
        <v>3.4</v>
      </c>
      <c r="Y511">
        <v>0.249</v>
      </c>
      <c r="Z511">
        <v>0.29099999999999998</v>
      </c>
      <c r="AA511">
        <v>0.38200000000000001</v>
      </c>
      <c r="AB511">
        <v>0.67300000000000004</v>
      </c>
      <c r="AE511" s="134">
        <f t="shared" si="54"/>
        <v>0.38200000000000001</v>
      </c>
      <c r="AF511" s="209">
        <f t="shared" ca="1" si="55"/>
        <v>375</v>
      </c>
      <c r="AG511" s="134">
        <f>(H511*'User Input'!$H$16)+(I511*'User Input'!$H$17)+(N511*'User Input'!$H$15)+(O511*'User Input'!$H$2)+(P511*'User Input'!$H$3)+(Q511*'User Input'!$H$4)+(K511*'User Input'!$H$5)+(L511*'User Input'!$H$6)+(J511*'User Input'!$H$7)+(T511*'User Input'!$H$8)+(S511*'User Input'!$H$9)+(M511*'User Input'!$H$10)+(X511*'User Input'!$H$11)+(V511*'User Input'!$H$13)+(U511*'User Input'!$H$12)+(R511*'User Input'!$H$14)</f>
        <v>132.24999999999997</v>
      </c>
      <c r="AH511">
        <f t="shared" si="50"/>
        <v>1.674050632911392</v>
      </c>
      <c r="AI511" s="209">
        <f t="shared" ca="1" si="56"/>
        <v>330</v>
      </c>
      <c r="AJ511" s="209">
        <f t="shared" ca="1" si="51"/>
        <v>485</v>
      </c>
      <c r="AK511" s="209">
        <f t="shared" ca="1" si="52"/>
        <v>352</v>
      </c>
      <c r="AL511" s="209">
        <f t="shared" ca="1" si="53"/>
        <v>421</v>
      </c>
    </row>
    <row r="512" spans="2:38" x14ac:dyDescent="0.2">
      <c r="B512" t="s">
        <v>519</v>
      </c>
      <c r="C512" t="s">
        <v>719</v>
      </c>
      <c r="D512" t="s">
        <v>89</v>
      </c>
      <c r="E512" t="s">
        <v>97</v>
      </c>
      <c r="F512" t="s">
        <v>97</v>
      </c>
      <c r="G512">
        <v>80</v>
      </c>
      <c r="H512">
        <v>237</v>
      </c>
      <c r="I512">
        <v>217</v>
      </c>
      <c r="J512">
        <v>25</v>
      </c>
      <c r="K512">
        <v>6.3</v>
      </c>
      <c r="L512">
        <v>25.9</v>
      </c>
      <c r="M512">
        <v>1.3</v>
      </c>
      <c r="N512">
        <v>50.3</v>
      </c>
      <c r="O512">
        <v>33.5</v>
      </c>
      <c r="P512">
        <v>10</v>
      </c>
      <c r="Q512">
        <v>0.5</v>
      </c>
      <c r="R512">
        <v>80.2</v>
      </c>
      <c r="S512">
        <v>56.7</v>
      </c>
      <c r="T512">
        <v>14.1</v>
      </c>
      <c r="U512">
        <v>1.9</v>
      </c>
      <c r="V512">
        <v>1.9</v>
      </c>
      <c r="W512">
        <v>1.9</v>
      </c>
      <c r="X512">
        <v>0.5</v>
      </c>
      <c r="Y512">
        <v>0.23100000000000001</v>
      </c>
      <c r="Z512">
        <v>0.28199999999999997</v>
      </c>
      <c r="AA512">
        <v>0.36899999999999999</v>
      </c>
      <c r="AB512">
        <v>0.65100000000000002</v>
      </c>
      <c r="AE512" s="134">
        <f t="shared" si="54"/>
        <v>0.36899999999999999</v>
      </c>
      <c r="AF512" s="209">
        <f t="shared" ca="1" si="55"/>
        <v>448</v>
      </c>
      <c r="AG512" s="134">
        <f>(H512*'User Input'!$H$16)+(I512*'User Input'!$H$17)+(N512*'User Input'!$H$15)+(O512*'User Input'!$H$2)+(P512*'User Input'!$H$3)+(Q512*'User Input'!$H$4)+(K512*'User Input'!$H$5)+(L512*'User Input'!$H$6)+(J512*'User Input'!$H$7)+(T512*'User Input'!$H$8)+(S512*'User Input'!$H$9)+(M512*'User Input'!$H$10)+(X512*'User Input'!$H$11)+(V512*'User Input'!$H$13)+(U512*'User Input'!$H$12)+(R512*'User Input'!$H$14)</f>
        <v>118.94999999999999</v>
      </c>
      <c r="AH512">
        <f t="shared" si="50"/>
        <v>1.4868749999999999</v>
      </c>
      <c r="AI512" s="209">
        <f t="shared" ca="1" si="56"/>
        <v>341</v>
      </c>
      <c r="AJ512" s="209">
        <f t="shared" ca="1" si="51"/>
        <v>534</v>
      </c>
      <c r="AK512" s="209">
        <f t="shared" ca="1" si="52"/>
        <v>425</v>
      </c>
      <c r="AL512" s="209">
        <f t="shared" ca="1" si="53"/>
        <v>492</v>
      </c>
    </row>
    <row r="513" spans="2:38" x14ac:dyDescent="0.2">
      <c r="B513" t="s">
        <v>2260</v>
      </c>
      <c r="C513" t="s">
        <v>340</v>
      </c>
      <c r="D513" t="s">
        <v>89</v>
      </c>
      <c r="E513" t="s">
        <v>97</v>
      </c>
      <c r="F513" t="s">
        <v>97</v>
      </c>
      <c r="G513">
        <v>80</v>
      </c>
      <c r="H513">
        <v>237</v>
      </c>
      <c r="I513">
        <v>214</v>
      </c>
      <c r="J513">
        <v>22.5</v>
      </c>
      <c r="K513">
        <v>6.2</v>
      </c>
      <c r="L513">
        <v>24.7</v>
      </c>
      <c r="M513">
        <v>1.1000000000000001</v>
      </c>
      <c r="N513">
        <v>48.1</v>
      </c>
      <c r="O513">
        <v>31.7</v>
      </c>
      <c r="P513">
        <v>9.6</v>
      </c>
      <c r="Q513">
        <v>0.6</v>
      </c>
      <c r="R513">
        <v>77.400000000000006</v>
      </c>
      <c r="S513">
        <v>57</v>
      </c>
      <c r="T513">
        <v>13.4</v>
      </c>
      <c r="U513">
        <v>5.8</v>
      </c>
      <c r="V513">
        <v>1.9</v>
      </c>
      <c r="W513">
        <v>1.9</v>
      </c>
      <c r="X513">
        <v>0.5</v>
      </c>
      <c r="Y513">
        <v>0.224</v>
      </c>
      <c r="Z513">
        <v>0.28599999999999998</v>
      </c>
      <c r="AA513">
        <v>0.36199999999999999</v>
      </c>
      <c r="AB513">
        <v>0.64800000000000002</v>
      </c>
      <c r="AE513" s="134">
        <f t="shared" si="54"/>
        <v>0.36199999999999999</v>
      </c>
      <c r="AF513" s="209">
        <f t="shared" ca="1" si="55"/>
        <v>474</v>
      </c>
      <c r="AG513" s="134">
        <f>(H513*'User Input'!$H$16)+(I513*'User Input'!$H$17)+(N513*'User Input'!$H$15)+(O513*'User Input'!$H$2)+(P513*'User Input'!$H$3)+(Q513*'User Input'!$H$4)+(K513*'User Input'!$H$5)+(L513*'User Input'!$H$6)+(J513*'User Input'!$H$7)+(T513*'User Input'!$H$8)+(S513*'User Input'!$H$9)+(M513*'User Input'!$H$10)+(X513*'User Input'!$H$11)+(V513*'User Input'!$H$13)+(U513*'User Input'!$H$12)+(R513*'User Input'!$H$14)</f>
        <v>111.3</v>
      </c>
      <c r="AH513">
        <f t="shared" si="50"/>
        <v>1.3912499999999999</v>
      </c>
      <c r="AI513" s="209">
        <f t="shared" ca="1" si="56"/>
        <v>354</v>
      </c>
      <c r="AJ513" s="209">
        <f t="shared" ca="1" si="51"/>
        <v>514</v>
      </c>
      <c r="AK513" s="209">
        <f t="shared" ca="1" si="52"/>
        <v>451</v>
      </c>
      <c r="AL513" s="209">
        <f t="shared" ca="1" si="53"/>
        <v>500</v>
      </c>
    </row>
    <row r="514" spans="2:38" x14ac:dyDescent="0.2">
      <c r="B514" t="s">
        <v>2562</v>
      </c>
      <c r="C514" t="s">
        <v>134</v>
      </c>
      <c r="D514" t="s">
        <v>89</v>
      </c>
      <c r="E514" t="s">
        <v>97</v>
      </c>
      <c r="F514" t="s">
        <v>97</v>
      </c>
      <c r="G514">
        <v>78</v>
      </c>
      <c r="H514">
        <v>235</v>
      </c>
      <c r="I514">
        <v>207</v>
      </c>
      <c r="J514">
        <v>26</v>
      </c>
      <c r="K514">
        <v>7.2</v>
      </c>
      <c r="L514">
        <v>25.6</v>
      </c>
      <c r="M514">
        <v>1.3</v>
      </c>
      <c r="N514">
        <v>44.4</v>
      </c>
      <c r="O514">
        <v>27.7</v>
      </c>
      <c r="P514">
        <v>9.1</v>
      </c>
      <c r="Q514">
        <v>0.4</v>
      </c>
      <c r="R514">
        <v>76</v>
      </c>
      <c r="S514">
        <v>68.2</v>
      </c>
      <c r="T514">
        <v>20.5</v>
      </c>
      <c r="U514">
        <v>3.5</v>
      </c>
      <c r="V514">
        <v>1.8</v>
      </c>
      <c r="W514">
        <v>1.9</v>
      </c>
      <c r="X514">
        <v>0.5</v>
      </c>
      <c r="Y514">
        <v>0.215</v>
      </c>
      <c r="Z514">
        <v>0.29399999999999998</v>
      </c>
      <c r="AA514">
        <v>0.36699999999999999</v>
      </c>
      <c r="AB514">
        <v>0.66100000000000003</v>
      </c>
      <c r="AE514" s="134">
        <f t="shared" si="54"/>
        <v>0.36699999999999999</v>
      </c>
      <c r="AF514" s="209">
        <f t="shared" ca="1" si="55"/>
        <v>458</v>
      </c>
      <c r="AG514" s="134">
        <f>(H514*'User Input'!$H$16)+(I514*'User Input'!$H$17)+(N514*'User Input'!$H$15)+(O514*'User Input'!$H$2)+(P514*'User Input'!$H$3)+(Q514*'User Input'!$H$4)+(K514*'User Input'!$H$5)+(L514*'User Input'!$H$6)+(J514*'User Input'!$H$7)+(T514*'User Input'!$H$8)+(S514*'User Input'!$H$9)+(M514*'User Input'!$H$10)+(X514*'User Input'!$H$11)+(V514*'User Input'!$H$13)+(U514*'User Input'!$H$12)+(R514*'User Input'!$H$14)</f>
        <v>116</v>
      </c>
      <c r="AH514">
        <f t="shared" si="50"/>
        <v>1.4871794871794872</v>
      </c>
      <c r="AI514" s="209">
        <f t="shared" ca="1" si="56"/>
        <v>345</v>
      </c>
      <c r="AJ514" s="209">
        <f t="shared" ca="1" si="51"/>
        <v>455</v>
      </c>
      <c r="AK514" s="209">
        <f t="shared" ca="1" si="52"/>
        <v>435</v>
      </c>
      <c r="AL514" s="209">
        <f t="shared" ca="1" si="53"/>
        <v>465</v>
      </c>
    </row>
    <row r="515" spans="2:38" x14ac:dyDescent="0.2">
      <c r="B515" t="s">
        <v>3495</v>
      </c>
      <c r="C515" t="s">
        <v>8</v>
      </c>
      <c r="D515" t="s">
        <v>89</v>
      </c>
      <c r="E515" t="s">
        <v>116</v>
      </c>
      <c r="F515" t="s">
        <v>116</v>
      </c>
      <c r="G515">
        <v>78</v>
      </c>
      <c r="H515">
        <v>235</v>
      </c>
      <c r="I515">
        <v>208</v>
      </c>
      <c r="J515">
        <v>28.3</v>
      </c>
      <c r="K515">
        <v>9.5</v>
      </c>
      <c r="L515">
        <v>31.9</v>
      </c>
      <c r="M515">
        <v>2.2999999999999998</v>
      </c>
      <c r="N515">
        <v>55.2</v>
      </c>
      <c r="O515">
        <v>33.799999999999997</v>
      </c>
      <c r="P515">
        <v>11.1</v>
      </c>
      <c r="Q515">
        <v>0.8</v>
      </c>
      <c r="R515">
        <v>96.5</v>
      </c>
      <c r="S515">
        <v>51.3</v>
      </c>
      <c r="T515">
        <v>19.899999999999999</v>
      </c>
      <c r="U515">
        <v>4.5999999999999996</v>
      </c>
      <c r="V515">
        <v>1.7</v>
      </c>
      <c r="W515">
        <v>0.9</v>
      </c>
      <c r="X515">
        <v>1.1000000000000001</v>
      </c>
      <c r="Y515">
        <v>0.26500000000000001</v>
      </c>
      <c r="Z515">
        <v>0.34</v>
      </c>
      <c r="AA515">
        <v>0.46300000000000002</v>
      </c>
      <c r="AB515">
        <v>0.80300000000000005</v>
      </c>
      <c r="AE515" s="134">
        <f t="shared" si="54"/>
        <v>0.46300000000000002</v>
      </c>
      <c r="AF515" s="209">
        <f t="shared" ca="1" si="55"/>
        <v>67</v>
      </c>
      <c r="AG515" s="134">
        <f>(H515*'User Input'!$H$16)+(I515*'User Input'!$H$17)+(N515*'User Input'!$H$15)+(O515*'User Input'!$H$2)+(P515*'User Input'!$H$3)+(Q515*'User Input'!$H$4)+(K515*'User Input'!$H$5)+(L515*'User Input'!$H$6)+(J515*'User Input'!$H$7)+(T515*'User Input'!$H$8)+(S515*'User Input'!$H$9)+(M515*'User Input'!$H$10)+(X515*'User Input'!$H$11)+(V515*'User Input'!$H$13)+(U515*'User Input'!$H$12)+(R515*'User Input'!$H$14)</f>
        <v>154.35000000000002</v>
      </c>
      <c r="AH515">
        <f t="shared" si="50"/>
        <v>1.9788461538461541</v>
      </c>
      <c r="AI515" s="209">
        <f t="shared" ca="1" si="56"/>
        <v>297</v>
      </c>
      <c r="AJ515" s="209">
        <f t="shared" ca="1" si="51"/>
        <v>67</v>
      </c>
      <c r="AK515" s="209">
        <f t="shared" ca="1" si="52"/>
        <v>54</v>
      </c>
      <c r="AL515" s="209">
        <f t="shared" ca="1" si="53"/>
        <v>43</v>
      </c>
    </row>
    <row r="516" spans="2:38" x14ac:dyDescent="0.2">
      <c r="B516" t="s">
        <v>914</v>
      </c>
      <c r="C516" t="s">
        <v>113</v>
      </c>
      <c r="D516" t="s">
        <v>683</v>
      </c>
      <c r="E516" t="s">
        <v>426</v>
      </c>
      <c r="F516" t="s">
        <v>426</v>
      </c>
      <c r="G516">
        <v>75</v>
      </c>
      <c r="H516">
        <v>234</v>
      </c>
      <c r="I516">
        <v>202</v>
      </c>
      <c r="J516">
        <v>29.1</v>
      </c>
      <c r="K516">
        <v>11.1</v>
      </c>
      <c r="L516">
        <v>31.6</v>
      </c>
      <c r="M516">
        <v>3.1</v>
      </c>
      <c r="N516">
        <v>47.6</v>
      </c>
      <c r="O516">
        <v>26</v>
      </c>
      <c r="P516">
        <v>9</v>
      </c>
      <c r="Q516">
        <v>1.4</v>
      </c>
      <c r="R516">
        <v>92.8</v>
      </c>
      <c r="S516">
        <v>71</v>
      </c>
      <c r="T516">
        <v>26.1</v>
      </c>
      <c r="U516">
        <v>2.7</v>
      </c>
      <c r="V516">
        <v>1.7</v>
      </c>
      <c r="W516">
        <v>0.9</v>
      </c>
      <c r="X516">
        <v>1.2</v>
      </c>
      <c r="Y516">
        <v>0.23499999999999999</v>
      </c>
      <c r="Z516">
        <v>0.32800000000000001</v>
      </c>
      <c r="AA516">
        <v>0.45800000000000002</v>
      </c>
      <c r="AB516">
        <v>0.78600000000000003</v>
      </c>
      <c r="AE516" s="134">
        <f t="shared" si="54"/>
        <v>0.45800000000000002</v>
      </c>
      <c r="AF516" s="209">
        <f t="shared" ca="1" si="55"/>
        <v>78</v>
      </c>
      <c r="AG516" s="134">
        <f>(H516*'User Input'!$H$16)+(I516*'User Input'!$H$17)+(N516*'User Input'!$H$15)+(O516*'User Input'!$H$2)+(P516*'User Input'!$H$3)+(Q516*'User Input'!$H$4)+(K516*'User Input'!$H$5)+(L516*'User Input'!$H$6)+(J516*'User Input'!$H$7)+(T516*'User Input'!$H$8)+(S516*'User Input'!$H$9)+(M516*'User Input'!$H$10)+(X516*'User Input'!$H$11)+(V516*'User Input'!$H$13)+(U516*'User Input'!$H$12)+(R516*'User Input'!$H$14)</f>
        <v>148.89999999999998</v>
      </c>
      <c r="AH516">
        <f t="shared" si="50"/>
        <v>1.985333333333333</v>
      </c>
      <c r="AI516" s="209">
        <f t="shared" ca="1" si="56"/>
        <v>305</v>
      </c>
      <c r="AJ516" s="209">
        <f t="shared" ca="1" si="51"/>
        <v>134</v>
      </c>
      <c r="AK516" s="209">
        <f t="shared" ca="1" si="52"/>
        <v>62</v>
      </c>
      <c r="AL516" s="209">
        <f t="shared" ca="1" si="53"/>
        <v>68</v>
      </c>
    </row>
    <row r="517" spans="2:38" x14ac:dyDescent="0.2">
      <c r="B517" t="s">
        <v>258</v>
      </c>
      <c r="C517" t="s">
        <v>132</v>
      </c>
      <c r="D517" t="s">
        <v>106</v>
      </c>
      <c r="E517" t="s">
        <v>97</v>
      </c>
      <c r="F517" t="s">
        <v>97</v>
      </c>
      <c r="G517">
        <v>76</v>
      </c>
      <c r="H517">
        <v>233</v>
      </c>
      <c r="I517">
        <v>207</v>
      </c>
      <c r="J517">
        <v>23.1</v>
      </c>
      <c r="K517">
        <v>6.6</v>
      </c>
      <c r="L517">
        <v>25.6</v>
      </c>
      <c r="M517">
        <v>0.9</v>
      </c>
      <c r="N517">
        <v>49.9</v>
      </c>
      <c r="O517">
        <v>33.200000000000003</v>
      </c>
      <c r="P517">
        <v>9.6999999999999993</v>
      </c>
      <c r="Q517">
        <v>0.4</v>
      </c>
      <c r="R517">
        <v>80.099999999999994</v>
      </c>
      <c r="S517">
        <v>44.3</v>
      </c>
      <c r="T517">
        <v>19.899999999999999</v>
      </c>
      <c r="U517">
        <v>2.2000000000000002</v>
      </c>
      <c r="V517">
        <v>1.9</v>
      </c>
      <c r="W517">
        <v>1.8</v>
      </c>
      <c r="X517">
        <v>0.4</v>
      </c>
      <c r="Y517">
        <v>0.24099999999999999</v>
      </c>
      <c r="Z517">
        <v>0.311</v>
      </c>
      <c r="AA517">
        <v>0.38700000000000001</v>
      </c>
      <c r="AB517">
        <v>0.69799999999999995</v>
      </c>
      <c r="AE517" s="134">
        <f t="shared" si="54"/>
        <v>0.38700000000000001</v>
      </c>
      <c r="AF517" s="209">
        <f t="shared" ca="1" si="55"/>
        <v>349</v>
      </c>
      <c r="AG517" s="134">
        <f>(H517*'User Input'!$H$16)+(I517*'User Input'!$H$17)+(N517*'User Input'!$H$15)+(O517*'User Input'!$H$2)+(P517*'User Input'!$H$3)+(Q517*'User Input'!$H$4)+(K517*'User Input'!$H$5)+(L517*'User Input'!$H$6)+(J517*'User Input'!$H$7)+(T517*'User Input'!$H$8)+(S517*'User Input'!$H$9)+(M517*'User Input'!$H$10)+(X517*'User Input'!$H$11)+(V517*'User Input'!$H$13)+(U517*'User Input'!$H$12)+(R517*'User Input'!$H$14)</f>
        <v>128.05000000000001</v>
      </c>
      <c r="AH517">
        <f t="shared" si="50"/>
        <v>1.6848684210526317</v>
      </c>
      <c r="AI517" s="209">
        <f t="shared" ca="1" si="56"/>
        <v>337</v>
      </c>
      <c r="AJ517" s="209">
        <f t="shared" ca="1" si="51"/>
        <v>297</v>
      </c>
      <c r="AK517" s="209">
        <f t="shared" ca="1" si="52"/>
        <v>327</v>
      </c>
      <c r="AL517" s="209">
        <f t="shared" ca="1" si="53"/>
        <v>315</v>
      </c>
    </row>
    <row r="518" spans="2:38" x14ac:dyDescent="0.2">
      <c r="B518" t="s">
        <v>2251</v>
      </c>
      <c r="C518" t="s">
        <v>718</v>
      </c>
      <c r="D518" t="s">
        <v>89</v>
      </c>
      <c r="E518" t="s">
        <v>97</v>
      </c>
      <c r="F518" t="s">
        <v>97</v>
      </c>
      <c r="G518">
        <v>78</v>
      </c>
      <c r="H518">
        <v>233</v>
      </c>
      <c r="I518">
        <v>211</v>
      </c>
      <c r="J518">
        <v>23.2</v>
      </c>
      <c r="K518">
        <v>8</v>
      </c>
      <c r="L518">
        <v>27.5</v>
      </c>
      <c r="M518">
        <v>1.1000000000000001</v>
      </c>
      <c r="N518">
        <v>50.7</v>
      </c>
      <c r="O518">
        <v>31.7</v>
      </c>
      <c r="P518">
        <v>10.4</v>
      </c>
      <c r="Q518">
        <v>0.6</v>
      </c>
      <c r="R518">
        <v>86.4</v>
      </c>
      <c r="S518">
        <v>43.1</v>
      </c>
      <c r="T518">
        <v>17.2</v>
      </c>
      <c r="U518">
        <v>2</v>
      </c>
      <c r="V518">
        <v>1.7</v>
      </c>
      <c r="W518">
        <v>1.4</v>
      </c>
      <c r="X518">
        <v>0.5</v>
      </c>
      <c r="Y518">
        <v>0.24099999999999999</v>
      </c>
      <c r="Z518">
        <v>0.30199999999999999</v>
      </c>
      <c r="AA518">
        <v>0.41</v>
      </c>
      <c r="AB518">
        <v>0.71299999999999997</v>
      </c>
      <c r="AE518" s="134">
        <f t="shared" si="54"/>
        <v>0.41</v>
      </c>
      <c r="AF518" s="209">
        <f t="shared" ca="1" si="55"/>
        <v>224</v>
      </c>
      <c r="AG518" s="134">
        <f>(H518*'User Input'!$H$16)+(I518*'User Input'!$H$17)+(N518*'User Input'!$H$15)+(O518*'User Input'!$H$2)+(P518*'User Input'!$H$3)+(Q518*'User Input'!$H$4)+(K518*'User Input'!$H$5)+(L518*'User Input'!$H$6)+(J518*'User Input'!$H$7)+(T518*'User Input'!$H$8)+(S518*'User Input'!$H$9)+(M518*'User Input'!$H$10)+(X518*'User Input'!$H$11)+(V518*'User Input'!$H$13)+(U518*'User Input'!$H$12)+(R518*'User Input'!$H$14)</f>
        <v>134.34999999999997</v>
      </c>
      <c r="AH518">
        <f t="shared" si="50"/>
        <v>1.7224358974358971</v>
      </c>
      <c r="AI518" s="209">
        <f t="shared" ca="1" si="56"/>
        <v>327</v>
      </c>
      <c r="AJ518" s="209">
        <f t="shared" ca="1" si="51"/>
        <v>387</v>
      </c>
      <c r="AK518" s="209">
        <f t="shared" ca="1" si="52"/>
        <v>203</v>
      </c>
      <c r="AL518" s="209">
        <f t="shared" ca="1" si="53"/>
        <v>265</v>
      </c>
    </row>
    <row r="519" spans="2:38" x14ac:dyDescent="0.2">
      <c r="B519" t="s">
        <v>432</v>
      </c>
      <c r="C519" t="s">
        <v>7</v>
      </c>
      <c r="D519" t="s">
        <v>89</v>
      </c>
      <c r="E519" t="s">
        <v>118</v>
      </c>
      <c r="F519" t="s">
        <v>118</v>
      </c>
      <c r="G519">
        <v>75</v>
      </c>
      <c r="H519">
        <v>232</v>
      </c>
      <c r="I519">
        <v>215</v>
      </c>
      <c r="J519">
        <v>27.2</v>
      </c>
      <c r="K519">
        <v>6.5</v>
      </c>
      <c r="L519">
        <v>26.7</v>
      </c>
      <c r="M519">
        <v>2.9</v>
      </c>
      <c r="N519">
        <v>56.9</v>
      </c>
      <c r="O519">
        <v>36.299999999999997</v>
      </c>
      <c r="P519">
        <v>12.8</v>
      </c>
      <c r="Q519">
        <v>1.2</v>
      </c>
      <c r="R519">
        <v>91.7</v>
      </c>
      <c r="S519">
        <v>40.6</v>
      </c>
      <c r="T519">
        <v>12</v>
      </c>
      <c r="U519">
        <v>1.8</v>
      </c>
      <c r="V519">
        <v>1.8</v>
      </c>
      <c r="W519">
        <v>1.8</v>
      </c>
      <c r="X519">
        <v>1.1000000000000001</v>
      </c>
      <c r="Y519">
        <v>0.26500000000000001</v>
      </c>
      <c r="Z519">
        <v>0.30599999999999999</v>
      </c>
      <c r="AA519">
        <v>0.42599999999999999</v>
      </c>
      <c r="AB519">
        <v>0.73299999999999998</v>
      </c>
      <c r="AE519" s="134">
        <f t="shared" si="54"/>
        <v>0.42599999999999999</v>
      </c>
      <c r="AF519" s="209">
        <f t="shared" ca="1" si="55"/>
        <v>174</v>
      </c>
      <c r="AG519" s="134">
        <f>(H519*'User Input'!$H$16)+(I519*'User Input'!$H$17)+(N519*'User Input'!$H$15)+(O519*'User Input'!$H$2)+(P519*'User Input'!$H$3)+(Q519*'User Input'!$H$4)+(K519*'User Input'!$H$5)+(L519*'User Input'!$H$6)+(J519*'User Input'!$H$7)+(T519*'User Input'!$H$8)+(S519*'User Input'!$H$9)+(M519*'User Input'!$H$10)+(X519*'User Input'!$H$11)+(V519*'User Input'!$H$13)+(U519*'User Input'!$H$12)+(R519*'User Input'!$H$14)</f>
        <v>141.80000000000001</v>
      </c>
      <c r="AH519">
        <f t="shared" si="50"/>
        <v>1.8906666666666667</v>
      </c>
      <c r="AI519" s="209">
        <f t="shared" ca="1" si="56"/>
        <v>315</v>
      </c>
      <c r="AJ519" s="209">
        <f t="shared" ca="1" si="51"/>
        <v>351</v>
      </c>
      <c r="AK519" s="209">
        <f t="shared" ca="1" si="52"/>
        <v>155</v>
      </c>
      <c r="AL519" s="209">
        <f t="shared" ca="1" si="53"/>
        <v>195</v>
      </c>
    </row>
    <row r="520" spans="2:38" x14ac:dyDescent="0.2">
      <c r="B520" t="s">
        <v>2246</v>
      </c>
      <c r="C520" t="s">
        <v>810</v>
      </c>
      <c r="D520" t="s">
        <v>683</v>
      </c>
      <c r="E520" t="s">
        <v>114</v>
      </c>
      <c r="F520" t="s">
        <v>426</v>
      </c>
      <c r="G520">
        <v>76</v>
      </c>
      <c r="H520">
        <v>231</v>
      </c>
      <c r="I520">
        <v>204</v>
      </c>
      <c r="J520">
        <v>25.9</v>
      </c>
      <c r="K520">
        <v>7.4</v>
      </c>
      <c r="L520">
        <v>26.1</v>
      </c>
      <c r="M520">
        <v>1.7</v>
      </c>
      <c r="N520">
        <v>48.5</v>
      </c>
      <c r="O520">
        <v>30.1</v>
      </c>
      <c r="P520">
        <v>9.1999999999999993</v>
      </c>
      <c r="Q520">
        <v>1.8</v>
      </c>
      <c r="R520">
        <v>83.5</v>
      </c>
      <c r="S520">
        <v>53</v>
      </c>
      <c r="T520">
        <v>21.8</v>
      </c>
      <c r="U520">
        <v>2.2000000000000002</v>
      </c>
      <c r="V520">
        <v>1.7</v>
      </c>
      <c r="W520">
        <v>1</v>
      </c>
      <c r="X520">
        <v>0.7</v>
      </c>
      <c r="Y520">
        <v>0.23799999999999999</v>
      </c>
      <c r="Z520">
        <v>0.316</v>
      </c>
      <c r="AA520">
        <v>0.41</v>
      </c>
      <c r="AB520">
        <v>0.72599999999999998</v>
      </c>
      <c r="AE520" s="134">
        <f t="shared" si="54"/>
        <v>0.41</v>
      </c>
      <c r="AF520" s="209">
        <f t="shared" ca="1" si="55"/>
        <v>224</v>
      </c>
      <c r="AG520" s="134">
        <f>(H520*'User Input'!$H$16)+(I520*'User Input'!$H$17)+(N520*'User Input'!$H$15)+(O520*'User Input'!$H$2)+(P520*'User Input'!$H$3)+(Q520*'User Input'!$H$4)+(K520*'User Input'!$H$5)+(L520*'User Input'!$H$6)+(J520*'User Input'!$H$7)+(T520*'User Input'!$H$8)+(S520*'User Input'!$H$9)+(M520*'User Input'!$H$10)+(X520*'User Input'!$H$11)+(V520*'User Input'!$H$13)+(U520*'User Input'!$H$12)+(R520*'User Input'!$H$14)</f>
        <v>133.50000000000003</v>
      </c>
      <c r="AH520">
        <f t="shared" si="50"/>
        <v>1.7565789473684215</v>
      </c>
      <c r="AI520" s="209">
        <f t="shared" ca="1" si="56"/>
        <v>328</v>
      </c>
      <c r="AJ520" s="209">
        <f t="shared" ca="1" si="51"/>
        <v>249</v>
      </c>
      <c r="AK520" s="209">
        <f t="shared" ca="1" si="52"/>
        <v>203</v>
      </c>
      <c r="AL520" s="209">
        <f t="shared" ca="1" si="53"/>
        <v>219</v>
      </c>
    </row>
    <row r="521" spans="2:38" x14ac:dyDescent="0.2">
      <c r="B521" t="s">
        <v>1040</v>
      </c>
      <c r="C521" t="s">
        <v>140</v>
      </c>
      <c r="D521" t="s">
        <v>683</v>
      </c>
      <c r="E521" t="s">
        <v>97</v>
      </c>
      <c r="F521" t="s">
        <v>97</v>
      </c>
      <c r="G521">
        <v>79</v>
      </c>
      <c r="H521">
        <v>231</v>
      </c>
      <c r="I521">
        <v>200</v>
      </c>
      <c r="J521">
        <v>24.7</v>
      </c>
      <c r="K521">
        <v>5.8</v>
      </c>
      <c r="L521">
        <v>23.3</v>
      </c>
      <c r="M521">
        <v>1.7</v>
      </c>
      <c r="N521">
        <v>43.5</v>
      </c>
      <c r="O521">
        <v>27.5</v>
      </c>
      <c r="P521">
        <v>8.1999999999999993</v>
      </c>
      <c r="Q521">
        <v>2</v>
      </c>
      <c r="R521">
        <v>73.2</v>
      </c>
      <c r="S521">
        <v>62.2</v>
      </c>
      <c r="T521">
        <v>25.4</v>
      </c>
      <c r="U521">
        <v>1.4</v>
      </c>
      <c r="V521">
        <v>1.8</v>
      </c>
      <c r="W521">
        <v>1.5</v>
      </c>
      <c r="X521">
        <v>0.6</v>
      </c>
      <c r="Y521">
        <v>0.217</v>
      </c>
      <c r="Z521">
        <v>0.307</v>
      </c>
      <c r="AA521">
        <v>0.36499999999999999</v>
      </c>
      <c r="AB521">
        <v>0.67200000000000004</v>
      </c>
      <c r="AE521" s="134">
        <f t="shared" si="54"/>
        <v>0.36499999999999999</v>
      </c>
      <c r="AF521" s="209">
        <f t="shared" ca="1" si="55"/>
        <v>465</v>
      </c>
      <c r="AG521" s="134">
        <f>(H521*'User Input'!$H$16)+(I521*'User Input'!$H$17)+(N521*'User Input'!$H$15)+(O521*'User Input'!$H$2)+(P521*'User Input'!$H$3)+(Q521*'User Input'!$H$4)+(K521*'User Input'!$H$5)+(L521*'User Input'!$H$6)+(J521*'User Input'!$H$7)+(T521*'User Input'!$H$8)+(S521*'User Input'!$H$9)+(M521*'User Input'!$H$10)+(X521*'User Input'!$H$11)+(V521*'User Input'!$H$13)+(U521*'User Input'!$H$12)+(R521*'User Input'!$H$14)</f>
        <v>118.20000000000002</v>
      </c>
      <c r="AH521">
        <f t="shared" si="50"/>
        <v>1.4962025316455698</v>
      </c>
      <c r="AI521" s="209">
        <f t="shared" ca="1" si="56"/>
        <v>343</v>
      </c>
      <c r="AJ521" s="209">
        <f t="shared" ca="1" si="51"/>
        <v>334</v>
      </c>
      <c r="AK521" s="209">
        <f t="shared" ca="1" si="52"/>
        <v>442</v>
      </c>
      <c r="AL521" s="209">
        <f t="shared" ca="1" si="53"/>
        <v>428</v>
      </c>
    </row>
    <row r="522" spans="2:38" x14ac:dyDescent="0.2">
      <c r="B522" t="s">
        <v>2592</v>
      </c>
      <c r="C522" t="s">
        <v>2</v>
      </c>
      <c r="D522" t="s">
        <v>89</v>
      </c>
      <c r="E522" t="s">
        <v>114</v>
      </c>
      <c r="F522" t="s">
        <v>114</v>
      </c>
      <c r="G522">
        <v>76</v>
      </c>
      <c r="H522">
        <v>229</v>
      </c>
      <c r="I522">
        <v>202</v>
      </c>
      <c r="J522">
        <v>23.6</v>
      </c>
      <c r="K522">
        <v>3.4</v>
      </c>
      <c r="L522">
        <v>21</v>
      </c>
      <c r="M522">
        <v>3</v>
      </c>
      <c r="N522">
        <v>50.9</v>
      </c>
      <c r="O522">
        <v>37.6</v>
      </c>
      <c r="P522">
        <v>9.1999999999999993</v>
      </c>
      <c r="Q522">
        <v>0.7</v>
      </c>
      <c r="R522">
        <v>71.8</v>
      </c>
      <c r="S522">
        <v>36.9</v>
      </c>
      <c r="T522">
        <v>19.100000000000001</v>
      </c>
      <c r="U522">
        <v>4.4000000000000004</v>
      </c>
      <c r="V522">
        <v>1.7</v>
      </c>
      <c r="W522">
        <v>1.6</v>
      </c>
      <c r="X522">
        <v>1.4</v>
      </c>
      <c r="Y522">
        <v>0.251</v>
      </c>
      <c r="Z522">
        <v>0.32600000000000001</v>
      </c>
      <c r="AA522">
        <v>0.35499999999999998</v>
      </c>
      <c r="AB522">
        <v>0.68100000000000005</v>
      </c>
      <c r="AE522" s="134">
        <f t="shared" si="54"/>
        <v>0.35499999999999998</v>
      </c>
      <c r="AF522" s="209">
        <f t="shared" ca="1" si="55"/>
        <v>508</v>
      </c>
      <c r="AG522" s="134">
        <f>(H522*'User Input'!$H$16)+(I522*'User Input'!$H$17)+(N522*'User Input'!$H$15)+(O522*'User Input'!$H$2)+(P522*'User Input'!$H$3)+(Q522*'User Input'!$H$4)+(K522*'User Input'!$H$5)+(L522*'User Input'!$H$6)+(J522*'User Input'!$H$7)+(T522*'User Input'!$H$8)+(S522*'User Input'!$H$9)+(M522*'User Input'!$H$10)+(X522*'User Input'!$H$11)+(V522*'User Input'!$H$13)+(U522*'User Input'!$H$12)+(R522*'User Input'!$H$14)</f>
        <v>121.55</v>
      </c>
      <c r="AH522">
        <f t="shared" si="50"/>
        <v>1.5993421052631578</v>
      </c>
      <c r="AI522" s="209">
        <f t="shared" ca="1" si="56"/>
        <v>340</v>
      </c>
      <c r="AJ522" s="209">
        <f t="shared" ca="1" si="51"/>
        <v>153</v>
      </c>
      <c r="AK522" s="209">
        <f t="shared" ca="1" si="52"/>
        <v>485</v>
      </c>
      <c r="AL522" s="209">
        <f t="shared" ca="1" si="53"/>
        <v>382</v>
      </c>
    </row>
    <row r="523" spans="2:38" x14ac:dyDescent="0.2">
      <c r="B523" t="s">
        <v>537</v>
      </c>
      <c r="C523" t="s">
        <v>339</v>
      </c>
      <c r="D523" t="s">
        <v>683</v>
      </c>
      <c r="E523" t="s">
        <v>114</v>
      </c>
      <c r="F523" t="s">
        <v>114</v>
      </c>
      <c r="G523">
        <v>75</v>
      </c>
      <c r="H523">
        <v>228</v>
      </c>
      <c r="I523">
        <v>203</v>
      </c>
      <c r="J523">
        <v>22.9</v>
      </c>
      <c r="K523">
        <v>2.5</v>
      </c>
      <c r="L523">
        <v>19.600000000000001</v>
      </c>
      <c r="M523">
        <v>12.4</v>
      </c>
      <c r="N523">
        <v>51.1</v>
      </c>
      <c r="O523">
        <v>37.6</v>
      </c>
      <c r="P523">
        <v>8.6999999999999993</v>
      </c>
      <c r="Q523">
        <v>2.2000000000000002</v>
      </c>
      <c r="R523">
        <v>71.900000000000006</v>
      </c>
      <c r="S523">
        <v>35.700000000000003</v>
      </c>
      <c r="T523">
        <v>19</v>
      </c>
      <c r="U523">
        <v>3</v>
      </c>
      <c r="V523">
        <v>1.7</v>
      </c>
      <c r="W523">
        <v>1.7</v>
      </c>
      <c r="X523">
        <v>3.7</v>
      </c>
      <c r="Y523">
        <v>0.252</v>
      </c>
      <c r="Z523">
        <v>0.32300000000000001</v>
      </c>
      <c r="AA523">
        <v>0.35499999999999998</v>
      </c>
      <c r="AB523">
        <v>0.67800000000000005</v>
      </c>
      <c r="AE523" s="134">
        <f t="shared" si="54"/>
        <v>0.35499999999999998</v>
      </c>
      <c r="AF523" s="209">
        <f t="shared" ca="1" si="55"/>
        <v>508</v>
      </c>
      <c r="AG523" s="134">
        <f>(H523*'User Input'!$H$16)+(I523*'User Input'!$H$17)+(N523*'User Input'!$H$15)+(O523*'User Input'!$H$2)+(P523*'User Input'!$H$3)+(Q523*'User Input'!$H$4)+(K523*'User Input'!$H$5)+(L523*'User Input'!$H$6)+(J523*'User Input'!$H$7)+(T523*'User Input'!$H$8)+(S523*'User Input'!$H$9)+(M523*'User Input'!$H$10)+(X523*'User Input'!$H$11)+(V523*'User Input'!$H$13)+(U523*'User Input'!$H$12)+(R523*'User Input'!$H$14)</f>
        <v>136.35000000000002</v>
      </c>
      <c r="AH523">
        <f t="shared" si="50"/>
        <v>1.8180000000000003</v>
      </c>
      <c r="AI523" s="209">
        <f t="shared" ca="1" si="56"/>
        <v>325</v>
      </c>
      <c r="AJ523" s="209">
        <f t="shared" ca="1" si="51"/>
        <v>174</v>
      </c>
      <c r="AK523" s="209">
        <f t="shared" ca="1" si="52"/>
        <v>485</v>
      </c>
      <c r="AL523" s="209">
        <f t="shared" ca="1" si="53"/>
        <v>399</v>
      </c>
    </row>
    <row r="524" spans="2:38" x14ac:dyDescent="0.2">
      <c r="B524" t="s">
        <v>799</v>
      </c>
      <c r="C524" t="s">
        <v>134</v>
      </c>
      <c r="D524" t="s">
        <v>683</v>
      </c>
      <c r="E524" t="s">
        <v>114</v>
      </c>
      <c r="F524" t="s">
        <v>114</v>
      </c>
      <c r="G524">
        <v>72</v>
      </c>
      <c r="H524">
        <v>228</v>
      </c>
      <c r="I524">
        <v>205</v>
      </c>
      <c r="J524">
        <v>28.1</v>
      </c>
      <c r="K524">
        <v>8.6999999999999993</v>
      </c>
      <c r="L524">
        <v>29.9</v>
      </c>
      <c r="M524">
        <v>6.1</v>
      </c>
      <c r="N524">
        <v>52.2</v>
      </c>
      <c r="O524">
        <v>31.9</v>
      </c>
      <c r="P524">
        <v>10.3</v>
      </c>
      <c r="Q524">
        <v>1.3</v>
      </c>
      <c r="R524">
        <v>91.3</v>
      </c>
      <c r="S524">
        <v>49.3</v>
      </c>
      <c r="T524">
        <v>18</v>
      </c>
      <c r="U524">
        <v>2.1</v>
      </c>
      <c r="V524">
        <v>1.7</v>
      </c>
      <c r="W524">
        <v>1.3</v>
      </c>
      <c r="X524">
        <v>2.5</v>
      </c>
      <c r="Y524">
        <v>0.254</v>
      </c>
      <c r="Z524">
        <v>0.318</v>
      </c>
      <c r="AA524">
        <v>0.44500000000000001</v>
      </c>
      <c r="AB524">
        <v>0.76300000000000001</v>
      </c>
      <c r="AE524" s="134">
        <f t="shared" si="54"/>
        <v>0.44500000000000001</v>
      </c>
      <c r="AF524" s="209">
        <f t="shared" ca="1" si="55"/>
        <v>112</v>
      </c>
      <c r="AG524" s="134">
        <f>(H524*'User Input'!$H$16)+(I524*'User Input'!$H$17)+(N524*'User Input'!$H$15)+(O524*'User Input'!$H$2)+(P524*'User Input'!$H$3)+(Q524*'User Input'!$H$4)+(K524*'User Input'!$H$5)+(L524*'User Input'!$H$6)+(J524*'User Input'!$H$7)+(T524*'User Input'!$H$8)+(S524*'User Input'!$H$9)+(M524*'User Input'!$H$10)+(X524*'User Input'!$H$11)+(V524*'User Input'!$H$13)+(U524*'User Input'!$H$12)+(R524*'User Input'!$H$14)</f>
        <v>152.24999999999997</v>
      </c>
      <c r="AH524">
        <f t="shared" si="50"/>
        <v>2.114583333333333</v>
      </c>
      <c r="AI524" s="209">
        <f t="shared" ca="1" si="56"/>
        <v>303</v>
      </c>
      <c r="AJ524" s="209">
        <f t="shared" ca="1" si="51"/>
        <v>234</v>
      </c>
      <c r="AK524" s="209">
        <f t="shared" ca="1" si="52"/>
        <v>93</v>
      </c>
      <c r="AL524" s="209">
        <f t="shared" ca="1" si="53"/>
        <v>115</v>
      </c>
    </row>
    <row r="525" spans="2:38" x14ac:dyDescent="0.2">
      <c r="B525" t="s">
        <v>2545</v>
      </c>
      <c r="C525" t="s">
        <v>810</v>
      </c>
      <c r="D525" t="s">
        <v>106</v>
      </c>
      <c r="E525" t="s">
        <v>114</v>
      </c>
      <c r="F525" t="s">
        <v>1024</v>
      </c>
      <c r="G525">
        <v>75</v>
      </c>
      <c r="H525">
        <v>225</v>
      </c>
      <c r="I525">
        <v>208</v>
      </c>
      <c r="J525">
        <v>22.8</v>
      </c>
      <c r="K525">
        <v>4</v>
      </c>
      <c r="L525">
        <v>21.1</v>
      </c>
      <c r="M525">
        <v>6.3</v>
      </c>
      <c r="N525">
        <v>52.7</v>
      </c>
      <c r="O525">
        <v>38.299999999999997</v>
      </c>
      <c r="P525">
        <v>8.5</v>
      </c>
      <c r="Q525">
        <v>1.8</v>
      </c>
      <c r="R525">
        <v>76.900000000000006</v>
      </c>
      <c r="S525">
        <v>51.7</v>
      </c>
      <c r="T525">
        <v>10.6</v>
      </c>
      <c r="U525">
        <v>2.9</v>
      </c>
      <c r="V525">
        <v>1.6</v>
      </c>
      <c r="W525">
        <v>1.5</v>
      </c>
      <c r="X525">
        <v>2.4</v>
      </c>
      <c r="Y525">
        <v>0.253</v>
      </c>
      <c r="Z525">
        <v>0.29699999999999999</v>
      </c>
      <c r="AA525">
        <v>0.36899999999999999</v>
      </c>
      <c r="AB525">
        <v>0.66600000000000004</v>
      </c>
      <c r="AE525" s="134">
        <f t="shared" si="54"/>
        <v>0.36899999999999999</v>
      </c>
      <c r="AF525" s="209">
        <f t="shared" ca="1" si="55"/>
        <v>448</v>
      </c>
      <c r="AG525" s="134">
        <f>(H525*'User Input'!$H$16)+(I525*'User Input'!$H$17)+(N525*'User Input'!$H$15)+(O525*'User Input'!$H$2)+(P525*'User Input'!$H$3)+(Q525*'User Input'!$H$4)+(K525*'User Input'!$H$5)+(L525*'User Input'!$H$6)+(J525*'User Input'!$H$7)+(T525*'User Input'!$H$8)+(S525*'User Input'!$H$9)+(M525*'User Input'!$H$10)+(X525*'User Input'!$H$11)+(V525*'User Input'!$H$13)+(U525*'User Input'!$H$12)+(R525*'User Input'!$H$14)</f>
        <v>115.54999999999998</v>
      </c>
      <c r="AH525">
        <f t="shared" si="50"/>
        <v>1.5406666666666664</v>
      </c>
      <c r="AI525" s="209">
        <f t="shared" ca="1" si="56"/>
        <v>346</v>
      </c>
      <c r="AJ525" s="209">
        <f t="shared" ca="1" si="51"/>
        <v>430</v>
      </c>
      <c r="AK525" s="209">
        <f t="shared" ca="1" si="52"/>
        <v>425</v>
      </c>
      <c r="AL525" s="209">
        <f t="shared" ca="1" si="53"/>
        <v>452</v>
      </c>
    </row>
    <row r="526" spans="2:38" x14ac:dyDescent="0.2">
      <c r="B526" t="s">
        <v>388</v>
      </c>
      <c r="C526" t="s">
        <v>718</v>
      </c>
      <c r="D526" t="s">
        <v>89</v>
      </c>
      <c r="E526" t="s">
        <v>114</v>
      </c>
      <c r="F526" t="s">
        <v>114</v>
      </c>
      <c r="G526">
        <v>75</v>
      </c>
      <c r="H526">
        <v>224</v>
      </c>
      <c r="I526">
        <v>207</v>
      </c>
      <c r="J526">
        <v>20.100000000000001</v>
      </c>
      <c r="K526">
        <v>3.5</v>
      </c>
      <c r="L526">
        <v>21.5</v>
      </c>
      <c r="M526">
        <v>5</v>
      </c>
      <c r="N526">
        <v>52.3</v>
      </c>
      <c r="O526">
        <v>37</v>
      </c>
      <c r="P526">
        <v>10.199999999999999</v>
      </c>
      <c r="Q526">
        <v>1.6</v>
      </c>
      <c r="R526">
        <v>76.099999999999994</v>
      </c>
      <c r="S526">
        <v>45.8</v>
      </c>
      <c r="T526">
        <v>11.8</v>
      </c>
      <c r="U526">
        <v>2.5</v>
      </c>
      <c r="V526">
        <v>1.7</v>
      </c>
      <c r="W526">
        <v>1.6</v>
      </c>
      <c r="X526">
        <v>2</v>
      </c>
      <c r="Y526">
        <v>0.253</v>
      </c>
      <c r="Z526">
        <v>0.29799999999999999</v>
      </c>
      <c r="AA526">
        <v>0.36799999999999999</v>
      </c>
      <c r="AB526">
        <v>0.66600000000000004</v>
      </c>
      <c r="AE526" s="134">
        <f t="shared" si="54"/>
        <v>0.36799999999999999</v>
      </c>
      <c r="AF526" s="209">
        <f t="shared" ca="1" si="55"/>
        <v>455</v>
      </c>
      <c r="AG526" s="134">
        <f>(H526*'User Input'!$H$16)+(I526*'User Input'!$H$17)+(N526*'User Input'!$H$15)+(O526*'User Input'!$H$2)+(P526*'User Input'!$H$3)+(Q526*'User Input'!$H$4)+(K526*'User Input'!$H$5)+(L526*'User Input'!$H$6)+(J526*'User Input'!$H$7)+(T526*'User Input'!$H$8)+(S526*'User Input'!$H$9)+(M526*'User Input'!$H$10)+(X526*'User Input'!$H$11)+(V526*'User Input'!$H$13)+(U526*'User Input'!$H$12)+(R526*'User Input'!$H$14)</f>
        <v>114.70000000000002</v>
      </c>
      <c r="AH526">
        <f t="shared" si="50"/>
        <v>1.5293333333333337</v>
      </c>
      <c r="AI526" s="209">
        <f t="shared" ca="1" si="56"/>
        <v>347</v>
      </c>
      <c r="AJ526" s="209">
        <f t="shared" ca="1" si="51"/>
        <v>419</v>
      </c>
      <c r="AK526" s="209">
        <f t="shared" ca="1" si="52"/>
        <v>432</v>
      </c>
      <c r="AL526" s="209">
        <f t="shared" ca="1" si="53"/>
        <v>452</v>
      </c>
    </row>
    <row r="527" spans="2:38" x14ac:dyDescent="0.2">
      <c r="B527" t="s">
        <v>164</v>
      </c>
      <c r="C527" t="s">
        <v>719</v>
      </c>
      <c r="D527" t="s">
        <v>89</v>
      </c>
      <c r="E527" t="s">
        <v>110</v>
      </c>
      <c r="F527" t="s">
        <v>110</v>
      </c>
      <c r="G527">
        <v>65</v>
      </c>
      <c r="H527">
        <v>222</v>
      </c>
      <c r="I527">
        <v>201</v>
      </c>
      <c r="J527">
        <v>25.9</v>
      </c>
      <c r="K527">
        <v>8.4</v>
      </c>
      <c r="L527">
        <v>28.3</v>
      </c>
      <c r="M527">
        <v>1.2</v>
      </c>
      <c r="N527">
        <v>50.7</v>
      </c>
      <c r="O527">
        <v>33.4</v>
      </c>
      <c r="P527">
        <v>8.4</v>
      </c>
      <c r="Q527">
        <v>0.5</v>
      </c>
      <c r="R527">
        <v>85.1</v>
      </c>
      <c r="S527">
        <v>42</v>
      </c>
      <c r="T527">
        <v>16.3</v>
      </c>
      <c r="U527">
        <v>1.9</v>
      </c>
      <c r="V527">
        <v>1.6</v>
      </c>
      <c r="W527">
        <v>0.8</v>
      </c>
      <c r="X527">
        <v>0.5</v>
      </c>
      <c r="Y527">
        <v>0.252</v>
      </c>
      <c r="Z527">
        <v>0.312</v>
      </c>
      <c r="AA527">
        <v>0.42299999999999999</v>
      </c>
      <c r="AB527">
        <v>0.73499999999999999</v>
      </c>
      <c r="AE527" s="134">
        <f t="shared" si="54"/>
        <v>0.42299999999999999</v>
      </c>
      <c r="AF527" s="209">
        <f t="shared" ca="1" si="55"/>
        <v>184</v>
      </c>
      <c r="AG527" s="134">
        <f>(H527*'User Input'!$H$16)+(I527*'User Input'!$H$17)+(N527*'User Input'!$H$15)+(O527*'User Input'!$H$2)+(P527*'User Input'!$H$3)+(Q527*'User Input'!$H$4)+(K527*'User Input'!$H$5)+(L527*'User Input'!$H$6)+(J527*'User Input'!$H$7)+(T527*'User Input'!$H$8)+(S527*'User Input'!$H$9)+(M527*'User Input'!$H$10)+(X527*'User Input'!$H$11)+(V527*'User Input'!$H$13)+(U527*'User Input'!$H$12)+(R527*'User Input'!$H$14)</f>
        <v>136.70000000000002</v>
      </c>
      <c r="AH527">
        <f t="shared" si="50"/>
        <v>2.1030769230769235</v>
      </c>
      <c r="AI527" s="209">
        <f t="shared" ca="1" si="56"/>
        <v>324</v>
      </c>
      <c r="AJ527" s="209">
        <f t="shared" ca="1" si="51"/>
        <v>287</v>
      </c>
      <c r="AK527" s="209">
        <f t="shared" ca="1" si="52"/>
        <v>165</v>
      </c>
      <c r="AL527" s="209">
        <f t="shared" ca="1" si="53"/>
        <v>188</v>
      </c>
    </row>
    <row r="528" spans="2:38" x14ac:dyDescent="0.2">
      <c r="B528" t="s">
        <v>229</v>
      </c>
      <c r="C528" t="s">
        <v>714</v>
      </c>
      <c r="D528" t="s">
        <v>683</v>
      </c>
      <c r="E528" t="s">
        <v>112</v>
      </c>
      <c r="F528" t="s">
        <v>426</v>
      </c>
      <c r="G528">
        <v>71</v>
      </c>
      <c r="H528">
        <v>222</v>
      </c>
      <c r="I528">
        <v>201</v>
      </c>
      <c r="J528">
        <v>25.9</v>
      </c>
      <c r="K528">
        <v>10</v>
      </c>
      <c r="L528">
        <v>31.2</v>
      </c>
      <c r="M528">
        <v>0.6</v>
      </c>
      <c r="N528">
        <v>51</v>
      </c>
      <c r="O528">
        <v>29.9</v>
      </c>
      <c r="P528">
        <v>10.6</v>
      </c>
      <c r="Q528">
        <v>0.4</v>
      </c>
      <c r="R528">
        <v>92.5</v>
      </c>
      <c r="S528">
        <v>52.6</v>
      </c>
      <c r="T528">
        <v>17</v>
      </c>
      <c r="U528">
        <v>1.9</v>
      </c>
      <c r="V528">
        <v>1.5</v>
      </c>
      <c r="W528">
        <v>0.8</v>
      </c>
      <c r="X528">
        <v>0.3</v>
      </c>
      <c r="Y528">
        <v>0.254</v>
      </c>
      <c r="Z528">
        <v>0.316</v>
      </c>
      <c r="AA528">
        <v>0.46</v>
      </c>
      <c r="AB528">
        <v>0.77600000000000002</v>
      </c>
      <c r="AE528" s="134">
        <f t="shared" si="54"/>
        <v>0.46</v>
      </c>
      <c r="AF528" s="209">
        <f t="shared" ca="1" si="55"/>
        <v>71</v>
      </c>
      <c r="AG528" s="134">
        <f>(H528*'User Input'!$H$16)+(I528*'User Input'!$H$17)+(N528*'User Input'!$H$15)+(O528*'User Input'!$H$2)+(P528*'User Input'!$H$3)+(Q528*'User Input'!$H$4)+(K528*'User Input'!$H$5)+(L528*'User Input'!$H$6)+(J528*'User Input'!$H$7)+(T528*'User Input'!$H$8)+(S528*'User Input'!$H$9)+(M528*'User Input'!$H$10)+(X528*'User Input'!$H$11)+(V528*'User Input'!$H$13)+(U528*'User Input'!$H$12)+(R528*'User Input'!$H$14)</f>
        <v>140.99999999999997</v>
      </c>
      <c r="AH528">
        <f t="shared" si="50"/>
        <v>1.9859154929577461</v>
      </c>
      <c r="AI528" s="209">
        <f t="shared" ca="1" si="56"/>
        <v>316</v>
      </c>
      <c r="AJ528" s="209">
        <f t="shared" ca="1" si="51"/>
        <v>249</v>
      </c>
      <c r="AK528" s="209">
        <f t="shared" ca="1" si="52"/>
        <v>58</v>
      </c>
      <c r="AL528" s="209">
        <f t="shared" ca="1" si="53"/>
        <v>90</v>
      </c>
    </row>
    <row r="529" spans="2:38" x14ac:dyDescent="0.2">
      <c r="B529" t="s">
        <v>408</v>
      </c>
      <c r="C529" t="s">
        <v>134</v>
      </c>
      <c r="D529" t="s">
        <v>89</v>
      </c>
      <c r="E529" t="s">
        <v>114</v>
      </c>
      <c r="F529" t="s">
        <v>114</v>
      </c>
      <c r="G529">
        <v>74</v>
      </c>
      <c r="H529">
        <v>221</v>
      </c>
      <c r="I529">
        <v>200</v>
      </c>
      <c r="J529">
        <v>24.7</v>
      </c>
      <c r="K529">
        <v>7</v>
      </c>
      <c r="L529">
        <v>24.7</v>
      </c>
      <c r="M529">
        <v>6</v>
      </c>
      <c r="N529">
        <v>43.1</v>
      </c>
      <c r="O529">
        <v>26.3</v>
      </c>
      <c r="P529">
        <v>8.9</v>
      </c>
      <c r="Q529">
        <v>0.9</v>
      </c>
      <c r="R529">
        <v>74.8</v>
      </c>
      <c r="S529">
        <v>70.599999999999994</v>
      </c>
      <c r="T529">
        <v>14.4</v>
      </c>
      <c r="U529">
        <v>3.1</v>
      </c>
      <c r="V529">
        <v>1.7</v>
      </c>
      <c r="W529">
        <v>1.7</v>
      </c>
      <c r="X529">
        <v>2.1</v>
      </c>
      <c r="Y529">
        <v>0.215</v>
      </c>
      <c r="Z529">
        <v>0.27700000000000002</v>
      </c>
      <c r="AA529">
        <v>0.373</v>
      </c>
      <c r="AB529">
        <v>0.65</v>
      </c>
      <c r="AE529" s="134">
        <f t="shared" si="54"/>
        <v>0.373</v>
      </c>
      <c r="AF529" s="209">
        <f t="shared" ca="1" si="55"/>
        <v>422</v>
      </c>
      <c r="AG529" s="134">
        <f>(H529*'User Input'!$H$16)+(I529*'User Input'!$H$17)+(N529*'User Input'!$H$15)+(O529*'User Input'!$H$2)+(P529*'User Input'!$H$3)+(Q529*'User Input'!$H$4)+(K529*'User Input'!$H$5)+(L529*'User Input'!$H$6)+(J529*'User Input'!$H$7)+(T529*'User Input'!$H$8)+(S529*'User Input'!$H$9)+(M529*'User Input'!$H$10)+(X529*'User Input'!$H$11)+(V529*'User Input'!$H$13)+(U529*'User Input'!$H$12)+(R529*'User Input'!$H$14)</f>
        <v>113.20000000000003</v>
      </c>
      <c r="AH529">
        <f t="shared" si="50"/>
        <v>1.5297297297297301</v>
      </c>
      <c r="AI529" s="209">
        <f t="shared" ca="1" si="56"/>
        <v>351</v>
      </c>
      <c r="AJ529" s="209">
        <f t="shared" ca="1" si="51"/>
        <v>550</v>
      </c>
      <c r="AK529" s="209">
        <f t="shared" ca="1" si="52"/>
        <v>399</v>
      </c>
      <c r="AL529" s="209">
        <f t="shared" ca="1" si="53"/>
        <v>495</v>
      </c>
    </row>
    <row r="530" spans="2:38" x14ac:dyDescent="0.2">
      <c r="B530" t="s">
        <v>2255</v>
      </c>
      <c r="C530" t="s">
        <v>133</v>
      </c>
      <c r="D530" t="s">
        <v>89</v>
      </c>
      <c r="E530" t="s">
        <v>114</v>
      </c>
      <c r="F530" t="s">
        <v>114</v>
      </c>
      <c r="G530">
        <v>73</v>
      </c>
      <c r="H530">
        <v>220</v>
      </c>
      <c r="I530">
        <v>196</v>
      </c>
      <c r="J530">
        <v>23</v>
      </c>
      <c r="K530">
        <v>5.6</v>
      </c>
      <c r="L530">
        <v>22.4</v>
      </c>
      <c r="M530">
        <v>1</v>
      </c>
      <c r="N530">
        <v>46.8</v>
      </c>
      <c r="O530">
        <v>30.3</v>
      </c>
      <c r="P530">
        <v>9.6999999999999993</v>
      </c>
      <c r="Q530">
        <v>1.2</v>
      </c>
      <c r="R530">
        <v>75.599999999999994</v>
      </c>
      <c r="S530">
        <v>57.7</v>
      </c>
      <c r="T530">
        <v>19.399999999999999</v>
      </c>
      <c r="U530">
        <v>1.7</v>
      </c>
      <c r="V530">
        <v>1.6</v>
      </c>
      <c r="W530">
        <v>1</v>
      </c>
      <c r="X530">
        <v>0.4</v>
      </c>
      <c r="Y530">
        <v>0.23799999999999999</v>
      </c>
      <c r="Z530">
        <v>0.31</v>
      </c>
      <c r="AA530">
        <v>0.38400000000000001</v>
      </c>
      <c r="AB530">
        <v>0.69399999999999995</v>
      </c>
      <c r="AE530" s="134">
        <f t="shared" si="54"/>
        <v>0.38400000000000001</v>
      </c>
      <c r="AF530" s="209">
        <f t="shared" ca="1" si="55"/>
        <v>368</v>
      </c>
      <c r="AG530" s="134">
        <f>(H530*'User Input'!$H$16)+(I530*'User Input'!$H$17)+(N530*'User Input'!$H$15)+(O530*'User Input'!$H$2)+(P530*'User Input'!$H$3)+(Q530*'User Input'!$H$4)+(K530*'User Input'!$H$5)+(L530*'User Input'!$H$6)+(J530*'User Input'!$H$7)+(T530*'User Input'!$H$8)+(S530*'User Input'!$H$9)+(M530*'User Input'!$H$10)+(X530*'User Input'!$H$11)+(V530*'User Input'!$H$13)+(U530*'User Input'!$H$12)+(R530*'User Input'!$H$14)</f>
        <v>113.25</v>
      </c>
      <c r="AH530">
        <f t="shared" si="50"/>
        <v>1.5513698630136987</v>
      </c>
      <c r="AI530" s="209">
        <f t="shared" ca="1" si="56"/>
        <v>350</v>
      </c>
      <c r="AJ530" s="209">
        <f t="shared" ca="1" si="51"/>
        <v>317</v>
      </c>
      <c r="AK530" s="209">
        <f t="shared" ca="1" si="52"/>
        <v>346</v>
      </c>
      <c r="AL530" s="209">
        <f t="shared" ca="1" si="53"/>
        <v>330</v>
      </c>
    </row>
    <row r="531" spans="2:38" x14ac:dyDescent="0.2">
      <c r="B531" t="s">
        <v>2245</v>
      </c>
      <c r="C531" t="s">
        <v>714</v>
      </c>
      <c r="D531" t="s">
        <v>89</v>
      </c>
      <c r="E531" t="s">
        <v>114</v>
      </c>
      <c r="F531" t="s">
        <v>114</v>
      </c>
      <c r="G531">
        <v>71</v>
      </c>
      <c r="H531">
        <v>218</v>
      </c>
      <c r="I531">
        <v>198</v>
      </c>
      <c r="J531">
        <v>22.8</v>
      </c>
      <c r="K531">
        <v>6.1</v>
      </c>
      <c r="L531">
        <v>24</v>
      </c>
      <c r="M531">
        <v>10.4</v>
      </c>
      <c r="N531">
        <v>46.8</v>
      </c>
      <c r="O531">
        <v>30.1</v>
      </c>
      <c r="P531">
        <v>9.6</v>
      </c>
      <c r="Q531">
        <v>1</v>
      </c>
      <c r="R531">
        <v>76.5</v>
      </c>
      <c r="S531">
        <v>65.900000000000006</v>
      </c>
      <c r="T531">
        <v>16</v>
      </c>
      <c r="U531">
        <v>1.3</v>
      </c>
      <c r="V531">
        <v>1.6</v>
      </c>
      <c r="W531">
        <v>1.4</v>
      </c>
      <c r="X531">
        <v>3.7</v>
      </c>
      <c r="Y531">
        <v>0.23699999999999999</v>
      </c>
      <c r="Z531">
        <v>0.29599999999999999</v>
      </c>
      <c r="AA531">
        <v>0.38700000000000001</v>
      </c>
      <c r="AB531">
        <v>0.68300000000000005</v>
      </c>
      <c r="AE531" s="134">
        <f t="shared" si="54"/>
        <v>0.38700000000000001</v>
      </c>
      <c r="AF531" s="209">
        <f t="shared" ca="1" si="55"/>
        <v>349</v>
      </c>
      <c r="AG531" s="134">
        <f>(H531*'User Input'!$H$16)+(I531*'User Input'!$H$17)+(N531*'User Input'!$H$15)+(O531*'User Input'!$H$2)+(P531*'User Input'!$H$3)+(Q531*'User Input'!$H$4)+(K531*'User Input'!$H$5)+(L531*'User Input'!$H$6)+(J531*'User Input'!$H$7)+(T531*'User Input'!$H$8)+(S531*'User Input'!$H$9)+(M531*'User Input'!$H$10)+(X531*'User Input'!$H$11)+(V531*'User Input'!$H$13)+(U531*'User Input'!$H$12)+(R531*'User Input'!$H$14)</f>
        <v>123.64999999999999</v>
      </c>
      <c r="AH531">
        <f t="shared" ref="AH531:AH594" si="57">AG531/G531</f>
        <v>1.7415492957746477</v>
      </c>
      <c r="AI531" s="209">
        <f t="shared" ca="1" si="56"/>
        <v>339</v>
      </c>
      <c r="AJ531" s="209">
        <f t="shared" ca="1" si="51"/>
        <v>437</v>
      </c>
      <c r="AK531" s="209">
        <f t="shared" ca="1" si="52"/>
        <v>327</v>
      </c>
      <c r="AL531" s="209">
        <f t="shared" ca="1" si="53"/>
        <v>370</v>
      </c>
    </row>
    <row r="532" spans="2:38" x14ac:dyDescent="0.2">
      <c r="B532" t="s">
        <v>1413</v>
      </c>
      <c r="C532" t="s">
        <v>141</v>
      </c>
      <c r="D532" t="s">
        <v>89</v>
      </c>
      <c r="E532" t="s">
        <v>110</v>
      </c>
      <c r="F532" t="s">
        <v>110</v>
      </c>
      <c r="G532">
        <v>57</v>
      </c>
      <c r="H532">
        <v>212</v>
      </c>
      <c r="I532">
        <v>193</v>
      </c>
      <c r="J532">
        <v>22.2</v>
      </c>
      <c r="K532">
        <v>6.1</v>
      </c>
      <c r="L532">
        <v>22.3</v>
      </c>
      <c r="M532">
        <v>5.7</v>
      </c>
      <c r="N532">
        <v>44.9</v>
      </c>
      <c r="O532">
        <v>28.9</v>
      </c>
      <c r="P532">
        <v>8.4</v>
      </c>
      <c r="Q532">
        <v>1.5</v>
      </c>
      <c r="R532">
        <v>74.7</v>
      </c>
      <c r="S532">
        <v>59.9</v>
      </c>
      <c r="T532">
        <v>15.1</v>
      </c>
      <c r="U532">
        <v>1.8</v>
      </c>
      <c r="V532">
        <v>1.5</v>
      </c>
      <c r="W532">
        <v>0.9</v>
      </c>
      <c r="X532">
        <v>2.5</v>
      </c>
      <c r="Y532">
        <v>0.23300000000000001</v>
      </c>
      <c r="Z532">
        <v>0.29199999999999998</v>
      </c>
      <c r="AA532">
        <v>0.38700000000000001</v>
      </c>
      <c r="AB532">
        <v>0.67900000000000005</v>
      </c>
      <c r="AE532" s="134">
        <f t="shared" si="54"/>
        <v>0.38700000000000001</v>
      </c>
      <c r="AF532" s="209">
        <f t="shared" ca="1" si="55"/>
        <v>349</v>
      </c>
      <c r="AG532" s="134">
        <f>(H532*'User Input'!$H$16)+(I532*'User Input'!$H$17)+(N532*'User Input'!$H$15)+(O532*'User Input'!$H$2)+(P532*'User Input'!$H$3)+(Q532*'User Input'!$H$4)+(K532*'User Input'!$H$5)+(L532*'User Input'!$H$6)+(J532*'User Input'!$H$7)+(T532*'User Input'!$H$8)+(S532*'User Input'!$H$9)+(M532*'User Input'!$H$10)+(X532*'User Input'!$H$11)+(V532*'User Input'!$H$13)+(U532*'User Input'!$H$12)+(R532*'User Input'!$H$14)</f>
        <v>113.14999999999999</v>
      </c>
      <c r="AH532">
        <f t="shared" si="57"/>
        <v>1.9850877192982455</v>
      </c>
      <c r="AI532" s="209">
        <f t="shared" ca="1" si="56"/>
        <v>352</v>
      </c>
      <c r="AJ532" s="209">
        <f t="shared" ca="1" si="51"/>
        <v>477</v>
      </c>
      <c r="AK532" s="209">
        <f t="shared" ca="1" si="52"/>
        <v>327</v>
      </c>
      <c r="AL532" s="209">
        <f t="shared" ca="1" si="53"/>
        <v>390</v>
      </c>
    </row>
    <row r="533" spans="2:38" x14ac:dyDescent="0.2">
      <c r="B533" t="s">
        <v>2603</v>
      </c>
      <c r="C533" t="s">
        <v>123</v>
      </c>
      <c r="D533" t="s">
        <v>683</v>
      </c>
      <c r="E533" t="s">
        <v>116</v>
      </c>
      <c r="F533" t="s">
        <v>427</v>
      </c>
      <c r="G533">
        <v>70</v>
      </c>
      <c r="H533">
        <v>209</v>
      </c>
      <c r="I533">
        <v>186</v>
      </c>
      <c r="J533">
        <v>22</v>
      </c>
      <c r="K533">
        <v>2.7</v>
      </c>
      <c r="L533">
        <v>19.3</v>
      </c>
      <c r="M533">
        <v>1.4</v>
      </c>
      <c r="N533">
        <v>46.5</v>
      </c>
      <c r="O533">
        <v>33.700000000000003</v>
      </c>
      <c r="P533">
        <v>9.6</v>
      </c>
      <c r="Q533">
        <v>0.5</v>
      </c>
      <c r="R533">
        <v>65.099999999999994</v>
      </c>
      <c r="S533">
        <v>34.799999999999997</v>
      </c>
      <c r="T533">
        <v>18.100000000000001</v>
      </c>
      <c r="U533">
        <v>2.2000000000000002</v>
      </c>
      <c r="V533">
        <v>1.6</v>
      </c>
      <c r="W533">
        <v>1.5</v>
      </c>
      <c r="X533">
        <v>0.6</v>
      </c>
      <c r="Y533">
        <v>0.25</v>
      </c>
      <c r="Z533">
        <v>0.32100000000000001</v>
      </c>
      <c r="AA533">
        <v>0.35</v>
      </c>
      <c r="AB533">
        <v>0.67100000000000004</v>
      </c>
      <c r="AE533" s="134">
        <f t="shared" si="54"/>
        <v>0.35</v>
      </c>
      <c r="AF533" s="209">
        <f t="shared" ca="1" si="55"/>
        <v>534</v>
      </c>
      <c r="AG533" s="134">
        <f>(H533*'User Input'!$H$16)+(I533*'User Input'!$H$17)+(N533*'User Input'!$H$15)+(O533*'User Input'!$H$2)+(P533*'User Input'!$H$3)+(Q533*'User Input'!$H$4)+(K533*'User Input'!$H$5)+(L533*'User Input'!$H$6)+(J533*'User Input'!$H$7)+(T533*'User Input'!$H$8)+(S533*'User Input'!$H$9)+(M533*'User Input'!$H$10)+(X533*'User Input'!$H$11)+(V533*'User Input'!$H$13)+(U533*'User Input'!$H$12)+(R533*'User Input'!$H$14)</f>
        <v>109.39999999999999</v>
      </c>
      <c r="AH533">
        <f t="shared" si="57"/>
        <v>1.5628571428571427</v>
      </c>
      <c r="AI533" s="209">
        <f t="shared" ca="1" si="56"/>
        <v>359</v>
      </c>
      <c r="AJ533" s="209">
        <f t="shared" ca="1" si="51"/>
        <v>196</v>
      </c>
      <c r="AK533" s="209">
        <f t="shared" ca="1" si="52"/>
        <v>511</v>
      </c>
      <c r="AL533" s="209">
        <f t="shared" ca="1" si="53"/>
        <v>430</v>
      </c>
    </row>
    <row r="534" spans="2:38" x14ac:dyDescent="0.2">
      <c r="B534" t="s">
        <v>2575</v>
      </c>
      <c r="C534" t="s">
        <v>138</v>
      </c>
      <c r="D534" t="s">
        <v>89</v>
      </c>
      <c r="E534" t="s">
        <v>3430</v>
      </c>
      <c r="F534" t="s">
        <v>3431</v>
      </c>
      <c r="G534">
        <v>71</v>
      </c>
      <c r="H534">
        <v>207</v>
      </c>
      <c r="I534">
        <v>189</v>
      </c>
      <c r="J534">
        <v>18.100000000000001</v>
      </c>
      <c r="K534">
        <v>3.1</v>
      </c>
      <c r="L534">
        <v>18.5</v>
      </c>
      <c r="M534">
        <v>2.1</v>
      </c>
      <c r="N534">
        <v>49.4</v>
      </c>
      <c r="O534">
        <v>36.5</v>
      </c>
      <c r="P534">
        <v>9.3000000000000007</v>
      </c>
      <c r="Q534">
        <v>0.5</v>
      </c>
      <c r="R534">
        <v>69</v>
      </c>
      <c r="S534">
        <v>26.6</v>
      </c>
      <c r="T534">
        <v>12.5</v>
      </c>
      <c r="U534">
        <v>2.6</v>
      </c>
      <c r="V534">
        <v>1.5</v>
      </c>
      <c r="W534">
        <v>1.3</v>
      </c>
      <c r="X534">
        <v>1</v>
      </c>
      <c r="Y534">
        <v>0.26200000000000001</v>
      </c>
      <c r="Z534">
        <v>0.314</v>
      </c>
      <c r="AA534">
        <v>0.36599999999999999</v>
      </c>
      <c r="AB534">
        <v>0.68</v>
      </c>
      <c r="AE534" s="134">
        <f t="shared" si="54"/>
        <v>0.36599999999999999</v>
      </c>
      <c r="AF534" s="209">
        <f t="shared" ca="1" si="55"/>
        <v>463</v>
      </c>
      <c r="AG534" s="134">
        <f>(H534*'User Input'!$H$16)+(I534*'User Input'!$H$17)+(N534*'User Input'!$H$15)+(O534*'User Input'!$H$2)+(P534*'User Input'!$H$3)+(Q534*'User Input'!$H$4)+(K534*'User Input'!$H$5)+(L534*'User Input'!$H$6)+(J534*'User Input'!$H$7)+(T534*'User Input'!$H$8)+(S534*'User Input'!$H$9)+(M534*'User Input'!$H$10)+(X534*'User Input'!$H$11)+(V534*'User Input'!$H$13)+(U534*'User Input'!$H$12)+(R534*'User Input'!$H$14)</f>
        <v>108</v>
      </c>
      <c r="AH534">
        <f t="shared" si="57"/>
        <v>1.5211267605633803</v>
      </c>
      <c r="AI534" s="209">
        <f t="shared" ca="1" si="56"/>
        <v>360</v>
      </c>
      <c r="AJ534" s="209">
        <f t="shared" ca="1" si="51"/>
        <v>267</v>
      </c>
      <c r="AK534" s="209">
        <f t="shared" ca="1" si="52"/>
        <v>440</v>
      </c>
      <c r="AL534" s="209">
        <f t="shared" ca="1" si="53"/>
        <v>387</v>
      </c>
    </row>
    <row r="535" spans="2:38" x14ac:dyDescent="0.2">
      <c r="B535" t="s">
        <v>903</v>
      </c>
      <c r="C535" t="s">
        <v>137</v>
      </c>
      <c r="D535" t="s">
        <v>106</v>
      </c>
      <c r="E535" t="s">
        <v>97</v>
      </c>
      <c r="F535" t="s">
        <v>97</v>
      </c>
      <c r="G535">
        <v>70</v>
      </c>
      <c r="H535">
        <v>205</v>
      </c>
      <c r="I535">
        <v>186</v>
      </c>
      <c r="J535">
        <v>21</v>
      </c>
      <c r="K535">
        <v>4.2</v>
      </c>
      <c r="L535">
        <v>20.8</v>
      </c>
      <c r="M535">
        <v>1</v>
      </c>
      <c r="N535">
        <v>41.6</v>
      </c>
      <c r="O535">
        <v>27.9</v>
      </c>
      <c r="P535">
        <v>9.1</v>
      </c>
      <c r="Q535">
        <v>0.4</v>
      </c>
      <c r="R535">
        <v>64.099999999999994</v>
      </c>
      <c r="S535">
        <v>52</v>
      </c>
      <c r="T535">
        <v>14.4</v>
      </c>
      <c r="U535">
        <v>1.9</v>
      </c>
      <c r="V535">
        <v>1.6</v>
      </c>
      <c r="W535">
        <v>1.5</v>
      </c>
      <c r="X535">
        <v>0.4</v>
      </c>
      <c r="Y535">
        <v>0.22500000000000001</v>
      </c>
      <c r="Z535">
        <v>0.28499999999999998</v>
      </c>
      <c r="AA535">
        <v>0.34599999999999997</v>
      </c>
      <c r="AB535">
        <v>0.63100000000000001</v>
      </c>
      <c r="AE535" s="134">
        <f t="shared" si="54"/>
        <v>0.34599999999999997</v>
      </c>
      <c r="AF535" s="209">
        <f t="shared" ca="1" si="55"/>
        <v>548</v>
      </c>
      <c r="AG535" s="134">
        <f>(H535*'User Input'!$H$16)+(I535*'User Input'!$H$17)+(N535*'User Input'!$H$15)+(O535*'User Input'!$H$2)+(P535*'User Input'!$H$3)+(Q535*'User Input'!$H$4)+(K535*'User Input'!$H$5)+(L535*'User Input'!$H$6)+(J535*'User Input'!$H$7)+(T535*'User Input'!$H$8)+(S535*'User Input'!$H$9)+(M535*'User Input'!$H$10)+(X535*'User Input'!$H$11)+(V535*'User Input'!$H$13)+(U535*'User Input'!$H$12)+(R535*'User Input'!$H$14)</f>
        <v>95.899999999999991</v>
      </c>
      <c r="AH535">
        <f t="shared" si="57"/>
        <v>1.3699999999999999</v>
      </c>
      <c r="AI535" s="209">
        <f t="shared" ca="1" si="56"/>
        <v>373</v>
      </c>
      <c r="AJ535" s="209">
        <f t="shared" ca="1" si="51"/>
        <v>521</v>
      </c>
      <c r="AK535" s="209">
        <f t="shared" ca="1" si="52"/>
        <v>525</v>
      </c>
      <c r="AL535" s="209">
        <f t="shared" ca="1" si="53"/>
        <v>538</v>
      </c>
    </row>
    <row r="536" spans="2:38" x14ac:dyDescent="0.2">
      <c r="B536" t="s">
        <v>899</v>
      </c>
      <c r="C536" t="s">
        <v>137</v>
      </c>
      <c r="D536" t="s">
        <v>89</v>
      </c>
      <c r="E536" t="s">
        <v>427</v>
      </c>
      <c r="F536" t="s">
        <v>427</v>
      </c>
      <c r="G536">
        <v>66</v>
      </c>
      <c r="H536">
        <v>205</v>
      </c>
      <c r="I536">
        <v>192</v>
      </c>
      <c r="J536">
        <v>23.8</v>
      </c>
      <c r="K536">
        <v>4.7</v>
      </c>
      <c r="L536">
        <v>24.9</v>
      </c>
      <c r="M536">
        <v>5.0999999999999996</v>
      </c>
      <c r="N536">
        <v>54.6</v>
      </c>
      <c r="O536">
        <v>38</v>
      </c>
      <c r="P536">
        <v>11</v>
      </c>
      <c r="Q536">
        <v>0.8</v>
      </c>
      <c r="R536">
        <v>81.400000000000006</v>
      </c>
      <c r="S536">
        <v>28.3</v>
      </c>
      <c r="T536">
        <v>8.8000000000000007</v>
      </c>
      <c r="U536">
        <v>1.4</v>
      </c>
      <c r="V536">
        <v>1.6</v>
      </c>
      <c r="W536">
        <v>1.3</v>
      </c>
      <c r="X536">
        <v>1.9</v>
      </c>
      <c r="Y536">
        <v>0.28499999999999998</v>
      </c>
      <c r="Z536">
        <v>0.318</v>
      </c>
      <c r="AA536">
        <v>0.42499999999999999</v>
      </c>
      <c r="AB536">
        <v>0.74199999999999999</v>
      </c>
      <c r="AE536" s="134">
        <f t="shared" si="54"/>
        <v>0.42499999999999999</v>
      </c>
      <c r="AF536" s="209">
        <f t="shared" ca="1" si="55"/>
        <v>179</v>
      </c>
      <c r="AG536" s="134">
        <f>(H536*'User Input'!$H$16)+(I536*'User Input'!$H$17)+(N536*'User Input'!$H$15)+(O536*'User Input'!$H$2)+(P536*'User Input'!$H$3)+(Q536*'User Input'!$H$4)+(K536*'User Input'!$H$5)+(L536*'User Input'!$H$6)+(J536*'User Input'!$H$7)+(T536*'User Input'!$H$8)+(S536*'User Input'!$H$9)+(M536*'User Input'!$H$10)+(X536*'User Input'!$H$11)+(V536*'User Input'!$H$13)+(U536*'User Input'!$H$12)+(R536*'User Input'!$H$14)</f>
        <v>132.85</v>
      </c>
      <c r="AH536">
        <f t="shared" si="57"/>
        <v>2.0128787878787877</v>
      </c>
      <c r="AI536" s="209">
        <f t="shared" ca="1" si="56"/>
        <v>329</v>
      </c>
      <c r="AJ536" s="209">
        <f t="shared" ca="1" si="51"/>
        <v>234</v>
      </c>
      <c r="AK536" s="209">
        <f t="shared" ca="1" si="52"/>
        <v>160</v>
      </c>
      <c r="AL536" s="209">
        <f t="shared" ca="1" si="53"/>
        <v>170</v>
      </c>
    </row>
    <row r="537" spans="2:38" x14ac:dyDescent="0.2">
      <c r="B537" t="s">
        <v>2557</v>
      </c>
      <c r="C537" t="s">
        <v>123</v>
      </c>
      <c r="D537" t="s">
        <v>89</v>
      </c>
      <c r="E537" t="s">
        <v>97</v>
      </c>
      <c r="F537" t="s">
        <v>97</v>
      </c>
      <c r="G537">
        <v>70</v>
      </c>
      <c r="H537">
        <v>204</v>
      </c>
      <c r="I537">
        <v>188</v>
      </c>
      <c r="J537">
        <v>21.1</v>
      </c>
      <c r="K537">
        <v>4.2</v>
      </c>
      <c r="L537">
        <v>22.1</v>
      </c>
      <c r="M537">
        <v>0.8</v>
      </c>
      <c r="N537">
        <v>49.2</v>
      </c>
      <c r="O537">
        <v>35.700000000000003</v>
      </c>
      <c r="P537">
        <v>9</v>
      </c>
      <c r="Q537">
        <v>0.3</v>
      </c>
      <c r="R537">
        <v>71.599999999999994</v>
      </c>
      <c r="S537">
        <v>33.700000000000003</v>
      </c>
      <c r="T537">
        <v>10.8</v>
      </c>
      <c r="U537">
        <v>2.9</v>
      </c>
      <c r="V537">
        <v>1.6</v>
      </c>
      <c r="W537">
        <v>1.1000000000000001</v>
      </c>
      <c r="X537">
        <v>0.3</v>
      </c>
      <c r="Y537">
        <v>0.26200000000000001</v>
      </c>
      <c r="Z537">
        <v>0.31</v>
      </c>
      <c r="AA537">
        <v>0.38100000000000001</v>
      </c>
      <c r="AB537">
        <v>0.69099999999999995</v>
      </c>
      <c r="AE537" s="134">
        <f t="shared" si="54"/>
        <v>0.38100000000000001</v>
      </c>
      <c r="AF537" s="209">
        <f t="shared" ca="1" si="55"/>
        <v>380</v>
      </c>
      <c r="AG537" s="134">
        <f>(H537*'User Input'!$H$16)+(I537*'User Input'!$H$17)+(N537*'User Input'!$H$15)+(O537*'User Input'!$H$2)+(P537*'User Input'!$H$3)+(Q537*'User Input'!$H$4)+(K537*'User Input'!$H$5)+(L537*'User Input'!$H$6)+(J537*'User Input'!$H$7)+(T537*'User Input'!$H$8)+(S537*'User Input'!$H$9)+(M537*'User Input'!$H$10)+(X537*'User Input'!$H$11)+(V537*'User Input'!$H$13)+(U537*'User Input'!$H$12)+(R537*'User Input'!$H$14)</f>
        <v>109.84999999999998</v>
      </c>
      <c r="AH537">
        <f t="shared" si="57"/>
        <v>1.569285714285714</v>
      </c>
      <c r="AI537" s="209">
        <f t="shared" ca="1" si="56"/>
        <v>358</v>
      </c>
      <c r="AJ537" s="209">
        <f t="shared" ca="1" si="51"/>
        <v>317</v>
      </c>
      <c r="AK537" s="209">
        <f t="shared" ca="1" si="52"/>
        <v>357</v>
      </c>
      <c r="AL537" s="209">
        <f t="shared" ca="1" si="53"/>
        <v>342</v>
      </c>
    </row>
    <row r="538" spans="2:38" x14ac:dyDescent="0.2">
      <c r="B538" t="s">
        <v>2552</v>
      </c>
      <c r="C538" t="s">
        <v>716</v>
      </c>
      <c r="D538" t="s">
        <v>106</v>
      </c>
      <c r="E538" t="s">
        <v>998</v>
      </c>
      <c r="F538" t="s">
        <v>998</v>
      </c>
      <c r="G538">
        <v>68</v>
      </c>
      <c r="H538">
        <v>204</v>
      </c>
      <c r="I538">
        <v>182</v>
      </c>
      <c r="J538">
        <v>21.5</v>
      </c>
      <c r="K538">
        <v>4.4000000000000004</v>
      </c>
      <c r="L538">
        <v>22.3</v>
      </c>
      <c r="M538">
        <v>0.7</v>
      </c>
      <c r="N538">
        <v>47.7</v>
      </c>
      <c r="O538">
        <v>32.5</v>
      </c>
      <c r="P538">
        <v>10.199999999999999</v>
      </c>
      <c r="Q538">
        <v>0.6</v>
      </c>
      <c r="R538">
        <v>72.3</v>
      </c>
      <c r="S538">
        <v>40.5</v>
      </c>
      <c r="T538">
        <v>16.2</v>
      </c>
      <c r="U538">
        <v>2.5</v>
      </c>
      <c r="V538">
        <v>1.5</v>
      </c>
      <c r="W538">
        <v>1.1000000000000001</v>
      </c>
      <c r="X538">
        <v>0.3</v>
      </c>
      <c r="Y538">
        <v>0.26200000000000001</v>
      </c>
      <c r="Z538">
        <v>0.32800000000000001</v>
      </c>
      <c r="AA538">
        <v>0.39700000000000002</v>
      </c>
      <c r="AB538">
        <v>0.72499999999999998</v>
      </c>
      <c r="AE538" s="134">
        <f t="shared" si="54"/>
        <v>0.39700000000000002</v>
      </c>
      <c r="AF538" s="209">
        <f t="shared" ca="1" si="55"/>
        <v>290</v>
      </c>
      <c r="AG538" s="134">
        <f>(H538*'User Input'!$H$16)+(I538*'User Input'!$H$17)+(N538*'User Input'!$H$15)+(O538*'User Input'!$H$2)+(P538*'User Input'!$H$3)+(Q538*'User Input'!$H$4)+(K538*'User Input'!$H$5)+(L538*'User Input'!$H$6)+(J538*'User Input'!$H$7)+(T538*'User Input'!$H$8)+(S538*'User Input'!$H$9)+(M538*'User Input'!$H$10)+(X538*'User Input'!$H$11)+(V538*'User Input'!$H$13)+(U538*'User Input'!$H$12)+(R538*'User Input'!$H$14)</f>
        <v>113.14999999999999</v>
      </c>
      <c r="AH538">
        <f t="shared" si="57"/>
        <v>1.663970588235294</v>
      </c>
      <c r="AI538" s="209">
        <f t="shared" ca="1" si="56"/>
        <v>352</v>
      </c>
      <c r="AJ538" s="209">
        <f t="shared" ca="1" si="51"/>
        <v>134</v>
      </c>
      <c r="AK538" s="209">
        <f t="shared" ca="1" si="52"/>
        <v>268</v>
      </c>
      <c r="AL538" s="209">
        <f t="shared" ca="1" si="53"/>
        <v>224</v>
      </c>
    </row>
    <row r="539" spans="2:38" x14ac:dyDescent="0.2">
      <c r="B539" t="s">
        <v>3498</v>
      </c>
      <c r="C539" t="s">
        <v>119</v>
      </c>
      <c r="D539" t="s">
        <v>89</v>
      </c>
      <c r="E539" t="s">
        <v>110</v>
      </c>
      <c r="F539" t="s">
        <v>110</v>
      </c>
      <c r="G539">
        <v>66</v>
      </c>
      <c r="H539">
        <v>201</v>
      </c>
      <c r="I539">
        <v>179</v>
      </c>
      <c r="J539">
        <v>19.600000000000001</v>
      </c>
      <c r="K539">
        <v>3.9</v>
      </c>
      <c r="L539">
        <v>18</v>
      </c>
      <c r="M539">
        <v>5.8</v>
      </c>
      <c r="N539">
        <v>40.200000000000003</v>
      </c>
      <c r="O539">
        <v>27.9</v>
      </c>
      <c r="P539">
        <v>7.7</v>
      </c>
      <c r="Q539">
        <v>0.6</v>
      </c>
      <c r="R539">
        <v>60.8</v>
      </c>
      <c r="S539">
        <v>47</v>
      </c>
      <c r="T539">
        <v>16</v>
      </c>
      <c r="U539">
        <v>3.4</v>
      </c>
      <c r="V539">
        <v>1.5</v>
      </c>
      <c r="W539">
        <v>1.2</v>
      </c>
      <c r="X539">
        <v>2.5</v>
      </c>
      <c r="Y539">
        <v>0.22500000000000001</v>
      </c>
      <c r="Z539">
        <v>0.29899999999999999</v>
      </c>
      <c r="AA539">
        <v>0.34</v>
      </c>
      <c r="AB539">
        <v>0.63900000000000001</v>
      </c>
      <c r="AE539" s="134">
        <f t="shared" si="54"/>
        <v>0.34</v>
      </c>
      <c r="AF539" s="209">
        <f t="shared" ca="1" si="55"/>
        <v>563</v>
      </c>
      <c r="AG539" s="134">
        <f>(H539*'User Input'!$H$16)+(I539*'User Input'!$H$17)+(N539*'User Input'!$H$15)+(O539*'User Input'!$H$2)+(P539*'User Input'!$H$3)+(Q539*'User Input'!$H$4)+(K539*'User Input'!$H$5)+(L539*'User Input'!$H$6)+(J539*'User Input'!$H$7)+(T539*'User Input'!$H$8)+(S539*'User Input'!$H$9)+(M539*'User Input'!$H$10)+(X539*'User Input'!$H$11)+(V539*'User Input'!$H$13)+(U539*'User Input'!$H$12)+(R539*'User Input'!$H$14)</f>
        <v>99.899999999999977</v>
      </c>
      <c r="AH539">
        <f t="shared" si="57"/>
        <v>1.5136363636363632</v>
      </c>
      <c r="AI539" s="209">
        <f t="shared" ca="1" si="56"/>
        <v>366</v>
      </c>
      <c r="AJ539" s="209">
        <f t="shared" ca="1" si="51"/>
        <v>411</v>
      </c>
      <c r="AK539" s="209">
        <f t="shared" ca="1" si="52"/>
        <v>540</v>
      </c>
      <c r="AL539" s="209">
        <f t="shared" ca="1" si="53"/>
        <v>522</v>
      </c>
    </row>
    <row r="540" spans="2:38" x14ac:dyDescent="0.2">
      <c r="B540" t="s">
        <v>2610</v>
      </c>
      <c r="C540" t="s">
        <v>123</v>
      </c>
      <c r="D540" t="s">
        <v>89</v>
      </c>
      <c r="E540" t="s">
        <v>114</v>
      </c>
      <c r="F540" t="s">
        <v>114</v>
      </c>
      <c r="G540">
        <v>68</v>
      </c>
      <c r="H540">
        <v>201</v>
      </c>
      <c r="I540">
        <v>180</v>
      </c>
      <c r="J540">
        <v>21.8</v>
      </c>
      <c r="K540">
        <v>4.7</v>
      </c>
      <c r="L540">
        <v>20.399999999999999</v>
      </c>
      <c r="M540">
        <v>5.6</v>
      </c>
      <c r="N540">
        <v>40.9</v>
      </c>
      <c r="O540">
        <v>27.8</v>
      </c>
      <c r="P540">
        <v>7.7</v>
      </c>
      <c r="Q540">
        <v>0.8</v>
      </c>
      <c r="R540">
        <v>64.2</v>
      </c>
      <c r="S540">
        <v>55.3</v>
      </c>
      <c r="T540">
        <v>14.9</v>
      </c>
      <c r="U540">
        <v>3.7</v>
      </c>
      <c r="V540">
        <v>1.5</v>
      </c>
      <c r="W540">
        <v>1.3</v>
      </c>
      <c r="X540">
        <v>2.5</v>
      </c>
      <c r="Y540">
        <v>0.22700000000000001</v>
      </c>
      <c r="Z540">
        <v>0.29799999999999999</v>
      </c>
      <c r="AA540">
        <v>0.35799999999999998</v>
      </c>
      <c r="AB540">
        <v>0.65600000000000003</v>
      </c>
      <c r="AE540" s="134">
        <f t="shared" si="54"/>
        <v>0.35799999999999998</v>
      </c>
      <c r="AF540" s="209">
        <f t="shared" ca="1" si="55"/>
        <v>493</v>
      </c>
      <c r="AG540" s="134">
        <f>(H540*'User Input'!$H$16)+(I540*'User Input'!$H$17)+(N540*'User Input'!$H$15)+(O540*'User Input'!$H$2)+(P540*'User Input'!$H$3)+(Q540*'User Input'!$H$4)+(K540*'User Input'!$H$5)+(L540*'User Input'!$H$6)+(J540*'User Input'!$H$7)+(T540*'User Input'!$H$8)+(S540*'User Input'!$H$9)+(M540*'User Input'!$H$10)+(X540*'User Input'!$H$11)+(V540*'User Input'!$H$13)+(U540*'User Input'!$H$12)+(R540*'User Input'!$H$14)</f>
        <v>102.55000000000003</v>
      </c>
      <c r="AH540">
        <f t="shared" si="57"/>
        <v>1.5080882352941181</v>
      </c>
      <c r="AI540" s="209">
        <f t="shared" ca="1" si="56"/>
        <v>363</v>
      </c>
      <c r="AJ540" s="209">
        <f t="shared" ca="1" si="51"/>
        <v>419</v>
      </c>
      <c r="AK540" s="209">
        <f t="shared" ca="1" si="52"/>
        <v>470</v>
      </c>
      <c r="AL540" s="209">
        <f t="shared" ca="1" si="53"/>
        <v>477</v>
      </c>
    </row>
    <row r="541" spans="2:38" x14ac:dyDescent="0.2">
      <c r="B541" t="s">
        <v>302</v>
      </c>
      <c r="C541" t="s">
        <v>719</v>
      </c>
      <c r="D541" t="s">
        <v>683</v>
      </c>
      <c r="E541" t="s">
        <v>110</v>
      </c>
      <c r="F541" t="s">
        <v>110</v>
      </c>
      <c r="G541">
        <v>49</v>
      </c>
      <c r="H541">
        <v>197</v>
      </c>
      <c r="I541">
        <v>181</v>
      </c>
      <c r="J541">
        <v>24.9</v>
      </c>
      <c r="K541">
        <v>7.7</v>
      </c>
      <c r="L541">
        <v>27</v>
      </c>
      <c r="M541">
        <v>2.8</v>
      </c>
      <c r="N541">
        <v>48.2</v>
      </c>
      <c r="O541">
        <v>30.6</v>
      </c>
      <c r="P541">
        <v>8.9</v>
      </c>
      <c r="Q541">
        <v>1</v>
      </c>
      <c r="R541">
        <v>82.2</v>
      </c>
      <c r="S541">
        <v>25.9</v>
      </c>
      <c r="T541">
        <v>12.7</v>
      </c>
      <c r="U541">
        <v>1.9</v>
      </c>
      <c r="V541">
        <v>1.5</v>
      </c>
      <c r="W541">
        <v>0.8</v>
      </c>
      <c r="X541">
        <v>1.1000000000000001</v>
      </c>
      <c r="Y541">
        <v>0.26700000000000002</v>
      </c>
      <c r="Z541">
        <v>0.32</v>
      </c>
      <c r="AA541">
        <v>0.45500000000000002</v>
      </c>
      <c r="AB541">
        <v>0.77500000000000002</v>
      </c>
      <c r="AE541" s="134">
        <f t="shared" si="54"/>
        <v>0.45500000000000002</v>
      </c>
      <c r="AF541" s="209">
        <f t="shared" ca="1" si="55"/>
        <v>87</v>
      </c>
      <c r="AG541" s="134">
        <f>(H541*'User Input'!$H$16)+(I541*'User Input'!$H$17)+(N541*'User Input'!$H$15)+(O541*'User Input'!$H$2)+(P541*'User Input'!$H$3)+(Q541*'User Input'!$H$4)+(K541*'User Input'!$H$5)+(L541*'User Input'!$H$6)+(J541*'User Input'!$H$7)+(T541*'User Input'!$H$8)+(S541*'User Input'!$H$9)+(M541*'User Input'!$H$10)+(X541*'User Input'!$H$11)+(V541*'User Input'!$H$13)+(U541*'User Input'!$H$12)+(R541*'User Input'!$H$14)</f>
        <v>138.35</v>
      </c>
      <c r="AH541">
        <f t="shared" si="57"/>
        <v>2.823469387755102</v>
      </c>
      <c r="AI541" s="209">
        <f t="shared" ca="1" si="56"/>
        <v>322</v>
      </c>
      <c r="AJ541" s="209">
        <f t="shared" ca="1" si="51"/>
        <v>209</v>
      </c>
      <c r="AK541" s="209">
        <f t="shared" ca="1" si="52"/>
        <v>70</v>
      </c>
      <c r="AL541" s="209">
        <f t="shared" ca="1" si="53"/>
        <v>92</v>
      </c>
    </row>
    <row r="542" spans="2:38" x14ac:dyDescent="0.2">
      <c r="B542" t="s">
        <v>921</v>
      </c>
      <c r="C542" t="s">
        <v>715</v>
      </c>
      <c r="D542" t="s">
        <v>683</v>
      </c>
      <c r="E542" t="s">
        <v>114</v>
      </c>
      <c r="F542" t="s">
        <v>114</v>
      </c>
      <c r="G542">
        <v>65</v>
      </c>
      <c r="H542">
        <v>191</v>
      </c>
      <c r="I542">
        <v>177</v>
      </c>
      <c r="J542">
        <v>19.600000000000001</v>
      </c>
      <c r="K542">
        <v>4.4000000000000004</v>
      </c>
      <c r="L542">
        <v>20.2</v>
      </c>
      <c r="M542">
        <v>2.8</v>
      </c>
      <c r="N542">
        <v>44.5</v>
      </c>
      <c r="O542">
        <v>29.9</v>
      </c>
      <c r="P542">
        <v>9.8000000000000007</v>
      </c>
      <c r="Q542">
        <v>0.5</v>
      </c>
      <c r="R542">
        <v>68.5</v>
      </c>
      <c r="S542">
        <v>41.6</v>
      </c>
      <c r="T542">
        <v>9.4</v>
      </c>
      <c r="U542">
        <v>1.8</v>
      </c>
      <c r="V542">
        <v>1.4</v>
      </c>
      <c r="W542">
        <v>1.3</v>
      </c>
      <c r="X542">
        <v>1.2</v>
      </c>
      <c r="Y542">
        <v>0.251</v>
      </c>
      <c r="Z542">
        <v>0.29399999999999998</v>
      </c>
      <c r="AA542">
        <v>0.38700000000000001</v>
      </c>
      <c r="AB542">
        <v>0.68100000000000005</v>
      </c>
      <c r="AE542" s="134">
        <f t="shared" si="54"/>
        <v>0.38700000000000001</v>
      </c>
      <c r="AF542" s="209">
        <f t="shared" ca="1" si="55"/>
        <v>349</v>
      </c>
      <c r="AG542" s="134">
        <f>(H542*'User Input'!$H$16)+(I542*'User Input'!$H$17)+(N542*'User Input'!$H$15)+(O542*'User Input'!$H$2)+(P542*'User Input'!$H$3)+(Q542*'User Input'!$H$4)+(K542*'User Input'!$H$5)+(L542*'User Input'!$H$6)+(J542*'User Input'!$H$7)+(T542*'User Input'!$H$8)+(S542*'User Input'!$H$9)+(M542*'User Input'!$H$10)+(X542*'User Input'!$H$11)+(V542*'User Input'!$H$13)+(U542*'User Input'!$H$12)+(R542*'User Input'!$H$14)</f>
        <v>101.4</v>
      </c>
      <c r="AH542">
        <f t="shared" si="57"/>
        <v>1.56</v>
      </c>
      <c r="AI542" s="209">
        <f t="shared" ca="1" si="56"/>
        <v>364</v>
      </c>
      <c r="AJ542" s="209">
        <f t="shared" ca="1" si="51"/>
        <v>455</v>
      </c>
      <c r="AK542" s="209">
        <f t="shared" ca="1" si="52"/>
        <v>327</v>
      </c>
      <c r="AL542" s="209">
        <f t="shared" ca="1" si="53"/>
        <v>382</v>
      </c>
    </row>
    <row r="543" spans="2:38" x14ac:dyDescent="0.2">
      <c r="B543" t="s">
        <v>750</v>
      </c>
      <c r="C543" t="s">
        <v>131</v>
      </c>
      <c r="D543" t="s">
        <v>683</v>
      </c>
      <c r="E543" t="s">
        <v>114</v>
      </c>
      <c r="F543" t="s">
        <v>114</v>
      </c>
      <c r="G543">
        <v>65</v>
      </c>
      <c r="H543">
        <v>189</v>
      </c>
      <c r="I543">
        <v>168</v>
      </c>
      <c r="J543">
        <v>21.1</v>
      </c>
      <c r="K543">
        <v>4.7</v>
      </c>
      <c r="L543">
        <v>19.5</v>
      </c>
      <c r="M543">
        <v>7</v>
      </c>
      <c r="N543">
        <v>38.6</v>
      </c>
      <c r="O543">
        <v>25.2</v>
      </c>
      <c r="P543">
        <v>8.1</v>
      </c>
      <c r="Q543">
        <v>0.7</v>
      </c>
      <c r="R543">
        <v>62</v>
      </c>
      <c r="S543">
        <v>61.4</v>
      </c>
      <c r="T543">
        <v>15.6</v>
      </c>
      <c r="U543">
        <v>2.1</v>
      </c>
      <c r="V543">
        <v>1.4</v>
      </c>
      <c r="W543">
        <v>1.4</v>
      </c>
      <c r="X543">
        <v>2.5</v>
      </c>
      <c r="Y543">
        <v>0.22900000000000001</v>
      </c>
      <c r="Z543">
        <v>0.3</v>
      </c>
      <c r="AA543">
        <v>0.36899999999999999</v>
      </c>
      <c r="AB543">
        <v>0.66900000000000004</v>
      </c>
      <c r="AE543" s="134">
        <f t="shared" si="54"/>
        <v>0.36899999999999999</v>
      </c>
      <c r="AF543" s="209">
        <f t="shared" ca="1" si="55"/>
        <v>448</v>
      </c>
      <c r="AG543" s="134">
        <f>(H543*'User Input'!$H$16)+(I543*'User Input'!$H$17)+(N543*'User Input'!$H$15)+(O543*'User Input'!$H$2)+(P543*'User Input'!$H$3)+(Q543*'User Input'!$H$4)+(K543*'User Input'!$H$5)+(L543*'User Input'!$H$6)+(J543*'User Input'!$H$7)+(T543*'User Input'!$H$8)+(S543*'User Input'!$H$9)+(M543*'User Input'!$H$10)+(X543*'User Input'!$H$11)+(V543*'User Input'!$H$13)+(U543*'User Input'!$H$12)+(R543*'User Input'!$H$14)</f>
        <v>99.3</v>
      </c>
      <c r="AH543">
        <f t="shared" si="57"/>
        <v>1.5276923076923077</v>
      </c>
      <c r="AI543" s="209">
        <f t="shared" ca="1" si="56"/>
        <v>367</v>
      </c>
      <c r="AJ543" s="209">
        <f t="shared" ca="1" si="51"/>
        <v>403</v>
      </c>
      <c r="AK543" s="209">
        <f t="shared" ca="1" si="52"/>
        <v>425</v>
      </c>
      <c r="AL543" s="209">
        <f t="shared" ca="1" si="53"/>
        <v>441</v>
      </c>
    </row>
    <row r="544" spans="2:38" x14ac:dyDescent="0.2">
      <c r="B544" t="s">
        <v>1514</v>
      </c>
      <c r="C544" t="s">
        <v>140</v>
      </c>
      <c r="D544" t="s">
        <v>683</v>
      </c>
      <c r="E544" t="s">
        <v>114</v>
      </c>
      <c r="F544" t="s">
        <v>114</v>
      </c>
      <c r="G544">
        <v>59</v>
      </c>
      <c r="H544">
        <v>188</v>
      </c>
      <c r="I544">
        <v>176</v>
      </c>
      <c r="J544">
        <v>22.3</v>
      </c>
      <c r="K544">
        <v>4.9000000000000004</v>
      </c>
      <c r="L544">
        <v>20.8</v>
      </c>
      <c r="M544">
        <v>6.1</v>
      </c>
      <c r="N544">
        <v>46.1</v>
      </c>
      <c r="O544">
        <v>30.2</v>
      </c>
      <c r="P544">
        <v>8.5</v>
      </c>
      <c r="Q544">
        <v>2.5</v>
      </c>
      <c r="R544">
        <v>74.3</v>
      </c>
      <c r="S544">
        <v>37.799999999999997</v>
      </c>
      <c r="T544">
        <v>7.8</v>
      </c>
      <c r="U544">
        <v>1.2</v>
      </c>
      <c r="V544">
        <v>1.4</v>
      </c>
      <c r="W544">
        <v>1.6</v>
      </c>
      <c r="X544">
        <v>2.5</v>
      </c>
      <c r="Y544">
        <v>0.26100000000000001</v>
      </c>
      <c r="Z544">
        <v>0.29499999999999998</v>
      </c>
      <c r="AA544">
        <v>0.42099999999999999</v>
      </c>
      <c r="AB544">
        <v>0.71599999999999997</v>
      </c>
      <c r="AE544" s="134">
        <f t="shared" si="54"/>
        <v>0.42099999999999999</v>
      </c>
      <c r="AF544" s="209">
        <f t="shared" ca="1" si="55"/>
        <v>191</v>
      </c>
      <c r="AG544" s="134">
        <f>(H544*'User Input'!$H$16)+(I544*'User Input'!$H$17)+(N544*'User Input'!$H$15)+(O544*'User Input'!$H$2)+(P544*'User Input'!$H$3)+(Q544*'User Input'!$H$4)+(K544*'User Input'!$H$5)+(L544*'User Input'!$H$6)+(J544*'User Input'!$H$7)+(T544*'User Input'!$H$8)+(S544*'User Input'!$H$9)+(M544*'User Input'!$H$10)+(X544*'User Input'!$H$11)+(V544*'User Input'!$H$13)+(U544*'User Input'!$H$12)+(R544*'User Input'!$H$14)</f>
        <v>116.00000000000001</v>
      </c>
      <c r="AH544">
        <f t="shared" si="57"/>
        <v>1.9661016949152545</v>
      </c>
      <c r="AI544" s="209">
        <f t="shared" ca="1" si="56"/>
        <v>344</v>
      </c>
      <c r="AJ544" s="209">
        <f t="shared" ca="1" si="51"/>
        <v>448</v>
      </c>
      <c r="AK544" s="209">
        <f t="shared" ca="1" si="52"/>
        <v>172</v>
      </c>
      <c r="AL544" s="209">
        <f t="shared" ca="1" si="53"/>
        <v>248</v>
      </c>
    </row>
    <row r="545" spans="2:38" x14ac:dyDescent="0.2">
      <c r="B545" t="s">
        <v>721</v>
      </c>
      <c r="C545" t="s">
        <v>130</v>
      </c>
      <c r="D545" t="s">
        <v>89</v>
      </c>
      <c r="E545" t="s">
        <v>114</v>
      </c>
      <c r="F545" t="s">
        <v>114</v>
      </c>
      <c r="G545">
        <v>64</v>
      </c>
      <c r="H545">
        <v>187</v>
      </c>
      <c r="I545">
        <v>165</v>
      </c>
      <c r="J545">
        <v>18.7</v>
      </c>
      <c r="K545">
        <v>2.8</v>
      </c>
      <c r="L545">
        <v>16.399999999999999</v>
      </c>
      <c r="M545">
        <v>6.5</v>
      </c>
      <c r="N545">
        <v>40.700000000000003</v>
      </c>
      <c r="O545">
        <v>29</v>
      </c>
      <c r="P545">
        <v>7.8</v>
      </c>
      <c r="Q545">
        <v>1</v>
      </c>
      <c r="R545">
        <v>58.9</v>
      </c>
      <c r="S545">
        <v>38.200000000000003</v>
      </c>
      <c r="T545">
        <v>18.7</v>
      </c>
      <c r="U545">
        <v>1.3</v>
      </c>
      <c r="V545">
        <v>1.4</v>
      </c>
      <c r="W545">
        <v>1.2</v>
      </c>
      <c r="X545">
        <v>2.2999999999999998</v>
      </c>
      <c r="Y545">
        <v>0.247</v>
      </c>
      <c r="Z545">
        <v>0.32500000000000001</v>
      </c>
      <c r="AA545">
        <v>0.35699999999999998</v>
      </c>
      <c r="AB545">
        <v>0.68200000000000005</v>
      </c>
      <c r="AE545" s="134">
        <f t="shared" si="54"/>
        <v>0.35699999999999998</v>
      </c>
      <c r="AF545" s="209">
        <f t="shared" ca="1" si="55"/>
        <v>497</v>
      </c>
      <c r="AG545" s="134">
        <f>(H545*'User Input'!$H$16)+(I545*'User Input'!$H$17)+(N545*'User Input'!$H$15)+(O545*'User Input'!$H$2)+(P545*'User Input'!$H$3)+(Q545*'User Input'!$H$4)+(K545*'User Input'!$H$5)+(L545*'User Input'!$H$6)+(J545*'User Input'!$H$7)+(T545*'User Input'!$H$8)+(S545*'User Input'!$H$9)+(M545*'User Input'!$H$10)+(X545*'User Input'!$H$11)+(V545*'User Input'!$H$13)+(U545*'User Input'!$H$12)+(R545*'User Input'!$H$14)</f>
        <v>104.2</v>
      </c>
      <c r="AH545">
        <f t="shared" si="57"/>
        <v>1.628125</v>
      </c>
      <c r="AI545" s="209">
        <f t="shared" ca="1" si="56"/>
        <v>362</v>
      </c>
      <c r="AJ545" s="209">
        <f t="shared" ca="1" si="51"/>
        <v>163</v>
      </c>
      <c r="AK545" s="209">
        <f t="shared" ca="1" si="52"/>
        <v>474</v>
      </c>
      <c r="AL545" s="209">
        <f t="shared" ca="1" si="53"/>
        <v>377</v>
      </c>
    </row>
    <row r="546" spans="2:38" x14ac:dyDescent="0.2">
      <c r="B546" t="s">
        <v>249</v>
      </c>
      <c r="C546" t="s">
        <v>340</v>
      </c>
      <c r="D546" t="s">
        <v>89</v>
      </c>
      <c r="E546" t="s">
        <v>114</v>
      </c>
      <c r="F546" t="s">
        <v>114</v>
      </c>
      <c r="G546">
        <v>64</v>
      </c>
      <c r="H546">
        <v>186</v>
      </c>
      <c r="I546">
        <v>168</v>
      </c>
      <c r="J546">
        <v>18</v>
      </c>
      <c r="K546">
        <v>2.4</v>
      </c>
      <c r="L546">
        <v>15.5</v>
      </c>
      <c r="M546">
        <v>2.1</v>
      </c>
      <c r="N546">
        <v>40.700000000000003</v>
      </c>
      <c r="O546">
        <v>28.7</v>
      </c>
      <c r="P546">
        <v>8.6999999999999993</v>
      </c>
      <c r="Q546">
        <v>0.9</v>
      </c>
      <c r="R546">
        <v>58.3</v>
      </c>
      <c r="S546">
        <v>52.3</v>
      </c>
      <c r="T546">
        <v>14.5</v>
      </c>
      <c r="U546">
        <v>1.1000000000000001</v>
      </c>
      <c r="V546">
        <v>1.3</v>
      </c>
      <c r="W546">
        <v>1.4</v>
      </c>
      <c r="X546">
        <v>0.8</v>
      </c>
      <c r="Y546">
        <v>0.24299999999999999</v>
      </c>
      <c r="Z546">
        <v>0.30499999999999999</v>
      </c>
      <c r="AA546">
        <v>0.34799999999999998</v>
      </c>
      <c r="AB546">
        <v>0.65400000000000003</v>
      </c>
      <c r="AE546" s="134">
        <f t="shared" si="54"/>
        <v>0.34799999999999998</v>
      </c>
      <c r="AF546" s="209">
        <f t="shared" ca="1" si="55"/>
        <v>541</v>
      </c>
      <c r="AG546" s="134">
        <f>(H546*'User Input'!$H$16)+(I546*'User Input'!$H$17)+(N546*'User Input'!$H$15)+(O546*'User Input'!$H$2)+(P546*'User Input'!$H$3)+(Q546*'User Input'!$H$4)+(K546*'User Input'!$H$5)+(L546*'User Input'!$H$6)+(J546*'User Input'!$H$7)+(T546*'User Input'!$H$8)+(S546*'User Input'!$H$9)+(M546*'User Input'!$H$10)+(X546*'User Input'!$H$11)+(V546*'User Input'!$H$13)+(U546*'User Input'!$H$12)+(R546*'User Input'!$H$14)</f>
        <v>83.65</v>
      </c>
      <c r="AH546">
        <f t="shared" si="57"/>
        <v>1.3070312500000001</v>
      </c>
      <c r="AI546" s="209">
        <f t="shared" ca="1" si="56"/>
        <v>389</v>
      </c>
      <c r="AJ546" s="209">
        <f t="shared" ca="1" si="51"/>
        <v>361</v>
      </c>
      <c r="AK546" s="209">
        <f t="shared" ca="1" si="52"/>
        <v>518</v>
      </c>
      <c r="AL546" s="209">
        <f t="shared" ca="1" si="53"/>
        <v>482</v>
      </c>
    </row>
    <row r="547" spans="2:38" x14ac:dyDescent="0.2">
      <c r="B547" t="s">
        <v>3448</v>
      </c>
      <c r="C547" t="s">
        <v>718</v>
      </c>
      <c r="D547" t="s">
        <v>89</v>
      </c>
      <c r="E547" t="s">
        <v>116</v>
      </c>
      <c r="F547" t="s">
        <v>1032</v>
      </c>
      <c r="G547">
        <v>64</v>
      </c>
      <c r="H547">
        <v>183</v>
      </c>
      <c r="I547">
        <v>165</v>
      </c>
      <c r="J547">
        <v>18.8</v>
      </c>
      <c r="K547">
        <v>6.3</v>
      </c>
      <c r="L547">
        <v>21.3</v>
      </c>
      <c r="M547">
        <v>1</v>
      </c>
      <c r="N547">
        <v>39.700000000000003</v>
      </c>
      <c r="O547">
        <v>25.2</v>
      </c>
      <c r="P547">
        <v>7.9</v>
      </c>
      <c r="Q547">
        <v>0.4</v>
      </c>
      <c r="R547">
        <v>67.2</v>
      </c>
      <c r="S547">
        <v>46.5</v>
      </c>
      <c r="T547">
        <v>14.1</v>
      </c>
      <c r="U547">
        <v>1.2</v>
      </c>
      <c r="V547">
        <v>1.4</v>
      </c>
      <c r="W547">
        <v>1</v>
      </c>
      <c r="X547">
        <v>0.4</v>
      </c>
      <c r="Y547">
        <v>0.24</v>
      </c>
      <c r="Z547">
        <v>0.30299999999999999</v>
      </c>
      <c r="AA547">
        <v>0.40699999999999997</v>
      </c>
      <c r="AB547">
        <v>0.70899999999999996</v>
      </c>
      <c r="AE547" s="134">
        <f t="shared" si="54"/>
        <v>0.40699999999999997</v>
      </c>
      <c r="AF547" s="209">
        <f t="shared" ca="1" si="55"/>
        <v>248</v>
      </c>
      <c r="AG547" s="134">
        <f>(H547*'User Input'!$H$16)+(I547*'User Input'!$H$17)+(N547*'User Input'!$H$15)+(O547*'User Input'!$H$2)+(P547*'User Input'!$H$3)+(Q547*'User Input'!$H$4)+(K547*'User Input'!$H$5)+(L547*'User Input'!$H$6)+(J547*'User Input'!$H$7)+(T547*'User Input'!$H$8)+(S547*'User Input'!$H$9)+(M547*'User Input'!$H$10)+(X547*'User Input'!$H$11)+(V547*'User Input'!$H$13)+(U547*'User Input'!$H$12)+(R547*'User Input'!$H$14)</f>
        <v>99.949999999999989</v>
      </c>
      <c r="AH547">
        <f t="shared" si="57"/>
        <v>1.5617187499999998</v>
      </c>
      <c r="AI547" s="209">
        <f t="shared" ca="1" si="56"/>
        <v>365</v>
      </c>
      <c r="AJ547" s="209">
        <f t="shared" ca="1" si="51"/>
        <v>380</v>
      </c>
      <c r="AK547" s="209">
        <f t="shared" ca="1" si="52"/>
        <v>227</v>
      </c>
      <c r="AL547" s="209">
        <f t="shared" ca="1" si="53"/>
        <v>281</v>
      </c>
    </row>
    <row r="548" spans="2:38" x14ac:dyDescent="0.2">
      <c r="B548" t="s">
        <v>2585</v>
      </c>
      <c r="C548" t="s">
        <v>716</v>
      </c>
      <c r="D548" t="s">
        <v>683</v>
      </c>
      <c r="E548" t="s">
        <v>427</v>
      </c>
      <c r="F548" t="s">
        <v>1037</v>
      </c>
      <c r="G548">
        <v>63</v>
      </c>
      <c r="H548">
        <v>183</v>
      </c>
      <c r="I548">
        <v>157</v>
      </c>
      <c r="J548">
        <v>19.7</v>
      </c>
      <c r="K548">
        <v>4.2</v>
      </c>
      <c r="L548">
        <v>19</v>
      </c>
      <c r="M548">
        <v>0.9</v>
      </c>
      <c r="N548">
        <v>35.9</v>
      </c>
      <c r="O548">
        <v>23.1</v>
      </c>
      <c r="P548">
        <v>7.6</v>
      </c>
      <c r="Q548">
        <v>1</v>
      </c>
      <c r="R548">
        <v>58.2</v>
      </c>
      <c r="S548">
        <v>44.5</v>
      </c>
      <c r="T548">
        <v>22.5</v>
      </c>
      <c r="U548">
        <v>1.6</v>
      </c>
      <c r="V548">
        <v>1.4</v>
      </c>
      <c r="W548">
        <v>1</v>
      </c>
      <c r="X548">
        <v>0.4</v>
      </c>
      <c r="Y548">
        <v>0.22900000000000001</v>
      </c>
      <c r="Z548">
        <v>0.32900000000000001</v>
      </c>
      <c r="AA548">
        <v>0.371</v>
      </c>
      <c r="AB548">
        <v>0.7</v>
      </c>
      <c r="AE548" s="134">
        <f t="shared" si="54"/>
        <v>0.371</v>
      </c>
      <c r="AF548" s="209">
        <f t="shared" ca="1" si="55"/>
        <v>435</v>
      </c>
      <c r="AG548" s="134">
        <f>(H548*'User Input'!$H$16)+(I548*'User Input'!$H$17)+(N548*'User Input'!$H$15)+(O548*'User Input'!$H$2)+(P548*'User Input'!$H$3)+(Q548*'User Input'!$H$4)+(K548*'User Input'!$H$5)+(L548*'User Input'!$H$6)+(J548*'User Input'!$H$7)+(T548*'User Input'!$H$8)+(S548*'User Input'!$H$9)+(M548*'User Input'!$H$10)+(X548*'User Input'!$H$11)+(V548*'User Input'!$H$13)+(U548*'User Input'!$H$12)+(R548*'User Input'!$H$14)</f>
        <v>98.449999999999989</v>
      </c>
      <c r="AH548">
        <f t="shared" si="57"/>
        <v>1.5626984126984125</v>
      </c>
      <c r="AI548" s="209">
        <f t="shared" ca="1" si="56"/>
        <v>368</v>
      </c>
      <c r="AJ548" s="209">
        <f t="shared" ca="1" si="51"/>
        <v>126</v>
      </c>
      <c r="AK548" s="209">
        <f t="shared" ca="1" si="52"/>
        <v>412</v>
      </c>
      <c r="AL548" s="209">
        <f t="shared" ca="1" si="53"/>
        <v>309</v>
      </c>
    </row>
    <row r="549" spans="2:38" x14ac:dyDescent="0.2">
      <c r="B549" t="s">
        <v>2600</v>
      </c>
      <c r="C549" t="s">
        <v>134</v>
      </c>
      <c r="D549" t="s">
        <v>683</v>
      </c>
      <c r="E549" t="s">
        <v>114</v>
      </c>
      <c r="F549" t="s">
        <v>1026</v>
      </c>
      <c r="G549">
        <v>64</v>
      </c>
      <c r="H549">
        <v>180</v>
      </c>
      <c r="I549">
        <v>161</v>
      </c>
      <c r="J549">
        <v>20.6</v>
      </c>
      <c r="K549">
        <v>2.5</v>
      </c>
      <c r="L549">
        <v>18</v>
      </c>
      <c r="M549">
        <v>5.5</v>
      </c>
      <c r="N549">
        <v>43.1</v>
      </c>
      <c r="O549">
        <v>32.200000000000003</v>
      </c>
      <c r="P549">
        <v>7.2</v>
      </c>
      <c r="Q549">
        <v>1.3</v>
      </c>
      <c r="R549">
        <v>60.4</v>
      </c>
      <c r="S549">
        <v>24.1</v>
      </c>
      <c r="T549">
        <v>15</v>
      </c>
      <c r="U549">
        <v>1.5</v>
      </c>
      <c r="V549">
        <v>1.4</v>
      </c>
      <c r="W549">
        <v>1.4</v>
      </c>
      <c r="X549">
        <v>2.1</v>
      </c>
      <c r="Y549">
        <v>0.26800000000000002</v>
      </c>
      <c r="Z549">
        <v>0.33300000000000002</v>
      </c>
      <c r="AA549">
        <v>0.375</v>
      </c>
      <c r="AB549">
        <v>0.70799999999999996</v>
      </c>
      <c r="AE549" s="134">
        <f t="shared" si="54"/>
        <v>0.375</v>
      </c>
      <c r="AF549" s="209">
        <f t="shared" ca="1" si="55"/>
        <v>415</v>
      </c>
      <c r="AG549" s="134">
        <f>(H549*'User Input'!$H$16)+(I549*'User Input'!$H$17)+(N549*'User Input'!$H$15)+(O549*'User Input'!$H$2)+(P549*'User Input'!$H$3)+(Q549*'User Input'!$H$4)+(K549*'User Input'!$H$5)+(L549*'User Input'!$H$6)+(J549*'User Input'!$H$7)+(T549*'User Input'!$H$8)+(S549*'User Input'!$H$9)+(M549*'User Input'!$H$10)+(X549*'User Input'!$H$11)+(V549*'User Input'!$H$13)+(U549*'User Input'!$H$12)+(R549*'User Input'!$H$14)</f>
        <v>110.95</v>
      </c>
      <c r="AH549">
        <f t="shared" si="57"/>
        <v>1.73359375</v>
      </c>
      <c r="AI549" s="209">
        <f t="shared" ca="1" si="56"/>
        <v>355</v>
      </c>
      <c r="AJ549" s="209">
        <f t="shared" ca="1" si="51"/>
        <v>98</v>
      </c>
      <c r="AK549" s="209">
        <f t="shared" ca="1" si="52"/>
        <v>392</v>
      </c>
      <c r="AL549" s="209">
        <f t="shared" ca="1" si="53"/>
        <v>288</v>
      </c>
    </row>
    <row r="550" spans="2:38" x14ac:dyDescent="0.2">
      <c r="B550" t="s">
        <v>2569</v>
      </c>
      <c r="C550" t="s">
        <v>117</v>
      </c>
      <c r="D550" t="s">
        <v>89</v>
      </c>
      <c r="E550" t="s">
        <v>97</v>
      </c>
      <c r="F550" t="s">
        <v>97</v>
      </c>
      <c r="G550">
        <v>65</v>
      </c>
      <c r="H550">
        <v>180</v>
      </c>
      <c r="I550">
        <v>163</v>
      </c>
      <c r="J550">
        <v>17.600000000000001</v>
      </c>
      <c r="K550">
        <v>3.2</v>
      </c>
      <c r="L550">
        <v>17.100000000000001</v>
      </c>
      <c r="M550">
        <v>0.8</v>
      </c>
      <c r="N550">
        <v>38.700000000000003</v>
      </c>
      <c r="O550">
        <v>26.6</v>
      </c>
      <c r="P550">
        <v>8.5</v>
      </c>
      <c r="Q550">
        <v>0.4</v>
      </c>
      <c r="R550">
        <v>57.6</v>
      </c>
      <c r="S550">
        <v>38</v>
      </c>
      <c r="T550">
        <v>12.6</v>
      </c>
      <c r="U550">
        <v>1.6</v>
      </c>
      <c r="V550">
        <v>1.4</v>
      </c>
      <c r="W550">
        <v>1.3</v>
      </c>
      <c r="X550">
        <v>0.3</v>
      </c>
      <c r="Y550">
        <v>0.23799999999999999</v>
      </c>
      <c r="Z550">
        <v>0.29799999999999999</v>
      </c>
      <c r="AA550">
        <v>0.35399999999999998</v>
      </c>
      <c r="AB550">
        <v>0.65200000000000002</v>
      </c>
      <c r="AE550" s="134">
        <f t="shared" si="54"/>
        <v>0.35399999999999998</v>
      </c>
      <c r="AF550" s="209">
        <f t="shared" ca="1" si="55"/>
        <v>514</v>
      </c>
      <c r="AG550" s="134">
        <f>(H550*'User Input'!$H$16)+(I550*'User Input'!$H$17)+(N550*'User Input'!$H$15)+(O550*'User Input'!$H$2)+(P550*'User Input'!$H$3)+(Q550*'User Input'!$H$4)+(K550*'User Input'!$H$5)+(L550*'User Input'!$H$6)+(J550*'User Input'!$H$7)+(T550*'User Input'!$H$8)+(S550*'User Input'!$H$9)+(M550*'User Input'!$H$10)+(X550*'User Input'!$H$11)+(V550*'User Input'!$H$13)+(U550*'User Input'!$H$12)+(R550*'User Input'!$H$14)</f>
        <v>87.2</v>
      </c>
      <c r="AH550">
        <f t="shared" si="57"/>
        <v>1.3415384615384616</v>
      </c>
      <c r="AI550" s="209">
        <f t="shared" ca="1" si="56"/>
        <v>384</v>
      </c>
      <c r="AJ550" s="209">
        <f t="shared" ca="1" si="51"/>
        <v>419</v>
      </c>
      <c r="AK550" s="209">
        <f t="shared" ca="1" si="52"/>
        <v>491</v>
      </c>
      <c r="AL550" s="209">
        <f t="shared" ca="1" si="53"/>
        <v>489</v>
      </c>
    </row>
    <row r="551" spans="2:38" x14ac:dyDescent="0.2">
      <c r="B551" t="s">
        <v>495</v>
      </c>
      <c r="C551" t="s">
        <v>139</v>
      </c>
      <c r="D551" t="s">
        <v>89</v>
      </c>
      <c r="E551" t="s">
        <v>114</v>
      </c>
      <c r="F551" t="s">
        <v>114</v>
      </c>
      <c r="G551">
        <v>62</v>
      </c>
      <c r="H551">
        <v>179</v>
      </c>
      <c r="I551">
        <v>157</v>
      </c>
      <c r="J551">
        <v>19.899999999999999</v>
      </c>
      <c r="K551">
        <v>5.6</v>
      </c>
      <c r="L551">
        <v>20.2</v>
      </c>
      <c r="M551">
        <v>2.5</v>
      </c>
      <c r="N551">
        <v>35.1</v>
      </c>
      <c r="O551">
        <v>20.9</v>
      </c>
      <c r="P551">
        <v>7.8</v>
      </c>
      <c r="Q551">
        <v>0.8</v>
      </c>
      <c r="R551">
        <v>61.2</v>
      </c>
      <c r="S551">
        <v>51.3</v>
      </c>
      <c r="T551">
        <v>17.8</v>
      </c>
      <c r="U551">
        <v>2.6</v>
      </c>
      <c r="V551">
        <v>1.4</v>
      </c>
      <c r="W551">
        <v>0.8</v>
      </c>
      <c r="X551">
        <v>1.1000000000000001</v>
      </c>
      <c r="Y551">
        <v>0.224</v>
      </c>
      <c r="Z551">
        <v>0.31</v>
      </c>
      <c r="AA551">
        <v>0.39</v>
      </c>
      <c r="AB551">
        <v>0.7</v>
      </c>
      <c r="AE551" s="134">
        <f t="shared" si="54"/>
        <v>0.39</v>
      </c>
      <c r="AF551" s="209">
        <f t="shared" ca="1" si="55"/>
        <v>329</v>
      </c>
      <c r="AG551" s="134">
        <f>(H551*'User Input'!$H$16)+(I551*'User Input'!$H$17)+(N551*'User Input'!$H$15)+(O551*'User Input'!$H$2)+(P551*'User Input'!$H$3)+(Q551*'User Input'!$H$4)+(K551*'User Input'!$H$5)+(L551*'User Input'!$H$6)+(J551*'User Input'!$H$7)+(T551*'User Input'!$H$8)+(S551*'User Input'!$H$9)+(M551*'User Input'!$H$10)+(X551*'User Input'!$H$11)+(V551*'User Input'!$H$13)+(U551*'User Input'!$H$12)+(R551*'User Input'!$H$14)</f>
        <v>97.450000000000017</v>
      </c>
      <c r="AH551">
        <f t="shared" si="57"/>
        <v>1.5717741935483873</v>
      </c>
      <c r="AI551" s="209">
        <f t="shared" ca="1" si="56"/>
        <v>371</v>
      </c>
      <c r="AJ551" s="209">
        <f t="shared" ca="1" si="51"/>
        <v>317</v>
      </c>
      <c r="AK551" s="209">
        <f t="shared" ca="1" si="52"/>
        <v>307</v>
      </c>
      <c r="AL551" s="209">
        <f t="shared" ca="1" si="53"/>
        <v>309</v>
      </c>
    </row>
    <row r="552" spans="2:38" x14ac:dyDescent="0.2">
      <c r="B552" t="s">
        <v>924</v>
      </c>
      <c r="C552" t="s">
        <v>139</v>
      </c>
      <c r="D552" t="s">
        <v>106</v>
      </c>
      <c r="E552" t="s">
        <v>114</v>
      </c>
      <c r="F552" t="s">
        <v>114</v>
      </c>
      <c r="G552">
        <v>64</v>
      </c>
      <c r="H552">
        <v>179</v>
      </c>
      <c r="I552">
        <v>162</v>
      </c>
      <c r="J552">
        <v>19.5</v>
      </c>
      <c r="K552">
        <v>3.2</v>
      </c>
      <c r="L552">
        <v>17.600000000000001</v>
      </c>
      <c r="M552">
        <v>10.1</v>
      </c>
      <c r="N552">
        <v>39.6</v>
      </c>
      <c r="O552">
        <v>27.7</v>
      </c>
      <c r="P552">
        <v>6.5</v>
      </c>
      <c r="Q552">
        <v>2.2000000000000002</v>
      </c>
      <c r="R552">
        <v>60</v>
      </c>
      <c r="S552">
        <v>44.3</v>
      </c>
      <c r="T552">
        <v>13.3</v>
      </c>
      <c r="U552">
        <v>1.6</v>
      </c>
      <c r="V552">
        <v>1.3</v>
      </c>
      <c r="W552">
        <v>1.2</v>
      </c>
      <c r="X552">
        <v>3.7</v>
      </c>
      <c r="Y552">
        <v>0.245</v>
      </c>
      <c r="Z552">
        <v>0.307</v>
      </c>
      <c r="AA552">
        <v>0.371</v>
      </c>
      <c r="AB552">
        <v>0.67800000000000005</v>
      </c>
      <c r="AE552" s="134">
        <f t="shared" si="54"/>
        <v>0.371</v>
      </c>
      <c r="AF552" s="209">
        <f t="shared" ca="1" si="55"/>
        <v>435</v>
      </c>
      <c r="AG552" s="134">
        <f>(H552*'User Input'!$H$16)+(I552*'User Input'!$H$17)+(N552*'User Input'!$H$15)+(O552*'User Input'!$H$2)+(P552*'User Input'!$H$3)+(Q552*'User Input'!$H$4)+(K552*'User Input'!$H$5)+(L552*'User Input'!$H$6)+(J552*'User Input'!$H$7)+(T552*'User Input'!$H$8)+(S552*'User Input'!$H$9)+(M552*'User Input'!$H$10)+(X552*'User Input'!$H$11)+(V552*'User Input'!$H$13)+(U552*'User Input'!$H$12)+(R552*'User Input'!$H$14)</f>
        <v>104.85000000000002</v>
      </c>
      <c r="AH552">
        <f t="shared" si="57"/>
        <v>1.6382812500000004</v>
      </c>
      <c r="AI552" s="209">
        <f t="shared" ca="1" si="56"/>
        <v>361</v>
      </c>
      <c r="AJ552" s="209">
        <f t="shared" ca="1" si="51"/>
        <v>334</v>
      </c>
      <c r="AK552" s="209">
        <f t="shared" ca="1" si="52"/>
        <v>412</v>
      </c>
      <c r="AL552" s="209">
        <f t="shared" ca="1" si="53"/>
        <v>399</v>
      </c>
    </row>
    <row r="553" spans="2:38" x14ac:dyDescent="0.2">
      <c r="B553" t="s">
        <v>2617</v>
      </c>
      <c r="C553" t="s">
        <v>339</v>
      </c>
      <c r="D553" t="s">
        <v>683</v>
      </c>
      <c r="E553" t="s">
        <v>6</v>
      </c>
      <c r="F553" t="s">
        <v>114</v>
      </c>
      <c r="G553">
        <v>62</v>
      </c>
      <c r="H553">
        <v>178</v>
      </c>
      <c r="I553">
        <v>164</v>
      </c>
      <c r="J553">
        <v>17.399999999999999</v>
      </c>
      <c r="K553">
        <v>4</v>
      </c>
      <c r="L553">
        <v>18.600000000000001</v>
      </c>
      <c r="M553">
        <v>3.3</v>
      </c>
      <c r="N553">
        <v>40.700000000000003</v>
      </c>
      <c r="O553">
        <v>27.4</v>
      </c>
      <c r="P553">
        <v>8.1</v>
      </c>
      <c r="Q553">
        <v>1.3</v>
      </c>
      <c r="R553">
        <v>63.4</v>
      </c>
      <c r="S553">
        <v>45.2</v>
      </c>
      <c r="T553">
        <v>10.4</v>
      </c>
      <c r="U553">
        <v>1.1000000000000001</v>
      </c>
      <c r="V553">
        <v>1.3</v>
      </c>
      <c r="W553">
        <v>1.1000000000000001</v>
      </c>
      <c r="X553">
        <v>1.3</v>
      </c>
      <c r="Y553">
        <v>0.249</v>
      </c>
      <c r="Z553">
        <v>0.29499999999999998</v>
      </c>
      <c r="AA553">
        <v>0.38700000000000001</v>
      </c>
      <c r="AB553">
        <v>0.68200000000000005</v>
      </c>
      <c r="AE553" s="134">
        <f t="shared" si="54"/>
        <v>0.38700000000000001</v>
      </c>
      <c r="AF553" s="209">
        <f t="shared" ca="1" si="55"/>
        <v>349</v>
      </c>
      <c r="AG553" s="134">
        <f>(H553*'User Input'!$H$16)+(I553*'User Input'!$H$17)+(N553*'User Input'!$H$15)+(O553*'User Input'!$H$2)+(P553*'User Input'!$H$3)+(Q553*'User Input'!$H$4)+(K553*'User Input'!$H$5)+(L553*'User Input'!$H$6)+(J553*'User Input'!$H$7)+(T553*'User Input'!$H$8)+(S553*'User Input'!$H$9)+(M553*'User Input'!$H$10)+(X553*'User Input'!$H$11)+(V553*'User Input'!$H$13)+(U553*'User Input'!$H$12)+(R553*'User Input'!$H$14)</f>
        <v>92.600000000000009</v>
      </c>
      <c r="AH553">
        <f t="shared" si="57"/>
        <v>1.4935483870967743</v>
      </c>
      <c r="AI553" s="209">
        <f t="shared" ca="1" si="56"/>
        <v>377</v>
      </c>
      <c r="AJ553" s="209">
        <f t="shared" ca="1" si="51"/>
        <v>448</v>
      </c>
      <c r="AK553" s="209">
        <f t="shared" ca="1" si="52"/>
        <v>327</v>
      </c>
      <c r="AL553" s="209">
        <f t="shared" ca="1" si="53"/>
        <v>377</v>
      </c>
    </row>
    <row r="554" spans="2:38" x14ac:dyDescent="0.2">
      <c r="B554" t="s">
        <v>3499</v>
      </c>
      <c r="C554" t="s">
        <v>122</v>
      </c>
      <c r="D554" t="s">
        <v>89</v>
      </c>
      <c r="E554" t="s">
        <v>116</v>
      </c>
      <c r="F554" t="s">
        <v>116</v>
      </c>
      <c r="G554">
        <v>64</v>
      </c>
      <c r="H554">
        <v>178</v>
      </c>
      <c r="I554">
        <v>163</v>
      </c>
      <c r="J554">
        <v>17.3</v>
      </c>
      <c r="K554">
        <v>3.1</v>
      </c>
      <c r="L554">
        <v>18.100000000000001</v>
      </c>
      <c r="M554">
        <v>1.1000000000000001</v>
      </c>
      <c r="N554">
        <v>40.700000000000003</v>
      </c>
      <c r="O554">
        <v>27.3</v>
      </c>
      <c r="P554">
        <v>9.6999999999999993</v>
      </c>
      <c r="Q554">
        <v>0.6</v>
      </c>
      <c r="R554">
        <v>60.9</v>
      </c>
      <c r="S554">
        <v>34.5</v>
      </c>
      <c r="T554">
        <v>10.1</v>
      </c>
      <c r="U554">
        <v>2</v>
      </c>
      <c r="V554">
        <v>1.3</v>
      </c>
      <c r="W554">
        <v>1.2</v>
      </c>
      <c r="X554">
        <v>0.5</v>
      </c>
      <c r="Y554">
        <v>0.25</v>
      </c>
      <c r="Z554">
        <v>0.29899999999999999</v>
      </c>
      <c r="AA554">
        <v>0.373</v>
      </c>
      <c r="AB554">
        <v>0.67200000000000004</v>
      </c>
      <c r="AE554" s="134">
        <f t="shared" si="54"/>
        <v>0.373</v>
      </c>
      <c r="AF554" s="209">
        <f t="shared" ca="1" si="55"/>
        <v>422</v>
      </c>
      <c r="AG554" s="134">
        <f>(H554*'User Input'!$H$16)+(I554*'User Input'!$H$17)+(N554*'User Input'!$H$15)+(O554*'User Input'!$H$2)+(P554*'User Input'!$H$3)+(Q554*'User Input'!$H$4)+(K554*'User Input'!$H$5)+(L554*'User Input'!$H$6)+(J554*'User Input'!$H$7)+(T554*'User Input'!$H$8)+(S554*'User Input'!$H$9)+(M554*'User Input'!$H$10)+(X554*'User Input'!$H$11)+(V554*'User Input'!$H$13)+(U554*'User Input'!$H$12)+(R554*'User Input'!$H$14)</f>
        <v>90.85</v>
      </c>
      <c r="AH554">
        <f t="shared" si="57"/>
        <v>1.4195312499999999</v>
      </c>
      <c r="AI554" s="209">
        <f t="shared" ca="1" si="56"/>
        <v>379</v>
      </c>
      <c r="AJ554" s="209">
        <f t="shared" ca="1" si="51"/>
        <v>411</v>
      </c>
      <c r="AK554" s="209">
        <f t="shared" ca="1" si="52"/>
        <v>399</v>
      </c>
      <c r="AL554" s="209">
        <f t="shared" ca="1" si="53"/>
        <v>428</v>
      </c>
    </row>
    <row r="555" spans="2:38" x14ac:dyDescent="0.2">
      <c r="B555" t="s">
        <v>791</v>
      </c>
      <c r="C555" t="s">
        <v>138</v>
      </c>
      <c r="D555" t="s">
        <v>683</v>
      </c>
      <c r="E555" t="s">
        <v>114</v>
      </c>
      <c r="F555" t="s">
        <v>114</v>
      </c>
      <c r="G555">
        <v>61</v>
      </c>
      <c r="H555">
        <v>177</v>
      </c>
      <c r="I555">
        <v>165</v>
      </c>
      <c r="J555">
        <v>12.9</v>
      </c>
      <c r="K555">
        <v>1.2</v>
      </c>
      <c r="L555">
        <v>13.4</v>
      </c>
      <c r="M555">
        <v>4.9000000000000004</v>
      </c>
      <c r="N555">
        <v>39.799999999999997</v>
      </c>
      <c r="O555">
        <v>31</v>
      </c>
      <c r="P555">
        <v>6.3</v>
      </c>
      <c r="Q555">
        <v>1.3</v>
      </c>
      <c r="R555">
        <v>52.3</v>
      </c>
      <c r="S555">
        <v>37.700000000000003</v>
      </c>
      <c r="T555">
        <v>7.5</v>
      </c>
      <c r="U555">
        <v>1.1000000000000001</v>
      </c>
      <c r="V555">
        <v>1.4</v>
      </c>
      <c r="W555">
        <v>1.3</v>
      </c>
      <c r="X555">
        <v>2.2999999999999998</v>
      </c>
      <c r="Y555">
        <v>0.24</v>
      </c>
      <c r="Z555">
        <v>0.27500000000000002</v>
      </c>
      <c r="AA555">
        <v>0.316</v>
      </c>
      <c r="AB555">
        <v>0.59099999999999997</v>
      </c>
      <c r="AE555" s="134">
        <f t="shared" si="54"/>
        <v>0.316</v>
      </c>
      <c r="AF555" s="209">
        <f t="shared" ca="1" si="55"/>
        <v>600</v>
      </c>
      <c r="AG555" s="134">
        <f>(H555*'User Input'!$H$16)+(I555*'User Input'!$H$17)+(N555*'User Input'!$H$15)+(O555*'User Input'!$H$2)+(P555*'User Input'!$H$3)+(Q555*'User Input'!$H$4)+(K555*'User Input'!$H$5)+(L555*'User Input'!$H$6)+(J555*'User Input'!$H$7)+(T555*'User Input'!$H$8)+(S555*'User Input'!$H$9)+(M555*'User Input'!$H$10)+(X555*'User Input'!$H$11)+(V555*'User Input'!$H$13)+(U555*'User Input'!$H$12)+(R555*'User Input'!$H$14)</f>
        <v>74.75</v>
      </c>
      <c r="AH555">
        <f t="shared" si="57"/>
        <v>1.2254098360655739</v>
      </c>
      <c r="AI555" s="209">
        <f t="shared" ca="1" si="56"/>
        <v>400</v>
      </c>
      <c r="AJ555" s="209">
        <f t="shared" ca="1" si="51"/>
        <v>561</v>
      </c>
      <c r="AK555" s="209">
        <f t="shared" ca="1" si="52"/>
        <v>577</v>
      </c>
      <c r="AL555" s="209">
        <f t="shared" ca="1" si="53"/>
        <v>579</v>
      </c>
    </row>
    <row r="556" spans="2:38" x14ac:dyDescent="0.2">
      <c r="B556" t="s">
        <v>307</v>
      </c>
      <c r="C556" t="s">
        <v>122</v>
      </c>
      <c r="D556" t="s">
        <v>89</v>
      </c>
      <c r="E556" t="s">
        <v>110</v>
      </c>
      <c r="F556" t="s">
        <v>110</v>
      </c>
      <c r="G556">
        <v>60</v>
      </c>
      <c r="H556">
        <v>174</v>
      </c>
      <c r="I556">
        <v>160</v>
      </c>
      <c r="J556">
        <v>17</v>
      </c>
      <c r="K556">
        <v>2.1</v>
      </c>
      <c r="L556">
        <v>16.899999999999999</v>
      </c>
      <c r="M556">
        <v>4.2</v>
      </c>
      <c r="N556">
        <v>41.9</v>
      </c>
      <c r="O556">
        <v>29.1</v>
      </c>
      <c r="P556">
        <v>10.199999999999999</v>
      </c>
      <c r="Q556">
        <v>0.5</v>
      </c>
      <c r="R556">
        <v>59.3</v>
      </c>
      <c r="S556">
        <v>22.2</v>
      </c>
      <c r="T556">
        <v>9</v>
      </c>
      <c r="U556">
        <v>2</v>
      </c>
      <c r="V556">
        <v>1.4</v>
      </c>
      <c r="W556">
        <v>1.3</v>
      </c>
      <c r="X556">
        <v>1.8</v>
      </c>
      <c r="Y556">
        <v>0.26200000000000001</v>
      </c>
      <c r="Z556">
        <v>0.307</v>
      </c>
      <c r="AA556">
        <v>0.371</v>
      </c>
      <c r="AB556">
        <v>0.67700000000000005</v>
      </c>
      <c r="AE556" s="134">
        <f t="shared" si="54"/>
        <v>0.371</v>
      </c>
      <c r="AF556" s="209">
        <f t="shared" ca="1" si="55"/>
        <v>435</v>
      </c>
      <c r="AG556" s="134">
        <f>(H556*'User Input'!$H$16)+(I556*'User Input'!$H$17)+(N556*'User Input'!$H$15)+(O556*'User Input'!$H$2)+(P556*'User Input'!$H$3)+(Q556*'User Input'!$H$4)+(K556*'User Input'!$H$5)+(L556*'User Input'!$H$6)+(J556*'User Input'!$H$7)+(T556*'User Input'!$H$8)+(S556*'User Input'!$H$9)+(M556*'User Input'!$H$10)+(X556*'User Input'!$H$11)+(V556*'User Input'!$H$13)+(U556*'User Input'!$H$12)+(R556*'User Input'!$H$14)</f>
        <v>97.800000000000011</v>
      </c>
      <c r="AH556">
        <f t="shared" si="57"/>
        <v>1.6300000000000001</v>
      </c>
      <c r="AI556" s="209">
        <f t="shared" ca="1" si="56"/>
        <v>370</v>
      </c>
      <c r="AJ556" s="209">
        <f t="shared" ca="1" si="51"/>
        <v>334</v>
      </c>
      <c r="AK556" s="209">
        <f t="shared" ca="1" si="52"/>
        <v>412</v>
      </c>
      <c r="AL556" s="209">
        <f t="shared" ca="1" si="53"/>
        <v>405</v>
      </c>
    </row>
    <row r="557" spans="2:38" x14ac:dyDescent="0.2">
      <c r="B557" t="s">
        <v>209</v>
      </c>
      <c r="C557" t="s">
        <v>718</v>
      </c>
      <c r="D557" t="s">
        <v>89</v>
      </c>
      <c r="E557" t="s">
        <v>114</v>
      </c>
      <c r="F557" t="s">
        <v>114</v>
      </c>
      <c r="G557">
        <v>43</v>
      </c>
      <c r="H557">
        <v>174</v>
      </c>
      <c r="I557">
        <v>157</v>
      </c>
      <c r="J557">
        <v>21.2</v>
      </c>
      <c r="K557">
        <v>8.1999999999999993</v>
      </c>
      <c r="L557">
        <v>24.3</v>
      </c>
      <c r="M557">
        <v>1.2</v>
      </c>
      <c r="N557">
        <v>39.700000000000003</v>
      </c>
      <c r="O557">
        <v>22.8</v>
      </c>
      <c r="P557">
        <v>8.1999999999999993</v>
      </c>
      <c r="Q557">
        <v>0.5</v>
      </c>
      <c r="R557">
        <v>73.5</v>
      </c>
      <c r="S557">
        <v>41.8</v>
      </c>
      <c r="T557">
        <v>13.8</v>
      </c>
      <c r="U557">
        <v>1.8</v>
      </c>
      <c r="V557">
        <v>1.3</v>
      </c>
      <c r="W557">
        <v>0.4</v>
      </c>
      <c r="X557">
        <v>0.5</v>
      </c>
      <c r="Y557">
        <v>0.253</v>
      </c>
      <c r="Z557">
        <v>0.318</v>
      </c>
      <c r="AA557">
        <v>0.46899999999999997</v>
      </c>
      <c r="AB557">
        <v>0.78700000000000003</v>
      </c>
      <c r="AE557" s="134">
        <f t="shared" si="54"/>
        <v>0.46899999999999997</v>
      </c>
      <c r="AF557" s="209">
        <f t="shared" ca="1" si="55"/>
        <v>57</v>
      </c>
      <c r="AG557" s="134">
        <f>(H557*'User Input'!$H$16)+(I557*'User Input'!$H$17)+(N557*'User Input'!$H$15)+(O557*'User Input'!$H$2)+(P557*'User Input'!$H$3)+(Q557*'User Input'!$H$4)+(K557*'User Input'!$H$5)+(L557*'User Input'!$H$6)+(J557*'User Input'!$H$7)+(T557*'User Input'!$H$8)+(S557*'User Input'!$H$9)+(M557*'User Input'!$H$10)+(X557*'User Input'!$H$11)+(V557*'User Input'!$H$13)+(U557*'User Input'!$H$12)+(R557*'User Input'!$H$14)</f>
        <v>113.80000000000001</v>
      </c>
      <c r="AH557">
        <f t="shared" si="57"/>
        <v>2.6465116279069769</v>
      </c>
      <c r="AI557" s="209">
        <f t="shared" ca="1" si="56"/>
        <v>348</v>
      </c>
      <c r="AJ557" s="209">
        <f t="shared" ca="1" si="51"/>
        <v>234</v>
      </c>
      <c r="AK557" s="209">
        <f t="shared" ca="1" si="52"/>
        <v>45</v>
      </c>
      <c r="AL557" s="209">
        <f t="shared" ca="1" si="53"/>
        <v>67</v>
      </c>
    </row>
    <row r="558" spans="2:38" x14ac:dyDescent="0.2">
      <c r="B558" t="s">
        <v>2598</v>
      </c>
      <c r="C558" t="s">
        <v>131</v>
      </c>
      <c r="D558" t="s">
        <v>106</v>
      </c>
      <c r="E558" t="s">
        <v>6</v>
      </c>
      <c r="F558" t="s">
        <v>429</v>
      </c>
      <c r="G558">
        <v>60</v>
      </c>
      <c r="H558">
        <v>174</v>
      </c>
      <c r="I558">
        <v>148</v>
      </c>
      <c r="J558">
        <v>19.7</v>
      </c>
      <c r="K558">
        <v>4.3</v>
      </c>
      <c r="L558">
        <v>17.3</v>
      </c>
      <c r="M558">
        <v>2.1</v>
      </c>
      <c r="N558">
        <v>32.6</v>
      </c>
      <c r="O558">
        <v>20.9</v>
      </c>
      <c r="P558">
        <v>6.8</v>
      </c>
      <c r="Q558">
        <v>0.6</v>
      </c>
      <c r="R558">
        <v>53.4</v>
      </c>
      <c r="S558">
        <v>49</v>
      </c>
      <c r="T558">
        <v>21.4</v>
      </c>
      <c r="U558">
        <v>1.3</v>
      </c>
      <c r="V558">
        <v>1.3</v>
      </c>
      <c r="W558">
        <v>1.3</v>
      </c>
      <c r="X558">
        <v>1</v>
      </c>
      <c r="Y558">
        <v>0.219</v>
      </c>
      <c r="Z558">
        <v>0.32</v>
      </c>
      <c r="AA558">
        <v>0.36</v>
      </c>
      <c r="AB558">
        <v>0.68</v>
      </c>
      <c r="AE558" s="134">
        <f t="shared" si="54"/>
        <v>0.36</v>
      </c>
      <c r="AF558" s="209">
        <f t="shared" ca="1" si="55"/>
        <v>487</v>
      </c>
      <c r="AG558" s="134">
        <f>(H558*'User Input'!$H$16)+(I558*'User Input'!$H$17)+(N558*'User Input'!$H$15)+(O558*'User Input'!$H$2)+(P558*'User Input'!$H$3)+(Q558*'User Input'!$H$4)+(K558*'User Input'!$H$5)+(L558*'User Input'!$H$6)+(J558*'User Input'!$H$7)+(T558*'User Input'!$H$8)+(S558*'User Input'!$H$9)+(M558*'User Input'!$H$10)+(X558*'User Input'!$H$11)+(V558*'User Input'!$H$13)+(U558*'User Input'!$H$12)+(R558*'User Input'!$H$14)</f>
        <v>90.600000000000009</v>
      </c>
      <c r="AH558">
        <f t="shared" si="57"/>
        <v>1.5100000000000002</v>
      </c>
      <c r="AI558" s="209">
        <f t="shared" ca="1" si="56"/>
        <v>380</v>
      </c>
      <c r="AJ558" s="209">
        <f t="shared" ca="1" si="51"/>
        <v>209</v>
      </c>
      <c r="AK558" s="209">
        <f t="shared" ca="1" si="52"/>
        <v>464</v>
      </c>
      <c r="AL558" s="209">
        <f t="shared" ca="1" si="53"/>
        <v>387</v>
      </c>
    </row>
    <row r="559" spans="2:38" x14ac:dyDescent="0.2">
      <c r="B559" t="s">
        <v>2267</v>
      </c>
      <c r="C559" t="s">
        <v>113</v>
      </c>
      <c r="D559" t="s">
        <v>89</v>
      </c>
      <c r="E559" t="s">
        <v>97</v>
      </c>
      <c r="F559" t="s">
        <v>97</v>
      </c>
      <c r="G559">
        <v>62</v>
      </c>
      <c r="H559">
        <v>174</v>
      </c>
      <c r="I559">
        <v>159</v>
      </c>
      <c r="J559">
        <v>16.899999999999999</v>
      </c>
      <c r="K559">
        <v>4.0999999999999996</v>
      </c>
      <c r="L559">
        <v>18.8</v>
      </c>
      <c r="M559">
        <v>0.9</v>
      </c>
      <c r="N559">
        <v>39.700000000000003</v>
      </c>
      <c r="O559">
        <v>26.9</v>
      </c>
      <c r="P559">
        <v>8</v>
      </c>
      <c r="Q559">
        <v>0.7</v>
      </c>
      <c r="R559">
        <v>61.5</v>
      </c>
      <c r="S559">
        <v>35.5</v>
      </c>
      <c r="T559">
        <v>11.4</v>
      </c>
      <c r="U559">
        <v>2</v>
      </c>
      <c r="V559">
        <v>1.3</v>
      </c>
      <c r="W559">
        <v>1</v>
      </c>
      <c r="X559">
        <v>0.4</v>
      </c>
      <c r="Y559">
        <v>0.25</v>
      </c>
      <c r="Z559">
        <v>0.30599999999999999</v>
      </c>
      <c r="AA559">
        <v>0.38800000000000001</v>
      </c>
      <c r="AB559">
        <v>0.69299999999999995</v>
      </c>
      <c r="AE559" s="134">
        <f t="shared" si="54"/>
        <v>0.38800000000000001</v>
      </c>
      <c r="AF559" s="209">
        <f t="shared" ca="1" si="55"/>
        <v>344</v>
      </c>
      <c r="AG559" s="134">
        <f>(H559*'User Input'!$H$16)+(I559*'User Input'!$H$17)+(N559*'User Input'!$H$15)+(O559*'User Input'!$H$2)+(P559*'User Input'!$H$3)+(Q559*'User Input'!$H$4)+(K559*'User Input'!$H$5)+(L559*'User Input'!$H$6)+(J559*'User Input'!$H$7)+(T559*'User Input'!$H$8)+(S559*'User Input'!$H$9)+(M559*'User Input'!$H$10)+(X559*'User Input'!$H$11)+(V559*'User Input'!$H$13)+(U559*'User Input'!$H$12)+(R559*'User Input'!$H$14)</f>
        <v>92.149999999999991</v>
      </c>
      <c r="AH559">
        <f t="shared" si="57"/>
        <v>1.486290322580645</v>
      </c>
      <c r="AI559" s="209">
        <f t="shared" ca="1" si="56"/>
        <v>378</v>
      </c>
      <c r="AJ559" s="209">
        <f t="shared" ca="1" si="51"/>
        <v>351</v>
      </c>
      <c r="AK559" s="209">
        <f t="shared" ca="1" si="52"/>
        <v>322</v>
      </c>
      <c r="AL559" s="209">
        <f t="shared" ca="1" si="53"/>
        <v>334</v>
      </c>
    </row>
    <row r="560" spans="2:38" x14ac:dyDescent="0.2">
      <c r="B560" t="s">
        <v>3500</v>
      </c>
      <c r="C560" t="s">
        <v>113</v>
      </c>
      <c r="D560" t="s">
        <v>89</v>
      </c>
      <c r="E560" t="s">
        <v>97</v>
      </c>
      <c r="F560" t="s">
        <v>97</v>
      </c>
      <c r="G560">
        <v>62</v>
      </c>
      <c r="H560">
        <v>174</v>
      </c>
      <c r="I560">
        <v>159</v>
      </c>
      <c r="J560">
        <v>17.100000000000001</v>
      </c>
      <c r="K560">
        <v>5.3</v>
      </c>
      <c r="L560">
        <v>19.600000000000001</v>
      </c>
      <c r="M560">
        <v>1.1000000000000001</v>
      </c>
      <c r="N560">
        <v>37.1</v>
      </c>
      <c r="O560">
        <v>23.9</v>
      </c>
      <c r="P560">
        <v>7.4</v>
      </c>
      <c r="Q560">
        <v>0.4</v>
      </c>
      <c r="R560">
        <v>61.3</v>
      </c>
      <c r="S560">
        <v>39.5</v>
      </c>
      <c r="T560">
        <v>10</v>
      </c>
      <c r="U560">
        <v>2.9</v>
      </c>
      <c r="V560">
        <v>1.3</v>
      </c>
      <c r="W560">
        <v>1.1000000000000001</v>
      </c>
      <c r="X560">
        <v>0.4</v>
      </c>
      <c r="Y560">
        <v>0.23400000000000001</v>
      </c>
      <c r="Z560">
        <v>0.28799999999999998</v>
      </c>
      <c r="AA560">
        <v>0.38500000000000001</v>
      </c>
      <c r="AB560">
        <v>0.67400000000000004</v>
      </c>
      <c r="AE560" s="134">
        <f t="shared" si="54"/>
        <v>0.38500000000000001</v>
      </c>
      <c r="AF560" s="209">
        <f t="shared" ca="1" si="55"/>
        <v>361</v>
      </c>
      <c r="AG560" s="134">
        <f>(H560*'User Input'!$H$16)+(I560*'User Input'!$H$17)+(N560*'User Input'!$H$15)+(O560*'User Input'!$H$2)+(P560*'User Input'!$H$3)+(Q560*'User Input'!$H$4)+(K560*'User Input'!$H$5)+(L560*'User Input'!$H$6)+(J560*'User Input'!$H$7)+(T560*'User Input'!$H$8)+(S560*'User Input'!$H$9)+(M560*'User Input'!$H$10)+(X560*'User Input'!$H$11)+(V560*'User Input'!$H$13)+(U560*'User Input'!$H$12)+(R560*'User Input'!$H$14)</f>
        <v>89.850000000000009</v>
      </c>
      <c r="AH560">
        <f t="shared" si="57"/>
        <v>1.449193548387097</v>
      </c>
      <c r="AI560" s="209">
        <f t="shared" ca="1" si="56"/>
        <v>382</v>
      </c>
      <c r="AJ560" s="209">
        <f t="shared" ca="1" si="51"/>
        <v>500</v>
      </c>
      <c r="AK560" s="209">
        <f t="shared" ca="1" si="52"/>
        <v>339</v>
      </c>
      <c r="AL560" s="209">
        <f t="shared" ca="1" si="53"/>
        <v>416</v>
      </c>
    </row>
    <row r="561" spans="2:38" x14ac:dyDescent="0.2">
      <c r="B561" t="s">
        <v>2570</v>
      </c>
      <c r="C561" t="s">
        <v>138</v>
      </c>
      <c r="D561" t="s">
        <v>89</v>
      </c>
      <c r="E561" t="s">
        <v>6</v>
      </c>
      <c r="F561" t="s">
        <v>97</v>
      </c>
      <c r="G561">
        <v>64</v>
      </c>
      <c r="H561">
        <v>173</v>
      </c>
      <c r="I561">
        <v>154</v>
      </c>
      <c r="J561">
        <v>14.1</v>
      </c>
      <c r="K561">
        <v>3.6</v>
      </c>
      <c r="L561">
        <v>14.8</v>
      </c>
      <c r="M561">
        <v>0.8</v>
      </c>
      <c r="N561">
        <v>31.7</v>
      </c>
      <c r="O561">
        <v>20.9</v>
      </c>
      <c r="P561">
        <v>6.8</v>
      </c>
      <c r="Q561">
        <v>0.4</v>
      </c>
      <c r="R561">
        <v>50.1</v>
      </c>
      <c r="S561">
        <v>51.1</v>
      </c>
      <c r="T561">
        <v>14.1</v>
      </c>
      <c r="U561">
        <v>2</v>
      </c>
      <c r="V561">
        <v>1.3</v>
      </c>
      <c r="W561">
        <v>1.1000000000000001</v>
      </c>
      <c r="X561">
        <v>0.4</v>
      </c>
      <c r="Y561">
        <v>0.20499999999999999</v>
      </c>
      <c r="Z561">
        <v>0.27800000000000002</v>
      </c>
      <c r="AA561">
        <v>0.32400000000000001</v>
      </c>
      <c r="AB561">
        <v>0.60299999999999998</v>
      </c>
      <c r="AE561" s="134">
        <f t="shared" si="54"/>
        <v>0.32400000000000001</v>
      </c>
      <c r="AF561" s="209">
        <f t="shared" ca="1" si="55"/>
        <v>594</v>
      </c>
      <c r="AG561" s="134">
        <f>(H561*'User Input'!$H$16)+(I561*'User Input'!$H$17)+(N561*'User Input'!$H$15)+(O561*'User Input'!$H$2)+(P561*'User Input'!$H$3)+(Q561*'User Input'!$H$4)+(K561*'User Input'!$H$5)+(L561*'User Input'!$H$6)+(J561*'User Input'!$H$7)+(T561*'User Input'!$H$8)+(S561*'User Input'!$H$9)+(M561*'User Input'!$H$10)+(X561*'User Input'!$H$11)+(V561*'User Input'!$H$13)+(U561*'User Input'!$H$12)+(R561*'User Input'!$H$14)</f>
        <v>68.749999999999986</v>
      </c>
      <c r="AH561">
        <f t="shared" si="57"/>
        <v>1.0742187499999998</v>
      </c>
      <c r="AI561" s="209">
        <f t="shared" ca="1" si="56"/>
        <v>412</v>
      </c>
      <c r="AJ561" s="209">
        <f t="shared" ca="1" si="51"/>
        <v>547</v>
      </c>
      <c r="AK561" s="209">
        <f t="shared" ca="1" si="52"/>
        <v>571</v>
      </c>
      <c r="AL561" s="209">
        <f t="shared" ca="1" si="53"/>
        <v>572</v>
      </c>
    </row>
    <row r="562" spans="2:38" x14ac:dyDescent="0.2">
      <c r="B562" t="s">
        <v>2601</v>
      </c>
      <c r="C562" t="s">
        <v>339</v>
      </c>
      <c r="D562" t="s">
        <v>89</v>
      </c>
      <c r="E562" t="s">
        <v>112</v>
      </c>
      <c r="F562" t="s">
        <v>112</v>
      </c>
      <c r="G562">
        <v>62</v>
      </c>
      <c r="H562">
        <v>172</v>
      </c>
      <c r="I562">
        <v>155</v>
      </c>
      <c r="J562">
        <v>18.899999999999999</v>
      </c>
      <c r="K562">
        <v>6.4</v>
      </c>
      <c r="L562">
        <v>21.2</v>
      </c>
      <c r="M562">
        <v>1.2</v>
      </c>
      <c r="N562">
        <v>37.200000000000003</v>
      </c>
      <c r="O562">
        <v>21.9</v>
      </c>
      <c r="P562">
        <v>7.7</v>
      </c>
      <c r="Q562">
        <v>1.1000000000000001</v>
      </c>
      <c r="R562">
        <v>66.3</v>
      </c>
      <c r="S562">
        <v>47.8</v>
      </c>
      <c r="T562">
        <v>12.2</v>
      </c>
      <c r="U562">
        <v>1.7</v>
      </c>
      <c r="V562">
        <v>1.3</v>
      </c>
      <c r="W562">
        <v>1.2</v>
      </c>
      <c r="X562">
        <v>0.5</v>
      </c>
      <c r="Y562">
        <v>0.24</v>
      </c>
      <c r="Z562">
        <v>0.29899999999999999</v>
      </c>
      <c r="AA562">
        <v>0.42699999999999999</v>
      </c>
      <c r="AB562">
        <v>0.72599999999999998</v>
      </c>
      <c r="AE562" s="134">
        <f t="shared" si="54"/>
        <v>0.42699999999999999</v>
      </c>
      <c r="AF562" s="209">
        <f t="shared" ca="1" si="55"/>
        <v>170</v>
      </c>
      <c r="AG562" s="134">
        <f>(H562*'User Input'!$H$16)+(I562*'User Input'!$H$17)+(N562*'User Input'!$H$15)+(O562*'User Input'!$H$2)+(P562*'User Input'!$H$3)+(Q562*'User Input'!$H$4)+(K562*'User Input'!$H$5)+(L562*'User Input'!$H$6)+(J562*'User Input'!$H$7)+(T562*'User Input'!$H$8)+(S562*'User Input'!$H$9)+(M562*'User Input'!$H$10)+(X562*'User Input'!$H$11)+(V562*'User Input'!$H$13)+(U562*'User Input'!$H$12)+(R562*'User Input'!$H$14)</f>
        <v>96.5</v>
      </c>
      <c r="AH562">
        <f t="shared" si="57"/>
        <v>1.5564516129032258</v>
      </c>
      <c r="AI562" s="209">
        <f t="shared" ca="1" si="56"/>
        <v>372</v>
      </c>
      <c r="AJ562" s="209">
        <f t="shared" ca="1" si="51"/>
        <v>411</v>
      </c>
      <c r="AK562" s="209">
        <f t="shared" ca="1" si="52"/>
        <v>151</v>
      </c>
      <c r="AL562" s="209">
        <f t="shared" ca="1" si="53"/>
        <v>219</v>
      </c>
    </row>
    <row r="563" spans="2:38" x14ac:dyDescent="0.2">
      <c r="B563" t="s">
        <v>756</v>
      </c>
      <c r="C563" t="s">
        <v>140</v>
      </c>
      <c r="D563" t="s">
        <v>89</v>
      </c>
      <c r="E563" t="s">
        <v>118</v>
      </c>
      <c r="F563" t="s">
        <v>118</v>
      </c>
      <c r="G563">
        <v>55</v>
      </c>
      <c r="H563">
        <v>172</v>
      </c>
      <c r="I563">
        <v>157</v>
      </c>
      <c r="J563">
        <v>19.399999999999999</v>
      </c>
      <c r="K563">
        <v>5.6</v>
      </c>
      <c r="L563">
        <v>19.600000000000001</v>
      </c>
      <c r="M563">
        <v>3.1</v>
      </c>
      <c r="N563">
        <v>36.799999999999997</v>
      </c>
      <c r="O563">
        <v>23.4</v>
      </c>
      <c r="P563">
        <v>6.9</v>
      </c>
      <c r="Q563">
        <v>0.9</v>
      </c>
      <c r="R563">
        <v>62.3</v>
      </c>
      <c r="S563">
        <v>53.8</v>
      </c>
      <c r="T563">
        <v>11</v>
      </c>
      <c r="U563">
        <v>2</v>
      </c>
      <c r="V563">
        <v>1.3</v>
      </c>
      <c r="W563">
        <v>1.3</v>
      </c>
      <c r="X563">
        <v>1.3</v>
      </c>
      <c r="Y563">
        <v>0.23400000000000001</v>
      </c>
      <c r="Z563">
        <v>0.29099999999999998</v>
      </c>
      <c r="AA563">
        <v>0.39700000000000002</v>
      </c>
      <c r="AB563">
        <v>0.68799999999999994</v>
      </c>
      <c r="AE563" s="134">
        <f t="shared" si="54"/>
        <v>0.39700000000000002</v>
      </c>
      <c r="AF563" s="209">
        <f t="shared" ca="1" si="55"/>
        <v>290</v>
      </c>
      <c r="AG563" s="134">
        <f>(H563*'User Input'!$H$16)+(I563*'User Input'!$H$17)+(N563*'User Input'!$H$15)+(O563*'User Input'!$H$2)+(P563*'User Input'!$H$3)+(Q563*'User Input'!$H$4)+(K563*'User Input'!$H$5)+(L563*'User Input'!$H$6)+(J563*'User Input'!$H$7)+(T563*'User Input'!$H$8)+(S563*'User Input'!$H$9)+(M563*'User Input'!$H$10)+(X563*'User Input'!$H$11)+(V563*'User Input'!$H$13)+(U563*'User Input'!$H$12)+(R563*'User Input'!$H$14)</f>
        <v>90.300000000000011</v>
      </c>
      <c r="AH563">
        <f t="shared" si="57"/>
        <v>1.6418181818181821</v>
      </c>
      <c r="AI563" s="209">
        <f t="shared" ca="1" si="56"/>
        <v>381</v>
      </c>
      <c r="AJ563" s="209">
        <f t="shared" ca="1" si="51"/>
        <v>485</v>
      </c>
      <c r="AK563" s="209">
        <f t="shared" ca="1" si="52"/>
        <v>268</v>
      </c>
      <c r="AL563" s="209">
        <f t="shared" ca="1" si="53"/>
        <v>349</v>
      </c>
    </row>
    <row r="564" spans="2:38" x14ac:dyDescent="0.2">
      <c r="B564" t="s">
        <v>474</v>
      </c>
      <c r="C564" t="s">
        <v>113</v>
      </c>
      <c r="D564" t="s">
        <v>89</v>
      </c>
      <c r="E564" t="s">
        <v>110</v>
      </c>
      <c r="F564" t="s">
        <v>429</v>
      </c>
      <c r="G564">
        <v>60</v>
      </c>
      <c r="H564">
        <v>171</v>
      </c>
      <c r="I564">
        <v>155</v>
      </c>
      <c r="J564">
        <v>17.100000000000001</v>
      </c>
      <c r="K564">
        <v>3.5</v>
      </c>
      <c r="L564">
        <v>16.399999999999999</v>
      </c>
      <c r="M564">
        <v>3.9</v>
      </c>
      <c r="N564">
        <v>35.700000000000003</v>
      </c>
      <c r="O564">
        <v>24.7</v>
      </c>
      <c r="P564">
        <v>6.7</v>
      </c>
      <c r="Q564">
        <v>0.8</v>
      </c>
      <c r="R564">
        <v>54.5</v>
      </c>
      <c r="S564">
        <v>41.4</v>
      </c>
      <c r="T564">
        <v>12.5</v>
      </c>
      <c r="U564">
        <v>1.7</v>
      </c>
      <c r="V564">
        <v>1.3</v>
      </c>
      <c r="W564">
        <v>1.1000000000000001</v>
      </c>
      <c r="X564">
        <v>1.5</v>
      </c>
      <c r="Y564">
        <v>0.23100000000000001</v>
      </c>
      <c r="Z564">
        <v>0.29299999999999998</v>
      </c>
      <c r="AA564">
        <v>0.35199999999999998</v>
      </c>
      <c r="AB564">
        <v>0.64600000000000002</v>
      </c>
      <c r="AE564" s="134">
        <f t="shared" si="54"/>
        <v>0.35199999999999998</v>
      </c>
      <c r="AF564" s="209">
        <f t="shared" ca="1" si="55"/>
        <v>521</v>
      </c>
      <c r="AG564" s="134">
        <f>(H564*'User Input'!$H$16)+(I564*'User Input'!$H$17)+(N564*'User Input'!$H$15)+(O564*'User Input'!$H$2)+(P564*'User Input'!$H$3)+(Q564*'User Input'!$H$4)+(K564*'User Input'!$H$5)+(L564*'User Input'!$H$6)+(J564*'User Input'!$H$7)+(T564*'User Input'!$H$8)+(S564*'User Input'!$H$9)+(M564*'User Input'!$H$10)+(X564*'User Input'!$H$11)+(V564*'User Input'!$H$13)+(U564*'User Input'!$H$12)+(R564*'User Input'!$H$14)</f>
        <v>86.1</v>
      </c>
      <c r="AH564">
        <f t="shared" si="57"/>
        <v>1.4349999999999998</v>
      </c>
      <c r="AI564" s="209">
        <f t="shared" ca="1" si="56"/>
        <v>386</v>
      </c>
      <c r="AJ564" s="209">
        <f t="shared" ca="1" si="51"/>
        <v>470</v>
      </c>
      <c r="AK564" s="209">
        <f t="shared" ca="1" si="52"/>
        <v>498</v>
      </c>
      <c r="AL564" s="209">
        <f t="shared" ca="1" si="53"/>
        <v>505</v>
      </c>
    </row>
    <row r="565" spans="2:38" x14ac:dyDescent="0.2">
      <c r="B565" t="s">
        <v>2546</v>
      </c>
      <c r="C565" t="s">
        <v>8</v>
      </c>
      <c r="D565" t="s">
        <v>89</v>
      </c>
      <c r="E565" t="s">
        <v>97</v>
      </c>
      <c r="F565" t="s">
        <v>97</v>
      </c>
      <c r="G565">
        <v>62</v>
      </c>
      <c r="H565">
        <v>171</v>
      </c>
      <c r="I565">
        <v>156</v>
      </c>
      <c r="J565">
        <v>16.8</v>
      </c>
      <c r="K565">
        <v>3.7</v>
      </c>
      <c r="L565">
        <v>18.8</v>
      </c>
      <c r="M565">
        <v>1</v>
      </c>
      <c r="N565">
        <v>42</v>
      </c>
      <c r="O565">
        <v>29.6</v>
      </c>
      <c r="P565">
        <v>8.4</v>
      </c>
      <c r="Q565">
        <v>0.3</v>
      </c>
      <c r="R565">
        <v>62.1</v>
      </c>
      <c r="S565">
        <v>29.1</v>
      </c>
      <c r="T565">
        <v>11</v>
      </c>
      <c r="U565">
        <v>1</v>
      </c>
      <c r="V565">
        <v>1.3</v>
      </c>
      <c r="W565">
        <v>0.8</v>
      </c>
      <c r="X565">
        <v>0.5</v>
      </c>
      <c r="Y565">
        <v>0.26900000000000002</v>
      </c>
      <c r="Z565">
        <v>0.31900000000000001</v>
      </c>
      <c r="AA565">
        <v>0.39700000000000002</v>
      </c>
      <c r="AB565">
        <v>0.71599999999999997</v>
      </c>
      <c r="AE565" s="134">
        <f t="shared" si="54"/>
        <v>0.39700000000000002</v>
      </c>
      <c r="AF565" s="209">
        <f t="shared" ca="1" si="55"/>
        <v>290</v>
      </c>
      <c r="AG565" s="134">
        <f>(H565*'User Input'!$H$16)+(I565*'User Input'!$H$17)+(N565*'User Input'!$H$15)+(O565*'User Input'!$H$2)+(P565*'User Input'!$H$3)+(Q565*'User Input'!$H$4)+(K565*'User Input'!$H$5)+(L565*'User Input'!$H$6)+(J565*'User Input'!$H$7)+(T565*'User Input'!$H$8)+(S565*'User Input'!$H$9)+(M565*'User Input'!$H$10)+(X565*'User Input'!$H$11)+(V565*'User Input'!$H$13)+(U565*'User Input'!$H$12)+(R565*'User Input'!$H$14)</f>
        <v>95.65</v>
      </c>
      <c r="AH565">
        <f t="shared" si="57"/>
        <v>1.542741935483871</v>
      </c>
      <c r="AI565" s="209">
        <f t="shared" ca="1" si="56"/>
        <v>374</v>
      </c>
      <c r="AJ565" s="209">
        <f t="shared" ca="1" si="51"/>
        <v>217</v>
      </c>
      <c r="AK565" s="209">
        <f t="shared" ca="1" si="52"/>
        <v>268</v>
      </c>
      <c r="AL565" s="209">
        <f t="shared" ca="1" si="53"/>
        <v>248</v>
      </c>
    </row>
    <row r="566" spans="2:38" x14ac:dyDescent="0.2">
      <c r="B566" t="s">
        <v>3501</v>
      </c>
      <c r="C566" t="s">
        <v>2</v>
      </c>
      <c r="D566" t="s">
        <v>683</v>
      </c>
      <c r="E566" t="s">
        <v>97</v>
      </c>
      <c r="F566" t="s">
        <v>97</v>
      </c>
      <c r="G566">
        <v>62</v>
      </c>
      <c r="H566">
        <v>171</v>
      </c>
      <c r="I566">
        <v>156</v>
      </c>
      <c r="J566">
        <v>16.7</v>
      </c>
      <c r="K566">
        <v>3.4</v>
      </c>
      <c r="L566">
        <v>16.7</v>
      </c>
      <c r="M566">
        <v>0.9</v>
      </c>
      <c r="N566">
        <v>36.6</v>
      </c>
      <c r="O566">
        <v>25.1</v>
      </c>
      <c r="P566">
        <v>7.6</v>
      </c>
      <c r="Q566">
        <v>0.5</v>
      </c>
      <c r="R566">
        <v>55.3</v>
      </c>
      <c r="S566">
        <v>38.299999999999997</v>
      </c>
      <c r="T566">
        <v>11.3</v>
      </c>
      <c r="U566">
        <v>1.1000000000000001</v>
      </c>
      <c r="V566">
        <v>1.3</v>
      </c>
      <c r="W566">
        <v>1.2</v>
      </c>
      <c r="X566">
        <v>0.4</v>
      </c>
      <c r="Y566">
        <v>0.23400000000000001</v>
      </c>
      <c r="Z566">
        <v>0.28799999999999998</v>
      </c>
      <c r="AA566">
        <v>0.35399999999999998</v>
      </c>
      <c r="AB566">
        <v>0.64200000000000002</v>
      </c>
      <c r="AE566" s="134">
        <f t="shared" si="54"/>
        <v>0.35399999999999998</v>
      </c>
      <c r="AF566" s="209">
        <f t="shared" ca="1" si="55"/>
        <v>514</v>
      </c>
      <c r="AG566" s="134">
        <f>(H566*'User Input'!$H$16)+(I566*'User Input'!$H$17)+(N566*'User Input'!$H$15)+(O566*'User Input'!$H$2)+(P566*'User Input'!$H$3)+(Q566*'User Input'!$H$4)+(K566*'User Input'!$H$5)+(L566*'User Input'!$H$6)+(J566*'User Input'!$H$7)+(T566*'User Input'!$H$8)+(S566*'User Input'!$H$9)+(M566*'User Input'!$H$10)+(X566*'User Input'!$H$11)+(V566*'User Input'!$H$13)+(U566*'User Input'!$H$12)+(R566*'User Input'!$H$14)</f>
        <v>82.34999999999998</v>
      </c>
      <c r="AH566">
        <f t="shared" si="57"/>
        <v>1.3282258064516126</v>
      </c>
      <c r="AI566" s="209">
        <f t="shared" ca="1" si="56"/>
        <v>390</v>
      </c>
      <c r="AJ566" s="209">
        <f t="shared" ref="AJ566:AJ629" ca="1" si="58">RANK(Z566,OFFSET($Z$205,0,0,COUNTA(Z:Z)+1,1))</f>
        <v>500</v>
      </c>
      <c r="AK566" s="209">
        <f t="shared" ref="AK566:AK629" ca="1" si="59">RANK(AA566,OFFSET($AA$205,0,0,COUNTA(AA:AA)+1,1))</f>
        <v>491</v>
      </c>
      <c r="AL566" s="209">
        <f t="shared" ref="AL566:AL629" ca="1" si="60">RANK(AB566,OFFSET($AB$205,0,0,COUNTA(AB:AB)+1,1))</f>
        <v>514</v>
      </c>
    </row>
    <row r="567" spans="2:38" x14ac:dyDescent="0.2">
      <c r="B567" t="s">
        <v>3497</v>
      </c>
      <c r="C567" t="s">
        <v>115</v>
      </c>
      <c r="D567" t="s">
        <v>89</v>
      </c>
      <c r="E567" t="s">
        <v>97</v>
      </c>
      <c r="F567" t="s">
        <v>97</v>
      </c>
      <c r="G567">
        <v>60</v>
      </c>
      <c r="H567">
        <v>163</v>
      </c>
      <c r="I567">
        <v>148</v>
      </c>
      <c r="J567">
        <v>15.3</v>
      </c>
      <c r="K567">
        <v>3.4</v>
      </c>
      <c r="L567">
        <v>15</v>
      </c>
      <c r="M567">
        <v>1.1000000000000001</v>
      </c>
      <c r="N567">
        <v>31.4</v>
      </c>
      <c r="O567">
        <v>21.5</v>
      </c>
      <c r="P567">
        <v>6.1</v>
      </c>
      <c r="Q567">
        <v>0.4</v>
      </c>
      <c r="R567">
        <v>48.6</v>
      </c>
      <c r="S567">
        <v>41.9</v>
      </c>
      <c r="T567">
        <v>10.7</v>
      </c>
      <c r="U567">
        <v>1.2</v>
      </c>
      <c r="V567">
        <v>1.3</v>
      </c>
      <c r="W567">
        <v>1.3</v>
      </c>
      <c r="X567">
        <v>0.4</v>
      </c>
      <c r="Y567">
        <v>0.21199999999999999</v>
      </c>
      <c r="Z567">
        <v>0.26800000000000002</v>
      </c>
      <c r="AA567">
        <v>0.32800000000000001</v>
      </c>
      <c r="AB567">
        <v>0.59699999999999998</v>
      </c>
      <c r="AE567" s="134">
        <f t="shared" ref="AE567:AE630" si="61">INDEX(G567:AB1352,0,MATCH(AE$181,G$181:AB$181,0))</f>
        <v>0.32800000000000001</v>
      </c>
      <c r="AF567" s="209">
        <f t="shared" ref="AF567:AF630" ca="1" si="62">RANK(AE567,OFFSET($AE$182,0,0,COUNTA(AE:AE)+1,1))</f>
        <v>590</v>
      </c>
      <c r="AG567" s="134">
        <f>(H567*'User Input'!$H$16)+(I567*'User Input'!$H$17)+(N567*'User Input'!$H$15)+(O567*'User Input'!$H$2)+(P567*'User Input'!$H$3)+(Q567*'User Input'!$H$4)+(K567*'User Input'!$H$5)+(L567*'User Input'!$H$6)+(J567*'User Input'!$H$7)+(T567*'User Input'!$H$8)+(S567*'User Input'!$H$9)+(M567*'User Input'!$H$10)+(X567*'User Input'!$H$11)+(V567*'User Input'!$H$13)+(U567*'User Input'!$H$12)+(R567*'User Input'!$H$14)</f>
        <v>70.350000000000009</v>
      </c>
      <c r="AH567">
        <f t="shared" si="57"/>
        <v>1.1725000000000001</v>
      </c>
      <c r="AI567" s="209">
        <f t="shared" ref="AI567:AI630" ca="1" si="63">RANK(AG567,OFFSET($AG$182,0,0,COUNTA(AG:AG)+1,1))</f>
        <v>409</v>
      </c>
      <c r="AJ567" s="209">
        <f t="shared" ca="1" si="58"/>
        <v>573</v>
      </c>
      <c r="AK567" s="209">
        <f t="shared" ca="1" si="59"/>
        <v>567</v>
      </c>
      <c r="AL567" s="209">
        <f t="shared" ca="1" si="60"/>
        <v>576</v>
      </c>
    </row>
    <row r="568" spans="2:38" x14ac:dyDescent="0.2">
      <c r="B568" t="s">
        <v>329</v>
      </c>
      <c r="C568" t="s">
        <v>8</v>
      </c>
      <c r="D568" t="s">
        <v>106</v>
      </c>
      <c r="E568" t="s">
        <v>114</v>
      </c>
      <c r="F568" t="s">
        <v>114</v>
      </c>
      <c r="G568">
        <v>55</v>
      </c>
      <c r="H568">
        <v>161</v>
      </c>
      <c r="I568">
        <v>148</v>
      </c>
      <c r="J568">
        <v>17.3</v>
      </c>
      <c r="K568">
        <v>3.5</v>
      </c>
      <c r="L568">
        <v>18.100000000000001</v>
      </c>
      <c r="M568">
        <v>0.9</v>
      </c>
      <c r="N568">
        <v>41.8</v>
      </c>
      <c r="O568">
        <v>29.1</v>
      </c>
      <c r="P568">
        <v>8.6999999999999993</v>
      </c>
      <c r="Q568">
        <v>0.5</v>
      </c>
      <c r="R568">
        <v>62.1</v>
      </c>
      <c r="S568">
        <v>21.2</v>
      </c>
      <c r="T568">
        <v>9.6999999999999993</v>
      </c>
      <c r="U568">
        <v>0.9</v>
      </c>
      <c r="V568">
        <v>1.2</v>
      </c>
      <c r="W568">
        <v>0.6</v>
      </c>
      <c r="X568">
        <v>0.4</v>
      </c>
      <c r="Y568">
        <v>0.28299999999999997</v>
      </c>
      <c r="Z568">
        <v>0.32800000000000001</v>
      </c>
      <c r="AA568">
        <v>0.41899999999999998</v>
      </c>
      <c r="AB568">
        <v>0.747</v>
      </c>
      <c r="AE568" s="134">
        <f t="shared" si="61"/>
        <v>0.41899999999999998</v>
      </c>
      <c r="AF568" s="209">
        <f t="shared" ca="1" si="62"/>
        <v>197</v>
      </c>
      <c r="AG568" s="134">
        <f>(H568*'User Input'!$H$16)+(I568*'User Input'!$H$17)+(N568*'User Input'!$H$15)+(O568*'User Input'!$H$2)+(P568*'User Input'!$H$3)+(Q568*'User Input'!$H$4)+(K568*'User Input'!$H$5)+(L568*'User Input'!$H$6)+(J568*'User Input'!$H$7)+(T568*'User Input'!$H$8)+(S568*'User Input'!$H$9)+(M568*'User Input'!$H$10)+(X568*'User Input'!$H$11)+(V568*'User Input'!$H$13)+(U568*'User Input'!$H$12)+(R568*'User Input'!$H$14)</f>
        <v>97.899999999999991</v>
      </c>
      <c r="AH568">
        <f t="shared" si="57"/>
        <v>1.7799999999999998</v>
      </c>
      <c r="AI568" s="209">
        <f t="shared" ca="1" si="63"/>
        <v>369</v>
      </c>
      <c r="AJ568" s="209">
        <f t="shared" ca="1" si="58"/>
        <v>134</v>
      </c>
      <c r="AK568" s="209">
        <f t="shared" ca="1" si="59"/>
        <v>177</v>
      </c>
      <c r="AL568" s="209">
        <f t="shared" ca="1" si="60"/>
        <v>156</v>
      </c>
    </row>
    <row r="569" spans="2:38" x14ac:dyDescent="0.2">
      <c r="B569" t="s">
        <v>2642</v>
      </c>
      <c r="C569" t="s">
        <v>810</v>
      </c>
      <c r="D569" t="s">
        <v>89</v>
      </c>
      <c r="E569" t="s">
        <v>6</v>
      </c>
      <c r="F569" t="s">
        <v>1025</v>
      </c>
      <c r="G569">
        <v>56</v>
      </c>
      <c r="H569">
        <v>159</v>
      </c>
      <c r="I569">
        <v>148</v>
      </c>
      <c r="J569">
        <v>16.600000000000001</v>
      </c>
      <c r="K569">
        <v>4.7</v>
      </c>
      <c r="L569">
        <v>17.600000000000001</v>
      </c>
      <c r="M569">
        <v>2.7</v>
      </c>
      <c r="N569">
        <v>35.799999999999997</v>
      </c>
      <c r="O569">
        <v>23.7</v>
      </c>
      <c r="P569">
        <v>6.6</v>
      </c>
      <c r="Q569">
        <v>0.8</v>
      </c>
      <c r="R569">
        <v>58.2</v>
      </c>
      <c r="S569">
        <v>37.299999999999997</v>
      </c>
      <c r="T569">
        <v>8</v>
      </c>
      <c r="U569">
        <v>1.1000000000000001</v>
      </c>
      <c r="V569">
        <v>1.2</v>
      </c>
      <c r="W569">
        <v>0.8</v>
      </c>
      <c r="X569">
        <v>1.3</v>
      </c>
      <c r="Y569">
        <v>0.24199999999999999</v>
      </c>
      <c r="Z569">
        <v>0.28399999999999997</v>
      </c>
      <c r="AA569">
        <v>0.39400000000000002</v>
      </c>
      <c r="AB569">
        <v>0.67800000000000005</v>
      </c>
      <c r="AE569" s="134">
        <f t="shared" si="61"/>
        <v>0.39400000000000002</v>
      </c>
      <c r="AF569" s="209">
        <f t="shared" ca="1" si="62"/>
        <v>304</v>
      </c>
      <c r="AG569" s="134">
        <f>(H569*'User Input'!$H$16)+(I569*'User Input'!$H$17)+(N569*'User Input'!$H$15)+(O569*'User Input'!$H$2)+(P569*'User Input'!$H$3)+(Q569*'User Input'!$H$4)+(K569*'User Input'!$H$5)+(L569*'User Input'!$H$6)+(J569*'User Input'!$H$7)+(T569*'User Input'!$H$8)+(S569*'User Input'!$H$9)+(M569*'User Input'!$H$10)+(X569*'User Input'!$H$11)+(V569*'User Input'!$H$13)+(U569*'User Input'!$H$12)+(R569*'User Input'!$H$14)</f>
        <v>85.749999999999986</v>
      </c>
      <c r="AH569">
        <f t="shared" si="57"/>
        <v>1.5312499999999998</v>
      </c>
      <c r="AI569" s="209">
        <f t="shared" ca="1" si="63"/>
        <v>387</v>
      </c>
      <c r="AJ569" s="209">
        <f t="shared" ca="1" si="58"/>
        <v>525</v>
      </c>
      <c r="AK569" s="209">
        <f t="shared" ca="1" si="59"/>
        <v>282</v>
      </c>
      <c r="AL569" s="209">
        <f t="shared" ca="1" si="60"/>
        <v>399</v>
      </c>
    </row>
    <row r="570" spans="2:38" x14ac:dyDescent="0.2">
      <c r="B570" t="s">
        <v>2635</v>
      </c>
      <c r="C570" t="s">
        <v>120</v>
      </c>
      <c r="D570" t="s">
        <v>89</v>
      </c>
      <c r="E570" t="s">
        <v>114</v>
      </c>
      <c r="F570" t="s">
        <v>114</v>
      </c>
      <c r="G570">
        <v>56</v>
      </c>
      <c r="H570">
        <v>157</v>
      </c>
      <c r="I570">
        <v>145</v>
      </c>
      <c r="J570">
        <v>16.7</v>
      </c>
      <c r="K570">
        <v>3.1</v>
      </c>
      <c r="L570">
        <v>17.3</v>
      </c>
      <c r="M570">
        <v>2.7</v>
      </c>
      <c r="N570">
        <v>40</v>
      </c>
      <c r="O570">
        <v>28.8</v>
      </c>
      <c r="P570">
        <v>6.5</v>
      </c>
      <c r="Q570">
        <v>1.5</v>
      </c>
      <c r="R570">
        <v>59</v>
      </c>
      <c r="S570">
        <v>30</v>
      </c>
      <c r="T570">
        <v>7.4</v>
      </c>
      <c r="U570">
        <v>1.5</v>
      </c>
      <c r="V570">
        <v>1.2</v>
      </c>
      <c r="W570">
        <v>1</v>
      </c>
      <c r="X570">
        <v>1.1000000000000001</v>
      </c>
      <c r="Y570">
        <v>0.27500000000000002</v>
      </c>
      <c r="Z570">
        <v>0.314</v>
      </c>
      <c r="AA570">
        <v>0.40500000000000003</v>
      </c>
      <c r="AB570">
        <v>0.72</v>
      </c>
      <c r="AE570" s="134">
        <f t="shared" si="61"/>
        <v>0.40500000000000003</v>
      </c>
      <c r="AF570" s="209">
        <f t="shared" ca="1" si="62"/>
        <v>254</v>
      </c>
      <c r="AG570" s="134">
        <f>(H570*'User Input'!$H$16)+(I570*'User Input'!$H$17)+(N570*'User Input'!$H$15)+(O570*'User Input'!$H$2)+(P570*'User Input'!$H$3)+(Q570*'User Input'!$H$4)+(K570*'User Input'!$H$5)+(L570*'User Input'!$H$6)+(J570*'User Input'!$H$7)+(T570*'User Input'!$H$8)+(S570*'User Input'!$H$9)+(M570*'User Input'!$H$10)+(X570*'User Input'!$H$11)+(V570*'User Input'!$H$13)+(U570*'User Input'!$H$12)+(R570*'User Input'!$H$14)</f>
        <v>89.40000000000002</v>
      </c>
      <c r="AH570">
        <f t="shared" si="57"/>
        <v>1.5964285714285718</v>
      </c>
      <c r="AI570" s="209">
        <f t="shared" ca="1" si="63"/>
        <v>383</v>
      </c>
      <c r="AJ570" s="209">
        <f t="shared" ca="1" si="58"/>
        <v>267</v>
      </c>
      <c r="AK570" s="209">
        <f t="shared" ca="1" si="59"/>
        <v>232</v>
      </c>
      <c r="AL570" s="209">
        <f t="shared" ca="1" si="60"/>
        <v>235</v>
      </c>
    </row>
    <row r="571" spans="2:38" x14ac:dyDescent="0.2">
      <c r="B571" t="s">
        <v>2555</v>
      </c>
      <c r="C571" t="s">
        <v>139</v>
      </c>
      <c r="D571" t="s">
        <v>106</v>
      </c>
      <c r="E571" t="s">
        <v>97</v>
      </c>
      <c r="F571" t="s">
        <v>97</v>
      </c>
      <c r="G571">
        <v>57</v>
      </c>
      <c r="H571">
        <v>157</v>
      </c>
      <c r="I571">
        <v>137</v>
      </c>
      <c r="J571">
        <v>14.9</v>
      </c>
      <c r="K571">
        <v>3.2</v>
      </c>
      <c r="L571">
        <v>15</v>
      </c>
      <c r="M571">
        <v>1</v>
      </c>
      <c r="N571">
        <v>29.8</v>
      </c>
      <c r="O571">
        <v>19.899999999999999</v>
      </c>
      <c r="P571">
        <v>5.9</v>
      </c>
      <c r="Q571">
        <v>0.8</v>
      </c>
      <c r="R571">
        <v>47.1</v>
      </c>
      <c r="S571">
        <v>47.6</v>
      </c>
      <c r="T571">
        <v>16.7</v>
      </c>
      <c r="U571">
        <v>1.1000000000000001</v>
      </c>
      <c r="V571">
        <v>1.2</v>
      </c>
      <c r="W571">
        <v>1</v>
      </c>
      <c r="X571">
        <v>0.4</v>
      </c>
      <c r="Y571">
        <v>0.217</v>
      </c>
      <c r="Z571">
        <v>0.30499999999999999</v>
      </c>
      <c r="AA571">
        <v>0.34300000000000003</v>
      </c>
      <c r="AB571">
        <v>0.64800000000000002</v>
      </c>
      <c r="AE571" s="134">
        <f t="shared" si="61"/>
        <v>0.34300000000000003</v>
      </c>
      <c r="AF571" s="209">
        <f t="shared" ca="1" si="62"/>
        <v>556</v>
      </c>
      <c r="AG571" s="134">
        <f>(H571*'User Input'!$H$16)+(I571*'User Input'!$H$17)+(N571*'User Input'!$H$15)+(O571*'User Input'!$H$2)+(P571*'User Input'!$H$3)+(Q571*'User Input'!$H$4)+(K571*'User Input'!$H$5)+(L571*'User Input'!$H$6)+(J571*'User Input'!$H$7)+(T571*'User Input'!$H$8)+(S571*'User Input'!$H$9)+(M571*'User Input'!$H$10)+(X571*'User Input'!$H$11)+(V571*'User Input'!$H$13)+(U571*'User Input'!$H$12)+(R571*'User Input'!$H$14)</f>
        <v>71.300000000000011</v>
      </c>
      <c r="AH571">
        <f t="shared" si="57"/>
        <v>1.2508771929824563</v>
      </c>
      <c r="AI571" s="209">
        <f t="shared" ca="1" si="63"/>
        <v>406</v>
      </c>
      <c r="AJ571" s="209">
        <f t="shared" ca="1" si="58"/>
        <v>361</v>
      </c>
      <c r="AK571" s="209">
        <f t="shared" ca="1" si="59"/>
        <v>533</v>
      </c>
      <c r="AL571" s="209">
        <f t="shared" ca="1" si="60"/>
        <v>500</v>
      </c>
    </row>
    <row r="572" spans="2:38" x14ac:dyDescent="0.2">
      <c r="B572" t="s">
        <v>926</v>
      </c>
      <c r="C572" t="s">
        <v>131</v>
      </c>
      <c r="D572" t="s">
        <v>683</v>
      </c>
      <c r="E572" t="s">
        <v>114</v>
      </c>
      <c r="F572" t="s">
        <v>114</v>
      </c>
      <c r="G572">
        <v>53</v>
      </c>
      <c r="H572">
        <v>157</v>
      </c>
      <c r="I572">
        <v>134</v>
      </c>
      <c r="J572">
        <v>19.899999999999999</v>
      </c>
      <c r="K572">
        <v>5.2</v>
      </c>
      <c r="L572">
        <v>17.5</v>
      </c>
      <c r="M572">
        <v>1.1000000000000001</v>
      </c>
      <c r="N572">
        <v>31.3</v>
      </c>
      <c r="O572">
        <v>18.8</v>
      </c>
      <c r="P572">
        <v>7.1</v>
      </c>
      <c r="Q572">
        <v>0.2</v>
      </c>
      <c r="R572">
        <v>54.5</v>
      </c>
      <c r="S572">
        <v>37.1</v>
      </c>
      <c r="T572">
        <v>19.8</v>
      </c>
      <c r="U572">
        <v>1.1000000000000001</v>
      </c>
      <c r="V572">
        <v>1.1000000000000001</v>
      </c>
      <c r="W572">
        <v>1.1000000000000001</v>
      </c>
      <c r="X572">
        <v>0.6</v>
      </c>
      <c r="Y572">
        <v>0.23400000000000001</v>
      </c>
      <c r="Z572">
        <v>0.33500000000000002</v>
      </c>
      <c r="AA572">
        <v>0.40600000000000003</v>
      </c>
      <c r="AB572">
        <v>0.74099999999999999</v>
      </c>
      <c r="AE572" s="134">
        <f t="shared" si="61"/>
        <v>0.40600000000000003</v>
      </c>
      <c r="AF572" s="209">
        <f t="shared" ca="1" si="62"/>
        <v>250</v>
      </c>
      <c r="AG572" s="134">
        <f>(H572*'User Input'!$H$16)+(I572*'User Input'!$H$17)+(N572*'User Input'!$H$15)+(O572*'User Input'!$H$2)+(P572*'User Input'!$H$3)+(Q572*'User Input'!$H$4)+(K572*'User Input'!$H$5)+(L572*'User Input'!$H$6)+(J572*'User Input'!$H$7)+(T572*'User Input'!$H$8)+(S572*'User Input'!$H$9)+(M572*'User Input'!$H$10)+(X572*'User Input'!$H$11)+(V572*'User Input'!$H$13)+(U572*'User Input'!$H$12)+(R572*'User Input'!$H$14)</f>
        <v>94.65000000000002</v>
      </c>
      <c r="AH572">
        <f t="shared" si="57"/>
        <v>1.7858490566037739</v>
      </c>
      <c r="AI572" s="209">
        <f t="shared" ca="1" si="63"/>
        <v>376</v>
      </c>
      <c r="AJ572" s="209">
        <f t="shared" ca="1" si="58"/>
        <v>85</v>
      </c>
      <c r="AK572" s="209">
        <f t="shared" ca="1" si="59"/>
        <v>228</v>
      </c>
      <c r="AL572" s="209">
        <f t="shared" ca="1" si="60"/>
        <v>173</v>
      </c>
    </row>
    <row r="573" spans="2:38" x14ac:dyDescent="0.2">
      <c r="B573" t="s">
        <v>3502</v>
      </c>
      <c r="C573" t="s">
        <v>132</v>
      </c>
      <c r="D573" t="s">
        <v>89</v>
      </c>
      <c r="E573" t="s">
        <v>97</v>
      </c>
      <c r="F573" t="s">
        <v>97</v>
      </c>
      <c r="G573">
        <v>54</v>
      </c>
      <c r="H573">
        <v>153</v>
      </c>
      <c r="I573">
        <v>140</v>
      </c>
      <c r="J573">
        <v>15</v>
      </c>
      <c r="K573">
        <v>2.8</v>
      </c>
      <c r="L573">
        <v>15.5</v>
      </c>
      <c r="M573">
        <v>0.7</v>
      </c>
      <c r="N573">
        <v>36.700000000000003</v>
      </c>
      <c r="O573">
        <v>26.3</v>
      </c>
      <c r="P573">
        <v>7.2</v>
      </c>
      <c r="Q573">
        <v>0.3</v>
      </c>
      <c r="R573">
        <v>53.1</v>
      </c>
      <c r="S573">
        <v>22.9</v>
      </c>
      <c r="T573">
        <v>8.8000000000000007</v>
      </c>
      <c r="U573">
        <v>1.7</v>
      </c>
      <c r="V573">
        <v>1.1000000000000001</v>
      </c>
      <c r="W573">
        <v>0.9</v>
      </c>
      <c r="X573">
        <v>0.3</v>
      </c>
      <c r="Y573">
        <v>0.26200000000000001</v>
      </c>
      <c r="Z573">
        <v>0.311</v>
      </c>
      <c r="AA573">
        <v>0.378</v>
      </c>
      <c r="AB573">
        <v>0.69</v>
      </c>
      <c r="AE573" s="134">
        <f t="shared" si="61"/>
        <v>0.378</v>
      </c>
      <c r="AF573" s="209">
        <f t="shared" ca="1" si="62"/>
        <v>394</v>
      </c>
      <c r="AG573" s="134">
        <f>(H573*'User Input'!$H$16)+(I573*'User Input'!$H$17)+(N573*'User Input'!$H$15)+(O573*'User Input'!$H$2)+(P573*'User Input'!$H$3)+(Q573*'User Input'!$H$4)+(K573*'User Input'!$H$5)+(L573*'User Input'!$H$6)+(J573*'User Input'!$H$7)+(T573*'User Input'!$H$8)+(S573*'User Input'!$H$9)+(M573*'User Input'!$H$10)+(X573*'User Input'!$H$11)+(V573*'User Input'!$H$13)+(U573*'User Input'!$H$12)+(R573*'User Input'!$H$14)</f>
        <v>81.75</v>
      </c>
      <c r="AH573">
        <f t="shared" si="57"/>
        <v>1.5138888888888888</v>
      </c>
      <c r="AI573" s="209">
        <f t="shared" ca="1" si="63"/>
        <v>391</v>
      </c>
      <c r="AJ573" s="209">
        <f t="shared" ca="1" si="58"/>
        <v>297</v>
      </c>
      <c r="AK573" s="209">
        <f t="shared" ca="1" si="59"/>
        <v>371</v>
      </c>
      <c r="AL573" s="209">
        <f t="shared" ca="1" si="60"/>
        <v>346</v>
      </c>
    </row>
    <row r="574" spans="2:38" x14ac:dyDescent="0.2">
      <c r="B574" t="s">
        <v>2589</v>
      </c>
      <c r="C574" t="s">
        <v>122</v>
      </c>
      <c r="D574" t="s">
        <v>89</v>
      </c>
      <c r="E574" t="s">
        <v>114</v>
      </c>
      <c r="F574" t="s">
        <v>114</v>
      </c>
      <c r="G574">
        <v>54</v>
      </c>
      <c r="H574">
        <v>150</v>
      </c>
      <c r="I574">
        <v>132</v>
      </c>
      <c r="J574">
        <v>15.5</v>
      </c>
      <c r="K574">
        <v>3.9</v>
      </c>
      <c r="L574">
        <v>16.399999999999999</v>
      </c>
      <c r="M574">
        <v>5.0999999999999996</v>
      </c>
      <c r="N574">
        <v>31.3</v>
      </c>
      <c r="O574">
        <v>20.2</v>
      </c>
      <c r="P574">
        <v>6.4</v>
      </c>
      <c r="Q574">
        <v>0.8</v>
      </c>
      <c r="R574">
        <v>51</v>
      </c>
      <c r="S574">
        <v>35.4</v>
      </c>
      <c r="T574">
        <v>13</v>
      </c>
      <c r="U574">
        <v>2.1</v>
      </c>
      <c r="V574">
        <v>1.1000000000000001</v>
      </c>
      <c r="W574">
        <v>1</v>
      </c>
      <c r="X574">
        <v>2</v>
      </c>
      <c r="Y574">
        <v>0.23599999999999999</v>
      </c>
      <c r="Z574">
        <v>0.312</v>
      </c>
      <c r="AA574">
        <v>0.38500000000000001</v>
      </c>
      <c r="AB574">
        <v>0.69699999999999995</v>
      </c>
      <c r="AE574" s="134">
        <f t="shared" si="61"/>
        <v>0.38500000000000001</v>
      </c>
      <c r="AF574" s="209">
        <f t="shared" ca="1" si="62"/>
        <v>361</v>
      </c>
      <c r="AG574" s="134">
        <f>(H574*'User Input'!$H$16)+(I574*'User Input'!$H$17)+(N574*'User Input'!$H$15)+(O574*'User Input'!$H$2)+(P574*'User Input'!$H$3)+(Q574*'User Input'!$H$4)+(K574*'User Input'!$H$5)+(L574*'User Input'!$H$6)+(J574*'User Input'!$H$7)+(T574*'User Input'!$H$8)+(S574*'User Input'!$H$9)+(M574*'User Input'!$H$10)+(X574*'User Input'!$H$11)+(V574*'User Input'!$H$13)+(U574*'User Input'!$H$12)+(R574*'User Input'!$H$14)</f>
        <v>86.4</v>
      </c>
      <c r="AH574">
        <f t="shared" si="57"/>
        <v>1.6</v>
      </c>
      <c r="AI574" s="209">
        <f t="shared" ca="1" si="63"/>
        <v>385</v>
      </c>
      <c r="AJ574" s="209">
        <f t="shared" ca="1" si="58"/>
        <v>287</v>
      </c>
      <c r="AK574" s="209">
        <f t="shared" ca="1" si="59"/>
        <v>339</v>
      </c>
      <c r="AL574" s="209">
        <f t="shared" ca="1" si="60"/>
        <v>319</v>
      </c>
    </row>
    <row r="575" spans="2:38" x14ac:dyDescent="0.2">
      <c r="B575" t="s">
        <v>3726</v>
      </c>
      <c r="C575" t="s">
        <v>122</v>
      </c>
      <c r="D575" t="s">
        <v>683</v>
      </c>
      <c r="E575" t="s">
        <v>426</v>
      </c>
      <c r="F575" t="s">
        <v>426</v>
      </c>
      <c r="G575">
        <v>53</v>
      </c>
      <c r="H575">
        <v>149</v>
      </c>
      <c r="I575">
        <v>131</v>
      </c>
      <c r="J575">
        <v>16</v>
      </c>
      <c r="K575">
        <v>4.7</v>
      </c>
      <c r="L575">
        <v>17.8</v>
      </c>
      <c r="M575">
        <v>0.5</v>
      </c>
      <c r="N575">
        <v>32.299999999999997</v>
      </c>
      <c r="O575">
        <v>20.100000000000001</v>
      </c>
      <c r="P575">
        <v>6.9</v>
      </c>
      <c r="Q575">
        <v>0.7</v>
      </c>
      <c r="R575">
        <v>54.8</v>
      </c>
      <c r="S575">
        <v>36.700000000000003</v>
      </c>
      <c r="T575">
        <v>10.4</v>
      </c>
      <c r="U575">
        <v>5</v>
      </c>
      <c r="V575">
        <v>1.1000000000000001</v>
      </c>
      <c r="W575">
        <v>0.9</v>
      </c>
      <c r="X575">
        <v>0.2</v>
      </c>
      <c r="Y575">
        <v>0.246</v>
      </c>
      <c r="Z575">
        <v>0.32300000000000001</v>
      </c>
      <c r="AA575">
        <v>0.41699999999999998</v>
      </c>
      <c r="AB575">
        <v>0.74</v>
      </c>
      <c r="AE575" s="134">
        <f t="shared" si="61"/>
        <v>0.41699999999999998</v>
      </c>
      <c r="AF575" s="209">
        <f t="shared" ca="1" si="62"/>
        <v>204</v>
      </c>
      <c r="AG575" s="134">
        <f>(H575*'User Input'!$H$16)+(I575*'User Input'!$H$17)+(N575*'User Input'!$H$15)+(O575*'User Input'!$H$2)+(P575*'User Input'!$H$3)+(Q575*'User Input'!$H$4)+(K575*'User Input'!$H$5)+(L575*'User Input'!$H$6)+(J575*'User Input'!$H$7)+(T575*'User Input'!$H$8)+(S575*'User Input'!$H$9)+(M575*'User Input'!$H$10)+(X575*'User Input'!$H$11)+(V575*'User Input'!$H$13)+(U575*'User Input'!$H$12)+(R575*'User Input'!$H$14)</f>
        <v>81.45</v>
      </c>
      <c r="AH575">
        <f t="shared" si="57"/>
        <v>1.5367924528301888</v>
      </c>
      <c r="AI575" s="209">
        <f t="shared" ca="1" si="63"/>
        <v>392</v>
      </c>
      <c r="AJ575" s="209">
        <f t="shared" ca="1" si="58"/>
        <v>174</v>
      </c>
      <c r="AK575" s="209">
        <f t="shared" ca="1" si="59"/>
        <v>184</v>
      </c>
      <c r="AL575" s="209">
        <f t="shared" ca="1" si="60"/>
        <v>175</v>
      </c>
    </row>
    <row r="576" spans="2:38" x14ac:dyDescent="0.2">
      <c r="B576" t="s">
        <v>898</v>
      </c>
      <c r="C576" t="s">
        <v>134</v>
      </c>
      <c r="D576" t="s">
        <v>89</v>
      </c>
      <c r="E576" t="s">
        <v>1025</v>
      </c>
      <c r="F576" t="s">
        <v>1025</v>
      </c>
      <c r="G576">
        <v>52</v>
      </c>
      <c r="H576">
        <v>148</v>
      </c>
      <c r="I576">
        <v>135</v>
      </c>
      <c r="J576">
        <v>17.8</v>
      </c>
      <c r="K576">
        <v>4.9000000000000004</v>
      </c>
      <c r="L576">
        <v>18.8</v>
      </c>
      <c r="M576">
        <v>1.7</v>
      </c>
      <c r="N576">
        <v>35.5</v>
      </c>
      <c r="O576">
        <v>22.3</v>
      </c>
      <c r="P576">
        <v>8</v>
      </c>
      <c r="Q576">
        <v>0.3</v>
      </c>
      <c r="R576">
        <v>58.8</v>
      </c>
      <c r="S576">
        <v>22.3</v>
      </c>
      <c r="T576">
        <v>8.8000000000000007</v>
      </c>
      <c r="U576">
        <v>1.5</v>
      </c>
      <c r="V576">
        <v>1.1000000000000001</v>
      </c>
      <c r="W576">
        <v>0.9</v>
      </c>
      <c r="X576">
        <v>0.8</v>
      </c>
      <c r="Y576">
        <v>0.26300000000000001</v>
      </c>
      <c r="Z576">
        <v>0.313</v>
      </c>
      <c r="AA576">
        <v>0.435</v>
      </c>
      <c r="AB576">
        <v>0.748</v>
      </c>
      <c r="AE576" s="134">
        <f t="shared" si="61"/>
        <v>0.435</v>
      </c>
      <c r="AF576" s="209">
        <f t="shared" ca="1" si="62"/>
        <v>142</v>
      </c>
      <c r="AG576" s="134">
        <f>(H576*'User Input'!$H$16)+(I576*'User Input'!$H$17)+(N576*'User Input'!$H$15)+(O576*'User Input'!$H$2)+(P576*'User Input'!$H$3)+(Q576*'User Input'!$H$4)+(K576*'User Input'!$H$5)+(L576*'User Input'!$H$6)+(J576*'User Input'!$H$7)+(T576*'User Input'!$H$8)+(S576*'User Input'!$H$9)+(M576*'User Input'!$H$10)+(X576*'User Input'!$H$11)+(V576*'User Input'!$H$13)+(U576*'User Input'!$H$12)+(R576*'User Input'!$H$14)</f>
        <v>95.649999999999991</v>
      </c>
      <c r="AH576">
        <f t="shared" si="57"/>
        <v>1.8394230769230768</v>
      </c>
      <c r="AI576" s="209">
        <f t="shared" ca="1" si="63"/>
        <v>375</v>
      </c>
      <c r="AJ576" s="209">
        <f t="shared" ca="1" si="58"/>
        <v>276</v>
      </c>
      <c r="AK576" s="209">
        <f t="shared" ca="1" si="59"/>
        <v>123</v>
      </c>
      <c r="AL576" s="209">
        <f t="shared" ca="1" si="60"/>
        <v>152</v>
      </c>
    </row>
    <row r="577" spans="2:38" x14ac:dyDescent="0.2">
      <c r="B577" t="s">
        <v>491</v>
      </c>
      <c r="C577" t="s">
        <v>137</v>
      </c>
      <c r="D577" t="s">
        <v>106</v>
      </c>
      <c r="E577" t="s">
        <v>992</v>
      </c>
      <c r="F577" t="s">
        <v>3453</v>
      </c>
      <c r="G577">
        <v>53</v>
      </c>
      <c r="H577">
        <v>146</v>
      </c>
      <c r="I577">
        <v>131</v>
      </c>
      <c r="J577">
        <v>15.7</v>
      </c>
      <c r="K577">
        <v>2.7</v>
      </c>
      <c r="L577">
        <v>14.7</v>
      </c>
      <c r="M577">
        <v>2.6</v>
      </c>
      <c r="N577">
        <v>30.9</v>
      </c>
      <c r="O577">
        <v>21.1</v>
      </c>
      <c r="P577">
        <v>6.6</v>
      </c>
      <c r="Q577">
        <v>0.5</v>
      </c>
      <c r="R577">
        <v>46.6</v>
      </c>
      <c r="S577">
        <v>37.799999999999997</v>
      </c>
      <c r="T577">
        <v>11.6</v>
      </c>
      <c r="U577">
        <v>1</v>
      </c>
      <c r="V577">
        <v>1.1000000000000001</v>
      </c>
      <c r="W577">
        <v>0.9</v>
      </c>
      <c r="X577">
        <v>1</v>
      </c>
      <c r="Y577">
        <v>0.23499999999999999</v>
      </c>
      <c r="Z577">
        <v>0.3</v>
      </c>
      <c r="AA577">
        <v>0.35499999999999998</v>
      </c>
      <c r="AB577">
        <v>0.65400000000000003</v>
      </c>
      <c r="AE577" s="134">
        <f t="shared" si="61"/>
        <v>0.35499999999999998</v>
      </c>
      <c r="AF577" s="209">
        <f t="shared" ca="1" si="62"/>
        <v>508</v>
      </c>
      <c r="AG577" s="134">
        <f>(H577*'User Input'!$H$16)+(I577*'User Input'!$H$17)+(N577*'User Input'!$H$15)+(O577*'User Input'!$H$2)+(P577*'User Input'!$H$3)+(Q577*'User Input'!$H$4)+(K577*'User Input'!$H$5)+(L577*'User Input'!$H$6)+(J577*'User Input'!$H$7)+(T577*'User Input'!$H$8)+(S577*'User Input'!$H$9)+(M577*'User Input'!$H$10)+(X577*'User Input'!$H$11)+(V577*'User Input'!$H$13)+(U577*'User Input'!$H$12)+(R577*'User Input'!$H$14)</f>
        <v>73.899999999999991</v>
      </c>
      <c r="AH577">
        <f t="shared" si="57"/>
        <v>1.3943396226415092</v>
      </c>
      <c r="AI577" s="209">
        <f t="shared" ca="1" si="63"/>
        <v>402</v>
      </c>
      <c r="AJ577" s="209">
        <f t="shared" ca="1" si="58"/>
        <v>403</v>
      </c>
      <c r="AK577" s="209">
        <f t="shared" ca="1" si="59"/>
        <v>485</v>
      </c>
      <c r="AL577" s="209">
        <f t="shared" ca="1" si="60"/>
        <v>482</v>
      </c>
    </row>
    <row r="578" spans="2:38" x14ac:dyDescent="0.2">
      <c r="B578" t="s">
        <v>3458</v>
      </c>
      <c r="C578" t="s">
        <v>121</v>
      </c>
      <c r="D578" t="s">
        <v>89</v>
      </c>
      <c r="E578" t="s">
        <v>6</v>
      </c>
      <c r="F578" t="s">
        <v>116</v>
      </c>
      <c r="G578">
        <v>54</v>
      </c>
      <c r="H578">
        <v>146</v>
      </c>
      <c r="I578">
        <v>132</v>
      </c>
      <c r="J578">
        <v>16.2</v>
      </c>
      <c r="K578">
        <v>5</v>
      </c>
      <c r="L578">
        <v>16.5</v>
      </c>
      <c r="M578">
        <v>2.1</v>
      </c>
      <c r="N578">
        <v>29.5</v>
      </c>
      <c r="O578">
        <v>18</v>
      </c>
      <c r="P578">
        <v>6.2</v>
      </c>
      <c r="Q578">
        <v>0.3</v>
      </c>
      <c r="R578">
        <v>51.3</v>
      </c>
      <c r="S578">
        <v>46.4</v>
      </c>
      <c r="T578">
        <v>11.2</v>
      </c>
      <c r="U578">
        <v>1.4</v>
      </c>
      <c r="V578">
        <v>1.1000000000000001</v>
      </c>
      <c r="W578">
        <v>0.9</v>
      </c>
      <c r="X578">
        <v>0.8</v>
      </c>
      <c r="Y578">
        <v>0.224</v>
      </c>
      <c r="Z578">
        <v>0.28999999999999998</v>
      </c>
      <c r="AA578">
        <v>0.39</v>
      </c>
      <c r="AB578">
        <v>0.67900000000000005</v>
      </c>
      <c r="AE578" s="134">
        <f t="shared" si="61"/>
        <v>0.39</v>
      </c>
      <c r="AF578" s="209">
        <f t="shared" ca="1" si="62"/>
        <v>329</v>
      </c>
      <c r="AG578" s="134">
        <f>(H578*'User Input'!$H$16)+(I578*'User Input'!$H$17)+(N578*'User Input'!$H$15)+(O578*'User Input'!$H$2)+(P578*'User Input'!$H$3)+(Q578*'User Input'!$H$4)+(K578*'User Input'!$H$5)+(L578*'User Input'!$H$6)+(J578*'User Input'!$H$7)+(T578*'User Input'!$H$8)+(S578*'User Input'!$H$9)+(M578*'User Input'!$H$10)+(X578*'User Input'!$H$11)+(V578*'User Input'!$H$13)+(U578*'User Input'!$H$12)+(R578*'User Input'!$H$14)</f>
        <v>75.400000000000006</v>
      </c>
      <c r="AH578">
        <f t="shared" si="57"/>
        <v>1.3962962962962964</v>
      </c>
      <c r="AI578" s="209">
        <f t="shared" ca="1" si="63"/>
        <v>399</v>
      </c>
      <c r="AJ578" s="209">
        <f t="shared" ca="1" si="58"/>
        <v>492</v>
      </c>
      <c r="AK578" s="209">
        <f t="shared" ca="1" si="59"/>
        <v>307</v>
      </c>
      <c r="AL578" s="209">
        <f t="shared" ca="1" si="60"/>
        <v>390</v>
      </c>
    </row>
    <row r="579" spans="2:38" x14ac:dyDescent="0.2">
      <c r="B579" t="s">
        <v>2204</v>
      </c>
      <c r="C579" t="s">
        <v>113</v>
      </c>
      <c r="D579" t="s">
        <v>89</v>
      </c>
      <c r="E579" t="s">
        <v>118</v>
      </c>
      <c r="F579" t="s">
        <v>118</v>
      </c>
      <c r="G579">
        <v>43</v>
      </c>
      <c r="H579">
        <v>145</v>
      </c>
      <c r="I579">
        <v>134</v>
      </c>
      <c r="J579">
        <v>14.7</v>
      </c>
      <c r="K579">
        <v>3</v>
      </c>
      <c r="L579">
        <v>15.1</v>
      </c>
      <c r="M579">
        <v>2.8</v>
      </c>
      <c r="N579">
        <v>34.6</v>
      </c>
      <c r="O579">
        <v>23.3</v>
      </c>
      <c r="P579">
        <v>7.5</v>
      </c>
      <c r="Q579">
        <v>0.9</v>
      </c>
      <c r="R579">
        <v>52.7</v>
      </c>
      <c r="S579">
        <v>30.3</v>
      </c>
      <c r="T579">
        <v>7.5</v>
      </c>
      <c r="U579">
        <v>1.8</v>
      </c>
      <c r="V579">
        <v>1.1000000000000001</v>
      </c>
      <c r="W579">
        <v>0.9</v>
      </c>
      <c r="X579">
        <v>1.3</v>
      </c>
      <c r="Y579">
        <v>0.25800000000000001</v>
      </c>
      <c r="Z579">
        <v>0.30399999999999999</v>
      </c>
      <c r="AA579">
        <v>0.39300000000000002</v>
      </c>
      <c r="AB579">
        <v>0.69699999999999995</v>
      </c>
      <c r="AE579" s="134">
        <f t="shared" si="61"/>
        <v>0.39300000000000002</v>
      </c>
      <c r="AF579" s="209">
        <f t="shared" ca="1" si="62"/>
        <v>310</v>
      </c>
      <c r="AG579" s="134">
        <f>(H579*'User Input'!$H$16)+(I579*'User Input'!$H$17)+(N579*'User Input'!$H$15)+(O579*'User Input'!$H$2)+(P579*'User Input'!$H$3)+(Q579*'User Input'!$H$4)+(K579*'User Input'!$H$5)+(L579*'User Input'!$H$6)+(J579*'User Input'!$H$7)+(T579*'User Input'!$H$8)+(S579*'User Input'!$H$9)+(M579*'User Input'!$H$10)+(X579*'User Input'!$H$11)+(V579*'User Input'!$H$13)+(U579*'User Input'!$H$12)+(R579*'User Input'!$H$14)</f>
        <v>79.449999999999989</v>
      </c>
      <c r="AH579">
        <f t="shared" si="57"/>
        <v>1.847674418604651</v>
      </c>
      <c r="AI579" s="209">
        <f t="shared" ca="1" si="63"/>
        <v>394</v>
      </c>
      <c r="AJ579" s="209">
        <f t="shared" ca="1" si="58"/>
        <v>368</v>
      </c>
      <c r="AK579" s="209">
        <f t="shared" ca="1" si="59"/>
        <v>288</v>
      </c>
      <c r="AL579" s="209">
        <f t="shared" ca="1" si="60"/>
        <v>319</v>
      </c>
    </row>
    <row r="580" spans="2:38" x14ac:dyDescent="0.2">
      <c r="B580" t="s">
        <v>265</v>
      </c>
      <c r="C580" t="s">
        <v>715</v>
      </c>
      <c r="D580" t="s">
        <v>89</v>
      </c>
      <c r="E580" t="s">
        <v>1033</v>
      </c>
      <c r="F580" t="s">
        <v>1033</v>
      </c>
      <c r="G580">
        <v>52</v>
      </c>
      <c r="H580">
        <v>145</v>
      </c>
      <c r="I580">
        <v>128</v>
      </c>
      <c r="J580">
        <v>15.8</v>
      </c>
      <c r="K580">
        <v>4.2</v>
      </c>
      <c r="L580">
        <v>16.8</v>
      </c>
      <c r="M580">
        <v>0.3</v>
      </c>
      <c r="N580">
        <v>31.5</v>
      </c>
      <c r="O580">
        <v>21.1</v>
      </c>
      <c r="P580">
        <v>5.8</v>
      </c>
      <c r="Q580">
        <v>0.4</v>
      </c>
      <c r="R580">
        <v>50.7</v>
      </c>
      <c r="S580">
        <v>37.4</v>
      </c>
      <c r="T580">
        <v>12.7</v>
      </c>
      <c r="U580">
        <v>2.6</v>
      </c>
      <c r="V580">
        <v>1.1000000000000001</v>
      </c>
      <c r="W580">
        <v>0.6</v>
      </c>
      <c r="X580">
        <v>0.2</v>
      </c>
      <c r="Y580">
        <v>0.247</v>
      </c>
      <c r="Z580">
        <v>0.32500000000000001</v>
      </c>
      <c r="AA580">
        <v>0.39800000000000002</v>
      </c>
      <c r="AB580">
        <v>0.72199999999999998</v>
      </c>
      <c r="AE580" s="134">
        <f t="shared" si="61"/>
        <v>0.39800000000000002</v>
      </c>
      <c r="AF580" s="209">
        <f t="shared" ca="1" si="62"/>
        <v>282</v>
      </c>
      <c r="AG580" s="134">
        <f>(H580*'User Input'!$H$16)+(I580*'User Input'!$H$17)+(N580*'User Input'!$H$15)+(O580*'User Input'!$H$2)+(P580*'User Input'!$H$3)+(Q580*'User Input'!$H$4)+(K580*'User Input'!$H$5)+(L580*'User Input'!$H$6)+(J580*'User Input'!$H$7)+(T580*'User Input'!$H$8)+(S580*'User Input'!$H$9)+(M580*'User Input'!$H$10)+(X580*'User Input'!$H$11)+(V580*'User Input'!$H$13)+(U580*'User Input'!$H$12)+(R580*'User Input'!$H$14)</f>
        <v>77.699999999999989</v>
      </c>
      <c r="AH580">
        <f t="shared" si="57"/>
        <v>1.494230769230769</v>
      </c>
      <c r="AI580" s="209">
        <f t="shared" ca="1" si="63"/>
        <v>397</v>
      </c>
      <c r="AJ580" s="209">
        <f t="shared" ca="1" si="58"/>
        <v>163</v>
      </c>
      <c r="AK580" s="209">
        <f t="shared" ca="1" si="59"/>
        <v>260</v>
      </c>
      <c r="AL580" s="209">
        <f t="shared" ca="1" si="60"/>
        <v>231</v>
      </c>
    </row>
    <row r="581" spans="2:38" x14ac:dyDescent="0.2">
      <c r="B581" t="s">
        <v>3727</v>
      </c>
      <c r="C581" t="s">
        <v>810</v>
      </c>
      <c r="D581" t="s">
        <v>683</v>
      </c>
      <c r="E581" t="s">
        <v>114</v>
      </c>
      <c r="F581" t="s">
        <v>114</v>
      </c>
      <c r="G581">
        <v>54</v>
      </c>
      <c r="H581">
        <v>144</v>
      </c>
      <c r="I581">
        <v>130</v>
      </c>
      <c r="J581">
        <v>15.9</v>
      </c>
      <c r="K581">
        <v>5.3</v>
      </c>
      <c r="L581">
        <v>16.8</v>
      </c>
      <c r="M581">
        <v>0.7</v>
      </c>
      <c r="N581">
        <v>29.6</v>
      </c>
      <c r="O581">
        <v>17.600000000000001</v>
      </c>
      <c r="P581">
        <v>6</v>
      </c>
      <c r="Q581">
        <v>0.7</v>
      </c>
      <c r="R581">
        <v>53</v>
      </c>
      <c r="S581">
        <v>34.299999999999997</v>
      </c>
      <c r="T581">
        <v>11.2</v>
      </c>
      <c r="U581">
        <v>1.3</v>
      </c>
      <c r="V581">
        <v>1.1000000000000001</v>
      </c>
      <c r="W581">
        <v>0.9</v>
      </c>
      <c r="X581">
        <v>0.3</v>
      </c>
      <c r="Y581">
        <v>0.22800000000000001</v>
      </c>
      <c r="Z581">
        <v>0.29399999999999998</v>
      </c>
      <c r="AA581">
        <v>0.40899999999999997</v>
      </c>
      <c r="AB581">
        <v>0.70299999999999996</v>
      </c>
      <c r="AE581" s="134">
        <f t="shared" si="61"/>
        <v>0.40899999999999997</v>
      </c>
      <c r="AF581" s="209">
        <f t="shared" ca="1" si="62"/>
        <v>236</v>
      </c>
      <c r="AG581" s="134">
        <f>(H581*'User Input'!$H$16)+(I581*'User Input'!$H$17)+(N581*'User Input'!$H$15)+(O581*'User Input'!$H$2)+(P581*'User Input'!$H$3)+(Q581*'User Input'!$H$4)+(K581*'User Input'!$H$5)+(L581*'User Input'!$H$6)+(J581*'User Input'!$H$7)+(T581*'User Input'!$H$8)+(S581*'User Input'!$H$9)+(M581*'User Input'!$H$10)+(X581*'User Input'!$H$11)+(V581*'User Input'!$H$13)+(U581*'User Input'!$H$12)+(R581*'User Input'!$H$14)</f>
        <v>80.750000000000014</v>
      </c>
      <c r="AH581">
        <f t="shared" si="57"/>
        <v>1.4953703703703707</v>
      </c>
      <c r="AI581" s="209">
        <f t="shared" ca="1" si="63"/>
        <v>393</v>
      </c>
      <c r="AJ581" s="209">
        <f t="shared" ca="1" si="58"/>
        <v>455</v>
      </c>
      <c r="AK581" s="209">
        <f t="shared" ca="1" si="59"/>
        <v>215</v>
      </c>
      <c r="AL581" s="209">
        <f t="shared" ca="1" si="60"/>
        <v>296</v>
      </c>
    </row>
    <row r="582" spans="2:38" x14ac:dyDescent="0.2">
      <c r="B582" t="s">
        <v>2560</v>
      </c>
      <c r="C582" t="s">
        <v>121</v>
      </c>
      <c r="D582" t="s">
        <v>89</v>
      </c>
      <c r="E582" t="s">
        <v>97</v>
      </c>
      <c r="F582" t="s">
        <v>97</v>
      </c>
      <c r="G582">
        <v>54</v>
      </c>
      <c r="H582">
        <v>144</v>
      </c>
      <c r="I582">
        <v>134</v>
      </c>
      <c r="J582">
        <v>13.6</v>
      </c>
      <c r="K582">
        <v>2.4</v>
      </c>
      <c r="L582">
        <v>13.7</v>
      </c>
      <c r="M582">
        <v>0.9</v>
      </c>
      <c r="N582">
        <v>31.9</v>
      </c>
      <c r="O582">
        <v>23.2</v>
      </c>
      <c r="P582">
        <v>5.8</v>
      </c>
      <c r="Q582">
        <v>0.5</v>
      </c>
      <c r="R582">
        <v>46</v>
      </c>
      <c r="S582">
        <v>21</v>
      </c>
      <c r="T582">
        <v>7.1</v>
      </c>
      <c r="U582">
        <v>0.9</v>
      </c>
      <c r="V582">
        <v>1.1000000000000001</v>
      </c>
      <c r="W582">
        <v>0.9</v>
      </c>
      <c r="X582">
        <v>0.4</v>
      </c>
      <c r="Y582">
        <v>0.23799999999999999</v>
      </c>
      <c r="Z582">
        <v>0.27800000000000002</v>
      </c>
      <c r="AA582">
        <v>0.34200000000000003</v>
      </c>
      <c r="AB582">
        <v>0.62</v>
      </c>
      <c r="AE582" s="134">
        <f t="shared" si="61"/>
        <v>0.34200000000000003</v>
      </c>
      <c r="AF582" s="209">
        <f t="shared" ca="1" si="62"/>
        <v>558</v>
      </c>
      <c r="AG582" s="134">
        <f>(H582*'User Input'!$H$16)+(I582*'User Input'!$H$17)+(N582*'User Input'!$H$15)+(O582*'User Input'!$H$2)+(P582*'User Input'!$H$3)+(Q582*'User Input'!$H$4)+(K582*'User Input'!$H$5)+(L582*'User Input'!$H$6)+(J582*'User Input'!$H$7)+(T582*'User Input'!$H$8)+(S582*'User Input'!$H$9)+(M582*'User Input'!$H$10)+(X582*'User Input'!$H$11)+(V582*'User Input'!$H$13)+(U582*'User Input'!$H$12)+(R582*'User Input'!$H$14)</f>
        <v>71.199999999999974</v>
      </c>
      <c r="AH582">
        <f t="shared" si="57"/>
        <v>1.318518518518518</v>
      </c>
      <c r="AI582" s="209">
        <f t="shared" ca="1" si="63"/>
        <v>407</v>
      </c>
      <c r="AJ582" s="209">
        <f t="shared" ca="1" si="58"/>
        <v>547</v>
      </c>
      <c r="AK582" s="209">
        <f t="shared" ca="1" si="59"/>
        <v>535</v>
      </c>
      <c r="AL582" s="209">
        <f t="shared" ca="1" si="60"/>
        <v>555</v>
      </c>
    </row>
    <row r="583" spans="2:38" x14ac:dyDescent="0.2">
      <c r="B583" t="s">
        <v>252</v>
      </c>
      <c r="C583" t="s">
        <v>119</v>
      </c>
      <c r="D583" t="s">
        <v>89</v>
      </c>
      <c r="E583" t="s">
        <v>1025</v>
      </c>
      <c r="F583" t="s">
        <v>2551</v>
      </c>
      <c r="G583">
        <v>53</v>
      </c>
      <c r="H583">
        <v>144</v>
      </c>
      <c r="I583">
        <v>134</v>
      </c>
      <c r="J583">
        <v>12.8</v>
      </c>
      <c r="K583">
        <v>1.6</v>
      </c>
      <c r="L583">
        <v>12.1</v>
      </c>
      <c r="M583">
        <v>2</v>
      </c>
      <c r="N583">
        <v>33</v>
      </c>
      <c r="O583">
        <v>24.5</v>
      </c>
      <c r="P583">
        <v>6.2</v>
      </c>
      <c r="Q583">
        <v>0.7</v>
      </c>
      <c r="R583">
        <v>45.2</v>
      </c>
      <c r="S583">
        <v>22.4</v>
      </c>
      <c r="T583">
        <v>6.4</v>
      </c>
      <c r="U583">
        <v>1.1000000000000001</v>
      </c>
      <c r="V583">
        <v>1.1000000000000001</v>
      </c>
      <c r="W583">
        <v>1.1000000000000001</v>
      </c>
      <c r="X583">
        <v>0.8</v>
      </c>
      <c r="Y583">
        <v>0.246</v>
      </c>
      <c r="Z583">
        <v>0.28299999999999997</v>
      </c>
      <c r="AA583">
        <v>0.33700000000000002</v>
      </c>
      <c r="AB583">
        <v>0.62</v>
      </c>
      <c r="AE583" s="134">
        <f t="shared" si="61"/>
        <v>0.33700000000000002</v>
      </c>
      <c r="AF583" s="209">
        <f t="shared" ca="1" si="62"/>
        <v>575</v>
      </c>
      <c r="AG583" s="134">
        <f>(H583*'User Input'!$H$16)+(I583*'User Input'!$H$17)+(N583*'User Input'!$H$15)+(O583*'User Input'!$H$2)+(P583*'User Input'!$H$3)+(Q583*'User Input'!$H$4)+(K583*'User Input'!$H$5)+(L583*'User Input'!$H$6)+(J583*'User Input'!$H$7)+(T583*'User Input'!$H$8)+(S583*'User Input'!$H$9)+(M583*'User Input'!$H$10)+(X583*'User Input'!$H$11)+(V583*'User Input'!$H$13)+(U583*'User Input'!$H$12)+(R583*'User Input'!$H$14)</f>
        <v>68.7</v>
      </c>
      <c r="AH583">
        <f t="shared" si="57"/>
        <v>1.2962264150943397</v>
      </c>
      <c r="AI583" s="209">
        <f t="shared" ca="1" si="63"/>
        <v>413</v>
      </c>
      <c r="AJ583" s="209">
        <f t="shared" ca="1" si="58"/>
        <v>531</v>
      </c>
      <c r="AK583" s="209">
        <f t="shared" ca="1" si="59"/>
        <v>552</v>
      </c>
      <c r="AL583" s="209">
        <f t="shared" ca="1" si="60"/>
        <v>555</v>
      </c>
    </row>
    <row r="584" spans="2:38" x14ac:dyDescent="0.2">
      <c r="B584" t="s">
        <v>2566</v>
      </c>
      <c r="C584" t="s">
        <v>119</v>
      </c>
      <c r="D584" t="s">
        <v>683</v>
      </c>
      <c r="E584" t="s">
        <v>116</v>
      </c>
      <c r="F584" t="s">
        <v>116</v>
      </c>
      <c r="G584">
        <v>54</v>
      </c>
      <c r="H584">
        <v>143</v>
      </c>
      <c r="I584">
        <v>128</v>
      </c>
      <c r="J584">
        <v>14.8</v>
      </c>
      <c r="K584">
        <v>3.7</v>
      </c>
      <c r="L584">
        <v>14.8</v>
      </c>
      <c r="M584">
        <v>0.9</v>
      </c>
      <c r="N584">
        <v>31.4</v>
      </c>
      <c r="O584">
        <v>21.3</v>
      </c>
      <c r="P584">
        <v>5.8</v>
      </c>
      <c r="Q584">
        <v>0.6</v>
      </c>
      <c r="R584">
        <v>49.7</v>
      </c>
      <c r="S584">
        <v>31.1</v>
      </c>
      <c r="T584">
        <v>12.2</v>
      </c>
      <c r="U584">
        <v>0.7</v>
      </c>
      <c r="V584">
        <v>1.1000000000000001</v>
      </c>
      <c r="W584">
        <v>0.9</v>
      </c>
      <c r="X584">
        <v>0.4</v>
      </c>
      <c r="Y584">
        <v>0.246</v>
      </c>
      <c r="Z584">
        <v>0.313</v>
      </c>
      <c r="AA584">
        <v>0.38800000000000001</v>
      </c>
      <c r="AB584">
        <v>0.70099999999999996</v>
      </c>
      <c r="AE584" s="134">
        <f t="shared" si="61"/>
        <v>0.38800000000000001</v>
      </c>
      <c r="AF584" s="209">
        <f t="shared" ca="1" si="62"/>
        <v>344</v>
      </c>
      <c r="AG584" s="134">
        <f>(H584*'User Input'!$H$16)+(I584*'User Input'!$H$17)+(N584*'User Input'!$H$15)+(O584*'User Input'!$H$2)+(P584*'User Input'!$H$3)+(Q584*'User Input'!$H$4)+(K584*'User Input'!$H$5)+(L584*'User Input'!$H$6)+(J584*'User Input'!$H$7)+(T584*'User Input'!$H$8)+(S584*'User Input'!$H$9)+(M584*'User Input'!$H$10)+(X584*'User Input'!$H$11)+(V584*'User Input'!$H$13)+(U584*'User Input'!$H$12)+(R584*'User Input'!$H$14)</f>
        <v>77.149999999999991</v>
      </c>
      <c r="AH584">
        <f t="shared" si="57"/>
        <v>1.4287037037037036</v>
      </c>
      <c r="AI584" s="209">
        <f t="shared" ca="1" si="63"/>
        <v>398</v>
      </c>
      <c r="AJ584" s="209">
        <f t="shared" ca="1" si="58"/>
        <v>276</v>
      </c>
      <c r="AK584" s="209">
        <f t="shared" ca="1" si="59"/>
        <v>322</v>
      </c>
      <c r="AL584" s="209">
        <f t="shared" ca="1" si="60"/>
        <v>304</v>
      </c>
    </row>
    <row r="585" spans="2:38" x14ac:dyDescent="0.2">
      <c r="B585" t="s">
        <v>2583</v>
      </c>
      <c r="C585" t="s">
        <v>141</v>
      </c>
      <c r="D585" t="s">
        <v>683</v>
      </c>
      <c r="E585" t="s">
        <v>118</v>
      </c>
      <c r="F585" t="s">
        <v>1000</v>
      </c>
      <c r="G585">
        <v>53</v>
      </c>
      <c r="H585">
        <v>142</v>
      </c>
      <c r="I585">
        <v>122</v>
      </c>
      <c r="J585">
        <v>13.6</v>
      </c>
      <c r="K585">
        <v>1.7</v>
      </c>
      <c r="L585">
        <v>11.7</v>
      </c>
      <c r="M585">
        <v>1.9</v>
      </c>
      <c r="N585">
        <v>29.4</v>
      </c>
      <c r="O585">
        <v>21.7</v>
      </c>
      <c r="P585">
        <v>5.6</v>
      </c>
      <c r="Q585">
        <v>0.4</v>
      </c>
      <c r="R585">
        <v>40.799999999999997</v>
      </c>
      <c r="S585">
        <v>29.7</v>
      </c>
      <c r="T585">
        <v>16.100000000000001</v>
      </c>
      <c r="U585">
        <v>2.1</v>
      </c>
      <c r="V585">
        <v>1.1000000000000001</v>
      </c>
      <c r="W585">
        <v>1</v>
      </c>
      <c r="X585">
        <v>0.7</v>
      </c>
      <c r="Y585">
        <v>0.24199999999999999</v>
      </c>
      <c r="Z585">
        <v>0.33800000000000002</v>
      </c>
      <c r="AA585">
        <v>0.33500000000000002</v>
      </c>
      <c r="AB585">
        <v>0.67300000000000004</v>
      </c>
      <c r="AE585" s="134">
        <f t="shared" si="61"/>
        <v>0.33500000000000002</v>
      </c>
      <c r="AF585" s="209">
        <f t="shared" ca="1" si="62"/>
        <v>580</v>
      </c>
      <c r="AG585" s="134">
        <f>(H585*'User Input'!$H$16)+(I585*'User Input'!$H$17)+(N585*'User Input'!$H$15)+(O585*'User Input'!$H$2)+(P585*'User Input'!$H$3)+(Q585*'User Input'!$H$4)+(K585*'User Input'!$H$5)+(L585*'User Input'!$H$6)+(J585*'User Input'!$H$7)+(T585*'User Input'!$H$8)+(S585*'User Input'!$H$9)+(M585*'User Input'!$H$10)+(X585*'User Input'!$H$11)+(V585*'User Input'!$H$13)+(U585*'User Input'!$H$12)+(R585*'User Input'!$H$14)</f>
        <v>70.549999999999983</v>
      </c>
      <c r="AH585">
        <f t="shared" si="57"/>
        <v>1.3311320754716978</v>
      </c>
      <c r="AI585" s="209">
        <f t="shared" ca="1" si="63"/>
        <v>408</v>
      </c>
      <c r="AJ585" s="209">
        <f t="shared" ca="1" si="58"/>
        <v>75</v>
      </c>
      <c r="AK585" s="209">
        <f t="shared" ca="1" si="59"/>
        <v>557</v>
      </c>
      <c r="AL585" s="209">
        <f t="shared" ca="1" si="60"/>
        <v>421</v>
      </c>
    </row>
    <row r="586" spans="2:38" x14ac:dyDescent="0.2">
      <c r="B586" t="s">
        <v>2584</v>
      </c>
      <c r="C586" t="s">
        <v>8</v>
      </c>
      <c r="D586" t="s">
        <v>89</v>
      </c>
      <c r="E586" t="s">
        <v>6</v>
      </c>
      <c r="F586" t="s">
        <v>1032</v>
      </c>
      <c r="G586">
        <v>51</v>
      </c>
      <c r="H586">
        <v>142</v>
      </c>
      <c r="I586">
        <v>130</v>
      </c>
      <c r="J586">
        <v>15.4</v>
      </c>
      <c r="K586">
        <v>3.8</v>
      </c>
      <c r="L586">
        <v>16.899999999999999</v>
      </c>
      <c r="M586">
        <v>1.5</v>
      </c>
      <c r="N586">
        <v>34.9</v>
      </c>
      <c r="O586">
        <v>22.1</v>
      </c>
      <c r="P586">
        <v>8.4</v>
      </c>
      <c r="Q586">
        <v>0.5</v>
      </c>
      <c r="R586">
        <v>55.8</v>
      </c>
      <c r="S586">
        <v>26.2</v>
      </c>
      <c r="T586">
        <v>8.5</v>
      </c>
      <c r="U586">
        <v>1</v>
      </c>
      <c r="V586">
        <v>1.1000000000000001</v>
      </c>
      <c r="W586">
        <v>0.8</v>
      </c>
      <c r="X586">
        <v>0.6</v>
      </c>
      <c r="Y586">
        <v>0.26800000000000002</v>
      </c>
      <c r="Z586">
        <v>0.316</v>
      </c>
      <c r="AA586">
        <v>0.42899999999999999</v>
      </c>
      <c r="AB586">
        <v>0.745</v>
      </c>
      <c r="AE586" s="134">
        <f t="shared" si="61"/>
        <v>0.42899999999999999</v>
      </c>
      <c r="AF586" s="209">
        <f t="shared" ca="1" si="62"/>
        <v>165</v>
      </c>
      <c r="AG586" s="134">
        <f>(H586*'User Input'!$H$16)+(I586*'User Input'!$H$17)+(N586*'User Input'!$H$15)+(O586*'User Input'!$H$2)+(P586*'User Input'!$H$3)+(Q586*'User Input'!$H$4)+(K586*'User Input'!$H$5)+(L586*'User Input'!$H$6)+(J586*'User Input'!$H$7)+(T586*'User Input'!$H$8)+(S586*'User Input'!$H$9)+(M586*'User Input'!$H$10)+(X586*'User Input'!$H$11)+(V586*'User Input'!$H$13)+(U586*'User Input'!$H$12)+(R586*'User Input'!$H$14)</f>
        <v>85.700000000000017</v>
      </c>
      <c r="AH586">
        <f t="shared" si="57"/>
        <v>1.6803921568627453</v>
      </c>
      <c r="AI586" s="209">
        <f t="shared" ca="1" si="63"/>
        <v>388</v>
      </c>
      <c r="AJ586" s="209">
        <f t="shared" ca="1" si="58"/>
        <v>249</v>
      </c>
      <c r="AK586" s="209">
        <f t="shared" ca="1" si="59"/>
        <v>146</v>
      </c>
      <c r="AL586" s="209">
        <f t="shared" ca="1" si="60"/>
        <v>163</v>
      </c>
    </row>
    <row r="587" spans="2:38" x14ac:dyDescent="0.2">
      <c r="B587" t="s">
        <v>3504</v>
      </c>
      <c r="C587" t="s">
        <v>119</v>
      </c>
      <c r="D587" t="s">
        <v>89</v>
      </c>
      <c r="E587" t="s">
        <v>110</v>
      </c>
      <c r="F587" t="s">
        <v>110</v>
      </c>
      <c r="G587">
        <v>52</v>
      </c>
      <c r="H587">
        <v>142</v>
      </c>
      <c r="I587">
        <v>129</v>
      </c>
      <c r="J587">
        <v>13.4</v>
      </c>
      <c r="K587">
        <v>1.7</v>
      </c>
      <c r="L587">
        <v>12.1</v>
      </c>
      <c r="M587">
        <v>4.0999999999999996</v>
      </c>
      <c r="N587">
        <v>30.6</v>
      </c>
      <c r="O587">
        <v>22.1</v>
      </c>
      <c r="P587">
        <v>5.7</v>
      </c>
      <c r="Q587">
        <v>1</v>
      </c>
      <c r="R587">
        <v>43.6</v>
      </c>
      <c r="S587">
        <v>25.8</v>
      </c>
      <c r="T587">
        <v>9.5</v>
      </c>
      <c r="U587">
        <v>1.7</v>
      </c>
      <c r="V587">
        <v>1.1000000000000001</v>
      </c>
      <c r="W587">
        <v>0.9</v>
      </c>
      <c r="X587">
        <v>1.8</v>
      </c>
      <c r="Y587">
        <v>0.23699999999999999</v>
      </c>
      <c r="Z587">
        <v>0.29599999999999999</v>
      </c>
      <c r="AA587">
        <v>0.33800000000000002</v>
      </c>
      <c r="AB587">
        <v>0.63400000000000001</v>
      </c>
      <c r="AE587" s="134">
        <f t="shared" si="61"/>
        <v>0.33800000000000002</v>
      </c>
      <c r="AF587" s="209">
        <f t="shared" ca="1" si="62"/>
        <v>572</v>
      </c>
      <c r="AG587" s="134">
        <f>(H587*'User Input'!$H$16)+(I587*'User Input'!$H$17)+(N587*'User Input'!$H$15)+(O587*'User Input'!$H$2)+(P587*'User Input'!$H$3)+(Q587*'User Input'!$H$4)+(K587*'User Input'!$H$5)+(L587*'User Input'!$H$6)+(J587*'User Input'!$H$7)+(T587*'User Input'!$H$8)+(S587*'User Input'!$H$9)+(M587*'User Input'!$H$10)+(X587*'User Input'!$H$11)+(V587*'User Input'!$H$13)+(U587*'User Input'!$H$12)+(R587*'User Input'!$H$14)</f>
        <v>71.8</v>
      </c>
      <c r="AH587">
        <f t="shared" si="57"/>
        <v>1.3807692307692307</v>
      </c>
      <c r="AI587" s="209">
        <f t="shared" ca="1" si="63"/>
        <v>404</v>
      </c>
      <c r="AJ587" s="209">
        <f t="shared" ca="1" si="58"/>
        <v>437</v>
      </c>
      <c r="AK587" s="209">
        <f t="shared" ca="1" si="59"/>
        <v>549</v>
      </c>
      <c r="AL587" s="209">
        <f t="shared" ca="1" si="60"/>
        <v>526</v>
      </c>
    </row>
    <row r="588" spans="2:38" x14ac:dyDescent="0.2">
      <c r="B588" t="s">
        <v>1513</v>
      </c>
      <c r="C588" t="s">
        <v>113</v>
      </c>
      <c r="D588" t="s">
        <v>683</v>
      </c>
      <c r="E588" t="s">
        <v>114</v>
      </c>
      <c r="F588" t="s">
        <v>114</v>
      </c>
      <c r="G588">
        <v>48</v>
      </c>
      <c r="H588">
        <v>132</v>
      </c>
      <c r="I588">
        <v>118</v>
      </c>
      <c r="J588">
        <v>14</v>
      </c>
      <c r="K588">
        <v>2</v>
      </c>
      <c r="L588">
        <v>12.9</v>
      </c>
      <c r="M588">
        <v>2.2999999999999998</v>
      </c>
      <c r="N588">
        <v>31.6</v>
      </c>
      <c r="O588">
        <v>22</v>
      </c>
      <c r="P588">
        <v>6.2</v>
      </c>
      <c r="Q588">
        <v>1.3</v>
      </c>
      <c r="R588">
        <v>46.4</v>
      </c>
      <c r="S588">
        <v>27.7</v>
      </c>
      <c r="T588">
        <v>11.3</v>
      </c>
      <c r="U588">
        <v>1</v>
      </c>
      <c r="V588">
        <v>1</v>
      </c>
      <c r="W588">
        <v>0.9</v>
      </c>
      <c r="X588">
        <v>1</v>
      </c>
      <c r="Y588">
        <v>0.26700000000000002</v>
      </c>
      <c r="Z588">
        <v>0.33300000000000002</v>
      </c>
      <c r="AA588">
        <v>0.39200000000000002</v>
      </c>
      <c r="AB588">
        <v>0.72499999999999998</v>
      </c>
      <c r="AE588" s="134">
        <f t="shared" si="61"/>
        <v>0.39200000000000002</v>
      </c>
      <c r="AF588" s="209">
        <f t="shared" ca="1" si="62"/>
        <v>318</v>
      </c>
      <c r="AG588" s="134">
        <f>(H588*'User Input'!$H$16)+(I588*'User Input'!$H$17)+(N588*'User Input'!$H$15)+(O588*'User Input'!$H$2)+(P588*'User Input'!$H$3)+(Q588*'User Input'!$H$4)+(K588*'User Input'!$H$5)+(L588*'User Input'!$H$6)+(J588*'User Input'!$H$7)+(T588*'User Input'!$H$8)+(S588*'User Input'!$H$9)+(M588*'User Input'!$H$10)+(X588*'User Input'!$H$11)+(V588*'User Input'!$H$13)+(U588*'User Input'!$H$12)+(R588*'User Input'!$H$14)</f>
        <v>74.249999999999986</v>
      </c>
      <c r="AH588">
        <f t="shared" si="57"/>
        <v>1.5468749999999998</v>
      </c>
      <c r="AI588" s="209">
        <f t="shared" ca="1" si="63"/>
        <v>401</v>
      </c>
      <c r="AJ588" s="209">
        <f t="shared" ca="1" si="58"/>
        <v>98</v>
      </c>
      <c r="AK588" s="209">
        <f t="shared" ca="1" si="59"/>
        <v>296</v>
      </c>
      <c r="AL588" s="209">
        <f t="shared" ca="1" si="60"/>
        <v>224</v>
      </c>
    </row>
    <row r="589" spans="2:38" x14ac:dyDescent="0.2">
      <c r="B589" t="s">
        <v>2618</v>
      </c>
      <c r="C589" t="s">
        <v>117</v>
      </c>
      <c r="D589" t="s">
        <v>683</v>
      </c>
      <c r="E589" t="s">
        <v>112</v>
      </c>
      <c r="F589" t="s">
        <v>112</v>
      </c>
      <c r="G589">
        <v>47</v>
      </c>
      <c r="H589">
        <v>126</v>
      </c>
      <c r="I589">
        <v>107</v>
      </c>
      <c r="J589">
        <v>14.9</v>
      </c>
      <c r="K589">
        <v>4.7</v>
      </c>
      <c r="L589">
        <v>15.7</v>
      </c>
      <c r="M589">
        <v>0.3</v>
      </c>
      <c r="N589">
        <v>26.6</v>
      </c>
      <c r="O589">
        <v>16.899999999999999</v>
      </c>
      <c r="P589">
        <v>4.8</v>
      </c>
      <c r="Q589">
        <v>0.1</v>
      </c>
      <c r="R589">
        <v>45.8</v>
      </c>
      <c r="S589">
        <v>27.9</v>
      </c>
      <c r="T589">
        <v>16.2</v>
      </c>
      <c r="U589">
        <v>0.8</v>
      </c>
      <c r="V589">
        <v>0.9</v>
      </c>
      <c r="W589">
        <v>0.4</v>
      </c>
      <c r="X589">
        <v>0.2</v>
      </c>
      <c r="Y589">
        <v>0.248</v>
      </c>
      <c r="Z589">
        <v>0.34799999999999998</v>
      </c>
      <c r="AA589">
        <v>0.42599999999999999</v>
      </c>
      <c r="AB589">
        <v>0.77400000000000002</v>
      </c>
      <c r="AE589" s="134">
        <f t="shared" si="61"/>
        <v>0.42599999999999999</v>
      </c>
      <c r="AF589" s="209">
        <f t="shared" ca="1" si="62"/>
        <v>174</v>
      </c>
      <c r="AG589" s="134">
        <f>(H589*'User Input'!$H$16)+(I589*'User Input'!$H$17)+(N589*'User Input'!$H$15)+(O589*'User Input'!$H$2)+(P589*'User Input'!$H$3)+(Q589*'User Input'!$H$4)+(K589*'User Input'!$H$5)+(L589*'User Input'!$H$6)+(J589*'User Input'!$H$7)+(T589*'User Input'!$H$8)+(S589*'User Input'!$H$9)+(M589*'User Input'!$H$10)+(X589*'User Input'!$H$11)+(V589*'User Input'!$H$13)+(U589*'User Input'!$H$12)+(R589*'User Input'!$H$14)</f>
        <v>78.849999999999994</v>
      </c>
      <c r="AH589">
        <f t="shared" si="57"/>
        <v>1.6776595744680849</v>
      </c>
      <c r="AI589" s="209">
        <f t="shared" ca="1" si="63"/>
        <v>395</v>
      </c>
      <c r="AJ589" s="209">
        <f t="shared" ca="1" si="58"/>
        <v>43</v>
      </c>
      <c r="AK589" s="209">
        <f t="shared" ca="1" si="59"/>
        <v>155</v>
      </c>
      <c r="AL589" s="209">
        <f t="shared" ca="1" si="60"/>
        <v>96</v>
      </c>
    </row>
    <row r="590" spans="2:38" x14ac:dyDescent="0.2">
      <c r="B590" t="s">
        <v>2277</v>
      </c>
      <c r="C590" t="s">
        <v>120</v>
      </c>
      <c r="D590" t="s">
        <v>89</v>
      </c>
      <c r="E590" t="s">
        <v>6</v>
      </c>
      <c r="F590" t="s">
        <v>3431</v>
      </c>
      <c r="G590">
        <v>47</v>
      </c>
      <c r="H590">
        <v>125</v>
      </c>
      <c r="I590">
        <v>116</v>
      </c>
      <c r="J590">
        <v>13.2</v>
      </c>
      <c r="K590">
        <v>3.7</v>
      </c>
      <c r="L590">
        <v>14.6</v>
      </c>
      <c r="M590">
        <v>1.2</v>
      </c>
      <c r="N590">
        <v>28.3</v>
      </c>
      <c r="O590">
        <v>18</v>
      </c>
      <c r="P590">
        <v>6.2</v>
      </c>
      <c r="Q590">
        <v>0.5</v>
      </c>
      <c r="R590">
        <v>46.5</v>
      </c>
      <c r="S590">
        <v>29</v>
      </c>
      <c r="T590">
        <v>6.3</v>
      </c>
      <c r="U590">
        <v>0.7</v>
      </c>
      <c r="V590">
        <v>1</v>
      </c>
      <c r="W590">
        <v>0.9</v>
      </c>
      <c r="X590">
        <v>0.5</v>
      </c>
      <c r="Y590">
        <v>0.24299999999999999</v>
      </c>
      <c r="Z590">
        <v>0.28399999999999997</v>
      </c>
      <c r="AA590">
        <v>0.39900000000000002</v>
      </c>
      <c r="AB590">
        <v>0.68300000000000005</v>
      </c>
      <c r="AE590" s="134">
        <f t="shared" si="61"/>
        <v>0.39900000000000002</v>
      </c>
      <c r="AF590" s="209">
        <f t="shared" ca="1" si="62"/>
        <v>275</v>
      </c>
      <c r="AG590" s="134">
        <f>(H590*'User Input'!$H$16)+(I590*'User Input'!$H$17)+(N590*'User Input'!$H$15)+(O590*'User Input'!$H$2)+(P590*'User Input'!$H$3)+(Q590*'User Input'!$H$4)+(K590*'User Input'!$H$5)+(L590*'User Input'!$H$6)+(J590*'User Input'!$H$7)+(T590*'User Input'!$H$8)+(S590*'User Input'!$H$9)+(M590*'User Input'!$H$10)+(X590*'User Input'!$H$11)+(V590*'User Input'!$H$13)+(U590*'User Input'!$H$12)+(R590*'User Input'!$H$14)</f>
        <v>68.2</v>
      </c>
      <c r="AH590">
        <f t="shared" si="57"/>
        <v>1.451063829787234</v>
      </c>
      <c r="AI590" s="209">
        <f t="shared" ca="1" si="63"/>
        <v>416</v>
      </c>
      <c r="AJ590" s="209">
        <f t="shared" ca="1" si="58"/>
        <v>525</v>
      </c>
      <c r="AK590" s="209">
        <f t="shared" ca="1" si="59"/>
        <v>253</v>
      </c>
      <c r="AL590" s="209">
        <f t="shared" ca="1" si="60"/>
        <v>370</v>
      </c>
    </row>
    <row r="591" spans="2:38" x14ac:dyDescent="0.2">
      <c r="B591" t="s">
        <v>745</v>
      </c>
      <c r="C591" t="s">
        <v>120</v>
      </c>
      <c r="D591" t="s">
        <v>89</v>
      </c>
      <c r="E591" t="s">
        <v>110</v>
      </c>
      <c r="F591" t="s">
        <v>110</v>
      </c>
      <c r="G591">
        <v>38</v>
      </c>
      <c r="H591">
        <v>124</v>
      </c>
      <c r="I591">
        <v>115</v>
      </c>
      <c r="J591">
        <v>14.5</v>
      </c>
      <c r="K591">
        <v>4</v>
      </c>
      <c r="L591">
        <v>15.7</v>
      </c>
      <c r="M591">
        <v>1.7</v>
      </c>
      <c r="N591">
        <v>32.200000000000003</v>
      </c>
      <c r="O591">
        <v>21.1</v>
      </c>
      <c r="P591">
        <v>6.6</v>
      </c>
      <c r="Q591">
        <v>0.6</v>
      </c>
      <c r="R591">
        <v>51.9</v>
      </c>
      <c r="S591">
        <v>24.2</v>
      </c>
      <c r="T591">
        <v>6</v>
      </c>
      <c r="U591">
        <v>1.6</v>
      </c>
      <c r="V591">
        <v>0.9</v>
      </c>
      <c r="W591">
        <v>0.8</v>
      </c>
      <c r="X591">
        <v>0.8</v>
      </c>
      <c r="Y591">
        <v>0.28000000000000003</v>
      </c>
      <c r="Z591">
        <v>0.32300000000000001</v>
      </c>
      <c r="AA591">
        <v>0.45100000000000001</v>
      </c>
      <c r="AB591">
        <v>0.77400000000000002</v>
      </c>
      <c r="AE591" s="134">
        <f t="shared" si="61"/>
        <v>0.45100000000000001</v>
      </c>
      <c r="AF591" s="209">
        <f t="shared" ca="1" si="62"/>
        <v>95</v>
      </c>
      <c r="AG591" s="134">
        <f>(H591*'User Input'!$H$16)+(I591*'User Input'!$H$17)+(N591*'User Input'!$H$15)+(O591*'User Input'!$H$2)+(P591*'User Input'!$H$3)+(Q591*'User Input'!$H$4)+(K591*'User Input'!$H$5)+(L591*'User Input'!$H$6)+(J591*'User Input'!$H$7)+(T591*'User Input'!$H$8)+(S591*'User Input'!$H$9)+(M591*'User Input'!$H$10)+(X591*'User Input'!$H$11)+(V591*'User Input'!$H$13)+(U591*'User Input'!$H$12)+(R591*'User Input'!$H$14)</f>
        <v>78.800000000000011</v>
      </c>
      <c r="AH591">
        <f t="shared" si="57"/>
        <v>2.073684210526316</v>
      </c>
      <c r="AI591" s="209">
        <f t="shared" ca="1" si="63"/>
        <v>396</v>
      </c>
      <c r="AJ591" s="209">
        <f t="shared" ca="1" si="58"/>
        <v>174</v>
      </c>
      <c r="AK591" s="209">
        <f t="shared" ca="1" si="59"/>
        <v>77</v>
      </c>
      <c r="AL591" s="209">
        <f t="shared" ca="1" si="60"/>
        <v>96</v>
      </c>
    </row>
    <row r="592" spans="2:38" x14ac:dyDescent="0.2">
      <c r="B592" t="s">
        <v>2254</v>
      </c>
      <c r="C592" t="s">
        <v>141</v>
      </c>
      <c r="D592" t="s">
        <v>89</v>
      </c>
      <c r="E592" t="s">
        <v>1026</v>
      </c>
      <c r="F592" t="s">
        <v>3426</v>
      </c>
      <c r="G592">
        <v>44</v>
      </c>
      <c r="H592">
        <v>123</v>
      </c>
      <c r="I592">
        <v>113</v>
      </c>
      <c r="J592">
        <v>12.8</v>
      </c>
      <c r="K592">
        <v>2.4</v>
      </c>
      <c r="L592">
        <v>12.3</v>
      </c>
      <c r="M592">
        <v>1.8</v>
      </c>
      <c r="N592">
        <v>29.3</v>
      </c>
      <c r="O592">
        <v>20</v>
      </c>
      <c r="P592">
        <v>6.2</v>
      </c>
      <c r="Q592">
        <v>0.7</v>
      </c>
      <c r="R592">
        <v>44</v>
      </c>
      <c r="S592">
        <v>23.8</v>
      </c>
      <c r="T592">
        <v>8.1999999999999993</v>
      </c>
      <c r="U592">
        <v>0.8</v>
      </c>
      <c r="V592">
        <v>0.9</v>
      </c>
      <c r="W592">
        <v>0.6</v>
      </c>
      <c r="X592">
        <v>0.8</v>
      </c>
      <c r="Y592">
        <v>0.26</v>
      </c>
      <c r="Z592">
        <v>0.313</v>
      </c>
      <c r="AA592">
        <v>0.39100000000000001</v>
      </c>
      <c r="AB592">
        <v>0.70399999999999996</v>
      </c>
      <c r="AE592" s="134">
        <f t="shared" si="61"/>
        <v>0.39100000000000001</v>
      </c>
      <c r="AF592" s="209">
        <f t="shared" ca="1" si="62"/>
        <v>324</v>
      </c>
      <c r="AG592" s="134">
        <f>(H592*'User Input'!$H$16)+(I592*'User Input'!$H$17)+(N592*'User Input'!$H$15)+(O592*'User Input'!$H$2)+(P592*'User Input'!$H$3)+(Q592*'User Input'!$H$4)+(K592*'User Input'!$H$5)+(L592*'User Input'!$H$6)+(J592*'User Input'!$H$7)+(T592*'User Input'!$H$8)+(S592*'User Input'!$H$9)+(M592*'User Input'!$H$10)+(X592*'User Input'!$H$11)+(V592*'User Input'!$H$13)+(U592*'User Input'!$H$12)+(R592*'User Input'!$H$14)</f>
        <v>68.3</v>
      </c>
      <c r="AH592">
        <f t="shared" si="57"/>
        <v>1.5522727272727272</v>
      </c>
      <c r="AI592" s="209">
        <f t="shared" ca="1" si="63"/>
        <v>415</v>
      </c>
      <c r="AJ592" s="209">
        <f t="shared" ca="1" si="58"/>
        <v>276</v>
      </c>
      <c r="AK592" s="209">
        <f t="shared" ca="1" si="59"/>
        <v>302</v>
      </c>
      <c r="AL592" s="209">
        <f t="shared" ca="1" si="60"/>
        <v>294</v>
      </c>
    </row>
    <row r="593" spans="2:38" x14ac:dyDescent="0.2">
      <c r="B593" t="s">
        <v>2623</v>
      </c>
      <c r="C593" t="s">
        <v>716</v>
      </c>
      <c r="D593" t="s">
        <v>89</v>
      </c>
      <c r="E593" t="s">
        <v>116</v>
      </c>
      <c r="F593" t="s">
        <v>427</v>
      </c>
      <c r="G593">
        <v>44</v>
      </c>
      <c r="H593">
        <v>123</v>
      </c>
      <c r="I593">
        <v>111</v>
      </c>
      <c r="J593">
        <v>12.9</v>
      </c>
      <c r="K593">
        <v>3.8</v>
      </c>
      <c r="L593">
        <v>14.7</v>
      </c>
      <c r="M593">
        <v>1.5</v>
      </c>
      <c r="N593">
        <v>27.3</v>
      </c>
      <c r="O593">
        <v>17.5</v>
      </c>
      <c r="P593">
        <v>5.3</v>
      </c>
      <c r="Q593">
        <v>0.7</v>
      </c>
      <c r="R593">
        <v>45.3</v>
      </c>
      <c r="S593">
        <v>30.6</v>
      </c>
      <c r="T593">
        <v>9.4</v>
      </c>
      <c r="U593">
        <v>1.4</v>
      </c>
      <c r="V593">
        <v>0.9</v>
      </c>
      <c r="W593">
        <v>0.7</v>
      </c>
      <c r="X593">
        <v>0.7</v>
      </c>
      <c r="Y593">
        <v>0.247</v>
      </c>
      <c r="Z593">
        <v>0.311</v>
      </c>
      <c r="AA593">
        <v>0.40899999999999997</v>
      </c>
      <c r="AB593">
        <v>0.71899999999999997</v>
      </c>
      <c r="AE593" s="134">
        <f t="shared" si="61"/>
        <v>0.40899999999999997</v>
      </c>
      <c r="AF593" s="209">
        <f t="shared" ca="1" si="62"/>
        <v>236</v>
      </c>
      <c r="AG593" s="134">
        <f>(H593*'User Input'!$H$16)+(I593*'User Input'!$H$17)+(N593*'User Input'!$H$15)+(O593*'User Input'!$H$2)+(P593*'User Input'!$H$3)+(Q593*'User Input'!$H$4)+(K593*'User Input'!$H$5)+(L593*'User Input'!$H$6)+(J593*'User Input'!$H$7)+(T593*'User Input'!$H$8)+(S593*'User Input'!$H$9)+(M593*'User Input'!$H$10)+(X593*'User Input'!$H$11)+(V593*'User Input'!$H$13)+(U593*'User Input'!$H$12)+(R593*'User Input'!$H$14)</f>
        <v>69.40000000000002</v>
      </c>
      <c r="AH593">
        <f t="shared" si="57"/>
        <v>1.5772727272727278</v>
      </c>
      <c r="AI593" s="209">
        <f t="shared" ca="1" si="63"/>
        <v>411</v>
      </c>
      <c r="AJ593" s="209">
        <f t="shared" ca="1" si="58"/>
        <v>297</v>
      </c>
      <c r="AK593" s="209">
        <f t="shared" ca="1" si="59"/>
        <v>215</v>
      </c>
      <c r="AL593" s="209">
        <f t="shared" ca="1" si="60"/>
        <v>242</v>
      </c>
    </row>
    <row r="594" spans="2:38" x14ac:dyDescent="0.2">
      <c r="B594" t="s">
        <v>515</v>
      </c>
      <c r="C594" t="s">
        <v>339</v>
      </c>
      <c r="D594" t="s">
        <v>89</v>
      </c>
      <c r="E594" t="s">
        <v>97</v>
      </c>
      <c r="F594" t="s">
        <v>97</v>
      </c>
      <c r="G594">
        <v>47</v>
      </c>
      <c r="H594">
        <v>122</v>
      </c>
      <c r="I594">
        <v>112</v>
      </c>
      <c r="J594">
        <v>11.2</v>
      </c>
      <c r="K594">
        <v>3.1</v>
      </c>
      <c r="L594">
        <v>12.5</v>
      </c>
      <c r="M594">
        <v>0.5</v>
      </c>
      <c r="N594">
        <v>25.1</v>
      </c>
      <c r="O594">
        <v>16.399999999999999</v>
      </c>
      <c r="P594">
        <v>5.3</v>
      </c>
      <c r="Q594">
        <v>0.3</v>
      </c>
      <c r="R594">
        <v>40.299999999999997</v>
      </c>
      <c r="S594">
        <v>30.4</v>
      </c>
      <c r="T594">
        <v>8.3000000000000007</v>
      </c>
      <c r="U594">
        <v>0.7</v>
      </c>
      <c r="V594">
        <v>0.9</v>
      </c>
      <c r="W594">
        <v>0.8</v>
      </c>
      <c r="X594">
        <v>0.2</v>
      </c>
      <c r="Y594">
        <v>0.22500000000000001</v>
      </c>
      <c r="Z594">
        <v>0.28000000000000003</v>
      </c>
      <c r="AA594">
        <v>0.36099999999999999</v>
      </c>
      <c r="AB594">
        <v>0.64200000000000002</v>
      </c>
      <c r="AE594" s="134">
        <f t="shared" si="61"/>
        <v>0.36099999999999999</v>
      </c>
      <c r="AF594" s="209">
        <f t="shared" ca="1" si="62"/>
        <v>480</v>
      </c>
      <c r="AG594" s="134">
        <f>(H594*'User Input'!$H$16)+(I594*'User Input'!$H$17)+(N594*'User Input'!$H$15)+(O594*'User Input'!$H$2)+(P594*'User Input'!$H$3)+(Q594*'User Input'!$H$4)+(K594*'User Input'!$H$5)+(L594*'User Input'!$H$6)+(J594*'User Input'!$H$7)+(T594*'User Input'!$H$8)+(S594*'User Input'!$H$9)+(M594*'User Input'!$H$10)+(X594*'User Input'!$H$11)+(V594*'User Input'!$H$13)+(U594*'User Input'!$H$12)+(R594*'User Input'!$H$14)</f>
        <v>57.899999999999991</v>
      </c>
      <c r="AH594">
        <f t="shared" si="57"/>
        <v>1.231914893617021</v>
      </c>
      <c r="AI594" s="209">
        <f t="shared" ca="1" si="63"/>
        <v>443</v>
      </c>
      <c r="AJ594" s="209">
        <f t="shared" ca="1" si="58"/>
        <v>540</v>
      </c>
      <c r="AK594" s="209">
        <f t="shared" ca="1" si="59"/>
        <v>457</v>
      </c>
      <c r="AL594" s="209">
        <f t="shared" ca="1" si="60"/>
        <v>514</v>
      </c>
    </row>
    <row r="595" spans="2:38" x14ac:dyDescent="0.2">
      <c r="B595" t="s">
        <v>2185</v>
      </c>
      <c r="C595" t="s">
        <v>7</v>
      </c>
      <c r="D595" t="s">
        <v>89</v>
      </c>
      <c r="E595" t="s">
        <v>118</v>
      </c>
      <c r="F595" t="s">
        <v>118</v>
      </c>
      <c r="G595">
        <v>34</v>
      </c>
      <c r="H595">
        <v>122</v>
      </c>
      <c r="I595">
        <v>112</v>
      </c>
      <c r="J595">
        <v>13.4</v>
      </c>
      <c r="K595">
        <v>2.2999999999999998</v>
      </c>
      <c r="L595">
        <v>12.7</v>
      </c>
      <c r="M595">
        <v>4.0999999999999996</v>
      </c>
      <c r="N595">
        <v>29.4</v>
      </c>
      <c r="O595">
        <v>19.3</v>
      </c>
      <c r="P595">
        <v>7.1</v>
      </c>
      <c r="Q595">
        <v>0.8</v>
      </c>
      <c r="R595">
        <v>44.9</v>
      </c>
      <c r="S595">
        <v>22.8</v>
      </c>
      <c r="T595">
        <v>7.3</v>
      </c>
      <c r="U595">
        <v>0.9</v>
      </c>
      <c r="V595">
        <v>0.9</v>
      </c>
      <c r="W595">
        <v>0.8</v>
      </c>
      <c r="X595">
        <v>1.7</v>
      </c>
      <c r="Y595">
        <v>0.26300000000000001</v>
      </c>
      <c r="Z595">
        <v>0.311</v>
      </c>
      <c r="AA595">
        <v>0.40100000000000002</v>
      </c>
      <c r="AB595">
        <v>0.71199999999999997</v>
      </c>
      <c r="AE595" s="134">
        <f t="shared" si="61"/>
        <v>0.40100000000000002</v>
      </c>
      <c r="AF595" s="209">
        <f t="shared" ca="1" si="62"/>
        <v>270</v>
      </c>
      <c r="AG595" s="134">
        <f>(H595*'User Input'!$H$16)+(I595*'User Input'!$H$17)+(N595*'User Input'!$H$15)+(O595*'User Input'!$H$2)+(P595*'User Input'!$H$3)+(Q595*'User Input'!$H$4)+(K595*'User Input'!$H$5)+(L595*'User Input'!$H$6)+(J595*'User Input'!$H$7)+(T595*'User Input'!$H$8)+(S595*'User Input'!$H$9)+(M595*'User Input'!$H$10)+(X595*'User Input'!$H$11)+(V595*'User Input'!$H$13)+(U595*'User Input'!$H$12)+(R595*'User Input'!$H$14)</f>
        <v>73.599999999999994</v>
      </c>
      <c r="AH595">
        <f t="shared" ref="AH595:AH658" si="64">AG595/G595</f>
        <v>2.164705882352941</v>
      </c>
      <c r="AI595" s="209">
        <f t="shared" ca="1" si="63"/>
        <v>403</v>
      </c>
      <c r="AJ595" s="209">
        <f t="shared" ca="1" si="58"/>
        <v>297</v>
      </c>
      <c r="AK595" s="209">
        <f t="shared" ca="1" si="59"/>
        <v>248</v>
      </c>
      <c r="AL595" s="209">
        <f t="shared" ca="1" si="60"/>
        <v>268</v>
      </c>
    </row>
    <row r="596" spans="2:38" x14ac:dyDescent="0.2">
      <c r="B596" t="s">
        <v>3451</v>
      </c>
      <c r="C596" t="s">
        <v>130</v>
      </c>
      <c r="D596" t="s">
        <v>89</v>
      </c>
      <c r="E596" t="s">
        <v>6</v>
      </c>
      <c r="F596" t="s">
        <v>998</v>
      </c>
      <c r="G596">
        <v>44</v>
      </c>
      <c r="H596">
        <v>120</v>
      </c>
      <c r="I596">
        <v>111</v>
      </c>
      <c r="J596">
        <v>10.3</v>
      </c>
      <c r="K596">
        <v>3.1</v>
      </c>
      <c r="L596">
        <v>12</v>
      </c>
      <c r="M596">
        <v>0.4</v>
      </c>
      <c r="N596">
        <v>24.4</v>
      </c>
      <c r="O596">
        <v>16.3</v>
      </c>
      <c r="P596">
        <v>4.7</v>
      </c>
      <c r="Q596">
        <v>0.3</v>
      </c>
      <c r="R596">
        <v>39</v>
      </c>
      <c r="S596">
        <v>33.700000000000003</v>
      </c>
      <c r="T596">
        <v>6.3</v>
      </c>
      <c r="U596">
        <v>1.1000000000000001</v>
      </c>
      <c r="V596">
        <v>0.9</v>
      </c>
      <c r="W596">
        <v>0.7</v>
      </c>
      <c r="X596">
        <v>0.2</v>
      </c>
      <c r="Y596">
        <v>0.22</v>
      </c>
      <c r="Z596">
        <v>0.26700000000000002</v>
      </c>
      <c r="AA596">
        <v>0.35199999999999998</v>
      </c>
      <c r="AB596">
        <v>0.61899999999999999</v>
      </c>
      <c r="AE596" s="134">
        <f t="shared" si="61"/>
        <v>0.35199999999999998</v>
      </c>
      <c r="AF596" s="209">
        <f t="shared" ca="1" si="62"/>
        <v>521</v>
      </c>
      <c r="AG596" s="134">
        <f>(H596*'User Input'!$H$16)+(I596*'User Input'!$H$17)+(N596*'User Input'!$H$15)+(O596*'User Input'!$H$2)+(P596*'User Input'!$H$3)+(Q596*'User Input'!$H$4)+(K596*'User Input'!$H$5)+(L596*'User Input'!$H$6)+(J596*'User Input'!$H$7)+(T596*'User Input'!$H$8)+(S596*'User Input'!$H$9)+(M596*'User Input'!$H$10)+(X596*'User Input'!$H$11)+(V596*'User Input'!$H$13)+(U596*'User Input'!$H$12)+(R596*'User Input'!$H$14)</f>
        <v>51.349999999999987</v>
      </c>
      <c r="AH596">
        <f t="shared" si="64"/>
        <v>1.1670454545454543</v>
      </c>
      <c r="AI596" s="209">
        <f t="shared" ca="1" si="63"/>
        <v>465</v>
      </c>
      <c r="AJ596" s="209">
        <f t="shared" ca="1" si="58"/>
        <v>576</v>
      </c>
      <c r="AK596" s="209">
        <f t="shared" ca="1" si="59"/>
        <v>498</v>
      </c>
      <c r="AL596" s="209">
        <f t="shared" ca="1" si="60"/>
        <v>559</v>
      </c>
    </row>
    <row r="597" spans="2:38" x14ac:dyDescent="0.2">
      <c r="B597" t="s">
        <v>2597</v>
      </c>
      <c r="C597" t="s">
        <v>137</v>
      </c>
      <c r="D597" t="s">
        <v>89</v>
      </c>
      <c r="E597" t="s">
        <v>6</v>
      </c>
      <c r="F597" t="s">
        <v>114</v>
      </c>
      <c r="G597">
        <v>42</v>
      </c>
      <c r="H597">
        <v>118</v>
      </c>
      <c r="I597">
        <v>107</v>
      </c>
      <c r="J597">
        <v>12.9</v>
      </c>
      <c r="K597">
        <v>2.6</v>
      </c>
      <c r="L597">
        <v>12.8</v>
      </c>
      <c r="M597">
        <v>0.9</v>
      </c>
      <c r="N597">
        <v>26.9</v>
      </c>
      <c r="O597">
        <v>18.8</v>
      </c>
      <c r="P597">
        <v>5.3</v>
      </c>
      <c r="Q597">
        <v>0.2</v>
      </c>
      <c r="R597">
        <v>40.200000000000003</v>
      </c>
      <c r="S597">
        <v>27.2</v>
      </c>
      <c r="T597">
        <v>8.6999999999999993</v>
      </c>
      <c r="U597">
        <v>1</v>
      </c>
      <c r="V597">
        <v>0.9</v>
      </c>
      <c r="W597">
        <v>0.6</v>
      </c>
      <c r="X597">
        <v>0.4</v>
      </c>
      <c r="Y597">
        <v>0.252</v>
      </c>
      <c r="Z597">
        <v>0.311</v>
      </c>
      <c r="AA597">
        <v>0.376</v>
      </c>
      <c r="AB597">
        <v>0.68700000000000006</v>
      </c>
      <c r="AE597" s="134">
        <f t="shared" si="61"/>
        <v>0.376</v>
      </c>
      <c r="AF597" s="209">
        <f t="shared" ca="1" si="62"/>
        <v>408</v>
      </c>
      <c r="AG597" s="134">
        <f>(H597*'User Input'!$H$16)+(I597*'User Input'!$H$17)+(N597*'User Input'!$H$15)+(O597*'User Input'!$H$2)+(P597*'User Input'!$H$3)+(Q597*'User Input'!$H$4)+(K597*'User Input'!$H$5)+(L597*'User Input'!$H$6)+(J597*'User Input'!$H$7)+(T597*'User Input'!$H$8)+(S597*'User Input'!$H$9)+(M597*'User Input'!$H$10)+(X597*'User Input'!$H$11)+(V597*'User Input'!$H$13)+(U597*'User Input'!$H$12)+(R597*'User Input'!$H$14)</f>
        <v>62.600000000000009</v>
      </c>
      <c r="AH597">
        <f t="shared" si="64"/>
        <v>1.4904761904761907</v>
      </c>
      <c r="AI597" s="209">
        <f t="shared" ca="1" si="63"/>
        <v>428</v>
      </c>
      <c r="AJ597" s="209">
        <f t="shared" ca="1" si="58"/>
        <v>297</v>
      </c>
      <c r="AK597" s="209">
        <f t="shared" ca="1" si="59"/>
        <v>385</v>
      </c>
      <c r="AL597" s="209">
        <f t="shared" ca="1" si="60"/>
        <v>352</v>
      </c>
    </row>
    <row r="598" spans="2:38" x14ac:dyDescent="0.2">
      <c r="B598" t="s">
        <v>2611</v>
      </c>
      <c r="C598" t="s">
        <v>137</v>
      </c>
      <c r="D598" t="s">
        <v>683</v>
      </c>
      <c r="E598" t="s">
        <v>110</v>
      </c>
      <c r="F598" t="s">
        <v>1036</v>
      </c>
      <c r="G598">
        <v>42</v>
      </c>
      <c r="H598">
        <v>118</v>
      </c>
      <c r="I598">
        <v>107</v>
      </c>
      <c r="J598">
        <v>13.1</v>
      </c>
      <c r="K598">
        <v>1.4</v>
      </c>
      <c r="L598">
        <v>11.4</v>
      </c>
      <c r="M598">
        <v>2</v>
      </c>
      <c r="N598">
        <v>27.2</v>
      </c>
      <c r="O598">
        <v>18.8</v>
      </c>
      <c r="P598">
        <v>6.1</v>
      </c>
      <c r="Q598">
        <v>0.9</v>
      </c>
      <c r="R598">
        <v>39.200000000000003</v>
      </c>
      <c r="S598">
        <v>24.5</v>
      </c>
      <c r="T598">
        <v>8.6999999999999993</v>
      </c>
      <c r="U598">
        <v>0.6</v>
      </c>
      <c r="V598">
        <v>0.9</v>
      </c>
      <c r="W598">
        <v>0.8</v>
      </c>
      <c r="X598">
        <v>0.9</v>
      </c>
      <c r="Y598">
        <v>0.254</v>
      </c>
      <c r="Z598">
        <v>0.312</v>
      </c>
      <c r="AA598">
        <v>0.36699999999999999</v>
      </c>
      <c r="AB598">
        <v>0.67900000000000005</v>
      </c>
      <c r="AE598" s="134">
        <f t="shared" si="61"/>
        <v>0.36699999999999999</v>
      </c>
      <c r="AF598" s="209">
        <f t="shared" ca="1" si="62"/>
        <v>458</v>
      </c>
      <c r="AG598" s="134">
        <f>(H598*'User Input'!$H$16)+(I598*'User Input'!$H$17)+(N598*'User Input'!$H$15)+(O598*'User Input'!$H$2)+(P598*'User Input'!$H$3)+(Q598*'User Input'!$H$4)+(K598*'User Input'!$H$5)+(L598*'User Input'!$H$6)+(J598*'User Input'!$H$7)+(T598*'User Input'!$H$8)+(S598*'User Input'!$H$9)+(M598*'User Input'!$H$10)+(X598*'User Input'!$H$11)+(V598*'User Input'!$H$13)+(U598*'User Input'!$H$12)+(R598*'User Input'!$H$14)</f>
        <v>63.35</v>
      </c>
      <c r="AH598">
        <f t="shared" si="64"/>
        <v>1.5083333333333333</v>
      </c>
      <c r="AI598" s="209">
        <f t="shared" ca="1" si="63"/>
        <v>424</v>
      </c>
      <c r="AJ598" s="209">
        <f t="shared" ca="1" si="58"/>
        <v>287</v>
      </c>
      <c r="AK598" s="209">
        <f t="shared" ca="1" si="59"/>
        <v>435</v>
      </c>
      <c r="AL598" s="209">
        <f t="shared" ca="1" si="60"/>
        <v>390</v>
      </c>
    </row>
    <row r="599" spans="2:38" x14ac:dyDescent="0.2">
      <c r="B599" t="s">
        <v>2643</v>
      </c>
      <c r="C599" t="s">
        <v>7</v>
      </c>
      <c r="D599" t="s">
        <v>106</v>
      </c>
      <c r="E599" t="s">
        <v>110</v>
      </c>
      <c r="F599" t="s">
        <v>429</v>
      </c>
      <c r="G599">
        <v>44</v>
      </c>
      <c r="H599">
        <v>117</v>
      </c>
      <c r="I599">
        <v>109</v>
      </c>
      <c r="J599">
        <v>11.4</v>
      </c>
      <c r="K599">
        <v>1.9</v>
      </c>
      <c r="L599">
        <v>10.9</v>
      </c>
      <c r="M599">
        <v>1.4</v>
      </c>
      <c r="N599">
        <v>26.1</v>
      </c>
      <c r="O599">
        <v>18</v>
      </c>
      <c r="P599">
        <v>5.6</v>
      </c>
      <c r="Q599">
        <v>0.7</v>
      </c>
      <c r="R599">
        <v>38.700000000000003</v>
      </c>
      <c r="S599">
        <v>25.3</v>
      </c>
      <c r="T599">
        <v>5.6</v>
      </c>
      <c r="U599">
        <v>0.5</v>
      </c>
      <c r="V599">
        <v>0.9</v>
      </c>
      <c r="W599">
        <v>0.9</v>
      </c>
      <c r="X599">
        <v>0.6</v>
      </c>
      <c r="Y599">
        <v>0.24</v>
      </c>
      <c r="Z599">
        <v>0.27800000000000002</v>
      </c>
      <c r="AA599">
        <v>0.35599999999999998</v>
      </c>
      <c r="AB599">
        <v>0.63400000000000001</v>
      </c>
      <c r="AE599" s="134">
        <f t="shared" si="61"/>
        <v>0.35599999999999998</v>
      </c>
      <c r="AF599" s="209">
        <f t="shared" ca="1" si="62"/>
        <v>502</v>
      </c>
      <c r="AG599" s="134">
        <f>(H599*'User Input'!$H$16)+(I599*'User Input'!$H$17)+(N599*'User Input'!$H$15)+(O599*'User Input'!$H$2)+(P599*'User Input'!$H$3)+(Q599*'User Input'!$H$4)+(K599*'User Input'!$H$5)+(L599*'User Input'!$H$6)+(J599*'User Input'!$H$7)+(T599*'User Input'!$H$8)+(S599*'User Input'!$H$9)+(M599*'User Input'!$H$10)+(X599*'User Input'!$H$11)+(V599*'User Input'!$H$13)+(U599*'User Input'!$H$12)+(R599*'User Input'!$H$14)</f>
        <v>56.349999999999994</v>
      </c>
      <c r="AH599">
        <f t="shared" si="64"/>
        <v>1.280681818181818</v>
      </c>
      <c r="AI599" s="209">
        <f t="shared" ca="1" si="63"/>
        <v>449</v>
      </c>
      <c r="AJ599" s="209">
        <f t="shared" ca="1" si="58"/>
        <v>547</v>
      </c>
      <c r="AK599" s="209">
        <f t="shared" ca="1" si="59"/>
        <v>479</v>
      </c>
      <c r="AL599" s="209">
        <f t="shared" ca="1" si="60"/>
        <v>526</v>
      </c>
    </row>
    <row r="600" spans="2:38" x14ac:dyDescent="0.2">
      <c r="B600" t="s">
        <v>158</v>
      </c>
      <c r="C600" t="s">
        <v>340</v>
      </c>
      <c r="D600" t="s">
        <v>89</v>
      </c>
      <c r="E600" t="s">
        <v>428</v>
      </c>
      <c r="F600" t="s">
        <v>428</v>
      </c>
      <c r="G600">
        <v>41</v>
      </c>
      <c r="H600">
        <v>117</v>
      </c>
      <c r="I600">
        <v>98</v>
      </c>
      <c r="J600">
        <v>13.9</v>
      </c>
      <c r="K600">
        <v>4</v>
      </c>
      <c r="L600">
        <v>12.6</v>
      </c>
      <c r="M600">
        <v>1.2</v>
      </c>
      <c r="N600">
        <v>21</v>
      </c>
      <c r="O600">
        <v>12.4</v>
      </c>
      <c r="P600">
        <v>4.4000000000000004</v>
      </c>
      <c r="Q600">
        <v>0.1</v>
      </c>
      <c r="R600">
        <v>37.799999999999997</v>
      </c>
      <c r="S600">
        <v>30.5</v>
      </c>
      <c r="T600">
        <v>16.7</v>
      </c>
      <c r="U600">
        <v>1.4</v>
      </c>
      <c r="V600">
        <v>0.8</v>
      </c>
      <c r="W600">
        <v>0.6</v>
      </c>
      <c r="X600">
        <v>0.5</v>
      </c>
      <c r="Y600">
        <v>0.215</v>
      </c>
      <c r="Z600">
        <v>0.33500000000000002</v>
      </c>
      <c r="AA600">
        <v>0.38800000000000001</v>
      </c>
      <c r="AB600">
        <v>0.72299999999999998</v>
      </c>
      <c r="AE600" s="134">
        <f t="shared" si="61"/>
        <v>0.38800000000000001</v>
      </c>
      <c r="AF600" s="209">
        <f t="shared" ca="1" si="62"/>
        <v>344</v>
      </c>
      <c r="AG600" s="134">
        <f>(H600*'User Input'!$H$16)+(I600*'User Input'!$H$17)+(N600*'User Input'!$H$15)+(O600*'User Input'!$H$2)+(P600*'User Input'!$H$3)+(Q600*'User Input'!$H$4)+(K600*'User Input'!$H$5)+(L600*'User Input'!$H$6)+(J600*'User Input'!$H$7)+(T600*'User Input'!$H$8)+(S600*'User Input'!$H$9)+(M600*'User Input'!$H$10)+(X600*'User Input'!$H$11)+(V600*'User Input'!$H$13)+(U600*'User Input'!$H$12)+(R600*'User Input'!$H$14)</f>
        <v>67.350000000000009</v>
      </c>
      <c r="AH600">
        <f t="shared" si="64"/>
        <v>1.6426829268292684</v>
      </c>
      <c r="AI600" s="209">
        <f t="shared" ca="1" si="63"/>
        <v>418</v>
      </c>
      <c r="AJ600" s="209">
        <f t="shared" ca="1" si="58"/>
        <v>85</v>
      </c>
      <c r="AK600" s="209">
        <f t="shared" ca="1" si="59"/>
        <v>322</v>
      </c>
      <c r="AL600" s="209">
        <f t="shared" ca="1" si="60"/>
        <v>230</v>
      </c>
    </row>
    <row r="601" spans="2:38" x14ac:dyDescent="0.2">
      <c r="B601" t="s">
        <v>3701</v>
      </c>
      <c r="C601" t="s">
        <v>716</v>
      </c>
      <c r="D601" t="s">
        <v>683</v>
      </c>
      <c r="E601" t="s">
        <v>114</v>
      </c>
      <c r="F601" t="s">
        <v>114</v>
      </c>
      <c r="G601">
        <v>42</v>
      </c>
      <c r="H601">
        <v>116</v>
      </c>
      <c r="I601">
        <v>103</v>
      </c>
      <c r="J601">
        <v>11.6</v>
      </c>
      <c r="K601">
        <v>3.3</v>
      </c>
      <c r="L601">
        <v>11.8</v>
      </c>
      <c r="M601">
        <v>0.9</v>
      </c>
      <c r="N601">
        <v>21.2</v>
      </c>
      <c r="O601">
        <v>12.8</v>
      </c>
      <c r="P601">
        <v>4.7</v>
      </c>
      <c r="Q601">
        <v>0.4</v>
      </c>
      <c r="R601">
        <v>36.6</v>
      </c>
      <c r="S601">
        <v>41.6</v>
      </c>
      <c r="T601">
        <v>11</v>
      </c>
      <c r="U601">
        <v>0.8</v>
      </c>
      <c r="V601">
        <v>0.9</v>
      </c>
      <c r="W601">
        <v>0.7</v>
      </c>
      <c r="X601">
        <v>0.4</v>
      </c>
      <c r="Y601">
        <v>0.20599999999999999</v>
      </c>
      <c r="Z601">
        <v>0.28599999999999998</v>
      </c>
      <c r="AA601">
        <v>0.35599999999999998</v>
      </c>
      <c r="AB601">
        <v>0.64100000000000001</v>
      </c>
      <c r="AE601" s="134">
        <f t="shared" si="61"/>
        <v>0.35599999999999998</v>
      </c>
      <c r="AF601" s="209">
        <f t="shared" ca="1" si="62"/>
        <v>502</v>
      </c>
      <c r="AG601" s="134">
        <f>(H601*'User Input'!$H$16)+(I601*'User Input'!$H$17)+(N601*'User Input'!$H$15)+(O601*'User Input'!$H$2)+(P601*'User Input'!$H$3)+(Q601*'User Input'!$H$4)+(K601*'User Input'!$H$5)+(L601*'User Input'!$H$6)+(J601*'User Input'!$H$7)+(T601*'User Input'!$H$8)+(S601*'User Input'!$H$9)+(M601*'User Input'!$H$10)+(X601*'User Input'!$H$11)+(V601*'User Input'!$H$13)+(U601*'User Input'!$H$12)+(R601*'User Input'!$H$14)</f>
        <v>51.6</v>
      </c>
      <c r="AH601">
        <f t="shared" si="64"/>
        <v>1.2285714285714286</v>
      </c>
      <c r="AI601" s="209">
        <f t="shared" ca="1" si="63"/>
        <v>462</v>
      </c>
      <c r="AJ601" s="209">
        <f t="shared" ca="1" si="58"/>
        <v>514</v>
      </c>
      <c r="AK601" s="209">
        <f t="shared" ca="1" si="59"/>
        <v>479</v>
      </c>
      <c r="AL601" s="209">
        <f t="shared" ca="1" si="60"/>
        <v>516</v>
      </c>
    </row>
    <row r="602" spans="2:38" x14ac:dyDescent="0.2">
      <c r="B602" t="s">
        <v>918</v>
      </c>
      <c r="C602" t="s">
        <v>141</v>
      </c>
      <c r="D602" t="s">
        <v>683</v>
      </c>
      <c r="E602" t="s">
        <v>114</v>
      </c>
      <c r="F602" t="s">
        <v>114</v>
      </c>
      <c r="G602">
        <v>41</v>
      </c>
      <c r="H602">
        <v>116</v>
      </c>
      <c r="I602">
        <v>102</v>
      </c>
      <c r="J602">
        <v>12.2</v>
      </c>
      <c r="K602">
        <v>1.1000000000000001</v>
      </c>
      <c r="L602">
        <v>8.4</v>
      </c>
      <c r="M602">
        <v>5.5</v>
      </c>
      <c r="N602">
        <v>24.9</v>
      </c>
      <c r="O602">
        <v>18.8</v>
      </c>
      <c r="P602">
        <v>4.4000000000000004</v>
      </c>
      <c r="Q602">
        <v>0.6</v>
      </c>
      <c r="R602">
        <v>33.799999999999997</v>
      </c>
      <c r="S602">
        <v>25.8</v>
      </c>
      <c r="T602">
        <v>11.1</v>
      </c>
      <c r="U602">
        <v>0.8</v>
      </c>
      <c r="V602">
        <v>0.8</v>
      </c>
      <c r="W602">
        <v>0.9</v>
      </c>
      <c r="X602">
        <v>1.9</v>
      </c>
      <c r="Y602">
        <v>0.24399999999999999</v>
      </c>
      <c r="Z602">
        <v>0.32200000000000001</v>
      </c>
      <c r="AA602">
        <v>0.33200000000000002</v>
      </c>
      <c r="AB602">
        <v>0.65400000000000003</v>
      </c>
      <c r="AE602" s="134">
        <f t="shared" si="61"/>
        <v>0.33200000000000002</v>
      </c>
      <c r="AF602" s="209">
        <f t="shared" ca="1" si="62"/>
        <v>584</v>
      </c>
      <c r="AG602" s="134">
        <f>(H602*'User Input'!$H$16)+(I602*'User Input'!$H$17)+(N602*'User Input'!$H$15)+(O602*'User Input'!$H$2)+(P602*'User Input'!$H$3)+(Q602*'User Input'!$H$4)+(K602*'User Input'!$H$5)+(L602*'User Input'!$H$6)+(J602*'User Input'!$H$7)+(T602*'User Input'!$H$8)+(S602*'User Input'!$H$9)+(M602*'User Input'!$H$10)+(X602*'User Input'!$H$11)+(V602*'User Input'!$H$13)+(U602*'User Input'!$H$12)+(R602*'User Input'!$H$14)</f>
        <v>61.7</v>
      </c>
      <c r="AH602">
        <f t="shared" si="64"/>
        <v>1.5048780487804878</v>
      </c>
      <c r="AI602" s="209">
        <f t="shared" ca="1" si="63"/>
        <v>432</v>
      </c>
      <c r="AJ602" s="209">
        <f t="shared" ca="1" si="58"/>
        <v>184</v>
      </c>
      <c r="AK602" s="209">
        <f t="shared" ca="1" si="59"/>
        <v>561</v>
      </c>
      <c r="AL602" s="209">
        <f t="shared" ca="1" si="60"/>
        <v>482</v>
      </c>
    </row>
    <row r="603" spans="2:38" x14ac:dyDescent="0.2">
      <c r="B603" t="s">
        <v>502</v>
      </c>
      <c r="C603" t="s">
        <v>134</v>
      </c>
      <c r="D603" t="s">
        <v>683</v>
      </c>
      <c r="E603" t="s">
        <v>112</v>
      </c>
      <c r="F603" t="s">
        <v>112</v>
      </c>
      <c r="G603">
        <v>42</v>
      </c>
      <c r="H603">
        <v>116</v>
      </c>
      <c r="I603">
        <v>102</v>
      </c>
      <c r="J603">
        <v>13.6</v>
      </c>
      <c r="K603">
        <v>4.9000000000000004</v>
      </c>
      <c r="L603">
        <v>14.7</v>
      </c>
      <c r="M603">
        <v>0.2</v>
      </c>
      <c r="N603">
        <v>22.7</v>
      </c>
      <c r="O603">
        <v>13.1</v>
      </c>
      <c r="P603">
        <v>4.3</v>
      </c>
      <c r="Q603">
        <v>0.4</v>
      </c>
      <c r="R603">
        <v>42.4</v>
      </c>
      <c r="S603">
        <v>34.5</v>
      </c>
      <c r="T603">
        <v>11.5</v>
      </c>
      <c r="U603">
        <v>0.7</v>
      </c>
      <c r="V603">
        <v>0.9</v>
      </c>
      <c r="W603">
        <v>0.6</v>
      </c>
      <c r="X603">
        <v>0.1</v>
      </c>
      <c r="Y603">
        <v>0.222</v>
      </c>
      <c r="Z603">
        <v>0.30199999999999999</v>
      </c>
      <c r="AA603">
        <v>0.41499999999999998</v>
      </c>
      <c r="AB603">
        <v>0.71699999999999997</v>
      </c>
      <c r="AE603" s="134">
        <f t="shared" si="61"/>
        <v>0.41499999999999998</v>
      </c>
      <c r="AF603" s="209">
        <f t="shared" ca="1" si="62"/>
        <v>210</v>
      </c>
      <c r="AG603" s="134">
        <f>(H603*'User Input'!$H$16)+(I603*'User Input'!$H$17)+(N603*'User Input'!$H$15)+(O603*'User Input'!$H$2)+(P603*'User Input'!$H$3)+(Q603*'User Input'!$H$4)+(K603*'User Input'!$H$5)+(L603*'User Input'!$H$6)+(J603*'User Input'!$H$7)+(T603*'User Input'!$H$8)+(S603*'User Input'!$H$9)+(M603*'User Input'!$H$10)+(X603*'User Input'!$H$11)+(V603*'User Input'!$H$13)+(U603*'User Input'!$H$12)+(R603*'User Input'!$H$14)</f>
        <v>65.350000000000009</v>
      </c>
      <c r="AH603">
        <f t="shared" si="64"/>
        <v>1.5559523809523812</v>
      </c>
      <c r="AI603" s="209">
        <f t="shared" ca="1" si="63"/>
        <v>420</v>
      </c>
      <c r="AJ603" s="209">
        <f t="shared" ca="1" si="58"/>
        <v>387</v>
      </c>
      <c r="AK603" s="209">
        <f t="shared" ca="1" si="59"/>
        <v>190</v>
      </c>
      <c r="AL603" s="209">
        <f t="shared" ca="1" si="60"/>
        <v>244</v>
      </c>
    </row>
    <row r="604" spans="2:38" x14ac:dyDescent="0.2">
      <c r="B604" t="s">
        <v>3506</v>
      </c>
      <c r="C604" t="s">
        <v>132</v>
      </c>
      <c r="D604" t="s">
        <v>89</v>
      </c>
      <c r="E604" t="s">
        <v>6</v>
      </c>
      <c r="F604" t="s">
        <v>114</v>
      </c>
      <c r="G604">
        <v>42</v>
      </c>
      <c r="H604">
        <v>116</v>
      </c>
      <c r="I604">
        <v>108</v>
      </c>
      <c r="J604">
        <v>12</v>
      </c>
      <c r="K604">
        <v>3.5</v>
      </c>
      <c r="L604">
        <v>13</v>
      </c>
      <c r="M604">
        <v>2.2000000000000002</v>
      </c>
      <c r="N604">
        <v>25.4</v>
      </c>
      <c r="O604">
        <v>15.8</v>
      </c>
      <c r="P604">
        <v>5.6</v>
      </c>
      <c r="Q604">
        <v>0.5</v>
      </c>
      <c r="R604">
        <v>42.4</v>
      </c>
      <c r="S604">
        <v>30.7</v>
      </c>
      <c r="T604">
        <v>4.9000000000000004</v>
      </c>
      <c r="U604">
        <v>0.8</v>
      </c>
      <c r="V604">
        <v>0.9</v>
      </c>
      <c r="W604">
        <v>0.7</v>
      </c>
      <c r="X604">
        <v>0.9</v>
      </c>
      <c r="Y604">
        <v>0.23400000000000001</v>
      </c>
      <c r="Z604">
        <v>0.27</v>
      </c>
      <c r="AA604">
        <v>0.39100000000000001</v>
      </c>
      <c r="AB604">
        <v>0.66100000000000003</v>
      </c>
      <c r="AE604" s="134">
        <f t="shared" si="61"/>
        <v>0.39100000000000001</v>
      </c>
      <c r="AF604" s="209">
        <f t="shared" ca="1" si="62"/>
        <v>324</v>
      </c>
      <c r="AG604" s="134">
        <f>(H604*'User Input'!$H$16)+(I604*'User Input'!$H$17)+(N604*'User Input'!$H$15)+(O604*'User Input'!$H$2)+(P604*'User Input'!$H$3)+(Q604*'User Input'!$H$4)+(K604*'User Input'!$H$5)+(L604*'User Input'!$H$6)+(J604*'User Input'!$H$7)+(T604*'User Input'!$H$8)+(S604*'User Input'!$H$9)+(M604*'User Input'!$H$10)+(X604*'User Input'!$H$11)+(V604*'User Input'!$H$13)+(U604*'User Input'!$H$12)+(R604*'User Input'!$H$14)</f>
        <v>60.550000000000004</v>
      </c>
      <c r="AH604">
        <f t="shared" si="64"/>
        <v>1.4416666666666669</v>
      </c>
      <c r="AI604" s="209">
        <f t="shared" ca="1" si="63"/>
        <v>435</v>
      </c>
      <c r="AJ604" s="209">
        <f t="shared" ca="1" si="58"/>
        <v>571</v>
      </c>
      <c r="AK604" s="209">
        <f t="shared" ca="1" si="59"/>
        <v>302</v>
      </c>
      <c r="AL604" s="209">
        <f t="shared" ca="1" si="60"/>
        <v>465</v>
      </c>
    </row>
    <row r="605" spans="2:38" x14ac:dyDescent="0.2">
      <c r="B605" t="s">
        <v>169</v>
      </c>
      <c r="C605" t="s">
        <v>719</v>
      </c>
      <c r="D605" t="s">
        <v>683</v>
      </c>
      <c r="E605" t="s">
        <v>114</v>
      </c>
      <c r="F605" t="s">
        <v>114</v>
      </c>
      <c r="G605">
        <v>39</v>
      </c>
      <c r="H605">
        <v>115</v>
      </c>
      <c r="I605">
        <v>102</v>
      </c>
      <c r="J605">
        <v>13.8</v>
      </c>
      <c r="K605">
        <v>2.2999999999999998</v>
      </c>
      <c r="L605">
        <v>11.2</v>
      </c>
      <c r="M605">
        <v>3.5</v>
      </c>
      <c r="N605">
        <v>25</v>
      </c>
      <c r="O605">
        <v>17.3</v>
      </c>
      <c r="P605">
        <v>4.8</v>
      </c>
      <c r="Q605">
        <v>0.7</v>
      </c>
      <c r="R605">
        <v>38</v>
      </c>
      <c r="S605">
        <v>18.8</v>
      </c>
      <c r="T605">
        <v>10.1</v>
      </c>
      <c r="U605">
        <v>0.9</v>
      </c>
      <c r="V605">
        <v>0.8</v>
      </c>
      <c r="W605">
        <v>0.8</v>
      </c>
      <c r="X605">
        <v>1.1000000000000001</v>
      </c>
      <c r="Y605">
        <v>0.245</v>
      </c>
      <c r="Z605">
        <v>0.316</v>
      </c>
      <c r="AA605">
        <v>0.371</v>
      </c>
      <c r="AB605">
        <v>0.68700000000000006</v>
      </c>
      <c r="AE605" s="134">
        <f t="shared" si="61"/>
        <v>0.371</v>
      </c>
      <c r="AF605" s="209">
        <f t="shared" ca="1" si="62"/>
        <v>435</v>
      </c>
      <c r="AG605" s="134">
        <f>(H605*'User Input'!$H$16)+(I605*'User Input'!$H$17)+(N605*'User Input'!$H$15)+(O605*'User Input'!$H$2)+(P605*'User Input'!$H$3)+(Q605*'User Input'!$H$4)+(K605*'User Input'!$H$5)+(L605*'User Input'!$H$6)+(J605*'User Input'!$H$7)+(T605*'User Input'!$H$8)+(S605*'User Input'!$H$9)+(M605*'User Input'!$H$10)+(X605*'User Input'!$H$11)+(V605*'User Input'!$H$13)+(U605*'User Input'!$H$12)+(R605*'User Input'!$H$14)</f>
        <v>69.800000000000011</v>
      </c>
      <c r="AH605">
        <f t="shared" si="64"/>
        <v>1.78974358974359</v>
      </c>
      <c r="AI605" s="209">
        <f t="shared" ca="1" si="63"/>
        <v>410</v>
      </c>
      <c r="AJ605" s="209">
        <f t="shared" ca="1" si="58"/>
        <v>249</v>
      </c>
      <c r="AK605" s="209">
        <f t="shared" ca="1" si="59"/>
        <v>412</v>
      </c>
      <c r="AL605" s="209">
        <f t="shared" ca="1" si="60"/>
        <v>352</v>
      </c>
    </row>
    <row r="606" spans="2:38" x14ac:dyDescent="0.2">
      <c r="B606" t="s">
        <v>2602</v>
      </c>
      <c r="C606" t="s">
        <v>132</v>
      </c>
      <c r="D606" t="s">
        <v>683</v>
      </c>
      <c r="E606" t="s">
        <v>114</v>
      </c>
      <c r="F606" t="s">
        <v>114</v>
      </c>
      <c r="G606">
        <v>42</v>
      </c>
      <c r="H606">
        <v>115</v>
      </c>
      <c r="I606">
        <v>106</v>
      </c>
      <c r="J606">
        <v>11.7</v>
      </c>
      <c r="K606">
        <v>3.2</v>
      </c>
      <c r="L606">
        <v>12.9</v>
      </c>
      <c r="M606">
        <v>1.2</v>
      </c>
      <c r="N606">
        <v>26.8</v>
      </c>
      <c r="O606">
        <v>18.100000000000001</v>
      </c>
      <c r="P606">
        <v>5.2</v>
      </c>
      <c r="Q606">
        <v>0.3</v>
      </c>
      <c r="R606">
        <v>42.1</v>
      </c>
      <c r="S606">
        <v>23.9</v>
      </c>
      <c r="T606">
        <v>6.3</v>
      </c>
      <c r="U606">
        <v>0.9</v>
      </c>
      <c r="V606">
        <v>0.9</v>
      </c>
      <c r="W606">
        <v>0.7</v>
      </c>
      <c r="X606">
        <v>0.5</v>
      </c>
      <c r="Y606">
        <v>0.253</v>
      </c>
      <c r="Z606">
        <v>0.29899999999999999</v>
      </c>
      <c r="AA606">
        <v>0.39800000000000002</v>
      </c>
      <c r="AB606">
        <v>0.69699999999999995</v>
      </c>
      <c r="AE606" s="134">
        <f t="shared" si="61"/>
        <v>0.39800000000000002</v>
      </c>
      <c r="AF606" s="209">
        <f t="shared" ca="1" si="62"/>
        <v>282</v>
      </c>
      <c r="AG606" s="134">
        <f>(H606*'User Input'!$H$16)+(I606*'User Input'!$H$17)+(N606*'User Input'!$H$15)+(O606*'User Input'!$H$2)+(P606*'User Input'!$H$3)+(Q606*'User Input'!$H$4)+(K606*'User Input'!$H$5)+(L606*'User Input'!$H$6)+(J606*'User Input'!$H$7)+(T606*'User Input'!$H$8)+(S606*'User Input'!$H$9)+(M606*'User Input'!$H$10)+(X606*'User Input'!$H$11)+(V606*'User Input'!$H$13)+(U606*'User Input'!$H$12)+(R606*'User Input'!$H$14)</f>
        <v>63.04999999999999</v>
      </c>
      <c r="AH606">
        <f t="shared" si="64"/>
        <v>1.501190476190476</v>
      </c>
      <c r="AI606" s="209">
        <f t="shared" ca="1" si="63"/>
        <v>427</v>
      </c>
      <c r="AJ606" s="209">
        <f t="shared" ca="1" si="58"/>
        <v>411</v>
      </c>
      <c r="AK606" s="209">
        <f t="shared" ca="1" si="59"/>
        <v>260</v>
      </c>
      <c r="AL606" s="209">
        <f t="shared" ca="1" si="60"/>
        <v>319</v>
      </c>
    </row>
    <row r="607" spans="2:38" x14ac:dyDescent="0.2">
      <c r="B607" t="s">
        <v>793</v>
      </c>
      <c r="C607" t="s">
        <v>7</v>
      </c>
      <c r="D607" t="s">
        <v>683</v>
      </c>
      <c r="E607" t="s">
        <v>6</v>
      </c>
      <c r="F607" t="s">
        <v>112</v>
      </c>
      <c r="G607">
        <v>42</v>
      </c>
      <c r="H607">
        <v>114</v>
      </c>
      <c r="I607">
        <v>103</v>
      </c>
      <c r="J607">
        <v>13.2</v>
      </c>
      <c r="K607">
        <v>4</v>
      </c>
      <c r="L607">
        <v>14.4</v>
      </c>
      <c r="M607">
        <v>1.3</v>
      </c>
      <c r="N607">
        <v>26.6</v>
      </c>
      <c r="O607">
        <v>16.2</v>
      </c>
      <c r="P607">
        <v>6.1</v>
      </c>
      <c r="Q607">
        <v>0.2</v>
      </c>
      <c r="R607">
        <v>45.1</v>
      </c>
      <c r="S607">
        <v>23</v>
      </c>
      <c r="T607">
        <v>8.6999999999999993</v>
      </c>
      <c r="U607">
        <v>0.9</v>
      </c>
      <c r="V607">
        <v>0.8</v>
      </c>
      <c r="W607">
        <v>0.3</v>
      </c>
      <c r="X607">
        <v>0.6</v>
      </c>
      <c r="Y607">
        <v>0.25700000000000001</v>
      </c>
      <c r="Z607">
        <v>0.31900000000000001</v>
      </c>
      <c r="AA607">
        <v>0.438</v>
      </c>
      <c r="AB607">
        <v>0.75600000000000001</v>
      </c>
      <c r="AE607" s="134">
        <f t="shared" si="61"/>
        <v>0.438</v>
      </c>
      <c r="AF607" s="209">
        <f t="shared" ca="1" si="62"/>
        <v>133</v>
      </c>
      <c r="AG607" s="134">
        <f>(H607*'User Input'!$H$16)+(I607*'User Input'!$H$17)+(N607*'User Input'!$H$15)+(O607*'User Input'!$H$2)+(P607*'User Input'!$H$3)+(Q607*'User Input'!$H$4)+(K607*'User Input'!$H$5)+(L607*'User Input'!$H$6)+(J607*'User Input'!$H$7)+(T607*'User Input'!$H$8)+(S607*'User Input'!$H$9)+(M607*'User Input'!$H$10)+(X607*'User Input'!$H$11)+(V607*'User Input'!$H$13)+(U607*'User Input'!$H$12)+(R607*'User Input'!$H$14)</f>
        <v>71.8</v>
      </c>
      <c r="AH607">
        <f t="shared" si="64"/>
        <v>1.7095238095238094</v>
      </c>
      <c r="AI607" s="209">
        <f t="shared" ca="1" si="63"/>
        <v>404</v>
      </c>
      <c r="AJ607" s="209">
        <f t="shared" ca="1" si="58"/>
        <v>217</v>
      </c>
      <c r="AK607" s="209">
        <f t="shared" ca="1" si="59"/>
        <v>114</v>
      </c>
      <c r="AL607" s="209">
        <f t="shared" ca="1" si="60"/>
        <v>134</v>
      </c>
    </row>
    <row r="608" spans="2:38" x14ac:dyDescent="0.2">
      <c r="B608" t="s">
        <v>1294</v>
      </c>
      <c r="C608" t="s">
        <v>134</v>
      </c>
      <c r="D608" t="s">
        <v>683</v>
      </c>
      <c r="E608" t="s">
        <v>114</v>
      </c>
      <c r="F608" t="s">
        <v>114</v>
      </c>
      <c r="G608">
        <v>42</v>
      </c>
      <c r="H608">
        <v>114</v>
      </c>
      <c r="I608">
        <v>100</v>
      </c>
      <c r="J608">
        <v>13.5</v>
      </c>
      <c r="K608">
        <v>4</v>
      </c>
      <c r="L608">
        <v>13.1</v>
      </c>
      <c r="M608">
        <v>3</v>
      </c>
      <c r="N608">
        <v>22.2</v>
      </c>
      <c r="O608">
        <v>13.6</v>
      </c>
      <c r="P608">
        <v>4</v>
      </c>
      <c r="Q608">
        <v>0.6</v>
      </c>
      <c r="R608">
        <v>39.299999999999997</v>
      </c>
      <c r="S608">
        <v>36.4</v>
      </c>
      <c r="T608">
        <v>10.7</v>
      </c>
      <c r="U608">
        <v>0.9</v>
      </c>
      <c r="V608">
        <v>0.9</v>
      </c>
      <c r="W608">
        <v>0.8</v>
      </c>
      <c r="X608">
        <v>1.1000000000000001</v>
      </c>
      <c r="Y608">
        <v>0.221</v>
      </c>
      <c r="Z608">
        <v>0.3</v>
      </c>
      <c r="AA608">
        <v>0.39200000000000002</v>
      </c>
      <c r="AB608">
        <v>0.69199999999999995</v>
      </c>
      <c r="AE608" s="134">
        <f t="shared" si="61"/>
        <v>0.39200000000000002</v>
      </c>
      <c r="AF608" s="209">
        <f t="shared" ca="1" si="62"/>
        <v>318</v>
      </c>
      <c r="AG608" s="134">
        <f>(H608*'User Input'!$H$16)+(I608*'User Input'!$H$17)+(N608*'User Input'!$H$15)+(O608*'User Input'!$H$2)+(P608*'User Input'!$H$3)+(Q608*'User Input'!$H$4)+(K608*'User Input'!$H$5)+(L608*'User Input'!$H$6)+(J608*'User Input'!$H$7)+(T608*'User Input'!$H$8)+(S608*'User Input'!$H$9)+(M608*'User Input'!$H$10)+(X608*'User Input'!$H$11)+(V608*'User Input'!$H$13)+(U608*'User Input'!$H$12)+(R608*'User Input'!$H$14)</f>
        <v>63.4</v>
      </c>
      <c r="AH608">
        <f t="shared" si="64"/>
        <v>1.5095238095238095</v>
      </c>
      <c r="AI608" s="209">
        <f t="shared" ca="1" si="63"/>
        <v>423</v>
      </c>
      <c r="AJ608" s="209">
        <f t="shared" ca="1" si="58"/>
        <v>403</v>
      </c>
      <c r="AK608" s="209">
        <f t="shared" ca="1" si="59"/>
        <v>296</v>
      </c>
      <c r="AL608" s="209">
        <f t="shared" ca="1" si="60"/>
        <v>335</v>
      </c>
    </row>
    <row r="609" spans="2:38" x14ac:dyDescent="0.2">
      <c r="B609" t="s">
        <v>2581</v>
      </c>
      <c r="C609" t="s">
        <v>131</v>
      </c>
      <c r="D609" t="s">
        <v>89</v>
      </c>
      <c r="E609" t="s">
        <v>97</v>
      </c>
      <c r="F609" t="s">
        <v>97</v>
      </c>
      <c r="G609">
        <v>42</v>
      </c>
      <c r="H609">
        <v>114</v>
      </c>
      <c r="I609">
        <v>104</v>
      </c>
      <c r="J609">
        <v>12</v>
      </c>
      <c r="K609">
        <v>4</v>
      </c>
      <c r="L609">
        <v>13.1</v>
      </c>
      <c r="M609">
        <v>0.8</v>
      </c>
      <c r="N609">
        <v>21.1</v>
      </c>
      <c r="O609">
        <v>12.1</v>
      </c>
      <c r="P609">
        <v>4.5999999999999996</v>
      </c>
      <c r="Q609">
        <v>0.5</v>
      </c>
      <c r="R609">
        <v>38.6</v>
      </c>
      <c r="S609">
        <v>37.6</v>
      </c>
      <c r="T609">
        <v>7.5</v>
      </c>
      <c r="U609">
        <v>1</v>
      </c>
      <c r="V609">
        <v>0.9</v>
      </c>
      <c r="W609">
        <v>0.7</v>
      </c>
      <c r="X609">
        <v>0.3</v>
      </c>
      <c r="Y609">
        <v>0.20399999999999999</v>
      </c>
      <c r="Z609">
        <v>0.26200000000000001</v>
      </c>
      <c r="AA609">
        <v>0.372</v>
      </c>
      <c r="AB609">
        <v>0.63400000000000001</v>
      </c>
      <c r="AE609" s="134">
        <f t="shared" si="61"/>
        <v>0.372</v>
      </c>
      <c r="AF609" s="209">
        <f t="shared" ca="1" si="62"/>
        <v>428</v>
      </c>
      <c r="AG609" s="134">
        <f>(H609*'User Input'!$H$16)+(I609*'User Input'!$H$17)+(N609*'User Input'!$H$15)+(O609*'User Input'!$H$2)+(P609*'User Input'!$H$3)+(Q609*'User Input'!$H$4)+(K609*'User Input'!$H$5)+(L609*'User Input'!$H$6)+(J609*'User Input'!$H$7)+(T609*'User Input'!$H$8)+(S609*'User Input'!$H$9)+(M609*'User Input'!$H$10)+(X609*'User Input'!$H$11)+(V609*'User Input'!$H$13)+(U609*'User Input'!$H$12)+(R609*'User Input'!$H$14)</f>
        <v>53.900000000000013</v>
      </c>
      <c r="AH609">
        <f t="shared" si="64"/>
        <v>1.2833333333333337</v>
      </c>
      <c r="AI609" s="209">
        <f t="shared" ca="1" si="63"/>
        <v>457</v>
      </c>
      <c r="AJ609" s="209">
        <f t="shared" ca="1" si="58"/>
        <v>584</v>
      </c>
      <c r="AK609" s="209">
        <f t="shared" ca="1" si="59"/>
        <v>405</v>
      </c>
      <c r="AL609" s="209">
        <f t="shared" ca="1" si="60"/>
        <v>526</v>
      </c>
    </row>
    <row r="610" spans="2:38" x14ac:dyDescent="0.2">
      <c r="B610" t="s">
        <v>915</v>
      </c>
      <c r="C610" t="s">
        <v>136</v>
      </c>
      <c r="D610" t="s">
        <v>89</v>
      </c>
      <c r="E610" t="s">
        <v>112</v>
      </c>
      <c r="F610" t="s">
        <v>112</v>
      </c>
      <c r="G610">
        <v>41</v>
      </c>
      <c r="H610">
        <v>113</v>
      </c>
      <c r="I610">
        <v>102</v>
      </c>
      <c r="J610">
        <v>13.5</v>
      </c>
      <c r="K610">
        <v>5</v>
      </c>
      <c r="L610">
        <v>15.1</v>
      </c>
      <c r="M610">
        <v>0.7</v>
      </c>
      <c r="N610">
        <v>24.4</v>
      </c>
      <c r="O610">
        <v>13.8</v>
      </c>
      <c r="P610">
        <v>5.2</v>
      </c>
      <c r="Q610">
        <v>0.3</v>
      </c>
      <c r="R610">
        <v>45.2</v>
      </c>
      <c r="S610">
        <v>35.299999999999997</v>
      </c>
      <c r="T610">
        <v>9.4</v>
      </c>
      <c r="U610">
        <v>0.7</v>
      </c>
      <c r="V610">
        <v>0.8</v>
      </c>
      <c r="W610">
        <v>0.5</v>
      </c>
      <c r="X610">
        <v>0.3</v>
      </c>
      <c r="Y610">
        <v>0.24</v>
      </c>
      <c r="Z610">
        <v>0.30599999999999999</v>
      </c>
      <c r="AA610">
        <v>0.44400000000000001</v>
      </c>
      <c r="AB610">
        <v>0.75</v>
      </c>
      <c r="AE610" s="134">
        <f t="shared" si="61"/>
        <v>0.44400000000000001</v>
      </c>
      <c r="AF610" s="209">
        <f t="shared" ca="1" si="62"/>
        <v>114</v>
      </c>
      <c r="AG610" s="134">
        <f>(H610*'User Input'!$H$16)+(I610*'User Input'!$H$17)+(N610*'User Input'!$H$15)+(O610*'User Input'!$H$2)+(P610*'User Input'!$H$3)+(Q610*'User Input'!$H$4)+(K610*'User Input'!$H$5)+(L610*'User Input'!$H$6)+(J610*'User Input'!$H$7)+(T610*'User Input'!$H$8)+(S610*'User Input'!$H$9)+(M610*'User Input'!$H$10)+(X610*'User Input'!$H$11)+(V610*'User Input'!$H$13)+(U610*'User Input'!$H$12)+(R610*'User Input'!$H$14)</f>
        <v>66.550000000000026</v>
      </c>
      <c r="AH610">
        <f t="shared" si="64"/>
        <v>1.6231707317073176</v>
      </c>
      <c r="AI610" s="209">
        <f t="shared" ca="1" si="63"/>
        <v>419</v>
      </c>
      <c r="AJ610" s="209">
        <f t="shared" ca="1" si="58"/>
        <v>351</v>
      </c>
      <c r="AK610" s="209">
        <f t="shared" ca="1" si="59"/>
        <v>95</v>
      </c>
      <c r="AL610" s="209">
        <f t="shared" ca="1" si="60"/>
        <v>147</v>
      </c>
    </row>
    <row r="611" spans="2:38" x14ac:dyDescent="0.2">
      <c r="B611" t="s">
        <v>2274</v>
      </c>
      <c r="C611" t="s">
        <v>714</v>
      </c>
      <c r="D611" t="s">
        <v>106</v>
      </c>
      <c r="E611" t="s">
        <v>427</v>
      </c>
      <c r="F611" t="s">
        <v>1000</v>
      </c>
      <c r="G611">
        <v>42</v>
      </c>
      <c r="H611">
        <v>113</v>
      </c>
      <c r="I611">
        <v>102</v>
      </c>
      <c r="J611">
        <v>10.4</v>
      </c>
      <c r="K611">
        <v>1.7</v>
      </c>
      <c r="L611">
        <v>11</v>
      </c>
      <c r="M611">
        <v>2.5</v>
      </c>
      <c r="N611">
        <v>25.4</v>
      </c>
      <c r="O611">
        <v>18.5</v>
      </c>
      <c r="P611">
        <v>4.2</v>
      </c>
      <c r="Q611">
        <v>1.1000000000000001</v>
      </c>
      <c r="R611">
        <v>36.799999999999997</v>
      </c>
      <c r="S611">
        <v>20.6</v>
      </c>
      <c r="T611">
        <v>8.4</v>
      </c>
      <c r="U611">
        <v>0.6</v>
      </c>
      <c r="V611">
        <v>0.9</v>
      </c>
      <c r="W611">
        <v>0.8</v>
      </c>
      <c r="X611">
        <v>0.9</v>
      </c>
      <c r="Y611">
        <v>0.249</v>
      </c>
      <c r="Z611">
        <v>0.308</v>
      </c>
      <c r="AA611">
        <v>0.36199999999999999</v>
      </c>
      <c r="AB611">
        <v>0.67</v>
      </c>
      <c r="AE611" s="134">
        <f t="shared" si="61"/>
        <v>0.36199999999999999</v>
      </c>
      <c r="AF611" s="209">
        <f t="shared" ca="1" si="62"/>
        <v>474</v>
      </c>
      <c r="AG611" s="134">
        <f>(H611*'User Input'!$H$16)+(I611*'User Input'!$H$17)+(N611*'User Input'!$H$15)+(O611*'User Input'!$H$2)+(P611*'User Input'!$H$3)+(Q611*'User Input'!$H$4)+(K611*'User Input'!$H$5)+(L611*'User Input'!$H$6)+(J611*'User Input'!$H$7)+(T611*'User Input'!$H$8)+(S611*'User Input'!$H$9)+(M611*'User Input'!$H$10)+(X611*'User Input'!$H$11)+(V611*'User Input'!$H$13)+(U611*'User Input'!$H$12)+(R611*'User Input'!$H$14)</f>
        <v>60.6</v>
      </c>
      <c r="AH611">
        <f t="shared" si="64"/>
        <v>1.4428571428571428</v>
      </c>
      <c r="AI611" s="209">
        <f t="shared" ca="1" si="63"/>
        <v>434</v>
      </c>
      <c r="AJ611" s="209">
        <f t="shared" ca="1" si="58"/>
        <v>329</v>
      </c>
      <c r="AK611" s="209">
        <f t="shared" ca="1" si="59"/>
        <v>451</v>
      </c>
      <c r="AL611" s="209">
        <f t="shared" ca="1" si="60"/>
        <v>436</v>
      </c>
    </row>
    <row r="612" spans="2:38" x14ac:dyDescent="0.2">
      <c r="B612" t="s">
        <v>788</v>
      </c>
      <c r="C612" t="s">
        <v>2</v>
      </c>
      <c r="D612" t="s">
        <v>89</v>
      </c>
      <c r="E612" t="s">
        <v>6</v>
      </c>
      <c r="F612" t="s">
        <v>427</v>
      </c>
      <c r="G612">
        <v>41</v>
      </c>
      <c r="H612">
        <v>113</v>
      </c>
      <c r="I612">
        <v>104</v>
      </c>
      <c r="J612">
        <v>11.5</v>
      </c>
      <c r="K612">
        <v>2.2000000000000002</v>
      </c>
      <c r="L612">
        <v>11.8</v>
      </c>
      <c r="M612">
        <v>1.3</v>
      </c>
      <c r="N612">
        <v>27.1</v>
      </c>
      <c r="O612">
        <v>18.899999999999999</v>
      </c>
      <c r="P612">
        <v>5.6</v>
      </c>
      <c r="Q612">
        <v>0.4</v>
      </c>
      <c r="R612">
        <v>40.1</v>
      </c>
      <c r="S612">
        <v>22.2</v>
      </c>
      <c r="T612">
        <v>6.2</v>
      </c>
      <c r="U612">
        <v>1.3</v>
      </c>
      <c r="V612">
        <v>0.9</v>
      </c>
      <c r="W612">
        <v>0.6</v>
      </c>
      <c r="X612">
        <v>0.6</v>
      </c>
      <c r="Y612">
        <v>0.26100000000000001</v>
      </c>
      <c r="Z612">
        <v>0.307</v>
      </c>
      <c r="AA612">
        <v>0.38500000000000001</v>
      </c>
      <c r="AB612">
        <v>0.69199999999999995</v>
      </c>
      <c r="AE612" s="134">
        <f t="shared" si="61"/>
        <v>0.38500000000000001</v>
      </c>
      <c r="AF612" s="209">
        <f t="shared" ca="1" si="62"/>
        <v>361</v>
      </c>
      <c r="AG612" s="134">
        <f>(H612*'User Input'!$H$16)+(I612*'User Input'!$H$17)+(N612*'User Input'!$H$15)+(O612*'User Input'!$H$2)+(P612*'User Input'!$H$3)+(Q612*'User Input'!$H$4)+(K612*'User Input'!$H$5)+(L612*'User Input'!$H$6)+(J612*'User Input'!$H$7)+(T612*'User Input'!$H$8)+(S612*'User Input'!$H$9)+(M612*'User Input'!$H$10)+(X612*'User Input'!$H$11)+(V612*'User Input'!$H$13)+(U612*'User Input'!$H$12)+(R612*'User Input'!$H$14)</f>
        <v>60.499999999999993</v>
      </c>
      <c r="AH612">
        <f t="shared" si="64"/>
        <v>1.4756097560975607</v>
      </c>
      <c r="AI612" s="209">
        <f t="shared" ca="1" si="63"/>
        <v>436</v>
      </c>
      <c r="AJ612" s="209">
        <f t="shared" ca="1" si="58"/>
        <v>334</v>
      </c>
      <c r="AK612" s="209">
        <f t="shared" ca="1" si="59"/>
        <v>339</v>
      </c>
      <c r="AL612" s="209">
        <f t="shared" ca="1" si="60"/>
        <v>335</v>
      </c>
    </row>
    <row r="613" spans="2:38" x14ac:dyDescent="0.2">
      <c r="B613" t="s">
        <v>2554</v>
      </c>
      <c r="C613" t="s">
        <v>719</v>
      </c>
      <c r="D613" t="s">
        <v>89</v>
      </c>
      <c r="E613" t="s">
        <v>97</v>
      </c>
      <c r="F613" t="s">
        <v>97</v>
      </c>
      <c r="G613">
        <v>42</v>
      </c>
      <c r="H613">
        <v>113</v>
      </c>
      <c r="I613">
        <v>103</v>
      </c>
      <c r="J613">
        <v>12.2</v>
      </c>
      <c r="K613">
        <v>3.8</v>
      </c>
      <c r="L613">
        <v>13</v>
      </c>
      <c r="M613">
        <v>0.7</v>
      </c>
      <c r="N613">
        <v>22.3</v>
      </c>
      <c r="O613">
        <v>13.8</v>
      </c>
      <c r="P613">
        <v>4.3</v>
      </c>
      <c r="Q613">
        <v>0.3</v>
      </c>
      <c r="R613">
        <v>38.6</v>
      </c>
      <c r="S613">
        <v>26.5</v>
      </c>
      <c r="T613">
        <v>7.7</v>
      </c>
      <c r="U613">
        <v>1</v>
      </c>
      <c r="V613">
        <v>0.9</v>
      </c>
      <c r="W613">
        <v>0.8</v>
      </c>
      <c r="X613">
        <v>0.3</v>
      </c>
      <c r="Y613">
        <v>0.217</v>
      </c>
      <c r="Z613">
        <v>0.27600000000000002</v>
      </c>
      <c r="AA613">
        <v>0.376</v>
      </c>
      <c r="AB613">
        <v>0.65200000000000002</v>
      </c>
      <c r="AE613" s="134">
        <f t="shared" si="61"/>
        <v>0.376</v>
      </c>
      <c r="AF613" s="209">
        <f t="shared" ca="1" si="62"/>
        <v>408</v>
      </c>
      <c r="AG613" s="134">
        <f>(H613*'User Input'!$H$16)+(I613*'User Input'!$H$17)+(N613*'User Input'!$H$15)+(O613*'User Input'!$H$2)+(P613*'User Input'!$H$3)+(Q613*'User Input'!$H$4)+(K613*'User Input'!$H$5)+(L613*'User Input'!$H$6)+(J613*'User Input'!$H$7)+(T613*'User Input'!$H$8)+(S613*'User Input'!$H$9)+(M613*'User Input'!$H$10)+(X613*'User Input'!$H$11)+(V613*'User Input'!$H$13)+(U613*'User Input'!$H$12)+(R613*'User Input'!$H$14)</f>
        <v>59.250000000000007</v>
      </c>
      <c r="AH613">
        <f t="shared" si="64"/>
        <v>1.4107142857142858</v>
      </c>
      <c r="AI613" s="209">
        <f t="shared" ca="1" si="63"/>
        <v>440</v>
      </c>
      <c r="AJ613" s="209">
        <f t="shared" ca="1" si="58"/>
        <v>556</v>
      </c>
      <c r="AK613" s="209">
        <f t="shared" ca="1" si="59"/>
        <v>385</v>
      </c>
      <c r="AL613" s="209">
        <f t="shared" ca="1" si="60"/>
        <v>489</v>
      </c>
    </row>
    <row r="614" spans="2:38" x14ac:dyDescent="0.2">
      <c r="B614" t="s">
        <v>3507</v>
      </c>
      <c r="C614" t="s">
        <v>121</v>
      </c>
      <c r="D614" t="s">
        <v>89</v>
      </c>
      <c r="E614" t="s">
        <v>114</v>
      </c>
      <c r="F614" t="s">
        <v>114</v>
      </c>
      <c r="G614">
        <v>42</v>
      </c>
      <c r="H614">
        <v>113</v>
      </c>
      <c r="I614">
        <v>102</v>
      </c>
      <c r="J614">
        <v>12.4</v>
      </c>
      <c r="K614">
        <v>2.2999999999999998</v>
      </c>
      <c r="L614">
        <v>11.7</v>
      </c>
      <c r="M614">
        <v>2.7</v>
      </c>
      <c r="N614">
        <v>26.6</v>
      </c>
      <c r="O614">
        <v>18.600000000000001</v>
      </c>
      <c r="P614">
        <v>5.0999999999999996</v>
      </c>
      <c r="Q614">
        <v>0.6</v>
      </c>
      <c r="R614">
        <v>39.700000000000003</v>
      </c>
      <c r="S614">
        <v>26.6</v>
      </c>
      <c r="T614">
        <v>8.3000000000000007</v>
      </c>
      <c r="U614">
        <v>1.3</v>
      </c>
      <c r="V614">
        <v>0.9</v>
      </c>
      <c r="W614">
        <v>0.7</v>
      </c>
      <c r="X614">
        <v>1.2</v>
      </c>
      <c r="Y614">
        <v>0.26100000000000001</v>
      </c>
      <c r="Z614">
        <v>0.32100000000000001</v>
      </c>
      <c r="AA614">
        <v>0.38900000000000001</v>
      </c>
      <c r="AB614">
        <v>0.71</v>
      </c>
      <c r="AE614" s="134">
        <f t="shared" si="61"/>
        <v>0.38900000000000001</v>
      </c>
      <c r="AF614" s="209">
        <f t="shared" ca="1" si="62"/>
        <v>339</v>
      </c>
      <c r="AG614" s="134">
        <f>(H614*'User Input'!$H$16)+(I614*'User Input'!$H$17)+(N614*'User Input'!$H$15)+(O614*'User Input'!$H$2)+(P614*'User Input'!$H$3)+(Q614*'User Input'!$H$4)+(K614*'User Input'!$H$5)+(L614*'User Input'!$H$6)+(J614*'User Input'!$H$7)+(T614*'User Input'!$H$8)+(S614*'User Input'!$H$9)+(M614*'User Input'!$H$10)+(X614*'User Input'!$H$11)+(V614*'User Input'!$H$13)+(U614*'User Input'!$H$12)+(R614*'User Input'!$H$14)</f>
        <v>63.100000000000009</v>
      </c>
      <c r="AH614">
        <f t="shared" si="64"/>
        <v>1.5023809523809526</v>
      </c>
      <c r="AI614" s="209">
        <f t="shared" ca="1" si="63"/>
        <v>426</v>
      </c>
      <c r="AJ614" s="209">
        <f t="shared" ca="1" si="58"/>
        <v>196</v>
      </c>
      <c r="AK614" s="209">
        <f t="shared" ca="1" si="59"/>
        <v>317</v>
      </c>
      <c r="AL614" s="209">
        <f t="shared" ca="1" si="60"/>
        <v>278</v>
      </c>
    </row>
    <row r="615" spans="2:38" x14ac:dyDescent="0.2">
      <c r="B615" t="s">
        <v>2627</v>
      </c>
      <c r="C615" t="s">
        <v>132</v>
      </c>
      <c r="D615" t="s">
        <v>89</v>
      </c>
      <c r="E615" t="s">
        <v>110</v>
      </c>
      <c r="F615" t="s">
        <v>110</v>
      </c>
      <c r="G615">
        <v>42</v>
      </c>
      <c r="H615">
        <v>113</v>
      </c>
      <c r="I615">
        <v>105</v>
      </c>
      <c r="J615">
        <v>10.1</v>
      </c>
      <c r="K615">
        <v>1.6</v>
      </c>
      <c r="L615">
        <v>10.5</v>
      </c>
      <c r="M615">
        <v>1.3</v>
      </c>
      <c r="N615">
        <v>25.3</v>
      </c>
      <c r="O615">
        <v>18.100000000000001</v>
      </c>
      <c r="P615">
        <v>5.2</v>
      </c>
      <c r="Q615">
        <v>0.3</v>
      </c>
      <c r="R615">
        <v>35.9</v>
      </c>
      <c r="S615">
        <v>22.7</v>
      </c>
      <c r="T615">
        <v>4.9000000000000004</v>
      </c>
      <c r="U615">
        <v>1.1000000000000001</v>
      </c>
      <c r="V615">
        <v>0.8</v>
      </c>
      <c r="W615">
        <v>0.7</v>
      </c>
      <c r="X615">
        <v>0.6</v>
      </c>
      <c r="Y615">
        <v>0.24</v>
      </c>
      <c r="Z615">
        <v>0.28000000000000003</v>
      </c>
      <c r="AA615">
        <v>0.34200000000000003</v>
      </c>
      <c r="AB615">
        <v>0.622</v>
      </c>
      <c r="AE615" s="134">
        <f t="shared" si="61"/>
        <v>0.34200000000000003</v>
      </c>
      <c r="AF615" s="209">
        <f t="shared" ca="1" si="62"/>
        <v>558</v>
      </c>
      <c r="AG615" s="134">
        <f>(H615*'User Input'!$H$16)+(I615*'User Input'!$H$17)+(N615*'User Input'!$H$15)+(O615*'User Input'!$H$2)+(P615*'User Input'!$H$3)+(Q615*'User Input'!$H$4)+(K615*'User Input'!$H$5)+(L615*'User Input'!$H$6)+(J615*'User Input'!$H$7)+(T615*'User Input'!$H$8)+(S615*'User Input'!$H$9)+(M615*'User Input'!$H$10)+(X615*'User Input'!$H$11)+(V615*'User Input'!$H$13)+(U615*'User Input'!$H$12)+(R615*'User Input'!$H$14)</f>
        <v>51.949999999999996</v>
      </c>
      <c r="AH615">
        <f t="shared" si="64"/>
        <v>1.2369047619047617</v>
      </c>
      <c r="AI615" s="209">
        <f t="shared" ca="1" si="63"/>
        <v>460</v>
      </c>
      <c r="AJ615" s="209">
        <f t="shared" ca="1" si="58"/>
        <v>540</v>
      </c>
      <c r="AK615" s="209">
        <f t="shared" ca="1" si="59"/>
        <v>535</v>
      </c>
      <c r="AL615" s="209">
        <f t="shared" ca="1" si="60"/>
        <v>551</v>
      </c>
    </row>
    <row r="616" spans="2:38" x14ac:dyDescent="0.2">
      <c r="B616" t="s">
        <v>2595</v>
      </c>
      <c r="C616" t="s">
        <v>120</v>
      </c>
      <c r="D616" t="s">
        <v>683</v>
      </c>
      <c r="E616" t="s">
        <v>114</v>
      </c>
      <c r="F616" t="s">
        <v>114</v>
      </c>
      <c r="G616">
        <v>42</v>
      </c>
      <c r="H616">
        <v>112</v>
      </c>
      <c r="I616">
        <v>100</v>
      </c>
      <c r="J616">
        <v>12.5</v>
      </c>
      <c r="K616">
        <v>2.2000000000000002</v>
      </c>
      <c r="L616">
        <v>12</v>
      </c>
      <c r="M616">
        <v>2.9</v>
      </c>
      <c r="N616">
        <v>26.9</v>
      </c>
      <c r="O616">
        <v>18.7</v>
      </c>
      <c r="P616">
        <v>5</v>
      </c>
      <c r="Q616">
        <v>1</v>
      </c>
      <c r="R616">
        <v>40.4</v>
      </c>
      <c r="S616">
        <v>21.8</v>
      </c>
      <c r="T616">
        <v>9.5</v>
      </c>
      <c r="U616">
        <v>0.7</v>
      </c>
      <c r="V616">
        <v>0.9</v>
      </c>
      <c r="W616">
        <v>0.8</v>
      </c>
      <c r="X616">
        <v>1.3</v>
      </c>
      <c r="Y616">
        <v>0.26800000000000002</v>
      </c>
      <c r="Z616">
        <v>0.33300000000000002</v>
      </c>
      <c r="AA616">
        <v>0.40200000000000002</v>
      </c>
      <c r="AB616">
        <v>0.73499999999999999</v>
      </c>
      <c r="AE616" s="134">
        <f t="shared" si="61"/>
        <v>0.40200000000000002</v>
      </c>
      <c r="AF616" s="209">
        <f t="shared" ca="1" si="62"/>
        <v>266</v>
      </c>
      <c r="AG616" s="134">
        <f>(H616*'User Input'!$H$16)+(I616*'User Input'!$H$17)+(N616*'User Input'!$H$15)+(O616*'User Input'!$H$2)+(P616*'User Input'!$H$3)+(Q616*'User Input'!$H$4)+(K616*'User Input'!$H$5)+(L616*'User Input'!$H$6)+(J616*'User Input'!$H$7)+(T616*'User Input'!$H$8)+(S616*'User Input'!$H$9)+(M616*'User Input'!$H$10)+(X616*'User Input'!$H$11)+(V616*'User Input'!$H$13)+(U616*'User Input'!$H$12)+(R616*'User Input'!$H$14)</f>
        <v>68.100000000000009</v>
      </c>
      <c r="AH616">
        <f t="shared" si="64"/>
        <v>1.6214285714285717</v>
      </c>
      <c r="AI616" s="209">
        <f t="shared" ca="1" si="63"/>
        <v>417</v>
      </c>
      <c r="AJ616" s="209">
        <f t="shared" ca="1" si="58"/>
        <v>98</v>
      </c>
      <c r="AK616" s="209">
        <f t="shared" ca="1" si="59"/>
        <v>244</v>
      </c>
      <c r="AL616" s="209">
        <f t="shared" ca="1" si="60"/>
        <v>188</v>
      </c>
    </row>
    <row r="617" spans="2:38" x14ac:dyDescent="0.2">
      <c r="B617" t="s">
        <v>203</v>
      </c>
      <c r="C617" t="s">
        <v>340</v>
      </c>
      <c r="D617" t="s">
        <v>89</v>
      </c>
      <c r="E617" t="s">
        <v>6</v>
      </c>
      <c r="F617" t="s">
        <v>114</v>
      </c>
      <c r="G617">
        <v>40</v>
      </c>
      <c r="H617">
        <v>112</v>
      </c>
      <c r="I617">
        <v>98</v>
      </c>
      <c r="J617">
        <v>12.4</v>
      </c>
      <c r="K617">
        <v>3.5</v>
      </c>
      <c r="L617">
        <v>13</v>
      </c>
      <c r="M617">
        <v>0.3</v>
      </c>
      <c r="N617">
        <v>23.2</v>
      </c>
      <c r="O617">
        <v>14.6</v>
      </c>
      <c r="P617">
        <v>4.8</v>
      </c>
      <c r="Q617">
        <v>0.2</v>
      </c>
      <c r="R617">
        <v>39.200000000000003</v>
      </c>
      <c r="S617">
        <v>28.1</v>
      </c>
      <c r="T617">
        <v>11.4</v>
      </c>
      <c r="U617">
        <v>1.2</v>
      </c>
      <c r="V617">
        <v>0.8</v>
      </c>
      <c r="W617">
        <v>0.3</v>
      </c>
      <c r="X617">
        <v>0.1</v>
      </c>
      <c r="Y617">
        <v>0.23599999999999999</v>
      </c>
      <c r="Z617">
        <v>0.32100000000000001</v>
      </c>
      <c r="AA617">
        <v>0.39900000000000002</v>
      </c>
      <c r="AB617">
        <v>0.72</v>
      </c>
      <c r="AE617" s="134">
        <f t="shared" si="61"/>
        <v>0.39900000000000002</v>
      </c>
      <c r="AF617" s="209">
        <f t="shared" ca="1" si="62"/>
        <v>275</v>
      </c>
      <c r="AG617" s="134">
        <f>(H617*'User Input'!$H$16)+(I617*'User Input'!$H$17)+(N617*'User Input'!$H$15)+(O617*'User Input'!$H$2)+(P617*'User Input'!$H$3)+(Q617*'User Input'!$H$4)+(K617*'User Input'!$H$5)+(L617*'User Input'!$H$6)+(J617*'User Input'!$H$7)+(T617*'User Input'!$H$8)+(S617*'User Input'!$H$9)+(M617*'User Input'!$H$10)+(X617*'User Input'!$H$11)+(V617*'User Input'!$H$13)+(U617*'User Input'!$H$12)+(R617*'User Input'!$H$14)</f>
        <v>62.050000000000011</v>
      </c>
      <c r="AH617">
        <f t="shared" si="64"/>
        <v>1.5512500000000002</v>
      </c>
      <c r="AI617" s="209">
        <f t="shared" ca="1" si="63"/>
        <v>430</v>
      </c>
      <c r="AJ617" s="209">
        <f t="shared" ca="1" si="58"/>
        <v>196</v>
      </c>
      <c r="AK617" s="209">
        <f t="shared" ca="1" si="59"/>
        <v>253</v>
      </c>
      <c r="AL617" s="209">
        <f t="shared" ca="1" si="60"/>
        <v>235</v>
      </c>
    </row>
    <row r="618" spans="2:38" x14ac:dyDescent="0.2">
      <c r="B618" t="s">
        <v>2593</v>
      </c>
      <c r="C618" t="s">
        <v>135</v>
      </c>
      <c r="D618" t="s">
        <v>89</v>
      </c>
      <c r="E618" t="s">
        <v>2551</v>
      </c>
      <c r="F618" t="s">
        <v>677</v>
      </c>
      <c r="G618">
        <v>42</v>
      </c>
      <c r="H618">
        <v>112</v>
      </c>
      <c r="I618">
        <v>103</v>
      </c>
      <c r="J618">
        <v>10.6</v>
      </c>
      <c r="K618">
        <v>2.2999999999999998</v>
      </c>
      <c r="L618">
        <v>11.2</v>
      </c>
      <c r="M618">
        <v>1.4</v>
      </c>
      <c r="N618">
        <v>24.3</v>
      </c>
      <c r="O618">
        <v>16.5</v>
      </c>
      <c r="P618">
        <v>5</v>
      </c>
      <c r="Q618">
        <v>0.5</v>
      </c>
      <c r="R618">
        <v>37</v>
      </c>
      <c r="S618">
        <v>27</v>
      </c>
      <c r="T618">
        <v>6.5</v>
      </c>
      <c r="U618">
        <v>0.9</v>
      </c>
      <c r="V618">
        <v>0.8</v>
      </c>
      <c r="W618">
        <v>0.7</v>
      </c>
      <c r="X618">
        <v>0.6</v>
      </c>
      <c r="Y618">
        <v>0.23599999999999999</v>
      </c>
      <c r="Z618">
        <v>0.28499999999999998</v>
      </c>
      <c r="AA618">
        <v>0.36</v>
      </c>
      <c r="AB618">
        <v>0.64500000000000002</v>
      </c>
      <c r="AE618" s="134">
        <f t="shared" si="61"/>
        <v>0.36</v>
      </c>
      <c r="AF618" s="209">
        <f t="shared" ca="1" si="62"/>
        <v>487</v>
      </c>
      <c r="AG618" s="134">
        <f>(H618*'User Input'!$H$16)+(I618*'User Input'!$H$17)+(N618*'User Input'!$H$15)+(O618*'User Input'!$H$2)+(P618*'User Input'!$H$3)+(Q618*'User Input'!$H$4)+(K618*'User Input'!$H$5)+(L618*'User Input'!$H$6)+(J618*'User Input'!$H$7)+(T618*'User Input'!$H$8)+(S618*'User Input'!$H$9)+(M618*'User Input'!$H$10)+(X618*'User Input'!$H$11)+(V618*'User Input'!$H$13)+(U618*'User Input'!$H$12)+(R618*'User Input'!$H$14)</f>
        <v>54.199999999999996</v>
      </c>
      <c r="AH618">
        <f t="shared" si="64"/>
        <v>1.2904761904761903</v>
      </c>
      <c r="AI618" s="209">
        <f t="shared" ca="1" si="63"/>
        <v>456</v>
      </c>
      <c r="AJ618" s="209">
        <f t="shared" ca="1" si="58"/>
        <v>521</v>
      </c>
      <c r="AK618" s="209">
        <f t="shared" ca="1" si="59"/>
        <v>464</v>
      </c>
      <c r="AL618" s="209">
        <f t="shared" ca="1" si="60"/>
        <v>507</v>
      </c>
    </row>
    <row r="619" spans="2:38" x14ac:dyDescent="0.2">
      <c r="B619" t="s">
        <v>543</v>
      </c>
      <c r="C619" t="s">
        <v>340</v>
      </c>
      <c r="D619" t="s">
        <v>89</v>
      </c>
      <c r="E619" t="s">
        <v>114</v>
      </c>
      <c r="F619" t="s">
        <v>114</v>
      </c>
      <c r="G619">
        <v>42</v>
      </c>
      <c r="H619">
        <v>112</v>
      </c>
      <c r="I619">
        <v>99</v>
      </c>
      <c r="J619">
        <v>12</v>
      </c>
      <c r="K619">
        <v>3.7</v>
      </c>
      <c r="L619">
        <v>12.8</v>
      </c>
      <c r="M619">
        <v>1.4</v>
      </c>
      <c r="N619">
        <v>22.2</v>
      </c>
      <c r="O619">
        <v>13.1</v>
      </c>
      <c r="P619">
        <v>4.7</v>
      </c>
      <c r="Q619">
        <v>0.7</v>
      </c>
      <c r="R619">
        <v>39.299999999999997</v>
      </c>
      <c r="S619">
        <v>28.1</v>
      </c>
      <c r="T619">
        <v>10.1</v>
      </c>
      <c r="U619">
        <v>1.3</v>
      </c>
      <c r="V619">
        <v>0.8</v>
      </c>
      <c r="W619">
        <v>0.7</v>
      </c>
      <c r="X619">
        <v>0.6</v>
      </c>
      <c r="Y619">
        <v>0.224</v>
      </c>
      <c r="Z619">
        <v>0.30199999999999999</v>
      </c>
      <c r="AA619">
        <v>0.39700000000000002</v>
      </c>
      <c r="AB619">
        <v>0.69799999999999995</v>
      </c>
      <c r="AE619" s="134">
        <f t="shared" si="61"/>
        <v>0.39700000000000002</v>
      </c>
      <c r="AF619" s="209">
        <f t="shared" ca="1" si="62"/>
        <v>290</v>
      </c>
      <c r="AG619" s="134">
        <f>(H619*'User Input'!$H$16)+(I619*'User Input'!$H$17)+(N619*'User Input'!$H$15)+(O619*'User Input'!$H$2)+(P619*'User Input'!$H$3)+(Q619*'User Input'!$H$4)+(K619*'User Input'!$H$5)+(L619*'User Input'!$H$6)+(J619*'User Input'!$H$7)+(T619*'User Input'!$H$8)+(S619*'User Input'!$H$9)+(M619*'User Input'!$H$10)+(X619*'User Input'!$H$11)+(V619*'User Input'!$H$13)+(U619*'User Input'!$H$12)+(R619*'User Input'!$H$14)</f>
        <v>62.449999999999996</v>
      </c>
      <c r="AH619">
        <f t="shared" si="64"/>
        <v>1.4869047619047617</v>
      </c>
      <c r="AI619" s="209">
        <f t="shared" ca="1" si="63"/>
        <v>429</v>
      </c>
      <c r="AJ619" s="209">
        <f t="shared" ca="1" si="58"/>
        <v>387</v>
      </c>
      <c r="AK619" s="209">
        <f t="shared" ca="1" si="59"/>
        <v>268</v>
      </c>
      <c r="AL619" s="209">
        <f t="shared" ca="1" si="60"/>
        <v>315</v>
      </c>
    </row>
    <row r="620" spans="2:38" x14ac:dyDescent="0.2">
      <c r="B620" t="s">
        <v>2614</v>
      </c>
      <c r="C620" t="s">
        <v>132</v>
      </c>
      <c r="D620" t="s">
        <v>89</v>
      </c>
      <c r="E620" t="s">
        <v>677</v>
      </c>
      <c r="F620" t="s">
        <v>677</v>
      </c>
      <c r="G620">
        <v>42</v>
      </c>
      <c r="H620">
        <v>112</v>
      </c>
      <c r="I620">
        <v>102</v>
      </c>
      <c r="J620">
        <v>11.5</v>
      </c>
      <c r="K620">
        <v>2.7</v>
      </c>
      <c r="L620">
        <v>12.3</v>
      </c>
      <c r="M620">
        <v>2.2000000000000002</v>
      </c>
      <c r="N620">
        <v>26.3</v>
      </c>
      <c r="O620">
        <v>18.2</v>
      </c>
      <c r="P620">
        <v>5.0999999999999996</v>
      </c>
      <c r="Q620">
        <v>0.3</v>
      </c>
      <c r="R620">
        <v>40.200000000000003</v>
      </c>
      <c r="S620">
        <v>21.5</v>
      </c>
      <c r="T620">
        <v>7.4</v>
      </c>
      <c r="U620">
        <v>0.9</v>
      </c>
      <c r="V620">
        <v>0.8</v>
      </c>
      <c r="W620">
        <v>0.7</v>
      </c>
      <c r="X620">
        <v>1</v>
      </c>
      <c r="Y620">
        <v>0.25900000000000001</v>
      </c>
      <c r="Z620">
        <v>0.313</v>
      </c>
      <c r="AA620">
        <v>0.39600000000000002</v>
      </c>
      <c r="AB620">
        <v>0.70899999999999996</v>
      </c>
      <c r="AE620" s="134">
        <f t="shared" si="61"/>
        <v>0.39600000000000002</v>
      </c>
      <c r="AF620" s="209">
        <f t="shared" ca="1" si="62"/>
        <v>296</v>
      </c>
      <c r="AG620" s="134">
        <f>(H620*'User Input'!$H$16)+(I620*'User Input'!$H$17)+(N620*'User Input'!$H$15)+(O620*'User Input'!$H$2)+(P620*'User Input'!$H$3)+(Q620*'User Input'!$H$4)+(K620*'User Input'!$H$5)+(L620*'User Input'!$H$6)+(J620*'User Input'!$H$7)+(T620*'User Input'!$H$8)+(S620*'User Input'!$H$9)+(M620*'User Input'!$H$10)+(X620*'User Input'!$H$11)+(V620*'User Input'!$H$13)+(U620*'User Input'!$H$12)+(R620*'User Input'!$H$14)</f>
        <v>63.95</v>
      </c>
      <c r="AH620">
        <f t="shared" si="64"/>
        <v>1.5226190476190478</v>
      </c>
      <c r="AI620" s="209">
        <f t="shared" ca="1" si="63"/>
        <v>422</v>
      </c>
      <c r="AJ620" s="209">
        <f t="shared" ca="1" si="58"/>
        <v>276</v>
      </c>
      <c r="AK620" s="209">
        <f t="shared" ca="1" si="59"/>
        <v>274</v>
      </c>
      <c r="AL620" s="209">
        <f t="shared" ca="1" si="60"/>
        <v>281</v>
      </c>
    </row>
    <row r="621" spans="2:38" x14ac:dyDescent="0.2">
      <c r="B621" t="s">
        <v>2231</v>
      </c>
      <c r="C621" t="s">
        <v>117</v>
      </c>
      <c r="D621" t="s">
        <v>106</v>
      </c>
      <c r="E621" t="s">
        <v>118</v>
      </c>
      <c r="F621" t="s">
        <v>118</v>
      </c>
      <c r="G621">
        <v>36</v>
      </c>
      <c r="H621">
        <v>112</v>
      </c>
      <c r="I621">
        <v>101</v>
      </c>
      <c r="J621">
        <v>11.7</v>
      </c>
      <c r="K621">
        <v>2.8</v>
      </c>
      <c r="L621">
        <v>11.6</v>
      </c>
      <c r="M621">
        <v>2.2000000000000002</v>
      </c>
      <c r="N621">
        <v>24.2</v>
      </c>
      <c r="O621">
        <v>16.3</v>
      </c>
      <c r="P621">
        <v>4.5999999999999996</v>
      </c>
      <c r="Q621">
        <v>0.5</v>
      </c>
      <c r="R621">
        <v>38.1</v>
      </c>
      <c r="S621">
        <v>26.5</v>
      </c>
      <c r="T621">
        <v>8.4</v>
      </c>
      <c r="U621">
        <v>1.1000000000000001</v>
      </c>
      <c r="V621">
        <v>0.8</v>
      </c>
      <c r="W621">
        <v>0.7</v>
      </c>
      <c r="X621">
        <v>0.9</v>
      </c>
      <c r="Y621">
        <v>0.24</v>
      </c>
      <c r="Z621">
        <v>0.30299999999999999</v>
      </c>
      <c r="AA621">
        <v>0.378</v>
      </c>
      <c r="AB621">
        <v>0.68100000000000005</v>
      </c>
      <c r="AE621" s="134">
        <f t="shared" si="61"/>
        <v>0.378</v>
      </c>
      <c r="AF621" s="209">
        <f t="shared" ca="1" si="62"/>
        <v>394</v>
      </c>
      <c r="AG621" s="134">
        <f>(H621*'User Input'!$H$16)+(I621*'User Input'!$H$17)+(N621*'User Input'!$H$15)+(O621*'User Input'!$H$2)+(P621*'User Input'!$H$3)+(Q621*'User Input'!$H$4)+(K621*'User Input'!$H$5)+(L621*'User Input'!$H$6)+(J621*'User Input'!$H$7)+(T621*'User Input'!$H$8)+(S621*'User Input'!$H$9)+(M621*'User Input'!$H$10)+(X621*'User Input'!$H$11)+(V621*'User Input'!$H$13)+(U621*'User Input'!$H$12)+(R621*'User Input'!$H$14)</f>
        <v>60.150000000000006</v>
      </c>
      <c r="AH621">
        <f t="shared" si="64"/>
        <v>1.6708333333333334</v>
      </c>
      <c r="AI621" s="209">
        <f t="shared" ca="1" si="63"/>
        <v>438</v>
      </c>
      <c r="AJ621" s="209">
        <f t="shared" ca="1" si="58"/>
        <v>380</v>
      </c>
      <c r="AK621" s="209">
        <f t="shared" ca="1" si="59"/>
        <v>371</v>
      </c>
      <c r="AL621" s="209">
        <f t="shared" ca="1" si="60"/>
        <v>382</v>
      </c>
    </row>
    <row r="622" spans="2:38" x14ac:dyDescent="0.2">
      <c r="B622" t="s">
        <v>3702</v>
      </c>
      <c r="C622" t="s">
        <v>7</v>
      </c>
      <c r="D622" t="s">
        <v>89</v>
      </c>
      <c r="E622" t="s">
        <v>110</v>
      </c>
      <c r="F622" t="s">
        <v>110</v>
      </c>
      <c r="G622">
        <v>42</v>
      </c>
      <c r="H622">
        <v>112</v>
      </c>
      <c r="I622">
        <v>102</v>
      </c>
      <c r="J622">
        <v>10.1</v>
      </c>
      <c r="K622">
        <v>1.8</v>
      </c>
      <c r="L622">
        <v>9.4</v>
      </c>
      <c r="M622">
        <v>1.8</v>
      </c>
      <c r="N622">
        <v>21</v>
      </c>
      <c r="O622">
        <v>14.1</v>
      </c>
      <c r="P622">
        <v>4.8</v>
      </c>
      <c r="Q622">
        <v>0.3</v>
      </c>
      <c r="R622">
        <v>31.8</v>
      </c>
      <c r="S622">
        <v>33.5</v>
      </c>
      <c r="T622">
        <v>7.3</v>
      </c>
      <c r="U622">
        <v>0.8</v>
      </c>
      <c r="V622">
        <v>0.8</v>
      </c>
      <c r="W622">
        <v>0.7</v>
      </c>
      <c r="X622">
        <v>0.8</v>
      </c>
      <c r="Y622">
        <v>0.20499999999999999</v>
      </c>
      <c r="Z622">
        <v>0.26100000000000001</v>
      </c>
      <c r="AA622">
        <v>0.311</v>
      </c>
      <c r="AB622">
        <v>0.57199999999999995</v>
      </c>
      <c r="AE622" s="134">
        <f t="shared" si="61"/>
        <v>0.311</v>
      </c>
      <c r="AF622" s="209">
        <f t="shared" ca="1" si="62"/>
        <v>603</v>
      </c>
      <c r="AG622" s="134">
        <f>(H622*'User Input'!$H$16)+(I622*'User Input'!$H$17)+(N622*'User Input'!$H$15)+(O622*'User Input'!$H$2)+(P622*'User Input'!$H$3)+(Q622*'User Input'!$H$4)+(K622*'User Input'!$H$5)+(L622*'User Input'!$H$6)+(J622*'User Input'!$H$7)+(T622*'User Input'!$H$8)+(S622*'User Input'!$H$9)+(M622*'User Input'!$H$10)+(X622*'User Input'!$H$11)+(V622*'User Input'!$H$13)+(U622*'User Input'!$H$12)+(R622*'User Input'!$H$14)</f>
        <v>44.65</v>
      </c>
      <c r="AH622">
        <f t="shared" si="64"/>
        <v>1.0630952380952381</v>
      </c>
      <c r="AI622" s="209">
        <f t="shared" ca="1" si="63"/>
        <v>487</v>
      </c>
      <c r="AJ622" s="209">
        <f t="shared" ca="1" si="58"/>
        <v>585</v>
      </c>
      <c r="AK622" s="209">
        <f t="shared" ca="1" si="59"/>
        <v>580</v>
      </c>
      <c r="AL622" s="209">
        <f t="shared" ca="1" si="60"/>
        <v>584</v>
      </c>
    </row>
    <row r="623" spans="2:38" x14ac:dyDescent="0.2">
      <c r="B623" t="s">
        <v>3510</v>
      </c>
      <c r="C623" t="s">
        <v>138</v>
      </c>
      <c r="D623" t="s">
        <v>106</v>
      </c>
      <c r="E623" t="s">
        <v>114</v>
      </c>
      <c r="F623" t="s">
        <v>1038</v>
      </c>
      <c r="G623">
        <v>42</v>
      </c>
      <c r="H623">
        <v>111</v>
      </c>
      <c r="I623">
        <v>100</v>
      </c>
      <c r="J623">
        <v>9.8000000000000007</v>
      </c>
      <c r="K623">
        <v>1.2</v>
      </c>
      <c r="L623">
        <v>9.1999999999999993</v>
      </c>
      <c r="M623">
        <v>3</v>
      </c>
      <c r="N623">
        <v>24.8</v>
      </c>
      <c r="O623">
        <v>17.899999999999999</v>
      </c>
      <c r="P623">
        <v>4.7</v>
      </c>
      <c r="Q623">
        <v>0.9</v>
      </c>
      <c r="R623">
        <v>34.9</v>
      </c>
      <c r="S623">
        <v>21.9</v>
      </c>
      <c r="T623">
        <v>8</v>
      </c>
      <c r="U623">
        <v>0.8</v>
      </c>
      <c r="V623">
        <v>0.8</v>
      </c>
      <c r="W623">
        <v>0.6</v>
      </c>
      <c r="X623">
        <v>1.4</v>
      </c>
      <c r="Y623">
        <v>0.247</v>
      </c>
      <c r="Z623">
        <v>0.30499999999999999</v>
      </c>
      <c r="AA623">
        <v>0.34899999999999998</v>
      </c>
      <c r="AB623">
        <v>0.65400000000000003</v>
      </c>
      <c r="AE623" s="134">
        <f t="shared" si="61"/>
        <v>0.34899999999999998</v>
      </c>
      <c r="AF623" s="209">
        <f t="shared" ca="1" si="62"/>
        <v>536</v>
      </c>
      <c r="AG623" s="134">
        <f>(H623*'User Input'!$H$16)+(I623*'User Input'!$H$17)+(N623*'User Input'!$H$15)+(O623*'User Input'!$H$2)+(P623*'User Input'!$H$3)+(Q623*'User Input'!$H$4)+(K623*'User Input'!$H$5)+(L623*'User Input'!$H$6)+(J623*'User Input'!$H$7)+(T623*'User Input'!$H$8)+(S623*'User Input'!$H$9)+(M623*'User Input'!$H$10)+(X623*'User Input'!$H$11)+(V623*'User Input'!$H$13)+(U623*'User Input'!$H$12)+(R623*'User Input'!$H$14)</f>
        <v>55.449999999999996</v>
      </c>
      <c r="AH623">
        <f t="shared" si="64"/>
        <v>1.3202380952380952</v>
      </c>
      <c r="AI623" s="209">
        <f t="shared" ca="1" si="63"/>
        <v>452</v>
      </c>
      <c r="AJ623" s="209">
        <f t="shared" ca="1" si="58"/>
        <v>361</v>
      </c>
      <c r="AK623" s="209">
        <f t="shared" ca="1" si="59"/>
        <v>513</v>
      </c>
      <c r="AL623" s="209">
        <f t="shared" ca="1" si="60"/>
        <v>482</v>
      </c>
    </row>
    <row r="624" spans="2:38" x14ac:dyDescent="0.2">
      <c r="B624" t="s">
        <v>2578</v>
      </c>
      <c r="C624" t="s">
        <v>132</v>
      </c>
      <c r="D624" t="s">
        <v>683</v>
      </c>
      <c r="E624" t="s">
        <v>114</v>
      </c>
      <c r="F624" t="s">
        <v>1026</v>
      </c>
      <c r="G624">
        <v>42</v>
      </c>
      <c r="H624">
        <v>111</v>
      </c>
      <c r="I624">
        <v>97</v>
      </c>
      <c r="J624">
        <v>11.6</v>
      </c>
      <c r="K624">
        <v>3.4</v>
      </c>
      <c r="L624">
        <v>11.9</v>
      </c>
      <c r="M624">
        <v>2.1</v>
      </c>
      <c r="N624">
        <v>20.3</v>
      </c>
      <c r="O624">
        <v>12</v>
      </c>
      <c r="P624">
        <v>4.4000000000000004</v>
      </c>
      <c r="Q624">
        <v>0.6</v>
      </c>
      <c r="R624">
        <v>36</v>
      </c>
      <c r="S624">
        <v>38.1</v>
      </c>
      <c r="T624">
        <v>11.6</v>
      </c>
      <c r="U624">
        <v>0.6</v>
      </c>
      <c r="V624">
        <v>0.8</v>
      </c>
      <c r="W624">
        <v>0.8</v>
      </c>
      <c r="X624">
        <v>0.9</v>
      </c>
      <c r="Y624">
        <v>0.21</v>
      </c>
      <c r="Z624">
        <v>0.29599999999999999</v>
      </c>
      <c r="AA624">
        <v>0.372</v>
      </c>
      <c r="AB624">
        <v>0.66800000000000004</v>
      </c>
      <c r="AE624" s="134">
        <f t="shared" si="61"/>
        <v>0.372</v>
      </c>
      <c r="AF624" s="209">
        <f t="shared" ca="1" si="62"/>
        <v>428</v>
      </c>
      <c r="AG624" s="134">
        <f>(H624*'User Input'!$H$16)+(I624*'User Input'!$H$17)+(N624*'User Input'!$H$15)+(O624*'User Input'!$H$2)+(P624*'User Input'!$H$3)+(Q624*'User Input'!$H$4)+(K624*'User Input'!$H$5)+(L624*'User Input'!$H$6)+(J624*'User Input'!$H$7)+(T624*'User Input'!$H$8)+(S624*'User Input'!$H$9)+(M624*'User Input'!$H$10)+(X624*'User Input'!$H$11)+(V624*'User Input'!$H$13)+(U624*'User Input'!$H$12)+(R624*'User Input'!$H$14)</f>
        <v>55.550000000000004</v>
      </c>
      <c r="AH624">
        <f t="shared" si="64"/>
        <v>1.3226190476190478</v>
      </c>
      <c r="AI624" s="209">
        <f t="shared" ca="1" si="63"/>
        <v>451</v>
      </c>
      <c r="AJ624" s="209">
        <f t="shared" ca="1" si="58"/>
        <v>437</v>
      </c>
      <c r="AK624" s="209">
        <f t="shared" ca="1" si="59"/>
        <v>405</v>
      </c>
      <c r="AL624" s="209">
        <f t="shared" ca="1" si="60"/>
        <v>444</v>
      </c>
    </row>
    <row r="625" spans="2:38" x14ac:dyDescent="0.2">
      <c r="B625" t="s">
        <v>2608</v>
      </c>
      <c r="C625" t="s">
        <v>718</v>
      </c>
      <c r="D625" t="s">
        <v>89</v>
      </c>
      <c r="E625" t="s">
        <v>118</v>
      </c>
      <c r="F625" t="s">
        <v>118</v>
      </c>
      <c r="G625">
        <v>41</v>
      </c>
      <c r="H625">
        <v>111</v>
      </c>
      <c r="I625">
        <v>104</v>
      </c>
      <c r="J625">
        <v>10.199999999999999</v>
      </c>
      <c r="K625">
        <v>1.7</v>
      </c>
      <c r="L625">
        <v>10.9</v>
      </c>
      <c r="M625">
        <v>0.8</v>
      </c>
      <c r="N625">
        <v>27.3</v>
      </c>
      <c r="O625">
        <v>20.100000000000001</v>
      </c>
      <c r="P625">
        <v>5.0999999999999996</v>
      </c>
      <c r="Q625">
        <v>0.4</v>
      </c>
      <c r="R625">
        <v>38.4</v>
      </c>
      <c r="S625">
        <v>18.600000000000001</v>
      </c>
      <c r="T625">
        <v>4.7</v>
      </c>
      <c r="U625">
        <v>1.3</v>
      </c>
      <c r="V625">
        <v>0.8</v>
      </c>
      <c r="W625">
        <v>0.6</v>
      </c>
      <c r="X625">
        <v>0.3</v>
      </c>
      <c r="Y625">
        <v>0.26400000000000001</v>
      </c>
      <c r="Z625">
        <v>0.30199999999999999</v>
      </c>
      <c r="AA625">
        <v>0.37</v>
      </c>
      <c r="AB625">
        <v>0.67300000000000004</v>
      </c>
      <c r="AE625" s="134">
        <f t="shared" si="61"/>
        <v>0.37</v>
      </c>
      <c r="AF625" s="209">
        <f t="shared" ca="1" si="62"/>
        <v>441</v>
      </c>
      <c r="AG625" s="134">
        <f>(H625*'User Input'!$H$16)+(I625*'User Input'!$H$17)+(N625*'User Input'!$H$15)+(O625*'User Input'!$H$2)+(P625*'User Input'!$H$3)+(Q625*'User Input'!$H$4)+(K625*'User Input'!$H$5)+(L625*'User Input'!$H$6)+(J625*'User Input'!$H$7)+(T625*'User Input'!$H$8)+(S625*'User Input'!$H$9)+(M625*'User Input'!$H$10)+(X625*'User Input'!$H$11)+(V625*'User Input'!$H$13)+(U625*'User Input'!$H$12)+(R625*'User Input'!$H$14)</f>
        <v>56.1</v>
      </c>
      <c r="AH625">
        <f t="shared" si="64"/>
        <v>1.3682926829268294</v>
      </c>
      <c r="AI625" s="209">
        <f t="shared" ca="1" si="63"/>
        <v>450</v>
      </c>
      <c r="AJ625" s="209">
        <f t="shared" ca="1" si="58"/>
        <v>387</v>
      </c>
      <c r="AK625" s="209">
        <f t="shared" ca="1" si="59"/>
        <v>418</v>
      </c>
      <c r="AL625" s="209">
        <f t="shared" ca="1" si="60"/>
        <v>421</v>
      </c>
    </row>
    <row r="626" spans="2:38" x14ac:dyDescent="0.2">
      <c r="B626" t="s">
        <v>2887</v>
      </c>
      <c r="C626" t="s">
        <v>135</v>
      </c>
      <c r="D626" t="s">
        <v>683</v>
      </c>
      <c r="E626" t="s">
        <v>97</v>
      </c>
      <c r="F626" t="s">
        <v>97</v>
      </c>
      <c r="G626">
        <v>42</v>
      </c>
      <c r="H626">
        <v>111</v>
      </c>
      <c r="I626">
        <v>99</v>
      </c>
      <c r="J626">
        <v>10.199999999999999</v>
      </c>
      <c r="K626">
        <v>2.8</v>
      </c>
      <c r="L626">
        <v>11</v>
      </c>
      <c r="M626">
        <v>0.5</v>
      </c>
      <c r="N626">
        <v>21</v>
      </c>
      <c r="O626">
        <v>14</v>
      </c>
      <c r="P626">
        <v>3.8</v>
      </c>
      <c r="Q626">
        <v>0.3</v>
      </c>
      <c r="R626">
        <v>33.799999999999997</v>
      </c>
      <c r="S626">
        <v>34.299999999999997</v>
      </c>
      <c r="T626">
        <v>9</v>
      </c>
      <c r="U626">
        <v>0.9</v>
      </c>
      <c r="V626">
        <v>0.9</v>
      </c>
      <c r="W626">
        <v>0.7</v>
      </c>
      <c r="X626">
        <v>0.2</v>
      </c>
      <c r="Y626">
        <v>0.21099999999999999</v>
      </c>
      <c r="Z626">
        <v>0.28100000000000003</v>
      </c>
      <c r="AA626">
        <v>0.34100000000000003</v>
      </c>
      <c r="AB626">
        <v>0.622</v>
      </c>
      <c r="AE626" s="134">
        <f t="shared" si="61"/>
        <v>0.34100000000000003</v>
      </c>
      <c r="AF626" s="209">
        <f t="shared" ca="1" si="62"/>
        <v>561</v>
      </c>
      <c r="AG626" s="134">
        <f>(H626*'User Input'!$H$16)+(I626*'User Input'!$H$17)+(N626*'User Input'!$H$15)+(O626*'User Input'!$H$2)+(P626*'User Input'!$H$3)+(Q626*'User Input'!$H$4)+(K626*'User Input'!$H$5)+(L626*'User Input'!$H$6)+(J626*'User Input'!$H$7)+(T626*'User Input'!$H$8)+(S626*'User Input'!$H$9)+(M626*'User Input'!$H$10)+(X626*'User Input'!$H$11)+(V626*'User Input'!$H$13)+(U626*'User Input'!$H$12)+(R626*'User Input'!$H$14)</f>
        <v>47.550000000000004</v>
      </c>
      <c r="AH626">
        <f t="shared" si="64"/>
        <v>1.1321428571428573</v>
      </c>
      <c r="AI626" s="209">
        <f t="shared" ca="1" si="63"/>
        <v>477</v>
      </c>
      <c r="AJ626" s="209">
        <f t="shared" ca="1" si="58"/>
        <v>536</v>
      </c>
      <c r="AK626" s="209">
        <f t="shared" ca="1" si="59"/>
        <v>538</v>
      </c>
      <c r="AL626" s="209">
        <f t="shared" ca="1" si="60"/>
        <v>551</v>
      </c>
    </row>
    <row r="627" spans="2:38" x14ac:dyDescent="0.2">
      <c r="B627" t="s">
        <v>3509</v>
      </c>
      <c r="C627" t="s">
        <v>339</v>
      </c>
      <c r="D627" t="s">
        <v>106</v>
      </c>
      <c r="E627" t="s">
        <v>110</v>
      </c>
      <c r="F627" t="s">
        <v>110</v>
      </c>
      <c r="G627">
        <v>42</v>
      </c>
      <c r="H627">
        <v>111</v>
      </c>
      <c r="I627">
        <v>103</v>
      </c>
      <c r="J627">
        <v>10.5</v>
      </c>
      <c r="K627">
        <v>1.4</v>
      </c>
      <c r="L627">
        <v>10.6</v>
      </c>
      <c r="M627">
        <v>1.6</v>
      </c>
      <c r="N627">
        <v>27.6</v>
      </c>
      <c r="O627">
        <v>20.100000000000001</v>
      </c>
      <c r="P627">
        <v>5.2</v>
      </c>
      <c r="Q627">
        <v>0.9</v>
      </c>
      <c r="R627">
        <v>38.700000000000003</v>
      </c>
      <c r="S627">
        <v>11.8</v>
      </c>
      <c r="T627">
        <v>5.4</v>
      </c>
      <c r="U627">
        <v>0.8</v>
      </c>
      <c r="V627">
        <v>0.8</v>
      </c>
      <c r="W627">
        <v>0.7</v>
      </c>
      <c r="X627">
        <v>0.6</v>
      </c>
      <c r="Y627">
        <v>0.26800000000000002</v>
      </c>
      <c r="Z627">
        <v>0.308</v>
      </c>
      <c r="AA627">
        <v>0.376</v>
      </c>
      <c r="AB627">
        <v>0.68400000000000005</v>
      </c>
      <c r="AE627" s="134">
        <f t="shared" si="61"/>
        <v>0.376</v>
      </c>
      <c r="AF627" s="209">
        <f t="shared" ca="1" si="62"/>
        <v>408</v>
      </c>
      <c r="AG627" s="134">
        <f>(H627*'User Input'!$H$16)+(I627*'User Input'!$H$17)+(N627*'User Input'!$H$15)+(O627*'User Input'!$H$2)+(P627*'User Input'!$H$3)+(Q627*'User Input'!$H$4)+(K627*'User Input'!$H$5)+(L627*'User Input'!$H$6)+(J627*'User Input'!$H$7)+(T627*'User Input'!$H$8)+(S627*'User Input'!$H$9)+(M627*'User Input'!$H$10)+(X627*'User Input'!$H$11)+(V627*'User Input'!$H$13)+(U627*'User Input'!$H$12)+(R627*'User Input'!$H$14)</f>
        <v>62.000000000000014</v>
      </c>
      <c r="AH627">
        <f t="shared" si="64"/>
        <v>1.4761904761904765</v>
      </c>
      <c r="AI627" s="209">
        <f t="shared" ca="1" si="63"/>
        <v>431</v>
      </c>
      <c r="AJ627" s="209">
        <f t="shared" ca="1" si="58"/>
        <v>329</v>
      </c>
      <c r="AK627" s="209">
        <f t="shared" ca="1" si="59"/>
        <v>385</v>
      </c>
      <c r="AL627" s="209">
        <f t="shared" ca="1" si="60"/>
        <v>365</v>
      </c>
    </row>
    <row r="628" spans="2:38" x14ac:dyDescent="0.2">
      <c r="B628" t="s">
        <v>765</v>
      </c>
      <c r="C628" t="s">
        <v>719</v>
      </c>
      <c r="D628" t="s">
        <v>89</v>
      </c>
      <c r="E628" t="s">
        <v>6</v>
      </c>
      <c r="F628" t="s">
        <v>114</v>
      </c>
      <c r="G628">
        <v>40</v>
      </c>
      <c r="H628">
        <v>111</v>
      </c>
      <c r="I628">
        <v>98</v>
      </c>
      <c r="J628">
        <v>13.9</v>
      </c>
      <c r="K628">
        <v>4.0999999999999996</v>
      </c>
      <c r="L628">
        <v>13.8</v>
      </c>
      <c r="M628">
        <v>1.7</v>
      </c>
      <c r="N628">
        <v>24</v>
      </c>
      <c r="O628">
        <v>14.5</v>
      </c>
      <c r="P628">
        <v>4.8</v>
      </c>
      <c r="Q628">
        <v>0.7</v>
      </c>
      <c r="R628">
        <v>42.4</v>
      </c>
      <c r="S628">
        <v>28.5</v>
      </c>
      <c r="T628">
        <v>9.9</v>
      </c>
      <c r="U628">
        <v>1</v>
      </c>
      <c r="V628">
        <v>0.8</v>
      </c>
      <c r="W628">
        <v>0.8</v>
      </c>
      <c r="X628">
        <v>0.7</v>
      </c>
      <c r="Y628">
        <v>0.24399999999999999</v>
      </c>
      <c r="Z628">
        <v>0.317</v>
      </c>
      <c r="AA628">
        <v>0.43099999999999999</v>
      </c>
      <c r="AB628">
        <v>0.748</v>
      </c>
      <c r="AE628" s="134">
        <f t="shared" si="61"/>
        <v>0.43099999999999999</v>
      </c>
      <c r="AF628" s="209">
        <f t="shared" ca="1" si="62"/>
        <v>159</v>
      </c>
      <c r="AG628" s="134">
        <f>(H628*'User Input'!$H$16)+(I628*'User Input'!$H$17)+(N628*'User Input'!$H$15)+(O628*'User Input'!$H$2)+(P628*'User Input'!$H$3)+(Q628*'User Input'!$H$4)+(K628*'User Input'!$H$5)+(L628*'User Input'!$H$6)+(J628*'User Input'!$H$7)+(T628*'User Input'!$H$8)+(S628*'User Input'!$H$9)+(M628*'User Input'!$H$10)+(X628*'User Input'!$H$11)+(V628*'User Input'!$H$13)+(U628*'User Input'!$H$12)+(R628*'User Input'!$H$14)</f>
        <v>68.65000000000002</v>
      </c>
      <c r="AH628">
        <f t="shared" si="64"/>
        <v>1.7162500000000005</v>
      </c>
      <c r="AI628" s="209">
        <f t="shared" ca="1" si="63"/>
        <v>414</v>
      </c>
      <c r="AJ628" s="209">
        <f t="shared" ca="1" si="58"/>
        <v>245</v>
      </c>
      <c r="AK628" s="209">
        <f t="shared" ca="1" si="59"/>
        <v>140</v>
      </c>
      <c r="AL628" s="209">
        <f t="shared" ca="1" si="60"/>
        <v>152</v>
      </c>
    </row>
    <row r="629" spans="2:38" x14ac:dyDescent="0.2">
      <c r="B629" t="s">
        <v>3703</v>
      </c>
      <c r="C629" t="s">
        <v>136</v>
      </c>
      <c r="D629" t="s">
        <v>89</v>
      </c>
      <c r="E629" t="s">
        <v>97</v>
      </c>
      <c r="F629" t="s">
        <v>97</v>
      </c>
      <c r="G629">
        <v>42</v>
      </c>
      <c r="H629">
        <v>111</v>
      </c>
      <c r="I629">
        <v>104</v>
      </c>
      <c r="J629">
        <v>8.1999999999999993</v>
      </c>
      <c r="K629">
        <v>1.4</v>
      </c>
      <c r="L629">
        <v>8.1</v>
      </c>
      <c r="M629">
        <v>1</v>
      </c>
      <c r="N629">
        <v>18.3</v>
      </c>
      <c r="O629">
        <v>13.8</v>
      </c>
      <c r="P629">
        <v>3</v>
      </c>
      <c r="Q629">
        <v>0.2</v>
      </c>
      <c r="R629">
        <v>25.9</v>
      </c>
      <c r="S629">
        <v>33</v>
      </c>
      <c r="T629">
        <v>3.9</v>
      </c>
      <c r="U629">
        <v>0.9</v>
      </c>
      <c r="V629">
        <v>0.8</v>
      </c>
      <c r="W629">
        <v>0.7</v>
      </c>
      <c r="X629">
        <v>0.4</v>
      </c>
      <c r="Y629">
        <v>0.17599999999999999</v>
      </c>
      <c r="Z629">
        <v>0.21099999999999999</v>
      </c>
      <c r="AA629">
        <v>0.249</v>
      </c>
      <c r="AB629">
        <v>0.46</v>
      </c>
      <c r="AE629" s="134">
        <f t="shared" si="61"/>
        <v>0.249</v>
      </c>
      <c r="AF629" s="209">
        <f t="shared" ca="1" si="62"/>
        <v>614</v>
      </c>
      <c r="AG629" s="134">
        <f>(H629*'User Input'!$H$16)+(I629*'User Input'!$H$17)+(N629*'User Input'!$H$15)+(O629*'User Input'!$H$2)+(P629*'User Input'!$H$3)+(Q629*'User Input'!$H$4)+(K629*'User Input'!$H$5)+(L629*'User Input'!$H$6)+(J629*'User Input'!$H$7)+(T629*'User Input'!$H$8)+(S629*'User Input'!$H$9)+(M629*'User Input'!$H$10)+(X629*'User Input'!$H$11)+(V629*'User Input'!$H$13)+(U629*'User Input'!$H$12)+(R629*'User Input'!$H$14)</f>
        <v>31.299999999999997</v>
      </c>
      <c r="AH629">
        <f t="shared" si="64"/>
        <v>0.74523809523809514</v>
      </c>
      <c r="AI629" s="209">
        <f t="shared" ca="1" si="63"/>
        <v>508</v>
      </c>
      <c r="AJ629" s="209">
        <f t="shared" ca="1" si="58"/>
        <v>591</v>
      </c>
      <c r="AK629" s="209">
        <f t="shared" ca="1" si="59"/>
        <v>591</v>
      </c>
      <c r="AL629" s="209">
        <f t="shared" ca="1" si="60"/>
        <v>591</v>
      </c>
    </row>
    <row r="630" spans="2:38" x14ac:dyDescent="0.2">
      <c r="B630" t="s">
        <v>2543</v>
      </c>
      <c r="C630" t="s">
        <v>136</v>
      </c>
      <c r="D630" t="s">
        <v>89</v>
      </c>
      <c r="E630" t="s">
        <v>118</v>
      </c>
      <c r="F630" t="s">
        <v>1000</v>
      </c>
      <c r="G630">
        <v>42</v>
      </c>
      <c r="H630">
        <v>110</v>
      </c>
      <c r="I630">
        <v>103</v>
      </c>
      <c r="J630">
        <v>11.1</v>
      </c>
      <c r="K630">
        <v>0.9</v>
      </c>
      <c r="L630">
        <v>10.3</v>
      </c>
      <c r="M630">
        <v>0.8</v>
      </c>
      <c r="N630">
        <v>27.8</v>
      </c>
      <c r="O630">
        <v>20.6</v>
      </c>
      <c r="P630">
        <v>5.6</v>
      </c>
      <c r="Q630">
        <v>0.6</v>
      </c>
      <c r="R630">
        <v>37.5</v>
      </c>
      <c r="S630">
        <v>14.8</v>
      </c>
      <c r="T630">
        <v>4.9000000000000004</v>
      </c>
      <c r="U630">
        <v>0.8</v>
      </c>
      <c r="V630">
        <v>0.9</v>
      </c>
      <c r="W630">
        <v>0.9</v>
      </c>
      <c r="X630">
        <v>0.3</v>
      </c>
      <c r="Y630">
        <v>0.27</v>
      </c>
      <c r="Z630">
        <v>0.30599999999999999</v>
      </c>
      <c r="AA630">
        <v>0.36399999999999999</v>
      </c>
      <c r="AB630">
        <v>0.67</v>
      </c>
      <c r="AE630" s="134">
        <f t="shared" si="61"/>
        <v>0.36399999999999999</v>
      </c>
      <c r="AF630" s="209">
        <f t="shared" ca="1" si="62"/>
        <v>469</v>
      </c>
      <c r="AG630" s="134">
        <f>(H630*'User Input'!$H$16)+(I630*'User Input'!$H$17)+(N630*'User Input'!$H$15)+(O630*'User Input'!$H$2)+(P630*'User Input'!$H$3)+(Q630*'User Input'!$H$4)+(K630*'User Input'!$H$5)+(L630*'User Input'!$H$6)+(J630*'User Input'!$H$7)+(T630*'User Input'!$H$8)+(S630*'User Input'!$H$9)+(M630*'User Input'!$H$10)+(X630*'User Input'!$H$11)+(V630*'User Input'!$H$13)+(U630*'User Input'!$H$12)+(R630*'User Input'!$H$14)</f>
        <v>57.400000000000006</v>
      </c>
      <c r="AH630">
        <f t="shared" si="64"/>
        <v>1.3666666666666667</v>
      </c>
      <c r="AI630" s="209">
        <f t="shared" ca="1" si="63"/>
        <v>445</v>
      </c>
      <c r="AJ630" s="209">
        <f t="shared" ref="AJ630:AJ693" ca="1" si="65">RANK(Z630,OFFSET($Z$205,0,0,COUNTA(Z:Z)+1,1))</f>
        <v>351</v>
      </c>
      <c r="AK630" s="209">
        <f t="shared" ref="AK630:AK693" ca="1" si="66">RANK(AA630,OFFSET($AA$205,0,0,COUNTA(AA:AA)+1,1))</f>
        <v>446</v>
      </c>
      <c r="AL630" s="209">
        <f t="shared" ref="AL630:AL693" ca="1" si="67">RANK(AB630,OFFSET($AB$205,0,0,COUNTA(AB:AB)+1,1))</f>
        <v>436</v>
      </c>
    </row>
    <row r="631" spans="2:38" x14ac:dyDescent="0.2">
      <c r="B631" t="s">
        <v>2630</v>
      </c>
      <c r="C631" t="s">
        <v>119</v>
      </c>
      <c r="D631" t="s">
        <v>89</v>
      </c>
      <c r="E631" t="s">
        <v>6</v>
      </c>
      <c r="F631" t="s">
        <v>110</v>
      </c>
      <c r="G631">
        <v>41</v>
      </c>
      <c r="H631">
        <v>110</v>
      </c>
      <c r="I631">
        <v>104</v>
      </c>
      <c r="J631">
        <v>9.8000000000000007</v>
      </c>
      <c r="K631">
        <v>1.5</v>
      </c>
      <c r="L631">
        <v>10.7</v>
      </c>
      <c r="M631">
        <v>0.9</v>
      </c>
      <c r="N631">
        <v>27.7</v>
      </c>
      <c r="O631">
        <v>20.5</v>
      </c>
      <c r="P631">
        <v>5.0999999999999996</v>
      </c>
      <c r="Q631">
        <v>0.6</v>
      </c>
      <c r="R631">
        <v>38.6</v>
      </c>
      <c r="S631">
        <v>13.2</v>
      </c>
      <c r="T631">
        <v>3.3</v>
      </c>
      <c r="U631">
        <v>0.9</v>
      </c>
      <c r="V631">
        <v>0.8</v>
      </c>
      <c r="W631">
        <v>0.7</v>
      </c>
      <c r="X631">
        <v>0.4</v>
      </c>
      <c r="Y631">
        <v>0.26700000000000002</v>
      </c>
      <c r="Z631">
        <v>0.29299999999999998</v>
      </c>
      <c r="AA631">
        <v>0.371</v>
      </c>
      <c r="AB631">
        <v>0.66400000000000003</v>
      </c>
      <c r="AE631" s="134">
        <f t="shared" ref="AE631:AE694" si="68">INDEX(G631:AB1416,0,MATCH(AE$181,G$181:AB$181,0))</f>
        <v>0.371</v>
      </c>
      <c r="AF631" s="209">
        <f t="shared" ref="AF631:AF694" ca="1" si="69">RANK(AE631,OFFSET($AE$182,0,0,COUNTA(AE:AE)+1,1))</f>
        <v>435</v>
      </c>
      <c r="AG631" s="134">
        <f>(H631*'User Input'!$H$16)+(I631*'User Input'!$H$17)+(N631*'User Input'!$H$15)+(O631*'User Input'!$H$2)+(P631*'User Input'!$H$3)+(Q631*'User Input'!$H$4)+(K631*'User Input'!$H$5)+(L631*'User Input'!$H$6)+(J631*'User Input'!$H$7)+(T631*'User Input'!$H$8)+(S631*'User Input'!$H$9)+(M631*'User Input'!$H$10)+(X631*'User Input'!$H$11)+(V631*'User Input'!$H$13)+(U631*'User Input'!$H$12)+(R631*'User Input'!$H$14)</f>
        <v>57.099999999999994</v>
      </c>
      <c r="AH631">
        <f t="shared" si="64"/>
        <v>1.3926829268292682</v>
      </c>
      <c r="AI631" s="209">
        <f t="shared" ref="AI631:AI694" ca="1" si="70">RANK(AG631,OFFSET($AG$182,0,0,COUNTA(AG:AG)+1,1))</f>
        <v>446</v>
      </c>
      <c r="AJ631" s="209">
        <f t="shared" ca="1" si="65"/>
        <v>470</v>
      </c>
      <c r="AK631" s="209">
        <f t="shared" ca="1" si="66"/>
        <v>412</v>
      </c>
      <c r="AL631" s="209">
        <f t="shared" ca="1" si="67"/>
        <v>458</v>
      </c>
    </row>
    <row r="632" spans="2:38" x14ac:dyDescent="0.2">
      <c r="B632" t="s">
        <v>902</v>
      </c>
      <c r="C632" t="s">
        <v>120</v>
      </c>
      <c r="D632" t="s">
        <v>89</v>
      </c>
      <c r="E632" t="s">
        <v>97</v>
      </c>
      <c r="F632" t="s">
        <v>97</v>
      </c>
      <c r="G632">
        <v>41</v>
      </c>
      <c r="H632">
        <v>110</v>
      </c>
      <c r="I632">
        <v>101</v>
      </c>
      <c r="J632">
        <v>11.9</v>
      </c>
      <c r="K632">
        <v>4.0999999999999996</v>
      </c>
      <c r="L632">
        <v>13.6</v>
      </c>
      <c r="M632">
        <v>1.2</v>
      </c>
      <c r="N632">
        <v>22.9</v>
      </c>
      <c r="O632">
        <v>13</v>
      </c>
      <c r="P632">
        <v>5.2</v>
      </c>
      <c r="Q632">
        <v>0.6</v>
      </c>
      <c r="R632">
        <v>41.7</v>
      </c>
      <c r="S632">
        <v>37.200000000000003</v>
      </c>
      <c r="T632">
        <v>6.5</v>
      </c>
      <c r="U632">
        <v>1.1000000000000001</v>
      </c>
      <c r="V632">
        <v>0.8</v>
      </c>
      <c r="W632">
        <v>0.7</v>
      </c>
      <c r="X632">
        <v>0.5</v>
      </c>
      <c r="Y632">
        <v>0.22700000000000001</v>
      </c>
      <c r="Z632">
        <v>0.27900000000000003</v>
      </c>
      <c r="AA632">
        <v>0.41299999999999998</v>
      </c>
      <c r="AB632">
        <v>0.69199999999999995</v>
      </c>
      <c r="AE632" s="134">
        <f t="shared" si="68"/>
        <v>0.41299999999999998</v>
      </c>
      <c r="AF632" s="209">
        <f t="shared" ca="1" si="69"/>
        <v>217</v>
      </c>
      <c r="AG632" s="134">
        <f>(H632*'User Input'!$H$16)+(I632*'User Input'!$H$17)+(N632*'User Input'!$H$15)+(O632*'User Input'!$H$2)+(P632*'User Input'!$H$3)+(Q632*'User Input'!$H$4)+(K632*'User Input'!$H$5)+(L632*'User Input'!$H$6)+(J632*'User Input'!$H$7)+(T632*'User Input'!$H$8)+(S632*'User Input'!$H$9)+(M632*'User Input'!$H$10)+(X632*'User Input'!$H$11)+(V632*'User Input'!$H$13)+(U632*'User Input'!$H$12)+(R632*'User Input'!$H$14)</f>
        <v>56.899999999999991</v>
      </c>
      <c r="AH632">
        <f t="shared" si="64"/>
        <v>1.3878048780487804</v>
      </c>
      <c r="AI632" s="209">
        <f t="shared" ca="1" si="70"/>
        <v>448</v>
      </c>
      <c r="AJ632" s="209">
        <f t="shared" ca="1" si="65"/>
        <v>545</v>
      </c>
      <c r="AK632" s="209">
        <f t="shared" ca="1" si="66"/>
        <v>196</v>
      </c>
      <c r="AL632" s="209">
        <f t="shared" ca="1" si="67"/>
        <v>335</v>
      </c>
    </row>
    <row r="633" spans="2:38" x14ac:dyDescent="0.2">
      <c r="B633" t="s">
        <v>2638</v>
      </c>
      <c r="C633" t="s">
        <v>810</v>
      </c>
      <c r="D633" t="s">
        <v>89</v>
      </c>
      <c r="E633" t="s">
        <v>6</v>
      </c>
      <c r="F633" t="s">
        <v>114</v>
      </c>
      <c r="G633">
        <v>42</v>
      </c>
      <c r="H633">
        <v>110</v>
      </c>
      <c r="I633">
        <v>101</v>
      </c>
      <c r="J633">
        <v>11.2</v>
      </c>
      <c r="K633">
        <v>3</v>
      </c>
      <c r="L633">
        <v>11.4</v>
      </c>
      <c r="M633">
        <v>2.4</v>
      </c>
      <c r="N633">
        <v>22.6</v>
      </c>
      <c r="O633">
        <v>14.8</v>
      </c>
      <c r="P633">
        <v>4.2</v>
      </c>
      <c r="Q633">
        <v>0.5</v>
      </c>
      <c r="R633">
        <v>37</v>
      </c>
      <c r="S633">
        <v>30.2</v>
      </c>
      <c r="T633">
        <v>6.7</v>
      </c>
      <c r="U633">
        <v>1</v>
      </c>
      <c r="V633">
        <v>0.8</v>
      </c>
      <c r="W633">
        <v>0.6</v>
      </c>
      <c r="X633">
        <v>0.9</v>
      </c>
      <c r="Y633">
        <v>0.22500000000000001</v>
      </c>
      <c r="Z633">
        <v>0.27700000000000002</v>
      </c>
      <c r="AA633">
        <v>0.36699999999999999</v>
      </c>
      <c r="AB633">
        <v>0.64500000000000002</v>
      </c>
      <c r="AE633" s="134">
        <f t="shared" si="68"/>
        <v>0.36699999999999999</v>
      </c>
      <c r="AF633" s="209">
        <f t="shared" ca="1" si="69"/>
        <v>458</v>
      </c>
      <c r="AG633" s="134">
        <f>(H633*'User Input'!$H$16)+(I633*'User Input'!$H$17)+(N633*'User Input'!$H$15)+(O633*'User Input'!$H$2)+(P633*'User Input'!$H$3)+(Q633*'User Input'!$H$4)+(K633*'User Input'!$H$5)+(L633*'User Input'!$H$6)+(J633*'User Input'!$H$7)+(T633*'User Input'!$H$8)+(S633*'User Input'!$H$9)+(M633*'User Input'!$H$10)+(X633*'User Input'!$H$11)+(V633*'User Input'!$H$13)+(U633*'User Input'!$H$12)+(R633*'User Input'!$H$14)</f>
        <v>54.8</v>
      </c>
      <c r="AH633">
        <f t="shared" si="64"/>
        <v>1.3047619047619048</v>
      </c>
      <c r="AI633" s="209">
        <f t="shared" ca="1" si="70"/>
        <v>454</v>
      </c>
      <c r="AJ633" s="209">
        <f t="shared" ca="1" si="65"/>
        <v>550</v>
      </c>
      <c r="AK633" s="209">
        <f t="shared" ca="1" si="66"/>
        <v>435</v>
      </c>
      <c r="AL633" s="209">
        <f t="shared" ca="1" si="67"/>
        <v>507</v>
      </c>
    </row>
    <row r="634" spans="2:38" x14ac:dyDescent="0.2">
      <c r="B634" t="s">
        <v>243</v>
      </c>
      <c r="C634" t="s">
        <v>714</v>
      </c>
      <c r="D634" t="s">
        <v>89</v>
      </c>
      <c r="E634" t="s">
        <v>118</v>
      </c>
      <c r="F634" t="s">
        <v>1026</v>
      </c>
      <c r="G634">
        <v>39</v>
      </c>
      <c r="H634">
        <v>110</v>
      </c>
      <c r="I634">
        <v>99</v>
      </c>
      <c r="J634">
        <v>12.5</v>
      </c>
      <c r="K634">
        <v>2.2000000000000002</v>
      </c>
      <c r="L634">
        <v>11.9</v>
      </c>
      <c r="M634">
        <v>1.9</v>
      </c>
      <c r="N634">
        <v>27.9</v>
      </c>
      <c r="O634">
        <v>19.7</v>
      </c>
      <c r="P634">
        <v>5.6</v>
      </c>
      <c r="Q634">
        <v>0.3</v>
      </c>
      <c r="R634">
        <v>40.799999999999997</v>
      </c>
      <c r="S634">
        <v>21.8</v>
      </c>
      <c r="T634">
        <v>7.5</v>
      </c>
      <c r="U634">
        <v>1.2</v>
      </c>
      <c r="V634">
        <v>0.8</v>
      </c>
      <c r="W634">
        <v>0.6</v>
      </c>
      <c r="X634">
        <v>0.8</v>
      </c>
      <c r="Y634">
        <v>0.28000000000000003</v>
      </c>
      <c r="Z634">
        <v>0.33600000000000002</v>
      </c>
      <c r="AA634">
        <v>0.41</v>
      </c>
      <c r="AB634">
        <v>0.746</v>
      </c>
      <c r="AE634" s="134">
        <f t="shared" si="68"/>
        <v>0.41</v>
      </c>
      <c r="AF634" s="209">
        <f t="shared" ca="1" si="69"/>
        <v>224</v>
      </c>
      <c r="AG634" s="134">
        <f>(H634*'User Input'!$H$16)+(I634*'User Input'!$H$17)+(N634*'User Input'!$H$15)+(O634*'User Input'!$H$2)+(P634*'User Input'!$H$3)+(Q634*'User Input'!$H$4)+(K634*'User Input'!$H$5)+(L634*'User Input'!$H$6)+(J634*'User Input'!$H$7)+(T634*'User Input'!$H$8)+(S634*'User Input'!$H$9)+(M634*'User Input'!$H$10)+(X634*'User Input'!$H$11)+(V634*'User Input'!$H$13)+(U634*'User Input'!$H$12)+(R634*'User Input'!$H$14)</f>
        <v>64.600000000000009</v>
      </c>
      <c r="AH634">
        <f t="shared" si="64"/>
        <v>1.6564102564102565</v>
      </c>
      <c r="AI634" s="209">
        <f t="shared" ca="1" si="70"/>
        <v>421</v>
      </c>
      <c r="AJ634" s="209">
        <f t="shared" ca="1" si="65"/>
        <v>82</v>
      </c>
      <c r="AK634" s="209">
        <f t="shared" ca="1" si="66"/>
        <v>203</v>
      </c>
      <c r="AL634" s="209">
        <f t="shared" ca="1" si="67"/>
        <v>162</v>
      </c>
    </row>
    <row r="635" spans="2:38" x14ac:dyDescent="0.2">
      <c r="B635" t="s">
        <v>3511</v>
      </c>
      <c r="C635" t="s">
        <v>123</v>
      </c>
      <c r="D635" t="s">
        <v>89</v>
      </c>
      <c r="E635" t="s">
        <v>97</v>
      </c>
      <c r="F635" t="s">
        <v>97</v>
      </c>
      <c r="G635">
        <v>42</v>
      </c>
      <c r="H635">
        <v>110</v>
      </c>
      <c r="I635">
        <v>103</v>
      </c>
      <c r="J635">
        <v>11.1</v>
      </c>
      <c r="K635">
        <v>3.4</v>
      </c>
      <c r="L635">
        <v>12.3</v>
      </c>
      <c r="M635">
        <v>1.2</v>
      </c>
      <c r="N635">
        <v>22.6</v>
      </c>
      <c r="O635">
        <v>15</v>
      </c>
      <c r="P635">
        <v>3.9</v>
      </c>
      <c r="Q635">
        <v>0.3</v>
      </c>
      <c r="R635">
        <v>37.1</v>
      </c>
      <c r="S635">
        <v>25.9</v>
      </c>
      <c r="T635">
        <v>5.2</v>
      </c>
      <c r="U635">
        <v>0.8</v>
      </c>
      <c r="V635">
        <v>0.9</v>
      </c>
      <c r="W635">
        <v>0.8</v>
      </c>
      <c r="X635">
        <v>0.5</v>
      </c>
      <c r="Y635">
        <v>0.22</v>
      </c>
      <c r="Z635">
        <v>0.26100000000000001</v>
      </c>
      <c r="AA635">
        <v>0.36199999999999999</v>
      </c>
      <c r="AB635">
        <v>0.623</v>
      </c>
      <c r="AE635" s="134">
        <f t="shared" si="68"/>
        <v>0.36199999999999999</v>
      </c>
      <c r="AF635" s="209">
        <f t="shared" ca="1" si="69"/>
        <v>474</v>
      </c>
      <c r="AG635" s="134">
        <f>(H635*'User Input'!$H$16)+(I635*'User Input'!$H$17)+(N635*'User Input'!$H$15)+(O635*'User Input'!$H$2)+(P635*'User Input'!$H$3)+(Q635*'User Input'!$H$4)+(K635*'User Input'!$H$5)+(L635*'User Input'!$H$6)+(J635*'User Input'!$H$7)+(T635*'User Input'!$H$8)+(S635*'User Input'!$H$9)+(M635*'User Input'!$H$10)+(X635*'User Input'!$H$11)+(V635*'User Input'!$H$13)+(U635*'User Input'!$H$12)+(R635*'User Input'!$H$14)</f>
        <v>54.849999999999987</v>
      </c>
      <c r="AH635">
        <f t="shared" si="64"/>
        <v>1.3059523809523808</v>
      </c>
      <c r="AI635" s="209">
        <f t="shared" ca="1" si="70"/>
        <v>453</v>
      </c>
      <c r="AJ635" s="209">
        <f t="shared" ca="1" si="65"/>
        <v>585</v>
      </c>
      <c r="AK635" s="209">
        <f t="shared" ca="1" si="66"/>
        <v>451</v>
      </c>
      <c r="AL635" s="209">
        <f t="shared" ca="1" si="67"/>
        <v>547</v>
      </c>
    </row>
    <row r="636" spans="2:38" x14ac:dyDescent="0.2">
      <c r="B636" t="s">
        <v>3512</v>
      </c>
      <c r="C636" t="s">
        <v>123</v>
      </c>
      <c r="D636" t="s">
        <v>89</v>
      </c>
      <c r="E636" t="s">
        <v>116</v>
      </c>
      <c r="F636" t="s">
        <v>116</v>
      </c>
      <c r="G636">
        <v>42</v>
      </c>
      <c r="H636">
        <v>110</v>
      </c>
      <c r="I636">
        <v>97</v>
      </c>
      <c r="J636">
        <v>12.4</v>
      </c>
      <c r="K636">
        <v>3</v>
      </c>
      <c r="L636">
        <v>11.7</v>
      </c>
      <c r="M636">
        <v>1.5</v>
      </c>
      <c r="N636">
        <v>23.6</v>
      </c>
      <c r="O636">
        <v>16.5</v>
      </c>
      <c r="P636">
        <v>3.9</v>
      </c>
      <c r="Q636">
        <v>0.1</v>
      </c>
      <c r="R636">
        <v>36.799999999999997</v>
      </c>
      <c r="S636">
        <v>26</v>
      </c>
      <c r="T636">
        <v>10.199999999999999</v>
      </c>
      <c r="U636">
        <v>1</v>
      </c>
      <c r="V636">
        <v>0.8</v>
      </c>
      <c r="W636">
        <v>0.9</v>
      </c>
      <c r="X636">
        <v>0.6</v>
      </c>
      <c r="Y636">
        <v>0.24199999999999999</v>
      </c>
      <c r="Z636">
        <v>0.318</v>
      </c>
      <c r="AA636">
        <v>0.378</v>
      </c>
      <c r="AB636">
        <v>0.69599999999999995</v>
      </c>
      <c r="AE636" s="134">
        <f t="shared" si="68"/>
        <v>0.378</v>
      </c>
      <c r="AF636" s="209">
        <f t="shared" ca="1" si="69"/>
        <v>394</v>
      </c>
      <c r="AG636" s="134">
        <f>(H636*'User Input'!$H$16)+(I636*'User Input'!$H$17)+(N636*'User Input'!$H$15)+(O636*'User Input'!$H$2)+(P636*'User Input'!$H$3)+(Q636*'User Input'!$H$4)+(K636*'User Input'!$H$5)+(L636*'User Input'!$H$6)+(J636*'User Input'!$H$7)+(T636*'User Input'!$H$8)+(S636*'User Input'!$H$9)+(M636*'User Input'!$H$10)+(X636*'User Input'!$H$11)+(V636*'User Input'!$H$13)+(U636*'User Input'!$H$12)+(R636*'User Input'!$H$14)</f>
        <v>60.29999999999999</v>
      </c>
      <c r="AH636">
        <f t="shared" si="64"/>
        <v>1.4357142857142855</v>
      </c>
      <c r="AI636" s="209">
        <f t="shared" ca="1" si="70"/>
        <v>437</v>
      </c>
      <c r="AJ636" s="209">
        <f t="shared" ca="1" si="65"/>
        <v>234</v>
      </c>
      <c r="AK636" s="209">
        <f t="shared" ca="1" si="66"/>
        <v>371</v>
      </c>
      <c r="AL636" s="209">
        <f t="shared" ca="1" si="67"/>
        <v>325</v>
      </c>
    </row>
    <row r="637" spans="2:38" x14ac:dyDescent="0.2">
      <c r="B637" t="s">
        <v>3513</v>
      </c>
      <c r="C637" t="s">
        <v>130</v>
      </c>
      <c r="D637" t="s">
        <v>89</v>
      </c>
      <c r="E637" t="s">
        <v>110</v>
      </c>
      <c r="F637" t="s">
        <v>110</v>
      </c>
      <c r="G637">
        <v>42</v>
      </c>
      <c r="H637">
        <v>110</v>
      </c>
      <c r="I637">
        <v>102</v>
      </c>
      <c r="J637">
        <v>9.8000000000000007</v>
      </c>
      <c r="K637">
        <v>1.9</v>
      </c>
      <c r="L637">
        <v>10.4</v>
      </c>
      <c r="M637">
        <v>3.2</v>
      </c>
      <c r="N637">
        <v>24.5</v>
      </c>
      <c r="O637">
        <v>17.7</v>
      </c>
      <c r="P637">
        <v>3.7</v>
      </c>
      <c r="Q637">
        <v>1.3</v>
      </c>
      <c r="R637">
        <v>36.299999999999997</v>
      </c>
      <c r="S637">
        <v>21.7</v>
      </c>
      <c r="T637">
        <v>5.9</v>
      </c>
      <c r="U637">
        <v>0.7</v>
      </c>
      <c r="V637">
        <v>0.8</v>
      </c>
      <c r="W637">
        <v>0.7</v>
      </c>
      <c r="X637">
        <v>1.3</v>
      </c>
      <c r="Y637">
        <v>0.24199999999999999</v>
      </c>
      <c r="Z637">
        <v>0.28499999999999998</v>
      </c>
      <c r="AA637">
        <v>0.35799999999999998</v>
      </c>
      <c r="AB637">
        <v>0.64300000000000002</v>
      </c>
      <c r="AE637" s="134">
        <f t="shared" si="68"/>
        <v>0.35799999999999998</v>
      </c>
      <c r="AF637" s="209">
        <f t="shared" ca="1" si="69"/>
        <v>493</v>
      </c>
      <c r="AG637" s="134">
        <f>(H637*'User Input'!$H$16)+(I637*'User Input'!$H$17)+(N637*'User Input'!$H$15)+(O637*'User Input'!$H$2)+(P637*'User Input'!$H$3)+(Q637*'User Input'!$H$4)+(K637*'User Input'!$H$5)+(L637*'User Input'!$H$6)+(J637*'User Input'!$H$7)+(T637*'User Input'!$H$8)+(S637*'User Input'!$H$9)+(M637*'User Input'!$H$10)+(X637*'User Input'!$H$11)+(V637*'User Input'!$H$13)+(U637*'User Input'!$H$12)+(R637*'User Input'!$H$14)</f>
        <v>56.949999999999996</v>
      </c>
      <c r="AH637">
        <f t="shared" si="64"/>
        <v>1.3559523809523808</v>
      </c>
      <c r="AI637" s="209">
        <f t="shared" ca="1" si="70"/>
        <v>447</v>
      </c>
      <c r="AJ637" s="209">
        <f t="shared" ca="1" si="65"/>
        <v>521</v>
      </c>
      <c r="AK637" s="209">
        <f t="shared" ca="1" si="66"/>
        <v>470</v>
      </c>
      <c r="AL637" s="209">
        <f t="shared" ca="1" si="67"/>
        <v>511</v>
      </c>
    </row>
    <row r="638" spans="2:38" x14ac:dyDescent="0.2">
      <c r="B638" t="s">
        <v>2620</v>
      </c>
      <c r="C638" t="s">
        <v>121</v>
      </c>
      <c r="D638" t="s">
        <v>89</v>
      </c>
      <c r="E638" t="s">
        <v>114</v>
      </c>
      <c r="F638" t="s">
        <v>114</v>
      </c>
      <c r="G638">
        <v>41</v>
      </c>
      <c r="H638">
        <v>110</v>
      </c>
      <c r="I638">
        <v>101</v>
      </c>
      <c r="J638">
        <v>10.6</v>
      </c>
      <c r="K638">
        <v>0.9</v>
      </c>
      <c r="L638">
        <v>9.4</v>
      </c>
      <c r="M638">
        <v>1.8</v>
      </c>
      <c r="N638">
        <v>25.2</v>
      </c>
      <c r="O638">
        <v>19.100000000000001</v>
      </c>
      <c r="P638">
        <v>4.2</v>
      </c>
      <c r="Q638">
        <v>0.9</v>
      </c>
      <c r="R638">
        <v>34</v>
      </c>
      <c r="S638">
        <v>23.1</v>
      </c>
      <c r="T638">
        <v>6.2</v>
      </c>
      <c r="U638">
        <v>1.1000000000000001</v>
      </c>
      <c r="V638">
        <v>0.8</v>
      </c>
      <c r="W638">
        <v>0.8</v>
      </c>
      <c r="X638">
        <v>0.8</v>
      </c>
      <c r="Y638">
        <v>0.248</v>
      </c>
      <c r="Z638">
        <v>0.29699999999999999</v>
      </c>
      <c r="AA638">
        <v>0.33600000000000002</v>
      </c>
      <c r="AB638">
        <v>0.63300000000000001</v>
      </c>
      <c r="AE638" s="134">
        <f t="shared" si="68"/>
        <v>0.33600000000000002</v>
      </c>
      <c r="AF638" s="209">
        <f t="shared" ca="1" si="69"/>
        <v>578</v>
      </c>
      <c r="AG638" s="134">
        <f>(H638*'User Input'!$H$16)+(I638*'User Input'!$H$17)+(N638*'User Input'!$H$15)+(O638*'User Input'!$H$2)+(P638*'User Input'!$H$3)+(Q638*'User Input'!$H$4)+(K638*'User Input'!$H$5)+(L638*'User Input'!$H$6)+(J638*'User Input'!$H$7)+(T638*'User Input'!$H$8)+(S638*'User Input'!$H$9)+(M638*'User Input'!$H$10)+(X638*'User Input'!$H$11)+(V638*'User Input'!$H$13)+(U638*'User Input'!$H$12)+(R638*'User Input'!$H$14)</f>
        <v>51.250000000000007</v>
      </c>
      <c r="AH638">
        <f t="shared" si="64"/>
        <v>1.2500000000000002</v>
      </c>
      <c r="AI638" s="209">
        <f t="shared" ca="1" si="70"/>
        <v>466</v>
      </c>
      <c r="AJ638" s="209">
        <f t="shared" ca="1" si="65"/>
        <v>430</v>
      </c>
      <c r="AK638" s="209">
        <f t="shared" ca="1" si="66"/>
        <v>555</v>
      </c>
      <c r="AL638" s="209">
        <f t="shared" ca="1" si="67"/>
        <v>530</v>
      </c>
    </row>
    <row r="639" spans="2:38" x14ac:dyDescent="0.2">
      <c r="B639" t="s">
        <v>3447</v>
      </c>
      <c r="C639" t="s">
        <v>136</v>
      </c>
      <c r="D639" t="s">
        <v>683</v>
      </c>
      <c r="E639" t="s">
        <v>114</v>
      </c>
      <c r="F639" t="s">
        <v>114</v>
      </c>
      <c r="G639">
        <v>42</v>
      </c>
      <c r="H639">
        <v>109</v>
      </c>
      <c r="I639">
        <v>99</v>
      </c>
      <c r="J639">
        <v>12.1</v>
      </c>
      <c r="K639">
        <v>3</v>
      </c>
      <c r="L639">
        <v>12.1</v>
      </c>
      <c r="M639">
        <v>1.2</v>
      </c>
      <c r="N639">
        <v>24.8</v>
      </c>
      <c r="O639">
        <v>16.399999999999999</v>
      </c>
      <c r="P639">
        <v>4.8</v>
      </c>
      <c r="Q639">
        <v>0.7</v>
      </c>
      <c r="R639">
        <v>39.9</v>
      </c>
      <c r="S639">
        <v>31.2</v>
      </c>
      <c r="T639">
        <v>7.4</v>
      </c>
      <c r="U639">
        <v>1</v>
      </c>
      <c r="V639">
        <v>0.8</v>
      </c>
      <c r="W639">
        <v>0.7</v>
      </c>
      <c r="X639">
        <v>0.5</v>
      </c>
      <c r="Y639">
        <v>0.25</v>
      </c>
      <c r="Z639">
        <v>0.30599999999999999</v>
      </c>
      <c r="AA639">
        <v>0.40100000000000002</v>
      </c>
      <c r="AB639">
        <v>0.70799999999999996</v>
      </c>
      <c r="AE639" s="134">
        <f t="shared" si="68"/>
        <v>0.40100000000000002</v>
      </c>
      <c r="AF639" s="209">
        <f t="shared" ca="1" si="69"/>
        <v>270</v>
      </c>
      <c r="AG639" s="134">
        <f>(H639*'User Input'!$H$16)+(I639*'User Input'!$H$17)+(N639*'User Input'!$H$15)+(O639*'User Input'!$H$2)+(P639*'User Input'!$H$3)+(Q639*'User Input'!$H$4)+(K639*'User Input'!$H$5)+(L639*'User Input'!$H$6)+(J639*'User Input'!$H$7)+(T639*'User Input'!$H$8)+(S639*'User Input'!$H$9)+(M639*'User Input'!$H$10)+(X639*'User Input'!$H$11)+(V639*'User Input'!$H$13)+(U639*'User Input'!$H$12)+(R639*'User Input'!$H$14)</f>
        <v>58</v>
      </c>
      <c r="AH639">
        <f t="shared" si="64"/>
        <v>1.3809523809523809</v>
      </c>
      <c r="AI639" s="209">
        <f t="shared" ca="1" si="70"/>
        <v>442</v>
      </c>
      <c r="AJ639" s="209">
        <f t="shared" ca="1" si="65"/>
        <v>351</v>
      </c>
      <c r="AK639" s="209">
        <f t="shared" ca="1" si="66"/>
        <v>248</v>
      </c>
      <c r="AL639" s="209">
        <f t="shared" ca="1" si="67"/>
        <v>288</v>
      </c>
    </row>
    <row r="640" spans="2:38" x14ac:dyDescent="0.2">
      <c r="B640" t="s">
        <v>2567</v>
      </c>
      <c r="C640" t="s">
        <v>718</v>
      </c>
      <c r="D640" t="s">
        <v>89</v>
      </c>
      <c r="E640" t="s">
        <v>97</v>
      </c>
      <c r="F640" t="s">
        <v>97</v>
      </c>
      <c r="G640">
        <v>42</v>
      </c>
      <c r="H640">
        <v>109</v>
      </c>
      <c r="I640">
        <v>102</v>
      </c>
      <c r="J640">
        <v>9.1</v>
      </c>
      <c r="K640">
        <v>2.2000000000000002</v>
      </c>
      <c r="L640">
        <v>10.6</v>
      </c>
      <c r="M640">
        <v>0.3</v>
      </c>
      <c r="N640">
        <v>23.6</v>
      </c>
      <c r="O640">
        <v>16.100000000000001</v>
      </c>
      <c r="P640">
        <v>5</v>
      </c>
      <c r="Q640">
        <v>0.3</v>
      </c>
      <c r="R640">
        <v>35.700000000000003</v>
      </c>
      <c r="S640">
        <v>21.9</v>
      </c>
      <c r="T640">
        <v>5.2</v>
      </c>
      <c r="U640">
        <v>0.7</v>
      </c>
      <c r="V640">
        <v>0.8</v>
      </c>
      <c r="W640">
        <v>0.7</v>
      </c>
      <c r="X640">
        <v>0.1</v>
      </c>
      <c r="Y640">
        <v>0.23100000000000001</v>
      </c>
      <c r="Z640">
        <v>0.27200000000000002</v>
      </c>
      <c r="AA640">
        <v>0.35099999999999998</v>
      </c>
      <c r="AB640">
        <v>0.623</v>
      </c>
      <c r="AE640" s="134">
        <f t="shared" si="68"/>
        <v>0.35099999999999998</v>
      </c>
      <c r="AF640" s="209">
        <f t="shared" ca="1" si="69"/>
        <v>530</v>
      </c>
      <c r="AG640" s="134">
        <f>(H640*'User Input'!$H$16)+(I640*'User Input'!$H$17)+(N640*'User Input'!$H$15)+(O640*'User Input'!$H$2)+(P640*'User Input'!$H$3)+(Q640*'User Input'!$H$4)+(K640*'User Input'!$H$5)+(L640*'User Input'!$H$6)+(J640*'User Input'!$H$7)+(T640*'User Input'!$H$8)+(S640*'User Input'!$H$9)+(M640*'User Input'!$H$10)+(X640*'User Input'!$H$11)+(V640*'User Input'!$H$13)+(U640*'User Input'!$H$12)+(R640*'User Input'!$H$14)</f>
        <v>50.25</v>
      </c>
      <c r="AH640">
        <f t="shared" si="64"/>
        <v>1.1964285714285714</v>
      </c>
      <c r="AI640" s="209">
        <f t="shared" ca="1" si="70"/>
        <v>468</v>
      </c>
      <c r="AJ640" s="209">
        <f t="shared" ca="1" si="65"/>
        <v>567</v>
      </c>
      <c r="AK640" s="209">
        <f t="shared" ca="1" si="66"/>
        <v>507</v>
      </c>
      <c r="AL640" s="209">
        <f t="shared" ca="1" si="67"/>
        <v>547</v>
      </c>
    </row>
    <row r="641" spans="2:38" x14ac:dyDescent="0.2">
      <c r="B641" t="s">
        <v>2599</v>
      </c>
      <c r="C641" t="s">
        <v>119</v>
      </c>
      <c r="D641" t="s">
        <v>106</v>
      </c>
      <c r="E641" t="s">
        <v>114</v>
      </c>
      <c r="F641" t="s">
        <v>114</v>
      </c>
      <c r="G641">
        <v>41</v>
      </c>
      <c r="H641">
        <v>109</v>
      </c>
      <c r="I641">
        <v>100</v>
      </c>
      <c r="J641">
        <v>11.7</v>
      </c>
      <c r="K641">
        <v>3.4</v>
      </c>
      <c r="L641">
        <v>12.5</v>
      </c>
      <c r="M641">
        <v>1.2</v>
      </c>
      <c r="N641">
        <v>25.2</v>
      </c>
      <c r="O641">
        <v>16.2</v>
      </c>
      <c r="P641">
        <v>5.0999999999999996</v>
      </c>
      <c r="Q641">
        <v>0.5</v>
      </c>
      <c r="R641">
        <v>41.6</v>
      </c>
      <c r="S641">
        <v>20.8</v>
      </c>
      <c r="T641">
        <v>6</v>
      </c>
      <c r="U641">
        <v>1</v>
      </c>
      <c r="V641">
        <v>0.8</v>
      </c>
      <c r="W641">
        <v>0.8</v>
      </c>
      <c r="X641">
        <v>0.5</v>
      </c>
      <c r="Y641">
        <v>0.252</v>
      </c>
      <c r="Z641">
        <v>0.29799999999999999</v>
      </c>
      <c r="AA641">
        <v>0.41599999999999998</v>
      </c>
      <c r="AB641">
        <v>0.71399999999999997</v>
      </c>
      <c r="AE641" s="134">
        <f t="shared" si="68"/>
        <v>0.41599999999999998</v>
      </c>
      <c r="AF641" s="209">
        <f t="shared" ca="1" si="69"/>
        <v>206</v>
      </c>
      <c r="AG641" s="134">
        <f>(H641*'User Input'!$H$16)+(I641*'User Input'!$H$17)+(N641*'User Input'!$H$15)+(O641*'User Input'!$H$2)+(P641*'User Input'!$H$3)+(Q641*'User Input'!$H$4)+(K641*'User Input'!$H$5)+(L641*'User Input'!$H$6)+(J641*'User Input'!$H$7)+(T641*'User Input'!$H$8)+(S641*'User Input'!$H$9)+(M641*'User Input'!$H$10)+(X641*'User Input'!$H$11)+(V641*'User Input'!$H$13)+(U641*'User Input'!$H$12)+(R641*'User Input'!$H$14)</f>
        <v>63.2</v>
      </c>
      <c r="AH641">
        <f t="shared" si="64"/>
        <v>1.5414634146341464</v>
      </c>
      <c r="AI641" s="209">
        <f t="shared" ca="1" si="70"/>
        <v>425</v>
      </c>
      <c r="AJ641" s="209">
        <f t="shared" ca="1" si="65"/>
        <v>419</v>
      </c>
      <c r="AK641" s="209">
        <f t="shared" ca="1" si="66"/>
        <v>186</v>
      </c>
      <c r="AL641" s="209">
        <f t="shared" ca="1" si="67"/>
        <v>260</v>
      </c>
    </row>
    <row r="642" spans="2:38" x14ac:dyDescent="0.2">
      <c r="B642" t="s">
        <v>2604</v>
      </c>
      <c r="C642" t="s">
        <v>136</v>
      </c>
      <c r="D642" t="s">
        <v>106</v>
      </c>
      <c r="E642" t="s">
        <v>1025</v>
      </c>
      <c r="F642" t="s">
        <v>3434</v>
      </c>
      <c r="G642">
        <v>41</v>
      </c>
      <c r="H642">
        <v>109</v>
      </c>
      <c r="I642">
        <v>99</v>
      </c>
      <c r="J642">
        <v>11.7</v>
      </c>
      <c r="K642">
        <v>1.8</v>
      </c>
      <c r="L642">
        <v>10.8</v>
      </c>
      <c r="M642">
        <v>1.9</v>
      </c>
      <c r="N642">
        <v>25</v>
      </c>
      <c r="O642">
        <v>17.2</v>
      </c>
      <c r="P642">
        <v>5.6</v>
      </c>
      <c r="Q642">
        <v>0.4</v>
      </c>
      <c r="R642">
        <v>36.9</v>
      </c>
      <c r="S642">
        <v>22.1</v>
      </c>
      <c r="T642">
        <v>7.9</v>
      </c>
      <c r="U642">
        <v>0.9</v>
      </c>
      <c r="V642">
        <v>0.9</v>
      </c>
      <c r="W642">
        <v>0.9</v>
      </c>
      <c r="X642">
        <v>0.7</v>
      </c>
      <c r="Y642">
        <v>0.253</v>
      </c>
      <c r="Z642">
        <v>0.312</v>
      </c>
      <c r="AA642">
        <v>0.373</v>
      </c>
      <c r="AB642">
        <v>0.68500000000000005</v>
      </c>
      <c r="AE642" s="134">
        <f t="shared" si="68"/>
        <v>0.373</v>
      </c>
      <c r="AF642" s="209">
        <f t="shared" ca="1" si="69"/>
        <v>422</v>
      </c>
      <c r="AG642" s="134">
        <f>(H642*'User Input'!$H$16)+(I642*'User Input'!$H$17)+(N642*'User Input'!$H$15)+(O642*'User Input'!$H$2)+(P642*'User Input'!$H$3)+(Q642*'User Input'!$H$4)+(K642*'User Input'!$H$5)+(L642*'User Input'!$H$6)+(J642*'User Input'!$H$7)+(T642*'User Input'!$H$8)+(S642*'User Input'!$H$9)+(M642*'User Input'!$H$10)+(X642*'User Input'!$H$11)+(V642*'User Input'!$H$13)+(U642*'User Input'!$H$12)+(R642*'User Input'!$H$14)</f>
        <v>59.25</v>
      </c>
      <c r="AH642">
        <f t="shared" si="64"/>
        <v>1.4451219512195121</v>
      </c>
      <c r="AI642" s="209">
        <f t="shared" ca="1" si="70"/>
        <v>441</v>
      </c>
      <c r="AJ642" s="209">
        <f t="shared" ca="1" si="65"/>
        <v>287</v>
      </c>
      <c r="AK642" s="209">
        <f t="shared" ca="1" si="66"/>
        <v>399</v>
      </c>
      <c r="AL642" s="209">
        <f t="shared" ca="1" si="67"/>
        <v>361</v>
      </c>
    </row>
    <row r="643" spans="2:38" x14ac:dyDescent="0.2">
      <c r="B643" t="s">
        <v>2573</v>
      </c>
      <c r="C643" t="s">
        <v>719</v>
      </c>
      <c r="D643" t="s">
        <v>683</v>
      </c>
      <c r="E643" t="s">
        <v>118</v>
      </c>
      <c r="F643" t="s">
        <v>1026</v>
      </c>
      <c r="G643">
        <v>42</v>
      </c>
      <c r="H643">
        <v>108</v>
      </c>
      <c r="I643">
        <v>97</v>
      </c>
      <c r="J643">
        <v>11.7</v>
      </c>
      <c r="K643">
        <v>1.6</v>
      </c>
      <c r="L643">
        <v>10.1</v>
      </c>
      <c r="M643">
        <v>3.5</v>
      </c>
      <c r="N643">
        <v>23</v>
      </c>
      <c r="O643">
        <v>16.399999999999999</v>
      </c>
      <c r="P643">
        <v>4.4000000000000004</v>
      </c>
      <c r="Q643">
        <v>0.6</v>
      </c>
      <c r="R643">
        <v>33.299999999999997</v>
      </c>
      <c r="S643">
        <v>23.9</v>
      </c>
      <c r="T643">
        <v>8.6999999999999993</v>
      </c>
      <c r="U643">
        <v>0.9</v>
      </c>
      <c r="V643">
        <v>0.8</v>
      </c>
      <c r="W643">
        <v>0.8</v>
      </c>
      <c r="X643">
        <v>1.3</v>
      </c>
      <c r="Y643">
        <v>0.23799999999999999</v>
      </c>
      <c r="Z643">
        <v>0.30399999999999999</v>
      </c>
      <c r="AA643">
        <v>0.34499999999999997</v>
      </c>
      <c r="AB643">
        <v>0.64900000000000002</v>
      </c>
      <c r="AE643" s="134">
        <f t="shared" si="68"/>
        <v>0.34499999999999997</v>
      </c>
      <c r="AF643" s="209">
        <f t="shared" ca="1" si="69"/>
        <v>552</v>
      </c>
      <c r="AG643" s="134">
        <f>(H643*'User Input'!$H$16)+(I643*'User Input'!$H$17)+(N643*'User Input'!$H$15)+(O643*'User Input'!$H$2)+(P643*'User Input'!$H$3)+(Q643*'User Input'!$H$4)+(K643*'User Input'!$H$5)+(L643*'User Input'!$H$6)+(J643*'User Input'!$H$7)+(T643*'User Input'!$H$8)+(S643*'User Input'!$H$9)+(M643*'User Input'!$H$10)+(X643*'User Input'!$H$11)+(V643*'User Input'!$H$13)+(U643*'User Input'!$H$12)+(R643*'User Input'!$H$14)</f>
        <v>57.650000000000006</v>
      </c>
      <c r="AH643">
        <f t="shared" si="64"/>
        <v>1.3726190476190478</v>
      </c>
      <c r="AI643" s="209">
        <f t="shared" ca="1" si="70"/>
        <v>444</v>
      </c>
      <c r="AJ643" s="209">
        <f t="shared" ca="1" si="65"/>
        <v>368</v>
      </c>
      <c r="AK643" s="209">
        <f t="shared" ca="1" si="66"/>
        <v>529</v>
      </c>
      <c r="AL643" s="209">
        <f t="shared" ca="1" si="67"/>
        <v>499</v>
      </c>
    </row>
    <row r="644" spans="2:38" x14ac:dyDescent="0.2">
      <c r="B644" t="s">
        <v>2616</v>
      </c>
      <c r="C644" t="s">
        <v>130</v>
      </c>
      <c r="D644" t="s">
        <v>106</v>
      </c>
      <c r="E644" t="s">
        <v>6</v>
      </c>
      <c r="F644" t="s">
        <v>118</v>
      </c>
      <c r="G644">
        <v>42</v>
      </c>
      <c r="H644">
        <v>108</v>
      </c>
      <c r="I644">
        <v>98</v>
      </c>
      <c r="J644">
        <v>9.6999999999999993</v>
      </c>
      <c r="K644">
        <v>1.2</v>
      </c>
      <c r="L644">
        <v>9.6999999999999993</v>
      </c>
      <c r="M644">
        <v>2.1</v>
      </c>
      <c r="N644">
        <v>25.5</v>
      </c>
      <c r="O644">
        <v>19.5</v>
      </c>
      <c r="P644">
        <v>3.9</v>
      </c>
      <c r="Q644">
        <v>1</v>
      </c>
      <c r="R644">
        <v>34.700000000000003</v>
      </c>
      <c r="S644">
        <v>12.8</v>
      </c>
      <c r="T644">
        <v>8.1</v>
      </c>
      <c r="U644">
        <v>0.5</v>
      </c>
      <c r="V644">
        <v>0.8</v>
      </c>
      <c r="W644">
        <v>0.8</v>
      </c>
      <c r="X644">
        <v>1.1000000000000001</v>
      </c>
      <c r="Y644">
        <v>0.26100000000000001</v>
      </c>
      <c r="Z644">
        <v>0.318</v>
      </c>
      <c r="AA644">
        <v>0.35599999999999998</v>
      </c>
      <c r="AB644">
        <v>0.67400000000000004</v>
      </c>
      <c r="AE644" s="134">
        <f t="shared" si="68"/>
        <v>0.35599999999999998</v>
      </c>
      <c r="AF644" s="209">
        <f t="shared" ca="1" si="69"/>
        <v>502</v>
      </c>
      <c r="AG644" s="134">
        <f>(H644*'User Input'!$H$16)+(I644*'User Input'!$H$17)+(N644*'User Input'!$H$15)+(O644*'User Input'!$H$2)+(P644*'User Input'!$H$3)+(Q644*'User Input'!$H$4)+(K644*'User Input'!$H$5)+(L644*'User Input'!$H$6)+(J644*'User Input'!$H$7)+(T644*'User Input'!$H$8)+(S644*'User Input'!$H$9)+(M644*'User Input'!$H$10)+(X644*'User Input'!$H$11)+(V644*'User Input'!$H$13)+(U644*'User Input'!$H$12)+(R644*'User Input'!$H$14)</f>
        <v>59.300000000000004</v>
      </c>
      <c r="AH644">
        <f t="shared" si="64"/>
        <v>1.411904761904762</v>
      </c>
      <c r="AI644" s="209">
        <f t="shared" ca="1" si="70"/>
        <v>439</v>
      </c>
      <c r="AJ644" s="209">
        <f t="shared" ca="1" si="65"/>
        <v>234</v>
      </c>
      <c r="AK644" s="209">
        <f t="shared" ca="1" si="66"/>
        <v>479</v>
      </c>
      <c r="AL644" s="209">
        <f t="shared" ca="1" si="67"/>
        <v>416</v>
      </c>
    </row>
    <row r="645" spans="2:38" x14ac:dyDescent="0.2">
      <c r="B645" t="s">
        <v>193</v>
      </c>
      <c r="C645" t="s">
        <v>121</v>
      </c>
      <c r="D645" t="s">
        <v>89</v>
      </c>
      <c r="E645" t="s">
        <v>114</v>
      </c>
      <c r="F645" t="s">
        <v>114</v>
      </c>
      <c r="G645">
        <v>39</v>
      </c>
      <c r="H645">
        <v>108</v>
      </c>
      <c r="I645">
        <v>99</v>
      </c>
      <c r="J645">
        <v>12</v>
      </c>
      <c r="K645">
        <v>2.9</v>
      </c>
      <c r="L645">
        <v>12.2</v>
      </c>
      <c r="M645">
        <v>1</v>
      </c>
      <c r="N645">
        <v>25.7</v>
      </c>
      <c r="O645">
        <v>17.7</v>
      </c>
      <c r="P645">
        <v>4.7</v>
      </c>
      <c r="Q645">
        <v>0.5</v>
      </c>
      <c r="R645">
        <v>40.1</v>
      </c>
      <c r="S645">
        <v>24</v>
      </c>
      <c r="T645">
        <v>7.3</v>
      </c>
      <c r="U645">
        <v>0.6</v>
      </c>
      <c r="V645">
        <v>0.8</v>
      </c>
      <c r="W645">
        <v>0.5</v>
      </c>
      <c r="X645">
        <v>0.4</v>
      </c>
      <c r="Y645">
        <v>0.26</v>
      </c>
      <c r="Z645">
        <v>0.312</v>
      </c>
      <c r="AA645">
        <v>0.40400000000000003</v>
      </c>
      <c r="AB645">
        <v>0.71599999999999997</v>
      </c>
      <c r="AE645" s="134">
        <f t="shared" si="68"/>
        <v>0.40400000000000003</v>
      </c>
      <c r="AF645" s="209">
        <f t="shared" ca="1" si="69"/>
        <v>260</v>
      </c>
      <c r="AG645" s="134">
        <f>(H645*'User Input'!$H$16)+(I645*'User Input'!$H$17)+(N645*'User Input'!$H$15)+(O645*'User Input'!$H$2)+(P645*'User Input'!$H$3)+(Q645*'User Input'!$H$4)+(K645*'User Input'!$H$5)+(L645*'User Input'!$H$6)+(J645*'User Input'!$H$7)+(T645*'User Input'!$H$8)+(S645*'User Input'!$H$9)+(M645*'User Input'!$H$10)+(X645*'User Input'!$H$11)+(V645*'User Input'!$H$13)+(U645*'User Input'!$H$12)+(R645*'User Input'!$H$14)</f>
        <v>61.300000000000004</v>
      </c>
      <c r="AH645">
        <f t="shared" si="64"/>
        <v>1.571794871794872</v>
      </c>
      <c r="AI645" s="209">
        <f t="shared" ca="1" si="70"/>
        <v>433</v>
      </c>
      <c r="AJ645" s="209">
        <f t="shared" ca="1" si="65"/>
        <v>287</v>
      </c>
      <c r="AK645" s="209">
        <f t="shared" ca="1" si="66"/>
        <v>238</v>
      </c>
      <c r="AL645" s="209">
        <f t="shared" ca="1" si="67"/>
        <v>248</v>
      </c>
    </row>
    <row r="646" spans="2:38" x14ac:dyDescent="0.2">
      <c r="B646" t="s">
        <v>919</v>
      </c>
      <c r="C646" t="s">
        <v>810</v>
      </c>
      <c r="D646" t="s">
        <v>683</v>
      </c>
      <c r="E646" t="s">
        <v>114</v>
      </c>
      <c r="F646" t="s">
        <v>114</v>
      </c>
      <c r="G646">
        <v>41</v>
      </c>
      <c r="H646">
        <v>107</v>
      </c>
      <c r="I646">
        <v>97</v>
      </c>
      <c r="J646">
        <v>9.9</v>
      </c>
      <c r="K646">
        <v>1.2</v>
      </c>
      <c r="L646">
        <v>9.1</v>
      </c>
      <c r="M646">
        <v>2.4</v>
      </c>
      <c r="N646">
        <v>23.7</v>
      </c>
      <c r="O646">
        <v>18</v>
      </c>
      <c r="P646">
        <v>4</v>
      </c>
      <c r="Q646">
        <v>0.5</v>
      </c>
      <c r="R646">
        <v>32.299999999999997</v>
      </c>
      <c r="S646">
        <v>20.9</v>
      </c>
      <c r="T646">
        <v>6.9</v>
      </c>
      <c r="U646">
        <v>0.9</v>
      </c>
      <c r="V646">
        <v>0.8</v>
      </c>
      <c r="W646">
        <v>0.8</v>
      </c>
      <c r="X646">
        <v>1.1000000000000001</v>
      </c>
      <c r="Y646">
        <v>0.24299999999999999</v>
      </c>
      <c r="Z646">
        <v>0.29699999999999999</v>
      </c>
      <c r="AA646">
        <v>0.33200000000000002</v>
      </c>
      <c r="AB646">
        <v>0.629</v>
      </c>
      <c r="AE646" s="134">
        <f t="shared" si="68"/>
        <v>0.33200000000000002</v>
      </c>
      <c r="AF646" s="209">
        <f t="shared" ca="1" si="69"/>
        <v>584</v>
      </c>
      <c r="AG646" s="134">
        <f>(H646*'User Input'!$H$16)+(I646*'User Input'!$H$17)+(N646*'User Input'!$H$15)+(O646*'User Input'!$H$2)+(P646*'User Input'!$H$3)+(Q646*'User Input'!$H$4)+(K646*'User Input'!$H$5)+(L646*'User Input'!$H$6)+(J646*'User Input'!$H$7)+(T646*'User Input'!$H$8)+(S646*'User Input'!$H$9)+(M646*'User Input'!$H$10)+(X646*'User Input'!$H$11)+(V646*'User Input'!$H$13)+(U646*'User Input'!$H$12)+(R646*'User Input'!$H$14)</f>
        <v>51.449999999999996</v>
      </c>
      <c r="AH646">
        <f t="shared" si="64"/>
        <v>1.2548780487804878</v>
      </c>
      <c r="AI646" s="209">
        <f t="shared" ca="1" si="70"/>
        <v>464</v>
      </c>
      <c r="AJ646" s="209">
        <f t="shared" ca="1" si="65"/>
        <v>430</v>
      </c>
      <c r="AK646" s="209">
        <f t="shared" ca="1" si="66"/>
        <v>561</v>
      </c>
      <c r="AL646" s="209">
        <f t="shared" ca="1" si="67"/>
        <v>540</v>
      </c>
    </row>
    <row r="647" spans="2:38" x14ac:dyDescent="0.2">
      <c r="B647" t="s">
        <v>2271</v>
      </c>
      <c r="C647" t="s">
        <v>339</v>
      </c>
      <c r="D647" t="s">
        <v>89</v>
      </c>
      <c r="E647" t="s">
        <v>97</v>
      </c>
      <c r="F647" t="s">
        <v>97</v>
      </c>
      <c r="G647">
        <v>42</v>
      </c>
      <c r="H647">
        <v>107</v>
      </c>
      <c r="I647">
        <v>99</v>
      </c>
      <c r="J647">
        <v>9.6</v>
      </c>
      <c r="K647">
        <v>2.2000000000000002</v>
      </c>
      <c r="L647">
        <v>10.5</v>
      </c>
      <c r="M647">
        <v>0.8</v>
      </c>
      <c r="N647">
        <v>22.3</v>
      </c>
      <c r="O647">
        <v>14.9</v>
      </c>
      <c r="P647">
        <v>4.5999999999999996</v>
      </c>
      <c r="Q647">
        <v>0.6</v>
      </c>
      <c r="R647">
        <v>34.799999999999997</v>
      </c>
      <c r="S647">
        <v>26.8</v>
      </c>
      <c r="T647">
        <v>5.6</v>
      </c>
      <c r="U647">
        <v>1</v>
      </c>
      <c r="V647">
        <v>0.8</v>
      </c>
      <c r="W647">
        <v>0.8</v>
      </c>
      <c r="X647">
        <v>0.3</v>
      </c>
      <c r="Y647">
        <v>0.22600000000000001</v>
      </c>
      <c r="Z647">
        <v>0.27300000000000002</v>
      </c>
      <c r="AA647">
        <v>0.35299999999999998</v>
      </c>
      <c r="AB647">
        <v>0.626</v>
      </c>
      <c r="AE647" s="134">
        <f t="shared" si="68"/>
        <v>0.35299999999999998</v>
      </c>
      <c r="AF647" s="209">
        <f t="shared" ca="1" si="69"/>
        <v>518</v>
      </c>
      <c r="AG647" s="134">
        <f>(H647*'User Input'!$H$16)+(I647*'User Input'!$H$17)+(N647*'User Input'!$H$15)+(O647*'User Input'!$H$2)+(P647*'User Input'!$H$3)+(Q647*'User Input'!$H$4)+(K647*'User Input'!$H$5)+(L647*'User Input'!$H$6)+(J647*'User Input'!$H$7)+(T647*'User Input'!$H$8)+(S647*'User Input'!$H$9)+(M647*'User Input'!$H$10)+(X647*'User Input'!$H$11)+(V647*'User Input'!$H$13)+(U647*'User Input'!$H$12)+(R647*'User Input'!$H$14)</f>
        <v>48.300000000000011</v>
      </c>
      <c r="AH647">
        <f t="shared" si="64"/>
        <v>1.1500000000000004</v>
      </c>
      <c r="AI647" s="209">
        <f t="shared" ca="1" si="70"/>
        <v>475</v>
      </c>
      <c r="AJ647" s="209">
        <f t="shared" ca="1" si="65"/>
        <v>564</v>
      </c>
      <c r="AK647" s="209">
        <f t="shared" ca="1" si="66"/>
        <v>495</v>
      </c>
      <c r="AL647" s="209">
        <f t="shared" ca="1" si="67"/>
        <v>544</v>
      </c>
    </row>
    <row r="648" spans="2:38" x14ac:dyDescent="0.2">
      <c r="B648" t="s">
        <v>520</v>
      </c>
      <c r="C648" t="s">
        <v>119</v>
      </c>
      <c r="D648" t="s">
        <v>89</v>
      </c>
      <c r="E648" t="s">
        <v>97</v>
      </c>
      <c r="F648" t="s">
        <v>97</v>
      </c>
      <c r="G648">
        <v>41</v>
      </c>
      <c r="H648">
        <v>105</v>
      </c>
      <c r="I648">
        <v>92</v>
      </c>
      <c r="J648">
        <v>10.7</v>
      </c>
      <c r="K648">
        <v>3</v>
      </c>
      <c r="L648">
        <v>10.4</v>
      </c>
      <c r="M648">
        <v>0.6</v>
      </c>
      <c r="N648">
        <v>19.399999999999999</v>
      </c>
      <c r="O648">
        <v>12.2</v>
      </c>
      <c r="P648">
        <v>4</v>
      </c>
      <c r="Q648">
        <v>0.2</v>
      </c>
      <c r="R648">
        <v>32.9</v>
      </c>
      <c r="S648">
        <v>31.8</v>
      </c>
      <c r="T648">
        <v>10.3</v>
      </c>
      <c r="U648">
        <v>0.7</v>
      </c>
      <c r="V648">
        <v>0.8</v>
      </c>
      <c r="W648">
        <v>0.8</v>
      </c>
      <c r="X648">
        <v>0.2</v>
      </c>
      <c r="Y648">
        <v>0.21099999999999999</v>
      </c>
      <c r="Z648">
        <v>0.29299999999999998</v>
      </c>
      <c r="AA648">
        <v>0.35699999999999998</v>
      </c>
      <c r="AB648">
        <v>0.65</v>
      </c>
      <c r="AE648" s="134">
        <f t="shared" si="68"/>
        <v>0.35699999999999998</v>
      </c>
      <c r="AF648" s="209">
        <f t="shared" ca="1" si="69"/>
        <v>497</v>
      </c>
      <c r="AG648" s="134">
        <f>(H648*'User Input'!$H$16)+(I648*'User Input'!$H$17)+(N648*'User Input'!$H$15)+(O648*'User Input'!$H$2)+(P648*'User Input'!$H$3)+(Q648*'User Input'!$H$4)+(K648*'User Input'!$H$5)+(L648*'User Input'!$H$6)+(J648*'User Input'!$H$7)+(T648*'User Input'!$H$8)+(S648*'User Input'!$H$9)+(M648*'User Input'!$H$10)+(X648*'User Input'!$H$11)+(V648*'User Input'!$H$13)+(U648*'User Input'!$H$12)+(R648*'User Input'!$H$14)</f>
        <v>49.29999999999999</v>
      </c>
      <c r="AH648">
        <f t="shared" si="64"/>
        <v>1.2024390243902436</v>
      </c>
      <c r="AI648" s="209">
        <f t="shared" ca="1" si="70"/>
        <v>472</v>
      </c>
      <c r="AJ648" s="209">
        <f t="shared" ca="1" si="65"/>
        <v>470</v>
      </c>
      <c r="AK648" s="209">
        <f t="shared" ca="1" si="66"/>
        <v>474</v>
      </c>
      <c r="AL648" s="209">
        <f t="shared" ca="1" si="67"/>
        <v>495</v>
      </c>
    </row>
    <row r="649" spans="2:38" x14ac:dyDescent="0.2">
      <c r="B649" t="s">
        <v>763</v>
      </c>
      <c r="C649" t="s">
        <v>7</v>
      </c>
      <c r="D649" t="s">
        <v>89</v>
      </c>
      <c r="E649" t="s">
        <v>6</v>
      </c>
      <c r="F649" t="s">
        <v>114</v>
      </c>
      <c r="G649">
        <v>34</v>
      </c>
      <c r="H649">
        <v>105</v>
      </c>
      <c r="I649">
        <v>94</v>
      </c>
      <c r="J649">
        <v>10.6</v>
      </c>
      <c r="K649">
        <v>1.6</v>
      </c>
      <c r="L649">
        <v>9.1</v>
      </c>
      <c r="M649">
        <v>3.3</v>
      </c>
      <c r="N649">
        <v>21.5</v>
      </c>
      <c r="O649">
        <v>14.8</v>
      </c>
      <c r="P649">
        <v>4.8</v>
      </c>
      <c r="Q649">
        <v>0.3</v>
      </c>
      <c r="R649">
        <v>31.8</v>
      </c>
      <c r="S649">
        <v>28.8</v>
      </c>
      <c r="T649">
        <v>7.9</v>
      </c>
      <c r="U649">
        <v>1.4</v>
      </c>
      <c r="V649">
        <v>0.8</v>
      </c>
      <c r="W649">
        <v>0.7</v>
      </c>
      <c r="X649">
        <v>1.3</v>
      </c>
      <c r="Y649">
        <v>0.22800000000000001</v>
      </c>
      <c r="Z649">
        <v>0.29499999999999998</v>
      </c>
      <c r="AA649">
        <v>0.33700000000000002</v>
      </c>
      <c r="AB649">
        <v>0.63200000000000001</v>
      </c>
      <c r="AE649" s="134">
        <f t="shared" si="68"/>
        <v>0.33700000000000002</v>
      </c>
      <c r="AF649" s="209">
        <f t="shared" ca="1" si="69"/>
        <v>575</v>
      </c>
      <c r="AG649" s="134">
        <f>(H649*'User Input'!$H$16)+(I649*'User Input'!$H$17)+(N649*'User Input'!$H$15)+(O649*'User Input'!$H$2)+(P649*'User Input'!$H$3)+(Q649*'User Input'!$H$4)+(K649*'User Input'!$H$5)+(L649*'User Input'!$H$6)+(J649*'User Input'!$H$7)+(T649*'User Input'!$H$8)+(S649*'User Input'!$H$9)+(M649*'User Input'!$H$10)+(X649*'User Input'!$H$11)+(V649*'User Input'!$H$13)+(U649*'User Input'!$H$12)+(R649*'User Input'!$H$14)</f>
        <v>50.2</v>
      </c>
      <c r="AH649">
        <f t="shared" si="64"/>
        <v>1.4764705882352942</v>
      </c>
      <c r="AI649" s="209">
        <f t="shared" ca="1" si="70"/>
        <v>469</v>
      </c>
      <c r="AJ649" s="209">
        <f t="shared" ca="1" si="65"/>
        <v>448</v>
      </c>
      <c r="AK649" s="209">
        <f t="shared" ca="1" si="66"/>
        <v>552</v>
      </c>
      <c r="AL649" s="209">
        <f t="shared" ca="1" si="67"/>
        <v>536</v>
      </c>
    </row>
    <row r="650" spans="2:38" x14ac:dyDescent="0.2">
      <c r="B650" t="s">
        <v>2641</v>
      </c>
      <c r="C650" t="s">
        <v>122</v>
      </c>
      <c r="D650" t="s">
        <v>89</v>
      </c>
      <c r="E650" t="s">
        <v>118</v>
      </c>
      <c r="F650" t="s">
        <v>1000</v>
      </c>
      <c r="G650">
        <v>40</v>
      </c>
      <c r="H650">
        <v>105</v>
      </c>
      <c r="I650">
        <v>92</v>
      </c>
      <c r="J650">
        <v>9.9</v>
      </c>
      <c r="K650">
        <v>2.1</v>
      </c>
      <c r="L650">
        <v>10.4</v>
      </c>
      <c r="M650">
        <v>0.9</v>
      </c>
      <c r="N650">
        <v>21.3</v>
      </c>
      <c r="O650">
        <v>14</v>
      </c>
      <c r="P650">
        <v>4.9000000000000004</v>
      </c>
      <c r="Q650">
        <v>0.2</v>
      </c>
      <c r="R650">
        <v>33</v>
      </c>
      <c r="S650">
        <v>26.1</v>
      </c>
      <c r="T650">
        <v>10.1</v>
      </c>
      <c r="U650">
        <v>1.6</v>
      </c>
      <c r="V650">
        <v>0.8</v>
      </c>
      <c r="W650">
        <v>0.7</v>
      </c>
      <c r="X650">
        <v>0.4</v>
      </c>
      <c r="Y650">
        <v>0.23200000000000001</v>
      </c>
      <c r="Z650">
        <v>0.316</v>
      </c>
      <c r="AA650">
        <v>0.35899999999999999</v>
      </c>
      <c r="AB650">
        <v>0.67500000000000004</v>
      </c>
      <c r="AE650" s="134">
        <f t="shared" si="68"/>
        <v>0.35899999999999999</v>
      </c>
      <c r="AF650" s="209">
        <f t="shared" ca="1" si="69"/>
        <v>490</v>
      </c>
      <c r="AG650" s="134">
        <f>(H650*'User Input'!$H$16)+(I650*'User Input'!$H$17)+(N650*'User Input'!$H$15)+(O650*'User Input'!$H$2)+(P650*'User Input'!$H$3)+(Q650*'User Input'!$H$4)+(K650*'User Input'!$H$5)+(L650*'User Input'!$H$6)+(J650*'User Input'!$H$7)+(T650*'User Input'!$H$8)+(S650*'User Input'!$H$9)+(M650*'User Input'!$H$10)+(X650*'User Input'!$H$11)+(V650*'User Input'!$H$13)+(U650*'User Input'!$H$12)+(R650*'User Input'!$H$14)</f>
        <v>51.550000000000004</v>
      </c>
      <c r="AH650">
        <f t="shared" si="64"/>
        <v>1.2887500000000001</v>
      </c>
      <c r="AI650" s="209">
        <f t="shared" ca="1" si="70"/>
        <v>463</v>
      </c>
      <c r="AJ650" s="209">
        <f t="shared" ca="1" si="65"/>
        <v>249</v>
      </c>
      <c r="AK650" s="209">
        <f t="shared" ca="1" si="66"/>
        <v>467</v>
      </c>
      <c r="AL650" s="209">
        <f t="shared" ca="1" si="67"/>
        <v>411</v>
      </c>
    </row>
    <row r="651" spans="2:38" x14ac:dyDescent="0.2">
      <c r="B651" t="s">
        <v>337</v>
      </c>
      <c r="C651" t="s">
        <v>718</v>
      </c>
      <c r="D651" t="s">
        <v>89</v>
      </c>
      <c r="E651" t="s">
        <v>110</v>
      </c>
      <c r="F651" t="s">
        <v>110</v>
      </c>
      <c r="G651">
        <v>40</v>
      </c>
      <c r="H651">
        <v>104</v>
      </c>
      <c r="I651">
        <v>96</v>
      </c>
      <c r="J651">
        <v>9.1</v>
      </c>
      <c r="K651">
        <v>1.6</v>
      </c>
      <c r="L651">
        <v>9.6999999999999993</v>
      </c>
      <c r="M651">
        <v>0.9</v>
      </c>
      <c r="N651">
        <v>23.8</v>
      </c>
      <c r="O651">
        <v>17.5</v>
      </c>
      <c r="P651">
        <v>4.3</v>
      </c>
      <c r="Q651">
        <v>0.4</v>
      </c>
      <c r="R651">
        <v>33.6</v>
      </c>
      <c r="S651">
        <v>18.399999999999999</v>
      </c>
      <c r="T651">
        <v>5.7</v>
      </c>
      <c r="U651">
        <v>0.5</v>
      </c>
      <c r="V651">
        <v>0.8</v>
      </c>
      <c r="W651">
        <v>0.8</v>
      </c>
      <c r="X651">
        <v>0.3</v>
      </c>
      <c r="Y651">
        <v>0.246</v>
      </c>
      <c r="Z651">
        <v>0.28999999999999998</v>
      </c>
      <c r="AA651">
        <v>0.34799999999999998</v>
      </c>
      <c r="AB651">
        <v>0.63800000000000001</v>
      </c>
      <c r="AE651" s="134">
        <f t="shared" si="68"/>
        <v>0.34799999999999998</v>
      </c>
      <c r="AF651" s="209">
        <f t="shared" ca="1" si="69"/>
        <v>541</v>
      </c>
      <c r="AG651" s="134">
        <f>(H651*'User Input'!$H$16)+(I651*'User Input'!$H$17)+(N651*'User Input'!$H$15)+(O651*'User Input'!$H$2)+(P651*'User Input'!$H$3)+(Q651*'User Input'!$H$4)+(K651*'User Input'!$H$5)+(L651*'User Input'!$H$6)+(J651*'User Input'!$H$7)+(T651*'User Input'!$H$8)+(S651*'User Input'!$H$9)+(M651*'User Input'!$H$10)+(X651*'User Input'!$H$11)+(V651*'User Input'!$H$13)+(U651*'User Input'!$H$12)+(R651*'User Input'!$H$14)</f>
        <v>50.500000000000014</v>
      </c>
      <c r="AH651">
        <f t="shared" si="64"/>
        <v>1.2625000000000004</v>
      </c>
      <c r="AI651" s="209">
        <f t="shared" ca="1" si="70"/>
        <v>467</v>
      </c>
      <c r="AJ651" s="209">
        <f t="shared" ca="1" si="65"/>
        <v>492</v>
      </c>
      <c r="AK651" s="209">
        <f t="shared" ca="1" si="66"/>
        <v>518</v>
      </c>
      <c r="AL651" s="209">
        <f t="shared" ca="1" si="67"/>
        <v>523</v>
      </c>
    </row>
    <row r="652" spans="2:38" x14ac:dyDescent="0.2">
      <c r="B652" t="s">
        <v>3503</v>
      </c>
      <c r="C652" t="s">
        <v>119</v>
      </c>
      <c r="D652" t="s">
        <v>89</v>
      </c>
      <c r="E652" t="s">
        <v>6</v>
      </c>
      <c r="F652" t="s">
        <v>114</v>
      </c>
      <c r="G652">
        <v>37</v>
      </c>
      <c r="H652">
        <v>102</v>
      </c>
      <c r="I652">
        <v>93</v>
      </c>
      <c r="J652">
        <v>9</v>
      </c>
      <c r="K652">
        <v>1</v>
      </c>
      <c r="L652">
        <v>8.1</v>
      </c>
      <c r="M652">
        <v>2.6</v>
      </c>
      <c r="N652">
        <v>21.6</v>
      </c>
      <c r="O652">
        <v>16.5</v>
      </c>
      <c r="P652">
        <v>3.8</v>
      </c>
      <c r="Q652">
        <v>0.3</v>
      </c>
      <c r="R652">
        <v>29.1</v>
      </c>
      <c r="S652">
        <v>22.1</v>
      </c>
      <c r="T652">
        <v>7.3</v>
      </c>
      <c r="U652">
        <v>0.6</v>
      </c>
      <c r="V652">
        <v>0.8</v>
      </c>
      <c r="W652">
        <v>0.6</v>
      </c>
      <c r="X652">
        <v>1.1000000000000001</v>
      </c>
      <c r="Y652">
        <v>0.23300000000000001</v>
      </c>
      <c r="Z652">
        <v>0.29199999999999998</v>
      </c>
      <c r="AA652">
        <v>0.314</v>
      </c>
      <c r="AB652">
        <v>0.60699999999999998</v>
      </c>
      <c r="AE652" s="134">
        <f t="shared" si="68"/>
        <v>0.314</v>
      </c>
      <c r="AF652" s="209">
        <f t="shared" ca="1" si="69"/>
        <v>601</v>
      </c>
      <c r="AG652" s="134">
        <f>(H652*'User Input'!$H$16)+(I652*'User Input'!$H$17)+(N652*'User Input'!$H$15)+(O652*'User Input'!$H$2)+(P652*'User Input'!$H$3)+(Q652*'User Input'!$H$4)+(K652*'User Input'!$H$5)+(L652*'User Input'!$H$6)+(J652*'User Input'!$H$7)+(T652*'User Input'!$H$8)+(S652*'User Input'!$H$9)+(M652*'User Input'!$H$10)+(X652*'User Input'!$H$11)+(V652*'User Input'!$H$13)+(U652*'User Input'!$H$12)+(R652*'User Input'!$H$14)</f>
        <v>46.449999999999996</v>
      </c>
      <c r="AH652">
        <f t="shared" si="64"/>
        <v>1.2554054054054054</v>
      </c>
      <c r="AI652" s="209">
        <f t="shared" ca="1" si="70"/>
        <v>480</v>
      </c>
      <c r="AJ652" s="209">
        <f t="shared" ca="1" si="65"/>
        <v>477</v>
      </c>
      <c r="AK652" s="209">
        <f t="shared" ca="1" si="66"/>
        <v>578</v>
      </c>
      <c r="AL652" s="209">
        <f t="shared" ca="1" si="67"/>
        <v>568</v>
      </c>
    </row>
    <row r="653" spans="2:38" x14ac:dyDescent="0.2">
      <c r="B653" t="s">
        <v>2547</v>
      </c>
      <c r="C653" t="s">
        <v>130</v>
      </c>
      <c r="D653" t="s">
        <v>89</v>
      </c>
      <c r="E653" t="s">
        <v>97</v>
      </c>
      <c r="F653" t="s">
        <v>97</v>
      </c>
      <c r="G653">
        <v>39</v>
      </c>
      <c r="H653">
        <v>102</v>
      </c>
      <c r="I653">
        <v>93</v>
      </c>
      <c r="J653">
        <v>9.1999999999999993</v>
      </c>
      <c r="K653">
        <v>3</v>
      </c>
      <c r="L653">
        <v>10.7</v>
      </c>
      <c r="M653">
        <v>0.5</v>
      </c>
      <c r="N653">
        <v>20.2</v>
      </c>
      <c r="O653">
        <v>13</v>
      </c>
      <c r="P653">
        <v>3.9</v>
      </c>
      <c r="Q653">
        <v>0.2</v>
      </c>
      <c r="R653">
        <v>33.700000000000003</v>
      </c>
      <c r="S653">
        <v>30.8</v>
      </c>
      <c r="T653">
        <v>6.1</v>
      </c>
      <c r="U653">
        <v>1.2</v>
      </c>
      <c r="V653">
        <v>0.8</v>
      </c>
      <c r="W653">
        <v>0.7</v>
      </c>
      <c r="X653">
        <v>0.2</v>
      </c>
      <c r="Y653">
        <v>0.217</v>
      </c>
      <c r="Z653">
        <v>0.27200000000000002</v>
      </c>
      <c r="AA653">
        <v>0.36199999999999999</v>
      </c>
      <c r="AB653">
        <v>0.63400000000000001</v>
      </c>
      <c r="AE653" s="134">
        <f t="shared" si="68"/>
        <v>0.36199999999999999</v>
      </c>
      <c r="AF653" s="209">
        <f t="shared" ca="1" si="69"/>
        <v>474</v>
      </c>
      <c r="AG653" s="134">
        <f>(H653*'User Input'!$H$16)+(I653*'User Input'!$H$17)+(N653*'User Input'!$H$15)+(O653*'User Input'!$H$2)+(P653*'User Input'!$H$3)+(Q653*'User Input'!$H$4)+(K653*'User Input'!$H$5)+(L653*'User Input'!$H$6)+(J653*'User Input'!$H$7)+(T653*'User Input'!$H$8)+(S653*'User Input'!$H$9)+(M653*'User Input'!$H$10)+(X653*'User Input'!$H$11)+(V653*'User Input'!$H$13)+(U653*'User Input'!$H$12)+(R653*'User Input'!$H$14)</f>
        <v>44.800000000000011</v>
      </c>
      <c r="AH653">
        <f t="shared" si="64"/>
        <v>1.1487179487179491</v>
      </c>
      <c r="AI653" s="209">
        <f t="shared" ca="1" si="70"/>
        <v>485</v>
      </c>
      <c r="AJ653" s="209">
        <f t="shared" ca="1" si="65"/>
        <v>567</v>
      </c>
      <c r="AK653" s="209">
        <f t="shared" ca="1" si="66"/>
        <v>451</v>
      </c>
      <c r="AL653" s="209">
        <f t="shared" ca="1" si="67"/>
        <v>526</v>
      </c>
    </row>
    <row r="654" spans="2:38" x14ac:dyDescent="0.2">
      <c r="B654" t="s">
        <v>242</v>
      </c>
      <c r="C654" t="s">
        <v>130</v>
      </c>
      <c r="D654" t="s">
        <v>106</v>
      </c>
      <c r="E654" t="s">
        <v>1033</v>
      </c>
      <c r="F654" t="s">
        <v>1033</v>
      </c>
      <c r="G654">
        <v>39</v>
      </c>
      <c r="H654">
        <v>101</v>
      </c>
      <c r="I654">
        <v>92</v>
      </c>
      <c r="J654">
        <v>9.3000000000000007</v>
      </c>
      <c r="K654">
        <v>2.9</v>
      </c>
      <c r="L654">
        <v>11.2</v>
      </c>
      <c r="M654">
        <v>0.4</v>
      </c>
      <c r="N654">
        <v>22.3</v>
      </c>
      <c r="O654">
        <v>14.8</v>
      </c>
      <c r="P654">
        <v>4.2</v>
      </c>
      <c r="Q654">
        <v>0.3</v>
      </c>
      <c r="R654">
        <v>35.9</v>
      </c>
      <c r="S654">
        <v>21</v>
      </c>
      <c r="T654">
        <v>6.6</v>
      </c>
      <c r="U654">
        <v>0.7</v>
      </c>
      <c r="V654">
        <v>0.7</v>
      </c>
      <c r="W654">
        <v>0.6</v>
      </c>
      <c r="X654">
        <v>0.2</v>
      </c>
      <c r="Y654">
        <v>0.24099999999999999</v>
      </c>
      <c r="Z654">
        <v>0.29599999999999999</v>
      </c>
      <c r="AA654">
        <v>0.38900000000000001</v>
      </c>
      <c r="AB654">
        <v>0.68400000000000005</v>
      </c>
      <c r="AE654" s="134">
        <f t="shared" si="68"/>
        <v>0.38900000000000001</v>
      </c>
      <c r="AF654" s="209">
        <f t="shared" ca="1" si="69"/>
        <v>339</v>
      </c>
      <c r="AG654" s="134">
        <f>(H654*'User Input'!$H$16)+(I654*'User Input'!$H$17)+(N654*'User Input'!$H$15)+(O654*'User Input'!$H$2)+(P654*'User Input'!$H$3)+(Q654*'User Input'!$H$4)+(K654*'User Input'!$H$5)+(L654*'User Input'!$H$6)+(J654*'User Input'!$H$7)+(T654*'User Input'!$H$8)+(S654*'User Input'!$H$9)+(M654*'User Input'!$H$10)+(X654*'User Input'!$H$11)+(V654*'User Input'!$H$13)+(U654*'User Input'!$H$12)+(R654*'User Input'!$H$14)</f>
        <v>52.9</v>
      </c>
      <c r="AH654">
        <f t="shared" si="64"/>
        <v>1.3564102564102565</v>
      </c>
      <c r="AI654" s="209">
        <f t="shared" ca="1" si="70"/>
        <v>458</v>
      </c>
      <c r="AJ654" s="209">
        <f t="shared" ca="1" si="65"/>
        <v>437</v>
      </c>
      <c r="AK654" s="209">
        <f t="shared" ca="1" si="66"/>
        <v>317</v>
      </c>
      <c r="AL654" s="209">
        <f t="shared" ca="1" si="67"/>
        <v>365</v>
      </c>
    </row>
    <row r="655" spans="2:38" x14ac:dyDescent="0.2">
      <c r="B655" t="s">
        <v>875</v>
      </c>
      <c r="C655" t="s">
        <v>135</v>
      </c>
      <c r="D655" t="s">
        <v>89</v>
      </c>
      <c r="E655" t="s">
        <v>116</v>
      </c>
      <c r="F655" t="s">
        <v>116</v>
      </c>
      <c r="G655">
        <v>35</v>
      </c>
      <c r="H655">
        <v>99</v>
      </c>
      <c r="I655">
        <v>90</v>
      </c>
      <c r="J655">
        <v>10.8</v>
      </c>
      <c r="K655">
        <v>3.6</v>
      </c>
      <c r="L655">
        <v>12.1</v>
      </c>
      <c r="M655">
        <v>0.4</v>
      </c>
      <c r="N655">
        <v>22.5</v>
      </c>
      <c r="O655">
        <v>14.1</v>
      </c>
      <c r="P655">
        <v>4.5999999999999996</v>
      </c>
      <c r="Q655">
        <v>0.3</v>
      </c>
      <c r="R655">
        <v>38.4</v>
      </c>
      <c r="S655">
        <v>28.4</v>
      </c>
      <c r="T655">
        <v>6.6</v>
      </c>
      <c r="U655">
        <v>0.8</v>
      </c>
      <c r="V655">
        <v>0.7</v>
      </c>
      <c r="W655">
        <v>0.6</v>
      </c>
      <c r="X655">
        <v>0.2</v>
      </c>
      <c r="Y655">
        <v>0.25</v>
      </c>
      <c r="Z655">
        <v>0.30499999999999999</v>
      </c>
      <c r="AA655">
        <v>0.42599999999999999</v>
      </c>
      <c r="AB655">
        <v>0.73099999999999998</v>
      </c>
      <c r="AE655" s="134">
        <f t="shared" si="68"/>
        <v>0.42599999999999999</v>
      </c>
      <c r="AF655" s="209">
        <f t="shared" ca="1" si="69"/>
        <v>174</v>
      </c>
      <c r="AG655" s="134">
        <f>(H655*'User Input'!$H$16)+(I655*'User Input'!$H$17)+(N655*'User Input'!$H$15)+(O655*'User Input'!$H$2)+(P655*'User Input'!$H$3)+(Q655*'User Input'!$H$4)+(K655*'User Input'!$H$5)+(L655*'User Input'!$H$6)+(J655*'User Input'!$H$7)+(T655*'User Input'!$H$8)+(S655*'User Input'!$H$9)+(M655*'User Input'!$H$10)+(X655*'User Input'!$H$11)+(V655*'User Input'!$H$13)+(U655*'User Input'!$H$12)+(R655*'User Input'!$H$14)</f>
        <v>54.499999999999986</v>
      </c>
      <c r="AH655">
        <f t="shared" si="64"/>
        <v>1.5571428571428567</v>
      </c>
      <c r="AI655" s="209">
        <f t="shared" ca="1" si="70"/>
        <v>455</v>
      </c>
      <c r="AJ655" s="209">
        <f t="shared" ca="1" si="65"/>
        <v>361</v>
      </c>
      <c r="AK655" s="209">
        <f t="shared" ca="1" si="66"/>
        <v>155</v>
      </c>
      <c r="AL655" s="209">
        <f t="shared" ca="1" si="67"/>
        <v>202</v>
      </c>
    </row>
    <row r="656" spans="2:38" x14ac:dyDescent="0.2">
      <c r="B656" t="s">
        <v>3514</v>
      </c>
      <c r="C656" t="s">
        <v>117</v>
      </c>
      <c r="D656" t="s">
        <v>89</v>
      </c>
      <c r="E656" t="s">
        <v>112</v>
      </c>
      <c r="F656" t="s">
        <v>112</v>
      </c>
      <c r="G656">
        <v>32</v>
      </c>
      <c r="H656">
        <v>95</v>
      </c>
      <c r="I656">
        <v>86</v>
      </c>
      <c r="J656">
        <v>9.3000000000000007</v>
      </c>
      <c r="K656">
        <v>1.8</v>
      </c>
      <c r="L656">
        <v>9</v>
      </c>
      <c r="M656">
        <v>2.6</v>
      </c>
      <c r="N656">
        <v>19.5</v>
      </c>
      <c r="O656">
        <v>13.2</v>
      </c>
      <c r="P656">
        <v>4</v>
      </c>
      <c r="Q656">
        <v>0.6</v>
      </c>
      <c r="R656">
        <v>30.1</v>
      </c>
      <c r="S656">
        <v>19.2</v>
      </c>
      <c r="T656">
        <v>6.3</v>
      </c>
      <c r="U656">
        <v>1.1000000000000001</v>
      </c>
      <c r="V656">
        <v>0.7</v>
      </c>
      <c r="W656">
        <v>0.6</v>
      </c>
      <c r="X656">
        <v>1.1000000000000001</v>
      </c>
      <c r="Y656">
        <v>0.22700000000000001</v>
      </c>
      <c r="Z656">
        <v>0.28599999999999998</v>
      </c>
      <c r="AA656">
        <v>0.35</v>
      </c>
      <c r="AB656">
        <v>0.63500000000000001</v>
      </c>
      <c r="AE656" s="134">
        <f t="shared" si="68"/>
        <v>0.35</v>
      </c>
      <c r="AF656" s="209">
        <f t="shared" ca="1" si="69"/>
        <v>534</v>
      </c>
      <c r="AG656" s="134">
        <f>(H656*'User Input'!$H$16)+(I656*'User Input'!$H$17)+(N656*'User Input'!$H$15)+(O656*'User Input'!$H$2)+(P656*'User Input'!$H$3)+(Q656*'User Input'!$H$4)+(K656*'User Input'!$H$5)+(L656*'User Input'!$H$6)+(J656*'User Input'!$H$7)+(T656*'User Input'!$H$8)+(S656*'User Input'!$H$9)+(M656*'User Input'!$H$10)+(X656*'User Input'!$H$11)+(V656*'User Input'!$H$13)+(U656*'User Input'!$H$12)+(R656*'User Input'!$H$14)</f>
        <v>49.3</v>
      </c>
      <c r="AH656">
        <f t="shared" si="64"/>
        <v>1.5406249999999999</v>
      </c>
      <c r="AI656" s="209">
        <f t="shared" ca="1" si="70"/>
        <v>471</v>
      </c>
      <c r="AJ656" s="209">
        <f t="shared" ca="1" si="65"/>
        <v>514</v>
      </c>
      <c r="AK656" s="209">
        <f t="shared" ca="1" si="66"/>
        <v>511</v>
      </c>
      <c r="AL656" s="209">
        <f t="shared" ca="1" si="67"/>
        <v>524</v>
      </c>
    </row>
    <row r="657" spans="2:38" x14ac:dyDescent="0.2">
      <c r="B657" t="s">
        <v>2625</v>
      </c>
      <c r="C657" t="s">
        <v>115</v>
      </c>
      <c r="D657" t="s">
        <v>106</v>
      </c>
      <c r="E657" t="s">
        <v>114</v>
      </c>
      <c r="F657" t="s">
        <v>114</v>
      </c>
      <c r="G657">
        <v>32</v>
      </c>
      <c r="H657">
        <v>91</v>
      </c>
      <c r="I657">
        <v>86</v>
      </c>
      <c r="J657">
        <v>8.9</v>
      </c>
      <c r="K657">
        <v>1.1000000000000001</v>
      </c>
      <c r="L657">
        <v>8.6999999999999993</v>
      </c>
      <c r="M657">
        <v>2.7</v>
      </c>
      <c r="N657">
        <v>22.4</v>
      </c>
      <c r="O657">
        <v>16.8</v>
      </c>
      <c r="P657">
        <v>3.6</v>
      </c>
      <c r="Q657">
        <v>0.9</v>
      </c>
      <c r="R657">
        <v>31</v>
      </c>
      <c r="S657">
        <v>16.5</v>
      </c>
      <c r="T657">
        <v>3.7</v>
      </c>
      <c r="U657">
        <v>0.5</v>
      </c>
      <c r="V657">
        <v>0.7</v>
      </c>
      <c r="W657">
        <v>0.5</v>
      </c>
      <c r="X657">
        <v>1.1000000000000001</v>
      </c>
      <c r="Y657">
        <v>0.26100000000000001</v>
      </c>
      <c r="Z657">
        <v>0.29399999999999998</v>
      </c>
      <c r="AA657">
        <v>0.36099999999999999</v>
      </c>
      <c r="AB657">
        <v>0.65500000000000003</v>
      </c>
      <c r="AE657" s="134">
        <f t="shared" si="68"/>
        <v>0.36099999999999999</v>
      </c>
      <c r="AF657" s="209">
        <f t="shared" ca="1" si="69"/>
        <v>480</v>
      </c>
      <c r="AG657" s="134">
        <f>(H657*'User Input'!$H$16)+(I657*'User Input'!$H$17)+(N657*'User Input'!$H$15)+(O657*'User Input'!$H$2)+(P657*'User Input'!$H$3)+(Q657*'User Input'!$H$4)+(K657*'User Input'!$H$5)+(L657*'User Input'!$H$6)+(J657*'User Input'!$H$7)+(T657*'User Input'!$H$8)+(S657*'User Input'!$H$9)+(M657*'User Input'!$H$10)+(X657*'User Input'!$H$11)+(V657*'User Input'!$H$13)+(U657*'User Input'!$H$12)+(R657*'User Input'!$H$14)</f>
        <v>48.449999999999996</v>
      </c>
      <c r="AH657">
        <f t="shared" si="64"/>
        <v>1.5140624999999999</v>
      </c>
      <c r="AI657" s="209">
        <f t="shared" ca="1" si="70"/>
        <v>473</v>
      </c>
      <c r="AJ657" s="209">
        <f t="shared" ca="1" si="65"/>
        <v>455</v>
      </c>
      <c r="AK657" s="209">
        <f t="shared" ca="1" si="66"/>
        <v>457</v>
      </c>
      <c r="AL657" s="209">
        <f t="shared" ca="1" si="67"/>
        <v>480</v>
      </c>
    </row>
    <row r="658" spans="2:38" x14ac:dyDescent="0.2">
      <c r="B658" t="s">
        <v>2629</v>
      </c>
      <c r="C658" t="s">
        <v>115</v>
      </c>
      <c r="D658" t="s">
        <v>89</v>
      </c>
      <c r="E658" t="s">
        <v>426</v>
      </c>
      <c r="F658" t="s">
        <v>1037</v>
      </c>
      <c r="G658">
        <v>31</v>
      </c>
      <c r="H658">
        <v>89</v>
      </c>
      <c r="I658">
        <v>82</v>
      </c>
      <c r="J658">
        <v>9.6</v>
      </c>
      <c r="K658">
        <v>2.6</v>
      </c>
      <c r="L658">
        <v>10</v>
      </c>
      <c r="M658">
        <v>2</v>
      </c>
      <c r="N658">
        <v>19.8</v>
      </c>
      <c r="O658">
        <v>12.5</v>
      </c>
      <c r="P658">
        <v>4.3</v>
      </c>
      <c r="Q658">
        <v>0.4</v>
      </c>
      <c r="R658">
        <v>32.799999999999997</v>
      </c>
      <c r="S658">
        <v>25.7</v>
      </c>
      <c r="T658">
        <v>5.0999999999999996</v>
      </c>
      <c r="U658">
        <v>0.8</v>
      </c>
      <c r="V658">
        <v>0.7</v>
      </c>
      <c r="W658">
        <v>0.6</v>
      </c>
      <c r="X658">
        <v>0.9</v>
      </c>
      <c r="Y658">
        <v>0.24199999999999999</v>
      </c>
      <c r="Z658">
        <v>0.29099999999999998</v>
      </c>
      <c r="AA658">
        <v>0.4</v>
      </c>
      <c r="AB658">
        <v>0.69199999999999995</v>
      </c>
      <c r="AE658" s="134">
        <f t="shared" si="68"/>
        <v>0.4</v>
      </c>
      <c r="AF658" s="209">
        <f t="shared" ca="1" si="69"/>
        <v>273</v>
      </c>
      <c r="AG658" s="134">
        <f>(H658*'User Input'!$H$16)+(I658*'User Input'!$H$17)+(N658*'User Input'!$H$15)+(O658*'User Input'!$H$2)+(P658*'User Input'!$H$3)+(Q658*'User Input'!$H$4)+(K658*'User Input'!$H$5)+(L658*'User Input'!$H$6)+(J658*'User Input'!$H$7)+(T658*'User Input'!$H$8)+(S658*'User Input'!$H$9)+(M658*'User Input'!$H$10)+(X658*'User Input'!$H$11)+(V658*'User Input'!$H$13)+(U658*'User Input'!$H$12)+(R658*'User Input'!$H$14)</f>
        <v>47.650000000000006</v>
      </c>
      <c r="AH658">
        <f t="shared" si="64"/>
        <v>1.5370967741935486</v>
      </c>
      <c r="AI658" s="209">
        <f t="shared" ca="1" si="70"/>
        <v>476</v>
      </c>
      <c r="AJ658" s="209">
        <f t="shared" ca="1" si="65"/>
        <v>485</v>
      </c>
      <c r="AK658" s="209">
        <f t="shared" ca="1" si="66"/>
        <v>251</v>
      </c>
      <c r="AL658" s="209">
        <f t="shared" ca="1" si="67"/>
        <v>335</v>
      </c>
    </row>
    <row r="659" spans="2:38" x14ac:dyDescent="0.2">
      <c r="B659" t="s">
        <v>2587</v>
      </c>
      <c r="C659" t="s">
        <v>137</v>
      </c>
      <c r="D659" t="s">
        <v>683</v>
      </c>
      <c r="E659" t="s">
        <v>118</v>
      </c>
      <c r="F659" t="s">
        <v>118</v>
      </c>
      <c r="G659">
        <v>32</v>
      </c>
      <c r="H659">
        <v>88</v>
      </c>
      <c r="I659">
        <v>82</v>
      </c>
      <c r="J659">
        <v>10</v>
      </c>
      <c r="K659">
        <v>1.3</v>
      </c>
      <c r="L659">
        <v>9.5</v>
      </c>
      <c r="M659">
        <v>1.4</v>
      </c>
      <c r="N659">
        <v>22.6</v>
      </c>
      <c r="O659">
        <v>15.7</v>
      </c>
      <c r="P659">
        <v>4.9000000000000004</v>
      </c>
      <c r="Q659">
        <v>0.6</v>
      </c>
      <c r="R659">
        <v>32.700000000000003</v>
      </c>
      <c r="S659">
        <v>19.5</v>
      </c>
      <c r="T659">
        <v>4</v>
      </c>
      <c r="U659">
        <v>0.7</v>
      </c>
      <c r="V659">
        <v>0.7</v>
      </c>
      <c r="W659">
        <v>0.6</v>
      </c>
      <c r="X659">
        <v>0.6</v>
      </c>
      <c r="Y659">
        <v>0.27500000000000002</v>
      </c>
      <c r="Z659">
        <v>0.313</v>
      </c>
      <c r="AA659">
        <v>0.39900000000000002</v>
      </c>
      <c r="AB659">
        <v>0.71099999999999997</v>
      </c>
      <c r="AE659" s="134">
        <f t="shared" si="68"/>
        <v>0.39900000000000002</v>
      </c>
      <c r="AF659" s="209">
        <f t="shared" ca="1" si="69"/>
        <v>275</v>
      </c>
      <c r="AG659" s="134">
        <f>(H659*'User Input'!$H$16)+(I659*'User Input'!$H$17)+(N659*'User Input'!$H$15)+(O659*'User Input'!$H$2)+(P659*'User Input'!$H$3)+(Q659*'User Input'!$H$4)+(K659*'User Input'!$H$5)+(L659*'User Input'!$H$6)+(J659*'User Input'!$H$7)+(T659*'User Input'!$H$8)+(S659*'User Input'!$H$9)+(M659*'User Input'!$H$10)+(X659*'User Input'!$H$11)+(V659*'User Input'!$H$13)+(U659*'User Input'!$H$12)+(R659*'User Input'!$H$14)</f>
        <v>48.449999999999996</v>
      </c>
      <c r="AH659">
        <f t="shared" ref="AH659:AH722" si="71">AG659/G659</f>
        <v>1.5140624999999999</v>
      </c>
      <c r="AI659" s="209">
        <f t="shared" ca="1" si="70"/>
        <v>473</v>
      </c>
      <c r="AJ659" s="209">
        <f t="shared" ca="1" si="65"/>
        <v>276</v>
      </c>
      <c r="AK659" s="209">
        <f t="shared" ca="1" si="66"/>
        <v>253</v>
      </c>
      <c r="AL659" s="209">
        <f t="shared" ca="1" si="67"/>
        <v>270</v>
      </c>
    </row>
    <row r="660" spans="2:38" x14ac:dyDescent="0.2">
      <c r="B660" t="s">
        <v>218</v>
      </c>
      <c r="C660" t="s">
        <v>340</v>
      </c>
      <c r="D660" t="s">
        <v>89</v>
      </c>
      <c r="E660" t="s">
        <v>6</v>
      </c>
      <c r="F660" t="s">
        <v>118</v>
      </c>
      <c r="G660">
        <v>31</v>
      </c>
      <c r="H660">
        <v>88</v>
      </c>
      <c r="I660">
        <v>82</v>
      </c>
      <c r="J660">
        <v>9.1</v>
      </c>
      <c r="K660">
        <v>1.5</v>
      </c>
      <c r="L660">
        <v>8.6</v>
      </c>
      <c r="M660">
        <v>1.2</v>
      </c>
      <c r="N660">
        <v>21.2</v>
      </c>
      <c r="O660">
        <v>15.4</v>
      </c>
      <c r="P660">
        <v>4.0999999999999996</v>
      </c>
      <c r="Q660">
        <v>0.2</v>
      </c>
      <c r="R660">
        <v>30.3</v>
      </c>
      <c r="S660">
        <v>13.9</v>
      </c>
      <c r="T660">
        <v>3.8</v>
      </c>
      <c r="U660">
        <v>1</v>
      </c>
      <c r="V660">
        <v>0.6</v>
      </c>
      <c r="W660">
        <v>0.4</v>
      </c>
      <c r="X660">
        <v>0.5</v>
      </c>
      <c r="Y660">
        <v>0.25900000000000001</v>
      </c>
      <c r="Z660">
        <v>0.29799999999999999</v>
      </c>
      <c r="AA660">
        <v>0.36899999999999999</v>
      </c>
      <c r="AB660">
        <v>0.66700000000000004</v>
      </c>
      <c r="AE660" s="134">
        <f t="shared" si="68"/>
        <v>0.36899999999999999</v>
      </c>
      <c r="AF660" s="209">
        <f t="shared" ca="1" si="69"/>
        <v>448</v>
      </c>
      <c r="AG660" s="134">
        <f>(H660*'User Input'!$H$16)+(I660*'User Input'!$H$17)+(N660*'User Input'!$H$15)+(O660*'User Input'!$H$2)+(P660*'User Input'!$H$3)+(Q660*'User Input'!$H$4)+(K660*'User Input'!$H$5)+(L660*'User Input'!$H$6)+(J660*'User Input'!$H$7)+(T660*'User Input'!$H$8)+(S660*'User Input'!$H$9)+(M660*'User Input'!$H$10)+(X660*'User Input'!$H$11)+(V660*'User Input'!$H$13)+(U660*'User Input'!$H$12)+(R660*'User Input'!$H$14)</f>
        <v>46.65</v>
      </c>
      <c r="AH660">
        <f t="shared" si="71"/>
        <v>1.5048387096774194</v>
      </c>
      <c r="AI660" s="209">
        <f t="shared" ca="1" si="70"/>
        <v>478</v>
      </c>
      <c r="AJ660" s="209">
        <f t="shared" ca="1" si="65"/>
        <v>419</v>
      </c>
      <c r="AK660" s="209">
        <f t="shared" ca="1" si="66"/>
        <v>425</v>
      </c>
      <c r="AL660" s="209">
        <f t="shared" ca="1" si="67"/>
        <v>449</v>
      </c>
    </row>
    <row r="661" spans="2:38" x14ac:dyDescent="0.2">
      <c r="B661" t="s">
        <v>2188</v>
      </c>
      <c r="C661" t="s">
        <v>119</v>
      </c>
      <c r="D661" t="s">
        <v>89</v>
      </c>
      <c r="E661" t="s">
        <v>114</v>
      </c>
      <c r="F661" t="s">
        <v>114</v>
      </c>
      <c r="G661">
        <v>33</v>
      </c>
      <c r="H661">
        <v>86</v>
      </c>
      <c r="I661">
        <v>81</v>
      </c>
      <c r="J661">
        <v>9.8000000000000007</v>
      </c>
      <c r="K661">
        <v>3.3</v>
      </c>
      <c r="L661">
        <v>10.6</v>
      </c>
      <c r="M661">
        <v>1.2</v>
      </c>
      <c r="N661">
        <v>20.8</v>
      </c>
      <c r="O661">
        <v>13.3</v>
      </c>
      <c r="P661">
        <v>3.8</v>
      </c>
      <c r="Q661">
        <v>0.4</v>
      </c>
      <c r="R661">
        <v>35.299999999999997</v>
      </c>
      <c r="S661">
        <v>17.8</v>
      </c>
      <c r="T661">
        <v>3.6</v>
      </c>
      <c r="U661">
        <v>0.7</v>
      </c>
      <c r="V661">
        <v>0.6</v>
      </c>
      <c r="W661">
        <v>0.6</v>
      </c>
      <c r="X661">
        <v>0.5</v>
      </c>
      <c r="Y661">
        <v>0.25800000000000001</v>
      </c>
      <c r="Z661">
        <v>0.29299999999999998</v>
      </c>
      <c r="AA661">
        <v>0.439</v>
      </c>
      <c r="AB661">
        <v>0.73199999999999998</v>
      </c>
      <c r="AE661" s="134">
        <f t="shared" si="68"/>
        <v>0.439</v>
      </c>
      <c r="AF661" s="209">
        <f t="shared" ca="1" si="69"/>
        <v>130</v>
      </c>
      <c r="AG661" s="134">
        <f>(H661*'User Input'!$H$16)+(I661*'User Input'!$H$17)+(N661*'User Input'!$H$15)+(O661*'User Input'!$H$2)+(P661*'User Input'!$H$3)+(Q661*'User Input'!$H$4)+(K661*'User Input'!$H$5)+(L661*'User Input'!$H$6)+(J661*'User Input'!$H$7)+(T661*'User Input'!$H$8)+(S661*'User Input'!$H$9)+(M661*'User Input'!$H$10)+(X661*'User Input'!$H$11)+(V661*'User Input'!$H$13)+(U661*'User Input'!$H$12)+(R661*'User Input'!$H$14)</f>
        <v>52.300000000000004</v>
      </c>
      <c r="AH661">
        <f t="shared" si="71"/>
        <v>1.584848484848485</v>
      </c>
      <c r="AI661" s="209">
        <f t="shared" ca="1" si="70"/>
        <v>459</v>
      </c>
      <c r="AJ661" s="209">
        <f t="shared" ca="1" si="65"/>
        <v>470</v>
      </c>
      <c r="AK661" s="209">
        <f t="shared" ca="1" si="66"/>
        <v>111</v>
      </c>
      <c r="AL661" s="209">
        <f t="shared" ca="1" si="67"/>
        <v>200</v>
      </c>
    </row>
    <row r="662" spans="2:38" x14ac:dyDescent="0.2">
      <c r="B662" t="s">
        <v>3515</v>
      </c>
      <c r="C662" t="s">
        <v>340</v>
      </c>
      <c r="D662" t="s">
        <v>683</v>
      </c>
      <c r="E662" t="s">
        <v>428</v>
      </c>
      <c r="F662" t="s">
        <v>1038</v>
      </c>
      <c r="G662">
        <v>32</v>
      </c>
      <c r="H662">
        <v>85</v>
      </c>
      <c r="I662">
        <v>73</v>
      </c>
      <c r="J662">
        <v>8.6</v>
      </c>
      <c r="K662">
        <v>1.1000000000000001</v>
      </c>
      <c r="L662">
        <v>7.3</v>
      </c>
      <c r="M662">
        <v>2.5</v>
      </c>
      <c r="N662">
        <v>16.899999999999999</v>
      </c>
      <c r="O662">
        <v>11.6</v>
      </c>
      <c r="P662">
        <v>3.7</v>
      </c>
      <c r="Q662">
        <v>0.5</v>
      </c>
      <c r="R662">
        <v>25</v>
      </c>
      <c r="S662">
        <v>18.2</v>
      </c>
      <c r="T662">
        <v>9.9</v>
      </c>
      <c r="U662">
        <v>0.7</v>
      </c>
      <c r="V662">
        <v>0.6</v>
      </c>
      <c r="W662">
        <v>0.6</v>
      </c>
      <c r="X662">
        <v>1.1000000000000001</v>
      </c>
      <c r="Y662">
        <v>0.23200000000000001</v>
      </c>
      <c r="Z662">
        <v>0.32700000000000001</v>
      </c>
      <c r="AA662">
        <v>0.34200000000000003</v>
      </c>
      <c r="AB662">
        <v>0.66800000000000004</v>
      </c>
      <c r="AE662" s="134">
        <f t="shared" si="68"/>
        <v>0.34200000000000003</v>
      </c>
      <c r="AF662" s="209">
        <f t="shared" ca="1" si="69"/>
        <v>558</v>
      </c>
      <c r="AG662" s="134">
        <f>(H662*'User Input'!$H$16)+(I662*'User Input'!$H$17)+(N662*'User Input'!$H$15)+(O662*'User Input'!$H$2)+(P662*'User Input'!$H$3)+(Q662*'User Input'!$H$4)+(K662*'User Input'!$H$5)+(L662*'User Input'!$H$6)+(J662*'User Input'!$H$7)+(T662*'User Input'!$H$8)+(S662*'User Input'!$H$9)+(M662*'User Input'!$H$10)+(X662*'User Input'!$H$11)+(V662*'User Input'!$H$13)+(U662*'User Input'!$H$12)+(R662*'User Input'!$H$14)</f>
        <v>45.499999999999993</v>
      </c>
      <c r="AH662">
        <f t="shared" si="71"/>
        <v>1.4218749999999998</v>
      </c>
      <c r="AI662" s="209">
        <f t="shared" ca="1" si="70"/>
        <v>483</v>
      </c>
      <c r="AJ662" s="209">
        <f t="shared" ca="1" si="65"/>
        <v>145</v>
      </c>
      <c r="AK662" s="209">
        <f t="shared" ca="1" si="66"/>
        <v>535</v>
      </c>
      <c r="AL662" s="209">
        <f t="shared" ca="1" si="67"/>
        <v>444</v>
      </c>
    </row>
    <row r="663" spans="2:38" x14ac:dyDescent="0.2">
      <c r="B663" t="s">
        <v>2619</v>
      </c>
      <c r="C663" t="s">
        <v>340</v>
      </c>
      <c r="D663" t="s">
        <v>106</v>
      </c>
      <c r="E663" t="s">
        <v>6</v>
      </c>
      <c r="F663" t="s">
        <v>3434</v>
      </c>
      <c r="G663">
        <v>32</v>
      </c>
      <c r="H663">
        <v>84</v>
      </c>
      <c r="I663">
        <v>77</v>
      </c>
      <c r="J663">
        <v>7.5</v>
      </c>
      <c r="K663">
        <v>1</v>
      </c>
      <c r="L663">
        <v>7.1</v>
      </c>
      <c r="M663">
        <v>1.2</v>
      </c>
      <c r="N663">
        <v>17.8</v>
      </c>
      <c r="O663">
        <v>13.2</v>
      </c>
      <c r="P663">
        <v>3.2</v>
      </c>
      <c r="Q663">
        <v>0.4</v>
      </c>
      <c r="R663">
        <v>24.7</v>
      </c>
      <c r="S663">
        <v>19.3</v>
      </c>
      <c r="T663">
        <v>5.2</v>
      </c>
      <c r="U663">
        <v>1</v>
      </c>
      <c r="V663">
        <v>0.6</v>
      </c>
      <c r="W663">
        <v>0.5</v>
      </c>
      <c r="X663">
        <v>0.5</v>
      </c>
      <c r="Y663">
        <v>0.23200000000000001</v>
      </c>
      <c r="Z663">
        <v>0.28699999999999998</v>
      </c>
      <c r="AA663">
        <v>0.32200000000000001</v>
      </c>
      <c r="AB663">
        <v>0.60899999999999999</v>
      </c>
      <c r="AE663" s="134">
        <f t="shared" si="68"/>
        <v>0.32200000000000001</v>
      </c>
      <c r="AF663" s="209">
        <f t="shared" ca="1" si="69"/>
        <v>596</v>
      </c>
      <c r="AG663" s="134">
        <f>(H663*'User Input'!$H$16)+(I663*'User Input'!$H$17)+(N663*'User Input'!$H$15)+(O663*'User Input'!$H$2)+(P663*'User Input'!$H$3)+(Q663*'User Input'!$H$4)+(K663*'User Input'!$H$5)+(L663*'User Input'!$H$6)+(J663*'User Input'!$H$7)+(T663*'User Input'!$H$8)+(S663*'User Input'!$H$9)+(M663*'User Input'!$H$10)+(X663*'User Input'!$H$11)+(V663*'User Input'!$H$13)+(U663*'User Input'!$H$12)+(R663*'User Input'!$H$14)</f>
        <v>36.85</v>
      </c>
      <c r="AH663">
        <f t="shared" si="71"/>
        <v>1.1515625</v>
      </c>
      <c r="AI663" s="209">
        <f t="shared" ca="1" si="70"/>
        <v>499</v>
      </c>
      <c r="AJ663" s="209">
        <f t="shared" ca="1" si="65"/>
        <v>506</v>
      </c>
      <c r="AK663" s="209">
        <f t="shared" ca="1" si="66"/>
        <v>573</v>
      </c>
      <c r="AL663" s="209">
        <f t="shared" ca="1" si="67"/>
        <v>567</v>
      </c>
    </row>
    <row r="664" spans="2:38" x14ac:dyDescent="0.2">
      <c r="B664" t="s">
        <v>481</v>
      </c>
      <c r="C664" t="s">
        <v>121</v>
      </c>
      <c r="D664" t="s">
        <v>89</v>
      </c>
      <c r="E664" t="s">
        <v>118</v>
      </c>
      <c r="F664" t="s">
        <v>427</v>
      </c>
      <c r="G664">
        <v>30</v>
      </c>
      <c r="H664">
        <v>82</v>
      </c>
      <c r="I664">
        <v>71</v>
      </c>
      <c r="J664">
        <v>9.4</v>
      </c>
      <c r="K664">
        <v>1.5</v>
      </c>
      <c r="L664">
        <v>7.8</v>
      </c>
      <c r="M664">
        <v>0.6</v>
      </c>
      <c r="N664">
        <v>17.600000000000001</v>
      </c>
      <c r="O664">
        <v>12.2</v>
      </c>
      <c r="P664">
        <v>3.7</v>
      </c>
      <c r="Q664">
        <v>0.2</v>
      </c>
      <c r="R664">
        <v>26.3</v>
      </c>
      <c r="S664">
        <v>17.899999999999999</v>
      </c>
      <c r="T664">
        <v>9.3000000000000007</v>
      </c>
      <c r="U664">
        <v>0.9</v>
      </c>
      <c r="V664">
        <v>0.6</v>
      </c>
      <c r="W664">
        <v>0.5</v>
      </c>
      <c r="X664">
        <v>0.3</v>
      </c>
      <c r="Y664">
        <v>0.248</v>
      </c>
      <c r="Z664">
        <v>0.34100000000000003</v>
      </c>
      <c r="AA664">
        <v>0.37</v>
      </c>
      <c r="AB664">
        <v>0.71099999999999997</v>
      </c>
      <c r="AE664" s="134">
        <f t="shared" si="68"/>
        <v>0.37</v>
      </c>
      <c r="AF664" s="209">
        <f t="shared" ca="1" si="69"/>
        <v>441</v>
      </c>
      <c r="AG664" s="134">
        <f>(H664*'User Input'!$H$16)+(I664*'User Input'!$H$17)+(N664*'User Input'!$H$15)+(O664*'User Input'!$H$2)+(P664*'User Input'!$H$3)+(Q664*'User Input'!$H$4)+(K664*'User Input'!$H$5)+(L664*'User Input'!$H$6)+(J664*'User Input'!$H$7)+(T664*'User Input'!$H$8)+(S664*'User Input'!$H$9)+(M664*'User Input'!$H$10)+(X664*'User Input'!$H$11)+(V664*'User Input'!$H$13)+(U664*'User Input'!$H$12)+(R664*'User Input'!$H$14)</f>
        <v>44.650000000000006</v>
      </c>
      <c r="AH664">
        <f t="shared" si="71"/>
        <v>1.4883333333333335</v>
      </c>
      <c r="AI664" s="209">
        <f t="shared" ca="1" si="70"/>
        <v>486</v>
      </c>
      <c r="AJ664" s="209">
        <f t="shared" ca="1" si="65"/>
        <v>63</v>
      </c>
      <c r="AK664" s="209">
        <f t="shared" ca="1" si="66"/>
        <v>418</v>
      </c>
      <c r="AL664" s="209">
        <f t="shared" ca="1" si="67"/>
        <v>270</v>
      </c>
    </row>
    <row r="665" spans="2:38" x14ac:dyDescent="0.2">
      <c r="B665" t="s">
        <v>321</v>
      </c>
      <c r="C665" t="s">
        <v>136</v>
      </c>
      <c r="D665" t="s">
        <v>683</v>
      </c>
      <c r="E665" t="s">
        <v>112</v>
      </c>
      <c r="F665" t="s">
        <v>112</v>
      </c>
      <c r="G665">
        <v>30</v>
      </c>
      <c r="H665">
        <v>81</v>
      </c>
      <c r="I665">
        <v>71</v>
      </c>
      <c r="J665">
        <v>10.4</v>
      </c>
      <c r="K665">
        <v>3.8</v>
      </c>
      <c r="L665">
        <v>11.2</v>
      </c>
      <c r="M665">
        <v>0.2</v>
      </c>
      <c r="N665">
        <v>17.100000000000001</v>
      </c>
      <c r="O665">
        <v>9.4</v>
      </c>
      <c r="P665">
        <v>3.7</v>
      </c>
      <c r="Q665">
        <v>0.2</v>
      </c>
      <c r="R665">
        <v>32.6</v>
      </c>
      <c r="S665">
        <v>21.6</v>
      </c>
      <c r="T665">
        <v>8.1</v>
      </c>
      <c r="U665">
        <v>1.1000000000000001</v>
      </c>
      <c r="V665">
        <v>0.6</v>
      </c>
      <c r="W665">
        <v>0.3</v>
      </c>
      <c r="X665">
        <v>0.1</v>
      </c>
      <c r="Y665">
        <v>0.24099999999999999</v>
      </c>
      <c r="Z665">
        <v>0.32600000000000001</v>
      </c>
      <c r="AA665">
        <v>0.45800000000000002</v>
      </c>
      <c r="AB665">
        <v>0.78400000000000003</v>
      </c>
      <c r="AE665" s="134">
        <f t="shared" si="68"/>
        <v>0.45800000000000002</v>
      </c>
      <c r="AF665" s="209">
        <f t="shared" ca="1" si="69"/>
        <v>78</v>
      </c>
      <c r="AG665" s="134">
        <f>(H665*'User Input'!$H$16)+(I665*'User Input'!$H$17)+(N665*'User Input'!$H$15)+(O665*'User Input'!$H$2)+(P665*'User Input'!$H$3)+(Q665*'User Input'!$H$4)+(K665*'User Input'!$H$5)+(L665*'User Input'!$H$6)+(J665*'User Input'!$H$7)+(T665*'User Input'!$H$8)+(S665*'User Input'!$H$9)+(M665*'User Input'!$H$10)+(X665*'User Input'!$H$11)+(V665*'User Input'!$H$13)+(U665*'User Input'!$H$12)+(R665*'User Input'!$H$14)</f>
        <v>51.8</v>
      </c>
      <c r="AH665">
        <f t="shared" si="71"/>
        <v>1.7266666666666666</v>
      </c>
      <c r="AI665" s="209">
        <f t="shared" ca="1" si="70"/>
        <v>461</v>
      </c>
      <c r="AJ665" s="209">
        <f t="shared" ca="1" si="65"/>
        <v>153</v>
      </c>
      <c r="AK665" s="209">
        <f t="shared" ca="1" si="66"/>
        <v>62</v>
      </c>
      <c r="AL665" s="209">
        <f t="shared" ca="1" si="67"/>
        <v>71</v>
      </c>
    </row>
    <row r="666" spans="2:38" x14ac:dyDescent="0.2">
      <c r="B666" t="s">
        <v>3517</v>
      </c>
      <c r="C666" t="s">
        <v>2</v>
      </c>
      <c r="D666" t="s">
        <v>106</v>
      </c>
      <c r="E666" t="s">
        <v>6</v>
      </c>
      <c r="F666" t="s">
        <v>6</v>
      </c>
      <c r="G666">
        <v>29</v>
      </c>
      <c r="H666">
        <v>80</v>
      </c>
      <c r="I666">
        <v>74</v>
      </c>
      <c r="J666">
        <v>7.8</v>
      </c>
      <c r="K666">
        <v>1.5</v>
      </c>
      <c r="L666">
        <v>7.5</v>
      </c>
      <c r="M666">
        <v>2.9</v>
      </c>
      <c r="N666">
        <v>16.5</v>
      </c>
      <c r="O666">
        <v>11.7</v>
      </c>
      <c r="P666">
        <v>2.6</v>
      </c>
      <c r="Q666">
        <v>0.6</v>
      </c>
      <c r="R666">
        <v>24.9</v>
      </c>
      <c r="S666">
        <v>22</v>
      </c>
      <c r="T666">
        <v>4.8</v>
      </c>
      <c r="U666">
        <v>0.7</v>
      </c>
      <c r="V666">
        <v>0.6</v>
      </c>
      <c r="W666">
        <v>0.5</v>
      </c>
      <c r="X666">
        <v>1.2</v>
      </c>
      <c r="Y666">
        <v>0.224</v>
      </c>
      <c r="Z666">
        <v>0.27600000000000002</v>
      </c>
      <c r="AA666">
        <v>0.34</v>
      </c>
      <c r="AB666">
        <v>0.61599999999999999</v>
      </c>
      <c r="AE666" s="134">
        <f t="shared" si="68"/>
        <v>0.34</v>
      </c>
      <c r="AF666" s="209">
        <f t="shared" ca="1" si="69"/>
        <v>563</v>
      </c>
      <c r="AG666" s="134">
        <f>(H666*'User Input'!$H$16)+(I666*'User Input'!$H$17)+(N666*'User Input'!$H$15)+(O666*'User Input'!$H$2)+(P666*'User Input'!$H$3)+(Q666*'User Input'!$H$4)+(K666*'User Input'!$H$5)+(L666*'User Input'!$H$6)+(J666*'User Input'!$H$7)+(T666*'User Input'!$H$8)+(S666*'User Input'!$H$9)+(M666*'User Input'!$H$10)+(X666*'User Input'!$H$11)+(V666*'User Input'!$H$13)+(U666*'User Input'!$H$12)+(R666*'User Input'!$H$14)</f>
        <v>38.399999999999991</v>
      </c>
      <c r="AH666">
        <f t="shared" si="71"/>
        <v>1.3241379310344825</v>
      </c>
      <c r="AI666" s="209">
        <f t="shared" ca="1" si="70"/>
        <v>494</v>
      </c>
      <c r="AJ666" s="209">
        <f t="shared" ca="1" si="65"/>
        <v>556</v>
      </c>
      <c r="AK666" s="209">
        <f t="shared" ca="1" si="66"/>
        <v>540</v>
      </c>
      <c r="AL666" s="209">
        <f t="shared" ca="1" si="67"/>
        <v>562</v>
      </c>
    </row>
    <row r="667" spans="2:38" x14ac:dyDescent="0.2">
      <c r="B667" t="s">
        <v>3518</v>
      </c>
      <c r="C667" t="s">
        <v>115</v>
      </c>
      <c r="D667" t="s">
        <v>89</v>
      </c>
      <c r="E667" t="s">
        <v>110</v>
      </c>
      <c r="F667" t="s">
        <v>3431</v>
      </c>
      <c r="G667">
        <v>27</v>
      </c>
      <c r="H667">
        <v>79</v>
      </c>
      <c r="I667">
        <v>75</v>
      </c>
      <c r="J667">
        <v>8.3000000000000007</v>
      </c>
      <c r="K667">
        <v>2.1</v>
      </c>
      <c r="L667">
        <v>9</v>
      </c>
      <c r="M667">
        <v>1.6</v>
      </c>
      <c r="N667">
        <v>19.399999999999999</v>
      </c>
      <c r="O667">
        <v>13.1</v>
      </c>
      <c r="P667">
        <v>3.5</v>
      </c>
      <c r="Q667">
        <v>0.7</v>
      </c>
      <c r="R667">
        <v>30.5</v>
      </c>
      <c r="S667">
        <v>15.9</v>
      </c>
      <c r="T667">
        <v>3.3</v>
      </c>
      <c r="U667">
        <v>0.4</v>
      </c>
      <c r="V667">
        <v>0.6</v>
      </c>
      <c r="W667">
        <v>0.4</v>
      </c>
      <c r="X667">
        <v>0.8</v>
      </c>
      <c r="Y667">
        <v>0.25900000000000001</v>
      </c>
      <c r="Z667">
        <v>0.29199999999999998</v>
      </c>
      <c r="AA667">
        <v>0.40799999999999997</v>
      </c>
      <c r="AB667">
        <v>0.7</v>
      </c>
      <c r="AE667" s="134">
        <f t="shared" si="68"/>
        <v>0.40799999999999997</v>
      </c>
      <c r="AF667" s="209">
        <f t="shared" ca="1" si="69"/>
        <v>241</v>
      </c>
      <c r="AG667" s="134">
        <f>(H667*'User Input'!$H$16)+(I667*'User Input'!$H$17)+(N667*'User Input'!$H$15)+(O667*'User Input'!$H$2)+(P667*'User Input'!$H$3)+(Q667*'User Input'!$H$4)+(K667*'User Input'!$H$5)+(L667*'User Input'!$H$6)+(J667*'User Input'!$H$7)+(T667*'User Input'!$H$8)+(S667*'User Input'!$H$9)+(M667*'User Input'!$H$10)+(X667*'User Input'!$H$11)+(V667*'User Input'!$H$13)+(U667*'User Input'!$H$12)+(R667*'User Input'!$H$14)</f>
        <v>45.650000000000006</v>
      </c>
      <c r="AH667">
        <f t="shared" si="71"/>
        <v>1.6907407407407409</v>
      </c>
      <c r="AI667" s="209">
        <f t="shared" ca="1" si="70"/>
        <v>482</v>
      </c>
      <c r="AJ667" s="209">
        <f t="shared" ca="1" si="65"/>
        <v>477</v>
      </c>
      <c r="AK667" s="209">
        <f t="shared" ca="1" si="66"/>
        <v>220</v>
      </c>
      <c r="AL667" s="209">
        <f t="shared" ca="1" si="67"/>
        <v>309</v>
      </c>
    </row>
    <row r="668" spans="2:38" x14ac:dyDescent="0.2">
      <c r="B668" t="s">
        <v>3377</v>
      </c>
      <c r="C668" t="s">
        <v>714</v>
      </c>
      <c r="D668" t="s">
        <v>89</v>
      </c>
      <c r="E668" t="s">
        <v>110</v>
      </c>
      <c r="F668" t="s">
        <v>110</v>
      </c>
      <c r="G668">
        <v>28</v>
      </c>
      <c r="H668">
        <v>79</v>
      </c>
      <c r="I668">
        <v>72</v>
      </c>
      <c r="J668">
        <v>8.1999999999999993</v>
      </c>
      <c r="K668">
        <v>1.9</v>
      </c>
      <c r="L668">
        <v>8.6</v>
      </c>
      <c r="M668">
        <v>0.8</v>
      </c>
      <c r="N668">
        <v>18.600000000000001</v>
      </c>
      <c r="O668">
        <v>12.8</v>
      </c>
      <c r="P668">
        <v>3.8</v>
      </c>
      <c r="Q668">
        <v>0.2</v>
      </c>
      <c r="R668">
        <v>28.4</v>
      </c>
      <c r="S668">
        <v>16.899999999999999</v>
      </c>
      <c r="T668">
        <v>5.6</v>
      </c>
      <c r="U668">
        <v>0.6</v>
      </c>
      <c r="V668">
        <v>0.6</v>
      </c>
      <c r="W668">
        <v>0.5</v>
      </c>
      <c r="X668">
        <v>0.3</v>
      </c>
      <c r="Y668">
        <v>0.25900000000000001</v>
      </c>
      <c r="Z668">
        <v>0.316</v>
      </c>
      <c r="AA668">
        <v>0.39500000000000002</v>
      </c>
      <c r="AB668">
        <v>0.71099999999999997</v>
      </c>
      <c r="AE668" s="134">
        <f t="shared" si="68"/>
        <v>0.39500000000000002</v>
      </c>
      <c r="AF668" s="209">
        <f t="shared" ca="1" si="69"/>
        <v>299</v>
      </c>
      <c r="AG668" s="134">
        <f>(H668*'User Input'!$H$16)+(I668*'User Input'!$H$17)+(N668*'User Input'!$H$15)+(O668*'User Input'!$H$2)+(P668*'User Input'!$H$3)+(Q668*'User Input'!$H$4)+(K668*'User Input'!$H$5)+(L668*'User Input'!$H$6)+(J668*'User Input'!$H$7)+(T668*'User Input'!$H$8)+(S668*'User Input'!$H$9)+(M668*'User Input'!$H$10)+(X668*'User Input'!$H$11)+(V668*'User Input'!$H$13)+(U668*'User Input'!$H$12)+(R668*'User Input'!$H$14)</f>
        <v>43.850000000000016</v>
      </c>
      <c r="AH668">
        <f t="shared" si="71"/>
        <v>1.5660714285714292</v>
      </c>
      <c r="AI668" s="209">
        <f t="shared" ca="1" si="70"/>
        <v>489</v>
      </c>
      <c r="AJ668" s="209">
        <f t="shared" ca="1" si="65"/>
        <v>249</v>
      </c>
      <c r="AK668" s="209">
        <f t="shared" ca="1" si="66"/>
        <v>277</v>
      </c>
      <c r="AL668" s="209">
        <f t="shared" ca="1" si="67"/>
        <v>270</v>
      </c>
    </row>
    <row r="669" spans="2:38" x14ac:dyDescent="0.2">
      <c r="B669" t="s">
        <v>3728</v>
      </c>
      <c r="C669" t="s">
        <v>131</v>
      </c>
      <c r="D669" t="s">
        <v>89</v>
      </c>
      <c r="E669" t="s">
        <v>112</v>
      </c>
      <c r="F669" t="s">
        <v>112</v>
      </c>
      <c r="G669">
        <v>29</v>
      </c>
      <c r="H669">
        <v>79</v>
      </c>
      <c r="I669">
        <v>71</v>
      </c>
      <c r="J669">
        <v>9.5</v>
      </c>
      <c r="K669">
        <v>3</v>
      </c>
      <c r="L669">
        <v>10.5</v>
      </c>
      <c r="M669">
        <v>0.8</v>
      </c>
      <c r="N669">
        <v>17.5</v>
      </c>
      <c r="O669">
        <v>11</v>
      </c>
      <c r="P669">
        <v>3.4</v>
      </c>
      <c r="Q669">
        <v>0.1</v>
      </c>
      <c r="R669">
        <v>30.2</v>
      </c>
      <c r="S669">
        <v>16.899999999999999</v>
      </c>
      <c r="T669">
        <v>6.6</v>
      </c>
      <c r="U669">
        <v>0.9</v>
      </c>
      <c r="V669">
        <v>0.6</v>
      </c>
      <c r="W669">
        <v>0.2</v>
      </c>
      <c r="X669">
        <v>0.4</v>
      </c>
      <c r="Y669">
        <v>0.247</v>
      </c>
      <c r="Z669">
        <v>0.315</v>
      </c>
      <c r="AA669">
        <v>0.42599999999999999</v>
      </c>
      <c r="AB669">
        <v>0.74199999999999999</v>
      </c>
      <c r="AE669" s="134">
        <f t="shared" si="68"/>
        <v>0.42599999999999999</v>
      </c>
      <c r="AF669" s="209">
        <f t="shared" ca="1" si="69"/>
        <v>174</v>
      </c>
      <c r="AG669" s="134">
        <f>(H669*'User Input'!$H$16)+(I669*'User Input'!$H$17)+(N669*'User Input'!$H$15)+(O669*'User Input'!$H$2)+(P669*'User Input'!$H$3)+(Q669*'User Input'!$H$4)+(K669*'User Input'!$H$5)+(L669*'User Input'!$H$6)+(J669*'User Input'!$H$7)+(T669*'User Input'!$H$8)+(S669*'User Input'!$H$9)+(M669*'User Input'!$H$10)+(X669*'User Input'!$H$11)+(V669*'User Input'!$H$13)+(U669*'User Input'!$H$12)+(R669*'User Input'!$H$14)</f>
        <v>49.45</v>
      </c>
      <c r="AH669">
        <f t="shared" si="71"/>
        <v>1.7051724137931035</v>
      </c>
      <c r="AI669" s="209">
        <f t="shared" ca="1" si="70"/>
        <v>470</v>
      </c>
      <c r="AJ669" s="209">
        <f t="shared" ca="1" si="65"/>
        <v>259</v>
      </c>
      <c r="AK669" s="209">
        <f t="shared" ca="1" si="66"/>
        <v>155</v>
      </c>
      <c r="AL669" s="209">
        <f t="shared" ca="1" si="67"/>
        <v>170</v>
      </c>
    </row>
    <row r="670" spans="2:38" x14ac:dyDescent="0.2">
      <c r="B670" t="s">
        <v>2626</v>
      </c>
      <c r="C670" t="s">
        <v>130</v>
      </c>
      <c r="D670" t="s">
        <v>683</v>
      </c>
      <c r="E670" t="s">
        <v>6</v>
      </c>
      <c r="F670" t="s">
        <v>114</v>
      </c>
      <c r="G670">
        <v>29</v>
      </c>
      <c r="H670">
        <v>78</v>
      </c>
      <c r="I670">
        <v>71</v>
      </c>
      <c r="J670">
        <v>7.2</v>
      </c>
      <c r="K670">
        <v>1.8</v>
      </c>
      <c r="L670">
        <v>7.3</v>
      </c>
      <c r="M670">
        <v>0.9</v>
      </c>
      <c r="N670">
        <v>15.4</v>
      </c>
      <c r="O670">
        <v>10</v>
      </c>
      <c r="P670">
        <v>3.2</v>
      </c>
      <c r="Q670">
        <v>0.5</v>
      </c>
      <c r="R670">
        <v>24.8</v>
      </c>
      <c r="S670">
        <v>24.7</v>
      </c>
      <c r="T670">
        <v>5.2</v>
      </c>
      <c r="U670">
        <v>0.6</v>
      </c>
      <c r="V670">
        <v>0.6</v>
      </c>
      <c r="W670">
        <v>0.5</v>
      </c>
      <c r="X670">
        <v>0.4</v>
      </c>
      <c r="Y670">
        <v>0.219</v>
      </c>
      <c r="Z670">
        <v>0.27700000000000002</v>
      </c>
      <c r="AA670">
        <v>0.35199999999999998</v>
      </c>
      <c r="AB670">
        <v>0.629</v>
      </c>
      <c r="AE670" s="134">
        <f t="shared" si="68"/>
        <v>0.35199999999999998</v>
      </c>
      <c r="AF670" s="209">
        <f t="shared" ca="1" si="69"/>
        <v>521</v>
      </c>
      <c r="AG670" s="134">
        <f>(H670*'User Input'!$H$16)+(I670*'User Input'!$H$17)+(N670*'User Input'!$H$15)+(O670*'User Input'!$H$2)+(P670*'User Input'!$H$3)+(Q670*'User Input'!$H$4)+(K670*'User Input'!$H$5)+(L670*'User Input'!$H$6)+(J670*'User Input'!$H$7)+(T670*'User Input'!$H$8)+(S670*'User Input'!$H$9)+(M670*'User Input'!$H$10)+(X670*'User Input'!$H$11)+(V670*'User Input'!$H$13)+(U670*'User Input'!$H$12)+(R670*'User Input'!$H$14)</f>
        <v>33.85</v>
      </c>
      <c r="AH670">
        <f t="shared" si="71"/>
        <v>1.1672413793103449</v>
      </c>
      <c r="AI670" s="209">
        <f t="shared" ca="1" si="70"/>
        <v>504</v>
      </c>
      <c r="AJ670" s="209">
        <f t="shared" ca="1" si="65"/>
        <v>550</v>
      </c>
      <c r="AK670" s="209">
        <f t="shared" ca="1" si="66"/>
        <v>498</v>
      </c>
      <c r="AL670" s="209">
        <f t="shared" ca="1" si="67"/>
        <v>540</v>
      </c>
    </row>
    <row r="671" spans="2:38" x14ac:dyDescent="0.2">
      <c r="B671" t="s">
        <v>3519</v>
      </c>
      <c r="C671" t="s">
        <v>2</v>
      </c>
      <c r="D671" t="s">
        <v>683</v>
      </c>
      <c r="E671" t="s">
        <v>114</v>
      </c>
      <c r="F671" t="s">
        <v>114</v>
      </c>
      <c r="G671">
        <v>29</v>
      </c>
      <c r="H671">
        <v>78</v>
      </c>
      <c r="I671">
        <v>68</v>
      </c>
      <c r="J671">
        <v>8.6999999999999993</v>
      </c>
      <c r="K671">
        <v>1.9</v>
      </c>
      <c r="L671">
        <v>8.1</v>
      </c>
      <c r="M671">
        <v>1.4</v>
      </c>
      <c r="N671">
        <v>16.3</v>
      </c>
      <c r="O671">
        <v>10.7</v>
      </c>
      <c r="P671">
        <v>3.4</v>
      </c>
      <c r="Q671">
        <v>0.4</v>
      </c>
      <c r="R671">
        <v>26.1</v>
      </c>
      <c r="S671">
        <v>17.600000000000001</v>
      </c>
      <c r="T671">
        <v>8.4</v>
      </c>
      <c r="U671">
        <v>0.8</v>
      </c>
      <c r="V671">
        <v>0.6</v>
      </c>
      <c r="W671">
        <v>0.5</v>
      </c>
      <c r="X671">
        <v>0.5</v>
      </c>
      <c r="Y671">
        <v>0.24</v>
      </c>
      <c r="Z671">
        <v>0.32900000000000001</v>
      </c>
      <c r="AA671">
        <v>0.38500000000000001</v>
      </c>
      <c r="AB671">
        <v>0.71399999999999997</v>
      </c>
      <c r="AE671" s="134">
        <f t="shared" si="68"/>
        <v>0.38500000000000001</v>
      </c>
      <c r="AF671" s="209">
        <f t="shared" ca="1" si="69"/>
        <v>361</v>
      </c>
      <c r="AG671" s="134">
        <f>(H671*'User Input'!$H$16)+(I671*'User Input'!$H$17)+(N671*'User Input'!$H$15)+(O671*'User Input'!$H$2)+(P671*'User Input'!$H$3)+(Q671*'User Input'!$H$4)+(K671*'User Input'!$H$5)+(L671*'User Input'!$H$6)+(J671*'User Input'!$H$7)+(T671*'User Input'!$H$8)+(S671*'User Input'!$H$9)+(M671*'User Input'!$H$10)+(X671*'User Input'!$H$11)+(V671*'User Input'!$H$13)+(U671*'User Input'!$H$12)+(R671*'User Input'!$H$14)</f>
        <v>44.999999999999986</v>
      </c>
      <c r="AH671">
        <f t="shared" si="71"/>
        <v>1.551724137931034</v>
      </c>
      <c r="AI671" s="209">
        <f t="shared" ca="1" si="70"/>
        <v>484</v>
      </c>
      <c r="AJ671" s="209">
        <f t="shared" ca="1" si="65"/>
        <v>126</v>
      </c>
      <c r="AK671" s="209">
        <f t="shared" ca="1" si="66"/>
        <v>339</v>
      </c>
      <c r="AL671" s="209">
        <f t="shared" ca="1" si="67"/>
        <v>260</v>
      </c>
    </row>
    <row r="672" spans="2:38" x14ac:dyDescent="0.2">
      <c r="B672" t="s">
        <v>2201</v>
      </c>
      <c r="C672" t="s">
        <v>2</v>
      </c>
      <c r="D672" t="s">
        <v>683</v>
      </c>
      <c r="E672" t="s">
        <v>114</v>
      </c>
      <c r="F672" t="s">
        <v>114</v>
      </c>
      <c r="G672">
        <v>29</v>
      </c>
      <c r="H672">
        <v>78</v>
      </c>
      <c r="I672">
        <v>73</v>
      </c>
      <c r="J672">
        <v>8</v>
      </c>
      <c r="K672">
        <v>1.9</v>
      </c>
      <c r="L672">
        <v>8.4</v>
      </c>
      <c r="M672">
        <v>0.9</v>
      </c>
      <c r="N672">
        <v>18.100000000000001</v>
      </c>
      <c r="O672">
        <v>12.2</v>
      </c>
      <c r="P672">
        <v>3.7</v>
      </c>
      <c r="Q672">
        <v>0.3</v>
      </c>
      <c r="R672">
        <v>28.1</v>
      </c>
      <c r="S672">
        <v>17.100000000000001</v>
      </c>
      <c r="T672">
        <v>3.7</v>
      </c>
      <c r="U672">
        <v>0.6</v>
      </c>
      <c r="V672">
        <v>0.6</v>
      </c>
      <c r="W672">
        <v>0.5</v>
      </c>
      <c r="X672">
        <v>0.4</v>
      </c>
      <c r="Y672">
        <v>0.249</v>
      </c>
      <c r="Z672">
        <v>0.28799999999999998</v>
      </c>
      <c r="AA672">
        <v>0.38600000000000001</v>
      </c>
      <c r="AB672">
        <v>0.67400000000000004</v>
      </c>
      <c r="AE672" s="134">
        <f t="shared" si="68"/>
        <v>0.38600000000000001</v>
      </c>
      <c r="AF672" s="209">
        <f t="shared" ca="1" si="69"/>
        <v>357</v>
      </c>
      <c r="AG672" s="134">
        <f>(H672*'User Input'!$H$16)+(I672*'User Input'!$H$17)+(N672*'User Input'!$H$15)+(O672*'User Input'!$H$2)+(P672*'User Input'!$H$3)+(Q672*'User Input'!$H$4)+(K672*'User Input'!$H$5)+(L672*'User Input'!$H$6)+(J672*'User Input'!$H$7)+(T672*'User Input'!$H$8)+(S672*'User Input'!$H$9)+(M672*'User Input'!$H$10)+(X672*'User Input'!$H$11)+(V672*'User Input'!$H$13)+(U672*'User Input'!$H$12)+(R672*'User Input'!$H$14)</f>
        <v>41.050000000000004</v>
      </c>
      <c r="AH672">
        <f t="shared" si="71"/>
        <v>1.4155172413793105</v>
      </c>
      <c r="AI672" s="209">
        <f t="shared" ca="1" si="70"/>
        <v>491</v>
      </c>
      <c r="AJ672" s="209">
        <f t="shared" ca="1" si="65"/>
        <v>500</v>
      </c>
      <c r="AK672" s="209">
        <f t="shared" ca="1" si="66"/>
        <v>335</v>
      </c>
      <c r="AL672" s="209">
        <f t="shared" ca="1" si="67"/>
        <v>416</v>
      </c>
    </row>
    <row r="673" spans="2:38" x14ac:dyDescent="0.2">
      <c r="B673" t="s">
        <v>319</v>
      </c>
      <c r="C673" t="s">
        <v>120</v>
      </c>
      <c r="D673" t="s">
        <v>89</v>
      </c>
      <c r="E673" t="s">
        <v>112</v>
      </c>
      <c r="F673" t="s">
        <v>1033</v>
      </c>
      <c r="G673">
        <v>29</v>
      </c>
      <c r="H673">
        <v>77</v>
      </c>
      <c r="I673">
        <v>68</v>
      </c>
      <c r="J673">
        <v>9.1999999999999993</v>
      </c>
      <c r="K673">
        <v>3.2</v>
      </c>
      <c r="L673">
        <v>10.3</v>
      </c>
      <c r="M673">
        <v>0.3</v>
      </c>
      <c r="N673">
        <v>16.7</v>
      </c>
      <c r="O673">
        <v>10.199999999999999</v>
      </c>
      <c r="P673">
        <v>3.1</v>
      </c>
      <c r="Q673">
        <v>0.2</v>
      </c>
      <c r="R673">
        <v>29.7</v>
      </c>
      <c r="S673">
        <v>22.1</v>
      </c>
      <c r="T673">
        <v>7.8</v>
      </c>
      <c r="U673">
        <v>0.6</v>
      </c>
      <c r="V673">
        <v>0.6</v>
      </c>
      <c r="W673">
        <v>0.3</v>
      </c>
      <c r="X673">
        <v>0.1</v>
      </c>
      <c r="Y673">
        <v>0.247</v>
      </c>
      <c r="Z673">
        <v>0.32800000000000001</v>
      </c>
      <c r="AA673">
        <v>0.441</v>
      </c>
      <c r="AB673">
        <v>0.76800000000000002</v>
      </c>
      <c r="AE673" s="134">
        <f t="shared" si="68"/>
        <v>0.441</v>
      </c>
      <c r="AF673" s="209">
        <f t="shared" ca="1" si="69"/>
        <v>122</v>
      </c>
      <c r="AG673" s="134">
        <f>(H673*'User Input'!$H$16)+(I673*'User Input'!$H$17)+(N673*'User Input'!$H$15)+(O673*'User Input'!$H$2)+(P673*'User Input'!$H$3)+(Q673*'User Input'!$H$4)+(K673*'User Input'!$H$5)+(L673*'User Input'!$H$6)+(J673*'User Input'!$H$7)+(T673*'User Input'!$H$8)+(S673*'User Input'!$H$9)+(M673*'User Input'!$H$10)+(X673*'User Input'!$H$11)+(V673*'User Input'!$H$13)+(U673*'User Input'!$H$12)+(R673*'User Input'!$H$14)</f>
        <v>46.55</v>
      </c>
      <c r="AH673">
        <f t="shared" si="71"/>
        <v>1.6051724137931034</v>
      </c>
      <c r="AI673" s="209">
        <f t="shared" ca="1" si="70"/>
        <v>479</v>
      </c>
      <c r="AJ673" s="209">
        <f t="shared" ca="1" si="65"/>
        <v>134</v>
      </c>
      <c r="AK673" s="209">
        <f t="shared" ca="1" si="66"/>
        <v>103</v>
      </c>
      <c r="AL673" s="209">
        <f t="shared" ca="1" si="67"/>
        <v>107</v>
      </c>
    </row>
    <row r="674" spans="2:38" x14ac:dyDescent="0.2">
      <c r="B674" t="s">
        <v>3520</v>
      </c>
      <c r="C674" t="s">
        <v>122</v>
      </c>
      <c r="D674" t="s">
        <v>89</v>
      </c>
      <c r="E674" t="s">
        <v>97</v>
      </c>
      <c r="F674" t="s">
        <v>998</v>
      </c>
      <c r="G674">
        <v>29</v>
      </c>
      <c r="H674">
        <v>76</v>
      </c>
      <c r="I674">
        <v>67</v>
      </c>
      <c r="J674">
        <v>7.4</v>
      </c>
      <c r="K674">
        <v>2.1</v>
      </c>
      <c r="L674">
        <v>8.1</v>
      </c>
      <c r="M674">
        <v>0.4</v>
      </c>
      <c r="N674">
        <v>15.5</v>
      </c>
      <c r="O674">
        <v>10.1</v>
      </c>
      <c r="P674">
        <v>3.1</v>
      </c>
      <c r="Q674">
        <v>0.1</v>
      </c>
      <c r="R674">
        <v>25.2</v>
      </c>
      <c r="S674">
        <v>18.3</v>
      </c>
      <c r="T674">
        <v>6.8</v>
      </c>
      <c r="U674">
        <v>0.8</v>
      </c>
      <c r="V674">
        <v>0.6</v>
      </c>
      <c r="W674">
        <v>0.6</v>
      </c>
      <c r="X674">
        <v>0.2</v>
      </c>
      <c r="Y674">
        <v>0.23</v>
      </c>
      <c r="Z674">
        <v>0.30599999999999999</v>
      </c>
      <c r="AA674">
        <v>0.376</v>
      </c>
      <c r="AB674">
        <v>0.68200000000000005</v>
      </c>
      <c r="AE674" s="134">
        <f t="shared" si="68"/>
        <v>0.376</v>
      </c>
      <c r="AF674" s="209">
        <f t="shared" ca="1" si="69"/>
        <v>408</v>
      </c>
      <c r="AG674" s="134">
        <f>(H674*'User Input'!$H$16)+(I674*'User Input'!$H$17)+(N674*'User Input'!$H$15)+(O674*'User Input'!$H$2)+(P674*'User Input'!$H$3)+(Q674*'User Input'!$H$4)+(K674*'User Input'!$H$5)+(L674*'User Input'!$H$6)+(J674*'User Input'!$H$7)+(T674*'User Input'!$H$8)+(S674*'User Input'!$H$9)+(M674*'User Input'!$H$10)+(X674*'User Input'!$H$11)+(V674*'User Input'!$H$13)+(U674*'User Input'!$H$12)+(R674*'User Input'!$H$14)</f>
        <v>38.749999999999993</v>
      </c>
      <c r="AH674">
        <f t="shared" si="71"/>
        <v>1.336206896551724</v>
      </c>
      <c r="AI674" s="209">
        <f t="shared" ca="1" si="70"/>
        <v>493</v>
      </c>
      <c r="AJ674" s="209">
        <f t="shared" ca="1" si="65"/>
        <v>351</v>
      </c>
      <c r="AK674" s="209">
        <f t="shared" ca="1" si="66"/>
        <v>385</v>
      </c>
      <c r="AL674" s="209">
        <f t="shared" ca="1" si="67"/>
        <v>377</v>
      </c>
    </row>
    <row r="675" spans="2:38" x14ac:dyDescent="0.2">
      <c r="B675" t="s">
        <v>181</v>
      </c>
      <c r="C675" t="s">
        <v>340</v>
      </c>
      <c r="D675" t="s">
        <v>106</v>
      </c>
      <c r="E675" t="s">
        <v>1025</v>
      </c>
      <c r="F675" t="s">
        <v>1000</v>
      </c>
      <c r="G675">
        <v>29</v>
      </c>
      <c r="H675">
        <v>76</v>
      </c>
      <c r="I675">
        <v>68</v>
      </c>
      <c r="J675">
        <v>8.1</v>
      </c>
      <c r="K675">
        <v>1.7</v>
      </c>
      <c r="L675">
        <v>7.7</v>
      </c>
      <c r="M675">
        <v>2.1</v>
      </c>
      <c r="N675">
        <v>16.8</v>
      </c>
      <c r="O675">
        <v>11.2</v>
      </c>
      <c r="P675">
        <v>3.2</v>
      </c>
      <c r="Q675">
        <v>0.7</v>
      </c>
      <c r="R675">
        <v>26.4</v>
      </c>
      <c r="S675">
        <v>12.4</v>
      </c>
      <c r="T675">
        <v>6.1</v>
      </c>
      <c r="U675">
        <v>0.4</v>
      </c>
      <c r="V675">
        <v>0.6</v>
      </c>
      <c r="W675">
        <v>0.5</v>
      </c>
      <c r="X675">
        <v>0.7</v>
      </c>
      <c r="Y675">
        <v>0.245</v>
      </c>
      <c r="Z675">
        <v>0.308</v>
      </c>
      <c r="AA675">
        <v>0.38600000000000001</v>
      </c>
      <c r="AB675">
        <v>0.69399999999999995</v>
      </c>
      <c r="AE675" s="134">
        <f t="shared" si="68"/>
        <v>0.38600000000000001</v>
      </c>
      <c r="AF675" s="209">
        <f t="shared" ca="1" si="69"/>
        <v>357</v>
      </c>
      <c r="AG675" s="134">
        <f>(H675*'User Input'!$H$16)+(I675*'User Input'!$H$17)+(N675*'User Input'!$H$15)+(O675*'User Input'!$H$2)+(P675*'User Input'!$H$3)+(Q675*'User Input'!$H$4)+(K675*'User Input'!$H$5)+(L675*'User Input'!$H$6)+(J675*'User Input'!$H$7)+(T675*'User Input'!$H$8)+(S675*'User Input'!$H$9)+(M675*'User Input'!$H$10)+(X675*'User Input'!$H$11)+(V675*'User Input'!$H$13)+(U675*'User Input'!$H$12)+(R675*'User Input'!$H$14)</f>
        <v>45.7</v>
      </c>
      <c r="AH675">
        <f t="shared" si="71"/>
        <v>1.5758620689655174</v>
      </c>
      <c r="AI675" s="209">
        <f t="shared" ca="1" si="70"/>
        <v>481</v>
      </c>
      <c r="AJ675" s="209">
        <f t="shared" ca="1" si="65"/>
        <v>329</v>
      </c>
      <c r="AK675" s="209">
        <f t="shared" ca="1" si="66"/>
        <v>335</v>
      </c>
      <c r="AL675" s="209">
        <f t="shared" ca="1" si="67"/>
        <v>330</v>
      </c>
    </row>
    <row r="676" spans="2:38" x14ac:dyDescent="0.2">
      <c r="B676" t="s">
        <v>3521</v>
      </c>
      <c r="C676" t="s">
        <v>2</v>
      </c>
      <c r="D676" t="s">
        <v>683</v>
      </c>
      <c r="E676" t="s">
        <v>6</v>
      </c>
      <c r="F676" t="s">
        <v>97</v>
      </c>
      <c r="G676">
        <v>29</v>
      </c>
      <c r="H676">
        <v>76</v>
      </c>
      <c r="I676">
        <v>70</v>
      </c>
      <c r="J676">
        <v>7</v>
      </c>
      <c r="K676">
        <v>1.4</v>
      </c>
      <c r="L676">
        <v>7</v>
      </c>
      <c r="M676">
        <v>0.5</v>
      </c>
      <c r="N676">
        <v>15.3</v>
      </c>
      <c r="O676">
        <v>10.6</v>
      </c>
      <c r="P676">
        <v>3.2</v>
      </c>
      <c r="Q676">
        <v>0.1</v>
      </c>
      <c r="R676">
        <v>23.1</v>
      </c>
      <c r="S676">
        <v>19.7</v>
      </c>
      <c r="T676">
        <v>4.4000000000000004</v>
      </c>
      <c r="U676">
        <v>0.5</v>
      </c>
      <c r="V676">
        <v>0.6</v>
      </c>
      <c r="W676">
        <v>0.6</v>
      </c>
      <c r="X676">
        <v>0.2</v>
      </c>
      <c r="Y676">
        <v>0.219</v>
      </c>
      <c r="Z676">
        <v>0.26800000000000002</v>
      </c>
      <c r="AA676">
        <v>0.33</v>
      </c>
      <c r="AB676">
        <v>0.59799999999999998</v>
      </c>
      <c r="AE676" s="134">
        <f t="shared" si="68"/>
        <v>0.33</v>
      </c>
      <c r="AF676" s="209">
        <f t="shared" ca="1" si="69"/>
        <v>589</v>
      </c>
      <c r="AG676" s="134">
        <f>(H676*'User Input'!$H$16)+(I676*'User Input'!$H$17)+(N676*'User Input'!$H$15)+(O676*'User Input'!$H$2)+(P676*'User Input'!$H$3)+(Q676*'User Input'!$H$4)+(K676*'User Input'!$H$5)+(L676*'User Input'!$H$6)+(J676*'User Input'!$H$7)+(T676*'User Input'!$H$8)+(S676*'User Input'!$H$9)+(M676*'User Input'!$H$10)+(X676*'User Input'!$H$11)+(V676*'User Input'!$H$13)+(U676*'User Input'!$H$12)+(R676*'User Input'!$H$14)</f>
        <v>32.249999999999993</v>
      </c>
      <c r="AH676">
        <f t="shared" si="71"/>
        <v>1.1120689655172411</v>
      </c>
      <c r="AI676" s="209">
        <f t="shared" ca="1" si="70"/>
        <v>506</v>
      </c>
      <c r="AJ676" s="209">
        <f t="shared" ca="1" si="65"/>
        <v>573</v>
      </c>
      <c r="AK676" s="209">
        <f t="shared" ca="1" si="66"/>
        <v>566</v>
      </c>
      <c r="AL676" s="209">
        <f t="shared" ca="1" si="67"/>
        <v>575</v>
      </c>
    </row>
    <row r="677" spans="2:38" x14ac:dyDescent="0.2">
      <c r="B677" t="s">
        <v>3505</v>
      </c>
      <c r="C677" t="s">
        <v>134</v>
      </c>
      <c r="D677" t="s">
        <v>89</v>
      </c>
      <c r="E677" t="s">
        <v>114</v>
      </c>
      <c r="F677" t="s">
        <v>114</v>
      </c>
      <c r="G677">
        <v>26</v>
      </c>
      <c r="H677">
        <v>76</v>
      </c>
      <c r="I677">
        <v>67</v>
      </c>
      <c r="J677">
        <v>8.5</v>
      </c>
      <c r="K677">
        <v>0.6</v>
      </c>
      <c r="L677">
        <v>6.5</v>
      </c>
      <c r="M677">
        <v>4.2</v>
      </c>
      <c r="N677">
        <v>16.899999999999999</v>
      </c>
      <c r="O677">
        <v>13.2</v>
      </c>
      <c r="P677">
        <v>2.5</v>
      </c>
      <c r="Q677">
        <v>0.6</v>
      </c>
      <c r="R677">
        <v>22.6</v>
      </c>
      <c r="S677">
        <v>14.8</v>
      </c>
      <c r="T677">
        <v>7.4</v>
      </c>
      <c r="U677">
        <v>0.5</v>
      </c>
      <c r="V677">
        <v>0.6</v>
      </c>
      <c r="W677">
        <v>0.5</v>
      </c>
      <c r="X677">
        <v>1.5</v>
      </c>
      <c r="Y677">
        <v>0.253</v>
      </c>
      <c r="Z677">
        <v>0.32900000000000001</v>
      </c>
      <c r="AA677">
        <v>0.33800000000000002</v>
      </c>
      <c r="AB677">
        <v>0.66600000000000004</v>
      </c>
      <c r="AE677" s="134">
        <f t="shared" si="68"/>
        <v>0.33800000000000002</v>
      </c>
      <c r="AF677" s="209">
        <f t="shared" ca="1" si="69"/>
        <v>572</v>
      </c>
      <c r="AG677" s="134">
        <f>(H677*'User Input'!$H$16)+(I677*'User Input'!$H$17)+(N677*'User Input'!$H$15)+(O677*'User Input'!$H$2)+(P677*'User Input'!$H$3)+(Q677*'User Input'!$H$4)+(K677*'User Input'!$H$5)+(L677*'User Input'!$H$6)+(J677*'User Input'!$H$7)+(T677*'User Input'!$H$8)+(S677*'User Input'!$H$9)+(M677*'User Input'!$H$10)+(X677*'User Input'!$H$11)+(V677*'User Input'!$H$13)+(U677*'User Input'!$H$12)+(R677*'User Input'!$H$14)</f>
        <v>44.3</v>
      </c>
      <c r="AH677">
        <f t="shared" si="71"/>
        <v>1.7038461538461538</v>
      </c>
      <c r="AI677" s="209">
        <f t="shared" ca="1" si="70"/>
        <v>488</v>
      </c>
      <c r="AJ677" s="209">
        <f t="shared" ca="1" si="65"/>
        <v>126</v>
      </c>
      <c r="AK677" s="209">
        <f t="shared" ca="1" si="66"/>
        <v>549</v>
      </c>
      <c r="AL677" s="209">
        <f t="shared" ca="1" si="67"/>
        <v>452</v>
      </c>
    </row>
    <row r="678" spans="2:38" x14ac:dyDescent="0.2">
      <c r="B678" t="s">
        <v>3522</v>
      </c>
      <c r="C678" t="s">
        <v>340</v>
      </c>
      <c r="D678" t="s">
        <v>89</v>
      </c>
      <c r="E678" t="s">
        <v>97</v>
      </c>
      <c r="F678" t="s">
        <v>97</v>
      </c>
      <c r="G678">
        <v>28</v>
      </c>
      <c r="H678">
        <v>75</v>
      </c>
      <c r="I678">
        <v>69</v>
      </c>
      <c r="J678">
        <v>6.5</v>
      </c>
      <c r="K678">
        <v>1.2</v>
      </c>
      <c r="L678">
        <v>6.7</v>
      </c>
      <c r="M678">
        <v>0.6</v>
      </c>
      <c r="N678">
        <v>15.6</v>
      </c>
      <c r="O678">
        <v>11.2</v>
      </c>
      <c r="P678">
        <v>2.9</v>
      </c>
      <c r="Q678">
        <v>0.3</v>
      </c>
      <c r="R678">
        <v>22.6</v>
      </c>
      <c r="S678">
        <v>11.5</v>
      </c>
      <c r="T678">
        <v>3.8</v>
      </c>
      <c r="U678">
        <v>0.9</v>
      </c>
      <c r="V678">
        <v>0.6</v>
      </c>
      <c r="W678">
        <v>0.5</v>
      </c>
      <c r="X678">
        <v>0.2</v>
      </c>
      <c r="Y678">
        <v>0.224</v>
      </c>
      <c r="Z678">
        <v>0.27100000000000002</v>
      </c>
      <c r="AA678">
        <v>0.32600000000000001</v>
      </c>
      <c r="AB678">
        <v>0.59699999999999998</v>
      </c>
      <c r="AE678" s="134">
        <f t="shared" si="68"/>
        <v>0.32600000000000001</v>
      </c>
      <c r="AF678" s="209">
        <f t="shared" ca="1" si="69"/>
        <v>592</v>
      </c>
      <c r="AG678" s="134">
        <f>(H678*'User Input'!$H$16)+(I678*'User Input'!$H$17)+(N678*'User Input'!$H$15)+(O678*'User Input'!$H$2)+(P678*'User Input'!$H$3)+(Q678*'User Input'!$H$4)+(K678*'User Input'!$H$5)+(L678*'User Input'!$H$6)+(J678*'User Input'!$H$7)+(T678*'User Input'!$H$8)+(S678*'User Input'!$H$9)+(M678*'User Input'!$H$10)+(X678*'User Input'!$H$11)+(V678*'User Input'!$H$13)+(U678*'User Input'!$H$12)+(R678*'User Input'!$H$14)</f>
        <v>34.949999999999996</v>
      </c>
      <c r="AH678">
        <f t="shared" si="71"/>
        <v>1.2482142857142855</v>
      </c>
      <c r="AI678" s="209">
        <f t="shared" ca="1" si="70"/>
        <v>501</v>
      </c>
      <c r="AJ678" s="209">
        <f t="shared" ca="1" si="65"/>
        <v>570</v>
      </c>
      <c r="AK678" s="209">
        <f t="shared" ca="1" si="66"/>
        <v>569</v>
      </c>
      <c r="AL678" s="209">
        <f t="shared" ca="1" si="67"/>
        <v>576</v>
      </c>
    </row>
    <row r="679" spans="2:38" x14ac:dyDescent="0.2">
      <c r="B679" t="s">
        <v>1503</v>
      </c>
      <c r="C679" t="s">
        <v>810</v>
      </c>
      <c r="D679" t="s">
        <v>89</v>
      </c>
      <c r="E679" t="s">
        <v>114</v>
      </c>
      <c r="F679" t="s">
        <v>114</v>
      </c>
      <c r="G679">
        <v>28</v>
      </c>
      <c r="H679">
        <v>74</v>
      </c>
      <c r="I679">
        <v>64</v>
      </c>
      <c r="J679">
        <v>7.9</v>
      </c>
      <c r="K679">
        <v>1.9</v>
      </c>
      <c r="L679">
        <v>7.5</v>
      </c>
      <c r="M679">
        <v>0.6</v>
      </c>
      <c r="N679">
        <v>15.1</v>
      </c>
      <c r="O679">
        <v>9.9</v>
      </c>
      <c r="P679">
        <v>3.2</v>
      </c>
      <c r="Q679">
        <v>0.2</v>
      </c>
      <c r="R679">
        <v>24.4</v>
      </c>
      <c r="S679">
        <v>16.2</v>
      </c>
      <c r="T679">
        <v>4.9000000000000004</v>
      </c>
      <c r="U679">
        <v>3.4</v>
      </c>
      <c r="V679">
        <v>0.6</v>
      </c>
      <c r="W679">
        <v>0.4</v>
      </c>
      <c r="X679">
        <v>0.2</v>
      </c>
      <c r="Y679">
        <v>0.23499999999999999</v>
      </c>
      <c r="Z679">
        <v>0.31900000000000001</v>
      </c>
      <c r="AA679">
        <v>0.378</v>
      </c>
      <c r="AB679">
        <v>0.69699999999999995</v>
      </c>
      <c r="AE679" s="134">
        <f t="shared" si="68"/>
        <v>0.378</v>
      </c>
      <c r="AF679" s="209">
        <f t="shared" ca="1" si="69"/>
        <v>394</v>
      </c>
      <c r="AG679" s="134">
        <f>(H679*'User Input'!$H$16)+(I679*'User Input'!$H$17)+(N679*'User Input'!$H$15)+(O679*'User Input'!$H$2)+(P679*'User Input'!$H$3)+(Q679*'User Input'!$H$4)+(K679*'User Input'!$H$5)+(L679*'User Input'!$H$6)+(J679*'User Input'!$H$7)+(T679*'User Input'!$H$8)+(S679*'User Input'!$H$9)+(M679*'User Input'!$H$10)+(X679*'User Input'!$H$11)+(V679*'User Input'!$H$13)+(U679*'User Input'!$H$12)+(R679*'User Input'!$H$14)</f>
        <v>37.699999999999996</v>
      </c>
      <c r="AH679">
        <f t="shared" si="71"/>
        <v>1.3464285714285713</v>
      </c>
      <c r="AI679" s="209">
        <f t="shared" ca="1" si="70"/>
        <v>495</v>
      </c>
      <c r="AJ679" s="209">
        <f t="shared" ca="1" si="65"/>
        <v>217</v>
      </c>
      <c r="AK679" s="209">
        <f t="shared" ca="1" si="66"/>
        <v>371</v>
      </c>
      <c r="AL679" s="209">
        <f t="shared" ca="1" si="67"/>
        <v>319</v>
      </c>
    </row>
    <row r="680" spans="2:38" x14ac:dyDescent="0.2">
      <c r="B680" t="s">
        <v>3523</v>
      </c>
      <c r="C680" t="s">
        <v>340</v>
      </c>
      <c r="D680" t="s">
        <v>89</v>
      </c>
      <c r="E680" t="s">
        <v>97</v>
      </c>
      <c r="F680" t="s">
        <v>97</v>
      </c>
      <c r="G680">
        <v>29</v>
      </c>
      <c r="H680">
        <v>74</v>
      </c>
      <c r="I680">
        <v>64</v>
      </c>
      <c r="J680">
        <v>7.3</v>
      </c>
      <c r="K680">
        <v>1.6</v>
      </c>
      <c r="L680">
        <v>7.3</v>
      </c>
      <c r="M680">
        <v>0.4</v>
      </c>
      <c r="N680">
        <v>15.4</v>
      </c>
      <c r="O680">
        <v>10.6</v>
      </c>
      <c r="P680">
        <v>3.1</v>
      </c>
      <c r="Q680">
        <v>0.2</v>
      </c>
      <c r="R680">
        <v>23.5</v>
      </c>
      <c r="S680">
        <v>15.6</v>
      </c>
      <c r="T680">
        <v>7.7</v>
      </c>
      <c r="U680">
        <v>1.1000000000000001</v>
      </c>
      <c r="V680">
        <v>0.6</v>
      </c>
      <c r="W680">
        <v>0.5</v>
      </c>
      <c r="X680">
        <v>0.1</v>
      </c>
      <c r="Y680">
        <v>0.23899999999999999</v>
      </c>
      <c r="Z680">
        <v>0.32800000000000001</v>
      </c>
      <c r="AA680">
        <v>0.36799999999999999</v>
      </c>
      <c r="AB680">
        <v>0.69499999999999995</v>
      </c>
      <c r="AE680" s="134">
        <f t="shared" si="68"/>
        <v>0.36799999999999999</v>
      </c>
      <c r="AF680" s="209">
        <f t="shared" ca="1" si="69"/>
        <v>455</v>
      </c>
      <c r="AG680" s="134">
        <f>(H680*'User Input'!$H$16)+(I680*'User Input'!$H$17)+(N680*'User Input'!$H$15)+(O680*'User Input'!$H$2)+(P680*'User Input'!$H$3)+(Q680*'User Input'!$H$4)+(K680*'User Input'!$H$5)+(L680*'User Input'!$H$6)+(J680*'User Input'!$H$7)+(T680*'User Input'!$H$8)+(S680*'User Input'!$H$9)+(M680*'User Input'!$H$10)+(X680*'User Input'!$H$11)+(V680*'User Input'!$H$13)+(U680*'User Input'!$H$12)+(R680*'User Input'!$H$14)</f>
        <v>39.000000000000007</v>
      </c>
      <c r="AH680">
        <f t="shared" si="71"/>
        <v>1.3448275862068968</v>
      </c>
      <c r="AI680" s="209">
        <f t="shared" ca="1" si="70"/>
        <v>492</v>
      </c>
      <c r="AJ680" s="209">
        <f t="shared" ca="1" si="65"/>
        <v>134</v>
      </c>
      <c r="AK680" s="209">
        <f t="shared" ca="1" si="66"/>
        <v>432</v>
      </c>
      <c r="AL680" s="209">
        <f t="shared" ca="1" si="67"/>
        <v>328</v>
      </c>
    </row>
    <row r="681" spans="2:38" x14ac:dyDescent="0.2">
      <c r="B681" t="s">
        <v>3524</v>
      </c>
      <c r="C681" t="s">
        <v>121</v>
      </c>
      <c r="D681" t="s">
        <v>89</v>
      </c>
      <c r="E681" t="s">
        <v>97</v>
      </c>
      <c r="F681" t="s">
        <v>97</v>
      </c>
      <c r="G681">
        <v>29</v>
      </c>
      <c r="H681">
        <v>74</v>
      </c>
      <c r="I681">
        <v>68</v>
      </c>
      <c r="J681">
        <v>7.2</v>
      </c>
      <c r="K681">
        <v>1.5</v>
      </c>
      <c r="L681">
        <v>7</v>
      </c>
      <c r="M681">
        <v>0.4</v>
      </c>
      <c r="N681">
        <v>15.1</v>
      </c>
      <c r="O681">
        <v>10.4</v>
      </c>
      <c r="P681">
        <v>2.9</v>
      </c>
      <c r="Q681">
        <v>0.3</v>
      </c>
      <c r="R681">
        <v>23.1</v>
      </c>
      <c r="S681">
        <v>21.7</v>
      </c>
      <c r="T681">
        <v>4.3</v>
      </c>
      <c r="U681">
        <v>0.7</v>
      </c>
      <c r="V681">
        <v>0.6</v>
      </c>
      <c r="W681">
        <v>0.5</v>
      </c>
      <c r="X681">
        <v>0.2</v>
      </c>
      <c r="Y681">
        <v>0.222</v>
      </c>
      <c r="Z681">
        <v>0.27300000000000002</v>
      </c>
      <c r="AA681">
        <v>0.33900000000000002</v>
      </c>
      <c r="AB681">
        <v>0.61199999999999999</v>
      </c>
      <c r="AE681" s="134">
        <f t="shared" si="68"/>
        <v>0.33900000000000002</v>
      </c>
      <c r="AF681" s="209">
        <f t="shared" ca="1" si="69"/>
        <v>566</v>
      </c>
      <c r="AG681" s="134">
        <f>(H681*'User Input'!$H$16)+(I681*'User Input'!$H$17)+(N681*'User Input'!$H$15)+(O681*'User Input'!$H$2)+(P681*'User Input'!$H$3)+(Q681*'User Input'!$H$4)+(K681*'User Input'!$H$5)+(L681*'User Input'!$H$6)+(J681*'User Input'!$H$7)+(T681*'User Input'!$H$8)+(S681*'User Input'!$H$9)+(M681*'User Input'!$H$10)+(X681*'User Input'!$H$11)+(V681*'User Input'!$H$13)+(U681*'User Input'!$H$12)+(R681*'User Input'!$H$14)</f>
        <v>31.349999999999994</v>
      </c>
      <c r="AH681">
        <f t="shared" si="71"/>
        <v>1.0810344827586205</v>
      </c>
      <c r="AI681" s="209">
        <f t="shared" ca="1" si="70"/>
        <v>507</v>
      </c>
      <c r="AJ681" s="209">
        <f t="shared" ca="1" si="65"/>
        <v>564</v>
      </c>
      <c r="AK681" s="209">
        <f t="shared" ca="1" si="66"/>
        <v>543</v>
      </c>
      <c r="AL681" s="209">
        <f t="shared" ca="1" si="67"/>
        <v>565</v>
      </c>
    </row>
    <row r="682" spans="2:38" x14ac:dyDescent="0.2">
      <c r="B682" t="s">
        <v>3729</v>
      </c>
      <c r="C682" t="s">
        <v>117</v>
      </c>
      <c r="D682" t="s">
        <v>683</v>
      </c>
      <c r="E682" t="s">
        <v>6</v>
      </c>
      <c r="F682" t="s">
        <v>114</v>
      </c>
      <c r="G682">
        <v>28</v>
      </c>
      <c r="H682">
        <v>73</v>
      </c>
      <c r="I682">
        <v>66</v>
      </c>
      <c r="J682">
        <v>6.9</v>
      </c>
      <c r="K682">
        <v>0.9</v>
      </c>
      <c r="L682">
        <v>6.1</v>
      </c>
      <c r="M682">
        <v>0.9</v>
      </c>
      <c r="N682">
        <v>15.8</v>
      </c>
      <c r="O682">
        <v>12.1</v>
      </c>
      <c r="P682">
        <v>2.6</v>
      </c>
      <c r="Q682">
        <v>0.2</v>
      </c>
      <c r="R682">
        <v>21.4</v>
      </c>
      <c r="S682">
        <v>13.7</v>
      </c>
      <c r="T682">
        <v>5.0999999999999996</v>
      </c>
      <c r="U682">
        <v>0.7</v>
      </c>
      <c r="V682">
        <v>0.5</v>
      </c>
      <c r="W682">
        <v>0.5</v>
      </c>
      <c r="X682">
        <v>0.3</v>
      </c>
      <c r="Y682">
        <v>0.23799999999999999</v>
      </c>
      <c r="Z682">
        <v>0.29699999999999999</v>
      </c>
      <c r="AA682">
        <v>0.32400000000000001</v>
      </c>
      <c r="AB682">
        <v>0.621</v>
      </c>
      <c r="AE682" s="134">
        <f t="shared" si="68"/>
        <v>0.32400000000000001</v>
      </c>
      <c r="AF682" s="209">
        <f t="shared" ca="1" si="69"/>
        <v>594</v>
      </c>
      <c r="AG682" s="134">
        <f>(H682*'User Input'!$H$16)+(I682*'User Input'!$H$17)+(N682*'User Input'!$H$15)+(O682*'User Input'!$H$2)+(P682*'User Input'!$H$3)+(Q682*'User Input'!$H$4)+(K682*'User Input'!$H$5)+(L682*'User Input'!$H$6)+(J682*'User Input'!$H$7)+(T682*'User Input'!$H$8)+(S682*'User Input'!$H$9)+(M682*'User Input'!$H$10)+(X682*'User Input'!$H$11)+(V682*'User Input'!$H$13)+(U682*'User Input'!$H$12)+(R682*'User Input'!$H$14)</f>
        <v>34.25</v>
      </c>
      <c r="AH682">
        <f t="shared" si="71"/>
        <v>1.2232142857142858</v>
      </c>
      <c r="AI682" s="209">
        <f t="shared" ca="1" si="70"/>
        <v>503</v>
      </c>
      <c r="AJ682" s="209">
        <f t="shared" ca="1" si="65"/>
        <v>430</v>
      </c>
      <c r="AK682" s="209">
        <f t="shared" ca="1" si="66"/>
        <v>571</v>
      </c>
      <c r="AL682" s="209">
        <f t="shared" ca="1" si="67"/>
        <v>553</v>
      </c>
    </row>
    <row r="683" spans="2:38" x14ac:dyDescent="0.2">
      <c r="B683" t="s">
        <v>431</v>
      </c>
      <c r="C683" t="s">
        <v>140</v>
      </c>
      <c r="D683" t="s">
        <v>89</v>
      </c>
      <c r="E683" t="s">
        <v>97</v>
      </c>
      <c r="F683" t="s">
        <v>97</v>
      </c>
      <c r="G683">
        <v>29</v>
      </c>
      <c r="H683">
        <v>73</v>
      </c>
      <c r="I683">
        <v>67</v>
      </c>
      <c r="J683">
        <v>7.7</v>
      </c>
      <c r="K683">
        <v>2.1</v>
      </c>
      <c r="L683">
        <v>8.3000000000000007</v>
      </c>
      <c r="M683">
        <v>0.4</v>
      </c>
      <c r="N683">
        <v>15.8</v>
      </c>
      <c r="O683">
        <v>9.9</v>
      </c>
      <c r="P683">
        <v>3.5</v>
      </c>
      <c r="Q683">
        <v>0.3</v>
      </c>
      <c r="R683">
        <v>26.2</v>
      </c>
      <c r="S683">
        <v>19.600000000000001</v>
      </c>
      <c r="T683">
        <v>4.5999999999999996</v>
      </c>
      <c r="U683">
        <v>0.5</v>
      </c>
      <c r="V683">
        <v>0.5</v>
      </c>
      <c r="W683">
        <v>0.4</v>
      </c>
      <c r="X683">
        <v>0.2</v>
      </c>
      <c r="Y683">
        <v>0.23499999999999999</v>
      </c>
      <c r="Z683">
        <v>0.28699999999999998</v>
      </c>
      <c r="AA683">
        <v>0.39</v>
      </c>
      <c r="AB683">
        <v>0.67700000000000005</v>
      </c>
      <c r="AE683" s="134">
        <f t="shared" si="68"/>
        <v>0.39</v>
      </c>
      <c r="AF683" s="209">
        <f t="shared" ca="1" si="69"/>
        <v>329</v>
      </c>
      <c r="AG683" s="134">
        <f>(H683*'User Input'!$H$16)+(I683*'User Input'!$H$17)+(N683*'User Input'!$H$15)+(O683*'User Input'!$H$2)+(P683*'User Input'!$H$3)+(Q683*'User Input'!$H$4)+(K683*'User Input'!$H$5)+(L683*'User Input'!$H$6)+(J683*'User Input'!$H$7)+(T683*'User Input'!$H$8)+(S683*'User Input'!$H$9)+(M683*'User Input'!$H$10)+(X683*'User Input'!$H$11)+(V683*'User Input'!$H$13)+(U683*'User Input'!$H$12)+(R683*'User Input'!$H$14)</f>
        <v>37.599999999999994</v>
      </c>
      <c r="AH683">
        <f t="shared" si="71"/>
        <v>1.2965517241379307</v>
      </c>
      <c r="AI683" s="209">
        <f t="shared" ca="1" si="70"/>
        <v>496</v>
      </c>
      <c r="AJ683" s="209">
        <f t="shared" ca="1" si="65"/>
        <v>506</v>
      </c>
      <c r="AK683" s="209">
        <f t="shared" ca="1" si="66"/>
        <v>307</v>
      </c>
      <c r="AL683" s="209">
        <f t="shared" ca="1" si="67"/>
        <v>405</v>
      </c>
    </row>
    <row r="684" spans="2:38" x14ac:dyDescent="0.2">
      <c r="B684" t="s">
        <v>297</v>
      </c>
      <c r="C684" t="s">
        <v>718</v>
      </c>
      <c r="D684" t="s">
        <v>89</v>
      </c>
      <c r="E684" t="s">
        <v>97</v>
      </c>
      <c r="F684" t="s">
        <v>97</v>
      </c>
      <c r="G684">
        <v>28</v>
      </c>
      <c r="H684">
        <v>73</v>
      </c>
      <c r="I684">
        <v>64</v>
      </c>
      <c r="J684">
        <v>7.6</v>
      </c>
      <c r="K684">
        <v>2.8</v>
      </c>
      <c r="L684">
        <v>8.6</v>
      </c>
      <c r="M684">
        <v>0.3</v>
      </c>
      <c r="N684">
        <v>14.3</v>
      </c>
      <c r="O684">
        <v>8.6</v>
      </c>
      <c r="P684">
        <v>2.8</v>
      </c>
      <c r="Q684">
        <v>0.2</v>
      </c>
      <c r="R684">
        <v>25.8</v>
      </c>
      <c r="S684">
        <v>15.4</v>
      </c>
      <c r="T684">
        <v>6.8</v>
      </c>
      <c r="U684">
        <v>1</v>
      </c>
      <c r="V684">
        <v>0.5</v>
      </c>
      <c r="W684">
        <v>0.4</v>
      </c>
      <c r="X684">
        <v>0.1</v>
      </c>
      <c r="Y684">
        <v>0.22500000000000001</v>
      </c>
      <c r="Z684">
        <v>0.307</v>
      </c>
      <c r="AA684">
        <v>0.40400000000000003</v>
      </c>
      <c r="AB684">
        <v>0.71099999999999997</v>
      </c>
      <c r="AE684" s="134">
        <f t="shared" si="68"/>
        <v>0.40400000000000003</v>
      </c>
      <c r="AF684" s="209">
        <f t="shared" ca="1" si="69"/>
        <v>260</v>
      </c>
      <c r="AG684" s="134">
        <f>(H684*'User Input'!$H$16)+(I684*'User Input'!$H$17)+(N684*'User Input'!$H$15)+(O684*'User Input'!$H$2)+(P684*'User Input'!$H$3)+(Q684*'User Input'!$H$4)+(K684*'User Input'!$H$5)+(L684*'User Input'!$H$6)+(J684*'User Input'!$H$7)+(T684*'User Input'!$H$8)+(S684*'User Input'!$H$9)+(M684*'User Input'!$H$10)+(X684*'User Input'!$H$11)+(V684*'User Input'!$H$13)+(U684*'User Input'!$H$12)+(R684*'User Input'!$H$14)</f>
        <v>41.8</v>
      </c>
      <c r="AH684">
        <f t="shared" si="71"/>
        <v>1.4928571428571427</v>
      </c>
      <c r="AI684" s="209">
        <f t="shared" ca="1" si="70"/>
        <v>490</v>
      </c>
      <c r="AJ684" s="209">
        <f t="shared" ca="1" si="65"/>
        <v>334</v>
      </c>
      <c r="AK684" s="209">
        <f t="shared" ca="1" si="66"/>
        <v>238</v>
      </c>
      <c r="AL684" s="209">
        <f t="shared" ca="1" si="67"/>
        <v>270</v>
      </c>
    </row>
    <row r="685" spans="2:38" x14ac:dyDescent="0.2">
      <c r="B685" t="s">
        <v>2637</v>
      </c>
      <c r="C685" t="s">
        <v>119</v>
      </c>
      <c r="D685" t="s">
        <v>106</v>
      </c>
      <c r="E685" t="s">
        <v>114</v>
      </c>
      <c r="F685" t="s">
        <v>114</v>
      </c>
      <c r="G685">
        <v>29</v>
      </c>
      <c r="H685">
        <v>73</v>
      </c>
      <c r="I685">
        <v>66</v>
      </c>
      <c r="J685">
        <v>7</v>
      </c>
      <c r="K685">
        <v>1.1000000000000001</v>
      </c>
      <c r="L685">
        <v>6.4</v>
      </c>
      <c r="M685">
        <v>2.2999999999999998</v>
      </c>
      <c r="N685">
        <v>15.3</v>
      </c>
      <c r="O685">
        <v>11.1</v>
      </c>
      <c r="P685">
        <v>2.6</v>
      </c>
      <c r="Q685">
        <v>0.5</v>
      </c>
      <c r="R685">
        <v>22.3</v>
      </c>
      <c r="S685">
        <v>16.3</v>
      </c>
      <c r="T685">
        <v>5.0999999999999996</v>
      </c>
      <c r="U685">
        <v>0.9</v>
      </c>
      <c r="V685">
        <v>0.6</v>
      </c>
      <c r="W685">
        <v>0.5</v>
      </c>
      <c r="X685">
        <v>0.8</v>
      </c>
      <c r="Y685">
        <v>0.23300000000000001</v>
      </c>
      <c r="Z685">
        <v>0.29399999999999998</v>
      </c>
      <c r="AA685">
        <v>0.34</v>
      </c>
      <c r="AB685">
        <v>0.63500000000000001</v>
      </c>
      <c r="AE685" s="134">
        <f t="shared" si="68"/>
        <v>0.34</v>
      </c>
      <c r="AF685" s="209">
        <f t="shared" ca="1" si="69"/>
        <v>563</v>
      </c>
      <c r="AG685" s="134">
        <f>(H685*'User Input'!$H$16)+(I685*'User Input'!$H$17)+(N685*'User Input'!$H$15)+(O685*'User Input'!$H$2)+(P685*'User Input'!$H$3)+(Q685*'User Input'!$H$4)+(K685*'User Input'!$H$5)+(L685*'User Input'!$H$6)+(J685*'User Input'!$H$7)+(T685*'User Input'!$H$8)+(S685*'User Input'!$H$9)+(M685*'User Input'!$H$10)+(X685*'User Input'!$H$11)+(V685*'User Input'!$H$13)+(U685*'User Input'!$H$12)+(R685*'User Input'!$H$14)</f>
        <v>36.350000000000009</v>
      </c>
      <c r="AH685">
        <f t="shared" si="71"/>
        <v>1.2534482758620693</v>
      </c>
      <c r="AI685" s="209">
        <f t="shared" ca="1" si="70"/>
        <v>500</v>
      </c>
      <c r="AJ685" s="209">
        <f t="shared" ca="1" si="65"/>
        <v>455</v>
      </c>
      <c r="AK685" s="209">
        <f t="shared" ca="1" si="66"/>
        <v>540</v>
      </c>
      <c r="AL685" s="209">
        <f t="shared" ca="1" si="67"/>
        <v>524</v>
      </c>
    </row>
    <row r="686" spans="2:38" x14ac:dyDescent="0.2">
      <c r="B686" t="s">
        <v>3525</v>
      </c>
      <c r="C686" t="s">
        <v>131</v>
      </c>
      <c r="D686" t="s">
        <v>683</v>
      </c>
      <c r="E686" t="s">
        <v>116</v>
      </c>
      <c r="F686" t="s">
        <v>1033</v>
      </c>
      <c r="G686">
        <v>28</v>
      </c>
      <c r="H686">
        <v>73</v>
      </c>
      <c r="I686">
        <v>65</v>
      </c>
      <c r="J686">
        <v>7.7</v>
      </c>
      <c r="K686">
        <v>1.3</v>
      </c>
      <c r="L686">
        <v>7.1</v>
      </c>
      <c r="M686">
        <v>1.1000000000000001</v>
      </c>
      <c r="N686">
        <v>15.2</v>
      </c>
      <c r="O686">
        <v>10.5</v>
      </c>
      <c r="P686">
        <v>3.2</v>
      </c>
      <c r="Q686">
        <v>0.1</v>
      </c>
      <c r="R686">
        <v>22.8</v>
      </c>
      <c r="S686">
        <v>17.399999999999999</v>
      </c>
      <c r="T686">
        <v>6.6</v>
      </c>
      <c r="U686">
        <v>0.7</v>
      </c>
      <c r="V686">
        <v>0.6</v>
      </c>
      <c r="W686">
        <v>0.5</v>
      </c>
      <c r="X686">
        <v>0.4</v>
      </c>
      <c r="Y686">
        <v>0.23499999999999999</v>
      </c>
      <c r="Z686">
        <v>0.311</v>
      </c>
      <c r="AA686">
        <v>0.35199999999999998</v>
      </c>
      <c r="AB686">
        <v>0.66300000000000003</v>
      </c>
      <c r="AE686" s="134">
        <f t="shared" si="68"/>
        <v>0.35199999999999998</v>
      </c>
      <c r="AF686" s="209">
        <f t="shared" ca="1" si="69"/>
        <v>521</v>
      </c>
      <c r="AG686" s="134">
        <f>(H686*'User Input'!$H$16)+(I686*'User Input'!$H$17)+(N686*'User Input'!$H$15)+(O686*'User Input'!$H$2)+(P686*'User Input'!$H$3)+(Q686*'User Input'!$H$4)+(K686*'User Input'!$H$5)+(L686*'User Input'!$H$6)+(J686*'User Input'!$H$7)+(T686*'User Input'!$H$8)+(S686*'User Input'!$H$9)+(M686*'User Input'!$H$10)+(X686*'User Input'!$H$11)+(V686*'User Input'!$H$13)+(U686*'User Input'!$H$12)+(R686*'User Input'!$H$14)</f>
        <v>36.900000000000013</v>
      </c>
      <c r="AH686">
        <f t="shared" si="71"/>
        <v>1.3178571428571433</v>
      </c>
      <c r="AI686" s="209">
        <f t="shared" ca="1" si="70"/>
        <v>498</v>
      </c>
      <c r="AJ686" s="209">
        <f t="shared" ca="1" si="65"/>
        <v>297</v>
      </c>
      <c r="AK686" s="209">
        <f t="shared" ca="1" si="66"/>
        <v>498</v>
      </c>
      <c r="AL686" s="209">
        <f t="shared" ca="1" si="67"/>
        <v>461</v>
      </c>
    </row>
    <row r="687" spans="2:38" x14ac:dyDescent="0.2">
      <c r="B687" t="s">
        <v>2565</v>
      </c>
      <c r="C687" t="s">
        <v>8</v>
      </c>
      <c r="D687" t="s">
        <v>89</v>
      </c>
      <c r="E687" t="s">
        <v>6</v>
      </c>
      <c r="F687" t="s">
        <v>97</v>
      </c>
      <c r="G687">
        <v>26</v>
      </c>
      <c r="H687">
        <v>72</v>
      </c>
      <c r="I687">
        <v>66</v>
      </c>
      <c r="J687">
        <v>6.4</v>
      </c>
      <c r="K687">
        <v>1.1000000000000001</v>
      </c>
      <c r="L687">
        <v>6.9</v>
      </c>
      <c r="M687">
        <v>0.5</v>
      </c>
      <c r="N687">
        <v>16.600000000000001</v>
      </c>
      <c r="O687">
        <v>11.7</v>
      </c>
      <c r="P687">
        <v>3.7</v>
      </c>
      <c r="Q687">
        <v>0.2</v>
      </c>
      <c r="R687">
        <v>23.9</v>
      </c>
      <c r="S687">
        <v>15.2</v>
      </c>
      <c r="T687">
        <v>3.8</v>
      </c>
      <c r="U687">
        <v>0.7</v>
      </c>
      <c r="V687">
        <v>0.5</v>
      </c>
      <c r="W687">
        <v>0.5</v>
      </c>
      <c r="X687">
        <v>0.2</v>
      </c>
      <c r="Y687">
        <v>0.251</v>
      </c>
      <c r="Z687">
        <v>0.29699999999999999</v>
      </c>
      <c r="AA687">
        <v>0.36099999999999999</v>
      </c>
      <c r="AB687">
        <v>0.65700000000000003</v>
      </c>
      <c r="AE687" s="134">
        <f t="shared" si="68"/>
        <v>0.36099999999999999</v>
      </c>
      <c r="AF687" s="209">
        <f t="shared" ca="1" si="69"/>
        <v>480</v>
      </c>
      <c r="AG687" s="134">
        <f>(H687*'User Input'!$H$16)+(I687*'User Input'!$H$17)+(N687*'User Input'!$H$15)+(O687*'User Input'!$H$2)+(P687*'User Input'!$H$3)+(Q687*'User Input'!$H$4)+(K687*'User Input'!$H$5)+(L687*'User Input'!$H$6)+(J687*'User Input'!$H$7)+(T687*'User Input'!$H$8)+(S687*'User Input'!$H$9)+(M687*'User Input'!$H$10)+(X687*'User Input'!$H$11)+(V687*'User Input'!$H$13)+(U687*'User Input'!$H$12)+(R687*'User Input'!$H$14)</f>
        <v>34.399999999999991</v>
      </c>
      <c r="AH687">
        <f t="shared" si="71"/>
        <v>1.3230769230769228</v>
      </c>
      <c r="AI687" s="209">
        <f t="shared" ca="1" si="70"/>
        <v>502</v>
      </c>
      <c r="AJ687" s="209">
        <f t="shared" ca="1" si="65"/>
        <v>430</v>
      </c>
      <c r="AK687" s="209">
        <f t="shared" ca="1" si="66"/>
        <v>457</v>
      </c>
      <c r="AL687" s="209">
        <f t="shared" ca="1" si="67"/>
        <v>474</v>
      </c>
    </row>
    <row r="688" spans="2:38" x14ac:dyDescent="0.2">
      <c r="B688" t="s">
        <v>2591</v>
      </c>
      <c r="C688" t="s">
        <v>139</v>
      </c>
      <c r="D688" t="s">
        <v>89</v>
      </c>
      <c r="E688" t="s">
        <v>118</v>
      </c>
      <c r="F688" t="s">
        <v>1024</v>
      </c>
      <c r="G688">
        <v>27</v>
      </c>
      <c r="H688">
        <v>71</v>
      </c>
      <c r="I688">
        <v>62</v>
      </c>
      <c r="J688">
        <v>7.3</v>
      </c>
      <c r="K688">
        <v>2.5</v>
      </c>
      <c r="L688">
        <v>7.6</v>
      </c>
      <c r="M688">
        <v>0.6</v>
      </c>
      <c r="N688">
        <v>12.3</v>
      </c>
      <c r="O688">
        <v>7.3</v>
      </c>
      <c r="P688">
        <v>2.2999999999999998</v>
      </c>
      <c r="Q688">
        <v>0.2</v>
      </c>
      <c r="R688">
        <v>22.6</v>
      </c>
      <c r="S688">
        <v>24.6</v>
      </c>
      <c r="T688">
        <v>6.4</v>
      </c>
      <c r="U688">
        <v>1</v>
      </c>
      <c r="V688">
        <v>0.5</v>
      </c>
      <c r="W688">
        <v>0.5</v>
      </c>
      <c r="X688">
        <v>0.2</v>
      </c>
      <c r="Y688">
        <v>0.19800000000000001</v>
      </c>
      <c r="Z688">
        <v>0.28000000000000003</v>
      </c>
      <c r="AA688">
        <v>0.36399999999999999</v>
      </c>
      <c r="AB688">
        <v>0.64400000000000002</v>
      </c>
      <c r="AE688" s="134">
        <f t="shared" si="68"/>
        <v>0.36399999999999999</v>
      </c>
      <c r="AF688" s="209">
        <f t="shared" ca="1" si="69"/>
        <v>469</v>
      </c>
      <c r="AG688" s="134">
        <f>(H688*'User Input'!$H$16)+(I688*'User Input'!$H$17)+(N688*'User Input'!$H$15)+(O688*'User Input'!$H$2)+(P688*'User Input'!$H$3)+(Q688*'User Input'!$H$4)+(K688*'User Input'!$H$5)+(L688*'User Input'!$H$6)+(J688*'User Input'!$H$7)+(T688*'User Input'!$H$8)+(S688*'User Input'!$H$9)+(M688*'User Input'!$H$10)+(X688*'User Input'!$H$11)+(V688*'User Input'!$H$13)+(U688*'User Input'!$H$12)+(R688*'User Input'!$H$14)</f>
        <v>32.499999999999993</v>
      </c>
      <c r="AH688">
        <f t="shared" si="71"/>
        <v>1.2037037037037035</v>
      </c>
      <c r="AI688" s="209">
        <f t="shared" ca="1" si="70"/>
        <v>505</v>
      </c>
      <c r="AJ688" s="209">
        <f t="shared" ca="1" si="65"/>
        <v>540</v>
      </c>
      <c r="AK688" s="209">
        <f t="shared" ca="1" si="66"/>
        <v>446</v>
      </c>
      <c r="AL688" s="209">
        <f t="shared" ca="1" si="67"/>
        <v>510</v>
      </c>
    </row>
    <row r="689" spans="2:38" x14ac:dyDescent="0.2">
      <c r="B689" t="s">
        <v>387</v>
      </c>
      <c r="C689" t="s">
        <v>130</v>
      </c>
      <c r="D689" t="s">
        <v>683</v>
      </c>
      <c r="E689" t="s">
        <v>97</v>
      </c>
      <c r="F689" t="s">
        <v>97</v>
      </c>
      <c r="G689">
        <v>27</v>
      </c>
      <c r="H689">
        <v>70</v>
      </c>
      <c r="I689">
        <v>63</v>
      </c>
      <c r="J689">
        <v>6.7</v>
      </c>
      <c r="K689">
        <v>1.7</v>
      </c>
      <c r="L689">
        <v>7.4</v>
      </c>
      <c r="M689">
        <v>0.4</v>
      </c>
      <c r="N689">
        <v>15.1</v>
      </c>
      <c r="O689">
        <v>9.9</v>
      </c>
      <c r="P689">
        <v>3.1</v>
      </c>
      <c r="Q689">
        <v>0.3</v>
      </c>
      <c r="R689">
        <v>24</v>
      </c>
      <c r="S689">
        <v>13.3</v>
      </c>
      <c r="T689">
        <v>5.4</v>
      </c>
      <c r="U689">
        <v>0.6</v>
      </c>
      <c r="V689">
        <v>0.5</v>
      </c>
      <c r="W689">
        <v>0.3</v>
      </c>
      <c r="X689">
        <v>0.2</v>
      </c>
      <c r="Y689">
        <v>0.24099999999999999</v>
      </c>
      <c r="Z689">
        <v>0.30499999999999999</v>
      </c>
      <c r="AA689">
        <v>0.38100000000000001</v>
      </c>
      <c r="AB689">
        <v>0.68600000000000005</v>
      </c>
      <c r="AE689" s="134">
        <f t="shared" si="68"/>
        <v>0.38100000000000001</v>
      </c>
      <c r="AF689" s="209">
        <f t="shared" ca="1" si="69"/>
        <v>380</v>
      </c>
      <c r="AG689" s="134">
        <f>(H689*'User Input'!$H$16)+(I689*'User Input'!$H$17)+(N689*'User Input'!$H$15)+(O689*'User Input'!$H$2)+(P689*'User Input'!$H$3)+(Q689*'User Input'!$H$4)+(K689*'User Input'!$H$5)+(L689*'User Input'!$H$6)+(J689*'User Input'!$H$7)+(T689*'User Input'!$H$8)+(S689*'User Input'!$H$9)+(M689*'User Input'!$H$10)+(X689*'User Input'!$H$11)+(V689*'User Input'!$H$13)+(U689*'User Input'!$H$12)+(R689*'User Input'!$H$14)</f>
        <v>37.25</v>
      </c>
      <c r="AH689">
        <f t="shared" si="71"/>
        <v>1.3796296296296295</v>
      </c>
      <c r="AI689" s="209">
        <f t="shared" ca="1" si="70"/>
        <v>497</v>
      </c>
      <c r="AJ689" s="209">
        <f t="shared" ca="1" si="65"/>
        <v>361</v>
      </c>
      <c r="AK689" s="209">
        <f t="shared" ca="1" si="66"/>
        <v>357</v>
      </c>
      <c r="AL689" s="209">
        <f t="shared" ca="1" si="67"/>
        <v>356</v>
      </c>
    </row>
    <row r="690" spans="2:38" x14ac:dyDescent="0.2">
      <c r="B690" t="s">
        <v>2568</v>
      </c>
      <c r="C690" t="s">
        <v>7</v>
      </c>
      <c r="D690" t="s">
        <v>89</v>
      </c>
      <c r="E690" t="s">
        <v>97</v>
      </c>
      <c r="F690" t="s">
        <v>97</v>
      </c>
      <c r="G690">
        <v>26</v>
      </c>
      <c r="H690">
        <v>65</v>
      </c>
      <c r="I690">
        <v>59</v>
      </c>
      <c r="J690">
        <v>6.4</v>
      </c>
      <c r="K690">
        <v>1.2</v>
      </c>
      <c r="L690">
        <v>6</v>
      </c>
      <c r="M690">
        <v>0.6</v>
      </c>
      <c r="N690">
        <v>13</v>
      </c>
      <c r="O690">
        <v>8.6</v>
      </c>
      <c r="P690">
        <v>3</v>
      </c>
      <c r="Q690">
        <v>0.2</v>
      </c>
      <c r="R690">
        <v>20</v>
      </c>
      <c r="S690">
        <v>17.100000000000001</v>
      </c>
      <c r="T690">
        <v>4.7</v>
      </c>
      <c r="U690">
        <v>0.6</v>
      </c>
      <c r="V690">
        <v>0.5</v>
      </c>
      <c r="W690">
        <v>0.5</v>
      </c>
      <c r="X690">
        <v>0.2</v>
      </c>
      <c r="Y690">
        <v>0.22</v>
      </c>
      <c r="Z690">
        <v>0.28100000000000003</v>
      </c>
      <c r="AA690">
        <v>0.33900000000000002</v>
      </c>
      <c r="AB690">
        <v>0.62</v>
      </c>
      <c r="AE690" s="134">
        <f t="shared" si="68"/>
        <v>0.33900000000000002</v>
      </c>
      <c r="AF690" s="209">
        <f t="shared" ca="1" si="69"/>
        <v>566</v>
      </c>
      <c r="AG690" s="134">
        <f>(H690*'User Input'!$H$16)+(I690*'User Input'!$H$17)+(N690*'User Input'!$H$15)+(O690*'User Input'!$H$2)+(P690*'User Input'!$H$3)+(Q690*'User Input'!$H$4)+(K690*'User Input'!$H$5)+(L690*'User Input'!$H$6)+(J690*'User Input'!$H$7)+(T690*'User Input'!$H$8)+(S690*'User Input'!$H$9)+(M690*'User Input'!$H$10)+(X690*'User Input'!$H$11)+(V690*'User Input'!$H$13)+(U690*'User Input'!$H$12)+(R690*'User Input'!$H$14)</f>
        <v>29.55</v>
      </c>
      <c r="AH690">
        <f t="shared" si="71"/>
        <v>1.1365384615384615</v>
      </c>
      <c r="AI690" s="209">
        <f t="shared" ca="1" si="70"/>
        <v>518</v>
      </c>
      <c r="AJ690" s="209">
        <f t="shared" ca="1" si="65"/>
        <v>536</v>
      </c>
      <c r="AK690" s="209">
        <f t="shared" ca="1" si="66"/>
        <v>543</v>
      </c>
      <c r="AL690" s="209">
        <f t="shared" ca="1" si="67"/>
        <v>555</v>
      </c>
    </row>
    <row r="691" spans="2:38" x14ac:dyDescent="0.2">
      <c r="B691" t="s">
        <v>2622</v>
      </c>
      <c r="C691" t="s">
        <v>130</v>
      </c>
      <c r="D691" t="s">
        <v>683</v>
      </c>
      <c r="E691" t="s">
        <v>112</v>
      </c>
      <c r="F691" t="s">
        <v>1033</v>
      </c>
      <c r="G691">
        <v>24</v>
      </c>
      <c r="H691">
        <v>62</v>
      </c>
      <c r="I691">
        <v>57</v>
      </c>
      <c r="J691">
        <v>5.7</v>
      </c>
      <c r="K691">
        <v>1.5</v>
      </c>
      <c r="L691">
        <v>6.4</v>
      </c>
      <c r="M691">
        <v>0.4</v>
      </c>
      <c r="N691">
        <v>13.6</v>
      </c>
      <c r="O691">
        <v>9</v>
      </c>
      <c r="P691">
        <v>2.7</v>
      </c>
      <c r="Q691">
        <v>0.4</v>
      </c>
      <c r="R691">
        <v>21.6</v>
      </c>
      <c r="S691">
        <v>15.2</v>
      </c>
      <c r="T691">
        <v>3.5</v>
      </c>
      <c r="U691">
        <v>0.7</v>
      </c>
      <c r="V691">
        <v>0.5</v>
      </c>
      <c r="W691">
        <v>0.4</v>
      </c>
      <c r="X691">
        <v>0.2</v>
      </c>
      <c r="Y691">
        <v>0.24</v>
      </c>
      <c r="Z691">
        <v>0.29099999999999998</v>
      </c>
      <c r="AA691">
        <v>0.38200000000000001</v>
      </c>
      <c r="AB691">
        <v>0.67300000000000004</v>
      </c>
      <c r="AE691" s="134">
        <f t="shared" si="68"/>
        <v>0.38200000000000001</v>
      </c>
      <c r="AF691" s="209">
        <f t="shared" ca="1" si="69"/>
        <v>375</v>
      </c>
      <c r="AG691" s="134">
        <f>(H691*'User Input'!$H$16)+(I691*'User Input'!$H$17)+(N691*'User Input'!$H$15)+(O691*'User Input'!$H$2)+(P691*'User Input'!$H$3)+(Q691*'User Input'!$H$4)+(K691*'User Input'!$H$5)+(L691*'User Input'!$H$6)+(J691*'User Input'!$H$7)+(T691*'User Input'!$H$8)+(S691*'User Input'!$H$9)+(M691*'User Input'!$H$10)+(X691*'User Input'!$H$11)+(V691*'User Input'!$H$13)+(U691*'User Input'!$H$12)+(R691*'User Input'!$H$14)</f>
        <v>30.200000000000003</v>
      </c>
      <c r="AH691">
        <f t="shared" si="71"/>
        <v>1.2583333333333335</v>
      </c>
      <c r="AI691" s="209">
        <f t="shared" ca="1" si="70"/>
        <v>512</v>
      </c>
      <c r="AJ691" s="209">
        <f t="shared" ca="1" si="65"/>
        <v>485</v>
      </c>
      <c r="AK691" s="209">
        <f t="shared" ca="1" si="66"/>
        <v>352</v>
      </c>
      <c r="AL691" s="209">
        <f t="shared" ca="1" si="67"/>
        <v>421</v>
      </c>
    </row>
    <row r="692" spans="2:38" x14ac:dyDescent="0.2">
      <c r="B692" t="s">
        <v>3376</v>
      </c>
      <c r="C692" t="s">
        <v>2</v>
      </c>
      <c r="D692" t="s">
        <v>106</v>
      </c>
      <c r="E692" t="s">
        <v>110</v>
      </c>
      <c r="F692" t="s">
        <v>110</v>
      </c>
      <c r="G692">
        <v>21</v>
      </c>
      <c r="H692">
        <v>62</v>
      </c>
      <c r="I692">
        <v>59</v>
      </c>
      <c r="J692">
        <v>4.5</v>
      </c>
      <c r="K692">
        <v>0.8</v>
      </c>
      <c r="L692">
        <v>4.7</v>
      </c>
      <c r="M692">
        <v>0.6</v>
      </c>
      <c r="N692">
        <v>10.8</v>
      </c>
      <c r="O692">
        <v>8.6999999999999993</v>
      </c>
      <c r="P692">
        <v>1.2</v>
      </c>
      <c r="Q692">
        <v>0.2</v>
      </c>
      <c r="R692">
        <v>14.8</v>
      </c>
      <c r="S692">
        <v>10.9</v>
      </c>
      <c r="T692">
        <v>1.9</v>
      </c>
      <c r="U692">
        <v>0.6</v>
      </c>
      <c r="V692">
        <v>0.5</v>
      </c>
      <c r="W692">
        <v>0.4</v>
      </c>
      <c r="X692">
        <v>0.2</v>
      </c>
      <c r="Y692">
        <v>0.185</v>
      </c>
      <c r="Z692">
        <v>0.216</v>
      </c>
      <c r="AA692">
        <v>0.252</v>
      </c>
      <c r="AB692">
        <v>0.46899999999999997</v>
      </c>
      <c r="AE692" s="134">
        <f t="shared" si="68"/>
        <v>0.252</v>
      </c>
      <c r="AF692" s="209">
        <f t="shared" ca="1" si="69"/>
        <v>613</v>
      </c>
      <c r="AG692" s="134">
        <f>(H692*'User Input'!$H$16)+(I692*'User Input'!$H$17)+(N692*'User Input'!$H$15)+(O692*'User Input'!$H$2)+(P692*'User Input'!$H$3)+(Q692*'User Input'!$H$4)+(K692*'User Input'!$H$5)+(L692*'User Input'!$H$6)+(J692*'User Input'!$H$7)+(T692*'User Input'!$H$8)+(S692*'User Input'!$H$9)+(M692*'User Input'!$H$10)+(X692*'User Input'!$H$11)+(V692*'User Input'!$H$13)+(U692*'User Input'!$H$12)+(R692*'User Input'!$H$14)</f>
        <v>21.549999999999997</v>
      </c>
      <c r="AH692">
        <f t="shared" si="71"/>
        <v>1.0261904761904761</v>
      </c>
      <c r="AI692" s="209">
        <f t="shared" ca="1" si="70"/>
        <v>588</v>
      </c>
      <c r="AJ692" s="209">
        <f t="shared" ca="1" si="65"/>
        <v>590</v>
      </c>
      <c r="AK692" s="209">
        <f t="shared" ca="1" si="66"/>
        <v>590</v>
      </c>
      <c r="AL692" s="209">
        <f t="shared" ca="1" si="67"/>
        <v>590</v>
      </c>
    </row>
    <row r="693" spans="2:38" x14ac:dyDescent="0.2">
      <c r="B693" t="s">
        <v>2577</v>
      </c>
      <c r="C693" t="s">
        <v>715</v>
      </c>
      <c r="D693" t="s">
        <v>89</v>
      </c>
      <c r="E693" t="s">
        <v>97</v>
      </c>
      <c r="F693" t="s">
        <v>97</v>
      </c>
      <c r="G693">
        <v>21</v>
      </c>
      <c r="H693">
        <v>58</v>
      </c>
      <c r="I693">
        <v>54</v>
      </c>
      <c r="J693">
        <v>4.7</v>
      </c>
      <c r="K693">
        <v>0.6</v>
      </c>
      <c r="L693">
        <v>4.7</v>
      </c>
      <c r="M693">
        <v>0.3</v>
      </c>
      <c r="N693">
        <v>12.2</v>
      </c>
      <c r="O693">
        <v>9.1999999999999993</v>
      </c>
      <c r="P693">
        <v>2.2000000000000002</v>
      </c>
      <c r="Q693">
        <v>0.2</v>
      </c>
      <c r="R693">
        <v>16.399999999999999</v>
      </c>
      <c r="S693">
        <v>11.6</v>
      </c>
      <c r="T693">
        <v>2.6</v>
      </c>
      <c r="U693">
        <v>0.6</v>
      </c>
      <c r="V693">
        <v>0.4</v>
      </c>
      <c r="W693">
        <v>0.4</v>
      </c>
      <c r="X693">
        <v>0.1</v>
      </c>
      <c r="Y693">
        <v>0.223</v>
      </c>
      <c r="Z693">
        <v>0.26400000000000001</v>
      </c>
      <c r="AA693">
        <v>0.30099999999999999</v>
      </c>
      <c r="AB693">
        <v>0.56499999999999995</v>
      </c>
      <c r="AE693" s="134">
        <f t="shared" si="68"/>
        <v>0.30099999999999999</v>
      </c>
      <c r="AF693" s="209">
        <f t="shared" ca="1" si="69"/>
        <v>608</v>
      </c>
      <c r="AG693" s="134">
        <f>(H693*'User Input'!$H$16)+(I693*'User Input'!$H$17)+(N693*'User Input'!$H$15)+(O693*'User Input'!$H$2)+(P693*'User Input'!$H$3)+(Q693*'User Input'!$H$4)+(K693*'User Input'!$H$5)+(L693*'User Input'!$H$6)+(J693*'User Input'!$H$7)+(T693*'User Input'!$H$8)+(S693*'User Input'!$H$9)+(M693*'User Input'!$H$10)+(X693*'User Input'!$H$11)+(V693*'User Input'!$H$13)+(U693*'User Input'!$H$12)+(R693*'User Input'!$H$14)</f>
        <v>23.299999999999997</v>
      </c>
      <c r="AH693">
        <f t="shared" si="71"/>
        <v>1.1095238095238094</v>
      </c>
      <c r="AI693" s="209">
        <f t="shared" ca="1" si="70"/>
        <v>581</v>
      </c>
      <c r="AJ693" s="209">
        <f t="shared" ca="1" si="65"/>
        <v>581</v>
      </c>
      <c r="AK693" s="209">
        <f t="shared" ca="1" si="66"/>
        <v>585</v>
      </c>
      <c r="AL693" s="209">
        <f t="shared" ca="1" si="67"/>
        <v>585</v>
      </c>
    </row>
    <row r="694" spans="2:38" x14ac:dyDescent="0.2">
      <c r="B694" t="s">
        <v>3508</v>
      </c>
      <c r="C694" t="s">
        <v>130</v>
      </c>
      <c r="D694" t="s">
        <v>89</v>
      </c>
      <c r="E694" t="s">
        <v>114</v>
      </c>
      <c r="F694" t="s">
        <v>114</v>
      </c>
      <c r="G694">
        <v>22</v>
      </c>
      <c r="H694">
        <v>58</v>
      </c>
      <c r="I694">
        <v>50</v>
      </c>
      <c r="J694">
        <v>4.9000000000000004</v>
      </c>
      <c r="K694">
        <v>0.7</v>
      </c>
      <c r="L694">
        <v>4.5999999999999996</v>
      </c>
      <c r="M694">
        <v>1.7</v>
      </c>
      <c r="N694">
        <v>10.7</v>
      </c>
      <c r="O694">
        <v>7.6</v>
      </c>
      <c r="P694">
        <v>2</v>
      </c>
      <c r="Q694">
        <v>0.4</v>
      </c>
      <c r="R694">
        <v>15.6</v>
      </c>
      <c r="S694">
        <v>17.3</v>
      </c>
      <c r="T694">
        <v>6.2</v>
      </c>
      <c r="U694">
        <v>0.5</v>
      </c>
      <c r="V694">
        <v>0.4</v>
      </c>
      <c r="W694">
        <v>0.3</v>
      </c>
      <c r="X694">
        <v>0.6</v>
      </c>
      <c r="Y694">
        <v>0.21199999999999999</v>
      </c>
      <c r="Z694">
        <v>0.30299999999999999</v>
      </c>
      <c r="AA694">
        <v>0.31</v>
      </c>
      <c r="AB694">
        <v>0.61299999999999999</v>
      </c>
      <c r="AE694" s="134">
        <f t="shared" si="68"/>
        <v>0.31</v>
      </c>
      <c r="AF694" s="209">
        <f t="shared" ca="1" si="69"/>
        <v>605</v>
      </c>
      <c r="AG694" s="134">
        <f>(H694*'User Input'!$H$16)+(I694*'User Input'!$H$17)+(N694*'User Input'!$H$15)+(O694*'User Input'!$H$2)+(P694*'User Input'!$H$3)+(Q694*'User Input'!$H$4)+(K694*'User Input'!$H$5)+(L694*'User Input'!$H$6)+(J694*'User Input'!$H$7)+(T694*'User Input'!$H$8)+(S694*'User Input'!$H$9)+(M694*'User Input'!$H$10)+(X694*'User Input'!$H$11)+(V694*'User Input'!$H$13)+(U694*'User Input'!$H$12)+(R694*'User Input'!$H$14)</f>
        <v>25.449999999999996</v>
      </c>
      <c r="AH694">
        <f t="shared" si="71"/>
        <v>1.1568181818181815</v>
      </c>
      <c r="AI694" s="209">
        <f t="shared" ca="1" si="70"/>
        <v>557</v>
      </c>
      <c r="AJ694" s="209">
        <f t="shared" ref="AJ694:AJ757" ca="1" si="72">RANK(Z694,OFFSET($Z$205,0,0,COUNTA(Z:Z)+1,1))</f>
        <v>380</v>
      </c>
      <c r="AK694" s="209">
        <f t="shared" ref="AK694:AK757" ca="1" si="73">RANK(AA694,OFFSET($AA$205,0,0,COUNTA(AA:AA)+1,1))</f>
        <v>582</v>
      </c>
      <c r="AL694" s="209">
        <f t="shared" ref="AL694:AL757" ca="1" si="74">RANK(AB694,OFFSET($AB$205,0,0,COUNTA(AB:AB)+1,1))</f>
        <v>564</v>
      </c>
    </row>
    <row r="695" spans="2:38" x14ac:dyDescent="0.2">
      <c r="B695" t="s">
        <v>2640</v>
      </c>
      <c r="C695" t="s">
        <v>133</v>
      </c>
      <c r="D695" t="s">
        <v>89</v>
      </c>
      <c r="E695" t="s">
        <v>114</v>
      </c>
      <c r="F695" t="s">
        <v>114</v>
      </c>
      <c r="G695">
        <v>21</v>
      </c>
      <c r="H695">
        <v>58</v>
      </c>
      <c r="I695">
        <v>52</v>
      </c>
      <c r="J695">
        <v>5</v>
      </c>
      <c r="K695">
        <v>0.3</v>
      </c>
      <c r="L695">
        <v>4.0999999999999996</v>
      </c>
      <c r="M695">
        <v>4.3</v>
      </c>
      <c r="N695">
        <v>11.3</v>
      </c>
      <c r="O695">
        <v>9</v>
      </c>
      <c r="P695">
        <v>1.7</v>
      </c>
      <c r="Q695">
        <v>0.3</v>
      </c>
      <c r="R695">
        <v>14.6</v>
      </c>
      <c r="S695">
        <v>14.9</v>
      </c>
      <c r="T695">
        <v>3.9</v>
      </c>
      <c r="U695">
        <v>0.6</v>
      </c>
      <c r="V695">
        <v>0.4</v>
      </c>
      <c r="W695">
        <v>0.3</v>
      </c>
      <c r="X695">
        <v>1.2</v>
      </c>
      <c r="Y695">
        <v>0.216</v>
      </c>
      <c r="Z695">
        <v>0.27500000000000002</v>
      </c>
      <c r="AA695">
        <v>0.27900000000000003</v>
      </c>
      <c r="AB695">
        <v>0.55500000000000005</v>
      </c>
      <c r="AE695" s="134">
        <f t="shared" ref="AE695:AE758" si="75">INDEX(G695:AB1480,0,MATCH(AE$181,G$181:AB$181,0))</f>
        <v>0.27900000000000003</v>
      </c>
      <c r="AF695" s="209">
        <f t="shared" ref="AF695:AF758" ca="1" si="76">RANK(AE695,OFFSET($AE$182,0,0,COUNTA(AE:AE)+1,1))</f>
        <v>611</v>
      </c>
      <c r="AG695" s="134">
        <f>(H695*'User Input'!$H$16)+(I695*'User Input'!$H$17)+(N695*'User Input'!$H$15)+(O695*'User Input'!$H$2)+(P695*'User Input'!$H$3)+(Q695*'User Input'!$H$4)+(K695*'User Input'!$H$5)+(L695*'User Input'!$H$6)+(J695*'User Input'!$H$7)+(T695*'User Input'!$H$8)+(S695*'User Input'!$H$9)+(M695*'User Input'!$H$10)+(X695*'User Input'!$H$11)+(V695*'User Input'!$H$13)+(U695*'User Input'!$H$12)+(R695*'User Input'!$H$14)</f>
        <v>27.45</v>
      </c>
      <c r="AH695">
        <f t="shared" si="71"/>
        <v>1.3071428571428572</v>
      </c>
      <c r="AI695" s="209">
        <f t="shared" ref="AI695:AI758" ca="1" si="77">RANK(AG695,OFFSET($AG$182,0,0,COUNTA(AG:AG)+1,1))</f>
        <v>534</v>
      </c>
      <c r="AJ695" s="209">
        <f t="shared" ca="1" si="72"/>
        <v>561</v>
      </c>
      <c r="AK695" s="209">
        <f t="shared" ca="1" si="73"/>
        <v>588</v>
      </c>
      <c r="AL695" s="209">
        <f t="shared" ca="1" si="74"/>
        <v>586</v>
      </c>
    </row>
    <row r="696" spans="2:38" x14ac:dyDescent="0.2">
      <c r="B696" t="s">
        <v>767</v>
      </c>
      <c r="C696" t="s">
        <v>718</v>
      </c>
      <c r="D696" t="s">
        <v>683</v>
      </c>
      <c r="E696" t="s">
        <v>112</v>
      </c>
      <c r="F696" t="s">
        <v>426</v>
      </c>
      <c r="G696">
        <v>22</v>
      </c>
      <c r="H696">
        <v>58</v>
      </c>
      <c r="I696">
        <v>53</v>
      </c>
      <c r="J696">
        <v>5.6</v>
      </c>
      <c r="K696">
        <v>1.6</v>
      </c>
      <c r="L696">
        <v>6.4</v>
      </c>
      <c r="M696">
        <v>0.2</v>
      </c>
      <c r="N696">
        <v>12.5</v>
      </c>
      <c r="O696">
        <v>8</v>
      </c>
      <c r="P696">
        <v>2.7</v>
      </c>
      <c r="Q696">
        <v>0.2</v>
      </c>
      <c r="R696">
        <v>20.399999999999999</v>
      </c>
      <c r="S696">
        <v>13.5</v>
      </c>
      <c r="T696">
        <v>3.8</v>
      </c>
      <c r="U696">
        <v>0.4</v>
      </c>
      <c r="V696">
        <v>0.4</v>
      </c>
      <c r="W696">
        <v>0.3</v>
      </c>
      <c r="X696">
        <v>0.1</v>
      </c>
      <c r="Y696">
        <v>0.23499999999999999</v>
      </c>
      <c r="Z696">
        <v>0.28799999999999998</v>
      </c>
      <c r="AA696">
        <v>0.38500000000000001</v>
      </c>
      <c r="AB696">
        <v>0.67300000000000004</v>
      </c>
      <c r="AE696" s="134">
        <f t="shared" si="75"/>
        <v>0.38500000000000001</v>
      </c>
      <c r="AF696" s="209">
        <f t="shared" ca="1" si="76"/>
        <v>361</v>
      </c>
      <c r="AG696" s="134">
        <f>(H696*'User Input'!$H$16)+(I696*'User Input'!$H$17)+(N696*'User Input'!$H$15)+(O696*'User Input'!$H$2)+(P696*'User Input'!$H$3)+(Q696*'User Input'!$H$4)+(K696*'User Input'!$H$5)+(L696*'User Input'!$H$6)+(J696*'User Input'!$H$7)+(T696*'User Input'!$H$8)+(S696*'User Input'!$H$9)+(M696*'User Input'!$H$10)+(X696*'User Input'!$H$11)+(V696*'User Input'!$H$13)+(U696*'User Input'!$H$12)+(R696*'User Input'!$H$14)</f>
        <v>29.749999999999993</v>
      </c>
      <c r="AH696">
        <f t="shared" si="71"/>
        <v>1.3522727272727268</v>
      </c>
      <c r="AI696" s="209">
        <f t="shared" ca="1" si="77"/>
        <v>515</v>
      </c>
      <c r="AJ696" s="209">
        <f t="shared" ca="1" si="72"/>
        <v>500</v>
      </c>
      <c r="AK696" s="209">
        <f t="shared" ca="1" si="73"/>
        <v>339</v>
      </c>
      <c r="AL696" s="209">
        <f t="shared" ca="1" si="74"/>
        <v>421</v>
      </c>
    </row>
    <row r="697" spans="2:38" x14ac:dyDescent="0.2">
      <c r="B697" t="s">
        <v>2596</v>
      </c>
      <c r="C697" t="s">
        <v>115</v>
      </c>
      <c r="D697" t="s">
        <v>89</v>
      </c>
      <c r="E697" t="s">
        <v>118</v>
      </c>
      <c r="F697" t="s">
        <v>118</v>
      </c>
      <c r="G697">
        <v>20</v>
      </c>
      <c r="H697">
        <v>53</v>
      </c>
      <c r="I697">
        <v>50</v>
      </c>
      <c r="J697">
        <v>5.2</v>
      </c>
      <c r="K697">
        <v>0.8</v>
      </c>
      <c r="L697">
        <v>5.3</v>
      </c>
      <c r="M697">
        <v>0.7</v>
      </c>
      <c r="N697">
        <v>13.4</v>
      </c>
      <c r="O697">
        <v>9.8000000000000007</v>
      </c>
      <c r="P697">
        <v>2.4</v>
      </c>
      <c r="Q697">
        <v>0.4</v>
      </c>
      <c r="R697">
        <v>19</v>
      </c>
      <c r="S697">
        <v>7.2</v>
      </c>
      <c r="T697">
        <v>1.8</v>
      </c>
      <c r="U697">
        <v>0.3</v>
      </c>
      <c r="V697">
        <v>0.4</v>
      </c>
      <c r="W697">
        <v>0.4</v>
      </c>
      <c r="X697">
        <v>0.3</v>
      </c>
      <c r="Y697">
        <v>0.27</v>
      </c>
      <c r="Z697">
        <v>0.29899999999999999</v>
      </c>
      <c r="AA697">
        <v>0.38300000000000001</v>
      </c>
      <c r="AB697">
        <v>0.68200000000000005</v>
      </c>
      <c r="AE697" s="134">
        <f t="shared" si="75"/>
        <v>0.38300000000000001</v>
      </c>
      <c r="AF697" s="209">
        <f t="shared" ca="1" si="76"/>
        <v>372</v>
      </c>
      <c r="AG697" s="134">
        <f>(H697*'User Input'!$H$16)+(I697*'User Input'!$H$17)+(N697*'User Input'!$H$15)+(O697*'User Input'!$H$2)+(P697*'User Input'!$H$3)+(Q697*'User Input'!$H$4)+(K697*'User Input'!$H$5)+(L697*'User Input'!$H$6)+(J697*'User Input'!$H$7)+(T697*'User Input'!$H$8)+(S697*'User Input'!$H$9)+(M697*'User Input'!$H$10)+(X697*'User Input'!$H$11)+(V697*'User Input'!$H$13)+(U697*'User Input'!$H$12)+(R697*'User Input'!$H$14)</f>
        <v>28.799999999999997</v>
      </c>
      <c r="AH697">
        <f t="shared" si="71"/>
        <v>1.44</v>
      </c>
      <c r="AI697" s="209">
        <f t="shared" ca="1" si="77"/>
        <v>521</v>
      </c>
      <c r="AJ697" s="209">
        <f t="shared" ca="1" si="72"/>
        <v>411</v>
      </c>
      <c r="AK697" s="209">
        <f t="shared" ca="1" si="73"/>
        <v>350</v>
      </c>
      <c r="AL697" s="209">
        <f t="shared" ca="1" si="74"/>
        <v>377</v>
      </c>
    </row>
    <row r="698" spans="2:38" x14ac:dyDescent="0.2">
      <c r="B698" t="s">
        <v>3526</v>
      </c>
      <c r="C698" t="s">
        <v>8</v>
      </c>
      <c r="D698" t="s">
        <v>89</v>
      </c>
      <c r="E698" t="s">
        <v>6</v>
      </c>
      <c r="F698" t="s">
        <v>114</v>
      </c>
      <c r="G698">
        <v>19</v>
      </c>
      <c r="H698">
        <v>52</v>
      </c>
      <c r="I698">
        <v>47</v>
      </c>
      <c r="J698">
        <v>5.5</v>
      </c>
      <c r="K698">
        <v>1.1000000000000001</v>
      </c>
      <c r="L698">
        <v>5.2</v>
      </c>
      <c r="M698">
        <v>1.5</v>
      </c>
      <c r="N698">
        <v>12.4</v>
      </c>
      <c r="O698">
        <v>8.6999999999999993</v>
      </c>
      <c r="P698">
        <v>2.2999999999999998</v>
      </c>
      <c r="Q698">
        <v>0.3</v>
      </c>
      <c r="R698">
        <v>18.600000000000001</v>
      </c>
      <c r="S698">
        <v>9.1999999999999993</v>
      </c>
      <c r="T698">
        <v>3.6</v>
      </c>
      <c r="U698">
        <v>0.3</v>
      </c>
      <c r="V698">
        <v>0.4</v>
      </c>
      <c r="W698">
        <v>0.3</v>
      </c>
      <c r="X698">
        <v>0.7</v>
      </c>
      <c r="Y698">
        <v>0.26400000000000001</v>
      </c>
      <c r="Z698">
        <v>0.317</v>
      </c>
      <c r="AA698">
        <v>0.39400000000000002</v>
      </c>
      <c r="AB698">
        <v>0.71099999999999997</v>
      </c>
      <c r="AE698" s="134">
        <f t="shared" si="75"/>
        <v>0.39400000000000002</v>
      </c>
      <c r="AF698" s="209">
        <f t="shared" ca="1" si="76"/>
        <v>304</v>
      </c>
      <c r="AG698" s="134">
        <f>(H698*'User Input'!$H$16)+(I698*'User Input'!$H$17)+(N698*'User Input'!$H$15)+(O698*'User Input'!$H$2)+(P698*'User Input'!$H$3)+(Q698*'User Input'!$H$4)+(K698*'User Input'!$H$5)+(L698*'User Input'!$H$6)+(J698*'User Input'!$H$7)+(T698*'User Input'!$H$8)+(S698*'User Input'!$H$9)+(M698*'User Input'!$H$10)+(X698*'User Input'!$H$11)+(V698*'User Input'!$H$13)+(U698*'User Input'!$H$12)+(R698*'User Input'!$H$14)</f>
        <v>30.599999999999998</v>
      </c>
      <c r="AH698">
        <f t="shared" si="71"/>
        <v>1.6105263157894736</v>
      </c>
      <c r="AI698" s="209">
        <f t="shared" ca="1" si="77"/>
        <v>511</v>
      </c>
      <c r="AJ698" s="209">
        <f t="shared" ca="1" si="72"/>
        <v>245</v>
      </c>
      <c r="AK698" s="209">
        <f t="shared" ca="1" si="73"/>
        <v>282</v>
      </c>
      <c r="AL698" s="209">
        <f t="shared" ca="1" si="74"/>
        <v>270</v>
      </c>
    </row>
    <row r="699" spans="2:38" x14ac:dyDescent="0.2">
      <c r="B699" t="s">
        <v>2609</v>
      </c>
      <c r="C699" t="s">
        <v>131</v>
      </c>
      <c r="D699" t="s">
        <v>89</v>
      </c>
      <c r="E699" t="s">
        <v>110</v>
      </c>
      <c r="F699" t="s">
        <v>110</v>
      </c>
      <c r="G699">
        <v>19</v>
      </c>
      <c r="H699">
        <v>52</v>
      </c>
      <c r="I699">
        <v>47</v>
      </c>
      <c r="J699">
        <v>5.2</v>
      </c>
      <c r="K699">
        <v>0.8</v>
      </c>
      <c r="L699">
        <v>4.8</v>
      </c>
      <c r="M699">
        <v>2.2000000000000002</v>
      </c>
      <c r="N699">
        <v>11.2</v>
      </c>
      <c r="O699">
        <v>8</v>
      </c>
      <c r="P699">
        <v>2.2000000000000002</v>
      </c>
      <c r="Q699">
        <v>0.2</v>
      </c>
      <c r="R699">
        <v>16</v>
      </c>
      <c r="S699">
        <v>10.1</v>
      </c>
      <c r="T699">
        <v>3.4</v>
      </c>
      <c r="U699">
        <v>0.5</v>
      </c>
      <c r="V699">
        <v>0.4</v>
      </c>
      <c r="W699">
        <v>0.3</v>
      </c>
      <c r="X699">
        <v>1.1000000000000001</v>
      </c>
      <c r="Y699">
        <v>0.23699999999999999</v>
      </c>
      <c r="Z699">
        <v>0.29399999999999998</v>
      </c>
      <c r="AA699">
        <v>0.33900000000000002</v>
      </c>
      <c r="AB699">
        <v>0.63300000000000001</v>
      </c>
      <c r="AE699" s="134">
        <f t="shared" si="75"/>
        <v>0.33900000000000002</v>
      </c>
      <c r="AF699" s="209">
        <f t="shared" ca="1" si="76"/>
        <v>566</v>
      </c>
      <c r="AG699" s="134">
        <f>(H699*'User Input'!$H$16)+(I699*'User Input'!$H$17)+(N699*'User Input'!$H$15)+(O699*'User Input'!$H$2)+(P699*'User Input'!$H$3)+(Q699*'User Input'!$H$4)+(K699*'User Input'!$H$5)+(L699*'User Input'!$H$6)+(J699*'User Input'!$H$7)+(T699*'User Input'!$H$8)+(S699*'User Input'!$H$9)+(M699*'User Input'!$H$10)+(X699*'User Input'!$H$11)+(V699*'User Input'!$H$13)+(U699*'User Input'!$H$12)+(R699*'User Input'!$H$14)</f>
        <v>27.849999999999994</v>
      </c>
      <c r="AH699">
        <f t="shared" si="71"/>
        <v>1.4657894736842103</v>
      </c>
      <c r="AI699" s="209">
        <f t="shared" ca="1" si="77"/>
        <v>531</v>
      </c>
      <c r="AJ699" s="209">
        <f t="shared" ca="1" si="72"/>
        <v>455</v>
      </c>
      <c r="AK699" s="209">
        <f t="shared" ca="1" si="73"/>
        <v>543</v>
      </c>
      <c r="AL699" s="209">
        <f t="shared" ca="1" si="74"/>
        <v>530</v>
      </c>
    </row>
    <row r="700" spans="2:38" x14ac:dyDescent="0.2">
      <c r="B700" t="s">
        <v>2631</v>
      </c>
      <c r="C700" t="s">
        <v>718</v>
      </c>
      <c r="D700" t="s">
        <v>683</v>
      </c>
      <c r="E700" t="s">
        <v>6</v>
      </c>
      <c r="F700" t="s">
        <v>427</v>
      </c>
      <c r="G700">
        <v>20</v>
      </c>
      <c r="H700">
        <v>52</v>
      </c>
      <c r="I700">
        <v>47</v>
      </c>
      <c r="J700">
        <v>4.5</v>
      </c>
      <c r="K700">
        <v>0.4</v>
      </c>
      <c r="L700">
        <v>4.3</v>
      </c>
      <c r="M700">
        <v>0.4</v>
      </c>
      <c r="N700">
        <v>11.8</v>
      </c>
      <c r="O700">
        <v>9.1</v>
      </c>
      <c r="P700">
        <v>2.1</v>
      </c>
      <c r="Q700">
        <v>0.1</v>
      </c>
      <c r="R700">
        <v>15.5</v>
      </c>
      <c r="S700">
        <v>7.2</v>
      </c>
      <c r="T700">
        <v>4.4000000000000004</v>
      </c>
      <c r="U700">
        <v>0.3</v>
      </c>
      <c r="V700">
        <v>0.4</v>
      </c>
      <c r="W700">
        <v>0.3</v>
      </c>
      <c r="X700">
        <v>0.2</v>
      </c>
      <c r="Y700">
        <v>0.253</v>
      </c>
      <c r="Z700">
        <v>0.31900000000000001</v>
      </c>
      <c r="AA700">
        <v>0.33100000000000002</v>
      </c>
      <c r="AB700">
        <v>0.65</v>
      </c>
      <c r="AE700" s="134">
        <f t="shared" si="75"/>
        <v>0.33100000000000002</v>
      </c>
      <c r="AF700" s="209">
        <f t="shared" ca="1" si="76"/>
        <v>587</v>
      </c>
      <c r="AG700" s="134">
        <f>(H700*'User Input'!$H$16)+(I700*'User Input'!$H$17)+(N700*'User Input'!$H$15)+(O700*'User Input'!$H$2)+(P700*'User Input'!$H$3)+(Q700*'User Input'!$H$4)+(K700*'User Input'!$H$5)+(L700*'User Input'!$H$6)+(J700*'User Input'!$H$7)+(T700*'User Input'!$H$8)+(S700*'User Input'!$H$9)+(M700*'User Input'!$H$10)+(X700*'User Input'!$H$11)+(V700*'User Input'!$H$13)+(U700*'User Input'!$H$12)+(R700*'User Input'!$H$14)</f>
        <v>25.4</v>
      </c>
      <c r="AH700">
        <f t="shared" si="71"/>
        <v>1.27</v>
      </c>
      <c r="AI700" s="209">
        <f t="shared" ca="1" si="77"/>
        <v>559</v>
      </c>
      <c r="AJ700" s="209">
        <f t="shared" ca="1" si="72"/>
        <v>217</v>
      </c>
      <c r="AK700" s="209">
        <f t="shared" ca="1" si="73"/>
        <v>564</v>
      </c>
      <c r="AL700" s="209">
        <f t="shared" ca="1" si="74"/>
        <v>495</v>
      </c>
    </row>
    <row r="701" spans="2:38" x14ac:dyDescent="0.2">
      <c r="B701" t="s">
        <v>2633</v>
      </c>
      <c r="C701" t="s">
        <v>122</v>
      </c>
      <c r="D701" t="s">
        <v>89</v>
      </c>
      <c r="E701" t="s">
        <v>114</v>
      </c>
      <c r="F701" t="s">
        <v>114</v>
      </c>
      <c r="G701">
        <v>19</v>
      </c>
      <c r="H701">
        <v>52</v>
      </c>
      <c r="I701">
        <v>48</v>
      </c>
      <c r="J701">
        <v>5.2</v>
      </c>
      <c r="K701">
        <v>1.5</v>
      </c>
      <c r="L701">
        <v>5.7</v>
      </c>
      <c r="M701">
        <v>1.7</v>
      </c>
      <c r="N701">
        <v>10.7</v>
      </c>
      <c r="O701">
        <v>6.7</v>
      </c>
      <c r="P701">
        <v>2</v>
      </c>
      <c r="Q701">
        <v>0.5</v>
      </c>
      <c r="R701">
        <v>18.2</v>
      </c>
      <c r="S701">
        <v>15.5</v>
      </c>
      <c r="T701">
        <v>2.5</v>
      </c>
      <c r="U701">
        <v>0.4</v>
      </c>
      <c r="V701">
        <v>0.4</v>
      </c>
      <c r="W701">
        <v>0.3</v>
      </c>
      <c r="X701">
        <v>0.7</v>
      </c>
      <c r="Y701">
        <v>0.224</v>
      </c>
      <c r="Z701">
        <v>0.26700000000000002</v>
      </c>
      <c r="AA701">
        <v>0.38</v>
      </c>
      <c r="AB701">
        <v>0.64700000000000002</v>
      </c>
      <c r="AE701" s="134">
        <f t="shared" si="75"/>
        <v>0.38</v>
      </c>
      <c r="AF701" s="209">
        <f t="shared" ca="1" si="76"/>
        <v>384</v>
      </c>
      <c r="AG701" s="134">
        <f>(H701*'User Input'!$H$16)+(I701*'User Input'!$H$17)+(N701*'User Input'!$H$15)+(O701*'User Input'!$H$2)+(P701*'User Input'!$H$3)+(Q701*'User Input'!$H$4)+(K701*'User Input'!$H$5)+(L701*'User Input'!$H$6)+(J701*'User Input'!$H$7)+(T701*'User Input'!$H$8)+(S701*'User Input'!$H$9)+(M701*'User Input'!$H$10)+(X701*'User Input'!$H$11)+(V701*'User Input'!$H$13)+(U701*'User Input'!$H$12)+(R701*'User Input'!$H$14)</f>
        <v>26.549999999999997</v>
      </c>
      <c r="AH701">
        <f t="shared" si="71"/>
        <v>1.3973684210526314</v>
      </c>
      <c r="AI701" s="209">
        <f t="shared" ca="1" si="77"/>
        <v>542</v>
      </c>
      <c r="AJ701" s="209">
        <f t="shared" ca="1" si="72"/>
        <v>576</v>
      </c>
      <c r="AK701" s="209">
        <f t="shared" ca="1" si="73"/>
        <v>361</v>
      </c>
      <c r="AL701" s="209">
        <f t="shared" ca="1" si="74"/>
        <v>503</v>
      </c>
    </row>
    <row r="702" spans="2:38" x14ac:dyDescent="0.2">
      <c r="B702" t="s">
        <v>2199</v>
      </c>
      <c r="C702" t="s">
        <v>137</v>
      </c>
      <c r="D702" t="s">
        <v>89</v>
      </c>
      <c r="E702" t="s">
        <v>116</v>
      </c>
      <c r="F702" t="s">
        <v>116</v>
      </c>
      <c r="G702">
        <v>19</v>
      </c>
      <c r="H702">
        <v>52</v>
      </c>
      <c r="I702">
        <v>47</v>
      </c>
      <c r="J702">
        <v>6.4</v>
      </c>
      <c r="K702">
        <v>2.1</v>
      </c>
      <c r="L702">
        <v>7</v>
      </c>
      <c r="M702">
        <v>0.5</v>
      </c>
      <c r="N702">
        <v>11.8</v>
      </c>
      <c r="O702">
        <v>7</v>
      </c>
      <c r="P702">
        <v>2.5</v>
      </c>
      <c r="Q702">
        <v>0.1</v>
      </c>
      <c r="R702">
        <v>20.8</v>
      </c>
      <c r="S702">
        <v>13.5</v>
      </c>
      <c r="T702">
        <v>3.1</v>
      </c>
      <c r="U702">
        <v>0.6</v>
      </c>
      <c r="V702">
        <v>0.4</v>
      </c>
      <c r="W702">
        <v>0.3</v>
      </c>
      <c r="X702">
        <v>0.2</v>
      </c>
      <c r="Y702">
        <v>0.248</v>
      </c>
      <c r="Z702">
        <v>0.3</v>
      </c>
      <c r="AA702">
        <v>0.44</v>
      </c>
      <c r="AB702">
        <v>0.74</v>
      </c>
      <c r="AE702" s="134">
        <f t="shared" si="75"/>
        <v>0.44</v>
      </c>
      <c r="AF702" s="209">
        <f t="shared" ca="1" si="76"/>
        <v>124</v>
      </c>
      <c r="AG702" s="134">
        <f>(H702*'User Input'!$H$16)+(I702*'User Input'!$H$17)+(N702*'User Input'!$H$15)+(O702*'User Input'!$H$2)+(P702*'User Input'!$H$3)+(Q702*'User Input'!$H$4)+(K702*'User Input'!$H$5)+(L702*'User Input'!$H$6)+(J702*'User Input'!$H$7)+(T702*'User Input'!$H$8)+(S702*'User Input'!$H$9)+(M702*'User Input'!$H$10)+(X702*'User Input'!$H$11)+(V702*'User Input'!$H$13)+(U702*'User Input'!$H$12)+(R702*'User Input'!$H$14)</f>
        <v>31.250000000000004</v>
      </c>
      <c r="AH702">
        <f t="shared" si="71"/>
        <v>1.6447368421052633</v>
      </c>
      <c r="AI702" s="209">
        <f t="shared" ca="1" si="77"/>
        <v>509</v>
      </c>
      <c r="AJ702" s="209">
        <f t="shared" ca="1" si="72"/>
        <v>403</v>
      </c>
      <c r="AK702" s="209">
        <f t="shared" ca="1" si="73"/>
        <v>105</v>
      </c>
      <c r="AL702" s="209">
        <f t="shared" ca="1" si="74"/>
        <v>175</v>
      </c>
    </row>
    <row r="703" spans="2:38" x14ac:dyDescent="0.2">
      <c r="B703" t="s">
        <v>3528</v>
      </c>
      <c r="C703" t="s">
        <v>120</v>
      </c>
      <c r="D703" t="s">
        <v>683</v>
      </c>
      <c r="E703" t="s">
        <v>114</v>
      </c>
      <c r="F703" t="s">
        <v>114</v>
      </c>
      <c r="G703">
        <v>19</v>
      </c>
      <c r="H703">
        <v>52</v>
      </c>
      <c r="I703">
        <v>47</v>
      </c>
      <c r="J703">
        <v>5.5</v>
      </c>
      <c r="K703">
        <v>1.2</v>
      </c>
      <c r="L703">
        <v>5.5</v>
      </c>
      <c r="M703">
        <v>1.9</v>
      </c>
      <c r="N703">
        <v>12</v>
      </c>
      <c r="O703">
        <v>8.3000000000000007</v>
      </c>
      <c r="P703">
        <v>2.1</v>
      </c>
      <c r="Q703">
        <v>0.3</v>
      </c>
      <c r="R703">
        <v>18.5</v>
      </c>
      <c r="S703">
        <v>14.8</v>
      </c>
      <c r="T703">
        <v>3.5</v>
      </c>
      <c r="U703">
        <v>0.3</v>
      </c>
      <c r="V703">
        <v>0.4</v>
      </c>
      <c r="W703">
        <v>0.3</v>
      </c>
      <c r="X703">
        <v>0.9</v>
      </c>
      <c r="Y703">
        <v>0.255</v>
      </c>
      <c r="Z703">
        <v>0.309</v>
      </c>
      <c r="AA703">
        <v>0.39300000000000002</v>
      </c>
      <c r="AB703">
        <v>0.70199999999999996</v>
      </c>
      <c r="AE703" s="134">
        <f t="shared" si="75"/>
        <v>0.39300000000000002</v>
      </c>
      <c r="AF703" s="209">
        <f t="shared" ca="1" si="76"/>
        <v>310</v>
      </c>
      <c r="AG703" s="134">
        <f>(H703*'User Input'!$H$16)+(I703*'User Input'!$H$17)+(N703*'User Input'!$H$15)+(O703*'User Input'!$H$2)+(P703*'User Input'!$H$3)+(Q703*'User Input'!$H$4)+(K703*'User Input'!$H$5)+(L703*'User Input'!$H$6)+(J703*'User Input'!$H$7)+(T703*'User Input'!$H$8)+(S703*'User Input'!$H$9)+(M703*'User Input'!$H$10)+(X703*'User Input'!$H$11)+(V703*'User Input'!$H$13)+(U703*'User Input'!$H$12)+(R703*'User Input'!$H$14)</f>
        <v>28.200000000000006</v>
      </c>
      <c r="AH703">
        <f t="shared" si="71"/>
        <v>1.4842105263157899</v>
      </c>
      <c r="AI703" s="209">
        <f t="shared" ca="1" si="77"/>
        <v>525</v>
      </c>
      <c r="AJ703" s="209">
        <f t="shared" ca="1" si="72"/>
        <v>325</v>
      </c>
      <c r="AK703" s="209">
        <f t="shared" ca="1" si="73"/>
        <v>288</v>
      </c>
      <c r="AL703" s="209">
        <f t="shared" ca="1" si="74"/>
        <v>300</v>
      </c>
    </row>
    <row r="704" spans="2:38" x14ac:dyDescent="0.2">
      <c r="B704" t="s">
        <v>3529</v>
      </c>
      <c r="C704" t="s">
        <v>122</v>
      </c>
      <c r="D704" t="s">
        <v>89</v>
      </c>
      <c r="E704" t="s">
        <v>116</v>
      </c>
      <c r="F704" t="s">
        <v>116</v>
      </c>
      <c r="G704">
        <v>19</v>
      </c>
      <c r="H704">
        <v>52</v>
      </c>
      <c r="I704">
        <v>45</v>
      </c>
      <c r="J704">
        <v>5.3</v>
      </c>
      <c r="K704">
        <v>1.2</v>
      </c>
      <c r="L704">
        <v>5.2</v>
      </c>
      <c r="M704">
        <v>0.4</v>
      </c>
      <c r="N704">
        <v>10.5</v>
      </c>
      <c r="O704">
        <v>6.8</v>
      </c>
      <c r="P704">
        <v>2.2000000000000002</v>
      </c>
      <c r="Q704">
        <v>0.2</v>
      </c>
      <c r="R704">
        <v>16.8</v>
      </c>
      <c r="S704">
        <v>12.4</v>
      </c>
      <c r="T704">
        <v>5</v>
      </c>
      <c r="U704">
        <v>0.5</v>
      </c>
      <c r="V704">
        <v>0.4</v>
      </c>
      <c r="W704">
        <v>0.3</v>
      </c>
      <c r="X704">
        <v>0.2</v>
      </c>
      <c r="Y704">
        <v>0.23100000000000001</v>
      </c>
      <c r="Z704">
        <v>0.312</v>
      </c>
      <c r="AA704">
        <v>0.37</v>
      </c>
      <c r="AB704">
        <v>0.68100000000000005</v>
      </c>
      <c r="AE704" s="134">
        <f t="shared" si="75"/>
        <v>0.37</v>
      </c>
      <c r="AF704" s="209">
        <f t="shared" ca="1" si="76"/>
        <v>441</v>
      </c>
      <c r="AG704" s="134">
        <f>(H704*'User Input'!$H$16)+(I704*'User Input'!$H$17)+(N704*'User Input'!$H$15)+(O704*'User Input'!$H$2)+(P704*'User Input'!$H$3)+(Q704*'User Input'!$H$4)+(K704*'User Input'!$H$5)+(L704*'User Input'!$H$6)+(J704*'User Input'!$H$7)+(T704*'User Input'!$H$8)+(S704*'User Input'!$H$9)+(M704*'User Input'!$H$10)+(X704*'User Input'!$H$11)+(V704*'User Input'!$H$13)+(U704*'User Input'!$H$12)+(R704*'User Input'!$H$14)</f>
        <v>26.499999999999996</v>
      </c>
      <c r="AH704">
        <f t="shared" si="71"/>
        <v>1.3947368421052631</v>
      </c>
      <c r="AI704" s="209">
        <f t="shared" ca="1" si="77"/>
        <v>543</v>
      </c>
      <c r="AJ704" s="209">
        <f t="shared" ca="1" si="72"/>
        <v>287</v>
      </c>
      <c r="AK704" s="209">
        <f t="shared" ca="1" si="73"/>
        <v>418</v>
      </c>
      <c r="AL704" s="209">
        <f t="shared" ca="1" si="74"/>
        <v>382</v>
      </c>
    </row>
    <row r="705" spans="2:38" x14ac:dyDescent="0.2">
      <c r="B705" t="s">
        <v>3530</v>
      </c>
      <c r="C705" t="s">
        <v>120</v>
      </c>
      <c r="D705" t="s">
        <v>89</v>
      </c>
      <c r="E705" t="s">
        <v>112</v>
      </c>
      <c r="F705" t="s">
        <v>112</v>
      </c>
      <c r="G705">
        <v>19</v>
      </c>
      <c r="H705">
        <v>52</v>
      </c>
      <c r="I705">
        <v>48</v>
      </c>
      <c r="J705">
        <v>5.8</v>
      </c>
      <c r="K705">
        <v>1.3</v>
      </c>
      <c r="L705">
        <v>6.3</v>
      </c>
      <c r="M705">
        <v>0.5</v>
      </c>
      <c r="N705">
        <v>14</v>
      </c>
      <c r="O705">
        <v>9.3000000000000007</v>
      </c>
      <c r="P705">
        <v>2.8</v>
      </c>
      <c r="Q705">
        <v>0.5</v>
      </c>
      <c r="R705">
        <v>21.8</v>
      </c>
      <c r="S705">
        <v>10.7</v>
      </c>
      <c r="T705">
        <v>2</v>
      </c>
      <c r="U705">
        <v>0.6</v>
      </c>
      <c r="V705">
        <v>0.4</v>
      </c>
      <c r="W705">
        <v>0.3</v>
      </c>
      <c r="X705">
        <v>0.2</v>
      </c>
      <c r="Y705">
        <v>0.28899999999999998</v>
      </c>
      <c r="Z705">
        <v>0.32200000000000001</v>
      </c>
      <c r="AA705">
        <v>0.45100000000000001</v>
      </c>
      <c r="AB705">
        <v>0.77300000000000002</v>
      </c>
      <c r="AE705" s="134">
        <f t="shared" si="75"/>
        <v>0.45100000000000001</v>
      </c>
      <c r="AF705" s="209">
        <f t="shared" ca="1" si="76"/>
        <v>95</v>
      </c>
      <c r="AG705" s="134">
        <f>(H705*'User Input'!$H$16)+(I705*'User Input'!$H$17)+(N705*'User Input'!$H$15)+(O705*'User Input'!$H$2)+(P705*'User Input'!$H$3)+(Q705*'User Input'!$H$4)+(K705*'User Input'!$H$5)+(L705*'User Input'!$H$6)+(J705*'User Input'!$H$7)+(T705*'User Input'!$H$8)+(S705*'User Input'!$H$9)+(M705*'User Input'!$H$10)+(X705*'User Input'!$H$11)+(V705*'User Input'!$H$13)+(U705*'User Input'!$H$12)+(R705*'User Input'!$H$14)</f>
        <v>31.149999999999995</v>
      </c>
      <c r="AH705">
        <f t="shared" si="71"/>
        <v>1.639473684210526</v>
      </c>
      <c r="AI705" s="209">
        <f t="shared" ca="1" si="77"/>
        <v>510</v>
      </c>
      <c r="AJ705" s="209">
        <f t="shared" ca="1" si="72"/>
        <v>184</v>
      </c>
      <c r="AK705" s="209">
        <f t="shared" ca="1" si="73"/>
        <v>77</v>
      </c>
      <c r="AL705" s="209">
        <f t="shared" ca="1" si="74"/>
        <v>101</v>
      </c>
    </row>
    <row r="706" spans="2:38" x14ac:dyDescent="0.2">
      <c r="B706" t="s">
        <v>2582</v>
      </c>
      <c r="C706" t="s">
        <v>716</v>
      </c>
      <c r="D706" t="s">
        <v>89</v>
      </c>
      <c r="E706" t="s">
        <v>97</v>
      </c>
      <c r="F706" t="s">
        <v>97</v>
      </c>
      <c r="G706">
        <v>18</v>
      </c>
      <c r="H706">
        <v>51</v>
      </c>
      <c r="I706">
        <v>46</v>
      </c>
      <c r="J706">
        <v>4.9000000000000004</v>
      </c>
      <c r="K706">
        <v>0.7</v>
      </c>
      <c r="L706">
        <v>4.8</v>
      </c>
      <c r="M706">
        <v>0.2</v>
      </c>
      <c r="N706">
        <v>11.2</v>
      </c>
      <c r="O706">
        <v>8</v>
      </c>
      <c r="P706">
        <v>2.4</v>
      </c>
      <c r="Q706">
        <v>0.1</v>
      </c>
      <c r="R706">
        <v>16</v>
      </c>
      <c r="S706">
        <v>8.6999999999999993</v>
      </c>
      <c r="T706">
        <v>3.9</v>
      </c>
      <c r="U706">
        <v>0.3</v>
      </c>
      <c r="V706">
        <v>0.4</v>
      </c>
      <c r="W706">
        <v>0.3</v>
      </c>
      <c r="X706">
        <v>0.1</v>
      </c>
      <c r="Y706">
        <v>0.24299999999999999</v>
      </c>
      <c r="Z706">
        <v>0.30399999999999999</v>
      </c>
      <c r="AA706">
        <v>0.34599999999999997</v>
      </c>
      <c r="AB706">
        <v>0.65100000000000002</v>
      </c>
      <c r="AE706" s="134">
        <f t="shared" si="75"/>
        <v>0.34599999999999997</v>
      </c>
      <c r="AF706" s="209">
        <f t="shared" ca="1" si="76"/>
        <v>548</v>
      </c>
      <c r="AG706" s="134">
        <f>(H706*'User Input'!$H$16)+(I706*'User Input'!$H$17)+(N706*'User Input'!$H$15)+(O706*'User Input'!$H$2)+(P706*'User Input'!$H$3)+(Q706*'User Input'!$H$4)+(K706*'User Input'!$H$5)+(L706*'User Input'!$H$6)+(J706*'User Input'!$H$7)+(T706*'User Input'!$H$8)+(S706*'User Input'!$H$9)+(M706*'User Input'!$H$10)+(X706*'User Input'!$H$11)+(V706*'User Input'!$H$13)+(U706*'User Input'!$H$12)+(R706*'User Input'!$H$14)</f>
        <v>25.449999999999996</v>
      </c>
      <c r="AH706">
        <f t="shared" si="71"/>
        <v>1.4138888888888888</v>
      </c>
      <c r="AI706" s="209">
        <f t="shared" ca="1" si="77"/>
        <v>557</v>
      </c>
      <c r="AJ706" s="209">
        <f t="shared" ca="1" si="72"/>
        <v>368</v>
      </c>
      <c r="AK706" s="209">
        <f t="shared" ca="1" si="73"/>
        <v>525</v>
      </c>
      <c r="AL706" s="209">
        <f t="shared" ca="1" si="74"/>
        <v>492</v>
      </c>
    </row>
    <row r="707" spans="2:38" x14ac:dyDescent="0.2">
      <c r="B707" t="s">
        <v>3531</v>
      </c>
      <c r="C707" t="s">
        <v>131</v>
      </c>
      <c r="D707" t="s">
        <v>89</v>
      </c>
      <c r="E707" t="s">
        <v>110</v>
      </c>
      <c r="F707" t="s">
        <v>110</v>
      </c>
      <c r="G707">
        <v>19</v>
      </c>
      <c r="H707">
        <v>51</v>
      </c>
      <c r="I707">
        <v>46</v>
      </c>
      <c r="J707">
        <v>4.8</v>
      </c>
      <c r="K707">
        <v>1</v>
      </c>
      <c r="L707">
        <v>4.7</v>
      </c>
      <c r="M707">
        <v>0.8</v>
      </c>
      <c r="N707">
        <v>9.5</v>
      </c>
      <c r="O707">
        <v>6.3</v>
      </c>
      <c r="P707">
        <v>2</v>
      </c>
      <c r="Q707">
        <v>0.2</v>
      </c>
      <c r="R707">
        <v>14.7</v>
      </c>
      <c r="S707">
        <v>13.8</v>
      </c>
      <c r="T707">
        <v>3.2</v>
      </c>
      <c r="U707">
        <v>0.7</v>
      </c>
      <c r="V707">
        <v>0.4</v>
      </c>
      <c r="W707">
        <v>0.3</v>
      </c>
      <c r="X707">
        <v>0.3</v>
      </c>
      <c r="Y707">
        <v>0.20399999999999999</v>
      </c>
      <c r="Z707">
        <v>0.26400000000000001</v>
      </c>
      <c r="AA707">
        <v>0.318</v>
      </c>
      <c r="AB707">
        <v>0.58199999999999996</v>
      </c>
      <c r="AE707" s="134">
        <f t="shared" si="75"/>
        <v>0.318</v>
      </c>
      <c r="AF707" s="209">
        <f t="shared" ca="1" si="76"/>
        <v>598</v>
      </c>
      <c r="AG707" s="134">
        <f>(H707*'User Input'!$H$16)+(I707*'User Input'!$H$17)+(N707*'User Input'!$H$15)+(O707*'User Input'!$H$2)+(P707*'User Input'!$H$3)+(Q707*'User Input'!$H$4)+(K707*'User Input'!$H$5)+(L707*'User Input'!$H$6)+(J707*'User Input'!$H$7)+(T707*'User Input'!$H$8)+(S707*'User Input'!$H$9)+(M707*'User Input'!$H$10)+(X707*'User Input'!$H$11)+(V707*'User Input'!$H$13)+(U707*'User Input'!$H$12)+(R707*'User Input'!$H$14)</f>
        <v>22.000000000000004</v>
      </c>
      <c r="AH707">
        <f t="shared" si="71"/>
        <v>1.1578947368421055</v>
      </c>
      <c r="AI707" s="209">
        <f t="shared" ca="1" si="77"/>
        <v>585</v>
      </c>
      <c r="AJ707" s="209">
        <f t="shared" ca="1" si="72"/>
        <v>581</v>
      </c>
      <c r="AK707" s="209">
        <f t="shared" ca="1" si="73"/>
        <v>575</v>
      </c>
      <c r="AL707" s="209">
        <f t="shared" ca="1" si="74"/>
        <v>582</v>
      </c>
    </row>
    <row r="708" spans="2:38" x14ac:dyDescent="0.2">
      <c r="B708" t="s">
        <v>3532</v>
      </c>
      <c r="C708" t="s">
        <v>131</v>
      </c>
      <c r="D708" t="s">
        <v>89</v>
      </c>
      <c r="E708" t="s">
        <v>110</v>
      </c>
      <c r="F708" t="s">
        <v>110</v>
      </c>
      <c r="G708">
        <v>19</v>
      </c>
      <c r="H708">
        <v>51</v>
      </c>
      <c r="I708">
        <v>46</v>
      </c>
      <c r="J708">
        <v>5.3</v>
      </c>
      <c r="K708">
        <v>1.3</v>
      </c>
      <c r="L708">
        <v>5.3</v>
      </c>
      <c r="M708">
        <v>0.5</v>
      </c>
      <c r="N708">
        <v>10</v>
      </c>
      <c r="O708">
        <v>6.2</v>
      </c>
      <c r="P708">
        <v>2.2000000000000002</v>
      </c>
      <c r="Q708">
        <v>0.2</v>
      </c>
      <c r="R708">
        <v>16.600000000000001</v>
      </c>
      <c r="S708">
        <v>14.6</v>
      </c>
      <c r="T708">
        <v>3.6</v>
      </c>
      <c r="U708">
        <v>0.5</v>
      </c>
      <c r="V708">
        <v>0.4</v>
      </c>
      <c r="W708">
        <v>0.3</v>
      </c>
      <c r="X708">
        <v>0.2</v>
      </c>
      <c r="Y708">
        <v>0.217</v>
      </c>
      <c r="Z708">
        <v>0.28000000000000003</v>
      </c>
      <c r="AA708">
        <v>0.36099999999999999</v>
      </c>
      <c r="AB708">
        <v>0.64100000000000001</v>
      </c>
      <c r="AE708" s="134">
        <f t="shared" si="75"/>
        <v>0.36099999999999999</v>
      </c>
      <c r="AF708" s="209">
        <f t="shared" ca="1" si="76"/>
        <v>480</v>
      </c>
      <c r="AG708" s="134">
        <f>(H708*'User Input'!$H$16)+(I708*'User Input'!$H$17)+(N708*'User Input'!$H$15)+(O708*'User Input'!$H$2)+(P708*'User Input'!$H$3)+(Q708*'User Input'!$H$4)+(K708*'User Input'!$H$5)+(L708*'User Input'!$H$6)+(J708*'User Input'!$H$7)+(T708*'User Input'!$H$8)+(S708*'User Input'!$H$9)+(M708*'User Input'!$H$10)+(X708*'User Input'!$H$11)+(V708*'User Input'!$H$13)+(U708*'User Input'!$H$12)+(R708*'User Input'!$H$14)</f>
        <v>24.100000000000005</v>
      </c>
      <c r="AH708">
        <f t="shared" si="71"/>
        <v>1.2684210526315791</v>
      </c>
      <c r="AI708" s="209">
        <f t="shared" ca="1" si="77"/>
        <v>570</v>
      </c>
      <c r="AJ708" s="209">
        <f t="shared" ca="1" si="72"/>
        <v>540</v>
      </c>
      <c r="AK708" s="209">
        <f t="shared" ca="1" si="73"/>
        <v>457</v>
      </c>
      <c r="AL708" s="209">
        <f t="shared" ca="1" si="74"/>
        <v>516</v>
      </c>
    </row>
    <row r="709" spans="2:38" x14ac:dyDescent="0.2">
      <c r="B709" t="s">
        <v>3533</v>
      </c>
      <c r="C709" t="s">
        <v>134</v>
      </c>
      <c r="D709" t="s">
        <v>683</v>
      </c>
      <c r="E709" t="s">
        <v>97</v>
      </c>
      <c r="F709" t="s">
        <v>97</v>
      </c>
      <c r="G709">
        <v>19</v>
      </c>
      <c r="H709">
        <v>51</v>
      </c>
      <c r="I709">
        <v>46</v>
      </c>
      <c r="J709">
        <v>5.4</v>
      </c>
      <c r="K709">
        <v>0.8</v>
      </c>
      <c r="L709">
        <v>4.9000000000000004</v>
      </c>
      <c r="M709">
        <v>0.6</v>
      </c>
      <c r="N709">
        <v>10.7</v>
      </c>
      <c r="O709">
        <v>7.5</v>
      </c>
      <c r="P709">
        <v>2.1</v>
      </c>
      <c r="Q709">
        <v>0.3</v>
      </c>
      <c r="R709">
        <v>15.8</v>
      </c>
      <c r="S709">
        <v>10</v>
      </c>
      <c r="T709">
        <v>4.3</v>
      </c>
      <c r="U709">
        <v>0.5</v>
      </c>
      <c r="V709">
        <v>0.4</v>
      </c>
      <c r="W709">
        <v>0.3</v>
      </c>
      <c r="X709">
        <v>0.2</v>
      </c>
      <c r="Y709">
        <v>0.23400000000000001</v>
      </c>
      <c r="Z709">
        <v>0.30299999999999999</v>
      </c>
      <c r="AA709">
        <v>0.34399999999999997</v>
      </c>
      <c r="AB709">
        <v>0.64700000000000002</v>
      </c>
      <c r="AE709" s="134">
        <f t="shared" si="75"/>
        <v>0.34399999999999997</v>
      </c>
      <c r="AF709" s="209">
        <f t="shared" ca="1" si="76"/>
        <v>555</v>
      </c>
      <c r="AG709" s="134">
        <f>(H709*'User Input'!$H$16)+(I709*'User Input'!$H$17)+(N709*'User Input'!$H$15)+(O709*'User Input'!$H$2)+(P709*'User Input'!$H$3)+(Q709*'User Input'!$H$4)+(K709*'User Input'!$H$5)+(L709*'User Input'!$H$6)+(J709*'User Input'!$H$7)+(T709*'User Input'!$H$8)+(S709*'User Input'!$H$9)+(M709*'User Input'!$H$10)+(X709*'User Input'!$H$11)+(V709*'User Input'!$H$13)+(U709*'User Input'!$H$12)+(R709*'User Input'!$H$14)</f>
        <v>26.400000000000002</v>
      </c>
      <c r="AH709">
        <f t="shared" si="71"/>
        <v>1.3894736842105264</v>
      </c>
      <c r="AI709" s="209">
        <f t="shared" ca="1" si="77"/>
        <v>544</v>
      </c>
      <c r="AJ709" s="209">
        <f t="shared" ca="1" si="72"/>
        <v>380</v>
      </c>
      <c r="AK709" s="209">
        <f t="shared" ca="1" si="73"/>
        <v>532</v>
      </c>
      <c r="AL709" s="209">
        <f t="shared" ca="1" si="74"/>
        <v>503</v>
      </c>
    </row>
    <row r="710" spans="2:38" x14ac:dyDescent="0.2">
      <c r="B710" t="s">
        <v>2576</v>
      </c>
      <c r="C710" t="s">
        <v>714</v>
      </c>
      <c r="D710" t="s">
        <v>89</v>
      </c>
      <c r="E710" t="s">
        <v>97</v>
      </c>
      <c r="F710" t="s">
        <v>97</v>
      </c>
      <c r="G710">
        <v>19</v>
      </c>
      <c r="H710">
        <v>51</v>
      </c>
      <c r="I710">
        <v>47</v>
      </c>
      <c r="J710">
        <v>5</v>
      </c>
      <c r="K710">
        <v>1.1000000000000001</v>
      </c>
      <c r="L710">
        <v>5.3</v>
      </c>
      <c r="M710">
        <v>0.3</v>
      </c>
      <c r="N710">
        <v>11.4</v>
      </c>
      <c r="O710">
        <v>7.8</v>
      </c>
      <c r="P710">
        <v>2.2999999999999998</v>
      </c>
      <c r="Q710">
        <v>0.2</v>
      </c>
      <c r="R710">
        <v>17.399999999999999</v>
      </c>
      <c r="S710">
        <v>10</v>
      </c>
      <c r="T710">
        <v>2.6</v>
      </c>
      <c r="U710">
        <v>0.5</v>
      </c>
      <c r="V710">
        <v>0.4</v>
      </c>
      <c r="W710">
        <v>0.3</v>
      </c>
      <c r="X710">
        <v>0.1</v>
      </c>
      <c r="Y710">
        <v>0.24299999999999999</v>
      </c>
      <c r="Z710">
        <v>0.28699999999999998</v>
      </c>
      <c r="AA710">
        <v>0.372</v>
      </c>
      <c r="AB710">
        <v>0.65900000000000003</v>
      </c>
      <c r="AE710" s="134">
        <f t="shared" si="75"/>
        <v>0.372</v>
      </c>
      <c r="AF710" s="209">
        <f t="shared" ca="1" si="76"/>
        <v>428</v>
      </c>
      <c r="AG710" s="134">
        <f>(H710*'User Input'!$H$16)+(I710*'User Input'!$H$17)+(N710*'User Input'!$H$15)+(O710*'User Input'!$H$2)+(P710*'User Input'!$H$3)+(Q710*'User Input'!$H$4)+(K710*'User Input'!$H$5)+(L710*'User Input'!$H$6)+(J710*'User Input'!$H$7)+(T710*'User Input'!$H$8)+(S710*'User Input'!$H$9)+(M710*'User Input'!$H$10)+(X710*'User Input'!$H$11)+(V710*'User Input'!$H$13)+(U710*'User Input'!$H$12)+(R710*'User Input'!$H$14)</f>
        <v>25.8</v>
      </c>
      <c r="AH710">
        <f t="shared" si="71"/>
        <v>1.3578947368421053</v>
      </c>
      <c r="AI710" s="209">
        <f t="shared" ca="1" si="77"/>
        <v>551</v>
      </c>
      <c r="AJ710" s="209">
        <f t="shared" ca="1" si="72"/>
        <v>506</v>
      </c>
      <c r="AK710" s="209">
        <f t="shared" ca="1" si="73"/>
        <v>405</v>
      </c>
      <c r="AL710" s="209">
        <f t="shared" ca="1" si="74"/>
        <v>472</v>
      </c>
    </row>
    <row r="711" spans="2:38" x14ac:dyDescent="0.2">
      <c r="B711" t="s">
        <v>2885</v>
      </c>
      <c r="C711" t="s">
        <v>120</v>
      </c>
      <c r="D711" t="s">
        <v>89</v>
      </c>
      <c r="E711" t="s">
        <v>114</v>
      </c>
      <c r="F711" t="s">
        <v>114</v>
      </c>
      <c r="G711">
        <v>18</v>
      </c>
      <c r="H711">
        <v>51</v>
      </c>
      <c r="I711">
        <v>48</v>
      </c>
      <c r="J711">
        <v>5.3</v>
      </c>
      <c r="K711">
        <v>0.6</v>
      </c>
      <c r="L711">
        <v>5.4</v>
      </c>
      <c r="M711">
        <v>1.1000000000000001</v>
      </c>
      <c r="N711">
        <v>14.3</v>
      </c>
      <c r="O711">
        <v>10.5</v>
      </c>
      <c r="P711">
        <v>2.8</v>
      </c>
      <c r="Q711">
        <v>0.4</v>
      </c>
      <c r="R711">
        <v>19.8</v>
      </c>
      <c r="S711">
        <v>7.6</v>
      </c>
      <c r="T711">
        <v>2</v>
      </c>
      <c r="U711">
        <v>0.4</v>
      </c>
      <c r="V711">
        <v>0.4</v>
      </c>
      <c r="W711">
        <v>0.3</v>
      </c>
      <c r="X711">
        <v>0.6</v>
      </c>
      <c r="Y711">
        <v>0.30099999999999999</v>
      </c>
      <c r="Z711">
        <v>0.33100000000000002</v>
      </c>
      <c r="AA711">
        <v>0.41599999999999998</v>
      </c>
      <c r="AB711">
        <v>0.747</v>
      </c>
      <c r="AE711" s="134">
        <f t="shared" si="75"/>
        <v>0.41599999999999998</v>
      </c>
      <c r="AF711" s="209">
        <f t="shared" ca="1" si="76"/>
        <v>206</v>
      </c>
      <c r="AG711" s="134">
        <f>(H711*'User Input'!$H$16)+(I711*'User Input'!$H$17)+(N711*'User Input'!$H$15)+(O711*'User Input'!$H$2)+(P711*'User Input'!$H$3)+(Q711*'User Input'!$H$4)+(K711*'User Input'!$H$5)+(L711*'User Input'!$H$6)+(J711*'User Input'!$H$7)+(T711*'User Input'!$H$8)+(S711*'User Input'!$H$9)+(M711*'User Input'!$H$10)+(X711*'User Input'!$H$11)+(V711*'User Input'!$H$13)+(U711*'User Input'!$H$12)+(R711*'User Input'!$H$14)</f>
        <v>30.200000000000003</v>
      </c>
      <c r="AH711">
        <f t="shared" si="71"/>
        <v>1.677777777777778</v>
      </c>
      <c r="AI711" s="209">
        <f t="shared" ca="1" si="77"/>
        <v>512</v>
      </c>
      <c r="AJ711" s="209">
        <f t="shared" ca="1" si="72"/>
        <v>117</v>
      </c>
      <c r="AK711" s="209">
        <f t="shared" ca="1" si="73"/>
        <v>186</v>
      </c>
      <c r="AL711" s="209">
        <f t="shared" ca="1" si="74"/>
        <v>156</v>
      </c>
    </row>
    <row r="712" spans="2:38" x14ac:dyDescent="0.2">
      <c r="B712" t="s">
        <v>3534</v>
      </c>
      <c r="C712" t="s">
        <v>132</v>
      </c>
      <c r="D712" t="s">
        <v>89</v>
      </c>
      <c r="E712" t="s">
        <v>118</v>
      </c>
      <c r="F712" t="s">
        <v>118</v>
      </c>
      <c r="G712">
        <v>19</v>
      </c>
      <c r="H712">
        <v>51</v>
      </c>
      <c r="I712">
        <v>47</v>
      </c>
      <c r="J712">
        <v>5.3</v>
      </c>
      <c r="K712">
        <v>1.2</v>
      </c>
      <c r="L712">
        <v>5.5</v>
      </c>
      <c r="M712">
        <v>0.5</v>
      </c>
      <c r="N712">
        <v>11.9</v>
      </c>
      <c r="O712">
        <v>8</v>
      </c>
      <c r="P712">
        <v>2.6</v>
      </c>
      <c r="Q712">
        <v>0.1</v>
      </c>
      <c r="R712">
        <v>18.399999999999999</v>
      </c>
      <c r="S712">
        <v>10.3</v>
      </c>
      <c r="T712">
        <v>3.1</v>
      </c>
      <c r="U712">
        <v>0.7</v>
      </c>
      <c r="V712">
        <v>0.4</v>
      </c>
      <c r="W712">
        <v>0.3</v>
      </c>
      <c r="X712">
        <v>0.3</v>
      </c>
      <c r="Y712">
        <v>0.254</v>
      </c>
      <c r="Z712">
        <v>0.309</v>
      </c>
      <c r="AA712">
        <v>0.39300000000000002</v>
      </c>
      <c r="AB712">
        <v>0.70099999999999996</v>
      </c>
      <c r="AE712" s="134">
        <f t="shared" si="75"/>
        <v>0.39300000000000002</v>
      </c>
      <c r="AF712" s="209">
        <f t="shared" ca="1" si="76"/>
        <v>310</v>
      </c>
      <c r="AG712" s="134">
        <f>(H712*'User Input'!$H$16)+(I712*'User Input'!$H$17)+(N712*'User Input'!$H$15)+(O712*'User Input'!$H$2)+(P712*'User Input'!$H$3)+(Q712*'User Input'!$H$4)+(K712*'User Input'!$H$5)+(L712*'User Input'!$H$6)+(J712*'User Input'!$H$7)+(T712*'User Input'!$H$8)+(S712*'User Input'!$H$9)+(M712*'User Input'!$H$10)+(X712*'User Input'!$H$11)+(V712*'User Input'!$H$13)+(U712*'User Input'!$H$12)+(R712*'User Input'!$H$14)</f>
        <v>27.750000000000004</v>
      </c>
      <c r="AH712">
        <f t="shared" si="71"/>
        <v>1.4605263157894739</v>
      </c>
      <c r="AI712" s="209">
        <f t="shared" ca="1" si="77"/>
        <v>532</v>
      </c>
      <c r="AJ712" s="209">
        <f t="shared" ca="1" si="72"/>
        <v>325</v>
      </c>
      <c r="AK712" s="209">
        <f t="shared" ca="1" si="73"/>
        <v>288</v>
      </c>
      <c r="AL712" s="209">
        <f t="shared" ca="1" si="74"/>
        <v>304</v>
      </c>
    </row>
    <row r="713" spans="2:38" x14ac:dyDescent="0.2">
      <c r="B713" t="s">
        <v>3535</v>
      </c>
      <c r="C713" t="s">
        <v>715</v>
      </c>
      <c r="D713" t="s">
        <v>683</v>
      </c>
      <c r="E713" t="s">
        <v>112</v>
      </c>
      <c r="F713" t="s">
        <v>112</v>
      </c>
      <c r="G713">
        <v>19</v>
      </c>
      <c r="H713">
        <v>51</v>
      </c>
      <c r="I713">
        <v>47</v>
      </c>
      <c r="J713">
        <v>5.2</v>
      </c>
      <c r="K713">
        <v>1.2</v>
      </c>
      <c r="L713">
        <v>5.5</v>
      </c>
      <c r="M713">
        <v>0.3</v>
      </c>
      <c r="N713">
        <v>11.9</v>
      </c>
      <c r="O713">
        <v>8.1</v>
      </c>
      <c r="P713">
        <v>2.5</v>
      </c>
      <c r="Q713">
        <v>0.1</v>
      </c>
      <c r="R713">
        <v>18.2</v>
      </c>
      <c r="S713">
        <v>8.6</v>
      </c>
      <c r="T713">
        <v>3.1</v>
      </c>
      <c r="U713">
        <v>0.5</v>
      </c>
      <c r="V713">
        <v>0.4</v>
      </c>
      <c r="W713">
        <v>0.3</v>
      </c>
      <c r="X713">
        <v>0.1</v>
      </c>
      <c r="Y713">
        <v>0.254</v>
      </c>
      <c r="Z713">
        <v>0.30399999999999999</v>
      </c>
      <c r="AA713">
        <v>0.38900000000000001</v>
      </c>
      <c r="AB713">
        <v>0.69199999999999995</v>
      </c>
      <c r="AE713" s="134">
        <f t="shared" si="75"/>
        <v>0.38900000000000001</v>
      </c>
      <c r="AF713" s="209">
        <f t="shared" ca="1" si="76"/>
        <v>339</v>
      </c>
      <c r="AG713" s="134">
        <f>(H713*'User Input'!$H$16)+(I713*'User Input'!$H$17)+(N713*'User Input'!$H$15)+(O713*'User Input'!$H$2)+(P713*'User Input'!$H$3)+(Q713*'User Input'!$H$4)+(K713*'User Input'!$H$5)+(L713*'User Input'!$H$6)+(J713*'User Input'!$H$7)+(T713*'User Input'!$H$8)+(S713*'User Input'!$H$9)+(M713*'User Input'!$H$10)+(X713*'User Input'!$H$11)+(V713*'User Input'!$H$13)+(U713*'User Input'!$H$12)+(R713*'User Input'!$H$14)</f>
        <v>28.2</v>
      </c>
      <c r="AH713">
        <f t="shared" si="71"/>
        <v>1.4842105263157894</v>
      </c>
      <c r="AI713" s="209">
        <f t="shared" ca="1" si="77"/>
        <v>526</v>
      </c>
      <c r="AJ713" s="209">
        <f t="shared" ca="1" si="72"/>
        <v>368</v>
      </c>
      <c r="AK713" s="209">
        <f t="shared" ca="1" si="73"/>
        <v>317</v>
      </c>
      <c r="AL713" s="209">
        <f t="shared" ca="1" si="74"/>
        <v>335</v>
      </c>
    </row>
    <row r="714" spans="2:38" x14ac:dyDescent="0.2">
      <c r="B714" t="s">
        <v>3536</v>
      </c>
      <c r="C714" t="s">
        <v>113</v>
      </c>
      <c r="D714" t="s">
        <v>89</v>
      </c>
      <c r="E714" t="s">
        <v>114</v>
      </c>
      <c r="F714" t="s">
        <v>114</v>
      </c>
      <c r="G714">
        <v>19</v>
      </c>
      <c r="H714">
        <v>51</v>
      </c>
      <c r="I714">
        <v>47</v>
      </c>
      <c r="J714">
        <v>4.9000000000000004</v>
      </c>
      <c r="K714">
        <v>1.3</v>
      </c>
      <c r="L714">
        <v>5.3</v>
      </c>
      <c r="M714">
        <v>0.9</v>
      </c>
      <c r="N714">
        <v>10.8</v>
      </c>
      <c r="O714">
        <v>7.2</v>
      </c>
      <c r="P714">
        <v>2</v>
      </c>
      <c r="Q714">
        <v>0.3</v>
      </c>
      <c r="R714">
        <v>17.3</v>
      </c>
      <c r="S714">
        <v>9.6</v>
      </c>
      <c r="T714">
        <v>2.7</v>
      </c>
      <c r="U714">
        <v>0.4</v>
      </c>
      <c r="V714">
        <v>0.4</v>
      </c>
      <c r="W714">
        <v>0.3</v>
      </c>
      <c r="X714">
        <v>0.4</v>
      </c>
      <c r="Y714">
        <v>0.23100000000000001</v>
      </c>
      <c r="Z714">
        <v>0.27600000000000002</v>
      </c>
      <c r="AA714">
        <v>0.37</v>
      </c>
      <c r="AB714">
        <v>0.64600000000000002</v>
      </c>
      <c r="AE714" s="134">
        <f t="shared" si="75"/>
        <v>0.37</v>
      </c>
      <c r="AF714" s="209">
        <f t="shared" ca="1" si="76"/>
        <v>441</v>
      </c>
      <c r="AG714" s="134">
        <f>(H714*'User Input'!$H$16)+(I714*'User Input'!$H$17)+(N714*'User Input'!$H$15)+(O714*'User Input'!$H$2)+(P714*'User Input'!$H$3)+(Q714*'User Input'!$H$4)+(K714*'User Input'!$H$5)+(L714*'User Input'!$H$6)+(J714*'User Input'!$H$7)+(T714*'User Input'!$H$8)+(S714*'User Input'!$H$9)+(M714*'User Input'!$H$10)+(X714*'User Input'!$H$11)+(V714*'User Input'!$H$13)+(U714*'User Input'!$H$12)+(R714*'User Input'!$H$14)</f>
        <v>26.8</v>
      </c>
      <c r="AH714">
        <f t="shared" si="71"/>
        <v>1.4105263157894736</v>
      </c>
      <c r="AI714" s="209">
        <f t="shared" ca="1" si="77"/>
        <v>541</v>
      </c>
      <c r="AJ714" s="209">
        <f t="shared" ca="1" si="72"/>
        <v>556</v>
      </c>
      <c r="AK714" s="209">
        <f t="shared" ca="1" si="73"/>
        <v>418</v>
      </c>
      <c r="AL714" s="209">
        <f t="shared" ca="1" si="74"/>
        <v>505</v>
      </c>
    </row>
    <row r="715" spans="2:38" x14ac:dyDescent="0.2">
      <c r="B715" t="s">
        <v>2221</v>
      </c>
      <c r="C715" t="s">
        <v>715</v>
      </c>
      <c r="D715" t="s">
        <v>683</v>
      </c>
      <c r="E715" t="s">
        <v>112</v>
      </c>
      <c r="F715" t="s">
        <v>112</v>
      </c>
      <c r="G715">
        <v>19</v>
      </c>
      <c r="H715">
        <v>51</v>
      </c>
      <c r="I715">
        <v>47</v>
      </c>
      <c r="J715">
        <v>5.4</v>
      </c>
      <c r="K715">
        <v>1.8</v>
      </c>
      <c r="L715">
        <v>6.1</v>
      </c>
      <c r="M715">
        <v>0.2</v>
      </c>
      <c r="N715">
        <v>11.3</v>
      </c>
      <c r="O715">
        <v>7</v>
      </c>
      <c r="P715">
        <v>2.5</v>
      </c>
      <c r="Q715">
        <v>0.1</v>
      </c>
      <c r="R715">
        <v>19.399999999999999</v>
      </c>
      <c r="S715">
        <v>15.5</v>
      </c>
      <c r="T715">
        <v>2.7</v>
      </c>
      <c r="U715">
        <v>0.5</v>
      </c>
      <c r="V715">
        <v>0.4</v>
      </c>
      <c r="W715">
        <v>0.3</v>
      </c>
      <c r="X715">
        <v>0.1</v>
      </c>
      <c r="Y715">
        <v>0.24</v>
      </c>
      <c r="Z715">
        <v>0.28599999999999998</v>
      </c>
      <c r="AA715">
        <v>0.41</v>
      </c>
      <c r="AB715">
        <v>0.69599999999999995</v>
      </c>
      <c r="AE715" s="134">
        <f t="shared" si="75"/>
        <v>0.41</v>
      </c>
      <c r="AF715" s="209">
        <f t="shared" ca="1" si="76"/>
        <v>224</v>
      </c>
      <c r="AG715" s="134">
        <f>(H715*'User Input'!$H$16)+(I715*'User Input'!$H$17)+(N715*'User Input'!$H$15)+(O715*'User Input'!$H$2)+(P715*'User Input'!$H$3)+(Q715*'User Input'!$H$4)+(K715*'User Input'!$H$5)+(L715*'User Input'!$H$6)+(J715*'User Input'!$H$7)+(T715*'User Input'!$H$8)+(S715*'User Input'!$H$9)+(M715*'User Input'!$H$10)+(X715*'User Input'!$H$11)+(V715*'User Input'!$H$13)+(U715*'User Input'!$H$12)+(R715*'User Input'!$H$14)</f>
        <v>26.25</v>
      </c>
      <c r="AH715">
        <f t="shared" si="71"/>
        <v>1.381578947368421</v>
      </c>
      <c r="AI715" s="209">
        <f t="shared" ca="1" si="77"/>
        <v>548</v>
      </c>
      <c r="AJ715" s="209">
        <f t="shared" ca="1" si="72"/>
        <v>514</v>
      </c>
      <c r="AK715" s="209">
        <f t="shared" ca="1" si="73"/>
        <v>203</v>
      </c>
      <c r="AL715" s="209">
        <f t="shared" ca="1" si="74"/>
        <v>325</v>
      </c>
    </row>
    <row r="716" spans="2:38" x14ac:dyDescent="0.2">
      <c r="B716" t="s">
        <v>3527</v>
      </c>
      <c r="C716" t="s">
        <v>7</v>
      </c>
      <c r="D716" t="s">
        <v>89</v>
      </c>
      <c r="E716" t="s">
        <v>6</v>
      </c>
      <c r="F716" t="s">
        <v>114</v>
      </c>
      <c r="G716">
        <v>19</v>
      </c>
      <c r="H716">
        <v>51</v>
      </c>
      <c r="I716">
        <v>46</v>
      </c>
      <c r="J716">
        <v>5.4</v>
      </c>
      <c r="K716">
        <v>0.9</v>
      </c>
      <c r="L716">
        <v>4.7</v>
      </c>
      <c r="M716">
        <v>1.5</v>
      </c>
      <c r="N716">
        <v>10.6</v>
      </c>
      <c r="O716">
        <v>7.2</v>
      </c>
      <c r="P716">
        <v>2.2999999999999998</v>
      </c>
      <c r="Q716">
        <v>0.3</v>
      </c>
      <c r="R716">
        <v>16.2</v>
      </c>
      <c r="S716">
        <v>11.7</v>
      </c>
      <c r="T716">
        <v>3.9</v>
      </c>
      <c r="U716">
        <v>0.9</v>
      </c>
      <c r="V716">
        <v>0.4</v>
      </c>
      <c r="W716">
        <v>0.3</v>
      </c>
      <c r="X716">
        <v>0.6</v>
      </c>
      <c r="Y716">
        <v>0.23100000000000001</v>
      </c>
      <c r="Z716">
        <v>0.30199999999999999</v>
      </c>
      <c r="AA716">
        <v>0.35399999999999998</v>
      </c>
      <c r="AB716">
        <v>0.65600000000000003</v>
      </c>
      <c r="AE716" s="134">
        <f t="shared" si="75"/>
        <v>0.35399999999999998</v>
      </c>
      <c r="AF716" s="209">
        <f t="shared" ca="1" si="76"/>
        <v>514</v>
      </c>
      <c r="AG716" s="134">
        <f>(H716*'User Input'!$H$16)+(I716*'User Input'!$H$17)+(N716*'User Input'!$H$15)+(O716*'User Input'!$H$2)+(P716*'User Input'!$H$3)+(Q716*'User Input'!$H$4)+(K716*'User Input'!$H$5)+(L716*'User Input'!$H$6)+(J716*'User Input'!$H$7)+(T716*'User Input'!$H$8)+(S716*'User Input'!$H$9)+(M716*'User Input'!$H$10)+(X716*'User Input'!$H$11)+(V716*'User Input'!$H$13)+(U716*'User Input'!$H$12)+(R716*'User Input'!$H$14)</f>
        <v>26.849999999999994</v>
      </c>
      <c r="AH716">
        <f t="shared" si="71"/>
        <v>1.4131578947368417</v>
      </c>
      <c r="AI716" s="209">
        <f t="shared" ca="1" si="77"/>
        <v>540</v>
      </c>
      <c r="AJ716" s="209">
        <f t="shared" ca="1" si="72"/>
        <v>387</v>
      </c>
      <c r="AK716" s="209">
        <f t="shared" ca="1" si="73"/>
        <v>491</v>
      </c>
      <c r="AL716" s="209">
        <f t="shared" ca="1" si="74"/>
        <v>477</v>
      </c>
    </row>
    <row r="717" spans="2:38" x14ac:dyDescent="0.2">
      <c r="B717" t="s">
        <v>3537</v>
      </c>
      <c r="C717" t="s">
        <v>8</v>
      </c>
      <c r="D717" t="s">
        <v>683</v>
      </c>
      <c r="E717" t="s">
        <v>114</v>
      </c>
      <c r="F717" t="s">
        <v>114</v>
      </c>
      <c r="G717">
        <v>19</v>
      </c>
      <c r="H717">
        <v>51</v>
      </c>
      <c r="I717">
        <v>47</v>
      </c>
      <c r="J717">
        <v>5.0999999999999996</v>
      </c>
      <c r="K717">
        <v>1.3</v>
      </c>
      <c r="L717">
        <v>5.5</v>
      </c>
      <c r="M717">
        <v>1.2</v>
      </c>
      <c r="N717">
        <v>11.4</v>
      </c>
      <c r="O717">
        <v>7.6</v>
      </c>
      <c r="P717">
        <v>2.1</v>
      </c>
      <c r="Q717">
        <v>0.4</v>
      </c>
      <c r="R717">
        <v>18.3</v>
      </c>
      <c r="S717">
        <v>11.8</v>
      </c>
      <c r="T717">
        <v>3.4</v>
      </c>
      <c r="U717">
        <v>0.3</v>
      </c>
      <c r="V717">
        <v>0.4</v>
      </c>
      <c r="W717">
        <v>0.3</v>
      </c>
      <c r="X717">
        <v>0.6</v>
      </c>
      <c r="Y717">
        <v>0.245</v>
      </c>
      <c r="Z717">
        <v>0.29799999999999999</v>
      </c>
      <c r="AA717">
        <v>0.39300000000000002</v>
      </c>
      <c r="AB717">
        <v>0.69099999999999995</v>
      </c>
      <c r="AE717" s="134">
        <f t="shared" si="75"/>
        <v>0.39300000000000002</v>
      </c>
      <c r="AF717" s="209">
        <f t="shared" ca="1" si="76"/>
        <v>310</v>
      </c>
      <c r="AG717" s="134">
        <f>(H717*'User Input'!$H$16)+(I717*'User Input'!$H$17)+(N717*'User Input'!$H$15)+(O717*'User Input'!$H$2)+(P717*'User Input'!$H$3)+(Q717*'User Input'!$H$4)+(K717*'User Input'!$H$5)+(L717*'User Input'!$H$6)+(J717*'User Input'!$H$7)+(T717*'User Input'!$H$8)+(S717*'User Input'!$H$9)+(M717*'User Input'!$H$10)+(X717*'User Input'!$H$11)+(V717*'User Input'!$H$13)+(U717*'User Input'!$H$12)+(R717*'User Input'!$H$14)</f>
        <v>28.099999999999994</v>
      </c>
      <c r="AH717">
        <f t="shared" si="71"/>
        <v>1.4789473684210523</v>
      </c>
      <c r="AI717" s="209">
        <f t="shared" ca="1" si="77"/>
        <v>527</v>
      </c>
      <c r="AJ717" s="209">
        <f t="shared" ca="1" si="72"/>
        <v>419</v>
      </c>
      <c r="AK717" s="209">
        <f t="shared" ca="1" si="73"/>
        <v>288</v>
      </c>
      <c r="AL717" s="209">
        <f t="shared" ca="1" si="74"/>
        <v>342</v>
      </c>
    </row>
    <row r="718" spans="2:38" x14ac:dyDescent="0.2">
      <c r="B718" t="s">
        <v>2613</v>
      </c>
      <c r="C718" t="s">
        <v>719</v>
      </c>
      <c r="D718" t="s">
        <v>89</v>
      </c>
      <c r="E718" t="s">
        <v>118</v>
      </c>
      <c r="F718" t="s">
        <v>118</v>
      </c>
      <c r="G718">
        <v>19</v>
      </c>
      <c r="H718">
        <v>51</v>
      </c>
      <c r="I718">
        <v>47</v>
      </c>
      <c r="J718">
        <v>5</v>
      </c>
      <c r="K718">
        <v>0.7</v>
      </c>
      <c r="L718">
        <v>4.8</v>
      </c>
      <c r="M718">
        <v>0.8</v>
      </c>
      <c r="N718">
        <v>11.5</v>
      </c>
      <c r="O718">
        <v>8.6999999999999993</v>
      </c>
      <c r="P718">
        <v>2</v>
      </c>
      <c r="Q718">
        <v>0.2</v>
      </c>
      <c r="R718">
        <v>15.9</v>
      </c>
      <c r="S718">
        <v>8.3000000000000007</v>
      </c>
      <c r="T718">
        <v>2.5</v>
      </c>
      <c r="U718">
        <v>0.5</v>
      </c>
      <c r="V718">
        <v>0.4</v>
      </c>
      <c r="W718">
        <v>0.3</v>
      </c>
      <c r="X718">
        <v>0.3</v>
      </c>
      <c r="Y718">
        <v>0.24399999999999999</v>
      </c>
      <c r="Z718">
        <v>0.28699999999999998</v>
      </c>
      <c r="AA718">
        <v>0.33600000000000002</v>
      </c>
      <c r="AB718">
        <v>0.623</v>
      </c>
      <c r="AE718" s="134">
        <f t="shared" si="75"/>
        <v>0.33600000000000002</v>
      </c>
      <c r="AF718" s="209">
        <f t="shared" ca="1" si="76"/>
        <v>578</v>
      </c>
      <c r="AG718" s="134">
        <f>(H718*'User Input'!$H$16)+(I718*'User Input'!$H$17)+(N718*'User Input'!$H$15)+(O718*'User Input'!$H$2)+(P718*'User Input'!$H$3)+(Q718*'User Input'!$H$4)+(K718*'User Input'!$H$5)+(L718*'User Input'!$H$6)+(J718*'User Input'!$H$7)+(T718*'User Input'!$H$8)+(S718*'User Input'!$H$9)+(M718*'User Input'!$H$10)+(X718*'User Input'!$H$11)+(V718*'User Input'!$H$13)+(U718*'User Input'!$H$12)+(R718*'User Input'!$H$14)</f>
        <v>25.55</v>
      </c>
      <c r="AH718">
        <f t="shared" si="71"/>
        <v>1.3447368421052632</v>
      </c>
      <c r="AI718" s="209">
        <f t="shared" ca="1" si="77"/>
        <v>556</v>
      </c>
      <c r="AJ718" s="209">
        <f t="shared" ca="1" si="72"/>
        <v>506</v>
      </c>
      <c r="AK718" s="209">
        <f t="shared" ca="1" si="73"/>
        <v>555</v>
      </c>
      <c r="AL718" s="209">
        <f t="shared" ca="1" si="74"/>
        <v>547</v>
      </c>
    </row>
    <row r="719" spans="2:38" x14ac:dyDescent="0.2">
      <c r="B719" t="s">
        <v>1510</v>
      </c>
      <c r="C719" t="s">
        <v>113</v>
      </c>
      <c r="D719" t="s">
        <v>89</v>
      </c>
      <c r="E719" t="s">
        <v>110</v>
      </c>
      <c r="F719" t="s">
        <v>110</v>
      </c>
      <c r="G719">
        <v>19</v>
      </c>
      <c r="H719">
        <v>51</v>
      </c>
      <c r="I719">
        <v>47</v>
      </c>
      <c r="J719">
        <v>4.9000000000000004</v>
      </c>
      <c r="K719">
        <v>0.8</v>
      </c>
      <c r="L719">
        <v>4.9000000000000004</v>
      </c>
      <c r="M719">
        <v>1.9</v>
      </c>
      <c r="N719">
        <v>11.8</v>
      </c>
      <c r="O719">
        <v>8.4</v>
      </c>
      <c r="P719">
        <v>2.2999999999999998</v>
      </c>
      <c r="Q719">
        <v>0.2</v>
      </c>
      <c r="R719">
        <v>17.100000000000001</v>
      </c>
      <c r="S719">
        <v>8.6</v>
      </c>
      <c r="T719">
        <v>2.7</v>
      </c>
      <c r="U719">
        <v>0.3</v>
      </c>
      <c r="V719">
        <v>0.4</v>
      </c>
      <c r="W719">
        <v>0.3</v>
      </c>
      <c r="X719">
        <v>0.8</v>
      </c>
      <c r="Y719">
        <v>0.252</v>
      </c>
      <c r="Z719">
        <v>0.29599999999999999</v>
      </c>
      <c r="AA719">
        <v>0.36399999999999999</v>
      </c>
      <c r="AB719">
        <v>0.66</v>
      </c>
      <c r="AE719" s="134">
        <f t="shared" si="75"/>
        <v>0.36399999999999999</v>
      </c>
      <c r="AF719" s="209">
        <f t="shared" ca="1" si="76"/>
        <v>469</v>
      </c>
      <c r="AG719" s="134">
        <f>(H719*'User Input'!$H$16)+(I719*'User Input'!$H$17)+(N719*'User Input'!$H$15)+(O719*'User Input'!$H$2)+(P719*'User Input'!$H$3)+(Q719*'User Input'!$H$4)+(K719*'User Input'!$H$5)+(L719*'User Input'!$H$6)+(J719*'User Input'!$H$7)+(T719*'User Input'!$H$8)+(S719*'User Input'!$H$9)+(M719*'User Input'!$H$10)+(X719*'User Input'!$H$11)+(V719*'User Input'!$H$13)+(U719*'User Input'!$H$12)+(R719*'User Input'!$H$14)</f>
        <v>28</v>
      </c>
      <c r="AH719">
        <f t="shared" si="71"/>
        <v>1.4736842105263157</v>
      </c>
      <c r="AI719" s="209">
        <f t="shared" ca="1" si="77"/>
        <v>529</v>
      </c>
      <c r="AJ719" s="209">
        <f t="shared" ca="1" si="72"/>
        <v>437</v>
      </c>
      <c r="AK719" s="209">
        <f t="shared" ca="1" si="73"/>
        <v>446</v>
      </c>
      <c r="AL719" s="209">
        <f t="shared" ca="1" si="74"/>
        <v>469</v>
      </c>
    </row>
    <row r="720" spans="2:38" x14ac:dyDescent="0.2">
      <c r="B720" t="s">
        <v>3538</v>
      </c>
      <c r="C720" t="s">
        <v>123</v>
      </c>
      <c r="D720" t="s">
        <v>106</v>
      </c>
      <c r="E720" t="s">
        <v>110</v>
      </c>
      <c r="F720" t="s">
        <v>110</v>
      </c>
      <c r="G720">
        <v>19</v>
      </c>
      <c r="H720">
        <v>51</v>
      </c>
      <c r="I720">
        <v>46</v>
      </c>
      <c r="J720">
        <v>5.5</v>
      </c>
      <c r="K720">
        <v>0.7</v>
      </c>
      <c r="L720">
        <v>4.8</v>
      </c>
      <c r="M720">
        <v>2.1</v>
      </c>
      <c r="N720">
        <v>11.4</v>
      </c>
      <c r="O720">
        <v>8.1</v>
      </c>
      <c r="P720">
        <v>2.1</v>
      </c>
      <c r="Q720">
        <v>0.4</v>
      </c>
      <c r="R720">
        <v>16.399999999999999</v>
      </c>
      <c r="S720">
        <v>8.3000000000000007</v>
      </c>
      <c r="T720">
        <v>3.9</v>
      </c>
      <c r="U720">
        <v>0.5</v>
      </c>
      <c r="V720">
        <v>0.4</v>
      </c>
      <c r="W720">
        <v>0.3</v>
      </c>
      <c r="X720">
        <v>0.9</v>
      </c>
      <c r="Y720">
        <v>0.248</v>
      </c>
      <c r="Z720">
        <v>0.311</v>
      </c>
      <c r="AA720">
        <v>0.35699999999999998</v>
      </c>
      <c r="AB720">
        <v>0.66800000000000004</v>
      </c>
      <c r="AE720" s="134">
        <f t="shared" si="75"/>
        <v>0.35699999999999998</v>
      </c>
      <c r="AF720" s="209">
        <f t="shared" ca="1" si="76"/>
        <v>497</v>
      </c>
      <c r="AG720" s="134">
        <f>(H720*'User Input'!$H$16)+(I720*'User Input'!$H$17)+(N720*'User Input'!$H$15)+(O720*'User Input'!$H$2)+(P720*'User Input'!$H$3)+(Q720*'User Input'!$H$4)+(K720*'User Input'!$H$5)+(L720*'User Input'!$H$6)+(J720*'User Input'!$H$7)+(T720*'User Input'!$H$8)+(S720*'User Input'!$H$9)+(M720*'User Input'!$H$10)+(X720*'User Input'!$H$11)+(V720*'User Input'!$H$13)+(U720*'User Input'!$H$12)+(R720*'User Input'!$H$14)</f>
        <v>29.650000000000002</v>
      </c>
      <c r="AH720">
        <f t="shared" si="71"/>
        <v>1.5605263157894738</v>
      </c>
      <c r="AI720" s="209">
        <f t="shared" ca="1" si="77"/>
        <v>516</v>
      </c>
      <c r="AJ720" s="209">
        <f t="shared" ca="1" si="72"/>
        <v>297</v>
      </c>
      <c r="AK720" s="209">
        <f t="shared" ca="1" si="73"/>
        <v>474</v>
      </c>
      <c r="AL720" s="209">
        <f t="shared" ca="1" si="74"/>
        <v>444</v>
      </c>
    </row>
    <row r="721" spans="2:38" x14ac:dyDescent="0.2">
      <c r="B721" t="s">
        <v>780</v>
      </c>
      <c r="C721" t="s">
        <v>131</v>
      </c>
      <c r="D721" t="s">
        <v>683</v>
      </c>
      <c r="E721" t="s">
        <v>112</v>
      </c>
      <c r="F721" t="s">
        <v>112</v>
      </c>
      <c r="G721">
        <v>19</v>
      </c>
      <c r="H721">
        <v>51</v>
      </c>
      <c r="I721">
        <v>46</v>
      </c>
      <c r="J721">
        <v>6.2</v>
      </c>
      <c r="K721">
        <v>2.2999999999999998</v>
      </c>
      <c r="L721">
        <v>6.8</v>
      </c>
      <c r="M721">
        <v>0.2</v>
      </c>
      <c r="N721">
        <v>10.5</v>
      </c>
      <c r="O721">
        <v>5.9</v>
      </c>
      <c r="P721">
        <v>2</v>
      </c>
      <c r="Q721">
        <v>0.2</v>
      </c>
      <c r="R721">
        <v>19.8</v>
      </c>
      <c r="S721">
        <v>14.7</v>
      </c>
      <c r="T721">
        <v>4</v>
      </c>
      <c r="U721">
        <v>0.4</v>
      </c>
      <c r="V721">
        <v>0.4</v>
      </c>
      <c r="W721">
        <v>0.3</v>
      </c>
      <c r="X721">
        <v>0.1</v>
      </c>
      <c r="Y721">
        <v>0.22900000000000001</v>
      </c>
      <c r="Z721">
        <v>0.29399999999999998</v>
      </c>
      <c r="AA721">
        <v>0.433</v>
      </c>
      <c r="AB721">
        <v>0.72699999999999998</v>
      </c>
      <c r="AE721" s="134">
        <f t="shared" si="75"/>
        <v>0.433</v>
      </c>
      <c r="AF721" s="209">
        <f t="shared" ca="1" si="76"/>
        <v>152</v>
      </c>
      <c r="AG721" s="134">
        <f>(H721*'User Input'!$H$16)+(I721*'User Input'!$H$17)+(N721*'User Input'!$H$15)+(O721*'User Input'!$H$2)+(P721*'User Input'!$H$3)+(Q721*'User Input'!$H$4)+(K721*'User Input'!$H$5)+(L721*'User Input'!$H$6)+(J721*'User Input'!$H$7)+(T721*'User Input'!$H$8)+(S721*'User Input'!$H$9)+(M721*'User Input'!$H$10)+(X721*'User Input'!$H$11)+(V721*'User Input'!$H$13)+(U721*'User Input'!$H$12)+(R721*'User Input'!$H$14)</f>
        <v>29.65</v>
      </c>
      <c r="AH721">
        <f t="shared" si="71"/>
        <v>1.5605263157894735</v>
      </c>
      <c r="AI721" s="209">
        <f t="shared" ca="1" si="77"/>
        <v>517</v>
      </c>
      <c r="AJ721" s="209">
        <f t="shared" ca="1" si="72"/>
        <v>455</v>
      </c>
      <c r="AK721" s="209">
        <f t="shared" ca="1" si="73"/>
        <v>133</v>
      </c>
      <c r="AL721" s="209">
        <f t="shared" ca="1" si="74"/>
        <v>215</v>
      </c>
    </row>
    <row r="722" spans="2:38" x14ac:dyDescent="0.2">
      <c r="B722" t="s">
        <v>792</v>
      </c>
      <c r="C722" t="s">
        <v>135</v>
      </c>
      <c r="D722" t="s">
        <v>89</v>
      </c>
      <c r="E722" t="s">
        <v>97</v>
      </c>
      <c r="F722" t="s">
        <v>97</v>
      </c>
      <c r="G722">
        <v>19</v>
      </c>
      <c r="H722">
        <v>51</v>
      </c>
      <c r="I722">
        <v>47</v>
      </c>
      <c r="J722">
        <v>4.9000000000000004</v>
      </c>
      <c r="K722">
        <v>1.4</v>
      </c>
      <c r="L722">
        <v>5.3</v>
      </c>
      <c r="M722">
        <v>0.2</v>
      </c>
      <c r="N722">
        <v>9.9</v>
      </c>
      <c r="O722">
        <v>6</v>
      </c>
      <c r="P722">
        <v>2.2999999999999998</v>
      </c>
      <c r="Q722">
        <v>0.2</v>
      </c>
      <c r="R722">
        <v>16.899999999999999</v>
      </c>
      <c r="S722">
        <v>15.7</v>
      </c>
      <c r="T722">
        <v>3.2</v>
      </c>
      <c r="U722">
        <v>0.7</v>
      </c>
      <c r="V722">
        <v>0.4</v>
      </c>
      <c r="W722">
        <v>0.3</v>
      </c>
      <c r="X722">
        <v>0.1</v>
      </c>
      <c r="Y722">
        <v>0.21199999999999999</v>
      </c>
      <c r="Z722">
        <v>0.27</v>
      </c>
      <c r="AA722">
        <v>0.36099999999999999</v>
      </c>
      <c r="AB722">
        <v>0.63</v>
      </c>
      <c r="AE722" s="134">
        <f t="shared" si="75"/>
        <v>0.36099999999999999</v>
      </c>
      <c r="AF722" s="209">
        <f t="shared" ca="1" si="76"/>
        <v>480</v>
      </c>
      <c r="AG722" s="134">
        <f>(H722*'User Input'!$H$16)+(I722*'User Input'!$H$17)+(N722*'User Input'!$H$15)+(O722*'User Input'!$H$2)+(P722*'User Input'!$H$3)+(Q722*'User Input'!$H$4)+(K722*'User Input'!$H$5)+(L722*'User Input'!$H$6)+(J722*'User Input'!$H$7)+(T722*'User Input'!$H$8)+(S722*'User Input'!$H$9)+(M722*'User Input'!$H$10)+(X722*'User Input'!$H$11)+(V722*'User Input'!$H$13)+(U722*'User Input'!$H$12)+(R722*'User Input'!$H$14)</f>
        <v>22.65</v>
      </c>
      <c r="AH722">
        <f t="shared" si="71"/>
        <v>1.1921052631578946</v>
      </c>
      <c r="AI722" s="209">
        <f t="shared" ca="1" si="77"/>
        <v>582</v>
      </c>
      <c r="AJ722" s="209">
        <f t="shared" ca="1" si="72"/>
        <v>571</v>
      </c>
      <c r="AK722" s="209">
        <f t="shared" ca="1" si="73"/>
        <v>457</v>
      </c>
      <c r="AL722" s="209">
        <f t="shared" ca="1" si="74"/>
        <v>539</v>
      </c>
    </row>
    <row r="723" spans="2:38" x14ac:dyDescent="0.2">
      <c r="B723" t="s">
        <v>3539</v>
      </c>
      <c r="C723" t="s">
        <v>113</v>
      </c>
      <c r="D723" t="s">
        <v>89</v>
      </c>
      <c r="E723" t="s">
        <v>114</v>
      </c>
      <c r="F723" t="s">
        <v>114</v>
      </c>
      <c r="G723">
        <v>19</v>
      </c>
      <c r="H723">
        <v>51</v>
      </c>
      <c r="I723">
        <v>45</v>
      </c>
      <c r="J723">
        <v>5.4</v>
      </c>
      <c r="K723">
        <v>1.6</v>
      </c>
      <c r="L723">
        <v>5.5</v>
      </c>
      <c r="M723">
        <v>1.1000000000000001</v>
      </c>
      <c r="N723">
        <v>10.1</v>
      </c>
      <c r="O723">
        <v>6.2</v>
      </c>
      <c r="P723">
        <v>2</v>
      </c>
      <c r="Q723">
        <v>0.3</v>
      </c>
      <c r="R723">
        <v>17.399999999999999</v>
      </c>
      <c r="S723">
        <v>13.1</v>
      </c>
      <c r="T723">
        <v>4.2</v>
      </c>
      <c r="U723">
        <v>0.6</v>
      </c>
      <c r="V723">
        <v>0.4</v>
      </c>
      <c r="W723">
        <v>0.3</v>
      </c>
      <c r="X723">
        <v>0.5</v>
      </c>
      <c r="Y723">
        <v>0.223</v>
      </c>
      <c r="Z723">
        <v>0.29699999999999999</v>
      </c>
      <c r="AA723">
        <v>0.38600000000000001</v>
      </c>
      <c r="AB723">
        <v>0.68300000000000005</v>
      </c>
      <c r="AE723" s="134">
        <f t="shared" si="75"/>
        <v>0.38600000000000001</v>
      </c>
      <c r="AF723" s="209">
        <f t="shared" ca="1" si="76"/>
        <v>357</v>
      </c>
      <c r="AG723" s="134">
        <f>(H723*'User Input'!$H$16)+(I723*'User Input'!$H$17)+(N723*'User Input'!$H$15)+(O723*'User Input'!$H$2)+(P723*'User Input'!$H$3)+(Q723*'User Input'!$H$4)+(K723*'User Input'!$H$5)+(L723*'User Input'!$H$6)+(J723*'User Input'!$H$7)+(T723*'User Input'!$H$8)+(S723*'User Input'!$H$9)+(M723*'User Input'!$H$10)+(X723*'User Input'!$H$11)+(V723*'User Input'!$H$13)+(U723*'User Input'!$H$12)+(R723*'User Input'!$H$14)</f>
        <v>27.75</v>
      </c>
      <c r="AH723">
        <f t="shared" ref="AH723:AH786" si="78">AG723/G723</f>
        <v>1.4605263157894737</v>
      </c>
      <c r="AI723" s="209">
        <f t="shared" ca="1" si="77"/>
        <v>533</v>
      </c>
      <c r="AJ723" s="209">
        <f t="shared" ca="1" si="72"/>
        <v>430</v>
      </c>
      <c r="AK723" s="209">
        <f t="shared" ca="1" si="73"/>
        <v>335</v>
      </c>
      <c r="AL723" s="209">
        <f t="shared" ca="1" si="74"/>
        <v>370</v>
      </c>
    </row>
    <row r="724" spans="2:38" x14ac:dyDescent="0.2">
      <c r="B724" t="s">
        <v>3540</v>
      </c>
      <c r="C724" t="s">
        <v>132</v>
      </c>
      <c r="D724" t="s">
        <v>89</v>
      </c>
      <c r="E724" t="s">
        <v>118</v>
      </c>
      <c r="F724" t="s">
        <v>118</v>
      </c>
      <c r="G724">
        <v>19</v>
      </c>
      <c r="H724">
        <v>51</v>
      </c>
      <c r="I724">
        <v>47</v>
      </c>
      <c r="J724">
        <v>5.2</v>
      </c>
      <c r="K724">
        <v>1.4</v>
      </c>
      <c r="L724">
        <v>5.5</v>
      </c>
      <c r="M724">
        <v>1.1000000000000001</v>
      </c>
      <c r="N724">
        <v>10.8</v>
      </c>
      <c r="O724">
        <v>7.1</v>
      </c>
      <c r="P724">
        <v>2</v>
      </c>
      <c r="Q724">
        <v>0.4</v>
      </c>
      <c r="R724">
        <v>17.7</v>
      </c>
      <c r="S724">
        <v>13</v>
      </c>
      <c r="T724">
        <v>3.5</v>
      </c>
      <c r="U724">
        <v>0.4</v>
      </c>
      <c r="V724">
        <v>0.4</v>
      </c>
      <c r="W724">
        <v>0.3</v>
      </c>
      <c r="X724">
        <v>0.5</v>
      </c>
      <c r="Y724">
        <v>0.23200000000000001</v>
      </c>
      <c r="Z724">
        <v>0.28899999999999998</v>
      </c>
      <c r="AA724">
        <v>0.379</v>
      </c>
      <c r="AB724">
        <v>0.66800000000000004</v>
      </c>
      <c r="AE724" s="134">
        <f t="shared" si="75"/>
        <v>0.379</v>
      </c>
      <c r="AF724" s="209">
        <f t="shared" ca="1" si="76"/>
        <v>388</v>
      </c>
      <c r="AG724" s="134">
        <f>(H724*'User Input'!$H$16)+(I724*'User Input'!$H$17)+(N724*'User Input'!$H$15)+(O724*'User Input'!$H$2)+(P724*'User Input'!$H$3)+(Q724*'User Input'!$H$4)+(K724*'User Input'!$H$5)+(L724*'User Input'!$H$6)+(J724*'User Input'!$H$7)+(T724*'User Input'!$H$8)+(S724*'User Input'!$H$9)+(M724*'User Input'!$H$10)+(X724*'User Input'!$H$11)+(V724*'User Input'!$H$13)+(U724*'User Input'!$H$12)+(R724*'User Input'!$H$14)</f>
        <v>27.299999999999994</v>
      </c>
      <c r="AH724">
        <f t="shared" si="78"/>
        <v>1.4368421052631575</v>
      </c>
      <c r="AI724" s="209">
        <f t="shared" ca="1" si="77"/>
        <v>536</v>
      </c>
      <c r="AJ724" s="209">
        <f t="shared" ca="1" si="72"/>
        <v>497</v>
      </c>
      <c r="AK724" s="209">
        <f t="shared" ca="1" si="73"/>
        <v>365</v>
      </c>
      <c r="AL724" s="209">
        <f t="shared" ca="1" si="74"/>
        <v>444</v>
      </c>
    </row>
    <row r="725" spans="2:38" x14ac:dyDescent="0.2">
      <c r="B725" t="s">
        <v>3412</v>
      </c>
      <c r="C725" t="s">
        <v>8</v>
      </c>
      <c r="D725" t="s">
        <v>106</v>
      </c>
      <c r="E725" t="s">
        <v>110</v>
      </c>
      <c r="F725" t="s">
        <v>110</v>
      </c>
      <c r="G725">
        <v>19</v>
      </c>
      <c r="H725">
        <v>51</v>
      </c>
      <c r="I725">
        <v>46</v>
      </c>
      <c r="J725">
        <v>4.5999999999999996</v>
      </c>
      <c r="K725">
        <v>0.5</v>
      </c>
      <c r="L725">
        <v>4.3</v>
      </c>
      <c r="M725">
        <v>2.1</v>
      </c>
      <c r="N725">
        <v>11.1</v>
      </c>
      <c r="O725">
        <v>8.3000000000000007</v>
      </c>
      <c r="P725">
        <v>2</v>
      </c>
      <c r="Q725">
        <v>0.4</v>
      </c>
      <c r="R725">
        <v>15.4</v>
      </c>
      <c r="S725">
        <v>9.9</v>
      </c>
      <c r="T725">
        <v>3.6</v>
      </c>
      <c r="U725">
        <v>0.4</v>
      </c>
      <c r="V725">
        <v>0.4</v>
      </c>
      <c r="W725">
        <v>0.3</v>
      </c>
      <c r="X725">
        <v>0.9</v>
      </c>
      <c r="Y725">
        <v>0.24099999999999999</v>
      </c>
      <c r="Z725">
        <v>0.3</v>
      </c>
      <c r="AA725">
        <v>0.33300000000000002</v>
      </c>
      <c r="AB725">
        <v>0.63300000000000001</v>
      </c>
      <c r="AE725" s="134">
        <f t="shared" si="75"/>
        <v>0.33300000000000002</v>
      </c>
      <c r="AF725" s="209">
        <f t="shared" ca="1" si="76"/>
        <v>582</v>
      </c>
      <c r="AG725" s="134">
        <f>(H725*'User Input'!$H$16)+(I725*'User Input'!$H$17)+(N725*'User Input'!$H$15)+(O725*'User Input'!$H$2)+(P725*'User Input'!$H$3)+(Q725*'User Input'!$H$4)+(K725*'User Input'!$H$5)+(L725*'User Input'!$H$6)+(J725*'User Input'!$H$7)+(T725*'User Input'!$H$8)+(S725*'User Input'!$H$9)+(M725*'User Input'!$H$10)+(X725*'User Input'!$H$11)+(V725*'User Input'!$H$13)+(U725*'User Input'!$H$12)+(R725*'User Input'!$H$14)</f>
        <v>26.35</v>
      </c>
      <c r="AH725">
        <f t="shared" si="78"/>
        <v>1.3868421052631579</v>
      </c>
      <c r="AI725" s="209">
        <f t="shared" ca="1" si="77"/>
        <v>545</v>
      </c>
      <c r="AJ725" s="209">
        <f t="shared" ca="1" si="72"/>
        <v>403</v>
      </c>
      <c r="AK725" s="209">
        <f t="shared" ca="1" si="73"/>
        <v>559</v>
      </c>
      <c r="AL725" s="209">
        <f t="shared" ca="1" si="74"/>
        <v>530</v>
      </c>
    </row>
    <row r="726" spans="2:38" x14ac:dyDescent="0.2">
      <c r="B726" t="s">
        <v>3541</v>
      </c>
      <c r="C726" t="s">
        <v>139</v>
      </c>
      <c r="D726" t="s">
        <v>106</v>
      </c>
      <c r="E726" t="s">
        <v>110</v>
      </c>
      <c r="F726" t="s">
        <v>110</v>
      </c>
      <c r="G726">
        <v>19</v>
      </c>
      <c r="H726">
        <v>51</v>
      </c>
      <c r="I726">
        <v>47</v>
      </c>
      <c r="J726">
        <v>4.2</v>
      </c>
      <c r="K726">
        <v>0.6</v>
      </c>
      <c r="L726">
        <v>4</v>
      </c>
      <c r="M726">
        <v>0.5</v>
      </c>
      <c r="N726">
        <v>9.4</v>
      </c>
      <c r="O726">
        <v>6.9</v>
      </c>
      <c r="P726">
        <v>1.8</v>
      </c>
      <c r="Q726">
        <v>0.3</v>
      </c>
      <c r="R726">
        <v>13.4</v>
      </c>
      <c r="S726">
        <v>12.8</v>
      </c>
      <c r="T726">
        <v>3.8</v>
      </c>
      <c r="U726">
        <v>0.4</v>
      </c>
      <c r="V726">
        <v>0.4</v>
      </c>
      <c r="W726">
        <v>0.3</v>
      </c>
      <c r="X726">
        <v>0.2</v>
      </c>
      <c r="Y726">
        <v>0.20300000000000001</v>
      </c>
      <c r="Z726">
        <v>0.26700000000000002</v>
      </c>
      <c r="AA726">
        <v>0.28799999999999998</v>
      </c>
      <c r="AB726">
        <v>0.55500000000000005</v>
      </c>
      <c r="AE726" s="134">
        <f t="shared" si="75"/>
        <v>0.28799999999999998</v>
      </c>
      <c r="AF726" s="209">
        <f t="shared" ca="1" si="76"/>
        <v>610</v>
      </c>
      <c r="AG726" s="134">
        <f>(H726*'User Input'!$H$16)+(I726*'User Input'!$H$17)+(N726*'User Input'!$H$15)+(O726*'User Input'!$H$2)+(P726*'User Input'!$H$3)+(Q726*'User Input'!$H$4)+(K726*'User Input'!$H$5)+(L726*'User Input'!$H$6)+(J726*'User Input'!$H$7)+(T726*'User Input'!$H$8)+(S726*'User Input'!$H$9)+(M726*'User Input'!$H$10)+(X726*'User Input'!$H$11)+(V726*'User Input'!$H$13)+(U726*'User Input'!$H$12)+(R726*'User Input'!$H$14)</f>
        <v>20.2</v>
      </c>
      <c r="AH726">
        <f t="shared" si="78"/>
        <v>1.0631578947368421</v>
      </c>
      <c r="AI726" s="209">
        <f t="shared" ca="1" si="77"/>
        <v>595</v>
      </c>
      <c r="AJ726" s="209">
        <f t="shared" ca="1" si="72"/>
        <v>576</v>
      </c>
      <c r="AK726" s="209">
        <f t="shared" ca="1" si="73"/>
        <v>587</v>
      </c>
      <c r="AL726" s="209">
        <f t="shared" ca="1" si="74"/>
        <v>586</v>
      </c>
    </row>
    <row r="727" spans="2:38" x14ac:dyDescent="0.2">
      <c r="B727" t="s">
        <v>2217</v>
      </c>
      <c r="C727" t="s">
        <v>715</v>
      </c>
      <c r="D727" t="s">
        <v>106</v>
      </c>
      <c r="E727" t="s">
        <v>97</v>
      </c>
      <c r="F727" t="s">
        <v>97</v>
      </c>
      <c r="G727">
        <v>19</v>
      </c>
      <c r="H727">
        <v>51</v>
      </c>
      <c r="I727">
        <v>47</v>
      </c>
      <c r="J727">
        <v>5.0999999999999996</v>
      </c>
      <c r="K727">
        <v>1.2</v>
      </c>
      <c r="L727">
        <v>5.4</v>
      </c>
      <c r="M727">
        <v>0.2</v>
      </c>
      <c r="N727">
        <v>12</v>
      </c>
      <c r="O727">
        <v>8.5</v>
      </c>
      <c r="P727">
        <v>2.2000000000000002</v>
      </c>
      <c r="Q727">
        <v>0.1</v>
      </c>
      <c r="R727">
        <v>17.899999999999999</v>
      </c>
      <c r="S727">
        <v>6.3</v>
      </c>
      <c r="T727">
        <v>2.7</v>
      </c>
      <c r="U727">
        <v>0.6</v>
      </c>
      <c r="V727">
        <v>0.4</v>
      </c>
      <c r="W727">
        <v>0.3</v>
      </c>
      <c r="X727">
        <v>0.1</v>
      </c>
      <c r="Y727">
        <v>0.253</v>
      </c>
      <c r="Z727">
        <v>0.3</v>
      </c>
      <c r="AA727">
        <v>0.38</v>
      </c>
      <c r="AB727">
        <v>0.68</v>
      </c>
      <c r="AE727" s="134">
        <f t="shared" si="75"/>
        <v>0.38</v>
      </c>
      <c r="AF727" s="209">
        <f t="shared" ca="1" si="76"/>
        <v>384</v>
      </c>
      <c r="AG727" s="134">
        <f>(H727*'User Input'!$H$16)+(I727*'User Input'!$H$17)+(N727*'User Input'!$H$15)+(O727*'User Input'!$H$2)+(P727*'User Input'!$H$3)+(Q727*'User Input'!$H$4)+(K727*'User Input'!$H$5)+(L727*'User Input'!$H$6)+(J727*'User Input'!$H$7)+(T727*'User Input'!$H$8)+(S727*'User Input'!$H$9)+(M727*'User Input'!$H$10)+(X727*'User Input'!$H$11)+(V727*'User Input'!$H$13)+(U727*'User Input'!$H$12)+(R727*'User Input'!$H$14)</f>
        <v>28.349999999999998</v>
      </c>
      <c r="AH727">
        <f t="shared" si="78"/>
        <v>1.4921052631578946</v>
      </c>
      <c r="AI727" s="209">
        <f t="shared" ca="1" si="77"/>
        <v>524</v>
      </c>
      <c r="AJ727" s="209">
        <f t="shared" ca="1" si="72"/>
        <v>403</v>
      </c>
      <c r="AK727" s="209">
        <f t="shared" ca="1" si="73"/>
        <v>361</v>
      </c>
      <c r="AL727" s="209">
        <f t="shared" ca="1" si="74"/>
        <v>387</v>
      </c>
    </row>
    <row r="728" spans="2:38" x14ac:dyDescent="0.2">
      <c r="B728" t="s">
        <v>3542</v>
      </c>
      <c r="C728" t="s">
        <v>122</v>
      </c>
      <c r="D728" t="s">
        <v>89</v>
      </c>
      <c r="E728" t="s">
        <v>110</v>
      </c>
      <c r="F728" t="s">
        <v>110</v>
      </c>
      <c r="G728">
        <v>19</v>
      </c>
      <c r="H728">
        <v>51</v>
      </c>
      <c r="I728">
        <v>46</v>
      </c>
      <c r="J728">
        <v>4.2</v>
      </c>
      <c r="K728">
        <v>0.4</v>
      </c>
      <c r="L728">
        <v>4</v>
      </c>
      <c r="M728">
        <v>0.7</v>
      </c>
      <c r="N728">
        <v>10.3</v>
      </c>
      <c r="O728">
        <v>7.8</v>
      </c>
      <c r="P728">
        <v>2</v>
      </c>
      <c r="Q728">
        <v>0.1</v>
      </c>
      <c r="R728">
        <v>13.6</v>
      </c>
      <c r="S728">
        <v>10.8</v>
      </c>
      <c r="T728">
        <v>3.9</v>
      </c>
      <c r="U728">
        <v>0.4</v>
      </c>
      <c r="V728">
        <v>0.4</v>
      </c>
      <c r="W728">
        <v>0.3</v>
      </c>
      <c r="X728">
        <v>0.3</v>
      </c>
      <c r="Y728">
        <v>0.22500000000000001</v>
      </c>
      <c r="Z728">
        <v>0.28999999999999998</v>
      </c>
      <c r="AA728">
        <v>0.29699999999999999</v>
      </c>
      <c r="AB728">
        <v>0.58699999999999997</v>
      </c>
      <c r="AE728" s="134">
        <f t="shared" si="75"/>
        <v>0.29699999999999999</v>
      </c>
      <c r="AF728" s="209">
        <f t="shared" ca="1" si="76"/>
        <v>609</v>
      </c>
      <c r="AG728" s="134">
        <f>(H728*'User Input'!$H$16)+(I728*'User Input'!$H$17)+(N728*'User Input'!$H$15)+(O728*'User Input'!$H$2)+(P728*'User Input'!$H$3)+(Q728*'User Input'!$H$4)+(K728*'User Input'!$H$5)+(L728*'User Input'!$H$6)+(J728*'User Input'!$H$7)+(T728*'User Input'!$H$8)+(S728*'User Input'!$H$9)+(M728*'User Input'!$H$10)+(X728*'User Input'!$H$11)+(V728*'User Input'!$H$13)+(U728*'User Input'!$H$12)+(R728*'User Input'!$H$14)</f>
        <v>21.499999999999996</v>
      </c>
      <c r="AH728">
        <f t="shared" si="78"/>
        <v>1.1315789473684208</v>
      </c>
      <c r="AI728" s="209">
        <f t="shared" ca="1" si="77"/>
        <v>589</v>
      </c>
      <c r="AJ728" s="209">
        <f t="shared" ca="1" si="72"/>
        <v>492</v>
      </c>
      <c r="AK728" s="209">
        <f t="shared" ca="1" si="73"/>
        <v>586</v>
      </c>
      <c r="AL728" s="209">
        <f t="shared" ca="1" si="74"/>
        <v>580</v>
      </c>
    </row>
    <row r="729" spans="2:38" x14ac:dyDescent="0.2">
      <c r="B729" t="s">
        <v>3543</v>
      </c>
      <c r="C729" t="s">
        <v>714</v>
      </c>
      <c r="D729" t="s">
        <v>89</v>
      </c>
      <c r="E729" t="s">
        <v>97</v>
      </c>
      <c r="F729" t="s">
        <v>97</v>
      </c>
      <c r="G729">
        <v>19</v>
      </c>
      <c r="H729">
        <v>50</v>
      </c>
      <c r="I729">
        <v>44</v>
      </c>
      <c r="J729">
        <v>4.5999999999999996</v>
      </c>
      <c r="K729">
        <v>0.8</v>
      </c>
      <c r="L729">
        <v>4.7</v>
      </c>
      <c r="M729">
        <v>0.2</v>
      </c>
      <c r="N729">
        <v>10.5</v>
      </c>
      <c r="O729">
        <v>7.5</v>
      </c>
      <c r="P729">
        <v>2.1</v>
      </c>
      <c r="Q729">
        <v>0.1</v>
      </c>
      <c r="R729">
        <v>15.3</v>
      </c>
      <c r="S729">
        <v>9.8000000000000007</v>
      </c>
      <c r="T729">
        <v>4.5</v>
      </c>
      <c r="U729">
        <v>0.4</v>
      </c>
      <c r="V729">
        <v>0.4</v>
      </c>
      <c r="W729">
        <v>0.4</v>
      </c>
      <c r="X729">
        <v>0.1</v>
      </c>
      <c r="Y729">
        <v>0.23799999999999999</v>
      </c>
      <c r="Z729">
        <v>0.311</v>
      </c>
      <c r="AA729">
        <v>0.34699999999999998</v>
      </c>
      <c r="AB729">
        <v>0.65800000000000003</v>
      </c>
      <c r="AE729" s="134">
        <f t="shared" si="75"/>
        <v>0.34699999999999998</v>
      </c>
      <c r="AF729" s="209">
        <f t="shared" ca="1" si="76"/>
        <v>545</v>
      </c>
      <c r="AG729" s="134">
        <f>(H729*'User Input'!$H$16)+(I729*'User Input'!$H$17)+(N729*'User Input'!$H$15)+(O729*'User Input'!$H$2)+(P729*'User Input'!$H$3)+(Q729*'User Input'!$H$4)+(K729*'User Input'!$H$5)+(L729*'User Input'!$H$6)+(J729*'User Input'!$H$7)+(T729*'User Input'!$H$8)+(S729*'User Input'!$H$9)+(M729*'User Input'!$H$10)+(X729*'User Input'!$H$11)+(V729*'User Input'!$H$13)+(U729*'User Input'!$H$12)+(R729*'User Input'!$H$14)</f>
        <v>24.4</v>
      </c>
      <c r="AH729">
        <f t="shared" si="78"/>
        <v>1.2842105263157895</v>
      </c>
      <c r="AI729" s="209">
        <f t="shared" ca="1" si="77"/>
        <v>568</v>
      </c>
      <c r="AJ729" s="209">
        <f t="shared" ca="1" si="72"/>
        <v>297</v>
      </c>
      <c r="AK729" s="209">
        <f t="shared" ca="1" si="73"/>
        <v>522</v>
      </c>
      <c r="AL729" s="209">
        <f t="shared" ca="1" si="74"/>
        <v>473</v>
      </c>
    </row>
    <row r="730" spans="2:38" x14ac:dyDescent="0.2">
      <c r="B730" t="s">
        <v>2632</v>
      </c>
      <c r="C730" t="s">
        <v>7</v>
      </c>
      <c r="D730" t="s">
        <v>683</v>
      </c>
      <c r="E730" t="s">
        <v>114</v>
      </c>
      <c r="F730" t="s">
        <v>114</v>
      </c>
      <c r="G730">
        <v>19</v>
      </c>
      <c r="H730">
        <v>50</v>
      </c>
      <c r="I730">
        <v>44</v>
      </c>
      <c r="J730">
        <v>5.5</v>
      </c>
      <c r="K730">
        <v>1.1000000000000001</v>
      </c>
      <c r="L730">
        <v>5.0999999999999996</v>
      </c>
      <c r="M730">
        <v>0.8</v>
      </c>
      <c r="N730">
        <v>11.1</v>
      </c>
      <c r="O730">
        <v>7.2</v>
      </c>
      <c r="P730">
        <v>2.6</v>
      </c>
      <c r="Q730">
        <v>0.1</v>
      </c>
      <c r="R730">
        <v>17.399999999999999</v>
      </c>
      <c r="S730">
        <v>9.5</v>
      </c>
      <c r="T730">
        <v>4.3</v>
      </c>
      <c r="U730">
        <v>0.5</v>
      </c>
      <c r="V730">
        <v>0.4</v>
      </c>
      <c r="W730">
        <v>0.3</v>
      </c>
      <c r="X730">
        <v>0.4</v>
      </c>
      <c r="Y730">
        <v>0.251</v>
      </c>
      <c r="Z730">
        <v>0.32100000000000001</v>
      </c>
      <c r="AA730">
        <v>0.39300000000000002</v>
      </c>
      <c r="AB730">
        <v>0.71499999999999997</v>
      </c>
      <c r="AE730" s="134">
        <f t="shared" si="75"/>
        <v>0.39300000000000002</v>
      </c>
      <c r="AF730" s="209">
        <f t="shared" ca="1" si="76"/>
        <v>310</v>
      </c>
      <c r="AG730" s="134">
        <f>(H730*'User Input'!$H$16)+(I730*'User Input'!$H$17)+(N730*'User Input'!$H$15)+(O730*'User Input'!$H$2)+(P730*'User Input'!$H$3)+(Q730*'User Input'!$H$4)+(K730*'User Input'!$H$5)+(L730*'User Input'!$H$6)+(J730*'User Input'!$H$7)+(T730*'User Input'!$H$8)+(S730*'User Input'!$H$9)+(M730*'User Input'!$H$10)+(X730*'User Input'!$H$11)+(V730*'User Input'!$H$13)+(U730*'User Input'!$H$12)+(R730*'User Input'!$H$14)</f>
        <v>28.450000000000003</v>
      </c>
      <c r="AH730">
        <f t="shared" si="78"/>
        <v>1.4973684210526317</v>
      </c>
      <c r="AI730" s="209">
        <f t="shared" ca="1" si="77"/>
        <v>523</v>
      </c>
      <c r="AJ730" s="209">
        <f t="shared" ca="1" si="72"/>
        <v>196</v>
      </c>
      <c r="AK730" s="209">
        <f t="shared" ca="1" si="73"/>
        <v>288</v>
      </c>
      <c r="AL730" s="209">
        <f t="shared" ca="1" si="74"/>
        <v>255</v>
      </c>
    </row>
    <row r="731" spans="2:38" x14ac:dyDescent="0.2">
      <c r="B731" t="s">
        <v>2564</v>
      </c>
      <c r="C731" t="s">
        <v>714</v>
      </c>
      <c r="D731" t="s">
        <v>89</v>
      </c>
      <c r="E731" t="s">
        <v>97</v>
      </c>
      <c r="F731" t="s">
        <v>97</v>
      </c>
      <c r="G731">
        <v>19</v>
      </c>
      <c r="H731">
        <v>50</v>
      </c>
      <c r="I731">
        <v>45</v>
      </c>
      <c r="J731">
        <v>4.5999999999999996</v>
      </c>
      <c r="K731">
        <v>1.1000000000000001</v>
      </c>
      <c r="L731">
        <v>5.0999999999999996</v>
      </c>
      <c r="M731">
        <v>0.3</v>
      </c>
      <c r="N731">
        <v>10.7</v>
      </c>
      <c r="O731">
        <v>7.5</v>
      </c>
      <c r="P731">
        <v>1.9</v>
      </c>
      <c r="Q731">
        <v>0.1</v>
      </c>
      <c r="R731">
        <v>16.2</v>
      </c>
      <c r="S731">
        <v>10.1</v>
      </c>
      <c r="T731">
        <v>3.2</v>
      </c>
      <c r="U731">
        <v>0.5</v>
      </c>
      <c r="V731">
        <v>0.4</v>
      </c>
      <c r="W731">
        <v>0.3</v>
      </c>
      <c r="X731">
        <v>0.1</v>
      </c>
      <c r="Y731">
        <v>0.23699999999999999</v>
      </c>
      <c r="Z731">
        <v>0.29199999999999998</v>
      </c>
      <c r="AA731">
        <v>0.35899999999999999</v>
      </c>
      <c r="AB731">
        <v>0.65200000000000002</v>
      </c>
      <c r="AE731" s="134">
        <f t="shared" si="75"/>
        <v>0.35899999999999999</v>
      </c>
      <c r="AF731" s="209">
        <f t="shared" ca="1" si="76"/>
        <v>490</v>
      </c>
      <c r="AG731" s="134">
        <f>(H731*'User Input'!$H$16)+(I731*'User Input'!$H$17)+(N731*'User Input'!$H$15)+(O731*'User Input'!$H$2)+(P731*'User Input'!$H$3)+(Q731*'User Input'!$H$4)+(K731*'User Input'!$H$5)+(L731*'User Input'!$H$6)+(J731*'User Input'!$H$7)+(T731*'User Input'!$H$8)+(S731*'User Input'!$H$9)+(M731*'User Input'!$H$10)+(X731*'User Input'!$H$11)+(V731*'User Input'!$H$13)+(U731*'User Input'!$H$12)+(R731*'User Input'!$H$14)</f>
        <v>24.35</v>
      </c>
      <c r="AH731">
        <f t="shared" si="78"/>
        <v>1.2815789473684212</v>
      </c>
      <c r="AI731" s="209">
        <f t="shared" ca="1" si="77"/>
        <v>569</v>
      </c>
      <c r="AJ731" s="209">
        <f t="shared" ca="1" si="72"/>
        <v>477</v>
      </c>
      <c r="AK731" s="209">
        <f t="shared" ca="1" si="73"/>
        <v>467</v>
      </c>
      <c r="AL731" s="209">
        <f t="shared" ca="1" si="74"/>
        <v>489</v>
      </c>
    </row>
    <row r="732" spans="2:38" x14ac:dyDescent="0.2">
      <c r="B732" t="s">
        <v>3544</v>
      </c>
      <c r="C732" t="s">
        <v>117</v>
      </c>
      <c r="D732" t="s">
        <v>89</v>
      </c>
      <c r="E732" t="s">
        <v>114</v>
      </c>
      <c r="F732" t="s">
        <v>114</v>
      </c>
      <c r="G732">
        <v>19</v>
      </c>
      <c r="H732">
        <v>50</v>
      </c>
      <c r="I732">
        <v>44</v>
      </c>
      <c r="J732">
        <v>5.3</v>
      </c>
      <c r="K732">
        <v>1.5</v>
      </c>
      <c r="L732">
        <v>5.3</v>
      </c>
      <c r="M732">
        <v>0.3</v>
      </c>
      <c r="N732">
        <v>9.8000000000000007</v>
      </c>
      <c r="O732">
        <v>6.2</v>
      </c>
      <c r="P732">
        <v>2</v>
      </c>
      <c r="Q732">
        <v>0.1</v>
      </c>
      <c r="R732">
        <v>16.5</v>
      </c>
      <c r="S732">
        <v>13.6</v>
      </c>
      <c r="T732">
        <v>4.9000000000000004</v>
      </c>
      <c r="U732">
        <v>0.3</v>
      </c>
      <c r="V732">
        <v>0.4</v>
      </c>
      <c r="W732">
        <v>0.3</v>
      </c>
      <c r="X732">
        <v>0.1</v>
      </c>
      <c r="Y732">
        <v>0.222</v>
      </c>
      <c r="Z732">
        <v>0.30199999999999999</v>
      </c>
      <c r="AA732">
        <v>0.374</v>
      </c>
      <c r="AB732">
        <v>0.67600000000000005</v>
      </c>
      <c r="AE732" s="134">
        <f t="shared" si="75"/>
        <v>0.374</v>
      </c>
      <c r="AF732" s="209">
        <f t="shared" ca="1" si="76"/>
        <v>420</v>
      </c>
      <c r="AG732" s="134">
        <f>(H732*'User Input'!$H$16)+(I732*'User Input'!$H$17)+(N732*'User Input'!$H$15)+(O732*'User Input'!$H$2)+(P732*'User Input'!$H$3)+(Q732*'User Input'!$H$4)+(K732*'User Input'!$H$5)+(L732*'User Input'!$H$6)+(J732*'User Input'!$H$7)+(T732*'User Input'!$H$8)+(S732*'User Input'!$H$9)+(M732*'User Input'!$H$10)+(X732*'User Input'!$H$11)+(V732*'User Input'!$H$13)+(U732*'User Input'!$H$12)+(R732*'User Input'!$H$14)</f>
        <v>25.7</v>
      </c>
      <c r="AH732">
        <f t="shared" si="78"/>
        <v>1.3526315789473684</v>
      </c>
      <c r="AI732" s="209">
        <f t="shared" ca="1" si="77"/>
        <v>554</v>
      </c>
      <c r="AJ732" s="209">
        <f t="shared" ca="1" si="72"/>
        <v>387</v>
      </c>
      <c r="AK732" s="209">
        <f t="shared" ca="1" si="73"/>
        <v>397</v>
      </c>
      <c r="AL732" s="209">
        <f t="shared" ca="1" si="74"/>
        <v>409</v>
      </c>
    </row>
    <row r="733" spans="2:38" x14ac:dyDescent="0.2">
      <c r="B733" t="s">
        <v>872</v>
      </c>
      <c r="C733" t="s">
        <v>113</v>
      </c>
      <c r="D733" t="s">
        <v>89</v>
      </c>
      <c r="E733" t="s">
        <v>97</v>
      </c>
      <c r="F733" t="s">
        <v>97</v>
      </c>
      <c r="G733">
        <v>19</v>
      </c>
      <c r="H733">
        <v>50</v>
      </c>
      <c r="I733">
        <v>45</v>
      </c>
      <c r="J733">
        <v>4.8</v>
      </c>
      <c r="K733">
        <v>1.4</v>
      </c>
      <c r="L733">
        <v>5</v>
      </c>
      <c r="M733">
        <v>0.5</v>
      </c>
      <c r="N733">
        <v>9.5</v>
      </c>
      <c r="O733">
        <v>6</v>
      </c>
      <c r="P733">
        <v>1.9</v>
      </c>
      <c r="Q733">
        <v>0.2</v>
      </c>
      <c r="R733">
        <v>15.9</v>
      </c>
      <c r="S733">
        <v>14.9</v>
      </c>
      <c r="T733">
        <v>3.4</v>
      </c>
      <c r="U733">
        <v>0.8</v>
      </c>
      <c r="V733">
        <v>0.4</v>
      </c>
      <c r="W733">
        <v>0.3</v>
      </c>
      <c r="X733">
        <v>0.2</v>
      </c>
      <c r="Y733">
        <v>0.21099999999999999</v>
      </c>
      <c r="Z733">
        <v>0.27700000000000002</v>
      </c>
      <c r="AA733">
        <v>0.35499999999999998</v>
      </c>
      <c r="AB733">
        <v>0.63200000000000001</v>
      </c>
      <c r="AE733" s="134">
        <f t="shared" si="75"/>
        <v>0.35499999999999998</v>
      </c>
      <c r="AF733" s="209">
        <f t="shared" ca="1" si="76"/>
        <v>508</v>
      </c>
      <c r="AG733" s="134">
        <f>(H733*'User Input'!$H$16)+(I733*'User Input'!$H$17)+(N733*'User Input'!$H$15)+(O733*'User Input'!$H$2)+(P733*'User Input'!$H$3)+(Q733*'User Input'!$H$4)+(K733*'User Input'!$H$5)+(L733*'User Input'!$H$6)+(J733*'User Input'!$H$7)+(T733*'User Input'!$H$8)+(S733*'User Input'!$H$9)+(M733*'User Input'!$H$10)+(X733*'User Input'!$H$11)+(V733*'User Input'!$H$13)+(U733*'User Input'!$H$12)+(R733*'User Input'!$H$14)</f>
        <v>22.55</v>
      </c>
      <c r="AH733">
        <f t="shared" si="78"/>
        <v>1.1868421052631579</v>
      </c>
      <c r="AI733" s="209">
        <f t="shared" ca="1" si="77"/>
        <v>583</v>
      </c>
      <c r="AJ733" s="209">
        <f t="shared" ca="1" si="72"/>
        <v>550</v>
      </c>
      <c r="AK733" s="209">
        <f t="shared" ca="1" si="73"/>
        <v>485</v>
      </c>
      <c r="AL733" s="209">
        <f t="shared" ca="1" si="74"/>
        <v>536</v>
      </c>
    </row>
    <row r="734" spans="2:38" x14ac:dyDescent="0.2">
      <c r="B734" t="s">
        <v>760</v>
      </c>
      <c r="C734" t="s">
        <v>140</v>
      </c>
      <c r="D734" t="s">
        <v>89</v>
      </c>
      <c r="E734" t="s">
        <v>110</v>
      </c>
      <c r="F734" t="s">
        <v>110</v>
      </c>
      <c r="G734">
        <v>19</v>
      </c>
      <c r="H734">
        <v>50</v>
      </c>
      <c r="I734">
        <v>46</v>
      </c>
      <c r="J734">
        <v>4.8</v>
      </c>
      <c r="K734">
        <v>0.6</v>
      </c>
      <c r="L734">
        <v>4.4000000000000004</v>
      </c>
      <c r="M734">
        <v>2.1</v>
      </c>
      <c r="N734">
        <v>10.3</v>
      </c>
      <c r="O734">
        <v>7</v>
      </c>
      <c r="P734">
        <v>1.9</v>
      </c>
      <c r="Q734">
        <v>0.8</v>
      </c>
      <c r="R734">
        <v>15.5</v>
      </c>
      <c r="S734">
        <v>13.6</v>
      </c>
      <c r="T734">
        <v>2.6</v>
      </c>
      <c r="U734">
        <v>0.4</v>
      </c>
      <c r="V734">
        <v>0.4</v>
      </c>
      <c r="W734">
        <v>0.3</v>
      </c>
      <c r="X734">
        <v>0.9</v>
      </c>
      <c r="Y734">
        <v>0.221</v>
      </c>
      <c r="Z734">
        <v>0.26600000000000001</v>
      </c>
      <c r="AA734">
        <v>0.33300000000000002</v>
      </c>
      <c r="AB734">
        <v>0.59899999999999998</v>
      </c>
      <c r="AE734" s="134">
        <f t="shared" si="75"/>
        <v>0.33300000000000002</v>
      </c>
      <c r="AF734" s="209">
        <f t="shared" ca="1" si="76"/>
        <v>582</v>
      </c>
      <c r="AG734" s="134">
        <f>(H734*'User Input'!$H$16)+(I734*'User Input'!$H$17)+(N734*'User Input'!$H$15)+(O734*'User Input'!$H$2)+(P734*'User Input'!$H$3)+(Q734*'User Input'!$H$4)+(K734*'User Input'!$H$5)+(L734*'User Input'!$H$6)+(J734*'User Input'!$H$7)+(T734*'User Input'!$H$8)+(S734*'User Input'!$H$9)+(M734*'User Input'!$H$10)+(X734*'User Input'!$H$11)+(V734*'User Input'!$H$13)+(U734*'User Input'!$H$12)+(R734*'User Input'!$H$14)</f>
        <v>23.900000000000002</v>
      </c>
      <c r="AH734">
        <f t="shared" si="78"/>
        <v>1.2578947368421054</v>
      </c>
      <c r="AI734" s="209">
        <f t="shared" ca="1" si="77"/>
        <v>572</v>
      </c>
      <c r="AJ734" s="209">
        <f t="shared" ca="1" si="72"/>
        <v>579</v>
      </c>
      <c r="AK734" s="209">
        <f t="shared" ca="1" si="73"/>
        <v>559</v>
      </c>
      <c r="AL734" s="209">
        <f t="shared" ca="1" si="74"/>
        <v>574</v>
      </c>
    </row>
    <row r="735" spans="2:38" x14ac:dyDescent="0.2">
      <c r="B735" t="s">
        <v>2639</v>
      </c>
      <c r="C735" t="s">
        <v>714</v>
      </c>
      <c r="D735" t="s">
        <v>89</v>
      </c>
      <c r="E735" t="s">
        <v>6</v>
      </c>
      <c r="F735" t="s">
        <v>427</v>
      </c>
      <c r="G735">
        <v>19</v>
      </c>
      <c r="H735">
        <v>50</v>
      </c>
      <c r="I735">
        <v>46</v>
      </c>
      <c r="J735">
        <v>4.5</v>
      </c>
      <c r="K735">
        <v>0.6</v>
      </c>
      <c r="L735">
        <v>4.5999999999999996</v>
      </c>
      <c r="M735">
        <v>1.1000000000000001</v>
      </c>
      <c r="N735">
        <v>11.5</v>
      </c>
      <c r="O735">
        <v>8.4</v>
      </c>
      <c r="P735">
        <v>2.2999999999999998</v>
      </c>
      <c r="Q735">
        <v>0.2</v>
      </c>
      <c r="R735">
        <v>15.9</v>
      </c>
      <c r="S735">
        <v>9.1</v>
      </c>
      <c r="T735">
        <v>2.2000000000000002</v>
      </c>
      <c r="U735">
        <v>0.4</v>
      </c>
      <c r="V735">
        <v>0.4</v>
      </c>
      <c r="W735">
        <v>0.3</v>
      </c>
      <c r="X735">
        <v>0.5</v>
      </c>
      <c r="Y735">
        <v>0.248</v>
      </c>
      <c r="Z735">
        <v>0.28599999999999998</v>
      </c>
      <c r="AA735">
        <v>0.34300000000000003</v>
      </c>
      <c r="AB735">
        <v>0.629</v>
      </c>
      <c r="AE735" s="134">
        <f t="shared" si="75"/>
        <v>0.34300000000000003</v>
      </c>
      <c r="AF735" s="209">
        <f t="shared" ca="1" si="76"/>
        <v>556</v>
      </c>
      <c r="AG735" s="134">
        <f>(H735*'User Input'!$H$16)+(I735*'User Input'!$H$17)+(N735*'User Input'!$H$15)+(O735*'User Input'!$H$2)+(P735*'User Input'!$H$3)+(Q735*'User Input'!$H$4)+(K735*'User Input'!$H$5)+(L735*'User Input'!$H$6)+(J735*'User Input'!$H$7)+(T735*'User Input'!$H$8)+(S735*'User Input'!$H$9)+(M735*'User Input'!$H$10)+(X735*'User Input'!$H$11)+(V735*'User Input'!$H$13)+(U735*'User Input'!$H$12)+(R735*'User Input'!$H$14)</f>
        <v>24.45</v>
      </c>
      <c r="AH735">
        <f t="shared" si="78"/>
        <v>1.2868421052631578</v>
      </c>
      <c r="AI735" s="209">
        <f t="shared" ca="1" si="77"/>
        <v>566</v>
      </c>
      <c r="AJ735" s="209">
        <f t="shared" ca="1" si="72"/>
        <v>514</v>
      </c>
      <c r="AK735" s="209">
        <f t="shared" ca="1" si="73"/>
        <v>533</v>
      </c>
      <c r="AL735" s="209">
        <f t="shared" ca="1" si="74"/>
        <v>540</v>
      </c>
    </row>
    <row r="736" spans="2:38" x14ac:dyDescent="0.2">
      <c r="B736" t="s">
        <v>3545</v>
      </c>
      <c r="C736" t="s">
        <v>117</v>
      </c>
      <c r="D736" t="s">
        <v>89</v>
      </c>
      <c r="E736" t="s">
        <v>6</v>
      </c>
      <c r="F736" t="s">
        <v>114</v>
      </c>
      <c r="G736">
        <v>18</v>
      </c>
      <c r="H736">
        <v>50</v>
      </c>
      <c r="I736">
        <v>45</v>
      </c>
      <c r="J736">
        <v>4.5999999999999996</v>
      </c>
      <c r="K736">
        <v>1</v>
      </c>
      <c r="L736">
        <v>4.4000000000000004</v>
      </c>
      <c r="M736">
        <v>0.8</v>
      </c>
      <c r="N736">
        <v>9.4</v>
      </c>
      <c r="O736">
        <v>6.5</v>
      </c>
      <c r="P736">
        <v>1.7</v>
      </c>
      <c r="Q736">
        <v>0.3</v>
      </c>
      <c r="R736">
        <v>14.4</v>
      </c>
      <c r="S736">
        <v>15.3</v>
      </c>
      <c r="T736">
        <v>3.1</v>
      </c>
      <c r="U736">
        <v>0.7</v>
      </c>
      <c r="V736">
        <v>0.4</v>
      </c>
      <c r="W736">
        <v>0.3</v>
      </c>
      <c r="X736">
        <v>0.3</v>
      </c>
      <c r="Y736">
        <v>0.20599999999999999</v>
      </c>
      <c r="Z736">
        <v>0.26500000000000001</v>
      </c>
      <c r="AA736">
        <v>0.317</v>
      </c>
      <c r="AB736">
        <v>0.58199999999999996</v>
      </c>
      <c r="AE736" s="134">
        <f t="shared" si="75"/>
        <v>0.317</v>
      </c>
      <c r="AF736" s="209">
        <f t="shared" ca="1" si="76"/>
        <v>599</v>
      </c>
      <c r="AG736" s="134">
        <f>(H736*'User Input'!$H$16)+(I736*'User Input'!$H$17)+(N736*'User Input'!$H$15)+(O736*'User Input'!$H$2)+(P736*'User Input'!$H$3)+(Q736*'User Input'!$H$4)+(K736*'User Input'!$H$5)+(L736*'User Input'!$H$6)+(J736*'User Input'!$H$7)+(T736*'User Input'!$H$8)+(S736*'User Input'!$H$9)+(M736*'User Input'!$H$10)+(X736*'User Input'!$H$11)+(V736*'User Input'!$H$13)+(U736*'User Input'!$H$12)+(R736*'User Input'!$H$14)</f>
        <v>20.550000000000008</v>
      </c>
      <c r="AH736">
        <f t="shared" si="78"/>
        <v>1.1416666666666671</v>
      </c>
      <c r="AI736" s="209">
        <f t="shared" ca="1" si="77"/>
        <v>592</v>
      </c>
      <c r="AJ736" s="209">
        <f t="shared" ca="1" si="72"/>
        <v>580</v>
      </c>
      <c r="AK736" s="209">
        <f t="shared" ca="1" si="73"/>
        <v>576</v>
      </c>
      <c r="AL736" s="209">
        <f t="shared" ca="1" si="74"/>
        <v>582</v>
      </c>
    </row>
    <row r="737" spans="2:38" x14ac:dyDescent="0.2">
      <c r="B737" t="s">
        <v>3546</v>
      </c>
      <c r="C737" t="s">
        <v>339</v>
      </c>
      <c r="D737" t="s">
        <v>89</v>
      </c>
      <c r="E737" t="s">
        <v>112</v>
      </c>
      <c r="F737" t="s">
        <v>112</v>
      </c>
      <c r="G737">
        <v>19</v>
      </c>
      <c r="H737">
        <v>50</v>
      </c>
      <c r="I737">
        <v>46</v>
      </c>
      <c r="J737">
        <v>5.3</v>
      </c>
      <c r="K737">
        <v>1.9</v>
      </c>
      <c r="L737">
        <v>6</v>
      </c>
      <c r="M737">
        <v>0.2</v>
      </c>
      <c r="N737">
        <v>11</v>
      </c>
      <c r="O737">
        <v>6.7</v>
      </c>
      <c r="P737">
        <v>2.2999999999999998</v>
      </c>
      <c r="Q737">
        <v>0.1</v>
      </c>
      <c r="R737">
        <v>19.3</v>
      </c>
      <c r="S737">
        <v>13.8</v>
      </c>
      <c r="T737">
        <v>3.1</v>
      </c>
      <c r="U737">
        <v>0.4</v>
      </c>
      <c r="V737">
        <v>0.4</v>
      </c>
      <c r="W737">
        <v>0.3</v>
      </c>
      <c r="X737">
        <v>0.1</v>
      </c>
      <c r="Y737">
        <v>0.23899999999999999</v>
      </c>
      <c r="Z737">
        <v>0.29099999999999998</v>
      </c>
      <c r="AA737">
        <v>0.41799999999999998</v>
      </c>
      <c r="AB737">
        <v>0.70899999999999996</v>
      </c>
      <c r="AE737" s="134">
        <f t="shared" si="75"/>
        <v>0.41799999999999998</v>
      </c>
      <c r="AF737" s="209">
        <f t="shared" ca="1" si="76"/>
        <v>201</v>
      </c>
      <c r="AG737" s="134">
        <f>(H737*'User Input'!$H$16)+(I737*'User Input'!$H$17)+(N737*'User Input'!$H$15)+(O737*'User Input'!$H$2)+(P737*'User Input'!$H$3)+(Q737*'User Input'!$H$4)+(K737*'User Input'!$H$5)+(L737*'User Input'!$H$6)+(J737*'User Input'!$H$7)+(T737*'User Input'!$H$8)+(S737*'User Input'!$H$9)+(M737*'User Input'!$H$10)+(X737*'User Input'!$H$11)+(V737*'User Input'!$H$13)+(U737*'User Input'!$H$12)+(R737*'User Input'!$H$14)</f>
        <v>27</v>
      </c>
      <c r="AH737">
        <f t="shared" si="78"/>
        <v>1.4210526315789473</v>
      </c>
      <c r="AI737" s="209">
        <f t="shared" ca="1" si="77"/>
        <v>538</v>
      </c>
      <c r="AJ737" s="209">
        <f t="shared" ca="1" si="72"/>
        <v>485</v>
      </c>
      <c r="AK737" s="209">
        <f t="shared" ca="1" si="73"/>
        <v>181</v>
      </c>
      <c r="AL737" s="209">
        <f t="shared" ca="1" si="74"/>
        <v>281</v>
      </c>
    </row>
    <row r="738" spans="2:38" x14ac:dyDescent="0.2">
      <c r="B738" t="s">
        <v>3547</v>
      </c>
      <c r="C738" t="s">
        <v>139</v>
      </c>
      <c r="D738" t="s">
        <v>683</v>
      </c>
      <c r="E738" t="s">
        <v>116</v>
      </c>
      <c r="F738" t="s">
        <v>116</v>
      </c>
      <c r="G738">
        <v>19</v>
      </c>
      <c r="H738">
        <v>50</v>
      </c>
      <c r="I738">
        <v>44</v>
      </c>
      <c r="J738">
        <v>5.3</v>
      </c>
      <c r="K738">
        <v>1.7</v>
      </c>
      <c r="L738">
        <v>5.5</v>
      </c>
      <c r="M738">
        <v>0.2</v>
      </c>
      <c r="N738">
        <v>9</v>
      </c>
      <c r="O738">
        <v>5.4</v>
      </c>
      <c r="P738">
        <v>1.7</v>
      </c>
      <c r="Q738">
        <v>0.2</v>
      </c>
      <c r="R738">
        <v>16.3</v>
      </c>
      <c r="S738">
        <v>17.899999999999999</v>
      </c>
      <c r="T738">
        <v>5.5</v>
      </c>
      <c r="U738">
        <v>0.5</v>
      </c>
      <c r="V738">
        <v>0.4</v>
      </c>
      <c r="W738">
        <v>0.3</v>
      </c>
      <c r="X738">
        <v>0.1</v>
      </c>
      <c r="Y738">
        <v>0.20599999999999999</v>
      </c>
      <c r="Z738">
        <v>0.29799999999999999</v>
      </c>
      <c r="AA738">
        <v>0.372</v>
      </c>
      <c r="AB738">
        <v>0.67</v>
      </c>
      <c r="AE738" s="134">
        <f t="shared" si="75"/>
        <v>0.372</v>
      </c>
      <c r="AF738" s="209">
        <f t="shared" ca="1" si="76"/>
        <v>428</v>
      </c>
      <c r="AG738" s="134">
        <f>(H738*'User Input'!$H$16)+(I738*'User Input'!$H$17)+(N738*'User Input'!$H$15)+(O738*'User Input'!$H$2)+(P738*'User Input'!$H$3)+(Q738*'User Input'!$H$4)+(K738*'User Input'!$H$5)+(L738*'User Input'!$H$6)+(J738*'User Input'!$H$7)+(T738*'User Input'!$H$8)+(S738*'User Input'!$H$9)+(M738*'User Input'!$H$10)+(X738*'User Input'!$H$11)+(V738*'User Input'!$H$13)+(U738*'User Input'!$H$12)+(R738*'User Input'!$H$14)</f>
        <v>23.849999999999998</v>
      </c>
      <c r="AH738">
        <f t="shared" si="78"/>
        <v>1.2552631578947366</v>
      </c>
      <c r="AI738" s="209">
        <f t="shared" ca="1" si="77"/>
        <v>574</v>
      </c>
      <c r="AJ738" s="209">
        <f t="shared" ca="1" si="72"/>
        <v>419</v>
      </c>
      <c r="AK738" s="209">
        <f t="shared" ca="1" si="73"/>
        <v>405</v>
      </c>
      <c r="AL738" s="209">
        <f t="shared" ca="1" si="74"/>
        <v>436</v>
      </c>
    </row>
    <row r="739" spans="2:38" x14ac:dyDescent="0.2">
      <c r="B739" t="s">
        <v>3548</v>
      </c>
      <c r="C739" t="s">
        <v>117</v>
      </c>
      <c r="D739" t="s">
        <v>89</v>
      </c>
      <c r="E739" t="s">
        <v>114</v>
      </c>
      <c r="F739" t="s">
        <v>114</v>
      </c>
      <c r="G739">
        <v>19</v>
      </c>
      <c r="H739">
        <v>50</v>
      </c>
      <c r="I739">
        <v>45</v>
      </c>
      <c r="J739">
        <v>4.8</v>
      </c>
      <c r="K739">
        <v>0.7</v>
      </c>
      <c r="L739">
        <v>4.4000000000000004</v>
      </c>
      <c r="M739">
        <v>0.7</v>
      </c>
      <c r="N739">
        <v>11</v>
      </c>
      <c r="O739">
        <v>8.1999999999999993</v>
      </c>
      <c r="P739">
        <v>2.1</v>
      </c>
      <c r="Q739">
        <v>0.1</v>
      </c>
      <c r="R739">
        <v>15.3</v>
      </c>
      <c r="S739">
        <v>9.6</v>
      </c>
      <c r="T739">
        <v>3.5</v>
      </c>
      <c r="U739">
        <v>0.5</v>
      </c>
      <c r="V739">
        <v>0.4</v>
      </c>
      <c r="W739">
        <v>0.3</v>
      </c>
      <c r="X739">
        <v>0.3</v>
      </c>
      <c r="Y739">
        <v>0.24399999999999999</v>
      </c>
      <c r="Z739">
        <v>0.30399999999999999</v>
      </c>
      <c r="AA739">
        <v>0.33900000000000002</v>
      </c>
      <c r="AB739">
        <v>0.64300000000000002</v>
      </c>
      <c r="AE739" s="134">
        <f t="shared" si="75"/>
        <v>0.33900000000000002</v>
      </c>
      <c r="AF739" s="209">
        <f t="shared" ca="1" si="76"/>
        <v>566</v>
      </c>
      <c r="AG739" s="134">
        <f>(H739*'User Input'!$H$16)+(I739*'User Input'!$H$17)+(N739*'User Input'!$H$15)+(O739*'User Input'!$H$2)+(P739*'User Input'!$H$3)+(Q739*'User Input'!$H$4)+(K739*'User Input'!$H$5)+(L739*'User Input'!$H$6)+(J739*'User Input'!$H$7)+(T739*'User Input'!$H$8)+(S739*'User Input'!$H$9)+(M739*'User Input'!$H$10)+(X739*'User Input'!$H$11)+(V739*'User Input'!$H$13)+(U739*'User Input'!$H$12)+(R739*'User Input'!$H$14)</f>
        <v>24.499999999999996</v>
      </c>
      <c r="AH739">
        <f t="shared" si="78"/>
        <v>1.2894736842105261</v>
      </c>
      <c r="AI739" s="209">
        <f t="shared" ca="1" si="77"/>
        <v>565</v>
      </c>
      <c r="AJ739" s="209">
        <f t="shared" ca="1" si="72"/>
        <v>368</v>
      </c>
      <c r="AK739" s="209">
        <f t="shared" ca="1" si="73"/>
        <v>543</v>
      </c>
      <c r="AL739" s="209">
        <f t="shared" ca="1" si="74"/>
        <v>511</v>
      </c>
    </row>
    <row r="740" spans="2:38" x14ac:dyDescent="0.2">
      <c r="B740" t="s">
        <v>871</v>
      </c>
      <c r="C740" t="s">
        <v>136</v>
      </c>
      <c r="D740" t="s">
        <v>683</v>
      </c>
      <c r="E740" t="s">
        <v>110</v>
      </c>
      <c r="F740" t="s">
        <v>110</v>
      </c>
      <c r="G740">
        <v>19</v>
      </c>
      <c r="H740">
        <v>50</v>
      </c>
      <c r="I740">
        <v>46</v>
      </c>
      <c r="J740">
        <v>5</v>
      </c>
      <c r="K740">
        <v>0.6</v>
      </c>
      <c r="L740">
        <v>4.5999999999999996</v>
      </c>
      <c r="M740">
        <v>1.2</v>
      </c>
      <c r="N740">
        <v>11.5</v>
      </c>
      <c r="O740">
        <v>8.4</v>
      </c>
      <c r="P740">
        <v>2</v>
      </c>
      <c r="Q740">
        <v>0.4</v>
      </c>
      <c r="R740">
        <v>16.3</v>
      </c>
      <c r="S740">
        <v>10</v>
      </c>
      <c r="T740">
        <v>2.7</v>
      </c>
      <c r="U740">
        <v>0.5</v>
      </c>
      <c r="V740">
        <v>0.4</v>
      </c>
      <c r="W740">
        <v>0.3</v>
      </c>
      <c r="X740">
        <v>0.5</v>
      </c>
      <c r="Y740">
        <v>0.248</v>
      </c>
      <c r="Z740">
        <v>0.29399999999999998</v>
      </c>
      <c r="AA740">
        <v>0.35099999999999998</v>
      </c>
      <c r="AB740">
        <v>0.64500000000000002</v>
      </c>
      <c r="AE740" s="134">
        <f t="shared" si="75"/>
        <v>0.35099999999999998</v>
      </c>
      <c r="AF740" s="209">
        <f t="shared" ca="1" si="76"/>
        <v>530</v>
      </c>
      <c r="AG740" s="134">
        <f>(H740*'User Input'!$H$16)+(I740*'User Input'!$H$17)+(N740*'User Input'!$H$15)+(O740*'User Input'!$H$2)+(P740*'User Input'!$H$3)+(Q740*'User Input'!$H$4)+(K740*'User Input'!$H$5)+(L740*'User Input'!$H$6)+(J740*'User Input'!$H$7)+(T740*'User Input'!$H$8)+(S740*'User Input'!$H$9)+(M740*'User Input'!$H$10)+(X740*'User Input'!$H$11)+(V740*'User Input'!$H$13)+(U740*'User Input'!$H$12)+(R740*'User Input'!$H$14)</f>
        <v>25.2</v>
      </c>
      <c r="AH740">
        <f t="shared" si="78"/>
        <v>1.3263157894736841</v>
      </c>
      <c r="AI740" s="209">
        <f t="shared" ca="1" si="77"/>
        <v>560</v>
      </c>
      <c r="AJ740" s="209">
        <f t="shared" ca="1" si="72"/>
        <v>455</v>
      </c>
      <c r="AK740" s="209">
        <f t="shared" ca="1" si="73"/>
        <v>507</v>
      </c>
      <c r="AL740" s="209">
        <f t="shared" ca="1" si="74"/>
        <v>507</v>
      </c>
    </row>
    <row r="741" spans="2:38" x14ac:dyDescent="0.2">
      <c r="B741" t="s">
        <v>3549</v>
      </c>
      <c r="C741" t="s">
        <v>115</v>
      </c>
      <c r="D741" t="s">
        <v>89</v>
      </c>
      <c r="E741" t="s">
        <v>116</v>
      </c>
      <c r="F741" t="s">
        <v>116</v>
      </c>
      <c r="G741">
        <v>19</v>
      </c>
      <c r="H741">
        <v>50</v>
      </c>
      <c r="I741">
        <v>45</v>
      </c>
      <c r="J741">
        <v>5.0999999999999996</v>
      </c>
      <c r="K741">
        <v>1.2</v>
      </c>
      <c r="L741">
        <v>5.0999999999999996</v>
      </c>
      <c r="M741">
        <v>0.3</v>
      </c>
      <c r="N741">
        <v>11.2</v>
      </c>
      <c r="O741">
        <v>7.6</v>
      </c>
      <c r="P741">
        <v>2.2999999999999998</v>
      </c>
      <c r="Q741">
        <v>0.1</v>
      </c>
      <c r="R741">
        <v>17.3</v>
      </c>
      <c r="S741">
        <v>11.1</v>
      </c>
      <c r="T741">
        <v>3.3</v>
      </c>
      <c r="U741">
        <v>0.4</v>
      </c>
      <c r="V741">
        <v>0.4</v>
      </c>
      <c r="W741">
        <v>0.3</v>
      </c>
      <c r="X741">
        <v>0.1</v>
      </c>
      <c r="Y741">
        <v>0.248</v>
      </c>
      <c r="Z741">
        <v>0.30399999999999999</v>
      </c>
      <c r="AA741">
        <v>0.38200000000000001</v>
      </c>
      <c r="AB741">
        <v>0.68600000000000005</v>
      </c>
      <c r="AE741" s="134">
        <f t="shared" si="75"/>
        <v>0.38200000000000001</v>
      </c>
      <c r="AF741" s="209">
        <f t="shared" ca="1" si="76"/>
        <v>375</v>
      </c>
      <c r="AG741" s="134">
        <f>(H741*'User Input'!$H$16)+(I741*'User Input'!$H$17)+(N741*'User Input'!$H$15)+(O741*'User Input'!$H$2)+(P741*'User Input'!$H$3)+(Q741*'User Input'!$H$4)+(K741*'User Input'!$H$5)+(L741*'User Input'!$H$6)+(J741*'User Input'!$H$7)+(T741*'User Input'!$H$8)+(S741*'User Input'!$H$9)+(M741*'User Input'!$H$10)+(X741*'User Input'!$H$11)+(V741*'User Input'!$H$13)+(U741*'User Input'!$H$12)+(R741*'User Input'!$H$14)</f>
        <v>25.75</v>
      </c>
      <c r="AH741">
        <f t="shared" si="78"/>
        <v>1.3552631578947369</v>
      </c>
      <c r="AI741" s="209">
        <f t="shared" ca="1" si="77"/>
        <v>552</v>
      </c>
      <c r="AJ741" s="209">
        <f t="shared" ca="1" si="72"/>
        <v>368</v>
      </c>
      <c r="AK741" s="209">
        <f t="shared" ca="1" si="73"/>
        <v>352</v>
      </c>
      <c r="AL741" s="209">
        <f t="shared" ca="1" si="74"/>
        <v>356</v>
      </c>
    </row>
    <row r="742" spans="2:38" x14ac:dyDescent="0.2">
      <c r="B742" t="s">
        <v>1512</v>
      </c>
      <c r="C742" t="s">
        <v>339</v>
      </c>
      <c r="D742" t="s">
        <v>89</v>
      </c>
      <c r="E742" t="s">
        <v>118</v>
      </c>
      <c r="F742" t="s">
        <v>118</v>
      </c>
      <c r="G742">
        <v>19</v>
      </c>
      <c r="H742">
        <v>50</v>
      </c>
      <c r="I742">
        <v>45</v>
      </c>
      <c r="J742">
        <v>4.5999999999999996</v>
      </c>
      <c r="K742">
        <v>0.6</v>
      </c>
      <c r="L742">
        <v>4.5999999999999996</v>
      </c>
      <c r="M742">
        <v>1.6</v>
      </c>
      <c r="N742">
        <v>11.4</v>
      </c>
      <c r="O742">
        <v>8.1</v>
      </c>
      <c r="P742">
        <v>2.4</v>
      </c>
      <c r="Q742">
        <v>0.3</v>
      </c>
      <c r="R742">
        <v>16.2</v>
      </c>
      <c r="S742">
        <v>8.6</v>
      </c>
      <c r="T742">
        <v>2.6</v>
      </c>
      <c r="U742">
        <v>1.5</v>
      </c>
      <c r="V742">
        <v>0.4</v>
      </c>
      <c r="W742">
        <v>0.3</v>
      </c>
      <c r="X742">
        <v>0.6</v>
      </c>
      <c r="Y742">
        <v>0.255</v>
      </c>
      <c r="Z742">
        <v>0.314</v>
      </c>
      <c r="AA742">
        <v>0.36099999999999999</v>
      </c>
      <c r="AB742">
        <v>0.67500000000000004</v>
      </c>
      <c r="AE742" s="134">
        <f t="shared" si="75"/>
        <v>0.36099999999999999</v>
      </c>
      <c r="AF742" s="209">
        <f t="shared" ca="1" si="76"/>
        <v>480</v>
      </c>
      <c r="AG742" s="134">
        <f>(H742*'User Input'!$H$16)+(I742*'User Input'!$H$17)+(N742*'User Input'!$H$15)+(O742*'User Input'!$H$2)+(P742*'User Input'!$H$3)+(Q742*'User Input'!$H$4)+(K742*'User Input'!$H$5)+(L742*'User Input'!$H$6)+(J742*'User Input'!$H$7)+(T742*'User Input'!$H$8)+(S742*'User Input'!$H$9)+(M742*'User Input'!$H$10)+(X742*'User Input'!$H$11)+(V742*'User Input'!$H$13)+(U742*'User Input'!$H$12)+(R742*'User Input'!$H$14)</f>
        <v>26.299999999999997</v>
      </c>
      <c r="AH742">
        <f t="shared" si="78"/>
        <v>1.3842105263157893</v>
      </c>
      <c r="AI742" s="209">
        <f t="shared" ca="1" si="77"/>
        <v>547</v>
      </c>
      <c r="AJ742" s="209">
        <f t="shared" ca="1" si="72"/>
        <v>267</v>
      </c>
      <c r="AK742" s="209">
        <f t="shared" ca="1" si="73"/>
        <v>457</v>
      </c>
      <c r="AL742" s="209">
        <f t="shared" ca="1" si="74"/>
        <v>411</v>
      </c>
    </row>
    <row r="743" spans="2:38" x14ac:dyDescent="0.2">
      <c r="B743" t="s">
        <v>2645</v>
      </c>
      <c r="C743" t="s">
        <v>133</v>
      </c>
      <c r="D743" t="s">
        <v>89</v>
      </c>
      <c r="E743" t="s">
        <v>116</v>
      </c>
      <c r="F743" t="s">
        <v>116</v>
      </c>
      <c r="G743">
        <v>19</v>
      </c>
      <c r="H743">
        <v>50</v>
      </c>
      <c r="I743">
        <v>46</v>
      </c>
      <c r="J743">
        <v>4.9000000000000004</v>
      </c>
      <c r="K743">
        <v>0.8</v>
      </c>
      <c r="L743">
        <v>4.7</v>
      </c>
      <c r="M743">
        <v>1</v>
      </c>
      <c r="N743">
        <v>11.7</v>
      </c>
      <c r="O743">
        <v>8.4</v>
      </c>
      <c r="P743">
        <v>2</v>
      </c>
      <c r="Q743">
        <v>0.5</v>
      </c>
      <c r="R743">
        <v>17.100000000000001</v>
      </c>
      <c r="S743">
        <v>10.9</v>
      </c>
      <c r="T743">
        <v>2.8</v>
      </c>
      <c r="U743">
        <v>0.4</v>
      </c>
      <c r="V743">
        <v>0.4</v>
      </c>
      <c r="W743">
        <v>0.3</v>
      </c>
      <c r="X743">
        <v>0.4</v>
      </c>
      <c r="Y743">
        <v>0.253</v>
      </c>
      <c r="Z743">
        <v>0.3</v>
      </c>
      <c r="AA743">
        <v>0.371</v>
      </c>
      <c r="AB743">
        <v>0.67100000000000004</v>
      </c>
      <c r="AE743" s="134">
        <f t="shared" si="75"/>
        <v>0.371</v>
      </c>
      <c r="AF743" s="209">
        <f t="shared" ca="1" si="76"/>
        <v>435</v>
      </c>
      <c r="AG743" s="134">
        <f>(H743*'User Input'!$H$16)+(I743*'User Input'!$H$17)+(N743*'User Input'!$H$15)+(O743*'User Input'!$H$2)+(P743*'User Input'!$H$3)+(Q743*'User Input'!$H$4)+(K743*'User Input'!$H$5)+(L743*'User Input'!$H$6)+(J743*'User Input'!$H$7)+(T743*'User Input'!$H$8)+(S743*'User Input'!$H$9)+(M743*'User Input'!$H$10)+(X743*'User Input'!$H$11)+(V743*'User Input'!$H$13)+(U743*'User Input'!$H$12)+(R743*'User Input'!$H$14)</f>
        <v>25.650000000000006</v>
      </c>
      <c r="AH743">
        <f t="shared" si="78"/>
        <v>1.3500000000000003</v>
      </c>
      <c r="AI743" s="209">
        <f t="shared" ca="1" si="77"/>
        <v>555</v>
      </c>
      <c r="AJ743" s="209">
        <f t="shared" ca="1" si="72"/>
        <v>403</v>
      </c>
      <c r="AK743" s="209">
        <f t="shared" ca="1" si="73"/>
        <v>412</v>
      </c>
      <c r="AL743" s="209">
        <f t="shared" ca="1" si="74"/>
        <v>430</v>
      </c>
    </row>
    <row r="744" spans="2:38" x14ac:dyDescent="0.2">
      <c r="B744" t="s">
        <v>2644</v>
      </c>
      <c r="C744" t="s">
        <v>115</v>
      </c>
      <c r="D744" t="s">
        <v>106</v>
      </c>
      <c r="E744" t="s">
        <v>110</v>
      </c>
      <c r="F744" t="s">
        <v>110</v>
      </c>
      <c r="G744">
        <v>19</v>
      </c>
      <c r="H744">
        <v>50</v>
      </c>
      <c r="I744">
        <v>45</v>
      </c>
      <c r="J744">
        <v>4.4000000000000004</v>
      </c>
      <c r="K744">
        <v>0.3</v>
      </c>
      <c r="L744">
        <v>3.9</v>
      </c>
      <c r="M744">
        <v>0.8</v>
      </c>
      <c r="N744">
        <v>10.9</v>
      </c>
      <c r="O744">
        <v>8.5</v>
      </c>
      <c r="P744">
        <v>1.9</v>
      </c>
      <c r="Q744">
        <v>0.3</v>
      </c>
      <c r="R744">
        <v>14.2</v>
      </c>
      <c r="S744">
        <v>9.1999999999999993</v>
      </c>
      <c r="T744">
        <v>3.2</v>
      </c>
      <c r="U744">
        <v>0.3</v>
      </c>
      <c r="V744">
        <v>0.4</v>
      </c>
      <c r="W744">
        <v>0.3</v>
      </c>
      <c r="X744">
        <v>0.4</v>
      </c>
      <c r="Y744">
        <v>0.24</v>
      </c>
      <c r="Z744">
        <v>0.29299999999999998</v>
      </c>
      <c r="AA744">
        <v>0.312</v>
      </c>
      <c r="AB744">
        <v>0.60499999999999998</v>
      </c>
      <c r="AE744" s="134">
        <f t="shared" si="75"/>
        <v>0.312</v>
      </c>
      <c r="AF744" s="209">
        <f t="shared" ca="1" si="76"/>
        <v>602</v>
      </c>
      <c r="AG744" s="134">
        <f>(H744*'User Input'!$H$16)+(I744*'User Input'!$H$17)+(N744*'User Input'!$H$15)+(O744*'User Input'!$H$2)+(P744*'User Input'!$H$3)+(Q744*'User Input'!$H$4)+(K744*'User Input'!$H$5)+(L744*'User Input'!$H$6)+(J744*'User Input'!$H$7)+(T744*'User Input'!$H$8)+(S744*'User Input'!$H$9)+(M744*'User Input'!$H$10)+(X744*'User Input'!$H$11)+(V744*'User Input'!$H$13)+(U744*'User Input'!$H$12)+(R744*'User Input'!$H$14)</f>
        <v>22.500000000000007</v>
      </c>
      <c r="AH744">
        <f t="shared" si="78"/>
        <v>1.1842105263157898</v>
      </c>
      <c r="AI744" s="209">
        <f t="shared" ca="1" si="77"/>
        <v>584</v>
      </c>
      <c r="AJ744" s="209">
        <f t="shared" ca="1" si="72"/>
        <v>470</v>
      </c>
      <c r="AK744" s="209">
        <f t="shared" ca="1" si="73"/>
        <v>579</v>
      </c>
      <c r="AL744" s="209">
        <f t="shared" ca="1" si="74"/>
        <v>570</v>
      </c>
    </row>
    <row r="745" spans="2:38" x14ac:dyDescent="0.2">
      <c r="B745" t="s">
        <v>3550</v>
      </c>
      <c r="C745" t="s">
        <v>339</v>
      </c>
      <c r="D745" t="s">
        <v>106</v>
      </c>
      <c r="E745" t="s">
        <v>110</v>
      </c>
      <c r="F745" t="s">
        <v>110</v>
      </c>
      <c r="G745">
        <v>19</v>
      </c>
      <c r="H745">
        <v>50</v>
      </c>
      <c r="I745">
        <v>46</v>
      </c>
      <c r="J745">
        <v>4.7</v>
      </c>
      <c r="K745">
        <v>0.8</v>
      </c>
      <c r="L745">
        <v>4.8</v>
      </c>
      <c r="M745">
        <v>0.5</v>
      </c>
      <c r="N745">
        <v>12</v>
      </c>
      <c r="O745">
        <v>8.5</v>
      </c>
      <c r="P745">
        <v>2.4</v>
      </c>
      <c r="Q745">
        <v>0.3</v>
      </c>
      <c r="R745">
        <v>17.2</v>
      </c>
      <c r="S745">
        <v>7.4</v>
      </c>
      <c r="T745">
        <v>3.2</v>
      </c>
      <c r="U745">
        <v>0.4</v>
      </c>
      <c r="V745">
        <v>0.4</v>
      </c>
      <c r="W745">
        <v>0.3</v>
      </c>
      <c r="X745">
        <v>0.2</v>
      </c>
      <c r="Y745">
        <v>0.25900000000000001</v>
      </c>
      <c r="Z745">
        <v>0.311</v>
      </c>
      <c r="AA745">
        <v>0.372</v>
      </c>
      <c r="AB745">
        <v>0.68300000000000005</v>
      </c>
      <c r="AE745" s="134">
        <f t="shared" si="75"/>
        <v>0.372</v>
      </c>
      <c r="AF745" s="209">
        <f t="shared" ca="1" si="76"/>
        <v>428</v>
      </c>
      <c r="AG745" s="134">
        <f>(H745*'User Input'!$H$16)+(I745*'User Input'!$H$17)+(N745*'User Input'!$H$15)+(O745*'User Input'!$H$2)+(P745*'User Input'!$H$3)+(Q745*'User Input'!$H$4)+(K745*'User Input'!$H$5)+(L745*'User Input'!$H$6)+(J745*'User Input'!$H$7)+(T745*'User Input'!$H$8)+(S745*'User Input'!$H$9)+(M745*'User Input'!$H$10)+(X745*'User Input'!$H$11)+(V745*'User Input'!$H$13)+(U745*'User Input'!$H$12)+(R745*'User Input'!$H$14)</f>
        <v>27.200000000000003</v>
      </c>
      <c r="AH745">
        <f t="shared" si="78"/>
        <v>1.4315789473684213</v>
      </c>
      <c r="AI745" s="209">
        <f t="shared" ca="1" si="77"/>
        <v>537</v>
      </c>
      <c r="AJ745" s="209">
        <f t="shared" ca="1" si="72"/>
        <v>297</v>
      </c>
      <c r="AK745" s="209">
        <f t="shared" ca="1" si="73"/>
        <v>405</v>
      </c>
      <c r="AL745" s="209">
        <f t="shared" ca="1" si="74"/>
        <v>370</v>
      </c>
    </row>
    <row r="746" spans="2:38" x14ac:dyDescent="0.2">
      <c r="B746" t="s">
        <v>3704</v>
      </c>
      <c r="C746" t="s">
        <v>136</v>
      </c>
      <c r="D746" t="s">
        <v>683</v>
      </c>
      <c r="E746" t="s">
        <v>114</v>
      </c>
      <c r="F746" t="s">
        <v>114</v>
      </c>
      <c r="G746">
        <v>19</v>
      </c>
      <c r="H746">
        <v>50</v>
      </c>
      <c r="I746">
        <v>46</v>
      </c>
      <c r="J746">
        <v>5.2</v>
      </c>
      <c r="K746">
        <v>0.5</v>
      </c>
      <c r="L746">
        <v>4.5</v>
      </c>
      <c r="M746">
        <v>1.7</v>
      </c>
      <c r="N746">
        <v>12</v>
      </c>
      <c r="O746">
        <v>9.1999999999999993</v>
      </c>
      <c r="P746">
        <v>2</v>
      </c>
      <c r="Q746">
        <v>0.3</v>
      </c>
      <c r="R746">
        <v>16</v>
      </c>
      <c r="S746">
        <v>6.3</v>
      </c>
      <c r="T746">
        <v>3.5</v>
      </c>
      <c r="U746">
        <v>0.3</v>
      </c>
      <c r="V746">
        <v>0.4</v>
      </c>
      <c r="W746">
        <v>0.3</v>
      </c>
      <c r="X746">
        <v>0.7</v>
      </c>
      <c r="Y746">
        <v>0.26100000000000001</v>
      </c>
      <c r="Z746">
        <v>0.316</v>
      </c>
      <c r="AA746">
        <v>0.34899999999999998</v>
      </c>
      <c r="AB746">
        <v>0.66600000000000004</v>
      </c>
      <c r="AE746" s="134">
        <f t="shared" si="75"/>
        <v>0.34899999999999998</v>
      </c>
      <c r="AF746" s="209">
        <f t="shared" ca="1" si="76"/>
        <v>536</v>
      </c>
      <c r="AG746" s="134">
        <f>(H746*'User Input'!$H$16)+(I746*'User Input'!$H$17)+(N746*'User Input'!$H$15)+(O746*'User Input'!$H$2)+(P746*'User Input'!$H$3)+(Q746*'User Input'!$H$4)+(K746*'User Input'!$H$5)+(L746*'User Input'!$H$6)+(J746*'User Input'!$H$7)+(T746*'User Input'!$H$8)+(S746*'User Input'!$H$9)+(M746*'User Input'!$H$10)+(X746*'User Input'!$H$11)+(V746*'User Input'!$H$13)+(U746*'User Input'!$H$12)+(R746*'User Input'!$H$14)</f>
        <v>28.85</v>
      </c>
      <c r="AH746">
        <f t="shared" si="78"/>
        <v>1.5184210526315791</v>
      </c>
      <c r="AI746" s="209">
        <f t="shared" ca="1" si="77"/>
        <v>520</v>
      </c>
      <c r="AJ746" s="209">
        <f t="shared" ca="1" si="72"/>
        <v>249</v>
      </c>
      <c r="AK746" s="209">
        <f t="shared" ca="1" si="73"/>
        <v>513</v>
      </c>
      <c r="AL746" s="209">
        <f t="shared" ca="1" si="74"/>
        <v>452</v>
      </c>
    </row>
    <row r="747" spans="2:38" x14ac:dyDescent="0.2">
      <c r="B747" t="s">
        <v>3551</v>
      </c>
      <c r="C747" t="s">
        <v>136</v>
      </c>
      <c r="D747" t="s">
        <v>683</v>
      </c>
      <c r="E747" t="s">
        <v>118</v>
      </c>
      <c r="F747" t="s">
        <v>118</v>
      </c>
      <c r="G747">
        <v>19</v>
      </c>
      <c r="H747">
        <v>50</v>
      </c>
      <c r="I747">
        <v>47</v>
      </c>
      <c r="J747">
        <v>5.2</v>
      </c>
      <c r="K747">
        <v>0.5</v>
      </c>
      <c r="L747">
        <v>4.8</v>
      </c>
      <c r="M747">
        <v>0.5</v>
      </c>
      <c r="N747">
        <v>13.2</v>
      </c>
      <c r="O747">
        <v>10.1</v>
      </c>
      <c r="P747">
        <v>2.4</v>
      </c>
      <c r="Q747">
        <v>0.3</v>
      </c>
      <c r="R747">
        <v>17.600000000000001</v>
      </c>
      <c r="S747">
        <v>6.1</v>
      </c>
      <c r="T747">
        <v>2.5</v>
      </c>
      <c r="U747">
        <v>0.4</v>
      </c>
      <c r="V747">
        <v>0.4</v>
      </c>
      <c r="W747">
        <v>0.3</v>
      </c>
      <c r="X747">
        <v>0.2</v>
      </c>
      <c r="Y747">
        <v>0.28399999999999997</v>
      </c>
      <c r="Z747">
        <v>0.32300000000000001</v>
      </c>
      <c r="AA747">
        <v>0.378</v>
      </c>
      <c r="AB747">
        <v>0.7</v>
      </c>
      <c r="AE747" s="134">
        <f t="shared" si="75"/>
        <v>0.378</v>
      </c>
      <c r="AF747" s="209">
        <f t="shared" ca="1" si="76"/>
        <v>394</v>
      </c>
      <c r="AG747" s="134">
        <f>(H747*'User Input'!$H$16)+(I747*'User Input'!$H$17)+(N747*'User Input'!$H$15)+(O747*'User Input'!$H$2)+(P747*'User Input'!$H$3)+(Q747*'User Input'!$H$4)+(K747*'User Input'!$H$5)+(L747*'User Input'!$H$6)+(J747*'User Input'!$H$7)+(T747*'User Input'!$H$8)+(S747*'User Input'!$H$9)+(M747*'User Input'!$H$10)+(X747*'User Input'!$H$11)+(V747*'User Input'!$H$13)+(U747*'User Input'!$H$12)+(R747*'User Input'!$H$14)</f>
        <v>28.049999999999997</v>
      </c>
      <c r="AH747">
        <f t="shared" si="78"/>
        <v>1.476315789473684</v>
      </c>
      <c r="AI747" s="209">
        <f t="shared" ca="1" si="77"/>
        <v>528</v>
      </c>
      <c r="AJ747" s="209">
        <f t="shared" ca="1" si="72"/>
        <v>174</v>
      </c>
      <c r="AK747" s="209">
        <f t="shared" ca="1" si="73"/>
        <v>371</v>
      </c>
      <c r="AL747" s="209">
        <f t="shared" ca="1" si="74"/>
        <v>309</v>
      </c>
    </row>
    <row r="748" spans="2:38" x14ac:dyDescent="0.2">
      <c r="B748" t="s">
        <v>3552</v>
      </c>
      <c r="C748" t="s">
        <v>115</v>
      </c>
      <c r="D748" t="s">
        <v>106</v>
      </c>
      <c r="E748" t="s">
        <v>110</v>
      </c>
      <c r="F748" t="s">
        <v>110</v>
      </c>
      <c r="G748">
        <v>19</v>
      </c>
      <c r="H748">
        <v>50</v>
      </c>
      <c r="I748">
        <v>46</v>
      </c>
      <c r="J748">
        <v>4.7</v>
      </c>
      <c r="K748">
        <v>0.8</v>
      </c>
      <c r="L748">
        <v>4.7</v>
      </c>
      <c r="M748">
        <v>1.1000000000000001</v>
      </c>
      <c r="N748">
        <v>11.2</v>
      </c>
      <c r="O748">
        <v>8</v>
      </c>
      <c r="P748">
        <v>2.1</v>
      </c>
      <c r="Q748">
        <v>0.3</v>
      </c>
      <c r="R748">
        <v>16.3</v>
      </c>
      <c r="S748">
        <v>10.3</v>
      </c>
      <c r="T748">
        <v>2.2000000000000002</v>
      </c>
      <c r="U748">
        <v>0.4</v>
      </c>
      <c r="V748">
        <v>0.4</v>
      </c>
      <c r="W748">
        <v>0.3</v>
      </c>
      <c r="X748">
        <v>0.5</v>
      </c>
      <c r="Y748">
        <v>0.24199999999999999</v>
      </c>
      <c r="Z748">
        <v>0.28100000000000003</v>
      </c>
      <c r="AA748">
        <v>0.35199999999999998</v>
      </c>
      <c r="AB748">
        <v>0.63300000000000001</v>
      </c>
      <c r="AE748" s="134">
        <f t="shared" si="75"/>
        <v>0.35199999999999998</v>
      </c>
      <c r="AF748" s="209">
        <f t="shared" ca="1" si="76"/>
        <v>521</v>
      </c>
      <c r="AG748" s="134">
        <f>(H748*'User Input'!$H$16)+(I748*'User Input'!$H$17)+(N748*'User Input'!$H$15)+(O748*'User Input'!$H$2)+(P748*'User Input'!$H$3)+(Q748*'User Input'!$H$4)+(K748*'User Input'!$H$5)+(L748*'User Input'!$H$6)+(J748*'User Input'!$H$7)+(T748*'User Input'!$H$8)+(S748*'User Input'!$H$9)+(M748*'User Input'!$H$10)+(X748*'User Input'!$H$11)+(V748*'User Input'!$H$13)+(U748*'User Input'!$H$12)+(R748*'User Input'!$H$14)</f>
        <v>24.45</v>
      </c>
      <c r="AH748">
        <f t="shared" si="78"/>
        <v>1.2868421052631578</v>
      </c>
      <c r="AI748" s="209">
        <f t="shared" ca="1" si="77"/>
        <v>566</v>
      </c>
      <c r="AJ748" s="209">
        <f t="shared" ca="1" si="72"/>
        <v>536</v>
      </c>
      <c r="AK748" s="209">
        <f t="shared" ca="1" si="73"/>
        <v>498</v>
      </c>
      <c r="AL748" s="209">
        <f t="shared" ca="1" si="74"/>
        <v>530</v>
      </c>
    </row>
    <row r="749" spans="2:38" x14ac:dyDescent="0.2">
      <c r="B749" t="s">
        <v>3553</v>
      </c>
      <c r="C749" t="s">
        <v>141</v>
      </c>
      <c r="D749" t="s">
        <v>89</v>
      </c>
      <c r="E749" t="s">
        <v>114</v>
      </c>
      <c r="F749" t="s">
        <v>114</v>
      </c>
      <c r="G749">
        <v>19</v>
      </c>
      <c r="H749">
        <v>50</v>
      </c>
      <c r="I749">
        <v>47</v>
      </c>
      <c r="J749">
        <v>4.4000000000000004</v>
      </c>
      <c r="K749">
        <v>0.9</v>
      </c>
      <c r="L749">
        <v>4.5999999999999996</v>
      </c>
      <c r="M749">
        <v>1</v>
      </c>
      <c r="N749">
        <v>10.9</v>
      </c>
      <c r="O749">
        <v>7.7</v>
      </c>
      <c r="P749">
        <v>1.9</v>
      </c>
      <c r="Q749">
        <v>0.4</v>
      </c>
      <c r="R749">
        <v>16.399999999999999</v>
      </c>
      <c r="S749">
        <v>9.6999999999999993</v>
      </c>
      <c r="T749">
        <v>2.1</v>
      </c>
      <c r="U749">
        <v>0.5</v>
      </c>
      <c r="V749">
        <v>0.4</v>
      </c>
      <c r="W749">
        <v>0.3</v>
      </c>
      <c r="X749">
        <v>0.5</v>
      </c>
      <c r="Y749">
        <v>0.23400000000000001</v>
      </c>
      <c r="Z749">
        <v>0.27300000000000002</v>
      </c>
      <c r="AA749">
        <v>0.35199999999999998</v>
      </c>
      <c r="AB749">
        <v>0.625</v>
      </c>
      <c r="AE749" s="134">
        <f t="shared" si="75"/>
        <v>0.35199999999999998</v>
      </c>
      <c r="AF749" s="209">
        <f t="shared" ca="1" si="76"/>
        <v>521</v>
      </c>
      <c r="AG749" s="134">
        <f>(H749*'User Input'!$H$16)+(I749*'User Input'!$H$17)+(N749*'User Input'!$H$15)+(O749*'User Input'!$H$2)+(P749*'User Input'!$H$3)+(Q749*'User Input'!$H$4)+(K749*'User Input'!$H$5)+(L749*'User Input'!$H$6)+(J749*'User Input'!$H$7)+(T749*'User Input'!$H$8)+(S749*'User Input'!$H$9)+(M749*'User Input'!$H$10)+(X749*'User Input'!$H$11)+(V749*'User Input'!$H$13)+(U749*'User Input'!$H$12)+(R749*'User Input'!$H$14)</f>
        <v>24.049999999999997</v>
      </c>
      <c r="AH749">
        <f t="shared" si="78"/>
        <v>1.2657894736842104</v>
      </c>
      <c r="AI749" s="209">
        <f t="shared" ca="1" si="77"/>
        <v>571</v>
      </c>
      <c r="AJ749" s="209">
        <f t="shared" ca="1" si="72"/>
        <v>564</v>
      </c>
      <c r="AK749" s="209">
        <f t="shared" ca="1" si="73"/>
        <v>498</v>
      </c>
      <c r="AL749" s="209">
        <f t="shared" ca="1" si="74"/>
        <v>545</v>
      </c>
    </row>
    <row r="750" spans="2:38" x14ac:dyDescent="0.2">
      <c r="B750" t="s">
        <v>784</v>
      </c>
      <c r="C750" t="s">
        <v>115</v>
      </c>
      <c r="D750" t="s">
        <v>89</v>
      </c>
      <c r="E750" t="s">
        <v>114</v>
      </c>
      <c r="F750" t="s">
        <v>114</v>
      </c>
      <c r="G750">
        <v>19</v>
      </c>
      <c r="H750">
        <v>50</v>
      </c>
      <c r="I750">
        <v>45</v>
      </c>
      <c r="J750">
        <v>5.0999999999999996</v>
      </c>
      <c r="K750">
        <v>0.9</v>
      </c>
      <c r="L750">
        <v>4.8</v>
      </c>
      <c r="M750">
        <v>1.6</v>
      </c>
      <c r="N750">
        <v>10.7</v>
      </c>
      <c r="O750">
        <v>7.2</v>
      </c>
      <c r="P750">
        <v>2</v>
      </c>
      <c r="Q750">
        <v>0.5</v>
      </c>
      <c r="R750">
        <v>16.600000000000001</v>
      </c>
      <c r="S750">
        <v>12.8</v>
      </c>
      <c r="T750">
        <v>3.4</v>
      </c>
      <c r="U750">
        <v>0.5</v>
      </c>
      <c r="V750">
        <v>0.4</v>
      </c>
      <c r="W750">
        <v>0.3</v>
      </c>
      <c r="X750">
        <v>0.7</v>
      </c>
      <c r="Y750">
        <v>0.23799999999999999</v>
      </c>
      <c r="Z750">
        <v>0.29599999999999999</v>
      </c>
      <c r="AA750">
        <v>0.36899999999999999</v>
      </c>
      <c r="AB750">
        <v>0.66400000000000003</v>
      </c>
      <c r="AE750" s="134">
        <f t="shared" si="75"/>
        <v>0.36899999999999999</v>
      </c>
      <c r="AF750" s="209">
        <f t="shared" ca="1" si="76"/>
        <v>448</v>
      </c>
      <c r="AG750" s="134">
        <f>(H750*'User Input'!$H$16)+(I750*'User Input'!$H$17)+(N750*'User Input'!$H$15)+(O750*'User Input'!$H$2)+(P750*'User Input'!$H$3)+(Q750*'User Input'!$H$4)+(K750*'User Input'!$H$5)+(L750*'User Input'!$H$6)+(J750*'User Input'!$H$7)+(T750*'User Input'!$H$8)+(S750*'User Input'!$H$9)+(M750*'User Input'!$H$10)+(X750*'User Input'!$H$11)+(V750*'User Input'!$H$13)+(U750*'User Input'!$H$12)+(R750*'User Input'!$H$14)</f>
        <v>25.700000000000003</v>
      </c>
      <c r="AH750">
        <f t="shared" si="78"/>
        <v>1.3526315789473686</v>
      </c>
      <c r="AI750" s="209">
        <f t="shared" ca="1" si="77"/>
        <v>553</v>
      </c>
      <c r="AJ750" s="209">
        <f t="shared" ca="1" si="72"/>
        <v>437</v>
      </c>
      <c r="AK750" s="209">
        <f t="shared" ca="1" si="73"/>
        <v>425</v>
      </c>
      <c r="AL750" s="209">
        <f t="shared" ca="1" si="74"/>
        <v>458</v>
      </c>
    </row>
    <row r="751" spans="2:38" x14ac:dyDescent="0.2">
      <c r="B751" t="s">
        <v>3554</v>
      </c>
      <c r="C751" t="s">
        <v>141</v>
      </c>
      <c r="D751" t="s">
        <v>89</v>
      </c>
      <c r="E751" t="s">
        <v>112</v>
      </c>
      <c r="F751" t="s">
        <v>112</v>
      </c>
      <c r="G751">
        <v>19</v>
      </c>
      <c r="H751">
        <v>50</v>
      </c>
      <c r="I751">
        <v>45</v>
      </c>
      <c r="J751">
        <v>4.9000000000000004</v>
      </c>
      <c r="K751">
        <v>1.2</v>
      </c>
      <c r="L751">
        <v>5</v>
      </c>
      <c r="M751">
        <v>0.3</v>
      </c>
      <c r="N751">
        <v>10.7</v>
      </c>
      <c r="O751">
        <v>7.3</v>
      </c>
      <c r="P751">
        <v>2.1</v>
      </c>
      <c r="Q751">
        <v>0.2</v>
      </c>
      <c r="R751">
        <v>16.899999999999999</v>
      </c>
      <c r="S751">
        <v>9.1</v>
      </c>
      <c r="T751">
        <v>3.1</v>
      </c>
      <c r="U751">
        <v>1.2</v>
      </c>
      <c r="V751">
        <v>0.4</v>
      </c>
      <c r="W751">
        <v>0.3</v>
      </c>
      <c r="X751">
        <v>0.1</v>
      </c>
      <c r="Y751">
        <v>0.23899999999999999</v>
      </c>
      <c r="Z751">
        <v>0.30399999999999999</v>
      </c>
      <c r="AA751">
        <v>0.376</v>
      </c>
      <c r="AB751">
        <v>0.67900000000000005</v>
      </c>
      <c r="AE751" s="134">
        <f t="shared" si="75"/>
        <v>0.376</v>
      </c>
      <c r="AF751" s="209">
        <f t="shared" ca="1" si="76"/>
        <v>408</v>
      </c>
      <c r="AG751" s="134">
        <f>(H751*'User Input'!$H$16)+(I751*'User Input'!$H$17)+(N751*'User Input'!$H$15)+(O751*'User Input'!$H$2)+(P751*'User Input'!$H$3)+(Q751*'User Input'!$H$4)+(K751*'User Input'!$H$5)+(L751*'User Input'!$H$6)+(J751*'User Input'!$H$7)+(T751*'User Input'!$H$8)+(S751*'User Input'!$H$9)+(M751*'User Input'!$H$10)+(X751*'User Input'!$H$11)+(V751*'User Input'!$H$13)+(U751*'User Input'!$H$12)+(R751*'User Input'!$H$14)</f>
        <v>25.849999999999998</v>
      </c>
      <c r="AH751">
        <f t="shared" si="78"/>
        <v>1.3605263157894736</v>
      </c>
      <c r="AI751" s="209">
        <f t="shared" ca="1" si="77"/>
        <v>550</v>
      </c>
      <c r="AJ751" s="209">
        <f t="shared" ca="1" si="72"/>
        <v>368</v>
      </c>
      <c r="AK751" s="209">
        <f t="shared" ca="1" si="73"/>
        <v>385</v>
      </c>
      <c r="AL751" s="209">
        <f t="shared" ca="1" si="74"/>
        <v>390</v>
      </c>
    </row>
    <row r="752" spans="2:38" x14ac:dyDescent="0.2">
      <c r="B752" t="s">
        <v>2636</v>
      </c>
      <c r="C752" t="s">
        <v>714</v>
      </c>
      <c r="D752" t="s">
        <v>683</v>
      </c>
      <c r="E752" t="s">
        <v>114</v>
      </c>
      <c r="F752" t="s">
        <v>114</v>
      </c>
      <c r="G752">
        <v>19</v>
      </c>
      <c r="H752">
        <v>50</v>
      </c>
      <c r="I752">
        <v>45</v>
      </c>
      <c r="J752">
        <v>4.8</v>
      </c>
      <c r="K752">
        <v>0.7</v>
      </c>
      <c r="L752">
        <v>4.7</v>
      </c>
      <c r="M752">
        <v>1.4</v>
      </c>
      <c r="N752">
        <v>11.3</v>
      </c>
      <c r="O752">
        <v>8.4</v>
      </c>
      <c r="P752">
        <v>1.9</v>
      </c>
      <c r="Q752">
        <v>0.2</v>
      </c>
      <c r="R752">
        <v>15.7</v>
      </c>
      <c r="S752">
        <v>11.8</v>
      </c>
      <c r="T752">
        <v>3.4</v>
      </c>
      <c r="U752">
        <v>0.4</v>
      </c>
      <c r="V752">
        <v>0.4</v>
      </c>
      <c r="W752">
        <v>0.3</v>
      </c>
      <c r="X752">
        <v>0.6</v>
      </c>
      <c r="Y752">
        <v>0.249</v>
      </c>
      <c r="Z752">
        <v>0.30399999999999999</v>
      </c>
      <c r="AA752">
        <v>0.34599999999999997</v>
      </c>
      <c r="AB752">
        <v>0.65</v>
      </c>
      <c r="AE752" s="134">
        <f t="shared" si="75"/>
        <v>0.34599999999999997</v>
      </c>
      <c r="AF752" s="209">
        <f t="shared" ca="1" si="76"/>
        <v>548</v>
      </c>
      <c r="AG752" s="134">
        <f>(H752*'User Input'!$H$16)+(I752*'User Input'!$H$17)+(N752*'User Input'!$H$15)+(O752*'User Input'!$H$2)+(P752*'User Input'!$H$3)+(Q752*'User Input'!$H$4)+(K752*'User Input'!$H$5)+(L752*'User Input'!$H$6)+(J752*'User Input'!$H$7)+(T752*'User Input'!$H$8)+(S752*'User Input'!$H$9)+(M752*'User Input'!$H$10)+(X752*'User Input'!$H$11)+(V752*'User Input'!$H$13)+(U752*'User Input'!$H$12)+(R752*'User Input'!$H$14)</f>
        <v>24.799999999999994</v>
      </c>
      <c r="AH752">
        <f t="shared" si="78"/>
        <v>1.3052631578947365</v>
      </c>
      <c r="AI752" s="209">
        <f t="shared" ca="1" si="77"/>
        <v>563</v>
      </c>
      <c r="AJ752" s="209">
        <f t="shared" ca="1" si="72"/>
        <v>368</v>
      </c>
      <c r="AK752" s="209">
        <f t="shared" ca="1" si="73"/>
        <v>525</v>
      </c>
      <c r="AL752" s="209">
        <f t="shared" ca="1" si="74"/>
        <v>495</v>
      </c>
    </row>
    <row r="753" spans="2:38" x14ac:dyDescent="0.2">
      <c r="B753" t="s">
        <v>3555</v>
      </c>
      <c r="C753" t="s">
        <v>141</v>
      </c>
      <c r="D753" t="s">
        <v>683</v>
      </c>
      <c r="E753" t="s">
        <v>97</v>
      </c>
      <c r="F753" t="s">
        <v>97</v>
      </c>
      <c r="G753">
        <v>19</v>
      </c>
      <c r="H753">
        <v>50</v>
      </c>
      <c r="I753">
        <v>46</v>
      </c>
      <c r="J753">
        <v>5</v>
      </c>
      <c r="K753">
        <v>1.5</v>
      </c>
      <c r="L753">
        <v>5.4</v>
      </c>
      <c r="M753">
        <v>0.2</v>
      </c>
      <c r="N753">
        <v>11</v>
      </c>
      <c r="O753">
        <v>7.2</v>
      </c>
      <c r="P753">
        <v>2.2000000000000002</v>
      </c>
      <c r="Q753">
        <v>0.1</v>
      </c>
      <c r="R753">
        <v>17.899999999999999</v>
      </c>
      <c r="S753">
        <v>10.8</v>
      </c>
      <c r="T753">
        <v>3.1</v>
      </c>
      <c r="U753">
        <v>0.5</v>
      </c>
      <c r="V753">
        <v>0.4</v>
      </c>
      <c r="W753">
        <v>0.3</v>
      </c>
      <c r="X753">
        <v>0.1</v>
      </c>
      <c r="Y753">
        <v>0.24</v>
      </c>
      <c r="Z753">
        <v>0.29399999999999998</v>
      </c>
      <c r="AA753">
        <v>0.39200000000000002</v>
      </c>
      <c r="AB753">
        <v>0.68500000000000005</v>
      </c>
      <c r="AE753" s="134">
        <f t="shared" si="75"/>
        <v>0.39200000000000002</v>
      </c>
      <c r="AF753" s="209">
        <f t="shared" ca="1" si="76"/>
        <v>318</v>
      </c>
      <c r="AG753" s="134">
        <f>(H753*'User Input'!$H$16)+(I753*'User Input'!$H$17)+(N753*'User Input'!$H$15)+(O753*'User Input'!$H$2)+(P753*'User Input'!$H$3)+(Q753*'User Input'!$H$4)+(K753*'User Input'!$H$5)+(L753*'User Input'!$H$6)+(J753*'User Input'!$H$7)+(T753*'User Input'!$H$8)+(S753*'User Input'!$H$9)+(M753*'User Input'!$H$10)+(X753*'User Input'!$H$11)+(V753*'User Input'!$H$13)+(U753*'User Input'!$H$12)+(R753*'User Input'!$H$14)</f>
        <v>26.300000000000004</v>
      </c>
      <c r="AH753">
        <f t="shared" si="78"/>
        <v>1.3842105263157898</v>
      </c>
      <c r="AI753" s="209">
        <f t="shared" ca="1" si="77"/>
        <v>546</v>
      </c>
      <c r="AJ753" s="209">
        <f t="shared" ca="1" si="72"/>
        <v>455</v>
      </c>
      <c r="AK753" s="209">
        <f t="shared" ca="1" si="73"/>
        <v>296</v>
      </c>
      <c r="AL753" s="209">
        <f t="shared" ca="1" si="74"/>
        <v>361</v>
      </c>
    </row>
    <row r="754" spans="2:38" x14ac:dyDescent="0.2">
      <c r="B754" t="s">
        <v>3556</v>
      </c>
      <c r="C754" t="s">
        <v>136</v>
      </c>
      <c r="D754" t="s">
        <v>683</v>
      </c>
      <c r="E754" t="s">
        <v>114</v>
      </c>
      <c r="F754" t="s">
        <v>114</v>
      </c>
      <c r="G754">
        <v>19</v>
      </c>
      <c r="H754">
        <v>50</v>
      </c>
      <c r="I754">
        <v>44</v>
      </c>
      <c r="J754">
        <v>5.8</v>
      </c>
      <c r="K754">
        <v>1.1000000000000001</v>
      </c>
      <c r="L754">
        <v>5.2</v>
      </c>
      <c r="M754">
        <v>0.7</v>
      </c>
      <c r="N754">
        <v>11.4</v>
      </c>
      <c r="O754">
        <v>8.3000000000000007</v>
      </c>
      <c r="P754">
        <v>1.8</v>
      </c>
      <c r="Q754">
        <v>0.3</v>
      </c>
      <c r="R754">
        <v>17.100000000000001</v>
      </c>
      <c r="S754">
        <v>8.3000000000000007</v>
      </c>
      <c r="T754">
        <v>5</v>
      </c>
      <c r="U754">
        <v>0.5</v>
      </c>
      <c r="V754">
        <v>0.4</v>
      </c>
      <c r="W754">
        <v>0.3</v>
      </c>
      <c r="X754">
        <v>0.3</v>
      </c>
      <c r="Y754">
        <v>0.26</v>
      </c>
      <c r="Z754">
        <v>0.33900000000000002</v>
      </c>
      <c r="AA754">
        <v>0.38800000000000001</v>
      </c>
      <c r="AB754">
        <v>0.72699999999999998</v>
      </c>
      <c r="AE754" s="134">
        <f t="shared" si="75"/>
        <v>0.38800000000000001</v>
      </c>
      <c r="AF754" s="209">
        <f t="shared" ca="1" si="76"/>
        <v>344</v>
      </c>
      <c r="AG754" s="134">
        <f>(H754*'User Input'!$H$16)+(I754*'User Input'!$H$17)+(N754*'User Input'!$H$15)+(O754*'User Input'!$H$2)+(P754*'User Input'!$H$3)+(Q754*'User Input'!$H$4)+(K754*'User Input'!$H$5)+(L754*'User Input'!$H$6)+(J754*'User Input'!$H$7)+(T754*'User Input'!$H$8)+(S754*'User Input'!$H$9)+(M754*'User Input'!$H$10)+(X754*'User Input'!$H$11)+(V754*'User Input'!$H$13)+(U754*'User Input'!$H$12)+(R754*'User Input'!$H$14)</f>
        <v>30.150000000000002</v>
      </c>
      <c r="AH754">
        <f t="shared" si="78"/>
        <v>1.5868421052631581</v>
      </c>
      <c r="AI754" s="209">
        <f t="shared" ca="1" si="77"/>
        <v>514</v>
      </c>
      <c r="AJ754" s="209">
        <f t="shared" ca="1" si="72"/>
        <v>73</v>
      </c>
      <c r="AK754" s="209">
        <f t="shared" ca="1" si="73"/>
        <v>322</v>
      </c>
      <c r="AL754" s="209">
        <f t="shared" ca="1" si="74"/>
        <v>215</v>
      </c>
    </row>
    <row r="755" spans="2:38" x14ac:dyDescent="0.2">
      <c r="B755" t="s">
        <v>879</v>
      </c>
      <c r="C755" t="s">
        <v>119</v>
      </c>
      <c r="D755" t="s">
        <v>89</v>
      </c>
      <c r="E755" t="s">
        <v>114</v>
      </c>
      <c r="F755" t="s">
        <v>114</v>
      </c>
      <c r="G755">
        <v>19</v>
      </c>
      <c r="H755">
        <v>50</v>
      </c>
      <c r="I755">
        <v>44</v>
      </c>
      <c r="J755">
        <v>5.4</v>
      </c>
      <c r="K755">
        <v>1.2</v>
      </c>
      <c r="L755">
        <v>5.0999999999999996</v>
      </c>
      <c r="M755">
        <v>1.2</v>
      </c>
      <c r="N755">
        <v>11.3</v>
      </c>
      <c r="O755">
        <v>7.8</v>
      </c>
      <c r="P755">
        <v>1.9</v>
      </c>
      <c r="Q755">
        <v>0.3</v>
      </c>
      <c r="R755">
        <v>17.399999999999999</v>
      </c>
      <c r="S755">
        <v>9.8000000000000007</v>
      </c>
      <c r="T755">
        <v>4.7</v>
      </c>
      <c r="U755">
        <v>0.3</v>
      </c>
      <c r="V755">
        <v>0.4</v>
      </c>
      <c r="W755">
        <v>0.3</v>
      </c>
      <c r="X755">
        <v>0.6</v>
      </c>
      <c r="Y755">
        <v>0.254</v>
      </c>
      <c r="Z755">
        <v>0.32800000000000001</v>
      </c>
      <c r="AA755">
        <v>0.39200000000000002</v>
      </c>
      <c r="AB755">
        <v>0.72</v>
      </c>
      <c r="AE755" s="134">
        <f t="shared" si="75"/>
        <v>0.39200000000000002</v>
      </c>
      <c r="AF755" s="209">
        <f t="shared" ca="1" si="76"/>
        <v>318</v>
      </c>
      <c r="AG755" s="134">
        <f>(H755*'User Input'!$H$16)+(I755*'User Input'!$H$17)+(N755*'User Input'!$H$15)+(O755*'User Input'!$H$2)+(P755*'User Input'!$H$3)+(Q755*'User Input'!$H$4)+(K755*'User Input'!$H$5)+(L755*'User Input'!$H$6)+(J755*'User Input'!$H$7)+(T755*'User Input'!$H$8)+(S755*'User Input'!$H$9)+(M755*'User Input'!$H$10)+(X755*'User Input'!$H$11)+(V755*'User Input'!$H$13)+(U755*'User Input'!$H$12)+(R755*'User Input'!$H$14)</f>
        <v>29.4</v>
      </c>
      <c r="AH755">
        <f t="shared" si="78"/>
        <v>1.5473684210526315</v>
      </c>
      <c r="AI755" s="209">
        <f t="shared" ca="1" si="77"/>
        <v>519</v>
      </c>
      <c r="AJ755" s="209">
        <f t="shared" ca="1" si="72"/>
        <v>134</v>
      </c>
      <c r="AK755" s="209">
        <f t="shared" ca="1" si="73"/>
        <v>296</v>
      </c>
      <c r="AL755" s="209">
        <f t="shared" ca="1" si="74"/>
        <v>235</v>
      </c>
    </row>
    <row r="756" spans="2:38" x14ac:dyDescent="0.2">
      <c r="B756" t="s">
        <v>2615</v>
      </c>
      <c r="C756" t="s">
        <v>123</v>
      </c>
      <c r="D756" t="s">
        <v>106</v>
      </c>
      <c r="E756" t="s">
        <v>116</v>
      </c>
      <c r="F756" t="s">
        <v>3431</v>
      </c>
      <c r="G756">
        <v>18</v>
      </c>
      <c r="H756">
        <v>49</v>
      </c>
      <c r="I756">
        <v>44</v>
      </c>
      <c r="J756">
        <v>4.9000000000000004</v>
      </c>
      <c r="K756">
        <v>0.9</v>
      </c>
      <c r="L756">
        <v>4.8</v>
      </c>
      <c r="M756">
        <v>1</v>
      </c>
      <c r="N756">
        <v>10</v>
      </c>
      <c r="O756">
        <v>6.6</v>
      </c>
      <c r="P756">
        <v>2.2999999999999998</v>
      </c>
      <c r="Q756">
        <v>0.2</v>
      </c>
      <c r="R756">
        <v>15.5</v>
      </c>
      <c r="S756">
        <v>12.6</v>
      </c>
      <c r="T756">
        <v>3.5</v>
      </c>
      <c r="U756">
        <v>0.3</v>
      </c>
      <c r="V756">
        <v>0.4</v>
      </c>
      <c r="W756">
        <v>0.3</v>
      </c>
      <c r="X756">
        <v>0.4</v>
      </c>
      <c r="Y756">
        <v>0.22500000000000001</v>
      </c>
      <c r="Z756">
        <v>0.28399999999999997</v>
      </c>
      <c r="AA756">
        <v>0.34899999999999998</v>
      </c>
      <c r="AB756">
        <v>0.63300000000000001</v>
      </c>
      <c r="AE756" s="134">
        <f t="shared" si="75"/>
        <v>0.34899999999999998</v>
      </c>
      <c r="AF756" s="209">
        <f t="shared" ca="1" si="76"/>
        <v>536</v>
      </c>
      <c r="AG756" s="134">
        <f>(H756*'User Input'!$H$16)+(I756*'User Input'!$H$17)+(N756*'User Input'!$H$15)+(O756*'User Input'!$H$2)+(P756*'User Input'!$H$3)+(Q756*'User Input'!$H$4)+(K756*'User Input'!$H$5)+(L756*'User Input'!$H$6)+(J756*'User Input'!$H$7)+(T756*'User Input'!$H$8)+(S756*'User Input'!$H$9)+(M756*'User Input'!$H$10)+(X756*'User Input'!$H$11)+(V756*'User Input'!$H$13)+(U756*'User Input'!$H$12)+(R756*'User Input'!$H$14)</f>
        <v>23.900000000000002</v>
      </c>
      <c r="AH756">
        <f t="shared" si="78"/>
        <v>1.3277777777777779</v>
      </c>
      <c r="AI756" s="209">
        <f t="shared" ca="1" si="77"/>
        <v>572</v>
      </c>
      <c r="AJ756" s="209">
        <f t="shared" ca="1" si="72"/>
        <v>525</v>
      </c>
      <c r="AK756" s="209">
        <f t="shared" ca="1" si="73"/>
        <v>513</v>
      </c>
      <c r="AL756" s="209">
        <f t="shared" ca="1" si="74"/>
        <v>530</v>
      </c>
    </row>
    <row r="757" spans="2:38" x14ac:dyDescent="0.2">
      <c r="B757" t="s">
        <v>3557</v>
      </c>
      <c r="C757" t="s">
        <v>7</v>
      </c>
      <c r="D757" t="s">
        <v>683</v>
      </c>
      <c r="E757" t="s">
        <v>6</v>
      </c>
      <c r="F757" t="s">
        <v>97</v>
      </c>
      <c r="G757">
        <v>19</v>
      </c>
      <c r="H757">
        <v>49</v>
      </c>
      <c r="I757">
        <v>44</v>
      </c>
      <c r="J757">
        <v>5</v>
      </c>
      <c r="K757">
        <v>1.1000000000000001</v>
      </c>
      <c r="L757">
        <v>4.7</v>
      </c>
      <c r="M757">
        <v>0.6</v>
      </c>
      <c r="N757">
        <v>10</v>
      </c>
      <c r="O757">
        <v>6.8</v>
      </c>
      <c r="P757">
        <v>1.9</v>
      </c>
      <c r="Q757">
        <v>0.2</v>
      </c>
      <c r="R757">
        <v>15.6</v>
      </c>
      <c r="S757">
        <v>10.199999999999999</v>
      </c>
      <c r="T757">
        <v>3.7</v>
      </c>
      <c r="U757">
        <v>0.5</v>
      </c>
      <c r="V757">
        <v>0.4</v>
      </c>
      <c r="W757">
        <v>0.4</v>
      </c>
      <c r="X757">
        <v>0.2</v>
      </c>
      <c r="Y757">
        <v>0.22900000000000001</v>
      </c>
      <c r="Z757">
        <v>0.29399999999999998</v>
      </c>
      <c r="AA757">
        <v>0.35699999999999998</v>
      </c>
      <c r="AB757">
        <v>0.65100000000000002</v>
      </c>
      <c r="AE757" s="134">
        <f t="shared" si="75"/>
        <v>0.35699999999999998</v>
      </c>
      <c r="AF757" s="209">
        <f t="shared" ca="1" si="76"/>
        <v>497</v>
      </c>
      <c r="AG757" s="134">
        <f>(H757*'User Input'!$H$16)+(I757*'User Input'!$H$17)+(N757*'User Input'!$H$15)+(O757*'User Input'!$H$2)+(P757*'User Input'!$H$3)+(Q757*'User Input'!$H$4)+(K757*'User Input'!$H$5)+(L757*'User Input'!$H$6)+(J757*'User Input'!$H$7)+(T757*'User Input'!$H$8)+(S757*'User Input'!$H$9)+(M757*'User Input'!$H$10)+(X757*'User Input'!$H$11)+(V757*'User Input'!$H$13)+(U757*'User Input'!$H$12)+(R757*'User Input'!$H$14)</f>
        <v>24.9</v>
      </c>
      <c r="AH757">
        <f t="shared" si="78"/>
        <v>1.3105263157894735</v>
      </c>
      <c r="AI757" s="209">
        <f t="shared" ca="1" si="77"/>
        <v>562</v>
      </c>
      <c r="AJ757" s="209">
        <f t="shared" ca="1" si="72"/>
        <v>455</v>
      </c>
      <c r="AK757" s="209">
        <f t="shared" ca="1" si="73"/>
        <v>474</v>
      </c>
      <c r="AL757" s="209">
        <f t="shared" ca="1" si="74"/>
        <v>492</v>
      </c>
    </row>
    <row r="758" spans="2:38" x14ac:dyDescent="0.2">
      <c r="B758" t="s">
        <v>771</v>
      </c>
      <c r="C758" t="s">
        <v>141</v>
      </c>
      <c r="D758" t="s">
        <v>683</v>
      </c>
      <c r="E758" t="s">
        <v>110</v>
      </c>
      <c r="F758" t="s">
        <v>110</v>
      </c>
      <c r="G758">
        <v>19</v>
      </c>
      <c r="H758">
        <v>49</v>
      </c>
      <c r="I758">
        <v>45</v>
      </c>
      <c r="J758">
        <v>3.9</v>
      </c>
      <c r="K758">
        <v>1</v>
      </c>
      <c r="L758">
        <v>4.2</v>
      </c>
      <c r="M758">
        <v>0.3</v>
      </c>
      <c r="N758">
        <v>8.6999999999999993</v>
      </c>
      <c r="O758">
        <v>5.7</v>
      </c>
      <c r="P758">
        <v>1.7</v>
      </c>
      <c r="Q758">
        <v>0.3</v>
      </c>
      <c r="R758">
        <v>13.9</v>
      </c>
      <c r="S758">
        <v>16.899999999999999</v>
      </c>
      <c r="T758">
        <v>2.6</v>
      </c>
      <c r="U758">
        <v>0.2</v>
      </c>
      <c r="V758">
        <v>0.4</v>
      </c>
      <c r="W758">
        <v>0.3</v>
      </c>
      <c r="X758">
        <v>0.1</v>
      </c>
      <c r="Y758">
        <v>0.191</v>
      </c>
      <c r="Z758">
        <v>0.23699999999999999</v>
      </c>
      <c r="AA758">
        <v>0.308</v>
      </c>
      <c r="AB758">
        <v>0.54500000000000004</v>
      </c>
      <c r="AE758" s="134">
        <f t="shared" si="75"/>
        <v>0.308</v>
      </c>
      <c r="AF758" s="209">
        <f t="shared" ca="1" si="76"/>
        <v>606</v>
      </c>
      <c r="AG758" s="134">
        <f>(H758*'User Input'!$H$16)+(I758*'User Input'!$H$17)+(N758*'User Input'!$H$15)+(O758*'User Input'!$H$2)+(P758*'User Input'!$H$3)+(Q758*'User Input'!$H$4)+(K758*'User Input'!$H$5)+(L758*'User Input'!$H$6)+(J758*'User Input'!$H$7)+(T758*'User Input'!$H$8)+(S758*'User Input'!$H$9)+(M758*'User Input'!$H$10)+(X758*'User Input'!$H$11)+(V758*'User Input'!$H$13)+(U758*'User Input'!$H$12)+(R758*'User Input'!$H$14)</f>
        <v>16.75</v>
      </c>
      <c r="AH758">
        <f t="shared" si="78"/>
        <v>0.88157894736842102</v>
      </c>
      <c r="AI758" s="209">
        <f t="shared" ca="1" si="77"/>
        <v>598</v>
      </c>
      <c r="AJ758" s="209">
        <f t="shared" ref="AJ758:AJ801" ca="1" si="79">RANK(Z758,OFFSET($Z$205,0,0,COUNTA(Z:Z)+1,1))</f>
        <v>589</v>
      </c>
      <c r="AK758" s="209">
        <f t="shared" ref="AK758:AK801" ca="1" si="80">RANK(AA758,OFFSET($AA$205,0,0,COUNTA(AA:AA)+1,1))</f>
        <v>583</v>
      </c>
      <c r="AL758" s="209">
        <f t="shared" ref="AL758:AL801" ca="1" si="81">RANK(AB758,OFFSET($AB$205,0,0,COUNTA(AB:AB)+1,1))</f>
        <v>588</v>
      </c>
    </row>
    <row r="759" spans="2:38" x14ac:dyDescent="0.2">
      <c r="B759" t="s">
        <v>1411</v>
      </c>
      <c r="C759" t="s">
        <v>810</v>
      </c>
      <c r="D759" t="s">
        <v>106</v>
      </c>
      <c r="E759" t="s">
        <v>114</v>
      </c>
      <c r="F759" t="s">
        <v>114</v>
      </c>
      <c r="G759">
        <v>19</v>
      </c>
      <c r="H759">
        <v>49</v>
      </c>
      <c r="I759">
        <v>44</v>
      </c>
      <c r="J759">
        <v>4.9000000000000004</v>
      </c>
      <c r="K759">
        <v>1.1000000000000001</v>
      </c>
      <c r="L759">
        <v>4.5999999999999996</v>
      </c>
      <c r="M759">
        <v>1.1000000000000001</v>
      </c>
      <c r="N759">
        <v>9.5</v>
      </c>
      <c r="O759">
        <v>6.4</v>
      </c>
      <c r="P759">
        <v>1.7</v>
      </c>
      <c r="Q759">
        <v>0.4</v>
      </c>
      <c r="R759">
        <v>15.2</v>
      </c>
      <c r="S759">
        <v>14.2</v>
      </c>
      <c r="T759">
        <v>4.0999999999999996</v>
      </c>
      <c r="U759">
        <v>0.4</v>
      </c>
      <c r="V759">
        <v>0.4</v>
      </c>
      <c r="W759">
        <v>0.3</v>
      </c>
      <c r="X759">
        <v>0.5</v>
      </c>
      <c r="Y759">
        <v>0.217</v>
      </c>
      <c r="Z759">
        <v>0.28699999999999998</v>
      </c>
      <c r="AA759">
        <v>0.34599999999999997</v>
      </c>
      <c r="AB759">
        <v>0.63300000000000001</v>
      </c>
      <c r="AE759" s="134">
        <f t="shared" ref="AE759:AE795" si="82">INDEX(G759:AB1544,0,MATCH(AE$181,G$181:AB$181,0))</f>
        <v>0.34599999999999997</v>
      </c>
      <c r="AF759" s="209">
        <f t="shared" ref="AF759:AF795" ca="1" si="83">RANK(AE759,OFFSET($AE$182,0,0,COUNTA(AE:AE)+1,1))</f>
        <v>548</v>
      </c>
      <c r="AG759" s="134">
        <f>(H759*'User Input'!$H$16)+(I759*'User Input'!$H$17)+(N759*'User Input'!$H$15)+(O759*'User Input'!$H$2)+(P759*'User Input'!$H$3)+(Q759*'User Input'!$H$4)+(K759*'User Input'!$H$5)+(L759*'User Input'!$H$6)+(J759*'User Input'!$H$7)+(T759*'User Input'!$H$8)+(S759*'User Input'!$H$9)+(M759*'User Input'!$H$10)+(X759*'User Input'!$H$11)+(V759*'User Input'!$H$13)+(U759*'User Input'!$H$12)+(R759*'User Input'!$H$14)</f>
        <v>23.599999999999998</v>
      </c>
      <c r="AH759">
        <f t="shared" si="78"/>
        <v>1.2421052631578946</v>
      </c>
      <c r="AI759" s="209">
        <f t="shared" ref="AI759:AI795" ca="1" si="84">RANK(AG759,OFFSET($AG$182,0,0,COUNTA(AG:AG)+1,1))</f>
        <v>575</v>
      </c>
      <c r="AJ759" s="209">
        <f t="shared" ca="1" si="79"/>
        <v>506</v>
      </c>
      <c r="AK759" s="209">
        <f t="shared" ca="1" si="80"/>
        <v>525</v>
      </c>
      <c r="AL759" s="209">
        <f t="shared" ca="1" si="81"/>
        <v>530</v>
      </c>
    </row>
    <row r="760" spans="2:38" x14ac:dyDescent="0.2">
      <c r="B760" t="s">
        <v>798</v>
      </c>
      <c r="C760" t="s">
        <v>138</v>
      </c>
      <c r="D760" t="s">
        <v>683</v>
      </c>
      <c r="E760" t="s">
        <v>110</v>
      </c>
      <c r="F760" t="s">
        <v>110</v>
      </c>
      <c r="G760">
        <v>19</v>
      </c>
      <c r="H760">
        <v>49</v>
      </c>
      <c r="I760">
        <v>43</v>
      </c>
      <c r="J760">
        <v>4.4000000000000004</v>
      </c>
      <c r="K760">
        <v>1.1000000000000001</v>
      </c>
      <c r="L760">
        <v>4.4000000000000004</v>
      </c>
      <c r="M760">
        <v>0.8</v>
      </c>
      <c r="N760">
        <v>9.5</v>
      </c>
      <c r="O760">
        <v>6.2</v>
      </c>
      <c r="P760">
        <v>1.9</v>
      </c>
      <c r="Q760">
        <v>0.3</v>
      </c>
      <c r="R760">
        <v>15.3</v>
      </c>
      <c r="S760">
        <v>13.1</v>
      </c>
      <c r="T760">
        <v>4.5999999999999996</v>
      </c>
      <c r="U760">
        <v>0.4</v>
      </c>
      <c r="V760">
        <v>0.4</v>
      </c>
      <c r="W760">
        <v>0.3</v>
      </c>
      <c r="X760">
        <v>0.3</v>
      </c>
      <c r="Y760">
        <v>0.219</v>
      </c>
      <c r="Z760">
        <v>0.29599999999999999</v>
      </c>
      <c r="AA760">
        <v>0.35199999999999998</v>
      </c>
      <c r="AB760">
        <v>0.64800000000000002</v>
      </c>
      <c r="AE760" s="134">
        <f t="shared" si="82"/>
        <v>0.35199999999999998</v>
      </c>
      <c r="AF760" s="209">
        <f t="shared" ca="1" si="83"/>
        <v>521</v>
      </c>
      <c r="AG760" s="134">
        <f>(H760*'User Input'!$H$16)+(I760*'User Input'!$H$17)+(N760*'User Input'!$H$15)+(O760*'User Input'!$H$2)+(P760*'User Input'!$H$3)+(Q760*'User Input'!$H$4)+(K760*'User Input'!$H$5)+(L760*'User Input'!$H$6)+(J760*'User Input'!$H$7)+(T760*'User Input'!$H$8)+(S760*'User Input'!$H$9)+(M760*'User Input'!$H$10)+(X760*'User Input'!$H$11)+(V760*'User Input'!$H$13)+(U760*'User Input'!$H$12)+(R760*'User Input'!$H$14)</f>
        <v>23.450000000000003</v>
      </c>
      <c r="AH760">
        <f t="shared" si="78"/>
        <v>1.2342105263157896</v>
      </c>
      <c r="AI760" s="209">
        <f t="shared" ca="1" si="84"/>
        <v>578</v>
      </c>
      <c r="AJ760" s="209">
        <f t="shared" ca="1" si="79"/>
        <v>437</v>
      </c>
      <c r="AK760" s="209">
        <f t="shared" ca="1" si="80"/>
        <v>498</v>
      </c>
      <c r="AL760" s="209">
        <f t="shared" ca="1" si="81"/>
        <v>500</v>
      </c>
    </row>
    <row r="761" spans="2:38" x14ac:dyDescent="0.2">
      <c r="B761" t="s">
        <v>2232</v>
      </c>
      <c r="C761" t="s">
        <v>138</v>
      </c>
      <c r="D761" t="s">
        <v>89</v>
      </c>
      <c r="E761" t="s">
        <v>114</v>
      </c>
      <c r="F761" t="s">
        <v>114</v>
      </c>
      <c r="G761">
        <v>19</v>
      </c>
      <c r="H761">
        <v>49</v>
      </c>
      <c r="I761">
        <v>45</v>
      </c>
      <c r="J761">
        <v>4.3</v>
      </c>
      <c r="K761">
        <v>1.3</v>
      </c>
      <c r="L761">
        <v>4.5999999999999996</v>
      </c>
      <c r="M761">
        <v>1.3</v>
      </c>
      <c r="N761">
        <v>9.6999999999999993</v>
      </c>
      <c r="O761">
        <v>6.4</v>
      </c>
      <c r="P761">
        <v>1.8</v>
      </c>
      <c r="Q761">
        <v>0.2</v>
      </c>
      <c r="R761">
        <v>15.6</v>
      </c>
      <c r="S761">
        <v>16.100000000000001</v>
      </c>
      <c r="T761">
        <v>2.7</v>
      </c>
      <c r="U761">
        <v>0.6</v>
      </c>
      <c r="V761">
        <v>0.4</v>
      </c>
      <c r="W761">
        <v>0.3</v>
      </c>
      <c r="X761">
        <v>0.5</v>
      </c>
      <c r="Y761">
        <v>0.215</v>
      </c>
      <c r="Z761">
        <v>0.26800000000000002</v>
      </c>
      <c r="AA761">
        <v>0.34799999999999998</v>
      </c>
      <c r="AB761">
        <v>0.61599999999999999</v>
      </c>
      <c r="AE761" s="134">
        <f t="shared" si="82"/>
        <v>0.34799999999999998</v>
      </c>
      <c r="AF761" s="209">
        <f t="shared" ca="1" si="83"/>
        <v>541</v>
      </c>
      <c r="AG761" s="134">
        <f>(H761*'User Input'!$H$16)+(I761*'User Input'!$H$17)+(N761*'User Input'!$H$15)+(O761*'User Input'!$H$2)+(P761*'User Input'!$H$3)+(Q761*'User Input'!$H$4)+(K761*'User Input'!$H$5)+(L761*'User Input'!$H$6)+(J761*'User Input'!$H$7)+(T761*'User Input'!$H$8)+(S761*'User Input'!$H$9)+(M761*'User Input'!$H$10)+(X761*'User Input'!$H$11)+(V761*'User Input'!$H$13)+(U761*'User Input'!$H$12)+(R761*'User Input'!$H$14)</f>
        <v>21.45</v>
      </c>
      <c r="AH761">
        <f t="shared" si="78"/>
        <v>1.1289473684210527</v>
      </c>
      <c r="AI761" s="209">
        <f t="shared" ca="1" si="84"/>
        <v>590</v>
      </c>
      <c r="AJ761" s="209">
        <f t="shared" ca="1" si="79"/>
        <v>573</v>
      </c>
      <c r="AK761" s="209">
        <f t="shared" ca="1" si="80"/>
        <v>518</v>
      </c>
      <c r="AL761" s="209">
        <f t="shared" ca="1" si="81"/>
        <v>562</v>
      </c>
    </row>
    <row r="762" spans="2:38" x14ac:dyDescent="0.2">
      <c r="B762" t="s">
        <v>1509</v>
      </c>
      <c r="C762" t="s">
        <v>716</v>
      </c>
      <c r="D762" t="s">
        <v>89</v>
      </c>
      <c r="E762" t="s">
        <v>114</v>
      </c>
      <c r="F762" t="s">
        <v>114</v>
      </c>
      <c r="G762">
        <v>18</v>
      </c>
      <c r="H762">
        <v>49</v>
      </c>
      <c r="I762">
        <v>42</v>
      </c>
      <c r="J762">
        <v>5.0999999999999996</v>
      </c>
      <c r="K762">
        <v>1</v>
      </c>
      <c r="L762">
        <v>4.7</v>
      </c>
      <c r="M762">
        <v>0.6</v>
      </c>
      <c r="N762">
        <v>9.4</v>
      </c>
      <c r="O762">
        <v>6.3</v>
      </c>
      <c r="P762">
        <v>1.9</v>
      </c>
      <c r="Q762">
        <v>0.1</v>
      </c>
      <c r="R762">
        <v>14.6</v>
      </c>
      <c r="S762">
        <v>12.9</v>
      </c>
      <c r="T762">
        <v>6.1</v>
      </c>
      <c r="U762">
        <v>0.5</v>
      </c>
      <c r="V762">
        <v>0.4</v>
      </c>
      <c r="W762">
        <v>0.3</v>
      </c>
      <c r="X762">
        <v>0.3</v>
      </c>
      <c r="Y762">
        <v>0.22600000000000001</v>
      </c>
      <c r="Z762">
        <v>0.32900000000000001</v>
      </c>
      <c r="AA762">
        <v>0.35099999999999998</v>
      </c>
      <c r="AB762">
        <v>0.68100000000000005</v>
      </c>
      <c r="AE762" s="134">
        <f t="shared" si="82"/>
        <v>0.35099999999999998</v>
      </c>
      <c r="AF762" s="209">
        <f t="shared" ca="1" si="83"/>
        <v>530</v>
      </c>
      <c r="AG762" s="134">
        <f>(H762*'User Input'!$H$16)+(I762*'User Input'!$H$17)+(N762*'User Input'!$H$15)+(O762*'User Input'!$H$2)+(P762*'User Input'!$H$3)+(Q762*'User Input'!$H$4)+(K762*'User Input'!$H$5)+(L762*'User Input'!$H$6)+(J762*'User Input'!$H$7)+(T762*'User Input'!$H$8)+(S762*'User Input'!$H$9)+(M762*'User Input'!$H$10)+(X762*'User Input'!$H$11)+(V762*'User Input'!$H$13)+(U762*'User Input'!$H$12)+(R762*'User Input'!$H$14)</f>
        <v>24.750000000000004</v>
      </c>
      <c r="AH762">
        <f t="shared" si="78"/>
        <v>1.3750000000000002</v>
      </c>
      <c r="AI762" s="209">
        <f t="shared" ca="1" si="84"/>
        <v>564</v>
      </c>
      <c r="AJ762" s="209">
        <f t="shared" ca="1" si="79"/>
        <v>126</v>
      </c>
      <c r="AK762" s="209">
        <f t="shared" ca="1" si="80"/>
        <v>507</v>
      </c>
      <c r="AL762" s="209">
        <f t="shared" ca="1" si="81"/>
        <v>382</v>
      </c>
    </row>
    <row r="763" spans="2:38" x14ac:dyDescent="0.2">
      <c r="B763" t="s">
        <v>2206</v>
      </c>
      <c r="C763" t="s">
        <v>119</v>
      </c>
      <c r="D763" t="s">
        <v>89</v>
      </c>
      <c r="E763" t="s">
        <v>110</v>
      </c>
      <c r="F763" t="s">
        <v>110</v>
      </c>
      <c r="G763">
        <v>19</v>
      </c>
      <c r="H763">
        <v>49</v>
      </c>
      <c r="I763">
        <v>46</v>
      </c>
      <c r="J763">
        <v>4.9000000000000004</v>
      </c>
      <c r="K763">
        <v>1.2</v>
      </c>
      <c r="L763">
        <v>5.2</v>
      </c>
      <c r="M763">
        <v>0.3</v>
      </c>
      <c r="N763">
        <v>11.7</v>
      </c>
      <c r="O763">
        <v>8</v>
      </c>
      <c r="P763">
        <v>2.2999999999999998</v>
      </c>
      <c r="Q763">
        <v>0.2</v>
      </c>
      <c r="R763">
        <v>18.100000000000001</v>
      </c>
      <c r="S763">
        <v>9.6999999999999993</v>
      </c>
      <c r="T763">
        <v>2.1</v>
      </c>
      <c r="U763">
        <v>0.3</v>
      </c>
      <c r="V763">
        <v>0.4</v>
      </c>
      <c r="W763">
        <v>0.3</v>
      </c>
      <c r="X763">
        <v>0.1</v>
      </c>
      <c r="Y763">
        <v>0.255</v>
      </c>
      <c r="Z763">
        <v>0.29099999999999998</v>
      </c>
      <c r="AA763">
        <v>0.39300000000000002</v>
      </c>
      <c r="AB763">
        <v>0.68400000000000005</v>
      </c>
      <c r="AE763" s="134">
        <f t="shared" si="82"/>
        <v>0.39300000000000002</v>
      </c>
      <c r="AF763" s="209">
        <f t="shared" ca="1" si="83"/>
        <v>310</v>
      </c>
      <c r="AG763" s="134">
        <f>(H763*'User Input'!$H$16)+(I763*'User Input'!$H$17)+(N763*'User Input'!$H$15)+(O763*'User Input'!$H$2)+(P763*'User Input'!$H$3)+(Q763*'User Input'!$H$4)+(K763*'User Input'!$H$5)+(L763*'User Input'!$H$6)+(J763*'User Input'!$H$7)+(T763*'User Input'!$H$8)+(S763*'User Input'!$H$9)+(M763*'User Input'!$H$10)+(X763*'User Input'!$H$11)+(V763*'User Input'!$H$13)+(U763*'User Input'!$H$12)+(R763*'User Input'!$H$14)</f>
        <v>25.85</v>
      </c>
      <c r="AH763">
        <f t="shared" si="78"/>
        <v>1.3605263157894738</v>
      </c>
      <c r="AI763" s="209">
        <f t="shared" ca="1" si="84"/>
        <v>549</v>
      </c>
      <c r="AJ763" s="209">
        <f t="shared" ca="1" si="79"/>
        <v>485</v>
      </c>
      <c r="AK763" s="209">
        <f t="shared" ca="1" si="80"/>
        <v>288</v>
      </c>
      <c r="AL763" s="209">
        <f t="shared" ca="1" si="81"/>
        <v>365</v>
      </c>
    </row>
    <row r="764" spans="2:38" x14ac:dyDescent="0.2">
      <c r="B764" t="s">
        <v>3558</v>
      </c>
      <c r="C764" t="s">
        <v>810</v>
      </c>
      <c r="D764" t="s">
        <v>89</v>
      </c>
      <c r="E764" t="s">
        <v>97</v>
      </c>
      <c r="F764" t="s">
        <v>97</v>
      </c>
      <c r="G764">
        <v>19</v>
      </c>
      <c r="H764">
        <v>49</v>
      </c>
      <c r="I764">
        <v>45</v>
      </c>
      <c r="J764">
        <v>5</v>
      </c>
      <c r="K764">
        <v>1.4</v>
      </c>
      <c r="L764">
        <v>5.0999999999999996</v>
      </c>
      <c r="M764">
        <v>0.2</v>
      </c>
      <c r="N764">
        <v>10.3</v>
      </c>
      <c r="O764">
        <v>6.8</v>
      </c>
      <c r="P764">
        <v>2</v>
      </c>
      <c r="Q764">
        <v>0.1</v>
      </c>
      <c r="R764">
        <v>16.7</v>
      </c>
      <c r="S764">
        <v>13.3</v>
      </c>
      <c r="T764">
        <v>3.1</v>
      </c>
      <c r="U764">
        <v>0.4</v>
      </c>
      <c r="V764">
        <v>0.4</v>
      </c>
      <c r="W764">
        <v>0.3</v>
      </c>
      <c r="X764">
        <v>0.1</v>
      </c>
      <c r="Y764">
        <v>0.23</v>
      </c>
      <c r="Z764">
        <v>0.28399999999999997</v>
      </c>
      <c r="AA764">
        <v>0.373</v>
      </c>
      <c r="AB764">
        <v>0.65700000000000003</v>
      </c>
      <c r="AE764" s="134">
        <f t="shared" si="82"/>
        <v>0.373</v>
      </c>
      <c r="AF764" s="209">
        <f t="shared" ca="1" si="83"/>
        <v>422</v>
      </c>
      <c r="AG764" s="134">
        <f>(H764*'User Input'!$H$16)+(I764*'User Input'!$H$17)+(N764*'User Input'!$H$15)+(O764*'User Input'!$H$2)+(P764*'User Input'!$H$3)+(Q764*'User Input'!$H$4)+(K764*'User Input'!$H$5)+(L764*'User Input'!$H$6)+(J764*'User Input'!$H$7)+(T764*'User Input'!$H$8)+(S764*'User Input'!$H$9)+(M764*'User Input'!$H$10)+(X764*'User Input'!$H$11)+(V764*'User Input'!$H$13)+(U764*'User Input'!$H$12)+(R764*'User Input'!$H$14)</f>
        <v>23.550000000000004</v>
      </c>
      <c r="AH764">
        <f t="shared" si="78"/>
        <v>1.2394736842105265</v>
      </c>
      <c r="AI764" s="209">
        <f t="shared" ca="1" si="84"/>
        <v>576</v>
      </c>
      <c r="AJ764" s="209">
        <f t="shared" ca="1" si="79"/>
        <v>525</v>
      </c>
      <c r="AK764" s="209">
        <f t="shared" ca="1" si="80"/>
        <v>399</v>
      </c>
      <c r="AL764" s="209">
        <f t="shared" ca="1" si="81"/>
        <v>474</v>
      </c>
    </row>
    <row r="765" spans="2:38" x14ac:dyDescent="0.2">
      <c r="B765" t="s">
        <v>3559</v>
      </c>
      <c r="C765" t="s">
        <v>130</v>
      </c>
      <c r="D765" t="s">
        <v>89</v>
      </c>
      <c r="E765" t="s">
        <v>114</v>
      </c>
      <c r="F765" t="s">
        <v>114</v>
      </c>
      <c r="G765">
        <v>19</v>
      </c>
      <c r="H765">
        <v>49</v>
      </c>
      <c r="I765">
        <v>43</v>
      </c>
      <c r="J765">
        <v>4.5999999999999996</v>
      </c>
      <c r="K765">
        <v>0.7</v>
      </c>
      <c r="L765">
        <v>4.3</v>
      </c>
      <c r="M765">
        <v>0.9</v>
      </c>
      <c r="N765">
        <v>10.1</v>
      </c>
      <c r="O765">
        <v>7.1</v>
      </c>
      <c r="P765">
        <v>2</v>
      </c>
      <c r="Q765">
        <v>0.2</v>
      </c>
      <c r="R765">
        <v>14.8</v>
      </c>
      <c r="S765">
        <v>12.4</v>
      </c>
      <c r="T765">
        <v>4.8</v>
      </c>
      <c r="U765">
        <v>0.6</v>
      </c>
      <c r="V765">
        <v>0.4</v>
      </c>
      <c r="W765">
        <v>0.3</v>
      </c>
      <c r="X765">
        <v>0.4</v>
      </c>
      <c r="Y765">
        <v>0.23599999999999999</v>
      </c>
      <c r="Z765">
        <v>0.32</v>
      </c>
      <c r="AA765">
        <v>0.34499999999999997</v>
      </c>
      <c r="AB765">
        <v>0.66500000000000004</v>
      </c>
      <c r="AE765" s="134">
        <f t="shared" si="82"/>
        <v>0.34499999999999997</v>
      </c>
      <c r="AF765" s="209">
        <f t="shared" ca="1" si="83"/>
        <v>552</v>
      </c>
      <c r="AG765" s="134">
        <f>(H765*'User Input'!$H$16)+(I765*'User Input'!$H$17)+(N765*'User Input'!$H$15)+(O765*'User Input'!$H$2)+(P765*'User Input'!$H$3)+(Q765*'User Input'!$H$4)+(K765*'User Input'!$H$5)+(L765*'User Input'!$H$6)+(J765*'User Input'!$H$7)+(T765*'User Input'!$H$8)+(S765*'User Input'!$H$9)+(M765*'User Input'!$H$10)+(X765*'User Input'!$H$11)+(V765*'User Input'!$H$13)+(U765*'User Input'!$H$12)+(R765*'User Input'!$H$14)</f>
        <v>23.400000000000002</v>
      </c>
      <c r="AH765">
        <f t="shared" si="78"/>
        <v>1.2315789473684211</v>
      </c>
      <c r="AI765" s="209">
        <f t="shared" ca="1" si="84"/>
        <v>579</v>
      </c>
      <c r="AJ765" s="209">
        <f t="shared" ca="1" si="79"/>
        <v>209</v>
      </c>
      <c r="AK765" s="209">
        <f t="shared" ca="1" si="80"/>
        <v>529</v>
      </c>
      <c r="AL765" s="209">
        <f t="shared" ca="1" si="81"/>
        <v>457</v>
      </c>
    </row>
    <row r="766" spans="2:38" x14ac:dyDescent="0.2">
      <c r="B766" t="s">
        <v>389</v>
      </c>
      <c r="C766" t="s">
        <v>7</v>
      </c>
      <c r="D766" t="s">
        <v>106</v>
      </c>
      <c r="E766" t="s">
        <v>114</v>
      </c>
      <c r="F766" t="s">
        <v>114</v>
      </c>
      <c r="G766">
        <v>18</v>
      </c>
      <c r="H766">
        <v>48</v>
      </c>
      <c r="I766">
        <v>43</v>
      </c>
      <c r="J766">
        <v>5.0999999999999996</v>
      </c>
      <c r="K766">
        <v>1</v>
      </c>
      <c r="L766">
        <v>4.7</v>
      </c>
      <c r="M766">
        <v>1.3</v>
      </c>
      <c r="N766">
        <v>10.4</v>
      </c>
      <c r="O766">
        <v>7.1</v>
      </c>
      <c r="P766">
        <v>2.1</v>
      </c>
      <c r="Q766">
        <v>0.1</v>
      </c>
      <c r="R766">
        <v>15.8</v>
      </c>
      <c r="S766">
        <v>12.5</v>
      </c>
      <c r="T766">
        <v>3.9</v>
      </c>
      <c r="U766">
        <v>0.4</v>
      </c>
      <c r="V766">
        <v>0.4</v>
      </c>
      <c r="W766">
        <v>0.3</v>
      </c>
      <c r="X766">
        <v>0.5</v>
      </c>
      <c r="Y766">
        <v>0.24</v>
      </c>
      <c r="Z766">
        <v>0.307</v>
      </c>
      <c r="AA766">
        <v>0.36399999999999999</v>
      </c>
      <c r="AB766">
        <v>0.67100000000000004</v>
      </c>
      <c r="AE766" s="134">
        <f t="shared" si="82"/>
        <v>0.36399999999999999</v>
      </c>
      <c r="AF766" s="209">
        <f t="shared" ca="1" si="83"/>
        <v>469</v>
      </c>
      <c r="AG766" s="134">
        <f>(H766*'User Input'!$H$16)+(I766*'User Input'!$H$17)+(N766*'User Input'!$H$15)+(O766*'User Input'!$H$2)+(P766*'User Input'!$H$3)+(Q766*'User Input'!$H$4)+(K766*'User Input'!$H$5)+(L766*'User Input'!$H$6)+(J766*'User Input'!$H$7)+(T766*'User Input'!$H$8)+(S766*'User Input'!$H$9)+(M766*'User Input'!$H$10)+(X766*'User Input'!$H$11)+(V766*'User Input'!$H$13)+(U766*'User Input'!$H$12)+(R766*'User Input'!$H$14)</f>
        <v>25.15</v>
      </c>
      <c r="AH766">
        <f t="shared" si="78"/>
        <v>1.3972222222222221</v>
      </c>
      <c r="AI766" s="209">
        <f t="shared" ca="1" si="84"/>
        <v>561</v>
      </c>
      <c r="AJ766" s="209">
        <f t="shared" ca="1" si="79"/>
        <v>334</v>
      </c>
      <c r="AK766" s="209">
        <f t="shared" ca="1" si="80"/>
        <v>446</v>
      </c>
      <c r="AL766" s="209">
        <f t="shared" ca="1" si="81"/>
        <v>430</v>
      </c>
    </row>
    <row r="767" spans="2:38" x14ac:dyDescent="0.2">
      <c r="B767" t="s">
        <v>3560</v>
      </c>
      <c r="C767" t="s">
        <v>136</v>
      </c>
      <c r="D767" t="s">
        <v>89</v>
      </c>
      <c r="E767" t="s">
        <v>114</v>
      </c>
      <c r="F767" t="s">
        <v>114</v>
      </c>
      <c r="G767">
        <v>18</v>
      </c>
      <c r="H767">
        <v>48</v>
      </c>
      <c r="I767">
        <v>41</v>
      </c>
      <c r="J767">
        <v>5.7</v>
      </c>
      <c r="K767">
        <v>1.2</v>
      </c>
      <c r="L767">
        <v>5</v>
      </c>
      <c r="M767">
        <v>0.8</v>
      </c>
      <c r="N767">
        <v>10.4</v>
      </c>
      <c r="O767">
        <v>7</v>
      </c>
      <c r="P767">
        <v>2.2000000000000002</v>
      </c>
      <c r="Q767">
        <v>0.1</v>
      </c>
      <c r="R767">
        <v>16.2</v>
      </c>
      <c r="S767">
        <v>13.5</v>
      </c>
      <c r="T767">
        <v>5.6</v>
      </c>
      <c r="U767">
        <v>0.4</v>
      </c>
      <c r="V767">
        <v>0.4</v>
      </c>
      <c r="W767">
        <v>0.4</v>
      </c>
      <c r="X767">
        <v>0.3</v>
      </c>
      <c r="Y767">
        <v>0.251</v>
      </c>
      <c r="Z767">
        <v>0.34300000000000003</v>
      </c>
      <c r="AA767">
        <v>0.39200000000000002</v>
      </c>
      <c r="AB767">
        <v>0.73399999999999999</v>
      </c>
      <c r="AE767" s="134">
        <f t="shared" si="82"/>
        <v>0.39200000000000002</v>
      </c>
      <c r="AF767" s="209">
        <f t="shared" ca="1" si="83"/>
        <v>318</v>
      </c>
      <c r="AG767" s="134">
        <f>(H767*'User Input'!$H$16)+(I767*'User Input'!$H$17)+(N767*'User Input'!$H$15)+(O767*'User Input'!$H$2)+(P767*'User Input'!$H$3)+(Q767*'User Input'!$H$4)+(K767*'User Input'!$H$5)+(L767*'User Input'!$H$6)+(J767*'User Input'!$H$7)+(T767*'User Input'!$H$8)+(S767*'User Input'!$H$9)+(M767*'User Input'!$H$10)+(X767*'User Input'!$H$11)+(V767*'User Input'!$H$13)+(U767*'User Input'!$H$12)+(R767*'User Input'!$H$14)</f>
        <v>27.349999999999998</v>
      </c>
      <c r="AH767">
        <f t="shared" si="78"/>
        <v>1.5194444444444444</v>
      </c>
      <c r="AI767" s="209">
        <f t="shared" ca="1" si="84"/>
        <v>535</v>
      </c>
      <c r="AJ767" s="209">
        <f t="shared" ca="1" si="79"/>
        <v>54</v>
      </c>
      <c r="AK767" s="209">
        <f t="shared" ca="1" si="80"/>
        <v>296</v>
      </c>
      <c r="AL767" s="209">
        <f t="shared" ca="1" si="81"/>
        <v>192</v>
      </c>
    </row>
    <row r="768" spans="2:38" x14ac:dyDescent="0.2">
      <c r="B768" t="s">
        <v>2549</v>
      </c>
      <c r="C768" t="s">
        <v>141</v>
      </c>
      <c r="D768" t="s">
        <v>89</v>
      </c>
      <c r="E768" t="s">
        <v>97</v>
      </c>
      <c r="F768" t="s">
        <v>97</v>
      </c>
      <c r="G768">
        <v>19</v>
      </c>
      <c r="H768">
        <v>48</v>
      </c>
      <c r="I768">
        <v>44</v>
      </c>
      <c r="J768">
        <v>3.8</v>
      </c>
      <c r="K768">
        <v>0.6</v>
      </c>
      <c r="L768">
        <v>4</v>
      </c>
      <c r="M768">
        <v>0.2</v>
      </c>
      <c r="N768">
        <v>10</v>
      </c>
      <c r="O768">
        <v>7.2</v>
      </c>
      <c r="P768">
        <v>2</v>
      </c>
      <c r="Q768">
        <v>0.2</v>
      </c>
      <c r="R768">
        <v>14.1</v>
      </c>
      <c r="S768">
        <v>8.5</v>
      </c>
      <c r="T768">
        <v>2.5</v>
      </c>
      <c r="U768">
        <v>0.5</v>
      </c>
      <c r="V768">
        <v>0.4</v>
      </c>
      <c r="W768">
        <v>0.3</v>
      </c>
      <c r="X768">
        <v>0.1</v>
      </c>
      <c r="Y768">
        <v>0.22600000000000001</v>
      </c>
      <c r="Z768">
        <v>0.27200000000000002</v>
      </c>
      <c r="AA768">
        <v>0.32</v>
      </c>
      <c r="AB768">
        <v>0.59199999999999997</v>
      </c>
      <c r="AE768" s="134">
        <f t="shared" si="82"/>
        <v>0.32</v>
      </c>
      <c r="AF768" s="209">
        <f t="shared" ca="1" si="83"/>
        <v>597</v>
      </c>
      <c r="AG768" s="134">
        <f>(H768*'User Input'!$H$16)+(I768*'User Input'!$H$17)+(N768*'User Input'!$H$15)+(O768*'User Input'!$H$2)+(P768*'User Input'!$H$3)+(Q768*'User Input'!$H$4)+(K768*'User Input'!$H$5)+(L768*'User Input'!$H$6)+(J768*'User Input'!$H$7)+(T768*'User Input'!$H$8)+(S768*'User Input'!$H$9)+(M768*'User Input'!$H$10)+(X768*'User Input'!$H$11)+(V768*'User Input'!$H$13)+(U768*'User Input'!$H$12)+(R768*'User Input'!$H$14)</f>
        <v>20.549999999999997</v>
      </c>
      <c r="AH768">
        <f t="shared" si="78"/>
        <v>1.081578947368421</v>
      </c>
      <c r="AI768" s="209">
        <f t="shared" ca="1" si="84"/>
        <v>593</v>
      </c>
      <c r="AJ768" s="209">
        <f t="shared" ca="1" si="79"/>
        <v>567</v>
      </c>
      <c r="AK768" s="209">
        <f t="shared" ca="1" si="80"/>
        <v>574</v>
      </c>
      <c r="AL768" s="209">
        <f t="shared" ca="1" si="81"/>
        <v>578</v>
      </c>
    </row>
    <row r="769" spans="2:38" x14ac:dyDescent="0.2">
      <c r="B769" t="s">
        <v>1409</v>
      </c>
      <c r="C769" t="s">
        <v>139</v>
      </c>
      <c r="D769" t="s">
        <v>683</v>
      </c>
      <c r="E769" t="s">
        <v>6</v>
      </c>
      <c r="F769" t="s">
        <v>114</v>
      </c>
      <c r="G769">
        <v>18</v>
      </c>
      <c r="H769">
        <v>48</v>
      </c>
      <c r="I769">
        <v>42</v>
      </c>
      <c r="J769">
        <v>5.6</v>
      </c>
      <c r="K769">
        <v>2.2999999999999998</v>
      </c>
      <c r="L769">
        <v>6.3</v>
      </c>
      <c r="M769">
        <v>1</v>
      </c>
      <c r="N769">
        <v>8.8000000000000007</v>
      </c>
      <c r="O769">
        <v>4.7</v>
      </c>
      <c r="P769">
        <v>1.6</v>
      </c>
      <c r="Q769">
        <v>0.2</v>
      </c>
      <c r="R769">
        <v>17.899999999999999</v>
      </c>
      <c r="S769">
        <v>18.2</v>
      </c>
      <c r="T769">
        <v>4.9000000000000004</v>
      </c>
      <c r="U769">
        <v>0.3</v>
      </c>
      <c r="V769">
        <v>0.4</v>
      </c>
      <c r="W769">
        <v>0.3</v>
      </c>
      <c r="X769">
        <v>0.4</v>
      </c>
      <c r="Y769">
        <v>0.20799999999999999</v>
      </c>
      <c r="Z769">
        <v>0.29199999999999998</v>
      </c>
      <c r="AA769">
        <v>0.42099999999999999</v>
      </c>
      <c r="AB769">
        <v>0.71299999999999997</v>
      </c>
      <c r="AE769" s="134">
        <f t="shared" si="82"/>
        <v>0.42099999999999999</v>
      </c>
      <c r="AF769" s="209">
        <f t="shared" ca="1" si="83"/>
        <v>191</v>
      </c>
      <c r="AG769" s="134">
        <f>(H769*'User Input'!$H$16)+(I769*'User Input'!$H$17)+(N769*'User Input'!$H$15)+(O769*'User Input'!$H$2)+(P769*'User Input'!$H$3)+(Q769*'User Input'!$H$4)+(K769*'User Input'!$H$5)+(L769*'User Input'!$H$6)+(J769*'User Input'!$H$7)+(T769*'User Input'!$H$8)+(S769*'User Input'!$H$9)+(M769*'User Input'!$H$10)+(X769*'User Input'!$H$11)+(V769*'User Input'!$H$13)+(U769*'User Input'!$H$12)+(R769*'User Input'!$H$14)</f>
        <v>27</v>
      </c>
      <c r="AH769">
        <f t="shared" si="78"/>
        <v>1.5</v>
      </c>
      <c r="AI769" s="209">
        <f t="shared" ca="1" si="84"/>
        <v>538</v>
      </c>
      <c r="AJ769" s="209">
        <f t="shared" ca="1" si="79"/>
        <v>477</v>
      </c>
      <c r="AK769" s="209">
        <f t="shared" ca="1" si="80"/>
        <v>172</v>
      </c>
      <c r="AL769" s="209">
        <f t="shared" ca="1" si="81"/>
        <v>265</v>
      </c>
    </row>
    <row r="770" spans="2:38" x14ac:dyDescent="0.2">
      <c r="B770" t="s">
        <v>3561</v>
      </c>
      <c r="C770" t="s">
        <v>141</v>
      </c>
      <c r="D770" t="s">
        <v>683</v>
      </c>
      <c r="E770" t="s">
        <v>112</v>
      </c>
      <c r="F770" t="s">
        <v>112</v>
      </c>
      <c r="G770">
        <v>19</v>
      </c>
      <c r="H770">
        <v>48</v>
      </c>
      <c r="I770">
        <v>43</v>
      </c>
      <c r="J770">
        <v>4.9000000000000004</v>
      </c>
      <c r="K770">
        <v>1.3</v>
      </c>
      <c r="L770">
        <v>5</v>
      </c>
      <c r="M770">
        <v>0.5</v>
      </c>
      <c r="N770">
        <v>11</v>
      </c>
      <c r="O770">
        <v>7.5</v>
      </c>
      <c r="P770">
        <v>2</v>
      </c>
      <c r="Q770">
        <v>0.1</v>
      </c>
      <c r="R770">
        <v>17</v>
      </c>
      <c r="S770">
        <v>7.5</v>
      </c>
      <c r="T770">
        <v>3.9</v>
      </c>
      <c r="U770">
        <v>0.4</v>
      </c>
      <c r="V770">
        <v>0.4</v>
      </c>
      <c r="W770">
        <v>0.3</v>
      </c>
      <c r="X770">
        <v>0.2</v>
      </c>
      <c r="Y770">
        <v>0.255</v>
      </c>
      <c r="Z770">
        <v>0.31900000000000001</v>
      </c>
      <c r="AA770">
        <v>0.39500000000000002</v>
      </c>
      <c r="AB770">
        <v>0.71399999999999997</v>
      </c>
      <c r="AE770" s="134">
        <f t="shared" si="82"/>
        <v>0.39500000000000002</v>
      </c>
      <c r="AF770" s="209">
        <f t="shared" ca="1" si="83"/>
        <v>299</v>
      </c>
      <c r="AG770" s="134">
        <f>(H770*'User Input'!$H$16)+(I770*'User Input'!$H$17)+(N770*'User Input'!$H$15)+(O770*'User Input'!$H$2)+(P770*'User Input'!$H$3)+(Q770*'User Input'!$H$4)+(K770*'User Input'!$H$5)+(L770*'User Input'!$H$6)+(J770*'User Input'!$H$7)+(T770*'User Input'!$H$8)+(S770*'User Input'!$H$9)+(M770*'User Input'!$H$10)+(X770*'User Input'!$H$11)+(V770*'User Input'!$H$13)+(U770*'User Input'!$H$12)+(R770*'User Input'!$H$14)</f>
        <v>27.849999999999998</v>
      </c>
      <c r="AH770">
        <f t="shared" si="78"/>
        <v>1.4657894736842103</v>
      </c>
      <c r="AI770" s="209">
        <f t="shared" ca="1" si="84"/>
        <v>530</v>
      </c>
      <c r="AJ770" s="209">
        <f t="shared" ca="1" si="79"/>
        <v>217</v>
      </c>
      <c r="AK770" s="209">
        <f t="shared" ca="1" si="80"/>
        <v>277</v>
      </c>
      <c r="AL770" s="209">
        <f t="shared" ca="1" si="81"/>
        <v>260</v>
      </c>
    </row>
    <row r="771" spans="2:38" x14ac:dyDescent="0.2">
      <c r="B771" t="s">
        <v>3380</v>
      </c>
      <c r="C771" t="s">
        <v>718</v>
      </c>
      <c r="D771" t="s">
        <v>683</v>
      </c>
      <c r="E771" t="s">
        <v>110</v>
      </c>
      <c r="F771" t="s">
        <v>110</v>
      </c>
      <c r="G771">
        <v>17</v>
      </c>
      <c r="H771">
        <v>48</v>
      </c>
      <c r="I771">
        <v>44</v>
      </c>
      <c r="J771">
        <v>4.2</v>
      </c>
      <c r="K771">
        <v>0.6</v>
      </c>
      <c r="L771">
        <v>4.0999999999999996</v>
      </c>
      <c r="M771">
        <v>1.8</v>
      </c>
      <c r="N771">
        <v>10.3</v>
      </c>
      <c r="O771">
        <v>7.3</v>
      </c>
      <c r="P771">
        <v>2.1</v>
      </c>
      <c r="Q771">
        <v>0.3</v>
      </c>
      <c r="R771">
        <v>14.9</v>
      </c>
      <c r="S771">
        <v>10</v>
      </c>
      <c r="T771">
        <v>2.5</v>
      </c>
      <c r="U771">
        <v>0.7</v>
      </c>
      <c r="V771">
        <v>0.4</v>
      </c>
      <c r="W771">
        <v>0.3</v>
      </c>
      <c r="X771">
        <v>0.8</v>
      </c>
      <c r="Y771">
        <v>0.23400000000000001</v>
      </c>
      <c r="Z771">
        <v>0.28399999999999997</v>
      </c>
      <c r="AA771">
        <v>0.33700000000000002</v>
      </c>
      <c r="AB771">
        <v>0.62</v>
      </c>
      <c r="AE771" s="134">
        <f t="shared" si="82"/>
        <v>0.33700000000000002</v>
      </c>
      <c r="AF771" s="209">
        <f t="shared" ca="1" si="83"/>
        <v>575</v>
      </c>
      <c r="AG771" s="134">
        <f>(H771*'User Input'!$H$16)+(I771*'User Input'!$H$17)+(N771*'User Input'!$H$15)+(O771*'User Input'!$H$2)+(P771*'User Input'!$H$3)+(Q771*'User Input'!$H$4)+(K771*'User Input'!$H$5)+(L771*'User Input'!$H$6)+(J771*'User Input'!$H$7)+(T771*'User Input'!$H$8)+(S771*'User Input'!$H$9)+(M771*'User Input'!$H$10)+(X771*'User Input'!$H$11)+(V771*'User Input'!$H$13)+(U771*'User Input'!$H$12)+(R771*'User Input'!$H$14)</f>
        <v>23.4</v>
      </c>
      <c r="AH771">
        <f t="shared" si="78"/>
        <v>1.3764705882352941</v>
      </c>
      <c r="AI771" s="209">
        <f t="shared" ca="1" si="84"/>
        <v>580</v>
      </c>
      <c r="AJ771" s="209">
        <f t="shared" ca="1" si="79"/>
        <v>525</v>
      </c>
      <c r="AK771" s="209">
        <f t="shared" ca="1" si="80"/>
        <v>552</v>
      </c>
      <c r="AL771" s="209">
        <f t="shared" ca="1" si="81"/>
        <v>555</v>
      </c>
    </row>
    <row r="772" spans="2:38" x14ac:dyDescent="0.2">
      <c r="B772" t="s">
        <v>2200</v>
      </c>
      <c r="C772" t="s">
        <v>134</v>
      </c>
      <c r="D772" t="s">
        <v>683</v>
      </c>
      <c r="E772" t="s">
        <v>112</v>
      </c>
      <c r="F772" t="s">
        <v>112</v>
      </c>
      <c r="G772">
        <v>17</v>
      </c>
      <c r="H772">
        <v>48</v>
      </c>
      <c r="I772">
        <v>43</v>
      </c>
      <c r="J772">
        <v>5.8</v>
      </c>
      <c r="K772">
        <v>1.8</v>
      </c>
      <c r="L772">
        <v>6.1</v>
      </c>
      <c r="M772">
        <v>0.6</v>
      </c>
      <c r="N772">
        <v>10.6</v>
      </c>
      <c r="O772">
        <v>6.6</v>
      </c>
      <c r="P772">
        <v>2</v>
      </c>
      <c r="Q772">
        <v>0.1</v>
      </c>
      <c r="R772">
        <v>18.3</v>
      </c>
      <c r="S772">
        <v>12.6</v>
      </c>
      <c r="T772">
        <v>4</v>
      </c>
      <c r="U772">
        <v>0.3</v>
      </c>
      <c r="V772">
        <v>0.4</v>
      </c>
      <c r="W772">
        <v>0.3</v>
      </c>
      <c r="X772">
        <v>0.2</v>
      </c>
      <c r="Y772">
        <v>0.246</v>
      </c>
      <c r="Z772">
        <v>0.312</v>
      </c>
      <c r="AA772">
        <v>0.42399999999999999</v>
      </c>
      <c r="AB772">
        <v>0.73599999999999999</v>
      </c>
      <c r="AE772" s="134">
        <f t="shared" si="82"/>
        <v>0.42399999999999999</v>
      </c>
      <c r="AF772" s="209">
        <f t="shared" ca="1" si="83"/>
        <v>182</v>
      </c>
      <c r="AG772" s="134">
        <f>(H772*'User Input'!$H$16)+(I772*'User Input'!$H$17)+(N772*'User Input'!$H$15)+(O772*'User Input'!$H$2)+(P772*'User Input'!$H$3)+(Q772*'User Input'!$H$4)+(K772*'User Input'!$H$5)+(L772*'User Input'!$H$6)+(J772*'User Input'!$H$7)+(T772*'User Input'!$H$8)+(S772*'User Input'!$H$9)+(M772*'User Input'!$H$10)+(X772*'User Input'!$H$11)+(V772*'User Input'!$H$13)+(U772*'User Input'!$H$12)+(R772*'User Input'!$H$14)</f>
        <v>28.7</v>
      </c>
      <c r="AH772">
        <f t="shared" si="78"/>
        <v>1.6882352941176471</v>
      </c>
      <c r="AI772" s="209">
        <f t="shared" ca="1" si="84"/>
        <v>522</v>
      </c>
      <c r="AJ772" s="209">
        <f t="shared" ca="1" si="79"/>
        <v>287</v>
      </c>
      <c r="AK772" s="209">
        <f t="shared" ca="1" si="80"/>
        <v>163</v>
      </c>
      <c r="AL772" s="209">
        <f t="shared" ca="1" si="81"/>
        <v>185</v>
      </c>
    </row>
    <row r="773" spans="2:38" x14ac:dyDescent="0.2">
      <c r="B773" t="s">
        <v>3562</v>
      </c>
      <c r="C773" t="s">
        <v>140</v>
      </c>
      <c r="D773" t="s">
        <v>106</v>
      </c>
      <c r="E773" t="s">
        <v>114</v>
      </c>
      <c r="F773" t="s">
        <v>114</v>
      </c>
      <c r="G773">
        <v>16</v>
      </c>
      <c r="H773">
        <v>44</v>
      </c>
      <c r="I773">
        <v>40</v>
      </c>
      <c r="J773">
        <v>4.5</v>
      </c>
      <c r="K773">
        <v>0.9</v>
      </c>
      <c r="L773">
        <v>4.2</v>
      </c>
      <c r="M773">
        <v>0.9</v>
      </c>
      <c r="N773">
        <v>8.6</v>
      </c>
      <c r="O773">
        <v>5.6</v>
      </c>
      <c r="P773">
        <v>1.8</v>
      </c>
      <c r="Q773">
        <v>0.3</v>
      </c>
      <c r="R773">
        <v>13.8</v>
      </c>
      <c r="S773">
        <v>11.1</v>
      </c>
      <c r="T773">
        <v>3.3</v>
      </c>
      <c r="U773">
        <v>0.4</v>
      </c>
      <c r="V773">
        <v>0.3</v>
      </c>
      <c r="W773">
        <v>0.3</v>
      </c>
      <c r="X773">
        <v>0.4</v>
      </c>
      <c r="Y773">
        <v>0.217</v>
      </c>
      <c r="Z773">
        <v>0.28100000000000003</v>
      </c>
      <c r="AA773">
        <v>0.34699999999999998</v>
      </c>
      <c r="AB773">
        <v>0.628</v>
      </c>
      <c r="AE773" s="134">
        <f t="shared" si="82"/>
        <v>0.34699999999999998</v>
      </c>
      <c r="AF773" s="209">
        <f t="shared" ca="1" si="83"/>
        <v>545</v>
      </c>
      <c r="AG773" s="134">
        <f>(H773*'User Input'!$H$16)+(I773*'User Input'!$H$17)+(N773*'User Input'!$H$15)+(O773*'User Input'!$H$2)+(P773*'User Input'!$H$3)+(Q773*'User Input'!$H$4)+(K773*'User Input'!$H$5)+(L773*'User Input'!$H$6)+(J773*'User Input'!$H$7)+(T773*'User Input'!$H$8)+(S773*'User Input'!$H$9)+(M773*'User Input'!$H$10)+(X773*'User Input'!$H$11)+(V773*'User Input'!$H$13)+(U773*'User Input'!$H$12)+(R773*'User Input'!$H$14)</f>
        <v>21.55</v>
      </c>
      <c r="AH773">
        <f t="shared" si="78"/>
        <v>1.346875</v>
      </c>
      <c r="AI773" s="209">
        <f t="shared" ca="1" si="84"/>
        <v>587</v>
      </c>
      <c r="AJ773" s="209">
        <f t="shared" ca="1" si="79"/>
        <v>536</v>
      </c>
      <c r="AK773" s="209">
        <f t="shared" ca="1" si="80"/>
        <v>522</v>
      </c>
      <c r="AL773" s="209">
        <f t="shared" ca="1" si="81"/>
        <v>543</v>
      </c>
    </row>
    <row r="774" spans="2:38" x14ac:dyDescent="0.2">
      <c r="B774" t="s">
        <v>3563</v>
      </c>
      <c r="C774" t="s">
        <v>140</v>
      </c>
      <c r="D774" t="s">
        <v>683</v>
      </c>
      <c r="E774" t="s">
        <v>114</v>
      </c>
      <c r="F774" t="s">
        <v>114</v>
      </c>
      <c r="G774">
        <v>16</v>
      </c>
      <c r="H774">
        <v>44</v>
      </c>
      <c r="I774">
        <v>41</v>
      </c>
      <c r="J774">
        <v>4.5</v>
      </c>
      <c r="K774">
        <v>0.5</v>
      </c>
      <c r="L774">
        <v>4.2</v>
      </c>
      <c r="M774">
        <v>1.2</v>
      </c>
      <c r="N774">
        <v>10.1</v>
      </c>
      <c r="O774">
        <v>7.2</v>
      </c>
      <c r="P774">
        <v>1.8</v>
      </c>
      <c r="Q774">
        <v>0.6</v>
      </c>
      <c r="R774">
        <v>14.7</v>
      </c>
      <c r="S774">
        <v>8.1</v>
      </c>
      <c r="T774">
        <v>2.4</v>
      </c>
      <c r="U774">
        <v>0.4</v>
      </c>
      <c r="V774">
        <v>0.3</v>
      </c>
      <c r="W774">
        <v>0.3</v>
      </c>
      <c r="X774">
        <v>0.5</v>
      </c>
      <c r="Y774">
        <v>0.249</v>
      </c>
      <c r="Z774">
        <v>0.29499999999999998</v>
      </c>
      <c r="AA774">
        <v>0.36199999999999999</v>
      </c>
      <c r="AB774">
        <v>0.65700000000000003</v>
      </c>
      <c r="AE774" s="134">
        <f t="shared" si="82"/>
        <v>0.36199999999999999</v>
      </c>
      <c r="AF774" s="209">
        <f t="shared" ca="1" si="83"/>
        <v>474</v>
      </c>
      <c r="AG774" s="134">
        <f>(H774*'User Input'!$H$16)+(I774*'User Input'!$H$17)+(N774*'User Input'!$H$15)+(O774*'User Input'!$H$2)+(P774*'User Input'!$H$3)+(Q774*'User Input'!$H$4)+(K774*'User Input'!$H$5)+(L774*'User Input'!$H$6)+(J774*'User Input'!$H$7)+(T774*'User Input'!$H$8)+(S774*'User Input'!$H$9)+(M774*'User Input'!$H$10)+(X774*'User Input'!$H$11)+(V774*'User Input'!$H$13)+(U774*'User Input'!$H$12)+(R774*'User Input'!$H$14)</f>
        <v>23.549999999999997</v>
      </c>
      <c r="AH774">
        <f t="shared" si="78"/>
        <v>1.4718749999999998</v>
      </c>
      <c r="AI774" s="209">
        <f t="shared" ca="1" si="84"/>
        <v>577</v>
      </c>
      <c r="AJ774" s="209">
        <f t="shared" ca="1" si="79"/>
        <v>448</v>
      </c>
      <c r="AK774" s="209">
        <f t="shared" ca="1" si="80"/>
        <v>451</v>
      </c>
      <c r="AL774" s="209">
        <f t="shared" ca="1" si="81"/>
        <v>474</v>
      </c>
    </row>
    <row r="775" spans="2:38" x14ac:dyDescent="0.2">
      <c r="B775" t="s">
        <v>2649</v>
      </c>
      <c r="C775" t="s">
        <v>810</v>
      </c>
      <c r="D775" t="s">
        <v>89</v>
      </c>
      <c r="E775" t="s">
        <v>114</v>
      </c>
      <c r="F775" t="s">
        <v>114</v>
      </c>
      <c r="G775">
        <v>16</v>
      </c>
      <c r="H775">
        <v>43</v>
      </c>
      <c r="I775">
        <v>39</v>
      </c>
      <c r="J775">
        <v>3.9</v>
      </c>
      <c r="K775">
        <v>1.1000000000000001</v>
      </c>
      <c r="L775">
        <v>4</v>
      </c>
      <c r="M775">
        <v>0.2</v>
      </c>
      <c r="N775">
        <v>8</v>
      </c>
      <c r="O775">
        <v>5.5</v>
      </c>
      <c r="P775">
        <v>1.3</v>
      </c>
      <c r="Q775">
        <v>0.1</v>
      </c>
      <c r="R775">
        <v>12.9</v>
      </c>
      <c r="S775">
        <v>14.2</v>
      </c>
      <c r="T775">
        <v>2.5</v>
      </c>
      <c r="U775">
        <v>0.5</v>
      </c>
      <c r="V775">
        <v>0.3</v>
      </c>
      <c r="W775">
        <v>0.3</v>
      </c>
      <c r="X775">
        <v>0.1</v>
      </c>
      <c r="Y775">
        <v>0.20300000000000001</v>
      </c>
      <c r="Z775">
        <v>0.25700000000000001</v>
      </c>
      <c r="AA775">
        <v>0.32600000000000001</v>
      </c>
      <c r="AB775">
        <v>0.58299999999999996</v>
      </c>
      <c r="AE775" s="134">
        <f t="shared" si="82"/>
        <v>0.32600000000000001</v>
      </c>
      <c r="AF775" s="209">
        <f t="shared" ca="1" si="83"/>
        <v>592</v>
      </c>
      <c r="AG775" s="134">
        <f>(H775*'User Input'!$H$16)+(I775*'User Input'!$H$17)+(N775*'User Input'!$H$15)+(O775*'User Input'!$H$2)+(P775*'User Input'!$H$3)+(Q775*'User Input'!$H$4)+(K775*'User Input'!$H$5)+(L775*'User Input'!$H$6)+(J775*'User Input'!$H$7)+(T775*'User Input'!$H$8)+(S775*'User Input'!$H$9)+(M775*'User Input'!$H$10)+(X775*'User Input'!$H$11)+(V775*'User Input'!$H$13)+(U775*'User Input'!$H$12)+(R775*'User Input'!$H$14)</f>
        <v>16.399999999999999</v>
      </c>
      <c r="AH775">
        <f t="shared" si="78"/>
        <v>1.0249999999999999</v>
      </c>
      <c r="AI775" s="209">
        <f t="shared" ca="1" si="84"/>
        <v>599</v>
      </c>
      <c r="AJ775" s="209">
        <f t="shared" ca="1" si="79"/>
        <v>587</v>
      </c>
      <c r="AK775" s="209">
        <f t="shared" ca="1" si="80"/>
        <v>569</v>
      </c>
      <c r="AL775" s="209">
        <f t="shared" ca="1" si="81"/>
        <v>581</v>
      </c>
    </row>
    <row r="776" spans="2:38" x14ac:dyDescent="0.2">
      <c r="B776" t="s">
        <v>630</v>
      </c>
      <c r="C776" t="s">
        <v>714</v>
      </c>
      <c r="D776" t="s">
        <v>89</v>
      </c>
      <c r="E776" t="s">
        <v>116</v>
      </c>
      <c r="F776" t="s">
        <v>116</v>
      </c>
      <c r="G776">
        <v>15</v>
      </c>
      <c r="H776">
        <v>40</v>
      </c>
      <c r="I776">
        <v>36</v>
      </c>
      <c r="J776">
        <v>3.8</v>
      </c>
      <c r="K776">
        <v>0.5</v>
      </c>
      <c r="L776">
        <v>3.6</v>
      </c>
      <c r="M776">
        <v>0.4</v>
      </c>
      <c r="N776">
        <v>8.6999999999999993</v>
      </c>
      <c r="O776">
        <v>6.2</v>
      </c>
      <c r="P776">
        <v>1.9</v>
      </c>
      <c r="Q776">
        <v>0.2</v>
      </c>
      <c r="R776">
        <v>12.4</v>
      </c>
      <c r="S776">
        <v>10</v>
      </c>
      <c r="T776">
        <v>3.1</v>
      </c>
      <c r="U776">
        <v>0.4</v>
      </c>
      <c r="V776">
        <v>0.3</v>
      </c>
      <c r="W776">
        <v>0.3</v>
      </c>
      <c r="X776">
        <v>0.2</v>
      </c>
      <c r="Y776">
        <v>0.246</v>
      </c>
      <c r="Z776">
        <v>0.311</v>
      </c>
      <c r="AA776">
        <v>0.34899999999999998</v>
      </c>
      <c r="AB776">
        <v>0.66</v>
      </c>
      <c r="AE776" s="134">
        <f t="shared" si="82"/>
        <v>0.34899999999999998</v>
      </c>
      <c r="AF776" s="209">
        <f t="shared" ca="1" si="83"/>
        <v>536</v>
      </c>
      <c r="AG776" s="134">
        <f>(H776*'User Input'!$H$16)+(I776*'User Input'!$H$17)+(N776*'User Input'!$H$15)+(O776*'User Input'!$H$2)+(P776*'User Input'!$H$3)+(Q776*'User Input'!$H$4)+(K776*'User Input'!$H$5)+(L776*'User Input'!$H$6)+(J776*'User Input'!$H$7)+(T776*'User Input'!$H$8)+(S776*'User Input'!$H$9)+(M776*'User Input'!$H$10)+(X776*'User Input'!$H$11)+(V776*'User Input'!$H$13)+(U776*'User Input'!$H$12)+(R776*'User Input'!$H$14)</f>
        <v>18.700000000000003</v>
      </c>
      <c r="AH776">
        <f t="shared" si="78"/>
        <v>1.2466666666666668</v>
      </c>
      <c r="AI776" s="209">
        <f t="shared" ca="1" si="84"/>
        <v>597</v>
      </c>
      <c r="AJ776" s="209">
        <f t="shared" ca="1" si="79"/>
        <v>297</v>
      </c>
      <c r="AK776" s="209">
        <f t="shared" ca="1" si="80"/>
        <v>513</v>
      </c>
      <c r="AL776" s="209">
        <f t="shared" ca="1" si="81"/>
        <v>469</v>
      </c>
    </row>
    <row r="777" spans="2:38" x14ac:dyDescent="0.2">
      <c r="B777" t="s">
        <v>2646</v>
      </c>
      <c r="C777" t="s">
        <v>115</v>
      </c>
      <c r="D777" t="s">
        <v>89</v>
      </c>
      <c r="E777" t="s">
        <v>6</v>
      </c>
      <c r="F777" t="s">
        <v>427</v>
      </c>
      <c r="G777">
        <v>15</v>
      </c>
      <c r="H777">
        <v>40</v>
      </c>
      <c r="I777">
        <v>36</v>
      </c>
      <c r="J777">
        <v>4.2</v>
      </c>
      <c r="K777">
        <v>0.8</v>
      </c>
      <c r="L777">
        <v>3.9</v>
      </c>
      <c r="M777">
        <v>0.4</v>
      </c>
      <c r="N777">
        <v>8.6999999999999993</v>
      </c>
      <c r="O777">
        <v>5.9</v>
      </c>
      <c r="P777">
        <v>1.9</v>
      </c>
      <c r="Q777">
        <v>0.1</v>
      </c>
      <c r="R777">
        <v>13.1</v>
      </c>
      <c r="S777">
        <v>6.7</v>
      </c>
      <c r="T777">
        <v>3.2</v>
      </c>
      <c r="U777">
        <v>0.4</v>
      </c>
      <c r="V777">
        <v>0.3</v>
      </c>
      <c r="W777">
        <v>0.2</v>
      </c>
      <c r="X777">
        <v>0.2</v>
      </c>
      <c r="Y777">
        <v>0.24399999999999999</v>
      </c>
      <c r="Z777">
        <v>0.311</v>
      </c>
      <c r="AA777">
        <v>0.36899999999999999</v>
      </c>
      <c r="AB777">
        <v>0.67900000000000005</v>
      </c>
      <c r="AE777" s="134">
        <f t="shared" si="82"/>
        <v>0.36899999999999999</v>
      </c>
      <c r="AF777" s="209">
        <f t="shared" ca="1" si="83"/>
        <v>448</v>
      </c>
      <c r="AG777" s="134">
        <f>(H777*'User Input'!$H$16)+(I777*'User Input'!$H$17)+(N777*'User Input'!$H$15)+(O777*'User Input'!$H$2)+(P777*'User Input'!$H$3)+(Q777*'User Input'!$H$4)+(K777*'User Input'!$H$5)+(L777*'User Input'!$H$6)+(J777*'User Input'!$H$7)+(T777*'User Input'!$H$8)+(S777*'User Input'!$H$9)+(M777*'User Input'!$H$10)+(X777*'User Input'!$H$11)+(V777*'User Input'!$H$13)+(U777*'User Input'!$H$12)+(R777*'User Input'!$H$14)</f>
        <v>21.749999999999996</v>
      </c>
      <c r="AH777">
        <f t="shared" si="78"/>
        <v>1.4499999999999997</v>
      </c>
      <c r="AI777" s="209">
        <f t="shared" ca="1" si="84"/>
        <v>586</v>
      </c>
      <c r="AJ777" s="209">
        <f t="shared" ca="1" si="79"/>
        <v>297</v>
      </c>
      <c r="AK777" s="209">
        <f t="shared" ca="1" si="80"/>
        <v>425</v>
      </c>
      <c r="AL777" s="209">
        <f t="shared" ca="1" si="81"/>
        <v>390</v>
      </c>
    </row>
    <row r="778" spans="2:38" x14ac:dyDescent="0.2">
      <c r="B778" t="s">
        <v>3564</v>
      </c>
      <c r="C778" t="s">
        <v>140</v>
      </c>
      <c r="D778" t="s">
        <v>683</v>
      </c>
      <c r="E778" t="s">
        <v>97</v>
      </c>
      <c r="F778" t="s">
        <v>97</v>
      </c>
      <c r="G778">
        <v>15</v>
      </c>
      <c r="H778">
        <v>39</v>
      </c>
      <c r="I778">
        <v>34</v>
      </c>
      <c r="J778">
        <v>3.7</v>
      </c>
      <c r="K778">
        <v>0.4</v>
      </c>
      <c r="L778">
        <v>3.1</v>
      </c>
      <c r="M778">
        <v>0.2</v>
      </c>
      <c r="N778">
        <v>7.3</v>
      </c>
      <c r="O778">
        <v>5.0999999999999996</v>
      </c>
      <c r="P778">
        <v>1.5</v>
      </c>
      <c r="Q778">
        <v>0.2</v>
      </c>
      <c r="R778">
        <v>10.5</v>
      </c>
      <c r="S778">
        <v>10.4</v>
      </c>
      <c r="T778">
        <v>4</v>
      </c>
      <c r="U778">
        <v>0.3</v>
      </c>
      <c r="V778">
        <v>0.3</v>
      </c>
      <c r="W778">
        <v>0.3</v>
      </c>
      <c r="X778">
        <v>0.1</v>
      </c>
      <c r="Y778">
        <v>0.21199999999999999</v>
      </c>
      <c r="Z778">
        <v>0.29899999999999999</v>
      </c>
      <c r="AA778">
        <v>0.307</v>
      </c>
      <c r="AB778">
        <v>0.60599999999999998</v>
      </c>
      <c r="AE778" s="134">
        <f t="shared" si="82"/>
        <v>0.307</v>
      </c>
      <c r="AF778" s="209">
        <f t="shared" ca="1" si="83"/>
        <v>607</v>
      </c>
      <c r="AG778" s="134">
        <f>(H778*'User Input'!$H$16)+(I778*'User Input'!$H$17)+(N778*'User Input'!$H$15)+(O778*'User Input'!$H$2)+(P778*'User Input'!$H$3)+(Q778*'User Input'!$H$4)+(K778*'User Input'!$H$5)+(L778*'User Input'!$H$6)+(J778*'User Input'!$H$7)+(T778*'User Input'!$H$8)+(S778*'User Input'!$H$9)+(M778*'User Input'!$H$10)+(X778*'User Input'!$H$11)+(V778*'User Input'!$H$13)+(U778*'User Input'!$H$12)+(R778*'User Input'!$H$14)</f>
        <v>16.199999999999996</v>
      </c>
      <c r="AH778">
        <f t="shared" si="78"/>
        <v>1.0799999999999996</v>
      </c>
      <c r="AI778" s="209">
        <f t="shared" ca="1" si="84"/>
        <v>600</v>
      </c>
      <c r="AJ778" s="209">
        <f t="shared" ca="1" si="79"/>
        <v>411</v>
      </c>
      <c r="AK778" s="209">
        <f t="shared" ca="1" si="80"/>
        <v>584</v>
      </c>
      <c r="AL778" s="209">
        <f t="shared" ca="1" si="81"/>
        <v>569</v>
      </c>
    </row>
    <row r="779" spans="2:38" x14ac:dyDescent="0.2">
      <c r="B779" t="s">
        <v>3516</v>
      </c>
      <c r="C779" t="s">
        <v>136</v>
      </c>
      <c r="D779" t="s">
        <v>89</v>
      </c>
      <c r="E779" t="s">
        <v>6</v>
      </c>
      <c r="F779" t="s">
        <v>112</v>
      </c>
      <c r="G779">
        <v>15</v>
      </c>
      <c r="H779">
        <v>39</v>
      </c>
      <c r="I779">
        <v>36</v>
      </c>
      <c r="J779">
        <v>4.3</v>
      </c>
      <c r="K779">
        <v>1.2</v>
      </c>
      <c r="L779">
        <v>4.3</v>
      </c>
      <c r="M779">
        <v>0.4</v>
      </c>
      <c r="N779">
        <v>8.1999999999999993</v>
      </c>
      <c r="O779">
        <v>5.2</v>
      </c>
      <c r="P779">
        <v>1.8</v>
      </c>
      <c r="Q779">
        <v>0.1</v>
      </c>
      <c r="R779">
        <v>13.6</v>
      </c>
      <c r="S779">
        <v>10.7</v>
      </c>
      <c r="T779">
        <v>2.5</v>
      </c>
      <c r="U779">
        <v>0.4</v>
      </c>
      <c r="V779">
        <v>0.3</v>
      </c>
      <c r="W779">
        <v>0.3</v>
      </c>
      <c r="X779">
        <v>0.2</v>
      </c>
      <c r="Y779">
        <v>0.23</v>
      </c>
      <c r="Z779">
        <v>0.28599999999999998</v>
      </c>
      <c r="AA779">
        <v>0.38400000000000001</v>
      </c>
      <c r="AB779">
        <v>0.66900000000000004</v>
      </c>
      <c r="AE779" s="134">
        <f t="shared" si="82"/>
        <v>0.38400000000000001</v>
      </c>
      <c r="AF779" s="209">
        <f t="shared" ca="1" si="83"/>
        <v>368</v>
      </c>
      <c r="AG779" s="134">
        <f>(H779*'User Input'!$H$16)+(I779*'User Input'!$H$17)+(N779*'User Input'!$H$15)+(O779*'User Input'!$H$2)+(P779*'User Input'!$H$3)+(Q779*'User Input'!$H$4)+(K779*'User Input'!$H$5)+(L779*'User Input'!$H$6)+(J779*'User Input'!$H$7)+(T779*'User Input'!$H$8)+(S779*'User Input'!$H$9)+(M779*'User Input'!$H$10)+(X779*'User Input'!$H$11)+(V779*'User Input'!$H$13)+(U779*'User Input'!$H$12)+(R779*'User Input'!$H$14)</f>
        <v>20.250000000000007</v>
      </c>
      <c r="AH779">
        <f t="shared" si="78"/>
        <v>1.3500000000000005</v>
      </c>
      <c r="AI779" s="209">
        <f t="shared" ca="1" si="84"/>
        <v>594</v>
      </c>
      <c r="AJ779" s="209">
        <f t="shared" ca="1" si="79"/>
        <v>514</v>
      </c>
      <c r="AK779" s="209">
        <f t="shared" ca="1" si="80"/>
        <v>346</v>
      </c>
      <c r="AL779" s="209">
        <f t="shared" ca="1" si="81"/>
        <v>441</v>
      </c>
    </row>
    <row r="780" spans="2:38" x14ac:dyDescent="0.2">
      <c r="B780" t="s">
        <v>3730</v>
      </c>
      <c r="C780" t="s">
        <v>113</v>
      </c>
      <c r="D780" t="s">
        <v>683</v>
      </c>
      <c r="E780" t="s">
        <v>1034</v>
      </c>
      <c r="F780" t="s">
        <v>3731</v>
      </c>
      <c r="G780">
        <v>15</v>
      </c>
      <c r="H780">
        <v>38</v>
      </c>
      <c r="I780">
        <v>33</v>
      </c>
      <c r="J780">
        <v>4.2</v>
      </c>
      <c r="K780">
        <v>1.3</v>
      </c>
      <c r="L780">
        <v>4.3</v>
      </c>
      <c r="M780">
        <v>0.3</v>
      </c>
      <c r="N780">
        <v>7.5</v>
      </c>
      <c r="O780">
        <v>4.4000000000000004</v>
      </c>
      <c r="P780">
        <v>1.7</v>
      </c>
      <c r="Q780">
        <v>0.2</v>
      </c>
      <c r="R780">
        <v>13.3</v>
      </c>
      <c r="S780">
        <v>10.5</v>
      </c>
      <c r="T780">
        <v>3.8</v>
      </c>
      <c r="U780">
        <v>0.2</v>
      </c>
      <c r="V780">
        <v>0.3</v>
      </c>
      <c r="W780">
        <v>0.2</v>
      </c>
      <c r="X780">
        <v>0.1</v>
      </c>
      <c r="Y780">
        <v>0.224</v>
      </c>
      <c r="Z780">
        <v>0.307</v>
      </c>
      <c r="AA780">
        <v>0.39800000000000002</v>
      </c>
      <c r="AB780">
        <v>0.70399999999999996</v>
      </c>
      <c r="AE780" s="134">
        <f t="shared" si="82"/>
        <v>0.39800000000000002</v>
      </c>
      <c r="AF780" s="209">
        <f t="shared" ca="1" si="83"/>
        <v>282</v>
      </c>
      <c r="AG780" s="134">
        <f>(H780*'User Input'!$H$16)+(I780*'User Input'!$H$17)+(N780*'User Input'!$H$15)+(O780*'User Input'!$H$2)+(P780*'User Input'!$H$3)+(Q780*'User Input'!$H$4)+(K780*'User Input'!$H$5)+(L780*'User Input'!$H$6)+(J780*'User Input'!$H$7)+(T780*'User Input'!$H$8)+(S780*'User Input'!$H$9)+(M780*'User Input'!$H$10)+(X780*'User Input'!$H$11)+(V780*'User Input'!$H$13)+(U780*'User Input'!$H$12)+(R780*'User Input'!$H$14)</f>
        <v>21.150000000000002</v>
      </c>
      <c r="AH780">
        <f t="shared" si="78"/>
        <v>1.4100000000000001</v>
      </c>
      <c r="AI780" s="209">
        <f t="shared" ca="1" si="84"/>
        <v>591</v>
      </c>
      <c r="AJ780" s="209">
        <f t="shared" ca="1" si="79"/>
        <v>334</v>
      </c>
      <c r="AK780" s="209">
        <f t="shared" ca="1" si="80"/>
        <v>260</v>
      </c>
      <c r="AL780" s="209">
        <f t="shared" ca="1" si="81"/>
        <v>294</v>
      </c>
    </row>
    <row r="781" spans="2:38" x14ac:dyDescent="0.2">
      <c r="B781" t="s">
        <v>1504</v>
      </c>
      <c r="C781" t="s">
        <v>133</v>
      </c>
      <c r="D781" t="s">
        <v>89</v>
      </c>
      <c r="E781" t="s">
        <v>6</v>
      </c>
      <c r="F781" t="s">
        <v>1033</v>
      </c>
      <c r="G781">
        <v>14</v>
      </c>
      <c r="H781">
        <v>35</v>
      </c>
      <c r="I781">
        <v>32</v>
      </c>
      <c r="J781">
        <v>3.8</v>
      </c>
      <c r="K781">
        <v>1</v>
      </c>
      <c r="L781">
        <v>3.9</v>
      </c>
      <c r="M781">
        <v>0.2</v>
      </c>
      <c r="N781">
        <v>8.1</v>
      </c>
      <c r="O781">
        <v>5.3</v>
      </c>
      <c r="P781">
        <v>1.7</v>
      </c>
      <c r="Q781">
        <v>0.1</v>
      </c>
      <c r="R781">
        <v>13.1</v>
      </c>
      <c r="S781">
        <v>7.5</v>
      </c>
      <c r="T781">
        <v>2.6</v>
      </c>
      <c r="U781">
        <v>0.2</v>
      </c>
      <c r="V781">
        <v>0.3</v>
      </c>
      <c r="W781">
        <v>0.2</v>
      </c>
      <c r="X781">
        <v>0.1</v>
      </c>
      <c r="Y781">
        <v>0.255</v>
      </c>
      <c r="Z781">
        <v>0.314</v>
      </c>
      <c r="AA781">
        <v>0.41</v>
      </c>
      <c r="AB781">
        <v>0.72499999999999998</v>
      </c>
      <c r="AE781" s="134">
        <f t="shared" si="82"/>
        <v>0.41</v>
      </c>
      <c r="AF781" s="209">
        <f t="shared" ca="1" si="83"/>
        <v>224</v>
      </c>
      <c r="AG781" s="134">
        <f>(H781*'User Input'!$H$16)+(I781*'User Input'!$H$17)+(N781*'User Input'!$H$15)+(O781*'User Input'!$H$2)+(P781*'User Input'!$H$3)+(Q781*'User Input'!$H$4)+(K781*'User Input'!$H$5)+(L781*'User Input'!$H$6)+(J781*'User Input'!$H$7)+(T781*'User Input'!$H$8)+(S781*'User Input'!$H$9)+(M781*'User Input'!$H$10)+(X781*'User Input'!$H$11)+(V781*'User Input'!$H$13)+(U781*'User Input'!$H$12)+(R781*'User Input'!$H$14)</f>
        <v>19.849999999999998</v>
      </c>
      <c r="AH781">
        <f t="shared" si="78"/>
        <v>1.4178571428571427</v>
      </c>
      <c r="AI781" s="209">
        <f t="shared" ca="1" si="84"/>
        <v>596</v>
      </c>
      <c r="AJ781" s="209">
        <f t="shared" ca="1" si="79"/>
        <v>267</v>
      </c>
      <c r="AK781" s="209">
        <f t="shared" ca="1" si="80"/>
        <v>203</v>
      </c>
      <c r="AL781" s="209">
        <f t="shared" ca="1" si="81"/>
        <v>224</v>
      </c>
    </row>
    <row r="782" spans="2:38" x14ac:dyDescent="0.2">
      <c r="B782" t="s">
        <v>2563</v>
      </c>
      <c r="C782" t="s">
        <v>139</v>
      </c>
      <c r="D782" t="s">
        <v>89</v>
      </c>
      <c r="E782" t="s">
        <v>97</v>
      </c>
      <c r="F782" t="s">
        <v>998</v>
      </c>
      <c r="G782">
        <v>13</v>
      </c>
      <c r="H782">
        <v>34</v>
      </c>
      <c r="I782">
        <v>31</v>
      </c>
      <c r="J782">
        <v>3.3</v>
      </c>
      <c r="K782">
        <v>0.8</v>
      </c>
      <c r="L782">
        <v>3.5</v>
      </c>
      <c r="M782">
        <v>0.2</v>
      </c>
      <c r="N782">
        <v>6.6</v>
      </c>
      <c r="O782">
        <v>4.4000000000000004</v>
      </c>
      <c r="P782">
        <v>1.3</v>
      </c>
      <c r="Q782">
        <v>0.1</v>
      </c>
      <c r="R782">
        <v>10.7</v>
      </c>
      <c r="S782">
        <v>8.9</v>
      </c>
      <c r="T782">
        <v>2.4</v>
      </c>
      <c r="U782">
        <v>0.4</v>
      </c>
      <c r="V782">
        <v>0.3</v>
      </c>
      <c r="W782">
        <v>0.2</v>
      </c>
      <c r="X782">
        <v>0.1</v>
      </c>
      <c r="Y782">
        <v>0.214</v>
      </c>
      <c r="Z782">
        <v>0.27600000000000002</v>
      </c>
      <c r="AA782">
        <v>0.34499999999999997</v>
      </c>
      <c r="AB782">
        <v>0.621</v>
      </c>
      <c r="AE782" s="134">
        <f t="shared" si="82"/>
        <v>0.34499999999999997</v>
      </c>
      <c r="AF782" s="209">
        <f t="shared" ca="1" si="83"/>
        <v>552</v>
      </c>
      <c r="AG782" s="134">
        <f>(H782*'User Input'!$H$16)+(I782*'User Input'!$H$17)+(N782*'User Input'!$H$15)+(O782*'User Input'!$H$2)+(P782*'User Input'!$H$3)+(Q782*'User Input'!$H$4)+(K782*'User Input'!$H$5)+(L782*'User Input'!$H$6)+(J782*'User Input'!$H$7)+(T782*'User Input'!$H$8)+(S782*'User Input'!$H$9)+(M782*'User Input'!$H$10)+(X782*'User Input'!$H$11)+(V782*'User Input'!$H$13)+(U782*'User Input'!$H$12)+(R782*'User Input'!$H$14)</f>
        <v>15.55</v>
      </c>
      <c r="AH782">
        <f t="shared" si="78"/>
        <v>1.1961538461538461</v>
      </c>
      <c r="AI782" s="209">
        <f t="shared" ca="1" si="84"/>
        <v>602</v>
      </c>
      <c r="AJ782" s="209">
        <f t="shared" ca="1" si="79"/>
        <v>556</v>
      </c>
      <c r="AK782" s="209">
        <f t="shared" ca="1" si="80"/>
        <v>529</v>
      </c>
      <c r="AL782" s="209">
        <f t="shared" ca="1" si="81"/>
        <v>553</v>
      </c>
    </row>
    <row r="783" spans="2:38" x14ac:dyDescent="0.2">
      <c r="B783" t="s">
        <v>2886</v>
      </c>
      <c r="C783" t="s">
        <v>141</v>
      </c>
      <c r="D783" t="s">
        <v>89</v>
      </c>
      <c r="E783" t="s">
        <v>97</v>
      </c>
      <c r="F783" t="s">
        <v>97</v>
      </c>
      <c r="G783">
        <v>13</v>
      </c>
      <c r="H783">
        <v>33</v>
      </c>
      <c r="I783">
        <v>30</v>
      </c>
      <c r="J783">
        <v>2.6</v>
      </c>
      <c r="K783">
        <v>0.3</v>
      </c>
      <c r="L783">
        <v>2.6</v>
      </c>
      <c r="M783">
        <v>0.2</v>
      </c>
      <c r="N783">
        <v>6.8</v>
      </c>
      <c r="O783">
        <v>5.2</v>
      </c>
      <c r="P783">
        <v>1.1000000000000001</v>
      </c>
      <c r="Q783">
        <v>0.2</v>
      </c>
      <c r="R783">
        <v>9.3000000000000007</v>
      </c>
      <c r="S783">
        <v>5.6</v>
      </c>
      <c r="T783">
        <v>2.2999999999999998</v>
      </c>
      <c r="U783">
        <v>0.4</v>
      </c>
      <c r="V783">
        <v>0.3</v>
      </c>
      <c r="W783">
        <v>0.2</v>
      </c>
      <c r="X783">
        <v>0.1</v>
      </c>
      <c r="Y783">
        <v>0.22800000000000001</v>
      </c>
      <c r="Z783">
        <v>0.28899999999999998</v>
      </c>
      <c r="AA783">
        <v>0.311</v>
      </c>
      <c r="AB783">
        <v>0.6</v>
      </c>
      <c r="AE783" s="134">
        <f t="shared" si="82"/>
        <v>0.311</v>
      </c>
      <c r="AF783" s="209">
        <f t="shared" ca="1" si="83"/>
        <v>603</v>
      </c>
      <c r="AG783" s="134">
        <f>(H783*'User Input'!$H$16)+(I783*'User Input'!$H$17)+(N783*'User Input'!$H$15)+(O783*'User Input'!$H$2)+(P783*'User Input'!$H$3)+(Q783*'User Input'!$H$4)+(K783*'User Input'!$H$5)+(L783*'User Input'!$H$6)+(J783*'User Input'!$H$7)+(T783*'User Input'!$H$8)+(S783*'User Input'!$H$9)+(M783*'User Input'!$H$10)+(X783*'User Input'!$H$11)+(V783*'User Input'!$H$13)+(U783*'User Input'!$H$12)+(R783*'User Input'!$H$14)</f>
        <v>14.2</v>
      </c>
      <c r="AH783">
        <f t="shared" si="78"/>
        <v>1.0923076923076922</v>
      </c>
      <c r="AI783" s="209">
        <f t="shared" ca="1" si="84"/>
        <v>604</v>
      </c>
      <c r="AJ783" s="209">
        <f t="shared" ca="1" si="79"/>
        <v>497</v>
      </c>
      <c r="AK783" s="209">
        <f t="shared" ca="1" si="80"/>
        <v>580</v>
      </c>
      <c r="AL783" s="209">
        <f t="shared" ca="1" si="81"/>
        <v>573</v>
      </c>
    </row>
    <row r="784" spans="2:38" x14ac:dyDescent="0.2">
      <c r="B784" t="s">
        <v>3496</v>
      </c>
      <c r="C784" t="s">
        <v>138</v>
      </c>
      <c r="D784" t="s">
        <v>89</v>
      </c>
      <c r="E784" t="s">
        <v>114</v>
      </c>
      <c r="F784" t="s">
        <v>114</v>
      </c>
      <c r="G784">
        <v>13</v>
      </c>
      <c r="H784">
        <v>33</v>
      </c>
      <c r="I784">
        <v>30</v>
      </c>
      <c r="J784">
        <v>2.9</v>
      </c>
      <c r="K784">
        <v>0.7</v>
      </c>
      <c r="L784">
        <v>2.9</v>
      </c>
      <c r="M784">
        <v>1.1000000000000001</v>
      </c>
      <c r="N784">
        <v>6.7</v>
      </c>
      <c r="O784">
        <v>4.5999999999999996</v>
      </c>
      <c r="P784">
        <v>1.3</v>
      </c>
      <c r="Q784">
        <v>0.1</v>
      </c>
      <c r="R784">
        <v>10.4</v>
      </c>
      <c r="S784">
        <v>8.6999999999999993</v>
      </c>
      <c r="T784">
        <v>1.9</v>
      </c>
      <c r="U784">
        <v>0.3</v>
      </c>
      <c r="V784">
        <v>0.2</v>
      </c>
      <c r="W784">
        <v>0.2</v>
      </c>
      <c r="X784">
        <v>0.4</v>
      </c>
      <c r="Y784">
        <v>0.22500000000000001</v>
      </c>
      <c r="Z784">
        <v>0.27600000000000002</v>
      </c>
      <c r="AA784">
        <v>0.34699999999999998</v>
      </c>
      <c r="AB784">
        <v>0.623</v>
      </c>
      <c r="AE784" s="134">
        <f t="shared" si="82"/>
        <v>0.34699999999999998</v>
      </c>
      <c r="AF784" s="209">
        <f t="shared" ca="1" si="83"/>
        <v>545</v>
      </c>
      <c r="AG784" s="134">
        <f>(H784*'User Input'!$H$16)+(I784*'User Input'!$H$17)+(N784*'User Input'!$H$15)+(O784*'User Input'!$H$2)+(P784*'User Input'!$H$3)+(Q784*'User Input'!$H$4)+(K784*'User Input'!$H$5)+(L784*'User Input'!$H$6)+(J784*'User Input'!$H$7)+(T784*'User Input'!$H$8)+(S784*'User Input'!$H$9)+(M784*'User Input'!$H$10)+(X784*'User Input'!$H$11)+(V784*'User Input'!$H$13)+(U784*'User Input'!$H$12)+(R784*'User Input'!$H$14)</f>
        <v>15.449999999999998</v>
      </c>
      <c r="AH784">
        <f t="shared" si="78"/>
        <v>1.1884615384615382</v>
      </c>
      <c r="AI784" s="209">
        <f t="shared" ca="1" si="84"/>
        <v>603</v>
      </c>
      <c r="AJ784" s="209">
        <f t="shared" ca="1" si="79"/>
        <v>556</v>
      </c>
      <c r="AK784" s="209">
        <f t="shared" ca="1" si="80"/>
        <v>522</v>
      </c>
      <c r="AL784" s="209">
        <f t="shared" ca="1" si="81"/>
        <v>547</v>
      </c>
    </row>
    <row r="785" spans="1:38" x14ac:dyDescent="0.2">
      <c r="B785" t="s">
        <v>3389</v>
      </c>
      <c r="C785" t="s">
        <v>8</v>
      </c>
      <c r="D785" t="s">
        <v>89</v>
      </c>
      <c r="E785" t="s">
        <v>116</v>
      </c>
      <c r="F785" t="s">
        <v>116</v>
      </c>
      <c r="G785">
        <v>11</v>
      </c>
      <c r="H785">
        <v>30</v>
      </c>
      <c r="I785">
        <v>27</v>
      </c>
      <c r="J785">
        <v>2.9</v>
      </c>
      <c r="K785">
        <v>0.4</v>
      </c>
      <c r="L785">
        <v>2.8</v>
      </c>
      <c r="M785">
        <v>0.6</v>
      </c>
      <c r="N785">
        <v>7</v>
      </c>
      <c r="O785">
        <v>5</v>
      </c>
      <c r="P785">
        <v>1.4</v>
      </c>
      <c r="Q785">
        <v>0.2</v>
      </c>
      <c r="R785">
        <v>10</v>
      </c>
      <c r="S785">
        <v>5.6</v>
      </c>
      <c r="T785">
        <v>2.2000000000000002</v>
      </c>
      <c r="U785">
        <v>0.2</v>
      </c>
      <c r="V785">
        <v>0.2</v>
      </c>
      <c r="W785">
        <v>0.2</v>
      </c>
      <c r="X785">
        <v>0.3</v>
      </c>
      <c r="Y785">
        <v>0.25800000000000001</v>
      </c>
      <c r="Z785">
        <v>0.318</v>
      </c>
      <c r="AA785">
        <v>0.37</v>
      </c>
      <c r="AB785">
        <v>0.68799999999999994</v>
      </c>
      <c r="AE785" s="134">
        <f t="shared" si="82"/>
        <v>0.37</v>
      </c>
      <c r="AF785" s="209">
        <f t="shared" ca="1" si="83"/>
        <v>441</v>
      </c>
      <c r="AG785" s="134">
        <f>(H785*'User Input'!$H$16)+(I785*'User Input'!$H$17)+(N785*'User Input'!$H$15)+(O785*'User Input'!$H$2)+(P785*'User Input'!$H$3)+(Q785*'User Input'!$H$4)+(K785*'User Input'!$H$5)+(L785*'User Input'!$H$6)+(J785*'User Input'!$H$7)+(T785*'User Input'!$H$8)+(S785*'User Input'!$H$9)+(M785*'User Input'!$H$10)+(X785*'User Input'!$H$11)+(V785*'User Input'!$H$13)+(U785*'User Input'!$H$12)+(R785*'User Input'!$H$14)</f>
        <v>16</v>
      </c>
      <c r="AH785">
        <f t="shared" si="78"/>
        <v>1.4545454545454546</v>
      </c>
      <c r="AI785" s="209">
        <f t="shared" ca="1" si="84"/>
        <v>601</v>
      </c>
      <c r="AJ785" s="209">
        <f t="shared" ca="1" si="79"/>
        <v>234</v>
      </c>
      <c r="AK785" s="209">
        <f t="shared" ca="1" si="80"/>
        <v>418</v>
      </c>
      <c r="AL785" s="209">
        <f t="shared" ca="1" si="81"/>
        <v>349</v>
      </c>
    </row>
    <row r="786" spans="1:38" x14ac:dyDescent="0.2">
      <c r="B786" t="s">
        <v>286</v>
      </c>
      <c r="C786" t="s">
        <v>718</v>
      </c>
      <c r="D786" t="s">
        <v>89</v>
      </c>
      <c r="E786" t="s">
        <v>114</v>
      </c>
      <c r="F786" t="s">
        <v>114</v>
      </c>
      <c r="G786">
        <v>9</v>
      </c>
      <c r="H786">
        <v>25</v>
      </c>
      <c r="I786">
        <v>22</v>
      </c>
      <c r="J786">
        <v>2.4</v>
      </c>
      <c r="K786">
        <v>0.4</v>
      </c>
      <c r="L786">
        <v>2</v>
      </c>
      <c r="M786">
        <v>1.6</v>
      </c>
      <c r="N786">
        <v>5</v>
      </c>
      <c r="O786">
        <v>3.5</v>
      </c>
      <c r="P786">
        <v>1</v>
      </c>
      <c r="Q786">
        <v>0.1</v>
      </c>
      <c r="R786">
        <v>7.3</v>
      </c>
      <c r="S786">
        <v>6</v>
      </c>
      <c r="T786">
        <v>1.5</v>
      </c>
      <c r="U786">
        <v>0.2</v>
      </c>
      <c r="V786">
        <v>0.2</v>
      </c>
      <c r="W786">
        <v>0.2</v>
      </c>
      <c r="X786">
        <v>0.5</v>
      </c>
      <c r="Y786">
        <v>0.223</v>
      </c>
      <c r="Z786">
        <v>0.27700000000000002</v>
      </c>
      <c r="AA786">
        <v>0.32700000000000001</v>
      </c>
      <c r="AB786">
        <v>0.60399999999999998</v>
      </c>
      <c r="AE786" s="134">
        <f t="shared" si="82"/>
        <v>0.32700000000000001</v>
      </c>
      <c r="AF786" s="209">
        <f t="shared" ca="1" si="83"/>
        <v>591</v>
      </c>
      <c r="AG786" s="134">
        <f>(H786*'User Input'!$H$16)+(I786*'User Input'!$H$17)+(N786*'User Input'!$H$15)+(O786*'User Input'!$H$2)+(P786*'User Input'!$H$3)+(Q786*'User Input'!$H$4)+(K786*'User Input'!$H$5)+(L786*'User Input'!$H$6)+(J786*'User Input'!$H$7)+(T786*'User Input'!$H$8)+(S786*'User Input'!$H$9)+(M786*'User Input'!$H$10)+(X786*'User Input'!$H$11)+(V786*'User Input'!$H$13)+(U786*'User Input'!$H$12)+(R786*'User Input'!$H$14)</f>
        <v>13</v>
      </c>
      <c r="AH786">
        <f t="shared" si="78"/>
        <v>1.4444444444444444</v>
      </c>
      <c r="AI786" s="209">
        <f t="shared" ca="1" si="84"/>
        <v>605</v>
      </c>
      <c r="AJ786" s="209">
        <f t="shared" ca="1" si="79"/>
        <v>550</v>
      </c>
      <c r="AK786" s="209">
        <f t="shared" ca="1" si="80"/>
        <v>568</v>
      </c>
      <c r="AL786" s="209">
        <f t="shared" ca="1" si="81"/>
        <v>571</v>
      </c>
    </row>
    <row r="787" spans="1:38" x14ac:dyDescent="0.2">
      <c r="B787" t="s">
        <v>2561</v>
      </c>
      <c r="C787" t="s">
        <v>117</v>
      </c>
      <c r="D787" t="s">
        <v>106</v>
      </c>
      <c r="E787" t="s">
        <v>6</v>
      </c>
      <c r="F787" t="s">
        <v>97</v>
      </c>
      <c r="G787">
        <v>9</v>
      </c>
      <c r="H787">
        <v>24</v>
      </c>
      <c r="I787">
        <v>21</v>
      </c>
      <c r="J787">
        <v>2.2999999999999998</v>
      </c>
      <c r="K787">
        <v>0.6</v>
      </c>
      <c r="L787">
        <v>2.4</v>
      </c>
      <c r="M787">
        <v>0.1</v>
      </c>
      <c r="N787">
        <v>4.7</v>
      </c>
      <c r="O787">
        <v>3.1</v>
      </c>
      <c r="P787">
        <v>0.8</v>
      </c>
      <c r="Q787">
        <v>0.1</v>
      </c>
      <c r="R787">
        <v>7.4</v>
      </c>
      <c r="S787">
        <v>5.9</v>
      </c>
      <c r="T787">
        <v>2.1</v>
      </c>
      <c r="U787">
        <v>0.2</v>
      </c>
      <c r="V787">
        <v>0.2</v>
      </c>
      <c r="W787">
        <v>0.2</v>
      </c>
      <c r="X787">
        <v>0.1</v>
      </c>
      <c r="Y787">
        <v>0.219</v>
      </c>
      <c r="Z787">
        <v>0.29299999999999998</v>
      </c>
      <c r="AA787">
        <v>0.34799999999999998</v>
      </c>
      <c r="AB787">
        <v>0.64100000000000001</v>
      </c>
      <c r="AE787" s="134">
        <f t="shared" si="82"/>
        <v>0.34799999999999998</v>
      </c>
      <c r="AF787" s="209">
        <f t="shared" ca="1" si="83"/>
        <v>541</v>
      </c>
      <c r="AG787" s="134">
        <f>(H787*'User Input'!$H$16)+(I787*'User Input'!$H$17)+(N787*'User Input'!$H$15)+(O787*'User Input'!$H$2)+(P787*'User Input'!$H$3)+(Q787*'User Input'!$H$4)+(K787*'User Input'!$H$5)+(L787*'User Input'!$H$6)+(J787*'User Input'!$H$7)+(T787*'User Input'!$H$8)+(S787*'User Input'!$H$9)+(M787*'User Input'!$H$10)+(X787*'User Input'!$H$11)+(V787*'User Input'!$H$13)+(U787*'User Input'!$H$12)+(R787*'User Input'!$H$14)</f>
        <v>11.35</v>
      </c>
      <c r="AH787">
        <f t="shared" ref="AH787:AH795" si="85">AG787/G787</f>
        <v>1.2611111111111111</v>
      </c>
      <c r="AI787" s="209">
        <f t="shared" ca="1" si="84"/>
        <v>606</v>
      </c>
      <c r="AJ787" s="209">
        <f t="shared" ca="1" si="79"/>
        <v>470</v>
      </c>
      <c r="AK787" s="209">
        <f t="shared" ca="1" si="80"/>
        <v>518</v>
      </c>
      <c r="AL787" s="209">
        <f t="shared" ca="1" si="81"/>
        <v>516</v>
      </c>
    </row>
    <row r="788" spans="1:38" x14ac:dyDescent="0.2">
      <c r="B788" t="s">
        <v>3565</v>
      </c>
      <c r="C788" t="s">
        <v>339</v>
      </c>
      <c r="D788" t="s">
        <v>89</v>
      </c>
      <c r="E788" t="s">
        <v>118</v>
      </c>
      <c r="F788" t="s">
        <v>118</v>
      </c>
      <c r="G788">
        <v>8</v>
      </c>
      <c r="H788">
        <v>21</v>
      </c>
      <c r="I788">
        <v>19</v>
      </c>
      <c r="J788">
        <v>2.1</v>
      </c>
      <c r="K788">
        <v>0.6</v>
      </c>
      <c r="L788">
        <v>2.2999999999999998</v>
      </c>
      <c r="M788">
        <v>0.1</v>
      </c>
      <c r="N788">
        <v>4.8</v>
      </c>
      <c r="O788">
        <v>3.2</v>
      </c>
      <c r="P788">
        <v>0.8</v>
      </c>
      <c r="Q788">
        <v>0.2</v>
      </c>
      <c r="R788">
        <v>7.7</v>
      </c>
      <c r="S788">
        <v>4.5</v>
      </c>
      <c r="T788">
        <v>1.1000000000000001</v>
      </c>
      <c r="U788">
        <v>0.4</v>
      </c>
      <c r="V788">
        <v>0.2</v>
      </c>
      <c r="W788">
        <v>0.1</v>
      </c>
      <c r="X788">
        <v>0.1</v>
      </c>
      <c r="Y788">
        <v>0.254</v>
      </c>
      <c r="Z788">
        <v>0.307</v>
      </c>
      <c r="AA788">
        <v>0.40899999999999997</v>
      </c>
      <c r="AB788">
        <v>0.71599999999999997</v>
      </c>
      <c r="AE788" s="134">
        <f t="shared" si="82"/>
        <v>0.40899999999999997</v>
      </c>
      <c r="AF788" s="209">
        <f t="shared" ca="1" si="83"/>
        <v>236</v>
      </c>
      <c r="AG788" s="134">
        <f>(H788*'User Input'!$H$16)+(I788*'User Input'!$H$17)+(N788*'User Input'!$H$15)+(O788*'User Input'!$H$2)+(P788*'User Input'!$H$3)+(Q788*'User Input'!$H$4)+(K788*'User Input'!$H$5)+(L788*'User Input'!$H$6)+(J788*'User Input'!$H$7)+(T788*'User Input'!$H$8)+(S788*'User Input'!$H$9)+(M788*'User Input'!$H$10)+(X788*'User Input'!$H$11)+(V788*'User Input'!$H$13)+(U788*'User Input'!$H$12)+(R788*'User Input'!$H$14)</f>
        <v>11.15</v>
      </c>
      <c r="AH788">
        <f t="shared" si="85"/>
        <v>1.39375</v>
      </c>
      <c r="AI788" s="209">
        <f t="shared" ca="1" si="84"/>
        <v>607</v>
      </c>
      <c r="AJ788" s="209">
        <f t="shared" ca="1" si="79"/>
        <v>334</v>
      </c>
      <c r="AK788" s="209">
        <f t="shared" ca="1" si="80"/>
        <v>215</v>
      </c>
      <c r="AL788" s="209">
        <f t="shared" ca="1" si="81"/>
        <v>248</v>
      </c>
    </row>
    <row r="789" spans="1:38" x14ac:dyDescent="0.2">
      <c r="B789" t="s">
        <v>3566</v>
      </c>
      <c r="C789" t="s">
        <v>123</v>
      </c>
      <c r="D789" t="s">
        <v>683</v>
      </c>
      <c r="E789" t="s">
        <v>112</v>
      </c>
      <c r="F789" t="s">
        <v>112</v>
      </c>
      <c r="G789">
        <v>7</v>
      </c>
      <c r="H789">
        <v>16</v>
      </c>
      <c r="I789">
        <v>15</v>
      </c>
      <c r="J789">
        <v>1.8</v>
      </c>
      <c r="K789">
        <v>0.4</v>
      </c>
      <c r="L789">
        <v>1.8</v>
      </c>
      <c r="M789">
        <v>0.2</v>
      </c>
      <c r="N789">
        <v>3.6</v>
      </c>
      <c r="O789">
        <v>2.4</v>
      </c>
      <c r="P789">
        <v>0.7</v>
      </c>
      <c r="Q789">
        <v>0.1</v>
      </c>
      <c r="R789">
        <v>5.7</v>
      </c>
      <c r="S789">
        <v>3.2</v>
      </c>
      <c r="T789">
        <v>1.2</v>
      </c>
      <c r="U789">
        <v>0.1</v>
      </c>
      <c r="V789">
        <v>0.1</v>
      </c>
      <c r="W789">
        <v>0.1</v>
      </c>
      <c r="X789">
        <v>0.1</v>
      </c>
      <c r="Y789">
        <v>0.246</v>
      </c>
      <c r="Z789">
        <v>0.30399999999999999</v>
      </c>
      <c r="AA789">
        <v>0.38500000000000001</v>
      </c>
      <c r="AB789">
        <v>0.68899999999999995</v>
      </c>
      <c r="AE789" s="134">
        <f t="shared" si="82"/>
        <v>0.38500000000000001</v>
      </c>
      <c r="AF789" s="209">
        <f t="shared" ca="1" si="83"/>
        <v>361</v>
      </c>
      <c r="AG789" s="134">
        <f>(H789*'User Input'!$H$16)+(I789*'User Input'!$H$17)+(N789*'User Input'!$H$15)+(O789*'User Input'!$H$2)+(P789*'User Input'!$H$3)+(Q789*'User Input'!$H$4)+(K789*'User Input'!$H$5)+(L789*'User Input'!$H$6)+(J789*'User Input'!$H$7)+(T789*'User Input'!$H$8)+(S789*'User Input'!$H$9)+(M789*'User Input'!$H$10)+(X789*'User Input'!$H$11)+(V789*'User Input'!$H$13)+(U789*'User Input'!$H$12)+(R789*'User Input'!$H$14)</f>
        <v>9.1999999999999993</v>
      </c>
      <c r="AH789">
        <f t="shared" si="85"/>
        <v>1.3142857142857143</v>
      </c>
      <c r="AI789" s="209">
        <f t="shared" ca="1" si="84"/>
        <v>608</v>
      </c>
      <c r="AJ789" s="209">
        <f t="shared" ca="1" si="79"/>
        <v>368</v>
      </c>
      <c r="AK789" s="209">
        <f t="shared" ca="1" si="80"/>
        <v>339</v>
      </c>
      <c r="AL789" s="209">
        <f t="shared" ca="1" si="81"/>
        <v>347</v>
      </c>
    </row>
    <row r="790" spans="1:38" x14ac:dyDescent="0.2">
      <c r="B790" t="s">
        <v>2647</v>
      </c>
      <c r="C790" t="s">
        <v>139</v>
      </c>
      <c r="D790" t="s">
        <v>89</v>
      </c>
      <c r="E790" t="s">
        <v>6</v>
      </c>
      <c r="F790" t="s">
        <v>429</v>
      </c>
      <c r="G790">
        <v>6</v>
      </c>
      <c r="H790">
        <v>15</v>
      </c>
      <c r="I790">
        <v>13</v>
      </c>
      <c r="J790">
        <v>1.2</v>
      </c>
      <c r="K790">
        <v>0.2</v>
      </c>
      <c r="L790">
        <v>1.2</v>
      </c>
      <c r="M790">
        <v>0.2</v>
      </c>
      <c r="N790">
        <v>2.2999999999999998</v>
      </c>
      <c r="O790">
        <v>1.6</v>
      </c>
      <c r="P790">
        <v>0.5</v>
      </c>
      <c r="Q790">
        <v>0.1</v>
      </c>
      <c r="R790">
        <v>3.6</v>
      </c>
      <c r="S790">
        <v>6.1</v>
      </c>
      <c r="T790">
        <v>1.3</v>
      </c>
      <c r="U790">
        <v>0.1</v>
      </c>
      <c r="V790">
        <v>0.1</v>
      </c>
      <c r="W790">
        <v>0.1</v>
      </c>
      <c r="X790">
        <v>0.1</v>
      </c>
      <c r="Y790">
        <v>0.17199999999999999</v>
      </c>
      <c r="Z790">
        <v>0.25</v>
      </c>
      <c r="AA790">
        <v>0.26800000000000002</v>
      </c>
      <c r="AB790">
        <v>0.51800000000000002</v>
      </c>
      <c r="AE790" s="134">
        <f t="shared" si="82"/>
        <v>0.26800000000000002</v>
      </c>
      <c r="AF790" s="209">
        <f t="shared" ca="1" si="83"/>
        <v>612</v>
      </c>
      <c r="AG790" s="134">
        <f>(H790*'User Input'!$H$16)+(I790*'User Input'!$H$17)+(N790*'User Input'!$H$15)+(O790*'User Input'!$H$2)+(P790*'User Input'!$H$3)+(Q790*'User Input'!$H$4)+(K790*'User Input'!$H$5)+(L790*'User Input'!$H$6)+(J790*'User Input'!$H$7)+(T790*'User Input'!$H$8)+(S790*'User Input'!$H$9)+(M790*'User Input'!$H$10)+(X790*'User Input'!$H$11)+(V790*'User Input'!$H$13)+(U790*'User Input'!$H$12)+(R790*'User Input'!$H$14)</f>
        <v>4.6500000000000012</v>
      </c>
      <c r="AH790">
        <f t="shared" si="85"/>
        <v>0.77500000000000024</v>
      </c>
      <c r="AI790" s="209">
        <f t="shared" ca="1" si="84"/>
        <v>610</v>
      </c>
      <c r="AJ790" s="209">
        <f t="shared" ca="1" si="79"/>
        <v>588</v>
      </c>
      <c r="AK790" s="209">
        <f t="shared" ca="1" si="80"/>
        <v>589</v>
      </c>
      <c r="AL790" s="209">
        <f t="shared" ca="1" si="81"/>
        <v>589</v>
      </c>
    </row>
    <row r="791" spans="1:38" x14ac:dyDescent="0.2">
      <c r="B791" t="s">
        <v>3567</v>
      </c>
      <c r="C791" t="s">
        <v>140</v>
      </c>
      <c r="D791" t="s">
        <v>683</v>
      </c>
      <c r="E791" t="s">
        <v>118</v>
      </c>
      <c r="F791" t="s">
        <v>118</v>
      </c>
      <c r="G791">
        <v>6</v>
      </c>
      <c r="H791">
        <v>15</v>
      </c>
      <c r="I791">
        <v>14</v>
      </c>
      <c r="J791">
        <v>1.6</v>
      </c>
      <c r="K791">
        <v>0.3</v>
      </c>
      <c r="L791">
        <v>1.5</v>
      </c>
      <c r="M791">
        <v>0.2</v>
      </c>
      <c r="N791">
        <v>3.7</v>
      </c>
      <c r="O791">
        <v>2.7</v>
      </c>
      <c r="P791">
        <v>0.7</v>
      </c>
      <c r="Q791">
        <v>0</v>
      </c>
      <c r="R791">
        <v>5.4</v>
      </c>
      <c r="S791">
        <v>1.9</v>
      </c>
      <c r="T791">
        <v>1</v>
      </c>
      <c r="U791">
        <v>0.1</v>
      </c>
      <c r="V791">
        <v>0.1</v>
      </c>
      <c r="W791">
        <v>0.1</v>
      </c>
      <c r="X791">
        <v>0.1</v>
      </c>
      <c r="Y791">
        <v>0.26900000000000002</v>
      </c>
      <c r="Z791">
        <v>0.31900000000000001</v>
      </c>
      <c r="AA791">
        <v>0.39</v>
      </c>
      <c r="AB791">
        <v>0.70899999999999996</v>
      </c>
      <c r="AE791" s="134">
        <f t="shared" si="82"/>
        <v>0.39</v>
      </c>
      <c r="AF791" s="589">
        <f t="shared" ca="1" si="83"/>
        <v>329</v>
      </c>
      <c r="AG791" s="134">
        <f>(H791*'User Input'!$H$16)+(I791*'User Input'!$H$17)+(N791*'User Input'!$H$15)+(O791*'User Input'!$H$2)+(P791*'User Input'!$H$3)+(Q791*'User Input'!$H$4)+(K791*'User Input'!$H$5)+(L791*'User Input'!$H$6)+(J791*'User Input'!$H$7)+(T791*'User Input'!$H$8)+(S791*'User Input'!$H$9)+(M791*'User Input'!$H$10)+(X791*'User Input'!$H$11)+(V791*'User Input'!$H$13)+(U791*'User Input'!$H$12)+(R791*'User Input'!$H$14)</f>
        <v>8.7500000000000018</v>
      </c>
      <c r="AH791">
        <f t="shared" si="85"/>
        <v>1.4583333333333337</v>
      </c>
      <c r="AI791" s="209">
        <f t="shared" ca="1" si="84"/>
        <v>609</v>
      </c>
      <c r="AJ791" s="209">
        <f t="shared" ca="1" si="79"/>
        <v>217</v>
      </c>
      <c r="AK791" s="209">
        <f t="shared" ca="1" si="80"/>
        <v>307</v>
      </c>
      <c r="AL791" s="209">
        <f t="shared" ca="1" si="81"/>
        <v>281</v>
      </c>
    </row>
    <row r="792" spans="1:38" x14ac:dyDescent="0.2">
      <c r="B792" t="s">
        <v>1350</v>
      </c>
      <c r="C792" t="s">
        <v>810</v>
      </c>
      <c r="D792" t="s">
        <v>683</v>
      </c>
      <c r="E792" t="s">
        <v>97</v>
      </c>
      <c r="F792" t="s">
        <v>97</v>
      </c>
      <c r="G792">
        <v>3</v>
      </c>
      <c r="H792">
        <v>6</v>
      </c>
      <c r="I792">
        <v>5</v>
      </c>
      <c r="J792">
        <v>0.6</v>
      </c>
      <c r="K792">
        <v>0.2</v>
      </c>
      <c r="L792">
        <v>0.6</v>
      </c>
      <c r="M792">
        <v>0</v>
      </c>
      <c r="N792">
        <v>1</v>
      </c>
      <c r="O792">
        <v>0.6</v>
      </c>
      <c r="P792">
        <v>0.2</v>
      </c>
      <c r="Q792">
        <v>0</v>
      </c>
      <c r="R792">
        <v>1.8</v>
      </c>
      <c r="S792">
        <v>1.8</v>
      </c>
      <c r="T792">
        <v>0.8</v>
      </c>
      <c r="U792">
        <v>0</v>
      </c>
      <c r="V792">
        <v>0</v>
      </c>
      <c r="W792">
        <v>0</v>
      </c>
      <c r="X792">
        <v>0</v>
      </c>
      <c r="Y792">
        <v>0.20399999999999999</v>
      </c>
      <c r="Z792">
        <v>0.315</v>
      </c>
      <c r="AA792">
        <v>0.35899999999999999</v>
      </c>
      <c r="AB792">
        <v>0.67400000000000004</v>
      </c>
      <c r="AE792" s="134">
        <f t="shared" si="82"/>
        <v>0.35899999999999999</v>
      </c>
      <c r="AF792" s="589">
        <f t="shared" ca="1" si="83"/>
        <v>490</v>
      </c>
      <c r="AG792" s="134">
        <f>(H792*'User Input'!$H$16)+(I792*'User Input'!$H$17)+(N792*'User Input'!$H$15)+(O792*'User Input'!$H$2)+(P792*'User Input'!$H$3)+(Q792*'User Input'!$H$4)+(K792*'User Input'!$H$5)+(L792*'User Input'!$H$6)+(J792*'User Input'!$H$7)+(T792*'User Input'!$H$8)+(S792*'User Input'!$H$9)+(M792*'User Input'!$H$10)+(X792*'User Input'!$H$11)+(V792*'User Input'!$H$13)+(U792*'User Input'!$H$12)+(R792*'User Input'!$H$14)</f>
        <v>2.9</v>
      </c>
      <c r="AH792">
        <f t="shared" si="85"/>
        <v>0.96666666666666667</v>
      </c>
      <c r="AI792" s="209">
        <f t="shared" ca="1" si="84"/>
        <v>612</v>
      </c>
      <c r="AJ792" s="209">
        <f t="shared" ca="1" si="79"/>
        <v>259</v>
      </c>
      <c r="AK792" s="209">
        <f t="shared" ca="1" si="80"/>
        <v>467</v>
      </c>
      <c r="AL792" s="209">
        <f t="shared" ca="1" si="81"/>
        <v>416</v>
      </c>
    </row>
    <row r="793" spans="1:38" x14ac:dyDescent="0.2">
      <c r="B793" t="s">
        <v>3568</v>
      </c>
      <c r="C793" t="s">
        <v>2</v>
      </c>
      <c r="D793" t="s">
        <v>89</v>
      </c>
      <c r="E793" t="s">
        <v>118</v>
      </c>
      <c r="F793" t="s">
        <v>118</v>
      </c>
      <c r="G793">
        <v>3</v>
      </c>
      <c r="H793">
        <v>6</v>
      </c>
      <c r="I793">
        <v>5</v>
      </c>
      <c r="J793">
        <v>0.6</v>
      </c>
      <c r="K793">
        <v>0.1</v>
      </c>
      <c r="L793">
        <v>0.6</v>
      </c>
      <c r="M793">
        <v>0.1</v>
      </c>
      <c r="N793">
        <v>1.3</v>
      </c>
      <c r="O793">
        <v>0.9</v>
      </c>
      <c r="P793">
        <v>0.2</v>
      </c>
      <c r="Q793">
        <v>0</v>
      </c>
      <c r="R793">
        <v>2</v>
      </c>
      <c r="S793">
        <v>1.3</v>
      </c>
      <c r="T793">
        <v>0.5</v>
      </c>
      <c r="U793">
        <v>0.1</v>
      </c>
      <c r="V793">
        <v>0</v>
      </c>
      <c r="W793">
        <v>0</v>
      </c>
      <c r="X793">
        <v>0</v>
      </c>
      <c r="Y793">
        <v>0.25</v>
      </c>
      <c r="Z793">
        <v>0.32</v>
      </c>
      <c r="AA793">
        <v>0.38100000000000001</v>
      </c>
      <c r="AB793">
        <v>0.70199999999999996</v>
      </c>
      <c r="AE793" s="134">
        <f t="shared" si="82"/>
        <v>0.38100000000000001</v>
      </c>
      <c r="AF793" s="589">
        <f t="shared" ca="1" si="83"/>
        <v>380</v>
      </c>
      <c r="AG793" s="134">
        <f>(H793*'User Input'!$H$16)+(I793*'User Input'!$H$17)+(N793*'User Input'!$H$15)+(O793*'User Input'!$H$2)+(P793*'User Input'!$H$3)+(Q793*'User Input'!$H$4)+(K793*'User Input'!$H$5)+(L793*'User Input'!$H$6)+(J793*'User Input'!$H$7)+(T793*'User Input'!$H$8)+(S793*'User Input'!$H$9)+(M793*'User Input'!$H$10)+(X793*'User Input'!$H$11)+(V793*'User Input'!$H$13)+(U793*'User Input'!$H$12)+(R793*'User Input'!$H$14)</f>
        <v>2.9500000000000006</v>
      </c>
      <c r="AH793">
        <f t="shared" si="85"/>
        <v>0.9833333333333335</v>
      </c>
      <c r="AI793" s="209">
        <f t="shared" ca="1" si="84"/>
        <v>611</v>
      </c>
      <c r="AJ793" s="209">
        <f t="shared" ca="1" si="79"/>
        <v>209</v>
      </c>
      <c r="AK793" s="209">
        <f t="shared" ca="1" si="80"/>
        <v>357</v>
      </c>
      <c r="AL793" s="209">
        <f t="shared" ca="1" si="81"/>
        <v>300</v>
      </c>
    </row>
    <row r="794" spans="1:38" x14ac:dyDescent="0.2">
      <c r="B794" t="s">
        <v>3569</v>
      </c>
      <c r="C794" t="s">
        <v>141</v>
      </c>
      <c r="D794" t="s">
        <v>683</v>
      </c>
      <c r="E794" t="s">
        <v>116</v>
      </c>
      <c r="F794" t="s">
        <v>116</v>
      </c>
      <c r="G794">
        <v>1</v>
      </c>
      <c r="H794">
        <v>4</v>
      </c>
      <c r="I794">
        <v>4</v>
      </c>
      <c r="J794">
        <v>0.4</v>
      </c>
      <c r="K794">
        <v>0.1</v>
      </c>
      <c r="L794">
        <v>0.4</v>
      </c>
      <c r="M794">
        <v>0</v>
      </c>
      <c r="N794">
        <v>0.8</v>
      </c>
      <c r="O794">
        <v>0.5</v>
      </c>
      <c r="P794">
        <v>0.2</v>
      </c>
      <c r="Q794">
        <v>0</v>
      </c>
      <c r="R794">
        <v>1.3</v>
      </c>
      <c r="S794">
        <v>1.1000000000000001</v>
      </c>
      <c r="T794">
        <v>0.3</v>
      </c>
      <c r="U794">
        <v>0</v>
      </c>
      <c r="V794">
        <v>0</v>
      </c>
      <c r="W794">
        <v>0</v>
      </c>
      <c r="X794">
        <v>0</v>
      </c>
      <c r="Y794">
        <v>0.217</v>
      </c>
      <c r="Z794">
        <v>0.28299999999999997</v>
      </c>
      <c r="AA794">
        <v>0.373</v>
      </c>
      <c r="AB794">
        <v>0.65600000000000003</v>
      </c>
      <c r="AE794" s="134">
        <f t="shared" si="82"/>
        <v>0.373</v>
      </c>
      <c r="AF794" s="589">
        <f t="shared" ca="1" si="83"/>
        <v>422</v>
      </c>
      <c r="AG794" s="134">
        <f>(H794*'User Input'!$H$16)+(I794*'User Input'!$H$17)+(N794*'User Input'!$H$15)+(O794*'User Input'!$H$2)+(P794*'User Input'!$H$3)+(Q794*'User Input'!$H$4)+(K794*'User Input'!$H$5)+(L794*'User Input'!$H$6)+(J794*'User Input'!$H$7)+(T794*'User Input'!$H$8)+(S794*'User Input'!$H$9)+(M794*'User Input'!$H$10)+(X794*'User Input'!$H$11)+(V794*'User Input'!$H$13)+(U794*'User Input'!$H$12)+(R794*'User Input'!$H$14)</f>
        <v>1.8499999999999999</v>
      </c>
      <c r="AH794">
        <f t="shared" si="85"/>
        <v>1.8499999999999999</v>
      </c>
      <c r="AI794" s="209">
        <f t="shared" ca="1" si="84"/>
        <v>614</v>
      </c>
      <c r="AJ794" s="209">
        <f t="shared" ca="1" si="79"/>
        <v>531</v>
      </c>
      <c r="AK794" s="209">
        <f t="shared" ca="1" si="80"/>
        <v>399</v>
      </c>
      <c r="AL794" s="209">
        <f t="shared" ca="1" si="81"/>
        <v>477</v>
      </c>
    </row>
    <row r="795" spans="1:38" x14ac:dyDescent="0.2">
      <c r="B795" t="s">
        <v>3570</v>
      </c>
      <c r="C795" t="s">
        <v>8</v>
      </c>
      <c r="D795" t="s">
        <v>106</v>
      </c>
      <c r="E795" t="s">
        <v>114</v>
      </c>
      <c r="F795" t="s">
        <v>114</v>
      </c>
      <c r="G795">
        <v>1</v>
      </c>
      <c r="H795">
        <v>4</v>
      </c>
      <c r="I795">
        <v>4</v>
      </c>
      <c r="J795">
        <v>0.4</v>
      </c>
      <c r="K795">
        <v>0.1</v>
      </c>
      <c r="L795">
        <v>0.4</v>
      </c>
      <c r="M795">
        <v>0</v>
      </c>
      <c r="N795">
        <v>1</v>
      </c>
      <c r="O795">
        <v>0.7</v>
      </c>
      <c r="P795">
        <v>0.2</v>
      </c>
      <c r="Q795">
        <v>0</v>
      </c>
      <c r="R795">
        <v>1.4</v>
      </c>
      <c r="S795">
        <v>0.8</v>
      </c>
      <c r="T795">
        <v>0.3</v>
      </c>
      <c r="U795">
        <v>0</v>
      </c>
      <c r="V795">
        <v>0</v>
      </c>
      <c r="W795">
        <v>0</v>
      </c>
      <c r="X795">
        <v>0</v>
      </c>
      <c r="Y795">
        <v>0.26400000000000001</v>
      </c>
      <c r="Z795">
        <v>0.31900000000000001</v>
      </c>
      <c r="AA795">
        <v>0.376</v>
      </c>
      <c r="AB795">
        <v>0.69599999999999995</v>
      </c>
      <c r="AE795" s="134">
        <f t="shared" si="82"/>
        <v>0.376</v>
      </c>
      <c r="AF795" s="589">
        <f t="shared" ca="1" si="83"/>
        <v>408</v>
      </c>
      <c r="AG795" s="134">
        <f>(H795*'User Input'!$H$16)+(I795*'User Input'!$H$17)+(N795*'User Input'!$H$15)+(O795*'User Input'!$H$2)+(P795*'User Input'!$H$3)+(Q795*'User Input'!$H$4)+(K795*'User Input'!$H$5)+(L795*'User Input'!$H$6)+(J795*'User Input'!$H$7)+(T795*'User Input'!$H$8)+(S795*'User Input'!$H$9)+(M795*'User Input'!$H$10)+(X795*'User Input'!$H$11)+(V795*'User Input'!$H$13)+(U795*'User Input'!$H$12)+(R795*'User Input'!$H$14)</f>
        <v>2.1999999999999997</v>
      </c>
      <c r="AH795">
        <f t="shared" si="85"/>
        <v>2.1999999999999997</v>
      </c>
      <c r="AI795" s="209">
        <f t="shared" ca="1" si="84"/>
        <v>613</v>
      </c>
      <c r="AJ795" s="209">
        <f t="shared" ca="1" si="79"/>
        <v>217</v>
      </c>
      <c r="AK795" s="209">
        <f t="shared" ca="1" si="80"/>
        <v>385</v>
      </c>
      <c r="AL795" s="209">
        <f t="shared" ca="1" si="81"/>
        <v>325</v>
      </c>
    </row>
    <row r="796" spans="1:38" x14ac:dyDescent="0.2">
      <c r="AH796"/>
      <c r="AI796" s="209"/>
      <c r="AJ796" s="209" t="e">
        <f t="shared" ca="1" si="79"/>
        <v>#N/A</v>
      </c>
      <c r="AK796" s="209" t="e">
        <f t="shared" ca="1" si="80"/>
        <v>#N/A</v>
      </c>
      <c r="AL796" s="209" t="e">
        <f t="shared" ca="1" si="81"/>
        <v>#N/A</v>
      </c>
    </row>
    <row r="797" spans="1:38" x14ac:dyDescent="0.2">
      <c r="A797" t="s">
        <v>691</v>
      </c>
      <c r="AH797"/>
      <c r="AI797" s="209"/>
      <c r="AJ797" s="209" t="e">
        <f t="shared" ca="1" si="79"/>
        <v>#N/A</v>
      </c>
      <c r="AK797" s="209" t="e">
        <f t="shared" ca="1" si="80"/>
        <v>#N/A</v>
      </c>
      <c r="AL797" s="209" t="e">
        <f t="shared" ca="1" si="81"/>
        <v>#N/A</v>
      </c>
    </row>
    <row r="798" spans="1:38" x14ac:dyDescent="0.2">
      <c r="AH798"/>
      <c r="AI798" s="209"/>
      <c r="AJ798" s="209" t="e">
        <f t="shared" ca="1" si="79"/>
        <v>#N/A</v>
      </c>
      <c r="AK798" s="209" t="e">
        <f t="shared" ca="1" si="80"/>
        <v>#N/A</v>
      </c>
      <c r="AL798" s="209" t="e">
        <f t="shared" ca="1" si="81"/>
        <v>#N/A</v>
      </c>
    </row>
    <row r="799" spans="1:38" x14ac:dyDescent="0.2">
      <c r="A799" t="s">
        <v>2661</v>
      </c>
      <c r="AH799"/>
      <c r="AI799" s="209"/>
      <c r="AJ799" s="209" t="e">
        <f t="shared" ca="1" si="79"/>
        <v>#N/A</v>
      </c>
      <c r="AK799" s="209" t="e">
        <f t="shared" ca="1" si="80"/>
        <v>#N/A</v>
      </c>
      <c r="AL799" s="209" t="e">
        <f t="shared" ca="1" si="81"/>
        <v>#N/A</v>
      </c>
    </row>
    <row r="800" spans="1:38" x14ac:dyDescent="0.2">
      <c r="AH800"/>
      <c r="AI800" s="209"/>
      <c r="AJ800" s="209" t="e">
        <f t="shared" ca="1" si="79"/>
        <v>#N/A</v>
      </c>
      <c r="AK800" s="209" t="e">
        <f t="shared" ca="1" si="80"/>
        <v>#N/A</v>
      </c>
      <c r="AL800" s="209" t="e">
        <f t="shared" ca="1" si="81"/>
        <v>#N/A</v>
      </c>
    </row>
    <row r="801" spans="1:38" x14ac:dyDescent="0.2">
      <c r="A801" t="s">
        <v>2662</v>
      </c>
      <c r="AH801"/>
      <c r="AI801" s="209"/>
      <c r="AJ801" s="209" t="e">
        <f t="shared" ca="1" si="79"/>
        <v>#N/A</v>
      </c>
      <c r="AK801" s="209" t="e">
        <f t="shared" ca="1" si="80"/>
        <v>#N/A</v>
      </c>
      <c r="AL801" s="209" t="e">
        <f t="shared" ca="1" si="81"/>
        <v>#N/A</v>
      </c>
    </row>
    <row r="803" spans="1:38" x14ac:dyDescent="0.2">
      <c r="A803" t="s">
        <v>2663</v>
      </c>
    </row>
    <row r="805" spans="1:38" x14ac:dyDescent="0.2">
      <c r="A805" t="s">
        <v>2664</v>
      </c>
      <c r="B805" t="s">
        <v>2665</v>
      </c>
      <c r="C805" t="s">
        <v>2666</v>
      </c>
      <c r="D805" t="s">
        <v>2667</v>
      </c>
    </row>
    <row r="806" spans="1:38" x14ac:dyDescent="0.2">
      <c r="A806" t="s">
        <v>2668</v>
      </c>
      <c r="C806" t="s">
        <v>2669</v>
      </c>
      <c r="D806" t="s">
        <v>2670</v>
      </c>
    </row>
    <row r="807" spans="1:38" x14ac:dyDescent="0.2">
      <c r="A807" t="s">
        <v>2671</v>
      </c>
      <c r="B807" t="s">
        <v>2672</v>
      </c>
      <c r="C807" t="s">
        <v>2673</v>
      </c>
      <c r="D807" t="s">
        <v>2674</v>
      </c>
    </row>
    <row r="808" spans="1:38" x14ac:dyDescent="0.2">
      <c r="A808" t="s">
        <v>2675</v>
      </c>
      <c r="B808" t="s">
        <v>2676</v>
      </c>
      <c r="C808" t="s">
        <v>2677</v>
      </c>
      <c r="D808" t="s">
        <v>2678</v>
      </c>
    </row>
    <row r="809" spans="1:38" x14ac:dyDescent="0.2">
      <c r="A809" t="s">
        <v>2679</v>
      </c>
      <c r="B809" t="s">
        <v>2680</v>
      </c>
      <c r="C809" t="s">
        <v>2681</v>
      </c>
      <c r="D809" t="s">
        <v>2682</v>
      </c>
    </row>
    <row r="810" spans="1:38" x14ac:dyDescent="0.2">
      <c r="A810" t="s">
        <v>2683</v>
      </c>
      <c r="B810" t="s">
        <v>2684</v>
      </c>
      <c r="C810" t="s">
        <v>2685</v>
      </c>
      <c r="D810" t="s">
        <v>2686</v>
      </c>
    </row>
    <row r="811" spans="1:38" x14ac:dyDescent="0.2">
      <c r="A811" t="s">
        <v>2687</v>
      </c>
      <c r="B811" t="s">
        <v>2688</v>
      </c>
      <c r="C811" t="s">
        <v>2689</v>
      </c>
      <c r="D811" t="s">
        <v>2690</v>
      </c>
    </row>
    <row r="812" spans="1:38" x14ac:dyDescent="0.2">
      <c r="A812" t="s">
        <v>2691</v>
      </c>
      <c r="B812" t="s">
        <v>2692</v>
      </c>
      <c r="C812" t="s">
        <v>2693</v>
      </c>
      <c r="D812" t="s">
        <v>2694</v>
      </c>
    </row>
    <row r="813" spans="1:38" x14ac:dyDescent="0.2">
      <c r="A813" t="s">
        <v>2695</v>
      </c>
      <c r="B813" t="s">
        <v>2696</v>
      </c>
      <c r="C813" t="s">
        <v>2697</v>
      </c>
      <c r="D813" t="s">
        <v>2698</v>
      </c>
    </row>
    <row r="814" spans="1:38" x14ac:dyDescent="0.2">
      <c r="A814" t="s">
        <v>3732</v>
      </c>
    </row>
    <row r="815" spans="1:38" x14ac:dyDescent="0.2">
      <c r="A815" t="s">
        <v>2538</v>
      </c>
    </row>
    <row r="816" spans="1:38" x14ac:dyDescent="0.2">
      <c r="A816" t="s">
        <v>2699</v>
      </c>
    </row>
    <row r="818" spans="1:1" x14ac:dyDescent="0.2">
      <c r="A818" t="s">
        <v>2700</v>
      </c>
    </row>
    <row r="820" spans="1:1" x14ac:dyDescent="0.2">
      <c r="A820" t="s">
        <v>693</v>
      </c>
    </row>
    <row r="822" spans="1:1" x14ac:dyDescent="0.2">
      <c r="A822" t="s">
        <v>2701</v>
      </c>
    </row>
    <row r="823" spans="1:1" x14ac:dyDescent="0.2">
      <c r="A823" t="s">
        <v>2702</v>
      </c>
    </row>
    <row r="825" spans="1:1" x14ac:dyDescent="0.2">
      <c r="A825" t="s">
        <v>2703</v>
      </c>
    </row>
    <row r="827" spans="1:1" x14ac:dyDescent="0.2">
      <c r="A827" t="s">
        <v>693</v>
      </c>
    </row>
    <row r="828" spans="1:1" x14ac:dyDescent="0.2">
      <c r="A828" t="s">
        <v>2538</v>
      </c>
    </row>
    <row r="829" spans="1:1" x14ac:dyDescent="0.2">
      <c r="A829" t="s">
        <v>2704</v>
      </c>
    </row>
    <row r="831" spans="1:1" x14ac:dyDescent="0.2">
      <c r="A831" t="s">
        <v>2705</v>
      </c>
    </row>
    <row r="833" spans="1:1" x14ac:dyDescent="0.2">
      <c r="A833" t="s">
        <v>693</v>
      </c>
    </row>
    <row r="834" spans="1:1" x14ac:dyDescent="0.2">
      <c r="A834" t="s">
        <v>2706</v>
      </c>
    </row>
    <row r="835" spans="1:1" x14ac:dyDescent="0.2">
      <c r="A835" t="s">
        <v>2707</v>
      </c>
    </row>
    <row r="837" spans="1:1" x14ac:dyDescent="0.2">
      <c r="A837" t="s">
        <v>2708</v>
      </c>
    </row>
    <row r="839" spans="1:1" x14ac:dyDescent="0.2">
      <c r="A839" t="s">
        <v>693</v>
      </c>
    </row>
    <row r="841" spans="1:1" x14ac:dyDescent="0.2">
      <c r="A841" t="s">
        <v>694</v>
      </c>
    </row>
    <row r="842" spans="1:1" x14ac:dyDescent="0.2">
      <c r="A842" t="s">
        <v>695</v>
      </c>
    </row>
    <row r="843" spans="1:1" x14ac:dyDescent="0.2">
      <c r="A843" t="s">
        <v>2709</v>
      </c>
    </row>
    <row r="845" spans="1:1" x14ac:dyDescent="0.2">
      <c r="A845" t="s">
        <v>2710</v>
      </c>
    </row>
    <row r="847" spans="1:1" x14ac:dyDescent="0.2">
      <c r="A847" t="s">
        <v>693</v>
      </c>
    </row>
    <row r="849" spans="1:1" x14ac:dyDescent="0.2">
      <c r="A849" t="s">
        <v>694</v>
      </c>
    </row>
    <row r="850" spans="1:1" x14ac:dyDescent="0.2">
      <c r="A850" t="s">
        <v>695</v>
      </c>
    </row>
    <row r="851" spans="1:1" x14ac:dyDescent="0.2">
      <c r="A851" t="s">
        <v>2711</v>
      </c>
    </row>
    <row r="853" spans="1:1" x14ac:dyDescent="0.2">
      <c r="A853" t="s">
        <v>2712</v>
      </c>
    </row>
    <row r="855" spans="1:1" x14ac:dyDescent="0.2">
      <c r="A855" t="s">
        <v>693</v>
      </c>
    </row>
    <row r="857" spans="1:1" x14ac:dyDescent="0.2">
      <c r="A857" t="s">
        <v>2713</v>
      </c>
    </row>
    <row r="858" spans="1:1" x14ac:dyDescent="0.2">
      <c r="A858" t="s">
        <v>2714</v>
      </c>
    </row>
    <row r="860" spans="1:1" x14ac:dyDescent="0.2">
      <c r="A860" t="s">
        <v>2715</v>
      </c>
    </row>
    <row r="862" spans="1:1" x14ac:dyDescent="0.2">
      <c r="A862" t="s">
        <v>693</v>
      </c>
    </row>
    <row r="864" spans="1:1" x14ac:dyDescent="0.2">
      <c r="A864" t="s">
        <v>694</v>
      </c>
    </row>
    <row r="865" spans="1:1" x14ac:dyDescent="0.2">
      <c r="A865" t="s">
        <v>695</v>
      </c>
    </row>
    <row r="866" spans="1:1" x14ac:dyDescent="0.2">
      <c r="A866" t="s">
        <v>2716</v>
      </c>
    </row>
    <row r="868" spans="1:1" x14ac:dyDescent="0.2">
      <c r="A868" t="s">
        <v>2717</v>
      </c>
    </row>
    <row r="870" spans="1:1" x14ac:dyDescent="0.2">
      <c r="A870" t="s">
        <v>693</v>
      </c>
    </row>
    <row r="872" spans="1:1" x14ac:dyDescent="0.2">
      <c r="A872" t="s">
        <v>2713</v>
      </c>
    </row>
    <row r="873" spans="1:1" x14ac:dyDescent="0.2">
      <c r="A873" t="s">
        <v>2718</v>
      </c>
    </row>
    <row r="875" spans="1:1" x14ac:dyDescent="0.2">
      <c r="A875" t="s">
        <v>2719</v>
      </c>
    </row>
    <row r="877" spans="1:1" x14ac:dyDescent="0.2">
      <c r="A877" t="s">
        <v>693</v>
      </c>
    </row>
    <row r="879" spans="1:1" x14ac:dyDescent="0.2">
      <c r="A879" t="s">
        <v>694</v>
      </c>
    </row>
    <row r="880" spans="1:1" x14ac:dyDescent="0.2">
      <c r="A880" t="s">
        <v>695</v>
      </c>
    </row>
    <row r="881" spans="1:1" x14ac:dyDescent="0.2">
      <c r="A881" t="s">
        <v>2720</v>
      </c>
    </row>
    <row r="883" spans="1:1" x14ac:dyDescent="0.2">
      <c r="A883" t="s">
        <v>2721</v>
      </c>
    </row>
    <row r="885" spans="1:1" x14ac:dyDescent="0.2">
      <c r="A885" t="s">
        <v>693</v>
      </c>
    </row>
    <row r="887" spans="1:1" x14ac:dyDescent="0.2">
      <c r="A887" t="s">
        <v>2713</v>
      </c>
    </row>
    <row r="888" spans="1:1" x14ac:dyDescent="0.2">
      <c r="A888" t="s">
        <v>2722</v>
      </c>
    </row>
    <row r="890" spans="1:1" x14ac:dyDescent="0.2">
      <c r="A890" t="s">
        <v>2723</v>
      </c>
    </row>
    <row r="892" spans="1:1" x14ac:dyDescent="0.2">
      <c r="A892" t="s">
        <v>693</v>
      </c>
    </row>
    <row r="894" spans="1:1" x14ac:dyDescent="0.2">
      <c r="A894" t="s">
        <v>694</v>
      </c>
    </row>
    <row r="895" spans="1:1" x14ac:dyDescent="0.2">
      <c r="A895" t="s">
        <v>695</v>
      </c>
    </row>
    <row r="896" spans="1:1" x14ac:dyDescent="0.2">
      <c r="A896" t="s">
        <v>2724</v>
      </c>
    </row>
    <row r="898" spans="1:1" x14ac:dyDescent="0.2">
      <c r="A898" t="s">
        <v>2725</v>
      </c>
    </row>
    <row r="900" spans="1:1" x14ac:dyDescent="0.2">
      <c r="A900" t="s">
        <v>693</v>
      </c>
    </row>
    <row r="902" spans="1:1" x14ac:dyDescent="0.2">
      <c r="A902" t="s">
        <v>2713</v>
      </c>
    </row>
    <row r="903" spans="1:1" x14ac:dyDescent="0.2">
      <c r="A903" t="s">
        <v>2726</v>
      </c>
    </row>
    <row r="905" spans="1:1" x14ac:dyDescent="0.2">
      <c r="A905" t="s">
        <v>2727</v>
      </c>
    </row>
    <row r="907" spans="1:1" x14ac:dyDescent="0.2">
      <c r="A907" t="s">
        <v>2728</v>
      </c>
    </row>
    <row r="908" spans="1:1" x14ac:dyDescent="0.2">
      <c r="A908" t="s">
        <v>2729</v>
      </c>
    </row>
    <row r="910" spans="1:1" x14ac:dyDescent="0.2">
      <c r="A910" t="s">
        <v>2730</v>
      </c>
    </row>
    <row r="912" spans="1:1" x14ac:dyDescent="0.2">
      <c r="A912" t="s">
        <v>693</v>
      </c>
    </row>
    <row r="914" spans="1:1" x14ac:dyDescent="0.2">
      <c r="A914" t="s">
        <v>694</v>
      </c>
    </row>
    <row r="915" spans="1:1" x14ac:dyDescent="0.2">
      <c r="A915" t="s">
        <v>695</v>
      </c>
    </row>
    <row r="916" spans="1:1" x14ac:dyDescent="0.2">
      <c r="A916" t="s">
        <v>2731</v>
      </c>
    </row>
    <row r="918" spans="1:1" x14ac:dyDescent="0.2">
      <c r="A918" t="s">
        <v>2732</v>
      </c>
    </row>
    <row r="920" spans="1:1" x14ac:dyDescent="0.2">
      <c r="A920" t="s">
        <v>693</v>
      </c>
    </row>
    <row r="921" spans="1:1" x14ac:dyDescent="0.2">
      <c r="A921" t="s">
        <v>1115</v>
      </c>
    </row>
    <row r="922" spans="1:1" x14ac:dyDescent="0.2">
      <c r="A922" t="s">
        <v>2733</v>
      </c>
    </row>
    <row r="924" spans="1:1" x14ac:dyDescent="0.2">
      <c r="A924" t="s">
        <v>2734</v>
      </c>
    </row>
    <row r="926" spans="1:1" x14ac:dyDescent="0.2">
      <c r="A926" t="s">
        <v>693</v>
      </c>
    </row>
    <row r="928" spans="1:1" x14ac:dyDescent="0.2">
      <c r="A928" t="s">
        <v>1115</v>
      </c>
    </row>
    <row r="929" spans="1:1" x14ac:dyDescent="0.2">
      <c r="A929" t="s">
        <v>2735</v>
      </c>
    </row>
    <row r="931" spans="1:1" x14ac:dyDescent="0.2">
      <c r="A931" t="s">
        <v>2736</v>
      </c>
    </row>
    <row r="933" spans="1:1" x14ac:dyDescent="0.2">
      <c r="A933" t="s">
        <v>2737</v>
      </c>
    </row>
    <row r="934" spans="1:1" x14ac:dyDescent="0.2">
      <c r="A934" t="s">
        <v>2738</v>
      </c>
    </row>
    <row r="935" spans="1:1" x14ac:dyDescent="0.2">
      <c r="A935" t="s">
        <v>2739</v>
      </c>
    </row>
    <row r="936" spans="1:1" x14ac:dyDescent="0.2">
      <c r="A936" t="s">
        <v>2740</v>
      </c>
    </row>
    <row r="937" spans="1:1" x14ac:dyDescent="0.2">
      <c r="A937" t="s">
        <v>2741</v>
      </c>
    </row>
    <row r="938" spans="1:1" x14ac:dyDescent="0.2">
      <c r="A938" t="s">
        <v>2742</v>
      </c>
    </row>
    <row r="940" spans="1:1" x14ac:dyDescent="0.2">
      <c r="A940" t="s">
        <v>693</v>
      </c>
    </row>
    <row r="941" spans="1:1" x14ac:dyDescent="0.2">
      <c r="A941" t="s">
        <v>2743</v>
      </c>
    </row>
    <row r="942" spans="1:1" x14ac:dyDescent="0.2">
      <c r="A942" t="s">
        <v>2744</v>
      </c>
    </row>
    <row r="944" spans="1:1" x14ac:dyDescent="0.2">
      <c r="A944" t="s">
        <v>2745</v>
      </c>
    </row>
    <row r="946" spans="1:1" x14ac:dyDescent="0.2">
      <c r="A946" t="s">
        <v>693</v>
      </c>
    </row>
    <row r="948" spans="1:1" x14ac:dyDescent="0.2">
      <c r="A948" t="s">
        <v>694</v>
      </c>
    </row>
    <row r="949" spans="1:1" x14ac:dyDescent="0.2">
      <c r="A949" t="s">
        <v>695</v>
      </c>
    </row>
    <row r="950" spans="1:1" x14ac:dyDescent="0.2">
      <c r="A950" t="s">
        <v>2746</v>
      </c>
    </row>
    <row r="952" spans="1:1" x14ac:dyDescent="0.2">
      <c r="A952" t="s">
        <v>2747</v>
      </c>
    </row>
    <row r="954" spans="1:1" x14ac:dyDescent="0.2">
      <c r="A954" t="s">
        <v>693</v>
      </c>
    </row>
    <row r="956" spans="1:1" x14ac:dyDescent="0.2">
      <c r="A956" t="s">
        <v>2743</v>
      </c>
    </row>
    <row r="957" spans="1:1" x14ac:dyDescent="0.2">
      <c r="A957" t="s">
        <v>2748</v>
      </c>
    </row>
    <row r="959" spans="1:1" x14ac:dyDescent="0.2">
      <c r="A959" t="s">
        <v>2749</v>
      </c>
    </row>
    <row r="961" spans="1:1" x14ac:dyDescent="0.2">
      <c r="A961" t="s">
        <v>693</v>
      </c>
    </row>
    <row r="962" spans="1:1" x14ac:dyDescent="0.2">
      <c r="A962" t="s">
        <v>2538</v>
      </c>
    </row>
    <row r="963" spans="1:1" x14ac:dyDescent="0.2">
      <c r="A963" t="s">
        <v>2750</v>
      </c>
    </row>
    <row r="965" spans="1:1" x14ac:dyDescent="0.2">
      <c r="A965" t="s">
        <v>2751</v>
      </c>
    </row>
    <row r="967" spans="1:1" x14ac:dyDescent="0.2">
      <c r="A967" t="s">
        <v>693</v>
      </c>
    </row>
    <row r="969" spans="1:1" x14ac:dyDescent="0.2">
      <c r="A969" t="s">
        <v>694</v>
      </c>
    </row>
    <row r="970" spans="1:1" x14ac:dyDescent="0.2">
      <c r="A970" t="s">
        <v>695</v>
      </c>
    </row>
    <row r="971" spans="1:1" x14ac:dyDescent="0.2">
      <c r="A971" t="s">
        <v>2752</v>
      </c>
    </row>
    <row r="973" spans="1:1" x14ac:dyDescent="0.2">
      <c r="A973" t="s">
        <v>2753</v>
      </c>
    </row>
    <row r="975" spans="1:1" x14ac:dyDescent="0.2">
      <c r="A975" t="s">
        <v>693</v>
      </c>
    </row>
    <row r="976" spans="1:1" x14ac:dyDescent="0.2">
      <c r="A976" t="s">
        <v>2754</v>
      </c>
    </row>
    <row r="977" spans="1:1" x14ac:dyDescent="0.2">
      <c r="A977" t="s">
        <v>2755</v>
      </c>
    </row>
    <row r="979" spans="1:1" x14ac:dyDescent="0.2">
      <c r="A979" t="s">
        <v>2756</v>
      </c>
    </row>
    <row r="981" spans="1:1" x14ac:dyDescent="0.2">
      <c r="A981" t="s">
        <v>693</v>
      </c>
    </row>
    <row r="983" spans="1:1" x14ac:dyDescent="0.2">
      <c r="A983" t="s">
        <v>694</v>
      </c>
    </row>
    <row r="984" spans="1:1" x14ac:dyDescent="0.2">
      <c r="A984" t="s">
        <v>695</v>
      </c>
    </row>
    <row r="985" spans="1:1" x14ac:dyDescent="0.2">
      <c r="A985" t="s">
        <v>2757</v>
      </c>
    </row>
    <row r="987" spans="1:1" x14ac:dyDescent="0.2">
      <c r="A987" t="s">
        <v>2758</v>
      </c>
    </row>
    <row r="989" spans="1:1" x14ac:dyDescent="0.2">
      <c r="A989" t="s">
        <v>693</v>
      </c>
    </row>
    <row r="991" spans="1:1" x14ac:dyDescent="0.2">
      <c r="A991" t="s">
        <v>2754</v>
      </c>
    </row>
    <row r="992" spans="1:1" x14ac:dyDescent="0.2">
      <c r="A992" t="s">
        <v>2759</v>
      </c>
    </row>
    <row r="994" spans="1:1" x14ac:dyDescent="0.2">
      <c r="A994" t="s">
        <v>2760</v>
      </c>
    </row>
    <row r="996" spans="1:1" x14ac:dyDescent="0.2">
      <c r="A996" t="s">
        <v>693</v>
      </c>
    </row>
    <row r="997" spans="1:1" x14ac:dyDescent="0.2">
      <c r="A997" t="s">
        <v>2761</v>
      </c>
    </row>
    <row r="998" spans="1:1" x14ac:dyDescent="0.2">
      <c r="A998" t="s">
        <v>2762</v>
      </c>
    </row>
    <row r="1000" spans="1:1" x14ac:dyDescent="0.2">
      <c r="A1000" t="s">
        <v>2763</v>
      </c>
    </row>
    <row r="1002" spans="1:1" x14ac:dyDescent="0.2">
      <c r="A1002" t="s">
        <v>693</v>
      </c>
    </row>
    <row r="1004" spans="1:1" x14ac:dyDescent="0.2">
      <c r="A1004" t="s">
        <v>694</v>
      </c>
    </row>
    <row r="1005" spans="1:1" x14ac:dyDescent="0.2">
      <c r="A1005" t="s">
        <v>695</v>
      </c>
    </row>
    <row r="1006" spans="1:1" x14ac:dyDescent="0.2">
      <c r="A1006" t="s">
        <v>2764</v>
      </c>
    </row>
    <row r="1008" spans="1:1" x14ac:dyDescent="0.2">
      <c r="A1008" t="s">
        <v>2765</v>
      </c>
    </row>
    <row r="1010" spans="1:1" x14ac:dyDescent="0.2">
      <c r="A1010" t="s">
        <v>693</v>
      </c>
    </row>
    <row r="1011" spans="1:1" x14ac:dyDescent="0.2">
      <c r="A1011" t="s">
        <v>2766</v>
      </c>
    </row>
    <row r="1012" spans="1:1" x14ac:dyDescent="0.2">
      <c r="A1012" t="s">
        <v>2767</v>
      </c>
    </row>
    <row r="1014" spans="1:1" x14ac:dyDescent="0.2">
      <c r="A1014" t="s">
        <v>2768</v>
      </c>
    </row>
    <row r="1016" spans="1:1" x14ac:dyDescent="0.2">
      <c r="A1016" t="s">
        <v>2769</v>
      </c>
    </row>
    <row r="1018" spans="1:1" x14ac:dyDescent="0.2">
      <c r="A1018" t="s">
        <v>693</v>
      </c>
    </row>
    <row r="1020" spans="1:1" x14ac:dyDescent="0.2">
      <c r="A1020" t="s">
        <v>694</v>
      </c>
    </row>
    <row r="1021" spans="1:1" x14ac:dyDescent="0.2">
      <c r="A1021" t="s">
        <v>695</v>
      </c>
    </row>
    <row r="1022" spans="1:1" x14ac:dyDescent="0.2">
      <c r="A1022" t="s">
        <v>2770</v>
      </c>
    </row>
    <row r="1024" spans="1:1" x14ac:dyDescent="0.2">
      <c r="A1024" t="s">
        <v>2771</v>
      </c>
    </row>
    <row r="1026" spans="1:1" x14ac:dyDescent="0.2">
      <c r="A1026" t="s">
        <v>693</v>
      </c>
    </row>
    <row r="1028" spans="1:1" x14ac:dyDescent="0.2">
      <c r="A1028" t="s">
        <v>694</v>
      </c>
    </row>
    <row r="1029" spans="1:1" x14ac:dyDescent="0.2">
      <c r="A1029" t="s">
        <v>695</v>
      </c>
    </row>
    <row r="1030" spans="1:1" x14ac:dyDescent="0.2">
      <c r="A1030" t="s">
        <v>2772</v>
      </c>
    </row>
    <row r="1032" spans="1:1" x14ac:dyDescent="0.2">
      <c r="A1032" t="s">
        <v>2773</v>
      </c>
    </row>
    <row r="1034" spans="1:1" x14ac:dyDescent="0.2">
      <c r="A1034" t="s">
        <v>693</v>
      </c>
    </row>
    <row r="1035" spans="1:1" x14ac:dyDescent="0.2">
      <c r="A1035" t="s">
        <v>2774</v>
      </c>
    </row>
    <row r="1036" spans="1:1" x14ac:dyDescent="0.2">
      <c r="A1036" t="s">
        <v>2775</v>
      </c>
    </row>
    <row r="1038" spans="1:1" x14ac:dyDescent="0.2">
      <c r="A1038" t="s">
        <v>2776</v>
      </c>
    </row>
    <row r="1040" spans="1:1" x14ac:dyDescent="0.2">
      <c r="A1040" t="s">
        <v>693</v>
      </c>
    </row>
    <row r="1041" spans="1:1" x14ac:dyDescent="0.2">
      <c r="A1041" t="s">
        <v>2538</v>
      </c>
    </row>
    <row r="1042" spans="1:1" x14ac:dyDescent="0.2">
      <c r="A1042" t="s">
        <v>2777</v>
      </c>
    </row>
    <row r="1044" spans="1:1" x14ac:dyDescent="0.2">
      <c r="A1044" t="s">
        <v>2778</v>
      </c>
    </row>
    <row r="1046" spans="1:1" x14ac:dyDescent="0.2">
      <c r="A1046" t="s">
        <v>693</v>
      </c>
    </row>
    <row r="1048" spans="1:1" x14ac:dyDescent="0.2">
      <c r="A1048" t="s">
        <v>694</v>
      </c>
    </row>
    <row r="1049" spans="1:1" x14ac:dyDescent="0.2">
      <c r="A1049" t="s">
        <v>695</v>
      </c>
    </row>
    <row r="1050" spans="1:1" x14ac:dyDescent="0.2">
      <c r="A1050" t="s">
        <v>2779</v>
      </c>
    </row>
    <row r="1052" spans="1:1" x14ac:dyDescent="0.2">
      <c r="A1052" t="s">
        <v>2780</v>
      </c>
    </row>
    <row r="1054" spans="1:1" x14ac:dyDescent="0.2">
      <c r="A1054" t="s">
        <v>693</v>
      </c>
    </row>
    <row r="1055" spans="1:1" x14ac:dyDescent="0.2">
      <c r="A1055" t="s">
        <v>2754</v>
      </c>
    </row>
    <row r="1056" spans="1:1" x14ac:dyDescent="0.2">
      <c r="A1056" t="s">
        <v>2781</v>
      </c>
    </row>
    <row r="1058" spans="1:1" x14ac:dyDescent="0.2">
      <c r="A1058" t="s">
        <v>2782</v>
      </c>
    </row>
    <row r="1060" spans="1:1" x14ac:dyDescent="0.2">
      <c r="A1060" t="s">
        <v>693</v>
      </c>
    </row>
    <row r="1062" spans="1:1" x14ac:dyDescent="0.2">
      <c r="A1062" t="s">
        <v>694</v>
      </c>
    </row>
    <row r="1063" spans="1:1" x14ac:dyDescent="0.2">
      <c r="A1063" t="s">
        <v>695</v>
      </c>
    </row>
    <row r="1064" spans="1:1" x14ac:dyDescent="0.2">
      <c r="A1064" t="s">
        <v>2783</v>
      </c>
    </row>
    <row r="1066" spans="1:1" x14ac:dyDescent="0.2">
      <c r="A1066" t="s">
        <v>2784</v>
      </c>
    </row>
    <row r="1068" spans="1:1" x14ac:dyDescent="0.2">
      <c r="A1068" t="s">
        <v>693</v>
      </c>
    </row>
    <row r="1069" spans="1:1" x14ac:dyDescent="0.2">
      <c r="A1069" t="s">
        <v>2785</v>
      </c>
    </row>
    <row r="1070" spans="1:1" x14ac:dyDescent="0.2">
      <c r="A1070" t="s">
        <v>2786</v>
      </c>
    </row>
    <row r="1072" spans="1:1" x14ac:dyDescent="0.2">
      <c r="A1072" t="s">
        <v>2787</v>
      </c>
    </row>
    <row r="1074" spans="1:1" x14ac:dyDescent="0.2">
      <c r="A1074" t="s">
        <v>693</v>
      </c>
    </row>
    <row r="1076" spans="1:1" x14ac:dyDescent="0.2">
      <c r="A1076" t="s">
        <v>694</v>
      </c>
    </row>
    <row r="1077" spans="1:1" x14ac:dyDescent="0.2">
      <c r="A1077" t="s">
        <v>695</v>
      </c>
    </row>
    <row r="1078" spans="1:1" x14ac:dyDescent="0.2">
      <c r="A1078" t="s">
        <v>2788</v>
      </c>
    </row>
    <row r="1080" spans="1:1" x14ac:dyDescent="0.2">
      <c r="A1080" t="s">
        <v>2789</v>
      </c>
    </row>
    <row r="1082" spans="1:1" x14ac:dyDescent="0.2">
      <c r="A1082" t="s">
        <v>693</v>
      </c>
    </row>
    <row r="1084" spans="1:1" x14ac:dyDescent="0.2">
      <c r="A1084" t="s">
        <v>2785</v>
      </c>
    </row>
    <row r="1085" spans="1:1" x14ac:dyDescent="0.2">
      <c r="A1085" t="s">
        <v>2790</v>
      </c>
    </row>
    <row r="1087" spans="1:1" x14ac:dyDescent="0.2">
      <c r="A1087" t="s">
        <v>1097</v>
      </c>
    </row>
    <row r="1089" spans="1:1" x14ac:dyDescent="0.2">
      <c r="A1089" t="s">
        <v>2791</v>
      </c>
    </row>
    <row r="1091" spans="1:1" x14ac:dyDescent="0.2">
      <c r="A1091" t="s">
        <v>2792</v>
      </c>
    </row>
    <row r="1093" spans="1:1" x14ac:dyDescent="0.2">
      <c r="A1093" t="s">
        <v>2793</v>
      </c>
    </row>
    <row r="1095" spans="1:1" x14ac:dyDescent="0.2">
      <c r="A1095" t="s">
        <v>693</v>
      </c>
    </row>
    <row r="1097" spans="1:1" x14ac:dyDescent="0.2">
      <c r="A1097" t="s">
        <v>694</v>
      </c>
    </row>
    <row r="1098" spans="1:1" x14ac:dyDescent="0.2">
      <c r="A1098" t="s">
        <v>695</v>
      </c>
    </row>
    <row r="1099" spans="1:1" x14ac:dyDescent="0.2">
      <c r="A1099" t="s">
        <v>2794</v>
      </c>
    </row>
    <row r="1101" spans="1:1" x14ac:dyDescent="0.2">
      <c r="A1101" t="s">
        <v>2795</v>
      </c>
    </row>
    <row r="1103" spans="1:1" x14ac:dyDescent="0.2">
      <c r="A1103" t="s">
        <v>2796</v>
      </c>
    </row>
    <row r="1105" spans="1:1" x14ac:dyDescent="0.2">
      <c r="A1105" t="s">
        <v>2797</v>
      </c>
    </row>
    <row r="1107" spans="1:1" x14ac:dyDescent="0.2">
      <c r="A1107" t="s">
        <v>2798</v>
      </c>
    </row>
    <row r="1109" spans="1:1" x14ac:dyDescent="0.2">
      <c r="A1109" t="s">
        <v>693</v>
      </c>
    </row>
    <row r="1110" spans="1:1" x14ac:dyDescent="0.2">
      <c r="A1110" t="s">
        <v>2799</v>
      </c>
    </row>
    <row r="1111" spans="1:1" x14ac:dyDescent="0.2">
      <c r="A1111" t="s">
        <v>2800</v>
      </c>
    </row>
    <row r="1112" spans="1:1" x14ac:dyDescent="0.2">
      <c r="A1112" t="s">
        <v>2801</v>
      </c>
    </row>
    <row r="1114" spans="1:1" x14ac:dyDescent="0.2">
      <c r="A1114" t="s">
        <v>2802</v>
      </c>
    </row>
    <row r="1116" spans="1:1" x14ac:dyDescent="0.2">
      <c r="A1116" t="s">
        <v>693</v>
      </c>
    </row>
    <row r="1118" spans="1:1" x14ac:dyDescent="0.2">
      <c r="A1118" t="s">
        <v>694</v>
      </c>
    </row>
    <row r="1119" spans="1:1" x14ac:dyDescent="0.2">
      <c r="A1119" t="s">
        <v>695</v>
      </c>
    </row>
    <row r="1120" spans="1:1" x14ac:dyDescent="0.2">
      <c r="A1120" t="s">
        <v>2803</v>
      </c>
    </row>
    <row r="1122" spans="1:1" x14ac:dyDescent="0.2">
      <c r="A1122" t="s">
        <v>2804</v>
      </c>
    </row>
    <row r="1124" spans="1:1" x14ac:dyDescent="0.2">
      <c r="A1124" t="s">
        <v>693</v>
      </c>
    </row>
    <row r="1126" spans="1:1" x14ac:dyDescent="0.2">
      <c r="A1126" t="s">
        <v>2799</v>
      </c>
    </row>
    <row r="1127" spans="1:1" x14ac:dyDescent="0.2">
      <c r="A1127" t="s">
        <v>2800</v>
      </c>
    </row>
    <row r="1128" spans="1:1" x14ac:dyDescent="0.2">
      <c r="A1128" t="s">
        <v>2805</v>
      </c>
    </row>
    <row r="1130" spans="1:1" x14ac:dyDescent="0.2">
      <c r="A1130" t="s">
        <v>2806</v>
      </c>
    </row>
    <row r="1132" spans="1:1" x14ac:dyDescent="0.2">
      <c r="A1132" t="s">
        <v>693</v>
      </c>
    </row>
    <row r="1133" spans="1:1" x14ac:dyDescent="0.2">
      <c r="A1133" t="s">
        <v>2799</v>
      </c>
    </row>
    <row r="1134" spans="1:1" x14ac:dyDescent="0.2">
      <c r="A1134" t="s">
        <v>2800</v>
      </c>
    </row>
    <row r="1135" spans="1:1" x14ac:dyDescent="0.2">
      <c r="A1135" t="s">
        <v>2807</v>
      </c>
    </row>
    <row r="1137" spans="1:1" x14ac:dyDescent="0.2">
      <c r="A1137" t="s">
        <v>2808</v>
      </c>
    </row>
    <row r="1139" spans="1:1" x14ac:dyDescent="0.2">
      <c r="A1139" t="s">
        <v>693</v>
      </c>
    </row>
    <row r="1140" spans="1:1" x14ac:dyDescent="0.2">
      <c r="A1140" t="s">
        <v>2538</v>
      </c>
    </row>
    <row r="1141" spans="1:1" x14ac:dyDescent="0.2">
      <c r="A1141" t="s">
        <v>2809</v>
      </c>
    </row>
    <row r="1143" spans="1:1" x14ac:dyDescent="0.2">
      <c r="A1143" t="s">
        <v>2810</v>
      </c>
    </row>
    <row r="1145" spans="1:1" x14ac:dyDescent="0.2">
      <c r="A1145" t="s">
        <v>693</v>
      </c>
    </row>
    <row r="1146" spans="1:1" x14ac:dyDescent="0.2">
      <c r="A1146" t="s">
        <v>2811</v>
      </c>
    </row>
    <row r="1147" spans="1:1" x14ac:dyDescent="0.2">
      <c r="A1147" t="s">
        <v>2812</v>
      </c>
    </row>
    <row r="1149" spans="1:1" x14ac:dyDescent="0.2">
      <c r="A1149" t="s">
        <v>2813</v>
      </c>
    </row>
    <row r="1151" spans="1:1" x14ac:dyDescent="0.2">
      <c r="A1151" t="s">
        <v>2814</v>
      </c>
    </row>
    <row r="1153" spans="1:1" x14ac:dyDescent="0.2">
      <c r="A1153" t="s">
        <v>2815</v>
      </c>
    </row>
    <row r="1155" spans="1:1" x14ac:dyDescent="0.2">
      <c r="A1155" t="s">
        <v>693</v>
      </c>
    </row>
    <row r="1157" spans="1:1" x14ac:dyDescent="0.2">
      <c r="A1157" t="s">
        <v>694</v>
      </c>
    </row>
    <row r="1158" spans="1:1" x14ac:dyDescent="0.2">
      <c r="A1158" t="s">
        <v>695</v>
      </c>
    </row>
    <row r="1159" spans="1:1" x14ac:dyDescent="0.2">
      <c r="A1159" t="s">
        <v>2816</v>
      </c>
    </row>
    <row r="1161" spans="1:1" x14ac:dyDescent="0.2">
      <c r="A1161" t="s">
        <v>2817</v>
      </c>
    </row>
    <row r="1163" spans="1:1" x14ac:dyDescent="0.2">
      <c r="A1163" t="s">
        <v>693</v>
      </c>
    </row>
    <row r="1164" spans="1:1" x14ac:dyDescent="0.2">
      <c r="A1164" t="s">
        <v>2818</v>
      </c>
    </row>
    <row r="1165" spans="1:1" x14ac:dyDescent="0.2">
      <c r="A1165" t="s">
        <v>2819</v>
      </c>
    </row>
    <row r="1167" spans="1:1" x14ac:dyDescent="0.2">
      <c r="A1167" t="s">
        <v>2820</v>
      </c>
    </row>
    <row r="1169" spans="1:1" x14ac:dyDescent="0.2">
      <c r="A1169" t="s">
        <v>693</v>
      </c>
    </row>
    <row r="1170" spans="1:1" x14ac:dyDescent="0.2">
      <c r="A1170" t="s">
        <v>1067</v>
      </c>
    </row>
    <row r="1171" spans="1:1" x14ac:dyDescent="0.2">
      <c r="A1171" t="s">
        <v>2821</v>
      </c>
    </row>
    <row r="1173" spans="1:1" x14ac:dyDescent="0.2">
      <c r="A1173" t="s">
        <v>2822</v>
      </c>
    </row>
    <row r="1175" spans="1:1" x14ac:dyDescent="0.2">
      <c r="A1175" t="s">
        <v>693</v>
      </c>
    </row>
    <row r="1177" spans="1:1" x14ac:dyDescent="0.2">
      <c r="A1177" t="s">
        <v>694</v>
      </c>
    </row>
    <row r="1178" spans="1:1" x14ac:dyDescent="0.2">
      <c r="A1178" t="s">
        <v>695</v>
      </c>
    </row>
    <row r="1179" spans="1:1" x14ac:dyDescent="0.2">
      <c r="A1179" t="s">
        <v>2823</v>
      </c>
    </row>
    <row r="1181" spans="1:1" x14ac:dyDescent="0.2">
      <c r="A1181" t="s">
        <v>2824</v>
      </c>
    </row>
    <row r="1183" spans="1:1" x14ac:dyDescent="0.2">
      <c r="A1183" t="s">
        <v>693</v>
      </c>
    </row>
    <row r="1184" spans="1:1" x14ac:dyDescent="0.2">
      <c r="A1184" t="s">
        <v>2825</v>
      </c>
    </row>
    <row r="1185" spans="1:1" x14ac:dyDescent="0.2">
      <c r="A1185" t="s">
        <v>2826</v>
      </c>
    </row>
    <row r="1187" spans="1:1" x14ac:dyDescent="0.2">
      <c r="A1187" t="s">
        <v>1192</v>
      </c>
    </row>
    <row r="1188" spans="1:1" x14ac:dyDescent="0.2">
      <c r="A1188" t="s">
        <v>2827</v>
      </c>
    </row>
    <row r="1189" spans="1:1" x14ac:dyDescent="0.2">
      <c r="A1189" t="s">
        <v>2828</v>
      </c>
    </row>
    <row r="1190" spans="1:1" x14ac:dyDescent="0.2">
      <c r="A1190" t="s">
        <v>2829</v>
      </c>
    </row>
    <row r="1192" spans="1:1" x14ac:dyDescent="0.2">
      <c r="A1192" t="s">
        <v>693</v>
      </c>
    </row>
    <row r="1193" spans="1:1" x14ac:dyDescent="0.2">
      <c r="A1193" t="s">
        <v>2825</v>
      </c>
    </row>
    <row r="1194" spans="1:1" x14ac:dyDescent="0.2">
      <c r="A1194" t="s">
        <v>2830</v>
      </c>
    </row>
    <row r="1196" spans="1:1" x14ac:dyDescent="0.2">
      <c r="A1196" t="s">
        <v>2831</v>
      </c>
    </row>
    <row r="1197" spans="1:1" x14ac:dyDescent="0.2">
      <c r="A1197" t="s">
        <v>2832</v>
      </c>
    </row>
    <row r="1199" spans="1:1" x14ac:dyDescent="0.2">
      <c r="A1199" t="s">
        <v>693</v>
      </c>
    </row>
    <row r="1200" spans="1:1" x14ac:dyDescent="0.2">
      <c r="A1200" t="s">
        <v>2825</v>
      </c>
    </row>
    <row r="1201" spans="1:1" x14ac:dyDescent="0.2">
      <c r="A1201" t="s">
        <v>2833</v>
      </c>
    </row>
    <row r="1203" spans="1:1" x14ac:dyDescent="0.2">
      <c r="A1203" t="s">
        <v>2834</v>
      </c>
    </row>
    <row r="1204" spans="1:1" x14ac:dyDescent="0.2">
      <c r="A1204" t="s">
        <v>2835</v>
      </c>
    </row>
    <row r="1206" spans="1:1" x14ac:dyDescent="0.2">
      <c r="A1206" t="s">
        <v>693</v>
      </c>
    </row>
    <row r="1208" spans="1:1" x14ac:dyDescent="0.2">
      <c r="A1208" t="s">
        <v>694</v>
      </c>
    </row>
    <row r="1209" spans="1:1" x14ac:dyDescent="0.2">
      <c r="A1209" t="s">
        <v>695</v>
      </c>
    </row>
    <row r="1210" spans="1:1" x14ac:dyDescent="0.2">
      <c r="A1210" t="s">
        <v>2836</v>
      </c>
    </row>
    <row r="1212" spans="1:1" x14ac:dyDescent="0.2">
      <c r="A1212" t="s">
        <v>2837</v>
      </c>
    </row>
    <row r="1214" spans="1:1" x14ac:dyDescent="0.2">
      <c r="A1214" t="s">
        <v>693</v>
      </c>
    </row>
    <row r="1215" spans="1:1" x14ac:dyDescent="0.2">
      <c r="A1215" t="s">
        <v>2838</v>
      </c>
    </row>
    <row r="1216" spans="1:1" x14ac:dyDescent="0.2">
      <c r="A1216" t="s">
        <v>2839</v>
      </c>
    </row>
    <row r="1218" spans="1:1" x14ac:dyDescent="0.2">
      <c r="A1218" t="s">
        <v>2840</v>
      </c>
    </row>
    <row r="1220" spans="1:1" x14ac:dyDescent="0.2">
      <c r="A1220" t="s">
        <v>693</v>
      </c>
    </row>
    <row r="1222" spans="1:1" x14ac:dyDescent="0.2">
      <c r="A1222" t="s">
        <v>694</v>
      </c>
    </row>
    <row r="1223" spans="1:1" x14ac:dyDescent="0.2">
      <c r="A1223" t="s">
        <v>695</v>
      </c>
    </row>
    <row r="1224" spans="1:1" x14ac:dyDescent="0.2">
      <c r="A1224" t="s">
        <v>2841</v>
      </c>
    </row>
    <row r="1226" spans="1:1" x14ac:dyDescent="0.2">
      <c r="A1226" t="s">
        <v>2842</v>
      </c>
    </row>
    <row r="1228" spans="1:1" x14ac:dyDescent="0.2">
      <c r="A1228" t="s">
        <v>693</v>
      </c>
    </row>
    <row r="1230" spans="1:1" x14ac:dyDescent="0.2">
      <c r="A1230" t="s">
        <v>2838</v>
      </c>
    </row>
    <row r="1231" spans="1:1" x14ac:dyDescent="0.2">
      <c r="A1231" t="s">
        <v>2843</v>
      </c>
    </row>
    <row r="1233" spans="1:1" x14ac:dyDescent="0.2">
      <c r="A1233" t="s">
        <v>2844</v>
      </c>
    </row>
    <row r="1235" spans="1:1" x14ac:dyDescent="0.2">
      <c r="A1235" t="s">
        <v>693</v>
      </c>
    </row>
    <row r="1237" spans="1:1" x14ac:dyDescent="0.2">
      <c r="A1237" t="s">
        <v>694</v>
      </c>
    </row>
    <row r="1238" spans="1:1" x14ac:dyDescent="0.2">
      <c r="A1238" t="s">
        <v>695</v>
      </c>
    </row>
    <row r="1239" spans="1:1" x14ac:dyDescent="0.2">
      <c r="A1239" t="s">
        <v>2845</v>
      </c>
    </row>
    <row r="1241" spans="1:1" x14ac:dyDescent="0.2">
      <c r="A1241" t="s">
        <v>2846</v>
      </c>
    </row>
    <row r="1243" spans="1:1" x14ac:dyDescent="0.2">
      <c r="A1243" t="s">
        <v>693</v>
      </c>
    </row>
    <row r="1244" spans="1:1" x14ac:dyDescent="0.2">
      <c r="A1244" t="s">
        <v>2847</v>
      </c>
    </row>
    <row r="1245" spans="1:1" x14ac:dyDescent="0.2">
      <c r="A1245" t="s">
        <v>2848</v>
      </c>
    </row>
    <row r="1247" spans="1:1" x14ac:dyDescent="0.2">
      <c r="A1247" t="s">
        <v>2849</v>
      </c>
    </row>
    <row r="1249" spans="1:1" x14ac:dyDescent="0.2">
      <c r="A1249" t="s">
        <v>693</v>
      </c>
    </row>
    <row r="1251" spans="1:1" x14ac:dyDescent="0.2">
      <c r="A1251" t="s">
        <v>694</v>
      </c>
    </row>
    <row r="1252" spans="1:1" x14ac:dyDescent="0.2">
      <c r="A1252" t="s">
        <v>695</v>
      </c>
    </row>
    <row r="1253" spans="1:1" x14ac:dyDescent="0.2">
      <c r="A1253" t="s">
        <v>2850</v>
      </c>
    </row>
    <row r="1255" spans="1:1" x14ac:dyDescent="0.2">
      <c r="A1255" t="s">
        <v>2851</v>
      </c>
    </row>
    <row r="1257" spans="1:1" x14ac:dyDescent="0.2">
      <c r="A1257" t="s">
        <v>693</v>
      </c>
    </row>
    <row r="1258" spans="1:1" x14ac:dyDescent="0.2">
      <c r="A1258" t="s">
        <v>2852</v>
      </c>
    </row>
    <row r="1259" spans="1:1" x14ac:dyDescent="0.2">
      <c r="A1259" t="s">
        <v>2853</v>
      </c>
    </row>
    <row r="1261" spans="1:1" x14ac:dyDescent="0.2">
      <c r="A1261" t="s">
        <v>2854</v>
      </c>
    </row>
    <row r="1263" spans="1:1" x14ac:dyDescent="0.2">
      <c r="A1263" t="s">
        <v>693</v>
      </c>
    </row>
    <row r="1264" spans="1:1" x14ac:dyDescent="0.2">
      <c r="A1264" t="s">
        <v>2855</v>
      </c>
    </row>
    <row r="1265" spans="1:1" x14ac:dyDescent="0.2">
      <c r="A1265" t="s">
        <v>2856</v>
      </c>
    </row>
    <row r="1267" spans="1:1" x14ac:dyDescent="0.2">
      <c r="A1267" t="s">
        <v>2857</v>
      </c>
    </row>
    <row r="1269" spans="1:1" x14ac:dyDescent="0.2">
      <c r="A1269" t="s">
        <v>693</v>
      </c>
    </row>
    <row r="1271" spans="1:1" x14ac:dyDescent="0.2">
      <c r="A1271" t="s">
        <v>694</v>
      </c>
    </row>
    <row r="1272" spans="1:1" x14ac:dyDescent="0.2">
      <c r="A1272" t="s">
        <v>695</v>
      </c>
    </row>
    <row r="1273" spans="1:1" x14ac:dyDescent="0.2">
      <c r="A1273" t="s">
        <v>2858</v>
      </c>
    </row>
    <row r="1275" spans="1:1" x14ac:dyDescent="0.2">
      <c r="A1275" t="s">
        <v>2859</v>
      </c>
    </row>
    <row r="1277" spans="1:1" x14ac:dyDescent="0.2">
      <c r="A1277" t="s">
        <v>693</v>
      </c>
    </row>
    <row r="1278" spans="1:1" x14ac:dyDescent="0.2">
      <c r="A1278" t="s">
        <v>3571</v>
      </c>
    </row>
    <row r="1279" spans="1:1" x14ac:dyDescent="0.2">
      <c r="A1279" t="s">
        <v>3572</v>
      </c>
    </row>
    <row r="1281" spans="1:1" x14ac:dyDescent="0.2">
      <c r="A1281" t="s">
        <v>3573</v>
      </c>
    </row>
    <row r="1283" spans="1:1" x14ac:dyDescent="0.2">
      <c r="A1283" t="s">
        <v>693</v>
      </c>
    </row>
    <row r="1285" spans="1:1" x14ac:dyDescent="0.2">
      <c r="A1285" t="s">
        <v>694</v>
      </c>
    </row>
    <row r="1286" spans="1:1" x14ac:dyDescent="0.2">
      <c r="A1286" t="s">
        <v>695</v>
      </c>
    </row>
    <row r="1287" spans="1:1" x14ac:dyDescent="0.2">
      <c r="A1287" t="s">
        <v>3574</v>
      </c>
    </row>
    <row r="1289" spans="1:1" x14ac:dyDescent="0.2">
      <c r="A1289" t="s">
        <v>3575</v>
      </c>
    </row>
    <row r="1290" spans="1:1" x14ac:dyDescent="0.2">
      <c r="A1290" t="s">
        <v>3576</v>
      </c>
    </row>
    <row r="1292" spans="1:1" x14ac:dyDescent="0.2">
      <c r="A1292" t="s">
        <v>3577</v>
      </c>
    </row>
    <row r="1294" spans="1:1" x14ac:dyDescent="0.2">
      <c r="A1294" t="s">
        <v>3578</v>
      </c>
    </row>
    <row r="1296" spans="1:1" x14ac:dyDescent="0.2">
      <c r="A1296" t="s">
        <v>693</v>
      </c>
    </row>
    <row r="1297" spans="1:1" x14ac:dyDescent="0.2">
      <c r="A1297" t="s">
        <v>2952</v>
      </c>
    </row>
    <row r="1298" spans="1:1" x14ac:dyDescent="0.2">
      <c r="A1298" t="s">
        <v>3579</v>
      </c>
    </row>
    <row r="1300" spans="1:1" x14ac:dyDescent="0.2">
      <c r="A1300" t="s">
        <v>3580</v>
      </c>
    </row>
    <row r="1302" spans="1:1" x14ac:dyDescent="0.2">
      <c r="A1302" t="s">
        <v>693</v>
      </c>
    </row>
    <row r="1304" spans="1:1" x14ac:dyDescent="0.2">
      <c r="A1304" t="s">
        <v>694</v>
      </c>
    </row>
    <row r="1305" spans="1:1" x14ac:dyDescent="0.2">
      <c r="A1305" t="s">
        <v>695</v>
      </c>
    </row>
    <row r="1306" spans="1:1" x14ac:dyDescent="0.2">
      <c r="A1306" t="s">
        <v>3581</v>
      </c>
    </row>
    <row r="1308" spans="1:1" x14ac:dyDescent="0.2">
      <c r="A1308" t="s">
        <v>3582</v>
      </c>
    </row>
    <row r="1310" spans="1:1" x14ac:dyDescent="0.2">
      <c r="A1310" t="s">
        <v>3583</v>
      </c>
    </row>
    <row r="1312" spans="1:1" x14ac:dyDescent="0.2">
      <c r="A1312" t="s">
        <v>693</v>
      </c>
    </row>
    <row r="1313" spans="1:1" x14ac:dyDescent="0.2">
      <c r="A1313" t="s">
        <v>3584</v>
      </c>
    </row>
    <row r="1314" spans="1:1" x14ac:dyDescent="0.2">
      <c r="A1314" t="s">
        <v>3585</v>
      </c>
    </row>
    <row r="1316" spans="1:1" x14ac:dyDescent="0.2">
      <c r="A1316" t="s">
        <v>3586</v>
      </c>
    </row>
    <row r="1318" spans="1:1" x14ac:dyDescent="0.2">
      <c r="A1318" t="s">
        <v>693</v>
      </c>
    </row>
    <row r="1320" spans="1:1" x14ac:dyDescent="0.2">
      <c r="A1320" t="s">
        <v>694</v>
      </c>
    </row>
    <row r="1321" spans="1:1" x14ac:dyDescent="0.2">
      <c r="A1321" t="s">
        <v>695</v>
      </c>
    </row>
    <row r="1322" spans="1:1" x14ac:dyDescent="0.2">
      <c r="A1322" t="s">
        <v>3587</v>
      </c>
    </row>
    <row r="1324" spans="1:1" x14ac:dyDescent="0.2">
      <c r="A1324" t="s">
        <v>3588</v>
      </c>
    </row>
    <row r="1326" spans="1:1" x14ac:dyDescent="0.2">
      <c r="A1326" t="s">
        <v>3589</v>
      </c>
    </row>
    <row r="1328" spans="1:1" x14ac:dyDescent="0.2">
      <c r="A1328" t="s">
        <v>693</v>
      </c>
    </row>
    <row r="1330" spans="1:1" x14ac:dyDescent="0.2">
      <c r="A1330" t="s">
        <v>3584</v>
      </c>
    </row>
    <row r="1331" spans="1:1" x14ac:dyDescent="0.2">
      <c r="A1331" t="s">
        <v>3590</v>
      </c>
    </row>
    <row r="1333" spans="1:1" x14ac:dyDescent="0.2">
      <c r="A1333" t="s">
        <v>3591</v>
      </c>
    </row>
    <row r="1335" spans="1:1" x14ac:dyDescent="0.2">
      <c r="A1335" t="s">
        <v>693</v>
      </c>
    </row>
    <row r="1336" spans="1:1" x14ac:dyDescent="0.2">
      <c r="A1336" t="s">
        <v>3733</v>
      </c>
    </row>
    <row r="1337" spans="1:1" x14ac:dyDescent="0.2">
      <c r="A1337" t="s">
        <v>3734</v>
      </c>
    </row>
    <row r="1339" spans="1:1" x14ac:dyDescent="0.2">
      <c r="A1339" t="s">
        <v>3735</v>
      </c>
    </row>
    <row r="1341" spans="1:1" x14ac:dyDescent="0.2">
      <c r="A1341" t="s">
        <v>693</v>
      </c>
    </row>
    <row r="1343" spans="1:1" x14ac:dyDescent="0.2">
      <c r="A1343" t="s">
        <v>694</v>
      </c>
    </row>
    <row r="1344" spans="1:1" x14ac:dyDescent="0.2">
      <c r="A1344" t="s">
        <v>695</v>
      </c>
    </row>
    <row r="1345" spans="1:1" x14ac:dyDescent="0.2">
      <c r="A1345" t="s">
        <v>3736</v>
      </c>
    </row>
    <row r="1347" spans="1:1" x14ac:dyDescent="0.2">
      <c r="A1347" t="s">
        <v>3737</v>
      </c>
    </row>
    <row r="1349" spans="1:1" x14ac:dyDescent="0.2">
      <c r="A1349" t="s">
        <v>693</v>
      </c>
    </row>
    <row r="1350" spans="1:1" x14ac:dyDescent="0.2">
      <c r="A1350" t="s">
        <v>3733</v>
      </c>
    </row>
    <row r="1351" spans="1:1" x14ac:dyDescent="0.2">
      <c r="A1351" t="s">
        <v>3738</v>
      </c>
    </row>
    <row r="1353" spans="1:1" x14ac:dyDescent="0.2">
      <c r="A1353" t="s">
        <v>3739</v>
      </c>
    </row>
    <row r="1355" spans="1:1" x14ac:dyDescent="0.2">
      <c r="A1355" t="s">
        <v>693</v>
      </c>
    </row>
    <row r="1357" spans="1:1" x14ac:dyDescent="0.2">
      <c r="A1357" t="s">
        <v>694</v>
      </c>
    </row>
    <row r="1358" spans="1:1" x14ac:dyDescent="0.2">
      <c r="A1358" t="s">
        <v>695</v>
      </c>
    </row>
    <row r="1359" spans="1:1" x14ac:dyDescent="0.2">
      <c r="A1359" t="s">
        <v>3740</v>
      </c>
    </row>
    <row r="1361" spans="1:1" x14ac:dyDescent="0.2">
      <c r="A1361" t="s">
        <v>3741</v>
      </c>
    </row>
    <row r="1363" spans="1:1" x14ac:dyDescent="0.2">
      <c r="A1363" t="s">
        <v>693</v>
      </c>
    </row>
    <row r="1364" spans="1:1" x14ac:dyDescent="0.2">
      <c r="A1364" t="s">
        <v>696</v>
      </c>
    </row>
    <row r="1366" spans="1:1" x14ac:dyDescent="0.2">
      <c r="A1366" t="s">
        <v>697</v>
      </c>
    </row>
    <row r="1368" spans="1:1" x14ac:dyDescent="0.2">
      <c r="A1368" t="s">
        <v>698</v>
      </c>
    </row>
    <row r="1370" spans="1:1" x14ac:dyDescent="0.2">
      <c r="A1370" t="s">
        <v>699</v>
      </c>
    </row>
    <row r="1372" spans="1:1" x14ac:dyDescent="0.2">
      <c r="A1372" t="s">
        <v>700</v>
      </c>
    </row>
    <row r="1374" spans="1:1" x14ac:dyDescent="0.2">
      <c r="A1374" t="s">
        <v>701</v>
      </c>
    </row>
    <row r="1376" spans="1:1" x14ac:dyDescent="0.2">
      <c r="A1376" t="s">
        <v>702</v>
      </c>
    </row>
    <row r="1378" spans="1:1" x14ac:dyDescent="0.2">
      <c r="A1378" t="s">
        <v>3592</v>
      </c>
    </row>
    <row r="1380" spans="1:1" x14ac:dyDescent="0.2">
      <c r="A1380" t="s">
        <v>689</v>
      </c>
    </row>
    <row r="1382" spans="1:1" x14ac:dyDescent="0.2">
      <c r="A1382" t="s">
        <v>703</v>
      </c>
    </row>
    <row r="1383" spans="1:1" x14ac:dyDescent="0.2">
      <c r="A1383" t="s">
        <v>704</v>
      </c>
    </row>
    <row r="1384" spans="1:1" x14ac:dyDescent="0.2">
      <c r="A1384" t="s">
        <v>705</v>
      </c>
    </row>
    <row r="1385" spans="1:1" x14ac:dyDescent="0.2">
      <c r="A1385" t="s">
        <v>706</v>
      </c>
    </row>
    <row r="1386" spans="1:1" x14ac:dyDescent="0.2">
      <c r="A1386" t="s">
        <v>707</v>
      </c>
    </row>
    <row r="1387" spans="1:1" x14ac:dyDescent="0.2">
      <c r="A1387" t="s">
        <v>708</v>
      </c>
    </row>
    <row r="1389" spans="1:1" x14ac:dyDescent="0.2">
      <c r="A1389" t="s">
        <v>3593</v>
      </c>
    </row>
    <row r="1390" spans="1:1" x14ac:dyDescent="0.2">
      <c r="A1390" t="s">
        <v>709</v>
      </c>
    </row>
    <row r="1392" spans="1:1" x14ac:dyDescent="0.2">
      <c r="A1392" t="s">
        <v>3742</v>
      </c>
    </row>
  </sheetData>
  <hyperlinks>
    <hyperlink ref="A1" r:id="rId1" xr:uid="{03756F51-29B3-43B3-BE2E-93AB5578B52E}"/>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7EC09-1255-48AE-8607-72C6DE6A7A16}">
  <sheetPr codeName="Sheet20">
    <tabColor rgb="FFFFFF00"/>
  </sheetPr>
  <dimension ref="A1:BA856"/>
  <sheetViews>
    <sheetView topLeftCell="Q1" zoomScaleNormal="100" workbookViewId="0">
      <selection activeCell="AA2" sqref="AA2"/>
    </sheetView>
    <sheetView workbookViewId="1"/>
  </sheetViews>
  <sheetFormatPr defaultRowHeight="12.75" outlineLevelRow="1" outlineLevelCol="1" x14ac:dyDescent="0.2"/>
  <cols>
    <col min="1" max="1" width="53.7109375" bestFit="1" customWidth="1"/>
    <col min="2" max="4" width="81.140625" bestFit="1" customWidth="1"/>
    <col min="5" max="5" width="7.140625" bestFit="1" customWidth="1"/>
    <col min="6" max="8" width="5.5703125" bestFit="1" customWidth="1"/>
    <col min="9" max="9" width="4" bestFit="1" customWidth="1"/>
    <col min="10" max="10" width="5.5703125" bestFit="1" customWidth="1"/>
    <col min="11" max="11" width="5" bestFit="1" customWidth="1"/>
    <col min="12" max="12" width="5.5703125" bestFit="1" customWidth="1"/>
    <col min="13" max="13" width="5" bestFit="1" customWidth="1"/>
    <col min="14" max="14" width="6" bestFit="1" customWidth="1"/>
    <col min="15" max="15" width="6" customWidth="1"/>
    <col min="16" max="16" width="6" customWidth="1" outlineLevel="1"/>
    <col min="17" max="17" width="5" customWidth="1" outlineLevel="1"/>
    <col min="18" max="18" width="4" customWidth="1" outlineLevel="1"/>
    <col min="19" max="21" width="6" customWidth="1" outlineLevel="1"/>
    <col min="22" max="22" width="5" customWidth="1" outlineLevel="1"/>
    <col min="23" max="24" width="4" customWidth="1" outlineLevel="1"/>
    <col min="25" max="25" width="5" customWidth="1" outlineLevel="1"/>
    <col min="26" max="29" width="6" customWidth="1" outlineLevel="1"/>
    <col min="30" max="30" width="5" customWidth="1" outlineLevel="1"/>
    <col min="31" max="31" width="5.140625" customWidth="1" outlineLevel="1"/>
    <col min="32" max="32" width="6.5703125" customWidth="1" outlineLevel="1"/>
    <col min="33" max="33" width="6.42578125" customWidth="1" outlineLevel="1"/>
    <col min="34" max="34" width="9.140625" style="134" customWidth="1" outlineLevel="1" collapsed="1"/>
    <col min="35" max="36" width="9.140625" style="134" customWidth="1" outlineLevel="1"/>
    <col min="38" max="39" width="0" hidden="1" customWidth="1" outlineLevel="1"/>
    <col min="40" max="40" width="9.140625" collapsed="1"/>
  </cols>
  <sheetData>
    <row r="1" spans="1:53" x14ac:dyDescent="0.2">
      <c r="D1" s="216" t="s">
        <v>2954</v>
      </c>
      <c r="AH1" s="134">
        <v>23</v>
      </c>
      <c r="AI1" s="134">
        <v>24</v>
      </c>
    </row>
    <row r="2" spans="1:53" x14ac:dyDescent="0.2">
      <c r="A2" s="216" t="s">
        <v>3711</v>
      </c>
      <c r="B2">
        <v>1</v>
      </c>
      <c r="C2">
        <f>B2+1</f>
        <v>2</v>
      </c>
      <c r="D2">
        <f t="shared" ref="D2:AK2" si="0">C2+1</f>
        <v>3</v>
      </c>
      <c r="E2">
        <f t="shared" si="0"/>
        <v>4</v>
      </c>
      <c r="F2">
        <f t="shared" si="0"/>
        <v>5</v>
      </c>
      <c r="G2">
        <f t="shared" si="0"/>
        <v>6</v>
      </c>
      <c r="H2">
        <f t="shared" si="0"/>
        <v>7</v>
      </c>
      <c r="I2">
        <f t="shared" si="0"/>
        <v>8</v>
      </c>
      <c r="J2">
        <f t="shared" si="0"/>
        <v>9</v>
      </c>
      <c r="K2">
        <f t="shared" si="0"/>
        <v>10</v>
      </c>
      <c r="L2">
        <f t="shared" si="0"/>
        <v>11</v>
      </c>
      <c r="M2">
        <f t="shared" si="0"/>
        <v>12</v>
      </c>
      <c r="N2">
        <f t="shared" si="0"/>
        <v>13</v>
      </c>
      <c r="O2">
        <f t="shared" si="0"/>
        <v>14</v>
      </c>
      <c r="P2">
        <f t="shared" si="0"/>
        <v>15</v>
      </c>
      <c r="Q2">
        <f t="shared" si="0"/>
        <v>16</v>
      </c>
      <c r="R2">
        <f t="shared" si="0"/>
        <v>17</v>
      </c>
      <c r="S2">
        <f t="shared" si="0"/>
        <v>18</v>
      </c>
      <c r="T2">
        <f t="shared" si="0"/>
        <v>19</v>
      </c>
      <c r="U2">
        <f t="shared" si="0"/>
        <v>20</v>
      </c>
      <c r="V2">
        <f t="shared" si="0"/>
        <v>21</v>
      </c>
      <c r="W2">
        <f t="shared" si="0"/>
        <v>22</v>
      </c>
      <c r="X2">
        <f t="shared" si="0"/>
        <v>23</v>
      </c>
      <c r="Y2">
        <f t="shared" si="0"/>
        <v>24</v>
      </c>
      <c r="Z2">
        <f t="shared" si="0"/>
        <v>25</v>
      </c>
      <c r="AA2">
        <f t="shared" si="0"/>
        <v>26</v>
      </c>
      <c r="AB2">
        <f t="shared" si="0"/>
        <v>27</v>
      </c>
      <c r="AC2">
        <f t="shared" si="0"/>
        <v>28</v>
      </c>
      <c r="AD2">
        <f t="shared" si="0"/>
        <v>29</v>
      </c>
      <c r="AE2">
        <f t="shared" si="0"/>
        <v>30</v>
      </c>
      <c r="AF2">
        <f t="shared" si="0"/>
        <v>31</v>
      </c>
      <c r="AG2">
        <f t="shared" si="0"/>
        <v>32</v>
      </c>
      <c r="AH2">
        <f t="shared" si="0"/>
        <v>33</v>
      </c>
      <c r="AI2">
        <f t="shared" si="0"/>
        <v>34</v>
      </c>
      <c r="AJ2">
        <f t="shared" si="0"/>
        <v>35</v>
      </c>
      <c r="AK2">
        <f t="shared" si="0"/>
        <v>36</v>
      </c>
    </row>
    <row r="3" spans="1:53" ht="15.75" x14ac:dyDescent="0.25">
      <c r="A3" t="s">
        <v>689</v>
      </c>
      <c r="AG3" t="s">
        <v>2953</v>
      </c>
      <c r="AH3" s="134" t="s">
        <v>866</v>
      </c>
      <c r="AI3" s="134" t="s">
        <v>1498</v>
      </c>
      <c r="AJ3" s="208"/>
      <c r="AK3" s="208" t="s">
        <v>2865</v>
      </c>
      <c r="AL3" s="208" t="s">
        <v>2864</v>
      </c>
      <c r="AM3" s="208" t="s">
        <v>2863</v>
      </c>
      <c r="BA3" t="str">
        <f>IF(AZ3&gt;0,RANK(AZ3,AZ$3:AZ666),"")</f>
        <v/>
      </c>
    </row>
    <row r="4" spans="1:53" hidden="1" outlineLevel="1" x14ac:dyDescent="0.2">
      <c r="A4" t="s">
        <v>816</v>
      </c>
    </row>
    <row r="5" spans="1:53" hidden="1" outlineLevel="1" x14ac:dyDescent="0.2">
      <c r="A5" t="s">
        <v>817</v>
      </c>
    </row>
    <row r="6" spans="1:53" hidden="1" outlineLevel="1" x14ac:dyDescent="0.2">
      <c r="A6" t="s">
        <v>818</v>
      </c>
    </row>
    <row r="7" spans="1:53" hidden="1" outlineLevel="1" x14ac:dyDescent="0.2">
      <c r="A7" t="s">
        <v>819</v>
      </c>
    </row>
    <row r="8" spans="1:53" hidden="1" outlineLevel="1" x14ac:dyDescent="0.2">
      <c r="A8" t="s">
        <v>820</v>
      </c>
    </row>
    <row r="9" spans="1:53" hidden="1" outlineLevel="1" x14ac:dyDescent="0.2">
      <c r="A9" t="s">
        <v>821</v>
      </c>
    </row>
    <row r="10" spans="1:53" hidden="1" outlineLevel="1" x14ac:dyDescent="0.2">
      <c r="A10" t="s">
        <v>822</v>
      </c>
    </row>
    <row r="11" spans="1:53" hidden="1" outlineLevel="1" x14ac:dyDescent="0.2">
      <c r="A11" t="s">
        <v>823</v>
      </c>
    </row>
    <row r="12" spans="1:53" hidden="1" outlineLevel="1" x14ac:dyDescent="0.2">
      <c r="A12" t="s">
        <v>3462</v>
      </c>
    </row>
    <row r="13" spans="1:53" hidden="1" outlineLevel="1" x14ac:dyDescent="0.2">
      <c r="A13" t="s">
        <v>3463</v>
      </c>
    </row>
    <row r="14" spans="1:53" hidden="1" outlineLevel="1" x14ac:dyDescent="0.2">
      <c r="A14" t="s">
        <v>825</v>
      </c>
    </row>
    <row r="15" spans="1:53" hidden="1" outlineLevel="1" x14ac:dyDescent="0.2">
      <c r="A15" t="s">
        <v>2278</v>
      </c>
    </row>
    <row r="16" spans="1:53" hidden="1" outlineLevel="1" x14ac:dyDescent="0.2">
      <c r="A16" t="s">
        <v>826</v>
      </c>
    </row>
    <row r="17" spans="1:1" hidden="1" outlineLevel="1" x14ac:dyDescent="0.2">
      <c r="A17" t="s">
        <v>2279</v>
      </c>
    </row>
    <row r="18" spans="1:1" hidden="1" outlineLevel="1" x14ac:dyDescent="0.2">
      <c r="A18" t="s">
        <v>3464</v>
      </c>
    </row>
    <row r="19" spans="1:1" hidden="1" outlineLevel="1" x14ac:dyDescent="0.2">
      <c r="A19" t="s">
        <v>828</v>
      </c>
    </row>
    <row r="20" spans="1:1" hidden="1" outlineLevel="1" x14ac:dyDescent="0.2">
      <c r="A20" t="s">
        <v>22</v>
      </c>
    </row>
    <row r="21" spans="1:1" hidden="1" outlineLevel="1" x14ac:dyDescent="0.2">
      <c r="A21" t="s">
        <v>3465</v>
      </c>
    </row>
    <row r="22" spans="1:1" hidden="1" outlineLevel="1" x14ac:dyDescent="0.2">
      <c r="A22" t="s">
        <v>3466</v>
      </c>
    </row>
    <row r="23" spans="1:1" hidden="1" outlineLevel="1" x14ac:dyDescent="0.2">
      <c r="A23" t="s">
        <v>3467</v>
      </c>
    </row>
    <row r="24" spans="1:1" hidden="1" outlineLevel="1" x14ac:dyDescent="0.2">
      <c r="A24" t="s">
        <v>2280</v>
      </c>
    </row>
    <row r="25" spans="1:1" hidden="1" outlineLevel="1" x14ac:dyDescent="0.2">
      <c r="A25" t="s">
        <v>832</v>
      </c>
    </row>
    <row r="26" spans="1:1" hidden="1" outlineLevel="1" x14ac:dyDescent="0.2">
      <c r="A26" t="s">
        <v>831</v>
      </c>
    </row>
    <row r="27" spans="1:1" hidden="1" outlineLevel="1" x14ac:dyDescent="0.2">
      <c r="A27" t="s">
        <v>2281</v>
      </c>
    </row>
    <row r="28" spans="1:1" hidden="1" outlineLevel="1" x14ac:dyDescent="0.2">
      <c r="A28" t="s">
        <v>827</v>
      </c>
    </row>
    <row r="29" spans="1:1" hidden="1" outlineLevel="1" x14ac:dyDescent="0.2">
      <c r="A29" t="s">
        <v>830</v>
      </c>
    </row>
    <row r="30" spans="1:1" hidden="1" outlineLevel="1" x14ac:dyDescent="0.2">
      <c r="A30" t="s">
        <v>824</v>
      </c>
    </row>
    <row r="31" spans="1:1" hidden="1" outlineLevel="1" x14ac:dyDescent="0.2">
      <c r="A31" t="s">
        <v>3468</v>
      </c>
    </row>
    <row r="32" spans="1:1" hidden="1" outlineLevel="1" x14ac:dyDescent="0.2">
      <c r="A32" t="s">
        <v>2918</v>
      </c>
    </row>
    <row r="33" spans="1:1" hidden="1" outlineLevel="1" x14ac:dyDescent="0.2">
      <c r="A33" t="s">
        <v>835</v>
      </c>
    </row>
    <row r="34" spans="1:1" hidden="1" outlineLevel="1" x14ac:dyDescent="0.2">
      <c r="A34" t="s">
        <v>3469</v>
      </c>
    </row>
    <row r="35" spans="1:1" hidden="1" outlineLevel="1" x14ac:dyDescent="0.2">
      <c r="A35" t="s">
        <v>3470</v>
      </c>
    </row>
    <row r="36" spans="1:1" hidden="1" outlineLevel="1" x14ac:dyDescent="0.2">
      <c r="A36" t="s">
        <v>3471</v>
      </c>
    </row>
    <row r="37" spans="1:1" hidden="1" outlineLevel="1" x14ac:dyDescent="0.2">
      <c r="A37" t="s">
        <v>3472</v>
      </c>
    </row>
    <row r="38" spans="1:1" hidden="1" outlineLevel="1" x14ac:dyDescent="0.2">
      <c r="A38" t="s">
        <v>829</v>
      </c>
    </row>
    <row r="39" spans="1:1" hidden="1" outlineLevel="1" x14ac:dyDescent="0.2">
      <c r="A39" t="s">
        <v>2282</v>
      </c>
    </row>
    <row r="40" spans="1:1" hidden="1" outlineLevel="1" x14ac:dyDescent="0.2">
      <c r="A40" t="s">
        <v>2283</v>
      </c>
    </row>
    <row r="41" spans="1:1" hidden="1" outlineLevel="1" x14ac:dyDescent="0.2">
      <c r="A41" t="s">
        <v>2284</v>
      </c>
    </row>
    <row r="42" spans="1:1" hidden="1" outlineLevel="1" x14ac:dyDescent="0.2">
      <c r="A42" t="s">
        <v>3473</v>
      </c>
    </row>
    <row r="43" spans="1:1" hidden="1" outlineLevel="1" x14ac:dyDescent="0.2">
      <c r="A43" t="s">
        <v>3474</v>
      </c>
    </row>
    <row r="44" spans="1:1" hidden="1" outlineLevel="1" x14ac:dyDescent="0.2">
      <c r="A44" t="s">
        <v>3475</v>
      </c>
    </row>
    <row r="45" spans="1:1" hidden="1" outlineLevel="1" x14ac:dyDescent="0.2">
      <c r="A45" t="s">
        <v>3476</v>
      </c>
    </row>
    <row r="46" spans="1:1" hidden="1" outlineLevel="1" x14ac:dyDescent="0.2">
      <c r="A46" t="s">
        <v>3477</v>
      </c>
    </row>
    <row r="47" spans="1:1" hidden="1" outlineLevel="1" x14ac:dyDescent="0.2">
      <c r="A47" t="s">
        <v>3478</v>
      </c>
    </row>
    <row r="48" spans="1:1" hidden="1" outlineLevel="1" x14ac:dyDescent="0.2">
      <c r="A48" t="s">
        <v>2285</v>
      </c>
    </row>
    <row r="49" spans="1:1" hidden="1" outlineLevel="1" x14ac:dyDescent="0.2">
      <c r="A49" t="s">
        <v>2286</v>
      </c>
    </row>
    <row r="50" spans="1:1" hidden="1" outlineLevel="1" x14ac:dyDescent="0.2">
      <c r="A50" t="s">
        <v>834</v>
      </c>
    </row>
    <row r="51" spans="1:1" hidden="1" outlineLevel="1" x14ac:dyDescent="0.2">
      <c r="A51" t="s">
        <v>22</v>
      </c>
    </row>
    <row r="52" spans="1:1" hidden="1" outlineLevel="1" x14ac:dyDescent="0.2">
      <c r="A52" t="s">
        <v>3479</v>
      </c>
    </row>
    <row r="53" spans="1:1" hidden="1" outlineLevel="1" x14ac:dyDescent="0.2">
      <c r="A53" t="s">
        <v>3480</v>
      </c>
    </row>
    <row r="54" spans="1:1" hidden="1" outlineLevel="1" x14ac:dyDescent="0.2">
      <c r="A54" t="s">
        <v>834</v>
      </c>
    </row>
    <row r="55" spans="1:1" hidden="1" outlineLevel="1" x14ac:dyDescent="0.2">
      <c r="A55" t="s">
        <v>22</v>
      </c>
    </row>
    <row r="56" spans="1:1" hidden="1" outlineLevel="1" x14ac:dyDescent="0.2">
      <c r="A56" t="s">
        <v>3481</v>
      </c>
    </row>
    <row r="57" spans="1:1" hidden="1" outlineLevel="1" x14ac:dyDescent="0.2">
      <c r="A57" t="s">
        <v>834</v>
      </c>
    </row>
    <row r="58" spans="1:1" hidden="1" outlineLevel="1" x14ac:dyDescent="0.2">
      <c r="A58" t="s">
        <v>22</v>
      </c>
    </row>
    <row r="59" spans="1:1" hidden="1" outlineLevel="1" x14ac:dyDescent="0.2">
      <c r="A59" t="s">
        <v>3482</v>
      </c>
    </row>
    <row r="60" spans="1:1" hidden="1" outlineLevel="1" x14ac:dyDescent="0.2">
      <c r="A60" t="s">
        <v>834</v>
      </c>
    </row>
    <row r="61" spans="1:1" hidden="1" outlineLevel="1" x14ac:dyDescent="0.2">
      <c r="A61" t="s">
        <v>22</v>
      </c>
    </row>
    <row r="62" spans="1:1" hidden="1" outlineLevel="1" x14ac:dyDescent="0.2">
      <c r="A62" t="s">
        <v>940</v>
      </c>
    </row>
    <row r="63" spans="1:1" hidden="1" outlineLevel="1" x14ac:dyDescent="0.2">
      <c r="A63" t="s">
        <v>834</v>
      </c>
    </row>
    <row r="64" spans="1:1" hidden="1" outlineLevel="1" x14ac:dyDescent="0.2">
      <c r="A64" t="s">
        <v>22</v>
      </c>
    </row>
    <row r="65" spans="1:1" hidden="1" outlineLevel="1" x14ac:dyDescent="0.2">
      <c r="A65" t="s">
        <v>941</v>
      </c>
    </row>
    <row r="66" spans="1:1" hidden="1" outlineLevel="1" x14ac:dyDescent="0.2">
      <c r="A66" t="s">
        <v>834</v>
      </c>
    </row>
    <row r="67" spans="1:1" hidden="1" outlineLevel="1" x14ac:dyDescent="0.2">
      <c r="A67" t="s">
        <v>22</v>
      </c>
    </row>
    <row r="68" spans="1:1" hidden="1" outlineLevel="1" x14ac:dyDescent="0.2">
      <c r="A68" t="s">
        <v>2884</v>
      </c>
    </row>
    <row r="69" spans="1:1" hidden="1" outlineLevel="1" x14ac:dyDescent="0.2">
      <c r="A69" t="s">
        <v>2287</v>
      </c>
    </row>
    <row r="70" spans="1:1" hidden="1" outlineLevel="1" x14ac:dyDescent="0.2">
      <c r="A70" t="s">
        <v>2288</v>
      </c>
    </row>
    <row r="71" spans="1:1" hidden="1" outlineLevel="1" x14ac:dyDescent="0.2">
      <c r="A71" t="s">
        <v>2289</v>
      </c>
    </row>
    <row r="72" spans="1:1" hidden="1" outlineLevel="1" x14ac:dyDescent="0.2">
      <c r="A72" t="s">
        <v>2290</v>
      </c>
    </row>
    <row r="73" spans="1:1" hidden="1" outlineLevel="1" x14ac:dyDescent="0.2">
      <c r="A73" t="s">
        <v>2291</v>
      </c>
    </row>
    <row r="74" spans="1:1" hidden="1" outlineLevel="1" x14ac:dyDescent="0.2">
      <c r="A74" t="s">
        <v>2292</v>
      </c>
    </row>
    <row r="75" spans="1:1" hidden="1" outlineLevel="1" x14ac:dyDescent="0.2">
      <c r="A75" t="s">
        <v>2293</v>
      </c>
    </row>
    <row r="76" spans="1:1" hidden="1" outlineLevel="1" x14ac:dyDescent="0.2">
      <c r="A76" t="s">
        <v>2294</v>
      </c>
    </row>
    <row r="77" spans="1:1" hidden="1" outlineLevel="1" x14ac:dyDescent="0.2">
      <c r="A77" t="s">
        <v>2295</v>
      </c>
    </row>
    <row r="78" spans="1:1" hidden="1" outlineLevel="1" x14ac:dyDescent="0.2">
      <c r="A78" t="s">
        <v>2296</v>
      </c>
    </row>
    <row r="79" spans="1:1" hidden="1" outlineLevel="1" x14ac:dyDescent="0.2">
      <c r="A79" t="s">
        <v>2297</v>
      </c>
    </row>
    <row r="80" spans="1:1" hidden="1" outlineLevel="1" x14ac:dyDescent="0.2">
      <c r="A80" t="s">
        <v>2298</v>
      </c>
    </row>
    <row r="81" spans="1:1" hidden="1" outlineLevel="1" x14ac:dyDescent="0.2">
      <c r="A81" t="s">
        <v>2299</v>
      </c>
    </row>
    <row r="82" spans="1:1" hidden="1" outlineLevel="1" x14ac:dyDescent="0.2">
      <c r="A82" t="s">
        <v>2300</v>
      </c>
    </row>
    <row r="83" spans="1:1" hidden="1" outlineLevel="1" x14ac:dyDescent="0.2">
      <c r="A83" t="s">
        <v>2301</v>
      </c>
    </row>
    <row r="84" spans="1:1" hidden="1" outlineLevel="1" x14ac:dyDescent="0.2">
      <c r="A84" t="s">
        <v>2302</v>
      </c>
    </row>
    <row r="85" spans="1:1" hidden="1" outlineLevel="1" x14ac:dyDescent="0.2">
      <c r="A85" t="s">
        <v>2303</v>
      </c>
    </row>
    <row r="86" spans="1:1" hidden="1" outlineLevel="1" x14ac:dyDescent="0.2">
      <c r="A86" t="s">
        <v>2305</v>
      </c>
    </row>
    <row r="87" spans="1:1" hidden="1" outlineLevel="1" x14ac:dyDescent="0.2">
      <c r="A87" t="s">
        <v>2304</v>
      </c>
    </row>
    <row r="88" spans="1:1" hidden="1" outlineLevel="1" x14ac:dyDescent="0.2">
      <c r="A88" t="s">
        <v>2306</v>
      </c>
    </row>
    <row r="89" spans="1:1" hidden="1" outlineLevel="1" x14ac:dyDescent="0.2">
      <c r="A89" t="s">
        <v>2307</v>
      </c>
    </row>
    <row r="90" spans="1:1" hidden="1" outlineLevel="1" x14ac:dyDescent="0.2">
      <c r="A90" t="s">
        <v>2308</v>
      </c>
    </row>
    <row r="91" spans="1:1" hidden="1" outlineLevel="1" x14ac:dyDescent="0.2">
      <c r="A91" t="s">
        <v>2309</v>
      </c>
    </row>
    <row r="92" spans="1:1" hidden="1" outlineLevel="1" x14ac:dyDescent="0.2">
      <c r="A92" t="s">
        <v>2310</v>
      </c>
    </row>
    <row r="93" spans="1:1" hidden="1" outlineLevel="1" x14ac:dyDescent="0.2">
      <c r="A93" t="s">
        <v>2311</v>
      </c>
    </row>
    <row r="94" spans="1:1" hidden="1" outlineLevel="1" x14ac:dyDescent="0.2">
      <c r="A94" t="s">
        <v>2312</v>
      </c>
    </row>
    <row r="95" spans="1:1" hidden="1" outlineLevel="1" x14ac:dyDescent="0.2">
      <c r="A95" t="s">
        <v>2313</v>
      </c>
    </row>
    <row r="96" spans="1:1" hidden="1" outlineLevel="1" x14ac:dyDescent="0.2">
      <c r="A96" t="s">
        <v>2314</v>
      </c>
    </row>
    <row r="97" spans="1:1" hidden="1" outlineLevel="1" x14ac:dyDescent="0.2">
      <c r="A97" t="s">
        <v>2315</v>
      </c>
    </row>
    <row r="98" spans="1:1" hidden="1" outlineLevel="1" x14ac:dyDescent="0.2">
      <c r="A98" t="s">
        <v>2316</v>
      </c>
    </row>
    <row r="99" spans="1:1" hidden="1" outlineLevel="1" x14ac:dyDescent="0.2">
      <c r="A99" t="s">
        <v>2317</v>
      </c>
    </row>
    <row r="100" spans="1:1" hidden="1" outlineLevel="1" x14ac:dyDescent="0.2">
      <c r="A100" t="s">
        <v>2318</v>
      </c>
    </row>
    <row r="101" spans="1:1" hidden="1" outlineLevel="1" x14ac:dyDescent="0.2">
      <c r="A101" t="s">
        <v>2319</v>
      </c>
    </row>
    <row r="102" spans="1:1" hidden="1" outlineLevel="1" x14ac:dyDescent="0.2">
      <c r="A102" t="s">
        <v>2320</v>
      </c>
    </row>
    <row r="103" spans="1:1" hidden="1" outlineLevel="1" x14ac:dyDescent="0.2">
      <c r="A103" t="s">
        <v>2321</v>
      </c>
    </row>
    <row r="104" spans="1:1" hidden="1" outlineLevel="1" x14ac:dyDescent="0.2">
      <c r="A104" t="s">
        <v>2322</v>
      </c>
    </row>
    <row r="105" spans="1:1" hidden="1" outlineLevel="1" x14ac:dyDescent="0.2">
      <c r="A105" t="s">
        <v>2323</v>
      </c>
    </row>
    <row r="106" spans="1:1" hidden="1" outlineLevel="1" x14ac:dyDescent="0.2">
      <c r="A106" t="s">
        <v>836</v>
      </c>
    </row>
    <row r="107" spans="1:1" hidden="1" outlineLevel="1" collapsed="1" x14ac:dyDescent="0.2">
      <c r="A107" t="s">
        <v>2324</v>
      </c>
    </row>
    <row r="108" spans="1:1" hidden="1" outlineLevel="1" x14ac:dyDescent="0.2">
      <c r="A108" t="s">
        <v>2325</v>
      </c>
    </row>
    <row r="109" spans="1:1" hidden="1" outlineLevel="1" x14ac:dyDescent="0.2">
      <c r="A109" t="s">
        <v>837</v>
      </c>
    </row>
    <row r="110" spans="1:1" hidden="1" outlineLevel="1" x14ac:dyDescent="0.2">
      <c r="A110" t="s">
        <v>2326</v>
      </c>
    </row>
    <row r="111" spans="1:1" hidden="1" outlineLevel="1" x14ac:dyDescent="0.2">
      <c r="A111" t="s">
        <v>3483</v>
      </c>
    </row>
    <row r="112" spans="1:1" hidden="1" outlineLevel="1" x14ac:dyDescent="0.2">
      <c r="A112" t="s">
        <v>1479</v>
      </c>
    </row>
    <row r="113" spans="1:1" hidden="1" outlineLevel="1" x14ac:dyDescent="0.2">
      <c r="A113" t="s">
        <v>2327</v>
      </c>
    </row>
    <row r="114" spans="1:1" hidden="1" outlineLevel="1" x14ac:dyDescent="0.2">
      <c r="A114" t="s">
        <v>2328</v>
      </c>
    </row>
    <row r="115" spans="1:1" hidden="1" outlineLevel="1" x14ac:dyDescent="0.2">
      <c r="A115" t="s">
        <v>2329</v>
      </c>
    </row>
    <row r="116" spans="1:1" hidden="1" outlineLevel="1" x14ac:dyDescent="0.2">
      <c r="A116" t="s">
        <v>2330</v>
      </c>
    </row>
    <row r="117" spans="1:1" hidden="1" outlineLevel="1" x14ac:dyDescent="0.2">
      <c r="A117" t="s">
        <v>2331</v>
      </c>
    </row>
    <row r="118" spans="1:1" hidden="1" outlineLevel="1" x14ac:dyDescent="0.2">
      <c r="A118" t="s">
        <v>837</v>
      </c>
    </row>
    <row r="119" spans="1:1" hidden="1" outlineLevel="1" x14ac:dyDescent="0.2">
      <c r="A119" t="s">
        <v>2332</v>
      </c>
    </row>
    <row r="120" spans="1:1" hidden="1" outlineLevel="1" x14ac:dyDescent="0.2">
      <c r="A120" t="s">
        <v>2333</v>
      </c>
    </row>
    <row r="121" spans="1:1" hidden="1" outlineLevel="1" x14ac:dyDescent="0.2">
      <c r="A121" t="s">
        <v>2334</v>
      </c>
    </row>
    <row r="122" spans="1:1" hidden="1" outlineLevel="1" x14ac:dyDescent="0.2">
      <c r="A122" t="s">
        <v>2335</v>
      </c>
    </row>
    <row r="123" spans="1:1" hidden="1" outlineLevel="1" x14ac:dyDescent="0.2">
      <c r="A123" t="s">
        <v>1478</v>
      </c>
    </row>
    <row r="124" spans="1:1" hidden="1" outlineLevel="1" x14ac:dyDescent="0.2">
      <c r="A124" t="s">
        <v>2336</v>
      </c>
    </row>
    <row r="125" spans="1:1" hidden="1" outlineLevel="1" x14ac:dyDescent="0.2">
      <c r="A125" t="s">
        <v>942</v>
      </c>
    </row>
    <row r="126" spans="1:1" hidden="1" outlineLevel="1" x14ac:dyDescent="0.2">
      <c r="A126" t="s">
        <v>943</v>
      </c>
    </row>
    <row r="127" spans="1:1" hidden="1" outlineLevel="1" x14ac:dyDescent="0.2">
      <c r="A127" t="s">
        <v>944</v>
      </c>
    </row>
    <row r="128" spans="1:1" hidden="1" outlineLevel="1" x14ac:dyDescent="0.2">
      <c r="A128" t="s">
        <v>2337</v>
      </c>
    </row>
    <row r="129" spans="1:1" hidden="1" outlineLevel="1" x14ac:dyDescent="0.2">
      <c r="A129" t="s">
        <v>2338</v>
      </c>
    </row>
    <row r="130" spans="1:1" hidden="1" outlineLevel="1" x14ac:dyDescent="0.2">
      <c r="A130" t="s">
        <v>2339</v>
      </c>
    </row>
    <row r="131" spans="1:1" hidden="1" outlineLevel="1" x14ac:dyDescent="0.2">
      <c r="A131" t="s">
        <v>2340</v>
      </c>
    </row>
    <row r="132" spans="1:1" hidden="1" outlineLevel="1" x14ac:dyDescent="0.2">
      <c r="A132" t="s">
        <v>2341</v>
      </c>
    </row>
    <row r="133" spans="1:1" hidden="1" outlineLevel="1" x14ac:dyDescent="0.2">
      <c r="A133" t="s">
        <v>2342</v>
      </c>
    </row>
    <row r="134" spans="1:1" hidden="1" outlineLevel="1" x14ac:dyDescent="0.2">
      <c r="A134" t="s">
        <v>3484</v>
      </c>
    </row>
    <row r="135" spans="1:1" hidden="1" outlineLevel="1" x14ac:dyDescent="0.2">
      <c r="A135" t="s">
        <v>2343</v>
      </c>
    </row>
    <row r="136" spans="1:1" hidden="1" outlineLevel="1" x14ac:dyDescent="0.2">
      <c r="A136" t="s">
        <v>2344</v>
      </c>
    </row>
    <row r="137" spans="1:1" hidden="1" outlineLevel="1" x14ac:dyDescent="0.2">
      <c r="A137" t="s">
        <v>2345</v>
      </c>
    </row>
    <row r="138" spans="1:1" hidden="1" outlineLevel="1" x14ac:dyDescent="0.2">
      <c r="A138" t="s">
        <v>945</v>
      </c>
    </row>
    <row r="139" spans="1:1" hidden="1" outlineLevel="1" x14ac:dyDescent="0.2">
      <c r="A139" t="s">
        <v>946</v>
      </c>
    </row>
    <row r="140" spans="1:1" hidden="1" outlineLevel="1" x14ac:dyDescent="0.2">
      <c r="A140" t="s">
        <v>947</v>
      </c>
    </row>
    <row r="141" spans="1:1" hidden="1" outlineLevel="1" x14ac:dyDescent="0.2">
      <c r="A141" t="s">
        <v>948</v>
      </c>
    </row>
    <row r="142" spans="1:1" hidden="1" outlineLevel="1" x14ac:dyDescent="0.2">
      <c r="A142" t="s">
        <v>949</v>
      </c>
    </row>
    <row r="143" spans="1:1" hidden="1" outlineLevel="1" x14ac:dyDescent="0.2">
      <c r="A143" t="s">
        <v>2346</v>
      </c>
    </row>
    <row r="144" spans="1:1" hidden="1" outlineLevel="1" x14ac:dyDescent="0.2">
      <c r="A144" t="s">
        <v>2347</v>
      </c>
    </row>
    <row r="145" spans="1:1" hidden="1" outlineLevel="1" x14ac:dyDescent="0.2">
      <c r="A145" t="s">
        <v>834</v>
      </c>
    </row>
    <row r="146" spans="1:1" hidden="1" outlineLevel="1" x14ac:dyDescent="0.2">
      <c r="A146" t="s">
        <v>2348</v>
      </c>
    </row>
    <row r="147" spans="1:1" hidden="1" outlineLevel="1" x14ac:dyDescent="0.2">
      <c r="A147" t="s">
        <v>3485</v>
      </c>
    </row>
    <row r="148" spans="1:1" hidden="1" outlineLevel="1" x14ac:dyDescent="0.2">
      <c r="A148" t="s">
        <v>827</v>
      </c>
    </row>
    <row r="149" spans="1:1" hidden="1" outlineLevel="1" x14ac:dyDescent="0.2">
      <c r="A149" t="s">
        <v>840</v>
      </c>
    </row>
    <row r="150" spans="1:1" hidden="1" outlineLevel="1" x14ac:dyDescent="0.2">
      <c r="A150" t="s">
        <v>2349</v>
      </c>
    </row>
    <row r="151" spans="1:1" hidden="1" outlineLevel="1" x14ac:dyDescent="0.2">
      <c r="A151" t="s">
        <v>838</v>
      </c>
    </row>
    <row r="152" spans="1:1" hidden="1" outlineLevel="1" x14ac:dyDescent="0.2">
      <c r="A152" t="s">
        <v>841</v>
      </c>
    </row>
    <row r="153" spans="1:1" hidden="1" outlineLevel="1" x14ac:dyDescent="0.2">
      <c r="A153" t="s">
        <v>842</v>
      </c>
    </row>
    <row r="154" spans="1:1" hidden="1" outlineLevel="1" x14ac:dyDescent="0.2">
      <c r="A154" t="s">
        <v>2350</v>
      </c>
    </row>
    <row r="155" spans="1:1" hidden="1" outlineLevel="1" x14ac:dyDescent="0.2">
      <c r="A155" t="s">
        <v>3486</v>
      </c>
    </row>
    <row r="156" spans="1:1" hidden="1" outlineLevel="1" x14ac:dyDescent="0.2">
      <c r="A156" t="s">
        <v>839</v>
      </c>
    </row>
    <row r="157" spans="1:1" hidden="1" outlineLevel="1" x14ac:dyDescent="0.2">
      <c r="A157" t="s">
        <v>2351</v>
      </c>
    </row>
    <row r="158" spans="1:1" hidden="1" outlineLevel="1" x14ac:dyDescent="0.2">
      <c r="A158" t="s">
        <v>843</v>
      </c>
    </row>
    <row r="159" spans="1:1" hidden="1" outlineLevel="1" x14ac:dyDescent="0.2">
      <c r="A159" t="s">
        <v>844</v>
      </c>
    </row>
    <row r="160" spans="1:1" hidden="1" outlineLevel="1" x14ac:dyDescent="0.2">
      <c r="A160" t="s">
        <v>845</v>
      </c>
    </row>
    <row r="161" spans="1:4" hidden="1" outlineLevel="1" x14ac:dyDescent="0.2">
      <c r="A161" t="s">
        <v>3487</v>
      </c>
    </row>
    <row r="162" spans="1:4" hidden="1" outlineLevel="1" x14ac:dyDescent="0.2">
      <c r="A162" t="s">
        <v>3488</v>
      </c>
    </row>
    <row r="163" spans="1:4" hidden="1" outlineLevel="1" x14ac:dyDescent="0.2">
      <c r="A163" t="s">
        <v>3489</v>
      </c>
    </row>
    <row r="164" spans="1:4" hidden="1" outlineLevel="1" x14ac:dyDescent="0.2">
      <c r="A164" t="s">
        <v>3490</v>
      </c>
    </row>
    <row r="165" spans="1:4" hidden="1" outlineLevel="1" x14ac:dyDescent="0.2">
      <c r="A165" t="s">
        <v>3491</v>
      </c>
    </row>
    <row r="166" spans="1:4" hidden="1" outlineLevel="1" x14ac:dyDescent="0.2">
      <c r="A166" t="s">
        <v>950</v>
      </c>
    </row>
    <row r="167" spans="1:4" hidden="1" outlineLevel="1" x14ac:dyDescent="0.2">
      <c r="A167" t="s">
        <v>3492</v>
      </c>
    </row>
    <row r="168" spans="1:4" hidden="1" outlineLevel="1" x14ac:dyDescent="0.2">
      <c r="A168" t="s">
        <v>3700</v>
      </c>
    </row>
    <row r="169" spans="1:4" hidden="1" outlineLevel="1" x14ac:dyDescent="0.2">
      <c r="A169" t="s">
        <v>3706</v>
      </c>
    </row>
    <row r="170" spans="1:4" hidden="1" outlineLevel="1" x14ac:dyDescent="0.2"/>
    <row r="171" spans="1:4" hidden="1" outlineLevel="1" x14ac:dyDescent="0.2">
      <c r="A171" t="s">
        <v>3725</v>
      </c>
    </row>
    <row r="172" spans="1:4" hidden="1" outlineLevel="1" x14ac:dyDescent="0.2"/>
    <row r="173" spans="1:4" hidden="1" outlineLevel="1" x14ac:dyDescent="0.2">
      <c r="A173" t="s">
        <v>2651</v>
      </c>
      <c r="B173" t="s">
        <v>847</v>
      </c>
      <c r="C173" t="s">
        <v>848</v>
      </c>
      <c r="D173" t="s">
        <v>849</v>
      </c>
    </row>
    <row r="174" spans="1:4" hidden="1" outlineLevel="1" x14ac:dyDescent="0.2">
      <c r="A174" t="s">
        <v>2652</v>
      </c>
      <c r="B174" t="s">
        <v>2655</v>
      </c>
      <c r="C174" t="s">
        <v>2655</v>
      </c>
      <c r="D174" t="s">
        <v>2656</v>
      </c>
    </row>
    <row r="175" spans="1:4" hidden="1" outlineLevel="1" x14ac:dyDescent="0.2">
      <c r="A175" t="s">
        <v>2653</v>
      </c>
    </row>
    <row r="176" spans="1:4" hidden="1" outlineLevel="1" x14ac:dyDescent="0.2">
      <c r="A176" t="s">
        <v>2654</v>
      </c>
    </row>
    <row r="177" spans="1:39" hidden="1" outlineLevel="1" x14ac:dyDescent="0.2"/>
    <row r="178" spans="1:39" hidden="1" outlineLevel="1" x14ac:dyDescent="0.2">
      <c r="A178" t="s">
        <v>2919</v>
      </c>
    </row>
    <row r="179" spans="1:39" hidden="1" outlineLevel="1" x14ac:dyDescent="0.2"/>
    <row r="180" spans="1:39" hidden="1" outlineLevel="1" x14ac:dyDescent="0.2">
      <c r="A180" t="s">
        <v>951</v>
      </c>
      <c r="B180" t="s">
        <v>952</v>
      </c>
      <c r="C180" t="s">
        <v>953</v>
      </c>
      <c r="D180" t="s">
        <v>954</v>
      </c>
    </row>
    <row r="181" spans="1:39" hidden="1" outlineLevel="1" x14ac:dyDescent="0.2">
      <c r="A181" t="s">
        <v>955</v>
      </c>
    </row>
    <row r="182" spans="1:39" collapsed="1" x14ac:dyDescent="0.2">
      <c r="A182" t="s">
        <v>23</v>
      </c>
      <c r="B182" t="s">
        <v>85</v>
      </c>
      <c r="C182" t="s">
        <v>88</v>
      </c>
      <c r="D182" t="s">
        <v>27</v>
      </c>
      <c r="E182" t="s">
        <v>2920</v>
      </c>
      <c r="F182" t="s">
        <v>144</v>
      </c>
      <c r="G182" t="s">
        <v>2921</v>
      </c>
      <c r="H182" t="s">
        <v>2922</v>
      </c>
      <c r="I182" t="s">
        <v>855</v>
      </c>
      <c r="J182" t="s">
        <v>2923</v>
      </c>
      <c r="K182" t="s">
        <v>2924</v>
      </c>
      <c r="L182" t="s">
        <v>2925</v>
      </c>
      <c r="M182" t="s">
        <v>2926</v>
      </c>
      <c r="N182" t="s">
        <v>2955</v>
      </c>
      <c r="O182" t="s">
        <v>2927</v>
      </c>
      <c r="AG182">
        <v>0</v>
      </c>
    </row>
    <row r="183" spans="1:39" x14ac:dyDescent="0.2">
      <c r="B183" t="s">
        <v>146</v>
      </c>
      <c r="C183" t="s">
        <v>123</v>
      </c>
      <c r="D183" t="s">
        <v>114</v>
      </c>
      <c r="E183" t="s">
        <v>114</v>
      </c>
      <c r="F183">
        <v>58.2</v>
      </c>
      <c r="G183">
        <v>51.8</v>
      </c>
      <c r="H183">
        <v>11.5</v>
      </c>
      <c r="I183">
        <v>656</v>
      </c>
      <c r="J183">
        <v>9.9</v>
      </c>
      <c r="K183">
        <v>8.4</v>
      </c>
      <c r="L183">
        <v>7.8</v>
      </c>
      <c r="M183">
        <v>6.7</v>
      </c>
      <c r="N183">
        <v>7.6</v>
      </c>
      <c r="O183">
        <v>16.8</v>
      </c>
      <c r="AG183">
        <f t="shared" ref="AG183:AG213" si="1">AG182+1</f>
        <v>1</v>
      </c>
      <c r="AH183" s="134">
        <f>(H183*'User Input'!$H$16)+(I183*'User Input'!$H$17)+(N183*'User Input'!$H$15)+(P183*'User Input'!$H$2)+(Q183*'User Input'!$H$3)+(R183*'User Input'!$H$4)+(K183*'User Input'!$H$5)+(L183*'User Input'!$H$6)+(J183*'User Input'!$H$7)+(U183*'User Input'!$H$8)+(T183*'User Input'!$H$9)+(M183*'User Input'!$H$10)+(Y183*'User Input'!$H$11)+(W183*'User Input'!$H$13)+(V183*'User Input'!$H$12)+(S183*'User Input'!$H$14)</f>
        <v>64.7</v>
      </c>
      <c r="AI183">
        <f t="shared" ref="AI183:AI212" si="2">AH183/G183</f>
        <v>1.2490347490347491</v>
      </c>
      <c r="AJ183" s="209"/>
      <c r="AK183" s="209">
        <f t="shared" ref="AK183:AK246" si="3">RANK(F183,F:F)</f>
        <v>1</v>
      </c>
      <c r="AL183" s="209" t="e">
        <f ca="1">RANK(AB183,OFFSET($AB$206,0,0,COUNTA(AB:AB)+1,1))</f>
        <v>#N/A</v>
      </c>
      <c r="AM183" s="209" t="e">
        <f t="shared" ref="AM183:AM212" ca="1" si="4">RANK(AC183,OFFSET($AC$206,0,0,COUNTA(AC:AC)+1,1))</f>
        <v>#N/A</v>
      </c>
    </row>
    <row r="184" spans="1:39" x14ac:dyDescent="0.2">
      <c r="B184" t="s">
        <v>348</v>
      </c>
      <c r="C184" t="s">
        <v>137</v>
      </c>
      <c r="D184" t="s">
        <v>114</v>
      </c>
      <c r="E184" t="s">
        <v>114</v>
      </c>
      <c r="F184">
        <v>49.4</v>
      </c>
      <c r="G184">
        <v>40.5</v>
      </c>
      <c r="H184">
        <v>9.1999999999999993</v>
      </c>
      <c r="I184">
        <v>692</v>
      </c>
      <c r="J184">
        <v>10</v>
      </c>
      <c r="K184">
        <v>5</v>
      </c>
      <c r="L184">
        <v>6.1</v>
      </c>
      <c r="M184">
        <v>9.5</v>
      </c>
      <c r="N184">
        <v>8.9</v>
      </c>
      <c r="O184">
        <v>8.8000000000000007</v>
      </c>
      <c r="AG184">
        <f t="shared" si="1"/>
        <v>2</v>
      </c>
      <c r="AH184" s="134">
        <f>(H184*'User Input'!$H$16)+(I184*'User Input'!$H$17)+(N184*'User Input'!$H$15)+(P184*'User Input'!$H$2)+(Q184*'User Input'!$H$3)+(R184*'User Input'!$H$4)+(K184*'User Input'!$H$5)+(L184*'User Input'!$H$6)+(J184*'User Input'!$H$7)+(U184*'User Input'!$H$8)+(T184*'User Input'!$H$9)+(M184*'User Input'!$H$10)+(Y184*'User Input'!$H$11)+(W184*'User Input'!$H$13)+(V184*'User Input'!$H$12)+(S184*'User Input'!$H$14)</f>
        <v>55.1</v>
      </c>
      <c r="AI184">
        <f t="shared" si="2"/>
        <v>1.3604938271604938</v>
      </c>
      <c r="AJ184" s="209"/>
      <c r="AK184" s="209">
        <f t="shared" si="3"/>
        <v>2</v>
      </c>
      <c r="AL184" s="209" t="e">
        <f t="shared" ref="AL184:AL212" ca="1" si="5">RANK(AB184,OFFSET($AB$206,0,0,COUNTA(AB:AB)+1,1))</f>
        <v>#N/A</v>
      </c>
      <c r="AM184" s="209" t="e">
        <f t="shared" ca="1" si="4"/>
        <v>#N/A</v>
      </c>
    </row>
    <row r="185" spans="1:39" x14ac:dyDescent="0.2">
      <c r="B185" t="s">
        <v>365</v>
      </c>
      <c r="C185" t="s">
        <v>131</v>
      </c>
      <c r="D185" t="s">
        <v>116</v>
      </c>
      <c r="E185" t="s">
        <v>116</v>
      </c>
      <c r="F185">
        <v>39.200000000000003</v>
      </c>
      <c r="G185">
        <v>31.9</v>
      </c>
      <c r="H185">
        <v>6.7</v>
      </c>
      <c r="I185">
        <v>674</v>
      </c>
      <c r="J185">
        <v>6.4</v>
      </c>
      <c r="K185">
        <v>4.3</v>
      </c>
      <c r="L185">
        <v>6.7</v>
      </c>
      <c r="M185">
        <v>8.5</v>
      </c>
      <c r="N185">
        <v>5.3</v>
      </c>
      <c r="O185">
        <v>7.1</v>
      </c>
      <c r="AG185">
        <f t="shared" si="1"/>
        <v>3</v>
      </c>
      <c r="AH185" s="134">
        <f>(H185*'User Input'!$H$16)+(I185*'User Input'!$H$17)+(N185*'User Input'!$H$15)+(P185*'User Input'!$H$2)+(Q185*'User Input'!$H$3)+(R185*'User Input'!$H$4)+(K185*'User Input'!$H$5)+(L185*'User Input'!$H$6)+(J185*'User Input'!$H$7)+(U185*'User Input'!$H$8)+(T185*'User Input'!$H$9)+(M185*'User Input'!$H$10)+(Y185*'User Input'!$H$11)+(W185*'User Input'!$H$13)+(V185*'User Input'!$H$12)+(S185*'User Input'!$H$14)</f>
        <v>47.3</v>
      </c>
      <c r="AI185">
        <f t="shared" si="2"/>
        <v>1.4827586206896552</v>
      </c>
      <c r="AJ185" s="209"/>
      <c r="AK185" s="209">
        <f t="shared" si="3"/>
        <v>3</v>
      </c>
      <c r="AL185" s="209" t="e">
        <f t="shared" ca="1" si="5"/>
        <v>#N/A</v>
      </c>
      <c r="AM185" s="209" t="e">
        <f t="shared" ca="1" si="4"/>
        <v>#N/A</v>
      </c>
    </row>
    <row r="186" spans="1:39" x14ac:dyDescent="0.2">
      <c r="B186" t="s">
        <v>355</v>
      </c>
      <c r="C186" t="s">
        <v>137</v>
      </c>
      <c r="D186" t="s">
        <v>114</v>
      </c>
      <c r="E186" t="s">
        <v>114</v>
      </c>
      <c r="F186">
        <v>39.200000000000003</v>
      </c>
      <c r="G186">
        <v>34</v>
      </c>
      <c r="H186">
        <v>6.7</v>
      </c>
      <c r="I186">
        <v>642</v>
      </c>
      <c r="J186">
        <v>6.6</v>
      </c>
      <c r="K186">
        <v>8.1</v>
      </c>
      <c r="L186">
        <v>10</v>
      </c>
      <c r="M186">
        <v>-0.9</v>
      </c>
      <c r="N186">
        <v>7.6</v>
      </c>
      <c r="O186">
        <v>6.8</v>
      </c>
      <c r="AG186">
        <f t="shared" si="1"/>
        <v>4</v>
      </c>
      <c r="AH186" s="134">
        <f>(H186*'User Input'!$H$16)+(I186*'User Input'!$H$17)+(N186*'User Input'!$H$15)+(P186*'User Input'!$H$2)+(Q186*'User Input'!$H$3)+(R186*'User Input'!$H$4)+(K186*'User Input'!$H$5)+(L186*'User Input'!$H$6)+(J186*'User Input'!$H$7)+(U186*'User Input'!$H$8)+(T186*'User Input'!$H$9)+(M186*'User Input'!$H$10)+(Y186*'User Input'!$H$11)+(W186*'User Input'!$H$13)+(V186*'User Input'!$H$12)+(S186*'User Input'!$H$14)</f>
        <v>47.2</v>
      </c>
      <c r="AI186">
        <f t="shared" si="2"/>
        <v>1.3882352941176472</v>
      </c>
      <c r="AJ186" s="209"/>
      <c r="AK186" s="209">
        <f t="shared" si="3"/>
        <v>3</v>
      </c>
      <c r="AL186" s="209" t="e">
        <f t="shared" ca="1" si="5"/>
        <v>#N/A</v>
      </c>
      <c r="AM186" s="209" t="e">
        <f t="shared" ca="1" si="4"/>
        <v>#N/A</v>
      </c>
    </row>
    <row r="187" spans="1:39" x14ac:dyDescent="0.2">
      <c r="B187" t="s">
        <v>154</v>
      </c>
      <c r="C187" t="s">
        <v>139</v>
      </c>
      <c r="D187" t="s">
        <v>114</v>
      </c>
      <c r="E187" t="s">
        <v>114</v>
      </c>
      <c r="F187">
        <v>35.6</v>
      </c>
      <c r="G187">
        <v>30.3</v>
      </c>
      <c r="H187">
        <v>5.8</v>
      </c>
      <c r="I187">
        <v>656</v>
      </c>
      <c r="J187">
        <v>6.6</v>
      </c>
      <c r="K187">
        <v>7.8</v>
      </c>
      <c r="L187">
        <v>6.8</v>
      </c>
      <c r="M187">
        <v>2.2999999999999998</v>
      </c>
      <c r="N187">
        <v>1</v>
      </c>
      <c r="O187">
        <v>10.199999999999999</v>
      </c>
      <c r="AG187">
        <f t="shared" si="1"/>
        <v>5</v>
      </c>
      <c r="AH187" s="134">
        <f>(H187*'User Input'!$H$16)+(I187*'User Input'!$H$17)+(N187*'User Input'!$H$15)+(P187*'User Input'!$H$2)+(Q187*'User Input'!$H$3)+(R187*'User Input'!$H$4)+(K187*'User Input'!$H$5)+(L187*'User Input'!$H$6)+(J187*'User Input'!$H$7)+(U187*'User Input'!$H$8)+(T187*'User Input'!$H$9)+(M187*'User Input'!$H$10)+(Y187*'User Input'!$H$11)+(W187*'User Input'!$H$13)+(V187*'User Input'!$H$12)+(S187*'User Input'!$H$14)</f>
        <v>49.2</v>
      </c>
      <c r="AI187">
        <f t="shared" si="2"/>
        <v>1.6237623762376239</v>
      </c>
      <c r="AJ187" s="209"/>
      <c r="AK187" s="209">
        <f t="shared" si="3"/>
        <v>5</v>
      </c>
      <c r="AL187" s="209" t="e">
        <f t="shared" ca="1" si="5"/>
        <v>#N/A</v>
      </c>
      <c r="AM187" s="209" t="e">
        <f t="shared" ca="1" si="4"/>
        <v>#N/A</v>
      </c>
    </row>
    <row r="188" spans="1:39" x14ac:dyDescent="0.2">
      <c r="B188" t="s">
        <v>281</v>
      </c>
      <c r="C188" t="s">
        <v>113</v>
      </c>
      <c r="D188" t="s">
        <v>114</v>
      </c>
      <c r="E188" t="s">
        <v>114</v>
      </c>
      <c r="F188">
        <v>35.4</v>
      </c>
      <c r="G188">
        <v>30.4</v>
      </c>
      <c r="H188">
        <v>5.7</v>
      </c>
      <c r="I188">
        <v>663</v>
      </c>
      <c r="J188">
        <v>6.2</v>
      </c>
      <c r="K188">
        <v>4</v>
      </c>
      <c r="L188">
        <v>4.5999999999999996</v>
      </c>
      <c r="M188">
        <v>4.4000000000000004</v>
      </c>
      <c r="N188">
        <v>7.4</v>
      </c>
      <c r="O188">
        <v>7.7</v>
      </c>
      <c r="AG188">
        <f t="shared" si="1"/>
        <v>6</v>
      </c>
      <c r="AH188" s="134">
        <f>(H188*'User Input'!$H$16)+(I188*'User Input'!$H$17)+(N188*'User Input'!$H$15)+(P188*'User Input'!$H$2)+(Q188*'User Input'!$H$3)+(R188*'User Input'!$H$4)+(K188*'User Input'!$H$5)+(L188*'User Input'!$H$6)+(J188*'User Input'!$H$7)+(U188*'User Input'!$H$8)+(T188*'User Input'!$H$9)+(M188*'User Input'!$H$10)+(Y188*'User Input'!$H$11)+(W188*'User Input'!$H$13)+(V188*'User Input'!$H$12)+(S188*'User Input'!$H$14)</f>
        <v>35.6</v>
      </c>
      <c r="AI188">
        <f t="shared" si="2"/>
        <v>1.1710526315789476</v>
      </c>
      <c r="AJ188" s="209"/>
      <c r="AK188" s="209">
        <f t="shared" si="3"/>
        <v>6</v>
      </c>
      <c r="AL188" s="209" t="e">
        <f t="shared" ca="1" si="5"/>
        <v>#N/A</v>
      </c>
      <c r="AM188" s="209" t="e">
        <f t="shared" ca="1" si="4"/>
        <v>#N/A</v>
      </c>
    </row>
    <row r="189" spans="1:39" x14ac:dyDescent="0.2">
      <c r="B189" t="s">
        <v>479</v>
      </c>
      <c r="C189" t="s">
        <v>714</v>
      </c>
      <c r="D189" t="s">
        <v>110</v>
      </c>
      <c r="E189" t="s">
        <v>110</v>
      </c>
      <c r="F189">
        <v>35.1</v>
      </c>
      <c r="G189">
        <v>29.5</v>
      </c>
      <c r="H189">
        <v>5.7</v>
      </c>
      <c r="I189">
        <v>678</v>
      </c>
      <c r="J189">
        <v>6.2</v>
      </c>
      <c r="K189">
        <v>0.5</v>
      </c>
      <c r="L189">
        <v>1</v>
      </c>
      <c r="M189">
        <v>17.399999999999999</v>
      </c>
      <c r="N189">
        <v>5.8</v>
      </c>
      <c r="O189">
        <v>3.1</v>
      </c>
      <c r="AG189">
        <f t="shared" si="1"/>
        <v>7</v>
      </c>
      <c r="AH189" s="134">
        <f>(H189*'User Input'!$H$16)+(I189*'User Input'!$H$17)+(N189*'User Input'!$H$15)+(P189*'User Input'!$H$2)+(Q189*'User Input'!$H$3)+(R189*'User Input'!$H$4)+(K189*'User Input'!$H$5)+(L189*'User Input'!$H$6)+(J189*'User Input'!$H$7)+(U189*'User Input'!$H$8)+(T189*'User Input'!$H$9)+(M189*'User Input'!$H$10)+(Y189*'User Input'!$H$11)+(W189*'User Input'!$H$13)+(V189*'User Input'!$H$12)+(S189*'User Input'!$H$14)</f>
        <v>44</v>
      </c>
      <c r="AI189">
        <f t="shared" si="2"/>
        <v>1.4915254237288136</v>
      </c>
      <c r="AJ189" s="209"/>
      <c r="AK189" s="209">
        <f t="shared" si="3"/>
        <v>7</v>
      </c>
      <c r="AL189" s="209" t="e">
        <f t="shared" ca="1" si="5"/>
        <v>#N/A</v>
      </c>
      <c r="AM189" s="209" t="e">
        <f t="shared" ca="1" si="4"/>
        <v>#N/A</v>
      </c>
    </row>
    <row r="190" spans="1:39" x14ac:dyDescent="0.2">
      <c r="B190" t="s">
        <v>165</v>
      </c>
      <c r="C190" t="s">
        <v>719</v>
      </c>
      <c r="D190" t="s">
        <v>114</v>
      </c>
      <c r="E190" t="s">
        <v>114</v>
      </c>
      <c r="F190">
        <v>34.9</v>
      </c>
      <c r="G190">
        <v>29.7</v>
      </c>
      <c r="H190">
        <v>5.6</v>
      </c>
      <c r="I190">
        <v>646</v>
      </c>
      <c r="J190">
        <v>6.9</v>
      </c>
      <c r="K190">
        <v>11.3</v>
      </c>
      <c r="L190">
        <v>10.6</v>
      </c>
      <c r="M190">
        <v>-1.4</v>
      </c>
      <c r="N190">
        <v>2.2000000000000002</v>
      </c>
      <c r="O190">
        <v>4.2</v>
      </c>
      <c r="AG190">
        <f t="shared" si="1"/>
        <v>8</v>
      </c>
      <c r="AH190" s="134">
        <f>(H190*'User Input'!$H$16)+(I190*'User Input'!$H$17)+(N190*'User Input'!$H$15)+(P190*'User Input'!$H$2)+(Q190*'User Input'!$H$3)+(R190*'User Input'!$H$4)+(K190*'User Input'!$H$5)+(L190*'User Input'!$H$6)+(J190*'User Input'!$H$7)+(U190*'User Input'!$H$8)+(T190*'User Input'!$H$9)+(M190*'User Input'!$H$10)+(Y190*'User Input'!$H$11)+(W190*'User Input'!$H$13)+(V190*'User Input'!$H$12)+(S190*'User Input'!$H$14)</f>
        <v>59.900000000000006</v>
      </c>
      <c r="AI190">
        <f t="shared" si="2"/>
        <v>2.0168350168350169</v>
      </c>
      <c r="AJ190" s="209"/>
      <c r="AK190" s="209">
        <f t="shared" si="3"/>
        <v>8</v>
      </c>
      <c r="AL190" s="209" t="e">
        <f t="shared" ca="1" si="5"/>
        <v>#N/A</v>
      </c>
      <c r="AM190" s="209" t="e">
        <f t="shared" ca="1" si="4"/>
        <v>#N/A</v>
      </c>
    </row>
    <row r="191" spans="1:39" x14ac:dyDescent="0.2">
      <c r="B191" t="s">
        <v>1424</v>
      </c>
      <c r="C191" t="s">
        <v>714</v>
      </c>
      <c r="D191" t="s">
        <v>114</v>
      </c>
      <c r="E191" t="s">
        <v>114</v>
      </c>
      <c r="F191">
        <v>32.6</v>
      </c>
      <c r="G191">
        <v>26.7</v>
      </c>
      <c r="H191">
        <v>5</v>
      </c>
      <c r="I191">
        <v>646</v>
      </c>
      <c r="J191">
        <v>5.3</v>
      </c>
      <c r="K191">
        <v>4.5999999999999996</v>
      </c>
      <c r="L191">
        <v>5.6</v>
      </c>
      <c r="M191">
        <v>0.5</v>
      </c>
      <c r="N191">
        <v>6.2</v>
      </c>
      <c r="O191">
        <v>9.4</v>
      </c>
      <c r="AG191">
        <f t="shared" si="1"/>
        <v>9</v>
      </c>
      <c r="AH191" s="134">
        <f>(H191*'User Input'!$H$16)+(I191*'User Input'!$H$17)+(N191*'User Input'!$H$15)+(P191*'User Input'!$H$2)+(Q191*'User Input'!$H$3)+(R191*'User Input'!$H$4)+(K191*'User Input'!$H$5)+(L191*'User Input'!$H$6)+(J191*'User Input'!$H$7)+(U191*'User Input'!$H$8)+(T191*'User Input'!$H$9)+(M191*'User Input'!$H$10)+(Y191*'User Input'!$H$11)+(W191*'User Input'!$H$13)+(V191*'User Input'!$H$12)+(S191*'User Input'!$H$14)</f>
        <v>30.3</v>
      </c>
      <c r="AI191">
        <f t="shared" si="2"/>
        <v>1.1348314606741574</v>
      </c>
      <c r="AJ191" s="209"/>
      <c r="AK191" s="209">
        <f t="shared" si="3"/>
        <v>9</v>
      </c>
      <c r="AL191" s="209" t="e">
        <f t="shared" ca="1" si="5"/>
        <v>#N/A</v>
      </c>
      <c r="AM191" s="209" t="e">
        <f t="shared" ca="1" si="4"/>
        <v>#N/A</v>
      </c>
    </row>
    <row r="192" spans="1:39" x14ac:dyDescent="0.2">
      <c r="B192" t="s">
        <v>232</v>
      </c>
      <c r="C192" t="s">
        <v>120</v>
      </c>
      <c r="D192" t="s">
        <v>116</v>
      </c>
      <c r="E192" t="s">
        <v>116</v>
      </c>
      <c r="F192">
        <v>32.200000000000003</v>
      </c>
      <c r="G192">
        <v>26</v>
      </c>
      <c r="H192">
        <v>4.9000000000000004</v>
      </c>
      <c r="I192">
        <v>659</v>
      </c>
      <c r="J192">
        <v>6.2</v>
      </c>
      <c r="K192">
        <v>7.4</v>
      </c>
      <c r="L192">
        <v>8.5</v>
      </c>
      <c r="M192">
        <v>-1.3</v>
      </c>
      <c r="N192">
        <v>5.7</v>
      </c>
      <c r="O192">
        <v>4.7</v>
      </c>
      <c r="AG192">
        <f t="shared" si="1"/>
        <v>10</v>
      </c>
      <c r="AH192" s="134">
        <f>(H192*'User Input'!$H$16)+(I192*'User Input'!$H$17)+(N192*'User Input'!$H$15)+(P192*'User Input'!$H$2)+(Q192*'User Input'!$H$3)+(R192*'User Input'!$H$4)+(K192*'User Input'!$H$5)+(L192*'User Input'!$H$6)+(J192*'User Input'!$H$7)+(U192*'User Input'!$H$8)+(T192*'User Input'!$H$9)+(M192*'User Input'!$H$10)+(Y192*'User Input'!$H$11)+(W192*'User Input'!$H$13)+(V192*'User Input'!$H$12)+(S192*'User Input'!$H$14)</f>
        <v>41.7</v>
      </c>
      <c r="AI192">
        <f t="shared" si="2"/>
        <v>1.6038461538461539</v>
      </c>
      <c r="AJ192" s="209"/>
      <c r="AK192" s="209">
        <f t="shared" si="3"/>
        <v>10</v>
      </c>
      <c r="AL192" s="209" t="e">
        <f t="shared" ca="1" si="5"/>
        <v>#N/A</v>
      </c>
      <c r="AM192" s="209" t="e">
        <f t="shared" ca="1" si="4"/>
        <v>#N/A</v>
      </c>
    </row>
    <row r="193" spans="2:39" x14ac:dyDescent="0.2">
      <c r="B193" t="s">
        <v>210</v>
      </c>
      <c r="C193" t="s">
        <v>134</v>
      </c>
      <c r="D193" t="s">
        <v>118</v>
      </c>
      <c r="E193" t="s">
        <v>118</v>
      </c>
      <c r="F193">
        <v>31.2</v>
      </c>
      <c r="G193">
        <v>25.5</v>
      </c>
      <c r="H193">
        <v>4.7</v>
      </c>
      <c r="I193">
        <v>671</v>
      </c>
      <c r="J193">
        <v>5.3</v>
      </c>
      <c r="K193">
        <v>0.5</v>
      </c>
      <c r="L193">
        <v>3.5</v>
      </c>
      <c r="M193">
        <v>6</v>
      </c>
      <c r="N193">
        <v>8.9</v>
      </c>
      <c r="O193">
        <v>6</v>
      </c>
      <c r="AG193">
        <f t="shared" si="1"/>
        <v>11</v>
      </c>
      <c r="AH193" s="134">
        <f>(H193*'User Input'!$H$16)+(I193*'User Input'!$H$17)+(N193*'User Input'!$H$15)+(P193*'User Input'!$H$2)+(Q193*'User Input'!$H$3)+(R193*'User Input'!$H$4)+(K193*'User Input'!$H$5)+(L193*'User Input'!$H$6)+(J193*'User Input'!$H$7)+(U193*'User Input'!$H$8)+(T193*'User Input'!$H$9)+(M193*'User Input'!$H$10)+(Y193*'User Input'!$H$11)+(W193*'User Input'!$H$13)+(V193*'User Input'!$H$12)+(S193*'User Input'!$H$14)</f>
        <v>22.8</v>
      </c>
      <c r="AI193">
        <f t="shared" si="2"/>
        <v>0.89411764705882357</v>
      </c>
      <c r="AJ193" s="209"/>
      <c r="AK193" s="209">
        <f t="shared" si="3"/>
        <v>11</v>
      </c>
      <c r="AL193" s="209" t="e">
        <f t="shared" ca="1" si="5"/>
        <v>#N/A</v>
      </c>
      <c r="AM193" s="209" t="e">
        <f t="shared" ca="1" si="4"/>
        <v>#N/A</v>
      </c>
    </row>
    <row r="194" spans="2:39" x14ac:dyDescent="0.2">
      <c r="B194" t="s">
        <v>744</v>
      </c>
      <c r="C194" t="s">
        <v>137</v>
      </c>
      <c r="D194" t="s">
        <v>114</v>
      </c>
      <c r="E194" t="s">
        <v>114</v>
      </c>
      <c r="F194">
        <v>31</v>
      </c>
      <c r="G194">
        <v>23.6</v>
      </c>
      <c r="H194">
        <v>4.5999999999999996</v>
      </c>
      <c r="I194">
        <v>709</v>
      </c>
      <c r="J194">
        <v>7.9</v>
      </c>
      <c r="K194">
        <v>1.2</v>
      </c>
      <c r="L194">
        <v>3.1</v>
      </c>
      <c r="M194">
        <v>6.5</v>
      </c>
      <c r="N194">
        <v>5.6</v>
      </c>
      <c r="O194">
        <v>5.6</v>
      </c>
      <c r="AG194">
        <f t="shared" si="1"/>
        <v>12</v>
      </c>
      <c r="AH194" s="134">
        <f>(H194*'User Input'!$H$16)+(I194*'User Input'!$H$17)+(N194*'User Input'!$H$15)+(P194*'User Input'!$H$2)+(Q194*'User Input'!$H$3)+(R194*'User Input'!$H$4)+(K194*'User Input'!$H$5)+(L194*'User Input'!$H$6)+(J194*'User Input'!$H$7)+(U194*'User Input'!$H$8)+(T194*'User Input'!$H$9)+(M194*'User Input'!$H$10)+(Y194*'User Input'!$H$11)+(W194*'User Input'!$H$13)+(V194*'User Input'!$H$12)+(S194*'User Input'!$H$14)</f>
        <v>28.8</v>
      </c>
      <c r="AI194">
        <f t="shared" si="2"/>
        <v>1.2203389830508473</v>
      </c>
      <c r="AJ194" s="209"/>
      <c r="AK194" s="209">
        <f t="shared" si="3"/>
        <v>12</v>
      </c>
      <c r="AL194" s="209" t="e">
        <f t="shared" ca="1" si="5"/>
        <v>#N/A</v>
      </c>
      <c r="AM194" s="209" t="e">
        <f t="shared" ca="1" si="4"/>
        <v>#N/A</v>
      </c>
    </row>
    <row r="195" spans="2:39" x14ac:dyDescent="0.2">
      <c r="B195" t="s">
        <v>770</v>
      </c>
      <c r="C195" t="s">
        <v>134</v>
      </c>
      <c r="D195" t="s">
        <v>1025</v>
      </c>
      <c r="E195" t="s">
        <v>110</v>
      </c>
      <c r="F195">
        <v>30.5</v>
      </c>
      <c r="G195">
        <v>23.7</v>
      </c>
      <c r="H195">
        <v>4.5</v>
      </c>
      <c r="I195">
        <v>683</v>
      </c>
      <c r="J195">
        <v>6.8</v>
      </c>
      <c r="K195">
        <v>3.8</v>
      </c>
      <c r="L195">
        <v>5.7</v>
      </c>
      <c r="M195">
        <v>2.5</v>
      </c>
      <c r="N195">
        <v>4.2</v>
      </c>
      <c r="O195">
        <v>6.4</v>
      </c>
      <c r="AG195">
        <f t="shared" si="1"/>
        <v>13</v>
      </c>
      <c r="AH195" s="134">
        <f>(H195*'User Input'!$H$16)+(I195*'User Input'!$H$17)+(N195*'User Input'!$H$15)+(P195*'User Input'!$H$2)+(Q195*'User Input'!$H$3)+(R195*'User Input'!$H$4)+(K195*'User Input'!$H$5)+(L195*'User Input'!$H$6)+(J195*'User Input'!$H$7)+(U195*'User Input'!$H$8)+(T195*'User Input'!$H$9)+(M195*'User Input'!$H$10)+(Y195*'User Input'!$H$11)+(W195*'User Input'!$H$13)+(V195*'User Input'!$H$12)+(S195*'User Input'!$H$14)</f>
        <v>32.700000000000003</v>
      </c>
      <c r="AI195">
        <f t="shared" si="2"/>
        <v>1.3797468354430382</v>
      </c>
      <c r="AJ195" s="209"/>
      <c r="AK195" s="209">
        <f t="shared" si="3"/>
        <v>13</v>
      </c>
      <c r="AL195" s="209" t="e">
        <f t="shared" ca="1" si="5"/>
        <v>#N/A</v>
      </c>
      <c r="AM195" s="209" t="e">
        <f t="shared" ca="1" si="4"/>
        <v>#N/A</v>
      </c>
    </row>
    <row r="196" spans="2:39" x14ac:dyDescent="0.2">
      <c r="B196" t="s">
        <v>196</v>
      </c>
      <c r="C196" t="s">
        <v>716</v>
      </c>
      <c r="D196" t="s">
        <v>112</v>
      </c>
      <c r="E196" t="s">
        <v>112</v>
      </c>
      <c r="F196">
        <v>30.4</v>
      </c>
      <c r="G196">
        <v>24.6</v>
      </c>
      <c r="H196">
        <v>4.5</v>
      </c>
      <c r="I196">
        <v>661</v>
      </c>
      <c r="J196">
        <v>6</v>
      </c>
      <c r="K196">
        <v>5</v>
      </c>
      <c r="L196">
        <v>5.5</v>
      </c>
      <c r="M196">
        <v>0.4</v>
      </c>
      <c r="N196">
        <v>4.3</v>
      </c>
      <c r="O196">
        <v>8.1999999999999993</v>
      </c>
      <c r="AG196">
        <f t="shared" si="1"/>
        <v>14</v>
      </c>
      <c r="AH196" s="134">
        <f>(H196*'User Input'!$H$16)+(I196*'User Input'!$H$17)+(N196*'User Input'!$H$15)+(P196*'User Input'!$H$2)+(Q196*'User Input'!$H$3)+(R196*'User Input'!$H$4)+(K196*'User Input'!$H$5)+(L196*'User Input'!$H$6)+(J196*'User Input'!$H$7)+(U196*'User Input'!$H$8)+(T196*'User Input'!$H$9)+(M196*'User Input'!$H$10)+(Y196*'User Input'!$H$11)+(W196*'User Input'!$H$13)+(V196*'User Input'!$H$12)+(S196*'User Input'!$H$14)</f>
        <v>32.299999999999997</v>
      </c>
      <c r="AI196">
        <f t="shared" si="2"/>
        <v>1.3130081300813006</v>
      </c>
      <c r="AJ196" s="209"/>
      <c r="AK196" s="209">
        <f t="shared" si="3"/>
        <v>14</v>
      </c>
      <c r="AL196" s="209" t="e">
        <f t="shared" ca="1" si="5"/>
        <v>#N/A</v>
      </c>
      <c r="AM196" s="209" t="e">
        <f t="shared" ca="1" si="4"/>
        <v>#N/A</v>
      </c>
    </row>
    <row r="197" spans="2:39" x14ac:dyDescent="0.2">
      <c r="B197" t="s">
        <v>148</v>
      </c>
      <c r="C197" t="s">
        <v>132</v>
      </c>
      <c r="D197" t="s">
        <v>112</v>
      </c>
      <c r="E197" t="s">
        <v>112</v>
      </c>
      <c r="F197">
        <v>29.7</v>
      </c>
      <c r="G197">
        <v>24.6</v>
      </c>
      <c r="H197">
        <v>4.3</v>
      </c>
      <c r="I197">
        <v>658</v>
      </c>
      <c r="J197">
        <v>5.2</v>
      </c>
      <c r="K197">
        <v>3.9</v>
      </c>
      <c r="L197">
        <v>4.7</v>
      </c>
      <c r="M197">
        <v>2.2999999999999998</v>
      </c>
      <c r="N197">
        <v>3.8</v>
      </c>
      <c r="O197">
        <v>8.6999999999999993</v>
      </c>
      <c r="AG197">
        <f t="shared" si="1"/>
        <v>15</v>
      </c>
      <c r="AH197" s="134">
        <f>(H197*'User Input'!$H$16)+(I197*'User Input'!$H$17)+(N197*'User Input'!$H$15)+(P197*'User Input'!$H$2)+(Q197*'User Input'!$H$3)+(R197*'User Input'!$H$4)+(K197*'User Input'!$H$5)+(L197*'User Input'!$H$6)+(J197*'User Input'!$H$7)+(U197*'User Input'!$H$8)+(T197*'User Input'!$H$9)+(M197*'User Input'!$H$10)+(Y197*'User Input'!$H$11)+(W197*'User Input'!$H$13)+(V197*'User Input'!$H$12)+(S197*'User Input'!$H$14)</f>
        <v>30.1</v>
      </c>
      <c r="AI197">
        <f t="shared" si="2"/>
        <v>1.2235772357723578</v>
      </c>
      <c r="AJ197" s="209"/>
      <c r="AK197" s="209">
        <f t="shared" si="3"/>
        <v>15</v>
      </c>
      <c r="AL197" s="209" t="e">
        <f t="shared" ca="1" si="5"/>
        <v>#N/A</v>
      </c>
      <c r="AM197" s="209" t="e">
        <f t="shared" ca="1" si="4"/>
        <v>#N/A</v>
      </c>
    </row>
    <row r="198" spans="2:39" x14ac:dyDescent="0.2">
      <c r="B198" t="s">
        <v>3696</v>
      </c>
      <c r="C198" t="s">
        <v>135</v>
      </c>
      <c r="D198" t="s">
        <v>114</v>
      </c>
      <c r="E198" t="s">
        <v>114</v>
      </c>
      <c r="F198">
        <v>29.4</v>
      </c>
      <c r="G198">
        <v>24.7</v>
      </c>
      <c r="H198">
        <v>4.2</v>
      </c>
      <c r="I198">
        <v>648</v>
      </c>
      <c r="J198">
        <v>5.5</v>
      </c>
      <c r="K198">
        <v>4.3</v>
      </c>
      <c r="L198">
        <v>3.1</v>
      </c>
      <c r="M198">
        <v>8.5</v>
      </c>
      <c r="N198">
        <v>4.3</v>
      </c>
      <c r="O198">
        <v>2.8</v>
      </c>
      <c r="AG198">
        <f t="shared" si="1"/>
        <v>16</v>
      </c>
      <c r="AH198" s="134">
        <f>(H198*'User Input'!$H$16)+(I198*'User Input'!$H$17)+(N198*'User Input'!$H$15)+(P198*'User Input'!$H$2)+(Q198*'User Input'!$H$3)+(R198*'User Input'!$H$4)+(K198*'User Input'!$H$5)+(L198*'User Input'!$H$6)+(J198*'User Input'!$H$7)+(U198*'User Input'!$H$8)+(T198*'User Input'!$H$9)+(M198*'User Input'!$H$10)+(Y198*'User Input'!$H$11)+(W198*'User Input'!$H$13)+(V198*'User Input'!$H$12)+(S198*'User Input'!$H$14)</f>
        <v>42.8</v>
      </c>
      <c r="AI198">
        <f t="shared" si="2"/>
        <v>1.7327935222672064</v>
      </c>
      <c r="AJ198" s="209"/>
      <c r="AK198" s="209">
        <f t="shared" si="3"/>
        <v>16</v>
      </c>
      <c r="AL198" s="209" t="e">
        <f t="shared" ca="1" si="5"/>
        <v>#N/A</v>
      </c>
      <c r="AM198" s="209" t="e">
        <f t="shared" ca="1" si="4"/>
        <v>#N/A</v>
      </c>
    </row>
    <row r="199" spans="2:39" x14ac:dyDescent="0.2">
      <c r="B199" t="s">
        <v>403</v>
      </c>
      <c r="C199" t="s">
        <v>131</v>
      </c>
      <c r="D199" t="s">
        <v>110</v>
      </c>
      <c r="E199" t="s">
        <v>110</v>
      </c>
      <c r="F199">
        <v>29.2</v>
      </c>
      <c r="G199">
        <v>29.9</v>
      </c>
      <c r="H199">
        <v>4.2</v>
      </c>
      <c r="I199">
        <v>610</v>
      </c>
      <c r="J199">
        <v>5.3</v>
      </c>
      <c r="K199">
        <v>3.9</v>
      </c>
      <c r="L199">
        <v>3.4</v>
      </c>
      <c r="M199">
        <v>5.9</v>
      </c>
      <c r="N199">
        <v>5.5</v>
      </c>
      <c r="O199">
        <v>4.2</v>
      </c>
      <c r="AG199">
        <f t="shared" si="1"/>
        <v>17</v>
      </c>
      <c r="AH199" s="134">
        <f>(H199*'User Input'!$H$16)+(I199*'User Input'!$H$17)+(N199*'User Input'!$H$15)+(P199*'User Input'!$H$2)+(Q199*'User Input'!$H$3)+(R199*'User Input'!$H$4)+(K199*'User Input'!$H$5)+(L199*'User Input'!$H$6)+(J199*'User Input'!$H$7)+(U199*'User Input'!$H$8)+(T199*'User Input'!$H$9)+(M199*'User Input'!$H$10)+(Y199*'User Input'!$H$11)+(W199*'User Input'!$H$13)+(V199*'User Input'!$H$12)+(S199*'User Input'!$H$14)</f>
        <v>36.1</v>
      </c>
      <c r="AI199">
        <f t="shared" si="2"/>
        <v>1.2073578595317727</v>
      </c>
      <c r="AJ199" s="209"/>
      <c r="AK199" s="209">
        <f t="shared" si="3"/>
        <v>17</v>
      </c>
      <c r="AL199" s="209" t="e">
        <f t="shared" ca="1" si="5"/>
        <v>#N/A</v>
      </c>
      <c r="AM199" s="209" t="e">
        <f t="shared" ca="1" si="4"/>
        <v>#N/A</v>
      </c>
    </row>
    <row r="200" spans="2:39" x14ac:dyDescent="0.2">
      <c r="B200" t="s">
        <v>364</v>
      </c>
      <c r="C200" t="s">
        <v>716</v>
      </c>
      <c r="D200" t="s">
        <v>428</v>
      </c>
      <c r="E200" t="s">
        <v>116</v>
      </c>
      <c r="F200">
        <v>28.4</v>
      </c>
      <c r="G200">
        <v>24.3</v>
      </c>
      <c r="H200">
        <v>4</v>
      </c>
      <c r="I200">
        <v>647</v>
      </c>
      <c r="J200">
        <v>5.9</v>
      </c>
      <c r="K200">
        <v>4.5999999999999996</v>
      </c>
      <c r="L200">
        <v>4.8</v>
      </c>
      <c r="M200">
        <v>0.3</v>
      </c>
      <c r="N200">
        <v>3.5</v>
      </c>
      <c r="O200">
        <v>8.3000000000000007</v>
      </c>
      <c r="AG200">
        <f t="shared" si="1"/>
        <v>18</v>
      </c>
      <c r="AH200" s="134">
        <f>(H200*'User Input'!$H$16)+(I200*'User Input'!$H$17)+(N200*'User Input'!$H$15)+(P200*'User Input'!$H$2)+(Q200*'User Input'!$H$3)+(R200*'User Input'!$H$4)+(K200*'User Input'!$H$5)+(L200*'User Input'!$H$6)+(J200*'User Input'!$H$7)+(U200*'User Input'!$H$8)+(T200*'User Input'!$H$9)+(M200*'User Input'!$H$10)+(Y200*'User Input'!$H$11)+(W200*'User Input'!$H$13)+(V200*'User Input'!$H$12)+(S200*'User Input'!$H$14)</f>
        <v>29.700000000000003</v>
      </c>
      <c r="AI200">
        <f t="shared" si="2"/>
        <v>1.2222222222222223</v>
      </c>
      <c r="AJ200" s="209"/>
      <c r="AK200" s="209">
        <f t="shared" si="3"/>
        <v>18</v>
      </c>
      <c r="AL200" s="209" t="e">
        <f t="shared" ca="1" si="5"/>
        <v>#N/A</v>
      </c>
      <c r="AM200" s="209" t="e">
        <f t="shared" ca="1" si="4"/>
        <v>#N/A</v>
      </c>
    </row>
    <row r="201" spans="2:39" x14ac:dyDescent="0.2">
      <c r="B201" t="s">
        <v>507</v>
      </c>
      <c r="C201" t="s">
        <v>120</v>
      </c>
      <c r="D201" t="s">
        <v>110</v>
      </c>
      <c r="E201" t="s">
        <v>110</v>
      </c>
      <c r="F201">
        <v>28.3</v>
      </c>
      <c r="G201">
        <v>23</v>
      </c>
      <c r="H201">
        <v>3.9</v>
      </c>
      <c r="I201">
        <v>638</v>
      </c>
      <c r="J201">
        <v>4.5</v>
      </c>
      <c r="K201">
        <v>5.6</v>
      </c>
      <c r="L201">
        <v>6.8</v>
      </c>
      <c r="M201">
        <v>6.2</v>
      </c>
      <c r="N201">
        <v>2.8</v>
      </c>
      <c r="O201">
        <v>1.3</v>
      </c>
      <c r="AG201">
        <f t="shared" si="1"/>
        <v>19</v>
      </c>
      <c r="AH201" s="134">
        <f>(H201*'User Input'!$H$16)+(I201*'User Input'!$H$17)+(N201*'User Input'!$H$15)+(P201*'User Input'!$H$2)+(Q201*'User Input'!$H$3)+(R201*'User Input'!$H$4)+(K201*'User Input'!$H$5)+(L201*'User Input'!$H$6)+(J201*'User Input'!$H$7)+(U201*'User Input'!$H$8)+(T201*'User Input'!$H$9)+(M201*'User Input'!$H$10)+(Y201*'User Input'!$H$11)+(W201*'User Input'!$H$13)+(V201*'User Input'!$H$12)+(S201*'User Input'!$H$14)</f>
        <v>46.1</v>
      </c>
      <c r="AI201">
        <f t="shared" si="2"/>
        <v>2.0043478260869567</v>
      </c>
      <c r="AJ201" s="209"/>
      <c r="AK201" s="209">
        <f t="shared" si="3"/>
        <v>19</v>
      </c>
      <c r="AL201" s="209" t="e">
        <f t="shared" ca="1" si="5"/>
        <v>#N/A</v>
      </c>
      <c r="AM201" s="209" t="e">
        <f t="shared" ca="1" si="4"/>
        <v>#N/A</v>
      </c>
    </row>
    <row r="202" spans="2:39" x14ac:dyDescent="0.2">
      <c r="B202" t="s">
        <v>166</v>
      </c>
      <c r="C202" t="s">
        <v>135</v>
      </c>
      <c r="D202" t="s">
        <v>112</v>
      </c>
      <c r="E202" t="s">
        <v>112</v>
      </c>
      <c r="F202">
        <v>27.9</v>
      </c>
      <c r="G202">
        <v>23.9</v>
      </c>
      <c r="H202">
        <v>3.9</v>
      </c>
      <c r="I202">
        <v>645</v>
      </c>
      <c r="J202">
        <v>4.5999999999999996</v>
      </c>
      <c r="K202">
        <v>3.6</v>
      </c>
      <c r="L202">
        <v>5</v>
      </c>
      <c r="M202">
        <v>0.8</v>
      </c>
      <c r="N202">
        <v>5.3</v>
      </c>
      <c r="O202">
        <v>7.6</v>
      </c>
      <c r="AG202">
        <f t="shared" si="1"/>
        <v>20</v>
      </c>
      <c r="AH202" s="134">
        <f>(H202*'User Input'!$H$16)+(I202*'User Input'!$H$17)+(N202*'User Input'!$H$15)+(P202*'User Input'!$H$2)+(Q202*'User Input'!$H$3)+(R202*'User Input'!$H$4)+(K202*'User Input'!$H$5)+(L202*'User Input'!$H$6)+(J202*'User Input'!$H$7)+(U202*'User Input'!$H$8)+(T202*'User Input'!$H$9)+(M202*'User Input'!$H$10)+(Y202*'User Input'!$H$11)+(W202*'User Input'!$H$13)+(V202*'User Input'!$H$12)+(S202*'User Input'!$H$14)</f>
        <v>25.6</v>
      </c>
      <c r="AI202">
        <f t="shared" si="2"/>
        <v>1.0711297071129708</v>
      </c>
      <c r="AJ202" s="209"/>
      <c r="AK202" s="209">
        <f t="shared" si="3"/>
        <v>20</v>
      </c>
      <c r="AL202" s="209" t="e">
        <f t="shared" ca="1" si="5"/>
        <v>#N/A</v>
      </c>
      <c r="AM202" s="209" t="e">
        <f t="shared" ca="1" si="4"/>
        <v>#N/A</v>
      </c>
    </row>
    <row r="203" spans="2:39" x14ac:dyDescent="0.2">
      <c r="B203" t="s">
        <v>351</v>
      </c>
      <c r="C203" t="s">
        <v>120</v>
      </c>
      <c r="D203" t="s">
        <v>114</v>
      </c>
      <c r="E203" t="s">
        <v>114</v>
      </c>
      <c r="F203">
        <v>26.9</v>
      </c>
      <c r="G203">
        <v>21.8</v>
      </c>
      <c r="H203">
        <v>3.6</v>
      </c>
      <c r="I203">
        <v>676</v>
      </c>
      <c r="J203">
        <v>7</v>
      </c>
      <c r="K203">
        <v>3.4</v>
      </c>
      <c r="L203">
        <v>2.6</v>
      </c>
      <c r="M203">
        <v>3.3</v>
      </c>
      <c r="N203">
        <v>5.9</v>
      </c>
      <c r="O203">
        <v>3.8</v>
      </c>
      <c r="AG203">
        <f t="shared" si="1"/>
        <v>21</v>
      </c>
      <c r="AH203" s="134">
        <f>(H203*'User Input'!$H$16)+(I203*'User Input'!$H$17)+(N203*'User Input'!$H$15)+(P203*'User Input'!$H$2)+(Q203*'User Input'!$H$3)+(R203*'User Input'!$H$4)+(K203*'User Input'!$H$5)+(L203*'User Input'!$H$6)+(J203*'User Input'!$H$7)+(U203*'User Input'!$H$8)+(T203*'User Input'!$H$9)+(M203*'User Input'!$H$10)+(Y203*'User Input'!$H$11)+(W203*'User Input'!$H$13)+(V203*'User Input'!$H$12)+(S203*'User Input'!$H$14)</f>
        <v>29.799999999999997</v>
      </c>
      <c r="AI203">
        <f t="shared" si="2"/>
        <v>1.36697247706422</v>
      </c>
      <c r="AJ203" s="209"/>
      <c r="AK203" s="209">
        <f t="shared" si="3"/>
        <v>21</v>
      </c>
      <c r="AL203" s="209" t="e">
        <f t="shared" ca="1" si="5"/>
        <v>#N/A</v>
      </c>
      <c r="AM203" s="209" t="e">
        <f t="shared" ca="1" si="4"/>
        <v>#N/A</v>
      </c>
    </row>
    <row r="204" spans="2:39" x14ac:dyDescent="0.2">
      <c r="B204" t="s">
        <v>250</v>
      </c>
      <c r="C204" t="s">
        <v>136</v>
      </c>
      <c r="D204" t="s">
        <v>6</v>
      </c>
      <c r="E204" t="s">
        <v>6</v>
      </c>
      <c r="F204">
        <v>26.6</v>
      </c>
      <c r="G204">
        <v>25.3</v>
      </c>
      <c r="H204">
        <v>3.5</v>
      </c>
      <c r="I204">
        <v>603</v>
      </c>
      <c r="J204">
        <v>4.2</v>
      </c>
      <c r="K204">
        <v>6.9</v>
      </c>
      <c r="L204">
        <v>7.2</v>
      </c>
      <c r="M204">
        <v>-2.2999999999999998</v>
      </c>
      <c r="N204">
        <v>4.7</v>
      </c>
      <c r="O204">
        <v>5</v>
      </c>
      <c r="AG204">
        <f t="shared" si="1"/>
        <v>22</v>
      </c>
      <c r="AH204" s="134">
        <f>(H204*'User Input'!$H$16)+(I204*'User Input'!$H$17)+(N204*'User Input'!$H$15)+(P204*'User Input'!$H$2)+(Q204*'User Input'!$H$3)+(R204*'User Input'!$H$4)+(K204*'User Input'!$H$5)+(L204*'User Input'!$H$6)+(J204*'User Input'!$H$7)+(U204*'User Input'!$H$8)+(T204*'User Input'!$H$9)+(M204*'User Input'!$H$10)+(Y204*'User Input'!$H$11)+(W204*'User Input'!$H$13)+(V204*'User Input'!$H$12)+(S204*'User Input'!$H$14)</f>
        <v>34.400000000000006</v>
      </c>
      <c r="AI204">
        <f t="shared" si="2"/>
        <v>1.3596837944664033</v>
      </c>
      <c r="AJ204" s="209"/>
      <c r="AK204" s="209">
        <f t="shared" si="3"/>
        <v>22</v>
      </c>
      <c r="AL204" s="209" t="e">
        <f t="shared" ca="1" si="5"/>
        <v>#N/A</v>
      </c>
      <c r="AM204" s="209" t="e">
        <f t="shared" ca="1" si="4"/>
        <v>#N/A</v>
      </c>
    </row>
    <row r="205" spans="2:39" x14ac:dyDescent="0.2">
      <c r="B205" t="s">
        <v>241</v>
      </c>
      <c r="C205" t="s">
        <v>141</v>
      </c>
      <c r="D205" t="s">
        <v>110</v>
      </c>
      <c r="E205" t="s">
        <v>110</v>
      </c>
      <c r="F205">
        <v>26.1</v>
      </c>
      <c r="G205">
        <v>22</v>
      </c>
      <c r="H205">
        <v>3.4</v>
      </c>
      <c r="I205">
        <v>647</v>
      </c>
      <c r="J205">
        <v>4.4000000000000004</v>
      </c>
      <c r="K205">
        <v>6.1</v>
      </c>
      <c r="L205">
        <v>5.8</v>
      </c>
      <c r="M205">
        <v>1.4</v>
      </c>
      <c r="N205">
        <v>4.2</v>
      </c>
      <c r="O205">
        <v>3.2</v>
      </c>
      <c r="AG205">
        <f t="shared" si="1"/>
        <v>23</v>
      </c>
      <c r="AH205" s="134">
        <f>(H205*'User Input'!$H$16)+(I205*'User Input'!$H$17)+(N205*'User Input'!$H$15)+(P205*'User Input'!$H$2)+(Q205*'User Input'!$H$3)+(R205*'User Input'!$H$4)+(K205*'User Input'!$H$5)+(L205*'User Input'!$H$6)+(J205*'User Input'!$H$7)+(U205*'User Input'!$H$8)+(T205*'User Input'!$H$9)+(M205*'User Input'!$H$10)+(Y205*'User Input'!$H$11)+(W205*'User Input'!$H$13)+(V205*'User Input'!$H$12)+(S205*'User Input'!$H$14)</f>
        <v>37.4</v>
      </c>
      <c r="AI205">
        <f t="shared" si="2"/>
        <v>1.7</v>
      </c>
      <c r="AJ205" s="209"/>
      <c r="AK205" s="209">
        <f t="shared" si="3"/>
        <v>23</v>
      </c>
      <c r="AL205" s="209" t="e">
        <f t="shared" ca="1" si="5"/>
        <v>#N/A</v>
      </c>
      <c r="AM205" s="209" t="e">
        <f t="shared" ca="1" si="4"/>
        <v>#N/A</v>
      </c>
    </row>
    <row r="206" spans="2:39" x14ac:dyDescent="0.2">
      <c r="B206" t="s">
        <v>186</v>
      </c>
      <c r="C206" t="s">
        <v>8</v>
      </c>
      <c r="D206" t="s">
        <v>114</v>
      </c>
      <c r="E206" t="s">
        <v>114</v>
      </c>
      <c r="F206">
        <v>25.9</v>
      </c>
      <c r="G206">
        <v>22.4</v>
      </c>
      <c r="H206">
        <v>3.3</v>
      </c>
      <c r="I206">
        <v>645</v>
      </c>
      <c r="J206">
        <v>3.4</v>
      </c>
      <c r="K206">
        <v>0.7</v>
      </c>
      <c r="L206">
        <v>1.4</v>
      </c>
      <c r="M206">
        <v>13.4</v>
      </c>
      <c r="N206">
        <v>4.9000000000000004</v>
      </c>
      <c r="O206">
        <v>1.1000000000000001</v>
      </c>
      <c r="AG206">
        <f t="shared" si="1"/>
        <v>24</v>
      </c>
      <c r="AH206" s="134">
        <f>(H206*'User Input'!$H$16)+(I206*'User Input'!$H$17)+(N206*'User Input'!$H$15)+(P206*'User Input'!$H$2)+(Q206*'User Input'!$H$3)+(R206*'User Input'!$H$4)+(K206*'User Input'!$H$5)+(L206*'User Input'!$H$6)+(J206*'User Input'!$H$7)+(U206*'User Input'!$H$8)+(T206*'User Input'!$H$9)+(M206*'User Input'!$H$10)+(Y206*'User Input'!$H$11)+(W206*'User Input'!$H$13)+(V206*'User Input'!$H$12)+(S206*'User Input'!$H$14)</f>
        <v>34.4</v>
      </c>
      <c r="AI206">
        <f t="shared" si="2"/>
        <v>1.5357142857142858</v>
      </c>
      <c r="AJ206" s="209"/>
      <c r="AK206" s="209">
        <f t="shared" si="3"/>
        <v>24</v>
      </c>
      <c r="AL206" s="209" t="e">
        <f t="shared" ca="1" si="5"/>
        <v>#N/A</v>
      </c>
      <c r="AM206" s="209" t="e">
        <f t="shared" ca="1" si="4"/>
        <v>#N/A</v>
      </c>
    </row>
    <row r="207" spans="2:39" x14ac:dyDescent="0.2">
      <c r="B207" t="s">
        <v>540</v>
      </c>
      <c r="C207" t="s">
        <v>719</v>
      </c>
      <c r="D207" t="s">
        <v>114</v>
      </c>
      <c r="E207" t="s">
        <v>114</v>
      </c>
      <c r="F207">
        <v>25.1</v>
      </c>
      <c r="G207">
        <v>22.2</v>
      </c>
      <c r="H207">
        <v>3.2</v>
      </c>
      <c r="I207">
        <v>634</v>
      </c>
      <c r="J207">
        <v>6</v>
      </c>
      <c r="K207">
        <v>7.1</v>
      </c>
      <c r="L207">
        <v>5.5</v>
      </c>
      <c r="M207">
        <v>0.6</v>
      </c>
      <c r="N207">
        <v>-0.8</v>
      </c>
      <c r="O207">
        <v>5.7</v>
      </c>
      <c r="AG207">
        <f t="shared" si="1"/>
        <v>25</v>
      </c>
      <c r="AH207" s="134">
        <f>(H207*'User Input'!$H$16)+(I207*'User Input'!$H$17)+(N207*'User Input'!$H$15)+(P207*'User Input'!$H$2)+(Q207*'User Input'!$H$3)+(R207*'User Input'!$H$4)+(K207*'User Input'!$H$5)+(L207*'User Input'!$H$6)+(J207*'User Input'!$H$7)+(U207*'User Input'!$H$8)+(T207*'User Input'!$H$9)+(M207*'User Input'!$H$10)+(Y207*'User Input'!$H$11)+(W207*'User Input'!$H$13)+(V207*'User Input'!$H$12)+(S207*'User Input'!$H$14)</f>
        <v>41.1</v>
      </c>
      <c r="AI207">
        <f t="shared" si="2"/>
        <v>1.8513513513513515</v>
      </c>
      <c r="AJ207" s="209"/>
      <c r="AK207" s="209">
        <f t="shared" si="3"/>
        <v>25</v>
      </c>
      <c r="AL207" s="209" t="e">
        <f t="shared" ca="1" si="5"/>
        <v>#N/A</v>
      </c>
      <c r="AM207" s="209" t="e">
        <f t="shared" ca="1" si="4"/>
        <v>#N/A</v>
      </c>
    </row>
    <row r="208" spans="2:39" x14ac:dyDescent="0.2">
      <c r="B208" t="s">
        <v>275</v>
      </c>
      <c r="C208" t="s">
        <v>714</v>
      </c>
      <c r="D208" t="s">
        <v>116</v>
      </c>
      <c r="E208" t="s">
        <v>116</v>
      </c>
      <c r="F208">
        <v>24.4</v>
      </c>
      <c r="G208">
        <v>19.8</v>
      </c>
      <c r="H208">
        <v>3</v>
      </c>
      <c r="I208">
        <v>648</v>
      </c>
      <c r="J208">
        <v>4.3</v>
      </c>
      <c r="K208">
        <v>2.6</v>
      </c>
      <c r="L208">
        <v>4.5</v>
      </c>
      <c r="M208">
        <v>-0.5</v>
      </c>
      <c r="N208">
        <v>5.7</v>
      </c>
      <c r="O208">
        <v>6.7</v>
      </c>
      <c r="AG208">
        <f t="shared" si="1"/>
        <v>26</v>
      </c>
      <c r="AH208" s="134">
        <f>(H208*'User Input'!$H$16)+(I208*'User Input'!$H$17)+(N208*'User Input'!$H$15)+(P208*'User Input'!$H$2)+(Q208*'User Input'!$H$3)+(R208*'User Input'!$H$4)+(K208*'User Input'!$H$5)+(L208*'User Input'!$H$6)+(J208*'User Input'!$H$7)+(U208*'User Input'!$H$8)+(T208*'User Input'!$H$9)+(M208*'User Input'!$H$10)+(Y208*'User Input'!$H$11)+(W208*'User Input'!$H$13)+(V208*'User Input'!$H$12)+(S208*'User Input'!$H$14)</f>
        <v>18.2</v>
      </c>
      <c r="AI208">
        <f t="shared" si="2"/>
        <v>0.91919191919191912</v>
      </c>
      <c r="AJ208" s="209"/>
      <c r="AK208" s="209">
        <f t="shared" si="3"/>
        <v>26</v>
      </c>
      <c r="AL208" s="209" t="e">
        <f t="shared" ca="1" si="5"/>
        <v>#N/A</v>
      </c>
      <c r="AM208" s="209" t="e">
        <f t="shared" ca="1" si="4"/>
        <v>#N/A</v>
      </c>
    </row>
    <row r="209" spans="2:39" x14ac:dyDescent="0.2">
      <c r="B209" t="s">
        <v>362</v>
      </c>
      <c r="C209" t="s">
        <v>716</v>
      </c>
      <c r="D209" t="s">
        <v>1000</v>
      </c>
      <c r="E209" t="s">
        <v>110</v>
      </c>
      <c r="F209">
        <v>23.7</v>
      </c>
      <c r="G209">
        <v>17.899999999999999</v>
      </c>
      <c r="H209">
        <v>2.8</v>
      </c>
      <c r="I209">
        <v>667</v>
      </c>
      <c r="J209">
        <v>4.0999999999999996</v>
      </c>
      <c r="K209">
        <v>5.4</v>
      </c>
      <c r="L209">
        <v>6.8</v>
      </c>
      <c r="M209">
        <v>5.6</v>
      </c>
      <c r="N209">
        <v>2.6</v>
      </c>
      <c r="O209">
        <v>-1.9</v>
      </c>
      <c r="AG209">
        <f t="shared" si="1"/>
        <v>27</v>
      </c>
      <c r="AH209" s="134">
        <f>(H209*'User Input'!$H$16)+(I209*'User Input'!$H$17)+(N209*'User Input'!$H$15)+(P209*'User Input'!$H$2)+(Q209*'User Input'!$H$3)+(R209*'User Input'!$H$4)+(K209*'User Input'!$H$5)+(L209*'User Input'!$H$6)+(J209*'User Input'!$H$7)+(U209*'User Input'!$H$8)+(T209*'User Input'!$H$9)+(M209*'User Input'!$H$10)+(Y209*'User Input'!$H$11)+(W209*'User Input'!$H$13)+(V209*'User Input'!$H$12)+(S209*'User Input'!$H$14)</f>
        <v>43.7</v>
      </c>
      <c r="AI209">
        <f t="shared" si="2"/>
        <v>2.4413407821229054</v>
      </c>
      <c r="AJ209" s="209"/>
      <c r="AK209" s="209">
        <f t="shared" si="3"/>
        <v>27</v>
      </c>
      <c r="AL209" s="209" t="e">
        <f t="shared" ca="1" si="5"/>
        <v>#N/A</v>
      </c>
      <c r="AM209" s="209" t="e">
        <f t="shared" ca="1" si="4"/>
        <v>#N/A</v>
      </c>
    </row>
    <row r="210" spans="2:39" x14ac:dyDescent="0.2">
      <c r="B210" t="s">
        <v>161</v>
      </c>
      <c r="C210" t="s">
        <v>122</v>
      </c>
      <c r="D210" t="s">
        <v>114</v>
      </c>
      <c r="E210" t="s">
        <v>114</v>
      </c>
      <c r="F210">
        <v>23.1</v>
      </c>
      <c r="G210">
        <v>22.2</v>
      </c>
      <c r="H210">
        <v>2.6</v>
      </c>
      <c r="I210">
        <v>584</v>
      </c>
      <c r="J210">
        <v>2.6</v>
      </c>
      <c r="K210">
        <v>4.2</v>
      </c>
      <c r="L210">
        <v>4.4000000000000004</v>
      </c>
      <c r="M210">
        <v>4.2</v>
      </c>
      <c r="N210">
        <v>3.5</v>
      </c>
      <c r="O210">
        <v>3.3</v>
      </c>
      <c r="AG210">
        <f t="shared" si="1"/>
        <v>28</v>
      </c>
      <c r="AH210" s="134">
        <f>(H210*'User Input'!$H$16)+(I210*'User Input'!$H$17)+(N210*'User Input'!$H$15)+(P210*'User Input'!$H$2)+(Q210*'User Input'!$H$3)+(R210*'User Input'!$H$4)+(K210*'User Input'!$H$5)+(L210*'User Input'!$H$6)+(J210*'User Input'!$H$7)+(U210*'User Input'!$H$8)+(T210*'User Input'!$H$9)+(M210*'User Input'!$H$10)+(Y210*'User Input'!$H$11)+(W210*'User Input'!$H$13)+(V210*'User Input'!$H$12)+(S210*'User Input'!$H$14)</f>
        <v>32.200000000000003</v>
      </c>
      <c r="AI210">
        <f t="shared" si="2"/>
        <v>1.4504504504504507</v>
      </c>
      <c r="AJ210" s="209"/>
      <c r="AK210" s="209">
        <f t="shared" si="3"/>
        <v>28</v>
      </c>
      <c r="AL210" s="209" t="e">
        <f t="shared" ca="1" si="5"/>
        <v>#N/A</v>
      </c>
      <c r="AM210" s="209" t="e">
        <f t="shared" ca="1" si="4"/>
        <v>#N/A</v>
      </c>
    </row>
    <row r="211" spans="2:39" x14ac:dyDescent="0.2">
      <c r="B211" t="s">
        <v>296</v>
      </c>
      <c r="C211" t="s">
        <v>137</v>
      </c>
      <c r="D211" t="s">
        <v>110</v>
      </c>
      <c r="E211" t="s">
        <v>110</v>
      </c>
      <c r="F211">
        <v>22.9</v>
      </c>
      <c r="G211">
        <v>17.5</v>
      </c>
      <c r="H211">
        <v>2.6</v>
      </c>
      <c r="I211">
        <v>648</v>
      </c>
      <c r="J211">
        <v>4.2</v>
      </c>
      <c r="K211">
        <v>1.5</v>
      </c>
      <c r="L211">
        <v>4.5</v>
      </c>
      <c r="M211">
        <v>1.8</v>
      </c>
      <c r="N211">
        <v>5.6</v>
      </c>
      <c r="O211">
        <v>4.3</v>
      </c>
      <c r="AG211">
        <f t="shared" si="1"/>
        <v>29</v>
      </c>
      <c r="AH211" s="134">
        <f>(H211*'User Input'!$H$16)+(I211*'User Input'!$H$17)+(N211*'User Input'!$H$15)+(P211*'User Input'!$H$2)+(Q211*'User Input'!$H$3)+(R211*'User Input'!$H$4)+(K211*'User Input'!$H$5)+(L211*'User Input'!$H$6)+(J211*'User Input'!$H$7)+(U211*'User Input'!$H$8)+(T211*'User Input'!$H$9)+(M211*'User Input'!$H$10)+(Y211*'User Input'!$H$11)+(W211*'User Input'!$H$13)+(V211*'User Input'!$H$12)+(S211*'User Input'!$H$14)</f>
        <v>18.3</v>
      </c>
      <c r="AI211">
        <f t="shared" si="2"/>
        <v>1.0457142857142858</v>
      </c>
      <c r="AJ211" s="209"/>
      <c r="AK211" s="209">
        <f t="shared" si="3"/>
        <v>29</v>
      </c>
      <c r="AL211" s="209" t="e">
        <f t="shared" ca="1" si="5"/>
        <v>#N/A</v>
      </c>
      <c r="AM211" s="209" t="e">
        <f t="shared" ca="1" si="4"/>
        <v>#N/A</v>
      </c>
    </row>
    <row r="212" spans="2:39" x14ac:dyDescent="0.2">
      <c r="B212" t="s">
        <v>157</v>
      </c>
      <c r="C212" t="s">
        <v>122</v>
      </c>
      <c r="D212" t="s">
        <v>112</v>
      </c>
      <c r="E212" t="s">
        <v>112</v>
      </c>
      <c r="F212">
        <v>22.9</v>
      </c>
      <c r="G212">
        <v>21.2</v>
      </c>
      <c r="H212">
        <v>2.6</v>
      </c>
      <c r="I212">
        <v>621</v>
      </c>
      <c r="J212">
        <v>4.0999999999999996</v>
      </c>
      <c r="K212">
        <v>1.7</v>
      </c>
      <c r="L212">
        <v>2.2000000000000002</v>
      </c>
      <c r="M212">
        <v>-1.6</v>
      </c>
      <c r="N212">
        <v>3.9</v>
      </c>
      <c r="O212">
        <v>11.7</v>
      </c>
      <c r="AG212">
        <f t="shared" si="1"/>
        <v>30</v>
      </c>
      <c r="AH212" s="134">
        <f>(H212*'User Input'!$H$16)+(I212*'User Input'!$H$17)+(N212*'User Input'!$H$15)+(P212*'User Input'!$H$2)+(Q212*'User Input'!$H$3)+(R212*'User Input'!$H$4)+(K212*'User Input'!$H$5)+(L212*'User Input'!$H$6)+(J212*'User Input'!$H$7)+(U212*'User Input'!$H$8)+(T212*'User Input'!$H$9)+(M212*'User Input'!$H$10)+(Y212*'User Input'!$H$11)+(W212*'User Input'!$H$13)+(V212*'User Input'!$H$12)+(S212*'User Input'!$H$14)</f>
        <v>9.8999999999999986</v>
      </c>
      <c r="AI212">
        <f t="shared" si="2"/>
        <v>0.46698113207547165</v>
      </c>
      <c r="AJ212" s="209"/>
      <c r="AK212" s="209">
        <f t="shared" si="3"/>
        <v>29</v>
      </c>
      <c r="AL212" s="209" t="e">
        <f t="shared" ca="1" si="5"/>
        <v>#N/A</v>
      </c>
      <c r="AM212" s="209" t="e">
        <f t="shared" ca="1" si="4"/>
        <v>#N/A</v>
      </c>
    </row>
    <row r="213" spans="2:39" x14ac:dyDescent="0.2">
      <c r="B213" t="s">
        <v>283</v>
      </c>
      <c r="C213" t="s">
        <v>113</v>
      </c>
      <c r="D213" t="s">
        <v>114</v>
      </c>
      <c r="E213" t="s">
        <v>114</v>
      </c>
      <c r="F213">
        <v>22.7</v>
      </c>
      <c r="G213">
        <v>19</v>
      </c>
      <c r="H213">
        <v>2.5</v>
      </c>
      <c r="I213">
        <v>668</v>
      </c>
      <c r="J213">
        <v>4.8</v>
      </c>
      <c r="K213">
        <v>-0.3</v>
      </c>
      <c r="L213">
        <v>-0.3</v>
      </c>
      <c r="M213">
        <v>8</v>
      </c>
      <c r="N213">
        <v>5.3</v>
      </c>
      <c r="O213">
        <v>4.0999999999999996</v>
      </c>
      <c r="AG213">
        <f t="shared" si="1"/>
        <v>31</v>
      </c>
      <c r="AH213" s="134">
        <f>(H213*'User Input'!$H$16)+(I213*'User Input'!$H$17)+(N213*'User Input'!$H$15)+(P213*'User Input'!$H$2)+(Q213*'User Input'!$H$3)+(R213*'User Input'!$H$4)+(K213*'User Input'!$H$5)+(L213*'User Input'!$H$6)+(J213*'User Input'!$H$7)+(U213*'User Input'!$H$8)+(T213*'User Input'!$H$9)+(M213*'User Input'!$H$10)+(Y213*'User Input'!$H$11)+(W213*'User Input'!$H$13)+(V213*'User Input'!$H$12)+(S213*'User Input'!$H$14)</f>
        <v>19.3</v>
      </c>
      <c r="AI213">
        <f t="shared" ref="AI213:AI270" si="6">AH213/G213</f>
        <v>1.0157894736842106</v>
      </c>
      <c r="AJ213" s="209"/>
      <c r="AK213" s="209">
        <f t="shared" si="3"/>
        <v>31</v>
      </c>
      <c r="AL213" s="209" t="e">
        <f t="shared" ref="AL213:AL276" ca="1" si="7">RANK(AB213,OFFSET($AB$206,0,0,COUNTA(AB:AB)+1,1))</f>
        <v>#N/A</v>
      </c>
      <c r="AM213" s="209" t="e">
        <f t="shared" ref="AM213:AM276" ca="1" si="8">RANK(AC213,OFFSET($AC$206,0,0,COUNTA(AC:AC)+1,1))</f>
        <v>#N/A</v>
      </c>
    </row>
    <row r="214" spans="2:39" x14ac:dyDescent="0.2">
      <c r="B214" t="s">
        <v>149</v>
      </c>
      <c r="C214" t="s">
        <v>139</v>
      </c>
      <c r="D214" t="s">
        <v>114</v>
      </c>
      <c r="E214" t="s">
        <v>114</v>
      </c>
      <c r="F214">
        <v>22.5</v>
      </c>
      <c r="G214">
        <v>19.2</v>
      </c>
      <c r="H214">
        <v>2.5</v>
      </c>
      <c r="I214">
        <v>638</v>
      </c>
      <c r="J214">
        <v>4.3</v>
      </c>
      <c r="K214">
        <v>4.2</v>
      </c>
      <c r="L214">
        <v>3.8</v>
      </c>
      <c r="M214">
        <v>2.6</v>
      </c>
      <c r="N214">
        <v>1.4</v>
      </c>
      <c r="O214">
        <v>5.2</v>
      </c>
      <c r="AG214">
        <f>AG213+1</f>
        <v>32</v>
      </c>
      <c r="AH214" s="134">
        <f>(H214*'User Input'!$H$16)+(I214*'User Input'!$H$17)+(N214*'User Input'!$H$15)+(P214*'User Input'!$H$2)+(Q214*'User Input'!$H$3)+(R214*'User Input'!$H$4)+(K214*'User Input'!$H$5)+(L214*'User Input'!$H$6)+(J214*'User Input'!$H$7)+(U214*'User Input'!$H$8)+(T214*'User Input'!$H$9)+(M214*'User Input'!$H$10)+(Y214*'User Input'!$H$11)+(W214*'User Input'!$H$13)+(V214*'User Input'!$H$12)+(S214*'User Input'!$H$14)</f>
        <v>30.1</v>
      </c>
      <c r="AI214">
        <f t="shared" si="6"/>
        <v>1.5677083333333335</v>
      </c>
      <c r="AJ214" s="209"/>
      <c r="AK214" s="209">
        <f t="shared" si="3"/>
        <v>32</v>
      </c>
      <c r="AL214" s="209" t="e">
        <f t="shared" ca="1" si="7"/>
        <v>#N/A</v>
      </c>
      <c r="AM214" s="209" t="e">
        <f t="shared" ca="1" si="8"/>
        <v>#N/A</v>
      </c>
    </row>
    <row r="215" spans="2:39" x14ac:dyDescent="0.2">
      <c r="B215" t="s">
        <v>299</v>
      </c>
      <c r="C215" t="s">
        <v>120</v>
      </c>
      <c r="D215" t="s">
        <v>118</v>
      </c>
      <c r="E215" t="s">
        <v>118</v>
      </c>
      <c r="F215">
        <v>21.7</v>
      </c>
      <c r="G215">
        <v>21.3</v>
      </c>
      <c r="H215">
        <v>2.2999999999999998</v>
      </c>
      <c r="I215">
        <v>595</v>
      </c>
      <c r="J215">
        <v>3.3</v>
      </c>
      <c r="K215">
        <v>1.9</v>
      </c>
      <c r="L215">
        <v>3.4</v>
      </c>
      <c r="M215">
        <v>-1.3</v>
      </c>
      <c r="N215">
        <v>8.9</v>
      </c>
      <c r="O215">
        <v>4.5</v>
      </c>
      <c r="AG215">
        <f t="shared" ref="AG215:AG278" si="9">AG214+1</f>
        <v>33</v>
      </c>
      <c r="AH215" s="134">
        <f>(H215*'User Input'!$H$16)+(I215*'User Input'!$H$17)+(N215*'User Input'!$H$15)+(P215*'User Input'!$H$2)+(Q215*'User Input'!$H$3)+(R215*'User Input'!$H$4)+(K215*'User Input'!$H$5)+(L215*'User Input'!$H$6)+(J215*'User Input'!$H$7)+(U215*'User Input'!$H$8)+(T215*'User Input'!$H$9)+(M215*'User Input'!$H$10)+(Y215*'User Input'!$H$11)+(W215*'User Input'!$H$13)+(V215*'User Input'!$H$12)+(S215*'User Input'!$H$14)</f>
        <v>11.700000000000001</v>
      </c>
      <c r="AI215">
        <f t="shared" si="6"/>
        <v>0.54929577464788737</v>
      </c>
      <c r="AJ215" s="209"/>
      <c r="AK215" s="209">
        <f t="shared" si="3"/>
        <v>33</v>
      </c>
      <c r="AL215" s="209" t="e">
        <f t="shared" ca="1" si="7"/>
        <v>#N/A</v>
      </c>
      <c r="AM215" s="209" t="e">
        <f t="shared" ca="1" si="8"/>
        <v>#N/A</v>
      </c>
    </row>
    <row r="216" spans="2:39" x14ac:dyDescent="0.2">
      <c r="B216" t="s">
        <v>309</v>
      </c>
      <c r="C216" t="s">
        <v>134</v>
      </c>
      <c r="D216" t="s">
        <v>114</v>
      </c>
      <c r="E216" t="s">
        <v>114</v>
      </c>
      <c r="F216">
        <v>20.8</v>
      </c>
      <c r="G216">
        <v>16</v>
      </c>
      <c r="H216">
        <v>2.1</v>
      </c>
      <c r="I216">
        <v>680</v>
      </c>
      <c r="J216">
        <v>6.6</v>
      </c>
      <c r="K216">
        <v>4.2</v>
      </c>
      <c r="L216">
        <v>2.9</v>
      </c>
      <c r="M216">
        <v>1.4</v>
      </c>
      <c r="N216">
        <v>1.2</v>
      </c>
      <c r="O216">
        <v>3.5</v>
      </c>
      <c r="AG216">
        <f t="shared" si="9"/>
        <v>34</v>
      </c>
      <c r="AH216" s="134">
        <f>(H216*'User Input'!$H$16)+(I216*'User Input'!$H$17)+(N216*'User Input'!$H$15)+(P216*'User Input'!$H$2)+(Q216*'User Input'!$H$3)+(R216*'User Input'!$H$4)+(K216*'User Input'!$H$5)+(L216*'User Input'!$H$6)+(J216*'User Input'!$H$7)+(U216*'User Input'!$H$8)+(T216*'User Input'!$H$9)+(M216*'User Input'!$H$10)+(Y216*'User Input'!$H$11)+(W216*'User Input'!$H$13)+(V216*'User Input'!$H$12)+(S216*'User Input'!$H$14)</f>
        <v>29.099999999999998</v>
      </c>
      <c r="AI216">
        <f t="shared" si="6"/>
        <v>1.8187499999999999</v>
      </c>
      <c r="AJ216" s="209"/>
      <c r="AK216" s="209">
        <f t="shared" si="3"/>
        <v>34</v>
      </c>
      <c r="AL216" s="209" t="e">
        <f t="shared" ca="1" si="7"/>
        <v>#N/A</v>
      </c>
      <c r="AM216" s="209" t="e">
        <f t="shared" ca="1" si="8"/>
        <v>#N/A</v>
      </c>
    </row>
    <row r="217" spans="2:39" x14ac:dyDescent="0.2">
      <c r="B217" t="s">
        <v>1344</v>
      </c>
      <c r="C217" t="s">
        <v>139</v>
      </c>
      <c r="D217" t="s">
        <v>114</v>
      </c>
      <c r="E217" t="s">
        <v>114</v>
      </c>
      <c r="F217">
        <v>20.6</v>
      </c>
      <c r="G217">
        <v>16.2</v>
      </c>
      <c r="H217">
        <v>2</v>
      </c>
      <c r="I217">
        <v>633</v>
      </c>
      <c r="J217">
        <v>4.4000000000000004</v>
      </c>
      <c r="K217">
        <v>6.9</v>
      </c>
      <c r="L217">
        <v>6.2</v>
      </c>
      <c r="M217">
        <v>-0.3</v>
      </c>
      <c r="N217">
        <v>-1.1000000000000001</v>
      </c>
      <c r="O217">
        <v>3.6</v>
      </c>
      <c r="AG217">
        <f t="shared" si="9"/>
        <v>35</v>
      </c>
      <c r="AH217" s="134">
        <f>(H217*'User Input'!$H$16)+(I217*'User Input'!$H$17)+(N217*'User Input'!$H$15)+(P217*'User Input'!$H$2)+(Q217*'User Input'!$H$3)+(R217*'User Input'!$H$4)+(K217*'User Input'!$H$5)+(L217*'User Input'!$H$6)+(J217*'User Input'!$H$7)+(U217*'User Input'!$H$8)+(T217*'User Input'!$H$9)+(M217*'User Input'!$H$10)+(Y217*'User Input'!$H$11)+(W217*'User Input'!$H$13)+(V217*'User Input'!$H$12)+(S217*'User Input'!$H$14)</f>
        <v>37.6</v>
      </c>
      <c r="AI217">
        <f t="shared" si="6"/>
        <v>2.3209876543209877</v>
      </c>
      <c r="AJ217" s="209"/>
      <c r="AK217" s="209">
        <f t="shared" si="3"/>
        <v>35</v>
      </c>
      <c r="AL217" s="209" t="e">
        <f t="shared" ca="1" si="7"/>
        <v>#N/A</v>
      </c>
      <c r="AM217" s="209" t="e">
        <f t="shared" ca="1" si="8"/>
        <v>#N/A</v>
      </c>
    </row>
    <row r="218" spans="2:39" x14ac:dyDescent="0.2">
      <c r="B218" t="s">
        <v>308</v>
      </c>
      <c r="C218" t="s">
        <v>132</v>
      </c>
      <c r="D218" t="s">
        <v>114</v>
      </c>
      <c r="E218" t="s">
        <v>114</v>
      </c>
      <c r="F218">
        <v>19.3</v>
      </c>
      <c r="G218">
        <v>17.100000000000001</v>
      </c>
      <c r="H218">
        <v>1.7</v>
      </c>
      <c r="I218">
        <v>605</v>
      </c>
      <c r="J218">
        <v>2.2999999999999998</v>
      </c>
      <c r="K218">
        <v>3.9</v>
      </c>
      <c r="L218">
        <v>5.2</v>
      </c>
      <c r="M218">
        <v>-1.8</v>
      </c>
      <c r="N218">
        <v>5.8</v>
      </c>
      <c r="O218">
        <v>2.8</v>
      </c>
      <c r="AG218">
        <f t="shared" si="9"/>
        <v>36</v>
      </c>
      <c r="AH218" s="134">
        <f>(H218*'User Input'!$H$16)+(I218*'User Input'!$H$17)+(N218*'User Input'!$H$15)+(P218*'User Input'!$H$2)+(Q218*'User Input'!$H$3)+(R218*'User Input'!$H$4)+(K218*'User Input'!$H$5)+(L218*'User Input'!$H$6)+(J218*'User Input'!$H$7)+(U218*'User Input'!$H$8)+(T218*'User Input'!$H$9)+(M218*'User Input'!$H$10)+(Y218*'User Input'!$H$11)+(W218*'User Input'!$H$13)+(V218*'User Input'!$H$12)+(S218*'User Input'!$H$14)</f>
        <v>19.5</v>
      </c>
      <c r="AI218">
        <f t="shared" si="6"/>
        <v>1.1403508771929824</v>
      </c>
      <c r="AJ218" s="209"/>
      <c r="AK218" s="209">
        <f t="shared" si="3"/>
        <v>36</v>
      </c>
      <c r="AL218" s="209" t="e">
        <f t="shared" ca="1" si="7"/>
        <v>#N/A</v>
      </c>
      <c r="AM218" s="209" t="e">
        <f t="shared" ca="1" si="8"/>
        <v>#N/A</v>
      </c>
    </row>
    <row r="219" spans="2:39" x14ac:dyDescent="0.2">
      <c r="B219" t="s">
        <v>766</v>
      </c>
      <c r="C219" t="s">
        <v>719</v>
      </c>
      <c r="D219" t="s">
        <v>97</v>
      </c>
      <c r="E219" t="s">
        <v>97</v>
      </c>
      <c r="F219">
        <v>19</v>
      </c>
      <c r="G219">
        <v>9.6</v>
      </c>
      <c r="H219">
        <v>-1.6</v>
      </c>
      <c r="I219">
        <v>519</v>
      </c>
      <c r="J219">
        <v>3.1</v>
      </c>
      <c r="K219">
        <v>6.7</v>
      </c>
      <c r="L219">
        <v>5.0999999999999996</v>
      </c>
      <c r="M219">
        <v>0.4</v>
      </c>
      <c r="N219">
        <v>0.8</v>
      </c>
      <c r="O219">
        <v>1.9</v>
      </c>
      <c r="AG219">
        <f t="shared" si="9"/>
        <v>37</v>
      </c>
      <c r="AH219" s="134">
        <f>(H219*'User Input'!$H$16)+(I219*'User Input'!$H$17)+(N219*'User Input'!$H$15)+(P219*'User Input'!$H$2)+(Q219*'User Input'!$H$3)+(R219*'User Input'!$H$4)+(K219*'User Input'!$H$5)+(L219*'User Input'!$H$6)+(J219*'User Input'!$H$7)+(U219*'User Input'!$H$8)+(T219*'User Input'!$H$9)+(M219*'User Input'!$H$10)+(Y219*'User Input'!$H$11)+(W219*'User Input'!$H$13)+(V219*'User Input'!$H$12)+(S219*'User Input'!$H$14)</f>
        <v>35.799999999999997</v>
      </c>
      <c r="AI219">
        <f t="shared" si="6"/>
        <v>3.7291666666666665</v>
      </c>
      <c r="AJ219" s="209"/>
      <c r="AK219" s="209">
        <f t="shared" si="3"/>
        <v>37</v>
      </c>
      <c r="AL219" s="209" t="e">
        <f t="shared" ca="1" si="7"/>
        <v>#N/A</v>
      </c>
      <c r="AM219" s="209" t="e">
        <f t="shared" ca="1" si="8"/>
        <v>#N/A</v>
      </c>
    </row>
    <row r="220" spans="2:39" x14ac:dyDescent="0.2">
      <c r="B220" t="s">
        <v>489</v>
      </c>
      <c r="C220" t="s">
        <v>139</v>
      </c>
      <c r="D220" t="s">
        <v>97</v>
      </c>
      <c r="E220" t="s">
        <v>97</v>
      </c>
      <c r="F220">
        <v>18.8</v>
      </c>
      <c r="G220">
        <v>8.6999999999999993</v>
      </c>
      <c r="H220">
        <v>-1.6</v>
      </c>
      <c r="I220">
        <v>534</v>
      </c>
      <c r="J220">
        <v>2.1</v>
      </c>
      <c r="K220">
        <v>3.6</v>
      </c>
      <c r="L220">
        <v>3.6</v>
      </c>
      <c r="M220">
        <v>1.6</v>
      </c>
      <c r="N220">
        <v>4.5</v>
      </c>
      <c r="O220">
        <v>2.2999999999999998</v>
      </c>
      <c r="AG220">
        <f t="shared" si="9"/>
        <v>38</v>
      </c>
      <c r="AH220" s="134">
        <f>(H220*'User Input'!$H$16)+(I220*'User Input'!$H$17)+(N220*'User Input'!$H$15)+(P220*'User Input'!$H$2)+(Q220*'User Input'!$H$3)+(R220*'User Input'!$H$4)+(K220*'User Input'!$H$5)+(L220*'User Input'!$H$6)+(J220*'User Input'!$H$7)+(U220*'User Input'!$H$8)+(T220*'User Input'!$H$9)+(M220*'User Input'!$H$10)+(Y220*'User Input'!$H$11)+(W220*'User Input'!$H$13)+(V220*'User Input'!$H$12)+(S220*'User Input'!$H$14)</f>
        <v>23.3</v>
      </c>
      <c r="AI220">
        <f t="shared" si="6"/>
        <v>2.6781609195402303</v>
      </c>
      <c r="AJ220" s="209"/>
      <c r="AK220" s="209">
        <f t="shared" si="3"/>
        <v>38</v>
      </c>
      <c r="AL220" s="209" t="e">
        <f t="shared" ca="1" si="7"/>
        <v>#N/A</v>
      </c>
      <c r="AM220" s="209" t="e">
        <f t="shared" ca="1" si="8"/>
        <v>#N/A</v>
      </c>
    </row>
    <row r="221" spans="2:39" x14ac:dyDescent="0.2">
      <c r="B221" t="s">
        <v>224</v>
      </c>
      <c r="C221" t="s">
        <v>132</v>
      </c>
      <c r="D221" t="s">
        <v>1033</v>
      </c>
      <c r="E221" t="s">
        <v>116</v>
      </c>
      <c r="F221">
        <v>17.899999999999999</v>
      </c>
      <c r="G221">
        <v>14.1</v>
      </c>
      <c r="H221">
        <v>1.3</v>
      </c>
      <c r="I221">
        <v>672</v>
      </c>
      <c r="J221">
        <v>6.5</v>
      </c>
      <c r="K221">
        <v>3.5</v>
      </c>
      <c r="L221">
        <v>1.6</v>
      </c>
      <c r="M221">
        <v>-0.8</v>
      </c>
      <c r="N221">
        <v>-0.7</v>
      </c>
      <c r="O221">
        <v>6.8</v>
      </c>
      <c r="AG221">
        <f t="shared" si="9"/>
        <v>39</v>
      </c>
      <c r="AH221" s="134">
        <f>(H221*'User Input'!$H$16)+(I221*'User Input'!$H$17)+(N221*'User Input'!$H$15)+(P221*'User Input'!$H$2)+(Q221*'User Input'!$H$3)+(R221*'User Input'!$H$4)+(K221*'User Input'!$H$5)+(L221*'User Input'!$H$6)+(J221*'User Input'!$H$7)+(U221*'User Input'!$H$8)+(T221*'User Input'!$H$9)+(M221*'User Input'!$H$10)+(Y221*'User Input'!$H$11)+(W221*'User Input'!$H$13)+(V221*'User Input'!$H$12)+(S221*'User Input'!$H$14)</f>
        <v>20.5</v>
      </c>
      <c r="AI221">
        <f t="shared" si="6"/>
        <v>1.4539007092198581</v>
      </c>
      <c r="AJ221" s="209"/>
      <c r="AK221" s="209">
        <f t="shared" si="3"/>
        <v>39</v>
      </c>
      <c r="AL221" s="209" t="e">
        <f t="shared" ca="1" si="7"/>
        <v>#N/A</v>
      </c>
      <c r="AM221" s="209" t="e">
        <f t="shared" ca="1" si="8"/>
        <v>#N/A</v>
      </c>
    </row>
    <row r="222" spans="2:39" x14ac:dyDescent="0.2">
      <c r="B222" t="s">
        <v>795</v>
      </c>
      <c r="C222" t="s">
        <v>7</v>
      </c>
      <c r="D222" t="s">
        <v>116</v>
      </c>
      <c r="E222" t="s">
        <v>116</v>
      </c>
      <c r="F222">
        <v>17.8</v>
      </c>
      <c r="G222">
        <v>24.3</v>
      </c>
      <c r="H222">
        <v>1.3</v>
      </c>
      <c r="I222">
        <v>510</v>
      </c>
      <c r="J222">
        <v>1</v>
      </c>
      <c r="K222">
        <v>1.7</v>
      </c>
      <c r="L222">
        <v>1.7</v>
      </c>
      <c r="M222">
        <v>-0.6</v>
      </c>
      <c r="N222">
        <v>7.9</v>
      </c>
      <c r="O222">
        <v>5.2</v>
      </c>
      <c r="AG222">
        <f t="shared" si="9"/>
        <v>40</v>
      </c>
      <c r="AH222" s="134">
        <f>(H222*'User Input'!$H$16)+(I222*'User Input'!$H$17)+(N222*'User Input'!$H$15)+(P222*'User Input'!$H$2)+(Q222*'User Input'!$H$3)+(R222*'User Input'!$H$4)+(K222*'User Input'!$H$5)+(L222*'User Input'!$H$6)+(J222*'User Input'!$H$7)+(U222*'User Input'!$H$8)+(T222*'User Input'!$H$9)+(M222*'User Input'!$H$10)+(Y222*'User Input'!$H$11)+(W222*'User Input'!$H$13)+(V222*'User Input'!$H$12)+(S222*'User Input'!$H$14)</f>
        <v>8.3000000000000007</v>
      </c>
      <c r="AI222">
        <f t="shared" si="6"/>
        <v>0.34156378600823045</v>
      </c>
      <c r="AJ222" s="209"/>
      <c r="AK222" s="209">
        <f t="shared" si="3"/>
        <v>40</v>
      </c>
      <c r="AL222" s="209" t="e">
        <f t="shared" ca="1" si="7"/>
        <v>#N/A</v>
      </c>
      <c r="AM222" s="209" t="e">
        <f t="shared" ca="1" si="8"/>
        <v>#N/A</v>
      </c>
    </row>
    <row r="223" spans="2:39" x14ac:dyDescent="0.2">
      <c r="B223" t="s">
        <v>769</v>
      </c>
      <c r="C223" t="s">
        <v>715</v>
      </c>
      <c r="D223" t="s">
        <v>426</v>
      </c>
      <c r="E223" t="s">
        <v>114</v>
      </c>
      <c r="F223">
        <v>17.5</v>
      </c>
      <c r="G223">
        <v>15.6</v>
      </c>
      <c r="H223">
        <v>1.2</v>
      </c>
      <c r="I223">
        <v>593</v>
      </c>
      <c r="J223">
        <v>2.7</v>
      </c>
      <c r="K223">
        <v>4.8</v>
      </c>
      <c r="L223">
        <v>4.7</v>
      </c>
      <c r="M223">
        <v>1.9</v>
      </c>
      <c r="N223">
        <v>0.2</v>
      </c>
      <c r="O223">
        <v>2.2000000000000002</v>
      </c>
      <c r="AG223">
        <f t="shared" si="9"/>
        <v>41</v>
      </c>
      <c r="AH223" s="134">
        <f>(H223*'User Input'!$H$16)+(I223*'User Input'!$H$17)+(N223*'User Input'!$H$15)+(P223*'User Input'!$H$2)+(Q223*'User Input'!$H$3)+(R223*'User Input'!$H$4)+(K223*'User Input'!$H$5)+(L223*'User Input'!$H$6)+(J223*'User Input'!$H$7)+(U223*'User Input'!$H$8)+(T223*'User Input'!$H$9)+(M223*'User Input'!$H$10)+(Y223*'User Input'!$H$11)+(W223*'User Input'!$H$13)+(V223*'User Input'!$H$12)+(S223*'User Input'!$H$14)</f>
        <v>30.4</v>
      </c>
      <c r="AI223">
        <f t="shared" si="6"/>
        <v>1.9487179487179487</v>
      </c>
      <c r="AJ223" s="209"/>
      <c r="AK223" s="209">
        <f t="shared" si="3"/>
        <v>41</v>
      </c>
      <c r="AL223" s="209" t="e">
        <f t="shared" ca="1" si="7"/>
        <v>#N/A</v>
      </c>
      <c r="AM223" s="209" t="e">
        <f t="shared" ca="1" si="8"/>
        <v>#N/A</v>
      </c>
    </row>
    <row r="224" spans="2:39" x14ac:dyDescent="0.2">
      <c r="B224" t="s">
        <v>487</v>
      </c>
      <c r="C224" t="s">
        <v>715</v>
      </c>
      <c r="D224" t="s">
        <v>116</v>
      </c>
      <c r="E224" t="s">
        <v>116</v>
      </c>
      <c r="F224">
        <v>17.5</v>
      </c>
      <c r="G224">
        <v>18</v>
      </c>
      <c r="H224">
        <v>1.2</v>
      </c>
      <c r="I224">
        <v>586</v>
      </c>
      <c r="J224">
        <v>2.2999999999999998</v>
      </c>
      <c r="K224">
        <v>1.6</v>
      </c>
      <c r="L224">
        <v>2.7</v>
      </c>
      <c r="M224">
        <v>-1.1000000000000001</v>
      </c>
      <c r="N224">
        <v>5.0999999999999996</v>
      </c>
      <c r="O224">
        <v>5.9</v>
      </c>
      <c r="AG224">
        <f t="shared" si="9"/>
        <v>42</v>
      </c>
      <c r="AH224" s="134">
        <f>(H224*'User Input'!$H$16)+(I224*'User Input'!$H$17)+(N224*'User Input'!$H$15)+(P224*'User Input'!$H$2)+(Q224*'User Input'!$H$3)+(R224*'User Input'!$H$4)+(K224*'User Input'!$H$5)+(L224*'User Input'!$H$6)+(J224*'User Input'!$H$7)+(U224*'User Input'!$H$8)+(T224*'User Input'!$H$9)+(M224*'User Input'!$H$10)+(Y224*'User Input'!$H$11)+(W224*'User Input'!$H$13)+(V224*'User Input'!$H$12)+(S224*'User Input'!$H$14)</f>
        <v>9.2000000000000028</v>
      </c>
      <c r="AI224">
        <f t="shared" si="6"/>
        <v>0.51111111111111129</v>
      </c>
      <c r="AJ224" s="209"/>
      <c r="AK224" s="209">
        <f t="shared" si="3"/>
        <v>41</v>
      </c>
      <c r="AL224" s="209" t="e">
        <f t="shared" ca="1" si="7"/>
        <v>#N/A</v>
      </c>
      <c r="AM224" s="209" t="e">
        <f t="shared" ca="1" si="8"/>
        <v>#N/A</v>
      </c>
    </row>
    <row r="225" spans="2:39" x14ac:dyDescent="0.2">
      <c r="B225" t="s">
        <v>494</v>
      </c>
      <c r="C225" t="s">
        <v>136</v>
      </c>
      <c r="D225" t="s">
        <v>114</v>
      </c>
      <c r="E225" t="s">
        <v>114</v>
      </c>
      <c r="F225">
        <v>17.399999999999999</v>
      </c>
      <c r="G225">
        <v>13.8</v>
      </c>
      <c r="H225">
        <v>1.2</v>
      </c>
      <c r="I225">
        <v>653</v>
      </c>
      <c r="J225">
        <v>3.6</v>
      </c>
      <c r="K225">
        <v>3.5</v>
      </c>
      <c r="L225">
        <v>5</v>
      </c>
      <c r="M225">
        <v>1.4</v>
      </c>
      <c r="N225">
        <v>4</v>
      </c>
      <c r="O225">
        <v>-1.2</v>
      </c>
      <c r="AG225">
        <f t="shared" si="9"/>
        <v>43</v>
      </c>
      <c r="AH225" s="134">
        <f>(H225*'User Input'!$H$16)+(I225*'User Input'!$H$17)+(N225*'User Input'!$H$15)+(P225*'User Input'!$H$2)+(Q225*'User Input'!$H$3)+(R225*'User Input'!$H$4)+(K225*'User Input'!$H$5)+(L225*'User Input'!$H$6)+(J225*'User Input'!$H$7)+(U225*'User Input'!$H$8)+(T225*'User Input'!$H$9)+(M225*'User Input'!$H$10)+(Y225*'User Input'!$H$11)+(W225*'User Input'!$H$13)+(V225*'User Input'!$H$12)+(S225*'User Input'!$H$14)</f>
        <v>25.400000000000002</v>
      </c>
      <c r="AI225">
        <f t="shared" si="6"/>
        <v>1.8405797101449275</v>
      </c>
      <c r="AJ225" s="209"/>
      <c r="AK225" s="209">
        <f t="shared" si="3"/>
        <v>43</v>
      </c>
      <c r="AL225" s="209" t="e">
        <f t="shared" ca="1" si="7"/>
        <v>#N/A</v>
      </c>
      <c r="AM225" s="209" t="e">
        <f t="shared" ca="1" si="8"/>
        <v>#N/A</v>
      </c>
    </row>
    <row r="226" spans="2:39" x14ac:dyDescent="0.2">
      <c r="B226" t="s">
        <v>198</v>
      </c>
      <c r="C226" t="s">
        <v>810</v>
      </c>
      <c r="D226" t="s">
        <v>112</v>
      </c>
      <c r="E226" t="s">
        <v>112</v>
      </c>
      <c r="F226">
        <v>17</v>
      </c>
      <c r="G226">
        <v>16.100000000000001</v>
      </c>
      <c r="H226">
        <v>1.1000000000000001</v>
      </c>
      <c r="I226">
        <v>605</v>
      </c>
      <c r="J226">
        <v>2.4</v>
      </c>
      <c r="K226">
        <v>4.0999999999999996</v>
      </c>
      <c r="L226">
        <v>4.8</v>
      </c>
      <c r="M226">
        <v>-1.9</v>
      </c>
      <c r="N226">
        <v>4.5</v>
      </c>
      <c r="O226">
        <v>2.2000000000000002</v>
      </c>
      <c r="AG226">
        <f t="shared" si="9"/>
        <v>44</v>
      </c>
      <c r="AH226" s="134">
        <f>(H226*'User Input'!$H$16)+(I226*'User Input'!$H$17)+(N226*'User Input'!$H$15)+(P226*'User Input'!$H$2)+(Q226*'User Input'!$H$3)+(R226*'User Input'!$H$4)+(K226*'User Input'!$H$5)+(L226*'User Input'!$H$6)+(J226*'User Input'!$H$7)+(U226*'User Input'!$H$8)+(T226*'User Input'!$H$9)+(M226*'User Input'!$H$10)+(Y226*'User Input'!$H$11)+(W226*'User Input'!$H$13)+(V226*'User Input'!$H$12)+(S226*'User Input'!$H$14)</f>
        <v>19.799999999999997</v>
      </c>
      <c r="AI226">
        <f t="shared" si="6"/>
        <v>1.2298136645962729</v>
      </c>
      <c r="AJ226" s="209"/>
      <c r="AK226" s="209">
        <f t="shared" si="3"/>
        <v>44</v>
      </c>
      <c r="AL226" s="209" t="e">
        <f t="shared" ca="1" si="7"/>
        <v>#N/A</v>
      </c>
      <c r="AM226" s="209" t="e">
        <f t="shared" ca="1" si="8"/>
        <v>#N/A</v>
      </c>
    </row>
    <row r="227" spans="2:39" x14ac:dyDescent="0.2">
      <c r="B227" t="s">
        <v>1511</v>
      </c>
      <c r="C227" t="s">
        <v>133</v>
      </c>
      <c r="D227" t="s">
        <v>1026</v>
      </c>
      <c r="E227" t="s">
        <v>118</v>
      </c>
      <c r="F227">
        <v>16.8</v>
      </c>
      <c r="G227">
        <v>13.9</v>
      </c>
      <c r="H227">
        <v>1.1000000000000001</v>
      </c>
      <c r="I227">
        <v>654</v>
      </c>
      <c r="J227">
        <v>3.1</v>
      </c>
      <c r="K227">
        <v>-1.6</v>
      </c>
      <c r="L227">
        <v>-1</v>
      </c>
      <c r="M227">
        <v>11.5</v>
      </c>
      <c r="N227">
        <v>3.6</v>
      </c>
      <c r="O227">
        <v>0.2</v>
      </c>
      <c r="AG227">
        <f t="shared" si="9"/>
        <v>45</v>
      </c>
      <c r="AH227" s="134">
        <f>(H227*'User Input'!$H$16)+(I227*'User Input'!$H$17)+(N227*'User Input'!$H$15)+(P227*'User Input'!$H$2)+(Q227*'User Input'!$H$3)+(R227*'User Input'!$H$4)+(K227*'User Input'!$H$5)+(L227*'User Input'!$H$6)+(J227*'User Input'!$H$7)+(U227*'User Input'!$H$8)+(T227*'User Input'!$H$9)+(M227*'User Input'!$H$10)+(Y227*'User Input'!$H$11)+(W227*'User Input'!$H$13)+(V227*'User Input'!$H$12)+(S227*'User Input'!$H$14)</f>
        <v>18.7</v>
      </c>
      <c r="AI227">
        <f t="shared" si="6"/>
        <v>1.3453237410071941</v>
      </c>
      <c r="AJ227" s="209"/>
      <c r="AK227" s="209">
        <f t="shared" si="3"/>
        <v>45</v>
      </c>
      <c r="AL227" s="209" t="e">
        <f t="shared" ca="1" si="7"/>
        <v>#N/A</v>
      </c>
      <c r="AM227" s="209" t="e">
        <f t="shared" ca="1" si="8"/>
        <v>#N/A</v>
      </c>
    </row>
    <row r="228" spans="2:39" x14ac:dyDescent="0.2">
      <c r="B228" t="s">
        <v>168</v>
      </c>
      <c r="C228" t="s">
        <v>139</v>
      </c>
      <c r="D228" t="s">
        <v>110</v>
      </c>
      <c r="E228" t="s">
        <v>110</v>
      </c>
      <c r="F228">
        <v>16.7</v>
      </c>
      <c r="G228">
        <v>13</v>
      </c>
      <c r="H228">
        <v>1</v>
      </c>
      <c r="I228">
        <v>660</v>
      </c>
      <c r="J228">
        <v>3.4</v>
      </c>
      <c r="K228">
        <v>-0.6</v>
      </c>
      <c r="L228">
        <v>0.2</v>
      </c>
      <c r="M228">
        <v>7.1</v>
      </c>
      <c r="N228">
        <v>5.3</v>
      </c>
      <c r="O228">
        <v>0.3</v>
      </c>
      <c r="AG228">
        <f t="shared" si="9"/>
        <v>46</v>
      </c>
      <c r="AH228" s="134">
        <f>(H228*'User Input'!$H$16)+(I228*'User Input'!$H$17)+(N228*'User Input'!$H$15)+(P228*'User Input'!$H$2)+(Q228*'User Input'!$H$3)+(R228*'User Input'!$H$4)+(K228*'User Input'!$H$5)+(L228*'User Input'!$H$6)+(J228*'User Input'!$H$7)+(U228*'User Input'!$H$8)+(T228*'User Input'!$H$9)+(M228*'User Input'!$H$10)+(Y228*'User Input'!$H$11)+(W228*'User Input'!$H$13)+(V228*'User Input'!$H$12)+(S228*'User Input'!$H$14)</f>
        <v>15.399999999999999</v>
      </c>
      <c r="AI228">
        <f t="shared" si="6"/>
        <v>1.1846153846153844</v>
      </c>
      <c r="AJ228" s="209"/>
      <c r="AK228" s="209">
        <f t="shared" si="3"/>
        <v>46</v>
      </c>
      <c r="AL228" s="209" t="e">
        <f t="shared" ca="1" si="7"/>
        <v>#N/A</v>
      </c>
      <c r="AM228" s="209" t="e">
        <f t="shared" ca="1" si="8"/>
        <v>#N/A</v>
      </c>
    </row>
    <row r="229" spans="2:39" x14ac:dyDescent="0.2">
      <c r="B229" t="s">
        <v>433</v>
      </c>
      <c r="C229" t="s">
        <v>134</v>
      </c>
      <c r="D229" t="s">
        <v>110</v>
      </c>
      <c r="E229" t="s">
        <v>110</v>
      </c>
      <c r="F229">
        <v>16.5</v>
      </c>
      <c r="G229">
        <v>13.4</v>
      </c>
      <c r="H229">
        <v>1</v>
      </c>
      <c r="I229">
        <v>625</v>
      </c>
      <c r="J229">
        <v>3.5</v>
      </c>
      <c r="K229">
        <v>3.2</v>
      </c>
      <c r="L229">
        <v>4.5999999999999996</v>
      </c>
      <c r="M229">
        <v>-0.7</v>
      </c>
      <c r="N229">
        <v>1.4</v>
      </c>
      <c r="O229">
        <v>3.5</v>
      </c>
      <c r="AG229">
        <f t="shared" si="9"/>
        <v>47</v>
      </c>
      <c r="AH229" s="134">
        <f>(H229*'User Input'!$H$16)+(I229*'User Input'!$H$17)+(N229*'User Input'!$H$15)+(P229*'User Input'!$H$2)+(Q229*'User Input'!$H$3)+(R229*'User Input'!$H$4)+(K229*'User Input'!$H$5)+(L229*'User Input'!$H$6)+(J229*'User Input'!$H$7)+(U229*'User Input'!$H$8)+(T229*'User Input'!$H$9)+(M229*'User Input'!$H$10)+(Y229*'User Input'!$H$11)+(W229*'User Input'!$H$13)+(V229*'User Input'!$H$12)+(S229*'User Input'!$H$14)</f>
        <v>19.5</v>
      </c>
      <c r="AI229">
        <f t="shared" si="6"/>
        <v>1.4552238805970148</v>
      </c>
      <c r="AJ229" s="209"/>
      <c r="AK229" s="209">
        <f t="shared" si="3"/>
        <v>47</v>
      </c>
      <c r="AL229" s="209" t="e">
        <f t="shared" ca="1" si="7"/>
        <v>#N/A</v>
      </c>
      <c r="AM229" s="209" t="e">
        <f t="shared" ca="1" si="8"/>
        <v>#N/A</v>
      </c>
    </row>
    <row r="230" spans="2:39" x14ac:dyDescent="0.2">
      <c r="B230" t="s">
        <v>754</v>
      </c>
      <c r="C230" t="s">
        <v>714</v>
      </c>
      <c r="D230" t="s">
        <v>6</v>
      </c>
      <c r="E230" t="s">
        <v>6</v>
      </c>
      <c r="F230">
        <v>16.5</v>
      </c>
      <c r="G230">
        <v>12.1</v>
      </c>
      <c r="H230">
        <v>1</v>
      </c>
      <c r="I230">
        <v>613</v>
      </c>
      <c r="J230">
        <v>1.4</v>
      </c>
      <c r="K230">
        <v>-1</v>
      </c>
      <c r="L230">
        <v>0</v>
      </c>
      <c r="M230">
        <v>11.2</v>
      </c>
      <c r="N230">
        <v>3</v>
      </c>
      <c r="O230">
        <v>0.9</v>
      </c>
      <c r="AG230">
        <f t="shared" si="9"/>
        <v>48</v>
      </c>
      <c r="AH230" s="134">
        <f>(H230*'User Input'!$H$16)+(I230*'User Input'!$H$17)+(N230*'User Input'!$H$15)+(P230*'User Input'!$H$2)+(Q230*'User Input'!$H$3)+(R230*'User Input'!$H$4)+(K230*'User Input'!$H$5)+(L230*'User Input'!$H$6)+(J230*'User Input'!$H$7)+(U230*'User Input'!$H$8)+(T230*'User Input'!$H$9)+(M230*'User Input'!$H$10)+(Y230*'User Input'!$H$11)+(W230*'User Input'!$H$13)+(V230*'User Input'!$H$12)+(S230*'User Input'!$H$14)</f>
        <v>19.799999999999997</v>
      </c>
      <c r="AI230">
        <f t="shared" si="6"/>
        <v>1.6363636363636362</v>
      </c>
      <c r="AJ230" s="209"/>
      <c r="AK230" s="209">
        <f t="shared" si="3"/>
        <v>47</v>
      </c>
      <c r="AL230" s="209" t="e">
        <f t="shared" ca="1" si="7"/>
        <v>#N/A</v>
      </c>
      <c r="AM230" s="209" t="e">
        <f t="shared" ca="1" si="8"/>
        <v>#N/A</v>
      </c>
    </row>
    <row r="231" spans="2:39" x14ac:dyDescent="0.2">
      <c r="B231" t="s">
        <v>192</v>
      </c>
      <c r="C231" t="s">
        <v>135</v>
      </c>
      <c r="D231" t="s">
        <v>116</v>
      </c>
      <c r="E231" t="s">
        <v>116</v>
      </c>
      <c r="F231">
        <v>16.100000000000001</v>
      </c>
      <c r="G231">
        <v>16.899999999999999</v>
      </c>
      <c r="H231">
        <v>0.9</v>
      </c>
      <c r="I231">
        <v>590</v>
      </c>
      <c r="J231">
        <v>3.4</v>
      </c>
      <c r="K231">
        <v>4.0999999999999996</v>
      </c>
      <c r="L231">
        <v>2.8</v>
      </c>
      <c r="M231">
        <v>-1</v>
      </c>
      <c r="N231">
        <v>0.5</v>
      </c>
      <c r="O231">
        <v>5.3</v>
      </c>
      <c r="AG231">
        <f t="shared" si="9"/>
        <v>49</v>
      </c>
      <c r="AH231" s="134">
        <f>(H231*'User Input'!$H$16)+(I231*'User Input'!$H$17)+(N231*'User Input'!$H$15)+(P231*'User Input'!$H$2)+(Q231*'User Input'!$H$3)+(R231*'User Input'!$H$4)+(K231*'User Input'!$H$5)+(L231*'User Input'!$H$6)+(J231*'User Input'!$H$7)+(U231*'User Input'!$H$8)+(T231*'User Input'!$H$9)+(M231*'User Input'!$H$10)+(Y231*'User Input'!$H$11)+(W231*'User Input'!$H$13)+(V231*'User Input'!$H$12)+(S231*'User Input'!$H$14)</f>
        <v>20.599999999999998</v>
      </c>
      <c r="AI231">
        <f t="shared" si="6"/>
        <v>1.2189349112426036</v>
      </c>
      <c r="AJ231" s="209"/>
      <c r="AK231" s="209">
        <f t="shared" si="3"/>
        <v>49</v>
      </c>
      <c r="AL231" s="209" t="e">
        <f t="shared" ca="1" si="7"/>
        <v>#N/A</v>
      </c>
      <c r="AM231" s="209" t="e">
        <f t="shared" ca="1" si="8"/>
        <v>#N/A</v>
      </c>
    </row>
    <row r="232" spans="2:39" x14ac:dyDescent="0.2">
      <c r="B232" t="s">
        <v>3425</v>
      </c>
      <c r="C232" t="s">
        <v>133</v>
      </c>
      <c r="D232" t="s">
        <v>110</v>
      </c>
      <c r="E232" t="s">
        <v>110</v>
      </c>
      <c r="F232">
        <v>15.8</v>
      </c>
      <c r="G232">
        <v>16.399999999999999</v>
      </c>
      <c r="H232">
        <v>0.8</v>
      </c>
      <c r="I232">
        <v>576</v>
      </c>
      <c r="J232">
        <v>1.3</v>
      </c>
      <c r="K232">
        <v>1.5</v>
      </c>
      <c r="L232">
        <v>0.7</v>
      </c>
      <c r="M232">
        <v>16.100000000000001</v>
      </c>
      <c r="N232">
        <v>-0.4</v>
      </c>
      <c r="O232">
        <v>-4.3</v>
      </c>
      <c r="AG232">
        <f t="shared" si="9"/>
        <v>50</v>
      </c>
      <c r="AH232" s="134">
        <f>(H232*'User Input'!$H$16)+(I232*'User Input'!$H$17)+(N232*'User Input'!$H$15)+(P232*'User Input'!$H$2)+(Q232*'User Input'!$H$3)+(R232*'User Input'!$H$4)+(K232*'User Input'!$H$5)+(L232*'User Input'!$H$6)+(J232*'User Input'!$H$7)+(U232*'User Input'!$H$8)+(T232*'User Input'!$H$9)+(M232*'User Input'!$H$10)+(Y232*'User Input'!$H$11)+(W232*'User Input'!$H$13)+(V232*'User Input'!$H$12)+(S232*'User Input'!$H$14)</f>
        <v>40.200000000000003</v>
      </c>
      <c r="AI232">
        <f t="shared" si="6"/>
        <v>2.4512195121951224</v>
      </c>
      <c r="AJ232" s="209"/>
      <c r="AK232" s="209">
        <f t="shared" si="3"/>
        <v>50</v>
      </c>
      <c r="AL232" s="209" t="e">
        <f t="shared" ca="1" si="7"/>
        <v>#N/A</v>
      </c>
      <c r="AM232" s="209" t="e">
        <f t="shared" ca="1" si="8"/>
        <v>#N/A</v>
      </c>
    </row>
    <row r="233" spans="2:39" x14ac:dyDescent="0.2">
      <c r="B233" t="s">
        <v>418</v>
      </c>
      <c r="C233" t="s">
        <v>121</v>
      </c>
      <c r="D233" t="s">
        <v>426</v>
      </c>
      <c r="E233" t="s">
        <v>114</v>
      </c>
      <c r="F233">
        <v>15.6</v>
      </c>
      <c r="G233">
        <v>11.3</v>
      </c>
      <c r="H233">
        <v>0.8</v>
      </c>
      <c r="I233">
        <v>632</v>
      </c>
      <c r="J233">
        <v>4.2</v>
      </c>
      <c r="K233">
        <v>8.9</v>
      </c>
      <c r="L233">
        <v>6.7</v>
      </c>
      <c r="M233">
        <v>0.2</v>
      </c>
      <c r="N233">
        <v>-5.8</v>
      </c>
      <c r="O233">
        <v>0.4</v>
      </c>
      <c r="AG233">
        <f t="shared" si="9"/>
        <v>51</v>
      </c>
      <c r="AH233" s="134">
        <f>(H233*'User Input'!$H$16)+(I233*'User Input'!$H$17)+(N233*'User Input'!$H$15)+(P233*'User Input'!$H$2)+(Q233*'User Input'!$H$3)+(R233*'User Input'!$H$4)+(K233*'User Input'!$H$5)+(L233*'User Input'!$H$6)+(J233*'User Input'!$H$7)+(U233*'User Input'!$H$8)+(T233*'User Input'!$H$9)+(M233*'User Input'!$H$10)+(Y233*'User Input'!$H$11)+(W233*'User Input'!$H$13)+(V233*'User Input'!$H$12)+(S233*'User Input'!$H$14)</f>
        <v>46.900000000000006</v>
      </c>
      <c r="AI233">
        <f t="shared" si="6"/>
        <v>4.1504424778761067</v>
      </c>
      <c r="AJ233" s="209"/>
      <c r="AK233" s="209">
        <f t="shared" si="3"/>
        <v>51</v>
      </c>
      <c r="AL233" s="209" t="e">
        <f t="shared" ca="1" si="7"/>
        <v>#N/A</v>
      </c>
      <c r="AM233" s="209" t="e">
        <f t="shared" ca="1" si="8"/>
        <v>#N/A</v>
      </c>
    </row>
    <row r="234" spans="2:39" x14ac:dyDescent="0.2">
      <c r="B234" t="s">
        <v>2242</v>
      </c>
      <c r="C234" t="s">
        <v>115</v>
      </c>
      <c r="D234" t="s">
        <v>114</v>
      </c>
      <c r="E234" t="s">
        <v>114</v>
      </c>
      <c r="F234">
        <v>15.3</v>
      </c>
      <c r="G234">
        <v>11.4</v>
      </c>
      <c r="H234">
        <v>0.7</v>
      </c>
      <c r="I234">
        <v>650</v>
      </c>
      <c r="J234">
        <v>3</v>
      </c>
      <c r="K234">
        <v>2.8</v>
      </c>
      <c r="L234">
        <v>4.9000000000000004</v>
      </c>
      <c r="M234">
        <v>-1.3</v>
      </c>
      <c r="N234">
        <v>3.7</v>
      </c>
      <c r="O234">
        <v>1.1000000000000001</v>
      </c>
      <c r="AG234">
        <f t="shared" si="9"/>
        <v>52</v>
      </c>
      <c r="AH234" s="134">
        <f>(H234*'User Input'!$H$16)+(I234*'User Input'!$H$17)+(N234*'User Input'!$H$15)+(P234*'User Input'!$H$2)+(Q234*'User Input'!$H$3)+(R234*'User Input'!$H$4)+(K234*'User Input'!$H$5)+(L234*'User Input'!$H$6)+(J234*'User Input'!$H$7)+(U234*'User Input'!$H$8)+(T234*'User Input'!$H$9)+(M234*'User Input'!$H$10)+(Y234*'User Input'!$H$11)+(W234*'User Input'!$H$13)+(V234*'User Input'!$H$12)+(S234*'User Input'!$H$14)</f>
        <v>16.5</v>
      </c>
      <c r="AI234">
        <f t="shared" si="6"/>
        <v>1.4473684210526316</v>
      </c>
      <c r="AJ234" s="209"/>
      <c r="AK234" s="209">
        <f t="shared" si="3"/>
        <v>52</v>
      </c>
      <c r="AL234" s="209" t="e">
        <f t="shared" ca="1" si="7"/>
        <v>#N/A</v>
      </c>
      <c r="AM234" s="209" t="e">
        <f t="shared" ca="1" si="8"/>
        <v>#N/A</v>
      </c>
    </row>
    <row r="235" spans="2:39" x14ac:dyDescent="0.2">
      <c r="B235" t="s">
        <v>478</v>
      </c>
      <c r="C235" t="s">
        <v>122</v>
      </c>
      <c r="D235" t="s">
        <v>116</v>
      </c>
      <c r="E235" t="s">
        <v>116</v>
      </c>
      <c r="F235">
        <v>15.3</v>
      </c>
      <c r="G235">
        <v>11.5</v>
      </c>
      <c r="H235">
        <v>0.7</v>
      </c>
      <c r="I235">
        <v>630</v>
      </c>
      <c r="J235">
        <v>3.1</v>
      </c>
      <c r="K235">
        <v>4.3</v>
      </c>
      <c r="L235">
        <v>4.7</v>
      </c>
      <c r="M235">
        <v>-1.1000000000000001</v>
      </c>
      <c r="N235">
        <v>0.3</v>
      </c>
      <c r="O235">
        <v>3.1</v>
      </c>
      <c r="AG235">
        <f t="shared" si="9"/>
        <v>53</v>
      </c>
      <c r="AH235" s="134">
        <f>(H235*'User Input'!$H$16)+(I235*'User Input'!$H$17)+(N235*'User Input'!$H$15)+(P235*'User Input'!$H$2)+(Q235*'User Input'!$H$3)+(R235*'User Input'!$H$4)+(K235*'User Input'!$H$5)+(L235*'User Input'!$H$6)+(J235*'User Input'!$H$7)+(U235*'User Input'!$H$8)+(T235*'User Input'!$H$9)+(M235*'User Input'!$H$10)+(Y235*'User Input'!$H$11)+(W235*'User Input'!$H$13)+(V235*'User Input'!$H$12)+(S235*'User Input'!$H$14)</f>
        <v>22.8</v>
      </c>
      <c r="AI235">
        <f t="shared" si="6"/>
        <v>1.982608695652174</v>
      </c>
      <c r="AJ235" s="209"/>
      <c r="AK235" s="209">
        <f t="shared" si="3"/>
        <v>52</v>
      </c>
      <c r="AL235" s="209" t="e">
        <f t="shared" ca="1" si="7"/>
        <v>#N/A</v>
      </c>
      <c r="AM235" s="209" t="e">
        <f t="shared" ca="1" si="8"/>
        <v>#N/A</v>
      </c>
    </row>
    <row r="236" spans="2:39" x14ac:dyDescent="0.2">
      <c r="B236" t="s">
        <v>1296</v>
      </c>
      <c r="C236" t="s">
        <v>135</v>
      </c>
      <c r="D236" t="s">
        <v>118</v>
      </c>
      <c r="E236" t="s">
        <v>118</v>
      </c>
      <c r="F236">
        <v>15.3</v>
      </c>
      <c r="G236">
        <v>10.5</v>
      </c>
      <c r="H236">
        <v>0.7</v>
      </c>
      <c r="I236">
        <v>645</v>
      </c>
      <c r="J236">
        <v>2.8</v>
      </c>
      <c r="K236">
        <v>1.3</v>
      </c>
      <c r="L236">
        <v>2.4</v>
      </c>
      <c r="M236">
        <v>4.5999999999999996</v>
      </c>
      <c r="N236">
        <v>3.4</v>
      </c>
      <c r="O236">
        <v>-0.3</v>
      </c>
      <c r="AG236">
        <f t="shared" si="9"/>
        <v>54</v>
      </c>
      <c r="AH236" s="134">
        <f>(H236*'User Input'!$H$16)+(I236*'User Input'!$H$17)+(N236*'User Input'!$H$15)+(P236*'User Input'!$H$2)+(Q236*'User Input'!$H$3)+(R236*'User Input'!$H$4)+(K236*'User Input'!$H$5)+(L236*'User Input'!$H$6)+(J236*'User Input'!$H$7)+(U236*'User Input'!$H$8)+(T236*'User Input'!$H$9)+(M236*'User Input'!$H$10)+(Y236*'User Input'!$H$11)+(W236*'User Input'!$H$13)+(V236*'User Input'!$H$12)+(S236*'User Input'!$H$14)</f>
        <v>19.599999999999998</v>
      </c>
      <c r="AI236">
        <f t="shared" si="6"/>
        <v>1.8666666666666665</v>
      </c>
      <c r="AJ236" s="209"/>
      <c r="AK236" s="209">
        <f t="shared" si="3"/>
        <v>52</v>
      </c>
      <c r="AL236" s="209" t="e">
        <f t="shared" ca="1" si="7"/>
        <v>#N/A</v>
      </c>
      <c r="AM236" s="209" t="e">
        <f t="shared" ca="1" si="8"/>
        <v>#N/A</v>
      </c>
    </row>
    <row r="237" spans="2:39" x14ac:dyDescent="0.2">
      <c r="B237" t="s">
        <v>262</v>
      </c>
      <c r="C237" t="s">
        <v>134</v>
      </c>
      <c r="D237" t="s">
        <v>114</v>
      </c>
      <c r="E237" t="s">
        <v>114</v>
      </c>
      <c r="F237">
        <v>15.1</v>
      </c>
      <c r="G237">
        <v>14.1</v>
      </c>
      <c r="H237">
        <v>0.6</v>
      </c>
      <c r="I237">
        <v>590</v>
      </c>
      <c r="J237">
        <v>1.9</v>
      </c>
      <c r="K237">
        <v>0.5</v>
      </c>
      <c r="L237">
        <v>2.2000000000000002</v>
      </c>
      <c r="M237">
        <v>1.9</v>
      </c>
      <c r="N237">
        <v>4.8</v>
      </c>
      <c r="O237">
        <v>2.7</v>
      </c>
      <c r="AG237">
        <f t="shared" si="9"/>
        <v>55</v>
      </c>
      <c r="AH237" s="134">
        <f>(H237*'User Input'!$H$16)+(I237*'User Input'!$H$17)+(N237*'User Input'!$H$15)+(P237*'User Input'!$H$2)+(Q237*'User Input'!$H$3)+(R237*'User Input'!$H$4)+(K237*'User Input'!$H$5)+(L237*'User Input'!$H$6)+(J237*'User Input'!$H$7)+(U237*'User Input'!$H$8)+(T237*'User Input'!$H$9)+(M237*'User Input'!$H$10)+(Y237*'User Input'!$H$11)+(W237*'User Input'!$H$13)+(V237*'User Input'!$H$12)+(S237*'User Input'!$H$14)</f>
        <v>9.8999999999999986</v>
      </c>
      <c r="AI237">
        <f t="shared" si="6"/>
        <v>0.70212765957446799</v>
      </c>
      <c r="AJ237" s="209"/>
      <c r="AK237" s="209">
        <f t="shared" si="3"/>
        <v>55</v>
      </c>
      <c r="AL237" s="209" t="e">
        <f t="shared" ca="1" si="7"/>
        <v>#N/A</v>
      </c>
      <c r="AM237" s="209" t="e">
        <f t="shared" ca="1" si="8"/>
        <v>#N/A</v>
      </c>
    </row>
    <row r="238" spans="2:39" x14ac:dyDescent="0.2">
      <c r="B238" t="s">
        <v>217</v>
      </c>
      <c r="C238" t="s">
        <v>131</v>
      </c>
      <c r="D238" t="s">
        <v>112</v>
      </c>
      <c r="E238" t="s">
        <v>112</v>
      </c>
      <c r="F238">
        <v>15</v>
      </c>
      <c r="G238">
        <v>11.8</v>
      </c>
      <c r="H238">
        <v>0.6</v>
      </c>
      <c r="I238">
        <v>628</v>
      </c>
      <c r="J238">
        <v>3.7</v>
      </c>
      <c r="K238">
        <v>2.9</v>
      </c>
      <c r="L238">
        <v>3.6</v>
      </c>
      <c r="M238">
        <v>-1.4</v>
      </c>
      <c r="N238">
        <v>-0.5</v>
      </c>
      <c r="O238">
        <v>5.7</v>
      </c>
      <c r="AG238">
        <f t="shared" si="9"/>
        <v>56</v>
      </c>
      <c r="AH238" s="134">
        <f>(H238*'User Input'!$H$16)+(I238*'User Input'!$H$17)+(N238*'User Input'!$H$15)+(P238*'User Input'!$H$2)+(Q238*'User Input'!$H$3)+(R238*'User Input'!$H$4)+(K238*'User Input'!$H$5)+(L238*'User Input'!$H$6)+(J238*'User Input'!$H$7)+(U238*'User Input'!$H$8)+(T238*'User Input'!$H$9)+(M238*'User Input'!$H$10)+(Y238*'User Input'!$H$11)+(W238*'User Input'!$H$13)+(V238*'User Input'!$H$12)+(S238*'User Input'!$H$14)</f>
        <v>16.099999999999998</v>
      </c>
      <c r="AI238">
        <f t="shared" si="6"/>
        <v>1.3644067796610166</v>
      </c>
      <c r="AJ238" s="209"/>
      <c r="AK238" s="209">
        <f t="shared" si="3"/>
        <v>56</v>
      </c>
      <c r="AL238" s="209" t="e">
        <f t="shared" ca="1" si="7"/>
        <v>#N/A</v>
      </c>
      <c r="AM238" s="209" t="e">
        <f t="shared" ca="1" si="8"/>
        <v>#N/A</v>
      </c>
    </row>
    <row r="239" spans="2:39" x14ac:dyDescent="0.2">
      <c r="B239" t="s">
        <v>279</v>
      </c>
      <c r="C239" t="s">
        <v>140</v>
      </c>
      <c r="D239" t="s">
        <v>6</v>
      </c>
      <c r="E239" t="s">
        <v>6</v>
      </c>
      <c r="F239">
        <v>14.7</v>
      </c>
      <c r="G239">
        <v>11.3</v>
      </c>
      <c r="H239">
        <v>0.5</v>
      </c>
      <c r="I239">
        <v>629</v>
      </c>
      <c r="J239">
        <v>3.9</v>
      </c>
      <c r="K239">
        <v>8</v>
      </c>
      <c r="L239">
        <v>7.2</v>
      </c>
      <c r="M239">
        <v>-2.2000000000000002</v>
      </c>
      <c r="N239">
        <v>-2.8</v>
      </c>
      <c r="O239">
        <v>-0.4</v>
      </c>
      <c r="AG239">
        <f t="shared" si="9"/>
        <v>57</v>
      </c>
      <c r="AH239" s="134">
        <f>(H239*'User Input'!$H$16)+(I239*'User Input'!$H$17)+(N239*'User Input'!$H$15)+(P239*'User Input'!$H$2)+(Q239*'User Input'!$H$3)+(R239*'User Input'!$H$4)+(K239*'User Input'!$H$5)+(L239*'User Input'!$H$6)+(J239*'User Input'!$H$7)+(U239*'User Input'!$H$8)+(T239*'User Input'!$H$9)+(M239*'User Input'!$H$10)+(Y239*'User Input'!$H$11)+(W239*'User Input'!$H$13)+(V239*'User Input'!$H$12)+(S239*'User Input'!$H$14)</f>
        <v>38.700000000000003</v>
      </c>
      <c r="AI239">
        <f t="shared" si="6"/>
        <v>3.4247787610619471</v>
      </c>
      <c r="AJ239" s="209"/>
      <c r="AK239" s="209">
        <f t="shared" si="3"/>
        <v>57</v>
      </c>
      <c r="AL239" s="209" t="e">
        <f t="shared" ca="1" si="7"/>
        <v>#N/A</v>
      </c>
      <c r="AM239" s="209" t="e">
        <f t="shared" ca="1" si="8"/>
        <v>#N/A</v>
      </c>
    </row>
    <row r="240" spans="2:39" x14ac:dyDescent="0.2">
      <c r="B240" t="s">
        <v>216</v>
      </c>
      <c r="C240" t="s">
        <v>130</v>
      </c>
      <c r="D240" t="s">
        <v>97</v>
      </c>
      <c r="E240" t="s">
        <v>97</v>
      </c>
      <c r="F240">
        <v>14.4</v>
      </c>
      <c r="G240">
        <v>11.4</v>
      </c>
      <c r="H240">
        <v>-2.7</v>
      </c>
      <c r="I240">
        <v>448</v>
      </c>
      <c r="J240">
        <v>-0.5</v>
      </c>
      <c r="K240">
        <v>0</v>
      </c>
      <c r="L240">
        <v>-0.5</v>
      </c>
      <c r="M240">
        <v>0.9</v>
      </c>
      <c r="N240">
        <v>6.8</v>
      </c>
      <c r="O240">
        <v>6.6</v>
      </c>
      <c r="AG240">
        <f t="shared" si="9"/>
        <v>58</v>
      </c>
      <c r="AH240" s="134">
        <f>(H240*'User Input'!$H$16)+(I240*'User Input'!$H$17)+(N240*'User Input'!$H$15)+(P240*'User Input'!$H$2)+(Q240*'User Input'!$H$3)+(R240*'User Input'!$H$4)+(K240*'User Input'!$H$5)+(L240*'User Input'!$H$6)+(J240*'User Input'!$H$7)+(U240*'User Input'!$H$8)+(T240*'User Input'!$H$9)+(M240*'User Input'!$H$10)+(Y240*'User Input'!$H$11)+(W240*'User Input'!$H$13)+(V240*'User Input'!$H$12)+(S240*'User Input'!$H$14)</f>
        <v>0.8</v>
      </c>
      <c r="AI240">
        <f t="shared" si="6"/>
        <v>7.0175438596491224E-2</v>
      </c>
      <c r="AJ240" s="209"/>
      <c r="AK240" s="209">
        <f t="shared" si="3"/>
        <v>58</v>
      </c>
      <c r="AL240" s="209" t="e">
        <f t="shared" ca="1" si="7"/>
        <v>#N/A</v>
      </c>
      <c r="AM240" s="209" t="e">
        <f t="shared" ca="1" si="8"/>
        <v>#N/A</v>
      </c>
    </row>
    <row r="241" spans="2:39" x14ac:dyDescent="0.2">
      <c r="B241" t="s">
        <v>773</v>
      </c>
      <c r="C241" t="s">
        <v>140</v>
      </c>
      <c r="D241" t="s">
        <v>112</v>
      </c>
      <c r="E241" t="s">
        <v>112</v>
      </c>
      <c r="F241">
        <v>14.1</v>
      </c>
      <c r="G241">
        <v>10</v>
      </c>
      <c r="H241">
        <v>0.4</v>
      </c>
      <c r="I241">
        <v>644</v>
      </c>
      <c r="J241">
        <v>3.8</v>
      </c>
      <c r="K241">
        <v>6</v>
      </c>
      <c r="L241">
        <v>5.7</v>
      </c>
      <c r="M241">
        <v>-1.7</v>
      </c>
      <c r="N241">
        <v>-2.1</v>
      </c>
      <c r="O241">
        <v>1.4</v>
      </c>
      <c r="AG241">
        <f t="shared" si="9"/>
        <v>59</v>
      </c>
      <c r="AH241" s="134">
        <f>(H241*'User Input'!$H$16)+(I241*'User Input'!$H$17)+(N241*'User Input'!$H$15)+(P241*'User Input'!$H$2)+(Q241*'User Input'!$H$3)+(R241*'User Input'!$H$4)+(K241*'User Input'!$H$5)+(L241*'User Input'!$H$6)+(J241*'User Input'!$H$7)+(U241*'User Input'!$H$8)+(T241*'User Input'!$H$9)+(M241*'User Input'!$H$10)+(Y241*'User Input'!$H$11)+(W241*'User Input'!$H$13)+(V241*'User Input'!$H$12)+(S241*'User Input'!$H$14)</f>
        <v>30.1</v>
      </c>
      <c r="AI241">
        <f t="shared" si="6"/>
        <v>3.0100000000000002</v>
      </c>
      <c r="AJ241" s="209"/>
      <c r="AK241" s="209">
        <f t="shared" si="3"/>
        <v>59</v>
      </c>
      <c r="AL241" s="209" t="e">
        <f t="shared" ca="1" si="7"/>
        <v>#N/A</v>
      </c>
      <c r="AM241" s="209" t="e">
        <f t="shared" ca="1" si="8"/>
        <v>#N/A</v>
      </c>
    </row>
    <row r="242" spans="2:39" x14ac:dyDescent="0.2">
      <c r="B242" t="s">
        <v>2238</v>
      </c>
      <c r="C242" t="s">
        <v>2</v>
      </c>
      <c r="D242" t="s">
        <v>114</v>
      </c>
      <c r="E242" t="s">
        <v>114</v>
      </c>
      <c r="F242">
        <v>14.1</v>
      </c>
      <c r="G242">
        <v>14.4</v>
      </c>
      <c r="H242">
        <v>0.4</v>
      </c>
      <c r="I242">
        <v>593</v>
      </c>
      <c r="J242">
        <v>2.1</v>
      </c>
      <c r="K242">
        <v>1.4</v>
      </c>
      <c r="L242">
        <v>1.1000000000000001</v>
      </c>
      <c r="M242">
        <v>4.8</v>
      </c>
      <c r="N242">
        <v>0.1</v>
      </c>
      <c r="O242">
        <v>3.4</v>
      </c>
      <c r="AG242">
        <f t="shared" si="9"/>
        <v>60</v>
      </c>
      <c r="AH242" s="134">
        <f>(H242*'User Input'!$H$16)+(I242*'User Input'!$H$17)+(N242*'User Input'!$H$15)+(P242*'User Input'!$H$2)+(Q242*'User Input'!$H$3)+(R242*'User Input'!$H$4)+(K242*'User Input'!$H$5)+(L242*'User Input'!$H$6)+(J242*'User Input'!$H$7)+(U242*'User Input'!$H$8)+(T242*'User Input'!$H$9)+(M242*'User Input'!$H$10)+(Y242*'User Input'!$H$11)+(W242*'User Input'!$H$13)+(V242*'User Input'!$H$12)+(S242*'User Input'!$H$14)</f>
        <v>18.399999999999999</v>
      </c>
      <c r="AI242">
        <f t="shared" si="6"/>
        <v>1.2777777777777777</v>
      </c>
      <c r="AJ242" s="209"/>
      <c r="AK242" s="209">
        <f t="shared" si="3"/>
        <v>59</v>
      </c>
      <c r="AL242" s="209" t="e">
        <f t="shared" ca="1" si="7"/>
        <v>#N/A</v>
      </c>
      <c r="AM242" s="209" t="e">
        <f t="shared" ca="1" si="8"/>
        <v>#N/A</v>
      </c>
    </row>
    <row r="243" spans="2:39" x14ac:dyDescent="0.2">
      <c r="B243" t="s">
        <v>399</v>
      </c>
      <c r="C243" t="s">
        <v>719</v>
      </c>
      <c r="D243" t="s">
        <v>114</v>
      </c>
      <c r="E243" t="s">
        <v>114</v>
      </c>
      <c r="F243">
        <v>13.8</v>
      </c>
      <c r="G243">
        <v>11.5</v>
      </c>
      <c r="H243">
        <v>0.3</v>
      </c>
      <c r="I243">
        <v>633</v>
      </c>
      <c r="J243">
        <v>3.7</v>
      </c>
      <c r="K243">
        <v>2.5</v>
      </c>
      <c r="L243">
        <v>2.2999999999999998</v>
      </c>
      <c r="M243">
        <v>2.2999999999999998</v>
      </c>
      <c r="N243">
        <v>-1.4</v>
      </c>
      <c r="O243">
        <v>3.3</v>
      </c>
      <c r="AG243">
        <f t="shared" si="9"/>
        <v>61</v>
      </c>
      <c r="AH243" s="134">
        <f>(H243*'User Input'!$H$16)+(I243*'User Input'!$H$17)+(N243*'User Input'!$H$15)+(P243*'User Input'!$H$2)+(Q243*'User Input'!$H$3)+(R243*'User Input'!$H$4)+(K243*'User Input'!$H$5)+(L243*'User Input'!$H$6)+(J243*'User Input'!$H$7)+(U243*'User Input'!$H$8)+(T243*'User Input'!$H$9)+(M243*'User Input'!$H$10)+(Y243*'User Input'!$H$11)+(W243*'User Input'!$H$13)+(V243*'User Input'!$H$12)+(S243*'User Input'!$H$14)</f>
        <v>20.6</v>
      </c>
      <c r="AI243">
        <f t="shared" si="6"/>
        <v>1.7913043478260871</v>
      </c>
      <c r="AJ243" s="209"/>
      <c r="AK243" s="209">
        <f t="shared" si="3"/>
        <v>61</v>
      </c>
      <c r="AL243" s="209" t="e">
        <f t="shared" ca="1" si="7"/>
        <v>#N/A</v>
      </c>
      <c r="AM243" s="209" t="e">
        <f t="shared" ca="1" si="8"/>
        <v>#N/A</v>
      </c>
    </row>
    <row r="244" spans="2:39" x14ac:dyDescent="0.2">
      <c r="B244" t="s">
        <v>147</v>
      </c>
      <c r="C244" t="s">
        <v>115</v>
      </c>
      <c r="D244" t="s">
        <v>112</v>
      </c>
      <c r="E244" t="s">
        <v>112</v>
      </c>
      <c r="F244">
        <v>13.7</v>
      </c>
      <c r="G244">
        <v>17.2</v>
      </c>
      <c r="H244">
        <v>0.3</v>
      </c>
      <c r="I244">
        <v>543</v>
      </c>
      <c r="J244">
        <v>1.1000000000000001</v>
      </c>
      <c r="K244">
        <v>1.9</v>
      </c>
      <c r="L244">
        <v>2</v>
      </c>
      <c r="M244">
        <v>-2.2000000000000002</v>
      </c>
      <c r="N244">
        <v>4.5</v>
      </c>
      <c r="O244">
        <v>5.5</v>
      </c>
      <c r="AG244">
        <f t="shared" si="9"/>
        <v>62</v>
      </c>
      <c r="AH244" s="134">
        <f>(H244*'User Input'!$H$16)+(I244*'User Input'!$H$17)+(N244*'User Input'!$H$15)+(P244*'User Input'!$H$2)+(Q244*'User Input'!$H$3)+(R244*'User Input'!$H$4)+(K244*'User Input'!$H$5)+(L244*'User Input'!$H$6)+(J244*'User Input'!$H$7)+(U244*'User Input'!$H$8)+(T244*'User Input'!$H$9)+(M244*'User Input'!$H$10)+(Y244*'User Input'!$H$11)+(W244*'User Input'!$H$13)+(V244*'User Input'!$H$12)+(S244*'User Input'!$H$14)</f>
        <v>6.2999999999999989</v>
      </c>
      <c r="AI244">
        <f t="shared" si="6"/>
        <v>0.36627906976744179</v>
      </c>
      <c r="AJ244" s="209"/>
      <c r="AK244" s="209">
        <f t="shared" si="3"/>
        <v>62</v>
      </c>
      <c r="AL244" s="209" t="e">
        <f t="shared" ca="1" si="7"/>
        <v>#N/A</v>
      </c>
      <c r="AM244" s="209" t="e">
        <f t="shared" ca="1" si="8"/>
        <v>#N/A</v>
      </c>
    </row>
    <row r="245" spans="2:39" x14ac:dyDescent="0.2">
      <c r="B245" t="s">
        <v>409</v>
      </c>
      <c r="C245" t="s">
        <v>339</v>
      </c>
      <c r="D245" t="s">
        <v>114</v>
      </c>
      <c r="E245" t="s">
        <v>114</v>
      </c>
      <c r="F245">
        <v>13.7</v>
      </c>
      <c r="G245">
        <v>11.4</v>
      </c>
      <c r="H245">
        <v>0.3</v>
      </c>
      <c r="I245">
        <v>628</v>
      </c>
      <c r="J245">
        <v>2.8</v>
      </c>
      <c r="K245">
        <v>2</v>
      </c>
      <c r="L245">
        <v>1.9</v>
      </c>
      <c r="M245">
        <v>-0.4</v>
      </c>
      <c r="N245">
        <v>4.3</v>
      </c>
      <c r="O245">
        <v>2.1</v>
      </c>
      <c r="AG245">
        <f t="shared" si="9"/>
        <v>63</v>
      </c>
      <c r="AH245" s="134">
        <f>(H245*'User Input'!$H$16)+(I245*'User Input'!$H$17)+(N245*'User Input'!$H$15)+(P245*'User Input'!$H$2)+(Q245*'User Input'!$H$3)+(R245*'User Input'!$H$4)+(K245*'User Input'!$H$5)+(L245*'User Input'!$H$6)+(J245*'User Input'!$H$7)+(U245*'User Input'!$H$8)+(T245*'User Input'!$H$9)+(M245*'User Input'!$H$10)+(Y245*'User Input'!$H$11)+(W245*'User Input'!$H$13)+(V245*'User Input'!$H$12)+(S245*'User Input'!$H$14)</f>
        <v>11.899999999999999</v>
      </c>
      <c r="AI245">
        <f t="shared" si="6"/>
        <v>1.0438596491228069</v>
      </c>
      <c r="AJ245" s="209"/>
      <c r="AK245" s="209">
        <f t="shared" si="3"/>
        <v>62</v>
      </c>
      <c r="AL245" s="209" t="e">
        <f t="shared" ca="1" si="7"/>
        <v>#N/A</v>
      </c>
      <c r="AM245" s="209" t="e">
        <f t="shared" ca="1" si="8"/>
        <v>#N/A</v>
      </c>
    </row>
    <row r="246" spans="2:39" x14ac:dyDescent="0.2">
      <c r="B246" t="s">
        <v>167</v>
      </c>
      <c r="C246" t="s">
        <v>123</v>
      </c>
      <c r="D246" t="s">
        <v>114</v>
      </c>
      <c r="E246" t="s">
        <v>114</v>
      </c>
      <c r="F246">
        <v>13.6</v>
      </c>
      <c r="G246">
        <v>9.6</v>
      </c>
      <c r="H246">
        <v>0.3</v>
      </c>
      <c r="I246">
        <v>653</v>
      </c>
      <c r="J246">
        <v>3.5</v>
      </c>
      <c r="K246">
        <v>5.0999999999999996</v>
      </c>
      <c r="L246">
        <v>5.4</v>
      </c>
      <c r="M246">
        <v>1.1000000000000001</v>
      </c>
      <c r="N246">
        <v>-2.5</v>
      </c>
      <c r="O246">
        <v>0.1</v>
      </c>
      <c r="AG246">
        <f t="shared" si="9"/>
        <v>64</v>
      </c>
      <c r="AH246" s="134">
        <f>(H246*'User Input'!$H$16)+(I246*'User Input'!$H$17)+(N246*'User Input'!$H$15)+(P246*'User Input'!$H$2)+(Q246*'User Input'!$H$3)+(R246*'User Input'!$H$4)+(K246*'User Input'!$H$5)+(L246*'User Input'!$H$6)+(J246*'User Input'!$H$7)+(U246*'User Input'!$H$8)+(T246*'User Input'!$H$9)+(M246*'User Input'!$H$10)+(Y246*'User Input'!$H$11)+(W246*'User Input'!$H$13)+(V246*'User Input'!$H$12)+(S246*'User Input'!$H$14)</f>
        <v>31.499999999999996</v>
      </c>
      <c r="AI246">
        <f t="shared" si="6"/>
        <v>3.2812499999999996</v>
      </c>
      <c r="AJ246" s="209"/>
      <c r="AK246" s="209">
        <f t="shared" si="3"/>
        <v>64</v>
      </c>
      <c r="AL246" s="209" t="e">
        <f t="shared" ca="1" si="7"/>
        <v>#N/A</v>
      </c>
      <c r="AM246" s="209" t="e">
        <f t="shared" ca="1" si="8"/>
        <v>#N/A</v>
      </c>
    </row>
    <row r="247" spans="2:39" x14ac:dyDescent="0.2">
      <c r="B247" t="s">
        <v>541</v>
      </c>
      <c r="C247" t="s">
        <v>121</v>
      </c>
      <c r="D247" t="s">
        <v>114</v>
      </c>
      <c r="E247" t="s">
        <v>114</v>
      </c>
      <c r="F247">
        <v>13.5</v>
      </c>
      <c r="G247">
        <v>10.3</v>
      </c>
      <c r="H247">
        <v>0.2</v>
      </c>
      <c r="I247">
        <v>634</v>
      </c>
      <c r="J247">
        <v>2.7</v>
      </c>
      <c r="K247">
        <v>3.4</v>
      </c>
      <c r="L247">
        <v>4.5</v>
      </c>
      <c r="M247">
        <v>-1.8</v>
      </c>
      <c r="N247">
        <v>2.5</v>
      </c>
      <c r="O247">
        <v>1.4</v>
      </c>
      <c r="AG247">
        <f t="shared" si="9"/>
        <v>65</v>
      </c>
      <c r="AH247" s="134">
        <f>(H247*'User Input'!$H$16)+(I247*'User Input'!$H$17)+(N247*'User Input'!$H$15)+(P247*'User Input'!$H$2)+(Q247*'User Input'!$H$3)+(R247*'User Input'!$H$4)+(K247*'User Input'!$H$5)+(L247*'User Input'!$H$6)+(J247*'User Input'!$H$7)+(U247*'User Input'!$H$8)+(T247*'User Input'!$H$9)+(M247*'User Input'!$H$10)+(Y247*'User Input'!$H$11)+(W247*'User Input'!$H$13)+(V247*'User Input'!$H$12)+(S247*'User Input'!$H$14)</f>
        <v>17.2</v>
      </c>
      <c r="AI247">
        <f t="shared" si="6"/>
        <v>1.6699029126213591</v>
      </c>
      <c r="AJ247" s="209"/>
      <c r="AK247" s="209">
        <f t="shared" ref="AK247:AK310" si="10">RANK(F247,F:F)</f>
        <v>65</v>
      </c>
      <c r="AL247" s="209" t="e">
        <f t="shared" ca="1" si="7"/>
        <v>#N/A</v>
      </c>
      <c r="AM247" s="209" t="e">
        <f t="shared" ca="1" si="8"/>
        <v>#N/A</v>
      </c>
    </row>
    <row r="248" spans="2:39" x14ac:dyDescent="0.2">
      <c r="B248" t="s">
        <v>159</v>
      </c>
      <c r="C248" t="s">
        <v>113</v>
      </c>
      <c r="D248" t="s">
        <v>114</v>
      </c>
      <c r="E248" t="s">
        <v>114</v>
      </c>
      <c r="F248">
        <v>13.4</v>
      </c>
      <c r="G248">
        <v>16.5</v>
      </c>
      <c r="H248">
        <v>0.2</v>
      </c>
      <c r="I248">
        <v>540</v>
      </c>
      <c r="J248">
        <v>1.1000000000000001</v>
      </c>
      <c r="K248">
        <v>3</v>
      </c>
      <c r="L248">
        <v>2.6</v>
      </c>
      <c r="M248">
        <v>2.9</v>
      </c>
      <c r="N248">
        <v>1.8</v>
      </c>
      <c r="O248">
        <v>1.1000000000000001</v>
      </c>
      <c r="AG248">
        <f t="shared" si="9"/>
        <v>66</v>
      </c>
      <c r="AH248" s="134">
        <f>(H248*'User Input'!$H$16)+(I248*'User Input'!$H$17)+(N248*'User Input'!$H$15)+(P248*'User Input'!$H$2)+(Q248*'User Input'!$H$3)+(R248*'User Input'!$H$4)+(K248*'User Input'!$H$5)+(L248*'User Input'!$H$6)+(J248*'User Input'!$H$7)+(U248*'User Input'!$H$8)+(T248*'User Input'!$H$9)+(M248*'User Input'!$H$10)+(Y248*'User Input'!$H$11)+(W248*'User Input'!$H$13)+(V248*'User Input'!$H$12)+(S248*'User Input'!$H$14)</f>
        <v>21.5</v>
      </c>
      <c r="AI248">
        <f t="shared" si="6"/>
        <v>1.303030303030303</v>
      </c>
      <c r="AJ248" s="209"/>
      <c r="AK248" s="209">
        <f t="shared" si="10"/>
        <v>66</v>
      </c>
      <c r="AL248" s="209" t="e">
        <f t="shared" ca="1" si="7"/>
        <v>#N/A</v>
      </c>
      <c r="AM248" s="209" t="e">
        <f t="shared" ca="1" si="8"/>
        <v>#N/A</v>
      </c>
    </row>
    <row r="249" spans="2:39" x14ac:dyDescent="0.2">
      <c r="B249" t="s">
        <v>505</v>
      </c>
      <c r="C249" t="s">
        <v>8</v>
      </c>
      <c r="D249" t="s">
        <v>112</v>
      </c>
      <c r="E249" t="s">
        <v>112</v>
      </c>
      <c r="F249">
        <v>12.9</v>
      </c>
      <c r="G249">
        <v>10.3</v>
      </c>
      <c r="H249">
        <v>0.1</v>
      </c>
      <c r="I249">
        <v>619</v>
      </c>
      <c r="J249">
        <v>1.7</v>
      </c>
      <c r="K249">
        <v>1.1000000000000001</v>
      </c>
      <c r="L249">
        <v>2.2999999999999998</v>
      </c>
      <c r="M249">
        <v>-0.5</v>
      </c>
      <c r="N249">
        <v>2.7</v>
      </c>
      <c r="O249">
        <v>4.7</v>
      </c>
      <c r="AG249">
        <f t="shared" si="9"/>
        <v>67</v>
      </c>
      <c r="AH249" s="134">
        <f>(H249*'User Input'!$H$16)+(I249*'User Input'!$H$17)+(N249*'User Input'!$H$15)+(P249*'User Input'!$H$2)+(Q249*'User Input'!$H$3)+(R249*'User Input'!$H$4)+(K249*'User Input'!$H$5)+(L249*'User Input'!$H$6)+(J249*'User Input'!$H$7)+(U249*'User Input'!$H$8)+(T249*'User Input'!$H$9)+(M249*'User Input'!$H$10)+(Y249*'User Input'!$H$11)+(W249*'User Input'!$H$13)+(V249*'User Input'!$H$12)+(S249*'User Input'!$H$14)</f>
        <v>7.4</v>
      </c>
      <c r="AI249">
        <f t="shared" si="6"/>
        <v>0.71844660194174759</v>
      </c>
      <c r="AJ249" s="209"/>
      <c r="AK249" s="209">
        <f t="shared" si="10"/>
        <v>67</v>
      </c>
      <c r="AL249" s="209" t="e">
        <f t="shared" ca="1" si="7"/>
        <v>#N/A</v>
      </c>
      <c r="AM249" s="209" t="e">
        <f t="shared" ca="1" si="8"/>
        <v>#N/A</v>
      </c>
    </row>
    <row r="250" spans="2:39" x14ac:dyDescent="0.2">
      <c r="B250" t="s">
        <v>2237</v>
      </c>
      <c r="C250" t="s">
        <v>123</v>
      </c>
      <c r="D250" t="s">
        <v>6</v>
      </c>
      <c r="E250" t="s">
        <v>6</v>
      </c>
      <c r="F250">
        <v>12.8</v>
      </c>
      <c r="G250">
        <v>26.2</v>
      </c>
      <c r="H250">
        <v>0.1</v>
      </c>
      <c r="I250">
        <v>426</v>
      </c>
      <c r="J250">
        <v>-0.5</v>
      </c>
      <c r="K250">
        <v>2.8</v>
      </c>
      <c r="L250">
        <v>1</v>
      </c>
      <c r="M250">
        <v>1.4</v>
      </c>
      <c r="N250">
        <v>3.3</v>
      </c>
      <c r="O250">
        <v>3.8</v>
      </c>
      <c r="AG250">
        <f t="shared" si="9"/>
        <v>68</v>
      </c>
      <c r="AH250" s="134">
        <f>(H250*'User Input'!$H$16)+(I250*'User Input'!$H$17)+(N250*'User Input'!$H$15)+(P250*'User Input'!$H$2)+(Q250*'User Input'!$H$3)+(R250*'User Input'!$H$4)+(K250*'User Input'!$H$5)+(L250*'User Input'!$H$6)+(J250*'User Input'!$H$7)+(U250*'User Input'!$H$8)+(T250*'User Input'!$H$9)+(M250*'User Input'!$H$10)+(Y250*'User Input'!$H$11)+(W250*'User Input'!$H$13)+(V250*'User Input'!$H$12)+(S250*'User Input'!$H$14)</f>
        <v>14.5</v>
      </c>
      <c r="AI250">
        <f t="shared" si="6"/>
        <v>0.55343511450381677</v>
      </c>
      <c r="AJ250" s="209"/>
      <c r="AK250" s="209">
        <f t="shared" si="10"/>
        <v>68</v>
      </c>
      <c r="AL250" s="209" t="e">
        <f t="shared" ca="1" si="7"/>
        <v>#N/A</v>
      </c>
      <c r="AM250" s="209" t="e">
        <f t="shared" ca="1" si="8"/>
        <v>#N/A</v>
      </c>
    </row>
    <row r="251" spans="2:39" x14ac:dyDescent="0.2">
      <c r="B251" t="s">
        <v>920</v>
      </c>
      <c r="C251" t="s">
        <v>117</v>
      </c>
      <c r="D251" t="s">
        <v>114</v>
      </c>
      <c r="E251" t="s">
        <v>114</v>
      </c>
      <c r="F251">
        <v>12.5</v>
      </c>
      <c r="G251">
        <v>10</v>
      </c>
      <c r="H251">
        <v>0</v>
      </c>
      <c r="I251">
        <v>646</v>
      </c>
      <c r="J251">
        <v>3.1</v>
      </c>
      <c r="K251">
        <v>2.6</v>
      </c>
      <c r="L251">
        <v>3</v>
      </c>
      <c r="M251">
        <v>0.4</v>
      </c>
      <c r="N251">
        <v>0.7</v>
      </c>
      <c r="O251">
        <v>1.8</v>
      </c>
      <c r="AG251">
        <f t="shared" si="9"/>
        <v>69</v>
      </c>
      <c r="AH251" s="134">
        <f>(H251*'User Input'!$H$16)+(I251*'User Input'!$H$17)+(N251*'User Input'!$H$15)+(P251*'User Input'!$H$2)+(Q251*'User Input'!$H$3)+(R251*'User Input'!$H$4)+(K251*'User Input'!$H$5)+(L251*'User Input'!$H$6)+(J251*'User Input'!$H$7)+(U251*'User Input'!$H$8)+(T251*'User Input'!$H$9)+(M251*'User Input'!$H$10)+(Y251*'User Input'!$H$11)+(W251*'User Input'!$H$13)+(V251*'User Input'!$H$12)+(S251*'User Input'!$H$14)</f>
        <v>17.3</v>
      </c>
      <c r="AI251">
        <f t="shared" si="6"/>
        <v>1.73</v>
      </c>
      <c r="AJ251" s="209"/>
      <c r="AK251" s="209">
        <f t="shared" si="10"/>
        <v>69</v>
      </c>
      <c r="AL251" s="209" t="e">
        <f t="shared" ca="1" si="7"/>
        <v>#N/A</v>
      </c>
      <c r="AM251" s="209" t="e">
        <f t="shared" ca="1" si="8"/>
        <v>#N/A</v>
      </c>
    </row>
    <row r="252" spans="2:39" x14ac:dyDescent="0.2">
      <c r="B252" t="s">
        <v>448</v>
      </c>
      <c r="C252" t="s">
        <v>135</v>
      </c>
      <c r="D252" t="s">
        <v>114</v>
      </c>
      <c r="E252" t="s">
        <v>114</v>
      </c>
      <c r="F252">
        <v>12.4</v>
      </c>
      <c r="G252">
        <v>8.3000000000000007</v>
      </c>
      <c r="H252">
        <v>0</v>
      </c>
      <c r="I252">
        <v>672</v>
      </c>
      <c r="J252">
        <v>1.4</v>
      </c>
      <c r="K252">
        <v>-2.2999999999999998</v>
      </c>
      <c r="L252">
        <v>-0.3</v>
      </c>
      <c r="M252">
        <v>8.8000000000000007</v>
      </c>
      <c r="N252">
        <v>3.4</v>
      </c>
      <c r="O252">
        <v>0.4</v>
      </c>
      <c r="AG252">
        <f t="shared" si="9"/>
        <v>70</v>
      </c>
      <c r="AH252" s="134">
        <f>(H252*'User Input'!$H$16)+(I252*'User Input'!$H$17)+(N252*'User Input'!$H$15)+(P252*'User Input'!$H$2)+(Q252*'User Input'!$H$3)+(R252*'User Input'!$H$4)+(K252*'User Input'!$H$5)+(L252*'User Input'!$H$6)+(J252*'User Input'!$H$7)+(U252*'User Input'!$H$8)+(T252*'User Input'!$H$9)+(M252*'User Input'!$H$10)+(Y252*'User Input'!$H$11)+(W252*'User Input'!$H$13)+(V252*'User Input'!$H$12)+(S252*'User Input'!$H$14)</f>
        <v>9.5000000000000018</v>
      </c>
      <c r="AI252">
        <f t="shared" si="6"/>
        <v>1.1445783132530121</v>
      </c>
      <c r="AJ252" s="209"/>
      <c r="AK252" s="209">
        <f t="shared" si="10"/>
        <v>70</v>
      </c>
      <c r="AL252" s="209" t="e">
        <f t="shared" ca="1" si="7"/>
        <v>#N/A</v>
      </c>
      <c r="AM252" s="209" t="e">
        <f t="shared" ca="1" si="8"/>
        <v>#N/A</v>
      </c>
    </row>
    <row r="253" spans="2:39" x14ac:dyDescent="0.2">
      <c r="B253" t="s">
        <v>434</v>
      </c>
      <c r="C253" t="s">
        <v>715</v>
      </c>
      <c r="D253" t="s">
        <v>110</v>
      </c>
      <c r="E253" t="s">
        <v>110</v>
      </c>
      <c r="F253">
        <v>12.3</v>
      </c>
      <c r="G253">
        <v>16.5</v>
      </c>
      <c r="H253">
        <v>-0.1</v>
      </c>
      <c r="I253">
        <v>544</v>
      </c>
      <c r="J253">
        <v>2.5</v>
      </c>
      <c r="K253">
        <v>1.3</v>
      </c>
      <c r="L253">
        <v>-0.1</v>
      </c>
      <c r="M253">
        <v>-1.2</v>
      </c>
      <c r="N253">
        <v>4.5999999999999996</v>
      </c>
      <c r="O253">
        <v>4.0999999999999996</v>
      </c>
      <c r="AG253">
        <f t="shared" si="9"/>
        <v>71</v>
      </c>
      <c r="AH253" s="134">
        <f>(H253*'User Input'!$H$16)+(I253*'User Input'!$H$17)+(N253*'User Input'!$H$15)+(P253*'User Input'!$H$2)+(Q253*'User Input'!$H$3)+(R253*'User Input'!$H$4)+(K253*'User Input'!$H$5)+(L253*'User Input'!$H$6)+(J253*'User Input'!$H$7)+(U253*'User Input'!$H$8)+(T253*'User Input'!$H$9)+(M253*'User Input'!$H$10)+(Y253*'User Input'!$H$11)+(W253*'User Input'!$H$13)+(V253*'User Input'!$H$12)+(S253*'User Input'!$H$14)</f>
        <v>5.2000000000000011</v>
      </c>
      <c r="AI253">
        <f t="shared" si="6"/>
        <v>0.31515151515151524</v>
      </c>
      <c r="AJ253" s="209"/>
      <c r="AK253" s="209">
        <f t="shared" si="10"/>
        <v>71</v>
      </c>
      <c r="AL253" s="209" t="e">
        <f t="shared" ca="1" si="7"/>
        <v>#N/A</v>
      </c>
      <c r="AM253" s="209" t="e">
        <f t="shared" ca="1" si="8"/>
        <v>#N/A</v>
      </c>
    </row>
    <row r="254" spans="2:39" x14ac:dyDescent="0.2">
      <c r="B254" t="s">
        <v>184</v>
      </c>
      <c r="C254" t="s">
        <v>141</v>
      </c>
      <c r="D254" t="s">
        <v>112</v>
      </c>
      <c r="E254" t="s">
        <v>112</v>
      </c>
      <c r="F254">
        <v>12.3</v>
      </c>
      <c r="G254">
        <v>9.8000000000000007</v>
      </c>
      <c r="H254">
        <v>-0.1</v>
      </c>
      <c r="I254">
        <v>633</v>
      </c>
      <c r="J254">
        <v>2</v>
      </c>
      <c r="K254">
        <v>2</v>
      </c>
      <c r="L254">
        <v>2.5</v>
      </c>
      <c r="M254">
        <v>0.2</v>
      </c>
      <c r="N254">
        <v>2.1</v>
      </c>
      <c r="O254">
        <v>2.5</v>
      </c>
      <c r="AG254">
        <f t="shared" si="9"/>
        <v>72</v>
      </c>
      <c r="AH254" s="134">
        <f>(H254*'User Input'!$H$16)+(I254*'User Input'!$H$17)+(N254*'User Input'!$H$15)+(P254*'User Input'!$H$2)+(Q254*'User Input'!$H$3)+(R254*'User Input'!$H$4)+(K254*'User Input'!$H$5)+(L254*'User Input'!$H$6)+(J254*'User Input'!$H$7)+(U254*'User Input'!$H$8)+(T254*'User Input'!$H$9)+(M254*'User Input'!$H$10)+(Y254*'User Input'!$H$11)+(W254*'User Input'!$H$13)+(V254*'User Input'!$H$12)+(S254*'User Input'!$H$14)</f>
        <v>12.9</v>
      </c>
      <c r="AI254">
        <f t="shared" si="6"/>
        <v>1.3163265306122449</v>
      </c>
      <c r="AJ254" s="209"/>
      <c r="AK254" s="209">
        <f t="shared" si="10"/>
        <v>71</v>
      </c>
      <c r="AL254" s="209" t="e">
        <f t="shared" ca="1" si="7"/>
        <v>#N/A</v>
      </c>
      <c r="AM254" s="209" t="e">
        <f t="shared" ca="1" si="8"/>
        <v>#N/A</v>
      </c>
    </row>
    <row r="255" spans="2:39" x14ac:dyDescent="0.2">
      <c r="B255" t="s">
        <v>900</v>
      </c>
      <c r="C255" t="s">
        <v>136</v>
      </c>
      <c r="D255" t="s">
        <v>110</v>
      </c>
      <c r="E255" t="s">
        <v>110</v>
      </c>
      <c r="F255">
        <v>12.2</v>
      </c>
      <c r="G255">
        <v>8.6999999999999993</v>
      </c>
      <c r="H255">
        <v>-0.1</v>
      </c>
      <c r="I255">
        <v>635</v>
      </c>
      <c r="J255">
        <v>3.3</v>
      </c>
      <c r="K255">
        <v>-0.6</v>
      </c>
      <c r="L255">
        <v>0.1</v>
      </c>
      <c r="M255">
        <v>4.5</v>
      </c>
      <c r="N255">
        <v>3.1</v>
      </c>
      <c r="O255">
        <v>0.8</v>
      </c>
      <c r="AG255">
        <f t="shared" si="9"/>
        <v>73</v>
      </c>
      <c r="AH255" s="134">
        <f>(H255*'User Input'!$H$16)+(I255*'User Input'!$H$17)+(N255*'User Input'!$H$15)+(P255*'User Input'!$H$2)+(Q255*'User Input'!$H$3)+(R255*'User Input'!$H$4)+(K255*'User Input'!$H$5)+(L255*'User Input'!$H$6)+(J255*'User Input'!$H$7)+(U255*'User Input'!$H$8)+(T255*'User Input'!$H$9)+(M255*'User Input'!$H$10)+(Y255*'User Input'!$H$11)+(W255*'User Input'!$H$13)+(V255*'User Input'!$H$12)+(S255*'User Input'!$H$14)</f>
        <v>10</v>
      </c>
      <c r="AI255">
        <f t="shared" si="6"/>
        <v>1.149425287356322</v>
      </c>
      <c r="AJ255" s="209"/>
      <c r="AK255" s="209">
        <f t="shared" si="10"/>
        <v>73</v>
      </c>
      <c r="AL255" s="209" t="e">
        <f t="shared" ca="1" si="7"/>
        <v>#N/A</v>
      </c>
      <c r="AM255" s="209" t="e">
        <f t="shared" ca="1" si="8"/>
        <v>#N/A</v>
      </c>
    </row>
    <row r="256" spans="2:39" x14ac:dyDescent="0.2">
      <c r="B256" t="s">
        <v>484</v>
      </c>
      <c r="C256" t="s">
        <v>119</v>
      </c>
      <c r="D256" t="s">
        <v>118</v>
      </c>
      <c r="E256" t="s">
        <v>118</v>
      </c>
      <c r="F256">
        <v>11.9</v>
      </c>
      <c r="G256">
        <v>11.6</v>
      </c>
      <c r="H256">
        <v>-0.2</v>
      </c>
      <c r="I256">
        <v>602</v>
      </c>
      <c r="J256">
        <v>1.1000000000000001</v>
      </c>
      <c r="K256">
        <v>-0.1</v>
      </c>
      <c r="L256">
        <v>-1</v>
      </c>
      <c r="M256">
        <v>12.8</v>
      </c>
      <c r="N256">
        <v>-0.8</v>
      </c>
      <c r="O256">
        <v>-0.9</v>
      </c>
      <c r="AG256">
        <f t="shared" si="9"/>
        <v>74</v>
      </c>
      <c r="AH256" s="134">
        <f>(H256*'User Input'!$H$16)+(I256*'User Input'!$H$17)+(N256*'User Input'!$H$15)+(P256*'User Input'!$H$2)+(Q256*'User Input'!$H$3)+(R256*'User Input'!$H$4)+(K256*'User Input'!$H$5)+(L256*'User Input'!$H$6)+(J256*'User Input'!$H$7)+(U256*'User Input'!$H$8)+(T256*'User Input'!$H$9)+(M256*'User Input'!$H$10)+(Y256*'User Input'!$H$11)+(W256*'User Input'!$H$13)+(V256*'User Input'!$H$12)+(S256*'User Input'!$H$14)</f>
        <v>25.3</v>
      </c>
      <c r="AI256">
        <f t="shared" si="6"/>
        <v>2.181034482758621</v>
      </c>
      <c r="AJ256" s="209"/>
      <c r="AK256" s="209">
        <f t="shared" si="10"/>
        <v>74</v>
      </c>
      <c r="AL256" s="209" t="e">
        <f t="shared" ca="1" si="7"/>
        <v>#N/A</v>
      </c>
      <c r="AM256" s="209" t="e">
        <f t="shared" ca="1" si="8"/>
        <v>#N/A</v>
      </c>
    </row>
    <row r="257" spans="2:39" x14ac:dyDescent="0.2">
      <c r="B257" t="s">
        <v>381</v>
      </c>
      <c r="C257" t="s">
        <v>113</v>
      </c>
      <c r="D257" t="s">
        <v>97</v>
      </c>
      <c r="E257" t="s">
        <v>97</v>
      </c>
      <c r="F257">
        <v>11.8</v>
      </c>
      <c r="G257">
        <v>5.0999999999999996</v>
      </c>
      <c r="H257">
        <v>-3.4</v>
      </c>
      <c r="I257">
        <v>449</v>
      </c>
      <c r="J257">
        <v>0.3</v>
      </c>
      <c r="K257">
        <v>3.9</v>
      </c>
      <c r="L257">
        <v>1.5</v>
      </c>
      <c r="M257">
        <v>0.2</v>
      </c>
      <c r="N257">
        <v>0.4</v>
      </c>
      <c r="O257">
        <v>4.5</v>
      </c>
      <c r="AG257">
        <f t="shared" si="9"/>
        <v>75</v>
      </c>
      <c r="AH257" s="134">
        <f>(H257*'User Input'!$H$16)+(I257*'User Input'!$H$17)+(N257*'User Input'!$H$15)+(P257*'User Input'!$H$2)+(Q257*'User Input'!$H$3)+(R257*'User Input'!$H$4)+(K257*'User Input'!$H$5)+(L257*'User Input'!$H$6)+(J257*'User Input'!$H$7)+(U257*'User Input'!$H$8)+(T257*'User Input'!$H$9)+(M257*'User Input'!$H$10)+(Y257*'User Input'!$H$11)+(W257*'User Input'!$H$13)+(V257*'User Input'!$H$12)+(S257*'User Input'!$H$14)</f>
        <v>17.8</v>
      </c>
      <c r="AI257">
        <f t="shared" si="6"/>
        <v>3.490196078431373</v>
      </c>
      <c r="AJ257" s="209"/>
      <c r="AK257" s="209">
        <f t="shared" si="10"/>
        <v>75</v>
      </c>
      <c r="AL257" s="209" t="e">
        <f t="shared" ca="1" si="7"/>
        <v>#N/A</v>
      </c>
      <c r="AM257" s="209" t="e">
        <f t="shared" ca="1" si="8"/>
        <v>#N/A</v>
      </c>
    </row>
    <row r="258" spans="2:39" x14ac:dyDescent="0.2">
      <c r="B258" t="s">
        <v>869</v>
      </c>
      <c r="C258" t="s">
        <v>716</v>
      </c>
      <c r="D258" t="s">
        <v>97</v>
      </c>
      <c r="E258" t="s">
        <v>97</v>
      </c>
      <c r="F258">
        <v>11.7</v>
      </c>
      <c r="G258">
        <v>3.4</v>
      </c>
      <c r="H258">
        <v>-3.4</v>
      </c>
      <c r="I258">
        <v>478</v>
      </c>
      <c r="J258">
        <v>0.1</v>
      </c>
      <c r="K258">
        <v>1.6</v>
      </c>
      <c r="L258">
        <v>1</v>
      </c>
      <c r="M258">
        <v>1.3</v>
      </c>
      <c r="N258">
        <v>2.7</v>
      </c>
      <c r="O258">
        <v>4.0999999999999996</v>
      </c>
      <c r="AG258">
        <f t="shared" si="9"/>
        <v>76</v>
      </c>
      <c r="AH258" s="134">
        <f>(H258*'User Input'!$H$16)+(I258*'User Input'!$H$17)+(N258*'User Input'!$H$15)+(P258*'User Input'!$H$2)+(Q258*'User Input'!$H$3)+(R258*'User Input'!$H$4)+(K258*'User Input'!$H$5)+(L258*'User Input'!$H$6)+(J258*'User Input'!$H$7)+(U258*'User Input'!$H$8)+(T258*'User Input'!$H$9)+(M258*'User Input'!$H$10)+(Y258*'User Input'!$H$11)+(W258*'User Input'!$H$13)+(V258*'User Input'!$H$12)+(S258*'User Input'!$H$14)</f>
        <v>10.1</v>
      </c>
      <c r="AI258">
        <f t="shared" si="6"/>
        <v>2.9705882352941178</v>
      </c>
      <c r="AJ258" s="209"/>
      <c r="AK258" s="209">
        <f t="shared" si="10"/>
        <v>76</v>
      </c>
      <c r="AL258" s="209" t="e">
        <f t="shared" ca="1" si="7"/>
        <v>#N/A</v>
      </c>
      <c r="AM258" s="209" t="e">
        <f t="shared" ca="1" si="8"/>
        <v>#N/A</v>
      </c>
    </row>
    <row r="259" spans="2:39" x14ac:dyDescent="0.2">
      <c r="B259" t="s">
        <v>1331</v>
      </c>
      <c r="C259" t="s">
        <v>140</v>
      </c>
      <c r="D259" t="s">
        <v>116</v>
      </c>
      <c r="E259" t="s">
        <v>116</v>
      </c>
      <c r="F259">
        <v>11.6</v>
      </c>
      <c r="G259">
        <v>8.4</v>
      </c>
      <c r="H259">
        <v>-0.2</v>
      </c>
      <c r="I259">
        <v>651</v>
      </c>
      <c r="J259">
        <v>3.9</v>
      </c>
      <c r="K259">
        <v>4.4000000000000004</v>
      </c>
      <c r="L259">
        <v>4.7</v>
      </c>
      <c r="M259">
        <v>-0.9</v>
      </c>
      <c r="N259">
        <v>-1.4</v>
      </c>
      <c r="O259">
        <v>-0.1</v>
      </c>
      <c r="AG259">
        <f t="shared" si="9"/>
        <v>77</v>
      </c>
      <c r="AH259" s="134">
        <f>(H259*'User Input'!$H$16)+(I259*'User Input'!$H$17)+(N259*'User Input'!$H$15)+(P259*'User Input'!$H$2)+(Q259*'User Input'!$H$3)+(R259*'User Input'!$H$4)+(K259*'User Input'!$H$5)+(L259*'User Input'!$H$6)+(J259*'User Input'!$H$7)+(U259*'User Input'!$H$8)+(T259*'User Input'!$H$9)+(M259*'User Input'!$H$10)+(Y259*'User Input'!$H$11)+(W259*'User Input'!$H$13)+(V259*'User Input'!$H$12)+(S259*'User Input'!$H$14)</f>
        <v>24.4</v>
      </c>
      <c r="AI259">
        <f t="shared" si="6"/>
        <v>2.9047619047619047</v>
      </c>
      <c r="AJ259" s="209"/>
      <c r="AK259" s="209">
        <f t="shared" si="10"/>
        <v>77</v>
      </c>
      <c r="AL259" s="209" t="e">
        <f t="shared" ca="1" si="7"/>
        <v>#N/A</v>
      </c>
      <c r="AM259" s="209" t="e">
        <f t="shared" ca="1" si="8"/>
        <v>#N/A</v>
      </c>
    </row>
    <row r="260" spans="2:39" x14ac:dyDescent="0.2">
      <c r="B260" t="s">
        <v>514</v>
      </c>
      <c r="C260" t="s">
        <v>122</v>
      </c>
      <c r="D260" t="s">
        <v>110</v>
      </c>
      <c r="E260" t="s">
        <v>110</v>
      </c>
      <c r="F260">
        <v>11.5</v>
      </c>
      <c r="G260">
        <v>8.6</v>
      </c>
      <c r="H260">
        <v>-0.3</v>
      </c>
      <c r="I260">
        <v>621</v>
      </c>
      <c r="J260">
        <v>1.1000000000000001</v>
      </c>
      <c r="K260">
        <v>-1.8</v>
      </c>
      <c r="L260">
        <v>-0.4</v>
      </c>
      <c r="M260">
        <v>7.9</v>
      </c>
      <c r="N260">
        <v>4.5</v>
      </c>
      <c r="O260">
        <v>-0.8</v>
      </c>
      <c r="AG260">
        <f t="shared" si="9"/>
        <v>78</v>
      </c>
      <c r="AH260" s="134">
        <f>(H260*'User Input'!$H$16)+(I260*'User Input'!$H$17)+(N260*'User Input'!$H$15)+(P260*'User Input'!$H$2)+(Q260*'User Input'!$H$3)+(R260*'User Input'!$H$4)+(K260*'User Input'!$H$5)+(L260*'User Input'!$H$6)+(J260*'User Input'!$H$7)+(U260*'User Input'!$H$8)+(T260*'User Input'!$H$9)+(M260*'User Input'!$H$10)+(Y260*'User Input'!$H$11)+(W260*'User Input'!$H$13)+(V260*'User Input'!$H$12)+(S260*'User Input'!$H$14)</f>
        <v>9.3000000000000007</v>
      </c>
      <c r="AI260">
        <f t="shared" si="6"/>
        <v>1.0813953488372094</v>
      </c>
      <c r="AJ260" s="209"/>
      <c r="AK260" s="209">
        <f t="shared" si="10"/>
        <v>78</v>
      </c>
      <c r="AL260" s="209" t="e">
        <f t="shared" ca="1" si="7"/>
        <v>#N/A</v>
      </c>
      <c r="AM260" s="209" t="e">
        <f t="shared" ca="1" si="8"/>
        <v>#N/A</v>
      </c>
    </row>
    <row r="261" spans="2:39" x14ac:dyDescent="0.2">
      <c r="B261" t="s">
        <v>747</v>
      </c>
      <c r="C261" t="s">
        <v>120</v>
      </c>
      <c r="D261" t="s">
        <v>114</v>
      </c>
      <c r="E261" t="s">
        <v>114</v>
      </c>
      <c r="F261">
        <v>11.4</v>
      </c>
      <c r="G261">
        <v>12.6</v>
      </c>
      <c r="H261">
        <v>-0.3</v>
      </c>
      <c r="I261">
        <v>575</v>
      </c>
      <c r="J261">
        <v>1.3</v>
      </c>
      <c r="K261">
        <v>2.1</v>
      </c>
      <c r="L261">
        <v>2.9</v>
      </c>
      <c r="M261">
        <v>2.2999999999999998</v>
      </c>
      <c r="N261">
        <v>2.2999999999999998</v>
      </c>
      <c r="O261">
        <v>-0.5</v>
      </c>
      <c r="AG261">
        <f t="shared" si="9"/>
        <v>79</v>
      </c>
      <c r="AH261" s="134">
        <f>(H261*'User Input'!$H$16)+(I261*'User Input'!$H$17)+(N261*'User Input'!$H$15)+(P261*'User Input'!$H$2)+(Q261*'User Input'!$H$3)+(R261*'User Input'!$H$4)+(K261*'User Input'!$H$5)+(L261*'User Input'!$H$6)+(J261*'User Input'!$H$7)+(U261*'User Input'!$H$8)+(T261*'User Input'!$H$9)+(M261*'User Input'!$H$10)+(Y261*'User Input'!$H$11)+(W261*'User Input'!$H$13)+(V261*'User Input'!$H$12)+(S261*'User Input'!$H$14)</f>
        <v>17.200000000000003</v>
      </c>
      <c r="AI261">
        <f t="shared" si="6"/>
        <v>1.3650793650793653</v>
      </c>
      <c r="AJ261" s="209"/>
      <c r="AK261" s="209">
        <f t="shared" si="10"/>
        <v>79</v>
      </c>
      <c r="AL261" s="209" t="e">
        <f t="shared" ca="1" si="7"/>
        <v>#N/A</v>
      </c>
      <c r="AM261" s="209" t="e">
        <f t="shared" ca="1" si="8"/>
        <v>#N/A</v>
      </c>
    </row>
    <row r="262" spans="2:39" x14ac:dyDescent="0.2">
      <c r="B262" t="s">
        <v>367</v>
      </c>
      <c r="C262" t="s">
        <v>121</v>
      </c>
      <c r="D262" t="s">
        <v>118</v>
      </c>
      <c r="E262" t="s">
        <v>118</v>
      </c>
      <c r="F262">
        <v>11.3</v>
      </c>
      <c r="G262">
        <v>8.1999999999999993</v>
      </c>
      <c r="H262">
        <v>-0.3</v>
      </c>
      <c r="I262">
        <v>627</v>
      </c>
      <c r="J262">
        <v>2.2999999999999998</v>
      </c>
      <c r="K262">
        <v>4.0999999999999996</v>
      </c>
      <c r="L262">
        <v>3.6</v>
      </c>
      <c r="M262">
        <v>4.5999999999999996</v>
      </c>
      <c r="N262">
        <v>-1.4</v>
      </c>
      <c r="O262">
        <v>-2.8</v>
      </c>
      <c r="AG262">
        <f t="shared" si="9"/>
        <v>80</v>
      </c>
      <c r="AH262" s="134">
        <f>(H262*'User Input'!$H$16)+(I262*'User Input'!$H$17)+(N262*'User Input'!$H$15)+(P262*'User Input'!$H$2)+(Q262*'User Input'!$H$3)+(R262*'User Input'!$H$4)+(K262*'User Input'!$H$5)+(L262*'User Input'!$H$6)+(J262*'User Input'!$H$7)+(U262*'User Input'!$H$8)+(T262*'User Input'!$H$9)+(M262*'User Input'!$H$10)+(Y262*'User Input'!$H$11)+(W262*'User Input'!$H$13)+(V262*'User Input'!$H$12)+(S262*'User Input'!$H$14)</f>
        <v>31.5</v>
      </c>
      <c r="AI262">
        <f t="shared" si="6"/>
        <v>3.8414634146341466</v>
      </c>
      <c r="AJ262" s="209"/>
      <c r="AK262" s="209">
        <f t="shared" si="10"/>
        <v>80</v>
      </c>
      <c r="AL262" s="209" t="e">
        <f t="shared" ca="1" si="7"/>
        <v>#N/A</v>
      </c>
      <c r="AM262" s="209" t="e">
        <f t="shared" ca="1" si="8"/>
        <v>#N/A</v>
      </c>
    </row>
    <row r="263" spans="2:39" x14ac:dyDescent="0.2">
      <c r="B263" t="s">
        <v>240</v>
      </c>
      <c r="C263" t="s">
        <v>113</v>
      </c>
      <c r="D263" t="s">
        <v>116</v>
      </c>
      <c r="E263" t="s">
        <v>116</v>
      </c>
      <c r="F263">
        <v>11.1</v>
      </c>
      <c r="G263">
        <v>9.6</v>
      </c>
      <c r="H263">
        <v>-0.4</v>
      </c>
      <c r="I263">
        <v>585</v>
      </c>
      <c r="J263">
        <v>1.8</v>
      </c>
      <c r="K263">
        <v>5.2</v>
      </c>
      <c r="L263">
        <v>4.7</v>
      </c>
      <c r="M263">
        <v>-1.6</v>
      </c>
      <c r="N263">
        <v>0.8</v>
      </c>
      <c r="O263">
        <v>-0.8</v>
      </c>
      <c r="AG263">
        <f t="shared" si="9"/>
        <v>81</v>
      </c>
      <c r="AH263" s="134">
        <f>(H263*'User Input'!$H$16)+(I263*'User Input'!$H$17)+(N263*'User Input'!$H$15)+(P263*'User Input'!$H$2)+(Q263*'User Input'!$H$3)+(R263*'User Input'!$H$4)+(K263*'User Input'!$H$5)+(L263*'User Input'!$H$6)+(J263*'User Input'!$H$7)+(U263*'User Input'!$H$8)+(T263*'User Input'!$H$9)+(M263*'User Input'!$H$10)+(Y263*'User Input'!$H$11)+(W263*'User Input'!$H$13)+(V263*'User Input'!$H$12)+(S263*'User Input'!$H$14)</f>
        <v>24.1</v>
      </c>
      <c r="AI263">
        <f t="shared" si="6"/>
        <v>2.510416666666667</v>
      </c>
      <c r="AJ263" s="209"/>
      <c r="AK263" s="209">
        <f t="shared" si="10"/>
        <v>81</v>
      </c>
      <c r="AL263" s="209" t="e">
        <f t="shared" ca="1" si="7"/>
        <v>#N/A</v>
      </c>
      <c r="AM263" s="209" t="e">
        <f t="shared" ca="1" si="8"/>
        <v>#N/A</v>
      </c>
    </row>
    <row r="264" spans="2:39" x14ac:dyDescent="0.2">
      <c r="B264" t="s">
        <v>749</v>
      </c>
      <c r="C264" t="s">
        <v>137</v>
      </c>
      <c r="D264" t="s">
        <v>116</v>
      </c>
      <c r="E264" t="s">
        <v>116</v>
      </c>
      <c r="F264">
        <v>11</v>
      </c>
      <c r="G264">
        <v>9.4</v>
      </c>
      <c r="H264">
        <v>-0.4</v>
      </c>
      <c r="I264">
        <v>568</v>
      </c>
      <c r="J264">
        <v>1.3</v>
      </c>
      <c r="K264">
        <v>2.6</v>
      </c>
      <c r="L264">
        <v>3.1</v>
      </c>
      <c r="M264">
        <v>0.1</v>
      </c>
      <c r="N264">
        <v>2.5</v>
      </c>
      <c r="O264">
        <v>0.3</v>
      </c>
      <c r="AG264">
        <f t="shared" si="9"/>
        <v>82</v>
      </c>
      <c r="AH264" s="134">
        <f>(H264*'User Input'!$H$16)+(I264*'User Input'!$H$17)+(N264*'User Input'!$H$15)+(P264*'User Input'!$H$2)+(Q264*'User Input'!$H$3)+(R264*'User Input'!$H$4)+(K264*'User Input'!$H$5)+(L264*'User Input'!$H$6)+(J264*'User Input'!$H$7)+(U264*'User Input'!$H$8)+(T264*'User Input'!$H$9)+(M264*'User Input'!$H$10)+(Y264*'User Input'!$H$11)+(W264*'User Input'!$H$13)+(V264*'User Input'!$H$12)+(S264*'User Input'!$H$14)</f>
        <v>15</v>
      </c>
      <c r="AI264">
        <f t="shared" si="6"/>
        <v>1.5957446808510638</v>
      </c>
      <c r="AJ264" s="209"/>
      <c r="AK264" s="209">
        <f t="shared" si="10"/>
        <v>82</v>
      </c>
      <c r="AL264" s="209" t="e">
        <f t="shared" ca="1" si="7"/>
        <v>#N/A</v>
      </c>
      <c r="AM264" s="209" t="e">
        <f t="shared" ca="1" si="8"/>
        <v>#N/A</v>
      </c>
    </row>
    <row r="265" spans="2:39" x14ac:dyDescent="0.2">
      <c r="B265" t="s">
        <v>259</v>
      </c>
      <c r="C265" t="s">
        <v>132</v>
      </c>
      <c r="D265" t="s">
        <v>97</v>
      </c>
      <c r="E265" t="s">
        <v>97</v>
      </c>
      <c r="F265">
        <v>11</v>
      </c>
      <c r="G265">
        <v>1.1000000000000001</v>
      </c>
      <c r="H265">
        <v>-3.6</v>
      </c>
      <c r="I265">
        <v>504</v>
      </c>
      <c r="J265">
        <v>0</v>
      </c>
      <c r="K265">
        <v>1.5</v>
      </c>
      <c r="L265">
        <v>1.3</v>
      </c>
      <c r="M265">
        <v>1.8</v>
      </c>
      <c r="N265">
        <v>4</v>
      </c>
      <c r="O265">
        <v>1.4</v>
      </c>
      <c r="AG265">
        <f t="shared" si="9"/>
        <v>83</v>
      </c>
      <c r="AH265" s="134">
        <f>(H265*'User Input'!$H$16)+(I265*'User Input'!$H$17)+(N265*'User Input'!$H$15)+(P265*'User Input'!$H$2)+(Q265*'User Input'!$H$3)+(R265*'User Input'!$H$4)+(K265*'User Input'!$H$5)+(L265*'User Input'!$H$6)+(J265*'User Input'!$H$7)+(U265*'User Input'!$H$8)+(T265*'User Input'!$H$9)+(M265*'User Input'!$H$10)+(Y265*'User Input'!$H$11)+(W265*'User Input'!$H$13)+(V265*'User Input'!$H$12)+(S265*'User Input'!$H$14)</f>
        <v>10.9</v>
      </c>
      <c r="AI265">
        <f t="shared" si="6"/>
        <v>9.9090909090909083</v>
      </c>
      <c r="AJ265" s="209"/>
      <c r="AK265" s="209">
        <f t="shared" si="10"/>
        <v>82</v>
      </c>
      <c r="AL265" s="209" t="e">
        <f t="shared" ca="1" si="7"/>
        <v>#N/A</v>
      </c>
      <c r="AM265" s="209" t="e">
        <f t="shared" ca="1" si="8"/>
        <v>#N/A</v>
      </c>
    </row>
    <row r="266" spans="2:39" x14ac:dyDescent="0.2">
      <c r="B266" t="s">
        <v>923</v>
      </c>
      <c r="C266" t="s">
        <v>117</v>
      </c>
      <c r="D266" t="s">
        <v>114</v>
      </c>
      <c r="E266" t="s">
        <v>114</v>
      </c>
      <c r="F266">
        <v>10.9</v>
      </c>
      <c r="G266">
        <v>10.4</v>
      </c>
      <c r="H266">
        <v>-0.4</v>
      </c>
      <c r="I266">
        <v>597</v>
      </c>
      <c r="J266">
        <v>1.3</v>
      </c>
      <c r="K266">
        <v>-3.8</v>
      </c>
      <c r="L266">
        <v>-3.6</v>
      </c>
      <c r="M266">
        <v>14.6</v>
      </c>
      <c r="N266">
        <v>1.1000000000000001</v>
      </c>
      <c r="O266">
        <v>0.2</v>
      </c>
      <c r="AG266">
        <f t="shared" si="9"/>
        <v>84</v>
      </c>
      <c r="AH266" s="134">
        <f>(H266*'User Input'!$H$16)+(I266*'User Input'!$H$17)+(N266*'User Input'!$H$15)+(P266*'User Input'!$H$2)+(Q266*'User Input'!$H$3)+(R266*'User Input'!$H$4)+(K266*'User Input'!$H$5)+(L266*'User Input'!$H$6)+(J266*'User Input'!$H$7)+(U266*'User Input'!$H$8)+(T266*'User Input'!$H$9)+(M266*'User Input'!$H$10)+(Y266*'User Input'!$H$11)+(W266*'User Input'!$H$13)+(V266*'User Input'!$H$12)+(S266*'User Input'!$H$14)</f>
        <v>11.7</v>
      </c>
      <c r="AI266">
        <f t="shared" si="6"/>
        <v>1.125</v>
      </c>
      <c r="AJ266" s="209"/>
      <c r="AK266" s="209">
        <f t="shared" si="10"/>
        <v>84</v>
      </c>
      <c r="AL266" s="209" t="e">
        <f t="shared" ca="1" si="7"/>
        <v>#N/A</v>
      </c>
      <c r="AM266" s="209" t="e">
        <f t="shared" ca="1" si="8"/>
        <v>#N/A</v>
      </c>
    </row>
    <row r="267" spans="2:39" x14ac:dyDescent="0.2">
      <c r="B267" t="s">
        <v>282</v>
      </c>
      <c r="C267" t="s">
        <v>714</v>
      </c>
      <c r="D267" t="s">
        <v>114</v>
      </c>
      <c r="E267" t="s">
        <v>114</v>
      </c>
      <c r="F267">
        <v>10.4</v>
      </c>
      <c r="G267">
        <v>11.7</v>
      </c>
      <c r="H267">
        <v>-0.5</v>
      </c>
      <c r="I267">
        <v>576</v>
      </c>
      <c r="J267">
        <v>1.8</v>
      </c>
      <c r="K267">
        <v>-2.2000000000000002</v>
      </c>
      <c r="L267">
        <v>-2.2000000000000002</v>
      </c>
      <c r="M267">
        <v>2.2000000000000002</v>
      </c>
      <c r="N267">
        <v>4.5999999999999996</v>
      </c>
      <c r="O267">
        <v>5.0999999999999996</v>
      </c>
      <c r="AG267">
        <f t="shared" si="9"/>
        <v>85</v>
      </c>
      <c r="AH267" s="134">
        <f>(H267*'User Input'!$H$16)+(I267*'User Input'!$H$17)+(N267*'User Input'!$H$15)+(P267*'User Input'!$H$2)+(Q267*'User Input'!$H$3)+(R267*'User Input'!$H$4)+(K267*'User Input'!$H$5)+(L267*'User Input'!$H$6)+(J267*'User Input'!$H$7)+(U267*'User Input'!$H$8)+(T267*'User Input'!$H$9)+(M267*'User Input'!$H$10)+(Y267*'User Input'!$H$11)+(W267*'User Input'!$H$13)+(V267*'User Input'!$H$12)+(S267*'User Input'!$H$14)</f>
        <v>-4.7999999999999989</v>
      </c>
      <c r="AI267">
        <f t="shared" si="6"/>
        <v>-0.41025641025641019</v>
      </c>
      <c r="AJ267" s="209"/>
      <c r="AK267" s="209">
        <f t="shared" si="10"/>
        <v>85</v>
      </c>
      <c r="AL267" s="209" t="e">
        <f t="shared" ca="1" si="7"/>
        <v>#N/A</v>
      </c>
      <c r="AM267" s="209" t="e">
        <f t="shared" ca="1" si="8"/>
        <v>#N/A</v>
      </c>
    </row>
    <row r="268" spans="2:39" x14ac:dyDescent="0.2">
      <c r="B268" t="s">
        <v>2202</v>
      </c>
      <c r="C268" t="s">
        <v>719</v>
      </c>
      <c r="D268" t="s">
        <v>116</v>
      </c>
      <c r="E268" t="s">
        <v>116</v>
      </c>
      <c r="F268">
        <v>10.3</v>
      </c>
      <c r="G268">
        <v>9.9</v>
      </c>
      <c r="H268">
        <v>-0.6</v>
      </c>
      <c r="I268">
        <v>566</v>
      </c>
      <c r="J268">
        <v>1.2</v>
      </c>
      <c r="K268">
        <v>2.7</v>
      </c>
      <c r="L268">
        <v>3.2</v>
      </c>
      <c r="M268">
        <v>-1.1000000000000001</v>
      </c>
      <c r="N268">
        <v>4</v>
      </c>
      <c r="O268">
        <v>-0.7</v>
      </c>
      <c r="AG268">
        <f t="shared" si="9"/>
        <v>86</v>
      </c>
      <c r="AH268" s="134">
        <f>(H268*'User Input'!$H$16)+(I268*'User Input'!$H$17)+(N268*'User Input'!$H$15)+(P268*'User Input'!$H$2)+(Q268*'User Input'!$H$3)+(R268*'User Input'!$H$4)+(K268*'User Input'!$H$5)+(L268*'User Input'!$H$6)+(J268*'User Input'!$H$7)+(U268*'User Input'!$H$8)+(T268*'User Input'!$H$9)+(M268*'User Input'!$H$10)+(Y268*'User Input'!$H$11)+(W268*'User Input'!$H$13)+(V268*'User Input'!$H$12)+(S268*'User Input'!$H$14)</f>
        <v>13</v>
      </c>
      <c r="AI268">
        <f t="shared" si="6"/>
        <v>1.3131313131313131</v>
      </c>
      <c r="AJ268" s="209"/>
      <c r="AK268" s="209">
        <f t="shared" si="10"/>
        <v>86</v>
      </c>
      <c r="AL268" s="209" t="e">
        <f t="shared" ca="1" si="7"/>
        <v>#N/A</v>
      </c>
      <c r="AM268" s="209" t="e">
        <f t="shared" ca="1" si="8"/>
        <v>#N/A</v>
      </c>
    </row>
    <row r="269" spans="2:39" x14ac:dyDescent="0.2">
      <c r="B269" t="s">
        <v>913</v>
      </c>
      <c r="C269" t="s">
        <v>113</v>
      </c>
      <c r="D269" t="s">
        <v>427</v>
      </c>
      <c r="E269" t="s">
        <v>118</v>
      </c>
      <c r="F269">
        <v>10.199999999999999</v>
      </c>
      <c r="G269">
        <v>8.8000000000000007</v>
      </c>
      <c r="H269">
        <v>-0.6</v>
      </c>
      <c r="I269">
        <v>601</v>
      </c>
      <c r="J269">
        <v>1.8</v>
      </c>
      <c r="K269">
        <v>3.9</v>
      </c>
      <c r="L269">
        <v>3.8</v>
      </c>
      <c r="M269">
        <v>-0.3</v>
      </c>
      <c r="N269">
        <v>-1.2</v>
      </c>
      <c r="O269">
        <v>1.1000000000000001</v>
      </c>
      <c r="AG269">
        <f t="shared" si="9"/>
        <v>87</v>
      </c>
      <c r="AH269" s="134">
        <f>(H269*'User Input'!$H$16)+(I269*'User Input'!$H$17)+(N269*'User Input'!$H$15)+(P269*'User Input'!$H$2)+(Q269*'User Input'!$H$3)+(R269*'User Input'!$H$4)+(K269*'User Input'!$H$5)+(L269*'User Input'!$H$6)+(J269*'User Input'!$H$7)+(U269*'User Input'!$H$8)+(T269*'User Input'!$H$9)+(M269*'User Input'!$H$10)+(Y269*'User Input'!$H$11)+(W269*'User Input'!$H$13)+(V269*'User Input'!$H$12)+(S269*'User Input'!$H$14)</f>
        <v>20.599999999999998</v>
      </c>
      <c r="AI269">
        <f t="shared" si="6"/>
        <v>2.3409090909090904</v>
      </c>
      <c r="AJ269" s="209"/>
      <c r="AK269" s="209">
        <f t="shared" si="10"/>
        <v>87</v>
      </c>
      <c r="AL269" s="209" t="e">
        <f t="shared" ca="1" si="7"/>
        <v>#N/A</v>
      </c>
      <c r="AM269" s="209" t="e">
        <f t="shared" ca="1" si="8"/>
        <v>#N/A</v>
      </c>
    </row>
    <row r="270" spans="2:39" x14ac:dyDescent="0.2">
      <c r="B270" t="s">
        <v>175</v>
      </c>
      <c r="C270" t="s">
        <v>120</v>
      </c>
      <c r="D270" t="s">
        <v>426</v>
      </c>
      <c r="E270" t="s">
        <v>114</v>
      </c>
      <c r="F270">
        <v>10.199999999999999</v>
      </c>
      <c r="G270">
        <v>12</v>
      </c>
      <c r="H270">
        <v>-0.6</v>
      </c>
      <c r="I270">
        <v>528</v>
      </c>
      <c r="J270">
        <v>-0.5</v>
      </c>
      <c r="K270">
        <v>0.8</v>
      </c>
      <c r="L270">
        <v>1</v>
      </c>
      <c r="M270">
        <v>4.5</v>
      </c>
      <c r="N270">
        <v>2.4</v>
      </c>
      <c r="O270">
        <v>1</v>
      </c>
      <c r="AG270">
        <f t="shared" si="9"/>
        <v>88</v>
      </c>
      <c r="AH270" s="134">
        <f>(H270*'User Input'!$H$16)+(I270*'User Input'!$H$17)+(N270*'User Input'!$H$15)+(P270*'User Input'!$H$2)+(Q270*'User Input'!$H$3)+(R270*'User Input'!$H$4)+(K270*'User Input'!$H$5)+(L270*'User Input'!$H$6)+(J270*'User Input'!$H$7)+(U270*'User Input'!$H$8)+(T270*'User Input'!$H$9)+(M270*'User Input'!$H$10)+(Y270*'User Input'!$H$11)+(W270*'User Input'!$H$13)+(V270*'User Input'!$H$12)+(S270*'User Input'!$H$14)</f>
        <v>12.7</v>
      </c>
      <c r="AI270">
        <f t="shared" si="6"/>
        <v>1.0583333333333333</v>
      </c>
      <c r="AJ270" s="209"/>
      <c r="AK270" s="209">
        <f t="shared" si="10"/>
        <v>87</v>
      </c>
      <c r="AL270" s="209" t="e">
        <f t="shared" ca="1" si="7"/>
        <v>#N/A</v>
      </c>
      <c r="AM270" s="209" t="e">
        <f t="shared" ca="1" si="8"/>
        <v>#N/A</v>
      </c>
    </row>
    <row r="271" spans="2:39" x14ac:dyDescent="0.2">
      <c r="B271" t="s">
        <v>1253</v>
      </c>
      <c r="C271" t="s">
        <v>719</v>
      </c>
      <c r="D271" t="s">
        <v>429</v>
      </c>
      <c r="E271" t="s">
        <v>110</v>
      </c>
      <c r="F271">
        <v>10.1</v>
      </c>
      <c r="G271">
        <v>6.9</v>
      </c>
      <c r="H271">
        <v>-0.6</v>
      </c>
      <c r="I271">
        <v>611</v>
      </c>
      <c r="J271">
        <v>2</v>
      </c>
      <c r="K271">
        <v>2.6</v>
      </c>
      <c r="L271">
        <v>2.6</v>
      </c>
      <c r="M271">
        <v>1.6</v>
      </c>
      <c r="N271">
        <v>0.2</v>
      </c>
      <c r="O271">
        <v>0.1</v>
      </c>
      <c r="AG271">
        <f t="shared" si="9"/>
        <v>89</v>
      </c>
      <c r="AH271" s="134">
        <f>(H271*'User Input'!$H$16)+(I271*'User Input'!$H$17)+(N271*'User Input'!$H$15)+(P271*'User Input'!$H$2)+(Q271*'User Input'!$H$3)+(R271*'User Input'!$H$4)+(K271*'User Input'!$H$5)+(L271*'User Input'!$H$6)+(J271*'User Input'!$H$7)+(U271*'User Input'!$H$8)+(T271*'User Input'!$H$9)+(M271*'User Input'!$H$10)+(Y271*'User Input'!$H$11)+(W271*'User Input'!$H$13)+(V271*'User Input'!$H$12)+(S271*'User Input'!$H$14)</f>
        <v>18.2</v>
      </c>
      <c r="AI271">
        <f t="shared" ref="AI271:AI334" si="11">AH271/G271</f>
        <v>2.6376811594202896</v>
      </c>
      <c r="AJ271" s="209"/>
      <c r="AK271" s="209">
        <f t="shared" si="10"/>
        <v>89</v>
      </c>
      <c r="AL271" s="209" t="e">
        <f t="shared" ca="1" si="7"/>
        <v>#N/A</v>
      </c>
      <c r="AM271" s="209" t="e">
        <f t="shared" ca="1" si="8"/>
        <v>#N/A</v>
      </c>
    </row>
    <row r="272" spans="2:39" x14ac:dyDescent="0.2">
      <c r="B272" t="s">
        <v>755</v>
      </c>
      <c r="C272" t="s">
        <v>122</v>
      </c>
      <c r="D272" t="s">
        <v>114</v>
      </c>
      <c r="E272" t="s">
        <v>114</v>
      </c>
      <c r="F272">
        <v>9.4</v>
      </c>
      <c r="G272">
        <v>13.3</v>
      </c>
      <c r="H272">
        <v>-0.8</v>
      </c>
      <c r="I272">
        <v>524</v>
      </c>
      <c r="J272">
        <v>0.4</v>
      </c>
      <c r="K272">
        <v>-0.6</v>
      </c>
      <c r="L272">
        <v>-1.1000000000000001</v>
      </c>
      <c r="M272">
        <v>-1.5</v>
      </c>
      <c r="N272">
        <v>4.8</v>
      </c>
      <c r="O272">
        <v>6.5</v>
      </c>
      <c r="AG272">
        <f t="shared" si="9"/>
        <v>90</v>
      </c>
      <c r="AH272" s="134">
        <f>(H272*'User Input'!$H$16)+(I272*'User Input'!$H$17)+(N272*'User Input'!$H$15)+(P272*'User Input'!$H$2)+(Q272*'User Input'!$H$3)+(R272*'User Input'!$H$4)+(K272*'User Input'!$H$5)+(L272*'User Input'!$H$6)+(J272*'User Input'!$H$7)+(U272*'User Input'!$H$8)+(T272*'User Input'!$H$9)+(M272*'User Input'!$H$10)+(Y272*'User Input'!$H$11)+(W272*'User Input'!$H$13)+(V272*'User Input'!$H$12)+(S272*'User Input'!$H$14)</f>
        <v>-6.1</v>
      </c>
      <c r="AI272">
        <f t="shared" si="11"/>
        <v>-0.45864661654135336</v>
      </c>
      <c r="AJ272" s="209"/>
      <c r="AK272" s="209">
        <f t="shared" si="10"/>
        <v>90</v>
      </c>
      <c r="AL272" s="209" t="e">
        <f t="shared" ca="1" si="7"/>
        <v>#N/A</v>
      </c>
      <c r="AM272" s="209" t="e">
        <f t="shared" ca="1" si="8"/>
        <v>#N/A</v>
      </c>
    </row>
    <row r="273" spans="2:39" x14ac:dyDescent="0.2">
      <c r="B273" t="s">
        <v>452</v>
      </c>
      <c r="C273" t="s">
        <v>718</v>
      </c>
      <c r="D273" t="s">
        <v>114</v>
      </c>
      <c r="E273" t="s">
        <v>114</v>
      </c>
      <c r="F273">
        <v>9.1999999999999993</v>
      </c>
      <c r="G273">
        <v>7.3</v>
      </c>
      <c r="H273">
        <v>-0.8</v>
      </c>
      <c r="I273">
        <v>624</v>
      </c>
      <c r="J273">
        <v>2.2000000000000002</v>
      </c>
      <c r="K273">
        <v>3.9</v>
      </c>
      <c r="L273">
        <v>3.3</v>
      </c>
      <c r="M273">
        <v>-0.9</v>
      </c>
      <c r="N273">
        <v>-2.4</v>
      </c>
      <c r="O273">
        <v>2.1</v>
      </c>
      <c r="AG273">
        <f t="shared" si="9"/>
        <v>91</v>
      </c>
      <c r="AH273" s="134">
        <f>(H273*'User Input'!$H$16)+(I273*'User Input'!$H$17)+(N273*'User Input'!$H$15)+(P273*'User Input'!$H$2)+(Q273*'User Input'!$H$3)+(R273*'User Input'!$H$4)+(K273*'User Input'!$H$5)+(L273*'User Input'!$H$6)+(J273*'User Input'!$H$7)+(U273*'User Input'!$H$8)+(T273*'User Input'!$H$9)+(M273*'User Input'!$H$10)+(Y273*'User Input'!$H$11)+(W273*'User Input'!$H$13)+(V273*'User Input'!$H$12)+(S273*'User Input'!$H$14)</f>
        <v>19.299999999999997</v>
      </c>
      <c r="AI273">
        <f t="shared" si="11"/>
        <v>2.6438356164383556</v>
      </c>
      <c r="AJ273" s="209"/>
      <c r="AK273" s="209">
        <f t="shared" si="10"/>
        <v>91</v>
      </c>
      <c r="AL273" s="209" t="e">
        <f t="shared" ca="1" si="7"/>
        <v>#N/A</v>
      </c>
      <c r="AM273" s="209" t="e">
        <f t="shared" ca="1" si="8"/>
        <v>#N/A</v>
      </c>
    </row>
    <row r="274" spans="2:39" x14ac:dyDescent="0.2">
      <c r="B274" t="s">
        <v>436</v>
      </c>
      <c r="C274" t="s">
        <v>716</v>
      </c>
      <c r="D274" t="s">
        <v>114</v>
      </c>
      <c r="E274" t="s">
        <v>114</v>
      </c>
      <c r="F274">
        <v>9.1999999999999993</v>
      </c>
      <c r="G274">
        <v>13.2</v>
      </c>
      <c r="H274">
        <v>-0.8</v>
      </c>
      <c r="I274">
        <v>499</v>
      </c>
      <c r="J274">
        <v>0.5</v>
      </c>
      <c r="K274">
        <v>3.9</v>
      </c>
      <c r="L274">
        <v>1.7</v>
      </c>
      <c r="M274">
        <v>-0.7</v>
      </c>
      <c r="N274">
        <v>-1.1000000000000001</v>
      </c>
      <c r="O274">
        <v>4</v>
      </c>
      <c r="AG274">
        <f t="shared" si="9"/>
        <v>92</v>
      </c>
      <c r="AH274" s="134">
        <f>(H274*'User Input'!$H$16)+(I274*'User Input'!$H$17)+(N274*'User Input'!$H$15)+(P274*'User Input'!$H$2)+(Q274*'User Input'!$H$3)+(R274*'User Input'!$H$4)+(K274*'User Input'!$H$5)+(L274*'User Input'!$H$6)+(J274*'User Input'!$H$7)+(U274*'User Input'!$H$8)+(T274*'User Input'!$H$9)+(M274*'User Input'!$H$10)+(Y274*'User Input'!$H$11)+(W274*'User Input'!$H$13)+(V274*'User Input'!$H$12)+(S274*'User Input'!$H$14)</f>
        <v>16.400000000000002</v>
      </c>
      <c r="AI274">
        <f t="shared" si="11"/>
        <v>1.2424242424242427</v>
      </c>
      <c r="AJ274" s="209"/>
      <c r="AK274" s="209">
        <f t="shared" si="10"/>
        <v>91</v>
      </c>
      <c r="AL274" s="209" t="e">
        <f t="shared" ca="1" si="7"/>
        <v>#N/A</v>
      </c>
      <c r="AM274" s="209" t="e">
        <f t="shared" ca="1" si="8"/>
        <v>#N/A</v>
      </c>
    </row>
    <row r="275" spans="2:39" x14ac:dyDescent="0.2">
      <c r="B275" t="s">
        <v>444</v>
      </c>
      <c r="C275" t="s">
        <v>140</v>
      </c>
      <c r="D275" t="s">
        <v>114</v>
      </c>
      <c r="E275" t="s">
        <v>114</v>
      </c>
      <c r="F275">
        <v>9.1</v>
      </c>
      <c r="G275">
        <v>7.3</v>
      </c>
      <c r="H275">
        <v>-0.9</v>
      </c>
      <c r="I275">
        <v>609</v>
      </c>
      <c r="J275">
        <v>2</v>
      </c>
      <c r="K275">
        <v>1.9</v>
      </c>
      <c r="L275">
        <v>2.4</v>
      </c>
      <c r="M275">
        <v>-1</v>
      </c>
      <c r="N275">
        <v>1</v>
      </c>
      <c r="O275">
        <v>1.8</v>
      </c>
      <c r="AG275">
        <f t="shared" si="9"/>
        <v>93</v>
      </c>
      <c r="AH275" s="134">
        <f>(H275*'User Input'!$H$16)+(I275*'User Input'!$H$17)+(N275*'User Input'!$H$15)+(P275*'User Input'!$H$2)+(Q275*'User Input'!$H$3)+(R275*'User Input'!$H$4)+(K275*'User Input'!$H$5)+(L275*'User Input'!$H$6)+(J275*'User Input'!$H$7)+(U275*'User Input'!$H$8)+(T275*'User Input'!$H$9)+(M275*'User Input'!$H$10)+(Y275*'User Input'!$H$11)+(W275*'User Input'!$H$13)+(V275*'User Input'!$H$12)+(S275*'User Input'!$H$14)</f>
        <v>10</v>
      </c>
      <c r="AI275">
        <f t="shared" si="11"/>
        <v>1.3698630136986301</v>
      </c>
      <c r="AJ275" s="209"/>
      <c r="AK275" s="209">
        <f t="shared" si="10"/>
        <v>93</v>
      </c>
      <c r="AL275" s="209" t="e">
        <f t="shared" ca="1" si="7"/>
        <v>#N/A</v>
      </c>
      <c r="AM275" s="209" t="e">
        <f t="shared" ca="1" si="8"/>
        <v>#N/A</v>
      </c>
    </row>
    <row r="276" spans="2:39" x14ac:dyDescent="0.2">
      <c r="B276" t="s">
        <v>3399</v>
      </c>
      <c r="C276" t="s">
        <v>120</v>
      </c>
      <c r="D276" t="s">
        <v>6</v>
      </c>
      <c r="E276" t="s">
        <v>6</v>
      </c>
      <c r="F276">
        <v>9.1</v>
      </c>
      <c r="G276">
        <v>16</v>
      </c>
      <c r="H276">
        <v>-0.9</v>
      </c>
      <c r="I276">
        <v>472</v>
      </c>
      <c r="J276">
        <v>-1.3</v>
      </c>
      <c r="K276">
        <v>-3.1</v>
      </c>
      <c r="L276">
        <v>-3.4</v>
      </c>
      <c r="M276">
        <v>7.6</v>
      </c>
      <c r="N276">
        <v>5.4</v>
      </c>
      <c r="O276">
        <v>2.9</v>
      </c>
      <c r="AG276">
        <f t="shared" si="9"/>
        <v>94</v>
      </c>
      <c r="AH276" s="134">
        <f>(H276*'User Input'!$H$16)+(I276*'User Input'!$H$17)+(N276*'User Input'!$H$15)+(P276*'User Input'!$H$2)+(Q276*'User Input'!$H$3)+(R276*'User Input'!$H$4)+(K276*'User Input'!$H$5)+(L276*'User Input'!$H$6)+(J276*'User Input'!$H$7)+(U276*'User Input'!$H$8)+(T276*'User Input'!$H$9)+(M276*'User Input'!$H$10)+(Y276*'User Input'!$H$11)+(W276*'User Input'!$H$13)+(V276*'User Input'!$H$12)+(S276*'User Input'!$H$14)</f>
        <v>-1.9000000000000021</v>
      </c>
      <c r="AI276">
        <f t="shared" si="11"/>
        <v>-0.11875000000000013</v>
      </c>
      <c r="AJ276" s="209"/>
      <c r="AK276" s="209">
        <f t="shared" si="10"/>
        <v>93</v>
      </c>
      <c r="AL276" s="209" t="e">
        <f t="shared" ca="1" si="7"/>
        <v>#N/A</v>
      </c>
      <c r="AM276" s="209" t="e">
        <f t="shared" ca="1" si="8"/>
        <v>#N/A</v>
      </c>
    </row>
    <row r="277" spans="2:39" x14ac:dyDescent="0.2">
      <c r="B277" t="s">
        <v>160</v>
      </c>
      <c r="C277" t="s">
        <v>117</v>
      </c>
      <c r="D277" t="s">
        <v>112</v>
      </c>
      <c r="E277" t="s">
        <v>112</v>
      </c>
      <c r="F277">
        <v>8.8000000000000007</v>
      </c>
      <c r="G277">
        <v>9.3000000000000007</v>
      </c>
      <c r="H277">
        <v>-0.9</v>
      </c>
      <c r="I277">
        <v>575</v>
      </c>
      <c r="J277">
        <v>1.7</v>
      </c>
      <c r="K277">
        <v>5</v>
      </c>
      <c r="L277">
        <v>3.9</v>
      </c>
      <c r="M277">
        <v>-2</v>
      </c>
      <c r="N277">
        <v>-2.7</v>
      </c>
      <c r="O277">
        <v>1.8</v>
      </c>
      <c r="AG277">
        <f t="shared" si="9"/>
        <v>95</v>
      </c>
      <c r="AH277" s="134">
        <f>(H277*'User Input'!$H$16)+(I277*'User Input'!$H$17)+(N277*'User Input'!$H$15)+(P277*'User Input'!$H$2)+(Q277*'User Input'!$H$3)+(R277*'User Input'!$H$4)+(K277*'User Input'!$H$5)+(L277*'User Input'!$H$6)+(J277*'User Input'!$H$7)+(U277*'User Input'!$H$8)+(T277*'User Input'!$H$9)+(M277*'User Input'!$H$10)+(Y277*'User Input'!$H$11)+(W277*'User Input'!$H$13)+(V277*'User Input'!$H$12)+(S277*'User Input'!$H$14)</f>
        <v>21.599999999999998</v>
      </c>
      <c r="AI277">
        <f t="shared" si="11"/>
        <v>2.32258064516129</v>
      </c>
      <c r="AJ277" s="209"/>
      <c r="AK277" s="209">
        <f t="shared" si="10"/>
        <v>95</v>
      </c>
      <c r="AL277" s="209" t="e">
        <f t="shared" ref="AL277:AL340" ca="1" si="12">RANK(AB277,OFFSET($AB$206,0,0,COUNTA(AB:AB)+1,1))</f>
        <v>#N/A</v>
      </c>
      <c r="AM277" s="209" t="e">
        <f t="shared" ref="AM277:AM340" ca="1" si="13">RANK(AC277,OFFSET($AC$206,0,0,COUNTA(AC:AC)+1,1))</f>
        <v>#N/A</v>
      </c>
    </row>
    <row r="278" spans="2:39" x14ac:dyDescent="0.2">
      <c r="B278" t="s">
        <v>1506</v>
      </c>
      <c r="C278" t="s">
        <v>131</v>
      </c>
      <c r="D278" t="s">
        <v>426</v>
      </c>
      <c r="E278" t="s">
        <v>114</v>
      </c>
      <c r="F278">
        <v>8.8000000000000007</v>
      </c>
      <c r="G278">
        <v>6.4</v>
      </c>
      <c r="H278">
        <v>-1</v>
      </c>
      <c r="I278">
        <v>615</v>
      </c>
      <c r="J278">
        <v>1.5</v>
      </c>
      <c r="K278">
        <v>0.8</v>
      </c>
      <c r="L278">
        <v>1.7</v>
      </c>
      <c r="M278">
        <v>4.4000000000000004</v>
      </c>
      <c r="N278">
        <v>-2.1</v>
      </c>
      <c r="O278">
        <v>1.4</v>
      </c>
      <c r="AG278">
        <f t="shared" si="9"/>
        <v>96</v>
      </c>
      <c r="AH278" s="134">
        <f>(H278*'User Input'!$H$16)+(I278*'User Input'!$H$17)+(N278*'User Input'!$H$15)+(P278*'User Input'!$H$2)+(Q278*'User Input'!$H$3)+(R278*'User Input'!$H$4)+(K278*'User Input'!$H$5)+(L278*'User Input'!$H$6)+(J278*'User Input'!$H$7)+(U278*'User Input'!$H$8)+(T278*'User Input'!$H$9)+(M278*'User Input'!$H$10)+(Y278*'User Input'!$H$11)+(W278*'User Input'!$H$13)+(V278*'User Input'!$H$12)+(S278*'User Input'!$H$14)</f>
        <v>15.200000000000001</v>
      </c>
      <c r="AI278">
        <f t="shared" si="11"/>
        <v>2.375</v>
      </c>
      <c r="AJ278" s="209"/>
      <c r="AK278" s="209">
        <f t="shared" si="10"/>
        <v>95</v>
      </c>
      <c r="AL278" s="209" t="e">
        <f t="shared" ca="1" si="12"/>
        <v>#N/A</v>
      </c>
      <c r="AM278" s="209" t="e">
        <f t="shared" ca="1" si="13"/>
        <v>#N/A</v>
      </c>
    </row>
    <row r="279" spans="2:39" x14ac:dyDescent="0.2">
      <c r="B279" t="s">
        <v>359</v>
      </c>
      <c r="C279" t="s">
        <v>715</v>
      </c>
      <c r="D279" t="s">
        <v>114</v>
      </c>
      <c r="E279" t="s">
        <v>114</v>
      </c>
      <c r="F279">
        <v>8.5</v>
      </c>
      <c r="G279">
        <v>9.1999999999999993</v>
      </c>
      <c r="H279">
        <v>-1</v>
      </c>
      <c r="I279">
        <v>595</v>
      </c>
      <c r="J279">
        <v>2.2000000000000002</v>
      </c>
      <c r="K279">
        <v>1.5</v>
      </c>
      <c r="L279">
        <v>0.7</v>
      </c>
      <c r="M279">
        <v>5.2</v>
      </c>
      <c r="N279">
        <v>-0.7</v>
      </c>
      <c r="O279">
        <v>-1.5</v>
      </c>
      <c r="AG279">
        <f t="shared" ref="AG279:AG342" si="14">AG278+1</f>
        <v>97</v>
      </c>
      <c r="AH279" s="134">
        <f>(H279*'User Input'!$H$16)+(I279*'User Input'!$H$17)+(N279*'User Input'!$H$15)+(P279*'User Input'!$H$2)+(Q279*'User Input'!$H$3)+(R279*'User Input'!$H$4)+(K279*'User Input'!$H$5)+(L279*'User Input'!$H$6)+(J279*'User Input'!$H$7)+(U279*'User Input'!$H$8)+(T279*'User Input'!$H$9)+(M279*'User Input'!$H$10)+(Y279*'User Input'!$H$11)+(W279*'User Input'!$H$13)+(V279*'User Input'!$H$12)+(S279*'User Input'!$H$14)</f>
        <v>19.3</v>
      </c>
      <c r="AI279">
        <f t="shared" si="11"/>
        <v>2.097826086956522</v>
      </c>
      <c r="AJ279" s="209"/>
      <c r="AK279" s="209">
        <f t="shared" si="10"/>
        <v>97</v>
      </c>
      <c r="AL279" s="209" t="e">
        <f t="shared" ca="1" si="12"/>
        <v>#N/A</v>
      </c>
      <c r="AM279" s="209" t="e">
        <f t="shared" ca="1" si="13"/>
        <v>#N/A</v>
      </c>
    </row>
    <row r="280" spans="2:39" x14ac:dyDescent="0.2">
      <c r="B280" t="s">
        <v>498</v>
      </c>
      <c r="C280" t="s">
        <v>137</v>
      </c>
      <c r="D280" t="s">
        <v>114</v>
      </c>
      <c r="E280" t="s">
        <v>114</v>
      </c>
      <c r="F280">
        <v>8</v>
      </c>
      <c r="G280">
        <v>4</v>
      </c>
      <c r="H280">
        <v>-1.1000000000000001</v>
      </c>
      <c r="I280">
        <v>608</v>
      </c>
      <c r="J280">
        <v>2.1</v>
      </c>
      <c r="K280">
        <v>0.7</v>
      </c>
      <c r="L280">
        <v>1.7</v>
      </c>
      <c r="M280">
        <v>3.3</v>
      </c>
      <c r="N280">
        <v>-1.3</v>
      </c>
      <c r="O280">
        <v>0.4</v>
      </c>
      <c r="AG280">
        <f t="shared" si="14"/>
        <v>98</v>
      </c>
      <c r="AH280" s="134">
        <f>(H280*'User Input'!$H$16)+(I280*'User Input'!$H$17)+(N280*'User Input'!$H$15)+(P280*'User Input'!$H$2)+(Q280*'User Input'!$H$3)+(R280*'User Input'!$H$4)+(K280*'User Input'!$H$5)+(L280*'User Input'!$H$6)+(J280*'User Input'!$H$7)+(U280*'User Input'!$H$8)+(T280*'User Input'!$H$9)+(M280*'User Input'!$H$10)+(Y280*'User Input'!$H$11)+(W280*'User Input'!$H$13)+(V280*'User Input'!$H$12)+(S280*'User Input'!$H$14)</f>
        <v>13.2</v>
      </c>
      <c r="AI280">
        <f t="shared" si="11"/>
        <v>3.3</v>
      </c>
      <c r="AJ280" s="209"/>
      <c r="AK280" s="209">
        <f t="shared" si="10"/>
        <v>98</v>
      </c>
      <c r="AL280" s="209" t="e">
        <f t="shared" ca="1" si="12"/>
        <v>#N/A</v>
      </c>
      <c r="AM280" s="209" t="e">
        <f t="shared" ca="1" si="13"/>
        <v>#N/A</v>
      </c>
    </row>
    <row r="281" spans="2:39" x14ac:dyDescent="0.2">
      <c r="B281" t="s">
        <v>178</v>
      </c>
      <c r="C281" t="s">
        <v>121</v>
      </c>
      <c r="D281" t="s">
        <v>114</v>
      </c>
      <c r="E281" t="s">
        <v>114</v>
      </c>
      <c r="F281">
        <v>7.9</v>
      </c>
      <c r="G281">
        <v>8.9</v>
      </c>
      <c r="H281">
        <v>-1.2</v>
      </c>
      <c r="I281">
        <v>583</v>
      </c>
      <c r="J281">
        <v>2.7</v>
      </c>
      <c r="K281">
        <v>0.9</v>
      </c>
      <c r="L281">
        <v>-0.8</v>
      </c>
      <c r="M281">
        <v>0.2</v>
      </c>
      <c r="N281">
        <v>0</v>
      </c>
      <c r="O281">
        <v>4</v>
      </c>
      <c r="AG281">
        <f t="shared" si="14"/>
        <v>99</v>
      </c>
      <c r="AH281" s="134">
        <f>(H281*'User Input'!$H$16)+(I281*'User Input'!$H$17)+(N281*'User Input'!$H$15)+(P281*'User Input'!$H$2)+(Q281*'User Input'!$H$3)+(R281*'User Input'!$H$4)+(K281*'User Input'!$H$5)+(L281*'User Input'!$H$6)+(J281*'User Input'!$H$7)+(U281*'User Input'!$H$8)+(T281*'User Input'!$H$9)+(M281*'User Input'!$H$10)+(Y281*'User Input'!$H$11)+(W281*'User Input'!$H$13)+(V281*'User Input'!$H$12)+(S281*'User Input'!$H$14)</f>
        <v>5.9</v>
      </c>
      <c r="AI281">
        <f t="shared" si="11"/>
        <v>0.66292134831460681</v>
      </c>
      <c r="AJ281" s="209"/>
      <c r="AK281" s="209">
        <f t="shared" si="10"/>
        <v>99</v>
      </c>
      <c r="AL281" s="209" t="e">
        <f t="shared" ca="1" si="12"/>
        <v>#N/A</v>
      </c>
      <c r="AM281" s="209" t="e">
        <f t="shared" ca="1" si="13"/>
        <v>#N/A</v>
      </c>
    </row>
    <row r="282" spans="2:39" x14ac:dyDescent="0.2">
      <c r="B282" t="s">
        <v>185</v>
      </c>
      <c r="C282" t="s">
        <v>141</v>
      </c>
      <c r="D282" t="s">
        <v>428</v>
      </c>
      <c r="E282" t="s">
        <v>116</v>
      </c>
      <c r="F282">
        <v>7.8</v>
      </c>
      <c r="G282">
        <v>8.6</v>
      </c>
      <c r="H282">
        <v>-1.2</v>
      </c>
      <c r="I282">
        <v>576</v>
      </c>
      <c r="J282">
        <v>1.2</v>
      </c>
      <c r="K282">
        <v>2.4</v>
      </c>
      <c r="L282">
        <v>1.1000000000000001</v>
      </c>
      <c r="M282">
        <v>5.0999999999999996</v>
      </c>
      <c r="N282">
        <v>-2.4</v>
      </c>
      <c r="O282">
        <v>-0.6</v>
      </c>
      <c r="AG282">
        <f t="shared" si="14"/>
        <v>100</v>
      </c>
      <c r="AH282" s="134">
        <f>(H282*'User Input'!$H$16)+(I282*'User Input'!$H$17)+(N282*'User Input'!$H$15)+(P282*'User Input'!$H$2)+(Q282*'User Input'!$H$3)+(R282*'User Input'!$H$4)+(K282*'User Input'!$H$5)+(L282*'User Input'!$H$6)+(J282*'User Input'!$H$7)+(U282*'User Input'!$H$8)+(T282*'User Input'!$H$9)+(M282*'User Input'!$H$10)+(Y282*'User Input'!$H$11)+(W282*'User Input'!$H$13)+(V282*'User Input'!$H$12)+(S282*'User Input'!$H$14)</f>
        <v>22.099999999999998</v>
      </c>
      <c r="AI282">
        <f t="shared" si="11"/>
        <v>2.5697674418604648</v>
      </c>
      <c r="AJ282" s="209"/>
      <c r="AK282" s="209">
        <f t="shared" si="10"/>
        <v>100</v>
      </c>
      <c r="AL282" s="209" t="e">
        <f t="shared" ca="1" si="12"/>
        <v>#N/A</v>
      </c>
      <c r="AM282" s="209" t="e">
        <f t="shared" ca="1" si="13"/>
        <v>#N/A</v>
      </c>
    </row>
    <row r="283" spans="2:39" x14ac:dyDescent="0.2">
      <c r="B283" t="s">
        <v>406</v>
      </c>
      <c r="C283" t="s">
        <v>7</v>
      </c>
      <c r="D283" t="s">
        <v>112</v>
      </c>
      <c r="E283" t="s">
        <v>112</v>
      </c>
      <c r="F283">
        <v>7.5</v>
      </c>
      <c r="G283">
        <v>5.8</v>
      </c>
      <c r="H283">
        <v>-1.3</v>
      </c>
      <c r="I283">
        <v>619</v>
      </c>
      <c r="J283">
        <v>2.4</v>
      </c>
      <c r="K283">
        <v>4.0999999999999996</v>
      </c>
      <c r="L283">
        <v>3.7</v>
      </c>
      <c r="M283">
        <v>-2.2999999999999998</v>
      </c>
      <c r="N283">
        <v>-2.9</v>
      </c>
      <c r="O283">
        <v>1.5</v>
      </c>
      <c r="AG283">
        <f t="shared" si="14"/>
        <v>101</v>
      </c>
      <c r="AH283" s="134">
        <f>(H283*'User Input'!$H$16)+(I283*'User Input'!$H$17)+(N283*'User Input'!$H$15)+(P283*'User Input'!$H$2)+(Q283*'User Input'!$H$3)+(R283*'User Input'!$H$4)+(K283*'User Input'!$H$5)+(L283*'User Input'!$H$6)+(J283*'User Input'!$H$7)+(U283*'User Input'!$H$8)+(T283*'User Input'!$H$9)+(M283*'User Input'!$H$10)+(Y283*'User Input'!$H$11)+(W283*'User Input'!$H$13)+(V283*'User Input'!$H$12)+(S283*'User Input'!$H$14)</f>
        <v>17.899999999999999</v>
      </c>
      <c r="AI283">
        <f t="shared" si="11"/>
        <v>3.0862068965517242</v>
      </c>
      <c r="AJ283" s="209"/>
      <c r="AK283" s="209">
        <f t="shared" si="10"/>
        <v>101</v>
      </c>
      <c r="AL283" s="209" t="e">
        <f t="shared" ca="1" si="12"/>
        <v>#N/A</v>
      </c>
      <c r="AM283" s="209" t="e">
        <f t="shared" ca="1" si="13"/>
        <v>#N/A</v>
      </c>
    </row>
    <row r="284" spans="2:39" x14ac:dyDescent="0.2">
      <c r="B284" t="s">
        <v>151</v>
      </c>
      <c r="C284" t="s">
        <v>718</v>
      </c>
      <c r="D284" t="s">
        <v>118</v>
      </c>
      <c r="E284" t="s">
        <v>118</v>
      </c>
      <c r="F284">
        <v>7.3</v>
      </c>
      <c r="G284">
        <v>10.4</v>
      </c>
      <c r="H284">
        <v>-1.3</v>
      </c>
      <c r="I284">
        <v>541</v>
      </c>
      <c r="J284">
        <v>0.2</v>
      </c>
      <c r="K284">
        <v>1.3</v>
      </c>
      <c r="L284">
        <v>1.1000000000000001</v>
      </c>
      <c r="M284">
        <v>-2.2999999999999998</v>
      </c>
      <c r="N284">
        <v>3.9</v>
      </c>
      <c r="O284">
        <v>2.1</v>
      </c>
      <c r="AG284">
        <f t="shared" si="14"/>
        <v>102</v>
      </c>
      <c r="AH284" s="134">
        <f>(H284*'User Input'!$H$16)+(I284*'User Input'!$H$17)+(N284*'User Input'!$H$15)+(P284*'User Input'!$H$2)+(Q284*'User Input'!$H$3)+(R284*'User Input'!$H$4)+(K284*'User Input'!$H$5)+(L284*'User Input'!$H$6)+(J284*'User Input'!$H$7)+(U284*'User Input'!$H$8)+(T284*'User Input'!$H$9)+(M284*'User Input'!$H$10)+(Y284*'User Input'!$H$11)+(W284*'User Input'!$H$13)+(V284*'User Input'!$H$12)+(S284*'User Input'!$H$14)</f>
        <v>1.9000000000000012</v>
      </c>
      <c r="AI284">
        <f t="shared" si="11"/>
        <v>0.18269230769230779</v>
      </c>
      <c r="AJ284" s="209"/>
      <c r="AK284" s="209">
        <f t="shared" si="10"/>
        <v>102</v>
      </c>
      <c r="AL284" s="209" t="e">
        <f t="shared" ca="1" si="12"/>
        <v>#N/A</v>
      </c>
      <c r="AM284" s="209" t="e">
        <f t="shared" ca="1" si="13"/>
        <v>#N/A</v>
      </c>
    </row>
    <row r="285" spans="2:39" x14ac:dyDescent="0.2">
      <c r="B285" t="s">
        <v>430</v>
      </c>
      <c r="C285" t="s">
        <v>123</v>
      </c>
      <c r="D285" t="s">
        <v>110</v>
      </c>
      <c r="E285" t="s">
        <v>110</v>
      </c>
      <c r="F285">
        <v>7.2</v>
      </c>
      <c r="G285">
        <v>3.6</v>
      </c>
      <c r="H285">
        <v>-1.3</v>
      </c>
      <c r="I285">
        <v>634</v>
      </c>
      <c r="J285">
        <v>1.2</v>
      </c>
      <c r="K285">
        <v>-1.6</v>
      </c>
      <c r="L285">
        <v>0.6</v>
      </c>
      <c r="M285">
        <v>2.2999999999999998</v>
      </c>
      <c r="N285">
        <v>3.8</v>
      </c>
      <c r="O285">
        <v>0</v>
      </c>
      <c r="AG285">
        <f t="shared" si="14"/>
        <v>103</v>
      </c>
      <c r="AH285" s="134">
        <f>(H285*'User Input'!$H$16)+(I285*'User Input'!$H$17)+(N285*'User Input'!$H$15)+(P285*'User Input'!$H$2)+(Q285*'User Input'!$H$3)+(R285*'User Input'!$H$4)+(K285*'User Input'!$H$5)+(L285*'User Input'!$H$6)+(J285*'User Input'!$H$7)+(U285*'User Input'!$H$8)+(T285*'User Input'!$H$9)+(M285*'User Input'!$H$10)+(Y285*'User Input'!$H$11)+(W285*'User Input'!$H$13)+(V285*'User Input'!$H$12)+(S285*'User Input'!$H$14)</f>
        <v>-8.8817841970012523E-16</v>
      </c>
      <c r="AI285">
        <f t="shared" si="11"/>
        <v>-2.4671622769447924E-16</v>
      </c>
      <c r="AJ285" s="209"/>
      <c r="AK285" s="209">
        <f t="shared" si="10"/>
        <v>103</v>
      </c>
      <c r="AL285" s="209" t="e">
        <f t="shared" ca="1" si="12"/>
        <v>#N/A</v>
      </c>
      <c r="AM285" s="209" t="e">
        <f t="shared" ca="1" si="13"/>
        <v>#N/A</v>
      </c>
    </row>
    <row r="286" spans="2:39" x14ac:dyDescent="0.2">
      <c r="B286" t="s">
        <v>361</v>
      </c>
      <c r="C286" t="s">
        <v>136</v>
      </c>
      <c r="D286" t="s">
        <v>118</v>
      </c>
      <c r="E286" t="s">
        <v>118</v>
      </c>
      <c r="F286">
        <v>7.2</v>
      </c>
      <c r="G286">
        <v>5.4</v>
      </c>
      <c r="H286">
        <v>-1.3</v>
      </c>
      <c r="I286">
        <v>594</v>
      </c>
      <c r="J286">
        <v>1.4</v>
      </c>
      <c r="K286">
        <v>3.6</v>
      </c>
      <c r="L286">
        <v>3.7</v>
      </c>
      <c r="M286">
        <v>-1.8</v>
      </c>
      <c r="N286">
        <v>1.8</v>
      </c>
      <c r="O286">
        <v>-2.5</v>
      </c>
      <c r="AG286">
        <f t="shared" si="14"/>
        <v>104</v>
      </c>
      <c r="AH286" s="134">
        <f>(H286*'User Input'!$H$16)+(I286*'User Input'!$H$17)+(N286*'User Input'!$H$15)+(P286*'User Input'!$H$2)+(Q286*'User Input'!$H$3)+(R286*'User Input'!$H$4)+(K286*'User Input'!$H$5)+(L286*'User Input'!$H$6)+(J286*'User Input'!$H$7)+(U286*'User Input'!$H$8)+(T286*'User Input'!$H$9)+(M286*'User Input'!$H$10)+(Y286*'User Input'!$H$11)+(W286*'User Input'!$H$13)+(V286*'User Input'!$H$12)+(S286*'User Input'!$H$14)</f>
        <v>15.9</v>
      </c>
      <c r="AI286">
        <f t="shared" si="11"/>
        <v>2.9444444444444442</v>
      </c>
      <c r="AJ286" s="209"/>
      <c r="AK286" s="209">
        <f t="shared" si="10"/>
        <v>103</v>
      </c>
      <c r="AL286" s="209" t="e">
        <f t="shared" ca="1" si="12"/>
        <v>#N/A</v>
      </c>
      <c r="AM286" s="209" t="e">
        <f t="shared" ca="1" si="13"/>
        <v>#N/A</v>
      </c>
    </row>
    <row r="287" spans="2:39" x14ac:dyDescent="0.2">
      <c r="B287" t="s">
        <v>326</v>
      </c>
      <c r="C287" t="s">
        <v>117</v>
      </c>
      <c r="D287" t="s">
        <v>1026</v>
      </c>
      <c r="E287" t="s">
        <v>118</v>
      </c>
      <c r="F287">
        <v>7.2</v>
      </c>
      <c r="G287">
        <v>4.5999999999999996</v>
      </c>
      <c r="H287">
        <v>-1.3</v>
      </c>
      <c r="I287">
        <v>599</v>
      </c>
      <c r="J287">
        <v>-0.1</v>
      </c>
      <c r="K287">
        <v>-4.4000000000000004</v>
      </c>
      <c r="L287">
        <v>-2.9</v>
      </c>
      <c r="M287">
        <v>13</v>
      </c>
      <c r="N287">
        <v>3.4</v>
      </c>
      <c r="O287">
        <v>-2.8</v>
      </c>
      <c r="AG287">
        <f t="shared" si="14"/>
        <v>105</v>
      </c>
      <c r="AH287" s="134">
        <f>(H287*'User Input'!$H$16)+(I287*'User Input'!$H$17)+(N287*'User Input'!$H$15)+(P287*'User Input'!$H$2)+(Q287*'User Input'!$H$3)+(R287*'User Input'!$H$4)+(K287*'User Input'!$H$5)+(L287*'User Input'!$H$6)+(J287*'User Input'!$H$7)+(U287*'User Input'!$H$8)+(T287*'User Input'!$H$9)+(M287*'User Input'!$H$10)+(Y287*'User Input'!$H$11)+(W287*'User Input'!$H$13)+(V287*'User Input'!$H$12)+(S287*'User Input'!$H$14)</f>
        <v>5.3999999999999986</v>
      </c>
      <c r="AI287">
        <f t="shared" si="11"/>
        <v>1.1739130434782608</v>
      </c>
      <c r="AJ287" s="209"/>
      <c r="AK287" s="209">
        <f t="shared" si="10"/>
        <v>103</v>
      </c>
      <c r="AL287" s="209" t="e">
        <f t="shared" ca="1" si="12"/>
        <v>#N/A</v>
      </c>
      <c r="AM287" s="209" t="e">
        <f t="shared" ca="1" si="13"/>
        <v>#N/A</v>
      </c>
    </row>
    <row r="288" spans="2:39" x14ac:dyDescent="0.2">
      <c r="B288" t="s">
        <v>1438</v>
      </c>
      <c r="C288" t="s">
        <v>810</v>
      </c>
      <c r="D288" t="s">
        <v>114</v>
      </c>
      <c r="E288" t="s">
        <v>114</v>
      </c>
      <c r="F288">
        <v>6.9</v>
      </c>
      <c r="G288">
        <v>17.399999999999999</v>
      </c>
      <c r="H288">
        <v>-1.4</v>
      </c>
      <c r="I288">
        <v>444</v>
      </c>
      <c r="J288">
        <v>-1.6</v>
      </c>
      <c r="K288">
        <v>1.3</v>
      </c>
      <c r="L288">
        <v>0.4</v>
      </c>
      <c r="M288">
        <v>-2</v>
      </c>
      <c r="N288">
        <v>5.6</v>
      </c>
      <c r="O288">
        <v>2.1</v>
      </c>
      <c r="AG288">
        <f t="shared" si="14"/>
        <v>106</v>
      </c>
      <c r="AH288" s="134">
        <f>(H288*'User Input'!$H$16)+(I288*'User Input'!$H$17)+(N288*'User Input'!$H$15)+(P288*'User Input'!$H$2)+(Q288*'User Input'!$H$3)+(R288*'User Input'!$H$4)+(K288*'User Input'!$H$5)+(L288*'User Input'!$H$6)+(J288*'User Input'!$H$7)+(U288*'User Input'!$H$8)+(T288*'User Input'!$H$9)+(M288*'User Input'!$H$10)+(Y288*'User Input'!$H$11)+(W288*'User Input'!$H$13)+(V288*'User Input'!$H$12)+(S288*'User Input'!$H$14)</f>
        <v>0</v>
      </c>
      <c r="AI288">
        <f t="shared" si="11"/>
        <v>0</v>
      </c>
      <c r="AJ288" s="209"/>
      <c r="AK288" s="209">
        <f t="shared" si="10"/>
        <v>106</v>
      </c>
      <c r="AL288" s="209" t="e">
        <f t="shared" ca="1" si="12"/>
        <v>#N/A</v>
      </c>
      <c r="AM288" s="209" t="e">
        <f t="shared" ca="1" si="13"/>
        <v>#N/A</v>
      </c>
    </row>
    <row r="289" spans="2:39" x14ac:dyDescent="0.2">
      <c r="B289" t="s">
        <v>300</v>
      </c>
      <c r="C289" t="s">
        <v>714</v>
      </c>
      <c r="D289" t="s">
        <v>118</v>
      </c>
      <c r="E289" t="s">
        <v>118</v>
      </c>
      <c r="F289">
        <v>6.9</v>
      </c>
      <c r="G289">
        <v>5</v>
      </c>
      <c r="H289">
        <v>-1.4</v>
      </c>
      <c r="I289">
        <v>592</v>
      </c>
      <c r="J289">
        <v>1.3</v>
      </c>
      <c r="K289">
        <v>2.4</v>
      </c>
      <c r="L289">
        <v>2.1</v>
      </c>
      <c r="M289">
        <v>2.2999999999999998</v>
      </c>
      <c r="N289">
        <v>-2.2000000000000002</v>
      </c>
      <c r="O289">
        <v>0</v>
      </c>
      <c r="AG289">
        <f t="shared" si="14"/>
        <v>107</v>
      </c>
      <c r="AH289" s="134">
        <f>(H289*'User Input'!$H$16)+(I289*'User Input'!$H$17)+(N289*'User Input'!$H$15)+(P289*'User Input'!$H$2)+(Q289*'User Input'!$H$3)+(R289*'User Input'!$H$4)+(K289*'User Input'!$H$5)+(L289*'User Input'!$H$6)+(J289*'User Input'!$H$7)+(U289*'User Input'!$H$8)+(T289*'User Input'!$H$9)+(M289*'User Input'!$H$10)+(Y289*'User Input'!$H$11)+(W289*'User Input'!$H$13)+(V289*'User Input'!$H$12)+(S289*'User Input'!$H$14)</f>
        <v>17.600000000000001</v>
      </c>
      <c r="AI289">
        <f t="shared" si="11"/>
        <v>3.5200000000000005</v>
      </c>
      <c r="AJ289" s="209"/>
      <c r="AK289" s="209">
        <f t="shared" si="10"/>
        <v>106</v>
      </c>
      <c r="AL289" s="209" t="e">
        <f t="shared" ca="1" si="12"/>
        <v>#N/A</v>
      </c>
      <c r="AM289" s="209" t="e">
        <f t="shared" ca="1" si="13"/>
        <v>#N/A</v>
      </c>
    </row>
    <row r="290" spans="2:39" x14ac:dyDescent="0.2">
      <c r="B290" t="s">
        <v>322</v>
      </c>
      <c r="C290" t="s">
        <v>8</v>
      </c>
      <c r="D290" t="s">
        <v>114</v>
      </c>
      <c r="E290" t="s">
        <v>114</v>
      </c>
      <c r="F290">
        <v>6.8</v>
      </c>
      <c r="G290">
        <v>5.9</v>
      </c>
      <c r="H290">
        <v>-1.4</v>
      </c>
      <c r="I290">
        <v>582</v>
      </c>
      <c r="J290">
        <v>0.9</v>
      </c>
      <c r="K290">
        <v>1.4</v>
      </c>
      <c r="L290">
        <v>1.7</v>
      </c>
      <c r="M290">
        <v>0.1</v>
      </c>
      <c r="N290">
        <v>3.2</v>
      </c>
      <c r="O290">
        <v>-1.4</v>
      </c>
      <c r="AG290">
        <f t="shared" si="14"/>
        <v>108</v>
      </c>
      <c r="AH290" s="134">
        <f>(H290*'User Input'!$H$16)+(I290*'User Input'!$H$17)+(N290*'User Input'!$H$15)+(P290*'User Input'!$H$2)+(Q290*'User Input'!$H$3)+(R290*'User Input'!$H$4)+(K290*'User Input'!$H$5)+(L290*'User Input'!$H$6)+(J290*'User Input'!$H$7)+(U290*'User Input'!$H$8)+(T290*'User Input'!$H$9)+(M290*'User Input'!$H$10)+(Y290*'User Input'!$H$11)+(W290*'User Input'!$H$13)+(V290*'User Input'!$H$12)+(S290*'User Input'!$H$14)</f>
        <v>8.3999999999999986</v>
      </c>
      <c r="AI290">
        <f t="shared" si="11"/>
        <v>1.4237288135593218</v>
      </c>
      <c r="AJ290" s="209"/>
      <c r="AK290" s="209">
        <f t="shared" si="10"/>
        <v>108</v>
      </c>
      <c r="AL290" s="209" t="e">
        <f t="shared" ca="1" si="12"/>
        <v>#N/A</v>
      </c>
      <c r="AM290" s="209" t="e">
        <f t="shared" ca="1" si="13"/>
        <v>#N/A</v>
      </c>
    </row>
    <row r="291" spans="2:39" x14ac:dyDescent="0.2">
      <c r="B291" t="s">
        <v>174</v>
      </c>
      <c r="C291" t="s">
        <v>714</v>
      </c>
      <c r="D291" t="s">
        <v>112</v>
      </c>
      <c r="E291" t="s">
        <v>112</v>
      </c>
      <c r="F291">
        <v>6.7</v>
      </c>
      <c r="G291">
        <v>8.9</v>
      </c>
      <c r="H291">
        <v>-1.5</v>
      </c>
      <c r="I291">
        <v>536</v>
      </c>
      <c r="J291">
        <v>0.2</v>
      </c>
      <c r="K291">
        <v>2.9</v>
      </c>
      <c r="L291">
        <v>2.8</v>
      </c>
      <c r="M291">
        <v>-1.7</v>
      </c>
      <c r="N291">
        <v>1.2</v>
      </c>
      <c r="O291">
        <v>0.3</v>
      </c>
      <c r="AG291">
        <f t="shared" si="14"/>
        <v>109</v>
      </c>
      <c r="AH291" s="134">
        <f>(H291*'User Input'!$H$16)+(I291*'User Input'!$H$17)+(N291*'User Input'!$H$15)+(P291*'User Input'!$H$2)+(Q291*'User Input'!$H$3)+(R291*'User Input'!$H$4)+(K291*'User Input'!$H$5)+(L291*'User Input'!$H$6)+(J291*'User Input'!$H$7)+(U291*'User Input'!$H$8)+(T291*'User Input'!$H$9)+(M291*'User Input'!$H$10)+(Y291*'User Input'!$H$11)+(W291*'User Input'!$H$13)+(V291*'User Input'!$H$12)+(S291*'User Input'!$H$14)</f>
        <v>11.199999999999998</v>
      </c>
      <c r="AI291">
        <f t="shared" si="11"/>
        <v>1.2584269662921346</v>
      </c>
      <c r="AJ291" s="209"/>
      <c r="AK291" s="209">
        <f t="shared" si="10"/>
        <v>109</v>
      </c>
      <c r="AL291" s="209" t="e">
        <f t="shared" ca="1" si="12"/>
        <v>#N/A</v>
      </c>
      <c r="AM291" s="209" t="e">
        <f t="shared" ca="1" si="13"/>
        <v>#N/A</v>
      </c>
    </row>
    <row r="292" spans="2:39" x14ac:dyDescent="0.2">
      <c r="B292" t="s">
        <v>511</v>
      </c>
      <c r="C292" t="s">
        <v>8</v>
      </c>
      <c r="D292" t="s">
        <v>97</v>
      </c>
      <c r="E292" t="s">
        <v>97</v>
      </c>
      <c r="F292">
        <v>6.6</v>
      </c>
      <c r="G292">
        <v>-0.3</v>
      </c>
      <c r="H292">
        <v>-4.7</v>
      </c>
      <c r="I292">
        <v>434</v>
      </c>
      <c r="J292">
        <v>-1.5</v>
      </c>
      <c r="K292">
        <v>-0.7</v>
      </c>
      <c r="L292">
        <v>-1.7</v>
      </c>
      <c r="M292">
        <v>0.9</v>
      </c>
      <c r="N292">
        <v>2.8</v>
      </c>
      <c r="O292">
        <v>5.8</v>
      </c>
      <c r="AG292">
        <f t="shared" si="14"/>
        <v>110</v>
      </c>
      <c r="AH292" s="134">
        <f>(H292*'User Input'!$H$16)+(I292*'User Input'!$H$17)+(N292*'User Input'!$H$15)+(P292*'User Input'!$H$2)+(Q292*'User Input'!$H$3)+(R292*'User Input'!$H$4)+(K292*'User Input'!$H$5)+(L292*'User Input'!$H$6)+(J292*'User Input'!$H$7)+(U292*'User Input'!$H$8)+(T292*'User Input'!$H$9)+(M292*'User Input'!$H$10)+(Y292*'User Input'!$H$11)+(W292*'User Input'!$H$13)+(V292*'User Input'!$H$12)+(S292*'User Input'!$H$14)</f>
        <v>-4.2</v>
      </c>
      <c r="AI292">
        <f t="shared" si="11"/>
        <v>14.000000000000002</v>
      </c>
      <c r="AJ292" s="209"/>
      <c r="AK292" s="209">
        <f t="shared" si="10"/>
        <v>110</v>
      </c>
      <c r="AL292" s="209" t="e">
        <f t="shared" ca="1" si="12"/>
        <v>#N/A</v>
      </c>
      <c r="AM292" s="209" t="e">
        <f t="shared" ca="1" si="13"/>
        <v>#N/A</v>
      </c>
    </row>
    <row r="293" spans="2:39" x14ac:dyDescent="0.2">
      <c r="B293" t="s">
        <v>2594</v>
      </c>
      <c r="C293" t="s">
        <v>113</v>
      </c>
      <c r="D293" t="s">
        <v>112</v>
      </c>
      <c r="E293" t="s">
        <v>112</v>
      </c>
      <c r="F293">
        <v>6.5</v>
      </c>
      <c r="G293">
        <v>3.7</v>
      </c>
      <c r="H293">
        <v>-1.5</v>
      </c>
      <c r="I293">
        <v>631</v>
      </c>
      <c r="J293">
        <v>2.2000000000000002</v>
      </c>
      <c r="K293">
        <v>5.0999999999999996</v>
      </c>
      <c r="L293">
        <v>4.8</v>
      </c>
      <c r="M293">
        <v>-2.4</v>
      </c>
      <c r="N293">
        <v>-2.7</v>
      </c>
      <c r="O293">
        <v>-1.5</v>
      </c>
      <c r="AG293">
        <f t="shared" si="14"/>
        <v>111</v>
      </c>
      <c r="AH293" s="134">
        <f>(H293*'User Input'!$H$16)+(I293*'User Input'!$H$17)+(N293*'User Input'!$H$15)+(P293*'User Input'!$H$2)+(Q293*'User Input'!$H$3)+(R293*'User Input'!$H$4)+(K293*'User Input'!$H$5)+(L293*'User Input'!$H$6)+(J293*'User Input'!$H$7)+(U293*'User Input'!$H$8)+(T293*'User Input'!$H$9)+(M293*'User Input'!$H$10)+(Y293*'User Input'!$H$11)+(W293*'User Input'!$H$13)+(V293*'User Input'!$H$12)+(S293*'User Input'!$H$14)</f>
        <v>22.599999999999998</v>
      </c>
      <c r="AI293">
        <f t="shared" si="11"/>
        <v>6.108108108108107</v>
      </c>
      <c r="AJ293" s="209"/>
      <c r="AK293" s="209">
        <f t="shared" si="10"/>
        <v>111</v>
      </c>
      <c r="AL293" s="209" t="e">
        <f t="shared" ca="1" si="12"/>
        <v>#N/A</v>
      </c>
      <c r="AM293" s="209" t="e">
        <f t="shared" ca="1" si="13"/>
        <v>#N/A</v>
      </c>
    </row>
    <row r="294" spans="2:39" x14ac:dyDescent="0.2">
      <c r="B294" t="s">
        <v>278</v>
      </c>
      <c r="C294" t="s">
        <v>718</v>
      </c>
      <c r="D294" t="s">
        <v>97</v>
      </c>
      <c r="E294" t="s">
        <v>97</v>
      </c>
      <c r="F294">
        <v>5.9</v>
      </c>
      <c r="G294">
        <v>1.7</v>
      </c>
      <c r="H294">
        <v>-4.9000000000000004</v>
      </c>
      <c r="I294">
        <v>400</v>
      </c>
      <c r="J294">
        <v>-1.7</v>
      </c>
      <c r="K294">
        <v>2</v>
      </c>
      <c r="L294">
        <v>0.1</v>
      </c>
      <c r="M294">
        <v>-0.4</v>
      </c>
      <c r="N294">
        <v>3.4</v>
      </c>
      <c r="O294">
        <v>1.5</v>
      </c>
      <c r="AG294">
        <f t="shared" si="14"/>
        <v>112</v>
      </c>
      <c r="AH294" s="134">
        <f>(H294*'User Input'!$H$16)+(I294*'User Input'!$H$17)+(N294*'User Input'!$H$15)+(P294*'User Input'!$H$2)+(Q294*'User Input'!$H$3)+(R294*'User Input'!$H$4)+(K294*'User Input'!$H$5)+(L294*'User Input'!$H$6)+(J294*'User Input'!$H$7)+(U294*'User Input'!$H$8)+(T294*'User Input'!$H$9)+(M294*'User Input'!$H$10)+(Y294*'User Input'!$H$11)+(W294*'User Input'!$H$13)+(V294*'User Input'!$H$12)+(S294*'User Input'!$H$14)</f>
        <v>5.6</v>
      </c>
      <c r="AI294">
        <f t="shared" si="11"/>
        <v>3.2941176470588234</v>
      </c>
      <c r="AJ294" s="209"/>
      <c r="AK294" s="209">
        <f t="shared" si="10"/>
        <v>112</v>
      </c>
      <c r="AL294" s="209" t="e">
        <f t="shared" ca="1" si="12"/>
        <v>#N/A</v>
      </c>
      <c r="AM294" s="209" t="e">
        <f t="shared" ca="1" si="13"/>
        <v>#N/A</v>
      </c>
    </row>
    <row r="295" spans="2:39" x14ac:dyDescent="0.2">
      <c r="B295" t="s">
        <v>911</v>
      </c>
      <c r="C295" t="s">
        <v>119</v>
      </c>
      <c r="D295" t="s">
        <v>426</v>
      </c>
      <c r="E295" t="s">
        <v>114</v>
      </c>
      <c r="F295">
        <v>5.9</v>
      </c>
      <c r="G295">
        <v>3.6</v>
      </c>
      <c r="H295">
        <v>-1.7</v>
      </c>
      <c r="I295">
        <v>630</v>
      </c>
      <c r="J295">
        <v>1.4</v>
      </c>
      <c r="K295">
        <v>2.9</v>
      </c>
      <c r="L295">
        <v>3.3</v>
      </c>
      <c r="M295">
        <v>-2.1</v>
      </c>
      <c r="N295">
        <v>0.8</v>
      </c>
      <c r="O295">
        <v>-1.3</v>
      </c>
      <c r="AG295">
        <f t="shared" si="14"/>
        <v>113</v>
      </c>
      <c r="AH295" s="134">
        <f>(H295*'User Input'!$H$16)+(I295*'User Input'!$H$17)+(N295*'User Input'!$H$15)+(P295*'User Input'!$H$2)+(Q295*'User Input'!$H$3)+(R295*'User Input'!$H$4)+(K295*'User Input'!$H$5)+(L295*'User Input'!$H$6)+(J295*'User Input'!$H$7)+(U295*'User Input'!$H$8)+(T295*'User Input'!$H$9)+(M295*'User Input'!$H$10)+(Y295*'User Input'!$H$11)+(W295*'User Input'!$H$13)+(V295*'User Input'!$H$12)+(S295*'User Input'!$H$14)</f>
        <v>12.099999999999998</v>
      </c>
      <c r="AI295">
        <f t="shared" si="11"/>
        <v>3.3611111111111103</v>
      </c>
      <c r="AJ295" s="209"/>
      <c r="AK295" s="209">
        <f t="shared" si="10"/>
        <v>112</v>
      </c>
      <c r="AL295" s="209" t="e">
        <f t="shared" ca="1" si="12"/>
        <v>#N/A</v>
      </c>
      <c r="AM295" s="209" t="e">
        <f t="shared" ca="1" si="13"/>
        <v>#N/A</v>
      </c>
    </row>
    <row r="296" spans="2:39" x14ac:dyDescent="0.2">
      <c r="B296" t="s">
        <v>390</v>
      </c>
      <c r="C296" t="s">
        <v>136</v>
      </c>
      <c r="D296" t="s">
        <v>112</v>
      </c>
      <c r="E296" t="s">
        <v>112</v>
      </c>
      <c r="F296">
        <v>5.8</v>
      </c>
      <c r="G296">
        <v>10</v>
      </c>
      <c r="H296">
        <v>-1.7</v>
      </c>
      <c r="I296">
        <v>507</v>
      </c>
      <c r="J296">
        <v>0.2</v>
      </c>
      <c r="K296">
        <v>3</v>
      </c>
      <c r="L296">
        <v>2</v>
      </c>
      <c r="M296">
        <v>-1.5</v>
      </c>
      <c r="N296">
        <v>1.2</v>
      </c>
      <c r="O296">
        <v>0</v>
      </c>
      <c r="AG296">
        <f t="shared" si="14"/>
        <v>114</v>
      </c>
      <c r="AH296" s="134">
        <f>(H296*'User Input'!$H$16)+(I296*'User Input'!$H$17)+(N296*'User Input'!$H$15)+(P296*'User Input'!$H$2)+(Q296*'User Input'!$H$3)+(R296*'User Input'!$H$4)+(K296*'User Input'!$H$5)+(L296*'User Input'!$H$6)+(J296*'User Input'!$H$7)+(U296*'User Input'!$H$8)+(T296*'User Input'!$H$9)+(M296*'User Input'!$H$10)+(Y296*'User Input'!$H$11)+(W296*'User Input'!$H$13)+(V296*'User Input'!$H$12)+(S296*'User Input'!$H$14)</f>
        <v>11.2</v>
      </c>
      <c r="AI296">
        <f t="shared" si="11"/>
        <v>1.1199999999999999</v>
      </c>
      <c r="AJ296" s="209"/>
      <c r="AK296" s="209">
        <f t="shared" si="10"/>
        <v>114</v>
      </c>
      <c r="AL296" s="209" t="e">
        <f t="shared" ca="1" si="12"/>
        <v>#N/A</v>
      </c>
      <c r="AM296" s="209" t="e">
        <f t="shared" ca="1" si="13"/>
        <v>#N/A</v>
      </c>
    </row>
    <row r="297" spans="2:39" x14ac:dyDescent="0.2">
      <c r="B297" t="s">
        <v>230</v>
      </c>
      <c r="C297" t="s">
        <v>130</v>
      </c>
      <c r="D297" t="s">
        <v>112</v>
      </c>
      <c r="E297" t="s">
        <v>112</v>
      </c>
      <c r="F297">
        <v>5.7</v>
      </c>
      <c r="G297">
        <v>6.5</v>
      </c>
      <c r="H297">
        <v>-1.7</v>
      </c>
      <c r="I297">
        <v>573</v>
      </c>
      <c r="J297">
        <v>0.8</v>
      </c>
      <c r="K297">
        <v>0.7</v>
      </c>
      <c r="L297">
        <v>0.4</v>
      </c>
      <c r="M297">
        <v>-1.1000000000000001</v>
      </c>
      <c r="N297">
        <v>-0.4</v>
      </c>
      <c r="O297">
        <v>4.2</v>
      </c>
      <c r="AG297">
        <f t="shared" si="14"/>
        <v>115</v>
      </c>
      <c r="AH297" s="134">
        <f>(H297*'User Input'!$H$16)+(I297*'User Input'!$H$17)+(N297*'User Input'!$H$15)+(P297*'User Input'!$H$2)+(Q297*'User Input'!$H$3)+(R297*'User Input'!$H$4)+(K297*'User Input'!$H$5)+(L297*'User Input'!$H$6)+(J297*'User Input'!$H$7)+(U297*'User Input'!$H$8)+(T297*'User Input'!$H$9)+(M297*'User Input'!$H$10)+(Y297*'User Input'!$H$11)+(W297*'User Input'!$H$13)+(V297*'User Input'!$H$12)+(S297*'User Input'!$H$14)</f>
        <v>1.7999999999999998</v>
      </c>
      <c r="AI297">
        <f t="shared" si="11"/>
        <v>0.27692307692307688</v>
      </c>
      <c r="AJ297" s="209"/>
      <c r="AK297" s="209">
        <f t="shared" si="10"/>
        <v>115</v>
      </c>
      <c r="AL297" s="209" t="e">
        <f t="shared" ca="1" si="12"/>
        <v>#N/A</v>
      </c>
      <c r="AM297" s="209" t="e">
        <f t="shared" ca="1" si="13"/>
        <v>#N/A</v>
      </c>
    </row>
    <row r="298" spans="2:39" x14ac:dyDescent="0.2">
      <c r="B298" t="s">
        <v>513</v>
      </c>
      <c r="C298" t="s">
        <v>139</v>
      </c>
      <c r="D298" t="s">
        <v>118</v>
      </c>
      <c r="E298" t="s">
        <v>118</v>
      </c>
      <c r="F298">
        <v>5.5</v>
      </c>
      <c r="G298">
        <v>2.7</v>
      </c>
      <c r="H298">
        <v>-1.8</v>
      </c>
      <c r="I298">
        <v>624</v>
      </c>
      <c r="J298">
        <v>1.9</v>
      </c>
      <c r="K298">
        <v>-2.2999999999999998</v>
      </c>
      <c r="L298">
        <v>-2.5</v>
      </c>
      <c r="M298">
        <v>4.2</v>
      </c>
      <c r="N298">
        <v>0.1</v>
      </c>
      <c r="O298">
        <v>3.1</v>
      </c>
      <c r="AG298">
        <f t="shared" si="14"/>
        <v>116</v>
      </c>
      <c r="AH298" s="134">
        <f>(H298*'User Input'!$H$16)+(I298*'User Input'!$H$17)+(N298*'User Input'!$H$15)+(P298*'User Input'!$H$2)+(Q298*'User Input'!$H$3)+(R298*'User Input'!$H$4)+(K298*'User Input'!$H$5)+(L298*'User Input'!$H$6)+(J298*'User Input'!$H$7)+(U298*'User Input'!$H$8)+(T298*'User Input'!$H$9)+(M298*'User Input'!$H$10)+(Y298*'User Input'!$H$11)+(W298*'User Input'!$H$13)+(V298*'User Input'!$H$12)+(S298*'User Input'!$H$14)</f>
        <v>-1.3999999999999986</v>
      </c>
      <c r="AI298">
        <f t="shared" si="11"/>
        <v>-0.51851851851851793</v>
      </c>
      <c r="AJ298" s="209"/>
      <c r="AK298" s="209">
        <f t="shared" si="10"/>
        <v>116</v>
      </c>
      <c r="AL298" s="209" t="e">
        <f t="shared" ca="1" si="12"/>
        <v>#N/A</v>
      </c>
      <c r="AM298" s="209" t="e">
        <f t="shared" ca="1" si="13"/>
        <v>#N/A</v>
      </c>
    </row>
    <row r="299" spans="2:39" x14ac:dyDescent="0.2">
      <c r="B299" t="s">
        <v>2234</v>
      </c>
      <c r="C299" t="s">
        <v>7</v>
      </c>
      <c r="D299" t="s">
        <v>97</v>
      </c>
      <c r="E299" t="s">
        <v>97</v>
      </c>
      <c r="F299">
        <v>5.5</v>
      </c>
      <c r="G299">
        <v>0.3</v>
      </c>
      <c r="H299">
        <v>-5</v>
      </c>
      <c r="I299">
        <v>391</v>
      </c>
      <c r="J299">
        <v>-1.5</v>
      </c>
      <c r="K299">
        <v>0.6</v>
      </c>
      <c r="L299">
        <v>-1.6</v>
      </c>
      <c r="M299">
        <v>0.7</v>
      </c>
      <c r="N299">
        <v>2.8</v>
      </c>
      <c r="O299">
        <v>3.4</v>
      </c>
      <c r="AG299">
        <f t="shared" si="14"/>
        <v>117</v>
      </c>
      <c r="AH299" s="134">
        <f>(H299*'User Input'!$H$16)+(I299*'User Input'!$H$17)+(N299*'User Input'!$H$15)+(P299*'User Input'!$H$2)+(Q299*'User Input'!$H$3)+(R299*'User Input'!$H$4)+(K299*'User Input'!$H$5)+(L299*'User Input'!$H$6)+(J299*'User Input'!$H$7)+(U299*'User Input'!$H$8)+(T299*'User Input'!$H$9)+(M299*'User Input'!$H$10)+(Y299*'User Input'!$H$11)+(W299*'User Input'!$H$13)+(V299*'User Input'!$H$12)+(S299*'User Input'!$H$14)</f>
        <v>0.69999999999999973</v>
      </c>
      <c r="AI299">
        <f t="shared" si="11"/>
        <v>2.3333333333333326</v>
      </c>
      <c r="AJ299" s="209"/>
      <c r="AK299" s="209">
        <f t="shared" si="10"/>
        <v>116</v>
      </c>
      <c r="AL299" s="209" t="e">
        <f t="shared" ca="1" si="12"/>
        <v>#N/A</v>
      </c>
      <c r="AM299" s="209" t="e">
        <f t="shared" ca="1" si="13"/>
        <v>#N/A</v>
      </c>
    </row>
    <row r="300" spans="2:39" x14ac:dyDescent="0.2">
      <c r="B300" t="s">
        <v>179</v>
      </c>
      <c r="C300" t="s">
        <v>121</v>
      </c>
      <c r="D300" t="s">
        <v>110</v>
      </c>
      <c r="E300" t="s">
        <v>110</v>
      </c>
      <c r="F300">
        <v>5.5</v>
      </c>
      <c r="G300">
        <v>3.9</v>
      </c>
      <c r="H300">
        <v>-1.8</v>
      </c>
      <c r="I300">
        <v>626</v>
      </c>
      <c r="J300">
        <v>1</v>
      </c>
      <c r="K300">
        <v>-1.8</v>
      </c>
      <c r="L300">
        <v>0.3</v>
      </c>
      <c r="M300">
        <v>3.7</v>
      </c>
      <c r="N300">
        <v>1.8</v>
      </c>
      <c r="O300">
        <v>-0.6</v>
      </c>
      <c r="AG300">
        <f t="shared" si="14"/>
        <v>118</v>
      </c>
      <c r="AH300" s="134">
        <f>(H300*'User Input'!$H$16)+(I300*'User Input'!$H$17)+(N300*'User Input'!$H$15)+(P300*'User Input'!$H$2)+(Q300*'User Input'!$H$3)+(R300*'User Input'!$H$4)+(K300*'User Input'!$H$5)+(L300*'User Input'!$H$6)+(J300*'User Input'!$H$7)+(U300*'User Input'!$H$8)+(T300*'User Input'!$H$9)+(M300*'User Input'!$H$10)+(Y300*'User Input'!$H$11)+(W300*'User Input'!$H$13)+(V300*'User Input'!$H$12)+(S300*'User Input'!$H$14)</f>
        <v>1.5</v>
      </c>
      <c r="AI300">
        <f t="shared" si="11"/>
        <v>0.38461538461538464</v>
      </c>
      <c r="AJ300" s="209"/>
      <c r="AK300" s="209">
        <f t="shared" si="10"/>
        <v>116</v>
      </c>
      <c r="AL300" s="209" t="e">
        <f t="shared" ca="1" si="12"/>
        <v>#N/A</v>
      </c>
      <c r="AM300" s="209" t="e">
        <f t="shared" ca="1" si="13"/>
        <v>#N/A</v>
      </c>
    </row>
    <row r="301" spans="2:39" x14ac:dyDescent="0.2">
      <c r="B301" t="s">
        <v>880</v>
      </c>
      <c r="C301" t="s">
        <v>718</v>
      </c>
      <c r="D301" t="s">
        <v>110</v>
      </c>
      <c r="E301" t="s">
        <v>110</v>
      </c>
      <c r="F301">
        <v>5.3</v>
      </c>
      <c r="G301">
        <v>2.7</v>
      </c>
      <c r="H301">
        <v>-1.8</v>
      </c>
      <c r="I301">
        <v>644</v>
      </c>
      <c r="J301">
        <v>-0.2</v>
      </c>
      <c r="K301">
        <v>-1.5</v>
      </c>
      <c r="L301">
        <v>-0.2</v>
      </c>
      <c r="M301">
        <v>8.6</v>
      </c>
      <c r="N301">
        <v>1.1000000000000001</v>
      </c>
      <c r="O301">
        <v>-3.5</v>
      </c>
      <c r="AG301">
        <f t="shared" si="14"/>
        <v>119</v>
      </c>
      <c r="AH301" s="134">
        <f>(H301*'User Input'!$H$16)+(I301*'User Input'!$H$17)+(N301*'User Input'!$H$15)+(P301*'User Input'!$H$2)+(Q301*'User Input'!$H$3)+(R301*'User Input'!$H$4)+(K301*'User Input'!$H$5)+(L301*'User Input'!$H$6)+(J301*'User Input'!$H$7)+(U301*'User Input'!$H$8)+(T301*'User Input'!$H$9)+(M301*'User Input'!$H$10)+(Y301*'User Input'!$H$11)+(W301*'User Input'!$H$13)+(V301*'User Input'!$H$12)+(S301*'User Input'!$H$14)</f>
        <v>10.799999999999999</v>
      </c>
      <c r="AI301">
        <f t="shared" si="11"/>
        <v>3.9999999999999996</v>
      </c>
      <c r="AJ301" s="209"/>
      <c r="AK301" s="209">
        <f t="shared" si="10"/>
        <v>119</v>
      </c>
      <c r="AL301" s="209" t="e">
        <f t="shared" ca="1" si="12"/>
        <v>#N/A</v>
      </c>
      <c r="AM301" s="209" t="e">
        <f t="shared" ca="1" si="13"/>
        <v>#N/A</v>
      </c>
    </row>
    <row r="302" spans="2:39" x14ac:dyDescent="0.2">
      <c r="B302" t="s">
        <v>901</v>
      </c>
      <c r="C302" t="s">
        <v>140</v>
      </c>
      <c r="D302" t="s">
        <v>3430</v>
      </c>
      <c r="E302" t="s">
        <v>110</v>
      </c>
      <c r="F302">
        <v>5.0999999999999996</v>
      </c>
      <c r="G302">
        <v>3.4</v>
      </c>
      <c r="H302">
        <v>-1.9</v>
      </c>
      <c r="I302">
        <v>590</v>
      </c>
      <c r="J302">
        <v>1.7</v>
      </c>
      <c r="K302">
        <v>-0.2</v>
      </c>
      <c r="L302">
        <v>0</v>
      </c>
      <c r="M302">
        <v>0.7</v>
      </c>
      <c r="N302">
        <v>0.7</v>
      </c>
      <c r="O302">
        <v>1.3</v>
      </c>
      <c r="AG302">
        <f t="shared" si="14"/>
        <v>120</v>
      </c>
      <c r="AH302" s="134">
        <f>(H302*'User Input'!$H$16)+(I302*'User Input'!$H$17)+(N302*'User Input'!$H$15)+(P302*'User Input'!$H$2)+(Q302*'User Input'!$H$3)+(R302*'User Input'!$H$4)+(K302*'User Input'!$H$5)+(L302*'User Input'!$H$6)+(J302*'User Input'!$H$7)+(U302*'User Input'!$H$8)+(T302*'User Input'!$H$9)+(M302*'User Input'!$H$10)+(Y302*'User Input'!$H$11)+(W302*'User Input'!$H$13)+(V302*'User Input'!$H$12)+(S302*'User Input'!$H$14)</f>
        <v>2.2999999999999998</v>
      </c>
      <c r="AI302">
        <f t="shared" si="11"/>
        <v>0.67647058823529405</v>
      </c>
      <c r="AJ302" s="209"/>
      <c r="AK302" s="209">
        <f t="shared" si="10"/>
        <v>120</v>
      </c>
      <c r="AL302" s="209" t="e">
        <f t="shared" ca="1" si="12"/>
        <v>#N/A</v>
      </c>
      <c r="AM302" s="209" t="e">
        <f t="shared" ca="1" si="13"/>
        <v>#N/A</v>
      </c>
    </row>
    <row r="303" spans="2:39" x14ac:dyDescent="0.2">
      <c r="B303" t="s">
        <v>761</v>
      </c>
      <c r="C303" t="s">
        <v>136</v>
      </c>
      <c r="D303" t="s">
        <v>114</v>
      </c>
      <c r="E303" t="s">
        <v>114</v>
      </c>
      <c r="F303">
        <v>5</v>
      </c>
      <c r="G303">
        <v>4.3</v>
      </c>
      <c r="H303">
        <v>-1.9</v>
      </c>
      <c r="I303">
        <v>560</v>
      </c>
      <c r="J303">
        <v>0.7</v>
      </c>
      <c r="K303">
        <v>1</v>
      </c>
      <c r="L303">
        <v>0.8</v>
      </c>
      <c r="M303">
        <v>0.1</v>
      </c>
      <c r="N303">
        <v>-0.1</v>
      </c>
      <c r="O303">
        <v>1.3</v>
      </c>
      <c r="AG303">
        <f t="shared" si="14"/>
        <v>121</v>
      </c>
      <c r="AH303" s="134">
        <f>(H303*'User Input'!$H$16)+(I303*'User Input'!$H$17)+(N303*'User Input'!$H$15)+(P303*'User Input'!$H$2)+(Q303*'User Input'!$H$3)+(R303*'User Input'!$H$4)+(K303*'User Input'!$H$5)+(L303*'User Input'!$H$6)+(J303*'User Input'!$H$7)+(U303*'User Input'!$H$8)+(T303*'User Input'!$H$9)+(M303*'User Input'!$H$10)+(Y303*'User Input'!$H$11)+(W303*'User Input'!$H$13)+(V303*'User Input'!$H$12)+(S303*'User Input'!$H$14)</f>
        <v>5.7</v>
      </c>
      <c r="AI303">
        <f t="shared" si="11"/>
        <v>1.3255813953488373</v>
      </c>
      <c r="AJ303" s="209"/>
      <c r="AK303" s="209">
        <f t="shared" si="10"/>
        <v>121</v>
      </c>
      <c r="AL303" s="209" t="e">
        <f t="shared" ca="1" si="12"/>
        <v>#N/A</v>
      </c>
      <c r="AM303" s="209" t="e">
        <f t="shared" ca="1" si="13"/>
        <v>#N/A</v>
      </c>
    </row>
    <row r="304" spans="2:39" x14ac:dyDescent="0.2">
      <c r="B304" t="s">
        <v>435</v>
      </c>
      <c r="C304" t="s">
        <v>136</v>
      </c>
      <c r="D304" t="s">
        <v>116</v>
      </c>
      <c r="E304" t="s">
        <v>116</v>
      </c>
      <c r="F304">
        <v>5</v>
      </c>
      <c r="G304">
        <v>5.5</v>
      </c>
      <c r="H304">
        <v>-1.9</v>
      </c>
      <c r="I304">
        <v>573</v>
      </c>
      <c r="J304">
        <v>1.6</v>
      </c>
      <c r="K304">
        <v>4.3</v>
      </c>
      <c r="L304">
        <v>3.1</v>
      </c>
      <c r="M304">
        <v>-2.2999999999999998</v>
      </c>
      <c r="N304">
        <v>-3</v>
      </c>
      <c r="O304">
        <v>0.3</v>
      </c>
      <c r="AG304">
        <f t="shared" si="14"/>
        <v>122</v>
      </c>
      <c r="AH304" s="134">
        <f>(H304*'User Input'!$H$16)+(I304*'User Input'!$H$17)+(N304*'User Input'!$H$15)+(P304*'User Input'!$H$2)+(Q304*'User Input'!$H$3)+(R304*'User Input'!$H$4)+(K304*'User Input'!$H$5)+(L304*'User Input'!$H$6)+(J304*'User Input'!$H$7)+(U304*'User Input'!$H$8)+(T304*'User Input'!$H$9)+(M304*'User Input'!$H$10)+(Y304*'User Input'!$H$11)+(W304*'User Input'!$H$13)+(V304*'User Input'!$H$12)+(S304*'User Input'!$H$14)</f>
        <v>17.300000000000004</v>
      </c>
      <c r="AI304">
        <f t="shared" si="11"/>
        <v>3.1454545454545464</v>
      </c>
      <c r="AJ304" s="209"/>
      <c r="AK304" s="209">
        <f t="shared" si="10"/>
        <v>121</v>
      </c>
      <c r="AL304" s="209" t="e">
        <f t="shared" ca="1" si="12"/>
        <v>#N/A</v>
      </c>
      <c r="AM304" s="209" t="e">
        <f t="shared" ca="1" si="13"/>
        <v>#N/A</v>
      </c>
    </row>
    <row r="305" spans="2:39" x14ac:dyDescent="0.2">
      <c r="B305" t="s">
        <v>417</v>
      </c>
      <c r="C305" t="s">
        <v>139</v>
      </c>
      <c r="D305" t="s">
        <v>116</v>
      </c>
      <c r="E305" t="s">
        <v>116</v>
      </c>
      <c r="F305">
        <v>4.9000000000000004</v>
      </c>
      <c r="G305">
        <v>5.5</v>
      </c>
      <c r="H305">
        <v>-1.9</v>
      </c>
      <c r="I305">
        <v>532</v>
      </c>
      <c r="J305">
        <v>-0.2</v>
      </c>
      <c r="K305">
        <v>3.2</v>
      </c>
      <c r="L305">
        <v>2.5</v>
      </c>
      <c r="M305">
        <v>-2.2000000000000002</v>
      </c>
      <c r="N305">
        <v>1.4</v>
      </c>
      <c r="O305">
        <v>-0.8</v>
      </c>
      <c r="AG305">
        <f t="shared" si="14"/>
        <v>123</v>
      </c>
      <c r="AH305" s="134">
        <f>(H305*'User Input'!$H$16)+(I305*'User Input'!$H$17)+(N305*'User Input'!$H$15)+(P305*'User Input'!$H$2)+(Q305*'User Input'!$H$3)+(R305*'User Input'!$H$4)+(K305*'User Input'!$H$5)+(L305*'User Input'!$H$6)+(J305*'User Input'!$H$7)+(U305*'User Input'!$H$8)+(T305*'User Input'!$H$9)+(M305*'User Input'!$H$10)+(Y305*'User Input'!$H$11)+(W305*'User Input'!$H$13)+(V305*'User Input'!$H$12)+(S305*'User Input'!$H$14)</f>
        <v>10.700000000000001</v>
      </c>
      <c r="AI305">
        <f t="shared" si="11"/>
        <v>1.9454545454545455</v>
      </c>
      <c r="AJ305" s="209"/>
      <c r="AK305" s="209">
        <f t="shared" si="10"/>
        <v>124</v>
      </c>
      <c r="AL305" s="209" t="e">
        <f t="shared" ca="1" si="12"/>
        <v>#N/A</v>
      </c>
      <c r="AM305" s="209" t="e">
        <f t="shared" ca="1" si="13"/>
        <v>#N/A</v>
      </c>
    </row>
    <row r="306" spans="2:39" x14ac:dyDescent="0.2">
      <c r="B306" t="s">
        <v>453</v>
      </c>
      <c r="C306" t="s">
        <v>339</v>
      </c>
      <c r="D306" t="s">
        <v>429</v>
      </c>
      <c r="E306" t="s">
        <v>110</v>
      </c>
      <c r="F306">
        <v>4.5999999999999996</v>
      </c>
      <c r="G306">
        <v>7.2</v>
      </c>
      <c r="H306">
        <v>-2</v>
      </c>
      <c r="I306">
        <v>542</v>
      </c>
      <c r="J306">
        <v>0.3</v>
      </c>
      <c r="K306">
        <v>-1.8</v>
      </c>
      <c r="L306">
        <v>-2.4</v>
      </c>
      <c r="M306">
        <v>0.8</v>
      </c>
      <c r="N306">
        <v>4.0999999999999996</v>
      </c>
      <c r="O306">
        <v>2.6</v>
      </c>
      <c r="AG306">
        <f t="shared" si="14"/>
        <v>124</v>
      </c>
      <c r="AH306" s="134">
        <f>(H306*'User Input'!$H$16)+(I306*'User Input'!$H$17)+(N306*'User Input'!$H$15)+(P306*'User Input'!$H$2)+(Q306*'User Input'!$H$3)+(R306*'User Input'!$H$4)+(K306*'User Input'!$H$5)+(L306*'User Input'!$H$6)+(J306*'User Input'!$H$7)+(U306*'User Input'!$H$8)+(T306*'User Input'!$H$9)+(M306*'User Input'!$H$10)+(Y306*'User Input'!$H$11)+(W306*'User Input'!$H$13)+(V306*'User Input'!$H$12)+(S306*'User Input'!$H$14)</f>
        <v>-7.6999999999999993</v>
      </c>
      <c r="AI306">
        <f t="shared" si="11"/>
        <v>-1.0694444444444444</v>
      </c>
      <c r="AJ306" s="209"/>
      <c r="AK306" s="209">
        <f t="shared" si="10"/>
        <v>125</v>
      </c>
      <c r="AL306" s="209" t="e">
        <f t="shared" ca="1" si="12"/>
        <v>#N/A</v>
      </c>
      <c r="AM306" s="209" t="e">
        <f t="shared" ca="1" si="13"/>
        <v>#N/A</v>
      </c>
    </row>
    <row r="307" spans="2:39" x14ac:dyDescent="0.2">
      <c r="B307" t="s">
        <v>3427</v>
      </c>
      <c r="C307" t="s">
        <v>715</v>
      </c>
      <c r="D307" t="s">
        <v>1033</v>
      </c>
      <c r="E307" t="s">
        <v>116</v>
      </c>
      <c r="F307">
        <v>4.5</v>
      </c>
      <c r="G307">
        <v>4.7</v>
      </c>
      <c r="H307">
        <v>-2</v>
      </c>
      <c r="I307">
        <v>570</v>
      </c>
      <c r="J307">
        <v>1.2</v>
      </c>
      <c r="K307">
        <v>2.7</v>
      </c>
      <c r="L307">
        <v>1.6</v>
      </c>
      <c r="M307">
        <v>-1.3</v>
      </c>
      <c r="N307">
        <v>-2.9</v>
      </c>
      <c r="O307">
        <v>2.2000000000000002</v>
      </c>
      <c r="AG307">
        <f t="shared" si="14"/>
        <v>125</v>
      </c>
      <c r="AH307" s="134">
        <f>(H307*'User Input'!$H$16)+(I307*'User Input'!$H$17)+(N307*'User Input'!$H$15)+(P307*'User Input'!$H$2)+(Q307*'User Input'!$H$3)+(R307*'User Input'!$H$4)+(K307*'User Input'!$H$5)+(L307*'User Input'!$H$6)+(J307*'User Input'!$H$7)+(U307*'User Input'!$H$8)+(T307*'User Input'!$H$9)+(M307*'User Input'!$H$10)+(Y307*'User Input'!$H$11)+(W307*'User Input'!$H$13)+(V307*'User Input'!$H$12)+(S307*'User Input'!$H$14)</f>
        <v>11</v>
      </c>
      <c r="AI307">
        <f t="shared" si="11"/>
        <v>2.3404255319148937</v>
      </c>
      <c r="AJ307" s="209"/>
      <c r="AK307" s="209">
        <f t="shared" si="10"/>
        <v>126</v>
      </c>
      <c r="AL307" s="209" t="e">
        <f t="shared" ca="1" si="12"/>
        <v>#N/A</v>
      </c>
      <c r="AM307" s="209" t="e">
        <f t="shared" ca="1" si="13"/>
        <v>#N/A</v>
      </c>
    </row>
    <row r="308" spans="2:39" x14ac:dyDescent="0.2">
      <c r="B308" t="s">
        <v>287</v>
      </c>
      <c r="C308" t="s">
        <v>122</v>
      </c>
      <c r="D308" t="s">
        <v>118</v>
      </c>
      <c r="E308" t="s">
        <v>118</v>
      </c>
      <c r="F308">
        <v>4.4000000000000004</v>
      </c>
      <c r="G308">
        <v>2.1</v>
      </c>
      <c r="H308">
        <v>-2.1</v>
      </c>
      <c r="I308">
        <v>626</v>
      </c>
      <c r="J308">
        <v>1.4</v>
      </c>
      <c r="K308">
        <v>1.3</v>
      </c>
      <c r="L308">
        <v>2.5</v>
      </c>
      <c r="M308">
        <v>-0.9</v>
      </c>
      <c r="N308">
        <v>1</v>
      </c>
      <c r="O308">
        <v>-1.9</v>
      </c>
      <c r="AG308">
        <f t="shared" si="14"/>
        <v>126</v>
      </c>
      <c r="AH308" s="134">
        <f>(H308*'User Input'!$H$16)+(I308*'User Input'!$H$17)+(N308*'User Input'!$H$15)+(P308*'User Input'!$H$2)+(Q308*'User Input'!$H$3)+(R308*'User Input'!$H$4)+(K308*'User Input'!$H$5)+(L308*'User Input'!$H$6)+(J308*'User Input'!$H$7)+(U308*'User Input'!$H$8)+(T308*'User Input'!$H$9)+(M308*'User Input'!$H$10)+(Y308*'User Input'!$H$11)+(W308*'User Input'!$H$13)+(V308*'User Input'!$H$12)+(S308*'User Input'!$H$14)</f>
        <v>7.3</v>
      </c>
      <c r="AI308">
        <f t="shared" si="11"/>
        <v>3.4761904761904758</v>
      </c>
      <c r="AJ308" s="209"/>
      <c r="AK308" s="209">
        <f t="shared" si="10"/>
        <v>127</v>
      </c>
      <c r="AL308" s="209" t="e">
        <f t="shared" ca="1" si="12"/>
        <v>#N/A</v>
      </c>
      <c r="AM308" s="209" t="e">
        <f t="shared" ca="1" si="13"/>
        <v>#N/A</v>
      </c>
    </row>
    <row r="309" spans="2:39" x14ac:dyDescent="0.2">
      <c r="B309" t="s">
        <v>251</v>
      </c>
      <c r="C309" t="s">
        <v>7</v>
      </c>
      <c r="D309" t="s">
        <v>6</v>
      </c>
      <c r="E309" t="s">
        <v>6</v>
      </c>
      <c r="F309">
        <v>4.4000000000000004</v>
      </c>
      <c r="G309">
        <v>5.7</v>
      </c>
      <c r="H309">
        <v>-2</v>
      </c>
      <c r="I309">
        <v>557</v>
      </c>
      <c r="J309">
        <v>0.6</v>
      </c>
      <c r="K309">
        <v>3.2</v>
      </c>
      <c r="L309">
        <v>2.2000000000000002</v>
      </c>
      <c r="M309">
        <v>-1.6</v>
      </c>
      <c r="N309">
        <v>-0.8</v>
      </c>
      <c r="O309">
        <v>-0.1</v>
      </c>
      <c r="AG309">
        <f t="shared" si="14"/>
        <v>127</v>
      </c>
      <c r="AH309" s="134">
        <f>(H309*'User Input'!$H$16)+(I309*'User Input'!$H$17)+(N309*'User Input'!$H$15)+(P309*'User Input'!$H$2)+(Q309*'User Input'!$H$3)+(R309*'User Input'!$H$4)+(K309*'User Input'!$H$5)+(L309*'User Input'!$H$6)+(J309*'User Input'!$H$7)+(U309*'User Input'!$H$8)+(T309*'User Input'!$H$9)+(M309*'User Input'!$H$10)+(Y309*'User Input'!$H$11)+(W309*'User Input'!$H$13)+(V309*'User Input'!$H$12)+(S309*'User Input'!$H$14)</f>
        <v>12.399999999999999</v>
      </c>
      <c r="AI309">
        <f t="shared" si="11"/>
        <v>2.1754385964912277</v>
      </c>
      <c r="AJ309" s="209"/>
      <c r="AK309" s="209">
        <f t="shared" si="10"/>
        <v>127</v>
      </c>
      <c r="AL309" s="209" t="e">
        <f t="shared" ca="1" si="12"/>
        <v>#N/A</v>
      </c>
      <c r="AM309" s="209" t="e">
        <f t="shared" ca="1" si="13"/>
        <v>#N/A</v>
      </c>
    </row>
    <row r="310" spans="2:39" x14ac:dyDescent="0.2">
      <c r="B310" t="s">
        <v>1392</v>
      </c>
      <c r="C310" t="s">
        <v>140</v>
      </c>
      <c r="D310" t="s">
        <v>114</v>
      </c>
      <c r="E310" t="s">
        <v>114</v>
      </c>
      <c r="F310">
        <v>4.2</v>
      </c>
      <c r="G310">
        <v>6.3</v>
      </c>
      <c r="H310">
        <v>-2.1</v>
      </c>
      <c r="I310">
        <v>541</v>
      </c>
      <c r="J310">
        <v>0.4</v>
      </c>
      <c r="K310">
        <v>-0.1</v>
      </c>
      <c r="L310">
        <v>-1.1000000000000001</v>
      </c>
      <c r="M310">
        <v>5</v>
      </c>
      <c r="N310">
        <v>-0.4</v>
      </c>
      <c r="O310">
        <v>-0.5</v>
      </c>
      <c r="AG310">
        <f t="shared" si="14"/>
        <v>128</v>
      </c>
      <c r="AH310" s="134">
        <f>(H310*'User Input'!$H$16)+(I310*'User Input'!$H$17)+(N310*'User Input'!$H$15)+(P310*'User Input'!$H$2)+(Q310*'User Input'!$H$3)+(R310*'User Input'!$H$4)+(K310*'User Input'!$H$5)+(L310*'User Input'!$H$6)+(J310*'User Input'!$H$7)+(U310*'User Input'!$H$8)+(T310*'User Input'!$H$9)+(M310*'User Input'!$H$10)+(Y310*'User Input'!$H$11)+(W310*'User Input'!$H$13)+(V310*'User Input'!$H$12)+(S310*'User Input'!$H$14)</f>
        <v>8.9</v>
      </c>
      <c r="AI310">
        <f t="shared" si="11"/>
        <v>1.4126984126984128</v>
      </c>
      <c r="AJ310" s="209"/>
      <c r="AK310" s="209">
        <f t="shared" si="10"/>
        <v>129</v>
      </c>
      <c r="AL310" s="209" t="e">
        <f t="shared" ca="1" si="12"/>
        <v>#N/A</v>
      </c>
      <c r="AM310" s="209" t="e">
        <f t="shared" ca="1" si="13"/>
        <v>#N/A</v>
      </c>
    </row>
    <row r="311" spans="2:39" x14ac:dyDescent="0.2">
      <c r="B311" t="s">
        <v>748</v>
      </c>
      <c r="C311" t="s">
        <v>2</v>
      </c>
      <c r="D311" t="s">
        <v>114</v>
      </c>
      <c r="E311" t="s">
        <v>114</v>
      </c>
      <c r="F311">
        <v>3.9</v>
      </c>
      <c r="G311">
        <v>8.8000000000000007</v>
      </c>
      <c r="H311">
        <v>-2.2000000000000002</v>
      </c>
      <c r="I311">
        <v>496</v>
      </c>
      <c r="J311">
        <v>-1.3</v>
      </c>
      <c r="K311">
        <v>-0.1</v>
      </c>
      <c r="L311">
        <v>-0.6</v>
      </c>
      <c r="M311">
        <v>3.8</v>
      </c>
      <c r="N311">
        <v>1.8</v>
      </c>
      <c r="O311">
        <v>-0.7</v>
      </c>
      <c r="AG311">
        <f t="shared" si="14"/>
        <v>129</v>
      </c>
      <c r="AH311" s="134">
        <f>(H311*'User Input'!$H$16)+(I311*'User Input'!$H$17)+(N311*'User Input'!$H$15)+(P311*'User Input'!$H$2)+(Q311*'User Input'!$H$3)+(R311*'User Input'!$H$4)+(K311*'User Input'!$H$5)+(L311*'User Input'!$H$6)+(J311*'User Input'!$H$7)+(U311*'User Input'!$H$8)+(T311*'User Input'!$H$9)+(M311*'User Input'!$H$10)+(Y311*'User Input'!$H$11)+(W311*'User Input'!$H$13)+(V311*'User Input'!$H$12)+(S311*'User Input'!$H$14)</f>
        <v>5.3</v>
      </c>
      <c r="AI311">
        <f t="shared" si="11"/>
        <v>0.60227272727272718</v>
      </c>
      <c r="AJ311" s="209"/>
      <c r="AK311" s="209">
        <f t="shared" ref="AK311:AK374" si="15">RANK(F311,F:F)</f>
        <v>130</v>
      </c>
      <c r="AL311" s="209" t="e">
        <f t="shared" ca="1" si="12"/>
        <v>#N/A</v>
      </c>
      <c r="AM311" s="209" t="e">
        <f t="shared" ca="1" si="13"/>
        <v>#N/A</v>
      </c>
    </row>
    <row r="312" spans="2:39" x14ac:dyDescent="0.2">
      <c r="B312" t="s">
        <v>2240</v>
      </c>
      <c r="C312" t="s">
        <v>132</v>
      </c>
      <c r="D312" t="s">
        <v>110</v>
      </c>
      <c r="E312" t="s">
        <v>110</v>
      </c>
      <c r="F312">
        <v>3.9</v>
      </c>
      <c r="G312">
        <v>3.5</v>
      </c>
      <c r="H312">
        <v>-2.2000000000000002</v>
      </c>
      <c r="I312">
        <v>589</v>
      </c>
      <c r="J312">
        <v>0.8</v>
      </c>
      <c r="K312">
        <v>3</v>
      </c>
      <c r="L312">
        <v>3.1</v>
      </c>
      <c r="M312">
        <v>-1.7</v>
      </c>
      <c r="N312">
        <v>-0.3</v>
      </c>
      <c r="O312">
        <v>-2</v>
      </c>
      <c r="AG312">
        <f t="shared" si="14"/>
        <v>130</v>
      </c>
      <c r="AH312" s="134">
        <f>(H312*'User Input'!$H$16)+(I312*'User Input'!$H$17)+(N312*'User Input'!$H$15)+(P312*'User Input'!$H$2)+(Q312*'User Input'!$H$3)+(R312*'User Input'!$H$4)+(K312*'User Input'!$H$5)+(L312*'User Input'!$H$6)+(J312*'User Input'!$H$7)+(U312*'User Input'!$H$8)+(T312*'User Input'!$H$9)+(M312*'User Input'!$H$10)+(Y312*'User Input'!$H$11)+(W312*'User Input'!$H$13)+(V312*'User Input'!$H$12)+(S312*'User Input'!$H$14)</f>
        <v>12.5</v>
      </c>
      <c r="AI312">
        <f t="shared" si="11"/>
        <v>3.5714285714285716</v>
      </c>
      <c r="AJ312" s="209"/>
      <c r="AK312" s="209">
        <f t="shared" si="15"/>
        <v>130</v>
      </c>
      <c r="AL312" s="209" t="e">
        <f t="shared" ca="1" si="12"/>
        <v>#N/A</v>
      </c>
      <c r="AM312" s="209" t="e">
        <f t="shared" ca="1" si="13"/>
        <v>#N/A</v>
      </c>
    </row>
    <row r="313" spans="2:39" x14ac:dyDescent="0.2">
      <c r="B313" t="s">
        <v>740</v>
      </c>
      <c r="C313" t="s">
        <v>810</v>
      </c>
      <c r="D313" t="s">
        <v>118</v>
      </c>
      <c r="E313" t="s">
        <v>118</v>
      </c>
      <c r="F313">
        <v>3.8</v>
      </c>
      <c r="G313">
        <v>2.4</v>
      </c>
      <c r="H313">
        <v>-2.2000000000000002</v>
      </c>
      <c r="I313">
        <v>616</v>
      </c>
      <c r="J313">
        <v>1.9</v>
      </c>
      <c r="K313">
        <v>0.8</v>
      </c>
      <c r="L313">
        <v>-0.5</v>
      </c>
      <c r="M313">
        <v>4.5</v>
      </c>
      <c r="N313">
        <v>-3.4</v>
      </c>
      <c r="O313">
        <v>-0.4</v>
      </c>
      <c r="AG313">
        <f t="shared" si="14"/>
        <v>131</v>
      </c>
      <c r="AH313" s="134">
        <f>(H313*'User Input'!$H$16)+(I313*'User Input'!$H$17)+(N313*'User Input'!$H$15)+(P313*'User Input'!$H$2)+(Q313*'User Input'!$H$3)+(R313*'User Input'!$H$4)+(K313*'User Input'!$H$5)+(L313*'User Input'!$H$6)+(J313*'User Input'!$H$7)+(U313*'User Input'!$H$8)+(T313*'User Input'!$H$9)+(M313*'User Input'!$H$10)+(Y313*'User Input'!$H$11)+(W313*'User Input'!$H$13)+(V313*'User Input'!$H$12)+(S313*'User Input'!$H$14)</f>
        <v>13.6</v>
      </c>
      <c r="AI313">
        <f t="shared" si="11"/>
        <v>5.666666666666667</v>
      </c>
      <c r="AJ313" s="209"/>
      <c r="AK313" s="209">
        <f t="shared" si="15"/>
        <v>132</v>
      </c>
      <c r="AL313" s="209" t="e">
        <f t="shared" ca="1" si="12"/>
        <v>#N/A</v>
      </c>
      <c r="AM313" s="209" t="e">
        <f t="shared" ca="1" si="13"/>
        <v>#N/A</v>
      </c>
    </row>
    <row r="314" spans="2:39" x14ac:dyDescent="0.2">
      <c r="B314" t="s">
        <v>2257</v>
      </c>
      <c r="C314" t="s">
        <v>132</v>
      </c>
      <c r="D314" t="s">
        <v>114</v>
      </c>
      <c r="E314" t="s">
        <v>114</v>
      </c>
      <c r="F314">
        <v>3.7</v>
      </c>
      <c r="G314">
        <v>10.7</v>
      </c>
      <c r="H314">
        <v>-2.2000000000000002</v>
      </c>
      <c r="I314">
        <v>469</v>
      </c>
      <c r="J314">
        <v>-1.7</v>
      </c>
      <c r="K314">
        <v>-1</v>
      </c>
      <c r="L314">
        <v>-1.1000000000000001</v>
      </c>
      <c r="M314">
        <v>-1.4</v>
      </c>
      <c r="N314">
        <v>4.9000000000000004</v>
      </c>
      <c r="O314">
        <v>3</v>
      </c>
      <c r="AG314">
        <f t="shared" si="14"/>
        <v>132</v>
      </c>
      <c r="AH314" s="134">
        <f>(H314*'User Input'!$H$16)+(I314*'User Input'!$H$17)+(N314*'User Input'!$H$15)+(P314*'User Input'!$H$2)+(Q314*'User Input'!$H$3)+(R314*'User Input'!$H$4)+(K314*'User Input'!$H$5)+(L314*'User Input'!$H$6)+(J314*'User Input'!$H$7)+(U314*'User Input'!$H$8)+(T314*'User Input'!$H$9)+(M314*'User Input'!$H$10)+(Y314*'User Input'!$H$11)+(W314*'User Input'!$H$13)+(V314*'User Input'!$H$12)+(S314*'User Input'!$H$14)</f>
        <v>-9.6</v>
      </c>
      <c r="AI314">
        <f t="shared" si="11"/>
        <v>-0.89719626168224298</v>
      </c>
      <c r="AJ314" s="209"/>
      <c r="AK314" s="209">
        <f t="shared" si="15"/>
        <v>133</v>
      </c>
      <c r="AL314" s="209" t="e">
        <f t="shared" ca="1" si="12"/>
        <v>#N/A</v>
      </c>
      <c r="AM314" s="209" t="e">
        <f t="shared" ca="1" si="13"/>
        <v>#N/A</v>
      </c>
    </row>
    <row r="315" spans="2:39" x14ac:dyDescent="0.2">
      <c r="B315" t="s">
        <v>328</v>
      </c>
      <c r="C315" t="s">
        <v>120</v>
      </c>
      <c r="D315" t="s">
        <v>97</v>
      </c>
      <c r="E315" t="s">
        <v>97</v>
      </c>
      <c r="F315">
        <v>3.7</v>
      </c>
      <c r="G315">
        <v>0.9</v>
      </c>
      <c r="H315">
        <v>-5.4</v>
      </c>
      <c r="I315">
        <v>345</v>
      </c>
      <c r="J315">
        <v>-2.4</v>
      </c>
      <c r="K315">
        <v>0.7</v>
      </c>
      <c r="L315">
        <v>-2.1</v>
      </c>
      <c r="M315">
        <v>-0.2</v>
      </c>
      <c r="N315">
        <v>2.1</v>
      </c>
      <c r="O315">
        <v>4.5999999999999996</v>
      </c>
      <c r="AG315">
        <f t="shared" si="14"/>
        <v>133</v>
      </c>
      <c r="AH315" s="134">
        <f>(H315*'User Input'!$H$16)+(I315*'User Input'!$H$17)+(N315*'User Input'!$H$15)+(P315*'User Input'!$H$2)+(Q315*'User Input'!$H$3)+(R315*'User Input'!$H$4)+(K315*'User Input'!$H$5)+(L315*'User Input'!$H$6)+(J315*'User Input'!$H$7)+(U315*'User Input'!$H$8)+(T315*'User Input'!$H$9)+(M315*'User Input'!$H$10)+(Y315*'User Input'!$H$11)+(W315*'User Input'!$H$13)+(V315*'User Input'!$H$12)+(S315*'User Input'!$H$14)</f>
        <v>-2.1</v>
      </c>
      <c r="AI315">
        <f t="shared" si="11"/>
        <v>-2.3333333333333335</v>
      </c>
      <c r="AJ315" s="209"/>
      <c r="AK315" s="209">
        <f t="shared" si="15"/>
        <v>133</v>
      </c>
      <c r="AL315" s="209" t="e">
        <f t="shared" ca="1" si="12"/>
        <v>#N/A</v>
      </c>
      <c r="AM315" s="209" t="e">
        <f t="shared" ca="1" si="13"/>
        <v>#N/A</v>
      </c>
    </row>
    <row r="316" spans="2:39" x14ac:dyDescent="0.2">
      <c r="B316" t="s">
        <v>2241</v>
      </c>
      <c r="C316" t="s">
        <v>134</v>
      </c>
      <c r="D316" t="s">
        <v>1033</v>
      </c>
      <c r="E316" t="s">
        <v>116</v>
      </c>
      <c r="F316">
        <v>3.6</v>
      </c>
      <c r="G316">
        <v>4</v>
      </c>
      <c r="H316">
        <v>-2.2000000000000002</v>
      </c>
      <c r="I316">
        <v>544</v>
      </c>
      <c r="J316">
        <v>-0.5</v>
      </c>
      <c r="K316">
        <v>-0.7</v>
      </c>
      <c r="L316">
        <v>0.8</v>
      </c>
      <c r="M316">
        <v>-1.1000000000000001</v>
      </c>
      <c r="N316">
        <v>4.7</v>
      </c>
      <c r="O316">
        <v>-0.6</v>
      </c>
      <c r="AG316">
        <f t="shared" si="14"/>
        <v>134</v>
      </c>
      <c r="AH316" s="134">
        <f>(H316*'User Input'!$H$16)+(I316*'User Input'!$H$17)+(N316*'User Input'!$H$15)+(P316*'User Input'!$H$2)+(Q316*'User Input'!$H$3)+(R316*'User Input'!$H$4)+(K316*'User Input'!$H$5)+(L316*'User Input'!$H$6)+(J316*'User Input'!$H$7)+(U316*'User Input'!$H$8)+(T316*'User Input'!$H$9)+(M316*'User Input'!$H$10)+(Y316*'User Input'!$H$11)+(W316*'User Input'!$H$13)+(V316*'User Input'!$H$12)+(S316*'User Input'!$H$14)</f>
        <v>-4.7</v>
      </c>
      <c r="AI316">
        <f t="shared" si="11"/>
        <v>-1.175</v>
      </c>
      <c r="AJ316" s="209"/>
      <c r="AK316" s="209">
        <f t="shared" si="15"/>
        <v>135</v>
      </c>
      <c r="AL316" s="209" t="e">
        <f t="shared" ca="1" si="12"/>
        <v>#N/A</v>
      </c>
      <c r="AM316" s="209" t="e">
        <f t="shared" ca="1" si="13"/>
        <v>#N/A</v>
      </c>
    </row>
    <row r="317" spans="2:39" x14ac:dyDescent="0.2">
      <c r="B317" t="s">
        <v>382</v>
      </c>
      <c r="C317" t="s">
        <v>140</v>
      </c>
      <c r="D317" t="s">
        <v>110</v>
      </c>
      <c r="E317" t="s">
        <v>110</v>
      </c>
      <c r="F317">
        <v>3.4</v>
      </c>
      <c r="G317">
        <v>1.3</v>
      </c>
      <c r="H317">
        <v>-2.2999999999999998</v>
      </c>
      <c r="I317">
        <v>594</v>
      </c>
      <c r="J317">
        <v>1</v>
      </c>
      <c r="K317">
        <v>0.4</v>
      </c>
      <c r="L317">
        <v>0.2</v>
      </c>
      <c r="M317">
        <v>2.8</v>
      </c>
      <c r="N317">
        <v>-0.9</v>
      </c>
      <c r="O317">
        <v>-1.1000000000000001</v>
      </c>
      <c r="AG317">
        <f t="shared" si="14"/>
        <v>135</v>
      </c>
      <c r="AH317" s="134">
        <f>(H317*'User Input'!$H$16)+(I317*'User Input'!$H$17)+(N317*'User Input'!$H$15)+(P317*'User Input'!$H$2)+(Q317*'User Input'!$H$3)+(R317*'User Input'!$H$4)+(K317*'User Input'!$H$5)+(L317*'User Input'!$H$6)+(J317*'User Input'!$H$7)+(U317*'User Input'!$H$8)+(T317*'User Input'!$H$9)+(M317*'User Input'!$H$10)+(Y317*'User Input'!$H$11)+(W317*'User Input'!$H$13)+(V317*'User Input'!$H$12)+(S317*'User Input'!$H$14)</f>
        <v>8.3999999999999986</v>
      </c>
      <c r="AI317">
        <f t="shared" si="11"/>
        <v>6.4615384615384599</v>
      </c>
      <c r="AJ317" s="209"/>
      <c r="AK317" s="209">
        <f t="shared" si="15"/>
        <v>136</v>
      </c>
      <c r="AL317" s="209" t="e">
        <f t="shared" ca="1" si="12"/>
        <v>#N/A</v>
      </c>
      <c r="AM317" s="209" t="e">
        <f t="shared" ca="1" si="13"/>
        <v>#N/A</v>
      </c>
    </row>
    <row r="318" spans="2:39" x14ac:dyDescent="0.2">
      <c r="B318" t="s">
        <v>360</v>
      </c>
      <c r="C318" t="s">
        <v>8</v>
      </c>
      <c r="D318" t="s">
        <v>114</v>
      </c>
      <c r="E318" t="s">
        <v>114</v>
      </c>
      <c r="F318">
        <v>3.4</v>
      </c>
      <c r="G318">
        <v>10.5</v>
      </c>
      <c r="H318">
        <v>-2.2999999999999998</v>
      </c>
      <c r="I318">
        <v>489</v>
      </c>
      <c r="J318">
        <v>-1.2</v>
      </c>
      <c r="K318">
        <v>0.5</v>
      </c>
      <c r="L318">
        <v>-0.2</v>
      </c>
      <c r="M318">
        <v>1.5</v>
      </c>
      <c r="N318">
        <v>0.5</v>
      </c>
      <c r="O318">
        <v>1.2</v>
      </c>
      <c r="AG318">
        <f t="shared" si="14"/>
        <v>136</v>
      </c>
      <c r="AH318" s="134">
        <f>(H318*'User Input'!$H$16)+(I318*'User Input'!$H$17)+(N318*'User Input'!$H$15)+(P318*'User Input'!$H$2)+(Q318*'User Input'!$H$3)+(R318*'User Input'!$H$4)+(K318*'User Input'!$H$5)+(L318*'User Input'!$H$6)+(J318*'User Input'!$H$7)+(U318*'User Input'!$H$8)+(T318*'User Input'!$H$9)+(M318*'User Input'!$H$10)+(Y318*'User Input'!$H$11)+(W318*'User Input'!$H$13)+(V318*'User Input'!$H$12)+(S318*'User Input'!$H$14)</f>
        <v>3.6</v>
      </c>
      <c r="AI318">
        <f t="shared" si="11"/>
        <v>0.34285714285714286</v>
      </c>
      <c r="AJ318" s="209"/>
      <c r="AK318" s="209">
        <f t="shared" si="15"/>
        <v>136</v>
      </c>
      <c r="AL318" s="209" t="e">
        <f t="shared" ca="1" si="12"/>
        <v>#N/A</v>
      </c>
      <c r="AM318" s="209" t="e">
        <f t="shared" ca="1" si="13"/>
        <v>#N/A</v>
      </c>
    </row>
    <row r="319" spans="2:39" x14ac:dyDescent="0.2">
      <c r="B319" t="s">
        <v>442</v>
      </c>
      <c r="C319" t="s">
        <v>7</v>
      </c>
      <c r="D319" t="s">
        <v>114</v>
      </c>
      <c r="E319" t="s">
        <v>114</v>
      </c>
      <c r="F319">
        <v>3.3</v>
      </c>
      <c r="G319">
        <v>5.8</v>
      </c>
      <c r="H319">
        <v>-2.2999999999999998</v>
      </c>
      <c r="I319">
        <v>527</v>
      </c>
      <c r="J319">
        <v>0.6</v>
      </c>
      <c r="K319">
        <v>4.4000000000000004</v>
      </c>
      <c r="L319">
        <v>2.8</v>
      </c>
      <c r="M319">
        <v>-0.7</v>
      </c>
      <c r="N319">
        <v>-1.8</v>
      </c>
      <c r="O319">
        <v>-3</v>
      </c>
      <c r="AG319">
        <f t="shared" si="14"/>
        <v>137</v>
      </c>
      <c r="AH319" s="134">
        <f>(H319*'User Input'!$H$16)+(I319*'User Input'!$H$17)+(N319*'User Input'!$H$15)+(P319*'User Input'!$H$2)+(Q319*'User Input'!$H$3)+(R319*'User Input'!$H$4)+(K319*'User Input'!$H$5)+(L319*'User Input'!$H$6)+(J319*'User Input'!$H$7)+(U319*'User Input'!$H$8)+(T319*'User Input'!$H$9)+(M319*'User Input'!$H$10)+(Y319*'User Input'!$H$11)+(W319*'User Input'!$H$13)+(V319*'User Input'!$H$12)+(S319*'User Input'!$H$14)</f>
        <v>19.600000000000005</v>
      </c>
      <c r="AI319">
        <f t="shared" si="11"/>
        <v>3.3793103448275872</v>
      </c>
      <c r="AJ319" s="209"/>
      <c r="AK319" s="209">
        <f t="shared" si="15"/>
        <v>138</v>
      </c>
      <c r="AL319" s="209" t="e">
        <f t="shared" ca="1" si="12"/>
        <v>#N/A</v>
      </c>
      <c r="AM319" s="209" t="e">
        <f t="shared" ca="1" si="13"/>
        <v>#N/A</v>
      </c>
    </row>
    <row r="320" spans="2:39" x14ac:dyDescent="0.2">
      <c r="B320" t="s">
        <v>516</v>
      </c>
      <c r="C320" t="s">
        <v>139</v>
      </c>
      <c r="D320" t="s">
        <v>114</v>
      </c>
      <c r="E320" t="s">
        <v>114</v>
      </c>
      <c r="F320">
        <v>3.3</v>
      </c>
      <c r="G320">
        <v>4.5999999999999996</v>
      </c>
      <c r="H320">
        <v>-2.2999999999999998</v>
      </c>
      <c r="I320">
        <v>529</v>
      </c>
      <c r="J320">
        <v>-0.9</v>
      </c>
      <c r="K320">
        <v>0</v>
      </c>
      <c r="L320">
        <v>-0.1</v>
      </c>
      <c r="M320">
        <v>0.5</v>
      </c>
      <c r="N320">
        <v>2.2000000000000002</v>
      </c>
      <c r="O320">
        <v>0.5</v>
      </c>
      <c r="AG320">
        <f t="shared" si="14"/>
        <v>138</v>
      </c>
      <c r="AH320" s="134">
        <f>(H320*'User Input'!$H$16)+(I320*'User Input'!$H$17)+(N320*'User Input'!$H$15)+(P320*'User Input'!$H$2)+(Q320*'User Input'!$H$3)+(R320*'User Input'!$H$4)+(K320*'User Input'!$H$5)+(L320*'User Input'!$H$6)+(J320*'User Input'!$H$7)+(U320*'User Input'!$H$8)+(T320*'User Input'!$H$9)+(M320*'User Input'!$H$10)+(Y320*'User Input'!$H$11)+(W320*'User Input'!$H$13)+(V320*'User Input'!$H$12)+(S320*'User Input'!$H$14)</f>
        <v>0</v>
      </c>
      <c r="AI320">
        <f t="shared" si="11"/>
        <v>0</v>
      </c>
      <c r="AJ320" s="209"/>
      <c r="AK320" s="209">
        <f t="shared" si="15"/>
        <v>138</v>
      </c>
      <c r="AL320" s="209" t="e">
        <f t="shared" ca="1" si="12"/>
        <v>#N/A</v>
      </c>
      <c r="AM320" s="209" t="e">
        <f t="shared" ca="1" si="13"/>
        <v>#N/A</v>
      </c>
    </row>
    <row r="321" spans="2:39" x14ac:dyDescent="0.2">
      <c r="B321" t="s">
        <v>1507</v>
      </c>
      <c r="C321" t="s">
        <v>136</v>
      </c>
      <c r="D321" t="s">
        <v>2928</v>
      </c>
      <c r="E321" t="s">
        <v>110</v>
      </c>
      <c r="F321">
        <v>3.3</v>
      </c>
      <c r="G321">
        <v>5.4</v>
      </c>
      <c r="H321">
        <v>-2.2999999999999998</v>
      </c>
      <c r="I321">
        <v>533</v>
      </c>
      <c r="J321">
        <v>-0.5</v>
      </c>
      <c r="K321">
        <v>0.1</v>
      </c>
      <c r="L321">
        <v>0</v>
      </c>
      <c r="M321">
        <v>-0.4</v>
      </c>
      <c r="N321">
        <v>2.1</v>
      </c>
      <c r="O321">
        <v>1</v>
      </c>
      <c r="AG321">
        <f t="shared" si="14"/>
        <v>139</v>
      </c>
      <c r="AH321" s="134">
        <f>(H321*'User Input'!$H$16)+(I321*'User Input'!$H$17)+(N321*'User Input'!$H$15)+(P321*'User Input'!$H$2)+(Q321*'User Input'!$H$3)+(R321*'User Input'!$H$4)+(K321*'User Input'!$H$5)+(L321*'User Input'!$H$6)+(J321*'User Input'!$H$7)+(U321*'User Input'!$H$8)+(T321*'User Input'!$H$9)+(M321*'User Input'!$H$10)+(Y321*'User Input'!$H$11)+(W321*'User Input'!$H$13)+(V321*'User Input'!$H$12)+(S321*'User Input'!$H$14)</f>
        <v>-0.9</v>
      </c>
      <c r="AI321">
        <f t="shared" si="11"/>
        <v>-0.16666666666666666</v>
      </c>
      <c r="AJ321" s="209"/>
      <c r="AK321" s="209">
        <f t="shared" si="15"/>
        <v>138</v>
      </c>
      <c r="AL321" s="209" t="e">
        <f t="shared" ca="1" si="12"/>
        <v>#N/A</v>
      </c>
      <c r="AM321" s="209" t="e">
        <f t="shared" ca="1" si="13"/>
        <v>#N/A</v>
      </c>
    </row>
    <row r="322" spans="2:39" x14ac:dyDescent="0.2">
      <c r="B322" t="s">
        <v>3432</v>
      </c>
      <c r="C322" t="s">
        <v>119</v>
      </c>
      <c r="D322" t="s">
        <v>114</v>
      </c>
      <c r="E322" t="s">
        <v>114</v>
      </c>
      <c r="F322">
        <v>3.3</v>
      </c>
      <c r="G322">
        <v>4.0999999999999996</v>
      </c>
      <c r="H322">
        <v>-2.2999999999999998</v>
      </c>
      <c r="I322">
        <v>581</v>
      </c>
      <c r="J322">
        <v>0.9</v>
      </c>
      <c r="K322">
        <v>-0.3</v>
      </c>
      <c r="L322">
        <v>-1.4</v>
      </c>
      <c r="M322">
        <v>4.4000000000000004</v>
      </c>
      <c r="N322">
        <v>0.4</v>
      </c>
      <c r="O322">
        <v>-1.7</v>
      </c>
      <c r="AG322">
        <f t="shared" si="14"/>
        <v>140</v>
      </c>
      <c r="AH322" s="134">
        <f>(H322*'User Input'!$H$16)+(I322*'User Input'!$H$17)+(N322*'User Input'!$H$15)+(P322*'User Input'!$H$2)+(Q322*'User Input'!$H$3)+(R322*'User Input'!$H$4)+(K322*'User Input'!$H$5)+(L322*'User Input'!$H$6)+(J322*'User Input'!$H$7)+(U322*'User Input'!$H$8)+(T322*'User Input'!$H$9)+(M322*'User Input'!$H$10)+(Y322*'User Input'!$H$11)+(W322*'User Input'!$H$13)+(V322*'User Input'!$H$12)+(S322*'User Input'!$H$14)</f>
        <v>7.1000000000000014</v>
      </c>
      <c r="AI322">
        <f t="shared" si="11"/>
        <v>1.7317073170731712</v>
      </c>
      <c r="AJ322" s="209"/>
      <c r="AK322" s="209">
        <f t="shared" si="15"/>
        <v>138</v>
      </c>
      <c r="AL322" s="209" t="e">
        <f t="shared" ca="1" si="12"/>
        <v>#N/A</v>
      </c>
      <c r="AM322" s="209" t="e">
        <f t="shared" ca="1" si="13"/>
        <v>#N/A</v>
      </c>
    </row>
    <row r="323" spans="2:39" x14ac:dyDescent="0.2">
      <c r="B323" t="s">
        <v>264</v>
      </c>
      <c r="C323" t="s">
        <v>123</v>
      </c>
      <c r="D323" t="s">
        <v>114</v>
      </c>
      <c r="E323" t="s">
        <v>114</v>
      </c>
      <c r="F323">
        <v>3</v>
      </c>
      <c r="G323">
        <v>0</v>
      </c>
      <c r="H323">
        <v>-2.4</v>
      </c>
      <c r="I323">
        <v>610</v>
      </c>
      <c r="J323">
        <v>2</v>
      </c>
      <c r="K323">
        <v>1.5</v>
      </c>
      <c r="L323">
        <v>0.9</v>
      </c>
      <c r="M323">
        <v>-0.1</v>
      </c>
      <c r="N323">
        <v>-2.1</v>
      </c>
      <c r="O323">
        <v>-0.3</v>
      </c>
      <c r="AG323">
        <f t="shared" si="14"/>
        <v>141</v>
      </c>
      <c r="AH323" s="134">
        <f>(H323*'User Input'!$H$16)+(I323*'User Input'!$H$17)+(N323*'User Input'!$H$15)+(P323*'User Input'!$H$2)+(Q323*'User Input'!$H$3)+(R323*'User Input'!$H$4)+(K323*'User Input'!$H$5)+(L323*'User Input'!$H$6)+(J323*'User Input'!$H$7)+(U323*'User Input'!$H$8)+(T323*'User Input'!$H$9)+(M323*'User Input'!$H$10)+(Y323*'User Input'!$H$11)+(W323*'User Input'!$H$13)+(V323*'User Input'!$H$12)+(S323*'User Input'!$H$14)</f>
        <v>8.7000000000000011</v>
      </c>
      <c r="AI323" t="e">
        <f t="shared" si="11"/>
        <v>#DIV/0!</v>
      </c>
      <c r="AJ323" s="209"/>
      <c r="AK323" s="209">
        <f t="shared" si="15"/>
        <v>142</v>
      </c>
      <c r="AL323" s="209" t="e">
        <f t="shared" ca="1" si="12"/>
        <v>#N/A</v>
      </c>
      <c r="AM323" s="209" t="e">
        <f t="shared" ca="1" si="13"/>
        <v>#N/A</v>
      </c>
    </row>
    <row r="324" spans="2:39" x14ac:dyDescent="0.2">
      <c r="B324" t="s">
        <v>1502</v>
      </c>
      <c r="C324" t="s">
        <v>339</v>
      </c>
      <c r="D324" t="s">
        <v>114</v>
      </c>
      <c r="E324" t="s">
        <v>114</v>
      </c>
      <c r="F324">
        <v>3</v>
      </c>
      <c r="G324">
        <v>4.5999999999999996</v>
      </c>
      <c r="H324">
        <v>-2.4</v>
      </c>
      <c r="I324">
        <v>545</v>
      </c>
      <c r="J324">
        <v>-0.2</v>
      </c>
      <c r="K324">
        <v>1.4</v>
      </c>
      <c r="L324">
        <v>0.2</v>
      </c>
      <c r="M324">
        <v>2.2000000000000002</v>
      </c>
      <c r="N324">
        <v>-2.2999999999999998</v>
      </c>
      <c r="O324">
        <v>0.7</v>
      </c>
      <c r="AG324">
        <f t="shared" si="14"/>
        <v>142</v>
      </c>
      <c r="AH324" s="134">
        <f>(H324*'User Input'!$H$16)+(I324*'User Input'!$H$17)+(N324*'User Input'!$H$15)+(P324*'User Input'!$H$2)+(Q324*'User Input'!$H$3)+(R324*'User Input'!$H$4)+(K324*'User Input'!$H$5)+(L324*'User Input'!$H$6)+(J324*'User Input'!$H$7)+(U324*'User Input'!$H$8)+(T324*'User Input'!$H$9)+(M324*'User Input'!$H$10)+(Y324*'User Input'!$H$11)+(W324*'User Input'!$H$13)+(V324*'User Input'!$H$12)+(S324*'User Input'!$H$14)</f>
        <v>10</v>
      </c>
      <c r="AI324">
        <f t="shared" si="11"/>
        <v>2.1739130434782612</v>
      </c>
      <c r="AJ324" s="209"/>
      <c r="AK324" s="209">
        <f t="shared" si="15"/>
        <v>142</v>
      </c>
      <c r="AL324" s="209" t="e">
        <f t="shared" ca="1" si="12"/>
        <v>#N/A</v>
      </c>
      <c r="AM324" s="209" t="e">
        <f t="shared" ca="1" si="13"/>
        <v>#N/A</v>
      </c>
    </row>
    <row r="325" spans="2:39" x14ac:dyDescent="0.2">
      <c r="B325" t="s">
        <v>1270</v>
      </c>
      <c r="C325" t="s">
        <v>122</v>
      </c>
      <c r="D325" t="s">
        <v>118</v>
      </c>
      <c r="E325" t="s">
        <v>118</v>
      </c>
      <c r="F325">
        <v>3</v>
      </c>
      <c r="G325">
        <v>12</v>
      </c>
      <c r="H325">
        <v>-2.4</v>
      </c>
      <c r="I325">
        <v>452</v>
      </c>
      <c r="J325">
        <v>-2.2000000000000002</v>
      </c>
      <c r="K325">
        <v>-1</v>
      </c>
      <c r="L325">
        <v>-1.8</v>
      </c>
      <c r="M325">
        <v>2.1</v>
      </c>
      <c r="N325">
        <v>3.3</v>
      </c>
      <c r="O325">
        <v>1.7</v>
      </c>
      <c r="AG325">
        <f t="shared" si="14"/>
        <v>143</v>
      </c>
      <c r="AH325" s="134">
        <f>(H325*'User Input'!$H$16)+(I325*'User Input'!$H$17)+(N325*'User Input'!$H$15)+(P325*'User Input'!$H$2)+(Q325*'User Input'!$H$3)+(R325*'User Input'!$H$4)+(K325*'User Input'!$H$5)+(L325*'User Input'!$H$6)+(J325*'User Input'!$H$7)+(U325*'User Input'!$H$8)+(T325*'User Input'!$H$9)+(M325*'User Input'!$H$10)+(Y325*'User Input'!$H$11)+(W325*'User Input'!$H$13)+(V325*'User Input'!$H$12)+(S325*'User Input'!$H$14)</f>
        <v>-3.8</v>
      </c>
      <c r="AI325">
        <f t="shared" si="11"/>
        <v>-0.31666666666666665</v>
      </c>
      <c r="AJ325" s="209"/>
      <c r="AK325" s="209">
        <f t="shared" si="15"/>
        <v>142</v>
      </c>
      <c r="AL325" s="209" t="e">
        <f t="shared" ca="1" si="12"/>
        <v>#N/A</v>
      </c>
      <c r="AM325" s="209" t="e">
        <f t="shared" ca="1" si="13"/>
        <v>#N/A</v>
      </c>
    </row>
    <row r="326" spans="2:39" x14ac:dyDescent="0.2">
      <c r="B326" t="s">
        <v>2270</v>
      </c>
      <c r="C326" t="s">
        <v>718</v>
      </c>
      <c r="D326" t="s">
        <v>114</v>
      </c>
      <c r="E326" t="s">
        <v>114</v>
      </c>
      <c r="F326">
        <v>2.7</v>
      </c>
      <c r="G326">
        <v>2</v>
      </c>
      <c r="H326">
        <v>-2.5</v>
      </c>
      <c r="I326">
        <v>598</v>
      </c>
      <c r="J326">
        <v>1.9</v>
      </c>
      <c r="K326">
        <v>-0.4</v>
      </c>
      <c r="L326">
        <v>-2.2000000000000002</v>
      </c>
      <c r="M326">
        <v>1.6</v>
      </c>
      <c r="N326">
        <v>-2.5</v>
      </c>
      <c r="O326">
        <v>3.4</v>
      </c>
      <c r="AG326">
        <f t="shared" si="14"/>
        <v>144</v>
      </c>
      <c r="AH326" s="134">
        <f>(H326*'User Input'!$H$16)+(I326*'User Input'!$H$17)+(N326*'User Input'!$H$15)+(P326*'User Input'!$H$2)+(Q326*'User Input'!$H$3)+(R326*'User Input'!$H$4)+(K326*'User Input'!$H$5)+(L326*'User Input'!$H$6)+(J326*'User Input'!$H$7)+(U326*'User Input'!$H$8)+(T326*'User Input'!$H$9)+(M326*'User Input'!$H$10)+(Y326*'User Input'!$H$11)+(W326*'User Input'!$H$13)+(V326*'User Input'!$H$12)+(S326*'User Input'!$H$14)</f>
        <v>1.2999999999999998</v>
      </c>
      <c r="AI326">
        <f t="shared" si="11"/>
        <v>0.64999999999999991</v>
      </c>
      <c r="AJ326" s="209"/>
      <c r="AK326" s="209">
        <f t="shared" si="15"/>
        <v>145</v>
      </c>
      <c r="AL326" s="209" t="e">
        <f t="shared" ca="1" si="12"/>
        <v>#N/A</v>
      </c>
      <c r="AM326" s="209" t="e">
        <f t="shared" ca="1" si="13"/>
        <v>#N/A</v>
      </c>
    </row>
    <row r="327" spans="2:39" x14ac:dyDescent="0.2">
      <c r="B327" t="s">
        <v>493</v>
      </c>
      <c r="C327" t="s">
        <v>339</v>
      </c>
      <c r="D327" t="s">
        <v>116</v>
      </c>
      <c r="E327" t="s">
        <v>116</v>
      </c>
      <c r="F327">
        <v>2.4</v>
      </c>
      <c r="G327">
        <v>5</v>
      </c>
      <c r="H327">
        <v>-2.5</v>
      </c>
      <c r="I327">
        <v>537</v>
      </c>
      <c r="J327">
        <v>-0.3</v>
      </c>
      <c r="K327">
        <v>1.3</v>
      </c>
      <c r="L327">
        <v>0.4</v>
      </c>
      <c r="M327">
        <v>-0.4</v>
      </c>
      <c r="N327">
        <v>-1.6</v>
      </c>
      <c r="O327">
        <v>2</v>
      </c>
      <c r="AG327">
        <f t="shared" si="14"/>
        <v>145</v>
      </c>
      <c r="AH327" s="134">
        <f>(H327*'User Input'!$H$16)+(I327*'User Input'!$H$17)+(N327*'User Input'!$H$15)+(P327*'User Input'!$H$2)+(Q327*'User Input'!$H$3)+(R327*'User Input'!$H$4)+(K327*'User Input'!$H$5)+(L327*'User Input'!$H$6)+(J327*'User Input'!$H$7)+(U327*'User Input'!$H$8)+(T327*'User Input'!$H$9)+(M327*'User Input'!$H$10)+(Y327*'User Input'!$H$11)+(W327*'User Input'!$H$13)+(V327*'User Input'!$H$12)+(S327*'User Input'!$H$14)</f>
        <v>4.5000000000000009</v>
      </c>
      <c r="AI327">
        <f t="shared" si="11"/>
        <v>0.90000000000000013</v>
      </c>
      <c r="AJ327" s="209"/>
      <c r="AK327" s="209">
        <f t="shared" si="15"/>
        <v>146</v>
      </c>
      <c r="AL327" s="209" t="e">
        <f t="shared" ca="1" si="12"/>
        <v>#N/A</v>
      </c>
      <c r="AM327" s="209" t="e">
        <f t="shared" ca="1" si="13"/>
        <v>#N/A</v>
      </c>
    </row>
    <row r="328" spans="2:39" x14ac:dyDescent="0.2">
      <c r="B328" t="s">
        <v>402</v>
      </c>
      <c r="C328" t="s">
        <v>339</v>
      </c>
      <c r="D328" t="s">
        <v>112</v>
      </c>
      <c r="E328" t="s">
        <v>112</v>
      </c>
      <c r="F328">
        <v>2</v>
      </c>
      <c r="G328">
        <v>7</v>
      </c>
      <c r="H328">
        <v>-2.7</v>
      </c>
      <c r="I328">
        <v>476</v>
      </c>
      <c r="J328">
        <v>-1.8</v>
      </c>
      <c r="K328">
        <v>0.7</v>
      </c>
      <c r="L328">
        <v>0</v>
      </c>
      <c r="M328">
        <v>-2.2000000000000002</v>
      </c>
      <c r="N328">
        <v>3.6</v>
      </c>
      <c r="O328">
        <v>0.6</v>
      </c>
      <c r="AG328">
        <f t="shared" si="14"/>
        <v>146</v>
      </c>
      <c r="AH328" s="134">
        <f>(H328*'User Input'!$H$16)+(I328*'User Input'!$H$17)+(N328*'User Input'!$H$15)+(P328*'User Input'!$H$2)+(Q328*'User Input'!$H$3)+(R328*'User Input'!$H$4)+(K328*'User Input'!$H$5)+(L328*'User Input'!$H$6)+(J328*'User Input'!$H$7)+(U328*'User Input'!$H$8)+(T328*'User Input'!$H$9)+(M328*'User Input'!$H$10)+(Y328*'User Input'!$H$11)+(W328*'User Input'!$H$13)+(V328*'User Input'!$H$12)+(S328*'User Input'!$H$14)</f>
        <v>-3.4000000000000004</v>
      </c>
      <c r="AI328">
        <f t="shared" si="11"/>
        <v>-0.48571428571428577</v>
      </c>
      <c r="AJ328" s="209"/>
      <c r="AK328" s="209">
        <f t="shared" si="15"/>
        <v>147</v>
      </c>
      <c r="AL328" s="209" t="e">
        <f t="shared" ca="1" si="12"/>
        <v>#N/A</v>
      </c>
      <c r="AM328" s="209" t="e">
        <f t="shared" ca="1" si="13"/>
        <v>#N/A</v>
      </c>
    </row>
    <row r="329" spans="2:39" x14ac:dyDescent="0.2">
      <c r="B329" t="s">
        <v>509</v>
      </c>
      <c r="C329" t="s">
        <v>339</v>
      </c>
      <c r="D329" t="s">
        <v>1025</v>
      </c>
      <c r="E329" t="s">
        <v>110</v>
      </c>
      <c r="F329">
        <v>2</v>
      </c>
      <c r="G329">
        <v>-0.3</v>
      </c>
      <c r="H329">
        <v>-2.7</v>
      </c>
      <c r="I329">
        <v>632</v>
      </c>
      <c r="J329">
        <v>1.5</v>
      </c>
      <c r="K329">
        <v>1</v>
      </c>
      <c r="L329">
        <v>1.3</v>
      </c>
      <c r="M329">
        <v>-0.6</v>
      </c>
      <c r="N329">
        <v>-0.6</v>
      </c>
      <c r="O329">
        <v>-1.6</v>
      </c>
      <c r="AG329">
        <f t="shared" si="14"/>
        <v>147</v>
      </c>
      <c r="AH329" s="134">
        <f>(H329*'User Input'!$H$16)+(I329*'User Input'!$H$17)+(N329*'User Input'!$H$15)+(P329*'User Input'!$H$2)+(Q329*'User Input'!$H$3)+(R329*'User Input'!$H$4)+(K329*'User Input'!$H$5)+(L329*'User Input'!$H$6)+(J329*'User Input'!$H$7)+(U329*'User Input'!$H$8)+(T329*'User Input'!$H$9)+(M329*'User Input'!$H$10)+(Y329*'User Input'!$H$11)+(W329*'User Input'!$H$13)+(V329*'User Input'!$H$12)+(S329*'User Input'!$H$14)</f>
        <v>5.6</v>
      </c>
      <c r="AI329">
        <f t="shared" si="11"/>
        <v>-18.666666666666668</v>
      </c>
      <c r="AJ329" s="209"/>
      <c r="AK329" s="209">
        <f t="shared" si="15"/>
        <v>147</v>
      </c>
      <c r="AL329" s="209" t="e">
        <f t="shared" ca="1" si="12"/>
        <v>#N/A</v>
      </c>
      <c r="AM329" s="209" t="e">
        <f t="shared" ca="1" si="13"/>
        <v>#N/A</v>
      </c>
    </row>
    <row r="330" spans="2:39" x14ac:dyDescent="0.2">
      <c r="B330" t="s">
        <v>906</v>
      </c>
      <c r="C330" t="s">
        <v>135</v>
      </c>
      <c r="D330" t="s">
        <v>97</v>
      </c>
      <c r="E330" t="s">
        <v>97</v>
      </c>
      <c r="F330">
        <v>1.9</v>
      </c>
      <c r="G330">
        <v>-3.1</v>
      </c>
      <c r="H330">
        <v>-5.9</v>
      </c>
      <c r="I330">
        <v>373</v>
      </c>
      <c r="J330">
        <v>-2.8</v>
      </c>
      <c r="K330">
        <v>0.2</v>
      </c>
      <c r="L330">
        <v>-2.1</v>
      </c>
      <c r="M330">
        <v>-0.2</v>
      </c>
      <c r="N330">
        <v>2.1</v>
      </c>
      <c r="O330">
        <v>3.6</v>
      </c>
      <c r="AG330">
        <f t="shared" si="14"/>
        <v>148</v>
      </c>
      <c r="AH330" s="134">
        <f>(H330*'User Input'!$H$16)+(I330*'User Input'!$H$17)+(N330*'User Input'!$H$15)+(P330*'User Input'!$H$2)+(Q330*'User Input'!$H$3)+(R330*'User Input'!$H$4)+(K330*'User Input'!$H$5)+(L330*'User Input'!$H$6)+(J330*'User Input'!$H$7)+(U330*'User Input'!$H$8)+(T330*'User Input'!$H$9)+(M330*'User Input'!$H$10)+(Y330*'User Input'!$H$11)+(W330*'User Input'!$H$13)+(V330*'User Input'!$H$12)+(S330*'User Input'!$H$14)</f>
        <v>-4.5</v>
      </c>
      <c r="AI330">
        <f t="shared" si="11"/>
        <v>1.4516129032258065</v>
      </c>
      <c r="AJ330" s="209"/>
      <c r="AK330" s="209">
        <f t="shared" si="15"/>
        <v>149</v>
      </c>
      <c r="AL330" s="209" t="e">
        <f t="shared" ca="1" si="12"/>
        <v>#N/A</v>
      </c>
      <c r="AM330" s="209" t="e">
        <f t="shared" ca="1" si="13"/>
        <v>#N/A</v>
      </c>
    </row>
    <row r="331" spans="2:39" x14ac:dyDescent="0.2">
      <c r="B331" t="s">
        <v>226</v>
      </c>
      <c r="C331" t="s">
        <v>117</v>
      </c>
      <c r="D331" t="s">
        <v>116</v>
      </c>
      <c r="E331" t="s">
        <v>116</v>
      </c>
      <c r="F331">
        <v>1.8</v>
      </c>
      <c r="G331">
        <v>-0.7</v>
      </c>
      <c r="H331">
        <v>-2.7</v>
      </c>
      <c r="I331">
        <v>619</v>
      </c>
      <c r="J331">
        <v>1.2</v>
      </c>
      <c r="K331">
        <v>2.8</v>
      </c>
      <c r="L331">
        <v>2.9</v>
      </c>
      <c r="M331">
        <v>-1.4</v>
      </c>
      <c r="N331">
        <v>-2.6</v>
      </c>
      <c r="O331">
        <v>-2.1</v>
      </c>
      <c r="AG331">
        <f t="shared" si="14"/>
        <v>149</v>
      </c>
      <c r="AH331" s="134">
        <f>(H331*'User Input'!$H$16)+(I331*'User Input'!$H$17)+(N331*'User Input'!$H$15)+(P331*'User Input'!$H$2)+(Q331*'User Input'!$H$3)+(R331*'User Input'!$H$4)+(K331*'User Input'!$H$5)+(L331*'User Input'!$H$6)+(J331*'User Input'!$H$7)+(U331*'User Input'!$H$8)+(T331*'User Input'!$H$9)+(M331*'User Input'!$H$10)+(Y331*'User Input'!$H$11)+(W331*'User Input'!$H$13)+(V331*'User Input'!$H$12)+(S331*'User Input'!$H$14)</f>
        <v>12.5</v>
      </c>
      <c r="AI331">
        <f t="shared" si="11"/>
        <v>-17.857142857142858</v>
      </c>
      <c r="AJ331" s="209"/>
      <c r="AK331" s="209">
        <f t="shared" si="15"/>
        <v>150</v>
      </c>
      <c r="AL331" s="209" t="e">
        <f t="shared" ca="1" si="12"/>
        <v>#N/A</v>
      </c>
      <c r="AM331" s="209" t="e">
        <f t="shared" ca="1" si="13"/>
        <v>#N/A</v>
      </c>
    </row>
    <row r="332" spans="2:39" x14ac:dyDescent="0.2">
      <c r="B332" t="s">
        <v>1517</v>
      </c>
      <c r="C332" t="s">
        <v>8</v>
      </c>
      <c r="D332" t="s">
        <v>1026</v>
      </c>
      <c r="E332" t="s">
        <v>118</v>
      </c>
      <c r="F332">
        <v>1.7</v>
      </c>
      <c r="G332">
        <v>2.6</v>
      </c>
      <c r="H332">
        <v>-2.7</v>
      </c>
      <c r="I332">
        <v>569</v>
      </c>
      <c r="J332">
        <v>0.3</v>
      </c>
      <c r="K332">
        <v>-2.6</v>
      </c>
      <c r="L332">
        <v>-2.9</v>
      </c>
      <c r="M332">
        <v>1.8</v>
      </c>
      <c r="N332">
        <v>2.7</v>
      </c>
      <c r="O332">
        <v>1.4</v>
      </c>
      <c r="AG332">
        <f t="shared" si="14"/>
        <v>150</v>
      </c>
      <c r="AH332" s="134">
        <f>(H332*'User Input'!$H$16)+(I332*'User Input'!$H$17)+(N332*'User Input'!$H$15)+(P332*'User Input'!$H$2)+(Q332*'User Input'!$H$3)+(R332*'User Input'!$H$4)+(K332*'User Input'!$H$5)+(L332*'User Input'!$H$6)+(J332*'User Input'!$H$7)+(U332*'User Input'!$H$8)+(T332*'User Input'!$H$9)+(M332*'User Input'!$H$10)+(Y332*'User Input'!$H$11)+(W332*'User Input'!$H$13)+(V332*'User Input'!$H$12)+(S332*'User Input'!$H$14)</f>
        <v>-9.4</v>
      </c>
      <c r="AI332">
        <f t="shared" si="11"/>
        <v>-3.6153846153846154</v>
      </c>
      <c r="AJ332" s="209"/>
      <c r="AK332" s="209">
        <f t="shared" si="15"/>
        <v>151</v>
      </c>
      <c r="AL332" s="209" t="e">
        <f t="shared" ca="1" si="12"/>
        <v>#N/A</v>
      </c>
      <c r="AM332" s="209" t="e">
        <f t="shared" ca="1" si="13"/>
        <v>#N/A</v>
      </c>
    </row>
    <row r="333" spans="2:39" x14ac:dyDescent="0.2">
      <c r="B333" t="s">
        <v>324</v>
      </c>
      <c r="C333" t="s">
        <v>135</v>
      </c>
      <c r="D333" t="s">
        <v>114</v>
      </c>
      <c r="E333" t="s">
        <v>114</v>
      </c>
      <c r="F333">
        <v>1.6</v>
      </c>
      <c r="G333">
        <v>3.5</v>
      </c>
      <c r="H333">
        <v>-2.8</v>
      </c>
      <c r="I333">
        <v>530</v>
      </c>
      <c r="J333">
        <v>-1.2</v>
      </c>
      <c r="K333">
        <v>-2</v>
      </c>
      <c r="L333">
        <v>-1</v>
      </c>
      <c r="M333">
        <v>-2.1</v>
      </c>
      <c r="N333">
        <v>3.4</v>
      </c>
      <c r="O333">
        <v>3.6</v>
      </c>
      <c r="AG333">
        <f t="shared" si="14"/>
        <v>151</v>
      </c>
      <c r="AH333" s="134">
        <f>(H333*'User Input'!$H$16)+(I333*'User Input'!$H$17)+(N333*'User Input'!$H$15)+(P333*'User Input'!$H$2)+(Q333*'User Input'!$H$3)+(R333*'User Input'!$H$4)+(K333*'User Input'!$H$5)+(L333*'User Input'!$H$6)+(J333*'User Input'!$H$7)+(U333*'User Input'!$H$8)+(T333*'User Input'!$H$9)+(M333*'User Input'!$H$10)+(Y333*'User Input'!$H$11)+(W333*'User Input'!$H$13)+(V333*'User Input'!$H$12)+(S333*'User Input'!$H$14)</f>
        <v>-14.399999999999999</v>
      </c>
      <c r="AI333">
        <f t="shared" si="11"/>
        <v>-4.1142857142857139</v>
      </c>
      <c r="AJ333" s="209"/>
      <c r="AK333" s="209">
        <f t="shared" si="15"/>
        <v>152</v>
      </c>
      <c r="AL333" s="209" t="e">
        <f t="shared" ca="1" si="12"/>
        <v>#N/A</v>
      </c>
      <c r="AM333" s="209" t="e">
        <f t="shared" ca="1" si="13"/>
        <v>#N/A</v>
      </c>
    </row>
    <row r="334" spans="2:39" x14ac:dyDescent="0.2">
      <c r="B334" t="s">
        <v>2226</v>
      </c>
      <c r="C334" t="s">
        <v>138</v>
      </c>
      <c r="D334" t="s">
        <v>428</v>
      </c>
      <c r="E334" t="s">
        <v>116</v>
      </c>
      <c r="F334">
        <v>1.6</v>
      </c>
      <c r="G334">
        <v>-0.1</v>
      </c>
      <c r="H334">
        <v>-2.7</v>
      </c>
      <c r="I334">
        <v>628</v>
      </c>
      <c r="J334">
        <v>0.4</v>
      </c>
      <c r="K334">
        <v>-0.3</v>
      </c>
      <c r="L334">
        <v>0</v>
      </c>
      <c r="M334">
        <v>-1.2</v>
      </c>
      <c r="N334">
        <v>0.8</v>
      </c>
      <c r="O334">
        <v>1</v>
      </c>
      <c r="AG334">
        <f t="shared" si="14"/>
        <v>152</v>
      </c>
      <c r="AH334" s="134">
        <f>(H334*'User Input'!$H$16)+(I334*'User Input'!$H$17)+(N334*'User Input'!$H$15)+(P334*'User Input'!$H$2)+(Q334*'User Input'!$H$3)+(R334*'User Input'!$H$4)+(K334*'User Input'!$H$5)+(L334*'User Input'!$H$6)+(J334*'User Input'!$H$7)+(U334*'User Input'!$H$8)+(T334*'User Input'!$H$9)+(M334*'User Input'!$H$10)+(Y334*'User Input'!$H$11)+(W334*'User Input'!$H$13)+(V334*'User Input'!$H$12)+(S334*'User Input'!$H$14)</f>
        <v>-3.1999999999999997</v>
      </c>
      <c r="AI334">
        <f t="shared" si="11"/>
        <v>31.999999999999996</v>
      </c>
      <c r="AJ334" s="209"/>
      <c r="AK334" s="209">
        <f t="shared" si="15"/>
        <v>152</v>
      </c>
      <c r="AL334" s="209" t="e">
        <f t="shared" ca="1" si="12"/>
        <v>#N/A</v>
      </c>
      <c r="AM334" s="209" t="e">
        <f t="shared" ca="1" si="13"/>
        <v>#N/A</v>
      </c>
    </row>
    <row r="335" spans="2:39" x14ac:dyDescent="0.2">
      <c r="B335" t="s">
        <v>350</v>
      </c>
      <c r="C335" t="s">
        <v>133</v>
      </c>
      <c r="D335" t="s">
        <v>114</v>
      </c>
      <c r="E335" t="s">
        <v>114</v>
      </c>
      <c r="F335">
        <v>1.5</v>
      </c>
      <c r="G335">
        <v>3.6</v>
      </c>
      <c r="H335">
        <v>-2.8</v>
      </c>
      <c r="I335">
        <v>534</v>
      </c>
      <c r="J335">
        <v>-0.2</v>
      </c>
      <c r="K335">
        <v>1.8</v>
      </c>
      <c r="L335">
        <v>0.1</v>
      </c>
      <c r="M335">
        <v>-0.9</v>
      </c>
      <c r="N335">
        <v>-1.5</v>
      </c>
      <c r="O335">
        <v>1.3</v>
      </c>
      <c r="AG335">
        <f t="shared" si="14"/>
        <v>153</v>
      </c>
      <c r="AH335" s="134">
        <f>(H335*'User Input'!$H$16)+(I335*'User Input'!$H$17)+(N335*'User Input'!$H$15)+(P335*'User Input'!$H$2)+(Q335*'User Input'!$H$3)+(R335*'User Input'!$H$4)+(K335*'User Input'!$H$5)+(L335*'User Input'!$H$6)+(J335*'User Input'!$H$7)+(U335*'User Input'!$H$8)+(T335*'User Input'!$H$9)+(M335*'User Input'!$H$10)+(Y335*'User Input'!$H$11)+(W335*'User Input'!$H$13)+(V335*'User Input'!$H$12)+(S335*'User Input'!$H$14)</f>
        <v>5.3</v>
      </c>
      <c r="AI335">
        <f t="shared" ref="AI335:AI398" si="16">AH335/G335</f>
        <v>1.4722222222222221</v>
      </c>
      <c r="AJ335" s="209"/>
      <c r="AK335" s="209">
        <f t="shared" si="15"/>
        <v>154</v>
      </c>
      <c r="AL335" s="209" t="e">
        <f t="shared" ca="1" si="12"/>
        <v>#N/A</v>
      </c>
      <c r="AM335" s="209" t="e">
        <f t="shared" ca="1" si="13"/>
        <v>#N/A</v>
      </c>
    </row>
    <row r="336" spans="2:39" x14ac:dyDescent="0.2">
      <c r="B336" t="s">
        <v>383</v>
      </c>
      <c r="C336" t="s">
        <v>130</v>
      </c>
      <c r="D336" t="s">
        <v>118</v>
      </c>
      <c r="E336" t="s">
        <v>118</v>
      </c>
      <c r="F336">
        <v>1</v>
      </c>
      <c r="G336">
        <v>3.7</v>
      </c>
      <c r="H336">
        <v>-2.9</v>
      </c>
      <c r="I336">
        <v>543</v>
      </c>
      <c r="J336">
        <v>-1.2</v>
      </c>
      <c r="K336">
        <v>-2.2999999999999998</v>
      </c>
      <c r="L336">
        <v>-2.2000000000000002</v>
      </c>
      <c r="M336">
        <v>-0.3</v>
      </c>
      <c r="N336">
        <v>3.7</v>
      </c>
      <c r="O336">
        <v>2.4</v>
      </c>
      <c r="AG336">
        <f t="shared" si="14"/>
        <v>154</v>
      </c>
      <c r="AH336" s="134">
        <f>(H336*'User Input'!$H$16)+(I336*'User Input'!$H$17)+(N336*'User Input'!$H$15)+(P336*'User Input'!$H$2)+(Q336*'User Input'!$H$3)+(R336*'User Input'!$H$4)+(K336*'User Input'!$H$5)+(L336*'User Input'!$H$6)+(J336*'User Input'!$H$7)+(U336*'User Input'!$H$8)+(T336*'User Input'!$H$9)+(M336*'User Input'!$H$10)+(Y336*'User Input'!$H$11)+(W336*'User Input'!$H$13)+(V336*'User Input'!$H$12)+(S336*'User Input'!$H$14)</f>
        <v>-13.199999999999998</v>
      </c>
      <c r="AI336">
        <f t="shared" si="16"/>
        <v>-3.5675675675675667</v>
      </c>
      <c r="AJ336" s="209"/>
      <c r="AK336" s="209">
        <f t="shared" si="15"/>
        <v>155</v>
      </c>
      <c r="AL336" s="209" t="e">
        <f t="shared" ca="1" si="12"/>
        <v>#N/A</v>
      </c>
      <c r="AM336" s="209" t="e">
        <f t="shared" ca="1" si="13"/>
        <v>#N/A</v>
      </c>
    </row>
    <row r="337" spans="2:39" x14ac:dyDescent="0.2">
      <c r="B337" t="s">
        <v>2236</v>
      </c>
      <c r="C337" t="s">
        <v>715</v>
      </c>
      <c r="D337" t="s">
        <v>1036</v>
      </c>
      <c r="E337" t="s">
        <v>110</v>
      </c>
      <c r="F337">
        <v>1</v>
      </c>
      <c r="G337">
        <v>-1</v>
      </c>
      <c r="H337">
        <v>-2.9</v>
      </c>
      <c r="I337">
        <v>619</v>
      </c>
      <c r="J337">
        <v>1</v>
      </c>
      <c r="K337">
        <v>-0.8</v>
      </c>
      <c r="L337">
        <v>-0.5</v>
      </c>
      <c r="M337">
        <v>3</v>
      </c>
      <c r="N337">
        <v>-1.5</v>
      </c>
      <c r="O337">
        <v>-1.2</v>
      </c>
      <c r="AG337">
        <f t="shared" si="14"/>
        <v>155</v>
      </c>
      <c r="AH337" s="134">
        <f>(H337*'User Input'!$H$16)+(I337*'User Input'!$H$17)+(N337*'User Input'!$H$15)+(P337*'User Input'!$H$2)+(Q337*'User Input'!$H$3)+(R337*'User Input'!$H$4)+(K337*'User Input'!$H$5)+(L337*'User Input'!$H$6)+(J337*'User Input'!$H$7)+(U337*'User Input'!$H$8)+(T337*'User Input'!$H$9)+(M337*'User Input'!$H$10)+(Y337*'User Input'!$H$11)+(W337*'User Input'!$H$13)+(V337*'User Input'!$H$12)+(S337*'User Input'!$H$14)</f>
        <v>3.3</v>
      </c>
      <c r="AI337">
        <f t="shared" si="16"/>
        <v>-3.3</v>
      </c>
      <c r="AJ337" s="209"/>
      <c r="AK337" s="209">
        <f t="shared" si="15"/>
        <v>155</v>
      </c>
      <c r="AL337" s="209" t="e">
        <f t="shared" ca="1" si="12"/>
        <v>#N/A</v>
      </c>
      <c r="AM337" s="209" t="e">
        <f t="shared" ca="1" si="13"/>
        <v>#N/A</v>
      </c>
    </row>
    <row r="338" spans="2:39" x14ac:dyDescent="0.2">
      <c r="B338" t="s">
        <v>1516</v>
      </c>
      <c r="C338" t="s">
        <v>714</v>
      </c>
      <c r="D338" t="s">
        <v>97</v>
      </c>
      <c r="E338" t="s">
        <v>97</v>
      </c>
      <c r="F338">
        <v>1</v>
      </c>
      <c r="G338">
        <v>-0.8</v>
      </c>
      <c r="H338">
        <v>-6.1</v>
      </c>
      <c r="I338">
        <v>316</v>
      </c>
      <c r="J338">
        <v>-3.5</v>
      </c>
      <c r="K338">
        <v>-0.1</v>
      </c>
      <c r="L338">
        <v>-2.5</v>
      </c>
      <c r="M338">
        <v>-0.4</v>
      </c>
      <c r="N338">
        <v>3.8</v>
      </c>
      <c r="O338">
        <v>2.8</v>
      </c>
      <c r="AG338">
        <f t="shared" si="14"/>
        <v>156</v>
      </c>
      <c r="AH338" s="134">
        <f>(H338*'User Input'!$H$16)+(I338*'User Input'!$H$17)+(N338*'User Input'!$H$15)+(P338*'User Input'!$H$2)+(Q338*'User Input'!$H$3)+(R338*'User Input'!$H$4)+(K338*'User Input'!$H$5)+(L338*'User Input'!$H$6)+(J338*'User Input'!$H$7)+(U338*'User Input'!$H$8)+(T338*'User Input'!$H$9)+(M338*'User Input'!$H$10)+(Y338*'User Input'!$H$11)+(W338*'User Input'!$H$13)+(V338*'User Input'!$H$12)+(S338*'User Input'!$H$14)</f>
        <v>-7.2</v>
      </c>
      <c r="AI338">
        <f t="shared" si="16"/>
        <v>9</v>
      </c>
      <c r="AJ338" s="209"/>
      <c r="AK338" s="209">
        <f t="shared" si="15"/>
        <v>155</v>
      </c>
      <c r="AL338" s="209" t="e">
        <f t="shared" ca="1" si="12"/>
        <v>#N/A</v>
      </c>
      <c r="AM338" s="209" t="e">
        <f t="shared" ca="1" si="13"/>
        <v>#N/A</v>
      </c>
    </row>
    <row r="339" spans="2:39" x14ac:dyDescent="0.2">
      <c r="B339" t="s">
        <v>483</v>
      </c>
      <c r="C339" t="s">
        <v>810</v>
      </c>
      <c r="D339" t="s">
        <v>110</v>
      </c>
      <c r="E339" t="s">
        <v>110</v>
      </c>
      <c r="F339">
        <v>0.9</v>
      </c>
      <c r="G339">
        <v>-0.6</v>
      </c>
      <c r="H339">
        <v>-2.9</v>
      </c>
      <c r="I339">
        <v>581</v>
      </c>
      <c r="J339">
        <v>-0.4</v>
      </c>
      <c r="K339">
        <v>-0.1</v>
      </c>
      <c r="L339">
        <v>-0.5</v>
      </c>
      <c r="M339">
        <v>6.5</v>
      </c>
      <c r="N339">
        <v>-0.5</v>
      </c>
      <c r="O339">
        <v>-5.0999999999999996</v>
      </c>
      <c r="AG339">
        <f t="shared" si="14"/>
        <v>157</v>
      </c>
      <c r="AH339" s="134">
        <f>(H339*'User Input'!$H$16)+(I339*'User Input'!$H$17)+(N339*'User Input'!$H$15)+(P339*'User Input'!$H$2)+(Q339*'User Input'!$H$3)+(R339*'User Input'!$H$4)+(K339*'User Input'!$H$5)+(L339*'User Input'!$H$6)+(J339*'User Input'!$H$7)+(U339*'User Input'!$H$8)+(T339*'User Input'!$H$9)+(M339*'User Input'!$H$10)+(Y339*'User Input'!$H$11)+(W339*'User Input'!$H$13)+(V339*'User Input'!$H$12)+(S339*'User Input'!$H$14)</f>
        <v>11.7</v>
      </c>
      <c r="AI339">
        <f t="shared" si="16"/>
        <v>-19.5</v>
      </c>
      <c r="AJ339" s="209"/>
      <c r="AK339" s="209">
        <f t="shared" si="15"/>
        <v>158</v>
      </c>
      <c r="AL339" s="209" t="e">
        <f t="shared" ca="1" si="12"/>
        <v>#N/A</v>
      </c>
      <c r="AM339" s="209" t="e">
        <f t="shared" ca="1" si="13"/>
        <v>#N/A</v>
      </c>
    </row>
    <row r="340" spans="2:39" x14ac:dyDescent="0.2">
      <c r="B340" t="s">
        <v>155</v>
      </c>
      <c r="C340" t="s">
        <v>130</v>
      </c>
      <c r="D340" t="s">
        <v>116</v>
      </c>
      <c r="E340" t="s">
        <v>116</v>
      </c>
      <c r="F340">
        <v>0.9</v>
      </c>
      <c r="G340">
        <v>0.1</v>
      </c>
      <c r="H340">
        <v>-2.9</v>
      </c>
      <c r="I340">
        <v>596</v>
      </c>
      <c r="J340">
        <v>0</v>
      </c>
      <c r="K340">
        <v>1.4</v>
      </c>
      <c r="L340">
        <v>2.2999999999999998</v>
      </c>
      <c r="M340">
        <v>-1.2</v>
      </c>
      <c r="N340">
        <v>-0.1</v>
      </c>
      <c r="O340">
        <v>-2.5</v>
      </c>
      <c r="AG340">
        <f t="shared" si="14"/>
        <v>158</v>
      </c>
      <c r="AH340" s="134">
        <f>(H340*'User Input'!$H$16)+(I340*'User Input'!$H$17)+(N340*'User Input'!$H$15)+(P340*'User Input'!$H$2)+(Q340*'User Input'!$H$3)+(R340*'User Input'!$H$4)+(K340*'User Input'!$H$5)+(L340*'User Input'!$H$6)+(J340*'User Input'!$H$7)+(U340*'User Input'!$H$8)+(T340*'User Input'!$H$9)+(M340*'User Input'!$H$10)+(Y340*'User Input'!$H$11)+(W340*'User Input'!$H$13)+(V340*'User Input'!$H$12)+(S340*'User Input'!$H$14)</f>
        <v>5.5</v>
      </c>
      <c r="AI340">
        <f t="shared" si="16"/>
        <v>55</v>
      </c>
      <c r="AJ340" s="209"/>
      <c r="AK340" s="209">
        <f t="shared" si="15"/>
        <v>158</v>
      </c>
      <c r="AL340" s="209" t="e">
        <f t="shared" ca="1" si="12"/>
        <v>#N/A</v>
      </c>
      <c r="AM340" s="209" t="e">
        <f t="shared" ca="1" si="13"/>
        <v>#N/A</v>
      </c>
    </row>
    <row r="341" spans="2:39" x14ac:dyDescent="0.2">
      <c r="B341" t="s">
        <v>908</v>
      </c>
      <c r="C341" t="s">
        <v>117</v>
      </c>
      <c r="D341" t="s">
        <v>97</v>
      </c>
      <c r="E341" t="s">
        <v>97</v>
      </c>
      <c r="F341">
        <v>0.8</v>
      </c>
      <c r="G341">
        <v>-8</v>
      </c>
      <c r="H341">
        <v>-6.1</v>
      </c>
      <c r="I341">
        <v>424</v>
      </c>
      <c r="J341">
        <v>-2.1</v>
      </c>
      <c r="K341">
        <v>-1</v>
      </c>
      <c r="L341">
        <v>-2.4</v>
      </c>
      <c r="M341">
        <v>0.2</v>
      </c>
      <c r="N341">
        <v>1.9</v>
      </c>
      <c r="O341">
        <v>3.2</v>
      </c>
      <c r="AG341">
        <f t="shared" si="14"/>
        <v>159</v>
      </c>
      <c r="AH341" s="134">
        <f>(H341*'User Input'!$H$16)+(I341*'User Input'!$H$17)+(N341*'User Input'!$H$15)+(P341*'User Input'!$H$2)+(Q341*'User Input'!$H$3)+(R341*'User Input'!$H$4)+(K341*'User Input'!$H$5)+(L341*'User Input'!$H$6)+(J341*'User Input'!$H$7)+(U341*'User Input'!$H$8)+(T341*'User Input'!$H$9)+(M341*'User Input'!$H$10)+(Y341*'User Input'!$H$11)+(W341*'User Input'!$H$13)+(V341*'User Input'!$H$12)+(S341*'User Input'!$H$14)</f>
        <v>-8.1</v>
      </c>
      <c r="AI341">
        <f t="shared" si="16"/>
        <v>1.0125</v>
      </c>
      <c r="AJ341" s="209"/>
      <c r="AK341" s="209">
        <f t="shared" si="15"/>
        <v>160</v>
      </c>
      <c r="AL341" s="209" t="e">
        <f t="shared" ref="AL341:AL404" ca="1" si="17">RANK(AB341,OFFSET($AB$206,0,0,COUNTA(AB:AB)+1,1))</f>
        <v>#N/A</v>
      </c>
      <c r="AM341" s="209" t="e">
        <f t="shared" ref="AM341:AM404" ca="1" si="18">RANK(AC341,OFFSET($AC$206,0,0,COUNTA(AC:AC)+1,1))</f>
        <v>#N/A</v>
      </c>
    </row>
    <row r="342" spans="2:39" x14ac:dyDescent="0.2">
      <c r="B342" t="s">
        <v>447</v>
      </c>
      <c r="C342" t="s">
        <v>7</v>
      </c>
      <c r="D342" t="s">
        <v>114</v>
      </c>
      <c r="E342" t="s">
        <v>114</v>
      </c>
      <c r="F342">
        <v>0.7</v>
      </c>
      <c r="G342">
        <v>-0.4</v>
      </c>
      <c r="H342">
        <v>-3</v>
      </c>
      <c r="I342">
        <v>596</v>
      </c>
      <c r="J342">
        <v>-0.1</v>
      </c>
      <c r="K342">
        <v>-0.7</v>
      </c>
      <c r="L342">
        <v>0</v>
      </c>
      <c r="M342">
        <v>3.8</v>
      </c>
      <c r="N342">
        <v>0.4</v>
      </c>
      <c r="O342">
        <v>-3.7</v>
      </c>
      <c r="AG342">
        <f t="shared" si="14"/>
        <v>160</v>
      </c>
      <c r="AH342" s="134">
        <f>(H342*'User Input'!$H$16)+(I342*'User Input'!$H$17)+(N342*'User Input'!$H$15)+(P342*'User Input'!$H$2)+(Q342*'User Input'!$H$3)+(R342*'User Input'!$H$4)+(K342*'User Input'!$H$5)+(L342*'User Input'!$H$6)+(J342*'User Input'!$H$7)+(U342*'User Input'!$H$8)+(T342*'User Input'!$H$9)+(M342*'User Input'!$H$10)+(Y342*'User Input'!$H$11)+(W342*'User Input'!$H$13)+(V342*'User Input'!$H$12)+(S342*'User Input'!$H$14)</f>
        <v>4.6999999999999993</v>
      </c>
      <c r="AI342">
        <f t="shared" si="16"/>
        <v>-11.749999999999998</v>
      </c>
      <c r="AJ342" s="209"/>
      <c r="AK342" s="209">
        <f t="shared" si="15"/>
        <v>161</v>
      </c>
      <c r="AL342" s="209" t="e">
        <f t="shared" ca="1" si="17"/>
        <v>#N/A</v>
      </c>
      <c r="AM342" s="209" t="e">
        <f t="shared" ca="1" si="18"/>
        <v>#N/A</v>
      </c>
    </row>
    <row r="343" spans="2:39" x14ac:dyDescent="0.2">
      <c r="B343" t="s">
        <v>208</v>
      </c>
      <c r="C343" t="s">
        <v>716</v>
      </c>
      <c r="D343" t="s">
        <v>114</v>
      </c>
      <c r="E343" t="s">
        <v>114</v>
      </c>
      <c r="F343">
        <v>0.7</v>
      </c>
      <c r="G343">
        <v>2.2000000000000002</v>
      </c>
      <c r="H343">
        <v>-3</v>
      </c>
      <c r="I343">
        <v>533</v>
      </c>
      <c r="J343">
        <v>-1.6</v>
      </c>
      <c r="K343">
        <v>-1.7</v>
      </c>
      <c r="L343">
        <v>-0.9</v>
      </c>
      <c r="M343">
        <v>-0.8</v>
      </c>
      <c r="N343">
        <v>2.5</v>
      </c>
      <c r="O343">
        <v>2.2999999999999998</v>
      </c>
      <c r="AG343">
        <f t="shared" ref="AG343:AG406" si="19">AG342+1</f>
        <v>161</v>
      </c>
      <c r="AH343" s="134">
        <f>(H343*'User Input'!$H$16)+(I343*'User Input'!$H$17)+(N343*'User Input'!$H$15)+(P343*'User Input'!$H$2)+(Q343*'User Input'!$H$3)+(R343*'User Input'!$H$4)+(K343*'User Input'!$H$5)+(L343*'User Input'!$H$6)+(J343*'User Input'!$H$7)+(U343*'User Input'!$H$8)+(T343*'User Input'!$H$9)+(M343*'User Input'!$H$10)+(Y343*'User Input'!$H$11)+(W343*'User Input'!$H$13)+(V343*'User Input'!$H$12)+(S343*'User Input'!$H$14)</f>
        <v>-10.9</v>
      </c>
      <c r="AI343">
        <f t="shared" si="16"/>
        <v>-4.9545454545454541</v>
      </c>
      <c r="AJ343" s="209"/>
      <c r="AK343" s="209">
        <f t="shared" si="15"/>
        <v>161</v>
      </c>
      <c r="AL343" s="209" t="e">
        <f t="shared" ca="1" si="17"/>
        <v>#N/A</v>
      </c>
      <c r="AM343" s="209" t="e">
        <f t="shared" ca="1" si="18"/>
        <v>#N/A</v>
      </c>
    </row>
    <row r="344" spans="2:39" x14ac:dyDescent="0.2">
      <c r="B344" t="s">
        <v>2261</v>
      </c>
      <c r="C344" t="s">
        <v>115</v>
      </c>
      <c r="D344" t="s">
        <v>116</v>
      </c>
      <c r="E344" t="s">
        <v>116</v>
      </c>
      <c r="F344">
        <v>0.6</v>
      </c>
      <c r="G344">
        <v>-1.7</v>
      </c>
      <c r="H344">
        <v>-3</v>
      </c>
      <c r="I344">
        <v>631</v>
      </c>
      <c r="J344">
        <v>2.1</v>
      </c>
      <c r="K344">
        <v>1.1000000000000001</v>
      </c>
      <c r="L344">
        <v>0.9</v>
      </c>
      <c r="M344">
        <v>-1.2</v>
      </c>
      <c r="N344">
        <v>-2.9</v>
      </c>
      <c r="O344">
        <v>-0.5</v>
      </c>
      <c r="AG344">
        <f t="shared" si="19"/>
        <v>162</v>
      </c>
      <c r="AH344" s="134">
        <f>(H344*'User Input'!$H$16)+(I344*'User Input'!$H$17)+(N344*'User Input'!$H$15)+(P344*'User Input'!$H$2)+(Q344*'User Input'!$H$3)+(R344*'User Input'!$H$4)+(K344*'User Input'!$H$5)+(L344*'User Input'!$H$6)+(J344*'User Input'!$H$7)+(U344*'User Input'!$H$8)+(T344*'User Input'!$H$9)+(M344*'User Input'!$H$10)+(Y344*'User Input'!$H$11)+(W344*'User Input'!$H$13)+(V344*'User Input'!$H$12)+(S344*'User Input'!$H$14)</f>
        <v>5</v>
      </c>
      <c r="AI344">
        <f t="shared" si="16"/>
        <v>-2.9411764705882355</v>
      </c>
      <c r="AJ344" s="209"/>
      <c r="AK344" s="209">
        <f t="shared" si="15"/>
        <v>163</v>
      </c>
      <c r="AL344" s="209" t="e">
        <f t="shared" ca="1" si="17"/>
        <v>#N/A</v>
      </c>
      <c r="AM344" s="209" t="e">
        <f t="shared" ca="1" si="18"/>
        <v>#N/A</v>
      </c>
    </row>
    <row r="345" spans="2:39" x14ac:dyDescent="0.2">
      <c r="B345" t="s">
        <v>253</v>
      </c>
      <c r="C345" t="s">
        <v>121</v>
      </c>
      <c r="D345" t="s">
        <v>1000</v>
      </c>
      <c r="E345" t="s">
        <v>110</v>
      </c>
      <c r="F345">
        <v>0.6</v>
      </c>
      <c r="G345">
        <v>5.3</v>
      </c>
      <c r="H345">
        <v>-3</v>
      </c>
      <c r="I345">
        <v>483</v>
      </c>
      <c r="J345">
        <v>-0.8</v>
      </c>
      <c r="K345">
        <v>-0.1</v>
      </c>
      <c r="L345">
        <v>-0.9</v>
      </c>
      <c r="M345">
        <v>-2.1</v>
      </c>
      <c r="N345">
        <v>2.7</v>
      </c>
      <c r="O345">
        <v>1</v>
      </c>
      <c r="AG345">
        <f t="shared" si="19"/>
        <v>163</v>
      </c>
      <c r="AH345" s="134">
        <f>(H345*'User Input'!$H$16)+(I345*'User Input'!$H$17)+(N345*'User Input'!$H$15)+(P345*'User Input'!$H$2)+(Q345*'User Input'!$H$3)+(R345*'User Input'!$H$4)+(K345*'User Input'!$H$5)+(L345*'User Input'!$H$6)+(J345*'User Input'!$H$7)+(U345*'User Input'!$H$8)+(T345*'User Input'!$H$9)+(M345*'User Input'!$H$10)+(Y345*'User Input'!$H$11)+(W345*'User Input'!$H$13)+(V345*'User Input'!$H$12)+(S345*'User Input'!$H$14)</f>
        <v>-6.3000000000000007</v>
      </c>
      <c r="AI345">
        <f t="shared" si="16"/>
        <v>-1.188679245283019</v>
      </c>
      <c r="AJ345" s="209"/>
      <c r="AK345" s="209">
        <f t="shared" si="15"/>
        <v>163</v>
      </c>
      <c r="AL345" s="209" t="e">
        <f t="shared" ca="1" si="17"/>
        <v>#N/A</v>
      </c>
      <c r="AM345" s="209" t="e">
        <f t="shared" ca="1" si="18"/>
        <v>#N/A</v>
      </c>
    </row>
    <row r="346" spans="2:39" x14ac:dyDescent="0.2">
      <c r="B346" t="s">
        <v>1371</v>
      </c>
      <c r="C346" t="s">
        <v>115</v>
      </c>
      <c r="D346" t="s">
        <v>6</v>
      </c>
      <c r="E346" t="s">
        <v>6</v>
      </c>
      <c r="F346">
        <v>0.4</v>
      </c>
      <c r="G346">
        <v>5.5</v>
      </c>
      <c r="H346">
        <v>-3.1</v>
      </c>
      <c r="I346">
        <v>487</v>
      </c>
      <c r="J346">
        <v>-0.6</v>
      </c>
      <c r="K346">
        <v>2</v>
      </c>
      <c r="L346">
        <v>0.2</v>
      </c>
      <c r="M346">
        <v>-2.2999999999999998</v>
      </c>
      <c r="N346">
        <v>-0.7</v>
      </c>
      <c r="O346">
        <v>0.9</v>
      </c>
      <c r="AG346">
        <f t="shared" si="19"/>
        <v>164</v>
      </c>
      <c r="AH346" s="134">
        <f>(H346*'User Input'!$H$16)+(I346*'User Input'!$H$17)+(N346*'User Input'!$H$15)+(P346*'User Input'!$H$2)+(Q346*'User Input'!$H$3)+(R346*'User Input'!$H$4)+(K346*'User Input'!$H$5)+(L346*'User Input'!$H$6)+(J346*'User Input'!$H$7)+(U346*'User Input'!$H$8)+(T346*'User Input'!$H$9)+(M346*'User Input'!$H$10)+(Y346*'User Input'!$H$11)+(W346*'User Input'!$H$13)+(V346*'User Input'!$H$12)+(S346*'User Input'!$H$14)</f>
        <v>3</v>
      </c>
      <c r="AI346">
        <f t="shared" si="16"/>
        <v>0.54545454545454541</v>
      </c>
      <c r="AJ346" s="209"/>
      <c r="AK346" s="209">
        <f t="shared" si="15"/>
        <v>165</v>
      </c>
      <c r="AL346" s="209" t="e">
        <f t="shared" ca="1" si="17"/>
        <v>#N/A</v>
      </c>
      <c r="AM346" s="209" t="e">
        <f t="shared" ca="1" si="18"/>
        <v>#N/A</v>
      </c>
    </row>
    <row r="347" spans="2:39" x14ac:dyDescent="0.2">
      <c r="B347" t="s">
        <v>499</v>
      </c>
      <c r="C347" t="s">
        <v>2</v>
      </c>
      <c r="D347" t="s">
        <v>114</v>
      </c>
      <c r="E347" t="s">
        <v>114</v>
      </c>
      <c r="F347">
        <v>0.3</v>
      </c>
      <c r="G347">
        <v>0.3</v>
      </c>
      <c r="H347">
        <v>-3.1</v>
      </c>
      <c r="I347">
        <v>578</v>
      </c>
      <c r="J347">
        <v>0.3</v>
      </c>
      <c r="K347">
        <v>-0.4</v>
      </c>
      <c r="L347">
        <v>-0.8</v>
      </c>
      <c r="M347">
        <v>5.5</v>
      </c>
      <c r="N347">
        <v>-2.8</v>
      </c>
      <c r="O347">
        <v>-2.5</v>
      </c>
      <c r="AG347">
        <f t="shared" si="19"/>
        <v>165</v>
      </c>
      <c r="AH347" s="134">
        <f>(H347*'User Input'!$H$16)+(I347*'User Input'!$H$17)+(N347*'User Input'!$H$15)+(P347*'User Input'!$H$2)+(Q347*'User Input'!$H$3)+(R347*'User Input'!$H$4)+(K347*'User Input'!$H$5)+(L347*'User Input'!$H$6)+(J347*'User Input'!$H$7)+(U347*'User Input'!$H$8)+(T347*'User Input'!$H$9)+(M347*'User Input'!$H$10)+(Y347*'User Input'!$H$11)+(W347*'User Input'!$H$13)+(V347*'User Input'!$H$12)+(S347*'User Input'!$H$14)</f>
        <v>8.8999999999999986</v>
      </c>
      <c r="AI347">
        <f t="shared" si="16"/>
        <v>29.666666666666664</v>
      </c>
      <c r="AJ347" s="209"/>
      <c r="AK347" s="209">
        <f t="shared" si="15"/>
        <v>166</v>
      </c>
      <c r="AL347" s="209" t="e">
        <f t="shared" ca="1" si="17"/>
        <v>#N/A</v>
      </c>
      <c r="AM347" s="209" t="e">
        <f t="shared" ca="1" si="18"/>
        <v>#N/A</v>
      </c>
    </row>
    <row r="348" spans="2:39" x14ac:dyDescent="0.2">
      <c r="B348" t="s">
        <v>451</v>
      </c>
      <c r="C348" t="s">
        <v>117</v>
      </c>
      <c r="D348" t="s">
        <v>114</v>
      </c>
      <c r="E348" t="s">
        <v>114</v>
      </c>
      <c r="F348">
        <v>0.2</v>
      </c>
      <c r="G348">
        <v>-0.6</v>
      </c>
      <c r="H348">
        <v>-3.1</v>
      </c>
      <c r="I348">
        <v>586</v>
      </c>
      <c r="J348">
        <v>0.1</v>
      </c>
      <c r="K348">
        <v>1.3</v>
      </c>
      <c r="L348">
        <v>0.5</v>
      </c>
      <c r="M348">
        <v>0.3</v>
      </c>
      <c r="N348">
        <v>-3.2</v>
      </c>
      <c r="O348">
        <v>0.3</v>
      </c>
      <c r="AG348">
        <f t="shared" si="19"/>
        <v>166</v>
      </c>
      <c r="AH348" s="134">
        <f>(H348*'User Input'!$H$16)+(I348*'User Input'!$H$17)+(N348*'User Input'!$H$15)+(P348*'User Input'!$H$2)+(Q348*'User Input'!$H$3)+(R348*'User Input'!$H$4)+(K348*'User Input'!$H$5)+(L348*'User Input'!$H$6)+(J348*'User Input'!$H$7)+(U348*'User Input'!$H$8)+(T348*'User Input'!$H$9)+(M348*'User Input'!$H$10)+(Y348*'User Input'!$H$11)+(W348*'User Input'!$H$13)+(V348*'User Input'!$H$12)+(S348*'User Input'!$H$14)</f>
        <v>6.3999999999999995</v>
      </c>
      <c r="AI348">
        <f t="shared" si="16"/>
        <v>-10.666666666666666</v>
      </c>
      <c r="AJ348" s="209"/>
      <c r="AK348" s="209">
        <f t="shared" si="15"/>
        <v>167</v>
      </c>
      <c r="AL348" s="209" t="e">
        <f t="shared" ca="1" si="17"/>
        <v>#N/A</v>
      </c>
      <c r="AM348" s="209" t="e">
        <f t="shared" ca="1" si="18"/>
        <v>#N/A</v>
      </c>
    </row>
    <row r="349" spans="2:39" x14ac:dyDescent="0.2">
      <c r="B349" t="s">
        <v>172</v>
      </c>
      <c r="C349" t="s">
        <v>131</v>
      </c>
      <c r="D349" t="s">
        <v>118</v>
      </c>
      <c r="E349" t="s">
        <v>118</v>
      </c>
      <c r="F349">
        <v>0.2</v>
      </c>
      <c r="G349">
        <v>-0.8</v>
      </c>
      <c r="H349">
        <v>-3.1</v>
      </c>
      <c r="I349">
        <v>595</v>
      </c>
      <c r="J349">
        <v>1.1000000000000001</v>
      </c>
      <c r="K349">
        <v>-0.2</v>
      </c>
      <c r="L349">
        <v>0.1</v>
      </c>
      <c r="M349">
        <v>0.5</v>
      </c>
      <c r="N349">
        <v>-1.4</v>
      </c>
      <c r="O349">
        <v>-0.8</v>
      </c>
      <c r="AG349">
        <f t="shared" si="19"/>
        <v>167</v>
      </c>
      <c r="AH349" s="134">
        <f>(H349*'User Input'!$H$16)+(I349*'User Input'!$H$17)+(N349*'User Input'!$H$15)+(P349*'User Input'!$H$2)+(Q349*'User Input'!$H$3)+(R349*'User Input'!$H$4)+(K349*'User Input'!$H$5)+(L349*'User Input'!$H$6)+(J349*'User Input'!$H$7)+(U349*'User Input'!$H$8)+(T349*'User Input'!$H$9)+(M349*'User Input'!$H$10)+(Y349*'User Input'!$H$11)+(W349*'User Input'!$H$13)+(V349*'User Input'!$H$12)+(S349*'User Input'!$H$14)</f>
        <v>1.4</v>
      </c>
      <c r="AI349">
        <f t="shared" si="16"/>
        <v>-1.7499999999999998</v>
      </c>
      <c r="AJ349" s="209"/>
      <c r="AK349" s="209">
        <f t="shared" si="15"/>
        <v>167</v>
      </c>
      <c r="AL349" s="209" t="e">
        <f t="shared" ca="1" si="17"/>
        <v>#N/A</v>
      </c>
      <c r="AM349" s="209" t="e">
        <f t="shared" ca="1" si="18"/>
        <v>#N/A</v>
      </c>
    </row>
    <row r="350" spans="2:39" x14ac:dyDescent="0.2">
      <c r="B350" t="s">
        <v>1508</v>
      </c>
      <c r="C350" t="s">
        <v>122</v>
      </c>
      <c r="D350" t="s">
        <v>97</v>
      </c>
      <c r="E350" t="s">
        <v>97</v>
      </c>
      <c r="F350">
        <v>0.1</v>
      </c>
      <c r="G350">
        <v>-8.8000000000000007</v>
      </c>
      <c r="H350">
        <v>-6.3</v>
      </c>
      <c r="I350">
        <v>420</v>
      </c>
      <c r="J350">
        <v>-2.5</v>
      </c>
      <c r="K350">
        <v>-0.7</v>
      </c>
      <c r="L350">
        <v>-2</v>
      </c>
      <c r="M350">
        <v>0.5</v>
      </c>
      <c r="N350">
        <v>1.6</v>
      </c>
      <c r="O350">
        <v>2.2999999999999998</v>
      </c>
      <c r="AG350">
        <f t="shared" si="19"/>
        <v>168</v>
      </c>
      <c r="AH350" s="134">
        <f>(H350*'User Input'!$H$16)+(I350*'User Input'!$H$17)+(N350*'User Input'!$H$15)+(P350*'User Input'!$H$2)+(Q350*'User Input'!$H$3)+(R350*'User Input'!$H$4)+(K350*'User Input'!$H$5)+(L350*'User Input'!$H$6)+(J350*'User Input'!$H$7)+(U350*'User Input'!$H$8)+(T350*'User Input'!$H$9)+(M350*'User Input'!$H$10)+(Y350*'User Input'!$H$11)+(W350*'User Input'!$H$13)+(V350*'User Input'!$H$12)+(S350*'User Input'!$H$14)</f>
        <v>-6.3</v>
      </c>
      <c r="AI350">
        <f t="shared" si="16"/>
        <v>0.71590909090909083</v>
      </c>
      <c r="AJ350" s="209"/>
      <c r="AK350" s="209">
        <f t="shared" si="15"/>
        <v>169</v>
      </c>
      <c r="AL350" s="209" t="e">
        <f t="shared" ca="1" si="17"/>
        <v>#N/A</v>
      </c>
      <c r="AM350" s="209" t="e">
        <f t="shared" ca="1" si="18"/>
        <v>#N/A</v>
      </c>
    </row>
    <row r="351" spans="2:39" x14ac:dyDescent="0.2">
      <c r="B351" t="s">
        <v>173</v>
      </c>
      <c r="C351" t="s">
        <v>137</v>
      </c>
      <c r="D351" t="s">
        <v>118</v>
      </c>
      <c r="E351" t="s">
        <v>118</v>
      </c>
      <c r="F351">
        <v>0.1</v>
      </c>
      <c r="G351">
        <v>2.5</v>
      </c>
      <c r="H351">
        <v>-3.1</v>
      </c>
      <c r="I351">
        <v>505</v>
      </c>
      <c r="J351">
        <v>-1.2</v>
      </c>
      <c r="K351">
        <v>-2.4</v>
      </c>
      <c r="L351">
        <v>-2</v>
      </c>
      <c r="M351">
        <v>-0.6</v>
      </c>
      <c r="N351">
        <v>2.9</v>
      </c>
      <c r="O351">
        <v>2.4</v>
      </c>
      <c r="AG351">
        <f t="shared" si="19"/>
        <v>169</v>
      </c>
      <c r="AH351" s="134">
        <f>(H351*'User Input'!$H$16)+(I351*'User Input'!$H$17)+(N351*'User Input'!$H$15)+(P351*'User Input'!$H$2)+(Q351*'User Input'!$H$3)+(R351*'User Input'!$H$4)+(K351*'User Input'!$H$5)+(L351*'User Input'!$H$6)+(J351*'User Input'!$H$7)+(U351*'User Input'!$H$8)+(T351*'User Input'!$H$9)+(M351*'User Input'!$H$10)+(Y351*'User Input'!$H$11)+(W351*'User Input'!$H$13)+(V351*'User Input'!$H$12)+(S351*'User Input'!$H$14)</f>
        <v>-13.999999999999998</v>
      </c>
      <c r="AI351">
        <f t="shared" si="16"/>
        <v>-5.6</v>
      </c>
      <c r="AJ351" s="209"/>
      <c r="AK351" s="209">
        <f t="shared" si="15"/>
        <v>169</v>
      </c>
      <c r="AL351" s="209" t="e">
        <f t="shared" ca="1" si="17"/>
        <v>#N/A</v>
      </c>
      <c r="AM351" s="209" t="e">
        <f t="shared" ca="1" si="18"/>
        <v>#N/A</v>
      </c>
    </row>
    <row r="352" spans="2:39" x14ac:dyDescent="0.2">
      <c r="B352" t="s">
        <v>2574</v>
      </c>
      <c r="C352" t="s">
        <v>134</v>
      </c>
      <c r="D352" t="s">
        <v>112</v>
      </c>
      <c r="E352" t="s">
        <v>112</v>
      </c>
      <c r="F352">
        <v>-0.1</v>
      </c>
      <c r="G352">
        <v>2.6</v>
      </c>
      <c r="H352">
        <v>-3.2</v>
      </c>
      <c r="I352">
        <v>501</v>
      </c>
      <c r="J352">
        <v>-0.8</v>
      </c>
      <c r="K352">
        <v>1</v>
      </c>
      <c r="L352">
        <v>0.1</v>
      </c>
      <c r="M352">
        <v>-1.5</v>
      </c>
      <c r="N352">
        <v>-0.6</v>
      </c>
      <c r="O352">
        <v>0.7</v>
      </c>
      <c r="AG352">
        <f t="shared" si="19"/>
        <v>170</v>
      </c>
      <c r="AH352" s="134">
        <f>(H352*'User Input'!$H$16)+(I352*'User Input'!$H$17)+(N352*'User Input'!$H$15)+(P352*'User Input'!$H$2)+(Q352*'User Input'!$H$3)+(R352*'User Input'!$H$4)+(K352*'User Input'!$H$5)+(L352*'User Input'!$H$6)+(J352*'User Input'!$H$7)+(U352*'User Input'!$H$8)+(T352*'User Input'!$H$9)+(M352*'User Input'!$H$10)+(Y352*'User Input'!$H$11)+(W352*'User Input'!$H$13)+(V352*'User Input'!$H$12)+(S352*'User Input'!$H$14)</f>
        <v>0.29999999999999982</v>
      </c>
      <c r="AI352">
        <f t="shared" si="16"/>
        <v>0.11538461538461531</v>
      </c>
      <c r="AJ352" s="209"/>
      <c r="AK352" s="209">
        <f t="shared" si="15"/>
        <v>171</v>
      </c>
      <c r="AL352" s="209" t="e">
        <f t="shared" ca="1" si="17"/>
        <v>#N/A</v>
      </c>
      <c r="AM352" s="209" t="e">
        <f t="shared" ca="1" si="18"/>
        <v>#N/A</v>
      </c>
    </row>
    <row r="353" spans="2:39" x14ac:dyDescent="0.2">
      <c r="B353" t="s">
        <v>462</v>
      </c>
      <c r="C353" t="s">
        <v>810</v>
      </c>
      <c r="D353" t="s">
        <v>97</v>
      </c>
      <c r="E353" t="s">
        <v>97</v>
      </c>
      <c r="F353">
        <v>-0.3</v>
      </c>
      <c r="G353">
        <v>-5.8</v>
      </c>
      <c r="H353">
        <v>-6.4</v>
      </c>
      <c r="I353">
        <v>374</v>
      </c>
      <c r="J353">
        <v>-2.5</v>
      </c>
      <c r="K353">
        <v>1.4</v>
      </c>
      <c r="L353">
        <v>-1.6</v>
      </c>
      <c r="M353">
        <v>0</v>
      </c>
      <c r="N353">
        <v>1.2</v>
      </c>
      <c r="O353">
        <v>0.3</v>
      </c>
      <c r="AG353">
        <f t="shared" si="19"/>
        <v>171</v>
      </c>
      <c r="AH353" s="134">
        <f>(H353*'User Input'!$H$16)+(I353*'User Input'!$H$17)+(N353*'User Input'!$H$15)+(P353*'User Input'!$H$2)+(Q353*'User Input'!$H$3)+(R353*'User Input'!$H$4)+(K353*'User Input'!$H$5)+(L353*'User Input'!$H$6)+(J353*'User Input'!$H$7)+(U353*'User Input'!$H$8)+(T353*'User Input'!$H$9)+(M353*'User Input'!$H$10)+(Y353*'User Input'!$H$11)+(W353*'User Input'!$H$13)+(V353*'User Input'!$H$12)+(S353*'User Input'!$H$14)</f>
        <v>1.4999999999999996</v>
      </c>
      <c r="AI353">
        <f t="shared" si="16"/>
        <v>-0.25862068965517232</v>
      </c>
      <c r="AJ353" s="209"/>
      <c r="AK353" s="209">
        <f t="shared" si="15"/>
        <v>172</v>
      </c>
      <c r="AL353" s="209" t="e">
        <f t="shared" ca="1" si="17"/>
        <v>#N/A</v>
      </c>
      <c r="AM353" s="209" t="e">
        <f t="shared" ca="1" si="18"/>
        <v>#N/A</v>
      </c>
    </row>
    <row r="354" spans="2:39" x14ac:dyDescent="0.2">
      <c r="B354" t="s">
        <v>263</v>
      </c>
      <c r="C354" t="s">
        <v>719</v>
      </c>
      <c r="D354" t="s">
        <v>114</v>
      </c>
      <c r="E354" t="s">
        <v>114</v>
      </c>
      <c r="F354">
        <v>-0.3</v>
      </c>
      <c r="G354">
        <v>3.1</v>
      </c>
      <c r="H354">
        <v>-3.2</v>
      </c>
      <c r="I354">
        <v>489</v>
      </c>
      <c r="J354">
        <v>-0.2</v>
      </c>
      <c r="K354">
        <v>-1.4</v>
      </c>
      <c r="L354">
        <v>-2.9</v>
      </c>
      <c r="M354">
        <v>2.9</v>
      </c>
      <c r="N354">
        <v>-0.7</v>
      </c>
      <c r="O354">
        <v>1.1000000000000001</v>
      </c>
      <c r="AG354">
        <f t="shared" si="19"/>
        <v>172</v>
      </c>
      <c r="AH354" s="134">
        <f>(H354*'User Input'!$H$16)+(I354*'User Input'!$H$17)+(N354*'User Input'!$H$15)+(P354*'User Input'!$H$2)+(Q354*'User Input'!$H$3)+(R354*'User Input'!$H$4)+(K354*'User Input'!$H$5)+(L354*'User Input'!$H$6)+(J354*'User Input'!$H$7)+(U354*'User Input'!$H$8)+(T354*'User Input'!$H$9)+(M354*'User Input'!$H$10)+(Y354*'User Input'!$H$11)+(W354*'User Input'!$H$13)+(V354*'User Input'!$H$12)+(S354*'User Input'!$H$14)</f>
        <v>-2.8999999999999995</v>
      </c>
      <c r="AI354">
        <f t="shared" si="16"/>
        <v>-0.93548387096774177</v>
      </c>
      <c r="AJ354" s="209"/>
      <c r="AK354" s="209">
        <f t="shared" si="15"/>
        <v>172</v>
      </c>
      <c r="AL354" s="209" t="e">
        <f t="shared" ca="1" si="17"/>
        <v>#N/A</v>
      </c>
      <c r="AM354" s="209" t="e">
        <f t="shared" ca="1" si="18"/>
        <v>#N/A</v>
      </c>
    </row>
    <row r="355" spans="2:39" x14ac:dyDescent="0.2">
      <c r="B355" t="s">
        <v>276</v>
      </c>
      <c r="C355" t="s">
        <v>123</v>
      </c>
      <c r="D355" t="s">
        <v>97</v>
      </c>
      <c r="E355" t="s">
        <v>97</v>
      </c>
      <c r="F355">
        <v>-0.4</v>
      </c>
      <c r="G355">
        <v>-6.9</v>
      </c>
      <c r="H355">
        <v>-6.4</v>
      </c>
      <c r="I355">
        <v>375</v>
      </c>
      <c r="J355">
        <v>-2.5</v>
      </c>
      <c r="K355">
        <v>-0.9</v>
      </c>
      <c r="L355">
        <v>-2.5</v>
      </c>
      <c r="M355">
        <v>-0.1</v>
      </c>
      <c r="N355">
        <v>2.6</v>
      </c>
      <c r="O355">
        <v>2</v>
      </c>
      <c r="AG355">
        <f t="shared" si="19"/>
        <v>173</v>
      </c>
      <c r="AH355" s="134">
        <f>(H355*'User Input'!$H$16)+(I355*'User Input'!$H$17)+(N355*'User Input'!$H$15)+(P355*'User Input'!$H$2)+(Q355*'User Input'!$H$3)+(R355*'User Input'!$H$4)+(K355*'User Input'!$H$5)+(L355*'User Input'!$H$6)+(J355*'User Input'!$H$7)+(U355*'User Input'!$H$8)+(T355*'User Input'!$H$9)+(M355*'User Input'!$H$10)+(Y355*'User Input'!$H$11)+(W355*'User Input'!$H$13)+(V355*'User Input'!$H$12)+(S355*'User Input'!$H$14)</f>
        <v>-8.7999999999999989</v>
      </c>
      <c r="AI355">
        <f t="shared" si="16"/>
        <v>1.2753623188405796</v>
      </c>
      <c r="AJ355" s="209"/>
      <c r="AK355" s="209">
        <f t="shared" si="15"/>
        <v>174</v>
      </c>
      <c r="AL355" s="209" t="e">
        <f t="shared" ca="1" si="17"/>
        <v>#N/A</v>
      </c>
      <c r="AM355" s="209" t="e">
        <f t="shared" ca="1" si="18"/>
        <v>#N/A</v>
      </c>
    </row>
    <row r="356" spans="2:39" x14ac:dyDescent="0.2">
      <c r="B356" t="s">
        <v>1327</v>
      </c>
      <c r="C356" t="s">
        <v>132</v>
      </c>
      <c r="D356" t="s">
        <v>114</v>
      </c>
      <c r="E356" t="s">
        <v>114</v>
      </c>
      <c r="F356">
        <v>-0.6</v>
      </c>
      <c r="G356">
        <v>-0.6</v>
      </c>
      <c r="H356">
        <v>-3.3</v>
      </c>
      <c r="I356">
        <v>554</v>
      </c>
      <c r="J356">
        <v>-1.2</v>
      </c>
      <c r="K356">
        <v>0.2</v>
      </c>
      <c r="L356">
        <v>-0.4</v>
      </c>
      <c r="M356">
        <v>3.9</v>
      </c>
      <c r="N356">
        <v>-1.7</v>
      </c>
      <c r="O356">
        <v>-2.4</v>
      </c>
      <c r="AG356">
        <f t="shared" si="19"/>
        <v>174</v>
      </c>
      <c r="AH356" s="134">
        <f>(H356*'User Input'!$H$16)+(I356*'User Input'!$H$17)+(N356*'User Input'!$H$15)+(P356*'User Input'!$H$2)+(Q356*'User Input'!$H$3)+(R356*'User Input'!$H$4)+(K356*'User Input'!$H$5)+(L356*'User Input'!$H$6)+(J356*'User Input'!$H$7)+(U356*'User Input'!$H$8)+(T356*'User Input'!$H$9)+(M356*'User Input'!$H$10)+(Y356*'User Input'!$H$11)+(W356*'User Input'!$H$13)+(V356*'User Input'!$H$12)+(S356*'User Input'!$H$14)</f>
        <v>7</v>
      </c>
      <c r="AI356">
        <f t="shared" si="16"/>
        <v>-11.666666666666668</v>
      </c>
      <c r="AJ356" s="209"/>
      <c r="AK356" s="209">
        <f t="shared" si="15"/>
        <v>175</v>
      </c>
      <c r="AL356" s="209" t="e">
        <f t="shared" ca="1" si="17"/>
        <v>#N/A</v>
      </c>
      <c r="AM356" s="209" t="e">
        <f t="shared" ca="1" si="18"/>
        <v>#N/A</v>
      </c>
    </row>
    <row r="357" spans="2:39" x14ac:dyDescent="0.2">
      <c r="B357" t="s">
        <v>3699</v>
      </c>
      <c r="C357" t="s">
        <v>7</v>
      </c>
      <c r="D357" t="s">
        <v>429</v>
      </c>
      <c r="E357" t="s">
        <v>110</v>
      </c>
      <c r="F357">
        <v>-0.6</v>
      </c>
      <c r="G357">
        <v>2</v>
      </c>
      <c r="H357">
        <v>-3.3</v>
      </c>
      <c r="I357">
        <v>522</v>
      </c>
      <c r="J357">
        <v>-0.2</v>
      </c>
      <c r="K357">
        <v>0.5</v>
      </c>
      <c r="L357">
        <v>-1.1000000000000001</v>
      </c>
      <c r="M357">
        <v>0.2</v>
      </c>
      <c r="N357">
        <v>1.8</v>
      </c>
      <c r="O357">
        <v>-2.8</v>
      </c>
      <c r="AG357">
        <f t="shared" si="19"/>
        <v>175</v>
      </c>
      <c r="AH357" s="134">
        <f>(H357*'User Input'!$H$16)+(I357*'User Input'!$H$17)+(N357*'User Input'!$H$15)+(P357*'User Input'!$H$2)+(Q357*'User Input'!$H$3)+(R357*'User Input'!$H$4)+(K357*'User Input'!$H$5)+(L357*'User Input'!$H$6)+(J357*'User Input'!$H$7)+(U357*'User Input'!$H$8)+(T357*'User Input'!$H$9)+(M357*'User Input'!$H$10)+(Y357*'User Input'!$H$11)+(W357*'User Input'!$H$13)+(V357*'User Input'!$H$12)+(S357*'User Input'!$H$14)</f>
        <v>1.1000000000000001</v>
      </c>
      <c r="AI357">
        <f t="shared" si="16"/>
        <v>0.55000000000000004</v>
      </c>
      <c r="AJ357" s="209"/>
      <c r="AK357" s="209">
        <f t="shared" si="15"/>
        <v>175</v>
      </c>
      <c r="AL357" s="209" t="e">
        <f t="shared" ca="1" si="17"/>
        <v>#N/A</v>
      </c>
      <c r="AM357" s="209" t="e">
        <f t="shared" ca="1" si="18"/>
        <v>#N/A</v>
      </c>
    </row>
    <row r="358" spans="2:39" x14ac:dyDescent="0.2">
      <c r="B358" t="s">
        <v>206</v>
      </c>
      <c r="C358" t="s">
        <v>133</v>
      </c>
      <c r="D358" t="s">
        <v>114</v>
      </c>
      <c r="E358" t="s">
        <v>114</v>
      </c>
      <c r="F358">
        <v>-0.7</v>
      </c>
      <c r="G358">
        <v>0.2</v>
      </c>
      <c r="H358">
        <v>-3.3</v>
      </c>
      <c r="I358">
        <v>519</v>
      </c>
      <c r="J358">
        <v>-1.7</v>
      </c>
      <c r="K358">
        <v>-4.0999999999999996</v>
      </c>
      <c r="L358">
        <v>-4.5999999999999996</v>
      </c>
      <c r="M358">
        <v>13.5</v>
      </c>
      <c r="N358">
        <v>-2</v>
      </c>
      <c r="O358">
        <v>-2.9</v>
      </c>
      <c r="AG358">
        <f t="shared" si="19"/>
        <v>176</v>
      </c>
      <c r="AH358" s="134">
        <f>(H358*'User Input'!$H$16)+(I358*'User Input'!$H$17)+(N358*'User Input'!$H$15)+(P358*'User Input'!$H$2)+(Q358*'User Input'!$H$3)+(R358*'User Input'!$H$4)+(K358*'User Input'!$H$5)+(L358*'User Input'!$H$6)+(J358*'User Input'!$H$7)+(U358*'User Input'!$H$8)+(T358*'User Input'!$H$9)+(M358*'User Input'!$H$10)+(Y358*'User Input'!$H$11)+(W358*'User Input'!$H$13)+(V358*'User Input'!$H$12)+(S358*'User Input'!$H$14)</f>
        <v>4.3000000000000007</v>
      </c>
      <c r="AI358">
        <f t="shared" si="16"/>
        <v>21.500000000000004</v>
      </c>
      <c r="AJ358" s="209"/>
      <c r="AK358" s="209">
        <f t="shared" si="15"/>
        <v>177</v>
      </c>
      <c r="AL358" s="209" t="e">
        <f t="shared" ca="1" si="17"/>
        <v>#N/A</v>
      </c>
      <c r="AM358" s="209" t="e">
        <f t="shared" ca="1" si="18"/>
        <v>#N/A</v>
      </c>
    </row>
    <row r="359" spans="2:39" x14ac:dyDescent="0.2">
      <c r="B359" t="s">
        <v>449</v>
      </c>
      <c r="C359" t="s">
        <v>136</v>
      </c>
      <c r="D359" t="s">
        <v>114</v>
      </c>
      <c r="E359" t="s">
        <v>114</v>
      </c>
      <c r="F359">
        <v>-0.7</v>
      </c>
      <c r="G359">
        <v>2.4</v>
      </c>
      <c r="H359">
        <v>-3.3</v>
      </c>
      <c r="I359">
        <v>488</v>
      </c>
      <c r="J359">
        <v>-1.1000000000000001</v>
      </c>
      <c r="K359">
        <v>-0.5</v>
      </c>
      <c r="L359">
        <v>-1.7</v>
      </c>
      <c r="M359">
        <v>5.5</v>
      </c>
      <c r="N359">
        <v>-1.4</v>
      </c>
      <c r="O359">
        <v>-2.6</v>
      </c>
      <c r="AG359">
        <f t="shared" si="19"/>
        <v>177</v>
      </c>
      <c r="AH359" s="134">
        <f>(H359*'User Input'!$H$16)+(I359*'User Input'!$H$17)+(N359*'User Input'!$H$15)+(P359*'User Input'!$H$2)+(Q359*'User Input'!$H$3)+(R359*'User Input'!$H$4)+(K359*'User Input'!$H$5)+(L359*'User Input'!$H$6)+(J359*'User Input'!$H$7)+(U359*'User Input'!$H$8)+(T359*'User Input'!$H$9)+(M359*'User Input'!$H$10)+(Y359*'User Input'!$H$11)+(W359*'User Input'!$H$13)+(V359*'User Input'!$H$12)+(S359*'User Input'!$H$14)</f>
        <v>6.1999999999999993</v>
      </c>
      <c r="AI359">
        <f t="shared" si="16"/>
        <v>2.583333333333333</v>
      </c>
      <c r="AJ359" s="209"/>
      <c r="AK359" s="209">
        <f t="shared" si="15"/>
        <v>177</v>
      </c>
      <c r="AL359" s="209" t="e">
        <f t="shared" ca="1" si="17"/>
        <v>#N/A</v>
      </c>
      <c r="AM359" s="209" t="e">
        <f t="shared" ca="1" si="18"/>
        <v>#N/A</v>
      </c>
    </row>
    <row r="360" spans="2:39" x14ac:dyDescent="0.2">
      <c r="B360" t="s">
        <v>2256</v>
      </c>
      <c r="C360" t="s">
        <v>137</v>
      </c>
      <c r="D360" t="s">
        <v>97</v>
      </c>
      <c r="E360" t="s">
        <v>97</v>
      </c>
      <c r="F360">
        <v>-0.9</v>
      </c>
      <c r="G360">
        <v>-6.9</v>
      </c>
      <c r="H360">
        <v>-6.6</v>
      </c>
      <c r="I360">
        <v>354</v>
      </c>
      <c r="J360">
        <v>-2.9</v>
      </c>
      <c r="K360">
        <v>-1.7</v>
      </c>
      <c r="L360">
        <v>-3.1</v>
      </c>
      <c r="M360">
        <v>1.7</v>
      </c>
      <c r="N360">
        <v>2.9</v>
      </c>
      <c r="O360">
        <v>1.1000000000000001</v>
      </c>
      <c r="AG360">
        <f t="shared" si="19"/>
        <v>178</v>
      </c>
      <c r="AH360" s="134">
        <f>(H360*'User Input'!$H$16)+(I360*'User Input'!$H$17)+(N360*'User Input'!$H$15)+(P360*'User Input'!$H$2)+(Q360*'User Input'!$H$3)+(R360*'User Input'!$H$4)+(K360*'User Input'!$H$5)+(L360*'User Input'!$H$6)+(J360*'User Input'!$H$7)+(U360*'User Input'!$H$8)+(T360*'User Input'!$H$9)+(M360*'User Input'!$H$10)+(Y360*'User Input'!$H$11)+(W360*'User Input'!$H$13)+(V360*'User Input'!$H$12)+(S360*'User Input'!$H$14)</f>
        <v>-9.4</v>
      </c>
      <c r="AI360">
        <f t="shared" si="16"/>
        <v>1.3623188405797102</v>
      </c>
      <c r="AJ360" s="209"/>
      <c r="AK360" s="209">
        <f t="shared" si="15"/>
        <v>179</v>
      </c>
      <c r="AL360" s="209" t="e">
        <f t="shared" ca="1" si="17"/>
        <v>#N/A</v>
      </c>
      <c r="AM360" s="209" t="e">
        <f t="shared" ca="1" si="18"/>
        <v>#N/A</v>
      </c>
    </row>
    <row r="361" spans="2:39" x14ac:dyDescent="0.2">
      <c r="B361" t="s">
        <v>244</v>
      </c>
      <c r="C361" t="s">
        <v>138</v>
      </c>
      <c r="D361" t="s">
        <v>118</v>
      </c>
      <c r="E361" t="s">
        <v>118</v>
      </c>
      <c r="F361">
        <v>-1.2</v>
      </c>
      <c r="G361">
        <v>-2</v>
      </c>
      <c r="H361">
        <v>-3.5</v>
      </c>
      <c r="I361">
        <v>609</v>
      </c>
      <c r="J361">
        <v>-0.8</v>
      </c>
      <c r="K361">
        <v>-0.7</v>
      </c>
      <c r="L361">
        <v>0</v>
      </c>
      <c r="M361">
        <v>-0.5</v>
      </c>
      <c r="N361">
        <v>1.8</v>
      </c>
      <c r="O361">
        <v>-2</v>
      </c>
      <c r="AG361">
        <f t="shared" si="19"/>
        <v>179</v>
      </c>
      <c r="AH361" s="134">
        <f>(H361*'User Input'!$H$16)+(I361*'User Input'!$H$17)+(N361*'User Input'!$H$15)+(P361*'User Input'!$H$2)+(Q361*'User Input'!$H$3)+(R361*'User Input'!$H$4)+(K361*'User Input'!$H$5)+(L361*'User Input'!$H$6)+(J361*'User Input'!$H$7)+(U361*'User Input'!$H$8)+(T361*'User Input'!$H$9)+(M361*'User Input'!$H$10)+(Y361*'User Input'!$H$11)+(W361*'User Input'!$H$13)+(V361*'User Input'!$H$12)+(S361*'User Input'!$H$14)</f>
        <v>-4.5999999999999996</v>
      </c>
      <c r="AI361">
        <f t="shared" si="16"/>
        <v>2.2999999999999998</v>
      </c>
      <c r="AJ361" s="209"/>
      <c r="AK361" s="209">
        <f t="shared" si="15"/>
        <v>180</v>
      </c>
      <c r="AL361" s="209" t="e">
        <f t="shared" ca="1" si="17"/>
        <v>#N/A</v>
      </c>
      <c r="AM361" s="209" t="e">
        <f t="shared" ca="1" si="18"/>
        <v>#N/A</v>
      </c>
    </row>
    <row r="362" spans="2:39" x14ac:dyDescent="0.2">
      <c r="B362" t="s">
        <v>461</v>
      </c>
      <c r="C362" t="s">
        <v>123</v>
      </c>
      <c r="D362" t="s">
        <v>112</v>
      </c>
      <c r="E362" t="s">
        <v>112</v>
      </c>
      <c r="F362">
        <v>-1.2</v>
      </c>
      <c r="G362">
        <v>8.4</v>
      </c>
      <c r="H362">
        <v>-3.4</v>
      </c>
      <c r="I362">
        <v>419</v>
      </c>
      <c r="J362">
        <v>-2</v>
      </c>
      <c r="K362">
        <v>1.1000000000000001</v>
      </c>
      <c r="L362">
        <v>-1.1000000000000001</v>
      </c>
      <c r="M362">
        <v>-2.1</v>
      </c>
      <c r="N362">
        <v>-0.2</v>
      </c>
      <c r="O362">
        <v>2.1</v>
      </c>
      <c r="AG362">
        <f t="shared" si="19"/>
        <v>180</v>
      </c>
      <c r="AH362" s="134">
        <f>(H362*'User Input'!$H$16)+(I362*'User Input'!$H$17)+(N362*'User Input'!$H$15)+(P362*'User Input'!$H$2)+(Q362*'User Input'!$H$3)+(R362*'User Input'!$H$4)+(K362*'User Input'!$H$5)+(L362*'User Input'!$H$6)+(J362*'User Input'!$H$7)+(U362*'User Input'!$H$8)+(T362*'User Input'!$H$9)+(M362*'User Input'!$H$10)+(Y362*'User Input'!$H$11)+(W362*'User Input'!$H$13)+(V362*'User Input'!$H$12)+(S362*'User Input'!$H$14)</f>
        <v>-2.9</v>
      </c>
      <c r="AI362">
        <f t="shared" si="16"/>
        <v>-0.34523809523809523</v>
      </c>
      <c r="AJ362" s="209"/>
      <c r="AK362" s="209">
        <f t="shared" si="15"/>
        <v>180</v>
      </c>
      <c r="AL362" s="209" t="e">
        <f t="shared" ca="1" si="17"/>
        <v>#N/A</v>
      </c>
      <c r="AM362" s="209" t="e">
        <f t="shared" ca="1" si="18"/>
        <v>#N/A</v>
      </c>
    </row>
    <row r="363" spans="2:39" x14ac:dyDescent="0.2">
      <c r="B363" t="s">
        <v>336</v>
      </c>
      <c r="C363" t="s">
        <v>130</v>
      </c>
      <c r="D363" t="s">
        <v>110</v>
      </c>
      <c r="E363" t="s">
        <v>110</v>
      </c>
      <c r="F363">
        <v>-1.4</v>
      </c>
      <c r="G363">
        <v>-2.9</v>
      </c>
      <c r="H363">
        <v>-3.5</v>
      </c>
      <c r="I363">
        <v>604</v>
      </c>
      <c r="J363">
        <v>-1.2</v>
      </c>
      <c r="K363">
        <v>-0.6</v>
      </c>
      <c r="L363">
        <v>0.2</v>
      </c>
      <c r="M363">
        <v>-0.1</v>
      </c>
      <c r="N363">
        <v>-0.1</v>
      </c>
      <c r="O363">
        <v>-0.6</v>
      </c>
      <c r="AG363">
        <f t="shared" si="19"/>
        <v>181</v>
      </c>
      <c r="AH363" s="134">
        <f>(H363*'User Input'!$H$16)+(I363*'User Input'!$H$17)+(N363*'User Input'!$H$15)+(P363*'User Input'!$H$2)+(Q363*'User Input'!$H$3)+(R363*'User Input'!$H$4)+(K363*'User Input'!$H$5)+(L363*'User Input'!$H$6)+(J363*'User Input'!$H$7)+(U363*'User Input'!$H$8)+(T363*'User Input'!$H$9)+(M363*'User Input'!$H$10)+(Y363*'User Input'!$H$11)+(W363*'User Input'!$H$13)+(V363*'User Input'!$H$12)+(S363*'User Input'!$H$14)</f>
        <v>-3.5999999999999996</v>
      </c>
      <c r="AI363">
        <f t="shared" si="16"/>
        <v>1.2413793103448274</v>
      </c>
      <c r="AJ363" s="209"/>
      <c r="AK363" s="209">
        <f t="shared" si="15"/>
        <v>182</v>
      </c>
      <c r="AL363" s="209" t="e">
        <f t="shared" ca="1" si="17"/>
        <v>#N/A</v>
      </c>
      <c r="AM363" s="209" t="e">
        <f t="shared" ca="1" si="18"/>
        <v>#N/A</v>
      </c>
    </row>
    <row r="364" spans="2:39" x14ac:dyDescent="0.2">
      <c r="B364" t="s">
        <v>2249</v>
      </c>
      <c r="C364" t="s">
        <v>715</v>
      </c>
      <c r="D364" t="s">
        <v>97</v>
      </c>
      <c r="E364" t="s">
        <v>97</v>
      </c>
      <c r="F364">
        <v>-1.6</v>
      </c>
      <c r="G364">
        <v>-7.1</v>
      </c>
      <c r="H364">
        <v>-6.7</v>
      </c>
      <c r="I364">
        <v>346</v>
      </c>
      <c r="J364">
        <v>-3.4</v>
      </c>
      <c r="K364">
        <v>-1.1000000000000001</v>
      </c>
      <c r="L364">
        <v>-3.7</v>
      </c>
      <c r="M364">
        <v>2.1</v>
      </c>
      <c r="N364">
        <v>0.6</v>
      </c>
      <c r="O364">
        <v>3</v>
      </c>
      <c r="AG364">
        <f t="shared" si="19"/>
        <v>182</v>
      </c>
      <c r="AH364" s="134">
        <f>(H364*'User Input'!$H$16)+(I364*'User Input'!$H$17)+(N364*'User Input'!$H$15)+(P364*'User Input'!$H$2)+(Q364*'User Input'!$H$3)+(R364*'User Input'!$H$4)+(K364*'User Input'!$H$5)+(L364*'User Input'!$H$6)+(J364*'User Input'!$H$7)+(U364*'User Input'!$H$8)+(T364*'User Input'!$H$9)+(M364*'User Input'!$H$10)+(Y364*'User Input'!$H$11)+(W364*'User Input'!$H$13)+(V364*'User Input'!$H$12)+(S364*'User Input'!$H$14)</f>
        <v>-7.3000000000000016</v>
      </c>
      <c r="AI364">
        <f t="shared" si="16"/>
        <v>1.0281690140845072</v>
      </c>
      <c r="AJ364" s="209"/>
      <c r="AK364" s="209">
        <f t="shared" si="15"/>
        <v>183</v>
      </c>
      <c r="AL364" s="209" t="e">
        <f t="shared" ca="1" si="17"/>
        <v>#N/A</v>
      </c>
      <c r="AM364" s="209" t="e">
        <f t="shared" ca="1" si="18"/>
        <v>#N/A</v>
      </c>
    </row>
    <row r="365" spans="2:39" x14ac:dyDescent="0.2">
      <c r="B365" t="s">
        <v>922</v>
      </c>
      <c r="C365" t="s">
        <v>131</v>
      </c>
      <c r="D365" t="s">
        <v>114</v>
      </c>
      <c r="E365" t="s">
        <v>114</v>
      </c>
      <c r="F365">
        <v>-1.6</v>
      </c>
      <c r="G365">
        <v>-0.2</v>
      </c>
      <c r="H365">
        <v>-3.6</v>
      </c>
      <c r="I365">
        <v>517</v>
      </c>
      <c r="J365">
        <v>-1.3</v>
      </c>
      <c r="K365">
        <v>-1.1000000000000001</v>
      </c>
      <c r="L365">
        <v>-1</v>
      </c>
      <c r="M365">
        <v>0</v>
      </c>
      <c r="N365">
        <v>1.1000000000000001</v>
      </c>
      <c r="O365">
        <v>-0.3</v>
      </c>
      <c r="AG365">
        <f t="shared" si="19"/>
        <v>183</v>
      </c>
      <c r="AH365" s="134">
        <f>(H365*'User Input'!$H$16)+(I365*'User Input'!$H$17)+(N365*'User Input'!$H$15)+(P365*'User Input'!$H$2)+(Q365*'User Input'!$H$3)+(R365*'User Input'!$H$4)+(K365*'User Input'!$H$5)+(L365*'User Input'!$H$6)+(J365*'User Input'!$H$7)+(U365*'User Input'!$H$8)+(T365*'User Input'!$H$9)+(M365*'User Input'!$H$10)+(Y365*'User Input'!$H$11)+(W365*'User Input'!$H$13)+(V365*'User Input'!$H$12)+(S365*'User Input'!$H$14)</f>
        <v>-6.7</v>
      </c>
      <c r="AI365">
        <f t="shared" si="16"/>
        <v>33.5</v>
      </c>
      <c r="AJ365" s="209"/>
      <c r="AK365" s="209">
        <f t="shared" si="15"/>
        <v>183</v>
      </c>
      <c r="AL365" s="209" t="e">
        <f t="shared" ca="1" si="17"/>
        <v>#N/A</v>
      </c>
      <c r="AM365" s="209" t="e">
        <f t="shared" ca="1" si="18"/>
        <v>#N/A</v>
      </c>
    </row>
    <row r="366" spans="2:39" x14ac:dyDescent="0.2">
      <c r="B366" t="s">
        <v>312</v>
      </c>
      <c r="C366" t="s">
        <v>134</v>
      </c>
      <c r="D366" t="s">
        <v>114</v>
      </c>
      <c r="E366" t="s">
        <v>114</v>
      </c>
      <c r="F366">
        <v>-1.6</v>
      </c>
      <c r="G366">
        <v>6.3</v>
      </c>
      <c r="H366">
        <v>-3.6</v>
      </c>
      <c r="I366">
        <v>428</v>
      </c>
      <c r="J366">
        <v>-2.5</v>
      </c>
      <c r="K366">
        <v>-0.8</v>
      </c>
      <c r="L366">
        <v>-1.9</v>
      </c>
      <c r="M366">
        <v>-0.3</v>
      </c>
      <c r="N366">
        <v>1.7</v>
      </c>
      <c r="O366">
        <v>1.2</v>
      </c>
      <c r="AG366">
        <f t="shared" si="19"/>
        <v>184</v>
      </c>
      <c r="AH366" s="134">
        <f>(H366*'User Input'!$H$16)+(I366*'User Input'!$H$17)+(N366*'User Input'!$H$15)+(P366*'User Input'!$H$2)+(Q366*'User Input'!$H$3)+(R366*'User Input'!$H$4)+(K366*'User Input'!$H$5)+(L366*'User Input'!$H$6)+(J366*'User Input'!$H$7)+(U366*'User Input'!$H$8)+(T366*'User Input'!$H$9)+(M366*'User Input'!$H$10)+(Y366*'User Input'!$H$11)+(W366*'User Input'!$H$13)+(V366*'User Input'!$H$12)+(S366*'User Input'!$H$14)</f>
        <v>-8.1999999999999993</v>
      </c>
      <c r="AI366">
        <f t="shared" si="16"/>
        <v>-1.3015873015873014</v>
      </c>
      <c r="AJ366" s="209"/>
      <c r="AK366" s="209">
        <f t="shared" si="15"/>
        <v>183</v>
      </c>
      <c r="AL366" s="209" t="e">
        <f t="shared" ca="1" si="17"/>
        <v>#N/A</v>
      </c>
      <c r="AM366" s="209" t="e">
        <f t="shared" ca="1" si="18"/>
        <v>#N/A</v>
      </c>
    </row>
    <row r="367" spans="2:39" x14ac:dyDescent="0.2">
      <c r="B367" t="s">
        <v>3433</v>
      </c>
      <c r="C367" t="s">
        <v>123</v>
      </c>
      <c r="D367" t="s">
        <v>427</v>
      </c>
      <c r="E367" t="s">
        <v>118</v>
      </c>
      <c r="F367">
        <v>-1.6</v>
      </c>
      <c r="G367">
        <v>-3.4</v>
      </c>
      <c r="H367">
        <v>-3.5</v>
      </c>
      <c r="I367">
        <v>589</v>
      </c>
      <c r="J367">
        <v>-0.7</v>
      </c>
      <c r="K367">
        <v>-3.4</v>
      </c>
      <c r="L367">
        <v>-1.3</v>
      </c>
      <c r="M367">
        <v>2.2000000000000002</v>
      </c>
      <c r="N367">
        <v>2.7</v>
      </c>
      <c r="O367">
        <v>-2.1</v>
      </c>
      <c r="AG367">
        <f t="shared" si="19"/>
        <v>185</v>
      </c>
      <c r="AH367" s="134">
        <f>(H367*'User Input'!$H$16)+(I367*'User Input'!$H$17)+(N367*'User Input'!$H$15)+(P367*'User Input'!$H$2)+(Q367*'User Input'!$H$3)+(R367*'User Input'!$H$4)+(K367*'User Input'!$H$5)+(L367*'User Input'!$H$6)+(J367*'User Input'!$H$7)+(U367*'User Input'!$H$8)+(T367*'User Input'!$H$9)+(M367*'User Input'!$H$10)+(Y367*'User Input'!$H$11)+(W367*'User Input'!$H$13)+(V367*'User Input'!$H$12)+(S367*'User Input'!$H$14)</f>
        <v>-11.2</v>
      </c>
      <c r="AI367">
        <f t="shared" si="16"/>
        <v>3.2941176470588234</v>
      </c>
      <c r="AJ367" s="209"/>
      <c r="AK367" s="209">
        <f t="shared" si="15"/>
        <v>183</v>
      </c>
      <c r="AL367" s="209" t="e">
        <f t="shared" ca="1" si="17"/>
        <v>#N/A</v>
      </c>
      <c r="AM367" s="209" t="e">
        <f t="shared" ca="1" si="18"/>
        <v>#N/A</v>
      </c>
    </row>
    <row r="368" spans="2:39" x14ac:dyDescent="0.2">
      <c r="B368" t="s">
        <v>2621</v>
      </c>
      <c r="C368" t="s">
        <v>121</v>
      </c>
      <c r="D368" t="s">
        <v>3456</v>
      </c>
      <c r="E368" t="s">
        <v>97</v>
      </c>
      <c r="F368">
        <v>-1.8</v>
      </c>
      <c r="G368">
        <v>-2.5</v>
      </c>
      <c r="H368">
        <v>-6.8</v>
      </c>
      <c r="I368">
        <v>290</v>
      </c>
      <c r="J368">
        <v>-4.5</v>
      </c>
      <c r="K368">
        <v>-2.4</v>
      </c>
      <c r="L368">
        <v>-4.9000000000000004</v>
      </c>
      <c r="M368">
        <v>2</v>
      </c>
      <c r="N368">
        <v>3.8</v>
      </c>
      <c r="O368">
        <v>3.1</v>
      </c>
      <c r="AG368">
        <f t="shared" si="19"/>
        <v>186</v>
      </c>
      <c r="AH368" s="134">
        <f>(H368*'User Input'!$H$16)+(I368*'User Input'!$H$17)+(N368*'User Input'!$H$15)+(P368*'User Input'!$H$2)+(Q368*'User Input'!$H$3)+(R368*'User Input'!$H$4)+(K368*'User Input'!$H$5)+(L368*'User Input'!$H$6)+(J368*'User Input'!$H$7)+(U368*'User Input'!$H$8)+(T368*'User Input'!$H$9)+(M368*'User Input'!$H$10)+(Y368*'User Input'!$H$11)+(W368*'User Input'!$H$13)+(V368*'User Input'!$H$12)+(S368*'User Input'!$H$14)</f>
        <v>-15</v>
      </c>
      <c r="AI368">
        <f t="shared" si="16"/>
        <v>6</v>
      </c>
      <c r="AJ368" s="209"/>
      <c r="AK368" s="209">
        <f t="shared" si="15"/>
        <v>187</v>
      </c>
      <c r="AL368" s="209" t="e">
        <f t="shared" ca="1" si="17"/>
        <v>#N/A</v>
      </c>
      <c r="AM368" s="209" t="e">
        <f t="shared" ca="1" si="18"/>
        <v>#N/A</v>
      </c>
    </row>
    <row r="369" spans="2:39" x14ac:dyDescent="0.2">
      <c r="B369" t="s">
        <v>197</v>
      </c>
      <c r="C369" t="s">
        <v>119</v>
      </c>
      <c r="D369" t="s">
        <v>6</v>
      </c>
      <c r="E369" t="s">
        <v>6</v>
      </c>
      <c r="F369">
        <v>-2</v>
      </c>
      <c r="G369">
        <v>3.1</v>
      </c>
      <c r="H369">
        <v>-3.7</v>
      </c>
      <c r="I369">
        <v>482</v>
      </c>
      <c r="J369">
        <v>-1.5</v>
      </c>
      <c r="K369">
        <v>2.8</v>
      </c>
      <c r="L369">
        <v>0.7</v>
      </c>
      <c r="M369">
        <v>-2.4</v>
      </c>
      <c r="N369">
        <v>-0.8</v>
      </c>
      <c r="O369">
        <v>-1.8</v>
      </c>
      <c r="AG369">
        <f t="shared" si="19"/>
        <v>187</v>
      </c>
      <c r="AH369" s="134">
        <f>(H369*'User Input'!$H$16)+(I369*'User Input'!$H$17)+(N369*'User Input'!$H$15)+(P369*'User Input'!$H$2)+(Q369*'User Input'!$H$3)+(R369*'User Input'!$H$4)+(K369*'User Input'!$H$5)+(L369*'User Input'!$H$6)+(J369*'User Input'!$H$7)+(U369*'User Input'!$H$8)+(T369*'User Input'!$H$9)+(M369*'User Input'!$H$10)+(Y369*'User Input'!$H$11)+(W369*'User Input'!$H$13)+(V369*'User Input'!$H$12)+(S369*'User Input'!$H$14)</f>
        <v>5.5999999999999988</v>
      </c>
      <c r="AI369">
        <f t="shared" si="16"/>
        <v>1.8064516129032253</v>
      </c>
      <c r="AJ369" s="209"/>
      <c r="AK369" s="209">
        <f t="shared" si="15"/>
        <v>188</v>
      </c>
      <c r="AL369" s="209" t="e">
        <f t="shared" ca="1" si="17"/>
        <v>#N/A</v>
      </c>
      <c r="AM369" s="209" t="e">
        <f t="shared" ca="1" si="18"/>
        <v>#N/A</v>
      </c>
    </row>
    <row r="370" spans="2:39" x14ac:dyDescent="0.2">
      <c r="B370" t="s">
        <v>1279</v>
      </c>
      <c r="C370" t="s">
        <v>2</v>
      </c>
      <c r="D370" t="s">
        <v>110</v>
      </c>
      <c r="E370" t="s">
        <v>110</v>
      </c>
      <c r="F370">
        <v>-2.2000000000000002</v>
      </c>
      <c r="G370">
        <v>-3.4</v>
      </c>
      <c r="H370">
        <v>-3.7</v>
      </c>
      <c r="I370">
        <v>568</v>
      </c>
      <c r="J370">
        <v>-0.7</v>
      </c>
      <c r="K370">
        <v>-1.3</v>
      </c>
      <c r="L370">
        <v>-1.5</v>
      </c>
      <c r="M370">
        <v>1.9</v>
      </c>
      <c r="N370">
        <v>-1.1000000000000001</v>
      </c>
      <c r="O370">
        <v>-0.5</v>
      </c>
      <c r="AG370">
        <f t="shared" si="19"/>
        <v>188</v>
      </c>
      <c r="AH370" s="134">
        <f>(H370*'User Input'!$H$16)+(I370*'User Input'!$H$17)+(N370*'User Input'!$H$15)+(P370*'User Input'!$H$2)+(Q370*'User Input'!$H$3)+(R370*'User Input'!$H$4)+(K370*'User Input'!$H$5)+(L370*'User Input'!$H$6)+(J370*'User Input'!$H$7)+(U370*'User Input'!$H$8)+(T370*'User Input'!$H$9)+(M370*'User Input'!$H$10)+(Y370*'User Input'!$H$11)+(W370*'User Input'!$H$13)+(V370*'User Input'!$H$12)+(S370*'User Input'!$H$14)</f>
        <v>-3.6000000000000005</v>
      </c>
      <c r="AI370">
        <f t="shared" si="16"/>
        <v>1.0588235294117649</v>
      </c>
      <c r="AJ370" s="209"/>
      <c r="AK370" s="209">
        <f t="shared" si="15"/>
        <v>189</v>
      </c>
      <c r="AL370" s="209" t="e">
        <f t="shared" ca="1" si="17"/>
        <v>#N/A</v>
      </c>
      <c r="AM370" s="209" t="e">
        <f t="shared" ca="1" si="18"/>
        <v>#N/A</v>
      </c>
    </row>
    <row r="371" spans="2:39" x14ac:dyDescent="0.2">
      <c r="B371" t="s">
        <v>3444</v>
      </c>
      <c r="C371" t="s">
        <v>718</v>
      </c>
      <c r="D371" t="s">
        <v>118</v>
      </c>
      <c r="E371" t="s">
        <v>118</v>
      </c>
      <c r="F371">
        <v>-2.2999999999999998</v>
      </c>
      <c r="G371">
        <v>3.4</v>
      </c>
      <c r="H371">
        <v>-3.7</v>
      </c>
      <c r="I371">
        <v>458</v>
      </c>
      <c r="J371">
        <v>-2.4</v>
      </c>
      <c r="K371">
        <v>-2</v>
      </c>
      <c r="L371">
        <v>-3.1</v>
      </c>
      <c r="M371">
        <v>0.3</v>
      </c>
      <c r="N371">
        <v>3.3</v>
      </c>
      <c r="O371">
        <v>0.8</v>
      </c>
      <c r="AG371">
        <f t="shared" si="19"/>
        <v>189</v>
      </c>
      <c r="AH371" s="134">
        <f>(H371*'User Input'!$H$16)+(I371*'User Input'!$H$17)+(N371*'User Input'!$H$15)+(P371*'User Input'!$H$2)+(Q371*'User Input'!$H$3)+(R371*'User Input'!$H$4)+(K371*'User Input'!$H$5)+(L371*'User Input'!$H$6)+(J371*'User Input'!$H$7)+(U371*'User Input'!$H$8)+(T371*'User Input'!$H$9)+(M371*'User Input'!$H$10)+(Y371*'User Input'!$H$11)+(W371*'User Input'!$H$13)+(V371*'User Input'!$H$12)+(S371*'User Input'!$H$14)</f>
        <v>-12.9</v>
      </c>
      <c r="AI371">
        <f t="shared" si="16"/>
        <v>-3.7941176470588238</v>
      </c>
      <c r="AJ371" s="209"/>
      <c r="AK371" s="209">
        <f t="shared" si="15"/>
        <v>190</v>
      </c>
      <c r="AL371" s="209" t="e">
        <f t="shared" ca="1" si="17"/>
        <v>#N/A</v>
      </c>
      <c r="AM371" s="209" t="e">
        <f t="shared" ca="1" si="18"/>
        <v>#N/A</v>
      </c>
    </row>
    <row r="372" spans="2:39" x14ac:dyDescent="0.2">
      <c r="B372" t="s">
        <v>878</v>
      </c>
      <c r="C372" t="s">
        <v>141</v>
      </c>
      <c r="D372" t="s">
        <v>114</v>
      </c>
      <c r="E372" t="s">
        <v>114</v>
      </c>
      <c r="F372">
        <v>-2.4</v>
      </c>
      <c r="G372">
        <v>2.8</v>
      </c>
      <c r="H372">
        <v>-3.8</v>
      </c>
      <c r="I372">
        <v>471</v>
      </c>
      <c r="J372">
        <v>-1.7</v>
      </c>
      <c r="K372">
        <v>2.5</v>
      </c>
      <c r="L372">
        <v>0.8</v>
      </c>
      <c r="M372">
        <v>-1.6</v>
      </c>
      <c r="N372">
        <v>-0.9</v>
      </c>
      <c r="O372">
        <v>-2.5</v>
      </c>
      <c r="AG372">
        <f t="shared" si="19"/>
        <v>190</v>
      </c>
      <c r="AH372" s="134">
        <f>(H372*'User Input'!$H$16)+(I372*'User Input'!$H$17)+(N372*'User Input'!$H$15)+(P372*'User Input'!$H$2)+(Q372*'User Input'!$H$3)+(R372*'User Input'!$H$4)+(K372*'User Input'!$H$5)+(L372*'User Input'!$H$6)+(J372*'User Input'!$H$7)+(U372*'User Input'!$H$8)+(T372*'User Input'!$H$9)+(M372*'User Input'!$H$10)+(Y372*'User Input'!$H$11)+(W372*'User Input'!$H$13)+(V372*'User Input'!$H$12)+(S372*'User Input'!$H$14)</f>
        <v>5.9000000000000012</v>
      </c>
      <c r="AI372">
        <f t="shared" si="16"/>
        <v>2.1071428571428577</v>
      </c>
      <c r="AJ372" s="209"/>
      <c r="AK372" s="209">
        <f t="shared" si="15"/>
        <v>191</v>
      </c>
      <c r="AL372" s="209" t="e">
        <f t="shared" ca="1" si="17"/>
        <v>#N/A</v>
      </c>
      <c r="AM372" s="209" t="e">
        <f t="shared" ca="1" si="18"/>
        <v>#N/A</v>
      </c>
    </row>
    <row r="373" spans="2:39" x14ac:dyDescent="0.2">
      <c r="B373" t="s">
        <v>2607</v>
      </c>
      <c r="C373" t="s">
        <v>121</v>
      </c>
      <c r="D373" t="s">
        <v>112</v>
      </c>
      <c r="E373" t="s">
        <v>112</v>
      </c>
      <c r="F373">
        <v>-2.4</v>
      </c>
      <c r="G373">
        <v>-0.8</v>
      </c>
      <c r="H373">
        <v>-3.8</v>
      </c>
      <c r="I373">
        <v>512</v>
      </c>
      <c r="J373">
        <v>-1.1000000000000001</v>
      </c>
      <c r="K373">
        <v>0.4</v>
      </c>
      <c r="L373">
        <v>-0.6</v>
      </c>
      <c r="M373">
        <v>-1.6</v>
      </c>
      <c r="N373">
        <v>-0.2</v>
      </c>
      <c r="O373">
        <v>-0.3</v>
      </c>
      <c r="AG373">
        <f t="shared" si="19"/>
        <v>191</v>
      </c>
      <c r="AH373" s="134">
        <f>(H373*'User Input'!$H$16)+(I373*'User Input'!$H$17)+(N373*'User Input'!$H$15)+(P373*'User Input'!$H$2)+(Q373*'User Input'!$H$3)+(R373*'User Input'!$H$4)+(K373*'User Input'!$H$5)+(L373*'User Input'!$H$6)+(J373*'User Input'!$H$7)+(U373*'User Input'!$H$8)+(T373*'User Input'!$H$9)+(M373*'User Input'!$H$10)+(Y373*'User Input'!$H$11)+(W373*'User Input'!$H$13)+(V373*'User Input'!$H$12)+(S373*'User Input'!$H$14)</f>
        <v>-3.3000000000000003</v>
      </c>
      <c r="AI373">
        <f t="shared" si="16"/>
        <v>4.125</v>
      </c>
      <c r="AJ373" s="209"/>
      <c r="AK373" s="209">
        <f t="shared" si="15"/>
        <v>191</v>
      </c>
      <c r="AL373" s="209" t="e">
        <f t="shared" ca="1" si="17"/>
        <v>#N/A</v>
      </c>
      <c r="AM373" s="209" t="e">
        <f t="shared" ca="1" si="18"/>
        <v>#N/A</v>
      </c>
    </row>
    <row r="374" spans="2:39" x14ac:dyDescent="0.2">
      <c r="B374" t="s">
        <v>290</v>
      </c>
      <c r="C374" t="s">
        <v>132</v>
      </c>
      <c r="D374" t="s">
        <v>118</v>
      </c>
      <c r="E374" t="s">
        <v>118</v>
      </c>
      <c r="F374">
        <v>-2.5</v>
      </c>
      <c r="G374">
        <v>2.2999999999999998</v>
      </c>
      <c r="H374">
        <v>-3.8</v>
      </c>
      <c r="I374">
        <v>451</v>
      </c>
      <c r="J374">
        <v>-3.3</v>
      </c>
      <c r="K374">
        <v>-2</v>
      </c>
      <c r="L374">
        <v>-2.7</v>
      </c>
      <c r="M374">
        <v>0.9</v>
      </c>
      <c r="N374">
        <v>1.5</v>
      </c>
      <c r="O374">
        <v>2.2000000000000002</v>
      </c>
      <c r="AG374">
        <f t="shared" si="19"/>
        <v>192</v>
      </c>
      <c r="AH374" s="134">
        <f>(H374*'User Input'!$H$16)+(I374*'User Input'!$H$17)+(N374*'User Input'!$H$15)+(P374*'User Input'!$H$2)+(Q374*'User Input'!$H$3)+(R374*'User Input'!$H$4)+(K374*'User Input'!$H$5)+(L374*'User Input'!$H$6)+(J374*'User Input'!$H$7)+(U374*'User Input'!$H$8)+(T374*'User Input'!$H$9)+(M374*'User Input'!$H$10)+(Y374*'User Input'!$H$11)+(W374*'User Input'!$H$13)+(V374*'User Input'!$H$12)+(S374*'User Input'!$H$14)</f>
        <v>-12.2</v>
      </c>
      <c r="AI374">
        <f t="shared" si="16"/>
        <v>-5.304347826086957</v>
      </c>
      <c r="AJ374" s="209"/>
      <c r="AK374" s="209">
        <f t="shared" si="15"/>
        <v>193</v>
      </c>
      <c r="AL374" s="209" t="e">
        <f t="shared" ca="1" si="17"/>
        <v>#N/A</v>
      </c>
      <c r="AM374" s="209" t="e">
        <f t="shared" ca="1" si="18"/>
        <v>#N/A</v>
      </c>
    </row>
    <row r="375" spans="2:39" x14ac:dyDescent="0.2">
      <c r="B375" t="s">
        <v>318</v>
      </c>
      <c r="C375" t="s">
        <v>714</v>
      </c>
      <c r="D375" t="s">
        <v>97</v>
      </c>
      <c r="E375" t="s">
        <v>97</v>
      </c>
      <c r="F375">
        <v>-2.5</v>
      </c>
      <c r="G375">
        <v>-8.6</v>
      </c>
      <c r="H375">
        <v>-7</v>
      </c>
      <c r="I375">
        <v>351</v>
      </c>
      <c r="J375">
        <v>-3.3</v>
      </c>
      <c r="K375">
        <v>0.7</v>
      </c>
      <c r="L375">
        <v>-2</v>
      </c>
      <c r="M375">
        <v>-0.3</v>
      </c>
      <c r="N375">
        <v>1.2</v>
      </c>
      <c r="O375">
        <v>0.2</v>
      </c>
      <c r="AG375">
        <f t="shared" si="19"/>
        <v>193</v>
      </c>
      <c r="AH375" s="134">
        <f>(H375*'User Input'!$H$16)+(I375*'User Input'!$H$17)+(N375*'User Input'!$H$15)+(P375*'User Input'!$H$2)+(Q375*'User Input'!$H$3)+(R375*'User Input'!$H$4)+(K375*'User Input'!$H$5)+(L375*'User Input'!$H$6)+(J375*'User Input'!$H$7)+(U375*'User Input'!$H$8)+(T375*'User Input'!$H$9)+(M375*'User Input'!$H$10)+(Y375*'User Input'!$H$11)+(W375*'User Input'!$H$13)+(V375*'User Input'!$H$12)+(S375*'User Input'!$H$14)</f>
        <v>-3.1</v>
      </c>
      <c r="AI375">
        <f t="shared" si="16"/>
        <v>0.3604651162790698</v>
      </c>
      <c r="AJ375" s="209"/>
      <c r="AK375" s="209">
        <f t="shared" ref="AK375:AK438" si="20">RANK(F375,F:F)</f>
        <v>193</v>
      </c>
      <c r="AL375" s="209" t="e">
        <f t="shared" ca="1" si="17"/>
        <v>#N/A</v>
      </c>
      <c r="AM375" s="209" t="e">
        <f t="shared" ca="1" si="18"/>
        <v>#N/A</v>
      </c>
    </row>
    <row r="376" spans="2:39" x14ac:dyDescent="0.2">
      <c r="B376" t="s">
        <v>905</v>
      </c>
      <c r="C376" t="s">
        <v>2</v>
      </c>
      <c r="D376" t="s">
        <v>97</v>
      </c>
      <c r="E376" t="s">
        <v>97</v>
      </c>
      <c r="F376">
        <v>-2.6</v>
      </c>
      <c r="G376">
        <v>-10.7</v>
      </c>
      <c r="H376">
        <v>-7</v>
      </c>
      <c r="I376">
        <v>397</v>
      </c>
      <c r="J376">
        <v>-1.7</v>
      </c>
      <c r="K376">
        <v>2.9</v>
      </c>
      <c r="L376">
        <v>-0.5</v>
      </c>
      <c r="M376">
        <v>-0.3</v>
      </c>
      <c r="N376">
        <v>-2.7</v>
      </c>
      <c r="O376">
        <v>-1.3</v>
      </c>
      <c r="AG376">
        <f t="shared" si="19"/>
        <v>194</v>
      </c>
      <c r="AH376" s="134">
        <f>(H376*'User Input'!$H$16)+(I376*'User Input'!$H$17)+(N376*'User Input'!$H$15)+(P376*'User Input'!$H$2)+(Q376*'User Input'!$H$3)+(R376*'User Input'!$H$4)+(K376*'User Input'!$H$5)+(L376*'User Input'!$H$6)+(J376*'User Input'!$H$7)+(U376*'User Input'!$H$8)+(T376*'User Input'!$H$9)+(M376*'User Input'!$H$10)+(Y376*'User Input'!$H$11)+(W376*'User Input'!$H$13)+(V376*'User Input'!$H$12)+(S376*'User Input'!$H$14)</f>
        <v>8.8000000000000007</v>
      </c>
      <c r="AI376">
        <f t="shared" si="16"/>
        <v>-0.82242990654205617</v>
      </c>
      <c r="AJ376" s="209"/>
      <c r="AK376" s="209">
        <f t="shared" si="20"/>
        <v>195</v>
      </c>
      <c r="AL376" s="209" t="e">
        <f t="shared" ca="1" si="17"/>
        <v>#N/A</v>
      </c>
      <c r="AM376" s="209" t="e">
        <f t="shared" ca="1" si="18"/>
        <v>#N/A</v>
      </c>
    </row>
    <row r="377" spans="2:39" x14ac:dyDescent="0.2">
      <c r="B377" t="s">
        <v>320</v>
      </c>
      <c r="C377" t="s">
        <v>137</v>
      </c>
      <c r="D377" t="s">
        <v>112</v>
      </c>
      <c r="E377" t="s">
        <v>112</v>
      </c>
      <c r="F377">
        <v>-2.6</v>
      </c>
      <c r="G377">
        <v>4</v>
      </c>
      <c r="H377">
        <v>-3.8</v>
      </c>
      <c r="I377">
        <v>446</v>
      </c>
      <c r="J377">
        <v>-1.6</v>
      </c>
      <c r="K377">
        <v>0.1</v>
      </c>
      <c r="L377">
        <v>-0.7</v>
      </c>
      <c r="M377">
        <v>-2.2000000000000002</v>
      </c>
      <c r="N377">
        <v>0</v>
      </c>
      <c r="O377">
        <v>0.6</v>
      </c>
      <c r="AG377">
        <f t="shared" si="19"/>
        <v>195</v>
      </c>
      <c r="AH377" s="134">
        <f>(H377*'User Input'!$H$16)+(I377*'User Input'!$H$17)+(N377*'User Input'!$H$15)+(P377*'User Input'!$H$2)+(Q377*'User Input'!$H$3)+(R377*'User Input'!$H$4)+(K377*'User Input'!$H$5)+(L377*'User Input'!$H$6)+(J377*'User Input'!$H$7)+(U377*'User Input'!$H$8)+(T377*'User Input'!$H$9)+(M377*'User Input'!$H$10)+(Y377*'User Input'!$H$11)+(W377*'User Input'!$H$13)+(V377*'User Input'!$H$12)+(S377*'User Input'!$H$14)</f>
        <v>-6.3000000000000007</v>
      </c>
      <c r="AI377">
        <f t="shared" si="16"/>
        <v>-1.5750000000000002</v>
      </c>
      <c r="AJ377" s="209"/>
      <c r="AK377" s="209">
        <f t="shared" si="20"/>
        <v>195</v>
      </c>
      <c r="AL377" s="209" t="e">
        <f t="shared" ca="1" si="17"/>
        <v>#N/A</v>
      </c>
      <c r="AM377" s="209" t="e">
        <f t="shared" ca="1" si="18"/>
        <v>#N/A</v>
      </c>
    </row>
    <row r="378" spans="2:39" x14ac:dyDescent="0.2">
      <c r="B378" t="s">
        <v>369</v>
      </c>
      <c r="C378" t="s">
        <v>115</v>
      </c>
      <c r="D378" t="s">
        <v>118</v>
      </c>
      <c r="E378" t="s">
        <v>118</v>
      </c>
      <c r="F378">
        <v>-2.7</v>
      </c>
      <c r="G378">
        <v>0.6</v>
      </c>
      <c r="H378">
        <v>-3.8</v>
      </c>
      <c r="I378">
        <v>531</v>
      </c>
      <c r="J378">
        <v>-0.8</v>
      </c>
      <c r="K378">
        <v>-1.6</v>
      </c>
      <c r="L378">
        <v>-2.1</v>
      </c>
      <c r="M378">
        <v>0.6</v>
      </c>
      <c r="N378">
        <v>1.5</v>
      </c>
      <c r="O378">
        <v>-1.3</v>
      </c>
      <c r="AG378">
        <f t="shared" si="19"/>
        <v>196</v>
      </c>
      <c r="AH378" s="134">
        <f>(H378*'User Input'!$H$16)+(I378*'User Input'!$H$17)+(N378*'User Input'!$H$15)+(P378*'User Input'!$H$2)+(Q378*'User Input'!$H$3)+(R378*'User Input'!$H$4)+(K378*'User Input'!$H$5)+(L378*'User Input'!$H$6)+(J378*'User Input'!$H$7)+(U378*'User Input'!$H$8)+(T378*'User Input'!$H$9)+(M378*'User Input'!$H$10)+(Y378*'User Input'!$H$11)+(W378*'User Input'!$H$13)+(V378*'User Input'!$H$12)+(S378*'User Input'!$H$14)</f>
        <v>-8.1000000000000014</v>
      </c>
      <c r="AI378">
        <f t="shared" si="16"/>
        <v>-13.500000000000004</v>
      </c>
      <c r="AJ378" s="209"/>
      <c r="AK378" s="209">
        <f t="shared" si="20"/>
        <v>197</v>
      </c>
      <c r="AL378" s="209" t="e">
        <f t="shared" ca="1" si="17"/>
        <v>#N/A</v>
      </c>
      <c r="AM378" s="209" t="e">
        <f t="shared" ca="1" si="18"/>
        <v>#N/A</v>
      </c>
    </row>
    <row r="379" spans="2:39" x14ac:dyDescent="0.2">
      <c r="B379" t="s">
        <v>257</v>
      </c>
      <c r="C379" t="s">
        <v>135</v>
      </c>
      <c r="D379" t="s">
        <v>97</v>
      </c>
      <c r="E379" t="s">
        <v>97</v>
      </c>
      <c r="F379">
        <v>-2.8</v>
      </c>
      <c r="G379">
        <v>-6.1</v>
      </c>
      <c r="H379">
        <v>-7</v>
      </c>
      <c r="I379">
        <v>312</v>
      </c>
      <c r="J379">
        <v>-3.8</v>
      </c>
      <c r="K379">
        <v>0.6</v>
      </c>
      <c r="L379">
        <v>-2.9</v>
      </c>
      <c r="M379">
        <v>-0.1</v>
      </c>
      <c r="N379">
        <v>0.6</v>
      </c>
      <c r="O379">
        <v>1.9</v>
      </c>
      <c r="AG379">
        <f t="shared" si="19"/>
        <v>197</v>
      </c>
      <c r="AH379" s="134">
        <f>(H379*'User Input'!$H$16)+(I379*'User Input'!$H$17)+(N379*'User Input'!$H$15)+(P379*'User Input'!$H$2)+(Q379*'User Input'!$H$3)+(R379*'User Input'!$H$4)+(K379*'User Input'!$H$5)+(L379*'User Input'!$H$6)+(J379*'User Input'!$H$7)+(U379*'User Input'!$H$8)+(T379*'User Input'!$H$9)+(M379*'User Input'!$H$10)+(Y379*'User Input'!$H$11)+(W379*'User Input'!$H$13)+(V379*'User Input'!$H$12)+(S379*'User Input'!$H$14)</f>
        <v>-4.5</v>
      </c>
      <c r="AI379">
        <f t="shared" si="16"/>
        <v>0.73770491803278693</v>
      </c>
      <c r="AJ379" s="209"/>
      <c r="AK379" s="209">
        <f t="shared" si="20"/>
        <v>198</v>
      </c>
      <c r="AL379" s="209" t="e">
        <f t="shared" ca="1" si="17"/>
        <v>#N/A</v>
      </c>
      <c r="AM379" s="209" t="e">
        <f t="shared" ca="1" si="18"/>
        <v>#N/A</v>
      </c>
    </row>
    <row r="380" spans="2:39" x14ac:dyDescent="0.2">
      <c r="B380" t="s">
        <v>2605</v>
      </c>
      <c r="C380" t="s">
        <v>719</v>
      </c>
      <c r="D380" t="s">
        <v>112</v>
      </c>
      <c r="E380" t="s">
        <v>112</v>
      </c>
      <c r="F380">
        <v>-2.8</v>
      </c>
      <c r="G380">
        <v>6.5</v>
      </c>
      <c r="H380">
        <v>-3.8</v>
      </c>
      <c r="I380">
        <v>395</v>
      </c>
      <c r="J380">
        <v>-2.8</v>
      </c>
      <c r="K380">
        <v>0.3</v>
      </c>
      <c r="L380">
        <v>-2</v>
      </c>
      <c r="M380">
        <v>-2.2000000000000002</v>
      </c>
      <c r="N380">
        <v>1.5</v>
      </c>
      <c r="O380">
        <v>1.5</v>
      </c>
      <c r="AG380">
        <f t="shared" si="19"/>
        <v>198</v>
      </c>
      <c r="AH380" s="134">
        <f>(H380*'User Input'!$H$16)+(I380*'User Input'!$H$17)+(N380*'User Input'!$H$15)+(P380*'User Input'!$H$2)+(Q380*'User Input'!$H$3)+(R380*'User Input'!$H$4)+(K380*'User Input'!$H$5)+(L380*'User Input'!$H$6)+(J380*'User Input'!$H$7)+(U380*'User Input'!$H$8)+(T380*'User Input'!$H$9)+(M380*'User Input'!$H$10)+(Y380*'User Input'!$H$11)+(W380*'User Input'!$H$13)+(V380*'User Input'!$H$12)+(S380*'User Input'!$H$14)</f>
        <v>-8</v>
      </c>
      <c r="AI380">
        <f t="shared" si="16"/>
        <v>-1.2307692307692308</v>
      </c>
      <c r="AJ380" s="209"/>
      <c r="AK380" s="209">
        <f t="shared" si="20"/>
        <v>198</v>
      </c>
      <c r="AL380" s="209" t="e">
        <f t="shared" ca="1" si="17"/>
        <v>#N/A</v>
      </c>
      <c r="AM380" s="209" t="e">
        <f t="shared" ca="1" si="18"/>
        <v>#N/A</v>
      </c>
    </row>
    <row r="381" spans="2:39" x14ac:dyDescent="0.2">
      <c r="B381" t="s">
        <v>261</v>
      </c>
      <c r="C381" t="s">
        <v>131</v>
      </c>
      <c r="D381" t="s">
        <v>114</v>
      </c>
      <c r="E381" t="s">
        <v>114</v>
      </c>
      <c r="F381">
        <v>-2.9</v>
      </c>
      <c r="G381">
        <v>0.1</v>
      </c>
      <c r="H381">
        <v>-3.9</v>
      </c>
      <c r="I381">
        <v>485</v>
      </c>
      <c r="J381">
        <v>-1.3</v>
      </c>
      <c r="K381">
        <v>-1.3</v>
      </c>
      <c r="L381">
        <v>-2.7</v>
      </c>
      <c r="M381">
        <v>3.9</v>
      </c>
      <c r="N381">
        <v>-0.6</v>
      </c>
      <c r="O381">
        <v>-1.8</v>
      </c>
      <c r="AG381">
        <f t="shared" si="19"/>
        <v>199</v>
      </c>
      <c r="AH381" s="134">
        <f>(H381*'User Input'!$H$16)+(I381*'User Input'!$H$17)+(N381*'User Input'!$H$15)+(P381*'User Input'!$H$2)+(Q381*'User Input'!$H$3)+(R381*'User Input'!$H$4)+(K381*'User Input'!$H$5)+(L381*'User Input'!$H$6)+(J381*'User Input'!$H$7)+(U381*'User Input'!$H$8)+(T381*'User Input'!$H$9)+(M381*'User Input'!$H$10)+(Y381*'User Input'!$H$11)+(W381*'User Input'!$H$13)+(V381*'User Input'!$H$12)+(S381*'User Input'!$H$14)</f>
        <v>-1.4000000000000012</v>
      </c>
      <c r="AI381">
        <f t="shared" si="16"/>
        <v>-14.000000000000012</v>
      </c>
      <c r="AJ381" s="209"/>
      <c r="AK381" s="209">
        <f t="shared" si="20"/>
        <v>200</v>
      </c>
      <c r="AL381" s="209" t="e">
        <f t="shared" ca="1" si="17"/>
        <v>#N/A</v>
      </c>
      <c r="AM381" s="209" t="e">
        <f t="shared" ca="1" si="18"/>
        <v>#N/A</v>
      </c>
    </row>
    <row r="382" spans="2:39" x14ac:dyDescent="0.2">
      <c r="B382" t="s">
        <v>3454</v>
      </c>
      <c r="C382" t="s">
        <v>715</v>
      </c>
      <c r="D382" t="s">
        <v>1024</v>
      </c>
      <c r="E382" t="s">
        <v>110</v>
      </c>
      <c r="F382">
        <v>-3.1</v>
      </c>
      <c r="G382">
        <v>1.8</v>
      </c>
      <c r="H382">
        <v>-3.9</v>
      </c>
      <c r="I382">
        <v>469</v>
      </c>
      <c r="J382">
        <v>-1.8</v>
      </c>
      <c r="K382">
        <v>0.5</v>
      </c>
      <c r="L382">
        <v>-0.9</v>
      </c>
      <c r="M382">
        <v>-1.4</v>
      </c>
      <c r="N382">
        <v>-1</v>
      </c>
      <c r="O382">
        <v>0.5</v>
      </c>
      <c r="AG382">
        <f t="shared" si="19"/>
        <v>200</v>
      </c>
      <c r="AH382" s="134">
        <f>(H382*'User Input'!$H$16)+(I382*'User Input'!$H$17)+(N382*'User Input'!$H$15)+(P382*'User Input'!$H$2)+(Q382*'User Input'!$H$3)+(R382*'User Input'!$H$4)+(K382*'User Input'!$H$5)+(L382*'User Input'!$H$6)+(J382*'User Input'!$H$7)+(U382*'User Input'!$H$8)+(T382*'User Input'!$H$9)+(M382*'User Input'!$H$10)+(Y382*'User Input'!$H$11)+(W382*'User Input'!$H$13)+(V382*'User Input'!$H$12)+(S382*'User Input'!$H$14)</f>
        <v>-3.5</v>
      </c>
      <c r="AI382">
        <f t="shared" si="16"/>
        <v>-1.9444444444444444</v>
      </c>
      <c r="AJ382" s="209"/>
      <c r="AK382" s="209">
        <f t="shared" si="20"/>
        <v>201</v>
      </c>
      <c r="AL382" s="209" t="e">
        <f t="shared" ca="1" si="17"/>
        <v>#N/A</v>
      </c>
      <c r="AM382" s="209" t="e">
        <f t="shared" ca="1" si="18"/>
        <v>#N/A</v>
      </c>
    </row>
    <row r="383" spans="2:39" x14ac:dyDescent="0.2">
      <c r="B383" t="s">
        <v>207</v>
      </c>
      <c r="C383" t="s">
        <v>122</v>
      </c>
      <c r="D383" t="s">
        <v>114</v>
      </c>
      <c r="E383" t="s">
        <v>114</v>
      </c>
      <c r="F383">
        <v>-3.1</v>
      </c>
      <c r="G383">
        <v>7</v>
      </c>
      <c r="H383">
        <v>-3.9</v>
      </c>
      <c r="I383">
        <v>397</v>
      </c>
      <c r="J383">
        <v>-3.2</v>
      </c>
      <c r="K383">
        <v>0.6</v>
      </c>
      <c r="L383">
        <v>-1.1000000000000001</v>
      </c>
      <c r="M383">
        <v>-2.5</v>
      </c>
      <c r="N383">
        <v>2</v>
      </c>
      <c r="O383">
        <v>0.1</v>
      </c>
      <c r="AG383">
        <f t="shared" si="19"/>
        <v>201</v>
      </c>
      <c r="AH383" s="134">
        <f>(H383*'User Input'!$H$16)+(I383*'User Input'!$H$17)+(N383*'User Input'!$H$15)+(P383*'User Input'!$H$2)+(Q383*'User Input'!$H$3)+(R383*'User Input'!$H$4)+(K383*'User Input'!$H$5)+(L383*'User Input'!$H$6)+(J383*'User Input'!$H$7)+(U383*'User Input'!$H$8)+(T383*'User Input'!$H$9)+(M383*'User Input'!$H$10)+(Y383*'User Input'!$H$11)+(W383*'User Input'!$H$13)+(V383*'User Input'!$H$12)+(S383*'User Input'!$H$14)</f>
        <v>-6.9</v>
      </c>
      <c r="AI383">
        <f t="shared" si="16"/>
        <v>-0.98571428571428577</v>
      </c>
      <c r="AJ383" s="209"/>
      <c r="AK383" s="209">
        <f t="shared" si="20"/>
        <v>201</v>
      </c>
      <c r="AL383" s="209" t="e">
        <f t="shared" ca="1" si="17"/>
        <v>#N/A</v>
      </c>
      <c r="AM383" s="209" t="e">
        <f t="shared" ca="1" si="18"/>
        <v>#N/A</v>
      </c>
    </row>
    <row r="384" spans="2:39" x14ac:dyDescent="0.2">
      <c r="B384" t="s">
        <v>752</v>
      </c>
      <c r="C384" t="s">
        <v>141</v>
      </c>
      <c r="D384" t="s">
        <v>114</v>
      </c>
      <c r="E384" t="s">
        <v>114</v>
      </c>
      <c r="F384">
        <v>-3.2</v>
      </c>
      <c r="G384">
        <v>1.3</v>
      </c>
      <c r="H384">
        <v>-3.9</v>
      </c>
      <c r="I384">
        <v>476</v>
      </c>
      <c r="J384">
        <v>-2.9</v>
      </c>
      <c r="K384">
        <v>-2</v>
      </c>
      <c r="L384">
        <v>-3.1</v>
      </c>
      <c r="M384">
        <v>4.0999999999999996</v>
      </c>
      <c r="N384">
        <v>0.9</v>
      </c>
      <c r="O384">
        <v>-1.2</v>
      </c>
      <c r="AG384">
        <f t="shared" si="19"/>
        <v>202</v>
      </c>
      <c r="AH384" s="134">
        <f>(H384*'User Input'!$H$16)+(I384*'User Input'!$H$17)+(N384*'User Input'!$H$15)+(P384*'User Input'!$H$2)+(Q384*'User Input'!$H$3)+(R384*'User Input'!$H$4)+(K384*'User Input'!$H$5)+(L384*'User Input'!$H$6)+(J384*'User Input'!$H$7)+(U384*'User Input'!$H$8)+(T384*'User Input'!$H$9)+(M384*'User Input'!$H$10)+(Y384*'User Input'!$H$11)+(W384*'User Input'!$H$13)+(V384*'User Input'!$H$12)+(S384*'User Input'!$H$14)</f>
        <v>-5.8000000000000007</v>
      </c>
      <c r="AI384">
        <f t="shared" si="16"/>
        <v>-4.4615384615384617</v>
      </c>
      <c r="AJ384" s="209"/>
      <c r="AK384" s="209">
        <f t="shared" si="20"/>
        <v>203</v>
      </c>
      <c r="AL384" s="209" t="e">
        <f t="shared" ca="1" si="17"/>
        <v>#N/A</v>
      </c>
      <c r="AM384" s="209" t="e">
        <f t="shared" ca="1" si="18"/>
        <v>#N/A</v>
      </c>
    </row>
    <row r="385" spans="2:39" x14ac:dyDescent="0.2">
      <c r="B385" t="s">
        <v>746</v>
      </c>
      <c r="C385" t="s">
        <v>135</v>
      </c>
      <c r="D385" t="s">
        <v>110</v>
      </c>
      <c r="E385" t="s">
        <v>110</v>
      </c>
      <c r="F385">
        <v>-3.2</v>
      </c>
      <c r="G385">
        <v>-4.4000000000000004</v>
      </c>
      <c r="H385">
        <v>-4</v>
      </c>
      <c r="I385">
        <v>551</v>
      </c>
      <c r="J385">
        <v>-1.9</v>
      </c>
      <c r="K385">
        <v>-1.3</v>
      </c>
      <c r="L385">
        <v>-1.2</v>
      </c>
      <c r="M385">
        <v>1.2</v>
      </c>
      <c r="N385">
        <v>-0.9</v>
      </c>
      <c r="O385">
        <v>-0.2</v>
      </c>
      <c r="AG385">
        <f t="shared" si="19"/>
        <v>203</v>
      </c>
      <c r="AH385" s="134">
        <f>(H385*'User Input'!$H$16)+(I385*'User Input'!$H$17)+(N385*'User Input'!$H$15)+(P385*'User Input'!$H$2)+(Q385*'User Input'!$H$3)+(R385*'User Input'!$H$4)+(K385*'User Input'!$H$5)+(L385*'User Input'!$H$6)+(J385*'User Input'!$H$7)+(U385*'User Input'!$H$8)+(T385*'User Input'!$H$9)+(M385*'User Input'!$H$10)+(Y385*'User Input'!$H$11)+(W385*'User Input'!$H$13)+(V385*'User Input'!$H$12)+(S385*'User Input'!$H$14)</f>
        <v>-5.9</v>
      </c>
      <c r="AI385">
        <f t="shared" si="16"/>
        <v>1.3409090909090908</v>
      </c>
      <c r="AJ385" s="209"/>
      <c r="AK385" s="209">
        <f t="shared" si="20"/>
        <v>203</v>
      </c>
      <c r="AL385" s="209" t="e">
        <f t="shared" ca="1" si="17"/>
        <v>#N/A</v>
      </c>
      <c r="AM385" s="209" t="e">
        <f t="shared" ca="1" si="18"/>
        <v>#N/A</v>
      </c>
    </row>
    <row r="386" spans="2:39" x14ac:dyDescent="0.2">
      <c r="B386" t="s">
        <v>323</v>
      </c>
      <c r="C386" t="s">
        <v>810</v>
      </c>
      <c r="D386" t="s">
        <v>112</v>
      </c>
      <c r="E386" t="s">
        <v>112</v>
      </c>
      <c r="F386">
        <v>-3.2</v>
      </c>
      <c r="G386">
        <v>-2.2999999999999998</v>
      </c>
      <c r="H386">
        <v>-4</v>
      </c>
      <c r="I386">
        <v>554</v>
      </c>
      <c r="J386">
        <v>-0.5</v>
      </c>
      <c r="K386">
        <v>1.6</v>
      </c>
      <c r="L386">
        <v>0.2</v>
      </c>
      <c r="M386">
        <v>-2.2000000000000002</v>
      </c>
      <c r="N386">
        <v>-2.7</v>
      </c>
      <c r="O386">
        <v>-0.6</v>
      </c>
      <c r="AG386">
        <f t="shared" si="19"/>
        <v>204</v>
      </c>
      <c r="AH386" s="134">
        <f>(H386*'User Input'!$H$16)+(I386*'User Input'!$H$17)+(N386*'User Input'!$H$15)+(P386*'User Input'!$H$2)+(Q386*'User Input'!$H$3)+(R386*'User Input'!$H$4)+(K386*'User Input'!$H$5)+(L386*'User Input'!$H$6)+(J386*'User Input'!$H$7)+(U386*'User Input'!$H$8)+(T386*'User Input'!$H$9)+(M386*'User Input'!$H$10)+(Y386*'User Input'!$H$11)+(W386*'User Input'!$H$13)+(V386*'User Input'!$H$12)+(S386*'User Input'!$H$14)</f>
        <v>1.7000000000000002</v>
      </c>
      <c r="AI386">
        <f t="shared" si="16"/>
        <v>-0.73913043478260887</v>
      </c>
      <c r="AJ386" s="209"/>
      <c r="AK386" s="209">
        <f t="shared" si="20"/>
        <v>203</v>
      </c>
      <c r="AL386" s="209" t="e">
        <f t="shared" ca="1" si="17"/>
        <v>#N/A</v>
      </c>
      <c r="AM386" s="209" t="e">
        <f t="shared" ca="1" si="18"/>
        <v>#N/A</v>
      </c>
    </row>
    <row r="387" spans="2:39" x14ac:dyDescent="0.2">
      <c r="B387" t="s">
        <v>2571</v>
      </c>
      <c r="C387" t="s">
        <v>115</v>
      </c>
      <c r="D387" t="s">
        <v>998</v>
      </c>
      <c r="E387" t="s">
        <v>97</v>
      </c>
      <c r="F387">
        <v>-3.3</v>
      </c>
      <c r="G387">
        <v>-8.5</v>
      </c>
      <c r="H387">
        <v>-7.2</v>
      </c>
      <c r="I387">
        <v>341</v>
      </c>
      <c r="J387">
        <v>-3.6</v>
      </c>
      <c r="K387">
        <v>-0.5</v>
      </c>
      <c r="L387">
        <v>-3</v>
      </c>
      <c r="M387">
        <v>0.5</v>
      </c>
      <c r="N387">
        <v>1.9</v>
      </c>
      <c r="O387">
        <v>0.3</v>
      </c>
      <c r="AG387">
        <f t="shared" si="19"/>
        <v>205</v>
      </c>
      <c r="AH387" s="134">
        <f>(H387*'User Input'!$H$16)+(I387*'User Input'!$H$17)+(N387*'User Input'!$H$15)+(P387*'User Input'!$H$2)+(Q387*'User Input'!$H$3)+(R387*'User Input'!$H$4)+(K387*'User Input'!$H$5)+(L387*'User Input'!$H$6)+(J387*'User Input'!$H$7)+(U387*'User Input'!$H$8)+(T387*'User Input'!$H$9)+(M387*'User Input'!$H$10)+(Y387*'User Input'!$H$11)+(W387*'User Input'!$H$13)+(V387*'User Input'!$H$12)+(S387*'User Input'!$H$14)</f>
        <v>-7.6</v>
      </c>
      <c r="AI387">
        <f t="shared" si="16"/>
        <v>0.89411764705882346</v>
      </c>
      <c r="AJ387" s="209"/>
      <c r="AK387" s="209">
        <f t="shared" si="20"/>
        <v>206</v>
      </c>
      <c r="AL387" s="209" t="e">
        <f t="shared" ca="1" si="17"/>
        <v>#N/A</v>
      </c>
      <c r="AM387" s="209" t="e">
        <f t="shared" ca="1" si="18"/>
        <v>#N/A</v>
      </c>
    </row>
    <row r="388" spans="2:39" x14ac:dyDescent="0.2">
      <c r="B388" t="s">
        <v>2263</v>
      </c>
      <c r="C388" t="s">
        <v>8</v>
      </c>
      <c r="D388" t="s">
        <v>116</v>
      </c>
      <c r="E388" t="s">
        <v>116</v>
      </c>
      <c r="F388">
        <v>-3.3</v>
      </c>
      <c r="G388">
        <v>0.1</v>
      </c>
      <c r="H388">
        <v>-4</v>
      </c>
      <c r="I388">
        <v>479</v>
      </c>
      <c r="J388">
        <v>-2.8</v>
      </c>
      <c r="K388">
        <v>-1</v>
      </c>
      <c r="L388">
        <v>-1.6</v>
      </c>
      <c r="M388">
        <v>-1.7</v>
      </c>
      <c r="N388">
        <v>1.9</v>
      </c>
      <c r="O388">
        <v>0.9</v>
      </c>
      <c r="AG388">
        <f t="shared" si="19"/>
        <v>206</v>
      </c>
      <c r="AH388" s="134">
        <f>(H388*'User Input'!$H$16)+(I388*'User Input'!$H$17)+(N388*'User Input'!$H$15)+(P388*'User Input'!$H$2)+(Q388*'User Input'!$H$3)+(R388*'User Input'!$H$4)+(K388*'User Input'!$H$5)+(L388*'User Input'!$H$6)+(J388*'User Input'!$H$7)+(U388*'User Input'!$H$8)+(T388*'User Input'!$H$9)+(M388*'User Input'!$H$10)+(Y388*'User Input'!$H$11)+(W388*'User Input'!$H$13)+(V388*'User Input'!$H$12)+(S388*'User Input'!$H$14)</f>
        <v>-11.799999999999999</v>
      </c>
      <c r="AI388">
        <f t="shared" si="16"/>
        <v>-117.99999999999999</v>
      </c>
      <c r="AJ388" s="209"/>
      <c r="AK388" s="209">
        <f t="shared" si="20"/>
        <v>206</v>
      </c>
      <c r="AL388" s="209" t="e">
        <f t="shared" ca="1" si="17"/>
        <v>#N/A</v>
      </c>
      <c r="AM388" s="209" t="e">
        <f t="shared" ca="1" si="18"/>
        <v>#N/A</v>
      </c>
    </row>
    <row r="389" spans="2:39" x14ac:dyDescent="0.2">
      <c r="B389" t="s">
        <v>2544</v>
      </c>
      <c r="C389" t="s">
        <v>131</v>
      </c>
      <c r="D389" t="s">
        <v>97</v>
      </c>
      <c r="E389" t="s">
        <v>97</v>
      </c>
      <c r="F389">
        <v>-3.5</v>
      </c>
      <c r="G389">
        <v>-7.7</v>
      </c>
      <c r="H389">
        <v>-7.2</v>
      </c>
      <c r="I389">
        <v>304</v>
      </c>
      <c r="J389">
        <v>-3.8</v>
      </c>
      <c r="K389">
        <v>-0.8</v>
      </c>
      <c r="L389">
        <v>-3.7</v>
      </c>
      <c r="M389">
        <v>-0.1</v>
      </c>
      <c r="N389">
        <v>1.8</v>
      </c>
      <c r="O389">
        <v>2.2000000000000002</v>
      </c>
      <c r="AG389">
        <f t="shared" si="19"/>
        <v>207</v>
      </c>
      <c r="AH389" s="134">
        <f>(H389*'User Input'!$H$16)+(I389*'User Input'!$H$17)+(N389*'User Input'!$H$15)+(P389*'User Input'!$H$2)+(Q389*'User Input'!$H$3)+(R389*'User Input'!$H$4)+(K389*'User Input'!$H$5)+(L389*'User Input'!$H$6)+(J389*'User Input'!$H$7)+(U389*'User Input'!$H$8)+(T389*'User Input'!$H$9)+(M389*'User Input'!$H$10)+(Y389*'User Input'!$H$11)+(W389*'User Input'!$H$13)+(V389*'User Input'!$H$12)+(S389*'User Input'!$H$14)</f>
        <v>-10.899999999999999</v>
      </c>
      <c r="AI389">
        <f t="shared" si="16"/>
        <v>1.4155844155844153</v>
      </c>
      <c r="AJ389" s="209"/>
      <c r="AK389" s="209">
        <f t="shared" si="20"/>
        <v>208</v>
      </c>
      <c r="AL389" s="209" t="e">
        <f t="shared" ca="1" si="17"/>
        <v>#N/A</v>
      </c>
      <c r="AM389" s="209" t="e">
        <f t="shared" ca="1" si="18"/>
        <v>#N/A</v>
      </c>
    </row>
    <row r="390" spans="2:39" x14ac:dyDescent="0.2">
      <c r="B390" t="s">
        <v>150</v>
      </c>
      <c r="C390" t="s">
        <v>340</v>
      </c>
      <c r="D390" t="s">
        <v>114</v>
      </c>
      <c r="E390" t="s">
        <v>114</v>
      </c>
      <c r="F390">
        <v>-3.6</v>
      </c>
      <c r="G390">
        <v>4</v>
      </c>
      <c r="H390">
        <v>-4.0999999999999996</v>
      </c>
      <c r="I390">
        <v>459</v>
      </c>
      <c r="J390">
        <v>-1.9</v>
      </c>
      <c r="K390">
        <v>-0.1</v>
      </c>
      <c r="L390">
        <v>-1.7</v>
      </c>
      <c r="M390">
        <v>-1.4</v>
      </c>
      <c r="N390">
        <v>1.9</v>
      </c>
      <c r="O390">
        <v>-1.5</v>
      </c>
      <c r="AG390">
        <f t="shared" si="19"/>
        <v>208</v>
      </c>
      <c r="AH390" s="134">
        <f>(H390*'User Input'!$H$16)+(I390*'User Input'!$H$17)+(N390*'User Input'!$H$15)+(P390*'User Input'!$H$2)+(Q390*'User Input'!$H$3)+(R390*'User Input'!$H$4)+(K390*'User Input'!$H$5)+(L390*'User Input'!$H$6)+(J390*'User Input'!$H$7)+(U390*'User Input'!$H$8)+(T390*'User Input'!$H$9)+(M390*'User Input'!$H$10)+(Y390*'User Input'!$H$11)+(W390*'User Input'!$H$13)+(V390*'User Input'!$H$12)+(S390*'User Input'!$H$14)</f>
        <v>-6.8</v>
      </c>
      <c r="AI390">
        <f t="shared" si="16"/>
        <v>-1.7</v>
      </c>
      <c r="AJ390" s="209"/>
      <c r="AK390" s="209">
        <f t="shared" si="20"/>
        <v>209</v>
      </c>
      <c r="AL390" s="209" t="e">
        <f t="shared" ca="1" si="17"/>
        <v>#N/A</v>
      </c>
      <c r="AM390" s="209" t="e">
        <f t="shared" ca="1" si="18"/>
        <v>#N/A</v>
      </c>
    </row>
    <row r="391" spans="2:39" x14ac:dyDescent="0.2">
      <c r="B391" t="s">
        <v>363</v>
      </c>
      <c r="C391" t="s">
        <v>715</v>
      </c>
      <c r="D391" t="s">
        <v>114</v>
      </c>
      <c r="E391" t="s">
        <v>114</v>
      </c>
      <c r="F391">
        <v>-3.7</v>
      </c>
      <c r="G391">
        <v>12.2</v>
      </c>
      <c r="H391">
        <v>-4.0999999999999996</v>
      </c>
      <c r="I391">
        <v>329</v>
      </c>
      <c r="J391">
        <v>-4</v>
      </c>
      <c r="K391">
        <v>0.5</v>
      </c>
      <c r="L391">
        <v>-3.1</v>
      </c>
      <c r="M391">
        <v>-1</v>
      </c>
      <c r="N391">
        <v>0.4</v>
      </c>
      <c r="O391">
        <v>2.5</v>
      </c>
      <c r="AG391">
        <f t="shared" si="19"/>
        <v>209</v>
      </c>
      <c r="AH391" s="134">
        <f>(H391*'User Input'!$H$16)+(I391*'User Input'!$H$17)+(N391*'User Input'!$H$15)+(P391*'User Input'!$H$2)+(Q391*'User Input'!$H$3)+(R391*'User Input'!$H$4)+(K391*'User Input'!$H$5)+(L391*'User Input'!$H$6)+(J391*'User Input'!$H$7)+(U391*'User Input'!$H$8)+(T391*'User Input'!$H$9)+(M391*'User Input'!$H$10)+(Y391*'User Input'!$H$11)+(W391*'User Input'!$H$13)+(V391*'User Input'!$H$12)+(S391*'User Input'!$H$14)</f>
        <v>-7.1</v>
      </c>
      <c r="AI391">
        <f t="shared" si="16"/>
        <v>-0.58196721311475408</v>
      </c>
      <c r="AJ391" s="209"/>
      <c r="AK391" s="209">
        <f t="shared" si="20"/>
        <v>210</v>
      </c>
      <c r="AL391" s="209" t="e">
        <f t="shared" ca="1" si="17"/>
        <v>#N/A</v>
      </c>
      <c r="AM391" s="209" t="e">
        <f t="shared" ca="1" si="18"/>
        <v>#N/A</v>
      </c>
    </row>
    <row r="392" spans="2:39" x14ac:dyDescent="0.2">
      <c r="B392" t="s">
        <v>215</v>
      </c>
      <c r="C392" t="s">
        <v>716</v>
      </c>
      <c r="D392" t="s">
        <v>1026</v>
      </c>
      <c r="E392" t="s">
        <v>118</v>
      </c>
      <c r="F392">
        <v>-3.7</v>
      </c>
      <c r="G392">
        <v>4.7</v>
      </c>
      <c r="H392">
        <v>-4.0999999999999996</v>
      </c>
      <c r="I392">
        <v>435</v>
      </c>
      <c r="J392">
        <v>-2.7</v>
      </c>
      <c r="K392">
        <v>-2.6</v>
      </c>
      <c r="L392">
        <v>-3.5</v>
      </c>
      <c r="M392">
        <v>-1.1000000000000001</v>
      </c>
      <c r="N392">
        <v>2.2000000000000002</v>
      </c>
      <c r="O392">
        <v>3</v>
      </c>
      <c r="AG392">
        <f t="shared" si="19"/>
        <v>210</v>
      </c>
      <c r="AH392" s="134">
        <f>(H392*'User Input'!$H$16)+(I392*'User Input'!$H$17)+(N392*'User Input'!$H$15)+(P392*'User Input'!$H$2)+(Q392*'User Input'!$H$3)+(R392*'User Input'!$H$4)+(K392*'User Input'!$H$5)+(L392*'User Input'!$H$6)+(J392*'User Input'!$H$7)+(U392*'User Input'!$H$8)+(T392*'User Input'!$H$9)+(M392*'User Input'!$H$10)+(Y392*'User Input'!$H$11)+(W392*'User Input'!$H$13)+(V392*'User Input'!$H$12)+(S392*'User Input'!$H$14)</f>
        <v>-18.8</v>
      </c>
      <c r="AI392">
        <f t="shared" si="16"/>
        <v>-4</v>
      </c>
      <c r="AJ392" s="209"/>
      <c r="AK392" s="209">
        <f t="shared" si="20"/>
        <v>210</v>
      </c>
      <c r="AL392" s="209" t="e">
        <f t="shared" ca="1" si="17"/>
        <v>#N/A</v>
      </c>
      <c r="AM392" s="209" t="e">
        <f t="shared" ca="1" si="18"/>
        <v>#N/A</v>
      </c>
    </row>
    <row r="393" spans="2:39" x14ac:dyDescent="0.2">
      <c r="B393" t="s">
        <v>298</v>
      </c>
      <c r="C393" t="s">
        <v>123</v>
      </c>
      <c r="D393" t="s">
        <v>116</v>
      </c>
      <c r="E393" t="s">
        <v>116</v>
      </c>
      <c r="F393">
        <v>-3.9</v>
      </c>
      <c r="G393">
        <v>-4</v>
      </c>
      <c r="H393">
        <v>-4.0999999999999996</v>
      </c>
      <c r="I393">
        <v>574</v>
      </c>
      <c r="J393">
        <v>0.5</v>
      </c>
      <c r="K393">
        <v>0</v>
      </c>
      <c r="L393">
        <v>-0.4</v>
      </c>
      <c r="M393">
        <v>-1.5</v>
      </c>
      <c r="N393">
        <v>-2.1</v>
      </c>
      <c r="O393">
        <v>-1.6</v>
      </c>
      <c r="AG393">
        <f t="shared" si="19"/>
        <v>211</v>
      </c>
      <c r="AH393" s="134">
        <f>(H393*'User Input'!$H$16)+(I393*'User Input'!$H$17)+(N393*'User Input'!$H$15)+(P393*'User Input'!$H$2)+(Q393*'User Input'!$H$3)+(R393*'User Input'!$H$4)+(K393*'User Input'!$H$5)+(L393*'User Input'!$H$6)+(J393*'User Input'!$H$7)+(U393*'User Input'!$H$8)+(T393*'User Input'!$H$9)+(M393*'User Input'!$H$10)+(Y393*'User Input'!$H$11)+(W393*'User Input'!$H$13)+(V393*'User Input'!$H$12)+(S393*'User Input'!$H$14)</f>
        <v>-2.9</v>
      </c>
      <c r="AI393">
        <f t="shared" si="16"/>
        <v>0.72499999999999998</v>
      </c>
      <c r="AJ393" s="209"/>
      <c r="AK393" s="209">
        <f t="shared" si="20"/>
        <v>212</v>
      </c>
      <c r="AL393" s="209" t="e">
        <f t="shared" ca="1" si="17"/>
        <v>#N/A</v>
      </c>
      <c r="AM393" s="209" t="e">
        <f t="shared" ca="1" si="18"/>
        <v>#N/A</v>
      </c>
    </row>
    <row r="394" spans="2:39" x14ac:dyDescent="0.2">
      <c r="B394" t="s">
        <v>2548</v>
      </c>
      <c r="C394" t="s">
        <v>136</v>
      </c>
      <c r="D394" t="s">
        <v>97</v>
      </c>
      <c r="E394" t="s">
        <v>97</v>
      </c>
      <c r="F394">
        <v>-4.2</v>
      </c>
      <c r="G394">
        <v>-6.1</v>
      </c>
      <c r="H394">
        <v>-7.4</v>
      </c>
      <c r="I394">
        <v>267</v>
      </c>
      <c r="J394">
        <v>-4.5</v>
      </c>
      <c r="K394">
        <v>-1.2</v>
      </c>
      <c r="L394">
        <v>-4.5</v>
      </c>
      <c r="M394">
        <v>-0.3</v>
      </c>
      <c r="N394">
        <v>2.5</v>
      </c>
      <c r="O394">
        <v>2.8</v>
      </c>
      <c r="AG394">
        <f t="shared" si="19"/>
        <v>212</v>
      </c>
      <c r="AH394" s="134">
        <f>(H394*'User Input'!$H$16)+(I394*'User Input'!$H$17)+(N394*'User Input'!$H$15)+(P394*'User Input'!$H$2)+(Q394*'User Input'!$H$3)+(R394*'User Input'!$H$4)+(K394*'User Input'!$H$5)+(L394*'User Input'!$H$6)+(J394*'User Input'!$H$7)+(U394*'User Input'!$H$8)+(T394*'User Input'!$H$9)+(M394*'User Input'!$H$10)+(Y394*'User Input'!$H$11)+(W394*'User Input'!$H$13)+(V394*'User Input'!$H$12)+(S394*'User Input'!$H$14)</f>
        <v>-14.4</v>
      </c>
      <c r="AI394">
        <f t="shared" si="16"/>
        <v>2.3606557377049184</v>
      </c>
      <c r="AJ394" s="209"/>
      <c r="AK394" s="209">
        <f t="shared" si="20"/>
        <v>213</v>
      </c>
      <c r="AL394" s="209" t="e">
        <f t="shared" ca="1" si="17"/>
        <v>#N/A</v>
      </c>
      <c r="AM394" s="209" t="e">
        <f t="shared" ca="1" si="18"/>
        <v>#N/A</v>
      </c>
    </row>
    <row r="395" spans="2:39" x14ac:dyDescent="0.2">
      <c r="B395" t="s">
        <v>1415</v>
      </c>
      <c r="C395" t="s">
        <v>131</v>
      </c>
      <c r="D395" t="s">
        <v>114</v>
      </c>
      <c r="E395" t="s">
        <v>114</v>
      </c>
      <c r="F395">
        <v>-4.2</v>
      </c>
      <c r="G395">
        <v>0.2</v>
      </c>
      <c r="H395">
        <v>-4.2</v>
      </c>
      <c r="I395">
        <v>444</v>
      </c>
      <c r="J395">
        <v>-3.1</v>
      </c>
      <c r="K395">
        <v>-3.8</v>
      </c>
      <c r="L395">
        <v>-4.4000000000000004</v>
      </c>
      <c r="M395">
        <v>7.3</v>
      </c>
      <c r="N395">
        <v>-0.3</v>
      </c>
      <c r="O395">
        <v>-0.9</v>
      </c>
      <c r="AG395">
        <f t="shared" si="19"/>
        <v>213</v>
      </c>
      <c r="AH395" s="134">
        <f>(H395*'User Input'!$H$16)+(I395*'User Input'!$H$17)+(N395*'User Input'!$H$15)+(P395*'User Input'!$H$2)+(Q395*'User Input'!$H$3)+(R395*'User Input'!$H$4)+(K395*'User Input'!$H$5)+(L395*'User Input'!$H$6)+(J395*'User Input'!$H$7)+(U395*'User Input'!$H$8)+(T395*'User Input'!$H$9)+(M395*'User Input'!$H$10)+(Y395*'User Input'!$H$11)+(W395*'User Input'!$H$13)+(V395*'User Input'!$H$12)+(S395*'User Input'!$H$14)</f>
        <v>-8.1000000000000032</v>
      </c>
      <c r="AI395">
        <f t="shared" si="16"/>
        <v>-40.500000000000014</v>
      </c>
      <c r="AJ395" s="209"/>
      <c r="AK395" s="209">
        <f t="shared" si="20"/>
        <v>213</v>
      </c>
      <c r="AL395" s="209" t="e">
        <f t="shared" ca="1" si="17"/>
        <v>#N/A</v>
      </c>
      <c r="AM395" s="209" t="e">
        <f t="shared" ca="1" si="18"/>
        <v>#N/A</v>
      </c>
    </row>
    <row r="396" spans="2:39" x14ac:dyDescent="0.2">
      <c r="B396" t="s">
        <v>2580</v>
      </c>
      <c r="C396" t="s">
        <v>115</v>
      </c>
      <c r="D396" t="s">
        <v>97</v>
      </c>
      <c r="E396" t="s">
        <v>97</v>
      </c>
      <c r="F396">
        <v>-4.2</v>
      </c>
      <c r="G396">
        <v>-12.1</v>
      </c>
      <c r="H396">
        <v>-7.4</v>
      </c>
      <c r="I396">
        <v>379</v>
      </c>
      <c r="J396">
        <v>-3.1</v>
      </c>
      <c r="K396">
        <v>-0.7</v>
      </c>
      <c r="L396">
        <v>-2.9</v>
      </c>
      <c r="M396">
        <v>0</v>
      </c>
      <c r="N396">
        <v>0.5</v>
      </c>
      <c r="O396">
        <v>0.9</v>
      </c>
      <c r="AG396">
        <f t="shared" si="19"/>
        <v>214</v>
      </c>
      <c r="AH396" s="134">
        <f>(H396*'User Input'!$H$16)+(I396*'User Input'!$H$17)+(N396*'User Input'!$H$15)+(P396*'User Input'!$H$2)+(Q396*'User Input'!$H$3)+(R396*'User Input'!$H$4)+(K396*'User Input'!$H$5)+(L396*'User Input'!$H$6)+(J396*'User Input'!$H$7)+(U396*'User Input'!$H$8)+(T396*'User Input'!$H$9)+(M396*'User Input'!$H$10)+(Y396*'User Input'!$H$11)+(W396*'User Input'!$H$13)+(V396*'User Input'!$H$12)+(S396*'User Input'!$H$14)</f>
        <v>-8.7999999999999989</v>
      </c>
      <c r="AI396">
        <f t="shared" si="16"/>
        <v>0.72727272727272718</v>
      </c>
      <c r="AJ396" s="209"/>
      <c r="AK396" s="209">
        <f t="shared" si="20"/>
        <v>213</v>
      </c>
      <c r="AL396" s="209" t="e">
        <f t="shared" ca="1" si="17"/>
        <v>#N/A</v>
      </c>
      <c r="AM396" s="209" t="e">
        <f t="shared" ca="1" si="18"/>
        <v>#N/A</v>
      </c>
    </row>
    <row r="397" spans="2:39" x14ac:dyDescent="0.2">
      <c r="B397" t="s">
        <v>272</v>
      </c>
      <c r="C397" t="s">
        <v>718</v>
      </c>
      <c r="D397" t="s">
        <v>118</v>
      </c>
      <c r="E397" t="s">
        <v>118</v>
      </c>
      <c r="F397">
        <v>-4.3</v>
      </c>
      <c r="G397">
        <v>-3.5</v>
      </c>
      <c r="H397">
        <v>-4.2</v>
      </c>
      <c r="I397">
        <v>580</v>
      </c>
      <c r="J397">
        <v>0.5</v>
      </c>
      <c r="K397">
        <v>-0.2</v>
      </c>
      <c r="L397">
        <v>-1.2</v>
      </c>
      <c r="M397">
        <v>-2.4</v>
      </c>
      <c r="N397">
        <v>-2</v>
      </c>
      <c r="O397">
        <v>0.1</v>
      </c>
      <c r="AG397">
        <f t="shared" si="19"/>
        <v>215</v>
      </c>
      <c r="AH397" s="134">
        <f>(H397*'User Input'!$H$16)+(I397*'User Input'!$H$17)+(N397*'User Input'!$H$15)+(P397*'User Input'!$H$2)+(Q397*'User Input'!$H$3)+(R397*'User Input'!$H$4)+(K397*'User Input'!$H$5)+(L397*'User Input'!$H$6)+(J397*'User Input'!$H$7)+(U397*'User Input'!$H$8)+(T397*'User Input'!$H$9)+(M397*'User Input'!$H$10)+(Y397*'User Input'!$H$11)+(W397*'User Input'!$H$13)+(V397*'User Input'!$H$12)+(S397*'User Input'!$H$14)</f>
        <v>-6.3</v>
      </c>
      <c r="AI397">
        <f t="shared" si="16"/>
        <v>1.8</v>
      </c>
      <c r="AJ397" s="209"/>
      <c r="AK397" s="209">
        <f t="shared" si="20"/>
        <v>216</v>
      </c>
      <c r="AL397" s="209" t="e">
        <f t="shared" ca="1" si="17"/>
        <v>#N/A</v>
      </c>
      <c r="AM397" s="209" t="e">
        <f t="shared" ca="1" si="18"/>
        <v>#N/A</v>
      </c>
    </row>
    <row r="398" spans="2:39" x14ac:dyDescent="0.2">
      <c r="B398" t="s">
        <v>3461</v>
      </c>
      <c r="C398" t="s">
        <v>119</v>
      </c>
      <c r="D398" t="s">
        <v>6</v>
      </c>
      <c r="E398" t="s">
        <v>6</v>
      </c>
      <c r="F398">
        <v>-4.4000000000000004</v>
      </c>
      <c r="G398">
        <v>0.9</v>
      </c>
      <c r="H398">
        <v>-4.3</v>
      </c>
      <c r="I398">
        <v>448</v>
      </c>
      <c r="J398">
        <v>-2.8</v>
      </c>
      <c r="K398">
        <v>-0.5</v>
      </c>
      <c r="L398">
        <v>-2.7</v>
      </c>
      <c r="M398">
        <v>1.9</v>
      </c>
      <c r="N398">
        <v>-1.3</v>
      </c>
      <c r="O398">
        <v>0</v>
      </c>
      <c r="AG398">
        <f t="shared" si="19"/>
        <v>216</v>
      </c>
      <c r="AH398" s="134">
        <f>(H398*'User Input'!$H$16)+(I398*'User Input'!$H$17)+(N398*'User Input'!$H$15)+(P398*'User Input'!$H$2)+(Q398*'User Input'!$H$3)+(R398*'User Input'!$H$4)+(K398*'User Input'!$H$5)+(L398*'User Input'!$H$6)+(J398*'User Input'!$H$7)+(U398*'User Input'!$H$8)+(T398*'User Input'!$H$9)+(M398*'User Input'!$H$10)+(Y398*'User Input'!$H$11)+(W398*'User Input'!$H$13)+(V398*'User Input'!$H$12)+(S398*'User Input'!$H$14)</f>
        <v>-3.7</v>
      </c>
      <c r="AI398">
        <f t="shared" si="16"/>
        <v>-4.1111111111111116</v>
      </c>
      <c r="AJ398" s="209"/>
      <c r="AK398" s="209">
        <f t="shared" si="20"/>
        <v>217</v>
      </c>
      <c r="AL398" s="209" t="e">
        <f t="shared" ca="1" si="17"/>
        <v>#N/A</v>
      </c>
      <c r="AM398" s="209" t="e">
        <f t="shared" ca="1" si="18"/>
        <v>#N/A</v>
      </c>
    </row>
    <row r="399" spans="2:39" x14ac:dyDescent="0.2">
      <c r="B399" t="s">
        <v>2559</v>
      </c>
      <c r="C399" t="s">
        <v>133</v>
      </c>
      <c r="D399" t="s">
        <v>97</v>
      </c>
      <c r="E399" t="s">
        <v>97</v>
      </c>
      <c r="F399">
        <v>-4.5</v>
      </c>
      <c r="G399">
        <v>-11.3</v>
      </c>
      <c r="H399">
        <v>-7.5</v>
      </c>
      <c r="I399">
        <v>342</v>
      </c>
      <c r="J399">
        <v>-3.7</v>
      </c>
      <c r="K399">
        <v>-1.5</v>
      </c>
      <c r="L399">
        <v>-3.9</v>
      </c>
      <c r="M399">
        <v>0.2</v>
      </c>
      <c r="N399">
        <v>2.2999999999999998</v>
      </c>
      <c r="O399">
        <v>1.2</v>
      </c>
      <c r="AG399">
        <f t="shared" si="19"/>
        <v>217</v>
      </c>
      <c r="AH399" s="134">
        <f>(H399*'User Input'!$H$16)+(I399*'User Input'!$H$17)+(N399*'User Input'!$H$15)+(P399*'User Input'!$H$2)+(Q399*'User Input'!$H$3)+(R399*'User Input'!$H$4)+(K399*'User Input'!$H$5)+(L399*'User Input'!$H$6)+(J399*'User Input'!$H$7)+(U399*'User Input'!$H$8)+(T399*'User Input'!$H$9)+(M399*'User Input'!$H$10)+(Y399*'User Input'!$H$11)+(W399*'User Input'!$H$13)+(V399*'User Input'!$H$12)+(S399*'User Input'!$H$14)</f>
        <v>-13.200000000000001</v>
      </c>
      <c r="AI399">
        <f t="shared" ref="AI399:AI462" si="21">AH399/G399</f>
        <v>1.168141592920354</v>
      </c>
      <c r="AJ399" s="209"/>
      <c r="AK399" s="209">
        <f t="shared" si="20"/>
        <v>218</v>
      </c>
      <c r="AL399" s="209" t="e">
        <f t="shared" ca="1" si="17"/>
        <v>#N/A</v>
      </c>
      <c r="AM399" s="209" t="e">
        <f t="shared" ca="1" si="18"/>
        <v>#N/A</v>
      </c>
    </row>
    <row r="400" spans="2:39" x14ac:dyDescent="0.2">
      <c r="B400" t="s">
        <v>327</v>
      </c>
      <c r="C400" t="s">
        <v>715</v>
      </c>
      <c r="D400" t="s">
        <v>2253</v>
      </c>
      <c r="E400" t="s">
        <v>97</v>
      </c>
      <c r="F400">
        <v>-4.5</v>
      </c>
      <c r="G400">
        <v>-7.8</v>
      </c>
      <c r="H400">
        <v>-7.5</v>
      </c>
      <c r="I400">
        <v>283</v>
      </c>
      <c r="J400">
        <v>-4.3</v>
      </c>
      <c r="K400">
        <v>-0.3</v>
      </c>
      <c r="L400">
        <v>-4.2</v>
      </c>
      <c r="M400">
        <v>0</v>
      </c>
      <c r="N400">
        <v>0.1</v>
      </c>
      <c r="O400">
        <v>3.1</v>
      </c>
      <c r="AG400">
        <f t="shared" si="19"/>
        <v>218</v>
      </c>
      <c r="AH400" s="134">
        <f>(H400*'User Input'!$H$16)+(I400*'User Input'!$H$17)+(N400*'User Input'!$H$15)+(P400*'User Input'!$H$2)+(Q400*'User Input'!$H$3)+(R400*'User Input'!$H$4)+(K400*'User Input'!$H$5)+(L400*'User Input'!$H$6)+(J400*'User Input'!$H$7)+(U400*'User Input'!$H$8)+(T400*'User Input'!$H$9)+(M400*'User Input'!$H$10)+(Y400*'User Input'!$H$11)+(W400*'User Input'!$H$13)+(V400*'User Input'!$H$12)+(S400*'User Input'!$H$14)</f>
        <v>-9.6999999999999993</v>
      </c>
      <c r="AI400">
        <f t="shared" si="21"/>
        <v>1.2435897435897436</v>
      </c>
      <c r="AJ400" s="209"/>
      <c r="AK400" s="209">
        <f t="shared" si="20"/>
        <v>218</v>
      </c>
      <c r="AL400" s="209" t="e">
        <f t="shared" ca="1" si="17"/>
        <v>#N/A</v>
      </c>
      <c r="AM400" s="209" t="e">
        <f t="shared" ca="1" si="18"/>
        <v>#N/A</v>
      </c>
    </row>
    <row r="401" spans="2:39" x14ac:dyDescent="0.2">
      <c r="B401" t="s">
        <v>304</v>
      </c>
      <c r="C401" t="s">
        <v>719</v>
      </c>
      <c r="D401" t="s">
        <v>118</v>
      </c>
      <c r="E401" t="s">
        <v>118</v>
      </c>
      <c r="F401">
        <v>-4.5</v>
      </c>
      <c r="G401">
        <v>1</v>
      </c>
      <c r="H401">
        <v>-4.3</v>
      </c>
      <c r="I401">
        <v>436</v>
      </c>
      <c r="J401">
        <v>-2.6</v>
      </c>
      <c r="K401">
        <v>-2.7</v>
      </c>
      <c r="L401">
        <v>-3.6</v>
      </c>
      <c r="M401">
        <v>0</v>
      </c>
      <c r="N401">
        <v>2.2999999999999998</v>
      </c>
      <c r="O401">
        <v>1.1000000000000001</v>
      </c>
      <c r="AG401">
        <f t="shared" si="19"/>
        <v>219</v>
      </c>
      <c r="AH401" s="134">
        <f>(H401*'User Input'!$H$16)+(I401*'User Input'!$H$17)+(N401*'User Input'!$H$15)+(P401*'User Input'!$H$2)+(Q401*'User Input'!$H$3)+(R401*'User Input'!$H$4)+(K401*'User Input'!$H$5)+(L401*'User Input'!$H$6)+(J401*'User Input'!$H$7)+(U401*'User Input'!$H$8)+(T401*'User Input'!$H$9)+(M401*'User Input'!$H$10)+(Y401*'User Input'!$H$11)+(W401*'User Input'!$H$13)+(V401*'User Input'!$H$12)+(S401*'User Input'!$H$14)</f>
        <v>-17</v>
      </c>
      <c r="AI401">
        <f t="shared" si="21"/>
        <v>-17</v>
      </c>
      <c r="AJ401" s="209"/>
      <c r="AK401" s="209">
        <f t="shared" si="20"/>
        <v>218</v>
      </c>
      <c r="AL401" s="209" t="e">
        <f t="shared" ca="1" si="17"/>
        <v>#N/A</v>
      </c>
      <c r="AM401" s="209" t="e">
        <f t="shared" ca="1" si="18"/>
        <v>#N/A</v>
      </c>
    </row>
    <row r="402" spans="2:39" x14ac:dyDescent="0.2">
      <c r="B402" t="s">
        <v>386</v>
      </c>
      <c r="C402" t="s">
        <v>134</v>
      </c>
      <c r="D402" t="s">
        <v>97</v>
      </c>
      <c r="E402" t="s">
        <v>97</v>
      </c>
      <c r="F402">
        <v>-4.7</v>
      </c>
      <c r="G402">
        <v>-12.7</v>
      </c>
      <c r="H402">
        <v>-7.5</v>
      </c>
      <c r="I402">
        <v>372</v>
      </c>
      <c r="J402">
        <v>-2.2000000000000002</v>
      </c>
      <c r="K402">
        <v>1.4</v>
      </c>
      <c r="L402">
        <v>-1.9</v>
      </c>
      <c r="M402">
        <v>0.1</v>
      </c>
      <c r="N402">
        <v>-3.2</v>
      </c>
      <c r="O402">
        <v>0.2</v>
      </c>
      <c r="AG402">
        <f t="shared" si="19"/>
        <v>220</v>
      </c>
      <c r="AH402" s="134">
        <f>(H402*'User Input'!$H$16)+(I402*'User Input'!$H$17)+(N402*'User Input'!$H$15)+(P402*'User Input'!$H$2)+(Q402*'User Input'!$H$3)+(R402*'User Input'!$H$4)+(K402*'User Input'!$H$5)+(L402*'User Input'!$H$6)+(J402*'User Input'!$H$7)+(U402*'User Input'!$H$8)+(T402*'User Input'!$H$9)+(M402*'User Input'!$H$10)+(Y402*'User Input'!$H$11)+(W402*'User Input'!$H$13)+(V402*'User Input'!$H$12)+(S402*'User Input'!$H$14)</f>
        <v>1.6999999999999995</v>
      </c>
      <c r="AI402">
        <f t="shared" si="21"/>
        <v>-0.13385826771653539</v>
      </c>
      <c r="AJ402" s="209"/>
      <c r="AK402" s="209">
        <f t="shared" si="20"/>
        <v>221</v>
      </c>
      <c r="AL402" s="209" t="e">
        <f t="shared" ca="1" si="17"/>
        <v>#N/A</v>
      </c>
      <c r="AM402" s="209" t="e">
        <f t="shared" ca="1" si="18"/>
        <v>#N/A</v>
      </c>
    </row>
    <row r="403" spans="2:39" x14ac:dyDescent="0.2">
      <c r="B403" t="s">
        <v>3438</v>
      </c>
      <c r="C403" t="s">
        <v>133</v>
      </c>
      <c r="D403" t="s">
        <v>112</v>
      </c>
      <c r="E403" t="s">
        <v>112</v>
      </c>
      <c r="F403">
        <v>-4.7</v>
      </c>
      <c r="G403">
        <v>-4.0999999999999996</v>
      </c>
      <c r="H403">
        <v>-4.3</v>
      </c>
      <c r="I403">
        <v>554</v>
      </c>
      <c r="J403">
        <v>-0.7</v>
      </c>
      <c r="K403">
        <v>1.7</v>
      </c>
      <c r="L403">
        <v>0.6</v>
      </c>
      <c r="M403">
        <v>-2</v>
      </c>
      <c r="N403">
        <v>-3.3</v>
      </c>
      <c r="O403">
        <v>-2</v>
      </c>
      <c r="AG403">
        <f t="shared" si="19"/>
        <v>221</v>
      </c>
      <c r="AH403" s="134">
        <f>(H403*'User Input'!$H$16)+(I403*'User Input'!$H$17)+(N403*'User Input'!$H$15)+(P403*'User Input'!$H$2)+(Q403*'User Input'!$H$3)+(R403*'User Input'!$H$4)+(K403*'User Input'!$H$5)+(L403*'User Input'!$H$6)+(J403*'User Input'!$H$7)+(U403*'User Input'!$H$8)+(T403*'User Input'!$H$9)+(M403*'User Input'!$H$10)+(Y403*'User Input'!$H$11)+(W403*'User Input'!$H$13)+(V403*'User Input'!$H$12)+(S403*'User Input'!$H$14)</f>
        <v>2.6999999999999993</v>
      </c>
      <c r="AI403">
        <f t="shared" si="21"/>
        <v>-0.65853658536585358</v>
      </c>
      <c r="AJ403" s="209"/>
      <c r="AK403" s="209">
        <f t="shared" si="20"/>
        <v>221</v>
      </c>
      <c r="AL403" s="209" t="e">
        <f t="shared" ca="1" si="17"/>
        <v>#N/A</v>
      </c>
      <c r="AM403" s="209" t="e">
        <f t="shared" ca="1" si="18"/>
        <v>#N/A</v>
      </c>
    </row>
    <row r="404" spans="2:39" x14ac:dyDescent="0.2">
      <c r="B404" t="s">
        <v>873</v>
      </c>
      <c r="C404" t="s">
        <v>138</v>
      </c>
      <c r="D404" t="s">
        <v>97</v>
      </c>
      <c r="E404" t="s">
        <v>97</v>
      </c>
      <c r="F404">
        <v>-4.8</v>
      </c>
      <c r="G404">
        <v>-14.3</v>
      </c>
      <c r="H404">
        <v>-7.5</v>
      </c>
      <c r="I404">
        <v>418</v>
      </c>
      <c r="J404">
        <v>-3.3</v>
      </c>
      <c r="K404">
        <v>0.1</v>
      </c>
      <c r="L404">
        <v>-2.1</v>
      </c>
      <c r="M404">
        <v>0.4</v>
      </c>
      <c r="N404">
        <v>0.3</v>
      </c>
      <c r="O404">
        <v>-1.2</v>
      </c>
      <c r="AG404">
        <f t="shared" si="19"/>
        <v>222</v>
      </c>
      <c r="AH404" s="134">
        <f>(H404*'User Input'!$H$16)+(I404*'User Input'!$H$17)+(N404*'User Input'!$H$15)+(P404*'User Input'!$H$2)+(Q404*'User Input'!$H$3)+(R404*'User Input'!$H$4)+(K404*'User Input'!$H$5)+(L404*'User Input'!$H$6)+(J404*'User Input'!$H$7)+(U404*'User Input'!$H$8)+(T404*'User Input'!$H$9)+(M404*'User Input'!$H$10)+(Y404*'User Input'!$H$11)+(W404*'User Input'!$H$13)+(V404*'User Input'!$H$12)+(S404*'User Input'!$H$14)</f>
        <v>-4.2</v>
      </c>
      <c r="AI404">
        <f t="shared" si="21"/>
        <v>0.2937062937062937</v>
      </c>
      <c r="AJ404" s="209"/>
      <c r="AK404" s="209">
        <f t="shared" si="20"/>
        <v>223</v>
      </c>
      <c r="AL404" s="209" t="e">
        <f t="shared" ca="1" si="17"/>
        <v>#N/A</v>
      </c>
      <c r="AM404" s="209" t="e">
        <f t="shared" ca="1" si="18"/>
        <v>#N/A</v>
      </c>
    </row>
    <row r="405" spans="2:39" x14ac:dyDescent="0.2">
      <c r="B405" t="s">
        <v>2265</v>
      </c>
      <c r="C405" t="s">
        <v>131</v>
      </c>
      <c r="D405" t="s">
        <v>114</v>
      </c>
      <c r="E405" t="s">
        <v>114</v>
      </c>
      <c r="F405">
        <v>-4.9000000000000004</v>
      </c>
      <c r="G405">
        <v>-0.7</v>
      </c>
      <c r="H405">
        <v>-4.4000000000000004</v>
      </c>
      <c r="I405">
        <v>440</v>
      </c>
      <c r="J405">
        <v>-2.2000000000000002</v>
      </c>
      <c r="K405">
        <v>-0.8</v>
      </c>
      <c r="L405">
        <v>-2.2999999999999998</v>
      </c>
      <c r="M405">
        <v>0.4</v>
      </c>
      <c r="N405">
        <v>-0.9</v>
      </c>
      <c r="O405">
        <v>-0.2</v>
      </c>
      <c r="AG405">
        <f t="shared" si="19"/>
        <v>223</v>
      </c>
      <c r="AH405" s="134">
        <f>(H405*'User Input'!$H$16)+(I405*'User Input'!$H$17)+(N405*'User Input'!$H$15)+(P405*'User Input'!$H$2)+(Q405*'User Input'!$H$3)+(R405*'User Input'!$H$4)+(K405*'User Input'!$H$5)+(L405*'User Input'!$H$6)+(J405*'User Input'!$H$7)+(U405*'User Input'!$H$8)+(T405*'User Input'!$H$9)+(M405*'User Input'!$H$10)+(Y405*'User Input'!$H$11)+(W405*'User Input'!$H$13)+(V405*'User Input'!$H$12)+(S405*'User Input'!$H$14)</f>
        <v>-6.9</v>
      </c>
      <c r="AI405">
        <f t="shared" si="21"/>
        <v>9.8571428571428577</v>
      </c>
      <c r="AJ405" s="209"/>
      <c r="AK405" s="209">
        <f t="shared" si="20"/>
        <v>224</v>
      </c>
      <c r="AL405" s="209" t="e">
        <f t="shared" ref="AL405:AL468" ca="1" si="22">RANK(AB405,OFFSET($AB$206,0,0,COUNTA(AB:AB)+1,1))</f>
        <v>#N/A</v>
      </c>
      <c r="AM405" s="209" t="e">
        <f t="shared" ref="AM405:AM468" ca="1" si="23">RANK(AC405,OFFSET($AC$206,0,0,COUNTA(AC:AC)+1,1))</f>
        <v>#N/A</v>
      </c>
    </row>
    <row r="406" spans="2:39" x14ac:dyDescent="0.2">
      <c r="B406" t="s">
        <v>187</v>
      </c>
      <c r="C406" t="s">
        <v>133</v>
      </c>
      <c r="D406" t="s">
        <v>114</v>
      </c>
      <c r="E406" t="s">
        <v>114</v>
      </c>
      <c r="F406">
        <v>-5.0999999999999996</v>
      </c>
      <c r="G406">
        <v>-3.7</v>
      </c>
      <c r="H406">
        <v>-4.4000000000000004</v>
      </c>
      <c r="I406">
        <v>556</v>
      </c>
      <c r="J406">
        <v>-1.2</v>
      </c>
      <c r="K406">
        <v>-0.8</v>
      </c>
      <c r="L406">
        <v>-1.7</v>
      </c>
      <c r="M406">
        <v>1</v>
      </c>
      <c r="N406">
        <v>-2.7</v>
      </c>
      <c r="O406">
        <v>-0.7</v>
      </c>
      <c r="AG406">
        <f t="shared" si="19"/>
        <v>224</v>
      </c>
      <c r="AH406" s="134">
        <f>(H406*'User Input'!$H$16)+(I406*'User Input'!$H$17)+(N406*'User Input'!$H$15)+(P406*'User Input'!$H$2)+(Q406*'User Input'!$H$3)+(R406*'User Input'!$H$4)+(K406*'User Input'!$H$5)+(L406*'User Input'!$H$6)+(J406*'User Input'!$H$7)+(U406*'User Input'!$H$8)+(T406*'User Input'!$H$9)+(M406*'User Input'!$H$10)+(Y406*'User Input'!$H$11)+(W406*'User Input'!$H$13)+(V406*'User Input'!$H$12)+(S406*'User Input'!$H$14)</f>
        <v>-4.1000000000000005</v>
      </c>
      <c r="AI406">
        <f t="shared" si="21"/>
        <v>1.1081081081081081</v>
      </c>
      <c r="AJ406" s="209"/>
      <c r="AK406" s="209">
        <f t="shared" si="20"/>
        <v>225</v>
      </c>
      <c r="AL406" s="209" t="e">
        <f t="shared" ca="1" si="22"/>
        <v>#N/A</v>
      </c>
      <c r="AM406" s="209" t="e">
        <f t="shared" ca="1" si="23"/>
        <v>#N/A</v>
      </c>
    </row>
    <row r="407" spans="2:39" x14ac:dyDescent="0.2">
      <c r="B407" t="s">
        <v>2542</v>
      </c>
      <c r="C407" t="s">
        <v>810</v>
      </c>
      <c r="D407" t="s">
        <v>116</v>
      </c>
      <c r="E407" t="s">
        <v>116</v>
      </c>
      <c r="F407">
        <v>-5.6</v>
      </c>
      <c r="G407">
        <v>-5.8</v>
      </c>
      <c r="H407">
        <v>-4.5999999999999996</v>
      </c>
      <c r="I407">
        <v>580</v>
      </c>
      <c r="J407">
        <v>-0.7</v>
      </c>
      <c r="K407">
        <v>-1.9</v>
      </c>
      <c r="L407">
        <v>-1.4</v>
      </c>
      <c r="M407">
        <v>2.5</v>
      </c>
      <c r="N407">
        <v>-2</v>
      </c>
      <c r="O407">
        <v>-3.1</v>
      </c>
      <c r="AG407">
        <f t="shared" ref="AG407:AG470" si="24">AG406+1</f>
        <v>225</v>
      </c>
      <c r="AH407" s="134">
        <f>(H407*'User Input'!$H$16)+(I407*'User Input'!$H$17)+(N407*'User Input'!$H$15)+(P407*'User Input'!$H$2)+(Q407*'User Input'!$H$3)+(R407*'User Input'!$H$4)+(K407*'User Input'!$H$5)+(L407*'User Input'!$H$6)+(J407*'User Input'!$H$7)+(U407*'User Input'!$H$8)+(T407*'User Input'!$H$9)+(M407*'User Input'!$H$10)+(Y407*'User Input'!$H$11)+(W407*'User Input'!$H$13)+(V407*'User Input'!$H$12)+(S407*'User Input'!$H$14)</f>
        <v>-4.6999999999999993</v>
      </c>
      <c r="AI407">
        <f t="shared" si="21"/>
        <v>0.81034482758620685</v>
      </c>
      <c r="AJ407" s="209"/>
      <c r="AK407" s="209">
        <f t="shared" si="20"/>
        <v>226</v>
      </c>
      <c r="AL407" s="209" t="e">
        <f t="shared" ca="1" si="22"/>
        <v>#N/A</v>
      </c>
      <c r="AM407" s="209" t="e">
        <f t="shared" ca="1" si="23"/>
        <v>#N/A</v>
      </c>
    </row>
    <row r="408" spans="2:39" x14ac:dyDescent="0.2">
      <c r="B408" t="s">
        <v>778</v>
      </c>
      <c r="C408" t="s">
        <v>716</v>
      </c>
      <c r="D408" t="s">
        <v>428</v>
      </c>
      <c r="E408" t="s">
        <v>116</v>
      </c>
      <c r="F408">
        <v>-5.8</v>
      </c>
      <c r="G408">
        <v>2.4</v>
      </c>
      <c r="H408">
        <v>-4.5999999999999996</v>
      </c>
      <c r="I408">
        <v>390</v>
      </c>
      <c r="J408">
        <v>-3.5</v>
      </c>
      <c r="K408">
        <v>-0.2</v>
      </c>
      <c r="L408">
        <v>-3</v>
      </c>
      <c r="M408">
        <v>0.5</v>
      </c>
      <c r="N408">
        <v>-1.9</v>
      </c>
      <c r="O408">
        <v>1.2</v>
      </c>
      <c r="AG408">
        <f t="shared" si="24"/>
        <v>226</v>
      </c>
      <c r="AH408" s="134">
        <f>(H408*'User Input'!$H$16)+(I408*'User Input'!$H$17)+(N408*'User Input'!$H$15)+(P408*'User Input'!$H$2)+(Q408*'User Input'!$H$3)+(R408*'User Input'!$H$4)+(K408*'User Input'!$H$5)+(L408*'User Input'!$H$6)+(J408*'User Input'!$H$7)+(U408*'User Input'!$H$8)+(T408*'User Input'!$H$9)+(M408*'User Input'!$H$10)+(Y408*'User Input'!$H$11)+(W408*'User Input'!$H$13)+(V408*'User Input'!$H$12)+(S408*'User Input'!$H$14)</f>
        <v>-6.3</v>
      </c>
      <c r="AI408">
        <f t="shared" si="21"/>
        <v>-2.625</v>
      </c>
      <c r="AJ408" s="209"/>
      <c r="AK408" s="209">
        <f t="shared" si="20"/>
        <v>227</v>
      </c>
      <c r="AL408" s="209" t="e">
        <f t="shared" ca="1" si="22"/>
        <v>#N/A</v>
      </c>
      <c r="AM408" s="209" t="e">
        <f t="shared" ca="1" si="23"/>
        <v>#N/A</v>
      </c>
    </row>
    <row r="409" spans="2:39" x14ac:dyDescent="0.2">
      <c r="B409" t="s">
        <v>317</v>
      </c>
      <c r="C409" t="s">
        <v>339</v>
      </c>
      <c r="D409" t="s">
        <v>97</v>
      </c>
      <c r="E409" t="s">
        <v>97</v>
      </c>
      <c r="F409">
        <v>-5.8</v>
      </c>
      <c r="G409">
        <v>-12.2</v>
      </c>
      <c r="H409">
        <v>-7.8</v>
      </c>
      <c r="I409">
        <v>322</v>
      </c>
      <c r="J409">
        <v>-3.9</v>
      </c>
      <c r="K409">
        <v>-0.6</v>
      </c>
      <c r="L409">
        <v>-4.3</v>
      </c>
      <c r="M409">
        <v>-0.2</v>
      </c>
      <c r="N409">
        <v>-1.2</v>
      </c>
      <c r="O409">
        <v>3.5</v>
      </c>
      <c r="AG409">
        <f t="shared" si="24"/>
        <v>227</v>
      </c>
      <c r="AH409" s="134">
        <f>(H409*'User Input'!$H$16)+(I409*'User Input'!$H$17)+(N409*'User Input'!$H$15)+(P409*'User Input'!$H$2)+(Q409*'User Input'!$H$3)+(R409*'User Input'!$H$4)+(K409*'User Input'!$H$5)+(L409*'User Input'!$H$6)+(J409*'User Input'!$H$7)+(U409*'User Input'!$H$8)+(T409*'User Input'!$H$9)+(M409*'User Input'!$H$10)+(Y409*'User Input'!$H$11)+(W409*'User Input'!$H$13)+(V409*'User Input'!$H$12)+(S409*'User Input'!$H$14)</f>
        <v>-11</v>
      </c>
      <c r="AI409">
        <f t="shared" si="21"/>
        <v>0.90163934426229508</v>
      </c>
      <c r="AJ409" s="209"/>
      <c r="AK409" s="209">
        <f t="shared" si="20"/>
        <v>227</v>
      </c>
      <c r="AL409" s="209" t="e">
        <f t="shared" ca="1" si="22"/>
        <v>#N/A</v>
      </c>
      <c r="AM409" s="209" t="e">
        <f t="shared" ca="1" si="23"/>
        <v>#N/A</v>
      </c>
    </row>
    <row r="410" spans="2:39" x14ac:dyDescent="0.2">
      <c r="B410" t="s">
        <v>907</v>
      </c>
      <c r="C410" t="s">
        <v>120</v>
      </c>
      <c r="D410" t="s">
        <v>97</v>
      </c>
      <c r="E410" t="s">
        <v>97</v>
      </c>
      <c r="F410">
        <v>-6</v>
      </c>
      <c r="G410">
        <v>-10.3</v>
      </c>
      <c r="H410">
        <v>-7.8</v>
      </c>
      <c r="I410">
        <v>278</v>
      </c>
      <c r="J410">
        <v>-4.9000000000000004</v>
      </c>
      <c r="K410">
        <v>-2.2000000000000002</v>
      </c>
      <c r="L410">
        <v>-5.0999999999999996</v>
      </c>
      <c r="M410">
        <v>0.4</v>
      </c>
      <c r="N410">
        <v>1.8</v>
      </c>
      <c r="O410">
        <v>3.1</v>
      </c>
      <c r="AG410">
        <f t="shared" si="24"/>
        <v>228</v>
      </c>
      <c r="AH410" s="134">
        <f>(H410*'User Input'!$H$16)+(I410*'User Input'!$H$17)+(N410*'User Input'!$H$15)+(P410*'User Input'!$H$2)+(Q410*'User Input'!$H$3)+(R410*'User Input'!$H$4)+(K410*'User Input'!$H$5)+(L410*'User Input'!$H$6)+(J410*'User Input'!$H$7)+(U410*'User Input'!$H$8)+(T410*'User Input'!$H$9)+(M410*'User Input'!$H$10)+(Y410*'User Input'!$H$11)+(W410*'User Input'!$H$13)+(V410*'User Input'!$H$12)+(S410*'User Input'!$H$14)</f>
        <v>-18</v>
      </c>
      <c r="AI410">
        <f t="shared" si="21"/>
        <v>1.7475728155339805</v>
      </c>
      <c r="AJ410" s="209"/>
      <c r="AK410" s="209">
        <f t="shared" si="20"/>
        <v>229</v>
      </c>
      <c r="AL410" s="209" t="e">
        <f t="shared" ca="1" si="22"/>
        <v>#N/A</v>
      </c>
      <c r="AM410" s="209" t="e">
        <f t="shared" ca="1" si="23"/>
        <v>#N/A</v>
      </c>
    </row>
    <row r="411" spans="2:39" x14ac:dyDescent="0.2">
      <c r="B411" t="s">
        <v>904</v>
      </c>
      <c r="C411" t="s">
        <v>141</v>
      </c>
      <c r="D411" t="s">
        <v>97</v>
      </c>
      <c r="E411" t="s">
        <v>97</v>
      </c>
      <c r="F411">
        <v>-6</v>
      </c>
      <c r="G411">
        <v>-11.8</v>
      </c>
      <c r="H411">
        <v>-7.8</v>
      </c>
      <c r="I411">
        <v>314</v>
      </c>
      <c r="J411">
        <v>-4.3</v>
      </c>
      <c r="K411">
        <v>0.7</v>
      </c>
      <c r="L411">
        <v>-2.9</v>
      </c>
      <c r="M411">
        <v>0.4</v>
      </c>
      <c r="N411">
        <v>-0.1</v>
      </c>
      <c r="O411">
        <v>-0.8</v>
      </c>
      <c r="AG411">
        <f t="shared" si="24"/>
        <v>229</v>
      </c>
      <c r="AH411" s="134">
        <f>(H411*'User Input'!$H$16)+(I411*'User Input'!$H$17)+(N411*'User Input'!$H$15)+(P411*'User Input'!$H$2)+(Q411*'User Input'!$H$3)+(R411*'User Input'!$H$4)+(K411*'User Input'!$H$5)+(L411*'User Input'!$H$6)+(J411*'User Input'!$H$7)+(U411*'User Input'!$H$8)+(T411*'User Input'!$H$9)+(M411*'User Input'!$H$10)+(Y411*'User Input'!$H$11)+(W411*'User Input'!$H$13)+(V411*'User Input'!$H$12)+(S411*'User Input'!$H$14)</f>
        <v>-3.6000000000000005</v>
      </c>
      <c r="AI411">
        <f t="shared" si="21"/>
        <v>0.30508474576271188</v>
      </c>
      <c r="AJ411" s="209"/>
      <c r="AK411" s="209">
        <f t="shared" si="20"/>
        <v>229</v>
      </c>
      <c r="AL411" s="209" t="e">
        <f t="shared" ca="1" si="22"/>
        <v>#N/A</v>
      </c>
      <c r="AM411" s="209" t="e">
        <f t="shared" ca="1" si="23"/>
        <v>#N/A</v>
      </c>
    </row>
    <row r="412" spans="2:39" x14ac:dyDescent="0.2">
      <c r="B412" t="s">
        <v>1387</v>
      </c>
      <c r="C412" t="s">
        <v>119</v>
      </c>
      <c r="D412" t="s">
        <v>97</v>
      </c>
      <c r="E412" t="s">
        <v>97</v>
      </c>
      <c r="F412">
        <v>-6</v>
      </c>
      <c r="G412">
        <v>-12.4</v>
      </c>
      <c r="H412">
        <v>-7.8</v>
      </c>
      <c r="I412">
        <v>313</v>
      </c>
      <c r="J412">
        <v>-4.4000000000000004</v>
      </c>
      <c r="K412">
        <v>-1.3</v>
      </c>
      <c r="L412">
        <v>-4.5</v>
      </c>
      <c r="M412">
        <v>0.1</v>
      </c>
      <c r="N412">
        <v>1.1000000000000001</v>
      </c>
      <c r="O412">
        <v>2</v>
      </c>
      <c r="AG412">
        <f t="shared" si="24"/>
        <v>230</v>
      </c>
      <c r="AH412" s="134">
        <f>(H412*'User Input'!$H$16)+(I412*'User Input'!$H$17)+(N412*'User Input'!$H$15)+(P412*'User Input'!$H$2)+(Q412*'User Input'!$H$3)+(R412*'User Input'!$H$4)+(K412*'User Input'!$H$5)+(L412*'User Input'!$H$6)+(J412*'User Input'!$H$7)+(U412*'User Input'!$H$8)+(T412*'User Input'!$H$9)+(M412*'User Input'!$H$10)+(Y412*'User Input'!$H$11)+(W412*'User Input'!$H$13)+(V412*'User Input'!$H$12)+(S412*'User Input'!$H$14)</f>
        <v>-13.9</v>
      </c>
      <c r="AI412">
        <f t="shared" si="21"/>
        <v>1.1209677419354838</v>
      </c>
      <c r="AJ412" s="209"/>
      <c r="AK412" s="209">
        <f t="shared" si="20"/>
        <v>229</v>
      </c>
      <c r="AL412" s="209" t="e">
        <f t="shared" ca="1" si="22"/>
        <v>#N/A</v>
      </c>
      <c r="AM412" s="209" t="e">
        <f t="shared" ca="1" si="23"/>
        <v>#N/A</v>
      </c>
    </row>
    <row r="413" spans="2:39" x14ac:dyDescent="0.2">
      <c r="B413" t="s">
        <v>2552</v>
      </c>
      <c r="C413" t="s">
        <v>716</v>
      </c>
      <c r="D413" t="s">
        <v>998</v>
      </c>
      <c r="E413" t="s">
        <v>97</v>
      </c>
      <c r="F413">
        <v>-6</v>
      </c>
      <c r="G413">
        <v>-2.9</v>
      </c>
      <c r="H413">
        <v>-7.8</v>
      </c>
      <c r="I413">
        <v>204</v>
      </c>
      <c r="J413">
        <v>-6</v>
      </c>
      <c r="K413">
        <v>-2</v>
      </c>
      <c r="L413">
        <v>-5.8</v>
      </c>
      <c r="M413">
        <v>-0.4</v>
      </c>
      <c r="N413">
        <v>3.8</v>
      </c>
      <c r="O413">
        <v>3.4</v>
      </c>
      <c r="AG413">
        <f t="shared" si="24"/>
        <v>231</v>
      </c>
      <c r="AH413" s="134">
        <f>(H413*'User Input'!$H$16)+(I413*'User Input'!$H$17)+(N413*'User Input'!$H$15)+(P413*'User Input'!$H$2)+(Q413*'User Input'!$H$3)+(R413*'User Input'!$H$4)+(K413*'User Input'!$H$5)+(L413*'User Input'!$H$6)+(J413*'User Input'!$H$7)+(U413*'User Input'!$H$8)+(T413*'User Input'!$H$9)+(M413*'User Input'!$H$10)+(Y413*'User Input'!$H$11)+(W413*'User Input'!$H$13)+(V413*'User Input'!$H$12)+(S413*'User Input'!$H$14)</f>
        <v>-20.6</v>
      </c>
      <c r="AI413">
        <f t="shared" si="21"/>
        <v>7.1034482758620694</v>
      </c>
      <c r="AJ413" s="209"/>
      <c r="AK413" s="209">
        <f t="shared" si="20"/>
        <v>229</v>
      </c>
      <c r="AL413" s="209" t="e">
        <f t="shared" ca="1" si="22"/>
        <v>#N/A</v>
      </c>
      <c r="AM413" s="209" t="e">
        <f t="shared" ca="1" si="23"/>
        <v>#N/A</v>
      </c>
    </row>
    <row r="414" spans="2:39" x14ac:dyDescent="0.2">
      <c r="B414" t="s">
        <v>2553</v>
      </c>
      <c r="C414" t="s">
        <v>2</v>
      </c>
      <c r="D414" t="s">
        <v>6</v>
      </c>
      <c r="E414" t="s">
        <v>6</v>
      </c>
      <c r="F414">
        <v>-6</v>
      </c>
      <c r="G414">
        <v>0.3</v>
      </c>
      <c r="H414">
        <v>-4.7</v>
      </c>
      <c r="I414">
        <v>430</v>
      </c>
      <c r="J414">
        <v>-3.7</v>
      </c>
      <c r="K414">
        <v>-3.8</v>
      </c>
      <c r="L414">
        <v>-4.5</v>
      </c>
      <c r="M414">
        <v>-1.4</v>
      </c>
      <c r="N414">
        <v>2.4</v>
      </c>
      <c r="O414">
        <v>4</v>
      </c>
      <c r="AG414">
        <f t="shared" si="24"/>
        <v>232</v>
      </c>
      <c r="AH414" s="134">
        <f>(H414*'User Input'!$H$16)+(I414*'User Input'!$H$17)+(N414*'User Input'!$H$15)+(P414*'User Input'!$H$2)+(Q414*'User Input'!$H$3)+(R414*'User Input'!$H$4)+(K414*'User Input'!$H$5)+(L414*'User Input'!$H$6)+(J414*'User Input'!$H$7)+(U414*'User Input'!$H$8)+(T414*'User Input'!$H$9)+(M414*'User Input'!$H$10)+(Y414*'User Input'!$H$11)+(W414*'User Input'!$H$13)+(V414*'User Input'!$H$12)+(S414*'User Input'!$H$14)</f>
        <v>-26.2</v>
      </c>
      <c r="AI414">
        <f t="shared" si="21"/>
        <v>-87.333333333333329</v>
      </c>
      <c r="AJ414" s="209"/>
      <c r="AK414" s="209">
        <f t="shared" si="20"/>
        <v>229</v>
      </c>
      <c r="AL414" s="209" t="e">
        <f t="shared" ca="1" si="22"/>
        <v>#N/A</v>
      </c>
      <c r="AM414" s="209" t="e">
        <f t="shared" ca="1" si="23"/>
        <v>#N/A</v>
      </c>
    </row>
    <row r="415" spans="2:39" x14ac:dyDescent="0.2">
      <c r="B415" t="s">
        <v>518</v>
      </c>
      <c r="C415" t="s">
        <v>140</v>
      </c>
      <c r="D415" t="s">
        <v>97</v>
      </c>
      <c r="E415" t="s">
        <v>97</v>
      </c>
      <c r="F415">
        <v>-6</v>
      </c>
      <c r="G415">
        <v>-13.2</v>
      </c>
      <c r="H415">
        <v>-7.8</v>
      </c>
      <c r="I415">
        <v>335</v>
      </c>
      <c r="J415">
        <v>-3.3</v>
      </c>
      <c r="K415">
        <v>-0.5</v>
      </c>
      <c r="L415">
        <v>-3.3</v>
      </c>
      <c r="M415">
        <v>0.3</v>
      </c>
      <c r="N415">
        <v>0</v>
      </c>
      <c r="O415">
        <v>-0.1</v>
      </c>
      <c r="AG415">
        <f t="shared" si="24"/>
        <v>233</v>
      </c>
      <c r="AH415" s="134">
        <f>(H415*'User Input'!$H$16)+(I415*'User Input'!$H$17)+(N415*'User Input'!$H$15)+(P415*'User Input'!$H$2)+(Q415*'User Input'!$H$3)+(R415*'User Input'!$H$4)+(K415*'User Input'!$H$5)+(L415*'User Input'!$H$6)+(J415*'User Input'!$H$7)+(U415*'User Input'!$H$8)+(T415*'User Input'!$H$9)+(M415*'User Input'!$H$10)+(Y415*'User Input'!$H$11)+(W415*'User Input'!$H$13)+(V415*'User Input'!$H$12)+(S415*'User Input'!$H$14)</f>
        <v>-8</v>
      </c>
      <c r="AI415">
        <f t="shared" si="21"/>
        <v>0.60606060606060608</v>
      </c>
      <c r="AJ415" s="209"/>
      <c r="AK415" s="209">
        <f t="shared" si="20"/>
        <v>229</v>
      </c>
      <c r="AL415" s="209" t="e">
        <f t="shared" ca="1" si="22"/>
        <v>#N/A</v>
      </c>
      <c r="AM415" s="209" t="e">
        <f t="shared" ca="1" si="23"/>
        <v>#N/A</v>
      </c>
    </row>
    <row r="416" spans="2:39" x14ac:dyDescent="0.2">
      <c r="B416" t="s">
        <v>2225</v>
      </c>
      <c r="C416" t="s">
        <v>718</v>
      </c>
      <c r="D416" t="s">
        <v>112</v>
      </c>
      <c r="E416" t="s">
        <v>112</v>
      </c>
      <c r="F416">
        <v>-6.2</v>
      </c>
      <c r="G416">
        <v>2.7</v>
      </c>
      <c r="H416">
        <v>-4.7</v>
      </c>
      <c r="I416">
        <v>390</v>
      </c>
      <c r="J416">
        <v>-3.5</v>
      </c>
      <c r="K416">
        <v>1.1000000000000001</v>
      </c>
      <c r="L416">
        <v>-1.8</v>
      </c>
      <c r="M416">
        <v>-2</v>
      </c>
      <c r="N416">
        <v>-1</v>
      </c>
      <c r="O416">
        <v>0</v>
      </c>
      <c r="AG416">
        <f t="shared" si="24"/>
        <v>234</v>
      </c>
      <c r="AH416" s="134">
        <f>(H416*'User Input'!$H$16)+(I416*'User Input'!$H$17)+(N416*'User Input'!$H$15)+(P416*'User Input'!$H$2)+(Q416*'User Input'!$H$3)+(R416*'User Input'!$H$4)+(K416*'User Input'!$H$5)+(L416*'User Input'!$H$6)+(J416*'User Input'!$H$7)+(U416*'User Input'!$H$8)+(T416*'User Input'!$H$9)+(M416*'User Input'!$H$10)+(Y416*'User Input'!$H$11)+(W416*'User Input'!$H$13)+(V416*'User Input'!$H$12)+(S416*'User Input'!$H$14)</f>
        <v>-4.8999999999999995</v>
      </c>
      <c r="AI416">
        <f t="shared" si="21"/>
        <v>-1.8148148148148144</v>
      </c>
      <c r="AJ416" s="209"/>
      <c r="AK416" s="209">
        <f t="shared" si="20"/>
        <v>235</v>
      </c>
      <c r="AL416" s="209" t="e">
        <f t="shared" ca="1" si="22"/>
        <v>#N/A</v>
      </c>
      <c r="AM416" s="209" t="e">
        <f t="shared" ca="1" si="23"/>
        <v>#N/A</v>
      </c>
    </row>
    <row r="417" spans="2:39" x14ac:dyDescent="0.2">
      <c r="B417" t="s">
        <v>2660</v>
      </c>
      <c r="C417" t="s">
        <v>119</v>
      </c>
      <c r="D417" t="s">
        <v>116</v>
      </c>
      <c r="E417" t="s">
        <v>116</v>
      </c>
      <c r="F417">
        <v>-6.3</v>
      </c>
      <c r="G417">
        <v>-5.6</v>
      </c>
      <c r="H417">
        <v>-4.7</v>
      </c>
      <c r="I417">
        <v>531</v>
      </c>
      <c r="J417">
        <v>-1.4</v>
      </c>
      <c r="K417">
        <v>1.7</v>
      </c>
      <c r="L417">
        <v>0.2</v>
      </c>
      <c r="M417">
        <v>-2.1</v>
      </c>
      <c r="N417">
        <v>-2.6</v>
      </c>
      <c r="O417">
        <v>-3.2</v>
      </c>
      <c r="AG417">
        <f t="shared" si="24"/>
        <v>235</v>
      </c>
      <c r="AH417" s="134">
        <f>(H417*'User Input'!$H$16)+(I417*'User Input'!$H$17)+(N417*'User Input'!$H$15)+(P417*'User Input'!$H$2)+(Q417*'User Input'!$H$3)+(R417*'User Input'!$H$4)+(K417*'User Input'!$H$5)+(L417*'User Input'!$H$6)+(J417*'User Input'!$H$7)+(U417*'User Input'!$H$8)+(T417*'User Input'!$H$9)+(M417*'User Input'!$H$10)+(Y417*'User Input'!$H$11)+(W417*'User Input'!$H$13)+(V417*'User Input'!$H$12)+(S417*'User Input'!$H$14)</f>
        <v>1.3999999999999995</v>
      </c>
      <c r="AI417">
        <f t="shared" si="21"/>
        <v>-0.24999999999999992</v>
      </c>
      <c r="AJ417" s="209"/>
      <c r="AK417" s="209">
        <f t="shared" si="20"/>
        <v>236</v>
      </c>
      <c r="AL417" s="209" t="e">
        <f t="shared" ca="1" si="22"/>
        <v>#N/A</v>
      </c>
      <c r="AM417" s="209" t="e">
        <f t="shared" ca="1" si="23"/>
        <v>#N/A</v>
      </c>
    </row>
    <row r="418" spans="2:39" x14ac:dyDescent="0.2">
      <c r="B418" t="s">
        <v>2558</v>
      </c>
      <c r="C418" t="s">
        <v>133</v>
      </c>
      <c r="D418" t="s">
        <v>97</v>
      </c>
      <c r="E418" t="s">
        <v>97</v>
      </c>
      <c r="F418">
        <v>-6.3</v>
      </c>
      <c r="G418">
        <v>-12.9</v>
      </c>
      <c r="H418">
        <v>-7.9</v>
      </c>
      <c r="I418">
        <v>325</v>
      </c>
      <c r="J418">
        <v>-4.2</v>
      </c>
      <c r="K418">
        <v>-1.6</v>
      </c>
      <c r="L418">
        <v>-4.3</v>
      </c>
      <c r="M418">
        <v>0.4</v>
      </c>
      <c r="N418">
        <v>1.8</v>
      </c>
      <c r="O418">
        <v>0.5</v>
      </c>
      <c r="AG418">
        <f t="shared" si="24"/>
        <v>236</v>
      </c>
      <c r="AH418" s="134">
        <f>(H418*'User Input'!$H$16)+(I418*'User Input'!$H$17)+(N418*'User Input'!$H$15)+(P418*'User Input'!$H$2)+(Q418*'User Input'!$H$3)+(R418*'User Input'!$H$4)+(K418*'User Input'!$H$5)+(L418*'User Input'!$H$6)+(J418*'User Input'!$H$7)+(U418*'User Input'!$H$8)+(T418*'User Input'!$H$9)+(M418*'User Input'!$H$10)+(Y418*'User Input'!$H$11)+(W418*'User Input'!$H$13)+(V418*'User Input'!$H$12)+(S418*'User Input'!$H$14)</f>
        <v>-14.099999999999998</v>
      </c>
      <c r="AI418">
        <f t="shared" si="21"/>
        <v>1.0930232558139532</v>
      </c>
      <c r="AJ418" s="209"/>
      <c r="AK418" s="209">
        <f t="shared" si="20"/>
        <v>236</v>
      </c>
      <c r="AL418" s="209" t="e">
        <f t="shared" ca="1" si="22"/>
        <v>#N/A</v>
      </c>
      <c r="AM418" s="209" t="e">
        <f t="shared" ca="1" si="23"/>
        <v>#N/A</v>
      </c>
    </row>
    <row r="419" spans="2:39" x14ac:dyDescent="0.2">
      <c r="B419" t="s">
        <v>2251</v>
      </c>
      <c r="C419" t="s">
        <v>718</v>
      </c>
      <c r="D419" t="s">
        <v>97</v>
      </c>
      <c r="E419" t="s">
        <v>97</v>
      </c>
      <c r="F419">
        <v>-6.3</v>
      </c>
      <c r="G419">
        <v>-7.3</v>
      </c>
      <c r="H419">
        <v>-7.9</v>
      </c>
      <c r="I419">
        <v>233</v>
      </c>
      <c r="J419">
        <v>-5.7</v>
      </c>
      <c r="K419">
        <v>-0.8</v>
      </c>
      <c r="L419">
        <v>-4.8</v>
      </c>
      <c r="M419">
        <v>-0.2</v>
      </c>
      <c r="N419">
        <v>2.2000000000000002</v>
      </c>
      <c r="O419">
        <v>1.9</v>
      </c>
      <c r="AG419">
        <f t="shared" si="24"/>
        <v>237</v>
      </c>
      <c r="AH419" s="134">
        <f>(H419*'User Input'!$H$16)+(I419*'User Input'!$H$17)+(N419*'User Input'!$H$15)+(P419*'User Input'!$H$2)+(Q419*'User Input'!$H$3)+(R419*'User Input'!$H$4)+(K419*'User Input'!$H$5)+(L419*'User Input'!$H$6)+(J419*'User Input'!$H$7)+(U419*'User Input'!$H$8)+(T419*'User Input'!$H$9)+(M419*'User Input'!$H$10)+(Y419*'User Input'!$H$11)+(W419*'User Input'!$H$13)+(V419*'User Input'!$H$12)+(S419*'User Input'!$H$14)</f>
        <v>-14.1</v>
      </c>
      <c r="AI419">
        <f t="shared" si="21"/>
        <v>1.9315068493150684</v>
      </c>
      <c r="AJ419" s="209"/>
      <c r="AK419" s="209">
        <f t="shared" si="20"/>
        <v>236</v>
      </c>
      <c r="AL419" s="209" t="e">
        <f t="shared" ca="1" si="22"/>
        <v>#N/A</v>
      </c>
      <c r="AM419" s="209" t="e">
        <f t="shared" ca="1" si="23"/>
        <v>#N/A</v>
      </c>
    </row>
    <row r="420" spans="2:39" x14ac:dyDescent="0.2">
      <c r="B420" t="s">
        <v>508</v>
      </c>
      <c r="C420" t="s">
        <v>113</v>
      </c>
      <c r="D420" t="s">
        <v>110</v>
      </c>
      <c r="E420" t="s">
        <v>110</v>
      </c>
      <c r="F420">
        <v>-6.5</v>
      </c>
      <c r="G420">
        <v>-6.2</v>
      </c>
      <c r="H420">
        <v>-4.8</v>
      </c>
      <c r="I420">
        <v>514</v>
      </c>
      <c r="J420">
        <v>-3</v>
      </c>
      <c r="K420">
        <v>-2</v>
      </c>
      <c r="L420">
        <v>-2.2999999999999998</v>
      </c>
      <c r="M420">
        <v>2.5</v>
      </c>
      <c r="N420">
        <v>-0.1</v>
      </c>
      <c r="O420">
        <v>-2.7</v>
      </c>
      <c r="AG420">
        <f t="shared" si="24"/>
        <v>238</v>
      </c>
      <c r="AH420" s="134">
        <f>(H420*'User Input'!$H$16)+(I420*'User Input'!$H$17)+(N420*'User Input'!$H$15)+(P420*'User Input'!$H$2)+(Q420*'User Input'!$H$3)+(R420*'User Input'!$H$4)+(K420*'User Input'!$H$5)+(L420*'User Input'!$H$6)+(J420*'User Input'!$H$7)+(U420*'User Input'!$H$8)+(T420*'User Input'!$H$9)+(M420*'User Input'!$H$10)+(Y420*'User Input'!$H$11)+(W420*'User Input'!$H$13)+(V420*'User Input'!$H$12)+(S420*'User Input'!$H$14)</f>
        <v>-8.3000000000000007</v>
      </c>
      <c r="AI420">
        <f t="shared" si="21"/>
        <v>1.338709677419355</v>
      </c>
      <c r="AJ420" s="209"/>
      <c r="AK420" s="209">
        <f t="shared" si="20"/>
        <v>239</v>
      </c>
      <c r="AL420" s="209" t="e">
        <f t="shared" ca="1" si="22"/>
        <v>#N/A</v>
      </c>
      <c r="AM420" s="209" t="e">
        <f t="shared" ca="1" si="23"/>
        <v>#N/A</v>
      </c>
    </row>
    <row r="421" spans="2:39" x14ac:dyDescent="0.2">
      <c r="B421" t="s">
        <v>2259</v>
      </c>
      <c r="C421" t="s">
        <v>716</v>
      </c>
      <c r="D421" t="s">
        <v>114</v>
      </c>
      <c r="E421" t="s">
        <v>114</v>
      </c>
      <c r="F421">
        <v>-6.5</v>
      </c>
      <c r="G421">
        <v>-2.8</v>
      </c>
      <c r="H421">
        <v>-4.8</v>
      </c>
      <c r="I421">
        <v>484</v>
      </c>
      <c r="J421">
        <v>-3</v>
      </c>
      <c r="K421">
        <v>-2.4</v>
      </c>
      <c r="L421">
        <v>-2.4</v>
      </c>
      <c r="M421">
        <v>-1.2</v>
      </c>
      <c r="N421">
        <v>2.6</v>
      </c>
      <c r="O421">
        <v>-1.1000000000000001</v>
      </c>
      <c r="AG421">
        <f t="shared" si="24"/>
        <v>239</v>
      </c>
      <c r="AH421" s="134">
        <f>(H421*'User Input'!$H$16)+(I421*'User Input'!$H$17)+(N421*'User Input'!$H$15)+(P421*'User Input'!$H$2)+(Q421*'User Input'!$H$3)+(R421*'User Input'!$H$4)+(K421*'User Input'!$H$5)+(L421*'User Input'!$H$6)+(J421*'User Input'!$H$7)+(U421*'User Input'!$H$8)+(T421*'User Input'!$H$9)+(M421*'User Input'!$H$10)+(Y421*'User Input'!$H$11)+(W421*'User Input'!$H$13)+(V421*'User Input'!$H$12)+(S421*'User Input'!$H$14)</f>
        <v>-17.399999999999999</v>
      </c>
      <c r="AI421">
        <f t="shared" si="21"/>
        <v>6.2142857142857144</v>
      </c>
      <c r="AJ421" s="209"/>
      <c r="AK421" s="209">
        <f t="shared" si="20"/>
        <v>239</v>
      </c>
      <c r="AL421" s="209" t="e">
        <f t="shared" ca="1" si="22"/>
        <v>#N/A</v>
      </c>
      <c r="AM421" s="209" t="e">
        <f t="shared" ca="1" si="23"/>
        <v>#N/A</v>
      </c>
    </row>
    <row r="422" spans="2:39" x14ac:dyDescent="0.2">
      <c r="B422" t="s">
        <v>3445</v>
      </c>
      <c r="C422" t="s">
        <v>2</v>
      </c>
      <c r="D422" t="s">
        <v>6</v>
      </c>
      <c r="E422" t="s">
        <v>6</v>
      </c>
      <c r="F422">
        <v>-6.6</v>
      </c>
      <c r="G422">
        <v>2.1</v>
      </c>
      <c r="H422">
        <v>-4.8</v>
      </c>
      <c r="I422">
        <v>411</v>
      </c>
      <c r="J422">
        <v>-3.2</v>
      </c>
      <c r="K422">
        <v>-0.6</v>
      </c>
      <c r="L422">
        <v>-2.6</v>
      </c>
      <c r="M422">
        <v>-1.6</v>
      </c>
      <c r="N422">
        <v>-1.1000000000000001</v>
      </c>
      <c r="O422">
        <v>1.5</v>
      </c>
      <c r="AG422">
        <f t="shared" si="24"/>
        <v>240</v>
      </c>
      <c r="AH422" s="134">
        <f>(H422*'User Input'!$H$16)+(I422*'User Input'!$H$17)+(N422*'User Input'!$H$15)+(P422*'User Input'!$H$2)+(Q422*'User Input'!$H$3)+(R422*'User Input'!$H$4)+(K422*'User Input'!$H$5)+(L422*'User Input'!$H$6)+(J422*'User Input'!$H$7)+(U422*'User Input'!$H$8)+(T422*'User Input'!$H$9)+(M422*'User Input'!$H$10)+(Y422*'User Input'!$H$11)+(W422*'User Input'!$H$13)+(V422*'User Input'!$H$12)+(S422*'User Input'!$H$14)</f>
        <v>-11.399999999999999</v>
      </c>
      <c r="AI422">
        <f t="shared" si="21"/>
        <v>-5.4285714285714279</v>
      </c>
      <c r="AJ422" s="209"/>
      <c r="AK422" s="209">
        <f t="shared" si="20"/>
        <v>241</v>
      </c>
      <c r="AL422" s="209" t="e">
        <f t="shared" ca="1" si="22"/>
        <v>#N/A</v>
      </c>
      <c r="AM422" s="209" t="e">
        <f t="shared" ca="1" si="23"/>
        <v>#N/A</v>
      </c>
    </row>
    <row r="423" spans="2:39" x14ac:dyDescent="0.2">
      <c r="B423" t="s">
        <v>2634</v>
      </c>
      <c r="C423" t="s">
        <v>810</v>
      </c>
      <c r="D423" t="s">
        <v>114</v>
      </c>
      <c r="E423" t="s">
        <v>114</v>
      </c>
      <c r="F423">
        <v>-6.6</v>
      </c>
      <c r="G423">
        <v>0.3</v>
      </c>
      <c r="H423">
        <v>-4.8</v>
      </c>
      <c r="I423">
        <v>425</v>
      </c>
      <c r="J423">
        <v>-2.7</v>
      </c>
      <c r="K423">
        <v>2</v>
      </c>
      <c r="L423">
        <v>-0.9</v>
      </c>
      <c r="M423">
        <v>-1.4</v>
      </c>
      <c r="N423">
        <v>-2.4</v>
      </c>
      <c r="O423">
        <v>-2.2999999999999998</v>
      </c>
      <c r="AG423">
        <f t="shared" si="24"/>
        <v>241</v>
      </c>
      <c r="AH423" s="134">
        <f>(H423*'User Input'!$H$16)+(I423*'User Input'!$H$17)+(N423*'User Input'!$H$15)+(P423*'User Input'!$H$2)+(Q423*'User Input'!$H$3)+(R423*'User Input'!$H$4)+(K423*'User Input'!$H$5)+(L423*'User Input'!$H$6)+(J423*'User Input'!$H$7)+(U423*'User Input'!$H$8)+(T423*'User Input'!$H$9)+(M423*'User Input'!$H$10)+(Y423*'User Input'!$H$11)+(W423*'User Input'!$H$13)+(V423*'User Input'!$H$12)+(S423*'User Input'!$H$14)</f>
        <v>1.5999999999999996</v>
      </c>
      <c r="AI423">
        <f t="shared" si="21"/>
        <v>5.3333333333333321</v>
      </c>
      <c r="AJ423" s="209"/>
      <c r="AK423" s="209">
        <f t="shared" si="20"/>
        <v>241</v>
      </c>
      <c r="AL423" s="209" t="e">
        <f t="shared" ca="1" si="22"/>
        <v>#N/A</v>
      </c>
      <c r="AM423" s="209" t="e">
        <f t="shared" ca="1" si="23"/>
        <v>#N/A</v>
      </c>
    </row>
    <row r="424" spans="2:39" x14ac:dyDescent="0.2">
      <c r="B424" t="s">
        <v>258</v>
      </c>
      <c r="C424" t="s">
        <v>132</v>
      </c>
      <c r="D424" t="s">
        <v>97</v>
      </c>
      <c r="E424" t="s">
        <v>97</v>
      </c>
      <c r="F424">
        <v>-6.7</v>
      </c>
      <c r="G424">
        <v>-7.9</v>
      </c>
      <c r="H424">
        <v>-8</v>
      </c>
      <c r="I424">
        <v>233</v>
      </c>
      <c r="J424">
        <v>-5.7</v>
      </c>
      <c r="K424">
        <v>-1.3</v>
      </c>
      <c r="L424">
        <v>-5.2</v>
      </c>
      <c r="M424">
        <v>-0.3</v>
      </c>
      <c r="N424">
        <v>2.2999999999999998</v>
      </c>
      <c r="O424">
        <v>2.4</v>
      </c>
      <c r="AG424">
        <f t="shared" si="24"/>
        <v>242</v>
      </c>
      <c r="AH424" s="134">
        <f>(H424*'User Input'!$H$16)+(I424*'User Input'!$H$17)+(N424*'User Input'!$H$15)+(P424*'User Input'!$H$2)+(Q424*'User Input'!$H$3)+(R424*'User Input'!$H$4)+(K424*'User Input'!$H$5)+(L424*'User Input'!$H$6)+(J424*'User Input'!$H$7)+(U424*'User Input'!$H$8)+(T424*'User Input'!$H$9)+(M424*'User Input'!$H$10)+(Y424*'User Input'!$H$11)+(W424*'User Input'!$H$13)+(V424*'User Input'!$H$12)+(S424*'User Input'!$H$14)</f>
        <v>-16.700000000000003</v>
      </c>
      <c r="AI424">
        <f t="shared" si="21"/>
        <v>2.1139240506329116</v>
      </c>
      <c r="AJ424" s="209"/>
      <c r="AK424" s="209">
        <f t="shared" si="20"/>
        <v>243</v>
      </c>
      <c r="AL424" s="209" t="e">
        <f t="shared" ca="1" si="22"/>
        <v>#N/A</v>
      </c>
      <c r="AM424" s="209" t="e">
        <f t="shared" ca="1" si="23"/>
        <v>#N/A</v>
      </c>
    </row>
    <row r="425" spans="2:39" x14ac:dyDescent="0.2">
      <c r="B425" t="s">
        <v>443</v>
      </c>
      <c r="C425" t="s">
        <v>2</v>
      </c>
      <c r="D425" t="s">
        <v>116</v>
      </c>
      <c r="E425" t="s">
        <v>116</v>
      </c>
      <c r="F425">
        <v>-6.9</v>
      </c>
      <c r="G425">
        <v>2.8</v>
      </c>
      <c r="H425">
        <v>-4.9000000000000004</v>
      </c>
      <c r="I425">
        <v>397</v>
      </c>
      <c r="J425">
        <v>-3.9</v>
      </c>
      <c r="K425">
        <v>-3.5</v>
      </c>
      <c r="L425">
        <v>-4.8</v>
      </c>
      <c r="M425">
        <v>0.7</v>
      </c>
      <c r="N425">
        <v>2.5</v>
      </c>
      <c r="O425">
        <v>1.2</v>
      </c>
      <c r="AG425">
        <f t="shared" si="24"/>
        <v>243</v>
      </c>
      <c r="AH425" s="134">
        <f>(H425*'User Input'!$H$16)+(I425*'User Input'!$H$17)+(N425*'User Input'!$H$15)+(P425*'User Input'!$H$2)+(Q425*'User Input'!$H$3)+(R425*'User Input'!$H$4)+(K425*'User Input'!$H$5)+(L425*'User Input'!$H$6)+(J425*'User Input'!$H$7)+(U425*'User Input'!$H$8)+(T425*'User Input'!$H$9)+(M425*'User Input'!$H$10)+(Y425*'User Input'!$H$11)+(W425*'User Input'!$H$13)+(V425*'User Input'!$H$12)+(S425*'User Input'!$H$14)</f>
        <v>-21.3</v>
      </c>
      <c r="AI425">
        <f t="shared" si="21"/>
        <v>-7.6071428571428577</v>
      </c>
      <c r="AJ425" s="209"/>
      <c r="AK425" s="209">
        <f t="shared" si="20"/>
        <v>244</v>
      </c>
      <c r="AL425" s="209" t="e">
        <f t="shared" ca="1" si="22"/>
        <v>#N/A</v>
      </c>
      <c r="AM425" s="209" t="e">
        <f t="shared" ca="1" si="23"/>
        <v>#N/A</v>
      </c>
    </row>
    <row r="426" spans="2:39" x14ac:dyDescent="0.2">
      <c r="B426" t="s">
        <v>2557</v>
      </c>
      <c r="C426" t="s">
        <v>123</v>
      </c>
      <c r="D426" t="s">
        <v>97</v>
      </c>
      <c r="E426" t="s">
        <v>97</v>
      </c>
      <c r="F426">
        <v>-7</v>
      </c>
      <c r="G426">
        <v>-6.6</v>
      </c>
      <c r="H426">
        <v>-8.1</v>
      </c>
      <c r="I426">
        <v>204</v>
      </c>
      <c r="J426">
        <v>-6.1</v>
      </c>
      <c r="K426">
        <v>-2.1</v>
      </c>
      <c r="L426">
        <v>-5.8</v>
      </c>
      <c r="M426">
        <v>-0.3</v>
      </c>
      <c r="N426">
        <v>3.7</v>
      </c>
      <c r="O426">
        <v>2.6</v>
      </c>
      <c r="AG426">
        <f t="shared" si="24"/>
        <v>244</v>
      </c>
      <c r="AH426" s="134">
        <f>(H426*'User Input'!$H$16)+(I426*'User Input'!$H$17)+(N426*'User Input'!$H$15)+(P426*'User Input'!$H$2)+(Q426*'User Input'!$H$3)+(R426*'User Input'!$H$4)+(K426*'User Input'!$H$5)+(L426*'User Input'!$H$6)+(J426*'User Input'!$H$7)+(U426*'User Input'!$H$8)+(T426*'User Input'!$H$9)+(M426*'User Input'!$H$10)+(Y426*'User Input'!$H$11)+(W426*'User Input'!$H$13)+(V426*'User Input'!$H$12)+(S426*'User Input'!$H$14)</f>
        <v>-20.9</v>
      </c>
      <c r="AI426">
        <f t="shared" si="21"/>
        <v>3.1666666666666665</v>
      </c>
      <c r="AJ426" s="209"/>
      <c r="AK426" s="209">
        <f t="shared" si="20"/>
        <v>245</v>
      </c>
      <c r="AL426" s="209" t="e">
        <f t="shared" ca="1" si="22"/>
        <v>#N/A</v>
      </c>
      <c r="AM426" s="209" t="e">
        <f t="shared" ca="1" si="23"/>
        <v>#N/A</v>
      </c>
    </row>
    <row r="427" spans="2:39" x14ac:dyDescent="0.2">
      <c r="B427" t="s">
        <v>3443</v>
      </c>
      <c r="C427" t="s">
        <v>141</v>
      </c>
      <c r="D427" t="s">
        <v>114</v>
      </c>
      <c r="E427" t="s">
        <v>114</v>
      </c>
      <c r="F427">
        <v>-7</v>
      </c>
      <c r="G427">
        <v>4.4000000000000004</v>
      </c>
      <c r="H427">
        <v>-4.9000000000000004</v>
      </c>
      <c r="I427">
        <v>364</v>
      </c>
      <c r="J427">
        <v>-3.9</v>
      </c>
      <c r="K427">
        <v>0.4</v>
      </c>
      <c r="L427">
        <v>-2.7</v>
      </c>
      <c r="M427">
        <v>-2.2999999999999998</v>
      </c>
      <c r="N427">
        <v>0.3</v>
      </c>
      <c r="O427">
        <v>0.2</v>
      </c>
      <c r="AG427">
        <f t="shared" si="24"/>
        <v>245</v>
      </c>
      <c r="AH427" s="134">
        <f>(H427*'User Input'!$H$16)+(I427*'User Input'!$H$17)+(N427*'User Input'!$H$15)+(P427*'User Input'!$H$2)+(Q427*'User Input'!$H$3)+(R427*'User Input'!$H$4)+(K427*'User Input'!$H$5)+(L427*'User Input'!$H$6)+(J427*'User Input'!$H$7)+(U427*'User Input'!$H$8)+(T427*'User Input'!$H$9)+(M427*'User Input'!$H$10)+(Y427*'User Input'!$H$11)+(W427*'User Input'!$H$13)+(V427*'User Input'!$H$12)+(S427*'User Input'!$H$14)</f>
        <v>-9.6</v>
      </c>
      <c r="AI427">
        <f t="shared" si="21"/>
        <v>-2.1818181818181817</v>
      </c>
      <c r="AJ427" s="209"/>
      <c r="AK427" s="209">
        <f t="shared" si="20"/>
        <v>245</v>
      </c>
      <c r="AL427" s="209" t="e">
        <f t="shared" ca="1" si="22"/>
        <v>#N/A</v>
      </c>
      <c r="AM427" s="209" t="e">
        <f t="shared" ca="1" si="23"/>
        <v>#N/A</v>
      </c>
    </row>
    <row r="428" spans="2:39" x14ac:dyDescent="0.2">
      <c r="B428" t="s">
        <v>910</v>
      </c>
      <c r="C428" t="s">
        <v>137</v>
      </c>
      <c r="D428" t="s">
        <v>112</v>
      </c>
      <c r="E428" t="s">
        <v>112</v>
      </c>
      <c r="F428">
        <v>-7</v>
      </c>
      <c r="G428">
        <v>10.8</v>
      </c>
      <c r="H428">
        <v>-4.9000000000000004</v>
      </c>
      <c r="I428">
        <v>303</v>
      </c>
      <c r="J428">
        <v>-4.5999999999999996</v>
      </c>
      <c r="K428">
        <v>-1.2</v>
      </c>
      <c r="L428">
        <v>-3.9</v>
      </c>
      <c r="M428">
        <v>-2.4</v>
      </c>
      <c r="N428">
        <v>1.9</v>
      </c>
      <c r="O428">
        <v>2.2999999999999998</v>
      </c>
      <c r="AG428">
        <f t="shared" si="24"/>
        <v>246</v>
      </c>
      <c r="AH428" s="134">
        <f>(H428*'User Input'!$H$16)+(I428*'User Input'!$H$17)+(N428*'User Input'!$H$15)+(P428*'User Input'!$H$2)+(Q428*'User Input'!$H$3)+(R428*'User Input'!$H$4)+(K428*'User Input'!$H$5)+(L428*'User Input'!$H$6)+(J428*'User Input'!$H$7)+(U428*'User Input'!$H$8)+(T428*'User Input'!$H$9)+(M428*'User Input'!$H$10)+(Y428*'User Input'!$H$11)+(W428*'User Input'!$H$13)+(V428*'User Input'!$H$12)+(S428*'User Input'!$H$14)</f>
        <v>-18.099999999999998</v>
      </c>
      <c r="AI428">
        <f t="shared" si="21"/>
        <v>-1.6759259259259256</v>
      </c>
      <c r="AJ428" s="209"/>
      <c r="AK428" s="209">
        <f t="shared" si="20"/>
        <v>245</v>
      </c>
      <c r="AL428" s="209" t="e">
        <f t="shared" ca="1" si="22"/>
        <v>#N/A</v>
      </c>
      <c r="AM428" s="209" t="e">
        <f t="shared" ca="1" si="23"/>
        <v>#N/A</v>
      </c>
    </row>
    <row r="429" spans="2:39" x14ac:dyDescent="0.2">
      <c r="B429" t="s">
        <v>497</v>
      </c>
      <c r="C429" t="s">
        <v>122</v>
      </c>
      <c r="D429" t="s">
        <v>114</v>
      </c>
      <c r="E429" t="s">
        <v>114</v>
      </c>
      <c r="F429">
        <v>-7.1</v>
      </c>
      <c r="G429">
        <v>1.5</v>
      </c>
      <c r="H429">
        <v>-4.9000000000000004</v>
      </c>
      <c r="I429">
        <v>401</v>
      </c>
      <c r="J429">
        <v>-3.4</v>
      </c>
      <c r="K429">
        <v>0.3</v>
      </c>
      <c r="L429">
        <v>-2.1</v>
      </c>
      <c r="M429">
        <v>-1.1000000000000001</v>
      </c>
      <c r="N429">
        <v>-1.2</v>
      </c>
      <c r="O429">
        <v>-0.6</v>
      </c>
      <c r="AG429">
        <f t="shared" si="24"/>
        <v>247</v>
      </c>
      <c r="AH429" s="134">
        <f>(H429*'User Input'!$H$16)+(I429*'User Input'!$H$17)+(N429*'User Input'!$H$15)+(P429*'User Input'!$H$2)+(Q429*'User Input'!$H$3)+(R429*'User Input'!$H$4)+(K429*'User Input'!$H$5)+(L429*'User Input'!$H$6)+(J429*'User Input'!$H$7)+(U429*'User Input'!$H$8)+(T429*'User Input'!$H$9)+(M429*'User Input'!$H$10)+(Y429*'User Input'!$H$11)+(W429*'User Input'!$H$13)+(V429*'User Input'!$H$12)+(S429*'User Input'!$H$14)</f>
        <v>-6.5</v>
      </c>
      <c r="AI429">
        <f t="shared" si="21"/>
        <v>-4.333333333333333</v>
      </c>
      <c r="AJ429" s="209"/>
      <c r="AK429" s="209">
        <f t="shared" si="20"/>
        <v>248</v>
      </c>
      <c r="AL429" s="209" t="e">
        <f t="shared" ca="1" si="22"/>
        <v>#N/A</v>
      </c>
      <c r="AM429" s="209" t="e">
        <f t="shared" ca="1" si="23"/>
        <v>#N/A</v>
      </c>
    </row>
    <row r="430" spans="2:39" x14ac:dyDescent="0.2">
      <c r="B430" t="s">
        <v>927</v>
      </c>
      <c r="C430" t="s">
        <v>115</v>
      </c>
      <c r="D430" t="s">
        <v>114</v>
      </c>
      <c r="E430" t="s">
        <v>114</v>
      </c>
      <c r="F430">
        <v>-7.1</v>
      </c>
      <c r="G430">
        <v>-3.6</v>
      </c>
      <c r="H430">
        <v>-4.9000000000000004</v>
      </c>
      <c r="I430">
        <v>480</v>
      </c>
      <c r="J430">
        <v>-2.2000000000000002</v>
      </c>
      <c r="K430">
        <v>-0.8</v>
      </c>
      <c r="L430">
        <v>-2</v>
      </c>
      <c r="M430">
        <v>0.6</v>
      </c>
      <c r="N430">
        <v>-1.4</v>
      </c>
      <c r="O430">
        <v>-2.2999999999999998</v>
      </c>
      <c r="AG430">
        <f t="shared" si="24"/>
        <v>248</v>
      </c>
      <c r="AH430" s="134">
        <f>(H430*'User Input'!$H$16)+(I430*'User Input'!$H$17)+(N430*'User Input'!$H$15)+(P430*'User Input'!$H$2)+(Q430*'User Input'!$H$3)+(R430*'User Input'!$H$4)+(K430*'User Input'!$H$5)+(L430*'User Input'!$H$6)+(J430*'User Input'!$H$7)+(U430*'User Input'!$H$8)+(T430*'User Input'!$H$9)+(M430*'User Input'!$H$10)+(Y430*'User Input'!$H$11)+(W430*'User Input'!$H$13)+(V430*'User Input'!$H$12)+(S430*'User Input'!$H$14)</f>
        <v>-6.2</v>
      </c>
      <c r="AI430">
        <f t="shared" si="21"/>
        <v>1.7222222222222223</v>
      </c>
      <c r="AJ430" s="209"/>
      <c r="AK430" s="209">
        <f t="shared" si="20"/>
        <v>248</v>
      </c>
      <c r="AL430" s="209" t="e">
        <f t="shared" ca="1" si="22"/>
        <v>#N/A</v>
      </c>
      <c r="AM430" s="209" t="e">
        <f t="shared" ca="1" si="23"/>
        <v>#N/A</v>
      </c>
    </row>
    <row r="431" spans="2:39" x14ac:dyDescent="0.2">
      <c r="B431" t="s">
        <v>2273</v>
      </c>
      <c r="C431" t="s">
        <v>131</v>
      </c>
      <c r="D431" t="s">
        <v>97</v>
      </c>
      <c r="E431" t="s">
        <v>97</v>
      </c>
      <c r="F431">
        <v>-7.1</v>
      </c>
      <c r="G431">
        <v>-13</v>
      </c>
      <c r="H431">
        <v>-8.1</v>
      </c>
      <c r="I431">
        <v>287</v>
      </c>
      <c r="J431">
        <v>-4.2</v>
      </c>
      <c r="K431">
        <v>-1</v>
      </c>
      <c r="L431">
        <v>-4.5</v>
      </c>
      <c r="M431">
        <v>0.2</v>
      </c>
      <c r="N431">
        <v>-0.4</v>
      </c>
      <c r="O431">
        <v>1.8</v>
      </c>
      <c r="AG431">
        <f t="shared" si="24"/>
        <v>249</v>
      </c>
      <c r="AH431" s="134">
        <f>(H431*'User Input'!$H$16)+(I431*'User Input'!$H$17)+(N431*'User Input'!$H$15)+(P431*'User Input'!$H$2)+(Q431*'User Input'!$H$3)+(R431*'User Input'!$H$4)+(K431*'User Input'!$H$5)+(L431*'User Input'!$H$6)+(J431*'User Input'!$H$7)+(U431*'User Input'!$H$8)+(T431*'User Input'!$H$9)+(M431*'User Input'!$H$10)+(Y431*'User Input'!$H$11)+(W431*'User Input'!$H$13)+(V431*'User Input'!$H$12)+(S431*'User Input'!$H$14)</f>
        <v>-12.299999999999999</v>
      </c>
      <c r="AI431">
        <f t="shared" si="21"/>
        <v>0.94615384615384612</v>
      </c>
      <c r="AJ431" s="209"/>
      <c r="AK431" s="209">
        <f t="shared" si="20"/>
        <v>248</v>
      </c>
      <c r="AL431" s="209" t="e">
        <f t="shared" ca="1" si="22"/>
        <v>#N/A</v>
      </c>
      <c r="AM431" s="209" t="e">
        <f t="shared" ca="1" si="23"/>
        <v>#N/A</v>
      </c>
    </row>
    <row r="432" spans="2:39" x14ac:dyDescent="0.2">
      <c r="B432" t="s">
        <v>180</v>
      </c>
      <c r="C432" t="s">
        <v>141</v>
      </c>
      <c r="D432" t="s">
        <v>118</v>
      </c>
      <c r="E432" t="s">
        <v>118</v>
      </c>
      <c r="F432">
        <v>-7.3</v>
      </c>
      <c r="G432">
        <v>0.4</v>
      </c>
      <c r="H432">
        <v>-5</v>
      </c>
      <c r="I432">
        <v>432</v>
      </c>
      <c r="J432">
        <v>-2.8</v>
      </c>
      <c r="K432">
        <v>-1.6</v>
      </c>
      <c r="L432">
        <v>-4.5</v>
      </c>
      <c r="M432">
        <v>2.2999999999999998</v>
      </c>
      <c r="N432">
        <v>-0.7</v>
      </c>
      <c r="O432">
        <v>-0.9</v>
      </c>
      <c r="AG432">
        <f t="shared" si="24"/>
        <v>250</v>
      </c>
      <c r="AH432" s="134">
        <f>(H432*'User Input'!$H$16)+(I432*'User Input'!$H$17)+(N432*'User Input'!$H$15)+(P432*'User Input'!$H$2)+(Q432*'User Input'!$H$3)+(R432*'User Input'!$H$4)+(K432*'User Input'!$H$5)+(L432*'User Input'!$H$6)+(J432*'User Input'!$H$7)+(U432*'User Input'!$H$8)+(T432*'User Input'!$H$9)+(M432*'User Input'!$H$10)+(Y432*'User Input'!$H$11)+(W432*'User Input'!$H$13)+(V432*'User Input'!$H$12)+(S432*'User Input'!$H$14)</f>
        <v>-9.1</v>
      </c>
      <c r="AI432">
        <f t="shared" si="21"/>
        <v>-22.749999999999996</v>
      </c>
      <c r="AJ432" s="209"/>
      <c r="AK432" s="209">
        <f t="shared" si="20"/>
        <v>251</v>
      </c>
      <c r="AL432" s="209" t="e">
        <f t="shared" ca="1" si="22"/>
        <v>#N/A</v>
      </c>
      <c r="AM432" s="209" t="e">
        <f t="shared" ca="1" si="23"/>
        <v>#N/A</v>
      </c>
    </row>
    <row r="433" spans="2:39" x14ac:dyDescent="0.2">
      <c r="B433" t="s">
        <v>2588</v>
      </c>
      <c r="C433" t="s">
        <v>119</v>
      </c>
      <c r="D433" t="s">
        <v>97</v>
      </c>
      <c r="E433" t="s">
        <v>97</v>
      </c>
      <c r="F433">
        <v>-7.3</v>
      </c>
      <c r="G433">
        <v>-13.2</v>
      </c>
      <c r="H433">
        <v>-8.1999999999999993</v>
      </c>
      <c r="I433">
        <v>287</v>
      </c>
      <c r="J433">
        <v>-4.7</v>
      </c>
      <c r="K433">
        <v>-1.3</v>
      </c>
      <c r="L433">
        <v>-4.8</v>
      </c>
      <c r="M433">
        <v>0</v>
      </c>
      <c r="N433">
        <v>1.6</v>
      </c>
      <c r="O433">
        <v>1</v>
      </c>
      <c r="AG433">
        <f t="shared" si="24"/>
        <v>251</v>
      </c>
      <c r="AH433" s="134">
        <f>(H433*'User Input'!$H$16)+(I433*'User Input'!$H$17)+(N433*'User Input'!$H$15)+(P433*'User Input'!$H$2)+(Q433*'User Input'!$H$3)+(R433*'User Input'!$H$4)+(K433*'User Input'!$H$5)+(L433*'User Input'!$H$6)+(J433*'User Input'!$H$7)+(U433*'User Input'!$H$8)+(T433*'User Input'!$H$9)+(M433*'User Input'!$H$10)+(Y433*'User Input'!$H$11)+(W433*'User Input'!$H$13)+(V433*'User Input'!$H$12)+(S433*'User Input'!$H$14)</f>
        <v>-14.7</v>
      </c>
      <c r="AI433">
        <f t="shared" si="21"/>
        <v>1.1136363636363635</v>
      </c>
      <c r="AJ433" s="209"/>
      <c r="AK433" s="209">
        <f t="shared" si="20"/>
        <v>251</v>
      </c>
      <c r="AL433" s="209" t="e">
        <f t="shared" ca="1" si="22"/>
        <v>#N/A</v>
      </c>
      <c r="AM433" s="209" t="e">
        <f t="shared" ca="1" si="23"/>
        <v>#N/A</v>
      </c>
    </row>
    <row r="434" spans="2:39" x14ac:dyDescent="0.2">
      <c r="B434" t="s">
        <v>2546</v>
      </c>
      <c r="C434" t="s">
        <v>8</v>
      </c>
      <c r="D434" t="s">
        <v>97</v>
      </c>
      <c r="E434" t="s">
        <v>97</v>
      </c>
      <c r="F434">
        <v>-7.5</v>
      </c>
      <c r="G434">
        <v>-3.9</v>
      </c>
      <c r="H434">
        <v>-8.1999999999999993</v>
      </c>
      <c r="I434">
        <v>171</v>
      </c>
      <c r="J434">
        <v>-6.9</v>
      </c>
      <c r="K434">
        <v>-2.2999999999999998</v>
      </c>
      <c r="L434">
        <v>-6.5</v>
      </c>
      <c r="M434">
        <v>-0.2</v>
      </c>
      <c r="N434">
        <v>4.2</v>
      </c>
      <c r="O434">
        <v>3.1</v>
      </c>
      <c r="AG434">
        <f t="shared" si="24"/>
        <v>252</v>
      </c>
      <c r="AH434" s="134">
        <f>(H434*'User Input'!$H$16)+(I434*'User Input'!$H$17)+(N434*'User Input'!$H$15)+(P434*'User Input'!$H$2)+(Q434*'User Input'!$H$3)+(R434*'User Input'!$H$4)+(K434*'User Input'!$H$5)+(L434*'User Input'!$H$6)+(J434*'User Input'!$H$7)+(U434*'User Input'!$H$8)+(T434*'User Input'!$H$9)+(M434*'User Input'!$H$10)+(Y434*'User Input'!$H$11)+(W434*'User Input'!$H$13)+(V434*'User Input'!$H$12)+(S434*'User Input'!$H$14)</f>
        <v>-23</v>
      </c>
      <c r="AI434">
        <f t="shared" si="21"/>
        <v>5.8974358974358978</v>
      </c>
      <c r="AJ434" s="209"/>
      <c r="AK434" s="209">
        <f t="shared" si="20"/>
        <v>253</v>
      </c>
      <c r="AL434" s="209" t="e">
        <f t="shared" ca="1" si="22"/>
        <v>#N/A</v>
      </c>
      <c r="AM434" s="209" t="e">
        <f t="shared" ca="1" si="23"/>
        <v>#N/A</v>
      </c>
    </row>
    <row r="435" spans="2:39" x14ac:dyDescent="0.2">
      <c r="B435" t="s">
        <v>1274</v>
      </c>
      <c r="C435" t="s">
        <v>121</v>
      </c>
      <c r="D435" t="s">
        <v>114</v>
      </c>
      <c r="E435" t="s">
        <v>114</v>
      </c>
      <c r="F435">
        <v>-7.6</v>
      </c>
      <c r="G435">
        <v>2.6</v>
      </c>
      <c r="H435">
        <v>-5.0999999999999996</v>
      </c>
      <c r="I435">
        <v>361</v>
      </c>
      <c r="J435">
        <v>-4.2</v>
      </c>
      <c r="K435">
        <v>-1.4</v>
      </c>
      <c r="L435">
        <v>-3.5</v>
      </c>
      <c r="M435">
        <v>-2</v>
      </c>
      <c r="N435">
        <v>2.2000000000000002</v>
      </c>
      <c r="O435">
        <v>0.4</v>
      </c>
      <c r="AG435">
        <f t="shared" si="24"/>
        <v>253</v>
      </c>
      <c r="AH435" s="134">
        <f>(H435*'User Input'!$H$16)+(I435*'User Input'!$H$17)+(N435*'User Input'!$H$15)+(P435*'User Input'!$H$2)+(Q435*'User Input'!$H$3)+(R435*'User Input'!$H$4)+(K435*'User Input'!$H$5)+(L435*'User Input'!$H$6)+(J435*'User Input'!$H$7)+(U435*'User Input'!$H$8)+(T435*'User Input'!$H$9)+(M435*'User Input'!$H$10)+(Y435*'User Input'!$H$11)+(W435*'User Input'!$H$13)+(V435*'User Input'!$H$12)+(S435*'User Input'!$H$14)</f>
        <v>-17.3</v>
      </c>
      <c r="AI435">
        <f t="shared" si="21"/>
        <v>-6.6538461538461542</v>
      </c>
      <c r="AJ435" s="209"/>
      <c r="AK435" s="209">
        <f t="shared" si="20"/>
        <v>254</v>
      </c>
      <c r="AL435" s="209" t="e">
        <f t="shared" ca="1" si="22"/>
        <v>#N/A</v>
      </c>
      <c r="AM435" s="209" t="e">
        <f t="shared" ca="1" si="23"/>
        <v>#N/A</v>
      </c>
    </row>
    <row r="436" spans="2:39" x14ac:dyDescent="0.2">
      <c r="B436" t="s">
        <v>156</v>
      </c>
      <c r="C436" t="s">
        <v>123</v>
      </c>
      <c r="D436" t="s">
        <v>112</v>
      </c>
      <c r="E436" t="s">
        <v>112</v>
      </c>
      <c r="F436">
        <v>-8.1</v>
      </c>
      <c r="G436">
        <v>-0.2</v>
      </c>
      <c r="H436">
        <v>-5.2</v>
      </c>
      <c r="I436">
        <v>413</v>
      </c>
      <c r="J436">
        <v>-3.3</v>
      </c>
      <c r="K436">
        <v>0.2</v>
      </c>
      <c r="L436">
        <v>-1.6</v>
      </c>
      <c r="M436">
        <v>-2.2999999999999998</v>
      </c>
      <c r="N436">
        <v>-0.3</v>
      </c>
      <c r="O436">
        <v>-1.9</v>
      </c>
      <c r="AG436">
        <f t="shared" si="24"/>
        <v>254</v>
      </c>
      <c r="AH436" s="134">
        <f>(H436*'User Input'!$H$16)+(I436*'User Input'!$H$17)+(N436*'User Input'!$H$15)+(P436*'User Input'!$H$2)+(Q436*'User Input'!$H$3)+(R436*'User Input'!$H$4)+(K436*'User Input'!$H$5)+(L436*'User Input'!$H$6)+(J436*'User Input'!$H$7)+(U436*'User Input'!$H$8)+(T436*'User Input'!$H$9)+(M436*'User Input'!$H$10)+(Y436*'User Input'!$H$11)+(W436*'User Input'!$H$13)+(V436*'User Input'!$H$12)+(S436*'User Input'!$H$14)</f>
        <v>-8.6999999999999993</v>
      </c>
      <c r="AI436">
        <f t="shared" si="21"/>
        <v>43.499999999999993</v>
      </c>
      <c r="AJ436" s="209"/>
      <c r="AK436" s="209">
        <f t="shared" si="20"/>
        <v>255</v>
      </c>
      <c r="AL436" s="209" t="e">
        <f t="shared" ca="1" si="22"/>
        <v>#N/A</v>
      </c>
      <c r="AM436" s="209" t="e">
        <f t="shared" ca="1" si="23"/>
        <v>#N/A</v>
      </c>
    </row>
    <row r="437" spans="2:39" x14ac:dyDescent="0.2">
      <c r="B437" t="s">
        <v>720</v>
      </c>
      <c r="C437" t="s">
        <v>121</v>
      </c>
      <c r="D437" t="s">
        <v>114</v>
      </c>
      <c r="E437" t="s">
        <v>114</v>
      </c>
      <c r="F437">
        <v>-8.1999999999999993</v>
      </c>
      <c r="G437">
        <v>3.3</v>
      </c>
      <c r="H437">
        <v>-5.2</v>
      </c>
      <c r="I437">
        <v>366</v>
      </c>
      <c r="J437">
        <v>-4.0999999999999996</v>
      </c>
      <c r="K437">
        <v>-4.0999999999999996</v>
      </c>
      <c r="L437">
        <v>-6.7</v>
      </c>
      <c r="M437">
        <v>6</v>
      </c>
      <c r="N437">
        <v>-1</v>
      </c>
      <c r="O437">
        <v>0.6</v>
      </c>
      <c r="AG437">
        <f t="shared" si="24"/>
        <v>255</v>
      </c>
      <c r="AH437" s="134">
        <f>(H437*'User Input'!$H$16)+(I437*'User Input'!$H$17)+(N437*'User Input'!$H$15)+(P437*'User Input'!$H$2)+(Q437*'User Input'!$H$3)+(R437*'User Input'!$H$4)+(K437*'User Input'!$H$5)+(L437*'User Input'!$H$6)+(J437*'User Input'!$H$7)+(U437*'User Input'!$H$8)+(T437*'User Input'!$H$9)+(M437*'User Input'!$H$10)+(Y437*'User Input'!$H$11)+(W437*'User Input'!$H$13)+(V437*'User Input'!$H$12)+(S437*'User Input'!$H$14)</f>
        <v>-15.199999999999996</v>
      </c>
      <c r="AI437">
        <f t="shared" si="21"/>
        <v>-4.6060606060606046</v>
      </c>
      <c r="AJ437" s="209"/>
      <c r="AK437" s="209">
        <f t="shared" si="20"/>
        <v>256</v>
      </c>
      <c r="AL437" s="209" t="e">
        <f t="shared" ca="1" si="22"/>
        <v>#N/A</v>
      </c>
      <c r="AM437" s="209" t="e">
        <f t="shared" ca="1" si="23"/>
        <v>#N/A</v>
      </c>
    </row>
    <row r="438" spans="2:39" x14ac:dyDescent="0.2">
      <c r="B438" t="s">
        <v>2624</v>
      </c>
      <c r="C438" t="s">
        <v>2</v>
      </c>
      <c r="D438" t="s">
        <v>427</v>
      </c>
      <c r="E438" t="s">
        <v>118</v>
      </c>
      <c r="F438">
        <v>-8.3000000000000007</v>
      </c>
      <c r="G438">
        <v>-5.2</v>
      </c>
      <c r="H438">
        <v>-5.2</v>
      </c>
      <c r="I438">
        <v>484</v>
      </c>
      <c r="J438">
        <v>-2.9</v>
      </c>
      <c r="K438">
        <v>-3.1</v>
      </c>
      <c r="L438">
        <v>-3.1</v>
      </c>
      <c r="M438">
        <v>1.7</v>
      </c>
      <c r="N438">
        <v>0.3</v>
      </c>
      <c r="O438">
        <v>-2.2000000000000002</v>
      </c>
      <c r="AG438">
        <f t="shared" si="24"/>
        <v>256</v>
      </c>
      <c r="AH438" s="134">
        <f>(H438*'User Input'!$H$16)+(I438*'User Input'!$H$17)+(N438*'User Input'!$H$15)+(P438*'User Input'!$H$2)+(Q438*'User Input'!$H$3)+(R438*'User Input'!$H$4)+(K438*'User Input'!$H$5)+(L438*'User Input'!$H$6)+(J438*'User Input'!$H$7)+(U438*'User Input'!$H$8)+(T438*'User Input'!$H$9)+(M438*'User Input'!$H$10)+(Y438*'User Input'!$H$11)+(W438*'User Input'!$H$13)+(V438*'User Input'!$H$12)+(S438*'User Input'!$H$14)</f>
        <v>-14.999999999999998</v>
      </c>
      <c r="AI438">
        <f t="shared" si="21"/>
        <v>2.8846153846153841</v>
      </c>
      <c r="AJ438" s="209"/>
      <c r="AK438" s="209">
        <f t="shared" si="20"/>
        <v>257</v>
      </c>
      <c r="AL438" s="209" t="e">
        <f t="shared" ca="1" si="22"/>
        <v>#N/A</v>
      </c>
      <c r="AM438" s="209" t="e">
        <f t="shared" ca="1" si="23"/>
        <v>#N/A</v>
      </c>
    </row>
    <row r="439" spans="2:39" x14ac:dyDescent="0.2">
      <c r="B439" t="s">
        <v>2648</v>
      </c>
      <c r="C439" t="s">
        <v>115</v>
      </c>
      <c r="D439" t="s">
        <v>1034</v>
      </c>
      <c r="E439" t="s">
        <v>118</v>
      </c>
      <c r="F439">
        <v>-8.3000000000000007</v>
      </c>
      <c r="G439">
        <v>-4</v>
      </c>
      <c r="H439">
        <v>-5.2</v>
      </c>
      <c r="I439">
        <v>462</v>
      </c>
      <c r="J439">
        <v>-3.1</v>
      </c>
      <c r="K439">
        <v>-1.1000000000000001</v>
      </c>
      <c r="L439">
        <v>-2.6</v>
      </c>
      <c r="M439">
        <v>2</v>
      </c>
      <c r="N439">
        <v>-2.2000000000000002</v>
      </c>
      <c r="O439">
        <v>-2.2999999999999998</v>
      </c>
      <c r="AG439">
        <f t="shared" si="24"/>
        <v>257</v>
      </c>
      <c r="AH439" s="134">
        <f>(H439*'User Input'!$H$16)+(I439*'User Input'!$H$17)+(N439*'User Input'!$H$15)+(P439*'User Input'!$H$2)+(Q439*'User Input'!$H$3)+(R439*'User Input'!$H$4)+(K439*'User Input'!$H$5)+(L439*'User Input'!$H$6)+(J439*'User Input'!$H$7)+(U439*'User Input'!$H$8)+(T439*'User Input'!$H$9)+(M439*'User Input'!$H$10)+(Y439*'User Input'!$H$11)+(W439*'User Input'!$H$13)+(V439*'User Input'!$H$12)+(S439*'User Input'!$H$14)</f>
        <v>-6.1</v>
      </c>
      <c r="AI439">
        <f t="shared" si="21"/>
        <v>1.5249999999999999</v>
      </c>
      <c r="AJ439" s="209"/>
      <c r="AK439" s="209">
        <f t="shared" ref="AK439:AK502" si="25">RANK(F439,F:F)</f>
        <v>257</v>
      </c>
      <c r="AL439" s="209" t="e">
        <f t="shared" ca="1" si="22"/>
        <v>#N/A</v>
      </c>
      <c r="AM439" s="209" t="e">
        <f t="shared" ca="1" si="23"/>
        <v>#N/A</v>
      </c>
    </row>
    <row r="440" spans="2:39" x14ac:dyDescent="0.2">
      <c r="B440" t="s">
        <v>1040</v>
      </c>
      <c r="C440" t="s">
        <v>140</v>
      </c>
      <c r="D440" t="s">
        <v>97</v>
      </c>
      <c r="E440" t="s">
        <v>97</v>
      </c>
      <c r="F440">
        <v>-8.6</v>
      </c>
      <c r="G440">
        <v>-12.6</v>
      </c>
      <c r="H440">
        <v>-8.5</v>
      </c>
      <c r="I440">
        <v>231</v>
      </c>
      <c r="J440">
        <v>-5.4</v>
      </c>
      <c r="K440">
        <v>-1.5</v>
      </c>
      <c r="L440">
        <v>-5.6</v>
      </c>
      <c r="M440">
        <v>0.1</v>
      </c>
      <c r="N440">
        <v>0.7</v>
      </c>
      <c r="O440">
        <v>2.2000000000000002</v>
      </c>
      <c r="AG440">
        <f t="shared" si="24"/>
        <v>258</v>
      </c>
      <c r="AH440" s="134">
        <f>(H440*'User Input'!$H$16)+(I440*'User Input'!$H$17)+(N440*'User Input'!$H$15)+(P440*'User Input'!$H$2)+(Q440*'User Input'!$H$3)+(R440*'User Input'!$H$4)+(K440*'User Input'!$H$5)+(L440*'User Input'!$H$6)+(J440*'User Input'!$H$7)+(U440*'User Input'!$H$8)+(T440*'User Input'!$H$9)+(M440*'User Input'!$H$10)+(Y440*'User Input'!$H$11)+(W440*'User Input'!$H$13)+(V440*'User Input'!$H$12)+(S440*'User Input'!$H$14)</f>
        <v>-16.8</v>
      </c>
      <c r="AI440">
        <f t="shared" si="21"/>
        <v>1.3333333333333335</v>
      </c>
      <c r="AJ440" s="209"/>
      <c r="AK440" s="209">
        <f t="shared" si="25"/>
        <v>259</v>
      </c>
      <c r="AL440" s="209" t="e">
        <f t="shared" ca="1" si="22"/>
        <v>#N/A</v>
      </c>
      <c r="AM440" s="209" t="e">
        <f t="shared" ca="1" si="23"/>
        <v>#N/A</v>
      </c>
    </row>
    <row r="441" spans="2:39" x14ac:dyDescent="0.2">
      <c r="B441" t="s">
        <v>2562</v>
      </c>
      <c r="C441" t="s">
        <v>134</v>
      </c>
      <c r="D441" t="s">
        <v>97</v>
      </c>
      <c r="E441" t="s">
        <v>97</v>
      </c>
      <c r="F441">
        <v>-8.6999999999999993</v>
      </c>
      <c r="G441">
        <v>-12.7</v>
      </c>
      <c r="H441">
        <v>-8.5</v>
      </c>
      <c r="I441">
        <v>235</v>
      </c>
      <c r="J441">
        <v>-5.0999999999999996</v>
      </c>
      <c r="K441">
        <v>-1</v>
      </c>
      <c r="L441">
        <v>-5.2</v>
      </c>
      <c r="M441">
        <v>-0.1</v>
      </c>
      <c r="N441">
        <v>0.4</v>
      </c>
      <c r="O441">
        <v>1.4</v>
      </c>
      <c r="AG441">
        <f t="shared" si="24"/>
        <v>259</v>
      </c>
      <c r="AH441" s="134">
        <f>(H441*'User Input'!$H$16)+(I441*'User Input'!$H$17)+(N441*'User Input'!$H$15)+(P441*'User Input'!$H$2)+(Q441*'User Input'!$H$3)+(R441*'User Input'!$H$4)+(K441*'User Input'!$H$5)+(L441*'User Input'!$H$6)+(J441*'User Input'!$H$7)+(U441*'User Input'!$H$8)+(T441*'User Input'!$H$9)+(M441*'User Input'!$H$10)+(Y441*'User Input'!$H$11)+(W441*'User Input'!$H$13)+(V441*'User Input'!$H$12)+(S441*'User Input'!$H$14)</f>
        <v>-14.499999999999998</v>
      </c>
      <c r="AI441">
        <f t="shared" si="21"/>
        <v>1.1417322834645669</v>
      </c>
      <c r="AJ441" s="209"/>
      <c r="AK441" s="209">
        <f t="shared" si="25"/>
        <v>260</v>
      </c>
      <c r="AL441" s="209" t="e">
        <f t="shared" ca="1" si="22"/>
        <v>#N/A</v>
      </c>
      <c r="AM441" s="209" t="e">
        <f t="shared" ca="1" si="23"/>
        <v>#N/A</v>
      </c>
    </row>
    <row r="442" spans="2:39" x14ac:dyDescent="0.2">
      <c r="B442" t="s">
        <v>519</v>
      </c>
      <c r="C442" t="s">
        <v>719</v>
      </c>
      <c r="D442" t="s">
        <v>97</v>
      </c>
      <c r="E442" t="s">
        <v>97</v>
      </c>
      <c r="F442">
        <v>-8.6999999999999993</v>
      </c>
      <c r="G442">
        <v>-13.2</v>
      </c>
      <c r="H442">
        <v>-8.5</v>
      </c>
      <c r="I442">
        <v>237</v>
      </c>
      <c r="J442">
        <v>-5.3</v>
      </c>
      <c r="K442">
        <v>-1.4</v>
      </c>
      <c r="L442">
        <v>-5.0999999999999996</v>
      </c>
      <c r="M442">
        <v>-0.1</v>
      </c>
      <c r="N442">
        <v>1.5</v>
      </c>
      <c r="O442">
        <v>0.7</v>
      </c>
      <c r="AG442">
        <f t="shared" si="24"/>
        <v>260</v>
      </c>
      <c r="AH442" s="134">
        <f>(H442*'User Input'!$H$16)+(I442*'User Input'!$H$17)+(N442*'User Input'!$H$15)+(P442*'User Input'!$H$2)+(Q442*'User Input'!$H$3)+(R442*'User Input'!$H$4)+(K442*'User Input'!$H$5)+(L442*'User Input'!$H$6)+(J442*'User Input'!$H$7)+(U442*'User Input'!$H$8)+(T442*'User Input'!$H$9)+(M442*'User Input'!$H$10)+(Y442*'User Input'!$H$11)+(W442*'User Input'!$H$13)+(V442*'User Input'!$H$12)+(S442*'User Input'!$H$14)</f>
        <v>-16.2</v>
      </c>
      <c r="AI442">
        <f t="shared" si="21"/>
        <v>1.2272727272727273</v>
      </c>
      <c r="AJ442" s="209"/>
      <c r="AK442" s="209">
        <f t="shared" si="25"/>
        <v>260</v>
      </c>
      <c r="AL442" s="209" t="e">
        <f t="shared" ca="1" si="22"/>
        <v>#N/A</v>
      </c>
      <c r="AM442" s="209" t="e">
        <f t="shared" ca="1" si="23"/>
        <v>#N/A</v>
      </c>
    </row>
    <row r="443" spans="2:39" x14ac:dyDescent="0.2">
      <c r="B443" t="s">
        <v>280</v>
      </c>
      <c r="C443" t="s">
        <v>340</v>
      </c>
      <c r="D443" t="s">
        <v>6</v>
      </c>
      <c r="E443" t="s">
        <v>6</v>
      </c>
      <c r="F443">
        <v>-8.9</v>
      </c>
      <c r="G443">
        <v>2.5</v>
      </c>
      <c r="H443">
        <v>-5.4</v>
      </c>
      <c r="I443">
        <v>347</v>
      </c>
      <c r="J443">
        <v>-4.5999999999999996</v>
      </c>
      <c r="K443">
        <v>0.5</v>
      </c>
      <c r="L443">
        <v>-2.7</v>
      </c>
      <c r="M443">
        <v>-2.2000000000000002</v>
      </c>
      <c r="N443">
        <v>-0.1</v>
      </c>
      <c r="O443">
        <v>-0.8</v>
      </c>
      <c r="AG443">
        <f t="shared" si="24"/>
        <v>261</v>
      </c>
      <c r="AH443" s="134">
        <f>(H443*'User Input'!$H$16)+(I443*'User Input'!$H$17)+(N443*'User Input'!$H$15)+(P443*'User Input'!$H$2)+(Q443*'User Input'!$H$3)+(R443*'User Input'!$H$4)+(K443*'User Input'!$H$5)+(L443*'User Input'!$H$6)+(J443*'User Input'!$H$7)+(U443*'User Input'!$H$8)+(T443*'User Input'!$H$9)+(M443*'User Input'!$H$10)+(Y443*'User Input'!$H$11)+(W443*'User Input'!$H$13)+(V443*'User Input'!$H$12)+(S443*'User Input'!$H$14)</f>
        <v>-9.6999999999999993</v>
      </c>
      <c r="AI443">
        <f t="shared" si="21"/>
        <v>-3.88</v>
      </c>
      <c r="AJ443" s="209"/>
      <c r="AK443" s="209">
        <f t="shared" si="25"/>
        <v>262</v>
      </c>
      <c r="AL443" s="209" t="e">
        <f t="shared" ca="1" si="22"/>
        <v>#N/A</v>
      </c>
      <c r="AM443" s="209" t="e">
        <f t="shared" ca="1" si="23"/>
        <v>#N/A</v>
      </c>
    </row>
    <row r="444" spans="2:39" x14ac:dyDescent="0.2">
      <c r="B444" t="s">
        <v>2264</v>
      </c>
      <c r="C444" t="s">
        <v>7</v>
      </c>
      <c r="D444" t="s">
        <v>114</v>
      </c>
      <c r="E444" t="s">
        <v>114</v>
      </c>
      <c r="F444">
        <v>-8.9</v>
      </c>
      <c r="G444">
        <v>1.3</v>
      </c>
      <c r="H444">
        <v>-5.4</v>
      </c>
      <c r="I444">
        <v>383</v>
      </c>
      <c r="J444">
        <v>-3.7</v>
      </c>
      <c r="K444">
        <v>-0.4</v>
      </c>
      <c r="L444">
        <v>-3.2</v>
      </c>
      <c r="M444">
        <v>0.5</v>
      </c>
      <c r="N444">
        <v>-1.5</v>
      </c>
      <c r="O444">
        <v>-1.6</v>
      </c>
      <c r="AG444">
        <f t="shared" si="24"/>
        <v>262</v>
      </c>
      <c r="AH444" s="134">
        <f>(H444*'User Input'!$H$16)+(I444*'User Input'!$H$17)+(N444*'User Input'!$H$15)+(P444*'User Input'!$H$2)+(Q444*'User Input'!$H$3)+(R444*'User Input'!$H$4)+(K444*'User Input'!$H$5)+(L444*'User Input'!$H$6)+(J444*'User Input'!$H$7)+(U444*'User Input'!$H$8)+(T444*'User Input'!$H$9)+(M444*'User Input'!$H$10)+(Y444*'User Input'!$H$11)+(W444*'User Input'!$H$13)+(V444*'User Input'!$H$12)+(S444*'User Input'!$H$14)</f>
        <v>-7.5</v>
      </c>
      <c r="AI444">
        <f t="shared" si="21"/>
        <v>-5.7692307692307692</v>
      </c>
      <c r="AJ444" s="209"/>
      <c r="AK444" s="209">
        <f t="shared" si="25"/>
        <v>262</v>
      </c>
      <c r="AL444" s="209" t="e">
        <f t="shared" ca="1" si="22"/>
        <v>#N/A</v>
      </c>
      <c r="AM444" s="209" t="e">
        <f t="shared" ca="1" si="23"/>
        <v>#N/A</v>
      </c>
    </row>
    <row r="445" spans="2:39" x14ac:dyDescent="0.2">
      <c r="B445" t="s">
        <v>2267</v>
      </c>
      <c r="C445" t="s">
        <v>113</v>
      </c>
      <c r="D445" t="s">
        <v>97</v>
      </c>
      <c r="E445" t="s">
        <v>97</v>
      </c>
      <c r="F445">
        <v>-9</v>
      </c>
      <c r="G445">
        <v>-8.3000000000000007</v>
      </c>
      <c r="H445">
        <v>-8.6</v>
      </c>
      <c r="I445">
        <v>174</v>
      </c>
      <c r="J445">
        <v>-6.8</v>
      </c>
      <c r="K445">
        <v>-2.2000000000000002</v>
      </c>
      <c r="L445">
        <v>-6.5</v>
      </c>
      <c r="M445">
        <v>-0.3</v>
      </c>
      <c r="N445">
        <v>3.1</v>
      </c>
      <c r="O445">
        <v>2.7</v>
      </c>
      <c r="AG445">
        <f t="shared" si="24"/>
        <v>263</v>
      </c>
      <c r="AH445" s="134">
        <f>(H445*'User Input'!$H$16)+(I445*'User Input'!$H$17)+(N445*'User Input'!$H$15)+(P445*'User Input'!$H$2)+(Q445*'User Input'!$H$3)+(R445*'User Input'!$H$4)+(K445*'User Input'!$H$5)+(L445*'User Input'!$H$6)+(J445*'User Input'!$H$7)+(U445*'User Input'!$H$8)+(T445*'User Input'!$H$9)+(M445*'User Input'!$H$10)+(Y445*'User Input'!$H$11)+(W445*'User Input'!$H$13)+(V445*'User Input'!$H$12)+(S445*'User Input'!$H$14)</f>
        <v>-22.700000000000003</v>
      </c>
      <c r="AI445">
        <f t="shared" si="21"/>
        <v>2.7349397590361448</v>
      </c>
      <c r="AJ445" s="209"/>
      <c r="AK445" s="209">
        <f t="shared" si="25"/>
        <v>264</v>
      </c>
      <c r="AL445" s="209" t="e">
        <f t="shared" ca="1" si="22"/>
        <v>#N/A</v>
      </c>
      <c r="AM445" s="209" t="e">
        <f t="shared" ca="1" si="23"/>
        <v>#N/A</v>
      </c>
    </row>
    <row r="446" spans="2:39" x14ac:dyDescent="0.2">
      <c r="B446" t="s">
        <v>248</v>
      </c>
      <c r="C446" t="s">
        <v>132</v>
      </c>
      <c r="D446" t="s">
        <v>114</v>
      </c>
      <c r="E446" t="s">
        <v>114</v>
      </c>
      <c r="F446">
        <v>-9.1</v>
      </c>
      <c r="G446">
        <v>0.2</v>
      </c>
      <c r="H446">
        <v>-5.4</v>
      </c>
      <c r="I446">
        <v>382</v>
      </c>
      <c r="J446">
        <v>-4.0999999999999996</v>
      </c>
      <c r="K446">
        <v>-2.4</v>
      </c>
      <c r="L446">
        <v>-4.5999999999999996</v>
      </c>
      <c r="M446">
        <v>-0.1</v>
      </c>
      <c r="N446">
        <v>-1</v>
      </c>
      <c r="O446">
        <v>2</v>
      </c>
      <c r="AG446">
        <f t="shared" si="24"/>
        <v>264</v>
      </c>
      <c r="AH446" s="134">
        <f>(H446*'User Input'!$H$16)+(I446*'User Input'!$H$17)+(N446*'User Input'!$H$15)+(P446*'User Input'!$H$2)+(Q446*'User Input'!$H$3)+(R446*'User Input'!$H$4)+(K446*'User Input'!$H$5)+(L446*'User Input'!$H$6)+(J446*'User Input'!$H$7)+(U446*'User Input'!$H$8)+(T446*'User Input'!$H$9)+(M446*'User Input'!$H$10)+(Y446*'User Input'!$H$11)+(W446*'User Input'!$H$13)+(V446*'User Input'!$H$12)+(S446*'User Input'!$H$14)</f>
        <v>-18.499999999999996</v>
      </c>
      <c r="AI446">
        <f t="shared" si="21"/>
        <v>-92.499999999999972</v>
      </c>
      <c r="AJ446" s="209"/>
      <c r="AK446" s="209">
        <f t="shared" si="25"/>
        <v>265</v>
      </c>
      <c r="AL446" s="209" t="e">
        <f t="shared" ca="1" si="22"/>
        <v>#N/A</v>
      </c>
      <c r="AM446" s="209" t="e">
        <f t="shared" ca="1" si="23"/>
        <v>#N/A</v>
      </c>
    </row>
    <row r="447" spans="2:39" x14ac:dyDescent="0.2">
      <c r="B447" t="s">
        <v>485</v>
      </c>
      <c r="C447" t="s">
        <v>339</v>
      </c>
      <c r="D447" t="s">
        <v>110</v>
      </c>
      <c r="E447" t="s">
        <v>110</v>
      </c>
      <c r="F447">
        <v>-9.3000000000000007</v>
      </c>
      <c r="G447">
        <v>-10.199999999999999</v>
      </c>
      <c r="H447">
        <v>-5.5</v>
      </c>
      <c r="I447">
        <v>573</v>
      </c>
      <c r="J447">
        <v>-2</v>
      </c>
      <c r="K447">
        <v>-0.8</v>
      </c>
      <c r="L447">
        <v>-0.9</v>
      </c>
      <c r="M447">
        <v>0.8</v>
      </c>
      <c r="N447">
        <v>-3.2</v>
      </c>
      <c r="O447">
        <v>-4.2</v>
      </c>
      <c r="AG447">
        <f t="shared" si="24"/>
        <v>265</v>
      </c>
      <c r="AH447" s="134">
        <f>(H447*'User Input'!$H$16)+(I447*'User Input'!$H$17)+(N447*'User Input'!$H$15)+(P447*'User Input'!$H$2)+(Q447*'User Input'!$H$3)+(R447*'User Input'!$H$4)+(K447*'User Input'!$H$5)+(L447*'User Input'!$H$6)+(J447*'User Input'!$H$7)+(U447*'User Input'!$H$8)+(T447*'User Input'!$H$9)+(M447*'User Input'!$H$10)+(Y447*'User Input'!$H$11)+(W447*'User Input'!$H$13)+(V447*'User Input'!$H$12)+(S447*'User Input'!$H$14)</f>
        <v>-4.5</v>
      </c>
      <c r="AI447">
        <f t="shared" si="21"/>
        <v>0.44117647058823534</v>
      </c>
      <c r="AJ447" s="209"/>
      <c r="AK447" s="209">
        <f t="shared" si="25"/>
        <v>266</v>
      </c>
      <c r="AL447" s="209" t="e">
        <f t="shared" ca="1" si="22"/>
        <v>#N/A</v>
      </c>
      <c r="AM447" s="209" t="e">
        <f t="shared" ca="1" si="23"/>
        <v>#N/A</v>
      </c>
    </row>
    <row r="448" spans="2:39" x14ac:dyDescent="0.2">
      <c r="B448" t="s">
        <v>510</v>
      </c>
      <c r="C448" t="s">
        <v>810</v>
      </c>
      <c r="D448" t="s">
        <v>97</v>
      </c>
      <c r="E448" t="s">
        <v>97</v>
      </c>
      <c r="F448">
        <v>-9.4</v>
      </c>
      <c r="G448">
        <v>-15.7</v>
      </c>
      <c r="H448">
        <v>-8.6999999999999993</v>
      </c>
      <c r="I448">
        <v>262</v>
      </c>
      <c r="J448">
        <v>-5.4</v>
      </c>
      <c r="K448">
        <v>-1.3</v>
      </c>
      <c r="L448">
        <v>-5.0999999999999996</v>
      </c>
      <c r="M448">
        <v>-0.1</v>
      </c>
      <c r="N448">
        <v>0.9</v>
      </c>
      <c r="O448">
        <v>0.7</v>
      </c>
      <c r="AG448">
        <f t="shared" si="24"/>
        <v>266</v>
      </c>
      <c r="AH448" s="134">
        <f>(H448*'User Input'!$H$16)+(I448*'User Input'!$H$17)+(N448*'User Input'!$H$15)+(P448*'User Input'!$H$2)+(Q448*'User Input'!$H$3)+(R448*'User Input'!$H$4)+(K448*'User Input'!$H$5)+(L448*'User Input'!$H$6)+(J448*'User Input'!$H$7)+(U448*'User Input'!$H$8)+(T448*'User Input'!$H$9)+(M448*'User Input'!$H$10)+(Y448*'User Input'!$H$11)+(W448*'User Input'!$H$13)+(V448*'User Input'!$H$12)+(S448*'User Input'!$H$14)</f>
        <v>-15.9</v>
      </c>
      <c r="AI448">
        <f t="shared" si="21"/>
        <v>1.0127388535031847</v>
      </c>
      <c r="AJ448" s="209"/>
      <c r="AK448" s="209">
        <f t="shared" si="25"/>
        <v>267</v>
      </c>
      <c r="AL448" s="209" t="e">
        <f t="shared" ca="1" si="22"/>
        <v>#N/A</v>
      </c>
      <c r="AM448" s="209" t="e">
        <f t="shared" ca="1" si="23"/>
        <v>#N/A</v>
      </c>
    </row>
    <row r="449" spans="2:39" x14ac:dyDescent="0.2">
      <c r="B449" t="s">
        <v>260</v>
      </c>
      <c r="C449" t="s">
        <v>2</v>
      </c>
      <c r="D449" t="s">
        <v>114</v>
      </c>
      <c r="E449" t="s">
        <v>114</v>
      </c>
      <c r="F449">
        <v>-9.4</v>
      </c>
      <c r="G449">
        <v>1.8</v>
      </c>
      <c r="H449">
        <v>-5.5</v>
      </c>
      <c r="I449">
        <v>360</v>
      </c>
      <c r="J449">
        <v>-4.5</v>
      </c>
      <c r="K449">
        <v>-1.3</v>
      </c>
      <c r="L449">
        <v>-3.6</v>
      </c>
      <c r="M449">
        <v>-1.4</v>
      </c>
      <c r="N449">
        <v>0.8</v>
      </c>
      <c r="O449">
        <v>-0.4</v>
      </c>
      <c r="AG449">
        <f t="shared" si="24"/>
        <v>267</v>
      </c>
      <c r="AH449" s="134">
        <f>(H449*'User Input'!$H$16)+(I449*'User Input'!$H$17)+(N449*'User Input'!$H$15)+(P449*'User Input'!$H$2)+(Q449*'User Input'!$H$3)+(R449*'User Input'!$H$4)+(K449*'User Input'!$H$5)+(L449*'User Input'!$H$6)+(J449*'User Input'!$H$7)+(U449*'User Input'!$H$8)+(T449*'User Input'!$H$9)+(M449*'User Input'!$H$10)+(Y449*'User Input'!$H$11)+(W449*'User Input'!$H$13)+(V449*'User Input'!$H$12)+(S449*'User Input'!$H$14)</f>
        <v>-16.100000000000001</v>
      </c>
      <c r="AI449">
        <f t="shared" si="21"/>
        <v>-8.9444444444444446</v>
      </c>
      <c r="AJ449" s="209"/>
      <c r="AK449" s="209">
        <f t="shared" si="25"/>
        <v>267</v>
      </c>
      <c r="AL449" s="209" t="e">
        <f t="shared" ca="1" si="22"/>
        <v>#N/A</v>
      </c>
      <c r="AM449" s="209" t="e">
        <f t="shared" ca="1" si="23"/>
        <v>#N/A</v>
      </c>
    </row>
    <row r="450" spans="2:39" x14ac:dyDescent="0.2">
      <c r="B450" t="s">
        <v>3502</v>
      </c>
      <c r="C450" t="s">
        <v>132</v>
      </c>
      <c r="D450" t="s">
        <v>97</v>
      </c>
      <c r="E450" t="s">
        <v>97</v>
      </c>
      <c r="F450">
        <v>-9.5</v>
      </c>
      <c r="G450">
        <v>-6.6</v>
      </c>
      <c r="H450">
        <v>-8.6999999999999993</v>
      </c>
      <c r="I450">
        <v>153</v>
      </c>
      <c r="J450">
        <v>-7.2</v>
      </c>
      <c r="K450">
        <v>-2.6</v>
      </c>
      <c r="L450">
        <v>-7.1</v>
      </c>
      <c r="M450">
        <v>-0.4</v>
      </c>
      <c r="N450">
        <v>3.8</v>
      </c>
      <c r="O450">
        <v>2.9</v>
      </c>
      <c r="AG450">
        <f t="shared" si="24"/>
        <v>268</v>
      </c>
      <c r="AH450" s="134">
        <f>(H450*'User Input'!$H$16)+(I450*'User Input'!$H$17)+(N450*'User Input'!$H$15)+(P450*'User Input'!$H$2)+(Q450*'User Input'!$H$3)+(R450*'User Input'!$H$4)+(K450*'User Input'!$H$5)+(L450*'User Input'!$H$6)+(J450*'User Input'!$H$7)+(U450*'User Input'!$H$8)+(T450*'User Input'!$H$9)+(M450*'User Input'!$H$10)+(Y450*'User Input'!$H$11)+(W450*'User Input'!$H$13)+(V450*'User Input'!$H$12)+(S450*'User Input'!$H$14)</f>
        <v>-25.5</v>
      </c>
      <c r="AI450">
        <f t="shared" si="21"/>
        <v>3.8636363636363638</v>
      </c>
      <c r="AJ450" s="209"/>
      <c r="AK450" s="209">
        <f t="shared" si="25"/>
        <v>269</v>
      </c>
      <c r="AL450" s="209" t="e">
        <f t="shared" ca="1" si="22"/>
        <v>#N/A</v>
      </c>
      <c r="AM450" s="209" t="e">
        <f t="shared" ca="1" si="23"/>
        <v>#N/A</v>
      </c>
    </row>
    <row r="451" spans="2:39" x14ac:dyDescent="0.2">
      <c r="B451" t="s">
        <v>305</v>
      </c>
      <c r="C451" t="s">
        <v>115</v>
      </c>
      <c r="D451" t="s">
        <v>110</v>
      </c>
      <c r="E451" t="s">
        <v>110</v>
      </c>
      <c r="F451">
        <v>-9.6999999999999993</v>
      </c>
      <c r="G451">
        <v>-6.5</v>
      </c>
      <c r="H451">
        <v>-5.6</v>
      </c>
      <c r="I451">
        <v>448</v>
      </c>
      <c r="J451">
        <v>-3.1</v>
      </c>
      <c r="K451">
        <v>-2.2999999999999998</v>
      </c>
      <c r="L451">
        <v>-3.4</v>
      </c>
      <c r="M451">
        <v>-1.9</v>
      </c>
      <c r="N451">
        <v>0.1</v>
      </c>
      <c r="O451">
        <v>-0.1</v>
      </c>
      <c r="AG451">
        <f t="shared" si="24"/>
        <v>269</v>
      </c>
      <c r="AH451" s="134">
        <f>(H451*'User Input'!$H$16)+(I451*'User Input'!$H$17)+(N451*'User Input'!$H$15)+(P451*'User Input'!$H$2)+(Q451*'User Input'!$H$3)+(R451*'User Input'!$H$4)+(K451*'User Input'!$H$5)+(L451*'User Input'!$H$6)+(J451*'User Input'!$H$7)+(U451*'User Input'!$H$8)+(T451*'User Input'!$H$9)+(M451*'User Input'!$H$10)+(Y451*'User Input'!$H$11)+(W451*'User Input'!$H$13)+(V451*'User Input'!$H$12)+(S451*'User Input'!$H$14)</f>
        <v>-19.5</v>
      </c>
      <c r="AI451">
        <f t="shared" si="21"/>
        <v>3</v>
      </c>
      <c r="AJ451" s="209"/>
      <c r="AK451" s="209">
        <f t="shared" si="25"/>
        <v>270</v>
      </c>
      <c r="AL451" s="209" t="e">
        <f t="shared" ca="1" si="22"/>
        <v>#N/A</v>
      </c>
      <c r="AM451" s="209" t="e">
        <f t="shared" ca="1" si="23"/>
        <v>#N/A</v>
      </c>
    </row>
    <row r="452" spans="2:39" x14ac:dyDescent="0.2">
      <c r="B452" t="s">
        <v>806</v>
      </c>
      <c r="C452" t="s">
        <v>120</v>
      </c>
      <c r="D452" t="s">
        <v>114</v>
      </c>
      <c r="E452" t="s">
        <v>114</v>
      </c>
      <c r="F452">
        <v>-9.8000000000000007</v>
      </c>
      <c r="G452">
        <v>7.4</v>
      </c>
      <c r="H452">
        <v>-5.6</v>
      </c>
      <c r="I452">
        <v>281</v>
      </c>
      <c r="J452">
        <v>-6.1</v>
      </c>
      <c r="K452">
        <v>-4</v>
      </c>
      <c r="L452">
        <v>-6.3</v>
      </c>
      <c r="M452">
        <v>1.2</v>
      </c>
      <c r="N452">
        <v>3.6</v>
      </c>
      <c r="O452">
        <v>0.8</v>
      </c>
      <c r="AG452">
        <f t="shared" si="24"/>
        <v>270</v>
      </c>
      <c r="AH452" s="134">
        <f>(H452*'User Input'!$H$16)+(I452*'User Input'!$H$17)+(N452*'User Input'!$H$15)+(P452*'User Input'!$H$2)+(Q452*'User Input'!$H$3)+(R452*'User Input'!$H$4)+(K452*'User Input'!$H$5)+(L452*'User Input'!$H$6)+(J452*'User Input'!$H$7)+(U452*'User Input'!$H$8)+(T452*'User Input'!$H$9)+(M452*'User Input'!$H$10)+(Y452*'User Input'!$H$11)+(W452*'User Input'!$H$13)+(V452*'User Input'!$H$12)+(S452*'User Input'!$H$14)</f>
        <v>-26</v>
      </c>
      <c r="AI452">
        <f t="shared" si="21"/>
        <v>-3.5135135135135132</v>
      </c>
      <c r="AJ452" s="209"/>
      <c r="AK452" s="209">
        <f t="shared" si="25"/>
        <v>271</v>
      </c>
      <c r="AL452" s="209" t="e">
        <f t="shared" ca="1" si="22"/>
        <v>#N/A</v>
      </c>
      <c r="AM452" s="209" t="e">
        <f t="shared" ca="1" si="23"/>
        <v>#N/A</v>
      </c>
    </row>
    <row r="453" spans="2:39" x14ac:dyDescent="0.2">
      <c r="B453" t="s">
        <v>2260</v>
      </c>
      <c r="C453" t="s">
        <v>340</v>
      </c>
      <c r="D453" t="s">
        <v>97</v>
      </c>
      <c r="E453" t="s">
        <v>97</v>
      </c>
      <c r="F453">
        <v>-9.8000000000000007</v>
      </c>
      <c r="G453">
        <v>-15.2</v>
      </c>
      <c r="H453">
        <v>-8.8000000000000007</v>
      </c>
      <c r="I453">
        <v>237</v>
      </c>
      <c r="J453">
        <v>-5.8</v>
      </c>
      <c r="K453">
        <v>-1.4</v>
      </c>
      <c r="L453">
        <v>-5.3</v>
      </c>
      <c r="M453">
        <v>-0.2</v>
      </c>
      <c r="N453">
        <v>1</v>
      </c>
      <c r="O453">
        <v>1</v>
      </c>
      <c r="AG453">
        <f t="shared" si="24"/>
        <v>271</v>
      </c>
      <c r="AH453" s="134">
        <f>(H453*'User Input'!$H$16)+(I453*'User Input'!$H$17)+(N453*'User Input'!$H$15)+(P453*'User Input'!$H$2)+(Q453*'User Input'!$H$3)+(R453*'User Input'!$H$4)+(K453*'User Input'!$H$5)+(L453*'User Input'!$H$6)+(J453*'User Input'!$H$7)+(U453*'User Input'!$H$8)+(T453*'User Input'!$H$9)+(M453*'User Input'!$H$10)+(Y453*'User Input'!$H$11)+(W453*'User Input'!$H$13)+(V453*'User Input'!$H$12)+(S453*'User Input'!$H$14)</f>
        <v>-17.099999999999998</v>
      </c>
      <c r="AI453">
        <f t="shared" si="21"/>
        <v>1.125</v>
      </c>
      <c r="AJ453" s="209"/>
      <c r="AK453" s="209">
        <f t="shared" si="25"/>
        <v>271</v>
      </c>
      <c r="AL453" s="209" t="e">
        <f t="shared" ca="1" si="22"/>
        <v>#N/A</v>
      </c>
      <c r="AM453" s="209" t="e">
        <f t="shared" ca="1" si="23"/>
        <v>#N/A</v>
      </c>
    </row>
    <row r="454" spans="2:39" x14ac:dyDescent="0.2">
      <c r="B454" t="s">
        <v>3500</v>
      </c>
      <c r="C454" t="s">
        <v>113</v>
      </c>
      <c r="D454" t="s">
        <v>97</v>
      </c>
      <c r="E454" t="s">
        <v>97</v>
      </c>
      <c r="F454">
        <v>-9.9</v>
      </c>
      <c r="G454">
        <v>-10.9</v>
      </c>
      <c r="H454">
        <v>-8.8000000000000007</v>
      </c>
      <c r="I454">
        <v>174</v>
      </c>
      <c r="J454">
        <v>-6.8</v>
      </c>
      <c r="K454">
        <v>-1.7</v>
      </c>
      <c r="L454">
        <v>-6.3</v>
      </c>
      <c r="M454">
        <v>-0.2</v>
      </c>
      <c r="N454">
        <v>2.2000000000000002</v>
      </c>
      <c r="O454">
        <v>1.9</v>
      </c>
      <c r="AG454">
        <f t="shared" si="24"/>
        <v>272</v>
      </c>
      <c r="AH454" s="134">
        <f>(H454*'User Input'!$H$16)+(I454*'User Input'!$H$17)+(N454*'User Input'!$H$15)+(P454*'User Input'!$H$2)+(Q454*'User Input'!$H$3)+(R454*'User Input'!$H$4)+(K454*'User Input'!$H$5)+(L454*'User Input'!$H$6)+(J454*'User Input'!$H$7)+(U454*'User Input'!$H$8)+(T454*'User Input'!$H$9)+(M454*'User Input'!$H$10)+(Y454*'User Input'!$H$11)+(W454*'User Input'!$H$13)+(V454*'User Input'!$H$12)+(S454*'User Input'!$H$14)</f>
        <v>-20.299999999999997</v>
      </c>
      <c r="AI454">
        <f t="shared" si="21"/>
        <v>1.8623853211009171</v>
      </c>
      <c r="AJ454" s="209"/>
      <c r="AK454" s="209">
        <f t="shared" si="25"/>
        <v>273</v>
      </c>
      <c r="AL454" s="209" t="e">
        <f t="shared" ca="1" si="22"/>
        <v>#N/A</v>
      </c>
      <c r="AM454" s="209" t="e">
        <f t="shared" ca="1" si="23"/>
        <v>#N/A</v>
      </c>
    </row>
    <row r="455" spans="2:39" x14ac:dyDescent="0.2">
      <c r="B455" t="s">
        <v>2222</v>
      </c>
      <c r="C455" t="s">
        <v>141</v>
      </c>
      <c r="D455" t="s">
        <v>6</v>
      </c>
      <c r="E455" t="s">
        <v>6</v>
      </c>
      <c r="F455">
        <v>-9.9</v>
      </c>
      <c r="G455">
        <v>-8.3000000000000007</v>
      </c>
      <c r="H455">
        <v>-5.6</v>
      </c>
      <c r="I455">
        <v>527</v>
      </c>
      <c r="J455">
        <v>-1.5</v>
      </c>
      <c r="K455">
        <v>-3</v>
      </c>
      <c r="L455">
        <v>-4.4000000000000004</v>
      </c>
      <c r="M455">
        <v>-0.8</v>
      </c>
      <c r="N455">
        <v>-1.1000000000000001</v>
      </c>
      <c r="O455">
        <v>0</v>
      </c>
      <c r="AG455">
        <f t="shared" si="24"/>
        <v>273</v>
      </c>
      <c r="AH455" s="134">
        <f>(H455*'User Input'!$H$16)+(I455*'User Input'!$H$17)+(N455*'User Input'!$H$15)+(P455*'User Input'!$H$2)+(Q455*'User Input'!$H$3)+(R455*'User Input'!$H$4)+(K455*'User Input'!$H$5)+(L455*'User Input'!$H$6)+(J455*'User Input'!$H$7)+(U455*'User Input'!$H$8)+(T455*'User Input'!$H$9)+(M455*'User Input'!$H$10)+(Y455*'User Input'!$H$11)+(W455*'User Input'!$H$13)+(V455*'User Input'!$H$12)+(S455*'User Input'!$H$14)</f>
        <v>-19.5</v>
      </c>
      <c r="AI455">
        <f t="shared" si="21"/>
        <v>2.3493975903614457</v>
      </c>
      <c r="AJ455" s="209"/>
      <c r="AK455" s="209">
        <f t="shared" si="25"/>
        <v>273</v>
      </c>
      <c r="AL455" s="209" t="e">
        <f t="shared" ca="1" si="22"/>
        <v>#N/A</v>
      </c>
      <c r="AM455" s="209" t="e">
        <f t="shared" ca="1" si="23"/>
        <v>#N/A</v>
      </c>
    </row>
    <row r="456" spans="2:39" x14ac:dyDescent="0.2">
      <c r="B456" t="s">
        <v>162</v>
      </c>
      <c r="C456" t="s">
        <v>117</v>
      </c>
      <c r="D456" t="s">
        <v>426</v>
      </c>
      <c r="E456" t="s">
        <v>114</v>
      </c>
      <c r="F456">
        <v>-9.9</v>
      </c>
      <c r="G456">
        <v>-1.1000000000000001</v>
      </c>
      <c r="H456">
        <v>-5.6</v>
      </c>
      <c r="I456">
        <v>370</v>
      </c>
      <c r="J456">
        <v>-4.0999999999999996</v>
      </c>
      <c r="K456">
        <v>-0.2</v>
      </c>
      <c r="L456">
        <v>-3</v>
      </c>
      <c r="M456">
        <v>-1.7</v>
      </c>
      <c r="N456">
        <v>-1.5</v>
      </c>
      <c r="O456">
        <v>-0.6</v>
      </c>
      <c r="AG456">
        <f t="shared" si="24"/>
        <v>274</v>
      </c>
      <c r="AH456" s="134">
        <f>(H456*'User Input'!$H$16)+(I456*'User Input'!$H$17)+(N456*'User Input'!$H$15)+(P456*'User Input'!$H$2)+(Q456*'User Input'!$H$3)+(R456*'User Input'!$H$4)+(K456*'User Input'!$H$5)+(L456*'User Input'!$H$6)+(J456*'User Input'!$H$7)+(U456*'User Input'!$H$8)+(T456*'User Input'!$H$9)+(M456*'User Input'!$H$10)+(Y456*'User Input'!$H$11)+(W456*'User Input'!$H$13)+(V456*'User Input'!$H$12)+(S456*'User Input'!$H$14)</f>
        <v>-11.299999999999999</v>
      </c>
      <c r="AI456">
        <f t="shared" si="21"/>
        <v>10.272727272727272</v>
      </c>
      <c r="AJ456" s="209"/>
      <c r="AK456" s="209">
        <f t="shared" si="25"/>
        <v>273</v>
      </c>
      <c r="AL456" s="209" t="e">
        <f t="shared" ca="1" si="22"/>
        <v>#N/A</v>
      </c>
      <c r="AM456" s="209" t="e">
        <f t="shared" ca="1" si="23"/>
        <v>#N/A</v>
      </c>
    </row>
    <row r="457" spans="2:39" x14ac:dyDescent="0.2">
      <c r="B457" t="s">
        <v>3450</v>
      </c>
      <c r="C457" t="s">
        <v>136</v>
      </c>
      <c r="D457" t="s">
        <v>6</v>
      </c>
      <c r="E457" t="s">
        <v>6</v>
      </c>
      <c r="F457">
        <v>-10</v>
      </c>
      <c r="G457">
        <v>7.2</v>
      </c>
      <c r="H457">
        <v>-5.7</v>
      </c>
      <c r="I457">
        <v>276</v>
      </c>
      <c r="J457">
        <v>-6.1</v>
      </c>
      <c r="K457">
        <v>-3</v>
      </c>
      <c r="L457">
        <v>-5.6</v>
      </c>
      <c r="M457">
        <v>-1</v>
      </c>
      <c r="N457">
        <v>4.0999999999999996</v>
      </c>
      <c r="O457">
        <v>0.6</v>
      </c>
      <c r="AG457">
        <f t="shared" si="24"/>
        <v>275</v>
      </c>
      <c r="AH457" s="134">
        <f>(H457*'User Input'!$H$16)+(I457*'User Input'!$H$17)+(N457*'User Input'!$H$15)+(P457*'User Input'!$H$2)+(Q457*'User Input'!$H$3)+(R457*'User Input'!$H$4)+(K457*'User Input'!$H$5)+(L457*'User Input'!$H$6)+(J457*'User Input'!$H$7)+(U457*'User Input'!$H$8)+(T457*'User Input'!$H$9)+(M457*'User Input'!$H$10)+(Y457*'User Input'!$H$11)+(W457*'User Input'!$H$13)+(V457*'User Input'!$H$12)+(S457*'User Input'!$H$14)</f>
        <v>-25.700000000000003</v>
      </c>
      <c r="AI457">
        <f t="shared" si="21"/>
        <v>-3.5694444444444446</v>
      </c>
      <c r="AJ457" s="209"/>
      <c r="AK457" s="209">
        <f t="shared" si="25"/>
        <v>276</v>
      </c>
      <c r="AL457" s="209" t="e">
        <f t="shared" ca="1" si="22"/>
        <v>#N/A</v>
      </c>
      <c r="AM457" s="209" t="e">
        <f t="shared" ca="1" si="23"/>
        <v>#N/A</v>
      </c>
    </row>
    <row r="458" spans="2:39" x14ac:dyDescent="0.2">
      <c r="B458" t="s">
        <v>491</v>
      </c>
      <c r="C458" t="s">
        <v>137</v>
      </c>
      <c r="D458" t="s">
        <v>992</v>
      </c>
      <c r="E458" t="s">
        <v>97</v>
      </c>
      <c r="F458">
        <v>-10.199999999999999</v>
      </c>
      <c r="G458">
        <v>-9.4</v>
      </c>
      <c r="H458">
        <v>-8.9</v>
      </c>
      <c r="I458">
        <v>146</v>
      </c>
      <c r="J458">
        <v>-7.1</v>
      </c>
      <c r="K458">
        <v>-2.7</v>
      </c>
      <c r="L458">
        <v>-7.2</v>
      </c>
      <c r="M458">
        <v>0.5</v>
      </c>
      <c r="N458">
        <v>2.7</v>
      </c>
      <c r="O458">
        <v>2.6</v>
      </c>
      <c r="AG458">
        <f t="shared" si="24"/>
        <v>276</v>
      </c>
      <c r="AH458" s="134">
        <f>(H458*'User Input'!$H$16)+(I458*'User Input'!$H$17)+(N458*'User Input'!$H$15)+(P458*'User Input'!$H$2)+(Q458*'User Input'!$H$3)+(R458*'User Input'!$H$4)+(K458*'User Input'!$H$5)+(L458*'User Input'!$H$6)+(J458*'User Input'!$H$7)+(U458*'User Input'!$H$8)+(T458*'User Input'!$H$9)+(M458*'User Input'!$H$10)+(Y458*'User Input'!$H$11)+(W458*'User Input'!$H$13)+(V458*'User Input'!$H$12)+(S458*'User Input'!$H$14)</f>
        <v>-24.1</v>
      </c>
      <c r="AI458">
        <f t="shared" si="21"/>
        <v>2.5638297872340425</v>
      </c>
      <c r="AJ458" s="209"/>
      <c r="AK458" s="209">
        <f t="shared" si="25"/>
        <v>277</v>
      </c>
      <c r="AL458" s="209" t="e">
        <f t="shared" ca="1" si="22"/>
        <v>#N/A</v>
      </c>
      <c r="AM458" s="209" t="e">
        <f t="shared" ca="1" si="23"/>
        <v>#N/A</v>
      </c>
    </row>
    <row r="459" spans="2:39" x14ac:dyDescent="0.2">
      <c r="B459" t="s">
        <v>2272</v>
      </c>
      <c r="C459" t="s">
        <v>121</v>
      </c>
      <c r="D459" t="s">
        <v>97</v>
      </c>
      <c r="E459" t="s">
        <v>97</v>
      </c>
      <c r="F459">
        <v>-10.3</v>
      </c>
      <c r="G459">
        <v>-19.100000000000001</v>
      </c>
      <c r="H459">
        <v>-8.9</v>
      </c>
      <c r="I459">
        <v>310</v>
      </c>
      <c r="J459">
        <v>-4.5999999999999996</v>
      </c>
      <c r="K459">
        <v>-1.9</v>
      </c>
      <c r="L459">
        <v>-4.7</v>
      </c>
      <c r="M459">
        <v>-0.1</v>
      </c>
      <c r="N459">
        <v>-0.1</v>
      </c>
      <c r="O459">
        <v>0</v>
      </c>
      <c r="AG459">
        <f t="shared" si="24"/>
        <v>277</v>
      </c>
      <c r="AH459" s="134">
        <f>(H459*'User Input'!$H$16)+(I459*'User Input'!$H$17)+(N459*'User Input'!$H$15)+(P459*'User Input'!$H$2)+(Q459*'User Input'!$H$3)+(R459*'User Input'!$H$4)+(K459*'User Input'!$H$5)+(L459*'User Input'!$H$6)+(J459*'User Input'!$H$7)+(U459*'User Input'!$H$8)+(T459*'User Input'!$H$9)+(M459*'User Input'!$H$10)+(Y459*'User Input'!$H$11)+(W459*'User Input'!$H$13)+(V459*'User Input'!$H$12)+(S459*'User Input'!$H$14)</f>
        <v>-17.099999999999998</v>
      </c>
      <c r="AI459">
        <f t="shared" si="21"/>
        <v>0.89528795811518302</v>
      </c>
      <c r="AJ459" s="209"/>
      <c r="AK459" s="209">
        <f t="shared" si="25"/>
        <v>278</v>
      </c>
      <c r="AL459" s="209" t="e">
        <f t="shared" ca="1" si="22"/>
        <v>#N/A</v>
      </c>
      <c r="AM459" s="209" t="e">
        <f t="shared" ca="1" si="23"/>
        <v>#N/A</v>
      </c>
    </row>
    <row r="460" spans="2:39" x14ac:dyDescent="0.2">
      <c r="B460" t="s">
        <v>153</v>
      </c>
      <c r="C460" t="s">
        <v>119</v>
      </c>
      <c r="D460" t="s">
        <v>112</v>
      </c>
      <c r="E460" t="s">
        <v>112</v>
      </c>
      <c r="F460">
        <v>-10.3</v>
      </c>
      <c r="G460">
        <v>-6.9</v>
      </c>
      <c r="H460">
        <v>-5.7</v>
      </c>
      <c r="I460">
        <v>476</v>
      </c>
      <c r="J460">
        <v>-2.1</v>
      </c>
      <c r="K460">
        <v>2.4</v>
      </c>
      <c r="L460">
        <v>-0.9</v>
      </c>
      <c r="M460">
        <v>-2</v>
      </c>
      <c r="N460">
        <v>-6.5</v>
      </c>
      <c r="O460">
        <v>-2.2000000000000002</v>
      </c>
      <c r="AG460">
        <f t="shared" si="24"/>
        <v>278</v>
      </c>
      <c r="AH460" s="134">
        <f>(H460*'User Input'!$H$16)+(I460*'User Input'!$H$17)+(N460*'User Input'!$H$15)+(P460*'User Input'!$H$2)+(Q460*'User Input'!$H$3)+(R460*'User Input'!$H$4)+(K460*'User Input'!$H$5)+(L460*'User Input'!$H$6)+(J460*'User Input'!$H$7)+(U460*'User Input'!$H$8)+(T460*'User Input'!$H$9)+(M460*'User Input'!$H$10)+(Y460*'User Input'!$H$11)+(W460*'User Input'!$H$13)+(V460*'User Input'!$H$12)+(S460*'User Input'!$H$14)</f>
        <v>2.5999999999999996</v>
      </c>
      <c r="AI460">
        <f t="shared" si="21"/>
        <v>-0.3768115942028985</v>
      </c>
      <c r="AJ460" s="209"/>
      <c r="AK460" s="209">
        <f t="shared" si="25"/>
        <v>278</v>
      </c>
      <c r="AL460" s="209" t="e">
        <f t="shared" ca="1" si="22"/>
        <v>#N/A</v>
      </c>
      <c r="AM460" s="209" t="e">
        <f t="shared" ca="1" si="23"/>
        <v>#N/A</v>
      </c>
    </row>
    <row r="461" spans="2:39" x14ac:dyDescent="0.2">
      <c r="B461" t="s">
        <v>787</v>
      </c>
      <c r="C461" t="s">
        <v>7</v>
      </c>
      <c r="D461" t="s">
        <v>114</v>
      </c>
      <c r="E461" t="s">
        <v>114</v>
      </c>
      <c r="F461">
        <v>-10.5</v>
      </c>
      <c r="G461">
        <v>0</v>
      </c>
      <c r="H461">
        <v>-5.8</v>
      </c>
      <c r="I461">
        <v>357</v>
      </c>
      <c r="J461">
        <v>-3.7</v>
      </c>
      <c r="K461">
        <v>-1</v>
      </c>
      <c r="L461">
        <v>-4.2</v>
      </c>
      <c r="M461">
        <v>-1.7</v>
      </c>
      <c r="N461">
        <v>-0.5</v>
      </c>
      <c r="O461">
        <v>-0.5</v>
      </c>
      <c r="AG461">
        <f t="shared" si="24"/>
        <v>279</v>
      </c>
      <c r="AH461" s="134">
        <f>(H461*'User Input'!$H$16)+(I461*'User Input'!$H$17)+(N461*'User Input'!$H$15)+(P461*'User Input'!$H$2)+(Q461*'User Input'!$H$3)+(R461*'User Input'!$H$4)+(K461*'User Input'!$H$5)+(L461*'User Input'!$H$6)+(J461*'User Input'!$H$7)+(U461*'User Input'!$H$8)+(T461*'User Input'!$H$9)+(M461*'User Input'!$H$10)+(Y461*'User Input'!$H$11)+(W461*'User Input'!$H$13)+(V461*'User Input'!$H$12)+(S461*'User Input'!$H$14)</f>
        <v>-15.299999999999999</v>
      </c>
      <c r="AI461" t="e">
        <f t="shared" si="21"/>
        <v>#DIV/0!</v>
      </c>
      <c r="AJ461" s="209"/>
      <c r="AK461" s="209">
        <f t="shared" si="25"/>
        <v>280</v>
      </c>
      <c r="AL461" s="209" t="e">
        <f t="shared" ca="1" si="22"/>
        <v>#N/A</v>
      </c>
      <c r="AM461" s="209" t="e">
        <f t="shared" ca="1" si="23"/>
        <v>#N/A</v>
      </c>
    </row>
    <row r="462" spans="2:39" x14ac:dyDescent="0.2">
      <c r="B462" t="s">
        <v>2590</v>
      </c>
      <c r="C462" t="s">
        <v>115</v>
      </c>
      <c r="D462" t="s">
        <v>114</v>
      </c>
      <c r="E462" t="s">
        <v>114</v>
      </c>
      <c r="F462">
        <v>-10.6</v>
      </c>
      <c r="G462">
        <v>-9</v>
      </c>
      <c r="H462">
        <v>-5.8</v>
      </c>
      <c r="I462">
        <v>502</v>
      </c>
      <c r="J462">
        <v>-2.4</v>
      </c>
      <c r="K462">
        <v>-1.3</v>
      </c>
      <c r="L462">
        <v>-2.6</v>
      </c>
      <c r="M462">
        <v>3.8</v>
      </c>
      <c r="N462">
        <v>-4.4000000000000004</v>
      </c>
      <c r="O462">
        <v>-4.7</v>
      </c>
      <c r="AG462">
        <f t="shared" si="24"/>
        <v>280</v>
      </c>
      <c r="AH462" s="134">
        <f>(H462*'User Input'!$H$16)+(I462*'User Input'!$H$17)+(N462*'User Input'!$H$15)+(P462*'User Input'!$H$2)+(Q462*'User Input'!$H$3)+(R462*'User Input'!$H$4)+(K462*'User Input'!$H$5)+(L462*'User Input'!$H$6)+(J462*'User Input'!$H$7)+(U462*'User Input'!$H$8)+(T462*'User Input'!$H$9)+(M462*'User Input'!$H$10)+(Y462*'User Input'!$H$11)+(W462*'User Input'!$H$13)+(V462*'User Input'!$H$12)+(S462*'User Input'!$H$14)</f>
        <v>-2.6000000000000014</v>
      </c>
      <c r="AI462">
        <f t="shared" si="21"/>
        <v>0.28888888888888903</v>
      </c>
      <c r="AJ462" s="209"/>
      <c r="AK462" s="209">
        <f t="shared" si="25"/>
        <v>281</v>
      </c>
      <c r="AL462" s="209" t="e">
        <f t="shared" ca="1" si="22"/>
        <v>#N/A</v>
      </c>
      <c r="AM462" s="209" t="e">
        <f t="shared" ca="1" si="23"/>
        <v>#N/A</v>
      </c>
    </row>
    <row r="463" spans="2:39" x14ac:dyDescent="0.2">
      <c r="B463" t="s">
        <v>2612</v>
      </c>
      <c r="C463" t="s">
        <v>130</v>
      </c>
      <c r="D463" t="s">
        <v>426</v>
      </c>
      <c r="E463" t="s">
        <v>114</v>
      </c>
      <c r="F463">
        <v>-10.7</v>
      </c>
      <c r="G463">
        <v>-2.8</v>
      </c>
      <c r="H463">
        <v>-5.8</v>
      </c>
      <c r="I463">
        <v>381</v>
      </c>
      <c r="J463">
        <v>-5.2</v>
      </c>
      <c r="K463">
        <v>-3.2</v>
      </c>
      <c r="L463">
        <v>-5</v>
      </c>
      <c r="M463">
        <v>0.4</v>
      </c>
      <c r="N463">
        <v>0.8</v>
      </c>
      <c r="O463">
        <v>0.5</v>
      </c>
      <c r="AG463">
        <f t="shared" si="24"/>
        <v>281</v>
      </c>
      <c r="AH463" s="134">
        <f>(H463*'User Input'!$H$16)+(I463*'User Input'!$H$17)+(N463*'User Input'!$H$15)+(P463*'User Input'!$H$2)+(Q463*'User Input'!$H$3)+(R463*'User Input'!$H$4)+(K463*'User Input'!$H$5)+(L463*'User Input'!$H$6)+(J463*'User Input'!$H$7)+(U463*'User Input'!$H$8)+(T463*'User Input'!$H$9)+(M463*'User Input'!$H$10)+(Y463*'User Input'!$H$11)+(W463*'User Input'!$H$13)+(V463*'User Input'!$H$12)+(S463*'User Input'!$H$14)</f>
        <v>-22.2</v>
      </c>
      <c r="AI463">
        <f t="shared" ref="AI463:AI526" si="26">AH463/G463</f>
        <v>7.9285714285714288</v>
      </c>
      <c r="AJ463" s="209"/>
      <c r="AK463" s="209">
        <f t="shared" si="25"/>
        <v>282</v>
      </c>
      <c r="AL463" s="209" t="e">
        <f t="shared" ca="1" si="22"/>
        <v>#N/A</v>
      </c>
      <c r="AM463" s="209" t="e">
        <f t="shared" ca="1" si="23"/>
        <v>#N/A</v>
      </c>
    </row>
    <row r="464" spans="2:39" x14ac:dyDescent="0.2">
      <c r="B464" t="s">
        <v>2569</v>
      </c>
      <c r="C464" t="s">
        <v>117</v>
      </c>
      <c r="D464" t="s">
        <v>97</v>
      </c>
      <c r="E464" t="s">
        <v>97</v>
      </c>
      <c r="F464">
        <v>-10.8</v>
      </c>
      <c r="G464">
        <v>-14.5</v>
      </c>
      <c r="H464">
        <v>-9</v>
      </c>
      <c r="I464">
        <v>180</v>
      </c>
      <c r="J464">
        <v>-6.7</v>
      </c>
      <c r="K464">
        <v>-2.5</v>
      </c>
      <c r="L464">
        <v>-6.8</v>
      </c>
      <c r="M464">
        <v>-0.3</v>
      </c>
      <c r="N464">
        <v>2.4</v>
      </c>
      <c r="O464">
        <v>2.1</v>
      </c>
      <c r="AG464">
        <f t="shared" si="24"/>
        <v>282</v>
      </c>
      <c r="AH464" s="134">
        <f>(H464*'User Input'!$H$16)+(I464*'User Input'!$H$17)+(N464*'User Input'!$H$15)+(P464*'User Input'!$H$2)+(Q464*'User Input'!$H$3)+(R464*'User Input'!$H$4)+(K464*'User Input'!$H$5)+(L464*'User Input'!$H$6)+(J464*'User Input'!$H$7)+(U464*'User Input'!$H$8)+(T464*'User Input'!$H$9)+(M464*'User Input'!$H$10)+(Y464*'User Input'!$H$11)+(W464*'User Input'!$H$13)+(V464*'User Input'!$H$12)+(S464*'User Input'!$H$14)</f>
        <v>-24.1</v>
      </c>
      <c r="AI464">
        <f t="shared" si="26"/>
        <v>1.6620689655172414</v>
      </c>
      <c r="AJ464" s="209"/>
      <c r="AK464" s="209">
        <f t="shared" si="25"/>
        <v>283</v>
      </c>
      <c r="AL464" s="209" t="e">
        <f t="shared" ca="1" si="22"/>
        <v>#N/A</v>
      </c>
      <c r="AM464" s="209" t="e">
        <f t="shared" ca="1" si="23"/>
        <v>#N/A</v>
      </c>
    </row>
    <row r="465" spans="2:39" x14ac:dyDescent="0.2">
      <c r="B465" t="s">
        <v>903</v>
      </c>
      <c r="C465" t="s">
        <v>137</v>
      </c>
      <c r="D465" t="s">
        <v>97</v>
      </c>
      <c r="E465" t="s">
        <v>97</v>
      </c>
      <c r="F465">
        <v>-10.9</v>
      </c>
      <c r="G465">
        <v>-16.3</v>
      </c>
      <c r="H465">
        <v>-9.1</v>
      </c>
      <c r="I465">
        <v>205</v>
      </c>
      <c r="J465">
        <v>-6.1</v>
      </c>
      <c r="K465">
        <v>-2.1</v>
      </c>
      <c r="L465">
        <v>-6.1</v>
      </c>
      <c r="M465">
        <v>-0.2</v>
      </c>
      <c r="N465">
        <v>1.3</v>
      </c>
      <c r="O465">
        <v>1.3</v>
      </c>
      <c r="AG465">
        <f t="shared" si="24"/>
        <v>283</v>
      </c>
      <c r="AH465" s="134">
        <f>(H465*'User Input'!$H$16)+(I465*'User Input'!$H$17)+(N465*'User Input'!$H$15)+(P465*'User Input'!$H$2)+(Q465*'User Input'!$H$3)+(R465*'User Input'!$H$4)+(K465*'User Input'!$H$5)+(L465*'User Input'!$H$6)+(J465*'User Input'!$H$7)+(U465*'User Input'!$H$8)+(T465*'User Input'!$H$9)+(M465*'User Input'!$H$10)+(Y465*'User Input'!$H$11)+(W465*'User Input'!$H$13)+(V465*'User Input'!$H$12)+(S465*'User Input'!$H$14)</f>
        <v>-21</v>
      </c>
      <c r="AI465">
        <f t="shared" si="26"/>
        <v>1.2883435582822085</v>
      </c>
      <c r="AJ465" s="209"/>
      <c r="AK465" s="209">
        <f t="shared" si="25"/>
        <v>284</v>
      </c>
      <c r="AL465" s="209" t="e">
        <f t="shared" ca="1" si="22"/>
        <v>#N/A</v>
      </c>
      <c r="AM465" s="209" t="e">
        <f t="shared" ca="1" si="23"/>
        <v>#N/A</v>
      </c>
    </row>
    <row r="466" spans="2:39" x14ac:dyDescent="0.2">
      <c r="B466" t="s">
        <v>325</v>
      </c>
      <c r="C466" t="s">
        <v>340</v>
      </c>
      <c r="D466" t="s">
        <v>112</v>
      </c>
      <c r="E466" t="s">
        <v>112</v>
      </c>
      <c r="F466">
        <v>-10.9</v>
      </c>
      <c r="G466">
        <v>1.5</v>
      </c>
      <c r="H466">
        <v>-5.9</v>
      </c>
      <c r="I466">
        <v>329</v>
      </c>
      <c r="J466">
        <v>-4.8</v>
      </c>
      <c r="K466">
        <v>-0.2</v>
      </c>
      <c r="L466">
        <v>-3.7</v>
      </c>
      <c r="M466">
        <v>-2.2000000000000002</v>
      </c>
      <c r="N466">
        <v>-1.7</v>
      </c>
      <c r="O466">
        <v>0.6</v>
      </c>
      <c r="AG466">
        <f t="shared" si="24"/>
        <v>284</v>
      </c>
      <c r="AH466" s="134">
        <f>(H466*'User Input'!$H$16)+(I466*'User Input'!$H$17)+(N466*'User Input'!$H$15)+(P466*'User Input'!$H$2)+(Q466*'User Input'!$H$3)+(R466*'User Input'!$H$4)+(K466*'User Input'!$H$5)+(L466*'User Input'!$H$6)+(J466*'User Input'!$H$7)+(U466*'User Input'!$H$8)+(T466*'User Input'!$H$9)+(M466*'User Input'!$H$10)+(Y466*'User Input'!$H$11)+(W466*'User Input'!$H$13)+(V466*'User Input'!$H$12)+(S466*'User Input'!$H$14)</f>
        <v>-13.700000000000001</v>
      </c>
      <c r="AI466">
        <f t="shared" si="26"/>
        <v>-9.1333333333333346</v>
      </c>
      <c r="AJ466" s="209"/>
      <c r="AK466" s="209">
        <f t="shared" si="25"/>
        <v>284</v>
      </c>
      <c r="AL466" s="209" t="e">
        <f t="shared" ca="1" si="22"/>
        <v>#N/A</v>
      </c>
      <c r="AM466" s="209" t="e">
        <f t="shared" ca="1" si="23"/>
        <v>#N/A</v>
      </c>
    </row>
    <row r="467" spans="2:39" x14ac:dyDescent="0.2">
      <c r="B467" t="s">
        <v>2550</v>
      </c>
      <c r="C467" t="s">
        <v>133</v>
      </c>
      <c r="D467" t="s">
        <v>1033</v>
      </c>
      <c r="E467" t="s">
        <v>116</v>
      </c>
      <c r="F467">
        <v>-11</v>
      </c>
      <c r="G467">
        <v>-10.7</v>
      </c>
      <c r="H467">
        <v>-5.9</v>
      </c>
      <c r="I467">
        <v>545</v>
      </c>
      <c r="J467">
        <v>-2</v>
      </c>
      <c r="K467">
        <v>-0.8</v>
      </c>
      <c r="L467">
        <v>-1.4</v>
      </c>
      <c r="M467">
        <v>-0.4</v>
      </c>
      <c r="N467">
        <v>-3.8</v>
      </c>
      <c r="O467">
        <v>-3.7</v>
      </c>
      <c r="AG467">
        <f t="shared" si="24"/>
        <v>285</v>
      </c>
      <c r="AH467" s="134">
        <f>(H467*'User Input'!$H$16)+(I467*'User Input'!$H$17)+(N467*'User Input'!$H$15)+(P467*'User Input'!$H$2)+(Q467*'User Input'!$H$3)+(R467*'User Input'!$H$4)+(K467*'User Input'!$H$5)+(L467*'User Input'!$H$6)+(J467*'User Input'!$H$7)+(U467*'User Input'!$H$8)+(T467*'User Input'!$H$9)+(M467*'User Input'!$H$10)+(Y467*'User Input'!$H$11)+(W467*'User Input'!$H$13)+(V467*'User Input'!$H$12)+(S467*'User Input'!$H$14)</f>
        <v>-7.3999999999999995</v>
      </c>
      <c r="AI467">
        <f t="shared" si="26"/>
        <v>0.69158878504672894</v>
      </c>
      <c r="AJ467" s="209"/>
      <c r="AK467" s="209">
        <f t="shared" si="25"/>
        <v>286</v>
      </c>
      <c r="AL467" s="209" t="e">
        <f t="shared" ca="1" si="22"/>
        <v>#N/A</v>
      </c>
      <c r="AM467" s="209" t="e">
        <f t="shared" ca="1" si="23"/>
        <v>#N/A</v>
      </c>
    </row>
    <row r="468" spans="2:39" x14ac:dyDescent="0.2">
      <c r="B468" t="s">
        <v>416</v>
      </c>
      <c r="C468" t="s">
        <v>7</v>
      </c>
      <c r="D468" t="s">
        <v>110</v>
      </c>
      <c r="E468" t="s">
        <v>110</v>
      </c>
      <c r="F468">
        <v>-11.1</v>
      </c>
      <c r="G468">
        <v>-7.1</v>
      </c>
      <c r="H468">
        <v>-5.9</v>
      </c>
      <c r="I468">
        <v>461</v>
      </c>
      <c r="J468">
        <v>-3.1</v>
      </c>
      <c r="K468">
        <v>-2.2999999999999998</v>
      </c>
      <c r="L468">
        <v>-3.4</v>
      </c>
      <c r="M468">
        <v>0.8</v>
      </c>
      <c r="N468">
        <v>-1.1000000000000001</v>
      </c>
      <c r="O468">
        <v>-3</v>
      </c>
      <c r="AG468">
        <f t="shared" si="24"/>
        <v>286</v>
      </c>
      <c r="AH468" s="134">
        <f>(H468*'User Input'!$H$16)+(I468*'User Input'!$H$17)+(N468*'User Input'!$H$15)+(P468*'User Input'!$H$2)+(Q468*'User Input'!$H$3)+(R468*'User Input'!$H$4)+(K468*'User Input'!$H$5)+(L468*'User Input'!$H$6)+(J468*'User Input'!$H$7)+(U468*'User Input'!$H$8)+(T468*'User Input'!$H$9)+(M468*'User Input'!$H$10)+(Y468*'User Input'!$H$11)+(W468*'User Input'!$H$13)+(V468*'User Input'!$H$12)+(S468*'User Input'!$H$14)</f>
        <v>-14.1</v>
      </c>
      <c r="AI468">
        <f t="shared" si="26"/>
        <v>1.9859154929577465</v>
      </c>
      <c r="AJ468" s="209"/>
      <c r="AK468" s="209">
        <f t="shared" si="25"/>
        <v>287</v>
      </c>
      <c r="AL468" s="209" t="e">
        <f t="shared" ca="1" si="22"/>
        <v>#N/A</v>
      </c>
      <c r="AM468" s="209" t="e">
        <f t="shared" ca="1" si="23"/>
        <v>#N/A</v>
      </c>
    </row>
    <row r="469" spans="2:39" x14ac:dyDescent="0.2">
      <c r="B469" t="s">
        <v>3501</v>
      </c>
      <c r="C469" t="s">
        <v>2</v>
      </c>
      <c r="D469" t="s">
        <v>97</v>
      </c>
      <c r="E469" t="s">
        <v>97</v>
      </c>
      <c r="F469">
        <v>-11.2</v>
      </c>
      <c r="G469">
        <v>-14.9</v>
      </c>
      <c r="H469">
        <v>-9.1</v>
      </c>
      <c r="I469">
        <v>171</v>
      </c>
      <c r="J469">
        <v>-6.9</v>
      </c>
      <c r="K469">
        <v>-2.4</v>
      </c>
      <c r="L469">
        <v>-6.9</v>
      </c>
      <c r="M469">
        <v>-0.3</v>
      </c>
      <c r="N469">
        <v>2.2999999999999998</v>
      </c>
      <c r="O469">
        <v>1.9</v>
      </c>
      <c r="AG469">
        <f t="shared" si="24"/>
        <v>287</v>
      </c>
      <c r="AH469" s="134">
        <f>(H469*'User Input'!$H$16)+(I469*'User Input'!$H$17)+(N469*'User Input'!$H$15)+(P469*'User Input'!$H$2)+(Q469*'User Input'!$H$3)+(R469*'User Input'!$H$4)+(K469*'User Input'!$H$5)+(L469*'User Input'!$H$6)+(J469*'User Input'!$H$7)+(U469*'User Input'!$H$8)+(T469*'User Input'!$H$9)+(M469*'User Input'!$H$10)+(Y469*'User Input'!$H$11)+(W469*'User Input'!$H$13)+(V469*'User Input'!$H$12)+(S469*'User Input'!$H$14)</f>
        <v>-24</v>
      </c>
      <c r="AI469">
        <f t="shared" si="26"/>
        <v>1.6107382550335569</v>
      </c>
      <c r="AJ469" s="209"/>
      <c r="AK469" s="209">
        <f t="shared" si="25"/>
        <v>288</v>
      </c>
      <c r="AL469" s="209" t="e">
        <f t="shared" ref="AL469:AL532" ca="1" si="27">RANK(AB469,OFFSET($AB$206,0,0,COUNTA(AB:AB)+1,1))</f>
        <v>#N/A</v>
      </c>
      <c r="AM469" s="209" t="e">
        <f t="shared" ref="AM469:AM532" ca="1" si="28">RANK(AC469,OFFSET($AC$206,0,0,COUNTA(AC:AC)+1,1))</f>
        <v>#N/A</v>
      </c>
    </row>
    <row r="470" spans="2:39" x14ac:dyDescent="0.2">
      <c r="B470" t="s">
        <v>2579</v>
      </c>
      <c r="C470" t="s">
        <v>130</v>
      </c>
      <c r="D470" t="s">
        <v>114</v>
      </c>
      <c r="E470" t="s">
        <v>114</v>
      </c>
      <c r="F470">
        <v>-11.3</v>
      </c>
      <c r="G470">
        <v>-8.6</v>
      </c>
      <c r="H470">
        <v>-6</v>
      </c>
      <c r="I470">
        <v>493</v>
      </c>
      <c r="J470">
        <v>-3.7</v>
      </c>
      <c r="K470">
        <v>-3.5</v>
      </c>
      <c r="L470">
        <v>-4.2</v>
      </c>
      <c r="M470">
        <v>2.9</v>
      </c>
      <c r="N470">
        <v>-2.1</v>
      </c>
      <c r="O470">
        <v>-1.7</v>
      </c>
      <c r="AG470">
        <f t="shared" si="24"/>
        <v>288</v>
      </c>
      <c r="AH470" s="134">
        <f>(H470*'User Input'!$H$16)+(I470*'User Input'!$H$17)+(N470*'User Input'!$H$15)+(P470*'User Input'!$H$2)+(Q470*'User Input'!$H$3)+(R470*'User Input'!$H$4)+(K470*'User Input'!$H$5)+(L470*'User Input'!$H$6)+(J470*'User Input'!$H$7)+(U470*'User Input'!$H$8)+(T470*'User Input'!$H$9)+(M470*'User Input'!$H$10)+(Y470*'User Input'!$H$11)+(W470*'User Input'!$H$13)+(V470*'User Input'!$H$12)+(S470*'User Input'!$H$14)</f>
        <v>-16.099999999999998</v>
      </c>
      <c r="AI470">
        <f t="shared" si="26"/>
        <v>1.8720930232558137</v>
      </c>
      <c r="AJ470" s="209"/>
      <c r="AK470" s="209">
        <f t="shared" si="25"/>
        <v>289</v>
      </c>
      <c r="AL470" s="209" t="e">
        <f t="shared" ca="1" si="27"/>
        <v>#N/A</v>
      </c>
      <c r="AM470" s="209" t="e">
        <f t="shared" ca="1" si="28"/>
        <v>#N/A</v>
      </c>
    </row>
    <row r="471" spans="2:39" x14ac:dyDescent="0.2">
      <c r="B471" t="s">
        <v>3455</v>
      </c>
      <c r="C471" t="s">
        <v>138</v>
      </c>
      <c r="D471" t="s">
        <v>114</v>
      </c>
      <c r="E471" t="s">
        <v>114</v>
      </c>
      <c r="F471">
        <v>-11.3</v>
      </c>
      <c r="G471">
        <v>-3.7</v>
      </c>
      <c r="H471">
        <v>-6</v>
      </c>
      <c r="I471">
        <v>372</v>
      </c>
      <c r="J471">
        <v>-5.4</v>
      </c>
      <c r="K471">
        <v>-2.5</v>
      </c>
      <c r="L471">
        <v>-4.5999999999999996</v>
      </c>
      <c r="M471">
        <v>-1.8</v>
      </c>
      <c r="N471">
        <v>2</v>
      </c>
      <c r="O471">
        <v>0.1</v>
      </c>
      <c r="AG471">
        <f t="shared" ref="AG471:AG534" si="29">AG470+1</f>
        <v>289</v>
      </c>
      <c r="AH471" s="134">
        <f>(H471*'User Input'!$H$16)+(I471*'User Input'!$H$17)+(N471*'User Input'!$H$15)+(P471*'User Input'!$H$2)+(Q471*'User Input'!$H$3)+(R471*'User Input'!$H$4)+(K471*'User Input'!$H$5)+(L471*'User Input'!$H$6)+(J471*'User Input'!$H$7)+(U471*'User Input'!$H$8)+(T471*'User Input'!$H$9)+(M471*'User Input'!$H$10)+(Y471*'User Input'!$H$11)+(W471*'User Input'!$H$13)+(V471*'User Input'!$H$12)+(S471*'User Input'!$H$14)</f>
        <v>-23.6</v>
      </c>
      <c r="AI471">
        <f t="shared" si="26"/>
        <v>6.3783783783783781</v>
      </c>
      <c r="AJ471" s="209"/>
      <c r="AK471" s="209">
        <f t="shared" si="25"/>
        <v>289</v>
      </c>
      <c r="AL471" s="209" t="e">
        <f t="shared" ca="1" si="27"/>
        <v>#N/A</v>
      </c>
      <c r="AM471" s="209" t="e">
        <f t="shared" ca="1" si="28"/>
        <v>#N/A</v>
      </c>
    </row>
    <row r="472" spans="2:39" x14ac:dyDescent="0.2">
      <c r="B472" t="s">
        <v>902</v>
      </c>
      <c r="C472" t="s">
        <v>120</v>
      </c>
      <c r="D472" t="s">
        <v>97</v>
      </c>
      <c r="E472" t="s">
        <v>97</v>
      </c>
      <c r="F472">
        <v>-11.5</v>
      </c>
      <c r="G472">
        <v>-8.6999999999999993</v>
      </c>
      <c r="H472">
        <v>-9.1999999999999993</v>
      </c>
      <c r="I472">
        <v>110</v>
      </c>
      <c r="J472">
        <v>-7.8</v>
      </c>
      <c r="K472">
        <v>-2.2000000000000002</v>
      </c>
      <c r="L472">
        <v>-7.4</v>
      </c>
      <c r="M472">
        <v>-0.1</v>
      </c>
      <c r="N472">
        <v>2.6</v>
      </c>
      <c r="O472">
        <v>2.4</v>
      </c>
      <c r="AG472">
        <f t="shared" si="29"/>
        <v>290</v>
      </c>
      <c r="AH472" s="134">
        <f>(H472*'User Input'!$H$16)+(I472*'User Input'!$H$17)+(N472*'User Input'!$H$15)+(P472*'User Input'!$H$2)+(Q472*'User Input'!$H$3)+(R472*'User Input'!$H$4)+(K472*'User Input'!$H$5)+(L472*'User Input'!$H$6)+(J472*'User Input'!$H$7)+(U472*'User Input'!$H$8)+(T472*'User Input'!$H$9)+(M472*'User Input'!$H$10)+(Y472*'User Input'!$H$11)+(W472*'User Input'!$H$13)+(V472*'User Input'!$H$12)+(S472*'User Input'!$H$14)</f>
        <v>-24.200000000000003</v>
      </c>
      <c r="AI472">
        <f t="shared" si="26"/>
        <v>2.7816091954022992</v>
      </c>
      <c r="AJ472" s="209"/>
      <c r="AK472" s="209">
        <f t="shared" si="25"/>
        <v>291</v>
      </c>
      <c r="AL472" s="209" t="e">
        <f t="shared" ca="1" si="27"/>
        <v>#N/A</v>
      </c>
      <c r="AM472" s="209" t="e">
        <f t="shared" ca="1" si="28"/>
        <v>#N/A</v>
      </c>
    </row>
    <row r="473" spans="2:39" x14ac:dyDescent="0.2">
      <c r="B473" t="s">
        <v>404</v>
      </c>
      <c r="C473" t="s">
        <v>716</v>
      </c>
      <c r="D473" t="s">
        <v>110</v>
      </c>
      <c r="E473" t="s">
        <v>110</v>
      </c>
      <c r="F473">
        <v>-11.6</v>
      </c>
      <c r="G473">
        <v>-4.5999999999999996</v>
      </c>
      <c r="H473">
        <v>-6.1</v>
      </c>
      <c r="I473">
        <v>376</v>
      </c>
      <c r="J473">
        <v>-4.9000000000000004</v>
      </c>
      <c r="K473">
        <v>-2.2000000000000002</v>
      </c>
      <c r="L473">
        <v>-4.0999999999999996</v>
      </c>
      <c r="M473">
        <v>-1.6</v>
      </c>
      <c r="N473">
        <v>-0.1</v>
      </c>
      <c r="O473">
        <v>0.2</v>
      </c>
      <c r="AG473">
        <f t="shared" si="29"/>
        <v>291</v>
      </c>
      <c r="AH473" s="134">
        <f>(H473*'User Input'!$H$16)+(I473*'User Input'!$H$17)+(N473*'User Input'!$H$15)+(P473*'User Input'!$H$2)+(Q473*'User Input'!$H$3)+(R473*'User Input'!$H$4)+(K473*'User Input'!$H$5)+(L473*'User Input'!$H$6)+(J473*'User Input'!$H$7)+(U473*'User Input'!$H$8)+(T473*'User Input'!$H$9)+(M473*'User Input'!$H$10)+(Y473*'User Input'!$H$11)+(W473*'User Input'!$H$13)+(V473*'User Input'!$H$12)+(S473*'User Input'!$H$14)</f>
        <v>-21</v>
      </c>
      <c r="AI473">
        <f t="shared" si="26"/>
        <v>4.5652173913043486</v>
      </c>
      <c r="AJ473" s="209"/>
      <c r="AK473" s="209">
        <f t="shared" si="25"/>
        <v>292</v>
      </c>
      <c r="AL473" s="209" t="e">
        <f t="shared" ca="1" si="27"/>
        <v>#N/A</v>
      </c>
      <c r="AM473" s="209" t="e">
        <f t="shared" ca="1" si="28"/>
        <v>#N/A</v>
      </c>
    </row>
    <row r="474" spans="2:39" x14ac:dyDescent="0.2">
      <c r="B474" t="s">
        <v>758</v>
      </c>
      <c r="C474" t="s">
        <v>120</v>
      </c>
      <c r="D474" t="s">
        <v>112</v>
      </c>
      <c r="E474" t="s">
        <v>112</v>
      </c>
      <c r="F474">
        <v>-11.6</v>
      </c>
      <c r="G474">
        <v>3.9</v>
      </c>
      <c r="H474">
        <v>-6.1</v>
      </c>
      <c r="I474">
        <v>275</v>
      </c>
      <c r="J474">
        <v>-6.2</v>
      </c>
      <c r="K474">
        <v>-2.8</v>
      </c>
      <c r="L474">
        <v>-5.7</v>
      </c>
      <c r="M474">
        <v>-1.3</v>
      </c>
      <c r="N474">
        <v>2.2000000000000002</v>
      </c>
      <c r="O474">
        <v>1.2</v>
      </c>
      <c r="AG474">
        <f t="shared" si="29"/>
        <v>292</v>
      </c>
      <c r="AH474" s="134">
        <f>(H474*'User Input'!$H$16)+(I474*'User Input'!$H$17)+(N474*'User Input'!$H$15)+(P474*'User Input'!$H$2)+(Q474*'User Input'!$H$3)+(R474*'User Input'!$H$4)+(K474*'User Input'!$H$5)+(L474*'User Input'!$H$6)+(J474*'User Input'!$H$7)+(U474*'User Input'!$H$8)+(T474*'User Input'!$H$9)+(M474*'User Input'!$H$10)+(Y474*'User Input'!$H$11)+(W474*'User Input'!$H$13)+(V474*'User Input'!$H$12)+(S474*'User Input'!$H$14)</f>
        <v>-25.7</v>
      </c>
      <c r="AI474">
        <f t="shared" si="26"/>
        <v>-6.5897435897435894</v>
      </c>
      <c r="AJ474" s="209"/>
      <c r="AK474" s="209">
        <f t="shared" si="25"/>
        <v>292</v>
      </c>
      <c r="AL474" s="209" t="e">
        <f t="shared" ca="1" si="27"/>
        <v>#N/A</v>
      </c>
      <c r="AM474" s="209" t="e">
        <f t="shared" ca="1" si="28"/>
        <v>#N/A</v>
      </c>
    </row>
    <row r="475" spans="2:39" x14ac:dyDescent="0.2">
      <c r="B475" t="s">
        <v>916</v>
      </c>
      <c r="C475" t="s">
        <v>117</v>
      </c>
      <c r="D475" t="s">
        <v>112</v>
      </c>
      <c r="E475" t="s">
        <v>112</v>
      </c>
      <c r="F475">
        <v>-11.6</v>
      </c>
      <c r="G475">
        <v>-2.6</v>
      </c>
      <c r="H475">
        <v>-6.1</v>
      </c>
      <c r="I475">
        <v>358</v>
      </c>
      <c r="J475">
        <v>-4.8</v>
      </c>
      <c r="K475">
        <v>-0.4</v>
      </c>
      <c r="L475">
        <v>-3.4</v>
      </c>
      <c r="M475">
        <v>-2.5</v>
      </c>
      <c r="N475">
        <v>0.3</v>
      </c>
      <c r="O475">
        <v>-1.8</v>
      </c>
      <c r="AG475">
        <f t="shared" si="29"/>
        <v>293</v>
      </c>
      <c r="AH475" s="134">
        <f>(H475*'User Input'!$H$16)+(I475*'User Input'!$H$17)+(N475*'User Input'!$H$15)+(P475*'User Input'!$H$2)+(Q475*'User Input'!$H$3)+(R475*'User Input'!$H$4)+(K475*'User Input'!$H$5)+(L475*'User Input'!$H$6)+(J475*'User Input'!$H$7)+(U475*'User Input'!$H$8)+(T475*'User Input'!$H$9)+(M475*'User Input'!$H$10)+(Y475*'User Input'!$H$11)+(W475*'User Input'!$H$13)+(V475*'User Input'!$H$12)+(S475*'User Input'!$H$14)</f>
        <v>-14.8</v>
      </c>
      <c r="AI475">
        <f t="shared" si="26"/>
        <v>5.6923076923076925</v>
      </c>
      <c r="AJ475" s="209"/>
      <c r="AK475" s="209">
        <f t="shared" si="25"/>
        <v>292</v>
      </c>
      <c r="AL475" s="209" t="e">
        <f t="shared" ca="1" si="27"/>
        <v>#N/A</v>
      </c>
      <c r="AM475" s="209" t="e">
        <f t="shared" ca="1" si="28"/>
        <v>#N/A</v>
      </c>
    </row>
    <row r="476" spans="2:39" x14ac:dyDescent="0.2">
      <c r="B476" t="s">
        <v>2555</v>
      </c>
      <c r="C476" t="s">
        <v>139</v>
      </c>
      <c r="D476" t="s">
        <v>97</v>
      </c>
      <c r="E476" t="s">
        <v>97</v>
      </c>
      <c r="F476">
        <v>-11.7</v>
      </c>
      <c r="G476">
        <v>-15.3</v>
      </c>
      <c r="H476">
        <v>-9.3000000000000007</v>
      </c>
      <c r="I476">
        <v>157</v>
      </c>
      <c r="J476">
        <v>-7.2</v>
      </c>
      <c r="K476">
        <v>-2.5</v>
      </c>
      <c r="L476">
        <v>-7.2</v>
      </c>
      <c r="M476">
        <v>-0.2</v>
      </c>
      <c r="N476">
        <v>1.7</v>
      </c>
      <c r="O476">
        <v>2.7</v>
      </c>
      <c r="AG476">
        <f t="shared" si="29"/>
        <v>294</v>
      </c>
      <c r="AH476" s="134">
        <f>(H476*'User Input'!$H$16)+(I476*'User Input'!$H$17)+(N476*'User Input'!$H$15)+(P476*'User Input'!$H$2)+(Q476*'User Input'!$H$3)+(R476*'User Input'!$H$4)+(K476*'User Input'!$H$5)+(L476*'User Input'!$H$6)+(J476*'User Input'!$H$7)+(U476*'User Input'!$H$8)+(T476*'User Input'!$H$9)+(M476*'User Input'!$H$10)+(Y476*'User Input'!$H$11)+(W476*'User Input'!$H$13)+(V476*'User Input'!$H$12)+(S476*'User Input'!$H$14)</f>
        <v>-24.799999999999997</v>
      </c>
      <c r="AI476">
        <f t="shared" si="26"/>
        <v>1.6209150326797384</v>
      </c>
      <c r="AJ476" s="209"/>
      <c r="AK476" s="209">
        <f t="shared" si="25"/>
        <v>295</v>
      </c>
      <c r="AL476" s="209" t="e">
        <f t="shared" ca="1" si="27"/>
        <v>#N/A</v>
      </c>
      <c r="AM476" s="209" t="e">
        <f t="shared" ca="1" si="28"/>
        <v>#N/A</v>
      </c>
    </row>
    <row r="477" spans="2:39" x14ac:dyDescent="0.2">
      <c r="B477" t="s">
        <v>288</v>
      </c>
      <c r="C477" t="s">
        <v>340</v>
      </c>
      <c r="D477" t="s">
        <v>114</v>
      </c>
      <c r="E477" t="s">
        <v>114</v>
      </c>
      <c r="F477">
        <v>-11.7</v>
      </c>
      <c r="G477">
        <v>5</v>
      </c>
      <c r="H477">
        <v>-6.1</v>
      </c>
      <c r="I477">
        <v>292</v>
      </c>
      <c r="J477">
        <v>-5.5</v>
      </c>
      <c r="K477">
        <v>-3.2</v>
      </c>
      <c r="L477">
        <v>-6.5</v>
      </c>
      <c r="M477">
        <v>-0.2</v>
      </c>
      <c r="N477">
        <v>1.5</v>
      </c>
      <c r="O477">
        <v>1.2</v>
      </c>
      <c r="AG477">
        <f t="shared" si="29"/>
        <v>295</v>
      </c>
      <c r="AH477" s="134">
        <f>(H477*'User Input'!$H$16)+(I477*'User Input'!$H$17)+(N477*'User Input'!$H$15)+(P477*'User Input'!$H$2)+(Q477*'User Input'!$H$3)+(R477*'User Input'!$H$4)+(K477*'User Input'!$H$5)+(L477*'User Input'!$H$6)+(J477*'User Input'!$H$7)+(U477*'User Input'!$H$8)+(T477*'User Input'!$H$9)+(M477*'User Input'!$H$10)+(Y477*'User Input'!$H$11)+(W477*'User Input'!$H$13)+(V477*'User Input'!$H$12)+(S477*'User Input'!$H$14)</f>
        <v>-25.2</v>
      </c>
      <c r="AI477">
        <f t="shared" si="26"/>
        <v>-5.04</v>
      </c>
      <c r="AJ477" s="209"/>
      <c r="AK477" s="209">
        <f t="shared" si="25"/>
        <v>295</v>
      </c>
      <c r="AL477" s="209" t="e">
        <f t="shared" ca="1" si="27"/>
        <v>#N/A</v>
      </c>
      <c r="AM477" s="209" t="e">
        <f t="shared" ca="1" si="28"/>
        <v>#N/A</v>
      </c>
    </row>
    <row r="478" spans="2:39" x14ac:dyDescent="0.2">
      <c r="B478" t="s">
        <v>774</v>
      </c>
      <c r="C478" t="s">
        <v>715</v>
      </c>
      <c r="D478" t="s">
        <v>114</v>
      </c>
      <c r="E478" t="s">
        <v>114</v>
      </c>
      <c r="F478">
        <v>-11.8</v>
      </c>
      <c r="G478">
        <v>2.2000000000000002</v>
      </c>
      <c r="H478">
        <v>-6.1</v>
      </c>
      <c r="I478">
        <v>293</v>
      </c>
      <c r="J478">
        <v>-6.1</v>
      </c>
      <c r="K478">
        <v>-3.1</v>
      </c>
      <c r="L478">
        <v>-5.9</v>
      </c>
      <c r="M478">
        <v>-1.2</v>
      </c>
      <c r="N478">
        <v>2.2999999999999998</v>
      </c>
      <c r="O478">
        <v>1.1000000000000001</v>
      </c>
      <c r="AG478">
        <f t="shared" si="29"/>
        <v>296</v>
      </c>
      <c r="AH478" s="134">
        <f>(H478*'User Input'!$H$16)+(I478*'User Input'!$H$17)+(N478*'User Input'!$H$15)+(P478*'User Input'!$H$2)+(Q478*'User Input'!$H$3)+(R478*'User Input'!$H$4)+(K478*'User Input'!$H$5)+(L478*'User Input'!$H$6)+(J478*'User Input'!$H$7)+(U478*'User Input'!$H$8)+(T478*'User Input'!$H$9)+(M478*'User Input'!$H$10)+(Y478*'User Input'!$H$11)+(W478*'User Input'!$H$13)+(V478*'User Input'!$H$12)+(S478*'User Input'!$H$14)</f>
        <v>-26.799999999999997</v>
      </c>
      <c r="AI478">
        <f t="shared" si="26"/>
        <v>-12.18181818181818</v>
      </c>
      <c r="AJ478" s="209"/>
      <c r="AK478" s="209">
        <f t="shared" si="25"/>
        <v>297</v>
      </c>
      <c r="AL478" s="209" t="e">
        <f t="shared" ca="1" si="27"/>
        <v>#N/A</v>
      </c>
      <c r="AM478" s="209" t="e">
        <f t="shared" ca="1" si="28"/>
        <v>#N/A</v>
      </c>
    </row>
    <row r="479" spans="2:39" x14ac:dyDescent="0.2">
      <c r="B479" t="s">
        <v>753</v>
      </c>
      <c r="C479" t="s">
        <v>139</v>
      </c>
      <c r="D479" t="s">
        <v>114</v>
      </c>
      <c r="E479" t="s">
        <v>114</v>
      </c>
      <c r="F479">
        <v>-11.9</v>
      </c>
      <c r="G479">
        <v>1.5</v>
      </c>
      <c r="H479">
        <v>-6.1</v>
      </c>
      <c r="I479">
        <v>304</v>
      </c>
      <c r="J479">
        <v>-5.6</v>
      </c>
      <c r="K479">
        <v>-1.5</v>
      </c>
      <c r="L479">
        <v>-4.5</v>
      </c>
      <c r="M479">
        <v>-1.5</v>
      </c>
      <c r="N479">
        <v>0.6</v>
      </c>
      <c r="O479">
        <v>-0.3</v>
      </c>
      <c r="AG479">
        <f t="shared" si="29"/>
        <v>297</v>
      </c>
      <c r="AH479" s="134">
        <f>(H479*'User Input'!$H$16)+(I479*'User Input'!$H$17)+(N479*'User Input'!$H$15)+(P479*'User Input'!$H$2)+(Q479*'User Input'!$H$3)+(R479*'User Input'!$H$4)+(K479*'User Input'!$H$5)+(L479*'User Input'!$H$6)+(J479*'User Input'!$H$7)+(U479*'User Input'!$H$8)+(T479*'User Input'!$H$9)+(M479*'User Input'!$H$10)+(Y479*'User Input'!$H$11)+(W479*'User Input'!$H$13)+(V479*'User Input'!$H$12)+(S479*'User Input'!$H$14)</f>
        <v>-19.100000000000001</v>
      </c>
      <c r="AI479">
        <f t="shared" si="26"/>
        <v>-12.733333333333334</v>
      </c>
      <c r="AJ479" s="209"/>
      <c r="AK479" s="209">
        <f t="shared" si="25"/>
        <v>298</v>
      </c>
      <c r="AL479" s="209" t="e">
        <f t="shared" ca="1" si="27"/>
        <v>#N/A</v>
      </c>
      <c r="AM479" s="209" t="e">
        <f t="shared" ca="1" si="28"/>
        <v>#N/A</v>
      </c>
    </row>
    <row r="480" spans="2:39" x14ac:dyDescent="0.2">
      <c r="B480" t="s">
        <v>3495</v>
      </c>
      <c r="C480" t="s">
        <v>8</v>
      </c>
      <c r="D480" t="s">
        <v>116</v>
      </c>
      <c r="E480" t="s">
        <v>116</v>
      </c>
      <c r="F480">
        <v>-12.1</v>
      </c>
      <c r="G480">
        <v>8.5</v>
      </c>
      <c r="H480">
        <v>-6.2</v>
      </c>
      <c r="I480">
        <v>235</v>
      </c>
      <c r="J480">
        <v>-6.8</v>
      </c>
      <c r="K480">
        <v>-2.2999999999999998</v>
      </c>
      <c r="L480">
        <v>-6.1</v>
      </c>
      <c r="M480">
        <v>-1.7</v>
      </c>
      <c r="N480">
        <v>1.9</v>
      </c>
      <c r="O480">
        <v>2</v>
      </c>
      <c r="AG480">
        <f t="shared" si="29"/>
        <v>298</v>
      </c>
      <c r="AH480" s="134">
        <f>(H480*'User Input'!$H$16)+(I480*'User Input'!$H$17)+(N480*'User Input'!$H$15)+(P480*'User Input'!$H$2)+(Q480*'User Input'!$H$3)+(R480*'User Input'!$H$4)+(K480*'User Input'!$H$5)+(L480*'User Input'!$H$6)+(J480*'User Input'!$H$7)+(U480*'User Input'!$H$8)+(T480*'User Input'!$H$9)+(M480*'User Input'!$H$10)+(Y480*'User Input'!$H$11)+(W480*'User Input'!$H$13)+(V480*'User Input'!$H$12)+(S480*'User Input'!$H$14)</f>
        <v>-25.499999999999996</v>
      </c>
      <c r="AI480">
        <f t="shared" si="26"/>
        <v>-2.9999999999999996</v>
      </c>
      <c r="AJ480" s="209"/>
      <c r="AK480" s="209">
        <f t="shared" si="25"/>
        <v>299</v>
      </c>
      <c r="AL480" s="209" t="e">
        <f t="shared" ca="1" si="27"/>
        <v>#N/A</v>
      </c>
      <c r="AM480" s="209" t="e">
        <f t="shared" ca="1" si="28"/>
        <v>#N/A</v>
      </c>
    </row>
    <row r="481" spans="2:39" x14ac:dyDescent="0.2">
      <c r="B481" t="s">
        <v>742</v>
      </c>
      <c r="C481" t="s">
        <v>138</v>
      </c>
      <c r="D481" t="s">
        <v>114</v>
      </c>
      <c r="E481" t="s">
        <v>114</v>
      </c>
      <c r="F481">
        <v>-12.3</v>
      </c>
      <c r="G481">
        <v>-10.8</v>
      </c>
      <c r="H481">
        <v>-6.2</v>
      </c>
      <c r="I481">
        <v>513</v>
      </c>
      <c r="J481">
        <v>-3</v>
      </c>
      <c r="K481">
        <v>-0.4</v>
      </c>
      <c r="L481">
        <v>-2</v>
      </c>
      <c r="M481">
        <v>0.1</v>
      </c>
      <c r="N481">
        <v>-3.2</v>
      </c>
      <c r="O481">
        <v>-4.8</v>
      </c>
      <c r="AG481">
        <f t="shared" si="29"/>
        <v>299</v>
      </c>
      <c r="AH481" s="134">
        <f>(H481*'User Input'!$H$16)+(I481*'User Input'!$H$17)+(N481*'User Input'!$H$15)+(P481*'User Input'!$H$2)+(Q481*'User Input'!$H$3)+(R481*'User Input'!$H$4)+(K481*'User Input'!$H$5)+(L481*'User Input'!$H$6)+(J481*'User Input'!$H$7)+(U481*'User Input'!$H$8)+(T481*'User Input'!$H$9)+(M481*'User Input'!$H$10)+(Y481*'User Input'!$H$11)+(W481*'User Input'!$H$13)+(V481*'User Input'!$H$12)+(S481*'User Input'!$H$14)</f>
        <v>-6.3999999999999995</v>
      </c>
      <c r="AI481">
        <f t="shared" si="26"/>
        <v>0.59259259259259256</v>
      </c>
      <c r="AJ481" s="209"/>
      <c r="AK481" s="209">
        <f t="shared" si="25"/>
        <v>300</v>
      </c>
      <c r="AL481" s="209" t="e">
        <f t="shared" ca="1" si="27"/>
        <v>#N/A</v>
      </c>
      <c r="AM481" s="209" t="e">
        <f t="shared" ca="1" si="28"/>
        <v>#N/A</v>
      </c>
    </row>
    <row r="482" spans="2:39" x14ac:dyDescent="0.2">
      <c r="B482" t="s">
        <v>2560</v>
      </c>
      <c r="C482" t="s">
        <v>121</v>
      </c>
      <c r="D482" t="s">
        <v>97</v>
      </c>
      <c r="E482" t="s">
        <v>97</v>
      </c>
      <c r="F482">
        <v>-12.3</v>
      </c>
      <c r="G482">
        <v>-16.5</v>
      </c>
      <c r="H482">
        <v>-9.4</v>
      </c>
      <c r="I482">
        <v>144</v>
      </c>
      <c r="J482">
        <v>-7.5</v>
      </c>
      <c r="K482">
        <v>-2.8</v>
      </c>
      <c r="L482">
        <v>-7.4</v>
      </c>
      <c r="M482">
        <v>-0.3</v>
      </c>
      <c r="N482">
        <v>2.7</v>
      </c>
      <c r="O482">
        <v>1.9</v>
      </c>
      <c r="AG482">
        <f t="shared" si="29"/>
        <v>300</v>
      </c>
      <c r="AH482" s="134">
        <f>(H482*'User Input'!$H$16)+(I482*'User Input'!$H$17)+(N482*'User Input'!$H$15)+(P482*'User Input'!$H$2)+(Q482*'User Input'!$H$3)+(R482*'User Input'!$H$4)+(K482*'User Input'!$H$5)+(L482*'User Input'!$H$6)+(J482*'User Input'!$H$7)+(U482*'User Input'!$H$8)+(T482*'User Input'!$H$9)+(M482*'User Input'!$H$10)+(Y482*'User Input'!$H$11)+(W482*'User Input'!$H$13)+(V482*'User Input'!$H$12)+(S482*'User Input'!$H$14)</f>
        <v>-26.700000000000003</v>
      </c>
      <c r="AI482">
        <f t="shared" si="26"/>
        <v>1.6181818181818184</v>
      </c>
      <c r="AJ482" s="209"/>
      <c r="AK482" s="209">
        <f t="shared" si="25"/>
        <v>300</v>
      </c>
      <c r="AL482" s="209" t="e">
        <f t="shared" ca="1" si="27"/>
        <v>#N/A</v>
      </c>
      <c r="AM482" s="209" t="e">
        <f t="shared" ca="1" si="28"/>
        <v>#N/A</v>
      </c>
    </row>
    <row r="483" spans="2:39" x14ac:dyDescent="0.2">
      <c r="B483" t="s">
        <v>2554</v>
      </c>
      <c r="C483" t="s">
        <v>719</v>
      </c>
      <c r="D483" t="s">
        <v>97</v>
      </c>
      <c r="E483" t="s">
        <v>97</v>
      </c>
      <c r="F483">
        <v>-12.4</v>
      </c>
      <c r="G483">
        <v>-13.3</v>
      </c>
      <c r="H483">
        <v>-9.4</v>
      </c>
      <c r="I483">
        <v>113</v>
      </c>
      <c r="J483">
        <v>-7.7</v>
      </c>
      <c r="K483">
        <v>-2.2999999999999998</v>
      </c>
      <c r="L483">
        <v>-7.6</v>
      </c>
      <c r="M483">
        <v>-0.4</v>
      </c>
      <c r="N483">
        <v>2.2999999999999998</v>
      </c>
      <c r="O483">
        <v>2.2999999999999998</v>
      </c>
      <c r="AG483">
        <f t="shared" si="29"/>
        <v>301</v>
      </c>
      <c r="AH483" s="134">
        <f>(H483*'User Input'!$H$16)+(I483*'User Input'!$H$17)+(N483*'User Input'!$H$15)+(P483*'User Input'!$H$2)+(Q483*'User Input'!$H$3)+(R483*'User Input'!$H$4)+(K483*'User Input'!$H$5)+(L483*'User Input'!$H$6)+(J483*'User Input'!$H$7)+(U483*'User Input'!$H$8)+(T483*'User Input'!$H$9)+(M483*'User Input'!$H$10)+(Y483*'User Input'!$H$11)+(W483*'User Input'!$H$13)+(V483*'User Input'!$H$12)+(S483*'User Input'!$H$14)</f>
        <v>-25.299999999999997</v>
      </c>
      <c r="AI483">
        <f t="shared" si="26"/>
        <v>1.9022556390977441</v>
      </c>
      <c r="AJ483" s="209"/>
      <c r="AK483" s="209">
        <f t="shared" si="25"/>
        <v>302</v>
      </c>
      <c r="AL483" s="209" t="e">
        <f t="shared" ca="1" si="27"/>
        <v>#N/A</v>
      </c>
      <c r="AM483" s="209" t="e">
        <f t="shared" ca="1" si="28"/>
        <v>#N/A</v>
      </c>
    </row>
    <row r="484" spans="2:39" x14ac:dyDescent="0.2">
      <c r="B484" t="s">
        <v>3523</v>
      </c>
      <c r="C484" t="s">
        <v>340</v>
      </c>
      <c r="D484" t="s">
        <v>97</v>
      </c>
      <c r="E484" t="s">
        <v>97</v>
      </c>
      <c r="F484">
        <v>-12.5</v>
      </c>
      <c r="G484">
        <v>-7.9</v>
      </c>
      <c r="H484">
        <v>-9.5</v>
      </c>
      <c r="I484">
        <v>74</v>
      </c>
      <c r="J484">
        <v>-8.6</v>
      </c>
      <c r="K484">
        <v>-3.1</v>
      </c>
      <c r="L484">
        <v>-8.6</v>
      </c>
      <c r="M484">
        <v>-0.5</v>
      </c>
      <c r="N484">
        <v>3.5</v>
      </c>
      <c r="O484">
        <v>3.8</v>
      </c>
      <c r="AG484">
        <f t="shared" si="29"/>
        <v>302</v>
      </c>
      <c r="AH484" s="134">
        <f>(H484*'User Input'!$H$16)+(I484*'User Input'!$H$17)+(N484*'User Input'!$H$15)+(P484*'User Input'!$H$2)+(Q484*'User Input'!$H$3)+(R484*'User Input'!$H$4)+(K484*'User Input'!$H$5)+(L484*'User Input'!$H$6)+(J484*'User Input'!$H$7)+(U484*'User Input'!$H$8)+(T484*'User Input'!$H$9)+(M484*'User Input'!$H$10)+(Y484*'User Input'!$H$11)+(W484*'User Input'!$H$13)+(V484*'User Input'!$H$12)+(S484*'User Input'!$H$14)</f>
        <v>-30.6</v>
      </c>
      <c r="AI484">
        <f t="shared" si="26"/>
        <v>3.8734177215189876</v>
      </c>
      <c r="AJ484" s="209"/>
      <c r="AK484" s="209">
        <f t="shared" si="25"/>
        <v>303</v>
      </c>
      <c r="AL484" s="209" t="e">
        <f t="shared" ca="1" si="27"/>
        <v>#N/A</v>
      </c>
      <c r="AM484" s="209" t="e">
        <f t="shared" ca="1" si="28"/>
        <v>#N/A</v>
      </c>
    </row>
    <row r="485" spans="2:39" x14ac:dyDescent="0.2">
      <c r="B485" t="s">
        <v>2275</v>
      </c>
      <c r="C485" t="s">
        <v>135</v>
      </c>
      <c r="D485" t="s">
        <v>116</v>
      </c>
      <c r="E485" t="s">
        <v>116</v>
      </c>
      <c r="F485">
        <v>-12.5</v>
      </c>
      <c r="G485">
        <v>-1.9</v>
      </c>
      <c r="H485">
        <v>-6.3</v>
      </c>
      <c r="I485">
        <v>322</v>
      </c>
      <c r="J485">
        <v>-5.7</v>
      </c>
      <c r="K485">
        <v>-2.6</v>
      </c>
      <c r="L485">
        <v>-4.9000000000000004</v>
      </c>
      <c r="M485">
        <v>-2.2999999999999998</v>
      </c>
      <c r="N485">
        <v>1.4</v>
      </c>
      <c r="O485">
        <v>0.6</v>
      </c>
      <c r="AG485">
        <f t="shared" si="29"/>
        <v>303</v>
      </c>
      <c r="AH485" s="134">
        <f>(H485*'User Input'!$H$16)+(I485*'User Input'!$H$17)+(N485*'User Input'!$H$15)+(P485*'User Input'!$H$2)+(Q485*'User Input'!$H$3)+(R485*'User Input'!$H$4)+(K485*'User Input'!$H$5)+(L485*'User Input'!$H$6)+(J485*'User Input'!$H$7)+(U485*'User Input'!$H$8)+(T485*'User Input'!$H$9)+(M485*'User Input'!$H$10)+(Y485*'User Input'!$H$11)+(W485*'User Input'!$H$13)+(V485*'User Input'!$H$12)+(S485*'User Input'!$H$14)</f>
        <v>-25.6</v>
      </c>
      <c r="AI485">
        <f t="shared" si="26"/>
        <v>13.473684210526317</v>
      </c>
      <c r="AJ485" s="209"/>
      <c r="AK485" s="209">
        <f t="shared" si="25"/>
        <v>303</v>
      </c>
      <c r="AL485" s="209" t="e">
        <f t="shared" ca="1" si="27"/>
        <v>#N/A</v>
      </c>
      <c r="AM485" s="209" t="e">
        <f t="shared" ca="1" si="28"/>
        <v>#N/A</v>
      </c>
    </row>
    <row r="486" spans="2:39" x14ac:dyDescent="0.2">
      <c r="B486" t="s">
        <v>3402</v>
      </c>
      <c r="C486" t="s">
        <v>2</v>
      </c>
      <c r="D486" t="s">
        <v>112</v>
      </c>
      <c r="E486" t="s">
        <v>112</v>
      </c>
      <c r="F486">
        <v>-12.5</v>
      </c>
      <c r="G486">
        <v>6.1</v>
      </c>
      <c r="H486">
        <v>-6.3</v>
      </c>
      <c r="I486">
        <v>248</v>
      </c>
      <c r="J486">
        <v>-6.4</v>
      </c>
      <c r="K486">
        <v>-2.2999999999999998</v>
      </c>
      <c r="L486">
        <v>-6.2</v>
      </c>
      <c r="M486">
        <v>-2.2999999999999998</v>
      </c>
      <c r="N486">
        <v>2</v>
      </c>
      <c r="O486">
        <v>1.7</v>
      </c>
      <c r="AG486">
        <f t="shared" si="29"/>
        <v>304</v>
      </c>
      <c r="AH486" s="134">
        <f>(H486*'User Input'!$H$16)+(I486*'User Input'!$H$17)+(N486*'User Input'!$H$15)+(P486*'User Input'!$H$2)+(Q486*'User Input'!$H$3)+(R486*'User Input'!$H$4)+(K486*'User Input'!$H$5)+(L486*'User Input'!$H$6)+(J486*'User Input'!$H$7)+(U486*'User Input'!$H$8)+(T486*'User Input'!$H$9)+(M486*'User Input'!$H$10)+(Y486*'User Input'!$H$11)+(W486*'User Input'!$H$13)+(V486*'User Input'!$H$12)+(S486*'User Input'!$H$14)</f>
        <v>-26.4</v>
      </c>
      <c r="AI486">
        <f t="shared" si="26"/>
        <v>-4.3278688524590168</v>
      </c>
      <c r="AJ486" s="209"/>
      <c r="AK486" s="209">
        <f t="shared" si="25"/>
        <v>303</v>
      </c>
      <c r="AL486" s="209" t="e">
        <f t="shared" ca="1" si="27"/>
        <v>#N/A</v>
      </c>
      <c r="AM486" s="209" t="e">
        <f t="shared" ca="1" si="28"/>
        <v>#N/A</v>
      </c>
    </row>
    <row r="487" spans="2:39" x14ac:dyDescent="0.2">
      <c r="B487" t="s">
        <v>1264</v>
      </c>
      <c r="C487" t="s">
        <v>132</v>
      </c>
      <c r="D487" t="s">
        <v>114</v>
      </c>
      <c r="E487" t="s">
        <v>114</v>
      </c>
      <c r="F487">
        <v>-12.6</v>
      </c>
      <c r="G487">
        <v>6.3</v>
      </c>
      <c r="H487">
        <v>-6.3</v>
      </c>
      <c r="I487">
        <v>246</v>
      </c>
      <c r="J487">
        <v>-6.4</v>
      </c>
      <c r="K487">
        <v>-1</v>
      </c>
      <c r="L487">
        <v>-5.0999999999999996</v>
      </c>
      <c r="M487">
        <v>-1.5</v>
      </c>
      <c r="N487">
        <v>0.3</v>
      </c>
      <c r="O487">
        <v>0.1</v>
      </c>
      <c r="AG487">
        <f t="shared" si="29"/>
        <v>305</v>
      </c>
      <c r="AH487" s="134">
        <f>(H487*'User Input'!$H$16)+(I487*'User Input'!$H$17)+(N487*'User Input'!$H$15)+(P487*'User Input'!$H$2)+(Q487*'User Input'!$H$3)+(R487*'User Input'!$H$4)+(K487*'User Input'!$H$5)+(L487*'User Input'!$H$6)+(J487*'User Input'!$H$7)+(U487*'User Input'!$H$8)+(T487*'User Input'!$H$9)+(M487*'User Input'!$H$10)+(Y487*'User Input'!$H$11)+(W487*'User Input'!$H$13)+(V487*'User Input'!$H$12)+(S487*'User Input'!$H$14)</f>
        <v>-18.5</v>
      </c>
      <c r="AI487">
        <f t="shared" si="26"/>
        <v>-2.9365079365079367</v>
      </c>
      <c r="AJ487" s="209"/>
      <c r="AK487" s="209">
        <f t="shared" si="25"/>
        <v>306</v>
      </c>
      <c r="AL487" s="209" t="e">
        <f t="shared" ca="1" si="27"/>
        <v>#N/A</v>
      </c>
      <c r="AM487" s="209" t="e">
        <f t="shared" ca="1" si="28"/>
        <v>#N/A</v>
      </c>
    </row>
    <row r="488" spans="2:39" x14ac:dyDescent="0.2">
      <c r="B488" t="s">
        <v>152</v>
      </c>
      <c r="C488" t="s">
        <v>340</v>
      </c>
      <c r="D488" t="s">
        <v>114</v>
      </c>
      <c r="E488" t="s">
        <v>114</v>
      </c>
      <c r="F488">
        <v>-12.6</v>
      </c>
      <c r="G488">
        <v>3.2</v>
      </c>
      <c r="H488">
        <v>-6.3</v>
      </c>
      <c r="I488">
        <v>283</v>
      </c>
      <c r="J488">
        <v>-6</v>
      </c>
      <c r="K488">
        <v>-1.9</v>
      </c>
      <c r="L488">
        <v>-5.0999999999999996</v>
      </c>
      <c r="M488">
        <v>-1.8</v>
      </c>
      <c r="N488">
        <v>0.7</v>
      </c>
      <c r="O488">
        <v>0.5</v>
      </c>
      <c r="AG488">
        <f t="shared" si="29"/>
        <v>306</v>
      </c>
      <c r="AH488" s="134">
        <f>(H488*'User Input'!$H$16)+(I488*'User Input'!$H$17)+(N488*'User Input'!$H$15)+(P488*'User Input'!$H$2)+(Q488*'User Input'!$H$3)+(R488*'User Input'!$H$4)+(K488*'User Input'!$H$5)+(L488*'User Input'!$H$6)+(J488*'User Input'!$H$7)+(U488*'User Input'!$H$8)+(T488*'User Input'!$H$9)+(M488*'User Input'!$H$10)+(Y488*'User Input'!$H$11)+(W488*'User Input'!$H$13)+(V488*'User Input'!$H$12)+(S488*'User Input'!$H$14)</f>
        <v>-22.3</v>
      </c>
      <c r="AI488">
        <f t="shared" si="26"/>
        <v>-6.96875</v>
      </c>
      <c r="AJ488" s="209"/>
      <c r="AK488" s="209">
        <f t="shared" si="25"/>
        <v>306</v>
      </c>
      <c r="AL488" s="209" t="e">
        <f t="shared" ca="1" si="27"/>
        <v>#N/A</v>
      </c>
      <c r="AM488" s="209" t="e">
        <f t="shared" ca="1" si="28"/>
        <v>#N/A</v>
      </c>
    </row>
    <row r="489" spans="2:39" x14ac:dyDescent="0.2">
      <c r="B489" t="s">
        <v>366</v>
      </c>
      <c r="C489" t="s">
        <v>133</v>
      </c>
      <c r="D489" t="s">
        <v>114</v>
      </c>
      <c r="E489" t="s">
        <v>114</v>
      </c>
      <c r="F489">
        <v>-12.7</v>
      </c>
      <c r="G489">
        <v>-3.6</v>
      </c>
      <c r="H489">
        <v>-6.3</v>
      </c>
      <c r="I489">
        <v>348</v>
      </c>
      <c r="J489">
        <v>-5.5</v>
      </c>
      <c r="K489">
        <v>-3.6</v>
      </c>
      <c r="L489">
        <v>-5.8</v>
      </c>
      <c r="M489">
        <v>2.2000000000000002</v>
      </c>
      <c r="N489">
        <v>0.4</v>
      </c>
      <c r="O489">
        <v>-1.3</v>
      </c>
      <c r="AG489">
        <f t="shared" si="29"/>
        <v>307</v>
      </c>
      <c r="AH489" s="134">
        <f>(H489*'User Input'!$H$16)+(I489*'User Input'!$H$17)+(N489*'User Input'!$H$15)+(P489*'User Input'!$H$2)+(Q489*'User Input'!$H$3)+(R489*'User Input'!$H$4)+(K489*'User Input'!$H$5)+(L489*'User Input'!$H$6)+(J489*'User Input'!$H$7)+(U489*'User Input'!$H$8)+(T489*'User Input'!$H$9)+(M489*'User Input'!$H$10)+(Y489*'User Input'!$H$11)+(W489*'User Input'!$H$13)+(V489*'User Input'!$H$12)+(S489*'User Input'!$H$14)</f>
        <v>-21.299999999999997</v>
      </c>
      <c r="AI489">
        <f t="shared" si="26"/>
        <v>5.9166666666666661</v>
      </c>
      <c r="AJ489" s="209"/>
      <c r="AK489" s="209">
        <f t="shared" si="25"/>
        <v>308</v>
      </c>
      <c r="AL489" s="209" t="e">
        <f t="shared" ca="1" si="27"/>
        <v>#N/A</v>
      </c>
      <c r="AM489" s="209" t="e">
        <f t="shared" ca="1" si="28"/>
        <v>#N/A</v>
      </c>
    </row>
    <row r="490" spans="2:39" x14ac:dyDescent="0.2">
      <c r="B490" t="s">
        <v>2276</v>
      </c>
      <c r="C490" t="s">
        <v>138</v>
      </c>
      <c r="D490" t="s">
        <v>110</v>
      </c>
      <c r="E490" t="s">
        <v>110</v>
      </c>
      <c r="F490">
        <v>-12.7</v>
      </c>
      <c r="G490">
        <v>-10.4</v>
      </c>
      <c r="H490">
        <v>-6.3</v>
      </c>
      <c r="I490">
        <v>501</v>
      </c>
      <c r="J490">
        <v>-3.8</v>
      </c>
      <c r="K490">
        <v>-2</v>
      </c>
      <c r="L490">
        <v>-3</v>
      </c>
      <c r="M490">
        <v>-0.8</v>
      </c>
      <c r="N490">
        <v>-0.7</v>
      </c>
      <c r="O490">
        <v>-3.3</v>
      </c>
      <c r="AG490">
        <f t="shared" si="29"/>
        <v>308</v>
      </c>
      <c r="AH490" s="134">
        <f>(H490*'User Input'!$H$16)+(I490*'User Input'!$H$17)+(N490*'User Input'!$H$15)+(P490*'User Input'!$H$2)+(Q490*'User Input'!$H$3)+(R490*'User Input'!$H$4)+(K490*'User Input'!$H$5)+(L490*'User Input'!$H$6)+(J490*'User Input'!$H$7)+(U490*'User Input'!$H$8)+(T490*'User Input'!$H$9)+(M490*'User Input'!$H$10)+(Y490*'User Input'!$H$11)+(W490*'User Input'!$H$13)+(V490*'User Input'!$H$12)+(S490*'User Input'!$H$14)</f>
        <v>-16.400000000000002</v>
      </c>
      <c r="AI490">
        <f t="shared" si="26"/>
        <v>1.5769230769230771</v>
      </c>
      <c r="AJ490" s="209"/>
      <c r="AK490" s="209">
        <f t="shared" si="25"/>
        <v>308</v>
      </c>
      <c r="AL490" s="209" t="e">
        <f t="shared" ca="1" si="27"/>
        <v>#N/A</v>
      </c>
      <c r="AM490" s="209" t="e">
        <f t="shared" ca="1" si="28"/>
        <v>#N/A</v>
      </c>
    </row>
    <row r="491" spans="2:39" x14ac:dyDescent="0.2">
      <c r="B491" t="s">
        <v>297</v>
      </c>
      <c r="C491" t="s">
        <v>718</v>
      </c>
      <c r="D491" t="s">
        <v>97</v>
      </c>
      <c r="E491" t="s">
        <v>97</v>
      </c>
      <c r="F491">
        <v>-12.7</v>
      </c>
      <c r="G491">
        <v>-7.9</v>
      </c>
      <c r="H491">
        <v>-9.5</v>
      </c>
      <c r="I491">
        <v>73</v>
      </c>
      <c r="J491">
        <v>-8.6</v>
      </c>
      <c r="K491">
        <v>-2.6</v>
      </c>
      <c r="L491">
        <v>-8.4</v>
      </c>
      <c r="M491">
        <v>-0.6</v>
      </c>
      <c r="N491">
        <v>3.1</v>
      </c>
      <c r="O491">
        <v>3.4</v>
      </c>
      <c r="AG491">
        <f t="shared" si="29"/>
        <v>309</v>
      </c>
      <c r="AH491" s="134">
        <f>(H491*'User Input'!$H$16)+(I491*'User Input'!$H$17)+(N491*'User Input'!$H$15)+(P491*'User Input'!$H$2)+(Q491*'User Input'!$H$3)+(R491*'User Input'!$H$4)+(K491*'User Input'!$H$5)+(L491*'User Input'!$H$6)+(J491*'User Input'!$H$7)+(U491*'User Input'!$H$8)+(T491*'User Input'!$H$9)+(M491*'User Input'!$H$10)+(Y491*'User Input'!$H$11)+(W491*'User Input'!$H$13)+(V491*'User Input'!$H$12)+(S491*'User Input'!$H$14)</f>
        <v>-28.599999999999998</v>
      </c>
      <c r="AI491">
        <f t="shared" si="26"/>
        <v>3.6202531645569618</v>
      </c>
      <c r="AJ491" s="209"/>
      <c r="AK491" s="209">
        <f t="shared" si="25"/>
        <v>308</v>
      </c>
      <c r="AL491" s="209" t="e">
        <f t="shared" ca="1" si="27"/>
        <v>#N/A</v>
      </c>
      <c r="AM491" s="209" t="e">
        <f t="shared" ca="1" si="28"/>
        <v>#N/A</v>
      </c>
    </row>
    <row r="492" spans="2:39" x14ac:dyDescent="0.2">
      <c r="B492" t="s">
        <v>3446</v>
      </c>
      <c r="C492" t="s">
        <v>2</v>
      </c>
      <c r="D492" t="s">
        <v>118</v>
      </c>
      <c r="E492" t="s">
        <v>118</v>
      </c>
      <c r="F492">
        <v>-12.7</v>
      </c>
      <c r="G492">
        <v>2.2000000000000002</v>
      </c>
      <c r="H492">
        <v>-6.3</v>
      </c>
      <c r="I492">
        <v>274</v>
      </c>
      <c r="J492">
        <v>-6.1</v>
      </c>
      <c r="K492">
        <v>-2.2999999999999998</v>
      </c>
      <c r="L492">
        <v>-5.9</v>
      </c>
      <c r="M492">
        <v>-1.3</v>
      </c>
      <c r="N492">
        <v>0.7</v>
      </c>
      <c r="O492">
        <v>1</v>
      </c>
      <c r="AG492">
        <f t="shared" si="29"/>
        <v>310</v>
      </c>
      <c r="AH492" s="134">
        <f>(H492*'User Input'!$H$16)+(I492*'User Input'!$H$17)+(N492*'User Input'!$H$15)+(P492*'User Input'!$H$2)+(Q492*'User Input'!$H$3)+(R492*'User Input'!$H$4)+(K492*'User Input'!$H$5)+(L492*'User Input'!$H$6)+(J492*'User Input'!$H$7)+(U492*'User Input'!$H$8)+(T492*'User Input'!$H$9)+(M492*'User Input'!$H$10)+(Y492*'User Input'!$H$11)+(W492*'User Input'!$H$13)+(V492*'User Input'!$H$12)+(S492*'User Input'!$H$14)</f>
        <v>-23.8</v>
      </c>
      <c r="AI492">
        <f t="shared" si="26"/>
        <v>-10.818181818181818</v>
      </c>
      <c r="AJ492" s="209"/>
      <c r="AK492" s="209">
        <f t="shared" si="25"/>
        <v>308</v>
      </c>
      <c r="AL492" s="209" t="e">
        <f t="shared" ca="1" si="27"/>
        <v>#N/A</v>
      </c>
      <c r="AM492" s="209" t="e">
        <f t="shared" ca="1" si="28"/>
        <v>#N/A</v>
      </c>
    </row>
    <row r="493" spans="2:39" x14ac:dyDescent="0.2">
      <c r="B493" t="s">
        <v>301</v>
      </c>
      <c r="C493" t="s">
        <v>138</v>
      </c>
      <c r="D493" t="s">
        <v>1035</v>
      </c>
      <c r="E493" t="s">
        <v>118</v>
      </c>
      <c r="F493">
        <v>-12.7</v>
      </c>
      <c r="G493">
        <v>-3.1</v>
      </c>
      <c r="H493">
        <v>-6.3</v>
      </c>
      <c r="I493">
        <v>353</v>
      </c>
      <c r="J493">
        <v>-5.6</v>
      </c>
      <c r="K493">
        <v>-2</v>
      </c>
      <c r="L493">
        <v>-4.9000000000000004</v>
      </c>
      <c r="M493">
        <v>-2.2999999999999998</v>
      </c>
      <c r="N493">
        <v>0.1</v>
      </c>
      <c r="O493">
        <v>0.9</v>
      </c>
      <c r="AG493">
        <f t="shared" si="29"/>
        <v>311</v>
      </c>
      <c r="AH493" s="134">
        <f>(H493*'User Input'!$H$16)+(I493*'User Input'!$H$17)+(N493*'User Input'!$H$15)+(P493*'User Input'!$H$2)+(Q493*'User Input'!$H$3)+(R493*'User Input'!$H$4)+(K493*'User Input'!$H$5)+(L493*'User Input'!$H$6)+(J493*'User Input'!$H$7)+(U493*'User Input'!$H$8)+(T493*'User Input'!$H$9)+(M493*'User Input'!$H$10)+(Y493*'User Input'!$H$11)+(W493*'User Input'!$H$13)+(V493*'User Input'!$H$12)+(S493*'User Input'!$H$14)</f>
        <v>-23.1</v>
      </c>
      <c r="AI493">
        <f t="shared" si="26"/>
        <v>7.4516129032258069</v>
      </c>
      <c r="AJ493" s="209"/>
      <c r="AK493" s="209">
        <f t="shared" si="25"/>
        <v>308</v>
      </c>
      <c r="AL493" s="209" t="e">
        <f t="shared" ca="1" si="27"/>
        <v>#N/A</v>
      </c>
      <c r="AM493" s="209" t="e">
        <f t="shared" ca="1" si="28"/>
        <v>#N/A</v>
      </c>
    </row>
    <row r="494" spans="2:39" x14ac:dyDescent="0.2">
      <c r="B494" t="s">
        <v>515</v>
      </c>
      <c r="C494" t="s">
        <v>339</v>
      </c>
      <c r="D494" t="s">
        <v>97</v>
      </c>
      <c r="E494" t="s">
        <v>97</v>
      </c>
      <c r="F494">
        <v>-12.9</v>
      </c>
      <c r="G494">
        <v>-16.5</v>
      </c>
      <c r="H494">
        <v>-9.6</v>
      </c>
      <c r="I494">
        <v>122</v>
      </c>
      <c r="J494">
        <v>-7.9</v>
      </c>
      <c r="K494">
        <v>-2.5</v>
      </c>
      <c r="L494">
        <v>-7.6</v>
      </c>
      <c r="M494">
        <v>-0.5</v>
      </c>
      <c r="N494">
        <v>2.4</v>
      </c>
      <c r="O494">
        <v>2.2999999999999998</v>
      </c>
      <c r="AG494">
        <f t="shared" si="29"/>
        <v>312</v>
      </c>
      <c r="AH494" s="134">
        <f>(H494*'User Input'!$H$16)+(I494*'User Input'!$H$17)+(N494*'User Input'!$H$15)+(P494*'User Input'!$H$2)+(Q494*'User Input'!$H$3)+(R494*'User Input'!$H$4)+(K494*'User Input'!$H$5)+(L494*'User Input'!$H$6)+(J494*'User Input'!$H$7)+(U494*'User Input'!$H$8)+(T494*'User Input'!$H$9)+(M494*'User Input'!$H$10)+(Y494*'User Input'!$H$11)+(W494*'User Input'!$H$13)+(V494*'User Input'!$H$12)+(S494*'User Input'!$H$14)</f>
        <v>-26.5</v>
      </c>
      <c r="AI494">
        <f t="shared" si="26"/>
        <v>1.606060606060606</v>
      </c>
      <c r="AJ494" s="209"/>
      <c r="AK494" s="209">
        <f t="shared" si="25"/>
        <v>313</v>
      </c>
      <c r="AL494" s="209" t="e">
        <f t="shared" ca="1" si="27"/>
        <v>#N/A</v>
      </c>
      <c r="AM494" s="209" t="e">
        <f t="shared" ca="1" si="28"/>
        <v>#N/A</v>
      </c>
    </row>
    <row r="495" spans="2:39" x14ac:dyDescent="0.2">
      <c r="B495" t="s">
        <v>3520</v>
      </c>
      <c r="C495" t="s">
        <v>122</v>
      </c>
      <c r="D495" t="s">
        <v>97</v>
      </c>
      <c r="E495" t="s">
        <v>97</v>
      </c>
      <c r="F495">
        <v>-12.9</v>
      </c>
      <c r="G495">
        <v>-10.9</v>
      </c>
      <c r="H495">
        <v>-9.6</v>
      </c>
      <c r="I495">
        <v>76</v>
      </c>
      <c r="J495">
        <v>-8.6</v>
      </c>
      <c r="K495">
        <v>-2.9</v>
      </c>
      <c r="L495">
        <v>-8.5</v>
      </c>
      <c r="M495">
        <v>-0.5</v>
      </c>
      <c r="N495">
        <v>3.2</v>
      </c>
      <c r="O495">
        <v>3.4</v>
      </c>
      <c r="AG495">
        <f t="shared" si="29"/>
        <v>313</v>
      </c>
      <c r="AH495" s="134">
        <f>(H495*'User Input'!$H$16)+(I495*'User Input'!$H$17)+(N495*'User Input'!$H$15)+(P495*'User Input'!$H$2)+(Q495*'User Input'!$H$3)+(R495*'User Input'!$H$4)+(K495*'User Input'!$H$5)+(L495*'User Input'!$H$6)+(J495*'User Input'!$H$7)+(U495*'User Input'!$H$8)+(T495*'User Input'!$H$9)+(M495*'User Input'!$H$10)+(Y495*'User Input'!$H$11)+(W495*'User Input'!$H$13)+(V495*'User Input'!$H$12)+(S495*'User Input'!$H$14)</f>
        <v>-29.700000000000003</v>
      </c>
      <c r="AI495">
        <f t="shared" si="26"/>
        <v>2.7247706422018352</v>
      </c>
      <c r="AJ495" s="209"/>
      <c r="AK495" s="209">
        <f t="shared" si="25"/>
        <v>313</v>
      </c>
      <c r="AL495" s="209" t="e">
        <f t="shared" ca="1" si="27"/>
        <v>#N/A</v>
      </c>
      <c r="AM495" s="209" t="e">
        <f t="shared" ca="1" si="28"/>
        <v>#N/A</v>
      </c>
    </row>
    <row r="496" spans="2:39" x14ac:dyDescent="0.2">
      <c r="B496" t="s">
        <v>3511</v>
      </c>
      <c r="C496" t="s">
        <v>123</v>
      </c>
      <c r="D496" t="s">
        <v>97</v>
      </c>
      <c r="E496" t="s">
        <v>97</v>
      </c>
      <c r="F496">
        <v>-12.9</v>
      </c>
      <c r="G496">
        <v>-15.6</v>
      </c>
      <c r="H496">
        <v>-9.6</v>
      </c>
      <c r="I496">
        <v>110</v>
      </c>
      <c r="J496">
        <v>-7.9</v>
      </c>
      <c r="K496">
        <v>-2.4</v>
      </c>
      <c r="L496">
        <v>-7.7</v>
      </c>
      <c r="M496">
        <v>-0.1</v>
      </c>
      <c r="N496">
        <v>2.4</v>
      </c>
      <c r="O496">
        <v>1.9</v>
      </c>
      <c r="AG496">
        <f t="shared" si="29"/>
        <v>314</v>
      </c>
      <c r="AH496" s="134">
        <f>(H496*'User Input'!$H$16)+(I496*'User Input'!$H$17)+(N496*'User Input'!$H$15)+(P496*'User Input'!$H$2)+(Q496*'User Input'!$H$3)+(R496*'User Input'!$H$4)+(K496*'User Input'!$H$5)+(L496*'User Input'!$H$6)+(J496*'User Input'!$H$7)+(U496*'User Input'!$H$8)+(T496*'User Input'!$H$9)+(M496*'User Input'!$H$10)+(Y496*'User Input'!$H$11)+(W496*'User Input'!$H$13)+(V496*'User Input'!$H$12)+(S496*'User Input'!$H$14)</f>
        <v>-25.400000000000002</v>
      </c>
      <c r="AI496">
        <f t="shared" si="26"/>
        <v>1.6282051282051284</v>
      </c>
      <c r="AJ496" s="209"/>
      <c r="AK496" s="209">
        <f t="shared" si="25"/>
        <v>313</v>
      </c>
      <c r="AL496" s="209" t="e">
        <f t="shared" ca="1" si="27"/>
        <v>#N/A</v>
      </c>
      <c r="AM496" s="209" t="e">
        <f t="shared" ca="1" si="28"/>
        <v>#N/A</v>
      </c>
    </row>
    <row r="497" spans="2:39" x14ac:dyDescent="0.2">
      <c r="B497" t="s">
        <v>520</v>
      </c>
      <c r="C497" t="s">
        <v>119</v>
      </c>
      <c r="D497" t="s">
        <v>97</v>
      </c>
      <c r="E497" t="s">
        <v>97</v>
      </c>
      <c r="F497">
        <v>-13</v>
      </c>
      <c r="G497">
        <v>-15.7</v>
      </c>
      <c r="H497">
        <v>-9.6</v>
      </c>
      <c r="I497">
        <v>105</v>
      </c>
      <c r="J497">
        <v>-8</v>
      </c>
      <c r="K497">
        <v>-2.5</v>
      </c>
      <c r="L497">
        <v>-8</v>
      </c>
      <c r="M497">
        <v>-0.4</v>
      </c>
      <c r="N497">
        <v>2.2999999999999998</v>
      </c>
      <c r="O497">
        <v>2.8</v>
      </c>
      <c r="AG497">
        <f t="shared" si="29"/>
        <v>315</v>
      </c>
      <c r="AH497" s="134">
        <f>(H497*'User Input'!$H$16)+(I497*'User Input'!$H$17)+(N497*'User Input'!$H$15)+(P497*'User Input'!$H$2)+(Q497*'User Input'!$H$3)+(R497*'User Input'!$H$4)+(K497*'User Input'!$H$5)+(L497*'User Input'!$H$6)+(J497*'User Input'!$H$7)+(U497*'User Input'!$H$8)+(T497*'User Input'!$H$9)+(M497*'User Input'!$H$10)+(Y497*'User Input'!$H$11)+(W497*'User Input'!$H$13)+(V497*'User Input'!$H$12)+(S497*'User Input'!$H$14)</f>
        <v>-26.8</v>
      </c>
      <c r="AI497">
        <f t="shared" si="26"/>
        <v>1.7070063694267517</v>
      </c>
      <c r="AJ497" s="209"/>
      <c r="AK497" s="209">
        <f t="shared" si="25"/>
        <v>316</v>
      </c>
      <c r="AL497" s="209" t="e">
        <f t="shared" ca="1" si="27"/>
        <v>#N/A</v>
      </c>
      <c r="AM497" s="209" t="e">
        <f t="shared" ca="1" si="28"/>
        <v>#N/A</v>
      </c>
    </row>
    <row r="498" spans="2:39" x14ac:dyDescent="0.2">
      <c r="B498" t="s">
        <v>431</v>
      </c>
      <c r="C498" t="s">
        <v>140</v>
      </c>
      <c r="D498" t="s">
        <v>97</v>
      </c>
      <c r="E498" t="s">
        <v>97</v>
      </c>
      <c r="F498">
        <v>-13</v>
      </c>
      <c r="G498">
        <v>-10.7</v>
      </c>
      <c r="H498">
        <v>-9.6</v>
      </c>
      <c r="I498">
        <v>73</v>
      </c>
      <c r="J498">
        <v>-8.6</v>
      </c>
      <c r="K498">
        <v>-2.9</v>
      </c>
      <c r="L498">
        <v>-8.4</v>
      </c>
      <c r="M498">
        <v>-0.5</v>
      </c>
      <c r="N498">
        <v>3.3</v>
      </c>
      <c r="O498">
        <v>3.1</v>
      </c>
      <c r="AG498">
        <f t="shared" si="29"/>
        <v>316</v>
      </c>
      <c r="AH498" s="134">
        <f>(H498*'User Input'!$H$16)+(I498*'User Input'!$H$17)+(N498*'User Input'!$H$15)+(P498*'User Input'!$H$2)+(Q498*'User Input'!$H$3)+(R498*'User Input'!$H$4)+(K498*'User Input'!$H$5)+(L498*'User Input'!$H$6)+(J498*'User Input'!$H$7)+(U498*'User Input'!$H$8)+(T498*'User Input'!$H$9)+(M498*'User Input'!$H$10)+(Y498*'User Input'!$H$11)+(W498*'User Input'!$H$13)+(V498*'User Input'!$H$12)+(S498*'User Input'!$H$14)</f>
        <v>-29.6</v>
      </c>
      <c r="AI498">
        <f t="shared" si="26"/>
        <v>2.7663551401869162</v>
      </c>
      <c r="AJ498" s="209"/>
      <c r="AK498" s="209">
        <f t="shared" si="25"/>
        <v>316</v>
      </c>
      <c r="AL498" s="209" t="e">
        <f t="shared" ca="1" si="27"/>
        <v>#N/A</v>
      </c>
      <c r="AM498" s="209" t="e">
        <f t="shared" ca="1" si="28"/>
        <v>#N/A</v>
      </c>
    </row>
    <row r="499" spans="2:39" x14ac:dyDescent="0.2">
      <c r="B499" t="s">
        <v>387</v>
      </c>
      <c r="C499" t="s">
        <v>130</v>
      </c>
      <c r="D499" t="s">
        <v>97</v>
      </c>
      <c r="E499" t="s">
        <v>97</v>
      </c>
      <c r="F499">
        <v>-13</v>
      </c>
      <c r="G499">
        <v>-9.5</v>
      </c>
      <c r="H499">
        <v>-9.6</v>
      </c>
      <c r="I499">
        <v>70</v>
      </c>
      <c r="J499">
        <v>-8.8000000000000007</v>
      </c>
      <c r="K499">
        <v>-3</v>
      </c>
      <c r="L499">
        <v>-8.6</v>
      </c>
      <c r="M499">
        <v>-0.5</v>
      </c>
      <c r="N499">
        <v>3.5</v>
      </c>
      <c r="O499">
        <v>3.4</v>
      </c>
      <c r="AG499">
        <f t="shared" si="29"/>
        <v>317</v>
      </c>
      <c r="AH499" s="134">
        <f>(H499*'User Input'!$H$16)+(I499*'User Input'!$H$17)+(N499*'User Input'!$H$15)+(P499*'User Input'!$H$2)+(Q499*'User Input'!$H$3)+(R499*'User Input'!$H$4)+(K499*'User Input'!$H$5)+(L499*'User Input'!$H$6)+(J499*'User Input'!$H$7)+(U499*'User Input'!$H$8)+(T499*'User Input'!$H$9)+(M499*'User Input'!$H$10)+(Y499*'User Input'!$H$11)+(W499*'User Input'!$H$13)+(V499*'User Input'!$H$12)+(S499*'User Input'!$H$14)</f>
        <v>-30.400000000000002</v>
      </c>
      <c r="AI499">
        <f t="shared" si="26"/>
        <v>3.2</v>
      </c>
      <c r="AJ499" s="209"/>
      <c r="AK499" s="209">
        <f t="shared" si="25"/>
        <v>316</v>
      </c>
      <c r="AL499" s="209" t="e">
        <f t="shared" ca="1" si="27"/>
        <v>#N/A</v>
      </c>
      <c r="AM499" s="209" t="e">
        <f t="shared" ca="1" si="28"/>
        <v>#N/A</v>
      </c>
    </row>
    <row r="500" spans="2:39" x14ac:dyDescent="0.2">
      <c r="B500" t="s">
        <v>799</v>
      </c>
      <c r="C500" t="s">
        <v>134</v>
      </c>
      <c r="D500" t="s">
        <v>114</v>
      </c>
      <c r="E500" t="s">
        <v>114</v>
      </c>
      <c r="F500">
        <v>-13</v>
      </c>
      <c r="G500">
        <v>7.1</v>
      </c>
      <c r="H500">
        <v>-6.4</v>
      </c>
      <c r="I500">
        <v>228</v>
      </c>
      <c r="J500">
        <v>-6.9</v>
      </c>
      <c r="K500">
        <v>-2.6</v>
      </c>
      <c r="L500">
        <v>-6.5</v>
      </c>
      <c r="M500">
        <v>0.1</v>
      </c>
      <c r="N500">
        <v>1.1000000000000001</v>
      </c>
      <c r="O500">
        <v>0.8</v>
      </c>
      <c r="AG500">
        <f t="shared" si="29"/>
        <v>318</v>
      </c>
      <c r="AH500" s="134">
        <f>(H500*'User Input'!$H$16)+(I500*'User Input'!$H$17)+(N500*'User Input'!$H$15)+(P500*'User Input'!$H$2)+(Q500*'User Input'!$H$3)+(R500*'User Input'!$H$4)+(K500*'User Input'!$H$5)+(L500*'User Input'!$H$6)+(J500*'User Input'!$H$7)+(U500*'User Input'!$H$8)+(T500*'User Input'!$H$9)+(M500*'User Input'!$H$10)+(Y500*'User Input'!$H$11)+(W500*'User Input'!$H$13)+(V500*'User Input'!$H$12)+(S500*'User Input'!$H$14)</f>
        <v>-23.599999999999998</v>
      </c>
      <c r="AI500">
        <f t="shared" si="26"/>
        <v>-3.323943661971831</v>
      </c>
      <c r="AJ500" s="209"/>
      <c r="AK500" s="209">
        <f t="shared" si="25"/>
        <v>316</v>
      </c>
      <c r="AL500" s="209" t="e">
        <f t="shared" ca="1" si="27"/>
        <v>#N/A</v>
      </c>
      <c r="AM500" s="209" t="e">
        <f t="shared" ca="1" si="28"/>
        <v>#N/A</v>
      </c>
    </row>
    <row r="501" spans="2:39" x14ac:dyDescent="0.2">
      <c r="B501" t="s">
        <v>2581</v>
      </c>
      <c r="C501" t="s">
        <v>131</v>
      </c>
      <c r="D501" t="s">
        <v>97</v>
      </c>
      <c r="E501" t="s">
        <v>97</v>
      </c>
      <c r="F501">
        <v>-13.2</v>
      </c>
      <c r="G501">
        <v>-16.899999999999999</v>
      </c>
      <c r="H501">
        <v>-9.6</v>
      </c>
      <c r="I501">
        <v>114</v>
      </c>
      <c r="J501">
        <v>-7.8</v>
      </c>
      <c r="K501">
        <v>-2.2000000000000002</v>
      </c>
      <c r="L501">
        <v>-7.5</v>
      </c>
      <c r="M501">
        <v>-0.3</v>
      </c>
      <c r="N501">
        <v>1.7</v>
      </c>
      <c r="O501">
        <v>1.9</v>
      </c>
      <c r="AG501">
        <f t="shared" si="29"/>
        <v>319</v>
      </c>
      <c r="AH501" s="134">
        <f>(H501*'User Input'!$H$16)+(I501*'User Input'!$H$17)+(N501*'User Input'!$H$15)+(P501*'User Input'!$H$2)+(Q501*'User Input'!$H$3)+(R501*'User Input'!$H$4)+(K501*'User Input'!$H$5)+(L501*'User Input'!$H$6)+(J501*'User Input'!$H$7)+(U501*'User Input'!$H$8)+(T501*'User Input'!$H$9)+(M501*'User Input'!$H$10)+(Y501*'User Input'!$H$11)+(W501*'User Input'!$H$13)+(V501*'User Input'!$H$12)+(S501*'User Input'!$H$14)</f>
        <v>-24.700000000000003</v>
      </c>
      <c r="AI501">
        <f t="shared" si="26"/>
        <v>1.4615384615384619</v>
      </c>
      <c r="AJ501" s="209"/>
      <c r="AK501" s="209">
        <f t="shared" si="25"/>
        <v>320</v>
      </c>
      <c r="AL501" s="209" t="e">
        <f t="shared" ca="1" si="27"/>
        <v>#N/A</v>
      </c>
      <c r="AM501" s="209" t="e">
        <f t="shared" ca="1" si="28"/>
        <v>#N/A</v>
      </c>
    </row>
    <row r="502" spans="2:39" x14ac:dyDescent="0.2">
      <c r="B502" t="s">
        <v>2628</v>
      </c>
      <c r="C502" t="s">
        <v>8</v>
      </c>
      <c r="D502" t="s">
        <v>427</v>
      </c>
      <c r="E502" t="s">
        <v>118</v>
      </c>
      <c r="F502">
        <v>-13.4</v>
      </c>
      <c r="G502">
        <v>-7.5</v>
      </c>
      <c r="H502">
        <v>-6.5</v>
      </c>
      <c r="I502">
        <v>373</v>
      </c>
      <c r="J502">
        <v>-5.3</v>
      </c>
      <c r="K502">
        <v>-3.3</v>
      </c>
      <c r="L502">
        <v>-5</v>
      </c>
      <c r="M502">
        <v>0.7</v>
      </c>
      <c r="N502">
        <v>0.8</v>
      </c>
      <c r="O502">
        <v>-2.2999999999999998</v>
      </c>
      <c r="AG502">
        <f t="shared" si="29"/>
        <v>320</v>
      </c>
      <c r="AH502" s="134">
        <f>(H502*'User Input'!$H$16)+(I502*'User Input'!$H$17)+(N502*'User Input'!$H$15)+(P502*'User Input'!$H$2)+(Q502*'User Input'!$H$3)+(R502*'User Input'!$H$4)+(K502*'User Input'!$H$5)+(L502*'User Input'!$H$6)+(J502*'User Input'!$H$7)+(U502*'User Input'!$H$8)+(T502*'User Input'!$H$9)+(M502*'User Input'!$H$10)+(Y502*'User Input'!$H$11)+(W502*'User Input'!$H$13)+(V502*'User Input'!$H$12)+(S502*'User Input'!$H$14)</f>
        <v>-22.1</v>
      </c>
      <c r="AI502">
        <f t="shared" si="26"/>
        <v>2.9466666666666668</v>
      </c>
      <c r="AJ502" s="209"/>
      <c r="AK502" s="209">
        <f t="shared" si="25"/>
        <v>321</v>
      </c>
      <c r="AL502" s="209" t="e">
        <f t="shared" ca="1" si="27"/>
        <v>#N/A</v>
      </c>
      <c r="AM502" s="209" t="e">
        <f t="shared" ca="1" si="28"/>
        <v>#N/A</v>
      </c>
    </row>
    <row r="503" spans="2:39" x14ac:dyDescent="0.2">
      <c r="B503" t="s">
        <v>2217</v>
      </c>
      <c r="C503" t="s">
        <v>715</v>
      </c>
      <c r="D503" t="s">
        <v>97</v>
      </c>
      <c r="E503" t="s">
        <v>97</v>
      </c>
      <c r="F503">
        <v>-13.4</v>
      </c>
      <c r="G503">
        <v>-7.3</v>
      </c>
      <c r="H503">
        <v>-9.6999999999999993</v>
      </c>
      <c r="I503">
        <v>51</v>
      </c>
      <c r="J503">
        <v>-9.1</v>
      </c>
      <c r="K503">
        <v>-3.2</v>
      </c>
      <c r="L503">
        <v>-9</v>
      </c>
      <c r="M503">
        <v>-0.6</v>
      </c>
      <c r="N503">
        <v>3.9</v>
      </c>
      <c r="O503">
        <v>3.6</v>
      </c>
      <c r="AG503">
        <f t="shared" si="29"/>
        <v>321</v>
      </c>
      <c r="AH503" s="134">
        <f>(H503*'User Input'!$H$16)+(I503*'User Input'!$H$17)+(N503*'User Input'!$H$15)+(P503*'User Input'!$H$2)+(Q503*'User Input'!$H$3)+(R503*'User Input'!$H$4)+(K503*'User Input'!$H$5)+(L503*'User Input'!$H$6)+(J503*'User Input'!$H$7)+(U503*'User Input'!$H$8)+(T503*'User Input'!$H$9)+(M503*'User Input'!$H$10)+(Y503*'User Input'!$H$11)+(W503*'User Input'!$H$13)+(V503*'User Input'!$H$12)+(S503*'User Input'!$H$14)</f>
        <v>-32.1</v>
      </c>
      <c r="AI503">
        <f t="shared" si="26"/>
        <v>4.397260273972603</v>
      </c>
      <c r="AJ503" s="209"/>
      <c r="AK503" s="209">
        <f t="shared" ref="AK503:AK566" si="30">RANK(F503,F:F)</f>
        <v>321</v>
      </c>
      <c r="AL503" s="209" t="e">
        <f t="shared" ca="1" si="27"/>
        <v>#N/A</v>
      </c>
      <c r="AM503" s="209" t="e">
        <f t="shared" ca="1" si="28"/>
        <v>#N/A</v>
      </c>
    </row>
    <row r="504" spans="2:39" x14ac:dyDescent="0.2">
      <c r="B504" t="s">
        <v>2887</v>
      </c>
      <c r="C504" t="s">
        <v>135</v>
      </c>
      <c r="D504" t="s">
        <v>97</v>
      </c>
      <c r="E504" t="s">
        <v>97</v>
      </c>
      <c r="F504">
        <v>-13.5</v>
      </c>
      <c r="G504">
        <v>-18.7</v>
      </c>
      <c r="H504">
        <v>-9.6999999999999993</v>
      </c>
      <c r="I504">
        <v>111</v>
      </c>
      <c r="J504">
        <v>-8.1</v>
      </c>
      <c r="K504">
        <v>-2.6</v>
      </c>
      <c r="L504">
        <v>-7.9</v>
      </c>
      <c r="M504">
        <v>-0.5</v>
      </c>
      <c r="N504">
        <v>2.2000000000000002</v>
      </c>
      <c r="O504">
        <v>2.4</v>
      </c>
      <c r="AG504">
        <f t="shared" si="29"/>
        <v>322</v>
      </c>
      <c r="AH504" s="134">
        <f>(H504*'User Input'!$H$16)+(I504*'User Input'!$H$17)+(N504*'User Input'!$H$15)+(P504*'User Input'!$H$2)+(Q504*'User Input'!$H$3)+(R504*'User Input'!$H$4)+(K504*'User Input'!$H$5)+(L504*'User Input'!$H$6)+(J504*'User Input'!$H$7)+(U504*'User Input'!$H$8)+(T504*'User Input'!$H$9)+(M504*'User Input'!$H$10)+(Y504*'User Input'!$H$11)+(W504*'User Input'!$H$13)+(V504*'User Input'!$H$12)+(S504*'User Input'!$H$14)</f>
        <v>-27.4</v>
      </c>
      <c r="AI504">
        <f t="shared" si="26"/>
        <v>1.46524064171123</v>
      </c>
      <c r="AJ504" s="209"/>
      <c r="AK504" s="209">
        <f t="shared" si="30"/>
        <v>323</v>
      </c>
      <c r="AL504" s="209" t="e">
        <f t="shared" ca="1" si="27"/>
        <v>#N/A</v>
      </c>
      <c r="AM504" s="209" t="e">
        <f t="shared" ca="1" si="28"/>
        <v>#N/A</v>
      </c>
    </row>
    <row r="505" spans="2:39" x14ac:dyDescent="0.2">
      <c r="B505" t="s">
        <v>2547</v>
      </c>
      <c r="C505" t="s">
        <v>130</v>
      </c>
      <c r="D505" t="s">
        <v>97</v>
      </c>
      <c r="E505" t="s">
        <v>97</v>
      </c>
      <c r="F505">
        <v>-13.5</v>
      </c>
      <c r="G505">
        <v>-17.8</v>
      </c>
      <c r="H505">
        <v>-9.6999999999999993</v>
      </c>
      <c r="I505">
        <v>102</v>
      </c>
      <c r="J505">
        <v>-8.3000000000000007</v>
      </c>
      <c r="K505">
        <v>-2.5</v>
      </c>
      <c r="L505">
        <v>-8</v>
      </c>
      <c r="M505">
        <v>-0.5</v>
      </c>
      <c r="N505">
        <v>2.4</v>
      </c>
      <c r="O505">
        <v>2.2999999999999998</v>
      </c>
      <c r="AG505">
        <f t="shared" si="29"/>
        <v>323</v>
      </c>
      <c r="AH505" s="134">
        <f>(H505*'User Input'!$H$16)+(I505*'User Input'!$H$17)+(N505*'User Input'!$H$15)+(P505*'User Input'!$H$2)+(Q505*'User Input'!$H$3)+(R505*'User Input'!$H$4)+(K505*'User Input'!$H$5)+(L505*'User Input'!$H$6)+(J505*'User Input'!$H$7)+(U505*'User Input'!$H$8)+(T505*'User Input'!$H$9)+(M505*'User Input'!$H$10)+(Y505*'User Input'!$H$11)+(W505*'User Input'!$H$13)+(V505*'User Input'!$H$12)+(S505*'User Input'!$H$14)</f>
        <v>-27.3</v>
      </c>
      <c r="AI505">
        <f t="shared" si="26"/>
        <v>1.5337078651685394</v>
      </c>
      <c r="AJ505" s="209"/>
      <c r="AK505" s="209">
        <f t="shared" si="30"/>
        <v>323</v>
      </c>
      <c r="AL505" s="209" t="e">
        <f t="shared" ca="1" si="27"/>
        <v>#N/A</v>
      </c>
      <c r="AM505" s="209" t="e">
        <f t="shared" ca="1" si="28"/>
        <v>#N/A</v>
      </c>
    </row>
    <row r="506" spans="2:39" x14ac:dyDescent="0.2">
      <c r="B506" t="s">
        <v>2606</v>
      </c>
      <c r="C506" t="s">
        <v>141</v>
      </c>
      <c r="D506" t="s">
        <v>114</v>
      </c>
      <c r="E506" t="s">
        <v>114</v>
      </c>
      <c r="F506">
        <v>-13.5</v>
      </c>
      <c r="G506">
        <v>2.5</v>
      </c>
      <c r="H506">
        <v>-6.6</v>
      </c>
      <c r="I506">
        <v>269</v>
      </c>
      <c r="J506">
        <v>-6.5</v>
      </c>
      <c r="K506">
        <v>-2.4</v>
      </c>
      <c r="L506">
        <v>-6.1</v>
      </c>
      <c r="M506">
        <v>0.5</v>
      </c>
      <c r="N506">
        <v>0.5</v>
      </c>
      <c r="O506">
        <v>-0.4</v>
      </c>
      <c r="AG506">
        <f t="shared" si="29"/>
        <v>324</v>
      </c>
      <c r="AH506" s="134">
        <f>(H506*'User Input'!$H$16)+(I506*'User Input'!$H$17)+(N506*'User Input'!$H$15)+(P506*'User Input'!$H$2)+(Q506*'User Input'!$H$3)+(R506*'User Input'!$H$4)+(K506*'User Input'!$H$5)+(L506*'User Input'!$H$6)+(J506*'User Input'!$H$7)+(U506*'User Input'!$H$8)+(T506*'User Input'!$H$9)+(M506*'User Input'!$H$10)+(Y506*'User Input'!$H$11)+(W506*'User Input'!$H$13)+(V506*'User Input'!$H$12)+(S506*'User Input'!$H$14)</f>
        <v>-21.2</v>
      </c>
      <c r="AI506">
        <f t="shared" si="26"/>
        <v>-8.48</v>
      </c>
      <c r="AJ506" s="209"/>
      <c r="AK506" s="209">
        <f t="shared" si="30"/>
        <v>323</v>
      </c>
      <c r="AL506" s="209" t="e">
        <f t="shared" ca="1" si="27"/>
        <v>#N/A</v>
      </c>
      <c r="AM506" s="209" t="e">
        <f t="shared" ca="1" si="28"/>
        <v>#N/A</v>
      </c>
    </row>
    <row r="507" spans="2:39" x14ac:dyDescent="0.2">
      <c r="B507" t="s">
        <v>3497</v>
      </c>
      <c r="C507" t="s">
        <v>115</v>
      </c>
      <c r="D507" t="s">
        <v>97</v>
      </c>
      <c r="E507" t="s">
        <v>97</v>
      </c>
      <c r="F507">
        <v>-13.5</v>
      </c>
      <c r="G507">
        <v>-21.4</v>
      </c>
      <c r="H507">
        <v>-9.6999999999999993</v>
      </c>
      <c r="I507">
        <v>163</v>
      </c>
      <c r="J507">
        <v>-7.1</v>
      </c>
      <c r="K507">
        <v>-2.4</v>
      </c>
      <c r="L507">
        <v>-7.2</v>
      </c>
      <c r="M507">
        <v>-0.2</v>
      </c>
      <c r="N507">
        <v>1.3</v>
      </c>
      <c r="O507">
        <v>1.2</v>
      </c>
      <c r="AG507">
        <f t="shared" si="29"/>
        <v>325</v>
      </c>
      <c r="AH507" s="134">
        <f>(H507*'User Input'!$H$16)+(I507*'User Input'!$H$17)+(N507*'User Input'!$H$15)+(P507*'User Input'!$H$2)+(Q507*'User Input'!$H$3)+(R507*'User Input'!$H$4)+(K507*'User Input'!$H$5)+(L507*'User Input'!$H$6)+(J507*'User Input'!$H$7)+(U507*'User Input'!$H$8)+(T507*'User Input'!$H$9)+(M507*'User Input'!$H$10)+(Y507*'User Input'!$H$11)+(W507*'User Input'!$H$13)+(V507*'User Input'!$H$12)+(S507*'User Input'!$H$14)</f>
        <v>-24.299999999999997</v>
      </c>
      <c r="AI507">
        <f t="shared" si="26"/>
        <v>1.1355140186915886</v>
      </c>
      <c r="AJ507" s="209"/>
      <c r="AK507" s="209">
        <f t="shared" si="30"/>
        <v>323</v>
      </c>
      <c r="AL507" s="209" t="e">
        <f t="shared" ca="1" si="27"/>
        <v>#N/A</v>
      </c>
      <c r="AM507" s="209" t="e">
        <f t="shared" ca="1" si="28"/>
        <v>#N/A</v>
      </c>
    </row>
    <row r="508" spans="2:39" x14ac:dyDescent="0.2">
      <c r="B508" t="s">
        <v>2271</v>
      </c>
      <c r="C508" t="s">
        <v>339</v>
      </c>
      <c r="D508" t="s">
        <v>97</v>
      </c>
      <c r="E508" t="s">
        <v>97</v>
      </c>
      <c r="F508">
        <v>-13.5</v>
      </c>
      <c r="G508">
        <v>-18.5</v>
      </c>
      <c r="H508">
        <v>-9.6999999999999993</v>
      </c>
      <c r="I508">
        <v>107</v>
      </c>
      <c r="J508">
        <v>-8.1999999999999993</v>
      </c>
      <c r="K508">
        <v>-2.8</v>
      </c>
      <c r="L508">
        <v>-8</v>
      </c>
      <c r="M508">
        <v>-0.3</v>
      </c>
      <c r="N508">
        <v>2.6</v>
      </c>
      <c r="O508">
        <v>2.2999999999999998</v>
      </c>
      <c r="AG508">
        <f t="shared" si="29"/>
        <v>326</v>
      </c>
      <c r="AH508" s="134">
        <f>(H508*'User Input'!$H$16)+(I508*'User Input'!$H$17)+(N508*'User Input'!$H$15)+(P508*'User Input'!$H$2)+(Q508*'User Input'!$H$3)+(R508*'User Input'!$H$4)+(K508*'User Input'!$H$5)+(L508*'User Input'!$H$6)+(J508*'User Input'!$H$7)+(U508*'User Input'!$H$8)+(T508*'User Input'!$H$9)+(M508*'User Input'!$H$10)+(Y508*'User Input'!$H$11)+(W508*'User Input'!$H$13)+(V508*'User Input'!$H$12)+(S508*'User Input'!$H$14)</f>
        <v>-28</v>
      </c>
      <c r="AI508">
        <f t="shared" si="26"/>
        <v>1.5135135135135136</v>
      </c>
      <c r="AJ508" s="209"/>
      <c r="AK508" s="209">
        <f t="shared" si="30"/>
        <v>323</v>
      </c>
      <c r="AL508" s="209" t="e">
        <f t="shared" ca="1" si="27"/>
        <v>#N/A</v>
      </c>
      <c r="AM508" s="209" t="e">
        <f t="shared" ca="1" si="28"/>
        <v>#N/A</v>
      </c>
    </row>
    <row r="509" spans="2:39" x14ac:dyDescent="0.2">
      <c r="B509" t="s">
        <v>3533</v>
      </c>
      <c r="C509" t="s">
        <v>134</v>
      </c>
      <c r="D509" t="s">
        <v>97</v>
      </c>
      <c r="E509" t="s">
        <v>97</v>
      </c>
      <c r="F509">
        <v>-13.7</v>
      </c>
      <c r="G509">
        <v>-10.8</v>
      </c>
      <c r="H509">
        <v>-9.8000000000000007</v>
      </c>
      <c r="I509">
        <v>51</v>
      </c>
      <c r="J509">
        <v>-9</v>
      </c>
      <c r="K509">
        <v>-3.3</v>
      </c>
      <c r="L509">
        <v>-9.1</v>
      </c>
      <c r="M509">
        <v>-0.4</v>
      </c>
      <c r="N509">
        <v>3.5</v>
      </c>
      <c r="O509">
        <v>3.6</v>
      </c>
      <c r="AG509">
        <f t="shared" si="29"/>
        <v>327</v>
      </c>
      <c r="AH509" s="134">
        <f>(H509*'User Input'!$H$16)+(I509*'User Input'!$H$17)+(N509*'User Input'!$H$15)+(P509*'User Input'!$H$2)+(Q509*'User Input'!$H$3)+(R509*'User Input'!$H$4)+(K509*'User Input'!$H$5)+(L509*'User Input'!$H$6)+(J509*'User Input'!$H$7)+(U509*'User Input'!$H$8)+(T509*'User Input'!$H$9)+(M509*'User Input'!$H$10)+(Y509*'User Input'!$H$11)+(W509*'User Input'!$H$13)+(V509*'User Input'!$H$12)+(S509*'User Input'!$H$14)</f>
        <v>-32.099999999999994</v>
      </c>
      <c r="AI509">
        <f t="shared" si="26"/>
        <v>2.9722222222222214</v>
      </c>
      <c r="AJ509" s="209"/>
      <c r="AK509" s="209">
        <f t="shared" si="30"/>
        <v>328</v>
      </c>
      <c r="AL509" s="209" t="e">
        <f t="shared" ca="1" si="27"/>
        <v>#N/A</v>
      </c>
      <c r="AM509" s="209" t="e">
        <f t="shared" ca="1" si="28"/>
        <v>#N/A</v>
      </c>
    </row>
    <row r="510" spans="2:39" x14ac:dyDescent="0.2">
      <c r="B510" t="s">
        <v>2567</v>
      </c>
      <c r="C510" t="s">
        <v>718</v>
      </c>
      <c r="D510" t="s">
        <v>97</v>
      </c>
      <c r="E510" t="s">
        <v>97</v>
      </c>
      <c r="F510">
        <v>-13.7</v>
      </c>
      <c r="G510">
        <v>-19.2</v>
      </c>
      <c r="H510">
        <v>-9.8000000000000007</v>
      </c>
      <c r="I510">
        <v>109</v>
      </c>
      <c r="J510">
        <v>-8.3000000000000007</v>
      </c>
      <c r="K510">
        <v>-2.8</v>
      </c>
      <c r="L510">
        <v>-8</v>
      </c>
      <c r="M510">
        <v>-0.6</v>
      </c>
      <c r="N510">
        <v>2.8</v>
      </c>
      <c r="O510">
        <v>2.2000000000000002</v>
      </c>
      <c r="AG510">
        <f t="shared" si="29"/>
        <v>328</v>
      </c>
      <c r="AH510" s="134">
        <f>(H510*'User Input'!$H$16)+(I510*'User Input'!$H$17)+(N510*'User Input'!$H$15)+(P510*'User Input'!$H$2)+(Q510*'User Input'!$H$3)+(R510*'User Input'!$H$4)+(K510*'User Input'!$H$5)+(L510*'User Input'!$H$6)+(J510*'User Input'!$H$7)+(U510*'User Input'!$H$8)+(T510*'User Input'!$H$9)+(M510*'User Input'!$H$10)+(Y510*'User Input'!$H$11)+(W510*'User Input'!$H$13)+(V510*'User Input'!$H$12)+(S510*'User Input'!$H$14)</f>
        <v>-28.7</v>
      </c>
      <c r="AI510">
        <f t="shared" si="26"/>
        <v>1.4947916666666667</v>
      </c>
      <c r="AJ510" s="209"/>
      <c r="AK510" s="209">
        <f t="shared" si="30"/>
        <v>328</v>
      </c>
      <c r="AL510" s="209" t="e">
        <f t="shared" ca="1" si="27"/>
        <v>#N/A</v>
      </c>
      <c r="AM510" s="209" t="e">
        <f t="shared" ca="1" si="28"/>
        <v>#N/A</v>
      </c>
    </row>
    <row r="511" spans="2:39" x14ac:dyDescent="0.2">
      <c r="B511" t="s">
        <v>3555</v>
      </c>
      <c r="C511" t="s">
        <v>141</v>
      </c>
      <c r="D511" t="s">
        <v>97</v>
      </c>
      <c r="E511" t="s">
        <v>97</v>
      </c>
      <c r="F511">
        <v>-13.7</v>
      </c>
      <c r="G511">
        <v>-9.5</v>
      </c>
      <c r="H511">
        <v>-9.8000000000000007</v>
      </c>
      <c r="I511">
        <v>50</v>
      </c>
      <c r="J511">
        <v>-9.1</v>
      </c>
      <c r="K511">
        <v>-3.1</v>
      </c>
      <c r="L511">
        <v>-9</v>
      </c>
      <c r="M511">
        <v>-0.6</v>
      </c>
      <c r="N511">
        <v>3.6</v>
      </c>
      <c r="O511">
        <v>3.5</v>
      </c>
      <c r="AG511">
        <f t="shared" si="29"/>
        <v>329</v>
      </c>
      <c r="AH511" s="134">
        <f>(H511*'User Input'!$H$16)+(I511*'User Input'!$H$17)+(N511*'User Input'!$H$15)+(P511*'User Input'!$H$2)+(Q511*'User Input'!$H$3)+(R511*'User Input'!$H$4)+(K511*'User Input'!$H$5)+(L511*'User Input'!$H$6)+(J511*'User Input'!$H$7)+(U511*'User Input'!$H$8)+(T511*'User Input'!$H$9)+(M511*'User Input'!$H$10)+(Y511*'User Input'!$H$11)+(W511*'User Input'!$H$13)+(V511*'User Input'!$H$12)+(S511*'User Input'!$H$14)</f>
        <v>-31.7</v>
      </c>
      <c r="AI511">
        <f t="shared" si="26"/>
        <v>3.3368421052631576</v>
      </c>
      <c r="AJ511" s="209"/>
      <c r="AK511" s="209">
        <f t="shared" si="30"/>
        <v>328</v>
      </c>
      <c r="AL511" s="209" t="e">
        <f t="shared" ca="1" si="27"/>
        <v>#N/A</v>
      </c>
      <c r="AM511" s="209" t="e">
        <f t="shared" ca="1" si="28"/>
        <v>#N/A</v>
      </c>
    </row>
    <row r="512" spans="2:39" x14ac:dyDescent="0.2">
      <c r="B512" t="s">
        <v>2582</v>
      </c>
      <c r="C512" t="s">
        <v>716</v>
      </c>
      <c r="D512" t="s">
        <v>97</v>
      </c>
      <c r="E512" t="s">
        <v>97</v>
      </c>
      <c r="F512">
        <v>-13.9</v>
      </c>
      <c r="G512">
        <v>-12.5</v>
      </c>
      <c r="H512">
        <v>-9.8000000000000007</v>
      </c>
      <c r="I512">
        <v>51</v>
      </c>
      <c r="J512">
        <v>-9.1</v>
      </c>
      <c r="K512">
        <v>-3.4</v>
      </c>
      <c r="L512">
        <v>-9.1</v>
      </c>
      <c r="M512">
        <v>-0.6</v>
      </c>
      <c r="N512">
        <v>3.7</v>
      </c>
      <c r="O512">
        <v>3.6</v>
      </c>
      <c r="AG512">
        <f t="shared" si="29"/>
        <v>330</v>
      </c>
      <c r="AH512" s="134">
        <f>(H512*'User Input'!$H$16)+(I512*'User Input'!$H$17)+(N512*'User Input'!$H$15)+(P512*'User Input'!$H$2)+(Q512*'User Input'!$H$3)+(R512*'User Input'!$H$4)+(K512*'User Input'!$H$5)+(L512*'User Input'!$H$6)+(J512*'User Input'!$H$7)+(U512*'User Input'!$H$8)+(T512*'User Input'!$H$9)+(M512*'User Input'!$H$10)+(Y512*'User Input'!$H$11)+(W512*'User Input'!$H$13)+(V512*'User Input'!$H$12)+(S512*'User Input'!$H$14)</f>
        <v>-33</v>
      </c>
      <c r="AI512">
        <f t="shared" si="26"/>
        <v>2.64</v>
      </c>
      <c r="AJ512" s="209"/>
      <c r="AK512" s="209">
        <f t="shared" si="30"/>
        <v>331</v>
      </c>
      <c r="AL512" s="209" t="e">
        <f t="shared" ca="1" si="27"/>
        <v>#N/A</v>
      </c>
      <c r="AM512" s="209" t="e">
        <f t="shared" ca="1" si="28"/>
        <v>#N/A</v>
      </c>
    </row>
    <row r="513" spans="2:39" x14ac:dyDescent="0.2">
      <c r="B513" t="s">
        <v>3543</v>
      </c>
      <c r="C513" t="s">
        <v>714</v>
      </c>
      <c r="D513" t="s">
        <v>97</v>
      </c>
      <c r="E513" t="s">
        <v>97</v>
      </c>
      <c r="F513">
        <v>-13.9</v>
      </c>
      <c r="G513">
        <v>-13.2</v>
      </c>
      <c r="H513">
        <v>-9.8000000000000007</v>
      </c>
      <c r="I513">
        <v>50</v>
      </c>
      <c r="J513">
        <v>-9.1</v>
      </c>
      <c r="K513">
        <v>-3.3</v>
      </c>
      <c r="L513">
        <v>-9.1</v>
      </c>
      <c r="M513">
        <v>-0.6</v>
      </c>
      <c r="N513">
        <v>3.6</v>
      </c>
      <c r="O513">
        <v>3.7</v>
      </c>
      <c r="AG513">
        <f t="shared" si="29"/>
        <v>331</v>
      </c>
      <c r="AH513" s="134">
        <f>(H513*'User Input'!$H$16)+(I513*'User Input'!$H$17)+(N513*'User Input'!$H$15)+(P513*'User Input'!$H$2)+(Q513*'User Input'!$H$3)+(R513*'User Input'!$H$4)+(K513*'User Input'!$H$5)+(L513*'User Input'!$H$6)+(J513*'User Input'!$H$7)+(U513*'User Input'!$H$8)+(T513*'User Input'!$H$9)+(M513*'User Input'!$H$10)+(Y513*'User Input'!$H$11)+(W513*'User Input'!$H$13)+(V513*'User Input'!$H$12)+(S513*'User Input'!$H$14)</f>
        <v>-32.6</v>
      </c>
      <c r="AI513">
        <f t="shared" si="26"/>
        <v>2.4696969696969697</v>
      </c>
      <c r="AJ513" s="209"/>
      <c r="AK513" s="209">
        <f t="shared" si="30"/>
        <v>331</v>
      </c>
      <c r="AL513" s="209" t="e">
        <f t="shared" ca="1" si="27"/>
        <v>#N/A</v>
      </c>
      <c r="AM513" s="209" t="e">
        <f t="shared" ca="1" si="28"/>
        <v>#N/A</v>
      </c>
    </row>
    <row r="514" spans="2:39" x14ac:dyDescent="0.2">
      <c r="B514" t="s">
        <v>914</v>
      </c>
      <c r="C514" t="s">
        <v>113</v>
      </c>
      <c r="D514" t="s">
        <v>426</v>
      </c>
      <c r="E514" t="s">
        <v>114</v>
      </c>
      <c r="F514">
        <v>-13.9</v>
      </c>
      <c r="G514">
        <v>6.2</v>
      </c>
      <c r="H514">
        <v>-6.6</v>
      </c>
      <c r="I514">
        <v>234</v>
      </c>
      <c r="J514">
        <v>-6.7</v>
      </c>
      <c r="K514">
        <v>-1.8</v>
      </c>
      <c r="L514">
        <v>-6.2</v>
      </c>
      <c r="M514">
        <v>-1.4</v>
      </c>
      <c r="N514">
        <v>-0.2</v>
      </c>
      <c r="O514">
        <v>1.3</v>
      </c>
      <c r="AG514">
        <f t="shared" si="29"/>
        <v>332</v>
      </c>
      <c r="AH514" s="134">
        <f>(H514*'User Input'!$H$16)+(I514*'User Input'!$H$17)+(N514*'User Input'!$H$15)+(P514*'User Input'!$H$2)+(Q514*'User Input'!$H$3)+(R514*'User Input'!$H$4)+(K514*'User Input'!$H$5)+(L514*'User Input'!$H$6)+(J514*'User Input'!$H$7)+(U514*'User Input'!$H$8)+(T514*'User Input'!$H$9)+(M514*'User Input'!$H$10)+(Y514*'User Input'!$H$11)+(W514*'User Input'!$H$13)+(V514*'User Input'!$H$12)+(S514*'User Input'!$H$14)</f>
        <v>-22.900000000000002</v>
      </c>
      <c r="AI514">
        <f t="shared" si="26"/>
        <v>-3.6935483870967745</v>
      </c>
      <c r="AJ514" s="209"/>
      <c r="AK514" s="209">
        <f t="shared" si="30"/>
        <v>331</v>
      </c>
      <c r="AL514" s="209" t="e">
        <f t="shared" ca="1" si="27"/>
        <v>#N/A</v>
      </c>
      <c r="AM514" s="209" t="e">
        <f t="shared" ca="1" si="28"/>
        <v>#N/A</v>
      </c>
    </row>
    <row r="515" spans="2:39" x14ac:dyDescent="0.2">
      <c r="B515" t="s">
        <v>2576</v>
      </c>
      <c r="C515" t="s">
        <v>714</v>
      </c>
      <c r="D515" t="s">
        <v>97</v>
      </c>
      <c r="E515" t="s">
        <v>97</v>
      </c>
      <c r="F515">
        <v>-13.9</v>
      </c>
      <c r="G515">
        <v>-12.1</v>
      </c>
      <c r="H515">
        <v>-9.8000000000000007</v>
      </c>
      <c r="I515">
        <v>51</v>
      </c>
      <c r="J515">
        <v>-9.1</v>
      </c>
      <c r="K515">
        <v>-3.2</v>
      </c>
      <c r="L515">
        <v>-9</v>
      </c>
      <c r="M515">
        <v>-0.6</v>
      </c>
      <c r="N515">
        <v>3.6</v>
      </c>
      <c r="O515">
        <v>3.4</v>
      </c>
      <c r="AG515">
        <f t="shared" si="29"/>
        <v>333</v>
      </c>
      <c r="AH515" s="134">
        <f>(H515*'User Input'!$H$16)+(I515*'User Input'!$H$17)+(N515*'User Input'!$H$15)+(P515*'User Input'!$H$2)+(Q515*'User Input'!$H$3)+(R515*'User Input'!$H$4)+(K515*'User Input'!$H$5)+(L515*'User Input'!$H$6)+(J515*'User Input'!$H$7)+(U515*'User Input'!$H$8)+(T515*'User Input'!$H$9)+(M515*'User Input'!$H$10)+(Y515*'User Input'!$H$11)+(W515*'User Input'!$H$13)+(V515*'User Input'!$H$12)+(S515*'User Input'!$H$14)</f>
        <v>-32.1</v>
      </c>
      <c r="AI515">
        <f t="shared" si="26"/>
        <v>2.6528925619834713</v>
      </c>
      <c r="AJ515" s="209"/>
      <c r="AK515" s="209">
        <f t="shared" si="30"/>
        <v>331</v>
      </c>
      <c r="AL515" s="209" t="e">
        <f t="shared" ca="1" si="27"/>
        <v>#N/A</v>
      </c>
      <c r="AM515" s="209" t="e">
        <f t="shared" ca="1" si="28"/>
        <v>#N/A</v>
      </c>
    </row>
    <row r="516" spans="2:39" x14ac:dyDescent="0.2">
      <c r="B516" t="s">
        <v>2564</v>
      </c>
      <c r="C516" t="s">
        <v>714</v>
      </c>
      <c r="D516" t="s">
        <v>97</v>
      </c>
      <c r="E516" t="s">
        <v>97</v>
      </c>
      <c r="F516">
        <v>-14</v>
      </c>
      <c r="G516">
        <v>-13.3</v>
      </c>
      <c r="H516">
        <v>-9.8000000000000007</v>
      </c>
      <c r="I516">
        <v>50</v>
      </c>
      <c r="J516">
        <v>-9.1</v>
      </c>
      <c r="K516">
        <v>-3.2</v>
      </c>
      <c r="L516">
        <v>-9</v>
      </c>
      <c r="M516">
        <v>-0.6</v>
      </c>
      <c r="N516">
        <v>3.6</v>
      </c>
      <c r="O516">
        <v>3.4</v>
      </c>
      <c r="AG516">
        <f t="shared" si="29"/>
        <v>334</v>
      </c>
      <c r="AH516" s="134">
        <f>(H516*'User Input'!$H$16)+(I516*'User Input'!$H$17)+(N516*'User Input'!$H$15)+(P516*'User Input'!$H$2)+(Q516*'User Input'!$H$3)+(R516*'User Input'!$H$4)+(K516*'User Input'!$H$5)+(L516*'User Input'!$H$6)+(J516*'User Input'!$H$7)+(U516*'User Input'!$H$8)+(T516*'User Input'!$H$9)+(M516*'User Input'!$H$10)+(Y516*'User Input'!$H$11)+(W516*'User Input'!$H$13)+(V516*'User Input'!$H$12)+(S516*'User Input'!$H$14)</f>
        <v>-32.1</v>
      </c>
      <c r="AI516">
        <f t="shared" si="26"/>
        <v>2.4135338345864663</v>
      </c>
      <c r="AJ516" s="209"/>
      <c r="AK516" s="209">
        <f t="shared" si="30"/>
        <v>335</v>
      </c>
      <c r="AL516" s="209" t="e">
        <f t="shared" ca="1" si="27"/>
        <v>#N/A</v>
      </c>
      <c r="AM516" s="209" t="e">
        <f t="shared" ca="1" si="28"/>
        <v>#N/A</v>
      </c>
    </row>
    <row r="517" spans="2:39" x14ac:dyDescent="0.2">
      <c r="B517" t="s">
        <v>2568</v>
      </c>
      <c r="C517" t="s">
        <v>7</v>
      </c>
      <c r="D517" t="s">
        <v>97</v>
      </c>
      <c r="E517" t="s">
        <v>97</v>
      </c>
      <c r="F517">
        <v>-14.1</v>
      </c>
      <c r="G517">
        <v>-17.5</v>
      </c>
      <c r="H517">
        <v>-9.9</v>
      </c>
      <c r="I517">
        <v>65</v>
      </c>
      <c r="J517">
        <v>-8.8000000000000007</v>
      </c>
      <c r="K517">
        <v>-3.2</v>
      </c>
      <c r="L517">
        <v>-8.9</v>
      </c>
      <c r="M517">
        <v>-0.4</v>
      </c>
      <c r="N517">
        <v>3.1</v>
      </c>
      <c r="O517">
        <v>3.1</v>
      </c>
      <c r="AG517">
        <f t="shared" si="29"/>
        <v>335</v>
      </c>
      <c r="AH517" s="134">
        <f>(H517*'User Input'!$H$16)+(I517*'User Input'!$H$17)+(N517*'User Input'!$H$15)+(P517*'User Input'!$H$2)+(Q517*'User Input'!$H$3)+(R517*'User Input'!$H$4)+(K517*'User Input'!$H$5)+(L517*'User Input'!$H$6)+(J517*'User Input'!$H$7)+(U517*'User Input'!$H$8)+(T517*'User Input'!$H$9)+(M517*'User Input'!$H$10)+(Y517*'User Input'!$H$11)+(W517*'User Input'!$H$13)+(V517*'User Input'!$H$12)+(S517*'User Input'!$H$14)</f>
        <v>-31.300000000000004</v>
      </c>
      <c r="AI517">
        <f t="shared" si="26"/>
        <v>1.7885714285714289</v>
      </c>
      <c r="AJ517" s="209"/>
      <c r="AK517" s="209">
        <f t="shared" si="30"/>
        <v>336</v>
      </c>
      <c r="AL517" s="209" t="e">
        <f t="shared" ca="1" si="27"/>
        <v>#N/A</v>
      </c>
      <c r="AM517" s="209" t="e">
        <f t="shared" ca="1" si="28"/>
        <v>#N/A</v>
      </c>
    </row>
    <row r="518" spans="2:39" x14ac:dyDescent="0.2">
      <c r="B518" t="s">
        <v>3558</v>
      </c>
      <c r="C518" t="s">
        <v>810</v>
      </c>
      <c r="D518" t="s">
        <v>97</v>
      </c>
      <c r="E518" t="s">
        <v>97</v>
      </c>
      <c r="F518">
        <v>-14.1</v>
      </c>
      <c r="G518">
        <v>-13.3</v>
      </c>
      <c r="H518">
        <v>-9.9</v>
      </c>
      <c r="I518">
        <v>49</v>
      </c>
      <c r="J518">
        <v>-9.1</v>
      </c>
      <c r="K518">
        <v>-3.1</v>
      </c>
      <c r="L518">
        <v>-9</v>
      </c>
      <c r="M518">
        <v>-0.6</v>
      </c>
      <c r="N518">
        <v>3.4</v>
      </c>
      <c r="O518">
        <v>3.4</v>
      </c>
      <c r="AG518">
        <f t="shared" si="29"/>
        <v>336</v>
      </c>
      <c r="AH518" s="134">
        <f>(H518*'User Input'!$H$16)+(I518*'User Input'!$H$17)+(N518*'User Input'!$H$15)+(P518*'User Input'!$H$2)+(Q518*'User Input'!$H$3)+(R518*'User Input'!$H$4)+(K518*'User Input'!$H$5)+(L518*'User Input'!$H$6)+(J518*'User Input'!$H$7)+(U518*'User Input'!$H$8)+(T518*'User Input'!$H$9)+(M518*'User Input'!$H$10)+(Y518*'User Input'!$H$11)+(W518*'User Input'!$H$13)+(V518*'User Input'!$H$12)+(S518*'User Input'!$H$14)</f>
        <v>-31.7</v>
      </c>
      <c r="AI518">
        <f t="shared" si="26"/>
        <v>2.3834586466165413</v>
      </c>
      <c r="AJ518" s="209"/>
      <c r="AK518" s="209">
        <f t="shared" si="30"/>
        <v>336</v>
      </c>
      <c r="AL518" s="209" t="e">
        <f t="shared" ca="1" si="27"/>
        <v>#N/A</v>
      </c>
      <c r="AM518" s="209" t="e">
        <f t="shared" ca="1" si="28"/>
        <v>#N/A</v>
      </c>
    </row>
    <row r="519" spans="2:39" x14ac:dyDescent="0.2">
      <c r="B519" t="s">
        <v>3524</v>
      </c>
      <c r="C519" t="s">
        <v>121</v>
      </c>
      <c r="D519" t="s">
        <v>97</v>
      </c>
      <c r="E519" t="s">
        <v>97</v>
      </c>
      <c r="F519">
        <v>-14.1</v>
      </c>
      <c r="G519">
        <v>-18.7</v>
      </c>
      <c r="H519">
        <v>-9.9</v>
      </c>
      <c r="I519">
        <v>74</v>
      </c>
      <c r="J519">
        <v>-8.6999999999999993</v>
      </c>
      <c r="K519">
        <v>-3.1</v>
      </c>
      <c r="L519">
        <v>-8.6999999999999993</v>
      </c>
      <c r="M519">
        <v>-0.5</v>
      </c>
      <c r="N519">
        <v>3</v>
      </c>
      <c r="O519">
        <v>2.8</v>
      </c>
      <c r="AG519">
        <f t="shared" si="29"/>
        <v>337</v>
      </c>
      <c r="AH519" s="134">
        <f>(H519*'User Input'!$H$16)+(I519*'User Input'!$H$17)+(N519*'User Input'!$H$15)+(P519*'User Input'!$H$2)+(Q519*'User Input'!$H$3)+(R519*'User Input'!$H$4)+(K519*'User Input'!$H$5)+(L519*'User Input'!$H$6)+(J519*'User Input'!$H$7)+(U519*'User Input'!$H$8)+(T519*'User Input'!$H$9)+(M519*'User Input'!$H$10)+(Y519*'User Input'!$H$11)+(W519*'User Input'!$H$13)+(V519*'User Input'!$H$12)+(S519*'User Input'!$H$14)</f>
        <v>-30.8</v>
      </c>
      <c r="AI519">
        <f t="shared" si="26"/>
        <v>1.6470588235294119</v>
      </c>
      <c r="AJ519" s="209"/>
      <c r="AK519" s="209">
        <f t="shared" si="30"/>
        <v>336</v>
      </c>
      <c r="AL519" s="209" t="e">
        <f t="shared" ca="1" si="27"/>
        <v>#N/A</v>
      </c>
      <c r="AM519" s="209" t="e">
        <f t="shared" ca="1" si="28"/>
        <v>#N/A</v>
      </c>
    </row>
    <row r="520" spans="2:39" x14ac:dyDescent="0.2">
      <c r="B520" t="s">
        <v>247</v>
      </c>
      <c r="C520" t="s">
        <v>138</v>
      </c>
      <c r="D520" t="s">
        <v>114</v>
      </c>
      <c r="E520" t="s">
        <v>114</v>
      </c>
      <c r="F520">
        <v>-14.2</v>
      </c>
      <c r="G520">
        <v>-5.9</v>
      </c>
      <c r="H520">
        <v>-6.7</v>
      </c>
      <c r="I520">
        <v>374</v>
      </c>
      <c r="J520">
        <v>-4.9000000000000004</v>
      </c>
      <c r="K520">
        <v>-1.8</v>
      </c>
      <c r="L520">
        <v>-5.2</v>
      </c>
      <c r="M520">
        <v>-1.5</v>
      </c>
      <c r="N520">
        <v>-2.6</v>
      </c>
      <c r="O520">
        <v>0.8</v>
      </c>
      <c r="AG520">
        <f t="shared" si="29"/>
        <v>338</v>
      </c>
      <c r="AH520" s="134">
        <f>(H520*'User Input'!$H$16)+(I520*'User Input'!$H$17)+(N520*'User Input'!$H$15)+(P520*'User Input'!$H$2)+(Q520*'User Input'!$H$3)+(R520*'User Input'!$H$4)+(K520*'User Input'!$H$5)+(L520*'User Input'!$H$6)+(J520*'User Input'!$H$7)+(U520*'User Input'!$H$8)+(T520*'User Input'!$H$9)+(M520*'User Input'!$H$10)+(Y520*'User Input'!$H$11)+(W520*'User Input'!$H$13)+(V520*'User Input'!$H$12)+(S520*'User Input'!$H$14)</f>
        <v>-20.3</v>
      </c>
      <c r="AI520">
        <f t="shared" si="26"/>
        <v>3.4406779661016946</v>
      </c>
      <c r="AJ520" s="209"/>
      <c r="AK520" s="209">
        <f t="shared" si="30"/>
        <v>339</v>
      </c>
      <c r="AL520" s="209" t="e">
        <f t="shared" ca="1" si="27"/>
        <v>#N/A</v>
      </c>
      <c r="AM520" s="209" t="e">
        <f t="shared" ca="1" si="28"/>
        <v>#N/A</v>
      </c>
    </row>
    <row r="521" spans="2:39" x14ac:dyDescent="0.2">
      <c r="B521" t="s">
        <v>3522</v>
      </c>
      <c r="C521" t="s">
        <v>340</v>
      </c>
      <c r="D521" t="s">
        <v>97</v>
      </c>
      <c r="E521" t="s">
        <v>97</v>
      </c>
      <c r="F521">
        <v>-14.3</v>
      </c>
      <c r="G521">
        <v>-19.5</v>
      </c>
      <c r="H521">
        <v>-9.9</v>
      </c>
      <c r="I521">
        <v>75</v>
      </c>
      <c r="J521">
        <v>-8.8000000000000007</v>
      </c>
      <c r="K521">
        <v>-3.2</v>
      </c>
      <c r="L521">
        <v>-8.6999999999999993</v>
      </c>
      <c r="M521">
        <v>-0.4</v>
      </c>
      <c r="N521">
        <v>3.1</v>
      </c>
      <c r="O521">
        <v>2.8</v>
      </c>
      <c r="AG521">
        <f t="shared" si="29"/>
        <v>339</v>
      </c>
      <c r="AH521" s="134">
        <f>(H521*'User Input'!$H$16)+(I521*'User Input'!$H$17)+(N521*'User Input'!$H$15)+(P521*'User Input'!$H$2)+(Q521*'User Input'!$H$3)+(R521*'User Input'!$H$4)+(K521*'User Input'!$H$5)+(L521*'User Input'!$H$6)+(J521*'User Input'!$H$7)+(U521*'User Input'!$H$8)+(T521*'User Input'!$H$9)+(M521*'User Input'!$H$10)+(Y521*'User Input'!$H$11)+(W521*'User Input'!$H$13)+(V521*'User Input'!$H$12)+(S521*'User Input'!$H$14)</f>
        <v>-31.1</v>
      </c>
      <c r="AI521">
        <f t="shared" si="26"/>
        <v>1.594871794871795</v>
      </c>
      <c r="AJ521" s="209"/>
      <c r="AK521" s="209">
        <f t="shared" si="30"/>
        <v>340</v>
      </c>
      <c r="AL521" s="209" t="e">
        <f t="shared" ca="1" si="27"/>
        <v>#N/A</v>
      </c>
      <c r="AM521" s="209" t="e">
        <f t="shared" ca="1" si="28"/>
        <v>#N/A</v>
      </c>
    </row>
    <row r="522" spans="2:39" x14ac:dyDescent="0.2">
      <c r="B522" t="s">
        <v>872</v>
      </c>
      <c r="C522" t="s">
        <v>113</v>
      </c>
      <c r="D522" t="s">
        <v>97</v>
      </c>
      <c r="E522" t="s">
        <v>97</v>
      </c>
      <c r="F522">
        <v>-14.4</v>
      </c>
      <c r="G522">
        <v>-16.600000000000001</v>
      </c>
      <c r="H522">
        <v>-9.9</v>
      </c>
      <c r="I522">
        <v>50</v>
      </c>
      <c r="J522">
        <v>-9.1</v>
      </c>
      <c r="K522">
        <v>-3.1</v>
      </c>
      <c r="L522">
        <v>-9.1</v>
      </c>
      <c r="M522">
        <v>-0.5</v>
      </c>
      <c r="N522">
        <v>3.2</v>
      </c>
      <c r="O522">
        <v>3.2</v>
      </c>
      <c r="AG522">
        <f t="shared" si="29"/>
        <v>340</v>
      </c>
      <c r="AH522" s="134">
        <f>(H522*'User Input'!$H$16)+(I522*'User Input'!$H$17)+(N522*'User Input'!$H$15)+(P522*'User Input'!$H$2)+(Q522*'User Input'!$H$3)+(R522*'User Input'!$H$4)+(K522*'User Input'!$H$5)+(L522*'User Input'!$H$6)+(J522*'User Input'!$H$7)+(U522*'User Input'!$H$8)+(T522*'User Input'!$H$9)+(M522*'User Input'!$H$10)+(Y522*'User Input'!$H$11)+(W522*'User Input'!$H$13)+(V522*'User Input'!$H$12)+(S522*'User Input'!$H$14)</f>
        <v>-31.6</v>
      </c>
      <c r="AI522">
        <f t="shared" si="26"/>
        <v>1.9036144578313252</v>
      </c>
      <c r="AJ522" s="209"/>
      <c r="AK522" s="209">
        <f t="shared" si="30"/>
        <v>341</v>
      </c>
      <c r="AL522" s="209" t="e">
        <f t="shared" ca="1" si="27"/>
        <v>#N/A</v>
      </c>
      <c r="AM522" s="209" t="e">
        <f t="shared" ca="1" si="28"/>
        <v>#N/A</v>
      </c>
    </row>
    <row r="523" spans="2:39" x14ac:dyDescent="0.2">
      <c r="B523" t="s">
        <v>1505</v>
      </c>
      <c r="C523" t="s">
        <v>140</v>
      </c>
      <c r="D523" t="s">
        <v>114</v>
      </c>
      <c r="E523" t="s">
        <v>114</v>
      </c>
      <c r="F523">
        <v>-14.4</v>
      </c>
      <c r="G523">
        <v>-0.8</v>
      </c>
      <c r="H523">
        <v>-6.8</v>
      </c>
      <c r="I523">
        <v>282</v>
      </c>
      <c r="J523">
        <v>-6.1</v>
      </c>
      <c r="K523">
        <v>-3.9</v>
      </c>
      <c r="L523">
        <v>-6.9</v>
      </c>
      <c r="M523">
        <v>-2.2000000000000002</v>
      </c>
      <c r="N523">
        <v>0.8</v>
      </c>
      <c r="O523">
        <v>2.9</v>
      </c>
      <c r="AG523">
        <f t="shared" si="29"/>
        <v>341</v>
      </c>
      <c r="AH523" s="134">
        <f>(H523*'User Input'!$H$16)+(I523*'User Input'!$H$17)+(N523*'User Input'!$H$15)+(P523*'User Input'!$H$2)+(Q523*'User Input'!$H$3)+(R523*'User Input'!$H$4)+(K523*'User Input'!$H$5)+(L523*'User Input'!$H$6)+(J523*'User Input'!$H$7)+(U523*'User Input'!$H$8)+(T523*'User Input'!$H$9)+(M523*'User Input'!$H$10)+(Y523*'User Input'!$H$11)+(W523*'User Input'!$H$13)+(V523*'User Input'!$H$12)+(S523*'User Input'!$H$14)</f>
        <v>-33</v>
      </c>
      <c r="AI523">
        <f t="shared" si="26"/>
        <v>41.25</v>
      </c>
      <c r="AJ523" s="209"/>
      <c r="AK523" s="209">
        <f t="shared" si="30"/>
        <v>341</v>
      </c>
      <c r="AL523" s="209" t="e">
        <f t="shared" ca="1" si="27"/>
        <v>#N/A</v>
      </c>
      <c r="AM523" s="209" t="e">
        <f t="shared" ca="1" si="28"/>
        <v>#N/A</v>
      </c>
    </row>
    <row r="524" spans="2:39" x14ac:dyDescent="0.2">
      <c r="B524" t="s">
        <v>792</v>
      </c>
      <c r="C524" t="s">
        <v>135</v>
      </c>
      <c r="D524" t="s">
        <v>97</v>
      </c>
      <c r="E524" t="s">
        <v>97</v>
      </c>
      <c r="F524">
        <v>-14.5</v>
      </c>
      <c r="G524">
        <v>-18.5</v>
      </c>
      <c r="H524">
        <v>-10</v>
      </c>
      <c r="I524">
        <v>51</v>
      </c>
      <c r="J524">
        <v>-9.1</v>
      </c>
      <c r="K524">
        <v>-3.1</v>
      </c>
      <c r="L524">
        <v>-9</v>
      </c>
      <c r="M524">
        <v>-0.6</v>
      </c>
      <c r="N524">
        <v>3.1</v>
      </c>
      <c r="O524">
        <v>3.2</v>
      </c>
      <c r="AG524">
        <f t="shared" si="29"/>
        <v>342</v>
      </c>
      <c r="AH524" s="134">
        <f>(H524*'User Input'!$H$16)+(I524*'User Input'!$H$17)+(N524*'User Input'!$H$15)+(P524*'User Input'!$H$2)+(Q524*'User Input'!$H$3)+(R524*'User Input'!$H$4)+(K524*'User Input'!$H$5)+(L524*'User Input'!$H$6)+(J524*'User Input'!$H$7)+(U524*'User Input'!$H$8)+(T524*'User Input'!$H$9)+(M524*'User Input'!$H$10)+(Y524*'User Input'!$H$11)+(W524*'User Input'!$H$13)+(V524*'User Input'!$H$12)+(S524*'User Input'!$H$14)</f>
        <v>-31.7</v>
      </c>
      <c r="AI524">
        <f t="shared" si="26"/>
        <v>1.7135135135135136</v>
      </c>
      <c r="AJ524" s="209"/>
      <c r="AK524" s="209">
        <f t="shared" si="30"/>
        <v>343</v>
      </c>
      <c r="AL524" s="209" t="e">
        <f t="shared" ca="1" si="27"/>
        <v>#N/A</v>
      </c>
      <c r="AM524" s="209" t="e">
        <f t="shared" ca="1" si="28"/>
        <v>#N/A</v>
      </c>
    </row>
    <row r="525" spans="2:39" x14ac:dyDescent="0.2">
      <c r="B525" t="s">
        <v>214</v>
      </c>
      <c r="C525" t="s">
        <v>132</v>
      </c>
      <c r="D525" t="s">
        <v>116</v>
      </c>
      <c r="E525" t="s">
        <v>116</v>
      </c>
      <c r="F525">
        <v>-14.6</v>
      </c>
      <c r="G525">
        <v>0.7</v>
      </c>
      <c r="H525">
        <v>-6.8</v>
      </c>
      <c r="I525">
        <v>256</v>
      </c>
      <c r="J525">
        <v>-6.8</v>
      </c>
      <c r="K525">
        <v>-2.2999999999999998</v>
      </c>
      <c r="L525">
        <v>-6</v>
      </c>
      <c r="M525">
        <v>-2.1</v>
      </c>
      <c r="N525">
        <v>0.6</v>
      </c>
      <c r="O525">
        <v>1</v>
      </c>
      <c r="AG525">
        <f t="shared" si="29"/>
        <v>343</v>
      </c>
      <c r="AH525" s="134">
        <f>(H525*'User Input'!$H$16)+(I525*'User Input'!$H$17)+(N525*'User Input'!$H$15)+(P525*'User Input'!$H$2)+(Q525*'User Input'!$H$3)+(R525*'User Input'!$H$4)+(K525*'User Input'!$H$5)+(L525*'User Input'!$H$6)+(J525*'User Input'!$H$7)+(U525*'User Input'!$H$8)+(T525*'User Input'!$H$9)+(M525*'User Input'!$H$10)+(Y525*'User Input'!$H$11)+(W525*'User Input'!$H$13)+(V525*'User Input'!$H$12)+(S525*'User Input'!$H$14)</f>
        <v>-26.2</v>
      </c>
      <c r="AI525">
        <f t="shared" si="26"/>
        <v>-37.428571428571431</v>
      </c>
      <c r="AJ525" s="209"/>
      <c r="AK525" s="209">
        <f t="shared" si="30"/>
        <v>344</v>
      </c>
      <c r="AL525" s="209" t="e">
        <f t="shared" ca="1" si="27"/>
        <v>#N/A</v>
      </c>
      <c r="AM525" s="209" t="e">
        <f t="shared" ca="1" si="28"/>
        <v>#N/A</v>
      </c>
    </row>
    <row r="526" spans="2:39" x14ac:dyDescent="0.2">
      <c r="B526" t="s">
        <v>1402</v>
      </c>
      <c r="C526" t="s">
        <v>8</v>
      </c>
      <c r="D526" t="s">
        <v>110</v>
      </c>
      <c r="E526" t="s">
        <v>110</v>
      </c>
      <c r="F526">
        <v>-14.6</v>
      </c>
      <c r="G526">
        <v>-4.0999999999999996</v>
      </c>
      <c r="H526">
        <v>-6.8</v>
      </c>
      <c r="I526">
        <v>293</v>
      </c>
      <c r="J526">
        <v>-7.3</v>
      </c>
      <c r="K526">
        <v>-4.8</v>
      </c>
      <c r="L526">
        <v>-7.1</v>
      </c>
      <c r="M526">
        <v>1.7</v>
      </c>
      <c r="N526">
        <v>2</v>
      </c>
      <c r="O526">
        <v>-0.1</v>
      </c>
      <c r="AG526">
        <f t="shared" si="29"/>
        <v>344</v>
      </c>
      <c r="AH526" s="134">
        <f>(H526*'User Input'!$H$16)+(I526*'User Input'!$H$17)+(N526*'User Input'!$H$15)+(P526*'User Input'!$H$2)+(Q526*'User Input'!$H$3)+(R526*'User Input'!$H$4)+(K526*'User Input'!$H$5)+(L526*'User Input'!$H$6)+(J526*'User Input'!$H$7)+(U526*'User Input'!$H$8)+(T526*'User Input'!$H$9)+(M526*'User Input'!$H$10)+(Y526*'User Input'!$H$11)+(W526*'User Input'!$H$13)+(V526*'User Input'!$H$12)+(S526*'User Input'!$H$14)</f>
        <v>-30.199999999999996</v>
      </c>
      <c r="AI526">
        <f t="shared" si="26"/>
        <v>7.3658536585365848</v>
      </c>
      <c r="AJ526" s="209"/>
      <c r="AK526" s="209">
        <f t="shared" si="30"/>
        <v>344</v>
      </c>
      <c r="AL526" s="209" t="e">
        <f t="shared" ca="1" si="27"/>
        <v>#N/A</v>
      </c>
      <c r="AM526" s="209" t="e">
        <f t="shared" ca="1" si="28"/>
        <v>#N/A</v>
      </c>
    </row>
    <row r="527" spans="2:39" x14ac:dyDescent="0.2">
      <c r="B527" t="s">
        <v>899</v>
      </c>
      <c r="C527" t="s">
        <v>137</v>
      </c>
      <c r="D527" t="s">
        <v>427</v>
      </c>
      <c r="E527" t="s">
        <v>118</v>
      </c>
      <c r="F527">
        <v>-14.6</v>
      </c>
      <c r="G527">
        <v>9</v>
      </c>
      <c r="H527">
        <v>-6.8</v>
      </c>
      <c r="I527">
        <v>205</v>
      </c>
      <c r="J527">
        <v>-7.7</v>
      </c>
      <c r="K527">
        <v>-4.0999999999999996</v>
      </c>
      <c r="L527">
        <v>-7.4</v>
      </c>
      <c r="M527">
        <v>-0.4</v>
      </c>
      <c r="N527">
        <v>3.1</v>
      </c>
      <c r="O527">
        <v>0.8</v>
      </c>
      <c r="AG527">
        <f t="shared" si="29"/>
        <v>345</v>
      </c>
      <c r="AH527" s="134">
        <f>(H527*'User Input'!$H$16)+(I527*'User Input'!$H$17)+(N527*'User Input'!$H$15)+(P527*'User Input'!$H$2)+(Q527*'User Input'!$H$3)+(R527*'User Input'!$H$4)+(K527*'User Input'!$H$5)+(L527*'User Input'!$H$6)+(J527*'User Input'!$H$7)+(U527*'User Input'!$H$8)+(T527*'User Input'!$H$9)+(M527*'User Input'!$H$10)+(Y527*'User Input'!$H$11)+(W527*'User Input'!$H$13)+(V527*'User Input'!$H$12)+(S527*'User Input'!$H$14)</f>
        <v>-32.299999999999997</v>
      </c>
      <c r="AI527">
        <f t="shared" ref="AI527:AI590" si="31">AH527/G527</f>
        <v>-3.5888888888888886</v>
      </c>
      <c r="AJ527" s="209"/>
      <c r="AK527" s="209">
        <f t="shared" si="30"/>
        <v>344</v>
      </c>
      <c r="AL527" s="209" t="e">
        <f t="shared" ca="1" si="27"/>
        <v>#N/A</v>
      </c>
      <c r="AM527" s="209" t="e">
        <f t="shared" ca="1" si="28"/>
        <v>#N/A</v>
      </c>
    </row>
    <row r="528" spans="2:39" x14ac:dyDescent="0.2">
      <c r="B528" t="s">
        <v>391</v>
      </c>
      <c r="C528" t="s">
        <v>8</v>
      </c>
      <c r="D528" t="s">
        <v>114</v>
      </c>
      <c r="E528" t="s">
        <v>114</v>
      </c>
      <c r="F528">
        <v>-14.6</v>
      </c>
      <c r="G528">
        <v>-1.9</v>
      </c>
      <c r="H528">
        <v>-6.8</v>
      </c>
      <c r="I528">
        <v>280</v>
      </c>
      <c r="J528">
        <v>-6.7</v>
      </c>
      <c r="K528">
        <v>-3.1</v>
      </c>
      <c r="L528">
        <v>-6.1</v>
      </c>
      <c r="M528">
        <v>-1.6</v>
      </c>
      <c r="N528">
        <v>1.3</v>
      </c>
      <c r="O528">
        <v>0.7</v>
      </c>
      <c r="AG528">
        <f t="shared" si="29"/>
        <v>346</v>
      </c>
      <c r="AH528" s="134">
        <f>(H528*'User Input'!$H$16)+(I528*'User Input'!$H$17)+(N528*'User Input'!$H$15)+(P528*'User Input'!$H$2)+(Q528*'User Input'!$H$3)+(R528*'User Input'!$H$4)+(K528*'User Input'!$H$5)+(L528*'User Input'!$H$6)+(J528*'User Input'!$H$7)+(U528*'User Input'!$H$8)+(T528*'User Input'!$H$9)+(M528*'User Input'!$H$10)+(Y528*'User Input'!$H$11)+(W528*'User Input'!$H$13)+(V528*'User Input'!$H$12)+(S528*'User Input'!$H$14)</f>
        <v>-28.4</v>
      </c>
      <c r="AI528">
        <f t="shared" si="31"/>
        <v>14.947368421052632</v>
      </c>
      <c r="AJ528" s="209"/>
      <c r="AK528" s="209">
        <f t="shared" si="30"/>
        <v>344</v>
      </c>
      <c r="AL528" s="209" t="e">
        <f t="shared" ca="1" si="27"/>
        <v>#N/A</v>
      </c>
      <c r="AM528" s="209" t="e">
        <f t="shared" ca="1" si="28"/>
        <v>#N/A</v>
      </c>
    </row>
    <row r="529" spans="2:39" x14ac:dyDescent="0.2">
      <c r="B529" t="s">
        <v>2563</v>
      </c>
      <c r="C529" t="s">
        <v>139</v>
      </c>
      <c r="D529" t="s">
        <v>97</v>
      </c>
      <c r="E529" t="s">
        <v>97</v>
      </c>
      <c r="F529">
        <v>-14.7</v>
      </c>
      <c r="G529">
        <v>-18.100000000000001</v>
      </c>
      <c r="H529">
        <v>-10</v>
      </c>
      <c r="I529">
        <v>34</v>
      </c>
      <c r="J529">
        <v>-9.4</v>
      </c>
      <c r="K529">
        <v>-3.3</v>
      </c>
      <c r="L529">
        <v>-9.4</v>
      </c>
      <c r="M529">
        <v>-0.6</v>
      </c>
      <c r="N529">
        <v>3.5</v>
      </c>
      <c r="O529">
        <v>3.5</v>
      </c>
      <c r="AG529">
        <f t="shared" si="29"/>
        <v>347</v>
      </c>
      <c r="AH529" s="134">
        <f>(H529*'User Input'!$H$16)+(I529*'User Input'!$H$17)+(N529*'User Input'!$H$15)+(P529*'User Input'!$H$2)+(Q529*'User Input'!$H$3)+(R529*'User Input'!$H$4)+(K529*'User Input'!$H$5)+(L529*'User Input'!$H$6)+(J529*'User Input'!$H$7)+(U529*'User Input'!$H$8)+(T529*'User Input'!$H$9)+(M529*'User Input'!$H$10)+(Y529*'User Input'!$H$11)+(W529*'User Input'!$H$13)+(V529*'User Input'!$H$12)+(S529*'User Input'!$H$14)</f>
        <v>-33.200000000000003</v>
      </c>
      <c r="AI529">
        <f t="shared" si="31"/>
        <v>1.8342541436464088</v>
      </c>
      <c r="AJ529" s="209"/>
      <c r="AK529" s="209">
        <f t="shared" si="30"/>
        <v>348</v>
      </c>
      <c r="AL529" s="209" t="e">
        <f t="shared" ca="1" si="27"/>
        <v>#N/A</v>
      </c>
      <c r="AM529" s="209" t="e">
        <f t="shared" ca="1" si="28"/>
        <v>#N/A</v>
      </c>
    </row>
    <row r="530" spans="2:39" x14ac:dyDescent="0.2">
      <c r="B530" t="s">
        <v>3564</v>
      </c>
      <c r="C530" t="s">
        <v>140</v>
      </c>
      <c r="D530" t="s">
        <v>97</v>
      </c>
      <c r="E530" t="s">
        <v>97</v>
      </c>
      <c r="F530">
        <v>-14.8</v>
      </c>
      <c r="G530">
        <v>-20</v>
      </c>
      <c r="H530">
        <v>-10</v>
      </c>
      <c r="I530">
        <v>39</v>
      </c>
      <c r="J530">
        <v>-9.3000000000000007</v>
      </c>
      <c r="K530">
        <v>-3.5</v>
      </c>
      <c r="L530">
        <v>-9.4</v>
      </c>
      <c r="M530">
        <v>-0.6</v>
      </c>
      <c r="N530">
        <v>3.4</v>
      </c>
      <c r="O530">
        <v>3.6</v>
      </c>
      <c r="AG530">
        <f t="shared" si="29"/>
        <v>348</v>
      </c>
      <c r="AH530" s="134">
        <f>(H530*'User Input'!$H$16)+(I530*'User Input'!$H$17)+(N530*'User Input'!$H$15)+(P530*'User Input'!$H$2)+(Q530*'User Input'!$H$3)+(R530*'User Input'!$H$4)+(K530*'User Input'!$H$5)+(L530*'User Input'!$H$6)+(J530*'User Input'!$H$7)+(U530*'User Input'!$H$8)+(T530*'User Input'!$H$9)+(M530*'User Input'!$H$10)+(Y530*'User Input'!$H$11)+(W530*'User Input'!$H$13)+(V530*'User Input'!$H$12)+(S530*'User Input'!$H$14)</f>
        <v>-33.900000000000006</v>
      </c>
      <c r="AI530">
        <f t="shared" si="31"/>
        <v>1.6950000000000003</v>
      </c>
      <c r="AJ530" s="209"/>
      <c r="AK530" s="209">
        <f t="shared" si="30"/>
        <v>349</v>
      </c>
      <c r="AL530" s="209" t="e">
        <f t="shared" ca="1" si="27"/>
        <v>#N/A</v>
      </c>
      <c r="AM530" s="209" t="e">
        <f t="shared" ca="1" si="28"/>
        <v>#N/A</v>
      </c>
    </row>
    <row r="531" spans="2:39" x14ac:dyDescent="0.2">
      <c r="B531" t="s">
        <v>2886</v>
      </c>
      <c r="C531" t="s">
        <v>141</v>
      </c>
      <c r="D531" t="s">
        <v>97</v>
      </c>
      <c r="E531" t="s">
        <v>97</v>
      </c>
      <c r="F531">
        <v>-14.9</v>
      </c>
      <c r="G531">
        <v>-21.2</v>
      </c>
      <c r="H531">
        <v>-10.1</v>
      </c>
      <c r="I531">
        <v>33</v>
      </c>
      <c r="J531">
        <v>-9.5</v>
      </c>
      <c r="K531">
        <v>-3.5</v>
      </c>
      <c r="L531">
        <v>-9.5</v>
      </c>
      <c r="M531">
        <v>-0.6</v>
      </c>
      <c r="N531">
        <v>3.6</v>
      </c>
      <c r="O531">
        <v>3.6</v>
      </c>
      <c r="AG531">
        <f t="shared" si="29"/>
        <v>349</v>
      </c>
      <c r="AH531" s="134">
        <f>(H531*'User Input'!$H$16)+(I531*'User Input'!$H$17)+(N531*'User Input'!$H$15)+(P531*'User Input'!$H$2)+(Q531*'User Input'!$H$3)+(R531*'User Input'!$H$4)+(K531*'User Input'!$H$5)+(L531*'User Input'!$H$6)+(J531*'User Input'!$H$7)+(U531*'User Input'!$H$8)+(T531*'User Input'!$H$9)+(M531*'User Input'!$H$10)+(Y531*'User Input'!$H$11)+(W531*'User Input'!$H$13)+(V531*'User Input'!$H$12)+(S531*'User Input'!$H$14)</f>
        <v>-34.200000000000003</v>
      </c>
      <c r="AI531">
        <f t="shared" si="31"/>
        <v>1.6132075471698115</v>
      </c>
      <c r="AJ531" s="209"/>
      <c r="AK531" s="209">
        <f t="shared" si="30"/>
        <v>350</v>
      </c>
      <c r="AL531" s="209" t="e">
        <f t="shared" ca="1" si="27"/>
        <v>#N/A</v>
      </c>
      <c r="AM531" s="209" t="e">
        <f t="shared" ca="1" si="28"/>
        <v>#N/A</v>
      </c>
    </row>
    <row r="532" spans="2:39" x14ac:dyDescent="0.2">
      <c r="B532" t="s">
        <v>2549</v>
      </c>
      <c r="C532" t="s">
        <v>141</v>
      </c>
      <c r="D532" t="s">
        <v>97</v>
      </c>
      <c r="E532" t="s">
        <v>97</v>
      </c>
      <c r="F532">
        <v>-14.9</v>
      </c>
      <c r="G532">
        <v>-22.7</v>
      </c>
      <c r="H532">
        <v>-10.1</v>
      </c>
      <c r="I532">
        <v>48</v>
      </c>
      <c r="J532">
        <v>-9.3000000000000007</v>
      </c>
      <c r="K532">
        <v>-3.4</v>
      </c>
      <c r="L532">
        <v>-9.3000000000000007</v>
      </c>
      <c r="M532">
        <v>-0.6</v>
      </c>
      <c r="N532">
        <v>3.4</v>
      </c>
      <c r="O532">
        <v>3.2</v>
      </c>
      <c r="AG532">
        <f t="shared" si="29"/>
        <v>350</v>
      </c>
      <c r="AH532" s="134">
        <f>(H532*'User Input'!$H$16)+(I532*'User Input'!$H$17)+(N532*'User Input'!$H$15)+(P532*'User Input'!$H$2)+(Q532*'User Input'!$H$3)+(R532*'User Input'!$H$4)+(K532*'User Input'!$H$5)+(L532*'User Input'!$H$6)+(J532*'User Input'!$H$7)+(U532*'User Input'!$H$8)+(T532*'User Input'!$H$9)+(M532*'User Input'!$H$10)+(Y532*'User Input'!$H$11)+(W532*'User Input'!$H$13)+(V532*'User Input'!$H$12)+(S532*'User Input'!$H$14)</f>
        <v>-33.400000000000006</v>
      </c>
      <c r="AI532">
        <f t="shared" si="31"/>
        <v>1.4713656387665202</v>
      </c>
      <c r="AJ532" s="209"/>
      <c r="AK532" s="209">
        <f t="shared" si="30"/>
        <v>350</v>
      </c>
      <c r="AL532" s="209" t="e">
        <f t="shared" ca="1" si="27"/>
        <v>#N/A</v>
      </c>
      <c r="AM532" s="209" t="e">
        <f t="shared" ca="1" si="28"/>
        <v>#N/A</v>
      </c>
    </row>
    <row r="533" spans="2:39" x14ac:dyDescent="0.2">
      <c r="B533" t="s">
        <v>2577</v>
      </c>
      <c r="C533" t="s">
        <v>715</v>
      </c>
      <c r="D533" t="s">
        <v>97</v>
      </c>
      <c r="E533" t="s">
        <v>97</v>
      </c>
      <c r="F533">
        <v>-15</v>
      </c>
      <c r="G533">
        <v>-23.7</v>
      </c>
      <c r="H533">
        <v>-10.1</v>
      </c>
      <c r="I533">
        <v>58</v>
      </c>
      <c r="J533">
        <v>-9.1</v>
      </c>
      <c r="K533">
        <v>-3.4</v>
      </c>
      <c r="L533">
        <v>-9.1</v>
      </c>
      <c r="M533">
        <v>-0.6</v>
      </c>
      <c r="N533">
        <v>3.3</v>
      </c>
      <c r="O533">
        <v>3</v>
      </c>
      <c r="AG533">
        <f t="shared" si="29"/>
        <v>351</v>
      </c>
      <c r="AH533" s="134">
        <f>(H533*'User Input'!$H$16)+(I533*'User Input'!$H$17)+(N533*'User Input'!$H$15)+(P533*'User Input'!$H$2)+(Q533*'User Input'!$H$3)+(R533*'User Input'!$H$4)+(K533*'User Input'!$H$5)+(L533*'User Input'!$H$6)+(J533*'User Input'!$H$7)+(U533*'User Input'!$H$8)+(T533*'User Input'!$H$9)+(M533*'User Input'!$H$10)+(Y533*'User Input'!$H$11)+(W533*'User Input'!$H$13)+(V533*'User Input'!$H$12)+(S533*'User Input'!$H$14)</f>
        <v>-33</v>
      </c>
      <c r="AI533">
        <f t="shared" si="31"/>
        <v>1.3924050632911393</v>
      </c>
      <c r="AJ533" s="209"/>
      <c r="AK533" s="209">
        <f t="shared" si="30"/>
        <v>352</v>
      </c>
      <c r="AL533" s="209" t="e">
        <f t="shared" ref="AL533:AL596" ca="1" si="32">RANK(AB533,OFFSET($AB$206,0,0,COUNTA(AB:AB)+1,1))</f>
        <v>#N/A</v>
      </c>
      <c r="AM533" s="209" t="e">
        <f t="shared" ref="AM533:AM596" ca="1" si="33">RANK(AC533,OFFSET($AC$206,0,0,COUNTA(AC:AC)+1,1))</f>
        <v>#N/A</v>
      </c>
    </row>
    <row r="534" spans="2:39" x14ac:dyDescent="0.2">
      <c r="B534" t="s">
        <v>302</v>
      </c>
      <c r="C534" t="s">
        <v>719</v>
      </c>
      <c r="D534" t="s">
        <v>110</v>
      </c>
      <c r="E534" t="s">
        <v>110</v>
      </c>
      <c r="F534">
        <v>-15</v>
      </c>
      <c r="G534">
        <v>8.6999999999999993</v>
      </c>
      <c r="H534">
        <v>-6.9</v>
      </c>
      <c r="I534">
        <v>197</v>
      </c>
      <c r="J534">
        <v>-7.4</v>
      </c>
      <c r="K534">
        <v>-3</v>
      </c>
      <c r="L534">
        <v>-7</v>
      </c>
      <c r="M534">
        <v>-1.5</v>
      </c>
      <c r="N534">
        <v>1.9</v>
      </c>
      <c r="O534">
        <v>1</v>
      </c>
      <c r="AG534">
        <f t="shared" si="29"/>
        <v>352</v>
      </c>
      <c r="AH534" s="134">
        <f>(H534*'User Input'!$H$16)+(I534*'User Input'!$H$17)+(N534*'User Input'!$H$15)+(P534*'User Input'!$H$2)+(Q534*'User Input'!$H$3)+(R534*'User Input'!$H$4)+(K534*'User Input'!$H$5)+(L534*'User Input'!$H$6)+(J534*'User Input'!$H$7)+(U534*'User Input'!$H$8)+(T534*'User Input'!$H$9)+(M534*'User Input'!$H$10)+(Y534*'User Input'!$H$11)+(W534*'User Input'!$H$13)+(V534*'User Input'!$H$12)+(S534*'User Input'!$H$14)</f>
        <v>-29.4</v>
      </c>
      <c r="AI534">
        <f t="shared" si="31"/>
        <v>-3.3793103448275863</v>
      </c>
      <c r="AJ534" s="209"/>
      <c r="AK534" s="209">
        <f t="shared" si="30"/>
        <v>352</v>
      </c>
      <c r="AL534" s="209" t="e">
        <f t="shared" ca="1" si="32"/>
        <v>#N/A</v>
      </c>
      <c r="AM534" s="209" t="e">
        <f t="shared" ca="1" si="33"/>
        <v>#N/A</v>
      </c>
    </row>
    <row r="535" spans="2:39" x14ac:dyDescent="0.2">
      <c r="B535" t="s">
        <v>3460</v>
      </c>
      <c r="C535" t="s">
        <v>140</v>
      </c>
      <c r="D535" t="s">
        <v>114</v>
      </c>
      <c r="E535" t="s">
        <v>114</v>
      </c>
      <c r="F535">
        <v>-15</v>
      </c>
      <c r="G535">
        <v>-8.1999999999999993</v>
      </c>
      <c r="H535">
        <v>-6.9</v>
      </c>
      <c r="I535">
        <v>358</v>
      </c>
      <c r="J535">
        <v>-4.5</v>
      </c>
      <c r="K535">
        <v>-4.2</v>
      </c>
      <c r="L535">
        <v>-6.6</v>
      </c>
      <c r="M535">
        <v>-1.5</v>
      </c>
      <c r="N535">
        <v>-0.3</v>
      </c>
      <c r="O535">
        <v>1.1000000000000001</v>
      </c>
      <c r="AG535">
        <f t="shared" ref="AG535:AG598" si="34">AG534+1</f>
        <v>353</v>
      </c>
      <c r="AH535" s="134">
        <f>(H535*'User Input'!$H$16)+(I535*'User Input'!$H$17)+(N535*'User Input'!$H$15)+(P535*'User Input'!$H$2)+(Q535*'User Input'!$H$3)+(R535*'User Input'!$H$4)+(K535*'User Input'!$H$5)+(L535*'User Input'!$H$6)+(J535*'User Input'!$H$7)+(U535*'User Input'!$H$8)+(T535*'User Input'!$H$9)+(M535*'User Input'!$H$10)+(Y535*'User Input'!$H$11)+(W535*'User Input'!$H$13)+(V535*'User Input'!$H$12)+(S535*'User Input'!$H$14)</f>
        <v>-30.9</v>
      </c>
      <c r="AI535">
        <f t="shared" si="31"/>
        <v>3.7682926829268295</v>
      </c>
      <c r="AJ535" s="209"/>
      <c r="AK535" s="209">
        <f t="shared" si="30"/>
        <v>352</v>
      </c>
      <c r="AL535" s="209" t="e">
        <f t="shared" ca="1" si="32"/>
        <v>#N/A</v>
      </c>
      <c r="AM535" s="209" t="e">
        <f t="shared" ca="1" si="33"/>
        <v>#N/A</v>
      </c>
    </row>
    <row r="536" spans="2:39" x14ac:dyDescent="0.2">
      <c r="B536" t="s">
        <v>234</v>
      </c>
      <c r="C536" t="s">
        <v>718</v>
      </c>
      <c r="D536" t="s">
        <v>116</v>
      </c>
      <c r="E536" t="s">
        <v>116</v>
      </c>
      <c r="F536">
        <v>-15</v>
      </c>
      <c r="G536">
        <v>-2.8</v>
      </c>
      <c r="H536">
        <v>-6.9</v>
      </c>
      <c r="I536">
        <v>289</v>
      </c>
      <c r="J536">
        <v>-6.2</v>
      </c>
      <c r="K536">
        <v>-1.3</v>
      </c>
      <c r="L536">
        <v>-5.3</v>
      </c>
      <c r="M536">
        <v>-1</v>
      </c>
      <c r="N536">
        <v>-2.2000000000000002</v>
      </c>
      <c r="O536">
        <v>-0.1</v>
      </c>
      <c r="AG536">
        <f t="shared" si="34"/>
        <v>354</v>
      </c>
      <c r="AH536" s="134">
        <f>(H536*'User Input'!$H$16)+(I536*'User Input'!$H$17)+(N536*'User Input'!$H$15)+(P536*'User Input'!$H$2)+(Q536*'User Input'!$H$3)+(R536*'User Input'!$H$4)+(K536*'User Input'!$H$5)+(L536*'User Input'!$H$6)+(J536*'User Input'!$H$7)+(U536*'User Input'!$H$8)+(T536*'User Input'!$H$9)+(M536*'User Input'!$H$10)+(Y536*'User Input'!$H$11)+(W536*'User Input'!$H$13)+(V536*'User Input'!$H$12)+(S536*'User Input'!$H$14)</f>
        <v>-18.7</v>
      </c>
      <c r="AI536">
        <f t="shared" si="31"/>
        <v>6.6785714285714288</v>
      </c>
      <c r="AJ536" s="209"/>
      <c r="AK536" s="209">
        <f t="shared" si="30"/>
        <v>352</v>
      </c>
      <c r="AL536" s="209" t="e">
        <f t="shared" ca="1" si="32"/>
        <v>#N/A</v>
      </c>
      <c r="AM536" s="209" t="e">
        <f t="shared" ca="1" si="33"/>
        <v>#N/A</v>
      </c>
    </row>
    <row r="537" spans="2:39" x14ac:dyDescent="0.2">
      <c r="B537" t="s">
        <v>537</v>
      </c>
      <c r="C537" t="s">
        <v>339</v>
      </c>
      <c r="D537" t="s">
        <v>114</v>
      </c>
      <c r="E537" t="s">
        <v>114</v>
      </c>
      <c r="F537">
        <v>-15.1</v>
      </c>
      <c r="G537">
        <v>2.8</v>
      </c>
      <c r="H537">
        <v>-7</v>
      </c>
      <c r="I537">
        <v>228</v>
      </c>
      <c r="J537">
        <v>-7.8</v>
      </c>
      <c r="K537">
        <v>-4.8</v>
      </c>
      <c r="L537">
        <v>-8.4</v>
      </c>
      <c r="M537">
        <v>3.1</v>
      </c>
      <c r="N537">
        <v>0.9</v>
      </c>
      <c r="O537">
        <v>1</v>
      </c>
      <c r="AG537">
        <f t="shared" si="34"/>
        <v>355</v>
      </c>
      <c r="AH537" s="134">
        <f>(H537*'User Input'!$H$16)+(I537*'User Input'!$H$17)+(N537*'User Input'!$H$15)+(P537*'User Input'!$H$2)+(Q537*'User Input'!$H$3)+(R537*'User Input'!$H$4)+(K537*'User Input'!$H$5)+(L537*'User Input'!$H$6)+(J537*'User Input'!$H$7)+(U537*'User Input'!$H$8)+(T537*'User Input'!$H$9)+(M537*'User Input'!$H$10)+(Y537*'User Input'!$H$11)+(W537*'User Input'!$H$13)+(V537*'User Input'!$H$12)+(S537*'User Input'!$H$14)</f>
        <v>-29.2</v>
      </c>
      <c r="AI537">
        <f t="shared" si="31"/>
        <v>-10.428571428571429</v>
      </c>
      <c r="AJ537" s="209"/>
      <c r="AK537" s="209">
        <f t="shared" si="30"/>
        <v>356</v>
      </c>
      <c r="AL537" s="209" t="e">
        <f t="shared" ca="1" si="32"/>
        <v>#N/A</v>
      </c>
      <c r="AM537" s="209" t="e">
        <f t="shared" ca="1" si="33"/>
        <v>#N/A</v>
      </c>
    </row>
    <row r="538" spans="2:39" x14ac:dyDescent="0.2">
      <c r="B538" t="s">
        <v>1350</v>
      </c>
      <c r="C538" t="s">
        <v>810</v>
      </c>
      <c r="D538" t="s">
        <v>97</v>
      </c>
      <c r="E538" t="s">
        <v>97</v>
      </c>
      <c r="F538">
        <v>-15.2</v>
      </c>
      <c r="G538">
        <v>-15.7</v>
      </c>
      <c r="H538">
        <v>-10.1</v>
      </c>
      <c r="I538">
        <v>6</v>
      </c>
      <c r="J538">
        <v>-9.9</v>
      </c>
      <c r="K538">
        <v>-3.6</v>
      </c>
      <c r="L538">
        <v>-9.9</v>
      </c>
      <c r="M538">
        <v>-0.7</v>
      </c>
      <c r="N538">
        <v>3.9</v>
      </c>
      <c r="O538">
        <v>4</v>
      </c>
      <c r="AG538">
        <f t="shared" si="34"/>
        <v>356</v>
      </c>
      <c r="AH538" s="134">
        <f>(H538*'User Input'!$H$16)+(I538*'User Input'!$H$17)+(N538*'User Input'!$H$15)+(P538*'User Input'!$H$2)+(Q538*'User Input'!$H$3)+(R538*'User Input'!$H$4)+(K538*'User Input'!$H$5)+(L538*'User Input'!$H$6)+(J538*'User Input'!$H$7)+(U538*'User Input'!$H$8)+(T538*'User Input'!$H$9)+(M538*'User Input'!$H$10)+(Y538*'User Input'!$H$11)+(W538*'User Input'!$H$13)+(V538*'User Input'!$H$12)+(S538*'User Input'!$H$14)</f>
        <v>-35.6</v>
      </c>
      <c r="AI538">
        <f t="shared" si="31"/>
        <v>2.2675159235668794</v>
      </c>
      <c r="AJ538" s="209"/>
      <c r="AK538" s="209">
        <f t="shared" si="30"/>
        <v>357</v>
      </c>
      <c r="AL538" s="209" t="e">
        <f t="shared" ca="1" si="32"/>
        <v>#N/A</v>
      </c>
      <c r="AM538" s="209" t="e">
        <f t="shared" ca="1" si="33"/>
        <v>#N/A</v>
      </c>
    </row>
    <row r="539" spans="2:39" x14ac:dyDescent="0.2">
      <c r="B539" t="s">
        <v>539</v>
      </c>
      <c r="C539" t="s">
        <v>137</v>
      </c>
      <c r="D539" t="s">
        <v>429</v>
      </c>
      <c r="E539" t="s">
        <v>110</v>
      </c>
      <c r="F539">
        <v>-15.3</v>
      </c>
      <c r="G539">
        <v>0.3</v>
      </c>
      <c r="H539">
        <v>-7</v>
      </c>
      <c r="I539">
        <v>241</v>
      </c>
      <c r="J539">
        <v>-7.2</v>
      </c>
      <c r="K539">
        <v>-4.5999999999999996</v>
      </c>
      <c r="L539">
        <v>-7.5</v>
      </c>
      <c r="M539">
        <v>-0.6</v>
      </c>
      <c r="N539">
        <v>1.5</v>
      </c>
      <c r="O539">
        <v>2</v>
      </c>
      <c r="AG539">
        <f t="shared" si="34"/>
        <v>357</v>
      </c>
      <c r="AH539" s="134">
        <f>(H539*'User Input'!$H$16)+(I539*'User Input'!$H$17)+(N539*'User Input'!$H$15)+(P539*'User Input'!$H$2)+(Q539*'User Input'!$H$3)+(R539*'User Input'!$H$4)+(K539*'User Input'!$H$5)+(L539*'User Input'!$H$6)+(J539*'User Input'!$H$7)+(U539*'User Input'!$H$8)+(T539*'User Input'!$H$9)+(M539*'User Input'!$H$10)+(Y539*'User Input'!$H$11)+(W539*'User Input'!$H$13)+(V539*'User Input'!$H$12)+(S539*'User Input'!$H$14)</f>
        <v>-34.300000000000004</v>
      </c>
      <c r="AI539">
        <f t="shared" si="31"/>
        <v>-114.33333333333336</v>
      </c>
      <c r="AJ539" s="209"/>
      <c r="AK539" s="209">
        <f t="shared" si="30"/>
        <v>358</v>
      </c>
      <c r="AL539" s="209" t="e">
        <f t="shared" ca="1" si="32"/>
        <v>#N/A</v>
      </c>
      <c r="AM539" s="209" t="e">
        <f t="shared" ca="1" si="33"/>
        <v>#N/A</v>
      </c>
    </row>
    <row r="540" spans="2:39" x14ac:dyDescent="0.2">
      <c r="B540" t="s">
        <v>229</v>
      </c>
      <c r="C540" t="s">
        <v>714</v>
      </c>
      <c r="D540" t="s">
        <v>112</v>
      </c>
      <c r="E540" t="s">
        <v>112</v>
      </c>
      <c r="F540">
        <v>-15.4</v>
      </c>
      <c r="G540">
        <v>4.0999999999999996</v>
      </c>
      <c r="H540">
        <v>-7</v>
      </c>
      <c r="I540">
        <v>222</v>
      </c>
      <c r="J540">
        <v>-7.3</v>
      </c>
      <c r="K540">
        <v>-2.2000000000000002</v>
      </c>
      <c r="L540">
        <v>-6.2</v>
      </c>
      <c r="M540">
        <v>-2.5</v>
      </c>
      <c r="N540">
        <v>1.1000000000000001</v>
      </c>
      <c r="O540">
        <v>0.7</v>
      </c>
      <c r="AG540">
        <f t="shared" si="34"/>
        <v>358</v>
      </c>
      <c r="AH540" s="134">
        <f>(H540*'User Input'!$H$16)+(I540*'User Input'!$H$17)+(N540*'User Input'!$H$15)+(P540*'User Input'!$H$2)+(Q540*'User Input'!$H$3)+(R540*'User Input'!$H$4)+(K540*'User Input'!$H$5)+(L540*'User Input'!$H$6)+(J540*'User Input'!$H$7)+(U540*'User Input'!$H$8)+(T540*'User Input'!$H$9)+(M540*'User Input'!$H$10)+(Y540*'User Input'!$H$11)+(W540*'User Input'!$H$13)+(V540*'User Input'!$H$12)+(S540*'User Input'!$H$14)</f>
        <v>-27.3</v>
      </c>
      <c r="AI540">
        <f t="shared" si="31"/>
        <v>-6.6585365853658542</v>
      </c>
      <c r="AJ540" s="209"/>
      <c r="AK540" s="209">
        <f t="shared" si="30"/>
        <v>359</v>
      </c>
      <c r="AL540" s="209" t="e">
        <f t="shared" ca="1" si="32"/>
        <v>#N/A</v>
      </c>
      <c r="AM540" s="209" t="e">
        <f t="shared" ca="1" si="33"/>
        <v>#N/A</v>
      </c>
    </row>
    <row r="541" spans="2:39" x14ac:dyDescent="0.2">
      <c r="B541" t="s">
        <v>517</v>
      </c>
      <c r="C541" t="s">
        <v>117</v>
      </c>
      <c r="D541" t="s">
        <v>110</v>
      </c>
      <c r="E541" t="s">
        <v>110</v>
      </c>
      <c r="F541">
        <v>-15.5</v>
      </c>
      <c r="G541">
        <v>-8.6</v>
      </c>
      <c r="H541">
        <v>-7</v>
      </c>
      <c r="I541">
        <v>340</v>
      </c>
      <c r="J541">
        <v>-5.5</v>
      </c>
      <c r="K541">
        <v>-3</v>
      </c>
      <c r="L541">
        <v>-5.8</v>
      </c>
      <c r="M541">
        <v>-0.9</v>
      </c>
      <c r="N541">
        <v>-1.8</v>
      </c>
      <c r="O541">
        <v>0.4</v>
      </c>
      <c r="AG541">
        <f t="shared" si="34"/>
        <v>359</v>
      </c>
      <c r="AH541" s="134">
        <f>(H541*'User Input'!$H$16)+(I541*'User Input'!$H$17)+(N541*'User Input'!$H$15)+(P541*'User Input'!$H$2)+(Q541*'User Input'!$H$3)+(R541*'User Input'!$H$4)+(K541*'User Input'!$H$5)+(L541*'User Input'!$H$6)+(J541*'User Input'!$H$7)+(U541*'User Input'!$H$8)+(T541*'User Input'!$H$9)+(M541*'User Input'!$H$10)+(Y541*'User Input'!$H$11)+(W541*'User Input'!$H$13)+(V541*'User Input'!$H$12)+(S541*'User Input'!$H$14)</f>
        <v>-25.1</v>
      </c>
      <c r="AI541">
        <f t="shared" si="31"/>
        <v>2.918604651162791</v>
      </c>
      <c r="AJ541" s="209"/>
      <c r="AK541" s="209">
        <f t="shared" si="30"/>
        <v>360</v>
      </c>
      <c r="AL541" s="209" t="e">
        <f t="shared" ca="1" si="32"/>
        <v>#N/A</v>
      </c>
      <c r="AM541" s="209" t="e">
        <f t="shared" ca="1" si="33"/>
        <v>#N/A</v>
      </c>
    </row>
    <row r="542" spans="2:39" x14ac:dyDescent="0.2">
      <c r="B542" t="s">
        <v>2244</v>
      </c>
      <c r="C542" t="s">
        <v>719</v>
      </c>
      <c r="D542" t="s">
        <v>112</v>
      </c>
      <c r="E542" t="s">
        <v>112</v>
      </c>
      <c r="F542">
        <v>-15.6</v>
      </c>
      <c r="G542">
        <v>-2.2000000000000002</v>
      </c>
      <c r="H542">
        <v>-7.1</v>
      </c>
      <c r="I542">
        <v>262</v>
      </c>
      <c r="J542">
        <v>-6.1</v>
      </c>
      <c r="K542">
        <v>-1.6</v>
      </c>
      <c r="L542">
        <v>-5.7</v>
      </c>
      <c r="M542">
        <v>-2.4</v>
      </c>
      <c r="N542">
        <v>-1.2</v>
      </c>
      <c r="O542">
        <v>0.3</v>
      </c>
      <c r="AG542">
        <f t="shared" si="34"/>
        <v>360</v>
      </c>
      <c r="AH542" s="134">
        <f>(H542*'User Input'!$H$16)+(I542*'User Input'!$H$17)+(N542*'User Input'!$H$15)+(P542*'User Input'!$H$2)+(Q542*'User Input'!$H$3)+(R542*'User Input'!$H$4)+(K542*'User Input'!$H$5)+(L542*'User Input'!$H$6)+(J542*'User Input'!$H$7)+(U542*'User Input'!$H$8)+(T542*'User Input'!$H$9)+(M542*'User Input'!$H$10)+(Y542*'User Input'!$H$11)+(W542*'User Input'!$H$13)+(V542*'User Input'!$H$12)+(S542*'User Input'!$H$14)</f>
        <v>-23.000000000000004</v>
      </c>
      <c r="AI542">
        <f t="shared" si="31"/>
        <v>10.454545454545455</v>
      </c>
      <c r="AJ542" s="209"/>
      <c r="AK542" s="209">
        <f t="shared" si="30"/>
        <v>361</v>
      </c>
      <c r="AL542" s="209" t="e">
        <f t="shared" ca="1" si="32"/>
        <v>#N/A</v>
      </c>
      <c r="AM542" s="209" t="e">
        <f t="shared" ca="1" si="33"/>
        <v>#N/A</v>
      </c>
    </row>
    <row r="543" spans="2:39" x14ac:dyDescent="0.2">
      <c r="B543" t="s">
        <v>384</v>
      </c>
      <c r="C543" t="s">
        <v>130</v>
      </c>
      <c r="D543" t="s">
        <v>427</v>
      </c>
      <c r="E543" t="s">
        <v>118</v>
      </c>
      <c r="F543">
        <v>-15.9</v>
      </c>
      <c r="G543">
        <v>-2.2000000000000002</v>
      </c>
      <c r="H543">
        <v>-7.1</v>
      </c>
      <c r="I543">
        <v>275</v>
      </c>
      <c r="J543">
        <v>-6.8</v>
      </c>
      <c r="K543">
        <v>-3.1</v>
      </c>
      <c r="L543">
        <v>-6.2</v>
      </c>
      <c r="M543">
        <v>-2.1</v>
      </c>
      <c r="N543">
        <v>1</v>
      </c>
      <c r="O543">
        <v>0.2</v>
      </c>
      <c r="AG543">
        <f t="shared" si="34"/>
        <v>361</v>
      </c>
      <c r="AH543" s="134">
        <f>(H543*'User Input'!$H$16)+(I543*'User Input'!$H$17)+(N543*'User Input'!$H$15)+(P543*'User Input'!$H$2)+(Q543*'User Input'!$H$3)+(R543*'User Input'!$H$4)+(K543*'User Input'!$H$5)+(L543*'User Input'!$H$6)+(J543*'User Input'!$H$7)+(U543*'User Input'!$H$8)+(T543*'User Input'!$H$9)+(M543*'User Input'!$H$10)+(Y543*'User Input'!$H$11)+(W543*'User Input'!$H$13)+(V543*'User Input'!$H$12)+(S543*'User Input'!$H$14)</f>
        <v>-29.6</v>
      </c>
      <c r="AI543">
        <f t="shared" si="31"/>
        <v>13.454545454545453</v>
      </c>
      <c r="AJ543" s="209"/>
      <c r="AK543" s="209">
        <f t="shared" si="30"/>
        <v>362</v>
      </c>
      <c r="AL543" s="209" t="e">
        <f t="shared" ca="1" si="32"/>
        <v>#N/A</v>
      </c>
      <c r="AM543" s="209" t="e">
        <f t="shared" ca="1" si="33"/>
        <v>#N/A</v>
      </c>
    </row>
    <row r="544" spans="2:39" x14ac:dyDescent="0.2">
      <c r="B544" t="s">
        <v>432</v>
      </c>
      <c r="C544" t="s">
        <v>7</v>
      </c>
      <c r="D544" t="s">
        <v>118</v>
      </c>
      <c r="E544" t="s">
        <v>118</v>
      </c>
      <c r="F544">
        <v>-16.100000000000001</v>
      </c>
      <c r="G544">
        <v>0.6</v>
      </c>
      <c r="H544">
        <v>-7.2</v>
      </c>
      <c r="I544">
        <v>232</v>
      </c>
      <c r="J544">
        <v>-7</v>
      </c>
      <c r="K544">
        <v>-3.4</v>
      </c>
      <c r="L544">
        <v>-7.1</v>
      </c>
      <c r="M544">
        <v>-1.4</v>
      </c>
      <c r="N544">
        <v>1.8</v>
      </c>
      <c r="O544">
        <v>0.1</v>
      </c>
      <c r="AG544">
        <f t="shared" si="34"/>
        <v>362</v>
      </c>
      <c r="AH544" s="134">
        <f>(H544*'User Input'!$H$16)+(I544*'User Input'!$H$17)+(N544*'User Input'!$H$15)+(P544*'User Input'!$H$2)+(Q544*'User Input'!$H$3)+(R544*'User Input'!$H$4)+(K544*'User Input'!$H$5)+(L544*'User Input'!$H$6)+(J544*'User Input'!$H$7)+(U544*'User Input'!$H$8)+(T544*'User Input'!$H$9)+(M544*'User Input'!$H$10)+(Y544*'User Input'!$H$11)+(W544*'User Input'!$H$13)+(V544*'User Input'!$H$12)+(S544*'User Input'!$H$14)</f>
        <v>-30.5</v>
      </c>
      <c r="AI544">
        <f t="shared" si="31"/>
        <v>-50.833333333333336</v>
      </c>
      <c r="AJ544" s="209"/>
      <c r="AK544" s="209">
        <f t="shared" si="30"/>
        <v>363</v>
      </c>
      <c r="AL544" s="209" t="e">
        <f t="shared" ca="1" si="32"/>
        <v>#N/A</v>
      </c>
      <c r="AM544" s="209" t="e">
        <f t="shared" ca="1" si="33"/>
        <v>#N/A</v>
      </c>
    </row>
    <row r="545" spans="2:39" x14ac:dyDescent="0.2">
      <c r="B545" t="s">
        <v>2556</v>
      </c>
      <c r="C545" t="s">
        <v>138</v>
      </c>
      <c r="D545" t="s">
        <v>6</v>
      </c>
      <c r="E545" t="s">
        <v>6</v>
      </c>
      <c r="F545">
        <v>-16.100000000000001</v>
      </c>
      <c r="G545">
        <v>-6.9</v>
      </c>
      <c r="H545">
        <v>-7.2</v>
      </c>
      <c r="I545">
        <v>328</v>
      </c>
      <c r="J545">
        <v>-6.5</v>
      </c>
      <c r="K545">
        <v>-3.2</v>
      </c>
      <c r="L545">
        <v>-5.9</v>
      </c>
      <c r="M545">
        <v>-2.1</v>
      </c>
      <c r="N545">
        <v>0.7</v>
      </c>
      <c r="O545">
        <v>-0.2</v>
      </c>
      <c r="AG545">
        <f t="shared" si="34"/>
        <v>363</v>
      </c>
      <c r="AH545" s="134">
        <f>(H545*'User Input'!$H$16)+(I545*'User Input'!$H$17)+(N545*'User Input'!$H$15)+(P545*'User Input'!$H$2)+(Q545*'User Input'!$H$3)+(R545*'User Input'!$H$4)+(K545*'User Input'!$H$5)+(L545*'User Input'!$H$6)+(J545*'User Input'!$H$7)+(U545*'User Input'!$H$8)+(T545*'User Input'!$H$9)+(M545*'User Input'!$H$10)+(Y545*'User Input'!$H$11)+(W545*'User Input'!$H$13)+(V545*'User Input'!$H$12)+(S545*'User Input'!$H$14)</f>
        <v>-29.400000000000002</v>
      </c>
      <c r="AI545">
        <f t="shared" si="31"/>
        <v>4.2608695652173916</v>
      </c>
      <c r="AJ545" s="209"/>
      <c r="AK545" s="209">
        <f t="shared" si="30"/>
        <v>363</v>
      </c>
      <c r="AL545" s="209" t="e">
        <f t="shared" ca="1" si="32"/>
        <v>#N/A</v>
      </c>
      <c r="AM545" s="209" t="e">
        <f t="shared" ca="1" si="33"/>
        <v>#N/A</v>
      </c>
    </row>
    <row r="546" spans="2:39" x14ac:dyDescent="0.2">
      <c r="B546" t="s">
        <v>1515</v>
      </c>
      <c r="C546" t="s">
        <v>130</v>
      </c>
      <c r="D546" t="s">
        <v>114</v>
      </c>
      <c r="E546" t="s">
        <v>114</v>
      </c>
      <c r="F546">
        <v>-16.2</v>
      </c>
      <c r="G546">
        <v>-10.199999999999999</v>
      </c>
      <c r="H546">
        <v>-7.2</v>
      </c>
      <c r="I546">
        <v>370</v>
      </c>
      <c r="J546">
        <v>-5.4</v>
      </c>
      <c r="K546">
        <v>-1.3</v>
      </c>
      <c r="L546">
        <v>-4.3</v>
      </c>
      <c r="M546">
        <v>-1.4</v>
      </c>
      <c r="N546">
        <v>-2.6</v>
      </c>
      <c r="O546">
        <v>-2.2999999999999998</v>
      </c>
      <c r="AG546">
        <f t="shared" si="34"/>
        <v>364</v>
      </c>
      <c r="AH546" s="134">
        <f>(H546*'User Input'!$H$16)+(I546*'User Input'!$H$17)+(N546*'User Input'!$H$15)+(P546*'User Input'!$H$2)+(Q546*'User Input'!$H$3)+(R546*'User Input'!$H$4)+(K546*'User Input'!$H$5)+(L546*'User Input'!$H$6)+(J546*'User Input'!$H$7)+(U546*'User Input'!$H$8)+(T546*'User Input'!$H$9)+(M546*'User Input'!$H$10)+(Y546*'User Input'!$H$11)+(W546*'User Input'!$H$13)+(V546*'User Input'!$H$12)+(S546*'User Input'!$H$14)</f>
        <v>-17.7</v>
      </c>
      <c r="AI546">
        <f t="shared" si="31"/>
        <v>1.7352941176470589</v>
      </c>
      <c r="AJ546" s="209"/>
      <c r="AK546" s="209">
        <f t="shared" si="30"/>
        <v>365</v>
      </c>
      <c r="AL546" s="209" t="e">
        <f t="shared" ca="1" si="32"/>
        <v>#N/A</v>
      </c>
      <c r="AM546" s="209" t="e">
        <f t="shared" ca="1" si="33"/>
        <v>#N/A</v>
      </c>
    </row>
    <row r="547" spans="2:39" x14ac:dyDescent="0.2">
      <c r="B547" t="s">
        <v>909</v>
      </c>
      <c r="C547" t="s">
        <v>113</v>
      </c>
      <c r="D547" t="s">
        <v>3459</v>
      </c>
      <c r="E547" t="s">
        <v>110</v>
      </c>
      <c r="F547">
        <v>-16.2</v>
      </c>
      <c r="G547">
        <v>-1.5</v>
      </c>
      <c r="H547">
        <v>-7.2</v>
      </c>
      <c r="I547">
        <v>246</v>
      </c>
      <c r="J547">
        <v>-7.3</v>
      </c>
      <c r="K547">
        <v>-3.5</v>
      </c>
      <c r="L547">
        <v>-6.9</v>
      </c>
      <c r="M547">
        <v>0.6</v>
      </c>
      <c r="N547">
        <v>0.9</v>
      </c>
      <c r="O547">
        <v>-1</v>
      </c>
      <c r="AG547">
        <f t="shared" si="34"/>
        <v>365</v>
      </c>
      <c r="AH547" s="134">
        <f>(H547*'User Input'!$H$16)+(I547*'User Input'!$H$17)+(N547*'User Input'!$H$15)+(P547*'User Input'!$H$2)+(Q547*'User Input'!$H$3)+(R547*'User Input'!$H$4)+(K547*'User Input'!$H$5)+(L547*'User Input'!$H$6)+(J547*'User Input'!$H$7)+(U547*'User Input'!$H$8)+(T547*'User Input'!$H$9)+(M547*'User Input'!$H$10)+(Y547*'User Input'!$H$11)+(W547*'User Input'!$H$13)+(V547*'User Input'!$H$12)+(S547*'User Input'!$H$14)</f>
        <v>-27</v>
      </c>
      <c r="AI547">
        <f t="shared" si="31"/>
        <v>18</v>
      </c>
      <c r="AJ547" s="209"/>
      <c r="AK547" s="209">
        <f t="shared" si="30"/>
        <v>365</v>
      </c>
      <c r="AL547" s="209" t="e">
        <f t="shared" ca="1" si="32"/>
        <v>#N/A</v>
      </c>
      <c r="AM547" s="209" t="e">
        <f t="shared" ca="1" si="33"/>
        <v>#N/A</v>
      </c>
    </row>
    <row r="548" spans="2:39" x14ac:dyDescent="0.2">
      <c r="B548" t="s">
        <v>2245</v>
      </c>
      <c r="C548" t="s">
        <v>714</v>
      </c>
      <c r="D548" t="s">
        <v>114</v>
      </c>
      <c r="E548" t="s">
        <v>114</v>
      </c>
      <c r="F548">
        <v>-16.399999999999999</v>
      </c>
      <c r="G548">
        <v>2.1</v>
      </c>
      <c r="H548">
        <v>-7.3</v>
      </c>
      <c r="I548">
        <v>218</v>
      </c>
      <c r="J548">
        <v>-7.8</v>
      </c>
      <c r="K548">
        <v>-3.5</v>
      </c>
      <c r="L548">
        <v>-7.6</v>
      </c>
      <c r="M548">
        <v>2.1</v>
      </c>
      <c r="N548">
        <v>-0.1</v>
      </c>
      <c r="O548">
        <v>-0.4</v>
      </c>
      <c r="AG548">
        <f t="shared" si="34"/>
        <v>366</v>
      </c>
      <c r="AH548" s="134">
        <f>(H548*'User Input'!$H$16)+(I548*'User Input'!$H$17)+(N548*'User Input'!$H$15)+(P548*'User Input'!$H$2)+(Q548*'User Input'!$H$3)+(R548*'User Input'!$H$4)+(K548*'User Input'!$H$5)+(L548*'User Input'!$H$6)+(J548*'User Input'!$H$7)+(U548*'User Input'!$H$8)+(T548*'User Input'!$H$9)+(M548*'User Input'!$H$10)+(Y548*'User Input'!$H$11)+(W548*'User Input'!$H$13)+(V548*'User Input'!$H$12)+(S548*'User Input'!$H$14)</f>
        <v>-25.200000000000003</v>
      </c>
      <c r="AI548">
        <f t="shared" si="31"/>
        <v>-12</v>
      </c>
      <c r="AJ548" s="209"/>
      <c r="AK548" s="209">
        <f t="shared" si="30"/>
        <v>367</v>
      </c>
      <c r="AL548" s="209" t="e">
        <f t="shared" ca="1" si="32"/>
        <v>#N/A</v>
      </c>
      <c r="AM548" s="209" t="e">
        <f t="shared" ca="1" si="33"/>
        <v>#N/A</v>
      </c>
    </row>
    <row r="549" spans="2:39" x14ac:dyDescent="0.2">
      <c r="B549" t="s">
        <v>877</v>
      </c>
      <c r="C549" t="s">
        <v>2</v>
      </c>
      <c r="D549" t="s">
        <v>429</v>
      </c>
      <c r="E549" t="s">
        <v>110</v>
      </c>
      <c r="F549">
        <v>-16.5</v>
      </c>
      <c r="G549">
        <v>-3.8</v>
      </c>
      <c r="H549">
        <v>-7.3</v>
      </c>
      <c r="I549">
        <v>261</v>
      </c>
      <c r="J549">
        <v>-6.8</v>
      </c>
      <c r="K549">
        <v>-3.7</v>
      </c>
      <c r="L549">
        <v>-7.2</v>
      </c>
      <c r="M549">
        <v>-1.8</v>
      </c>
      <c r="N549">
        <v>0.2</v>
      </c>
      <c r="O549">
        <v>1.8</v>
      </c>
      <c r="AG549">
        <f t="shared" si="34"/>
        <v>367</v>
      </c>
      <c r="AH549" s="134">
        <f>(H549*'User Input'!$H$16)+(I549*'User Input'!$H$17)+(N549*'User Input'!$H$15)+(P549*'User Input'!$H$2)+(Q549*'User Input'!$H$3)+(R549*'User Input'!$H$4)+(K549*'User Input'!$H$5)+(L549*'User Input'!$H$6)+(J549*'User Input'!$H$7)+(U549*'User Input'!$H$8)+(T549*'User Input'!$H$9)+(M549*'User Input'!$H$10)+(Y549*'User Input'!$H$11)+(W549*'User Input'!$H$13)+(V549*'User Input'!$H$12)+(S549*'User Input'!$H$14)</f>
        <v>-32.4</v>
      </c>
      <c r="AI549">
        <f t="shared" si="31"/>
        <v>8.526315789473685</v>
      </c>
      <c r="AJ549" s="209"/>
      <c r="AK549" s="209">
        <f t="shared" si="30"/>
        <v>368</v>
      </c>
      <c r="AL549" s="209" t="e">
        <f t="shared" ca="1" si="32"/>
        <v>#N/A</v>
      </c>
      <c r="AM549" s="209" t="e">
        <f t="shared" ca="1" si="33"/>
        <v>#N/A</v>
      </c>
    </row>
    <row r="550" spans="2:39" x14ac:dyDescent="0.2">
      <c r="B550" t="s">
        <v>2258</v>
      </c>
      <c r="C550" t="s">
        <v>140</v>
      </c>
      <c r="D550" t="s">
        <v>1026</v>
      </c>
      <c r="E550" t="s">
        <v>118</v>
      </c>
      <c r="F550">
        <v>-16.5</v>
      </c>
      <c r="G550">
        <v>-4.4000000000000004</v>
      </c>
      <c r="H550">
        <v>-7.3</v>
      </c>
      <c r="I550">
        <v>276</v>
      </c>
      <c r="J550">
        <v>-6.2</v>
      </c>
      <c r="K550">
        <v>-2.5</v>
      </c>
      <c r="L550">
        <v>-6.2</v>
      </c>
      <c r="M550">
        <v>-1.9</v>
      </c>
      <c r="N550">
        <v>0</v>
      </c>
      <c r="O550">
        <v>-0.7</v>
      </c>
      <c r="AG550">
        <f t="shared" si="34"/>
        <v>368</v>
      </c>
      <c r="AH550" s="134">
        <f>(H550*'User Input'!$H$16)+(I550*'User Input'!$H$17)+(N550*'User Input'!$H$15)+(P550*'User Input'!$H$2)+(Q550*'User Input'!$H$3)+(R550*'User Input'!$H$4)+(K550*'User Input'!$H$5)+(L550*'User Input'!$H$6)+(J550*'User Input'!$H$7)+(U550*'User Input'!$H$8)+(T550*'User Input'!$H$9)+(M550*'User Input'!$H$10)+(Y550*'User Input'!$H$11)+(W550*'User Input'!$H$13)+(V550*'User Input'!$H$12)+(S550*'User Input'!$H$14)</f>
        <v>-26.2</v>
      </c>
      <c r="AI550">
        <f t="shared" si="31"/>
        <v>5.9545454545454541</v>
      </c>
      <c r="AJ550" s="209"/>
      <c r="AK550" s="209">
        <f t="shared" si="30"/>
        <v>368</v>
      </c>
      <c r="AL550" s="209" t="e">
        <f t="shared" ca="1" si="32"/>
        <v>#N/A</v>
      </c>
      <c r="AM550" s="209" t="e">
        <f t="shared" ca="1" si="33"/>
        <v>#N/A</v>
      </c>
    </row>
    <row r="551" spans="2:39" x14ac:dyDescent="0.2">
      <c r="B551" t="s">
        <v>188</v>
      </c>
      <c r="C551" t="s">
        <v>340</v>
      </c>
      <c r="D551" t="s">
        <v>114</v>
      </c>
      <c r="E551" t="s">
        <v>114</v>
      </c>
      <c r="F551">
        <v>-16.5</v>
      </c>
      <c r="G551">
        <v>-4.0999999999999996</v>
      </c>
      <c r="H551">
        <v>-7.3</v>
      </c>
      <c r="I551">
        <v>271</v>
      </c>
      <c r="J551">
        <v>-6.8</v>
      </c>
      <c r="K551">
        <v>-2.9</v>
      </c>
      <c r="L551">
        <v>-6.5</v>
      </c>
      <c r="M551">
        <v>0.2</v>
      </c>
      <c r="N551">
        <v>-1.1000000000000001</v>
      </c>
      <c r="O551">
        <v>-0.4</v>
      </c>
      <c r="AG551">
        <f t="shared" si="34"/>
        <v>369</v>
      </c>
      <c r="AH551" s="134">
        <f>(H551*'User Input'!$H$16)+(I551*'User Input'!$H$17)+(N551*'User Input'!$H$15)+(P551*'User Input'!$H$2)+(Q551*'User Input'!$H$3)+(R551*'User Input'!$H$4)+(K551*'User Input'!$H$5)+(L551*'User Input'!$H$6)+(J551*'User Input'!$H$7)+(U551*'User Input'!$H$8)+(T551*'User Input'!$H$9)+(M551*'User Input'!$H$10)+(Y551*'User Input'!$H$11)+(W551*'User Input'!$H$13)+(V551*'User Input'!$H$12)+(S551*'User Input'!$H$14)</f>
        <v>-24.500000000000004</v>
      </c>
      <c r="AI551">
        <f t="shared" si="31"/>
        <v>5.9756097560975627</v>
      </c>
      <c r="AJ551" s="209"/>
      <c r="AK551" s="209">
        <f t="shared" si="30"/>
        <v>368</v>
      </c>
      <c r="AL551" s="209" t="e">
        <f t="shared" ca="1" si="32"/>
        <v>#N/A</v>
      </c>
      <c r="AM551" s="209" t="e">
        <f t="shared" ca="1" si="33"/>
        <v>#N/A</v>
      </c>
    </row>
    <row r="552" spans="2:39" x14ac:dyDescent="0.2">
      <c r="B552" t="s">
        <v>164</v>
      </c>
      <c r="C552" t="s">
        <v>719</v>
      </c>
      <c r="D552" t="s">
        <v>110</v>
      </c>
      <c r="E552" t="s">
        <v>110</v>
      </c>
      <c r="F552">
        <v>-16.600000000000001</v>
      </c>
      <c r="G552">
        <v>-0.7</v>
      </c>
      <c r="H552">
        <v>-7.3</v>
      </c>
      <c r="I552">
        <v>222</v>
      </c>
      <c r="J552">
        <v>-7.3</v>
      </c>
      <c r="K552">
        <v>-2.7</v>
      </c>
      <c r="L552">
        <v>-6.8</v>
      </c>
      <c r="M552">
        <v>-2.2999999999999998</v>
      </c>
      <c r="N552">
        <v>1</v>
      </c>
      <c r="O552">
        <v>0.4</v>
      </c>
      <c r="AG552">
        <f t="shared" si="34"/>
        <v>370</v>
      </c>
      <c r="AH552" s="134">
        <f>(H552*'User Input'!$H$16)+(I552*'User Input'!$H$17)+(N552*'User Input'!$H$15)+(P552*'User Input'!$H$2)+(Q552*'User Input'!$H$3)+(R552*'User Input'!$H$4)+(K552*'User Input'!$H$5)+(L552*'User Input'!$H$6)+(J552*'User Input'!$H$7)+(U552*'User Input'!$H$8)+(T552*'User Input'!$H$9)+(M552*'User Input'!$H$10)+(Y552*'User Input'!$H$11)+(W552*'User Input'!$H$13)+(V552*'User Input'!$H$12)+(S552*'User Input'!$H$14)</f>
        <v>-29.5</v>
      </c>
      <c r="AI552">
        <f t="shared" si="31"/>
        <v>42.142857142857146</v>
      </c>
      <c r="AJ552" s="209"/>
      <c r="AK552" s="209">
        <f t="shared" si="30"/>
        <v>371</v>
      </c>
      <c r="AL552" s="209" t="e">
        <f t="shared" ca="1" si="32"/>
        <v>#N/A</v>
      </c>
      <c r="AM552" s="209" t="e">
        <f t="shared" ca="1" si="33"/>
        <v>#N/A</v>
      </c>
    </row>
    <row r="553" spans="2:39" x14ac:dyDescent="0.2">
      <c r="B553" t="s">
        <v>450</v>
      </c>
      <c r="C553" t="s">
        <v>130</v>
      </c>
      <c r="D553" t="s">
        <v>114</v>
      </c>
      <c r="E553" t="s">
        <v>114</v>
      </c>
      <c r="F553">
        <v>-16.8</v>
      </c>
      <c r="G553">
        <v>-7.1</v>
      </c>
      <c r="H553">
        <v>-7.4</v>
      </c>
      <c r="I553">
        <v>299</v>
      </c>
      <c r="J553">
        <v>-7.1</v>
      </c>
      <c r="K553">
        <v>-4.2</v>
      </c>
      <c r="L553">
        <v>-6.6</v>
      </c>
      <c r="M553">
        <v>-0.5</v>
      </c>
      <c r="N553">
        <v>1.2</v>
      </c>
      <c r="O553">
        <v>-0.6</v>
      </c>
      <c r="AG553">
        <f t="shared" si="34"/>
        <v>371</v>
      </c>
      <c r="AH553" s="134">
        <f>(H553*'User Input'!$H$16)+(I553*'User Input'!$H$17)+(N553*'User Input'!$H$15)+(P553*'User Input'!$H$2)+(Q553*'User Input'!$H$3)+(R553*'User Input'!$H$4)+(K553*'User Input'!$H$5)+(L553*'User Input'!$H$6)+(J553*'User Input'!$H$7)+(U553*'User Input'!$H$8)+(T553*'User Input'!$H$9)+(M553*'User Input'!$H$10)+(Y553*'User Input'!$H$11)+(W553*'User Input'!$H$13)+(V553*'User Input'!$H$12)+(S553*'User Input'!$H$14)</f>
        <v>-31.5</v>
      </c>
      <c r="AI553">
        <f t="shared" si="31"/>
        <v>4.436619718309859</v>
      </c>
      <c r="AJ553" s="209"/>
      <c r="AK553" s="209">
        <f t="shared" si="30"/>
        <v>372</v>
      </c>
      <c r="AL553" s="209" t="e">
        <f t="shared" ca="1" si="32"/>
        <v>#N/A</v>
      </c>
      <c r="AM553" s="209" t="e">
        <f t="shared" ca="1" si="33"/>
        <v>#N/A</v>
      </c>
    </row>
    <row r="554" spans="2:39" x14ac:dyDescent="0.2">
      <c r="B554" t="s">
        <v>475</v>
      </c>
      <c r="C554" t="s">
        <v>135</v>
      </c>
      <c r="D554" t="s">
        <v>114</v>
      </c>
      <c r="E554" t="s">
        <v>114</v>
      </c>
      <c r="F554">
        <v>-17</v>
      </c>
      <c r="G554">
        <v>-6</v>
      </c>
      <c r="H554">
        <v>-7.4</v>
      </c>
      <c r="I554">
        <v>285</v>
      </c>
      <c r="J554">
        <v>-6.3</v>
      </c>
      <c r="K554">
        <v>-1.7</v>
      </c>
      <c r="L554">
        <v>-5.2</v>
      </c>
      <c r="M554">
        <v>-1.8</v>
      </c>
      <c r="N554">
        <v>-1.6</v>
      </c>
      <c r="O554">
        <v>-1.4</v>
      </c>
      <c r="AG554">
        <f t="shared" si="34"/>
        <v>372</v>
      </c>
      <c r="AH554" s="134">
        <f>(H554*'User Input'!$H$16)+(I554*'User Input'!$H$17)+(N554*'User Input'!$H$15)+(P554*'User Input'!$H$2)+(Q554*'User Input'!$H$3)+(R554*'User Input'!$H$4)+(K554*'User Input'!$H$5)+(L554*'User Input'!$H$6)+(J554*'User Input'!$H$7)+(U554*'User Input'!$H$8)+(T554*'User Input'!$H$9)+(M554*'User Input'!$H$10)+(Y554*'User Input'!$H$11)+(W554*'User Input'!$H$13)+(V554*'User Input'!$H$12)+(S554*'User Input'!$H$14)</f>
        <v>-21.900000000000002</v>
      </c>
      <c r="AI554">
        <f t="shared" si="31"/>
        <v>3.6500000000000004</v>
      </c>
      <c r="AJ554" s="209"/>
      <c r="AK554" s="209">
        <f t="shared" si="30"/>
        <v>373</v>
      </c>
      <c r="AL554" s="209" t="e">
        <f t="shared" ca="1" si="32"/>
        <v>#N/A</v>
      </c>
      <c r="AM554" s="209" t="e">
        <f t="shared" ca="1" si="33"/>
        <v>#N/A</v>
      </c>
    </row>
    <row r="555" spans="2:39" x14ac:dyDescent="0.2">
      <c r="B555" t="s">
        <v>538</v>
      </c>
      <c r="C555" t="s">
        <v>140</v>
      </c>
      <c r="D555" t="s">
        <v>114</v>
      </c>
      <c r="E555" t="s">
        <v>114</v>
      </c>
      <c r="F555">
        <v>-17</v>
      </c>
      <c r="G555">
        <v>-3.4</v>
      </c>
      <c r="H555">
        <v>-7.4</v>
      </c>
      <c r="I555">
        <v>248</v>
      </c>
      <c r="J555">
        <v>-6.8</v>
      </c>
      <c r="K555">
        <v>-2.8</v>
      </c>
      <c r="L555">
        <v>-6.7</v>
      </c>
      <c r="M555">
        <v>-2</v>
      </c>
      <c r="N555">
        <v>0</v>
      </c>
      <c r="O555">
        <v>0.2</v>
      </c>
      <c r="AG555">
        <f t="shared" si="34"/>
        <v>373</v>
      </c>
      <c r="AH555" s="134">
        <f>(H555*'User Input'!$H$16)+(I555*'User Input'!$H$17)+(N555*'User Input'!$H$15)+(P555*'User Input'!$H$2)+(Q555*'User Input'!$H$3)+(R555*'User Input'!$H$4)+(K555*'User Input'!$H$5)+(L555*'User Input'!$H$6)+(J555*'User Input'!$H$7)+(U555*'User Input'!$H$8)+(T555*'User Input'!$H$9)+(M555*'User Input'!$H$10)+(Y555*'User Input'!$H$11)+(W555*'User Input'!$H$13)+(V555*'User Input'!$H$12)+(S555*'User Input'!$H$14)</f>
        <v>-28.7</v>
      </c>
      <c r="AI555">
        <f t="shared" si="31"/>
        <v>8.4411764705882355</v>
      </c>
      <c r="AJ555" s="209"/>
      <c r="AK555" s="209">
        <f t="shared" si="30"/>
        <v>373</v>
      </c>
      <c r="AL555" s="209" t="e">
        <f t="shared" ca="1" si="32"/>
        <v>#N/A</v>
      </c>
      <c r="AM555" s="209" t="e">
        <f t="shared" ca="1" si="33"/>
        <v>#N/A</v>
      </c>
    </row>
    <row r="556" spans="2:39" x14ac:dyDescent="0.2">
      <c r="B556" t="s">
        <v>480</v>
      </c>
      <c r="C556" t="s">
        <v>113</v>
      </c>
      <c r="D556" t="s">
        <v>427</v>
      </c>
      <c r="E556" t="s">
        <v>118</v>
      </c>
      <c r="F556">
        <v>-17</v>
      </c>
      <c r="G556">
        <v>-3.3</v>
      </c>
      <c r="H556">
        <v>-7.4</v>
      </c>
      <c r="I556">
        <v>246</v>
      </c>
      <c r="J556">
        <v>-7.3</v>
      </c>
      <c r="K556">
        <v>-3.6</v>
      </c>
      <c r="L556">
        <v>-7.1</v>
      </c>
      <c r="M556">
        <v>-0.8</v>
      </c>
      <c r="N556">
        <v>0.6</v>
      </c>
      <c r="O556">
        <v>0.2</v>
      </c>
      <c r="AG556">
        <f t="shared" si="34"/>
        <v>374</v>
      </c>
      <c r="AH556" s="134">
        <f>(H556*'User Input'!$H$16)+(I556*'User Input'!$H$17)+(N556*'User Input'!$H$15)+(P556*'User Input'!$H$2)+(Q556*'User Input'!$H$3)+(R556*'User Input'!$H$4)+(K556*'User Input'!$H$5)+(L556*'User Input'!$H$6)+(J556*'User Input'!$H$7)+(U556*'User Input'!$H$8)+(T556*'User Input'!$H$9)+(M556*'User Input'!$H$10)+(Y556*'User Input'!$H$11)+(W556*'User Input'!$H$13)+(V556*'User Input'!$H$12)+(S556*'User Input'!$H$14)</f>
        <v>-30.400000000000002</v>
      </c>
      <c r="AI556">
        <f t="shared" si="31"/>
        <v>9.2121212121212128</v>
      </c>
      <c r="AJ556" s="209"/>
      <c r="AK556" s="209">
        <f t="shared" si="30"/>
        <v>373</v>
      </c>
      <c r="AL556" s="209" t="e">
        <f t="shared" ca="1" si="32"/>
        <v>#N/A</v>
      </c>
      <c r="AM556" s="209" t="e">
        <f t="shared" ca="1" si="33"/>
        <v>#N/A</v>
      </c>
    </row>
    <row r="557" spans="2:39" x14ac:dyDescent="0.2">
      <c r="B557" t="s">
        <v>2190</v>
      </c>
      <c r="C557" t="s">
        <v>139</v>
      </c>
      <c r="D557" t="s">
        <v>110</v>
      </c>
      <c r="E557" t="s">
        <v>110</v>
      </c>
      <c r="F557">
        <v>-17</v>
      </c>
      <c r="G557">
        <v>-6.3</v>
      </c>
      <c r="H557">
        <v>-7.4</v>
      </c>
      <c r="I557">
        <v>274</v>
      </c>
      <c r="J557">
        <v>-6.9</v>
      </c>
      <c r="K557">
        <v>-3.4</v>
      </c>
      <c r="L557">
        <v>-6.7</v>
      </c>
      <c r="M557">
        <v>0.4</v>
      </c>
      <c r="N557">
        <v>-0.1</v>
      </c>
      <c r="O557">
        <v>-1.4</v>
      </c>
      <c r="AG557">
        <f t="shared" si="34"/>
        <v>375</v>
      </c>
      <c r="AH557" s="134">
        <f>(H557*'User Input'!$H$16)+(I557*'User Input'!$H$17)+(N557*'User Input'!$H$15)+(P557*'User Input'!$H$2)+(Q557*'User Input'!$H$3)+(R557*'User Input'!$H$4)+(K557*'User Input'!$H$5)+(L557*'User Input'!$H$6)+(J557*'User Input'!$H$7)+(U557*'User Input'!$H$8)+(T557*'User Input'!$H$9)+(M557*'User Input'!$H$10)+(Y557*'User Input'!$H$11)+(W557*'User Input'!$H$13)+(V557*'User Input'!$H$12)+(S557*'User Input'!$H$14)</f>
        <v>-26.400000000000002</v>
      </c>
      <c r="AI557">
        <f t="shared" si="31"/>
        <v>4.1904761904761907</v>
      </c>
      <c r="AJ557" s="209"/>
      <c r="AK557" s="209">
        <f t="shared" si="30"/>
        <v>373</v>
      </c>
      <c r="AL557" s="209" t="e">
        <f t="shared" ca="1" si="32"/>
        <v>#N/A</v>
      </c>
      <c r="AM557" s="209" t="e">
        <f t="shared" ca="1" si="33"/>
        <v>#N/A</v>
      </c>
    </row>
    <row r="558" spans="2:39" x14ac:dyDescent="0.2">
      <c r="B558" t="s">
        <v>2600</v>
      </c>
      <c r="C558" t="s">
        <v>134</v>
      </c>
      <c r="D558" t="s">
        <v>114</v>
      </c>
      <c r="E558" t="s">
        <v>114</v>
      </c>
      <c r="F558">
        <v>-17.399999999999999</v>
      </c>
      <c r="G558">
        <v>2.4</v>
      </c>
      <c r="H558">
        <v>-7.5</v>
      </c>
      <c r="I558">
        <v>180</v>
      </c>
      <c r="J558">
        <v>-8.3000000000000007</v>
      </c>
      <c r="K558">
        <v>-4.8</v>
      </c>
      <c r="L558">
        <v>-8.6999999999999993</v>
      </c>
      <c r="M558">
        <v>-0.2</v>
      </c>
      <c r="N558">
        <v>2</v>
      </c>
      <c r="O558">
        <v>1.6</v>
      </c>
      <c r="AG558">
        <f t="shared" si="34"/>
        <v>376</v>
      </c>
      <c r="AH558" s="134">
        <f>(H558*'User Input'!$H$16)+(I558*'User Input'!$H$17)+(N558*'User Input'!$H$15)+(P558*'User Input'!$H$2)+(Q558*'User Input'!$H$3)+(R558*'User Input'!$H$4)+(K558*'User Input'!$H$5)+(L558*'User Input'!$H$6)+(J558*'User Input'!$H$7)+(U558*'User Input'!$H$8)+(T558*'User Input'!$H$9)+(M558*'User Input'!$H$10)+(Y558*'User Input'!$H$11)+(W558*'User Input'!$H$13)+(V558*'User Input'!$H$12)+(S558*'User Input'!$H$14)</f>
        <v>-36.6</v>
      </c>
      <c r="AI558">
        <f t="shared" si="31"/>
        <v>-15.250000000000002</v>
      </c>
      <c r="AJ558" s="209"/>
      <c r="AK558" s="209">
        <f t="shared" si="30"/>
        <v>377</v>
      </c>
      <c r="AL558" s="209" t="e">
        <f t="shared" ca="1" si="32"/>
        <v>#N/A</v>
      </c>
      <c r="AM558" s="209" t="e">
        <f t="shared" ca="1" si="33"/>
        <v>#N/A</v>
      </c>
    </row>
    <row r="559" spans="2:39" x14ac:dyDescent="0.2">
      <c r="B559" t="s">
        <v>209</v>
      </c>
      <c r="C559" t="s">
        <v>718</v>
      </c>
      <c r="D559" t="s">
        <v>114</v>
      </c>
      <c r="E559" t="s">
        <v>114</v>
      </c>
      <c r="F559">
        <v>-17.5</v>
      </c>
      <c r="G559">
        <v>7</v>
      </c>
      <c r="H559">
        <v>-7.5</v>
      </c>
      <c r="I559">
        <v>174</v>
      </c>
      <c r="J559">
        <v>-8.1</v>
      </c>
      <c r="K559">
        <v>-2.8</v>
      </c>
      <c r="L559">
        <v>-7.5</v>
      </c>
      <c r="M559">
        <v>-2.2999999999999998</v>
      </c>
      <c r="N559">
        <v>1.2</v>
      </c>
      <c r="O559">
        <v>1.1000000000000001</v>
      </c>
      <c r="AG559">
        <f t="shared" si="34"/>
        <v>377</v>
      </c>
      <c r="AH559" s="134">
        <f>(H559*'User Input'!$H$16)+(I559*'User Input'!$H$17)+(N559*'User Input'!$H$15)+(P559*'User Input'!$H$2)+(Q559*'User Input'!$H$3)+(R559*'User Input'!$H$4)+(K559*'User Input'!$H$5)+(L559*'User Input'!$H$6)+(J559*'User Input'!$H$7)+(U559*'User Input'!$H$8)+(T559*'User Input'!$H$9)+(M559*'User Input'!$H$10)+(Y559*'User Input'!$H$11)+(W559*'User Input'!$H$13)+(V559*'User Input'!$H$12)+(S559*'User Input'!$H$14)</f>
        <v>-31.4</v>
      </c>
      <c r="AI559">
        <f t="shared" si="31"/>
        <v>-4.4857142857142858</v>
      </c>
      <c r="AJ559" s="209"/>
      <c r="AK559" s="209">
        <f t="shared" si="30"/>
        <v>378</v>
      </c>
      <c r="AL559" s="209" t="e">
        <f t="shared" ca="1" si="32"/>
        <v>#N/A</v>
      </c>
      <c r="AM559" s="209" t="e">
        <f t="shared" ca="1" si="33"/>
        <v>#N/A</v>
      </c>
    </row>
    <row r="560" spans="2:39" x14ac:dyDescent="0.2">
      <c r="B560" t="s">
        <v>1514</v>
      </c>
      <c r="C560" t="s">
        <v>140</v>
      </c>
      <c r="D560" t="s">
        <v>114</v>
      </c>
      <c r="E560" t="s">
        <v>114</v>
      </c>
      <c r="F560">
        <v>-17.5</v>
      </c>
      <c r="G560">
        <v>4</v>
      </c>
      <c r="H560">
        <v>-7.5</v>
      </c>
      <c r="I560">
        <v>188</v>
      </c>
      <c r="J560">
        <v>-7.9</v>
      </c>
      <c r="K560">
        <v>-4</v>
      </c>
      <c r="L560">
        <v>-8.1999999999999993</v>
      </c>
      <c r="M560">
        <v>0.1</v>
      </c>
      <c r="N560">
        <v>1.7</v>
      </c>
      <c r="O560">
        <v>-0.1</v>
      </c>
      <c r="AG560">
        <f t="shared" si="34"/>
        <v>378</v>
      </c>
      <c r="AH560" s="134">
        <f>(H560*'User Input'!$H$16)+(I560*'User Input'!$H$17)+(N560*'User Input'!$H$15)+(P560*'User Input'!$H$2)+(Q560*'User Input'!$H$3)+(R560*'User Input'!$H$4)+(K560*'User Input'!$H$5)+(L560*'User Input'!$H$6)+(J560*'User Input'!$H$7)+(U560*'User Input'!$H$8)+(T560*'User Input'!$H$9)+(M560*'User Input'!$H$10)+(Y560*'User Input'!$H$11)+(W560*'User Input'!$H$13)+(V560*'User Input'!$H$12)+(S560*'User Input'!$H$14)</f>
        <v>-31.900000000000002</v>
      </c>
      <c r="AI560">
        <f t="shared" si="31"/>
        <v>-7.9750000000000005</v>
      </c>
      <c r="AJ560" s="209"/>
      <c r="AK560" s="209">
        <f t="shared" si="30"/>
        <v>378</v>
      </c>
      <c r="AL560" s="209" t="e">
        <f t="shared" ca="1" si="32"/>
        <v>#N/A</v>
      </c>
      <c r="AM560" s="209" t="e">
        <f t="shared" ca="1" si="33"/>
        <v>#N/A</v>
      </c>
    </row>
    <row r="561" spans="2:39" x14ac:dyDescent="0.2">
      <c r="B561" t="s">
        <v>476</v>
      </c>
      <c r="C561" t="s">
        <v>130</v>
      </c>
      <c r="D561" t="s">
        <v>1026</v>
      </c>
      <c r="E561" t="s">
        <v>118</v>
      </c>
      <c r="F561">
        <v>-17.600000000000001</v>
      </c>
      <c r="G561">
        <v>-3.8</v>
      </c>
      <c r="H561">
        <v>-7.6</v>
      </c>
      <c r="I561">
        <v>238</v>
      </c>
      <c r="J561">
        <v>-7.8</v>
      </c>
      <c r="K561">
        <v>-4.0999999999999996</v>
      </c>
      <c r="L561">
        <v>-7.6</v>
      </c>
      <c r="M561">
        <v>1</v>
      </c>
      <c r="N561">
        <v>0.6</v>
      </c>
      <c r="O561">
        <v>-0.8</v>
      </c>
      <c r="AG561">
        <f t="shared" si="34"/>
        <v>379</v>
      </c>
      <c r="AH561" s="134">
        <f>(H561*'User Input'!$H$16)+(I561*'User Input'!$H$17)+(N561*'User Input'!$H$15)+(P561*'User Input'!$H$2)+(Q561*'User Input'!$H$3)+(R561*'User Input'!$H$4)+(K561*'User Input'!$H$5)+(L561*'User Input'!$H$6)+(J561*'User Input'!$H$7)+(U561*'User Input'!$H$8)+(T561*'User Input'!$H$9)+(M561*'User Input'!$H$10)+(Y561*'User Input'!$H$11)+(W561*'User Input'!$H$13)+(V561*'User Input'!$H$12)+(S561*'User Input'!$H$14)</f>
        <v>-29.8</v>
      </c>
      <c r="AI561">
        <f t="shared" si="31"/>
        <v>7.8421052631578956</v>
      </c>
      <c r="AJ561" s="209"/>
      <c r="AK561" s="209">
        <f t="shared" si="30"/>
        <v>380</v>
      </c>
      <c r="AL561" s="209" t="e">
        <f t="shared" ca="1" si="32"/>
        <v>#N/A</v>
      </c>
      <c r="AM561" s="209" t="e">
        <f t="shared" ca="1" si="33"/>
        <v>#N/A</v>
      </c>
    </row>
    <row r="562" spans="2:39" x14ac:dyDescent="0.2">
      <c r="B562" t="s">
        <v>3494</v>
      </c>
      <c r="C562" t="s">
        <v>8</v>
      </c>
      <c r="D562" t="s">
        <v>6</v>
      </c>
      <c r="E562" t="s">
        <v>6</v>
      </c>
      <c r="F562">
        <v>-17.600000000000001</v>
      </c>
      <c r="G562">
        <v>-4.5999999999999996</v>
      </c>
      <c r="H562">
        <v>-7.6</v>
      </c>
      <c r="I562">
        <v>251</v>
      </c>
      <c r="J562">
        <v>-7.4</v>
      </c>
      <c r="K562">
        <v>-3.8</v>
      </c>
      <c r="L562">
        <v>-7.2</v>
      </c>
      <c r="M562">
        <v>-0.7</v>
      </c>
      <c r="N562">
        <v>0.8</v>
      </c>
      <c r="O562">
        <v>-0.2</v>
      </c>
      <c r="AG562">
        <f t="shared" si="34"/>
        <v>380</v>
      </c>
      <c r="AH562" s="134">
        <f>(H562*'User Input'!$H$16)+(I562*'User Input'!$H$17)+(N562*'User Input'!$H$15)+(P562*'User Input'!$H$2)+(Q562*'User Input'!$H$3)+(R562*'User Input'!$H$4)+(K562*'User Input'!$H$5)+(L562*'User Input'!$H$6)+(J562*'User Input'!$H$7)+(U562*'User Input'!$H$8)+(T562*'User Input'!$H$9)+(M562*'User Input'!$H$10)+(Y562*'User Input'!$H$11)+(W562*'User Input'!$H$13)+(V562*'User Input'!$H$12)+(S562*'User Input'!$H$14)</f>
        <v>-31.199999999999996</v>
      </c>
      <c r="AI562">
        <f t="shared" si="31"/>
        <v>6.7826086956521738</v>
      </c>
      <c r="AJ562" s="209"/>
      <c r="AK562" s="209">
        <f t="shared" si="30"/>
        <v>380</v>
      </c>
      <c r="AL562" s="209" t="e">
        <f t="shared" ca="1" si="32"/>
        <v>#N/A</v>
      </c>
      <c r="AM562" s="209" t="e">
        <f t="shared" ca="1" si="33"/>
        <v>#N/A</v>
      </c>
    </row>
    <row r="563" spans="2:39" x14ac:dyDescent="0.2">
      <c r="B563" t="s">
        <v>924</v>
      </c>
      <c r="C563" t="s">
        <v>139</v>
      </c>
      <c r="D563" t="s">
        <v>114</v>
      </c>
      <c r="E563" t="s">
        <v>114</v>
      </c>
      <c r="F563">
        <v>-17.7</v>
      </c>
      <c r="G563">
        <v>2.6</v>
      </c>
      <c r="H563">
        <v>-7.6</v>
      </c>
      <c r="I563">
        <v>179</v>
      </c>
      <c r="J563">
        <v>-8.5</v>
      </c>
      <c r="K563">
        <v>-4.5999999999999996</v>
      </c>
      <c r="L563">
        <v>-8.8000000000000007</v>
      </c>
      <c r="M563">
        <v>2</v>
      </c>
      <c r="N563">
        <v>0.7</v>
      </c>
      <c r="O563">
        <v>0.5</v>
      </c>
      <c r="AG563">
        <f t="shared" si="34"/>
        <v>381</v>
      </c>
      <c r="AH563" s="134">
        <f>(H563*'User Input'!$H$16)+(I563*'User Input'!$H$17)+(N563*'User Input'!$H$15)+(P563*'User Input'!$H$2)+(Q563*'User Input'!$H$3)+(R563*'User Input'!$H$4)+(K563*'User Input'!$H$5)+(L563*'User Input'!$H$6)+(J563*'User Input'!$H$7)+(U563*'User Input'!$H$8)+(T563*'User Input'!$H$9)+(M563*'User Input'!$H$10)+(Y563*'User Input'!$H$11)+(W563*'User Input'!$H$13)+(V563*'User Input'!$H$12)+(S563*'User Input'!$H$14)</f>
        <v>-31.700000000000003</v>
      </c>
      <c r="AI563">
        <f t="shared" si="31"/>
        <v>-12.192307692307693</v>
      </c>
      <c r="AJ563" s="209"/>
      <c r="AK563" s="209">
        <f t="shared" si="30"/>
        <v>382</v>
      </c>
      <c r="AL563" s="209" t="e">
        <f t="shared" ca="1" si="32"/>
        <v>#N/A</v>
      </c>
      <c r="AM563" s="209" t="e">
        <f t="shared" ca="1" si="33"/>
        <v>#N/A</v>
      </c>
    </row>
    <row r="564" spans="2:39" x14ac:dyDescent="0.2">
      <c r="B564" t="s">
        <v>2586</v>
      </c>
      <c r="C564" t="s">
        <v>133</v>
      </c>
      <c r="D564" t="s">
        <v>114</v>
      </c>
      <c r="E564" t="s">
        <v>114</v>
      </c>
      <c r="F564">
        <v>-17.899999999999999</v>
      </c>
      <c r="G564">
        <v>-6.9</v>
      </c>
      <c r="H564">
        <v>-7.7</v>
      </c>
      <c r="I564">
        <v>267</v>
      </c>
      <c r="J564">
        <v>-6.8</v>
      </c>
      <c r="K564">
        <v>-3.1</v>
      </c>
      <c r="L564">
        <v>-7</v>
      </c>
      <c r="M564">
        <v>-0.5</v>
      </c>
      <c r="N564">
        <v>-0.8</v>
      </c>
      <c r="O564">
        <v>-0.7</v>
      </c>
      <c r="AG564">
        <f t="shared" si="34"/>
        <v>382</v>
      </c>
      <c r="AH564" s="134">
        <f>(H564*'User Input'!$H$16)+(I564*'User Input'!$H$17)+(N564*'User Input'!$H$15)+(P564*'User Input'!$H$2)+(Q564*'User Input'!$H$3)+(R564*'User Input'!$H$4)+(K564*'User Input'!$H$5)+(L564*'User Input'!$H$6)+(J564*'User Input'!$H$7)+(U564*'User Input'!$H$8)+(T564*'User Input'!$H$9)+(M564*'User Input'!$H$10)+(Y564*'User Input'!$H$11)+(W564*'User Input'!$H$13)+(V564*'User Input'!$H$12)+(S564*'User Input'!$H$14)</f>
        <v>-27.2</v>
      </c>
      <c r="AI564">
        <f t="shared" si="31"/>
        <v>3.9420289855072461</v>
      </c>
      <c r="AJ564" s="209"/>
      <c r="AK564" s="209">
        <f t="shared" si="30"/>
        <v>383</v>
      </c>
      <c r="AL564" s="209" t="e">
        <f t="shared" ca="1" si="32"/>
        <v>#N/A</v>
      </c>
      <c r="AM564" s="209" t="e">
        <f t="shared" ca="1" si="33"/>
        <v>#N/A</v>
      </c>
    </row>
    <row r="565" spans="2:39" x14ac:dyDescent="0.2">
      <c r="B565" t="s">
        <v>1319</v>
      </c>
      <c r="C565" t="s">
        <v>141</v>
      </c>
      <c r="D565" t="s">
        <v>6</v>
      </c>
      <c r="E565" t="s">
        <v>6</v>
      </c>
      <c r="F565">
        <v>-18</v>
      </c>
      <c r="G565">
        <v>-8.9</v>
      </c>
      <c r="H565">
        <v>-7.7</v>
      </c>
      <c r="I565">
        <v>288</v>
      </c>
      <c r="J565">
        <v>-6.7</v>
      </c>
      <c r="K565">
        <v>-2.8</v>
      </c>
      <c r="L565">
        <v>-6.3</v>
      </c>
      <c r="M565">
        <v>-2.2000000000000002</v>
      </c>
      <c r="N565">
        <v>0.2</v>
      </c>
      <c r="O565">
        <v>-1.2</v>
      </c>
      <c r="AG565">
        <f t="shared" si="34"/>
        <v>383</v>
      </c>
      <c r="AH565" s="134">
        <f>(H565*'User Input'!$H$16)+(I565*'User Input'!$H$17)+(N565*'User Input'!$H$15)+(P565*'User Input'!$H$2)+(Q565*'User Input'!$H$3)+(R565*'User Input'!$H$4)+(K565*'User Input'!$H$5)+(L565*'User Input'!$H$6)+(J565*'User Input'!$H$7)+(U565*'User Input'!$H$8)+(T565*'User Input'!$H$9)+(M565*'User Input'!$H$10)+(Y565*'User Input'!$H$11)+(W565*'User Input'!$H$13)+(V565*'User Input'!$H$12)+(S565*'User Input'!$H$14)</f>
        <v>-28.6</v>
      </c>
      <c r="AI565">
        <f t="shared" si="31"/>
        <v>3.2134831460674156</v>
      </c>
      <c r="AJ565" s="209"/>
      <c r="AK565" s="209">
        <f t="shared" si="30"/>
        <v>384</v>
      </c>
      <c r="AL565" s="209" t="e">
        <f t="shared" ca="1" si="32"/>
        <v>#N/A</v>
      </c>
      <c r="AM565" s="209" t="e">
        <f t="shared" ca="1" si="33"/>
        <v>#N/A</v>
      </c>
    </row>
    <row r="566" spans="2:39" x14ac:dyDescent="0.2">
      <c r="B566" t="s">
        <v>2246</v>
      </c>
      <c r="C566" t="s">
        <v>810</v>
      </c>
      <c r="D566" t="s">
        <v>114</v>
      </c>
      <c r="E566" t="s">
        <v>114</v>
      </c>
      <c r="F566">
        <v>-18</v>
      </c>
      <c r="G566">
        <v>-4.3</v>
      </c>
      <c r="H566">
        <v>-7.7</v>
      </c>
      <c r="I566">
        <v>231</v>
      </c>
      <c r="J566">
        <v>-7.3</v>
      </c>
      <c r="K566">
        <v>-3.1</v>
      </c>
      <c r="L566">
        <v>-7.2</v>
      </c>
      <c r="M566">
        <v>-2</v>
      </c>
      <c r="N566">
        <v>-0.1</v>
      </c>
      <c r="O566">
        <v>0.6</v>
      </c>
      <c r="AG566">
        <f t="shared" si="34"/>
        <v>384</v>
      </c>
      <c r="AH566" s="134">
        <f>(H566*'User Input'!$H$16)+(I566*'User Input'!$H$17)+(N566*'User Input'!$H$15)+(P566*'User Input'!$H$2)+(Q566*'User Input'!$H$3)+(R566*'User Input'!$H$4)+(K566*'User Input'!$H$5)+(L566*'User Input'!$H$6)+(J566*'User Input'!$H$7)+(U566*'User Input'!$H$8)+(T566*'User Input'!$H$9)+(M566*'User Input'!$H$10)+(Y566*'User Input'!$H$11)+(W566*'User Input'!$H$13)+(V566*'User Input'!$H$12)+(S566*'User Input'!$H$14)</f>
        <v>-30.900000000000002</v>
      </c>
      <c r="AI566">
        <f t="shared" si="31"/>
        <v>7.1860465116279082</v>
      </c>
      <c r="AJ566" s="209"/>
      <c r="AK566" s="209">
        <f t="shared" si="30"/>
        <v>384</v>
      </c>
      <c r="AL566" s="209" t="e">
        <f t="shared" ca="1" si="32"/>
        <v>#N/A</v>
      </c>
      <c r="AM566" s="209" t="e">
        <f t="shared" ca="1" si="33"/>
        <v>#N/A</v>
      </c>
    </row>
    <row r="567" spans="2:39" x14ac:dyDescent="0.2">
      <c r="B567" t="s">
        <v>3703</v>
      </c>
      <c r="C567" t="s">
        <v>136</v>
      </c>
      <c r="D567" t="s">
        <v>97</v>
      </c>
      <c r="E567" t="s">
        <v>97</v>
      </c>
      <c r="F567">
        <v>-18</v>
      </c>
      <c r="G567">
        <v>-39.200000000000003</v>
      </c>
      <c r="H567">
        <v>-10.9</v>
      </c>
      <c r="I567">
        <v>111</v>
      </c>
      <c r="J567">
        <v>-8.5</v>
      </c>
      <c r="K567">
        <v>-3.1</v>
      </c>
      <c r="L567">
        <v>-8.5</v>
      </c>
      <c r="M567">
        <v>-0.2</v>
      </c>
      <c r="N567">
        <v>0.8</v>
      </c>
      <c r="O567">
        <v>0.5</v>
      </c>
      <c r="AG567">
        <f t="shared" si="34"/>
        <v>385</v>
      </c>
      <c r="AH567" s="134">
        <f>(H567*'User Input'!$H$16)+(I567*'User Input'!$H$17)+(N567*'User Input'!$H$15)+(P567*'User Input'!$H$2)+(Q567*'User Input'!$H$3)+(R567*'User Input'!$H$4)+(K567*'User Input'!$H$5)+(L567*'User Input'!$H$6)+(J567*'User Input'!$H$7)+(U567*'User Input'!$H$8)+(T567*'User Input'!$H$9)+(M567*'User Input'!$H$10)+(Y567*'User Input'!$H$11)+(W567*'User Input'!$H$13)+(V567*'User Input'!$H$12)+(S567*'User Input'!$H$14)</f>
        <v>-29.799999999999997</v>
      </c>
      <c r="AI567">
        <f t="shared" si="31"/>
        <v>0.76020408163265296</v>
      </c>
      <c r="AJ567" s="209"/>
      <c r="AK567" s="209">
        <f t="shared" ref="AK567:AK630" si="35">RANK(F567,F:F)</f>
        <v>384</v>
      </c>
      <c r="AL567" s="209" t="e">
        <f t="shared" ca="1" si="32"/>
        <v>#N/A</v>
      </c>
      <c r="AM567" s="209" t="e">
        <f t="shared" ca="1" si="33"/>
        <v>#N/A</v>
      </c>
    </row>
    <row r="568" spans="2:39" x14ac:dyDescent="0.2">
      <c r="B568" t="s">
        <v>2266</v>
      </c>
      <c r="C568" t="s">
        <v>339</v>
      </c>
      <c r="D568" t="s">
        <v>6</v>
      </c>
      <c r="E568" t="s">
        <v>6</v>
      </c>
      <c r="F568">
        <v>-18.399999999999999</v>
      </c>
      <c r="G568">
        <v>-10.3</v>
      </c>
      <c r="H568">
        <v>-7.8</v>
      </c>
      <c r="I568">
        <v>288</v>
      </c>
      <c r="J568">
        <v>-6.9</v>
      </c>
      <c r="K568">
        <v>-3.5</v>
      </c>
      <c r="L568">
        <v>-6.7</v>
      </c>
      <c r="M568">
        <v>-2.2999999999999998</v>
      </c>
      <c r="N568">
        <v>-0.2</v>
      </c>
      <c r="O568">
        <v>0.3</v>
      </c>
      <c r="AG568">
        <f t="shared" si="34"/>
        <v>386</v>
      </c>
      <c r="AH568" s="134">
        <f>(H568*'User Input'!$H$16)+(I568*'User Input'!$H$17)+(N568*'User Input'!$H$15)+(P568*'User Input'!$H$2)+(Q568*'User Input'!$H$3)+(R568*'User Input'!$H$4)+(K568*'User Input'!$H$5)+(L568*'User Input'!$H$6)+(J568*'User Input'!$H$7)+(U568*'User Input'!$H$8)+(T568*'User Input'!$H$9)+(M568*'User Input'!$H$10)+(Y568*'User Input'!$H$11)+(W568*'User Input'!$H$13)+(V568*'User Input'!$H$12)+(S568*'User Input'!$H$14)</f>
        <v>-32.200000000000003</v>
      </c>
      <c r="AI568">
        <f t="shared" si="31"/>
        <v>3.1262135922330097</v>
      </c>
      <c r="AJ568" s="209"/>
      <c r="AK568" s="209">
        <f t="shared" si="35"/>
        <v>387</v>
      </c>
      <c r="AL568" s="209" t="e">
        <f t="shared" ca="1" si="32"/>
        <v>#N/A</v>
      </c>
      <c r="AM568" s="209" t="e">
        <f t="shared" ca="1" si="33"/>
        <v>#N/A</v>
      </c>
    </row>
    <row r="569" spans="2:39" x14ac:dyDescent="0.2">
      <c r="B569" t="s">
        <v>277</v>
      </c>
      <c r="C569" t="s">
        <v>136</v>
      </c>
      <c r="D569" t="s">
        <v>6</v>
      </c>
      <c r="E569" t="s">
        <v>6</v>
      </c>
      <c r="F569">
        <v>-18.399999999999999</v>
      </c>
      <c r="G569">
        <v>-11.8</v>
      </c>
      <c r="H569">
        <v>-7.8</v>
      </c>
      <c r="I569">
        <v>311</v>
      </c>
      <c r="J569">
        <v>-5.8</v>
      </c>
      <c r="K569">
        <v>-2.9</v>
      </c>
      <c r="L569">
        <v>-6.1</v>
      </c>
      <c r="M569">
        <v>-2</v>
      </c>
      <c r="N569">
        <v>-2.2999999999999998</v>
      </c>
      <c r="O569">
        <v>-0.4</v>
      </c>
      <c r="AG569">
        <f t="shared" si="34"/>
        <v>387</v>
      </c>
      <c r="AH569" s="134">
        <f>(H569*'User Input'!$H$16)+(I569*'User Input'!$H$17)+(N569*'User Input'!$H$15)+(P569*'User Input'!$H$2)+(Q569*'User Input'!$H$3)+(R569*'User Input'!$H$4)+(K569*'User Input'!$H$5)+(L569*'User Input'!$H$6)+(J569*'User Input'!$H$7)+(U569*'User Input'!$H$8)+(T569*'User Input'!$H$9)+(M569*'User Input'!$H$10)+(Y569*'User Input'!$H$11)+(W569*'User Input'!$H$13)+(V569*'User Input'!$H$12)+(S569*'User Input'!$H$14)</f>
        <v>-27.5</v>
      </c>
      <c r="AI569">
        <f t="shared" si="31"/>
        <v>2.3305084745762712</v>
      </c>
      <c r="AJ569" s="209"/>
      <c r="AK569" s="209">
        <f t="shared" si="35"/>
        <v>387</v>
      </c>
      <c r="AL569" s="209" t="e">
        <f t="shared" ca="1" si="32"/>
        <v>#N/A</v>
      </c>
      <c r="AM569" s="209" t="e">
        <f t="shared" ca="1" si="33"/>
        <v>#N/A</v>
      </c>
    </row>
    <row r="570" spans="2:39" x14ac:dyDescent="0.2">
      <c r="B570" t="s">
        <v>789</v>
      </c>
      <c r="C570" t="s">
        <v>7</v>
      </c>
      <c r="D570" t="s">
        <v>6</v>
      </c>
      <c r="E570" t="s">
        <v>6</v>
      </c>
      <c r="F570">
        <v>-18.5</v>
      </c>
      <c r="G570">
        <v>-8.1</v>
      </c>
      <c r="H570">
        <v>-7.8</v>
      </c>
      <c r="I570">
        <v>264</v>
      </c>
      <c r="J570">
        <v>-7</v>
      </c>
      <c r="K570">
        <v>-3.5</v>
      </c>
      <c r="L570">
        <v>-6.9</v>
      </c>
      <c r="M570">
        <v>-2.1</v>
      </c>
      <c r="N570">
        <v>0.1</v>
      </c>
      <c r="O570">
        <v>-0.1</v>
      </c>
      <c r="AG570">
        <f t="shared" si="34"/>
        <v>388</v>
      </c>
      <c r="AH570" s="134">
        <f>(H570*'User Input'!$H$16)+(I570*'User Input'!$H$17)+(N570*'User Input'!$H$15)+(P570*'User Input'!$H$2)+(Q570*'User Input'!$H$3)+(R570*'User Input'!$H$4)+(K570*'User Input'!$H$5)+(L570*'User Input'!$H$6)+(J570*'User Input'!$H$7)+(U570*'User Input'!$H$8)+(T570*'User Input'!$H$9)+(M570*'User Input'!$H$10)+(Y570*'User Input'!$H$11)+(W570*'User Input'!$H$13)+(V570*'User Input'!$H$12)+(S570*'User Input'!$H$14)</f>
        <v>-32.1</v>
      </c>
      <c r="AI570">
        <f t="shared" si="31"/>
        <v>3.9629629629629632</v>
      </c>
      <c r="AJ570" s="209"/>
      <c r="AK570" s="209">
        <f t="shared" si="35"/>
        <v>389</v>
      </c>
      <c r="AL570" s="209" t="e">
        <f t="shared" ca="1" si="32"/>
        <v>#N/A</v>
      </c>
      <c r="AM570" s="209" t="e">
        <f t="shared" ca="1" si="33"/>
        <v>#N/A</v>
      </c>
    </row>
    <row r="571" spans="2:39" x14ac:dyDescent="0.2">
      <c r="B571" t="s">
        <v>2545</v>
      </c>
      <c r="C571" t="s">
        <v>810</v>
      </c>
      <c r="D571" t="s">
        <v>114</v>
      </c>
      <c r="E571" t="s">
        <v>114</v>
      </c>
      <c r="F571">
        <v>-18.5</v>
      </c>
      <c r="G571">
        <v>-4.8</v>
      </c>
      <c r="H571">
        <v>-7.8</v>
      </c>
      <c r="I571">
        <v>225</v>
      </c>
      <c r="J571">
        <v>-7.8</v>
      </c>
      <c r="K571">
        <v>-4.3</v>
      </c>
      <c r="L571">
        <v>-8.1</v>
      </c>
      <c r="M571">
        <v>0.2</v>
      </c>
      <c r="N571">
        <v>1</v>
      </c>
      <c r="O571">
        <v>-0.4</v>
      </c>
      <c r="AG571">
        <f t="shared" si="34"/>
        <v>389</v>
      </c>
      <c r="AH571" s="134">
        <f>(H571*'User Input'!$H$16)+(I571*'User Input'!$H$17)+(N571*'User Input'!$H$15)+(P571*'User Input'!$H$2)+(Q571*'User Input'!$H$3)+(R571*'User Input'!$H$4)+(K571*'User Input'!$H$5)+(L571*'User Input'!$H$6)+(J571*'User Input'!$H$7)+(U571*'User Input'!$H$8)+(T571*'User Input'!$H$9)+(M571*'User Input'!$H$10)+(Y571*'User Input'!$H$11)+(W571*'User Input'!$H$13)+(V571*'User Input'!$H$12)+(S571*'User Input'!$H$14)</f>
        <v>-32.699999999999996</v>
      </c>
      <c r="AI571">
        <f t="shared" si="31"/>
        <v>6.8124999999999991</v>
      </c>
      <c r="AJ571" s="209"/>
      <c r="AK571" s="209">
        <f t="shared" si="35"/>
        <v>389</v>
      </c>
      <c r="AL571" s="209" t="e">
        <f t="shared" ca="1" si="32"/>
        <v>#N/A</v>
      </c>
      <c r="AM571" s="209" t="e">
        <f t="shared" ca="1" si="33"/>
        <v>#N/A</v>
      </c>
    </row>
    <row r="572" spans="2:39" x14ac:dyDescent="0.2">
      <c r="B572" t="s">
        <v>925</v>
      </c>
      <c r="C572" t="s">
        <v>119</v>
      </c>
      <c r="D572" t="s">
        <v>114</v>
      </c>
      <c r="E572" t="s">
        <v>114</v>
      </c>
      <c r="F572">
        <v>-18.600000000000001</v>
      </c>
      <c r="G572">
        <v>-6.4</v>
      </c>
      <c r="H572">
        <v>-7.8</v>
      </c>
      <c r="I572">
        <v>243</v>
      </c>
      <c r="J572">
        <v>-7.4</v>
      </c>
      <c r="K572">
        <v>-4.0999999999999996</v>
      </c>
      <c r="L572">
        <v>-7.9</v>
      </c>
      <c r="M572">
        <v>-0.9</v>
      </c>
      <c r="N572">
        <v>0.4</v>
      </c>
      <c r="O572">
        <v>0.3</v>
      </c>
      <c r="AG572">
        <f t="shared" si="34"/>
        <v>390</v>
      </c>
      <c r="AH572" s="134">
        <f>(H572*'User Input'!$H$16)+(I572*'User Input'!$H$17)+(N572*'User Input'!$H$15)+(P572*'User Input'!$H$2)+(Q572*'User Input'!$H$3)+(R572*'User Input'!$H$4)+(K572*'User Input'!$H$5)+(L572*'User Input'!$H$6)+(J572*'User Input'!$H$7)+(U572*'User Input'!$H$8)+(T572*'User Input'!$H$9)+(M572*'User Input'!$H$10)+(Y572*'User Input'!$H$11)+(W572*'User Input'!$H$13)+(V572*'User Input'!$H$12)+(S572*'User Input'!$H$14)</f>
        <v>-33.499999999999993</v>
      </c>
      <c r="AI572">
        <f t="shared" si="31"/>
        <v>5.2343749999999982</v>
      </c>
      <c r="AJ572" s="209"/>
      <c r="AK572" s="209">
        <f t="shared" si="35"/>
        <v>391</v>
      </c>
      <c r="AL572" s="209" t="e">
        <f t="shared" ca="1" si="32"/>
        <v>#N/A</v>
      </c>
      <c r="AM572" s="209" t="e">
        <f t="shared" ca="1" si="33"/>
        <v>#N/A</v>
      </c>
    </row>
    <row r="573" spans="2:39" x14ac:dyDescent="0.2">
      <c r="B573" t="s">
        <v>2592</v>
      </c>
      <c r="C573" t="s">
        <v>2</v>
      </c>
      <c r="D573" t="s">
        <v>114</v>
      </c>
      <c r="E573" t="s">
        <v>114</v>
      </c>
      <c r="F573">
        <v>-18.600000000000001</v>
      </c>
      <c r="G573">
        <v>-5.7</v>
      </c>
      <c r="H573">
        <v>-7.8</v>
      </c>
      <c r="I573">
        <v>229</v>
      </c>
      <c r="J573">
        <v>-7.7</v>
      </c>
      <c r="K573">
        <v>-4.5</v>
      </c>
      <c r="L573">
        <v>-8.1999999999999993</v>
      </c>
      <c r="M573">
        <v>-1.4</v>
      </c>
      <c r="N573">
        <v>0.9</v>
      </c>
      <c r="O573">
        <v>1.2</v>
      </c>
      <c r="AG573">
        <f t="shared" si="34"/>
        <v>391</v>
      </c>
      <c r="AH573" s="134">
        <f>(H573*'User Input'!$H$16)+(I573*'User Input'!$H$17)+(N573*'User Input'!$H$15)+(P573*'User Input'!$H$2)+(Q573*'User Input'!$H$3)+(R573*'User Input'!$H$4)+(K573*'User Input'!$H$5)+(L573*'User Input'!$H$6)+(J573*'User Input'!$H$7)+(U573*'User Input'!$H$8)+(T573*'User Input'!$H$9)+(M573*'User Input'!$H$10)+(Y573*'User Input'!$H$11)+(W573*'User Input'!$H$13)+(V573*'User Input'!$H$12)+(S573*'User Input'!$H$14)</f>
        <v>-36.699999999999996</v>
      </c>
      <c r="AI573">
        <f t="shared" si="31"/>
        <v>6.4385964912280693</v>
      </c>
      <c r="AJ573" s="209"/>
      <c r="AK573" s="209">
        <f t="shared" si="35"/>
        <v>391</v>
      </c>
      <c r="AL573" s="209" t="e">
        <f t="shared" ca="1" si="32"/>
        <v>#N/A</v>
      </c>
      <c r="AM573" s="209" t="e">
        <f t="shared" ca="1" si="33"/>
        <v>#N/A</v>
      </c>
    </row>
    <row r="574" spans="2:39" x14ac:dyDescent="0.2">
      <c r="B574" t="s">
        <v>273</v>
      </c>
      <c r="C574" t="s">
        <v>138</v>
      </c>
      <c r="D574" t="s">
        <v>116</v>
      </c>
      <c r="E574" t="s">
        <v>116</v>
      </c>
      <c r="F574">
        <v>-18.600000000000001</v>
      </c>
      <c r="G574">
        <v>-6.9</v>
      </c>
      <c r="H574">
        <v>-7.8</v>
      </c>
      <c r="I574">
        <v>258</v>
      </c>
      <c r="J574">
        <v>-7.4</v>
      </c>
      <c r="K574">
        <v>-4.3</v>
      </c>
      <c r="L574">
        <v>-7.8</v>
      </c>
      <c r="M574">
        <v>-2.1</v>
      </c>
      <c r="N574">
        <v>1.6</v>
      </c>
      <c r="O574">
        <v>0.4</v>
      </c>
      <c r="AG574">
        <f t="shared" si="34"/>
        <v>392</v>
      </c>
      <c r="AH574" s="134">
        <f>(H574*'User Input'!$H$16)+(I574*'User Input'!$H$17)+(N574*'User Input'!$H$15)+(P574*'User Input'!$H$2)+(Q574*'User Input'!$H$3)+(R574*'User Input'!$H$4)+(K574*'User Input'!$H$5)+(L574*'User Input'!$H$6)+(J574*'User Input'!$H$7)+(U574*'User Input'!$H$8)+(T574*'User Input'!$H$9)+(M574*'User Input'!$H$10)+(Y574*'User Input'!$H$11)+(W574*'User Input'!$H$13)+(V574*'User Input'!$H$12)+(S574*'User Input'!$H$14)</f>
        <v>-36.6</v>
      </c>
      <c r="AI574">
        <f t="shared" si="31"/>
        <v>5.3043478260869561</v>
      </c>
      <c r="AJ574" s="209"/>
      <c r="AK574" s="209">
        <f t="shared" si="35"/>
        <v>391</v>
      </c>
      <c r="AL574" s="209" t="e">
        <f t="shared" ca="1" si="32"/>
        <v>#N/A</v>
      </c>
      <c r="AM574" s="209" t="e">
        <f t="shared" ca="1" si="33"/>
        <v>#N/A</v>
      </c>
    </row>
    <row r="575" spans="2:39" x14ac:dyDescent="0.2">
      <c r="B575" t="s">
        <v>759</v>
      </c>
      <c r="C575" t="s">
        <v>133</v>
      </c>
      <c r="D575" t="s">
        <v>114</v>
      </c>
      <c r="E575" t="s">
        <v>114</v>
      </c>
      <c r="F575">
        <v>-18.7</v>
      </c>
      <c r="G575">
        <v>-14.9</v>
      </c>
      <c r="H575">
        <v>-7.9</v>
      </c>
      <c r="I575">
        <v>392</v>
      </c>
      <c r="J575">
        <v>-5</v>
      </c>
      <c r="K575">
        <v>-2.6</v>
      </c>
      <c r="L575">
        <v>-5.0999999999999996</v>
      </c>
      <c r="M575">
        <v>0.3</v>
      </c>
      <c r="N575">
        <v>-4.3</v>
      </c>
      <c r="O575">
        <v>-2.9</v>
      </c>
      <c r="AG575">
        <f t="shared" si="34"/>
        <v>393</v>
      </c>
      <c r="AH575" s="134">
        <f>(H575*'User Input'!$H$16)+(I575*'User Input'!$H$17)+(N575*'User Input'!$H$15)+(P575*'User Input'!$H$2)+(Q575*'User Input'!$H$3)+(R575*'User Input'!$H$4)+(K575*'User Input'!$H$5)+(L575*'User Input'!$H$6)+(J575*'User Input'!$H$7)+(U575*'User Input'!$H$8)+(T575*'User Input'!$H$9)+(M575*'User Input'!$H$10)+(Y575*'User Input'!$H$11)+(W575*'User Input'!$H$13)+(V575*'User Input'!$H$12)+(S575*'User Input'!$H$14)</f>
        <v>-19.899999999999999</v>
      </c>
      <c r="AI575">
        <f t="shared" si="31"/>
        <v>1.3355704697986577</v>
      </c>
      <c r="AJ575" s="209"/>
      <c r="AK575" s="209">
        <f t="shared" si="35"/>
        <v>394</v>
      </c>
      <c r="AL575" s="209" t="e">
        <f t="shared" ca="1" si="32"/>
        <v>#N/A</v>
      </c>
      <c r="AM575" s="209" t="e">
        <f t="shared" ca="1" si="33"/>
        <v>#N/A</v>
      </c>
    </row>
    <row r="576" spans="2:39" x14ac:dyDescent="0.2">
      <c r="B576" t="s">
        <v>2572</v>
      </c>
      <c r="C576" t="s">
        <v>810</v>
      </c>
      <c r="D576" t="s">
        <v>114</v>
      </c>
      <c r="E576" t="s">
        <v>114</v>
      </c>
      <c r="F576">
        <v>-19</v>
      </c>
      <c r="G576">
        <v>-12.7</v>
      </c>
      <c r="H576">
        <v>-7.9</v>
      </c>
      <c r="I576">
        <v>312</v>
      </c>
      <c r="J576">
        <v>-6.4</v>
      </c>
      <c r="K576">
        <v>-3.7</v>
      </c>
      <c r="L576">
        <v>-6.8</v>
      </c>
      <c r="M576">
        <v>2.2000000000000002</v>
      </c>
      <c r="N576">
        <v>-2.7</v>
      </c>
      <c r="O576">
        <v>-2.6</v>
      </c>
      <c r="AG576">
        <f t="shared" si="34"/>
        <v>394</v>
      </c>
      <c r="AH576" s="134">
        <f>(H576*'User Input'!$H$16)+(I576*'User Input'!$H$17)+(N576*'User Input'!$H$15)+(P576*'User Input'!$H$2)+(Q576*'User Input'!$H$3)+(R576*'User Input'!$H$4)+(K576*'User Input'!$H$5)+(L576*'User Input'!$H$6)+(J576*'User Input'!$H$7)+(U576*'User Input'!$H$8)+(T576*'User Input'!$H$9)+(M576*'User Input'!$H$10)+(Y576*'User Input'!$H$11)+(W576*'User Input'!$H$13)+(V576*'User Input'!$H$12)+(S576*'User Input'!$H$14)</f>
        <v>-23.6</v>
      </c>
      <c r="AI576">
        <f t="shared" si="31"/>
        <v>1.8582677165354333</v>
      </c>
      <c r="AJ576" s="209"/>
      <c r="AK576" s="209">
        <f t="shared" si="35"/>
        <v>395</v>
      </c>
      <c r="AL576" s="209" t="e">
        <f t="shared" ca="1" si="32"/>
        <v>#N/A</v>
      </c>
      <c r="AM576" s="209" t="e">
        <f t="shared" ca="1" si="33"/>
        <v>#N/A</v>
      </c>
    </row>
    <row r="577" spans="2:39" x14ac:dyDescent="0.2">
      <c r="B577" t="s">
        <v>721</v>
      </c>
      <c r="C577" t="s">
        <v>130</v>
      </c>
      <c r="D577" t="s">
        <v>114</v>
      </c>
      <c r="E577" t="s">
        <v>114</v>
      </c>
      <c r="F577">
        <v>-19</v>
      </c>
      <c r="G577">
        <v>-0.9</v>
      </c>
      <c r="H577">
        <v>-7.9</v>
      </c>
      <c r="I577">
        <v>187</v>
      </c>
      <c r="J577">
        <v>-8.6</v>
      </c>
      <c r="K577">
        <v>-4.7</v>
      </c>
      <c r="L577">
        <v>-9</v>
      </c>
      <c r="M577">
        <v>0.3</v>
      </c>
      <c r="N577">
        <v>0.8</v>
      </c>
      <c r="O577">
        <v>1.3</v>
      </c>
      <c r="AG577">
        <f t="shared" si="34"/>
        <v>395</v>
      </c>
      <c r="AH577" s="134">
        <f>(H577*'User Input'!$H$16)+(I577*'User Input'!$H$17)+(N577*'User Input'!$H$15)+(P577*'User Input'!$H$2)+(Q577*'User Input'!$H$3)+(R577*'User Input'!$H$4)+(K577*'User Input'!$H$5)+(L577*'User Input'!$H$6)+(J577*'User Input'!$H$7)+(U577*'User Input'!$H$8)+(T577*'User Input'!$H$9)+(M577*'User Input'!$H$10)+(Y577*'User Input'!$H$11)+(W577*'User Input'!$H$13)+(V577*'User Input'!$H$12)+(S577*'User Input'!$H$14)</f>
        <v>-35.799999999999997</v>
      </c>
      <c r="AI577">
        <f t="shared" si="31"/>
        <v>39.777777777777771</v>
      </c>
      <c r="AJ577" s="209"/>
      <c r="AK577" s="209">
        <f t="shared" si="35"/>
        <v>395</v>
      </c>
      <c r="AL577" s="209" t="e">
        <f t="shared" ca="1" si="32"/>
        <v>#N/A</v>
      </c>
      <c r="AM577" s="209" t="e">
        <f t="shared" ca="1" si="33"/>
        <v>#N/A</v>
      </c>
    </row>
    <row r="578" spans="2:39" x14ac:dyDescent="0.2">
      <c r="B578" t="s">
        <v>329</v>
      </c>
      <c r="C578" t="s">
        <v>8</v>
      </c>
      <c r="D578" t="s">
        <v>114</v>
      </c>
      <c r="E578" t="s">
        <v>114</v>
      </c>
      <c r="F578">
        <v>-19.3</v>
      </c>
      <c r="G578">
        <v>3.1</v>
      </c>
      <c r="H578">
        <v>-8</v>
      </c>
      <c r="I578">
        <v>161</v>
      </c>
      <c r="J578">
        <v>-8.9</v>
      </c>
      <c r="K578">
        <v>-4.5</v>
      </c>
      <c r="L578">
        <v>-8.6999999999999993</v>
      </c>
      <c r="M578">
        <v>-2.4</v>
      </c>
      <c r="N578">
        <v>2.8</v>
      </c>
      <c r="O578">
        <v>1.4</v>
      </c>
      <c r="AG578">
        <f t="shared" si="34"/>
        <v>396</v>
      </c>
      <c r="AH578" s="134">
        <f>(H578*'User Input'!$H$16)+(I578*'User Input'!$H$17)+(N578*'User Input'!$H$15)+(P578*'User Input'!$H$2)+(Q578*'User Input'!$H$3)+(R578*'User Input'!$H$4)+(K578*'User Input'!$H$5)+(L578*'User Input'!$H$6)+(J578*'User Input'!$H$7)+(U578*'User Input'!$H$8)+(T578*'User Input'!$H$9)+(M578*'User Input'!$H$10)+(Y578*'User Input'!$H$11)+(W578*'User Input'!$H$13)+(V578*'User Input'!$H$12)+(S578*'User Input'!$H$14)</f>
        <v>-40.4</v>
      </c>
      <c r="AI578">
        <f t="shared" si="31"/>
        <v>-13.032258064516128</v>
      </c>
      <c r="AJ578" s="209"/>
      <c r="AK578" s="209">
        <f t="shared" si="35"/>
        <v>397</v>
      </c>
      <c r="AL578" s="209" t="e">
        <f t="shared" ca="1" si="32"/>
        <v>#N/A</v>
      </c>
      <c r="AM578" s="209" t="e">
        <f t="shared" ca="1" si="33"/>
        <v>#N/A</v>
      </c>
    </row>
    <row r="579" spans="2:39" x14ac:dyDescent="0.2">
      <c r="B579" t="s">
        <v>750</v>
      </c>
      <c r="C579" t="s">
        <v>131</v>
      </c>
      <c r="D579" t="s">
        <v>114</v>
      </c>
      <c r="E579" t="s">
        <v>114</v>
      </c>
      <c r="F579">
        <v>-19.3</v>
      </c>
      <c r="G579">
        <v>-3.6</v>
      </c>
      <c r="H579">
        <v>-8</v>
      </c>
      <c r="I579">
        <v>189</v>
      </c>
      <c r="J579">
        <v>-8.1999999999999993</v>
      </c>
      <c r="K579">
        <v>-4.0999999999999996</v>
      </c>
      <c r="L579">
        <v>-8.4</v>
      </c>
      <c r="M579">
        <v>0.5</v>
      </c>
      <c r="N579">
        <v>-0.2</v>
      </c>
      <c r="O579">
        <v>0.1</v>
      </c>
      <c r="AG579">
        <f t="shared" si="34"/>
        <v>397</v>
      </c>
      <c r="AH579" s="134">
        <f>(H579*'User Input'!$H$16)+(I579*'User Input'!$H$17)+(N579*'User Input'!$H$15)+(P579*'User Input'!$H$2)+(Q579*'User Input'!$H$3)+(R579*'User Input'!$H$4)+(K579*'User Input'!$H$5)+(L579*'User Input'!$H$6)+(J579*'User Input'!$H$7)+(U579*'User Input'!$H$8)+(T579*'User Input'!$H$9)+(M579*'User Input'!$H$10)+(Y579*'User Input'!$H$11)+(W579*'User Input'!$H$13)+(V579*'User Input'!$H$12)+(S579*'User Input'!$H$14)</f>
        <v>-32</v>
      </c>
      <c r="AI579">
        <f t="shared" si="31"/>
        <v>8.8888888888888893</v>
      </c>
      <c r="AJ579" s="209"/>
      <c r="AK579" s="209">
        <f t="shared" si="35"/>
        <v>397</v>
      </c>
      <c r="AL579" s="209" t="e">
        <f t="shared" ca="1" si="32"/>
        <v>#N/A</v>
      </c>
      <c r="AM579" s="209" t="e">
        <f t="shared" ca="1" si="33"/>
        <v>#N/A</v>
      </c>
    </row>
    <row r="580" spans="2:39" x14ac:dyDescent="0.2">
      <c r="B580" t="s">
        <v>1413</v>
      </c>
      <c r="C580" t="s">
        <v>141</v>
      </c>
      <c r="D580" t="s">
        <v>110</v>
      </c>
      <c r="E580" t="s">
        <v>110</v>
      </c>
      <c r="F580">
        <v>-19.3</v>
      </c>
      <c r="G580">
        <v>-5.0999999999999996</v>
      </c>
      <c r="H580">
        <v>-8</v>
      </c>
      <c r="I580">
        <v>212</v>
      </c>
      <c r="J580">
        <v>-8</v>
      </c>
      <c r="K580">
        <v>-3.5</v>
      </c>
      <c r="L580">
        <v>-7.9</v>
      </c>
      <c r="M580">
        <v>-0.1</v>
      </c>
      <c r="N580">
        <v>-0.3</v>
      </c>
      <c r="O580">
        <v>-0.4</v>
      </c>
      <c r="AG580">
        <f t="shared" si="34"/>
        <v>398</v>
      </c>
      <c r="AH580" s="134">
        <f>(H580*'User Input'!$H$16)+(I580*'User Input'!$H$17)+(N580*'User Input'!$H$15)+(P580*'User Input'!$H$2)+(Q580*'User Input'!$H$3)+(R580*'User Input'!$H$4)+(K580*'User Input'!$H$5)+(L580*'User Input'!$H$6)+(J580*'User Input'!$H$7)+(U580*'User Input'!$H$8)+(T580*'User Input'!$H$9)+(M580*'User Input'!$H$10)+(Y580*'User Input'!$H$11)+(W580*'User Input'!$H$13)+(V580*'User Input'!$H$12)+(S580*'User Input'!$H$14)</f>
        <v>-30.099999999999998</v>
      </c>
      <c r="AI580">
        <f t="shared" si="31"/>
        <v>5.9019607843137258</v>
      </c>
      <c r="AJ580" s="209"/>
      <c r="AK580" s="209">
        <f t="shared" si="35"/>
        <v>397</v>
      </c>
      <c r="AL580" s="209" t="e">
        <f t="shared" ca="1" si="32"/>
        <v>#N/A</v>
      </c>
      <c r="AM580" s="209" t="e">
        <f t="shared" ca="1" si="33"/>
        <v>#N/A</v>
      </c>
    </row>
    <row r="581" spans="2:39" x14ac:dyDescent="0.2">
      <c r="B581" t="s">
        <v>2262</v>
      </c>
      <c r="C581" t="s">
        <v>121</v>
      </c>
      <c r="D581" t="s">
        <v>112</v>
      </c>
      <c r="E581" t="s">
        <v>112</v>
      </c>
      <c r="F581">
        <v>-19.399999999999999</v>
      </c>
      <c r="G581">
        <v>-8.1</v>
      </c>
      <c r="H581">
        <v>-8</v>
      </c>
      <c r="I581">
        <v>249</v>
      </c>
      <c r="J581">
        <v>-7</v>
      </c>
      <c r="K581">
        <v>-2.2000000000000002</v>
      </c>
      <c r="L581">
        <v>-6.3</v>
      </c>
      <c r="M581">
        <v>-2.6</v>
      </c>
      <c r="N581">
        <v>-1.5</v>
      </c>
      <c r="O581">
        <v>-0.7</v>
      </c>
      <c r="AG581">
        <f t="shared" si="34"/>
        <v>399</v>
      </c>
      <c r="AH581" s="134">
        <f>(H581*'User Input'!$H$16)+(I581*'User Input'!$H$17)+(N581*'User Input'!$H$15)+(P581*'User Input'!$H$2)+(Q581*'User Input'!$H$3)+(R581*'User Input'!$H$4)+(K581*'User Input'!$H$5)+(L581*'User Input'!$H$6)+(J581*'User Input'!$H$7)+(U581*'User Input'!$H$8)+(T581*'User Input'!$H$9)+(M581*'User Input'!$H$10)+(Y581*'User Input'!$H$11)+(W581*'User Input'!$H$13)+(V581*'User Input'!$H$12)+(S581*'User Input'!$H$14)</f>
        <v>-27.3</v>
      </c>
      <c r="AI581">
        <f t="shared" si="31"/>
        <v>3.3703703703703707</v>
      </c>
      <c r="AJ581" s="209"/>
      <c r="AK581" s="209">
        <f t="shared" si="35"/>
        <v>400</v>
      </c>
      <c r="AL581" s="209" t="e">
        <f t="shared" ca="1" si="32"/>
        <v>#N/A</v>
      </c>
      <c r="AM581" s="209" t="e">
        <f t="shared" ca="1" si="33"/>
        <v>#N/A</v>
      </c>
    </row>
    <row r="582" spans="2:39" x14ac:dyDescent="0.2">
      <c r="B582" t="s">
        <v>3441</v>
      </c>
      <c r="C582" t="s">
        <v>138</v>
      </c>
      <c r="D582" t="s">
        <v>6</v>
      </c>
      <c r="E582" t="s">
        <v>6</v>
      </c>
      <c r="F582">
        <v>-19.600000000000001</v>
      </c>
      <c r="G582">
        <v>-17.899999999999999</v>
      </c>
      <c r="H582">
        <v>-8.1</v>
      </c>
      <c r="I582">
        <v>493</v>
      </c>
      <c r="J582">
        <v>-3.2</v>
      </c>
      <c r="K582">
        <v>1.5</v>
      </c>
      <c r="L582">
        <v>-1.5</v>
      </c>
      <c r="M582">
        <v>-2.2000000000000002</v>
      </c>
      <c r="N582">
        <v>-8.4</v>
      </c>
      <c r="O582">
        <v>-6.7</v>
      </c>
      <c r="AG582">
        <f t="shared" si="34"/>
        <v>400</v>
      </c>
      <c r="AH582" s="134">
        <f>(H582*'User Input'!$H$16)+(I582*'User Input'!$H$17)+(N582*'User Input'!$H$15)+(P582*'User Input'!$H$2)+(Q582*'User Input'!$H$3)+(R582*'User Input'!$H$4)+(K582*'User Input'!$H$5)+(L582*'User Input'!$H$6)+(J582*'User Input'!$H$7)+(U582*'User Input'!$H$8)+(T582*'User Input'!$H$9)+(M582*'User Input'!$H$10)+(Y582*'User Input'!$H$11)+(W582*'User Input'!$H$13)+(V582*'User Input'!$H$12)+(S582*'User Input'!$H$14)</f>
        <v>-3.1000000000000005</v>
      </c>
      <c r="AI582">
        <f t="shared" si="31"/>
        <v>0.17318435754189948</v>
      </c>
      <c r="AJ582" s="209"/>
      <c r="AK582" s="209">
        <f t="shared" si="35"/>
        <v>401</v>
      </c>
      <c r="AL582" s="209" t="e">
        <f t="shared" ca="1" si="32"/>
        <v>#N/A</v>
      </c>
      <c r="AM582" s="209" t="e">
        <f t="shared" ca="1" si="33"/>
        <v>#N/A</v>
      </c>
    </row>
    <row r="583" spans="2:39" x14ac:dyDescent="0.2">
      <c r="B583" t="s">
        <v>388</v>
      </c>
      <c r="C583" t="s">
        <v>718</v>
      </c>
      <c r="D583" t="s">
        <v>114</v>
      </c>
      <c r="E583" t="s">
        <v>114</v>
      </c>
      <c r="F583">
        <v>-19.600000000000001</v>
      </c>
      <c r="G583">
        <v>-7.4</v>
      </c>
      <c r="H583">
        <v>-8.1</v>
      </c>
      <c r="I583">
        <v>224</v>
      </c>
      <c r="J583">
        <v>-8.4</v>
      </c>
      <c r="K583">
        <v>-4.5</v>
      </c>
      <c r="L583">
        <v>-8.1</v>
      </c>
      <c r="M583">
        <v>-0.4</v>
      </c>
      <c r="N583">
        <v>1</v>
      </c>
      <c r="O583">
        <v>-0.3</v>
      </c>
      <c r="AG583">
        <f t="shared" si="34"/>
        <v>401</v>
      </c>
      <c r="AH583" s="134">
        <f>(H583*'User Input'!$H$16)+(I583*'User Input'!$H$17)+(N583*'User Input'!$H$15)+(P583*'User Input'!$H$2)+(Q583*'User Input'!$H$3)+(R583*'User Input'!$H$4)+(K583*'User Input'!$H$5)+(L583*'User Input'!$H$6)+(J583*'User Input'!$H$7)+(U583*'User Input'!$H$8)+(T583*'User Input'!$H$9)+(M583*'User Input'!$H$10)+(Y583*'User Input'!$H$11)+(W583*'User Input'!$H$13)+(V583*'User Input'!$H$12)+(S583*'User Input'!$H$14)</f>
        <v>-35.299999999999997</v>
      </c>
      <c r="AI583">
        <f t="shared" si="31"/>
        <v>4.7702702702702693</v>
      </c>
      <c r="AJ583" s="209"/>
      <c r="AK583" s="209">
        <f t="shared" si="35"/>
        <v>401</v>
      </c>
      <c r="AL583" s="209" t="e">
        <f t="shared" ca="1" si="32"/>
        <v>#N/A</v>
      </c>
      <c r="AM583" s="209" t="e">
        <f t="shared" ca="1" si="33"/>
        <v>#N/A</v>
      </c>
    </row>
    <row r="584" spans="2:39" x14ac:dyDescent="0.2">
      <c r="B584" t="s">
        <v>2635</v>
      </c>
      <c r="C584" t="s">
        <v>120</v>
      </c>
      <c r="D584" t="s">
        <v>114</v>
      </c>
      <c r="E584" t="s">
        <v>114</v>
      </c>
      <c r="F584">
        <v>-19.7</v>
      </c>
      <c r="G584">
        <v>0.3</v>
      </c>
      <c r="H584">
        <v>-8.1</v>
      </c>
      <c r="I584">
        <v>157</v>
      </c>
      <c r="J584">
        <v>-9</v>
      </c>
      <c r="K584">
        <v>-4.5999999999999996</v>
      </c>
      <c r="L584">
        <v>-8.9</v>
      </c>
      <c r="M584">
        <v>-1.5</v>
      </c>
      <c r="N584">
        <v>2.4</v>
      </c>
      <c r="O584">
        <v>0.9</v>
      </c>
      <c r="AG584">
        <f t="shared" si="34"/>
        <v>402</v>
      </c>
      <c r="AH584" s="134">
        <f>(H584*'User Input'!$H$16)+(I584*'User Input'!$H$17)+(N584*'User Input'!$H$15)+(P584*'User Input'!$H$2)+(Q584*'User Input'!$H$3)+(R584*'User Input'!$H$4)+(K584*'User Input'!$H$5)+(L584*'User Input'!$H$6)+(J584*'User Input'!$H$7)+(U584*'User Input'!$H$8)+(T584*'User Input'!$H$9)+(M584*'User Input'!$H$10)+(Y584*'User Input'!$H$11)+(W584*'User Input'!$H$13)+(V584*'User Input'!$H$12)+(S584*'User Input'!$H$14)</f>
        <v>-39.299999999999997</v>
      </c>
      <c r="AI584">
        <f t="shared" si="31"/>
        <v>-131</v>
      </c>
      <c r="AJ584" s="209"/>
      <c r="AK584" s="209">
        <f t="shared" si="35"/>
        <v>403</v>
      </c>
      <c r="AL584" s="209" t="e">
        <f t="shared" ca="1" si="32"/>
        <v>#N/A</v>
      </c>
      <c r="AM584" s="209" t="e">
        <f t="shared" ca="1" si="33"/>
        <v>#N/A</v>
      </c>
    </row>
    <row r="585" spans="2:39" x14ac:dyDescent="0.2">
      <c r="B585" t="s">
        <v>898</v>
      </c>
      <c r="C585" t="s">
        <v>134</v>
      </c>
      <c r="D585" t="s">
        <v>1025</v>
      </c>
      <c r="E585" t="s">
        <v>110</v>
      </c>
      <c r="F585">
        <v>-19.7</v>
      </c>
      <c r="G585">
        <v>2.7</v>
      </c>
      <c r="H585">
        <v>-8.1</v>
      </c>
      <c r="I585">
        <v>148</v>
      </c>
      <c r="J585">
        <v>-8.8000000000000007</v>
      </c>
      <c r="K585">
        <v>-4</v>
      </c>
      <c r="L585">
        <v>-8.6</v>
      </c>
      <c r="M585">
        <v>-2</v>
      </c>
      <c r="N585">
        <v>1.8</v>
      </c>
      <c r="O585">
        <v>0.9</v>
      </c>
      <c r="AG585">
        <f t="shared" si="34"/>
        <v>403</v>
      </c>
      <c r="AH585" s="134">
        <f>(H585*'User Input'!$H$16)+(I585*'User Input'!$H$17)+(N585*'User Input'!$H$15)+(P585*'User Input'!$H$2)+(Q585*'User Input'!$H$3)+(R585*'User Input'!$H$4)+(K585*'User Input'!$H$5)+(L585*'User Input'!$H$6)+(J585*'User Input'!$H$7)+(U585*'User Input'!$H$8)+(T585*'User Input'!$H$9)+(M585*'User Input'!$H$10)+(Y585*'User Input'!$H$11)+(W585*'User Input'!$H$13)+(V585*'User Input'!$H$12)+(S585*'User Input'!$H$14)</f>
        <v>-37.400000000000006</v>
      </c>
      <c r="AI585">
        <f t="shared" si="31"/>
        <v>-13.851851851851853</v>
      </c>
      <c r="AJ585" s="209"/>
      <c r="AK585" s="209">
        <f t="shared" si="35"/>
        <v>403</v>
      </c>
      <c r="AL585" s="209" t="e">
        <f t="shared" ca="1" si="32"/>
        <v>#N/A</v>
      </c>
      <c r="AM585" s="209" t="e">
        <f t="shared" ca="1" si="33"/>
        <v>#N/A</v>
      </c>
    </row>
    <row r="586" spans="2:39" x14ac:dyDescent="0.2">
      <c r="B586" t="s">
        <v>745</v>
      </c>
      <c r="C586" t="s">
        <v>120</v>
      </c>
      <c r="D586" t="s">
        <v>110</v>
      </c>
      <c r="E586" t="s">
        <v>110</v>
      </c>
      <c r="F586">
        <v>-20</v>
      </c>
      <c r="G586">
        <v>7.7</v>
      </c>
      <c r="H586">
        <v>-8.1999999999999993</v>
      </c>
      <c r="I586">
        <v>124</v>
      </c>
      <c r="J586">
        <v>-9.4</v>
      </c>
      <c r="K586">
        <v>-4.3</v>
      </c>
      <c r="L586">
        <v>-9.1999999999999993</v>
      </c>
      <c r="M586">
        <v>-2</v>
      </c>
      <c r="N586">
        <v>2.5</v>
      </c>
      <c r="O586">
        <v>1.4</v>
      </c>
      <c r="AG586">
        <f t="shared" si="34"/>
        <v>404</v>
      </c>
      <c r="AH586" s="134">
        <f>(H586*'User Input'!$H$16)+(I586*'User Input'!$H$17)+(N586*'User Input'!$H$15)+(P586*'User Input'!$H$2)+(Q586*'User Input'!$H$3)+(R586*'User Input'!$H$4)+(K586*'User Input'!$H$5)+(L586*'User Input'!$H$6)+(J586*'User Input'!$H$7)+(U586*'User Input'!$H$8)+(T586*'User Input'!$H$9)+(M586*'User Input'!$H$10)+(Y586*'User Input'!$H$11)+(W586*'User Input'!$H$13)+(V586*'User Input'!$H$12)+(S586*'User Input'!$H$14)</f>
        <v>-39.799999999999997</v>
      </c>
      <c r="AI586">
        <f t="shared" si="31"/>
        <v>-5.1688311688311686</v>
      </c>
      <c r="AJ586" s="209"/>
      <c r="AK586" s="209">
        <f t="shared" si="35"/>
        <v>405</v>
      </c>
      <c r="AL586" s="209" t="e">
        <f t="shared" ca="1" si="32"/>
        <v>#N/A</v>
      </c>
      <c r="AM586" s="209" t="e">
        <f t="shared" ca="1" si="33"/>
        <v>#N/A</v>
      </c>
    </row>
    <row r="587" spans="2:39" x14ac:dyDescent="0.2">
      <c r="B587" t="s">
        <v>2243</v>
      </c>
      <c r="C587" t="s">
        <v>117</v>
      </c>
      <c r="D587" t="s">
        <v>1025</v>
      </c>
      <c r="E587" t="s">
        <v>110</v>
      </c>
      <c r="F587">
        <v>-20</v>
      </c>
      <c r="G587">
        <v>-11.1</v>
      </c>
      <c r="H587">
        <v>-8.1999999999999993</v>
      </c>
      <c r="I587">
        <v>260</v>
      </c>
      <c r="J587">
        <v>-7.3</v>
      </c>
      <c r="K587">
        <v>-3.1</v>
      </c>
      <c r="L587">
        <v>-6.8</v>
      </c>
      <c r="M587">
        <v>-1.8</v>
      </c>
      <c r="N587">
        <v>-0.8</v>
      </c>
      <c r="O587">
        <v>-1.2</v>
      </c>
      <c r="AG587">
        <f t="shared" si="34"/>
        <v>405</v>
      </c>
      <c r="AH587" s="134">
        <f>(H587*'User Input'!$H$16)+(I587*'User Input'!$H$17)+(N587*'User Input'!$H$15)+(P587*'User Input'!$H$2)+(Q587*'User Input'!$H$3)+(R587*'User Input'!$H$4)+(K587*'User Input'!$H$5)+(L587*'User Input'!$H$6)+(J587*'User Input'!$H$7)+(U587*'User Input'!$H$8)+(T587*'User Input'!$H$9)+(M587*'User Input'!$H$10)+(Y587*'User Input'!$H$11)+(W587*'User Input'!$H$13)+(V587*'User Input'!$H$12)+(S587*'User Input'!$H$14)</f>
        <v>-30.1</v>
      </c>
      <c r="AI587">
        <f t="shared" si="31"/>
        <v>2.711711711711712</v>
      </c>
      <c r="AJ587" s="209"/>
      <c r="AK587" s="209">
        <f t="shared" si="35"/>
        <v>405</v>
      </c>
      <c r="AL587" s="209" t="e">
        <f t="shared" ca="1" si="32"/>
        <v>#N/A</v>
      </c>
      <c r="AM587" s="209" t="e">
        <f t="shared" ca="1" si="33"/>
        <v>#N/A</v>
      </c>
    </row>
    <row r="588" spans="2:39" x14ac:dyDescent="0.2">
      <c r="B588" t="s">
        <v>2610</v>
      </c>
      <c r="C588" t="s">
        <v>123</v>
      </c>
      <c r="D588" t="s">
        <v>114</v>
      </c>
      <c r="E588" t="s">
        <v>114</v>
      </c>
      <c r="F588">
        <v>-20.100000000000001</v>
      </c>
      <c r="G588">
        <v>-6.2</v>
      </c>
      <c r="H588">
        <v>-8.1999999999999993</v>
      </c>
      <c r="I588">
        <v>201</v>
      </c>
      <c r="J588">
        <v>-8</v>
      </c>
      <c r="K588">
        <v>-4.0999999999999996</v>
      </c>
      <c r="L588">
        <v>-8.3000000000000007</v>
      </c>
      <c r="M588">
        <v>-0.2</v>
      </c>
      <c r="N588">
        <v>-0.5</v>
      </c>
      <c r="O588">
        <v>-0.1</v>
      </c>
      <c r="AG588">
        <f t="shared" si="34"/>
        <v>406</v>
      </c>
      <c r="AH588" s="134">
        <f>(H588*'User Input'!$H$16)+(I588*'User Input'!$H$17)+(N588*'User Input'!$H$15)+(P588*'User Input'!$H$2)+(Q588*'User Input'!$H$3)+(R588*'User Input'!$H$4)+(K588*'User Input'!$H$5)+(L588*'User Input'!$H$6)+(J588*'User Input'!$H$7)+(U588*'User Input'!$H$8)+(T588*'User Input'!$H$9)+(M588*'User Input'!$H$10)+(Y588*'User Input'!$H$11)+(W588*'User Input'!$H$13)+(V588*'User Input'!$H$12)+(S588*'User Input'!$H$14)</f>
        <v>-33.1</v>
      </c>
      <c r="AI588">
        <f t="shared" si="31"/>
        <v>5.338709677419355</v>
      </c>
      <c r="AJ588" s="209"/>
      <c r="AK588" s="209">
        <f t="shared" si="35"/>
        <v>407</v>
      </c>
      <c r="AL588" s="209" t="e">
        <f t="shared" ca="1" si="32"/>
        <v>#N/A</v>
      </c>
      <c r="AM588" s="209" t="e">
        <f t="shared" ca="1" si="33"/>
        <v>#N/A</v>
      </c>
    </row>
    <row r="589" spans="2:39" x14ac:dyDescent="0.2">
      <c r="B589" t="s">
        <v>408</v>
      </c>
      <c r="C589" t="s">
        <v>134</v>
      </c>
      <c r="D589" t="s">
        <v>114</v>
      </c>
      <c r="E589" t="s">
        <v>114</v>
      </c>
      <c r="F589">
        <v>-20.2</v>
      </c>
      <c r="G589">
        <v>-8.9</v>
      </c>
      <c r="H589">
        <v>-8.1999999999999993</v>
      </c>
      <c r="I589">
        <v>221</v>
      </c>
      <c r="J589">
        <v>-7.5</v>
      </c>
      <c r="K589">
        <v>-3.2</v>
      </c>
      <c r="L589">
        <v>-7.5</v>
      </c>
      <c r="M589">
        <v>0</v>
      </c>
      <c r="N589">
        <v>-1.6</v>
      </c>
      <c r="O589">
        <v>-1.5</v>
      </c>
      <c r="AG589">
        <f t="shared" si="34"/>
        <v>407</v>
      </c>
      <c r="AH589" s="134">
        <f>(H589*'User Input'!$H$16)+(I589*'User Input'!$H$17)+(N589*'User Input'!$H$15)+(P589*'User Input'!$H$2)+(Q589*'User Input'!$H$3)+(R589*'User Input'!$H$4)+(K589*'User Input'!$H$5)+(L589*'User Input'!$H$6)+(J589*'User Input'!$H$7)+(U589*'User Input'!$H$8)+(T589*'User Input'!$H$9)+(M589*'User Input'!$H$10)+(Y589*'User Input'!$H$11)+(W589*'User Input'!$H$13)+(V589*'User Input'!$H$12)+(S589*'User Input'!$H$14)</f>
        <v>-27.8</v>
      </c>
      <c r="AI589">
        <f t="shared" si="31"/>
        <v>3.1235955056179776</v>
      </c>
      <c r="AJ589" s="209"/>
      <c r="AK589" s="209">
        <f t="shared" si="35"/>
        <v>408</v>
      </c>
      <c r="AL589" s="209" t="e">
        <f t="shared" ca="1" si="32"/>
        <v>#N/A</v>
      </c>
      <c r="AM589" s="209" t="e">
        <f t="shared" ca="1" si="33"/>
        <v>#N/A</v>
      </c>
    </row>
    <row r="590" spans="2:39" x14ac:dyDescent="0.2">
      <c r="B590" t="s">
        <v>2255</v>
      </c>
      <c r="C590" t="s">
        <v>133</v>
      </c>
      <c r="D590" t="s">
        <v>114</v>
      </c>
      <c r="E590" t="s">
        <v>114</v>
      </c>
      <c r="F590">
        <v>-20.3</v>
      </c>
      <c r="G590">
        <v>-7.9</v>
      </c>
      <c r="H590">
        <v>-8.3000000000000007</v>
      </c>
      <c r="I590">
        <v>220</v>
      </c>
      <c r="J590">
        <v>-7.8</v>
      </c>
      <c r="K590">
        <v>-3.7</v>
      </c>
      <c r="L590">
        <v>-7.9</v>
      </c>
      <c r="M590">
        <v>-2.2999999999999998</v>
      </c>
      <c r="N590">
        <v>0.1</v>
      </c>
      <c r="O590">
        <v>0.4</v>
      </c>
      <c r="AG590">
        <f t="shared" si="34"/>
        <v>408</v>
      </c>
      <c r="AH590" s="134">
        <f>(H590*'User Input'!$H$16)+(I590*'User Input'!$H$17)+(N590*'User Input'!$H$15)+(P590*'User Input'!$H$2)+(Q590*'User Input'!$H$3)+(R590*'User Input'!$H$4)+(K590*'User Input'!$H$5)+(L590*'User Input'!$H$6)+(J590*'User Input'!$H$7)+(U590*'User Input'!$H$8)+(T590*'User Input'!$H$9)+(M590*'User Input'!$H$10)+(Y590*'User Input'!$H$11)+(W590*'User Input'!$H$13)+(V590*'User Input'!$H$12)+(S590*'User Input'!$H$14)</f>
        <v>-35.1</v>
      </c>
      <c r="AI590">
        <f t="shared" si="31"/>
        <v>4.443037974683544</v>
      </c>
      <c r="AJ590" s="209"/>
      <c r="AK590" s="209">
        <f t="shared" si="35"/>
        <v>409</v>
      </c>
      <c r="AL590" s="209" t="e">
        <f t="shared" ca="1" si="32"/>
        <v>#N/A</v>
      </c>
      <c r="AM590" s="209" t="e">
        <f t="shared" ca="1" si="33"/>
        <v>#N/A</v>
      </c>
    </row>
    <row r="591" spans="2:39" x14ac:dyDescent="0.2">
      <c r="B591" t="s">
        <v>926</v>
      </c>
      <c r="C591" t="s">
        <v>131</v>
      </c>
      <c r="D591" t="s">
        <v>114</v>
      </c>
      <c r="E591" t="s">
        <v>114</v>
      </c>
      <c r="F591">
        <v>-20.3</v>
      </c>
      <c r="G591">
        <v>0.5</v>
      </c>
      <c r="H591">
        <v>-8.1999999999999993</v>
      </c>
      <c r="I591">
        <v>157</v>
      </c>
      <c r="J591">
        <v>-8.4</v>
      </c>
      <c r="K591">
        <v>-3.9</v>
      </c>
      <c r="L591">
        <v>-8.8000000000000007</v>
      </c>
      <c r="M591">
        <v>-2.2999999999999998</v>
      </c>
      <c r="N591">
        <v>0.4</v>
      </c>
      <c r="O591">
        <v>1.7</v>
      </c>
      <c r="AG591">
        <f t="shared" si="34"/>
        <v>409</v>
      </c>
      <c r="AH591" s="134">
        <f>(H591*'User Input'!$H$16)+(I591*'User Input'!$H$17)+(N591*'User Input'!$H$15)+(P591*'User Input'!$H$2)+(Q591*'User Input'!$H$3)+(R591*'User Input'!$H$4)+(K591*'User Input'!$H$5)+(L591*'User Input'!$H$6)+(J591*'User Input'!$H$7)+(U591*'User Input'!$H$8)+(T591*'User Input'!$H$9)+(M591*'User Input'!$H$10)+(Y591*'User Input'!$H$11)+(W591*'User Input'!$H$13)+(V591*'User Input'!$H$12)+(S591*'User Input'!$H$14)</f>
        <v>-37.4</v>
      </c>
      <c r="AI591">
        <f t="shared" ref="AI591:AI654" si="36">AH591/G591</f>
        <v>-74.8</v>
      </c>
      <c r="AJ591" s="209"/>
      <c r="AK591" s="209">
        <f t="shared" si="35"/>
        <v>409</v>
      </c>
      <c r="AL591" s="209" t="e">
        <f t="shared" ca="1" si="32"/>
        <v>#N/A</v>
      </c>
      <c r="AM591" s="209" t="e">
        <f t="shared" ca="1" si="33"/>
        <v>#N/A</v>
      </c>
    </row>
    <row r="592" spans="2:39" x14ac:dyDescent="0.2">
      <c r="B592" t="s">
        <v>542</v>
      </c>
      <c r="C592" t="s">
        <v>810</v>
      </c>
      <c r="D592" t="s">
        <v>114</v>
      </c>
      <c r="E592" t="s">
        <v>114</v>
      </c>
      <c r="F592">
        <v>-20.399999999999999</v>
      </c>
      <c r="G592">
        <v>-10.6</v>
      </c>
      <c r="H592">
        <v>-8.3000000000000007</v>
      </c>
      <c r="I592">
        <v>242</v>
      </c>
      <c r="J592">
        <v>-7.4</v>
      </c>
      <c r="K592">
        <v>-5</v>
      </c>
      <c r="L592">
        <v>-8.6999999999999993</v>
      </c>
      <c r="M592">
        <v>-1.7</v>
      </c>
      <c r="N592">
        <v>0.9</v>
      </c>
      <c r="O592">
        <v>0.5</v>
      </c>
      <c r="AG592">
        <f t="shared" si="34"/>
        <v>410</v>
      </c>
      <c r="AH592" s="134">
        <f>(H592*'User Input'!$H$16)+(I592*'User Input'!$H$17)+(N592*'User Input'!$H$15)+(P592*'User Input'!$H$2)+(Q592*'User Input'!$H$3)+(R592*'User Input'!$H$4)+(K592*'User Input'!$H$5)+(L592*'User Input'!$H$6)+(J592*'User Input'!$H$7)+(U592*'User Input'!$H$8)+(T592*'User Input'!$H$9)+(M592*'User Input'!$H$10)+(Y592*'User Input'!$H$11)+(W592*'User Input'!$H$13)+(V592*'User Input'!$H$12)+(S592*'User Input'!$H$14)</f>
        <v>-39.5</v>
      </c>
      <c r="AI592">
        <f t="shared" si="36"/>
        <v>3.7264150943396226</v>
      </c>
      <c r="AJ592" s="209"/>
      <c r="AK592" s="209">
        <f t="shared" si="35"/>
        <v>411</v>
      </c>
      <c r="AL592" s="209" t="e">
        <f t="shared" ca="1" si="32"/>
        <v>#N/A</v>
      </c>
      <c r="AM592" s="209" t="e">
        <f t="shared" ca="1" si="33"/>
        <v>#N/A</v>
      </c>
    </row>
    <row r="593" spans="2:39" x14ac:dyDescent="0.2">
      <c r="B593" t="s">
        <v>307</v>
      </c>
      <c r="C593" t="s">
        <v>122</v>
      </c>
      <c r="D593" t="s">
        <v>110</v>
      </c>
      <c r="E593" t="s">
        <v>110</v>
      </c>
      <c r="F593">
        <v>-20.5</v>
      </c>
      <c r="G593">
        <v>-4.5</v>
      </c>
      <c r="H593">
        <v>-8.3000000000000007</v>
      </c>
      <c r="I593">
        <v>174</v>
      </c>
      <c r="J593">
        <v>-8.9</v>
      </c>
      <c r="K593">
        <v>-5</v>
      </c>
      <c r="L593">
        <v>-8.9</v>
      </c>
      <c r="M593">
        <v>-0.8</v>
      </c>
      <c r="N593">
        <v>1.7</v>
      </c>
      <c r="O593">
        <v>0.5</v>
      </c>
      <c r="AG593">
        <f t="shared" si="34"/>
        <v>411</v>
      </c>
      <c r="AH593" s="134">
        <f>(H593*'User Input'!$H$16)+(I593*'User Input'!$H$17)+(N593*'User Input'!$H$15)+(P593*'User Input'!$H$2)+(Q593*'User Input'!$H$3)+(R593*'User Input'!$H$4)+(K593*'User Input'!$H$5)+(L593*'User Input'!$H$6)+(J593*'User Input'!$H$7)+(U593*'User Input'!$H$8)+(T593*'User Input'!$H$9)+(M593*'User Input'!$H$10)+(Y593*'User Input'!$H$11)+(W593*'User Input'!$H$13)+(V593*'User Input'!$H$12)+(S593*'User Input'!$H$14)</f>
        <v>-39.4</v>
      </c>
      <c r="AI593">
        <f t="shared" si="36"/>
        <v>8.7555555555555546</v>
      </c>
      <c r="AJ593" s="209"/>
      <c r="AK593" s="209">
        <f t="shared" si="35"/>
        <v>412</v>
      </c>
      <c r="AL593" s="209" t="e">
        <f t="shared" ca="1" si="32"/>
        <v>#N/A</v>
      </c>
      <c r="AM593" s="209" t="e">
        <f t="shared" ca="1" si="33"/>
        <v>#N/A</v>
      </c>
    </row>
    <row r="594" spans="2:39" x14ac:dyDescent="0.2">
      <c r="B594" t="s">
        <v>2603</v>
      </c>
      <c r="C594" t="s">
        <v>123</v>
      </c>
      <c r="D594" t="s">
        <v>116</v>
      </c>
      <c r="E594" t="s">
        <v>116</v>
      </c>
      <c r="F594">
        <v>-20.5</v>
      </c>
      <c r="G594">
        <v>-8.6</v>
      </c>
      <c r="H594">
        <v>-8.3000000000000007</v>
      </c>
      <c r="I594">
        <v>209</v>
      </c>
      <c r="J594">
        <v>-8</v>
      </c>
      <c r="K594">
        <v>-4.8</v>
      </c>
      <c r="L594">
        <v>-8.5</v>
      </c>
      <c r="M594">
        <v>-2.2000000000000002</v>
      </c>
      <c r="N594">
        <v>0.9</v>
      </c>
      <c r="O594">
        <v>1</v>
      </c>
      <c r="AG594">
        <f t="shared" si="34"/>
        <v>412</v>
      </c>
      <c r="AH594" s="134">
        <f>(H594*'User Input'!$H$16)+(I594*'User Input'!$H$17)+(N594*'User Input'!$H$15)+(P594*'User Input'!$H$2)+(Q594*'User Input'!$H$3)+(R594*'User Input'!$H$4)+(K594*'User Input'!$H$5)+(L594*'User Input'!$H$6)+(J594*'User Input'!$H$7)+(U594*'User Input'!$H$8)+(T594*'User Input'!$H$9)+(M594*'User Input'!$H$10)+(Y594*'User Input'!$H$11)+(W594*'User Input'!$H$13)+(V594*'User Input'!$H$12)+(S594*'User Input'!$H$14)</f>
        <v>-40.1</v>
      </c>
      <c r="AI594">
        <f t="shared" si="36"/>
        <v>4.6627906976744189</v>
      </c>
      <c r="AJ594" s="209"/>
      <c r="AK594" s="209">
        <f t="shared" si="35"/>
        <v>412</v>
      </c>
      <c r="AL594" s="209" t="e">
        <f t="shared" ca="1" si="32"/>
        <v>#N/A</v>
      </c>
      <c r="AM594" s="209" t="e">
        <f t="shared" ca="1" si="33"/>
        <v>#N/A</v>
      </c>
    </row>
    <row r="595" spans="2:39" x14ac:dyDescent="0.2">
      <c r="B595" t="s">
        <v>2589</v>
      </c>
      <c r="C595" t="s">
        <v>122</v>
      </c>
      <c r="D595" t="s">
        <v>114</v>
      </c>
      <c r="E595" t="s">
        <v>114</v>
      </c>
      <c r="F595">
        <v>-20.5</v>
      </c>
      <c r="G595">
        <v>-0.7</v>
      </c>
      <c r="H595">
        <v>-8.3000000000000007</v>
      </c>
      <c r="I595">
        <v>150</v>
      </c>
      <c r="J595">
        <v>-9.1999999999999993</v>
      </c>
      <c r="K595">
        <v>-4.3</v>
      </c>
      <c r="L595">
        <v>-9</v>
      </c>
      <c r="M595">
        <v>-0.4</v>
      </c>
      <c r="N595">
        <v>0.6</v>
      </c>
      <c r="O595">
        <v>0.9</v>
      </c>
      <c r="AG595">
        <f t="shared" si="34"/>
        <v>413</v>
      </c>
      <c r="AH595" s="134">
        <f>(H595*'User Input'!$H$16)+(I595*'User Input'!$H$17)+(N595*'User Input'!$H$15)+(P595*'User Input'!$H$2)+(Q595*'User Input'!$H$3)+(R595*'User Input'!$H$4)+(K595*'User Input'!$H$5)+(L595*'User Input'!$H$6)+(J595*'User Input'!$H$7)+(U595*'User Input'!$H$8)+(T595*'User Input'!$H$9)+(M595*'User Input'!$H$10)+(Y595*'User Input'!$H$11)+(W595*'User Input'!$H$13)+(V595*'User Input'!$H$12)+(S595*'User Input'!$H$14)</f>
        <v>-36.199999999999996</v>
      </c>
      <c r="AI595">
        <f t="shared" si="36"/>
        <v>51.714285714285708</v>
      </c>
      <c r="AJ595" s="209"/>
      <c r="AK595" s="209">
        <f t="shared" si="35"/>
        <v>412</v>
      </c>
      <c r="AL595" s="209" t="e">
        <f t="shared" ca="1" si="32"/>
        <v>#N/A</v>
      </c>
      <c r="AM595" s="209" t="e">
        <f t="shared" ca="1" si="33"/>
        <v>#N/A</v>
      </c>
    </row>
    <row r="596" spans="2:39" x14ac:dyDescent="0.2">
      <c r="B596" t="s">
        <v>921</v>
      </c>
      <c r="C596" t="s">
        <v>715</v>
      </c>
      <c r="D596" t="s">
        <v>114</v>
      </c>
      <c r="E596" t="s">
        <v>114</v>
      </c>
      <c r="F596">
        <v>-20.6</v>
      </c>
      <c r="G596">
        <v>-6.5</v>
      </c>
      <c r="H596">
        <v>-8.3000000000000007</v>
      </c>
      <c r="I596">
        <v>191</v>
      </c>
      <c r="J596">
        <v>-8.4</v>
      </c>
      <c r="K596">
        <v>-4.2</v>
      </c>
      <c r="L596">
        <v>-8.3000000000000007</v>
      </c>
      <c r="M596">
        <v>-1.5</v>
      </c>
      <c r="N596">
        <v>1</v>
      </c>
      <c r="O596">
        <v>-0.2</v>
      </c>
      <c r="AG596">
        <f t="shared" si="34"/>
        <v>414</v>
      </c>
      <c r="AH596" s="134">
        <f>(H596*'User Input'!$H$16)+(I596*'User Input'!$H$17)+(N596*'User Input'!$H$15)+(P596*'User Input'!$H$2)+(Q596*'User Input'!$H$3)+(R596*'User Input'!$H$4)+(K596*'User Input'!$H$5)+(L596*'User Input'!$H$6)+(J596*'User Input'!$H$7)+(U596*'User Input'!$H$8)+(T596*'User Input'!$H$9)+(M596*'User Input'!$H$10)+(Y596*'User Input'!$H$11)+(W596*'User Input'!$H$13)+(V596*'User Input'!$H$12)+(S596*'User Input'!$H$14)</f>
        <v>-36.5</v>
      </c>
      <c r="AI596">
        <f t="shared" si="36"/>
        <v>5.615384615384615</v>
      </c>
      <c r="AJ596" s="209"/>
      <c r="AK596" s="209">
        <f t="shared" si="35"/>
        <v>415</v>
      </c>
      <c r="AL596" s="209" t="e">
        <f t="shared" ca="1" si="32"/>
        <v>#N/A</v>
      </c>
      <c r="AM596" s="209" t="e">
        <f t="shared" ca="1" si="33"/>
        <v>#N/A</v>
      </c>
    </row>
    <row r="597" spans="2:39" x14ac:dyDescent="0.2">
      <c r="B597" t="s">
        <v>2601</v>
      </c>
      <c r="C597" t="s">
        <v>339</v>
      </c>
      <c r="D597" t="s">
        <v>112</v>
      </c>
      <c r="E597" t="s">
        <v>112</v>
      </c>
      <c r="F597">
        <v>-20.6</v>
      </c>
      <c r="G597">
        <v>-5</v>
      </c>
      <c r="H597">
        <v>-8.3000000000000007</v>
      </c>
      <c r="I597">
        <v>172</v>
      </c>
      <c r="J597">
        <v>-8.6</v>
      </c>
      <c r="K597">
        <v>-3.4</v>
      </c>
      <c r="L597">
        <v>-8.1</v>
      </c>
      <c r="M597">
        <v>-2.2999999999999998</v>
      </c>
      <c r="N597">
        <v>0.5</v>
      </c>
      <c r="O597">
        <v>0.2</v>
      </c>
      <c r="AG597">
        <f t="shared" si="34"/>
        <v>415</v>
      </c>
      <c r="AH597" s="134">
        <f>(H597*'User Input'!$H$16)+(I597*'User Input'!$H$17)+(N597*'User Input'!$H$15)+(P597*'User Input'!$H$2)+(Q597*'User Input'!$H$3)+(R597*'User Input'!$H$4)+(K597*'User Input'!$H$5)+(L597*'User Input'!$H$6)+(J597*'User Input'!$H$7)+(U597*'User Input'!$H$8)+(T597*'User Input'!$H$9)+(M597*'User Input'!$H$10)+(Y597*'User Input'!$H$11)+(W597*'User Input'!$H$13)+(V597*'User Input'!$H$12)+(S597*'User Input'!$H$14)</f>
        <v>-34.9</v>
      </c>
      <c r="AI597">
        <f t="shared" si="36"/>
        <v>6.9799999999999995</v>
      </c>
      <c r="AJ597" s="209"/>
      <c r="AK597" s="209">
        <f t="shared" si="35"/>
        <v>415</v>
      </c>
      <c r="AL597" s="209" t="e">
        <f t="shared" ref="AL597:AL660" ca="1" si="37">RANK(AB597,OFFSET($AB$206,0,0,COUNTA(AB:AB)+1,1))</f>
        <v>#N/A</v>
      </c>
      <c r="AM597" s="209" t="e">
        <f t="shared" ref="AM597:AM660" ca="1" si="38">RANK(AC597,OFFSET($AC$206,0,0,COUNTA(AC:AC)+1,1))</f>
        <v>#N/A</v>
      </c>
    </row>
    <row r="598" spans="2:39" x14ac:dyDescent="0.2">
      <c r="B598" t="s">
        <v>2584</v>
      </c>
      <c r="C598" t="s">
        <v>8</v>
      </c>
      <c r="D598" t="s">
        <v>6</v>
      </c>
      <c r="E598" t="s">
        <v>6</v>
      </c>
      <c r="F598">
        <v>-20.6</v>
      </c>
      <c r="G598">
        <v>0.3</v>
      </c>
      <c r="H598">
        <v>-8.3000000000000007</v>
      </c>
      <c r="I598">
        <v>142</v>
      </c>
      <c r="J598">
        <v>-9.1999999999999993</v>
      </c>
      <c r="K598">
        <v>-4.4000000000000004</v>
      </c>
      <c r="L598">
        <v>-8.9</v>
      </c>
      <c r="M598">
        <v>-2.1</v>
      </c>
      <c r="N598">
        <v>2</v>
      </c>
      <c r="O598">
        <v>1</v>
      </c>
      <c r="AG598">
        <f t="shared" si="34"/>
        <v>416</v>
      </c>
      <c r="AH598" s="134">
        <f>(H598*'User Input'!$H$16)+(I598*'User Input'!$H$17)+(N598*'User Input'!$H$15)+(P598*'User Input'!$H$2)+(Q598*'User Input'!$H$3)+(R598*'User Input'!$H$4)+(K598*'User Input'!$H$5)+(L598*'User Input'!$H$6)+(J598*'User Input'!$H$7)+(U598*'User Input'!$H$8)+(T598*'User Input'!$H$9)+(M598*'User Input'!$H$10)+(Y598*'User Input'!$H$11)+(W598*'User Input'!$H$13)+(V598*'User Input'!$H$12)+(S598*'User Input'!$H$14)</f>
        <v>-39.900000000000006</v>
      </c>
      <c r="AI598">
        <f t="shared" si="36"/>
        <v>-133.00000000000003</v>
      </c>
      <c r="AJ598" s="209"/>
      <c r="AK598" s="209">
        <f t="shared" si="35"/>
        <v>415</v>
      </c>
      <c r="AL598" s="209" t="e">
        <f t="shared" ca="1" si="37"/>
        <v>#N/A</v>
      </c>
      <c r="AM598" s="209" t="e">
        <f t="shared" ca="1" si="38"/>
        <v>#N/A</v>
      </c>
    </row>
    <row r="599" spans="2:39" x14ac:dyDescent="0.2">
      <c r="B599" t="s">
        <v>2575</v>
      </c>
      <c r="C599" t="s">
        <v>138</v>
      </c>
      <c r="D599" t="s">
        <v>3430</v>
      </c>
      <c r="E599" t="s">
        <v>110</v>
      </c>
      <c r="F599">
        <v>-20.6</v>
      </c>
      <c r="G599">
        <v>-7.7</v>
      </c>
      <c r="H599">
        <v>-8.3000000000000007</v>
      </c>
      <c r="I599">
        <v>207</v>
      </c>
      <c r="J599">
        <v>-8.6999999999999993</v>
      </c>
      <c r="K599">
        <v>-4.5999999999999996</v>
      </c>
      <c r="L599">
        <v>-8.6</v>
      </c>
      <c r="M599">
        <v>-1.8</v>
      </c>
      <c r="N599">
        <v>1.6</v>
      </c>
      <c r="O599">
        <v>0.6</v>
      </c>
      <c r="AG599">
        <f t="shared" ref="AG599:AG662" si="39">AG598+1</f>
        <v>417</v>
      </c>
      <c r="AH599" s="134">
        <f>(H599*'User Input'!$H$16)+(I599*'User Input'!$H$17)+(N599*'User Input'!$H$15)+(P599*'User Input'!$H$2)+(Q599*'User Input'!$H$3)+(R599*'User Input'!$H$4)+(K599*'User Input'!$H$5)+(L599*'User Input'!$H$6)+(J599*'User Input'!$H$7)+(U599*'User Input'!$H$8)+(T599*'User Input'!$H$9)+(M599*'User Input'!$H$10)+(Y599*'User Input'!$H$11)+(W599*'User Input'!$H$13)+(V599*'User Input'!$H$12)+(S599*'User Input'!$H$14)</f>
        <v>-39.300000000000004</v>
      </c>
      <c r="AI599">
        <f t="shared" si="36"/>
        <v>5.1038961038961039</v>
      </c>
      <c r="AJ599" s="209"/>
      <c r="AK599" s="209">
        <f t="shared" si="35"/>
        <v>415</v>
      </c>
      <c r="AL599" s="209" t="e">
        <f t="shared" ca="1" si="37"/>
        <v>#N/A</v>
      </c>
      <c r="AM599" s="209" t="e">
        <f t="shared" ca="1" si="38"/>
        <v>#N/A</v>
      </c>
    </row>
    <row r="600" spans="2:39" x14ac:dyDescent="0.2">
      <c r="B600" t="s">
        <v>495</v>
      </c>
      <c r="C600" t="s">
        <v>139</v>
      </c>
      <c r="D600" t="s">
        <v>114</v>
      </c>
      <c r="E600" t="s">
        <v>114</v>
      </c>
      <c r="F600">
        <v>-20.7</v>
      </c>
      <c r="G600">
        <v>-5.5</v>
      </c>
      <c r="H600">
        <v>-8.4</v>
      </c>
      <c r="I600">
        <v>179</v>
      </c>
      <c r="J600">
        <v>-8.4</v>
      </c>
      <c r="K600">
        <v>-3.7</v>
      </c>
      <c r="L600">
        <v>-8.3000000000000007</v>
      </c>
      <c r="M600">
        <v>-1.6</v>
      </c>
      <c r="N600">
        <v>-0.4</v>
      </c>
      <c r="O600">
        <v>0.7</v>
      </c>
      <c r="AG600">
        <f t="shared" si="39"/>
        <v>418</v>
      </c>
      <c r="AH600" s="134">
        <f>(H600*'User Input'!$H$16)+(I600*'User Input'!$H$17)+(N600*'User Input'!$H$15)+(P600*'User Input'!$H$2)+(Q600*'User Input'!$H$3)+(R600*'User Input'!$H$4)+(K600*'User Input'!$H$5)+(L600*'User Input'!$H$6)+(J600*'User Input'!$H$7)+(U600*'User Input'!$H$8)+(T600*'User Input'!$H$9)+(M600*'User Input'!$H$10)+(Y600*'User Input'!$H$11)+(W600*'User Input'!$H$13)+(V600*'User Input'!$H$12)+(S600*'User Input'!$H$14)</f>
        <v>-34.700000000000003</v>
      </c>
      <c r="AI600">
        <f t="shared" si="36"/>
        <v>6.3090909090909095</v>
      </c>
      <c r="AJ600" s="209"/>
      <c r="AK600" s="209">
        <f t="shared" si="35"/>
        <v>419</v>
      </c>
      <c r="AL600" s="209" t="e">
        <f t="shared" ca="1" si="37"/>
        <v>#N/A</v>
      </c>
      <c r="AM600" s="209" t="e">
        <f t="shared" ca="1" si="38"/>
        <v>#N/A</v>
      </c>
    </row>
    <row r="601" spans="2:39" x14ac:dyDescent="0.2">
      <c r="B601" t="s">
        <v>2618</v>
      </c>
      <c r="C601" t="s">
        <v>117</v>
      </c>
      <c r="D601" t="s">
        <v>112</v>
      </c>
      <c r="E601" t="s">
        <v>112</v>
      </c>
      <c r="F601">
        <v>-20.8</v>
      </c>
      <c r="G601">
        <v>2.8</v>
      </c>
      <c r="H601">
        <v>-8.4</v>
      </c>
      <c r="I601">
        <v>126</v>
      </c>
      <c r="J601">
        <v>-9.3000000000000007</v>
      </c>
      <c r="K601">
        <v>-4.0999999999999996</v>
      </c>
      <c r="L601">
        <v>-9.1999999999999993</v>
      </c>
      <c r="M601">
        <v>-2.7</v>
      </c>
      <c r="N601">
        <v>1.3</v>
      </c>
      <c r="O601">
        <v>2.2000000000000002</v>
      </c>
      <c r="AG601">
        <f t="shared" si="39"/>
        <v>419</v>
      </c>
      <c r="AH601" s="134">
        <f>(H601*'User Input'!$H$16)+(I601*'User Input'!$H$17)+(N601*'User Input'!$H$15)+(P601*'User Input'!$H$2)+(Q601*'User Input'!$H$3)+(R601*'User Input'!$H$4)+(K601*'User Input'!$H$5)+(L601*'User Input'!$H$6)+(J601*'User Input'!$H$7)+(U601*'User Input'!$H$8)+(T601*'User Input'!$H$9)+(M601*'User Input'!$H$10)+(Y601*'User Input'!$H$11)+(W601*'User Input'!$H$13)+(V601*'User Input'!$H$12)+(S601*'User Input'!$H$14)</f>
        <v>-40.299999999999997</v>
      </c>
      <c r="AI601">
        <f t="shared" si="36"/>
        <v>-14.392857142857142</v>
      </c>
      <c r="AJ601" s="209"/>
      <c r="AK601" s="209">
        <f t="shared" si="35"/>
        <v>420</v>
      </c>
      <c r="AL601" s="209" t="e">
        <f t="shared" ca="1" si="37"/>
        <v>#N/A</v>
      </c>
      <c r="AM601" s="209" t="e">
        <f t="shared" ca="1" si="38"/>
        <v>#N/A</v>
      </c>
    </row>
    <row r="602" spans="2:39" x14ac:dyDescent="0.2">
      <c r="B602" t="s">
        <v>3448</v>
      </c>
      <c r="C602" t="s">
        <v>718</v>
      </c>
      <c r="D602" t="s">
        <v>116</v>
      </c>
      <c r="E602" t="s">
        <v>116</v>
      </c>
      <c r="F602">
        <v>-20.8</v>
      </c>
      <c r="G602">
        <v>-5.8</v>
      </c>
      <c r="H602">
        <v>-8.4</v>
      </c>
      <c r="I602">
        <v>183</v>
      </c>
      <c r="J602">
        <v>-8.6</v>
      </c>
      <c r="K602">
        <v>-3.5</v>
      </c>
      <c r="L602">
        <v>-8.1</v>
      </c>
      <c r="M602">
        <v>-2.2999999999999998</v>
      </c>
      <c r="N602">
        <v>0.5</v>
      </c>
      <c r="O602">
        <v>0.3</v>
      </c>
      <c r="AG602">
        <f t="shared" si="39"/>
        <v>420</v>
      </c>
      <c r="AH602" s="134">
        <f>(H602*'User Input'!$H$16)+(I602*'User Input'!$H$17)+(N602*'User Input'!$H$15)+(P602*'User Input'!$H$2)+(Q602*'User Input'!$H$3)+(R602*'User Input'!$H$4)+(K602*'User Input'!$H$5)+(L602*'User Input'!$H$6)+(J602*'User Input'!$H$7)+(U602*'User Input'!$H$8)+(T602*'User Input'!$H$9)+(M602*'User Input'!$H$10)+(Y602*'User Input'!$H$11)+(W602*'User Input'!$H$13)+(V602*'User Input'!$H$12)+(S602*'User Input'!$H$14)</f>
        <v>-35.300000000000004</v>
      </c>
      <c r="AI602">
        <f t="shared" si="36"/>
        <v>6.0862068965517251</v>
      </c>
      <c r="AJ602" s="209"/>
      <c r="AK602" s="209">
        <f t="shared" si="35"/>
        <v>420</v>
      </c>
      <c r="AL602" s="209" t="e">
        <f t="shared" ca="1" si="37"/>
        <v>#N/A</v>
      </c>
      <c r="AM602" s="209" t="e">
        <f t="shared" ca="1" si="38"/>
        <v>#N/A</v>
      </c>
    </row>
    <row r="603" spans="2:39" x14ac:dyDescent="0.2">
      <c r="B603" t="s">
        <v>756</v>
      </c>
      <c r="C603" t="s">
        <v>140</v>
      </c>
      <c r="D603" t="s">
        <v>118</v>
      </c>
      <c r="E603" t="s">
        <v>118</v>
      </c>
      <c r="F603">
        <v>-20.9</v>
      </c>
      <c r="G603">
        <v>-5.3</v>
      </c>
      <c r="H603">
        <v>-8.4</v>
      </c>
      <c r="I603">
        <v>172</v>
      </c>
      <c r="J603">
        <v>-8.5</v>
      </c>
      <c r="K603">
        <v>-3.7</v>
      </c>
      <c r="L603">
        <v>-8.4</v>
      </c>
      <c r="M603">
        <v>-1.4</v>
      </c>
      <c r="N603">
        <v>0.2</v>
      </c>
      <c r="O603">
        <v>-0.1</v>
      </c>
      <c r="AG603">
        <f t="shared" si="39"/>
        <v>421</v>
      </c>
      <c r="AH603" s="134">
        <f>(H603*'User Input'!$H$16)+(I603*'User Input'!$H$17)+(N603*'User Input'!$H$15)+(P603*'User Input'!$H$2)+(Q603*'User Input'!$H$3)+(R603*'User Input'!$H$4)+(K603*'User Input'!$H$5)+(L603*'User Input'!$H$6)+(J603*'User Input'!$H$7)+(U603*'User Input'!$H$8)+(T603*'User Input'!$H$9)+(M603*'User Input'!$H$10)+(Y603*'User Input'!$H$11)+(W603*'User Input'!$H$13)+(V603*'User Input'!$H$12)+(S603*'User Input'!$H$14)</f>
        <v>-34.5</v>
      </c>
      <c r="AI603">
        <f t="shared" si="36"/>
        <v>6.5094339622641515</v>
      </c>
      <c r="AJ603" s="209"/>
      <c r="AK603" s="209">
        <f t="shared" si="35"/>
        <v>422</v>
      </c>
      <c r="AL603" s="209" t="e">
        <f t="shared" ca="1" si="37"/>
        <v>#N/A</v>
      </c>
      <c r="AM603" s="209" t="e">
        <f t="shared" ca="1" si="38"/>
        <v>#N/A</v>
      </c>
    </row>
    <row r="604" spans="2:39" x14ac:dyDescent="0.2">
      <c r="B604" t="s">
        <v>3457</v>
      </c>
      <c r="C604" t="s">
        <v>119</v>
      </c>
      <c r="D604" t="s">
        <v>6</v>
      </c>
      <c r="E604" t="s">
        <v>6</v>
      </c>
      <c r="F604">
        <v>-20.9</v>
      </c>
      <c r="G604">
        <v>-14.5</v>
      </c>
      <c r="H604">
        <v>-8.4</v>
      </c>
      <c r="I604">
        <v>289</v>
      </c>
      <c r="J604">
        <v>-7.1</v>
      </c>
      <c r="K604">
        <v>-4.2</v>
      </c>
      <c r="L604">
        <v>-7.4</v>
      </c>
      <c r="M604">
        <v>-0.9</v>
      </c>
      <c r="N604">
        <v>-0.9</v>
      </c>
      <c r="O604">
        <v>-1.5</v>
      </c>
      <c r="AG604">
        <f t="shared" si="39"/>
        <v>422</v>
      </c>
      <c r="AH604" s="134">
        <f>(H604*'User Input'!$H$16)+(I604*'User Input'!$H$17)+(N604*'User Input'!$H$15)+(P604*'User Input'!$H$2)+(Q604*'User Input'!$H$3)+(R604*'User Input'!$H$4)+(K604*'User Input'!$H$5)+(L604*'User Input'!$H$6)+(J604*'User Input'!$H$7)+(U604*'User Input'!$H$8)+(T604*'User Input'!$H$9)+(M604*'User Input'!$H$10)+(Y604*'User Input'!$H$11)+(W604*'User Input'!$H$13)+(V604*'User Input'!$H$12)+(S604*'User Input'!$H$14)</f>
        <v>-33.1</v>
      </c>
      <c r="AI604">
        <f t="shared" si="36"/>
        <v>2.2827586206896551</v>
      </c>
      <c r="AJ604" s="209"/>
      <c r="AK604" s="209">
        <f t="shared" si="35"/>
        <v>422</v>
      </c>
      <c r="AL604" s="209" t="e">
        <f t="shared" ca="1" si="37"/>
        <v>#N/A</v>
      </c>
      <c r="AM604" s="209" t="e">
        <f t="shared" ca="1" si="38"/>
        <v>#N/A</v>
      </c>
    </row>
    <row r="605" spans="2:39" x14ac:dyDescent="0.2">
      <c r="B605" t="s">
        <v>917</v>
      </c>
      <c r="C605" t="s">
        <v>718</v>
      </c>
      <c r="D605" t="s">
        <v>114</v>
      </c>
      <c r="E605" t="s">
        <v>114</v>
      </c>
      <c r="F605">
        <v>-20.9</v>
      </c>
      <c r="G605">
        <v>-11.3</v>
      </c>
      <c r="H605">
        <v>-8.4</v>
      </c>
      <c r="I605">
        <v>241</v>
      </c>
      <c r="J605">
        <v>-7.9</v>
      </c>
      <c r="K605">
        <v>-3.5</v>
      </c>
      <c r="L605">
        <v>-7.9</v>
      </c>
      <c r="M605">
        <v>2.2999999999999998</v>
      </c>
      <c r="N605">
        <v>-3.3</v>
      </c>
      <c r="O605">
        <v>-1.5</v>
      </c>
      <c r="AG605">
        <f t="shared" si="39"/>
        <v>423</v>
      </c>
      <c r="AH605" s="134">
        <f>(H605*'User Input'!$H$16)+(I605*'User Input'!$H$17)+(N605*'User Input'!$H$15)+(P605*'User Input'!$H$2)+(Q605*'User Input'!$H$3)+(R605*'User Input'!$H$4)+(K605*'User Input'!$H$5)+(L605*'User Input'!$H$6)+(J605*'User Input'!$H$7)+(U605*'User Input'!$H$8)+(T605*'User Input'!$H$9)+(M605*'User Input'!$H$10)+(Y605*'User Input'!$H$11)+(W605*'User Input'!$H$13)+(V605*'User Input'!$H$12)+(S605*'User Input'!$H$14)</f>
        <v>-25.199999999999996</v>
      </c>
      <c r="AI605">
        <f t="shared" si="36"/>
        <v>2.2300884955752207</v>
      </c>
      <c r="AJ605" s="209"/>
      <c r="AK605" s="209">
        <f t="shared" si="35"/>
        <v>422</v>
      </c>
      <c r="AL605" s="209" t="e">
        <f t="shared" ca="1" si="37"/>
        <v>#N/A</v>
      </c>
      <c r="AM605" s="209" t="e">
        <f t="shared" ca="1" si="38"/>
        <v>#N/A</v>
      </c>
    </row>
    <row r="606" spans="2:39" x14ac:dyDescent="0.2">
      <c r="B606" t="s">
        <v>2617</v>
      </c>
      <c r="C606" t="s">
        <v>339</v>
      </c>
      <c r="D606" t="s">
        <v>6</v>
      </c>
      <c r="E606" t="s">
        <v>6</v>
      </c>
      <c r="F606">
        <v>-21.1</v>
      </c>
      <c r="G606">
        <v>-6.5</v>
      </c>
      <c r="H606">
        <v>-8.5</v>
      </c>
      <c r="I606">
        <v>178</v>
      </c>
      <c r="J606">
        <v>-8.9</v>
      </c>
      <c r="K606">
        <v>-4.3</v>
      </c>
      <c r="L606">
        <v>-8.6</v>
      </c>
      <c r="M606">
        <v>-1.3</v>
      </c>
      <c r="N606">
        <v>0.9</v>
      </c>
      <c r="O606">
        <v>0</v>
      </c>
      <c r="AG606">
        <f t="shared" si="39"/>
        <v>424</v>
      </c>
      <c r="AH606" s="134">
        <f>(H606*'User Input'!$H$16)+(I606*'User Input'!$H$17)+(N606*'User Input'!$H$15)+(P606*'User Input'!$H$2)+(Q606*'User Input'!$H$3)+(R606*'User Input'!$H$4)+(K606*'User Input'!$H$5)+(L606*'User Input'!$H$6)+(J606*'User Input'!$H$7)+(U606*'User Input'!$H$8)+(T606*'User Input'!$H$9)+(M606*'User Input'!$H$10)+(Y606*'User Input'!$H$11)+(W606*'User Input'!$H$13)+(V606*'User Input'!$H$12)+(S606*'User Input'!$H$14)</f>
        <v>-37.299999999999997</v>
      </c>
      <c r="AI606">
        <f t="shared" si="36"/>
        <v>5.7384615384615376</v>
      </c>
      <c r="AJ606" s="209"/>
      <c r="AK606" s="209">
        <f t="shared" si="35"/>
        <v>425</v>
      </c>
      <c r="AL606" s="209" t="e">
        <f t="shared" ca="1" si="37"/>
        <v>#N/A</v>
      </c>
      <c r="AM606" s="209" t="e">
        <f t="shared" ca="1" si="38"/>
        <v>#N/A</v>
      </c>
    </row>
    <row r="607" spans="2:39" x14ac:dyDescent="0.2">
      <c r="B607" t="s">
        <v>3726</v>
      </c>
      <c r="C607" t="s">
        <v>122</v>
      </c>
      <c r="D607" t="s">
        <v>426</v>
      </c>
      <c r="E607" t="s">
        <v>114</v>
      </c>
      <c r="F607">
        <v>-21.2</v>
      </c>
      <c r="G607">
        <v>-3.2</v>
      </c>
      <c r="H607">
        <v>-8.5</v>
      </c>
      <c r="I607">
        <v>149</v>
      </c>
      <c r="J607">
        <v>-9.1</v>
      </c>
      <c r="K607">
        <v>-4.0999999999999996</v>
      </c>
      <c r="L607">
        <v>-8.8000000000000007</v>
      </c>
      <c r="M607">
        <v>-2.6</v>
      </c>
      <c r="N607">
        <v>1</v>
      </c>
      <c r="O607">
        <v>1.3</v>
      </c>
      <c r="AG607">
        <f t="shared" si="39"/>
        <v>425</v>
      </c>
      <c r="AH607" s="134">
        <f>(H607*'User Input'!$H$16)+(I607*'User Input'!$H$17)+(N607*'User Input'!$H$15)+(P607*'User Input'!$H$2)+(Q607*'User Input'!$H$3)+(R607*'User Input'!$H$4)+(K607*'User Input'!$H$5)+(L607*'User Input'!$H$6)+(J607*'User Input'!$H$7)+(U607*'User Input'!$H$8)+(T607*'User Input'!$H$9)+(M607*'User Input'!$H$10)+(Y607*'User Input'!$H$11)+(W607*'User Input'!$H$13)+(V607*'User Input'!$H$12)+(S607*'User Input'!$H$14)</f>
        <v>-39.5</v>
      </c>
      <c r="AI607">
        <f t="shared" si="36"/>
        <v>12.34375</v>
      </c>
      <c r="AJ607" s="209"/>
      <c r="AK607" s="209">
        <f t="shared" si="35"/>
        <v>426</v>
      </c>
      <c r="AL607" s="209" t="e">
        <f t="shared" ca="1" si="37"/>
        <v>#N/A</v>
      </c>
      <c r="AM607" s="209" t="e">
        <f t="shared" ca="1" si="38"/>
        <v>#N/A</v>
      </c>
    </row>
    <row r="608" spans="2:39" x14ac:dyDescent="0.2">
      <c r="B608" t="s">
        <v>1513</v>
      </c>
      <c r="C608" t="s">
        <v>113</v>
      </c>
      <c r="D608" t="s">
        <v>114</v>
      </c>
      <c r="E608" t="s">
        <v>114</v>
      </c>
      <c r="F608">
        <v>-21.2</v>
      </c>
      <c r="G608">
        <v>0.6</v>
      </c>
      <c r="H608">
        <v>-8.5</v>
      </c>
      <c r="I608">
        <v>132</v>
      </c>
      <c r="J608">
        <v>-9.5</v>
      </c>
      <c r="K608">
        <v>-5</v>
      </c>
      <c r="L608">
        <v>-9.6999999999999993</v>
      </c>
      <c r="M608">
        <v>-1.7</v>
      </c>
      <c r="N608">
        <v>2</v>
      </c>
      <c r="O608">
        <v>1.7</v>
      </c>
      <c r="AG608">
        <f t="shared" si="39"/>
        <v>426</v>
      </c>
      <c r="AH608" s="134">
        <f>(H608*'User Input'!$H$16)+(I608*'User Input'!$H$17)+(N608*'User Input'!$H$15)+(P608*'User Input'!$H$2)+(Q608*'User Input'!$H$3)+(R608*'User Input'!$H$4)+(K608*'User Input'!$H$5)+(L608*'User Input'!$H$6)+(J608*'User Input'!$H$7)+(U608*'User Input'!$H$8)+(T608*'User Input'!$H$9)+(M608*'User Input'!$H$10)+(Y608*'User Input'!$H$11)+(W608*'User Input'!$H$13)+(V608*'User Input'!$H$12)+(S608*'User Input'!$H$14)</f>
        <v>-42.6</v>
      </c>
      <c r="AI608">
        <f t="shared" si="36"/>
        <v>-71</v>
      </c>
      <c r="AJ608" s="209"/>
      <c r="AK608" s="209">
        <f t="shared" si="35"/>
        <v>426</v>
      </c>
      <c r="AL608" s="209" t="e">
        <f t="shared" ca="1" si="37"/>
        <v>#N/A</v>
      </c>
      <c r="AM608" s="209" t="e">
        <f t="shared" ca="1" si="38"/>
        <v>#N/A</v>
      </c>
    </row>
    <row r="609" spans="2:39" x14ac:dyDescent="0.2">
      <c r="B609" t="s">
        <v>2585</v>
      </c>
      <c r="C609" t="s">
        <v>716</v>
      </c>
      <c r="D609" t="s">
        <v>427</v>
      </c>
      <c r="E609" t="s">
        <v>118</v>
      </c>
      <c r="F609">
        <v>-21.2</v>
      </c>
      <c r="G609">
        <v>-7.5</v>
      </c>
      <c r="H609">
        <v>-8.5</v>
      </c>
      <c r="I609">
        <v>183</v>
      </c>
      <c r="J609">
        <v>-8.4</v>
      </c>
      <c r="K609">
        <v>-4.2</v>
      </c>
      <c r="L609">
        <v>-8.5</v>
      </c>
      <c r="M609">
        <v>-2.4</v>
      </c>
      <c r="N609">
        <v>-0.1</v>
      </c>
      <c r="O609">
        <v>1.5</v>
      </c>
      <c r="AG609">
        <f t="shared" si="39"/>
        <v>427</v>
      </c>
      <c r="AH609" s="134">
        <f>(H609*'User Input'!$H$16)+(I609*'User Input'!$H$17)+(N609*'User Input'!$H$15)+(P609*'User Input'!$H$2)+(Q609*'User Input'!$H$3)+(R609*'User Input'!$H$4)+(K609*'User Input'!$H$5)+(L609*'User Input'!$H$6)+(J609*'User Input'!$H$7)+(U609*'User Input'!$H$8)+(T609*'User Input'!$H$9)+(M609*'User Input'!$H$10)+(Y609*'User Input'!$H$11)+(W609*'User Input'!$H$13)+(V609*'User Input'!$H$12)+(S609*'User Input'!$H$14)</f>
        <v>-38.5</v>
      </c>
      <c r="AI609">
        <f t="shared" si="36"/>
        <v>5.1333333333333337</v>
      </c>
      <c r="AJ609" s="209"/>
      <c r="AK609" s="209">
        <f t="shared" si="35"/>
        <v>426</v>
      </c>
      <c r="AL609" s="209" t="e">
        <f t="shared" ca="1" si="37"/>
        <v>#N/A</v>
      </c>
      <c r="AM609" s="209" t="e">
        <f t="shared" ca="1" si="38"/>
        <v>#N/A</v>
      </c>
    </row>
    <row r="610" spans="2:39" x14ac:dyDescent="0.2">
      <c r="B610" t="s">
        <v>2595</v>
      </c>
      <c r="C610" t="s">
        <v>120</v>
      </c>
      <c r="D610" t="s">
        <v>114</v>
      </c>
      <c r="E610" t="s">
        <v>114</v>
      </c>
      <c r="F610">
        <v>-21.3</v>
      </c>
      <c r="G610">
        <v>4</v>
      </c>
      <c r="H610">
        <v>-8.5</v>
      </c>
      <c r="I610">
        <v>112</v>
      </c>
      <c r="J610">
        <v>-9.8000000000000007</v>
      </c>
      <c r="K610">
        <v>-4.9000000000000004</v>
      </c>
      <c r="L610">
        <v>-9.9</v>
      </c>
      <c r="M610">
        <v>-1.4</v>
      </c>
      <c r="N610">
        <v>2</v>
      </c>
      <c r="O610">
        <v>1.7</v>
      </c>
      <c r="AG610">
        <f t="shared" si="39"/>
        <v>428</v>
      </c>
      <c r="AH610" s="134">
        <f>(H610*'User Input'!$H$16)+(I610*'User Input'!$H$17)+(N610*'User Input'!$H$15)+(P610*'User Input'!$H$2)+(Q610*'User Input'!$H$3)+(R610*'User Input'!$H$4)+(K610*'User Input'!$H$5)+(L610*'User Input'!$H$6)+(J610*'User Input'!$H$7)+(U610*'User Input'!$H$8)+(T610*'User Input'!$H$9)+(M610*'User Input'!$H$10)+(Y610*'User Input'!$H$11)+(W610*'User Input'!$H$13)+(V610*'User Input'!$H$12)+(S610*'User Input'!$H$14)</f>
        <v>-42.099999999999994</v>
      </c>
      <c r="AI610">
        <f t="shared" si="36"/>
        <v>-10.524999999999999</v>
      </c>
      <c r="AJ610" s="209"/>
      <c r="AK610" s="209">
        <f t="shared" si="35"/>
        <v>429</v>
      </c>
      <c r="AL610" s="209" t="e">
        <f t="shared" ca="1" si="37"/>
        <v>#N/A</v>
      </c>
      <c r="AM610" s="209" t="e">
        <f t="shared" ca="1" si="38"/>
        <v>#N/A</v>
      </c>
    </row>
    <row r="611" spans="2:39" x14ac:dyDescent="0.2">
      <c r="B611" t="s">
        <v>243</v>
      </c>
      <c r="C611" t="s">
        <v>714</v>
      </c>
      <c r="D611" t="s">
        <v>118</v>
      </c>
      <c r="E611" t="s">
        <v>118</v>
      </c>
      <c r="F611">
        <v>-21.3</v>
      </c>
      <c r="G611">
        <v>6.7</v>
      </c>
      <c r="H611">
        <v>-8.5</v>
      </c>
      <c r="I611">
        <v>110</v>
      </c>
      <c r="J611">
        <v>-9.8000000000000007</v>
      </c>
      <c r="K611">
        <v>-4.9000000000000004</v>
      </c>
      <c r="L611">
        <v>-9.9</v>
      </c>
      <c r="M611">
        <v>-1.9</v>
      </c>
      <c r="N611">
        <v>2.5</v>
      </c>
      <c r="O611">
        <v>1.8</v>
      </c>
      <c r="AG611">
        <f t="shared" si="39"/>
        <v>429</v>
      </c>
      <c r="AH611" s="134">
        <f>(H611*'User Input'!$H$16)+(I611*'User Input'!$H$17)+(N611*'User Input'!$H$15)+(P611*'User Input'!$H$2)+(Q611*'User Input'!$H$3)+(R611*'User Input'!$H$4)+(K611*'User Input'!$H$5)+(L611*'User Input'!$H$6)+(J611*'User Input'!$H$7)+(U611*'User Input'!$H$8)+(T611*'User Input'!$H$9)+(M611*'User Input'!$H$10)+(Y611*'User Input'!$H$11)+(W611*'User Input'!$H$13)+(V611*'User Input'!$H$12)+(S611*'User Input'!$H$14)</f>
        <v>-43.099999999999994</v>
      </c>
      <c r="AI611">
        <f t="shared" si="36"/>
        <v>-6.4328358208955212</v>
      </c>
      <c r="AJ611" s="209"/>
      <c r="AK611" s="209">
        <f t="shared" si="35"/>
        <v>429</v>
      </c>
      <c r="AL611" s="209" t="e">
        <f t="shared" ca="1" si="37"/>
        <v>#N/A</v>
      </c>
      <c r="AM611" s="209" t="e">
        <f t="shared" ca="1" si="38"/>
        <v>#N/A</v>
      </c>
    </row>
    <row r="612" spans="2:39" x14ac:dyDescent="0.2">
      <c r="B612" t="s">
        <v>3498</v>
      </c>
      <c r="C612" t="s">
        <v>119</v>
      </c>
      <c r="D612" t="s">
        <v>110</v>
      </c>
      <c r="E612" t="s">
        <v>110</v>
      </c>
      <c r="F612">
        <v>-21.3</v>
      </c>
      <c r="G612">
        <v>-8.9</v>
      </c>
      <c r="H612">
        <v>-8.5</v>
      </c>
      <c r="I612">
        <v>201</v>
      </c>
      <c r="J612">
        <v>-8.4</v>
      </c>
      <c r="K612">
        <v>-4.3</v>
      </c>
      <c r="L612">
        <v>-8.6999999999999993</v>
      </c>
      <c r="M612">
        <v>-0.1</v>
      </c>
      <c r="N612">
        <v>-0.6</v>
      </c>
      <c r="O612">
        <v>-0.1</v>
      </c>
      <c r="AG612">
        <f t="shared" si="39"/>
        <v>430</v>
      </c>
      <c r="AH612" s="134">
        <f>(H612*'User Input'!$H$16)+(I612*'User Input'!$H$17)+(N612*'User Input'!$H$15)+(P612*'User Input'!$H$2)+(Q612*'User Input'!$H$3)+(R612*'User Input'!$H$4)+(K612*'User Input'!$H$5)+(L612*'User Input'!$H$6)+(J612*'User Input'!$H$7)+(U612*'User Input'!$H$8)+(T612*'User Input'!$H$9)+(M612*'User Input'!$H$10)+(Y612*'User Input'!$H$11)+(W612*'User Input'!$H$13)+(V612*'User Input'!$H$12)+(S612*'User Input'!$H$14)</f>
        <v>-34.5</v>
      </c>
      <c r="AI612">
        <f t="shared" si="36"/>
        <v>3.8764044943820224</v>
      </c>
      <c r="AJ612" s="209"/>
      <c r="AK612" s="209">
        <f t="shared" si="35"/>
        <v>429</v>
      </c>
      <c r="AL612" s="209" t="e">
        <f t="shared" ca="1" si="37"/>
        <v>#N/A</v>
      </c>
      <c r="AM612" s="209" t="e">
        <f t="shared" ca="1" si="38"/>
        <v>#N/A</v>
      </c>
    </row>
    <row r="613" spans="2:39" x14ac:dyDescent="0.2">
      <c r="B613" t="s">
        <v>2185</v>
      </c>
      <c r="C613" t="s">
        <v>7</v>
      </c>
      <c r="D613" t="s">
        <v>118</v>
      </c>
      <c r="E613" t="s">
        <v>118</v>
      </c>
      <c r="F613">
        <v>-21.3</v>
      </c>
      <c r="G613">
        <v>1.1000000000000001</v>
      </c>
      <c r="H613">
        <v>-8.5</v>
      </c>
      <c r="I613">
        <v>122</v>
      </c>
      <c r="J613">
        <v>-9.6</v>
      </c>
      <c r="K613">
        <v>-4.9000000000000004</v>
      </c>
      <c r="L613">
        <v>-9.6999999999999993</v>
      </c>
      <c r="M613">
        <v>-0.9</v>
      </c>
      <c r="N613">
        <v>1.8</v>
      </c>
      <c r="O613">
        <v>1</v>
      </c>
      <c r="AG613">
        <f t="shared" si="39"/>
        <v>431</v>
      </c>
      <c r="AH613" s="134">
        <f>(H613*'User Input'!$H$16)+(I613*'User Input'!$H$17)+(N613*'User Input'!$H$15)+(P613*'User Input'!$H$2)+(Q613*'User Input'!$H$3)+(R613*'User Input'!$H$4)+(K613*'User Input'!$H$5)+(L613*'User Input'!$H$6)+(J613*'User Input'!$H$7)+(U613*'User Input'!$H$8)+(T613*'User Input'!$H$9)+(M613*'User Input'!$H$10)+(Y613*'User Input'!$H$11)+(W613*'User Input'!$H$13)+(V613*'User Input'!$H$12)+(S613*'User Input'!$H$14)</f>
        <v>-40.699999999999996</v>
      </c>
      <c r="AI613">
        <f t="shared" si="36"/>
        <v>-36.999999999999993</v>
      </c>
      <c r="AJ613" s="209"/>
      <c r="AK613" s="209">
        <f t="shared" si="35"/>
        <v>429</v>
      </c>
      <c r="AL613" s="209" t="e">
        <f t="shared" ca="1" si="37"/>
        <v>#N/A</v>
      </c>
      <c r="AM613" s="209" t="e">
        <f t="shared" ca="1" si="38"/>
        <v>#N/A</v>
      </c>
    </row>
    <row r="614" spans="2:39" x14ac:dyDescent="0.2">
      <c r="B614" t="s">
        <v>793</v>
      </c>
      <c r="C614" t="s">
        <v>7</v>
      </c>
      <c r="D614" t="s">
        <v>6</v>
      </c>
      <c r="E614" t="s">
        <v>6</v>
      </c>
      <c r="F614">
        <v>-21.6</v>
      </c>
      <c r="G614">
        <v>3.8</v>
      </c>
      <c r="H614">
        <v>-8.6</v>
      </c>
      <c r="I614">
        <v>114</v>
      </c>
      <c r="J614">
        <v>-9.6</v>
      </c>
      <c r="K614">
        <v>-4.3</v>
      </c>
      <c r="L614">
        <v>-9.4</v>
      </c>
      <c r="M614">
        <v>-2.2000000000000002</v>
      </c>
      <c r="N614">
        <v>1.6</v>
      </c>
      <c r="O614">
        <v>1.3</v>
      </c>
      <c r="AG614">
        <f t="shared" si="39"/>
        <v>432</v>
      </c>
      <c r="AH614" s="134">
        <f>(H614*'User Input'!$H$16)+(I614*'User Input'!$H$17)+(N614*'User Input'!$H$15)+(P614*'User Input'!$H$2)+(Q614*'User Input'!$H$3)+(R614*'User Input'!$H$4)+(K614*'User Input'!$H$5)+(L614*'User Input'!$H$6)+(J614*'User Input'!$H$7)+(U614*'User Input'!$H$8)+(T614*'User Input'!$H$9)+(M614*'User Input'!$H$10)+(Y614*'User Input'!$H$11)+(W614*'User Input'!$H$13)+(V614*'User Input'!$H$12)+(S614*'User Input'!$H$14)</f>
        <v>-40.6</v>
      </c>
      <c r="AI614">
        <f t="shared" si="36"/>
        <v>-10.684210526315791</v>
      </c>
      <c r="AJ614" s="209"/>
      <c r="AK614" s="209">
        <f t="shared" si="35"/>
        <v>433</v>
      </c>
      <c r="AL614" s="209" t="e">
        <f t="shared" ca="1" si="37"/>
        <v>#N/A</v>
      </c>
      <c r="AM614" s="209" t="e">
        <f t="shared" ca="1" si="38"/>
        <v>#N/A</v>
      </c>
    </row>
    <row r="615" spans="2:39" x14ac:dyDescent="0.2">
      <c r="B615" t="s">
        <v>2204</v>
      </c>
      <c r="C615" t="s">
        <v>113</v>
      </c>
      <c r="D615" t="s">
        <v>118</v>
      </c>
      <c r="E615" t="s">
        <v>118</v>
      </c>
      <c r="F615">
        <v>-21.6</v>
      </c>
      <c r="G615">
        <v>-4.3</v>
      </c>
      <c r="H615">
        <v>-8.6</v>
      </c>
      <c r="I615">
        <v>145</v>
      </c>
      <c r="J615">
        <v>-9.4</v>
      </c>
      <c r="K615">
        <v>-4.7</v>
      </c>
      <c r="L615">
        <v>-9.3000000000000007</v>
      </c>
      <c r="M615">
        <v>-1.5</v>
      </c>
      <c r="N615">
        <v>1.6</v>
      </c>
      <c r="O615">
        <v>0.7</v>
      </c>
      <c r="AG615">
        <f t="shared" si="39"/>
        <v>433</v>
      </c>
      <c r="AH615" s="134">
        <f>(H615*'User Input'!$H$16)+(I615*'User Input'!$H$17)+(N615*'User Input'!$H$15)+(P615*'User Input'!$H$2)+(Q615*'User Input'!$H$3)+(R615*'User Input'!$H$4)+(K615*'User Input'!$H$5)+(L615*'User Input'!$H$6)+(J615*'User Input'!$H$7)+(U615*'User Input'!$H$8)+(T615*'User Input'!$H$9)+(M615*'User Input'!$H$10)+(Y615*'User Input'!$H$11)+(W615*'User Input'!$H$13)+(V615*'User Input'!$H$12)+(S615*'User Input'!$H$14)</f>
        <v>-40.5</v>
      </c>
      <c r="AI615">
        <f t="shared" si="36"/>
        <v>9.4186046511627914</v>
      </c>
      <c r="AJ615" s="209"/>
      <c r="AK615" s="209">
        <f t="shared" si="35"/>
        <v>433</v>
      </c>
      <c r="AL615" s="209" t="e">
        <f t="shared" ca="1" si="37"/>
        <v>#N/A</v>
      </c>
      <c r="AM615" s="209" t="e">
        <f t="shared" ca="1" si="38"/>
        <v>#N/A</v>
      </c>
    </row>
    <row r="616" spans="2:39" x14ac:dyDescent="0.2">
      <c r="B616" t="s">
        <v>265</v>
      </c>
      <c r="C616" t="s">
        <v>715</v>
      </c>
      <c r="D616" t="s">
        <v>1033</v>
      </c>
      <c r="E616" t="s">
        <v>116</v>
      </c>
      <c r="F616">
        <v>-21.6</v>
      </c>
      <c r="G616">
        <v>-3.7</v>
      </c>
      <c r="H616">
        <v>-8.6</v>
      </c>
      <c r="I616">
        <v>145</v>
      </c>
      <c r="J616">
        <v>-9.1999999999999993</v>
      </c>
      <c r="K616">
        <v>-4.2</v>
      </c>
      <c r="L616">
        <v>-8.9</v>
      </c>
      <c r="M616">
        <v>-2.7</v>
      </c>
      <c r="N616">
        <v>1</v>
      </c>
      <c r="O616">
        <v>1.4</v>
      </c>
      <c r="AG616">
        <f t="shared" si="39"/>
        <v>434</v>
      </c>
      <c r="AH616" s="134">
        <f>(H616*'User Input'!$H$16)+(I616*'User Input'!$H$17)+(N616*'User Input'!$H$15)+(P616*'User Input'!$H$2)+(Q616*'User Input'!$H$3)+(R616*'User Input'!$H$4)+(K616*'User Input'!$H$5)+(L616*'User Input'!$H$6)+(J616*'User Input'!$H$7)+(U616*'User Input'!$H$8)+(T616*'User Input'!$H$9)+(M616*'User Input'!$H$10)+(Y616*'User Input'!$H$11)+(W616*'User Input'!$H$13)+(V616*'User Input'!$H$12)+(S616*'User Input'!$H$14)</f>
        <v>-40.300000000000004</v>
      </c>
      <c r="AI616">
        <f t="shared" si="36"/>
        <v>10.891891891891893</v>
      </c>
      <c r="AJ616" s="209"/>
      <c r="AK616" s="209">
        <f t="shared" si="35"/>
        <v>433</v>
      </c>
      <c r="AL616" s="209" t="e">
        <f t="shared" ca="1" si="37"/>
        <v>#N/A</v>
      </c>
      <c r="AM616" s="209" t="e">
        <f t="shared" ca="1" si="38"/>
        <v>#N/A</v>
      </c>
    </row>
    <row r="617" spans="2:39" x14ac:dyDescent="0.2">
      <c r="B617" t="s">
        <v>2598</v>
      </c>
      <c r="C617" t="s">
        <v>131</v>
      </c>
      <c r="D617" t="s">
        <v>6</v>
      </c>
      <c r="E617" t="s">
        <v>6</v>
      </c>
      <c r="F617">
        <v>-21.7</v>
      </c>
      <c r="G617">
        <v>-7.7</v>
      </c>
      <c r="H617">
        <v>-8.6</v>
      </c>
      <c r="I617">
        <v>174</v>
      </c>
      <c r="J617">
        <v>-8.4</v>
      </c>
      <c r="K617">
        <v>-4.2</v>
      </c>
      <c r="L617">
        <v>-8.9</v>
      </c>
      <c r="M617">
        <v>-1.8</v>
      </c>
      <c r="N617">
        <v>-0.4</v>
      </c>
      <c r="O617">
        <v>1.1000000000000001</v>
      </c>
      <c r="AG617">
        <f t="shared" si="39"/>
        <v>435</v>
      </c>
      <c r="AH617" s="134">
        <f>(H617*'User Input'!$H$16)+(I617*'User Input'!$H$17)+(N617*'User Input'!$H$15)+(P617*'User Input'!$H$2)+(Q617*'User Input'!$H$3)+(R617*'User Input'!$H$4)+(K617*'User Input'!$H$5)+(L617*'User Input'!$H$6)+(J617*'User Input'!$H$7)+(U617*'User Input'!$H$8)+(T617*'User Input'!$H$9)+(M617*'User Input'!$H$10)+(Y617*'User Input'!$H$11)+(W617*'User Input'!$H$13)+(V617*'User Input'!$H$12)+(S617*'User Input'!$H$14)</f>
        <v>-37.700000000000003</v>
      </c>
      <c r="AI617">
        <f t="shared" si="36"/>
        <v>4.8961038961038961</v>
      </c>
      <c r="AJ617" s="209"/>
      <c r="AK617" s="209">
        <f t="shared" si="35"/>
        <v>436</v>
      </c>
      <c r="AL617" s="209" t="e">
        <f t="shared" ca="1" si="37"/>
        <v>#N/A</v>
      </c>
      <c r="AM617" s="209" t="e">
        <f t="shared" ca="1" si="38"/>
        <v>#N/A</v>
      </c>
    </row>
    <row r="618" spans="2:39" x14ac:dyDescent="0.2">
      <c r="B618" t="s">
        <v>765</v>
      </c>
      <c r="C618" t="s">
        <v>719</v>
      </c>
      <c r="D618" t="s">
        <v>6</v>
      </c>
      <c r="E618" t="s">
        <v>6</v>
      </c>
      <c r="F618">
        <v>-21.8</v>
      </c>
      <c r="G618">
        <v>3.1</v>
      </c>
      <c r="H618">
        <v>-8.6</v>
      </c>
      <c r="I618">
        <v>111</v>
      </c>
      <c r="J618">
        <v>-9.5</v>
      </c>
      <c r="K618">
        <v>-4.3</v>
      </c>
      <c r="L618">
        <v>-9.5</v>
      </c>
      <c r="M618">
        <v>-2</v>
      </c>
      <c r="N618">
        <v>1.2</v>
      </c>
      <c r="O618">
        <v>1.3</v>
      </c>
      <c r="AG618">
        <f t="shared" si="39"/>
        <v>436</v>
      </c>
      <c r="AH618" s="134">
        <f>(H618*'User Input'!$H$16)+(I618*'User Input'!$H$17)+(N618*'User Input'!$H$15)+(P618*'User Input'!$H$2)+(Q618*'User Input'!$H$3)+(R618*'User Input'!$H$4)+(K618*'User Input'!$H$5)+(L618*'User Input'!$H$6)+(J618*'User Input'!$H$7)+(U618*'User Input'!$H$8)+(T618*'User Input'!$H$9)+(M618*'User Input'!$H$10)+(Y618*'User Input'!$H$11)+(W618*'User Input'!$H$13)+(V618*'User Input'!$H$12)+(S618*'User Input'!$H$14)</f>
        <v>-40.200000000000003</v>
      </c>
      <c r="AI618">
        <f t="shared" si="36"/>
        <v>-12.967741935483872</v>
      </c>
      <c r="AJ618" s="209"/>
      <c r="AK618" s="209">
        <f t="shared" si="35"/>
        <v>437</v>
      </c>
      <c r="AL618" s="209" t="e">
        <f t="shared" ca="1" si="37"/>
        <v>#N/A</v>
      </c>
      <c r="AM618" s="209" t="e">
        <f t="shared" ca="1" si="38"/>
        <v>#N/A</v>
      </c>
    </row>
    <row r="619" spans="2:39" x14ac:dyDescent="0.2">
      <c r="B619" t="s">
        <v>2642</v>
      </c>
      <c r="C619" t="s">
        <v>810</v>
      </c>
      <c r="D619" t="s">
        <v>6</v>
      </c>
      <c r="E619" t="s">
        <v>6</v>
      </c>
      <c r="F619">
        <v>-21.9</v>
      </c>
      <c r="G619">
        <v>-6</v>
      </c>
      <c r="H619">
        <v>-8.6999999999999993</v>
      </c>
      <c r="I619">
        <v>159</v>
      </c>
      <c r="J619">
        <v>-9</v>
      </c>
      <c r="K619">
        <v>-4.0999999999999996</v>
      </c>
      <c r="L619">
        <v>-8.8000000000000007</v>
      </c>
      <c r="M619">
        <v>-1.5</v>
      </c>
      <c r="N619">
        <v>0.7</v>
      </c>
      <c r="O619">
        <v>-0.2</v>
      </c>
      <c r="AG619">
        <f t="shared" si="39"/>
        <v>437</v>
      </c>
      <c r="AH619" s="134">
        <f>(H619*'User Input'!$H$16)+(I619*'User Input'!$H$17)+(N619*'User Input'!$H$15)+(P619*'User Input'!$H$2)+(Q619*'User Input'!$H$3)+(R619*'User Input'!$H$4)+(K619*'User Input'!$H$5)+(L619*'User Input'!$H$6)+(J619*'User Input'!$H$7)+(U619*'User Input'!$H$8)+(T619*'User Input'!$H$9)+(M619*'User Input'!$H$10)+(Y619*'User Input'!$H$11)+(W619*'User Input'!$H$13)+(V619*'User Input'!$H$12)+(S619*'User Input'!$H$14)</f>
        <v>-37.200000000000003</v>
      </c>
      <c r="AI619">
        <f t="shared" si="36"/>
        <v>6.2</v>
      </c>
      <c r="AJ619" s="209"/>
      <c r="AK619" s="209">
        <f t="shared" si="35"/>
        <v>438</v>
      </c>
      <c r="AL619" s="209" t="e">
        <f t="shared" ca="1" si="37"/>
        <v>#N/A</v>
      </c>
      <c r="AM619" s="209" t="e">
        <f t="shared" ca="1" si="38"/>
        <v>#N/A</v>
      </c>
    </row>
    <row r="620" spans="2:39" x14ac:dyDescent="0.2">
      <c r="B620" t="s">
        <v>3507</v>
      </c>
      <c r="C620" t="s">
        <v>121</v>
      </c>
      <c r="D620" t="s">
        <v>114</v>
      </c>
      <c r="E620" t="s">
        <v>114</v>
      </c>
      <c r="F620">
        <v>-22</v>
      </c>
      <c r="G620">
        <v>1</v>
      </c>
      <c r="H620">
        <v>-8.6999999999999993</v>
      </c>
      <c r="I620">
        <v>113</v>
      </c>
      <c r="J620">
        <v>-9.8000000000000007</v>
      </c>
      <c r="K620">
        <v>-4.9000000000000004</v>
      </c>
      <c r="L620">
        <v>-9.9</v>
      </c>
      <c r="M620">
        <v>-1.5</v>
      </c>
      <c r="N620">
        <v>1.7</v>
      </c>
      <c r="O620">
        <v>1.4</v>
      </c>
      <c r="AG620">
        <f t="shared" si="39"/>
        <v>438</v>
      </c>
      <c r="AH620" s="134">
        <f>(H620*'User Input'!$H$16)+(I620*'User Input'!$H$17)+(N620*'User Input'!$H$15)+(P620*'User Input'!$H$2)+(Q620*'User Input'!$H$3)+(R620*'User Input'!$H$4)+(K620*'User Input'!$H$5)+(L620*'User Input'!$H$6)+(J620*'User Input'!$H$7)+(U620*'User Input'!$H$8)+(T620*'User Input'!$H$9)+(M620*'User Input'!$H$10)+(Y620*'User Input'!$H$11)+(W620*'User Input'!$H$13)+(V620*'User Input'!$H$12)+(S620*'User Input'!$H$14)</f>
        <v>-42.3</v>
      </c>
      <c r="AI620">
        <f t="shared" si="36"/>
        <v>-42.3</v>
      </c>
      <c r="AJ620" s="209"/>
      <c r="AK620" s="209">
        <f t="shared" si="35"/>
        <v>439</v>
      </c>
      <c r="AL620" s="209" t="e">
        <f t="shared" ca="1" si="37"/>
        <v>#N/A</v>
      </c>
      <c r="AM620" s="209" t="e">
        <f t="shared" ca="1" si="38"/>
        <v>#N/A</v>
      </c>
    </row>
    <row r="621" spans="2:39" x14ac:dyDescent="0.2">
      <c r="B621" t="s">
        <v>169</v>
      </c>
      <c r="C621" t="s">
        <v>719</v>
      </c>
      <c r="D621" t="s">
        <v>114</v>
      </c>
      <c r="E621" t="s">
        <v>114</v>
      </c>
      <c r="F621">
        <v>-22.2</v>
      </c>
      <c r="G621">
        <v>1.5</v>
      </c>
      <c r="H621">
        <v>-8.6999999999999993</v>
      </c>
      <c r="I621">
        <v>115</v>
      </c>
      <c r="J621">
        <v>-9.5</v>
      </c>
      <c r="K621">
        <v>-4.9000000000000004</v>
      </c>
      <c r="L621">
        <v>-10</v>
      </c>
      <c r="M621">
        <v>-1.2</v>
      </c>
      <c r="N621">
        <v>1.2</v>
      </c>
      <c r="O621">
        <v>1.2</v>
      </c>
      <c r="AG621">
        <f t="shared" si="39"/>
        <v>439</v>
      </c>
      <c r="AH621" s="134">
        <f>(H621*'User Input'!$H$16)+(I621*'User Input'!$H$17)+(N621*'User Input'!$H$15)+(P621*'User Input'!$H$2)+(Q621*'User Input'!$H$3)+(R621*'User Input'!$H$4)+(K621*'User Input'!$H$5)+(L621*'User Input'!$H$6)+(J621*'User Input'!$H$7)+(U621*'User Input'!$H$8)+(T621*'User Input'!$H$9)+(M621*'User Input'!$H$10)+(Y621*'User Input'!$H$11)+(W621*'User Input'!$H$13)+(V621*'User Input'!$H$12)+(S621*'User Input'!$H$14)</f>
        <v>-41.5</v>
      </c>
      <c r="AI621">
        <f t="shared" si="36"/>
        <v>-27.666666666666668</v>
      </c>
      <c r="AJ621" s="209"/>
      <c r="AK621" s="209">
        <f t="shared" si="35"/>
        <v>440</v>
      </c>
      <c r="AL621" s="209" t="e">
        <f t="shared" ca="1" si="37"/>
        <v>#N/A</v>
      </c>
      <c r="AM621" s="209" t="e">
        <f t="shared" ca="1" si="38"/>
        <v>#N/A</v>
      </c>
    </row>
    <row r="622" spans="2:39" x14ac:dyDescent="0.2">
      <c r="B622" t="s">
        <v>915</v>
      </c>
      <c r="C622" t="s">
        <v>136</v>
      </c>
      <c r="D622" t="s">
        <v>112</v>
      </c>
      <c r="E622" t="s">
        <v>112</v>
      </c>
      <c r="F622">
        <v>-22.3</v>
      </c>
      <c r="G622">
        <v>0.1</v>
      </c>
      <c r="H622">
        <v>-8.6999999999999993</v>
      </c>
      <c r="I622">
        <v>113</v>
      </c>
      <c r="J622">
        <v>-9.6</v>
      </c>
      <c r="K622">
        <v>-3.9</v>
      </c>
      <c r="L622">
        <v>-9.3000000000000007</v>
      </c>
      <c r="M622">
        <v>-2.5</v>
      </c>
      <c r="N622">
        <v>1</v>
      </c>
      <c r="O622">
        <v>1</v>
      </c>
      <c r="AG622">
        <f t="shared" si="39"/>
        <v>440</v>
      </c>
      <c r="AH622" s="134">
        <f>(H622*'User Input'!$H$16)+(I622*'User Input'!$H$17)+(N622*'User Input'!$H$15)+(P622*'User Input'!$H$2)+(Q622*'User Input'!$H$3)+(R622*'User Input'!$H$4)+(K622*'User Input'!$H$5)+(L622*'User Input'!$H$6)+(J622*'User Input'!$H$7)+(U622*'User Input'!$H$8)+(T622*'User Input'!$H$9)+(M622*'User Input'!$H$10)+(Y622*'User Input'!$H$11)+(W622*'User Input'!$H$13)+(V622*'User Input'!$H$12)+(S622*'User Input'!$H$14)</f>
        <v>-39.5</v>
      </c>
      <c r="AI622">
        <f t="shared" si="36"/>
        <v>-395</v>
      </c>
      <c r="AJ622" s="209"/>
      <c r="AK622" s="209">
        <f t="shared" si="35"/>
        <v>441</v>
      </c>
      <c r="AL622" s="209" t="e">
        <f t="shared" ca="1" si="37"/>
        <v>#N/A</v>
      </c>
      <c r="AM622" s="209" t="e">
        <f t="shared" ca="1" si="38"/>
        <v>#N/A</v>
      </c>
    </row>
    <row r="623" spans="2:39" x14ac:dyDescent="0.2">
      <c r="B623" t="s">
        <v>2623</v>
      </c>
      <c r="C623" t="s">
        <v>716</v>
      </c>
      <c r="D623" t="s">
        <v>116</v>
      </c>
      <c r="E623" t="s">
        <v>116</v>
      </c>
      <c r="F623">
        <v>-22.3</v>
      </c>
      <c r="G623">
        <v>-2.6</v>
      </c>
      <c r="H623">
        <v>-8.8000000000000007</v>
      </c>
      <c r="I623">
        <v>123</v>
      </c>
      <c r="J623">
        <v>-9.6999999999999993</v>
      </c>
      <c r="K623">
        <v>-4.4000000000000004</v>
      </c>
      <c r="L623">
        <v>-9.3000000000000007</v>
      </c>
      <c r="M623">
        <v>-2.1</v>
      </c>
      <c r="N623">
        <v>1.1000000000000001</v>
      </c>
      <c r="O623">
        <v>1.1000000000000001</v>
      </c>
      <c r="AG623">
        <f t="shared" si="39"/>
        <v>441</v>
      </c>
      <c r="AH623" s="134">
        <f>(H623*'User Input'!$H$16)+(I623*'User Input'!$H$17)+(N623*'User Input'!$H$15)+(P623*'User Input'!$H$2)+(Q623*'User Input'!$H$3)+(R623*'User Input'!$H$4)+(K623*'User Input'!$H$5)+(L623*'User Input'!$H$6)+(J623*'User Input'!$H$7)+(U623*'User Input'!$H$8)+(T623*'User Input'!$H$9)+(M623*'User Input'!$H$10)+(Y623*'User Input'!$H$11)+(W623*'User Input'!$H$13)+(V623*'User Input'!$H$12)+(S623*'User Input'!$H$14)</f>
        <v>-40.800000000000004</v>
      </c>
      <c r="AI623">
        <f t="shared" si="36"/>
        <v>15.692307692307693</v>
      </c>
      <c r="AJ623" s="209"/>
      <c r="AK623" s="209">
        <f t="shared" si="35"/>
        <v>441</v>
      </c>
      <c r="AL623" s="209" t="e">
        <f t="shared" ca="1" si="37"/>
        <v>#N/A</v>
      </c>
      <c r="AM623" s="209" t="e">
        <f t="shared" ca="1" si="38"/>
        <v>#N/A</v>
      </c>
    </row>
    <row r="624" spans="2:39" x14ac:dyDescent="0.2">
      <c r="B624" t="s">
        <v>474</v>
      </c>
      <c r="C624" t="s">
        <v>113</v>
      </c>
      <c r="D624" t="s">
        <v>110</v>
      </c>
      <c r="E624" t="s">
        <v>110</v>
      </c>
      <c r="F624">
        <v>-22.4</v>
      </c>
      <c r="G624">
        <v>-9.3000000000000007</v>
      </c>
      <c r="H624">
        <v>-8.8000000000000007</v>
      </c>
      <c r="I624">
        <v>171</v>
      </c>
      <c r="J624">
        <v>-8.9</v>
      </c>
      <c r="K624">
        <v>-4.5</v>
      </c>
      <c r="L624">
        <v>-9</v>
      </c>
      <c r="M624">
        <v>-1</v>
      </c>
      <c r="N624">
        <v>0</v>
      </c>
      <c r="O624">
        <v>0</v>
      </c>
      <c r="AG624">
        <f t="shared" si="39"/>
        <v>442</v>
      </c>
      <c r="AH624" s="134">
        <f>(H624*'User Input'!$H$16)+(I624*'User Input'!$H$17)+(N624*'User Input'!$H$15)+(P624*'User Input'!$H$2)+(Q624*'User Input'!$H$3)+(R624*'User Input'!$H$4)+(K624*'User Input'!$H$5)+(L624*'User Input'!$H$6)+(J624*'User Input'!$H$7)+(U624*'User Input'!$H$8)+(T624*'User Input'!$H$9)+(M624*'User Input'!$H$10)+(Y624*'User Input'!$H$11)+(W624*'User Input'!$H$13)+(V624*'User Input'!$H$12)+(S624*'User Input'!$H$14)</f>
        <v>-37.9</v>
      </c>
      <c r="AI624">
        <f t="shared" si="36"/>
        <v>4.075268817204301</v>
      </c>
      <c r="AJ624" s="209"/>
      <c r="AK624" s="209">
        <f t="shared" si="35"/>
        <v>443</v>
      </c>
      <c r="AL624" s="209" t="e">
        <f t="shared" ca="1" si="37"/>
        <v>#N/A</v>
      </c>
      <c r="AM624" s="209" t="e">
        <f t="shared" ca="1" si="38"/>
        <v>#N/A</v>
      </c>
    </row>
    <row r="625" spans="2:39" x14ac:dyDescent="0.2">
      <c r="B625" t="s">
        <v>3499</v>
      </c>
      <c r="C625" t="s">
        <v>122</v>
      </c>
      <c r="D625" t="s">
        <v>116</v>
      </c>
      <c r="E625" t="s">
        <v>116</v>
      </c>
      <c r="F625">
        <v>-22.4</v>
      </c>
      <c r="G625">
        <v>-11.3</v>
      </c>
      <c r="H625">
        <v>-8.8000000000000007</v>
      </c>
      <c r="I625">
        <v>178</v>
      </c>
      <c r="J625">
        <v>-8.9</v>
      </c>
      <c r="K625">
        <v>-4.5999999999999996</v>
      </c>
      <c r="L625">
        <v>-8.6999999999999993</v>
      </c>
      <c r="M625">
        <v>-2.2999999999999998</v>
      </c>
      <c r="N625">
        <v>1</v>
      </c>
      <c r="O625">
        <v>0.1</v>
      </c>
      <c r="AG625">
        <f t="shared" si="39"/>
        <v>443</v>
      </c>
      <c r="AH625" s="134">
        <f>(H625*'User Input'!$H$16)+(I625*'User Input'!$H$17)+(N625*'User Input'!$H$15)+(P625*'User Input'!$H$2)+(Q625*'User Input'!$H$3)+(R625*'User Input'!$H$4)+(K625*'User Input'!$H$5)+(L625*'User Input'!$H$6)+(J625*'User Input'!$H$7)+(U625*'User Input'!$H$8)+(T625*'User Input'!$H$9)+(M625*'User Input'!$H$10)+(Y625*'User Input'!$H$11)+(W625*'User Input'!$H$13)+(V625*'User Input'!$H$12)+(S625*'User Input'!$H$14)</f>
        <v>-40.6</v>
      </c>
      <c r="AI625">
        <f t="shared" si="36"/>
        <v>3.5929203539823007</v>
      </c>
      <c r="AJ625" s="209"/>
      <c r="AK625" s="209">
        <f t="shared" si="35"/>
        <v>443</v>
      </c>
      <c r="AL625" s="209" t="e">
        <f t="shared" ca="1" si="37"/>
        <v>#N/A</v>
      </c>
      <c r="AM625" s="209" t="e">
        <f t="shared" ca="1" si="38"/>
        <v>#N/A</v>
      </c>
    </row>
    <row r="626" spans="2:39" x14ac:dyDescent="0.2">
      <c r="B626" t="s">
        <v>2233</v>
      </c>
      <c r="C626" t="s">
        <v>130</v>
      </c>
      <c r="D626" t="s">
        <v>6</v>
      </c>
      <c r="E626" t="s">
        <v>6</v>
      </c>
      <c r="F626">
        <v>-22.4</v>
      </c>
      <c r="G626">
        <v>-14.8</v>
      </c>
      <c r="H626">
        <v>-8.8000000000000007</v>
      </c>
      <c r="I626">
        <v>241</v>
      </c>
      <c r="J626">
        <v>-7.9</v>
      </c>
      <c r="K626">
        <v>-3</v>
      </c>
      <c r="L626">
        <v>-7.1</v>
      </c>
      <c r="M626">
        <v>-2.4</v>
      </c>
      <c r="N626">
        <v>-1.2</v>
      </c>
      <c r="O626">
        <v>-1.7</v>
      </c>
      <c r="AG626">
        <f t="shared" si="39"/>
        <v>444</v>
      </c>
      <c r="AH626" s="134">
        <f>(H626*'User Input'!$H$16)+(I626*'User Input'!$H$17)+(N626*'User Input'!$H$15)+(P626*'User Input'!$H$2)+(Q626*'User Input'!$H$3)+(R626*'User Input'!$H$4)+(K626*'User Input'!$H$5)+(L626*'User Input'!$H$6)+(J626*'User Input'!$H$7)+(U626*'User Input'!$H$8)+(T626*'User Input'!$H$9)+(M626*'User Input'!$H$10)+(Y626*'User Input'!$H$11)+(W626*'User Input'!$H$13)+(V626*'User Input'!$H$12)+(S626*'User Input'!$H$14)</f>
        <v>-31.8</v>
      </c>
      <c r="AI626">
        <f t="shared" si="36"/>
        <v>2.1486486486486487</v>
      </c>
      <c r="AJ626" s="209"/>
      <c r="AK626" s="209">
        <f t="shared" si="35"/>
        <v>443</v>
      </c>
      <c r="AL626" s="209" t="e">
        <f t="shared" ca="1" si="37"/>
        <v>#N/A</v>
      </c>
      <c r="AM626" s="209" t="e">
        <f t="shared" ca="1" si="38"/>
        <v>#N/A</v>
      </c>
    </row>
    <row r="627" spans="2:39" x14ac:dyDescent="0.2">
      <c r="B627" t="s">
        <v>918</v>
      </c>
      <c r="C627" t="s">
        <v>141</v>
      </c>
      <c r="D627" t="s">
        <v>114</v>
      </c>
      <c r="E627" t="s">
        <v>114</v>
      </c>
      <c r="F627">
        <v>-22.5</v>
      </c>
      <c r="G627">
        <v>0.1</v>
      </c>
      <c r="H627">
        <v>-8.8000000000000007</v>
      </c>
      <c r="I627">
        <v>116</v>
      </c>
      <c r="J627">
        <v>-9.8000000000000007</v>
      </c>
      <c r="K627">
        <v>-5.3</v>
      </c>
      <c r="L627">
        <v>-10.5</v>
      </c>
      <c r="M627">
        <v>-0.2</v>
      </c>
      <c r="N627">
        <v>1.1000000000000001</v>
      </c>
      <c r="O627">
        <v>1.3</v>
      </c>
      <c r="AG627">
        <f t="shared" si="39"/>
        <v>445</v>
      </c>
      <c r="AH627" s="134">
        <f>(H627*'User Input'!$H$16)+(I627*'User Input'!$H$17)+(N627*'User Input'!$H$15)+(P627*'User Input'!$H$2)+(Q627*'User Input'!$H$3)+(R627*'User Input'!$H$4)+(K627*'User Input'!$H$5)+(L627*'User Input'!$H$6)+(J627*'User Input'!$H$7)+(U627*'User Input'!$H$8)+(T627*'User Input'!$H$9)+(M627*'User Input'!$H$10)+(Y627*'User Input'!$H$11)+(W627*'User Input'!$H$13)+(V627*'User Input'!$H$12)+(S627*'User Input'!$H$14)</f>
        <v>-41.9</v>
      </c>
      <c r="AI627">
        <f t="shared" si="36"/>
        <v>-418.99999999999994</v>
      </c>
      <c r="AJ627" s="209"/>
      <c r="AK627" s="209">
        <f t="shared" si="35"/>
        <v>446</v>
      </c>
      <c r="AL627" s="209" t="e">
        <f t="shared" ca="1" si="37"/>
        <v>#N/A</v>
      </c>
      <c r="AM627" s="209" t="e">
        <f t="shared" ca="1" si="38"/>
        <v>#N/A</v>
      </c>
    </row>
    <row r="628" spans="2:39" x14ac:dyDescent="0.2">
      <c r="B628" t="s">
        <v>2566</v>
      </c>
      <c r="C628" t="s">
        <v>119</v>
      </c>
      <c r="D628" t="s">
        <v>116</v>
      </c>
      <c r="E628" t="s">
        <v>116</v>
      </c>
      <c r="F628">
        <v>-22.5</v>
      </c>
      <c r="G628">
        <v>-7.4</v>
      </c>
      <c r="H628">
        <v>-8.8000000000000007</v>
      </c>
      <c r="I628">
        <v>143</v>
      </c>
      <c r="J628">
        <v>-9.3000000000000007</v>
      </c>
      <c r="K628">
        <v>-4.4000000000000004</v>
      </c>
      <c r="L628">
        <v>-9.3000000000000007</v>
      </c>
      <c r="M628">
        <v>-2.4</v>
      </c>
      <c r="N628">
        <v>1</v>
      </c>
      <c r="O628">
        <v>0.9</v>
      </c>
      <c r="AG628">
        <f t="shared" si="39"/>
        <v>446</v>
      </c>
      <c r="AH628" s="134">
        <f>(H628*'User Input'!$H$16)+(I628*'User Input'!$H$17)+(N628*'User Input'!$H$15)+(P628*'User Input'!$H$2)+(Q628*'User Input'!$H$3)+(R628*'User Input'!$H$4)+(K628*'User Input'!$H$5)+(L628*'User Input'!$H$6)+(J628*'User Input'!$H$7)+(U628*'User Input'!$H$8)+(T628*'User Input'!$H$9)+(M628*'User Input'!$H$10)+(Y628*'User Input'!$H$11)+(W628*'User Input'!$H$13)+(V628*'User Input'!$H$12)+(S628*'User Input'!$H$14)</f>
        <v>-41</v>
      </c>
      <c r="AI628">
        <f t="shared" si="36"/>
        <v>5.5405405405405403</v>
      </c>
      <c r="AJ628" s="209"/>
      <c r="AK628" s="209">
        <f t="shared" si="35"/>
        <v>446</v>
      </c>
      <c r="AL628" s="209" t="e">
        <f t="shared" ca="1" si="37"/>
        <v>#N/A</v>
      </c>
      <c r="AM628" s="209" t="e">
        <f t="shared" ca="1" si="38"/>
        <v>#N/A</v>
      </c>
    </row>
    <row r="629" spans="2:39" x14ac:dyDescent="0.2">
      <c r="B629" t="s">
        <v>2254</v>
      </c>
      <c r="C629" t="s">
        <v>141</v>
      </c>
      <c r="D629" t="s">
        <v>1026</v>
      </c>
      <c r="E629" t="s">
        <v>118</v>
      </c>
      <c r="F629">
        <v>-22.6</v>
      </c>
      <c r="G629">
        <v>-2.8</v>
      </c>
      <c r="H629">
        <v>-8.8000000000000007</v>
      </c>
      <c r="I629">
        <v>123</v>
      </c>
      <c r="J629">
        <v>-9.6999999999999993</v>
      </c>
      <c r="K629">
        <v>-4.9000000000000004</v>
      </c>
      <c r="L629">
        <v>-9.8000000000000007</v>
      </c>
      <c r="M629">
        <v>-2</v>
      </c>
      <c r="N629">
        <v>1.7</v>
      </c>
      <c r="O629">
        <v>1.1000000000000001</v>
      </c>
      <c r="AG629">
        <f t="shared" si="39"/>
        <v>447</v>
      </c>
      <c r="AH629" s="134">
        <f>(H629*'User Input'!$H$16)+(I629*'User Input'!$H$17)+(N629*'User Input'!$H$15)+(P629*'User Input'!$H$2)+(Q629*'User Input'!$H$3)+(R629*'User Input'!$H$4)+(K629*'User Input'!$H$5)+(L629*'User Input'!$H$6)+(J629*'User Input'!$H$7)+(U629*'User Input'!$H$8)+(T629*'User Input'!$H$9)+(M629*'User Input'!$H$10)+(Y629*'User Input'!$H$11)+(W629*'User Input'!$H$13)+(V629*'User Input'!$H$12)+(S629*'User Input'!$H$14)</f>
        <v>-43.1</v>
      </c>
      <c r="AI629">
        <f t="shared" si="36"/>
        <v>15.392857142857144</v>
      </c>
      <c r="AJ629" s="209"/>
      <c r="AK629" s="209">
        <f t="shared" si="35"/>
        <v>448</v>
      </c>
      <c r="AL629" s="209" t="e">
        <f t="shared" ca="1" si="37"/>
        <v>#N/A</v>
      </c>
      <c r="AM629" s="209" t="e">
        <f t="shared" ca="1" si="38"/>
        <v>#N/A</v>
      </c>
    </row>
    <row r="630" spans="2:39" x14ac:dyDescent="0.2">
      <c r="B630" t="s">
        <v>2614</v>
      </c>
      <c r="C630" t="s">
        <v>132</v>
      </c>
      <c r="D630" t="s">
        <v>3459</v>
      </c>
      <c r="E630" t="s">
        <v>110</v>
      </c>
      <c r="F630">
        <v>-22.6</v>
      </c>
      <c r="G630">
        <v>-1.6</v>
      </c>
      <c r="H630">
        <v>-8.8000000000000007</v>
      </c>
      <c r="I630">
        <v>112</v>
      </c>
      <c r="J630">
        <v>-10</v>
      </c>
      <c r="K630">
        <v>-4.8</v>
      </c>
      <c r="L630">
        <v>-9.8000000000000007</v>
      </c>
      <c r="M630">
        <v>-1.8</v>
      </c>
      <c r="N630">
        <v>1.6</v>
      </c>
      <c r="O630">
        <v>1.1000000000000001</v>
      </c>
      <c r="AG630">
        <f t="shared" si="39"/>
        <v>448</v>
      </c>
      <c r="AH630" s="134">
        <f>(H630*'User Input'!$H$16)+(I630*'User Input'!$H$17)+(N630*'User Input'!$H$15)+(P630*'User Input'!$H$2)+(Q630*'User Input'!$H$3)+(R630*'User Input'!$H$4)+(K630*'User Input'!$H$5)+(L630*'User Input'!$H$6)+(J630*'User Input'!$H$7)+(U630*'User Input'!$H$8)+(T630*'User Input'!$H$9)+(M630*'User Input'!$H$10)+(Y630*'User Input'!$H$11)+(W630*'User Input'!$H$13)+(V630*'User Input'!$H$12)+(S630*'User Input'!$H$14)</f>
        <v>-42.6</v>
      </c>
      <c r="AI630">
        <f t="shared" si="36"/>
        <v>26.625</v>
      </c>
      <c r="AJ630" s="209"/>
      <c r="AK630" s="209">
        <f t="shared" si="35"/>
        <v>448</v>
      </c>
      <c r="AL630" s="209" t="e">
        <f t="shared" ca="1" si="37"/>
        <v>#N/A</v>
      </c>
      <c r="AM630" s="209" t="e">
        <f t="shared" ca="1" si="38"/>
        <v>#N/A</v>
      </c>
    </row>
    <row r="631" spans="2:39" x14ac:dyDescent="0.2">
      <c r="B631" t="s">
        <v>3458</v>
      </c>
      <c r="C631" t="s">
        <v>121</v>
      </c>
      <c r="D631" t="s">
        <v>6</v>
      </c>
      <c r="E631" t="s">
        <v>6</v>
      </c>
      <c r="F631">
        <v>-22.7</v>
      </c>
      <c r="G631">
        <v>-8.1999999999999993</v>
      </c>
      <c r="H631">
        <v>-8.9</v>
      </c>
      <c r="I631">
        <v>146</v>
      </c>
      <c r="J631">
        <v>-9.1</v>
      </c>
      <c r="K631">
        <v>-3.9</v>
      </c>
      <c r="L631">
        <v>-9</v>
      </c>
      <c r="M631">
        <v>-1.8</v>
      </c>
      <c r="N631">
        <v>0</v>
      </c>
      <c r="O631">
        <v>0.2</v>
      </c>
      <c r="AG631">
        <f t="shared" si="39"/>
        <v>449</v>
      </c>
      <c r="AH631" s="134">
        <f>(H631*'User Input'!$H$16)+(I631*'User Input'!$H$17)+(N631*'User Input'!$H$15)+(P631*'User Input'!$H$2)+(Q631*'User Input'!$H$3)+(R631*'User Input'!$H$4)+(K631*'User Input'!$H$5)+(L631*'User Input'!$H$6)+(J631*'User Input'!$H$7)+(U631*'User Input'!$H$8)+(T631*'User Input'!$H$9)+(M631*'User Input'!$H$10)+(Y631*'User Input'!$H$11)+(W631*'User Input'!$H$13)+(V631*'User Input'!$H$12)+(S631*'User Input'!$H$14)</f>
        <v>-37.300000000000004</v>
      </c>
      <c r="AI631">
        <f t="shared" si="36"/>
        <v>4.548780487804879</v>
      </c>
      <c r="AJ631" s="209"/>
      <c r="AK631" s="209">
        <f t="shared" ref="AK631:AK694" si="40">RANK(F631,F:F)</f>
        <v>450</v>
      </c>
      <c r="AL631" s="209" t="e">
        <f t="shared" ca="1" si="37"/>
        <v>#N/A</v>
      </c>
      <c r="AM631" s="209" t="e">
        <f t="shared" ca="1" si="38"/>
        <v>#N/A</v>
      </c>
    </row>
    <row r="632" spans="2:39" x14ac:dyDescent="0.2">
      <c r="B632" t="s">
        <v>1294</v>
      </c>
      <c r="C632" t="s">
        <v>134</v>
      </c>
      <c r="D632" t="s">
        <v>114</v>
      </c>
      <c r="E632" t="s">
        <v>114</v>
      </c>
      <c r="F632">
        <v>-22.8</v>
      </c>
      <c r="G632">
        <v>-2.8</v>
      </c>
      <c r="H632">
        <v>-8.9</v>
      </c>
      <c r="I632">
        <v>114</v>
      </c>
      <c r="J632">
        <v>-9.6</v>
      </c>
      <c r="K632">
        <v>-4.3</v>
      </c>
      <c r="L632">
        <v>-9.6</v>
      </c>
      <c r="M632">
        <v>-1.4</v>
      </c>
      <c r="N632">
        <v>0.4</v>
      </c>
      <c r="O632">
        <v>0.8</v>
      </c>
      <c r="AG632">
        <f t="shared" si="39"/>
        <v>450</v>
      </c>
      <c r="AH632" s="134">
        <f>(H632*'User Input'!$H$16)+(I632*'User Input'!$H$17)+(N632*'User Input'!$H$15)+(P632*'User Input'!$H$2)+(Q632*'User Input'!$H$3)+(R632*'User Input'!$H$4)+(K632*'User Input'!$H$5)+(L632*'User Input'!$H$6)+(J632*'User Input'!$H$7)+(U632*'User Input'!$H$8)+(T632*'User Input'!$H$9)+(M632*'User Input'!$H$10)+(Y632*'User Input'!$H$11)+(W632*'User Input'!$H$13)+(V632*'User Input'!$H$12)+(S632*'User Input'!$H$14)</f>
        <v>-39.199999999999996</v>
      </c>
      <c r="AI632">
        <f t="shared" si="36"/>
        <v>14</v>
      </c>
      <c r="AJ632" s="209"/>
      <c r="AK632" s="209">
        <f t="shared" si="40"/>
        <v>451</v>
      </c>
      <c r="AL632" s="209" t="e">
        <f t="shared" ca="1" si="37"/>
        <v>#N/A</v>
      </c>
      <c r="AM632" s="209" t="e">
        <f t="shared" ca="1" si="38"/>
        <v>#N/A</v>
      </c>
    </row>
    <row r="633" spans="2:39" x14ac:dyDescent="0.2">
      <c r="B633" t="s">
        <v>193</v>
      </c>
      <c r="C633" t="s">
        <v>121</v>
      </c>
      <c r="D633" t="s">
        <v>114</v>
      </c>
      <c r="E633" t="s">
        <v>114</v>
      </c>
      <c r="F633">
        <v>-22.8</v>
      </c>
      <c r="G633">
        <v>-1.2</v>
      </c>
      <c r="H633">
        <v>-8.9</v>
      </c>
      <c r="I633">
        <v>108</v>
      </c>
      <c r="J633">
        <v>-9.9</v>
      </c>
      <c r="K633">
        <v>-4.7</v>
      </c>
      <c r="L633">
        <v>-9.8000000000000007</v>
      </c>
      <c r="M633">
        <v>-2.2999999999999998</v>
      </c>
      <c r="N633">
        <v>1.7</v>
      </c>
      <c r="O633">
        <v>1.2</v>
      </c>
      <c r="AG633">
        <f t="shared" si="39"/>
        <v>451</v>
      </c>
      <c r="AH633" s="134">
        <f>(H633*'User Input'!$H$16)+(I633*'User Input'!$H$17)+(N633*'User Input'!$H$15)+(P633*'User Input'!$H$2)+(Q633*'User Input'!$H$3)+(R633*'User Input'!$H$4)+(K633*'User Input'!$H$5)+(L633*'User Input'!$H$6)+(J633*'User Input'!$H$7)+(U633*'User Input'!$H$8)+(T633*'User Input'!$H$9)+(M633*'User Input'!$H$10)+(Y633*'User Input'!$H$11)+(W633*'User Input'!$H$13)+(V633*'User Input'!$H$12)+(S633*'User Input'!$H$14)</f>
        <v>-43.1</v>
      </c>
      <c r="AI633">
        <f t="shared" si="36"/>
        <v>35.916666666666671</v>
      </c>
      <c r="AJ633" s="209"/>
      <c r="AK633" s="209">
        <f t="shared" si="40"/>
        <v>451</v>
      </c>
      <c r="AL633" s="209" t="e">
        <f t="shared" ca="1" si="37"/>
        <v>#N/A</v>
      </c>
      <c r="AM633" s="209" t="e">
        <f t="shared" ca="1" si="38"/>
        <v>#N/A</v>
      </c>
    </row>
    <row r="634" spans="2:39" x14ac:dyDescent="0.2">
      <c r="B634" t="s">
        <v>249</v>
      </c>
      <c r="C634" t="s">
        <v>340</v>
      </c>
      <c r="D634" t="s">
        <v>114</v>
      </c>
      <c r="E634" t="s">
        <v>114</v>
      </c>
      <c r="F634">
        <v>-22.8</v>
      </c>
      <c r="G634">
        <v>-12.1</v>
      </c>
      <c r="H634">
        <v>-8.9</v>
      </c>
      <c r="I634">
        <v>186</v>
      </c>
      <c r="J634">
        <v>-8.6999999999999993</v>
      </c>
      <c r="K634">
        <v>-4.9000000000000004</v>
      </c>
      <c r="L634">
        <v>-9.1999999999999993</v>
      </c>
      <c r="M634">
        <v>-1.8</v>
      </c>
      <c r="N634">
        <v>0.5</v>
      </c>
      <c r="O634">
        <v>0.3</v>
      </c>
      <c r="AG634">
        <f t="shared" si="39"/>
        <v>452</v>
      </c>
      <c r="AH634" s="134">
        <f>(H634*'User Input'!$H$16)+(I634*'User Input'!$H$17)+(N634*'User Input'!$H$15)+(P634*'User Input'!$H$2)+(Q634*'User Input'!$H$3)+(R634*'User Input'!$H$4)+(K634*'User Input'!$H$5)+(L634*'User Input'!$H$6)+(J634*'User Input'!$H$7)+(U634*'User Input'!$H$8)+(T634*'User Input'!$H$9)+(M634*'User Input'!$H$10)+(Y634*'User Input'!$H$11)+(W634*'User Input'!$H$13)+(V634*'User Input'!$H$12)+(S634*'User Input'!$H$14)</f>
        <v>-41.1</v>
      </c>
      <c r="AI634">
        <f t="shared" si="36"/>
        <v>3.3966942148760331</v>
      </c>
      <c r="AJ634" s="209"/>
      <c r="AK634" s="209">
        <f t="shared" si="40"/>
        <v>451</v>
      </c>
      <c r="AL634" s="209" t="e">
        <f t="shared" ca="1" si="37"/>
        <v>#N/A</v>
      </c>
      <c r="AM634" s="209" t="e">
        <f t="shared" ca="1" si="38"/>
        <v>#N/A</v>
      </c>
    </row>
    <row r="635" spans="2:39" x14ac:dyDescent="0.2">
      <c r="B635" t="s">
        <v>2583</v>
      </c>
      <c r="C635" t="s">
        <v>141</v>
      </c>
      <c r="D635" t="s">
        <v>118</v>
      </c>
      <c r="E635" t="s">
        <v>118</v>
      </c>
      <c r="F635">
        <v>-22.9</v>
      </c>
      <c r="G635">
        <v>-8.5</v>
      </c>
      <c r="H635">
        <v>-8.9</v>
      </c>
      <c r="I635">
        <v>142</v>
      </c>
      <c r="J635">
        <v>-9.6</v>
      </c>
      <c r="K635">
        <v>-5.0999999999999996</v>
      </c>
      <c r="L635">
        <v>-9.9</v>
      </c>
      <c r="M635">
        <v>-1.9</v>
      </c>
      <c r="N635">
        <v>0.9</v>
      </c>
      <c r="O635">
        <v>1.8</v>
      </c>
      <c r="AG635">
        <f t="shared" si="39"/>
        <v>453</v>
      </c>
      <c r="AH635" s="134">
        <f>(H635*'User Input'!$H$16)+(I635*'User Input'!$H$17)+(N635*'User Input'!$H$15)+(P635*'User Input'!$H$2)+(Q635*'User Input'!$H$3)+(R635*'User Input'!$H$4)+(K635*'User Input'!$H$5)+(L635*'User Input'!$H$6)+(J635*'User Input'!$H$7)+(U635*'User Input'!$H$8)+(T635*'User Input'!$H$9)+(M635*'User Input'!$H$10)+(Y635*'User Input'!$H$11)+(W635*'User Input'!$H$13)+(V635*'User Input'!$H$12)+(S635*'User Input'!$H$14)</f>
        <v>-43.699999999999996</v>
      </c>
      <c r="AI635">
        <f t="shared" si="36"/>
        <v>5.1411764705882348</v>
      </c>
      <c r="AJ635" s="209"/>
      <c r="AK635" s="209">
        <f t="shared" si="40"/>
        <v>454</v>
      </c>
      <c r="AL635" s="209" t="e">
        <f t="shared" ca="1" si="37"/>
        <v>#N/A</v>
      </c>
      <c r="AM635" s="209" t="e">
        <f t="shared" ca="1" si="38"/>
        <v>#N/A</v>
      </c>
    </row>
    <row r="636" spans="2:39" x14ac:dyDescent="0.2">
      <c r="B636" t="s">
        <v>3727</v>
      </c>
      <c r="C636" t="s">
        <v>810</v>
      </c>
      <c r="D636" t="s">
        <v>114</v>
      </c>
      <c r="E636" t="s">
        <v>114</v>
      </c>
      <c r="F636">
        <v>-22.9</v>
      </c>
      <c r="G636">
        <v>-8.5</v>
      </c>
      <c r="H636">
        <v>-8.9</v>
      </c>
      <c r="I636">
        <v>144</v>
      </c>
      <c r="J636">
        <v>-9.1</v>
      </c>
      <c r="K636">
        <v>-3.8</v>
      </c>
      <c r="L636">
        <v>-8.9</v>
      </c>
      <c r="M636">
        <v>-2.5</v>
      </c>
      <c r="N636">
        <v>0.2</v>
      </c>
      <c r="O636">
        <v>0.3</v>
      </c>
      <c r="AG636">
        <f t="shared" si="39"/>
        <v>454</v>
      </c>
      <c r="AH636" s="134">
        <f>(H636*'User Input'!$H$16)+(I636*'User Input'!$H$17)+(N636*'User Input'!$H$15)+(P636*'User Input'!$H$2)+(Q636*'User Input'!$H$3)+(R636*'User Input'!$H$4)+(K636*'User Input'!$H$5)+(L636*'User Input'!$H$6)+(J636*'User Input'!$H$7)+(U636*'User Input'!$H$8)+(T636*'User Input'!$H$9)+(M636*'User Input'!$H$10)+(Y636*'User Input'!$H$11)+(W636*'User Input'!$H$13)+(V636*'User Input'!$H$12)+(S636*'User Input'!$H$14)</f>
        <v>-38.200000000000003</v>
      </c>
      <c r="AI636">
        <f t="shared" si="36"/>
        <v>4.4941176470588236</v>
      </c>
      <c r="AJ636" s="209"/>
      <c r="AK636" s="209">
        <f t="shared" si="40"/>
        <v>454</v>
      </c>
      <c r="AL636" s="209" t="e">
        <f t="shared" ca="1" si="37"/>
        <v>#N/A</v>
      </c>
      <c r="AM636" s="209" t="e">
        <f t="shared" ca="1" si="38"/>
        <v>#N/A</v>
      </c>
    </row>
    <row r="637" spans="2:39" x14ac:dyDescent="0.2">
      <c r="B637" t="s">
        <v>158</v>
      </c>
      <c r="C637" t="s">
        <v>340</v>
      </c>
      <c r="D637" t="s">
        <v>428</v>
      </c>
      <c r="E637" t="s">
        <v>116</v>
      </c>
      <c r="F637">
        <v>-22.9</v>
      </c>
      <c r="G637">
        <v>-2.2000000000000002</v>
      </c>
      <c r="H637">
        <v>-8.9</v>
      </c>
      <c r="I637">
        <v>117</v>
      </c>
      <c r="J637">
        <v>-9.5</v>
      </c>
      <c r="K637">
        <v>-4.3</v>
      </c>
      <c r="L637">
        <v>-9.6999999999999993</v>
      </c>
      <c r="M637">
        <v>-2.2999999999999998</v>
      </c>
      <c r="N637">
        <v>0.1</v>
      </c>
      <c r="O637">
        <v>1.8</v>
      </c>
      <c r="AG637">
        <f t="shared" si="39"/>
        <v>455</v>
      </c>
      <c r="AH637" s="134">
        <f>(H637*'User Input'!$H$16)+(I637*'User Input'!$H$17)+(N637*'User Input'!$H$15)+(P637*'User Input'!$H$2)+(Q637*'User Input'!$H$3)+(R637*'User Input'!$H$4)+(K637*'User Input'!$H$5)+(L637*'User Input'!$H$6)+(J637*'User Input'!$H$7)+(U637*'User Input'!$H$8)+(T637*'User Input'!$H$9)+(M637*'User Input'!$H$10)+(Y637*'User Input'!$H$11)+(W637*'User Input'!$H$13)+(V637*'User Input'!$H$12)+(S637*'User Input'!$H$14)</f>
        <v>-41</v>
      </c>
      <c r="AI637">
        <f t="shared" si="36"/>
        <v>18.636363636363633</v>
      </c>
      <c r="AJ637" s="209"/>
      <c r="AK637" s="209">
        <f t="shared" si="40"/>
        <v>454</v>
      </c>
      <c r="AL637" s="209" t="e">
        <f t="shared" ca="1" si="37"/>
        <v>#N/A</v>
      </c>
      <c r="AM637" s="209" t="e">
        <f t="shared" ca="1" si="38"/>
        <v>#N/A</v>
      </c>
    </row>
    <row r="638" spans="2:39" x14ac:dyDescent="0.2">
      <c r="B638" t="s">
        <v>3512</v>
      </c>
      <c r="C638" t="s">
        <v>123</v>
      </c>
      <c r="D638" t="s">
        <v>116</v>
      </c>
      <c r="E638" t="s">
        <v>116</v>
      </c>
      <c r="F638">
        <v>-23</v>
      </c>
      <c r="G638">
        <v>-4.2</v>
      </c>
      <c r="H638">
        <v>-8.9</v>
      </c>
      <c r="I638">
        <v>110</v>
      </c>
      <c r="J638">
        <v>-9.8000000000000007</v>
      </c>
      <c r="K638">
        <v>-4.7</v>
      </c>
      <c r="L638">
        <v>-9.9</v>
      </c>
      <c r="M638">
        <v>-2.1</v>
      </c>
      <c r="N638">
        <v>1.1000000000000001</v>
      </c>
      <c r="O638">
        <v>1.3</v>
      </c>
      <c r="AG638">
        <f t="shared" si="39"/>
        <v>456</v>
      </c>
      <c r="AH638" s="134">
        <f>(H638*'User Input'!$H$16)+(I638*'User Input'!$H$17)+(N638*'User Input'!$H$15)+(P638*'User Input'!$H$2)+(Q638*'User Input'!$H$3)+(R638*'User Input'!$H$4)+(K638*'User Input'!$H$5)+(L638*'User Input'!$H$6)+(J638*'User Input'!$H$7)+(U638*'User Input'!$H$8)+(T638*'User Input'!$H$9)+(M638*'User Input'!$H$10)+(Y638*'User Input'!$H$11)+(W638*'User Input'!$H$13)+(V638*'User Input'!$H$12)+(S638*'User Input'!$H$14)</f>
        <v>-42.7</v>
      </c>
      <c r="AI638">
        <f t="shared" si="36"/>
        <v>10.166666666666666</v>
      </c>
      <c r="AJ638" s="209"/>
      <c r="AK638" s="209">
        <f t="shared" si="40"/>
        <v>457</v>
      </c>
      <c r="AL638" s="209" t="e">
        <f t="shared" ca="1" si="37"/>
        <v>#N/A</v>
      </c>
      <c r="AM638" s="209" t="e">
        <f t="shared" ca="1" si="38"/>
        <v>#N/A</v>
      </c>
    </row>
    <row r="639" spans="2:39" x14ac:dyDescent="0.2">
      <c r="B639" t="s">
        <v>2597</v>
      </c>
      <c r="C639" t="s">
        <v>137</v>
      </c>
      <c r="D639" t="s">
        <v>6</v>
      </c>
      <c r="E639" t="s">
        <v>6</v>
      </c>
      <c r="F639">
        <v>-23.1</v>
      </c>
      <c r="G639">
        <v>-4.8</v>
      </c>
      <c r="H639">
        <v>-9</v>
      </c>
      <c r="I639">
        <v>118</v>
      </c>
      <c r="J639">
        <v>-9.6999999999999993</v>
      </c>
      <c r="K639">
        <v>-4.8</v>
      </c>
      <c r="L639">
        <v>-9.6999999999999993</v>
      </c>
      <c r="M639">
        <v>-2.4</v>
      </c>
      <c r="N639">
        <v>1.4</v>
      </c>
      <c r="O639">
        <v>1.1000000000000001</v>
      </c>
      <c r="AG639">
        <f t="shared" si="39"/>
        <v>457</v>
      </c>
      <c r="AH639" s="134">
        <f>(H639*'User Input'!$H$16)+(I639*'User Input'!$H$17)+(N639*'User Input'!$H$15)+(P639*'User Input'!$H$2)+(Q639*'User Input'!$H$3)+(R639*'User Input'!$H$4)+(K639*'User Input'!$H$5)+(L639*'User Input'!$H$6)+(J639*'User Input'!$H$7)+(U639*'User Input'!$H$8)+(T639*'User Input'!$H$9)+(M639*'User Input'!$H$10)+(Y639*'User Input'!$H$11)+(W639*'User Input'!$H$13)+(V639*'User Input'!$H$12)+(S639*'User Input'!$H$14)</f>
        <v>-43.399999999999991</v>
      </c>
      <c r="AI639">
        <f t="shared" si="36"/>
        <v>9.0416666666666661</v>
      </c>
      <c r="AJ639" s="209"/>
      <c r="AK639" s="209">
        <f t="shared" si="40"/>
        <v>458</v>
      </c>
      <c r="AL639" s="209" t="e">
        <f t="shared" ca="1" si="37"/>
        <v>#N/A</v>
      </c>
      <c r="AM639" s="209" t="e">
        <f t="shared" ca="1" si="38"/>
        <v>#N/A</v>
      </c>
    </row>
    <row r="640" spans="2:39" x14ac:dyDescent="0.2">
      <c r="B640" t="s">
        <v>3447</v>
      </c>
      <c r="C640" t="s">
        <v>136</v>
      </c>
      <c r="D640" t="s">
        <v>114</v>
      </c>
      <c r="E640" t="s">
        <v>114</v>
      </c>
      <c r="F640">
        <v>-23.2</v>
      </c>
      <c r="G640">
        <v>-4.5999999999999996</v>
      </c>
      <c r="H640">
        <v>-9</v>
      </c>
      <c r="I640">
        <v>109</v>
      </c>
      <c r="J640">
        <v>-9.9</v>
      </c>
      <c r="K640">
        <v>-4.7</v>
      </c>
      <c r="L640">
        <v>-9.8000000000000007</v>
      </c>
      <c r="M640">
        <v>-2.2999999999999998</v>
      </c>
      <c r="N640">
        <v>1.4</v>
      </c>
      <c r="O640">
        <v>1</v>
      </c>
      <c r="AG640">
        <f t="shared" si="39"/>
        <v>458</v>
      </c>
      <c r="AH640" s="134">
        <f>(H640*'User Input'!$H$16)+(I640*'User Input'!$H$17)+(N640*'User Input'!$H$15)+(P640*'User Input'!$H$2)+(Q640*'User Input'!$H$3)+(R640*'User Input'!$H$4)+(K640*'User Input'!$H$5)+(L640*'User Input'!$H$6)+(J640*'User Input'!$H$7)+(U640*'User Input'!$H$8)+(T640*'User Input'!$H$9)+(M640*'User Input'!$H$10)+(Y640*'User Input'!$H$11)+(W640*'User Input'!$H$13)+(V640*'User Input'!$H$12)+(S640*'User Input'!$H$14)</f>
        <v>-43.1</v>
      </c>
      <c r="AI640">
        <f t="shared" si="36"/>
        <v>9.3695652173913047</v>
      </c>
      <c r="AJ640" s="209"/>
      <c r="AK640" s="209">
        <f t="shared" si="40"/>
        <v>459</v>
      </c>
      <c r="AL640" s="209" t="e">
        <f t="shared" ca="1" si="37"/>
        <v>#N/A</v>
      </c>
      <c r="AM640" s="209" t="e">
        <f t="shared" ca="1" si="38"/>
        <v>#N/A</v>
      </c>
    </row>
    <row r="641" spans="2:39" x14ac:dyDescent="0.2">
      <c r="B641" t="s">
        <v>2599</v>
      </c>
      <c r="C641" t="s">
        <v>119</v>
      </c>
      <c r="D641" t="s">
        <v>114</v>
      </c>
      <c r="E641" t="s">
        <v>114</v>
      </c>
      <c r="F641">
        <v>-23.2</v>
      </c>
      <c r="G641">
        <v>-4</v>
      </c>
      <c r="H641">
        <v>-9</v>
      </c>
      <c r="I641">
        <v>109</v>
      </c>
      <c r="J641">
        <v>-9.9</v>
      </c>
      <c r="K641">
        <v>-4.5</v>
      </c>
      <c r="L641">
        <v>-9.8000000000000007</v>
      </c>
      <c r="M641">
        <v>-2.2999999999999998</v>
      </c>
      <c r="N641">
        <v>1.4</v>
      </c>
      <c r="O641">
        <v>0.8</v>
      </c>
      <c r="AG641">
        <f t="shared" si="39"/>
        <v>459</v>
      </c>
      <c r="AH641" s="134">
        <f>(H641*'User Input'!$H$16)+(I641*'User Input'!$H$17)+(N641*'User Input'!$H$15)+(P641*'User Input'!$H$2)+(Q641*'User Input'!$H$3)+(R641*'User Input'!$H$4)+(K641*'User Input'!$H$5)+(L641*'User Input'!$H$6)+(J641*'User Input'!$H$7)+(U641*'User Input'!$H$8)+(T641*'User Input'!$H$9)+(M641*'User Input'!$H$10)+(Y641*'User Input'!$H$11)+(W641*'User Input'!$H$13)+(V641*'User Input'!$H$12)+(S641*'User Input'!$H$14)</f>
        <v>-42.300000000000004</v>
      </c>
      <c r="AI641">
        <f t="shared" si="36"/>
        <v>10.575000000000001</v>
      </c>
      <c r="AJ641" s="209"/>
      <c r="AK641" s="209">
        <f t="shared" si="40"/>
        <v>459</v>
      </c>
      <c r="AL641" s="209" t="e">
        <f t="shared" ca="1" si="37"/>
        <v>#N/A</v>
      </c>
      <c r="AM641" s="209" t="e">
        <f t="shared" ca="1" si="38"/>
        <v>#N/A</v>
      </c>
    </row>
    <row r="642" spans="2:39" x14ac:dyDescent="0.2">
      <c r="B642" t="s">
        <v>2611</v>
      </c>
      <c r="C642" t="s">
        <v>137</v>
      </c>
      <c r="D642" t="s">
        <v>110</v>
      </c>
      <c r="E642" t="s">
        <v>110</v>
      </c>
      <c r="F642">
        <v>-23.2</v>
      </c>
      <c r="G642">
        <v>-5.2</v>
      </c>
      <c r="H642">
        <v>-9</v>
      </c>
      <c r="I642">
        <v>118</v>
      </c>
      <c r="J642">
        <v>-9.6999999999999993</v>
      </c>
      <c r="K642">
        <v>-5.2</v>
      </c>
      <c r="L642">
        <v>-10</v>
      </c>
      <c r="M642">
        <v>-1.9</v>
      </c>
      <c r="N642">
        <v>1.5</v>
      </c>
      <c r="O642">
        <v>1.1000000000000001</v>
      </c>
      <c r="AG642">
        <f t="shared" si="39"/>
        <v>460</v>
      </c>
      <c r="AH642" s="134">
        <f>(H642*'User Input'!$H$16)+(I642*'User Input'!$H$17)+(N642*'User Input'!$H$15)+(P642*'User Input'!$H$2)+(Q642*'User Input'!$H$3)+(R642*'User Input'!$H$4)+(K642*'User Input'!$H$5)+(L642*'User Input'!$H$6)+(J642*'User Input'!$H$7)+(U642*'User Input'!$H$8)+(T642*'User Input'!$H$9)+(M642*'User Input'!$H$10)+(Y642*'User Input'!$H$11)+(W642*'User Input'!$H$13)+(V642*'User Input'!$H$12)+(S642*'User Input'!$H$14)</f>
        <v>-44.3</v>
      </c>
      <c r="AI642">
        <f t="shared" si="36"/>
        <v>8.5192307692307683</v>
      </c>
      <c r="AJ642" s="209"/>
      <c r="AK642" s="209">
        <f t="shared" si="40"/>
        <v>459</v>
      </c>
      <c r="AL642" s="209" t="e">
        <f t="shared" ca="1" si="37"/>
        <v>#N/A</v>
      </c>
      <c r="AM642" s="209" t="e">
        <f t="shared" ca="1" si="38"/>
        <v>#N/A</v>
      </c>
    </row>
    <row r="643" spans="2:39" x14ac:dyDescent="0.2">
      <c r="B643" t="s">
        <v>788</v>
      </c>
      <c r="C643" t="s">
        <v>2</v>
      </c>
      <c r="D643" t="s">
        <v>6</v>
      </c>
      <c r="E643" t="s">
        <v>6</v>
      </c>
      <c r="F643">
        <v>-23.3</v>
      </c>
      <c r="G643">
        <v>-4.5999999999999996</v>
      </c>
      <c r="H643">
        <v>-9</v>
      </c>
      <c r="I643">
        <v>113</v>
      </c>
      <c r="J643">
        <v>-10</v>
      </c>
      <c r="K643">
        <v>-4.9000000000000004</v>
      </c>
      <c r="L643">
        <v>-9.9</v>
      </c>
      <c r="M643">
        <v>-2.2000000000000002</v>
      </c>
      <c r="N643">
        <v>1.7</v>
      </c>
      <c r="O643">
        <v>1</v>
      </c>
      <c r="AG643">
        <f t="shared" si="39"/>
        <v>461</v>
      </c>
      <c r="AH643" s="134">
        <f>(H643*'User Input'!$H$16)+(I643*'User Input'!$H$17)+(N643*'User Input'!$H$15)+(P643*'User Input'!$H$2)+(Q643*'User Input'!$H$3)+(R643*'User Input'!$H$4)+(K643*'User Input'!$H$5)+(L643*'User Input'!$H$6)+(J643*'User Input'!$H$7)+(U643*'User Input'!$H$8)+(T643*'User Input'!$H$9)+(M643*'User Input'!$H$10)+(Y643*'User Input'!$H$11)+(W643*'User Input'!$H$13)+(V643*'User Input'!$H$12)+(S643*'User Input'!$H$14)</f>
        <v>-43.9</v>
      </c>
      <c r="AI643">
        <f t="shared" si="36"/>
        <v>9.5434782608695663</v>
      </c>
      <c r="AJ643" s="209"/>
      <c r="AK643" s="209">
        <f t="shared" si="40"/>
        <v>462</v>
      </c>
      <c r="AL643" s="209" t="e">
        <f t="shared" ca="1" si="37"/>
        <v>#N/A</v>
      </c>
      <c r="AM643" s="209" t="e">
        <f t="shared" ca="1" si="38"/>
        <v>#N/A</v>
      </c>
    </row>
    <row r="644" spans="2:39" x14ac:dyDescent="0.2">
      <c r="B644" t="s">
        <v>203</v>
      </c>
      <c r="C644" t="s">
        <v>340</v>
      </c>
      <c r="D644" t="s">
        <v>6</v>
      </c>
      <c r="E644" t="s">
        <v>6</v>
      </c>
      <c r="F644">
        <v>-23.3</v>
      </c>
      <c r="G644">
        <v>-3.7</v>
      </c>
      <c r="H644">
        <v>-9</v>
      </c>
      <c r="I644">
        <v>112</v>
      </c>
      <c r="J644">
        <v>-9.8000000000000007</v>
      </c>
      <c r="K644">
        <v>-4.5</v>
      </c>
      <c r="L644">
        <v>-9.6999999999999993</v>
      </c>
      <c r="M644">
        <v>-2.7</v>
      </c>
      <c r="N644">
        <v>0.9</v>
      </c>
      <c r="O644">
        <v>1.4</v>
      </c>
      <c r="AG644">
        <f t="shared" si="39"/>
        <v>462</v>
      </c>
      <c r="AH644" s="134">
        <f>(H644*'User Input'!$H$16)+(I644*'User Input'!$H$17)+(N644*'User Input'!$H$15)+(P644*'User Input'!$H$2)+(Q644*'User Input'!$H$3)+(R644*'User Input'!$H$4)+(K644*'User Input'!$H$5)+(L644*'User Input'!$H$6)+(J644*'User Input'!$H$7)+(U644*'User Input'!$H$8)+(T644*'User Input'!$H$9)+(M644*'User Input'!$H$10)+(Y644*'User Input'!$H$11)+(W644*'User Input'!$H$13)+(V644*'User Input'!$H$12)+(S644*'User Input'!$H$14)</f>
        <v>-42.9</v>
      </c>
      <c r="AI644">
        <f t="shared" si="36"/>
        <v>11.594594594594593</v>
      </c>
      <c r="AJ644" s="209"/>
      <c r="AK644" s="209">
        <f t="shared" si="40"/>
        <v>462</v>
      </c>
      <c r="AL644" s="209" t="e">
        <f t="shared" ca="1" si="37"/>
        <v>#N/A</v>
      </c>
      <c r="AM644" s="209" t="e">
        <f t="shared" ca="1" si="38"/>
        <v>#N/A</v>
      </c>
    </row>
    <row r="645" spans="2:39" x14ac:dyDescent="0.2">
      <c r="B645" t="s">
        <v>321</v>
      </c>
      <c r="C645" t="s">
        <v>136</v>
      </c>
      <c r="D645" t="s">
        <v>112</v>
      </c>
      <c r="E645" t="s">
        <v>112</v>
      </c>
      <c r="F645">
        <v>-23.3</v>
      </c>
      <c r="G645">
        <v>4.5999999999999996</v>
      </c>
      <c r="H645">
        <v>-9</v>
      </c>
      <c r="I645">
        <v>81</v>
      </c>
      <c r="J645">
        <v>-10.199999999999999</v>
      </c>
      <c r="K645">
        <v>-4.4000000000000004</v>
      </c>
      <c r="L645">
        <v>-10</v>
      </c>
      <c r="M645">
        <v>-2.7</v>
      </c>
      <c r="N645">
        <v>1.3</v>
      </c>
      <c r="O645">
        <v>1.7</v>
      </c>
      <c r="AG645">
        <f t="shared" si="39"/>
        <v>463</v>
      </c>
      <c r="AH645" s="134">
        <f>(H645*'User Input'!$H$16)+(I645*'User Input'!$H$17)+(N645*'User Input'!$H$15)+(P645*'User Input'!$H$2)+(Q645*'User Input'!$H$3)+(R645*'User Input'!$H$4)+(K645*'User Input'!$H$5)+(L645*'User Input'!$H$6)+(J645*'User Input'!$H$7)+(U645*'User Input'!$H$8)+(T645*'User Input'!$H$9)+(M645*'User Input'!$H$10)+(Y645*'User Input'!$H$11)+(W645*'User Input'!$H$13)+(V645*'User Input'!$H$12)+(S645*'User Input'!$H$14)</f>
        <v>-43.199999999999996</v>
      </c>
      <c r="AI645">
        <f t="shared" si="36"/>
        <v>-9.391304347826086</v>
      </c>
      <c r="AJ645" s="209"/>
      <c r="AK645" s="209">
        <f t="shared" si="40"/>
        <v>462</v>
      </c>
      <c r="AL645" s="209" t="e">
        <f t="shared" ca="1" si="37"/>
        <v>#N/A</v>
      </c>
      <c r="AM645" s="209" t="e">
        <f t="shared" ca="1" si="38"/>
        <v>#N/A</v>
      </c>
    </row>
    <row r="646" spans="2:39" x14ac:dyDescent="0.2">
      <c r="B646" t="s">
        <v>2602</v>
      </c>
      <c r="C646" t="s">
        <v>132</v>
      </c>
      <c r="D646" t="s">
        <v>114</v>
      </c>
      <c r="E646" t="s">
        <v>114</v>
      </c>
      <c r="F646">
        <v>-23.3</v>
      </c>
      <c r="G646">
        <v>-5.0999999999999996</v>
      </c>
      <c r="H646">
        <v>-9</v>
      </c>
      <c r="I646">
        <v>115</v>
      </c>
      <c r="J646">
        <v>-9.9</v>
      </c>
      <c r="K646">
        <v>-4.5999999999999996</v>
      </c>
      <c r="L646">
        <v>-9.6999999999999993</v>
      </c>
      <c r="M646">
        <v>-2.2999999999999998</v>
      </c>
      <c r="N646">
        <v>1.4</v>
      </c>
      <c r="O646">
        <v>0.7</v>
      </c>
      <c r="AG646">
        <f t="shared" si="39"/>
        <v>464</v>
      </c>
      <c r="AH646" s="134">
        <f>(H646*'User Input'!$H$16)+(I646*'User Input'!$H$17)+(N646*'User Input'!$H$15)+(P646*'User Input'!$H$2)+(Q646*'User Input'!$H$3)+(R646*'User Input'!$H$4)+(K646*'User Input'!$H$5)+(L646*'User Input'!$H$6)+(J646*'User Input'!$H$7)+(U646*'User Input'!$H$8)+(T646*'User Input'!$H$9)+(M646*'User Input'!$H$10)+(Y646*'User Input'!$H$11)+(W646*'User Input'!$H$13)+(V646*'User Input'!$H$12)+(S646*'User Input'!$H$14)</f>
        <v>-42.6</v>
      </c>
      <c r="AI646">
        <f t="shared" si="36"/>
        <v>8.3529411764705888</v>
      </c>
      <c r="AJ646" s="209"/>
      <c r="AK646" s="209">
        <f t="shared" si="40"/>
        <v>462</v>
      </c>
      <c r="AL646" s="209" t="e">
        <f t="shared" ca="1" si="37"/>
        <v>#N/A</v>
      </c>
      <c r="AM646" s="209" t="e">
        <f t="shared" ca="1" si="38"/>
        <v>#N/A</v>
      </c>
    </row>
    <row r="647" spans="2:39" x14ac:dyDescent="0.2">
      <c r="B647" t="s">
        <v>2277</v>
      </c>
      <c r="C647" t="s">
        <v>120</v>
      </c>
      <c r="D647" t="s">
        <v>6</v>
      </c>
      <c r="E647" t="s">
        <v>6</v>
      </c>
      <c r="F647">
        <v>-23.4</v>
      </c>
      <c r="G647">
        <v>-8.1</v>
      </c>
      <c r="H647">
        <v>-9</v>
      </c>
      <c r="I647">
        <v>125</v>
      </c>
      <c r="J647">
        <v>-9.6</v>
      </c>
      <c r="K647">
        <v>-4.4000000000000004</v>
      </c>
      <c r="L647">
        <v>-9.4</v>
      </c>
      <c r="M647">
        <v>-2.2999999999999998</v>
      </c>
      <c r="N647">
        <v>1</v>
      </c>
      <c r="O647">
        <v>0.2</v>
      </c>
      <c r="AG647">
        <f t="shared" si="39"/>
        <v>465</v>
      </c>
      <c r="AH647" s="134">
        <f>(H647*'User Input'!$H$16)+(I647*'User Input'!$H$17)+(N647*'User Input'!$H$15)+(P647*'User Input'!$H$2)+(Q647*'User Input'!$H$3)+(R647*'User Input'!$H$4)+(K647*'User Input'!$H$5)+(L647*'User Input'!$H$6)+(J647*'User Input'!$H$7)+(U647*'User Input'!$H$8)+(T647*'User Input'!$H$9)+(M647*'User Input'!$H$10)+(Y647*'User Input'!$H$11)+(W647*'User Input'!$H$13)+(V647*'User Input'!$H$12)+(S647*'User Input'!$H$14)</f>
        <v>-41.2</v>
      </c>
      <c r="AI647">
        <f t="shared" si="36"/>
        <v>5.0864197530864201</v>
      </c>
      <c r="AJ647" s="209"/>
      <c r="AK647" s="209">
        <f t="shared" si="40"/>
        <v>466</v>
      </c>
      <c r="AL647" s="209" t="e">
        <f t="shared" ca="1" si="37"/>
        <v>#N/A</v>
      </c>
      <c r="AM647" s="209" t="e">
        <f t="shared" ca="1" si="38"/>
        <v>#N/A</v>
      </c>
    </row>
    <row r="648" spans="2:39" x14ac:dyDescent="0.2">
      <c r="B648" t="s">
        <v>502</v>
      </c>
      <c r="C648" t="s">
        <v>134</v>
      </c>
      <c r="D648" t="s">
        <v>112</v>
      </c>
      <c r="E648" t="s">
        <v>112</v>
      </c>
      <c r="F648">
        <v>-23.4</v>
      </c>
      <c r="G648">
        <v>-5.7</v>
      </c>
      <c r="H648">
        <v>-9</v>
      </c>
      <c r="I648">
        <v>116</v>
      </c>
      <c r="J648">
        <v>-9.6</v>
      </c>
      <c r="K648">
        <v>-4</v>
      </c>
      <c r="L648">
        <v>-9.3000000000000007</v>
      </c>
      <c r="M648">
        <v>-2.7</v>
      </c>
      <c r="N648">
        <v>0.4</v>
      </c>
      <c r="O648">
        <v>0.9</v>
      </c>
      <c r="AG648">
        <f t="shared" si="39"/>
        <v>466</v>
      </c>
      <c r="AH648" s="134">
        <f>(H648*'User Input'!$H$16)+(I648*'User Input'!$H$17)+(N648*'User Input'!$H$15)+(P648*'User Input'!$H$2)+(Q648*'User Input'!$H$3)+(R648*'User Input'!$H$4)+(K648*'User Input'!$H$5)+(L648*'User Input'!$H$6)+(J648*'User Input'!$H$7)+(U648*'User Input'!$H$8)+(T648*'User Input'!$H$9)+(M648*'User Input'!$H$10)+(Y648*'User Input'!$H$11)+(W648*'User Input'!$H$13)+(V648*'User Input'!$H$12)+(S648*'User Input'!$H$14)</f>
        <v>-40.299999999999997</v>
      </c>
      <c r="AI648">
        <f t="shared" si="36"/>
        <v>7.0701754385964906</v>
      </c>
      <c r="AJ648" s="209"/>
      <c r="AK648" s="209">
        <f t="shared" si="40"/>
        <v>466</v>
      </c>
      <c r="AL648" s="209" t="e">
        <f t="shared" ca="1" si="37"/>
        <v>#N/A</v>
      </c>
      <c r="AM648" s="209" t="e">
        <f t="shared" ca="1" si="38"/>
        <v>#N/A</v>
      </c>
    </row>
    <row r="649" spans="2:39" x14ac:dyDescent="0.2">
      <c r="B649" t="s">
        <v>3504</v>
      </c>
      <c r="C649" t="s">
        <v>119</v>
      </c>
      <c r="D649" t="s">
        <v>110</v>
      </c>
      <c r="E649" t="s">
        <v>110</v>
      </c>
      <c r="F649">
        <v>-23.4</v>
      </c>
      <c r="G649">
        <v>-10.7</v>
      </c>
      <c r="H649">
        <v>-9</v>
      </c>
      <c r="I649">
        <v>142</v>
      </c>
      <c r="J649">
        <v>-9.6</v>
      </c>
      <c r="K649">
        <v>-5.0999999999999996</v>
      </c>
      <c r="L649">
        <v>-9.8000000000000007</v>
      </c>
      <c r="M649">
        <v>-0.9</v>
      </c>
      <c r="N649">
        <v>0.6</v>
      </c>
      <c r="O649">
        <v>0.4</v>
      </c>
      <c r="AG649">
        <f t="shared" si="39"/>
        <v>467</v>
      </c>
      <c r="AH649" s="134">
        <f>(H649*'User Input'!$H$16)+(I649*'User Input'!$H$17)+(N649*'User Input'!$H$15)+(P649*'User Input'!$H$2)+(Q649*'User Input'!$H$3)+(R649*'User Input'!$H$4)+(K649*'User Input'!$H$5)+(L649*'User Input'!$H$6)+(J649*'User Input'!$H$7)+(U649*'User Input'!$H$8)+(T649*'User Input'!$H$9)+(M649*'User Input'!$H$10)+(Y649*'User Input'!$H$11)+(W649*'User Input'!$H$13)+(V649*'User Input'!$H$12)+(S649*'User Input'!$H$14)</f>
        <v>-41.599999999999994</v>
      </c>
      <c r="AI649">
        <f t="shared" si="36"/>
        <v>3.8878504672897192</v>
      </c>
      <c r="AJ649" s="209"/>
      <c r="AK649" s="209">
        <f t="shared" si="40"/>
        <v>466</v>
      </c>
      <c r="AL649" s="209" t="e">
        <f t="shared" ca="1" si="37"/>
        <v>#N/A</v>
      </c>
      <c r="AM649" s="209" t="e">
        <f t="shared" ca="1" si="38"/>
        <v>#N/A</v>
      </c>
    </row>
    <row r="650" spans="2:39" x14ac:dyDescent="0.2">
      <c r="B650" t="s">
        <v>2604</v>
      </c>
      <c r="C650" t="s">
        <v>136</v>
      </c>
      <c r="D650" t="s">
        <v>1025</v>
      </c>
      <c r="E650" t="s">
        <v>110</v>
      </c>
      <c r="F650">
        <v>-23.4</v>
      </c>
      <c r="G650">
        <v>-5.3</v>
      </c>
      <c r="H650">
        <v>-9</v>
      </c>
      <c r="I650">
        <v>109</v>
      </c>
      <c r="J650">
        <v>-9.9</v>
      </c>
      <c r="K650">
        <v>-5.0999999999999996</v>
      </c>
      <c r="L650">
        <v>-10.1</v>
      </c>
      <c r="M650">
        <v>-1.9</v>
      </c>
      <c r="N650">
        <v>1.5</v>
      </c>
      <c r="O650">
        <v>1.2</v>
      </c>
      <c r="AG650">
        <f t="shared" si="39"/>
        <v>468</v>
      </c>
      <c r="AH650" s="134">
        <f>(H650*'User Input'!$H$16)+(I650*'User Input'!$H$17)+(N650*'User Input'!$H$15)+(P650*'User Input'!$H$2)+(Q650*'User Input'!$H$3)+(R650*'User Input'!$H$4)+(K650*'User Input'!$H$5)+(L650*'User Input'!$H$6)+(J650*'User Input'!$H$7)+(U650*'User Input'!$H$8)+(T650*'User Input'!$H$9)+(M650*'User Input'!$H$10)+(Y650*'User Input'!$H$11)+(W650*'User Input'!$H$13)+(V650*'User Input'!$H$12)+(S650*'User Input'!$H$14)</f>
        <v>-44.199999999999996</v>
      </c>
      <c r="AI650">
        <f t="shared" si="36"/>
        <v>8.3396226415094326</v>
      </c>
      <c r="AJ650" s="209"/>
      <c r="AK650" s="209">
        <f t="shared" si="40"/>
        <v>466</v>
      </c>
      <c r="AL650" s="209" t="e">
        <f t="shared" ca="1" si="37"/>
        <v>#N/A</v>
      </c>
      <c r="AM650" s="209" t="e">
        <f t="shared" ca="1" si="38"/>
        <v>#N/A</v>
      </c>
    </row>
    <row r="651" spans="2:39" x14ac:dyDescent="0.2">
      <c r="B651" t="s">
        <v>2587</v>
      </c>
      <c r="C651" t="s">
        <v>137</v>
      </c>
      <c r="D651" t="s">
        <v>118</v>
      </c>
      <c r="E651" t="s">
        <v>118</v>
      </c>
      <c r="F651">
        <v>-23.5</v>
      </c>
      <c r="G651">
        <v>-1.1000000000000001</v>
      </c>
      <c r="H651">
        <v>-9</v>
      </c>
      <c r="I651">
        <v>88</v>
      </c>
      <c r="J651">
        <v>-10.199999999999999</v>
      </c>
      <c r="K651">
        <v>-5.3</v>
      </c>
      <c r="L651">
        <v>-10.3</v>
      </c>
      <c r="M651">
        <v>-2.2000000000000002</v>
      </c>
      <c r="N651">
        <v>2.2000000000000002</v>
      </c>
      <c r="O651">
        <v>1.3</v>
      </c>
      <c r="AG651">
        <f t="shared" si="39"/>
        <v>469</v>
      </c>
      <c r="AH651" s="134">
        <f>(H651*'User Input'!$H$16)+(I651*'User Input'!$H$17)+(N651*'User Input'!$H$15)+(P651*'User Input'!$H$2)+(Q651*'User Input'!$H$3)+(R651*'User Input'!$H$4)+(K651*'User Input'!$H$5)+(L651*'User Input'!$H$6)+(J651*'User Input'!$H$7)+(U651*'User Input'!$H$8)+(T651*'User Input'!$H$9)+(M651*'User Input'!$H$10)+(Y651*'User Input'!$H$11)+(W651*'User Input'!$H$13)+(V651*'User Input'!$H$12)+(S651*'User Input'!$H$14)</f>
        <v>-46.1</v>
      </c>
      <c r="AI651">
        <f t="shared" si="36"/>
        <v>41.909090909090907</v>
      </c>
      <c r="AJ651" s="209"/>
      <c r="AK651" s="209">
        <f t="shared" si="40"/>
        <v>470</v>
      </c>
      <c r="AL651" s="209" t="e">
        <f t="shared" ca="1" si="37"/>
        <v>#N/A</v>
      </c>
      <c r="AM651" s="209" t="e">
        <f t="shared" ca="1" si="38"/>
        <v>#N/A</v>
      </c>
    </row>
    <row r="652" spans="2:39" x14ac:dyDescent="0.2">
      <c r="B652" t="s">
        <v>2231</v>
      </c>
      <c r="C652" t="s">
        <v>117</v>
      </c>
      <c r="D652" t="s">
        <v>118</v>
      </c>
      <c r="E652" t="s">
        <v>118</v>
      </c>
      <c r="F652">
        <v>-23.5</v>
      </c>
      <c r="G652">
        <v>-5.2</v>
      </c>
      <c r="H652">
        <v>-9</v>
      </c>
      <c r="I652">
        <v>112</v>
      </c>
      <c r="J652">
        <v>-9.9</v>
      </c>
      <c r="K652">
        <v>-4.7</v>
      </c>
      <c r="L652">
        <v>-9.9</v>
      </c>
      <c r="M652">
        <v>-1.8</v>
      </c>
      <c r="N652">
        <v>1</v>
      </c>
      <c r="O652">
        <v>0.9</v>
      </c>
      <c r="AG652">
        <f t="shared" si="39"/>
        <v>470</v>
      </c>
      <c r="AH652" s="134">
        <f>(H652*'User Input'!$H$16)+(I652*'User Input'!$H$17)+(N652*'User Input'!$H$15)+(P652*'User Input'!$H$2)+(Q652*'User Input'!$H$3)+(R652*'User Input'!$H$4)+(K652*'User Input'!$H$5)+(L652*'User Input'!$H$6)+(J652*'User Input'!$H$7)+(U652*'User Input'!$H$8)+(T652*'User Input'!$H$9)+(M652*'User Input'!$H$10)+(Y652*'User Input'!$H$11)+(W652*'User Input'!$H$13)+(V652*'User Input'!$H$12)+(S652*'User Input'!$H$14)</f>
        <v>-42.2</v>
      </c>
      <c r="AI652">
        <f t="shared" si="36"/>
        <v>8.115384615384615</v>
      </c>
      <c r="AJ652" s="209"/>
      <c r="AK652" s="209">
        <f t="shared" si="40"/>
        <v>470</v>
      </c>
      <c r="AL652" s="209" t="e">
        <f t="shared" ca="1" si="37"/>
        <v>#N/A</v>
      </c>
      <c r="AM652" s="209" t="e">
        <f t="shared" ca="1" si="38"/>
        <v>#N/A</v>
      </c>
    </row>
    <row r="653" spans="2:39" x14ac:dyDescent="0.2">
      <c r="B653" t="s">
        <v>875</v>
      </c>
      <c r="C653" t="s">
        <v>135</v>
      </c>
      <c r="D653" t="s">
        <v>116</v>
      </c>
      <c r="E653" t="s">
        <v>116</v>
      </c>
      <c r="F653">
        <v>-23.5</v>
      </c>
      <c r="G653">
        <v>-3.5</v>
      </c>
      <c r="H653">
        <v>-9.1</v>
      </c>
      <c r="I653">
        <v>99</v>
      </c>
      <c r="J653">
        <v>-10.1</v>
      </c>
      <c r="K653">
        <v>-4.4000000000000004</v>
      </c>
      <c r="L653">
        <v>-9.8000000000000007</v>
      </c>
      <c r="M653">
        <v>-2.6</v>
      </c>
      <c r="N653">
        <v>1.4</v>
      </c>
      <c r="O653">
        <v>1</v>
      </c>
      <c r="AG653">
        <f t="shared" si="39"/>
        <v>471</v>
      </c>
      <c r="AH653" s="134">
        <f>(H653*'User Input'!$H$16)+(I653*'User Input'!$H$17)+(N653*'User Input'!$H$15)+(P653*'User Input'!$H$2)+(Q653*'User Input'!$H$3)+(R653*'User Input'!$H$4)+(K653*'User Input'!$H$5)+(L653*'User Input'!$H$6)+(J653*'User Input'!$H$7)+(U653*'User Input'!$H$8)+(T653*'User Input'!$H$9)+(M653*'User Input'!$H$10)+(Y653*'User Input'!$H$11)+(W653*'User Input'!$H$13)+(V653*'User Input'!$H$12)+(S653*'User Input'!$H$14)</f>
        <v>-42.7</v>
      </c>
      <c r="AI653">
        <f t="shared" si="36"/>
        <v>12.200000000000001</v>
      </c>
      <c r="AJ653" s="209"/>
      <c r="AK653" s="209">
        <f t="shared" si="40"/>
        <v>470</v>
      </c>
      <c r="AL653" s="209" t="e">
        <f t="shared" ca="1" si="37"/>
        <v>#N/A</v>
      </c>
      <c r="AM653" s="209" t="e">
        <f t="shared" ca="1" si="38"/>
        <v>#N/A</v>
      </c>
    </row>
    <row r="654" spans="2:39" x14ac:dyDescent="0.2">
      <c r="B654" t="s">
        <v>3505</v>
      </c>
      <c r="C654" t="s">
        <v>134</v>
      </c>
      <c r="D654" t="s">
        <v>114</v>
      </c>
      <c r="E654" t="s">
        <v>114</v>
      </c>
      <c r="F654">
        <v>-23.5</v>
      </c>
      <c r="G654">
        <v>5.5</v>
      </c>
      <c r="H654">
        <v>-9</v>
      </c>
      <c r="I654">
        <v>76</v>
      </c>
      <c r="J654">
        <v>-10.5</v>
      </c>
      <c r="K654">
        <v>-5.5</v>
      </c>
      <c r="L654">
        <v>-10.9</v>
      </c>
      <c r="M654">
        <v>-0.8</v>
      </c>
      <c r="N654">
        <v>1.6</v>
      </c>
      <c r="O654">
        <v>1.7</v>
      </c>
      <c r="AG654">
        <f t="shared" si="39"/>
        <v>472</v>
      </c>
      <c r="AH654" s="134">
        <f>(H654*'User Input'!$H$16)+(I654*'User Input'!$H$17)+(N654*'User Input'!$H$15)+(P654*'User Input'!$H$2)+(Q654*'User Input'!$H$3)+(R654*'User Input'!$H$4)+(K654*'User Input'!$H$5)+(L654*'User Input'!$H$6)+(J654*'User Input'!$H$7)+(U654*'User Input'!$H$8)+(T654*'User Input'!$H$9)+(M654*'User Input'!$H$10)+(Y654*'User Input'!$H$11)+(W654*'User Input'!$H$13)+(V654*'User Input'!$H$12)+(S654*'User Input'!$H$14)</f>
        <v>-45</v>
      </c>
      <c r="AI654">
        <f t="shared" si="36"/>
        <v>-8.1818181818181817</v>
      </c>
      <c r="AJ654" s="209"/>
      <c r="AK654" s="209">
        <f t="shared" si="40"/>
        <v>470</v>
      </c>
      <c r="AL654" s="209" t="e">
        <f t="shared" ca="1" si="37"/>
        <v>#N/A</v>
      </c>
      <c r="AM654" s="209" t="e">
        <f t="shared" ca="1" si="38"/>
        <v>#N/A</v>
      </c>
    </row>
    <row r="655" spans="2:39" x14ac:dyDescent="0.2">
      <c r="B655" t="s">
        <v>3509</v>
      </c>
      <c r="C655" t="s">
        <v>339</v>
      </c>
      <c r="D655" t="s">
        <v>110</v>
      </c>
      <c r="E655" t="s">
        <v>110</v>
      </c>
      <c r="F655">
        <v>-23.6</v>
      </c>
      <c r="G655">
        <v>-6.2</v>
      </c>
      <c r="H655">
        <v>-9.1</v>
      </c>
      <c r="I655">
        <v>111</v>
      </c>
      <c r="J655">
        <v>-10.199999999999999</v>
      </c>
      <c r="K655">
        <v>-5.2</v>
      </c>
      <c r="L655">
        <v>-10.1</v>
      </c>
      <c r="M655">
        <v>-2.1</v>
      </c>
      <c r="N655">
        <v>2</v>
      </c>
      <c r="O655">
        <v>1</v>
      </c>
      <c r="AG655">
        <f t="shared" si="39"/>
        <v>473</v>
      </c>
      <c r="AH655" s="134">
        <f>(H655*'User Input'!$H$16)+(I655*'User Input'!$H$17)+(N655*'User Input'!$H$15)+(P655*'User Input'!$H$2)+(Q655*'User Input'!$H$3)+(R655*'User Input'!$H$4)+(K655*'User Input'!$H$5)+(L655*'User Input'!$H$6)+(J655*'User Input'!$H$7)+(U655*'User Input'!$H$8)+(T655*'User Input'!$H$9)+(M655*'User Input'!$H$10)+(Y655*'User Input'!$H$11)+(W655*'User Input'!$H$13)+(V655*'User Input'!$H$12)+(S655*'User Input'!$H$14)</f>
        <v>-45.3</v>
      </c>
      <c r="AI655">
        <f t="shared" ref="AI655:AI718" si="41">AH655/G655</f>
        <v>7.3064516129032251</v>
      </c>
      <c r="AJ655" s="209"/>
      <c r="AK655" s="209">
        <f t="shared" si="40"/>
        <v>474</v>
      </c>
      <c r="AL655" s="209" t="e">
        <f t="shared" ca="1" si="37"/>
        <v>#N/A</v>
      </c>
      <c r="AM655" s="209" t="e">
        <f t="shared" ca="1" si="38"/>
        <v>#N/A</v>
      </c>
    </row>
    <row r="656" spans="2:39" x14ac:dyDescent="0.2">
      <c r="B656" t="s">
        <v>2573</v>
      </c>
      <c r="C656" t="s">
        <v>719</v>
      </c>
      <c r="D656" t="s">
        <v>118</v>
      </c>
      <c r="E656" t="s">
        <v>118</v>
      </c>
      <c r="F656">
        <v>-23.6</v>
      </c>
      <c r="G656">
        <v>-6.7</v>
      </c>
      <c r="H656">
        <v>-9.1</v>
      </c>
      <c r="I656">
        <v>108</v>
      </c>
      <c r="J656">
        <v>-9.9</v>
      </c>
      <c r="K656">
        <v>-5.2</v>
      </c>
      <c r="L656">
        <v>-10.199999999999999</v>
      </c>
      <c r="M656">
        <v>-1.2</v>
      </c>
      <c r="N656">
        <v>0.9</v>
      </c>
      <c r="O656">
        <v>1</v>
      </c>
      <c r="AG656">
        <f t="shared" si="39"/>
        <v>474</v>
      </c>
      <c r="AH656" s="134">
        <f>(H656*'User Input'!$H$16)+(I656*'User Input'!$H$17)+(N656*'User Input'!$H$15)+(P656*'User Input'!$H$2)+(Q656*'User Input'!$H$3)+(R656*'User Input'!$H$4)+(K656*'User Input'!$H$5)+(L656*'User Input'!$H$6)+(J656*'User Input'!$H$7)+(U656*'User Input'!$H$8)+(T656*'User Input'!$H$9)+(M656*'User Input'!$H$10)+(Y656*'User Input'!$H$11)+(W656*'User Input'!$H$13)+(V656*'User Input'!$H$12)+(S656*'User Input'!$H$14)</f>
        <v>-43.3</v>
      </c>
      <c r="AI656">
        <f t="shared" si="41"/>
        <v>6.4626865671641784</v>
      </c>
      <c r="AJ656" s="209"/>
      <c r="AK656" s="209">
        <f t="shared" si="40"/>
        <v>474</v>
      </c>
      <c r="AL656" s="209" t="e">
        <f t="shared" ca="1" si="37"/>
        <v>#N/A</v>
      </c>
      <c r="AM656" s="209" t="e">
        <f t="shared" ca="1" si="38"/>
        <v>#N/A</v>
      </c>
    </row>
    <row r="657" spans="2:39" x14ac:dyDescent="0.2">
      <c r="B657" t="s">
        <v>2188</v>
      </c>
      <c r="C657" t="s">
        <v>119</v>
      </c>
      <c r="D657" t="s">
        <v>114</v>
      </c>
      <c r="E657" t="s">
        <v>114</v>
      </c>
      <c r="F657">
        <v>-23.6</v>
      </c>
      <c r="G657">
        <v>0.1</v>
      </c>
      <c r="H657">
        <v>-9.1</v>
      </c>
      <c r="I657">
        <v>86</v>
      </c>
      <c r="J657">
        <v>-10.3</v>
      </c>
      <c r="K657">
        <v>-4.5999999999999996</v>
      </c>
      <c r="L657">
        <v>-10.1</v>
      </c>
      <c r="M657">
        <v>-2.2999999999999998</v>
      </c>
      <c r="N657">
        <v>1.7</v>
      </c>
      <c r="O657">
        <v>0.9</v>
      </c>
      <c r="AG657">
        <f t="shared" si="39"/>
        <v>475</v>
      </c>
      <c r="AH657" s="134">
        <f>(H657*'User Input'!$H$16)+(I657*'User Input'!$H$17)+(N657*'User Input'!$H$15)+(P657*'User Input'!$H$2)+(Q657*'User Input'!$H$3)+(R657*'User Input'!$H$4)+(K657*'User Input'!$H$5)+(L657*'User Input'!$H$6)+(J657*'User Input'!$H$7)+(U657*'User Input'!$H$8)+(T657*'User Input'!$H$9)+(M657*'User Input'!$H$10)+(Y657*'User Input'!$H$11)+(W657*'User Input'!$H$13)+(V657*'User Input'!$H$12)+(S657*'User Input'!$H$14)</f>
        <v>-43.4</v>
      </c>
      <c r="AI657">
        <f t="shared" si="41"/>
        <v>-433.99999999999994</v>
      </c>
      <c r="AJ657" s="209"/>
      <c r="AK657" s="209">
        <f t="shared" si="40"/>
        <v>474</v>
      </c>
      <c r="AL657" s="209" t="e">
        <f t="shared" ca="1" si="37"/>
        <v>#N/A</v>
      </c>
      <c r="AM657" s="209" t="e">
        <f t="shared" ca="1" si="38"/>
        <v>#N/A</v>
      </c>
    </row>
    <row r="658" spans="2:39" x14ac:dyDescent="0.2">
      <c r="B658" t="s">
        <v>3728</v>
      </c>
      <c r="C658" t="s">
        <v>131</v>
      </c>
      <c r="D658" t="s">
        <v>112</v>
      </c>
      <c r="E658" t="s">
        <v>112</v>
      </c>
      <c r="F658">
        <v>-23.6</v>
      </c>
      <c r="G658">
        <v>3.9</v>
      </c>
      <c r="H658">
        <v>-9.1</v>
      </c>
      <c r="I658">
        <v>79</v>
      </c>
      <c r="J658">
        <v>-10.3</v>
      </c>
      <c r="K658">
        <v>-4.7</v>
      </c>
      <c r="L658">
        <v>-10.1</v>
      </c>
      <c r="M658">
        <v>-2.4</v>
      </c>
      <c r="N658">
        <v>1.4</v>
      </c>
      <c r="O658">
        <v>1.5</v>
      </c>
      <c r="AG658">
        <f t="shared" si="39"/>
        <v>476</v>
      </c>
      <c r="AH658" s="134">
        <f>(H658*'User Input'!$H$16)+(I658*'User Input'!$H$17)+(N658*'User Input'!$H$15)+(P658*'User Input'!$H$2)+(Q658*'User Input'!$H$3)+(R658*'User Input'!$H$4)+(K658*'User Input'!$H$5)+(L658*'User Input'!$H$6)+(J658*'User Input'!$H$7)+(U658*'User Input'!$H$8)+(T658*'User Input'!$H$9)+(M658*'User Input'!$H$10)+(Y658*'User Input'!$H$11)+(W658*'User Input'!$H$13)+(V658*'User Input'!$H$12)+(S658*'User Input'!$H$14)</f>
        <v>-44</v>
      </c>
      <c r="AI658">
        <f t="shared" si="41"/>
        <v>-11.282051282051283</v>
      </c>
      <c r="AJ658" s="209"/>
      <c r="AK658" s="209">
        <f t="shared" si="40"/>
        <v>474</v>
      </c>
      <c r="AL658" s="209" t="e">
        <f t="shared" ca="1" si="37"/>
        <v>#N/A</v>
      </c>
      <c r="AM658" s="209" t="e">
        <f t="shared" ca="1" si="38"/>
        <v>#N/A</v>
      </c>
    </row>
    <row r="659" spans="2:39" x14ac:dyDescent="0.2">
      <c r="B659" t="s">
        <v>2274</v>
      </c>
      <c r="C659" t="s">
        <v>714</v>
      </c>
      <c r="D659" t="s">
        <v>427</v>
      </c>
      <c r="E659" t="s">
        <v>118</v>
      </c>
      <c r="F659">
        <v>-23.7</v>
      </c>
      <c r="G659">
        <v>-7.1</v>
      </c>
      <c r="H659">
        <v>-9.1</v>
      </c>
      <c r="I659">
        <v>113</v>
      </c>
      <c r="J659">
        <v>-10.199999999999999</v>
      </c>
      <c r="K659">
        <v>-5.0999999999999996</v>
      </c>
      <c r="L659">
        <v>-10</v>
      </c>
      <c r="M659">
        <v>-1.6</v>
      </c>
      <c r="N659">
        <v>1.3</v>
      </c>
      <c r="O659">
        <v>1</v>
      </c>
      <c r="AG659">
        <f t="shared" si="39"/>
        <v>477</v>
      </c>
      <c r="AH659" s="134">
        <f>(H659*'User Input'!$H$16)+(I659*'User Input'!$H$17)+(N659*'User Input'!$H$15)+(P659*'User Input'!$H$2)+(Q659*'User Input'!$H$3)+(R659*'User Input'!$H$4)+(K659*'User Input'!$H$5)+(L659*'User Input'!$H$6)+(J659*'User Input'!$H$7)+(U659*'User Input'!$H$8)+(T659*'User Input'!$H$9)+(M659*'User Input'!$H$10)+(Y659*'User Input'!$H$11)+(W659*'User Input'!$H$13)+(V659*'User Input'!$H$12)+(S659*'User Input'!$H$14)</f>
        <v>-43.8</v>
      </c>
      <c r="AI659">
        <f t="shared" si="41"/>
        <v>6.169014084507042</v>
      </c>
      <c r="AJ659" s="209"/>
      <c r="AK659" s="209">
        <f t="shared" si="40"/>
        <v>478</v>
      </c>
      <c r="AL659" s="209" t="e">
        <f t="shared" ca="1" si="37"/>
        <v>#N/A</v>
      </c>
      <c r="AM659" s="209" t="e">
        <f t="shared" ca="1" si="38"/>
        <v>#N/A</v>
      </c>
    </row>
    <row r="660" spans="2:39" x14ac:dyDescent="0.2">
      <c r="B660" t="s">
        <v>2616</v>
      </c>
      <c r="C660" t="s">
        <v>130</v>
      </c>
      <c r="D660" t="s">
        <v>6</v>
      </c>
      <c r="E660" t="s">
        <v>6</v>
      </c>
      <c r="F660">
        <v>-23.7</v>
      </c>
      <c r="G660">
        <v>-6.7</v>
      </c>
      <c r="H660">
        <v>-9.1</v>
      </c>
      <c r="I660">
        <v>108</v>
      </c>
      <c r="J660">
        <v>-10.3</v>
      </c>
      <c r="K660">
        <v>-5.3</v>
      </c>
      <c r="L660">
        <v>-10.3</v>
      </c>
      <c r="M660">
        <v>-1.8</v>
      </c>
      <c r="N660">
        <v>1.7</v>
      </c>
      <c r="O660">
        <v>1.3</v>
      </c>
      <c r="AG660">
        <f t="shared" si="39"/>
        <v>478</v>
      </c>
      <c r="AH660" s="134">
        <f>(H660*'User Input'!$H$16)+(I660*'User Input'!$H$17)+(N660*'User Input'!$H$15)+(P660*'User Input'!$H$2)+(Q660*'User Input'!$H$3)+(R660*'User Input'!$H$4)+(K660*'User Input'!$H$5)+(L660*'User Input'!$H$6)+(J660*'User Input'!$H$7)+(U660*'User Input'!$H$8)+(T660*'User Input'!$H$9)+(M660*'User Input'!$H$10)+(Y660*'User Input'!$H$11)+(W660*'User Input'!$H$13)+(V660*'User Input'!$H$12)+(S660*'User Input'!$H$14)</f>
        <v>-45.4</v>
      </c>
      <c r="AI660">
        <f t="shared" si="41"/>
        <v>6.7761194029850742</v>
      </c>
      <c r="AJ660" s="209"/>
      <c r="AK660" s="209">
        <f t="shared" si="40"/>
        <v>478</v>
      </c>
      <c r="AL660" s="209" t="e">
        <f t="shared" ca="1" si="37"/>
        <v>#N/A</v>
      </c>
      <c r="AM660" s="209" t="e">
        <f t="shared" ca="1" si="38"/>
        <v>#N/A</v>
      </c>
    </row>
    <row r="661" spans="2:39" x14ac:dyDescent="0.2">
      <c r="B661" t="s">
        <v>319</v>
      </c>
      <c r="C661" t="s">
        <v>120</v>
      </c>
      <c r="D661" t="s">
        <v>112</v>
      </c>
      <c r="E661" t="s">
        <v>112</v>
      </c>
      <c r="F661">
        <v>-23.7</v>
      </c>
      <c r="G661">
        <v>2.7</v>
      </c>
      <c r="H661">
        <v>-9.1</v>
      </c>
      <c r="I661">
        <v>77</v>
      </c>
      <c r="J661">
        <v>-10.4</v>
      </c>
      <c r="K661">
        <v>-4.5999999999999996</v>
      </c>
      <c r="L661">
        <v>-10.199999999999999</v>
      </c>
      <c r="M661">
        <v>-2.7</v>
      </c>
      <c r="N661">
        <v>1.4</v>
      </c>
      <c r="O661">
        <v>1.7</v>
      </c>
      <c r="AG661">
        <f t="shared" si="39"/>
        <v>479</v>
      </c>
      <c r="AH661" s="134">
        <f>(H661*'User Input'!$H$16)+(I661*'User Input'!$H$17)+(N661*'User Input'!$H$15)+(P661*'User Input'!$H$2)+(Q661*'User Input'!$H$3)+(R661*'User Input'!$H$4)+(K661*'User Input'!$H$5)+(L661*'User Input'!$H$6)+(J661*'User Input'!$H$7)+(U661*'User Input'!$H$8)+(T661*'User Input'!$H$9)+(M661*'User Input'!$H$10)+(Y661*'User Input'!$H$11)+(W661*'User Input'!$H$13)+(V661*'User Input'!$H$12)+(S661*'User Input'!$H$14)</f>
        <v>-44.4</v>
      </c>
      <c r="AI661">
        <f t="shared" si="41"/>
        <v>-16.444444444444443</v>
      </c>
      <c r="AJ661" s="209"/>
      <c r="AK661" s="209">
        <f t="shared" si="40"/>
        <v>478</v>
      </c>
      <c r="AL661" s="209" t="e">
        <f t="shared" ref="AL661:AL724" ca="1" si="42">RANK(AB661,OFFSET($AB$206,0,0,COUNTA(AB:AB)+1,1))</f>
        <v>#N/A</v>
      </c>
      <c r="AM661" s="209" t="e">
        <f t="shared" ref="AM661:AM724" ca="1" si="43">RANK(AC661,OFFSET($AC$206,0,0,COUNTA(AC:AC)+1,1))</f>
        <v>#N/A</v>
      </c>
    </row>
    <row r="662" spans="2:39" x14ac:dyDescent="0.2">
      <c r="B662" t="s">
        <v>543</v>
      </c>
      <c r="C662" t="s">
        <v>340</v>
      </c>
      <c r="D662" t="s">
        <v>114</v>
      </c>
      <c r="E662" t="s">
        <v>114</v>
      </c>
      <c r="F662">
        <v>-23.8</v>
      </c>
      <c r="G662">
        <v>-7.1</v>
      </c>
      <c r="H662">
        <v>-9.1</v>
      </c>
      <c r="I662">
        <v>112</v>
      </c>
      <c r="J662">
        <v>-9.9</v>
      </c>
      <c r="K662">
        <v>-4.4000000000000004</v>
      </c>
      <c r="L662">
        <v>-9.6999999999999993</v>
      </c>
      <c r="M662">
        <v>-2.2000000000000002</v>
      </c>
      <c r="N662">
        <v>0.5</v>
      </c>
      <c r="O662">
        <v>0.9</v>
      </c>
      <c r="AG662">
        <f t="shared" si="39"/>
        <v>480</v>
      </c>
      <c r="AH662" s="134">
        <f>(H662*'User Input'!$H$16)+(I662*'User Input'!$H$17)+(N662*'User Input'!$H$15)+(P662*'User Input'!$H$2)+(Q662*'User Input'!$H$3)+(R662*'User Input'!$H$4)+(K662*'User Input'!$H$5)+(L662*'User Input'!$H$6)+(J662*'User Input'!$H$7)+(U662*'User Input'!$H$8)+(T662*'User Input'!$H$9)+(M662*'User Input'!$H$10)+(Y662*'User Input'!$H$11)+(W662*'User Input'!$H$13)+(V662*'User Input'!$H$12)+(S662*'User Input'!$H$14)</f>
        <v>-41.6</v>
      </c>
      <c r="AI662">
        <f t="shared" si="41"/>
        <v>5.859154929577465</v>
      </c>
      <c r="AJ662" s="209"/>
      <c r="AK662" s="209">
        <f t="shared" si="40"/>
        <v>481</v>
      </c>
      <c r="AL662" s="209" t="e">
        <f t="shared" ca="1" si="42"/>
        <v>#N/A</v>
      </c>
      <c r="AM662" s="209" t="e">
        <f t="shared" ca="1" si="43"/>
        <v>#N/A</v>
      </c>
    </row>
    <row r="663" spans="2:39" x14ac:dyDescent="0.2">
      <c r="B663" t="s">
        <v>2543</v>
      </c>
      <c r="C663" t="s">
        <v>136</v>
      </c>
      <c r="D663" t="s">
        <v>118</v>
      </c>
      <c r="E663" t="s">
        <v>118</v>
      </c>
      <c r="F663">
        <v>-24</v>
      </c>
      <c r="G663">
        <v>-8.6999999999999993</v>
      </c>
      <c r="H663">
        <v>-9.1999999999999993</v>
      </c>
      <c r="I663">
        <v>110</v>
      </c>
      <c r="J663">
        <v>-10</v>
      </c>
      <c r="K663">
        <v>-5.4</v>
      </c>
      <c r="L663">
        <v>-10.199999999999999</v>
      </c>
      <c r="M663">
        <v>-2.4</v>
      </c>
      <c r="N663">
        <v>2.1</v>
      </c>
      <c r="O663">
        <v>1</v>
      </c>
      <c r="AG663">
        <f t="shared" ref="AG663:AG726" si="44">AG662+1</f>
        <v>481</v>
      </c>
      <c r="AH663" s="134">
        <f>(H663*'User Input'!$H$16)+(I663*'User Input'!$H$17)+(N663*'User Input'!$H$15)+(P663*'User Input'!$H$2)+(Q663*'User Input'!$H$3)+(R663*'User Input'!$H$4)+(K663*'User Input'!$H$5)+(L663*'User Input'!$H$6)+(J663*'User Input'!$H$7)+(U663*'User Input'!$H$8)+(T663*'User Input'!$H$9)+(M663*'User Input'!$H$10)+(Y663*'User Input'!$H$11)+(W663*'User Input'!$H$13)+(V663*'User Input'!$H$12)+(S663*'User Input'!$H$14)</f>
        <v>-46.599999999999994</v>
      </c>
      <c r="AI663">
        <f t="shared" si="41"/>
        <v>5.3563218390804597</v>
      </c>
      <c r="AJ663" s="209"/>
      <c r="AK663" s="209">
        <f t="shared" si="40"/>
        <v>482</v>
      </c>
      <c r="AL663" s="209" t="e">
        <f t="shared" ca="1" si="42"/>
        <v>#N/A</v>
      </c>
      <c r="AM663" s="209" t="e">
        <f t="shared" ca="1" si="43"/>
        <v>#N/A</v>
      </c>
    </row>
    <row r="664" spans="2:39" x14ac:dyDescent="0.2">
      <c r="B664" t="s">
        <v>3510</v>
      </c>
      <c r="C664" t="s">
        <v>138</v>
      </c>
      <c r="D664" t="s">
        <v>114</v>
      </c>
      <c r="E664" t="s">
        <v>114</v>
      </c>
      <c r="F664">
        <v>-24.1</v>
      </c>
      <c r="G664">
        <v>-8.1</v>
      </c>
      <c r="H664">
        <v>-9.1999999999999993</v>
      </c>
      <c r="I664">
        <v>111</v>
      </c>
      <c r="J664">
        <v>-10.3</v>
      </c>
      <c r="K664">
        <v>-5.3</v>
      </c>
      <c r="L664">
        <v>-10.4</v>
      </c>
      <c r="M664">
        <v>-1.4</v>
      </c>
      <c r="N664">
        <v>1.3</v>
      </c>
      <c r="O664">
        <v>1</v>
      </c>
      <c r="AG664">
        <f t="shared" si="44"/>
        <v>482</v>
      </c>
      <c r="AH664" s="134">
        <f>(H664*'User Input'!$H$16)+(I664*'User Input'!$H$17)+(N664*'User Input'!$H$15)+(P664*'User Input'!$H$2)+(Q664*'User Input'!$H$3)+(R664*'User Input'!$H$4)+(K664*'User Input'!$H$5)+(L664*'User Input'!$H$6)+(J664*'User Input'!$H$7)+(U664*'User Input'!$H$8)+(T664*'User Input'!$H$9)+(M664*'User Input'!$H$10)+(Y664*'User Input'!$H$11)+(W664*'User Input'!$H$13)+(V664*'User Input'!$H$12)+(S664*'User Input'!$H$14)</f>
        <v>-44.7</v>
      </c>
      <c r="AI664">
        <f t="shared" si="41"/>
        <v>5.518518518518519</v>
      </c>
      <c r="AJ664" s="209"/>
      <c r="AK664" s="209">
        <f t="shared" si="40"/>
        <v>483</v>
      </c>
      <c r="AL664" s="209" t="e">
        <f t="shared" ca="1" si="42"/>
        <v>#N/A</v>
      </c>
      <c r="AM664" s="209" t="e">
        <f t="shared" ca="1" si="43"/>
        <v>#N/A</v>
      </c>
    </row>
    <row r="665" spans="2:39" x14ac:dyDescent="0.2">
      <c r="B665" t="s">
        <v>3506</v>
      </c>
      <c r="C665" t="s">
        <v>132</v>
      </c>
      <c r="D665" t="s">
        <v>6</v>
      </c>
      <c r="E665" t="s">
        <v>6</v>
      </c>
      <c r="F665">
        <v>-24.1</v>
      </c>
      <c r="G665">
        <v>-8.5</v>
      </c>
      <c r="H665">
        <v>-9.1999999999999993</v>
      </c>
      <c r="I665">
        <v>116</v>
      </c>
      <c r="J665">
        <v>-9.9</v>
      </c>
      <c r="K665">
        <v>-4.5</v>
      </c>
      <c r="L665">
        <v>-9.6999999999999993</v>
      </c>
      <c r="M665">
        <v>-1.8</v>
      </c>
      <c r="N665">
        <v>0.8</v>
      </c>
      <c r="O665">
        <v>-0.1</v>
      </c>
      <c r="AG665">
        <f t="shared" si="44"/>
        <v>483</v>
      </c>
      <c r="AH665" s="134">
        <f>(H665*'User Input'!$H$16)+(I665*'User Input'!$H$17)+(N665*'User Input'!$H$15)+(P665*'User Input'!$H$2)+(Q665*'User Input'!$H$3)+(R665*'User Input'!$H$4)+(K665*'User Input'!$H$5)+(L665*'User Input'!$H$6)+(J665*'User Input'!$H$7)+(U665*'User Input'!$H$8)+(T665*'User Input'!$H$9)+(M665*'User Input'!$H$10)+(Y665*'User Input'!$H$11)+(W665*'User Input'!$H$13)+(V665*'User Input'!$H$12)+(S665*'User Input'!$H$14)</f>
        <v>-41.2</v>
      </c>
      <c r="AI665">
        <f t="shared" si="41"/>
        <v>4.8470588235294123</v>
      </c>
      <c r="AJ665" s="209"/>
      <c r="AK665" s="209">
        <f t="shared" si="40"/>
        <v>483</v>
      </c>
      <c r="AL665" s="209" t="e">
        <f t="shared" ca="1" si="42"/>
        <v>#N/A</v>
      </c>
      <c r="AM665" s="209" t="e">
        <f t="shared" ca="1" si="43"/>
        <v>#N/A</v>
      </c>
    </row>
    <row r="666" spans="2:39" x14ac:dyDescent="0.2">
      <c r="B666" t="s">
        <v>2608</v>
      </c>
      <c r="C666" t="s">
        <v>718</v>
      </c>
      <c r="D666" t="s">
        <v>118</v>
      </c>
      <c r="E666" t="s">
        <v>118</v>
      </c>
      <c r="F666">
        <v>-24.2</v>
      </c>
      <c r="G666">
        <v>-8.8000000000000007</v>
      </c>
      <c r="H666">
        <v>-9.1999999999999993</v>
      </c>
      <c r="I666">
        <v>111</v>
      </c>
      <c r="J666">
        <v>-10.199999999999999</v>
      </c>
      <c r="K666">
        <v>-5.0999999999999996</v>
      </c>
      <c r="L666">
        <v>-10.1</v>
      </c>
      <c r="M666">
        <v>-2.4</v>
      </c>
      <c r="N666">
        <v>1.8</v>
      </c>
      <c r="O666">
        <v>0.9</v>
      </c>
      <c r="AG666">
        <f t="shared" si="44"/>
        <v>484</v>
      </c>
      <c r="AH666" s="134">
        <f>(H666*'User Input'!$H$16)+(I666*'User Input'!$H$17)+(N666*'User Input'!$H$15)+(P666*'User Input'!$H$2)+(Q666*'User Input'!$H$3)+(R666*'User Input'!$H$4)+(K666*'User Input'!$H$5)+(L666*'User Input'!$H$6)+(J666*'User Input'!$H$7)+(U666*'User Input'!$H$8)+(T666*'User Input'!$H$9)+(M666*'User Input'!$H$10)+(Y666*'User Input'!$H$11)+(W666*'User Input'!$H$13)+(V666*'User Input'!$H$12)+(S666*'User Input'!$H$14)</f>
        <v>-45.5</v>
      </c>
      <c r="AI666">
        <f t="shared" si="41"/>
        <v>5.170454545454545</v>
      </c>
      <c r="AJ666" s="209"/>
      <c r="AK666" s="209">
        <f t="shared" si="40"/>
        <v>485</v>
      </c>
      <c r="AL666" s="209" t="e">
        <f t="shared" ca="1" si="42"/>
        <v>#N/A</v>
      </c>
      <c r="AM666" s="209" t="e">
        <f t="shared" ca="1" si="43"/>
        <v>#N/A</v>
      </c>
    </row>
    <row r="667" spans="2:39" x14ac:dyDescent="0.2">
      <c r="B667" t="s">
        <v>2625</v>
      </c>
      <c r="C667" t="s">
        <v>115</v>
      </c>
      <c r="D667" t="s">
        <v>114</v>
      </c>
      <c r="E667" t="s">
        <v>114</v>
      </c>
      <c r="F667">
        <v>-24.2</v>
      </c>
      <c r="G667">
        <v>-5.2</v>
      </c>
      <c r="H667">
        <v>-9.1999999999999993</v>
      </c>
      <c r="I667">
        <v>91</v>
      </c>
      <c r="J667">
        <v>-10.5</v>
      </c>
      <c r="K667">
        <v>-5.3</v>
      </c>
      <c r="L667">
        <v>-10.5</v>
      </c>
      <c r="M667">
        <v>-1.5</v>
      </c>
      <c r="N667">
        <v>1.8</v>
      </c>
      <c r="O667">
        <v>0.9</v>
      </c>
      <c r="AG667">
        <f t="shared" si="44"/>
        <v>485</v>
      </c>
      <c r="AH667" s="134">
        <f>(H667*'User Input'!$H$16)+(I667*'User Input'!$H$17)+(N667*'User Input'!$H$15)+(P667*'User Input'!$H$2)+(Q667*'User Input'!$H$3)+(R667*'User Input'!$H$4)+(K667*'User Input'!$H$5)+(L667*'User Input'!$H$6)+(J667*'User Input'!$H$7)+(U667*'User Input'!$H$8)+(T667*'User Input'!$H$9)+(M667*'User Input'!$H$10)+(Y667*'User Input'!$H$11)+(W667*'User Input'!$H$13)+(V667*'User Input'!$H$12)+(S667*'User Input'!$H$14)</f>
        <v>-45.2</v>
      </c>
      <c r="AI667">
        <f t="shared" si="41"/>
        <v>8.6923076923076934</v>
      </c>
      <c r="AJ667" s="209"/>
      <c r="AK667" s="209">
        <f t="shared" si="40"/>
        <v>485</v>
      </c>
      <c r="AL667" s="209" t="e">
        <f t="shared" ca="1" si="42"/>
        <v>#N/A</v>
      </c>
      <c r="AM667" s="209" t="e">
        <f t="shared" ca="1" si="43"/>
        <v>#N/A</v>
      </c>
    </row>
    <row r="668" spans="2:39" x14ac:dyDescent="0.2">
      <c r="B668" t="s">
        <v>2629</v>
      </c>
      <c r="C668" t="s">
        <v>115</v>
      </c>
      <c r="D668" t="s">
        <v>426</v>
      </c>
      <c r="E668" t="s">
        <v>114</v>
      </c>
      <c r="F668">
        <v>-24.2</v>
      </c>
      <c r="G668">
        <v>-4</v>
      </c>
      <c r="H668">
        <v>-9.1999999999999993</v>
      </c>
      <c r="I668">
        <v>89</v>
      </c>
      <c r="J668">
        <v>-10.3</v>
      </c>
      <c r="K668">
        <v>-4.8</v>
      </c>
      <c r="L668">
        <v>-10.199999999999999</v>
      </c>
      <c r="M668">
        <v>-1.9</v>
      </c>
      <c r="N668">
        <v>1.2</v>
      </c>
      <c r="O668">
        <v>0.9</v>
      </c>
      <c r="AG668">
        <f t="shared" si="44"/>
        <v>486</v>
      </c>
      <c r="AH668" s="134">
        <f>(H668*'User Input'!$H$16)+(I668*'User Input'!$H$17)+(N668*'User Input'!$H$15)+(P668*'User Input'!$H$2)+(Q668*'User Input'!$H$3)+(R668*'User Input'!$H$4)+(K668*'User Input'!$H$5)+(L668*'User Input'!$H$6)+(J668*'User Input'!$H$7)+(U668*'User Input'!$H$8)+(T668*'User Input'!$H$9)+(M668*'User Input'!$H$10)+(Y668*'User Input'!$H$11)+(W668*'User Input'!$H$13)+(V668*'User Input'!$H$12)+(S668*'User Input'!$H$14)</f>
        <v>-43.5</v>
      </c>
      <c r="AI668">
        <f t="shared" si="41"/>
        <v>10.875</v>
      </c>
      <c r="AJ668" s="209"/>
      <c r="AK668" s="209">
        <f t="shared" si="40"/>
        <v>485</v>
      </c>
      <c r="AL668" s="209" t="e">
        <f t="shared" ca="1" si="42"/>
        <v>#N/A</v>
      </c>
      <c r="AM668" s="209" t="e">
        <f t="shared" ca="1" si="43"/>
        <v>#N/A</v>
      </c>
    </row>
    <row r="669" spans="2:39" x14ac:dyDescent="0.2">
      <c r="B669" t="s">
        <v>3519</v>
      </c>
      <c r="C669" t="s">
        <v>2</v>
      </c>
      <c r="D669" t="s">
        <v>114</v>
      </c>
      <c r="E669" t="s">
        <v>114</v>
      </c>
      <c r="F669">
        <v>-24.3</v>
      </c>
      <c r="G669">
        <v>-2</v>
      </c>
      <c r="H669">
        <v>-9.1999999999999993</v>
      </c>
      <c r="I669">
        <v>78</v>
      </c>
      <c r="J669">
        <v>-10.5</v>
      </c>
      <c r="K669">
        <v>-5.0999999999999996</v>
      </c>
      <c r="L669">
        <v>-10.6</v>
      </c>
      <c r="M669">
        <v>-2.2000000000000002</v>
      </c>
      <c r="N669">
        <v>1.3</v>
      </c>
      <c r="O669">
        <v>1.7</v>
      </c>
      <c r="AG669">
        <f t="shared" si="44"/>
        <v>487</v>
      </c>
      <c r="AH669" s="134">
        <f>(H669*'User Input'!$H$16)+(I669*'User Input'!$H$17)+(N669*'User Input'!$H$15)+(P669*'User Input'!$H$2)+(Q669*'User Input'!$H$3)+(R669*'User Input'!$H$4)+(K669*'User Input'!$H$5)+(L669*'User Input'!$H$6)+(J669*'User Input'!$H$7)+(U669*'User Input'!$H$8)+(T669*'User Input'!$H$9)+(M669*'User Input'!$H$10)+(Y669*'User Input'!$H$11)+(W669*'User Input'!$H$13)+(V669*'User Input'!$H$12)+(S669*'User Input'!$H$14)</f>
        <v>-45.9</v>
      </c>
      <c r="AI669">
        <f t="shared" si="41"/>
        <v>22.95</v>
      </c>
      <c r="AJ669" s="209"/>
      <c r="AK669" s="209">
        <f t="shared" si="40"/>
        <v>488</v>
      </c>
      <c r="AL669" s="209" t="e">
        <f t="shared" ca="1" si="42"/>
        <v>#N/A</v>
      </c>
      <c r="AM669" s="209" t="e">
        <f t="shared" ca="1" si="43"/>
        <v>#N/A</v>
      </c>
    </row>
    <row r="670" spans="2:39" x14ac:dyDescent="0.2">
      <c r="B670" t="s">
        <v>3518</v>
      </c>
      <c r="C670" t="s">
        <v>115</v>
      </c>
      <c r="D670" t="s">
        <v>110</v>
      </c>
      <c r="E670" t="s">
        <v>110</v>
      </c>
      <c r="F670">
        <v>-24.3</v>
      </c>
      <c r="G670">
        <v>-1.8</v>
      </c>
      <c r="H670">
        <v>-9.1999999999999993</v>
      </c>
      <c r="I670">
        <v>79</v>
      </c>
      <c r="J670">
        <v>-10.6</v>
      </c>
      <c r="K670">
        <v>-5</v>
      </c>
      <c r="L670">
        <v>-10.4</v>
      </c>
      <c r="M670">
        <v>-2.1</v>
      </c>
      <c r="N670">
        <v>1.7</v>
      </c>
      <c r="O670">
        <v>1</v>
      </c>
      <c r="AG670">
        <f t="shared" si="44"/>
        <v>488</v>
      </c>
      <c r="AH670" s="134">
        <f>(H670*'User Input'!$H$16)+(I670*'User Input'!$H$17)+(N670*'User Input'!$H$15)+(P670*'User Input'!$H$2)+(Q670*'User Input'!$H$3)+(R670*'User Input'!$H$4)+(K670*'User Input'!$H$5)+(L670*'User Input'!$H$6)+(J670*'User Input'!$H$7)+(U670*'User Input'!$H$8)+(T670*'User Input'!$H$9)+(M670*'User Input'!$H$10)+(Y670*'User Input'!$H$11)+(W670*'User Input'!$H$13)+(V670*'User Input'!$H$12)+(S670*'User Input'!$H$14)</f>
        <v>-45.2</v>
      </c>
      <c r="AI670">
        <f t="shared" si="41"/>
        <v>25.111111111111111</v>
      </c>
      <c r="AJ670" s="209"/>
      <c r="AK670" s="209">
        <f t="shared" si="40"/>
        <v>488</v>
      </c>
      <c r="AL670" s="209" t="e">
        <f t="shared" ca="1" si="42"/>
        <v>#N/A</v>
      </c>
      <c r="AM670" s="209" t="e">
        <f t="shared" ca="1" si="43"/>
        <v>#N/A</v>
      </c>
    </row>
    <row r="671" spans="2:39" x14ac:dyDescent="0.2">
      <c r="B671" t="s">
        <v>481</v>
      </c>
      <c r="C671" t="s">
        <v>121</v>
      </c>
      <c r="D671" t="s">
        <v>118</v>
      </c>
      <c r="E671" t="s">
        <v>118</v>
      </c>
      <c r="F671">
        <v>-24.3</v>
      </c>
      <c r="G671">
        <v>-2.7</v>
      </c>
      <c r="H671">
        <v>-9.3000000000000007</v>
      </c>
      <c r="I671">
        <v>82</v>
      </c>
      <c r="J671">
        <v>-10.4</v>
      </c>
      <c r="K671">
        <v>-5.2</v>
      </c>
      <c r="L671">
        <v>-10.6</v>
      </c>
      <c r="M671">
        <v>-2.5</v>
      </c>
      <c r="N671">
        <v>1.5</v>
      </c>
      <c r="O671">
        <v>1.9</v>
      </c>
      <c r="AG671">
        <f t="shared" si="44"/>
        <v>489</v>
      </c>
      <c r="AH671" s="134">
        <f>(H671*'User Input'!$H$16)+(I671*'User Input'!$H$17)+(N671*'User Input'!$H$15)+(P671*'User Input'!$H$2)+(Q671*'User Input'!$H$3)+(R671*'User Input'!$H$4)+(K671*'User Input'!$H$5)+(L671*'User Input'!$H$6)+(J671*'User Input'!$H$7)+(U671*'User Input'!$H$8)+(T671*'User Input'!$H$9)+(M671*'User Input'!$H$10)+(Y671*'User Input'!$H$11)+(W671*'User Input'!$H$13)+(V671*'User Input'!$H$12)+(S671*'User Input'!$H$14)</f>
        <v>-46.8</v>
      </c>
      <c r="AI671">
        <f t="shared" si="41"/>
        <v>17.333333333333332</v>
      </c>
      <c r="AJ671" s="209"/>
      <c r="AK671" s="209">
        <f t="shared" si="40"/>
        <v>488</v>
      </c>
      <c r="AL671" s="209" t="e">
        <f t="shared" ca="1" si="42"/>
        <v>#N/A</v>
      </c>
      <c r="AM671" s="209" t="e">
        <f t="shared" ca="1" si="43"/>
        <v>#N/A</v>
      </c>
    </row>
    <row r="672" spans="2:39" x14ac:dyDescent="0.2">
      <c r="B672" t="s">
        <v>2630</v>
      </c>
      <c r="C672" t="s">
        <v>119</v>
      </c>
      <c r="D672" t="s">
        <v>6</v>
      </c>
      <c r="E672" t="s">
        <v>6</v>
      </c>
      <c r="F672">
        <v>-24.4</v>
      </c>
      <c r="G672">
        <v>-10</v>
      </c>
      <c r="H672">
        <v>-9.3000000000000007</v>
      </c>
      <c r="I672">
        <v>110</v>
      </c>
      <c r="J672">
        <v>-10.3</v>
      </c>
      <c r="K672">
        <v>-5.2</v>
      </c>
      <c r="L672">
        <v>-10.1</v>
      </c>
      <c r="M672">
        <v>-2.4</v>
      </c>
      <c r="N672">
        <v>1.9</v>
      </c>
      <c r="O672">
        <v>0.6</v>
      </c>
      <c r="AG672">
        <f t="shared" si="44"/>
        <v>490</v>
      </c>
      <c r="AH672" s="134">
        <f>(H672*'User Input'!$H$16)+(I672*'User Input'!$H$17)+(N672*'User Input'!$H$15)+(P672*'User Input'!$H$2)+(Q672*'User Input'!$H$3)+(R672*'User Input'!$H$4)+(K672*'User Input'!$H$5)+(L672*'User Input'!$H$6)+(J672*'User Input'!$H$7)+(U672*'User Input'!$H$8)+(T672*'User Input'!$H$9)+(M672*'User Input'!$H$10)+(Y672*'User Input'!$H$11)+(W672*'User Input'!$H$13)+(V672*'User Input'!$H$12)+(S672*'User Input'!$H$14)</f>
        <v>-46</v>
      </c>
      <c r="AI672">
        <f t="shared" si="41"/>
        <v>4.5999999999999996</v>
      </c>
      <c r="AJ672" s="209"/>
      <c r="AK672" s="209">
        <f t="shared" si="40"/>
        <v>491</v>
      </c>
      <c r="AL672" s="209" t="e">
        <f t="shared" ca="1" si="42"/>
        <v>#N/A</v>
      </c>
      <c r="AM672" s="209" t="e">
        <f t="shared" ca="1" si="43"/>
        <v>#N/A</v>
      </c>
    </row>
    <row r="673" spans="2:39" x14ac:dyDescent="0.2">
      <c r="B673" t="s">
        <v>181</v>
      </c>
      <c r="C673" t="s">
        <v>340</v>
      </c>
      <c r="D673" t="s">
        <v>1025</v>
      </c>
      <c r="E673" t="s">
        <v>110</v>
      </c>
      <c r="F673">
        <v>-24.4</v>
      </c>
      <c r="G673">
        <v>-1.5</v>
      </c>
      <c r="H673">
        <v>-9.3000000000000007</v>
      </c>
      <c r="I673">
        <v>76</v>
      </c>
      <c r="J673">
        <v>-10.6</v>
      </c>
      <c r="K673">
        <v>-5.0999999999999996</v>
      </c>
      <c r="L673">
        <v>-10.7</v>
      </c>
      <c r="M673">
        <v>-1.8</v>
      </c>
      <c r="N673">
        <v>1.5</v>
      </c>
      <c r="O673">
        <v>1.3</v>
      </c>
      <c r="AG673">
        <f t="shared" si="44"/>
        <v>491</v>
      </c>
      <c r="AH673" s="134">
        <f>(H673*'User Input'!$H$16)+(I673*'User Input'!$H$17)+(N673*'User Input'!$H$15)+(P673*'User Input'!$H$2)+(Q673*'User Input'!$H$3)+(R673*'User Input'!$H$4)+(K673*'User Input'!$H$5)+(L673*'User Input'!$H$6)+(J673*'User Input'!$H$7)+(U673*'User Input'!$H$8)+(T673*'User Input'!$H$9)+(M673*'User Input'!$H$10)+(Y673*'User Input'!$H$11)+(W673*'User Input'!$H$13)+(V673*'User Input'!$H$12)+(S673*'User Input'!$H$14)</f>
        <v>-45.3</v>
      </c>
      <c r="AI673">
        <f t="shared" si="41"/>
        <v>30.2</v>
      </c>
      <c r="AJ673" s="209"/>
      <c r="AK673" s="209">
        <f t="shared" si="40"/>
        <v>491</v>
      </c>
      <c r="AL673" s="209" t="e">
        <f t="shared" ca="1" si="42"/>
        <v>#N/A</v>
      </c>
      <c r="AM673" s="209" t="e">
        <f t="shared" ca="1" si="43"/>
        <v>#N/A</v>
      </c>
    </row>
    <row r="674" spans="2:39" x14ac:dyDescent="0.2">
      <c r="B674" t="s">
        <v>3513</v>
      </c>
      <c r="C674" t="s">
        <v>130</v>
      </c>
      <c r="D674" t="s">
        <v>110</v>
      </c>
      <c r="E674" t="s">
        <v>110</v>
      </c>
      <c r="F674">
        <v>-24.4</v>
      </c>
      <c r="G674">
        <v>-9.6</v>
      </c>
      <c r="H674">
        <v>-9.3000000000000007</v>
      </c>
      <c r="I674">
        <v>110</v>
      </c>
      <c r="J674">
        <v>-10.3</v>
      </c>
      <c r="K674">
        <v>-5.0999999999999996</v>
      </c>
      <c r="L674">
        <v>-10.199999999999999</v>
      </c>
      <c r="M674">
        <v>-1.3</v>
      </c>
      <c r="N674">
        <v>1</v>
      </c>
      <c r="O674">
        <v>0.4</v>
      </c>
      <c r="AG674">
        <f t="shared" si="44"/>
        <v>492</v>
      </c>
      <c r="AH674" s="134">
        <f>(H674*'User Input'!$H$16)+(I674*'User Input'!$H$17)+(N674*'User Input'!$H$15)+(P674*'User Input'!$H$2)+(Q674*'User Input'!$H$3)+(R674*'User Input'!$H$4)+(K674*'User Input'!$H$5)+(L674*'User Input'!$H$6)+(J674*'User Input'!$H$7)+(U674*'User Input'!$H$8)+(T674*'User Input'!$H$9)+(M674*'User Input'!$H$10)+(Y674*'User Input'!$H$11)+(W674*'User Input'!$H$13)+(V674*'User Input'!$H$12)+(S674*'User Input'!$H$14)</f>
        <v>-43.5</v>
      </c>
      <c r="AI674">
        <f t="shared" si="41"/>
        <v>4.53125</v>
      </c>
      <c r="AJ674" s="209"/>
      <c r="AK674" s="209">
        <f t="shared" si="40"/>
        <v>491</v>
      </c>
      <c r="AL674" s="209" t="e">
        <f t="shared" ca="1" si="42"/>
        <v>#N/A</v>
      </c>
      <c r="AM674" s="209" t="e">
        <f t="shared" ca="1" si="43"/>
        <v>#N/A</v>
      </c>
    </row>
    <row r="675" spans="2:39" x14ac:dyDescent="0.2">
      <c r="B675" t="s">
        <v>791</v>
      </c>
      <c r="C675" t="s">
        <v>138</v>
      </c>
      <c r="D675" t="s">
        <v>114</v>
      </c>
      <c r="E675" t="s">
        <v>114</v>
      </c>
      <c r="F675">
        <v>-24.4</v>
      </c>
      <c r="G675">
        <v>-16.7</v>
      </c>
      <c r="H675">
        <v>-9.3000000000000007</v>
      </c>
      <c r="I675">
        <v>177</v>
      </c>
      <c r="J675">
        <v>-9.6999999999999993</v>
      </c>
      <c r="K675">
        <v>-5.3</v>
      </c>
      <c r="L675">
        <v>-9.6</v>
      </c>
      <c r="M675">
        <v>-0.5</v>
      </c>
      <c r="N675">
        <v>0.5</v>
      </c>
      <c r="O675">
        <v>-0.8</v>
      </c>
      <c r="AG675">
        <f t="shared" si="44"/>
        <v>493</v>
      </c>
      <c r="AH675" s="134">
        <f>(H675*'User Input'!$H$16)+(I675*'User Input'!$H$17)+(N675*'User Input'!$H$15)+(P675*'User Input'!$H$2)+(Q675*'User Input'!$H$3)+(R675*'User Input'!$H$4)+(K675*'User Input'!$H$5)+(L675*'User Input'!$H$6)+(J675*'User Input'!$H$7)+(U675*'User Input'!$H$8)+(T675*'User Input'!$H$9)+(M675*'User Input'!$H$10)+(Y675*'User Input'!$H$11)+(W675*'User Input'!$H$13)+(V675*'User Input'!$H$12)+(S675*'User Input'!$H$14)</f>
        <v>-41.5</v>
      </c>
      <c r="AI675">
        <f t="shared" si="41"/>
        <v>2.4850299401197606</v>
      </c>
      <c r="AJ675" s="209"/>
      <c r="AK675" s="209">
        <f t="shared" si="40"/>
        <v>491</v>
      </c>
      <c r="AL675" s="209" t="e">
        <f t="shared" ca="1" si="42"/>
        <v>#N/A</v>
      </c>
      <c r="AM675" s="209" t="e">
        <f t="shared" ca="1" si="43"/>
        <v>#N/A</v>
      </c>
    </row>
    <row r="676" spans="2:39" x14ac:dyDescent="0.2">
      <c r="B676" t="s">
        <v>3377</v>
      </c>
      <c r="C676" t="s">
        <v>714</v>
      </c>
      <c r="D676" t="s">
        <v>110</v>
      </c>
      <c r="E676" t="s">
        <v>110</v>
      </c>
      <c r="F676">
        <v>-24.4</v>
      </c>
      <c r="G676">
        <v>-3.8</v>
      </c>
      <c r="H676">
        <v>-9.3000000000000007</v>
      </c>
      <c r="I676">
        <v>79</v>
      </c>
      <c r="J676">
        <v>-10.6</v>
      </c>
      <c r="K676">
        <v>-5.0999999999999996</v>
      </c>
      <c r="L676">
        <v>-10.5</v>
      </c>
      <c r="M676">
        <v>-2.4</v>
      </c>
      <c r="N676">
        <v>1.7</v>
      </c>
      <c r="O676">
        <v>1.5</v>
      </c>
      <c r="AG676">
        <f t="shared" si="44"/>
        <v>494</v>
      </c>
      <c r="AH676" s="134">
        <f>(H676*'User Input'!$H$16)+(I676*'User Input'!$H$17)+(N676*'User Input'!$H$15)+(P676*'User Input'!$H$2)+(Q676*'User Input'!$H$3)+(R676*'User Input'!$H$4)+(K676*'User Input'!$H$5)+(L676*'User Input'!$H$6)+(J676*'User Input'!$H$7)+(U676*'User Input'!$H$8)+(T676*'User Input'!$H$9)+(M676*'User Input'!$H$10)+(Y676*'User Input'!$H$11)+(W676*'User Input'!$H$13)+(V676*'User Input'!$H$12)+(S676*'User Input'!$H$14)</f>
        <v>-46.3</v>
      </c>
      <c r="AI676">
        <f t="shared" si="41"/>
        <v>12.184210526315789</v>
      </c>
      <c r="AJ676" s="209"/>
      <c r="AK676" s="209">
        <f t="shared" si="40"/>
        <v>491</v>
      </c>
      <c r="AL676" s="209" t="e">
        <f t="shared" ca="1" si="42"/>
        <v>#N/A</v>
      </c>
      <c r="AM676" s="209" t="e">
        <f t="shared" ca="1" si="43"/>
        <v>#N/A</v>
      </c>
    </row>
    <row r="677" spans="2:39" x14ac:dyDescent="0.2">
      <c r="B677" t="s">
        <v>2578</v>
      </c>
      <c r="C677" t="s">
        <v>132</v>
      </c>
      <c r="D677" t="s">
        <v>114</v>
      </c>
      <c r="E677" t="s">
        <v>114</v>
      </c>
      <c r="F677">
        <v>-24.5</v>
      </c>
      <c r="G677">
        <v>-10.5</v>
      </c>
      <c r="H677">
        <v>-9.3000000000000007</v>
      </c>
      <c r="I677">
        <v>111</v>
      </c>
      <c r="J677">
        <v>-9.9</v>
      </c>
      <c r="K677">
        <v>-4.5</v>
      </c>
      <c r="L677">
        <v>-9.9</v>
      </c>
      <c r="M677">
        <v>-1.8</v>
      </c>
      <c r="N677">
        <v>0</v>
      </c>
      <c r="O677">
        <v>0.7</v>
      </c>
      <c r="AG677">
        <f t="shared" si="44"/>
        <v>495</v>
      </c>
      <c r="AH677" s="134">
        <f>(H677*'User Input'!$H$16)+(I677*'User Input'!$H$17)+(N677*'User Input'!$H$15)+(P677*'User Input'!$H$2)+(Q677*'User Input'!$H$3)+(R677*'User Input'!$H$4)+(K677*'User Input'!$H$5)+(L677*'User Input'!$H$6)+(J677*'User Input'!$H$7)+(U677*'User Input'!$H$8)+(T677*'User Input'!$H$9)+(M677*'User Input'!$H$10)+(Y677*'User Input'!$H$11)+(W677*'User Input'!$H$13)+(V677*'User Input'!$H$12)+(S677*'User Input'!$H$14)</f>
        <v>-41.4</v>
      </c>
      <c r="AI677">
        <f t="shared" si="41"/>
        <v>3.9428571428571426</v>
      </c>
      <c r="AJ677" s="209"/>
      <c r="AK677" s="209">
        <f t="shared" si="40"/>
        <v>496</v>
      </c>
      <c r="AL677" s="209" t="e">
        <f t="shared" ca="1" si="42"/>
        <v>#N/A</v>
      </c>
      <c r="AM677" s="209" t="e">
        <f t="shared" ca="1" si="43"/>
        <v>#N/A</v>
      </c>
    </row>
    <row r="678" spans="2:39" x14ac:dyDescent="0.2">
      <c r="B678" t="s">
        <v>763</v>
      </c>
      <c r="C678" t="s">
        <v>7</v>
      </c>
      <c r="D678" t="s">
        <v>6</v>
      </c>
      <c r="E678" t="s">
        <v>6</v>
      </c>
      <c r="F678">
        <v>-24.5</v>
      </c>
      <c r="G678">
        <v>-8.9</v>
      </c>
      <c r="H678">
        <v>-9.3000000000000007</v>
      </c>
      <c r="I678">
        <v>105</v>
      </c>
      <c r="J678">
        <v>-10.1</v>
      </c>
      <c r="K678">
        <v>-5.2</v>
      </c>
      <c r="L678">
        <v>-10.4</v>
      </c>
      <c r="M678">
        <v>-1.3</v>
      </c>
      <c r="N678">
        <v>0.7</v>
      </c>
      <c r="O678">
        <v>0.8</v>
      </c>
      <c r="AG678">
        <f t="shared" si="44"/>
        <v>496</v>
      </c>
      <c r="AH678" s="134">
        <f>(H678*'User Input'!$H$16)+(I678*'User Input'!$H$17)+(N678*'User Input'!$H$15)+(P678*'User Input'!$H$2)+(Q678*'User Input'!$H$3)+(R678*'User Input'!$H$4)+(K678*'User Input'!$H$5)+(L678*'User Input'!$H$6)+(J678*'User Input'!$H$7)+(U678*'User Input'!$H$8)+(T678*'User Input'!$H$9)+(M678*'User Input'!$H$10)+(Y678*'User Input'!$H$11)+(W678*'User Input'!$H$13)+(V678*'User Input'!$H$12)+(S678*'User Input'!$H$14)</f>
        <v>-43.900000000000006</v>
      </c>
      <c r="AI678">
        <f t="shared" si="41"/>
        <v>4.9325842696629216</v>
      </c>
      <c r="AJ678" s="209"/>
      <c r="AK678" s="209">
        <f t="shared" si="40"/>
        <v>496</v>
      </c>
      <c r="AL678" s="209" t="e">
        <f t="shared" ca="1" si="42"/>
        <v>#N/A</v>
      </c>
      <c r="AM678" s="209" t="e">
        <f t="shared" ca="1" si="43"/>
        <v>#N/A</v>
      </c>
    </row>
    <row r="679" spans="2:39" x14ac:dyDescent="0.2">
      <c r="B679" t="s">
        <v>3515</v>
      </c>
      <c r="C679" t="s">
        <v>340</v>
      </c>
      <c r="D679" t="s">
        <v>428</v>
      </c>
      <c r="E679" t="s">
        <v>116</v>
      </c>
      <c r="F679">
        <v>-24.6</v>
      </c>
      <c r="G679">
        <v>-5.6</v>
      </c>
      <c r="H679">
        <v>-9.3000000000000007</v>
      </c>
      <c r="I679">
        <v>85</v>
      </c>
      <c r="J679">
        <v>-10.5</v>
      </c>
      <c r="K679">
        <v>-5.3</v>
      </c>
      <c r="L679">
        <v>-10.7</v>
      </c>
      <c r="M679">
        <v>-1.6</v>
      </c>
      <c r="N679">
        <v>1</v>
      </c>
      <c r="O679">
        <v>1.6</v>
      </c>
      <c r="AG679">
        <f t="shared" si="44"/>
        <v>497</v>
      </c>
      <c r="AH679" s="134">
        <f>(H679*'User Input'!$H$16)+(I679*'User Input'!$H$17)+(N679*'User Input'!$H$15)+(P679*'User Input'!$H$2)+(Q679*'User Input'!$H$3)+(R679*'User Input'!$H$4)+(K679*'User Input'!$H$5)+(L679*'User Input'!$H$6)+(J679*'User Input'!$H$7)+(U679*'User Input'!$H$8)+(T679*'User Input'!$H$9)+(M679*'User Input'!$H$10)+(Y679*'User Input'!$H$11)+(W679*'User Input'!$H$13)+(V679*'User Input'!$H$12)+(S679*'User Input'!$H$14)</f>
        <v>-45.6</v>
      </c>
      <c r="AI679">
        <f t="shared" si="41"/>
        <v>8.1428571428571441</v>
      </c>
      <c r="AJ679" s="209"/>
      <c r="AK679" s="209">
        <f t="shared" si="40"/>
        <v>498</v>
      </c>
      <c r="AL679" s="209" t="e">
        <f t="shared" ca="1" si="42"/>
        <v>#N/A</v>
      </c>
      <c r="AM679" s="209" t="e">
        <f t="shared" ca="1" si="43"/>
        <v>#N/A</v>
      </c>
    </row>
    <row r="680" spans="2:39" x14ac:dyDescent="0.2">
      <c r="B680" t="s">
        <v>919</v>
      </c>
      <c r="C680" t="s">
        <v>810</v>
      </c>
      <c r="D680" t="s">
        <v>114</v>
      </c>
      <c r="E680" t="s">
        <v>114</v>
      </c>
      <c r="F680">
        <v>-24.7</v>
      </c>
      <c r="G680">
        <v>-11.3</v>
      </c>
      <c r="H680">
        <v>-9.3000000000000007</v>
      </c>
      <c r="I680">
        <v>107</v>
      </c>
      <c r="J680">
        <v>-10.3</v>
      </c>
      <c r="K680">
        <v>-5.3</v>
      </c>
      <c r="L680">
        <v>-10.4</v>
      </c>
      <c r="M680">
        <v>-1.7</v>
      </c>
      <c r="N680">
        <v>1.2</v>
      </c>
      <c r="O680">
        <v>0.8</v>
      </c>
      <c r="AG680">
        <f t="shared" si="44"/>
        <v>498</v>
      </c>
      <c r="AH680" s="134">
        <f>(H680*'User Input'!$H$16)+(I680*'User Input'!$H$17)+(N680*'User Input'!$H$15)+(P680*'User Input'!$H$2)+(Q680*'User Input'!$H$3)+(R680*'User Input'!$H$4)+(K680*'User Input'!$H$5)+(L680*'User Input'!$H$6)+(J680*'User Input'!$H$7)+(U680*'User Input'!$H$8)+(T680*'User Input'!$H$9)+(M680*'User Input'!$H$10)+(Y680*'User Input'!$H$11)+(W680*'User Input'!$H$13)+(V680*'User Input'!$H$12)+(S680*'User Input'!$H$14)</f>
        <v>-45.300000000000004</v>
      </c>
      <c r="AI680">
        <f t="shared" si="41"/>
        <v>4.0088495575221241</v>
      </c>
      <c r="AJ680" s="209"/>
      <c r="AK680" s="209">
        <f t="shared" si="40"/>
        <v>499</v>
      </c>
      <c r="AL680" s="209" t="e">
        <f t="shared" ca="1" si="42"/>
        <v>#N/A</v>
      </c>
      <c r="AM680" s="209" t="e">
        <f t="shared" ca="1" si="43"/>
        <v>#N/A</v>
      </c>
    </row>
    <row r="681" spans="2:39" x14ac:dyDescent="0.2">
      <c r="B681" t="s">
        <v>2638</v>
      </c>
      <c r="C681" t="s">
        <v>810</v>
      </c>
      <c r="D681" t="s">
        <v>6</v>
      </c>
      <c r="E681" t="s">
        <v>6</v>
      </c>
      <c r="F681">
        <v>-24.7</v>
      </c>
      <c r="G681">
        <v>-10.8</v>
      </c>
      <c r="H681">
        <v>-9.3000000000000007</v>
      </c>
      <c r="I681">
        <v>110</v>
      </c>
      <c r="J681">
        <v>-10</v>
      </c>
      <c r="K681">
        <v>-4.7</v>
      </c>
      <c r="L681">
        <v>-10</v>
      </c>
      <c r="M681">
        <v>-1.7</v>
      </c>
      <c r="N681">
        <v>0.4</v>
      </c>
      <c r="O681">
        <v>0.2</v>
      </c>
      <c r="AG681">
        <f t="shared" si="44"/>
        <v>499</v>
      </c>
      <c r="AH681" s="134">
        <f>(H681*'User Input'!$H$16)+(I681*'User Input'!$H$17)+(N681*'User Input'!$H$15)+(P681*'User Input'!$H$2)+(Q681*'User Input'!$H$3)+(R681*'User Input'!$H$4)+(K681*'User Input'!$H$5)+(L681*'User Input'!$H$6)+(J681*'User Input'!$H$7)+(U681*'User Input'!$H$8)+(T681*'User Input'!$H$9)+(M681*'User Input'!$H$10)+(Y681*'User Input'!$H$11)+(W681*'User Input'!$H$13)+(V681*'User Input'!$H$12)+(S681*'User Input'!$H$14)</f>
        <v>-42.199999999999996</v>
      </c>
      <c r="AI681">
        <f t="shared" si="41"/>
        <v>3.9074074074074066</v>
      </c>
      <c r="AJ681" s="209"/>
      <c r="AK681" s="209">
        <f t="shared" si="40"/>
        <v>499</v>
      </c>
      <c r="AL681" s="209" t="e">
        <f t="shared" ca="1" si="42"/>
        <v>#N/A</v>
      </c>
      <c r="AM681" s="209" t="e">
        <f t="shared" ca="1" si="43"/>
        <v>#N/A</v>
      </c>
    </row>
    <row r="682" spans="2:39" x14ac:dyDescent="0.2">
      <c r="B682" t="s">
        <v>2641</v>
      </c>
      <c r="C682" t="s">
        <v>122</v>
      </c>
      <c r="D682" t="s">
        <v>118</v>
      </c>
      <c r="E682" t="s">
        <v>118</v>
      </c>
      <c r="F682">
        <v>-24.7</v>
      </c>
      <c r="G682">
        <v>-11</v>
      </c>
      <c r="H682">
        <v>-9.3000000000000007</v>
      </c>
      <c r="I682">
        <v>105</v>
      </c>
      <c r="J682">
        <v>-10.3</v>
      </c>
      <c r="K682">
        <v>-5</v>
      </c>
      <c r="L682">
        <v>-10.199999999999999</v>
      </c>
      <c r="M682">
        <v>-2.4</v>
      </c>
      <c r="N682">
        <v>0.8</v>
      </c>
      <c r="O682">
        <v>1.3</v>
      </c>
      <c r="AG682">
        <f t="shared" si="44"/>
        <v>500</v>
      </c>
      <c r="AH682" s="134">
        <f>(H682*'User Input'!$H$16)+(I682*'User Input'!$H$17)+(N682*'User Input'!$H$15)+(P682*'User Input'!$H$2)+(Q682*'User Input'!$H$3)+(R682*'User Input'!$H$4)+(K682*'User Input'!$H$5)+(L682*'User Input'!$H$6)+(J682*'User Input'!$H$7)+(U682*'User Input'!$H$8)+(T682*'User Input'!$H$9)+(M682*'User Input'!$H$10)+(Y682*'User Input'!$H$11)+(W682*'User Input'!$H$13)+(V682*'User Input'!$H$12)+(S682*'User Input'!$H$14)</f>
        <v>-45.3</v>
      </c>
      <c r="AI682">
        <f t="shared" si="41"/>
        <v>4.1181818181818182</v>
      </c>
      <c r="AJ682" s="209"/>
      <c r="AK682" s="209">
        <f t="shared" si="40"/>
        <v>499</v>
      </c>
      <c r="AL682" s="209" t="e">
        <f t="shared" ca="1" si="42"/>
        <v>#N/A</v>
      </c>
      <c r="AM682" s="209" t="e">
        <f t="shared" ca="1" si="43"/>
        <v>#N/A</v>
      </c>
    </row>
    <row r="683" spans="2:39" x14ac:dyDescent="0.2">
      <c r="B683" t="s">
        <v>242</v>
      </c>
      <c r="C683" t="s">
        <v>130</v>
      </c>
      <c r="D683" t="s">
        <v>1033</v>
      </c>
      <c r="E683" t="s">
        <v>116</v>
      </c>
      <c r="F683">
        <v>-24.7</v>
      </c>
      <c r="G683">
        <v>-10</v>
      </c>
      <c r="H683">
        <v>-9.4</v>
      </c>
      <c r="I683">
        <v>101</v>
      </c>
      <c r="J683">
        <v>-10.4</v>
      </c>
      <c r="K683">
        <v>-4.7</v>
      </c>
      <c r="L683">
        <v>-10</v>
      </c>
      <c r="M683">
        <v>-2.6</v>
      </c>
      <c r="N683">
        <v>1.2</v>
      </c>
      <c r="O683">
        <v>0.8</v>
      </c>
      <c r="AG683">
        <f t="shared" si="44"/>
        <v>501</v>
      </c>
      <c r="AH683" s="134">
        <f>(H683*'User Input'!$H$16)+(I683*'User Input'!$H$17)+(N683*'User Input'!$H$15)+(P683*'User Input'!$H$2)+(Q683*'User Input'!$H$3)+(R683*'User Input'!$H$4)+(K683*'User Input'!$H$5)+(L683*'User Input'!$H$6)+(J683*'User Input'!$H$7)+(U683*'User Input'!$H$8)+(T683*'User Input'!$H$9)+(M683*'User Input'!$H$10)+(Y683*'User Input'!$H$11)+(W683*'User Input'!$H$13)+(V683*'User Input'!$H$12)+(S683*'User Input'!$H$14)</f>
        <v>-44.400000000000006</v>
      </c>
      <c r="AI683">
        <f t="shared" si="41"/>
        <v>4.4400000000000004</v>
      </c>
      <c r="AJ683" s="209"/>
      <c r="AK683" s="209">
        <f t="shared" si="40"/>
        <v>499</v>
      </c>
      <c r="AL683" s="209" t="e">
        <f t="shared" ca="1" si="42"/>
        <v>#N/A</v>
      </c>
      <c r="AM683" s="209" t="e">
        <f t="shared" ca="1" si="43"/>
        <v>#N/A</v>
      </c>
    </row>
    <row r="684" spans="2:39" x14ac:dyDescent="0.2">
      <c r="B684" t="s">
        <v>2620</v>
      </c>
      <c r="C684" t="s">
        <v>121</v>
      </c>
      <c r="D684" t="s">
        <v>114</v>
      </c>
      <c r="E684" t="s">
        <v>114</v>
      </c>
      <c r="F684">
        <v>-24.7</v>
      </c>
      <c r="G684">
        <v>-11.8</v>
      </c>
      <c r="H684">
        <v>-9.4</v>
      </c>
      <c r="I684">
        <v>110</v>
      </c>
      <c r="J684">
        <v>-10.1</v>
      </c>
      <c r="K684">
        <v>-5.4</v>
      </c>
      <c r="L684">
        <v>-10.3</v>
      </c>
      <c r="M684">
        <v>-2</v>
      </c>
      <c r="N684">
        <v>1.3</v>
      </c>
      <c r="O684">
        <v>0.8</v>
      </c>
      <c r="AG684">
        <f t="shared" si="44"/>
        <v>502</v>
      </c>
      <c r="AH684" s="134">
        <f>(H684*'User Input'!$H$16)+(I684*'User Input'!$H$17)+(N684*'User Input'!$H$15)+(P684*'User Input'!$H$2)+(Q684*'User Input'!$H$3)+(R684*'User Input'!$H$4)+(K684*'User Input'!$H$5)+(L684*'User Input'!$H$6)+(J684*'User Input'!$H$7)+(U684*'User Input'!$H$8)+(T684*'User Input'!$H$9)+(M684*'User Input'!$H$10)+(Y684*'User Input'!$H$11)+(W684*'User Input'!$H$13)+(V684*'User Input'!$H$12)+(S684*'User Input'!$H$14)</f>
        <v>-46</v>
      </c>
      <c r="AI684">
        <f t="shared" si="41"/>
        <v>3.8983050847457625</v>
      </c>
      <c r="AJ684" s="209"/>
      <c r="AK684" s="209">
        <f t="shared" si="40"/>
        <v>499</v>
      </c>
      <c r="AL684" s="209" t="e">
        <f t="shared" ca="1" si="42"/>
        <v>#N/A</v>
      </c>
      <c r="AM684" s="209" t="e">
        <f t="shared" ca="1" si="43"/>
        <v>#N/A</v>
      </c>
    </row>
    <row r="685" spans="2:39" x14ac:dyDescent="0.2">
      <c r="B685" t="s">
        <v>252</v>
      </c>
      <c r="C685" t="s">
        <v>119</v>
      </c>
      <c r="D685" t="s">
        <v>1025</v>
      </c>
      <c r="E685" t="s">
        <v>110</v>
      </c>
      <c r="F685">
        <v>-24.7</v>
      </c>
      <c r="G685">
        <v>-15</v>
      </c>
      <c r="H685">
        <v>-9.3000000000000007</v>
      </c>
      <c r="I685">
        <v>144</v>
      </c>
      <c r="J685">
        <v>-9.6999999999999993</v>
      </c>
      <c r="K685">
        <v>-5.2</v>
      </c>
      <c r="L685">
        <v>-9.8000000000000007</v>
      </c>
      <c r="M685">
        <v>-1.9</v>
      </c>
      <c r="N685">
        <v>1</v>
      </c>
      <c r="O685">
        <v>-0.1</v>
      </c>
      <c r="AG685">
        <f t="shared" si="44"/>
        <v>503</v>
      </c>
      <c r="AH685" s="134">
        <f>(H685*'User Input'!$H$16)+(I685*'User Input'!$H$17)+(N685*'User Input'!$H$15)+(P685*'User Input'!$H$2)+(Q685*'User Input'!$H$3)+(R685*'User Input'!$H$4)+(K685*'User Input'!$H$5)+(L685*'User Input'!$H$6)+(J685*'User Input'!$H$7)+(U685*'User Input'!$H$8)+(T685*'User Input'!$H$9)+(M685*'User Input'!$H$10)+(Y685*'User Input'!$H$11)+(W685*'User Input'!$H$13)+(V685*'User Input'!$H$12)+(S685*'User Input'!$H$14)</f>
        <v>-44.099999999999994</v>
      </c>
      <c r="AI685">
        <f t="shared" si="41"/>
        <v>2.9399999999999995</v>
      </c>
      <c r="AJ685" s="209"/>
      <c r="AK685" s="209">
        <f t="shared" si="40"/>
        <v>499</v>
      </c>
      <c r="AL685" s="209" t="e">
        <f t="shared" ca="1" si="42"/>
        <v>#N/A</v>
      </c>
      <c r="AM685" s="209" t="e">
        <f t="shared" ca="1" si="43"/>
        <v>#N/A</v>
      </c>
    </row>
    <row r="686" spans="2:39" x14ac:dyDescent="0.2">
      <c r="B686" t="s">
        <v>218</v>
      </c>
      <c r="C686" t="s">
        <v>340</v>
      </c>
      <c r="D686" t="s">
        <v>6</v>
      </c>
      <c r="E686" t="s">
        <v>6</v>
      </c>
      <c r="F686">
        <v>-24.7</v>
      </c>
      <c r="G686">
        <v>-5.5</v>
      </c>
      <c r="H686">
        <v>-9.3000000000000007</v>
      </c>
      <c r="I686">
        <v>88</v>
      </c>
      <c r="J686">
        <v>-10.4</v>
      </c>
      <c r="K686">
        <v>-5.2</v>
      </c>
      <c r="L686">
        <v>-10.5</v>
      </c>
      <c r="M686">
        <v>-2.2999999999999998</v>
      </c>
      <c r="N686">
        <v>1.7</v>
      </c>
      <c r="O686">
        <v>1</v>
      </c>
      <c r="AG686">
        <f t="shared" si="44"/>
        <v>504</v>
      </c>
      <c r="AH686" s="134">
        <f>(H686*'User Input'!$H$16)+(I686*'User Input'!$H$17)+(N686*'User Input'!$H$15)+(P686*'User Input'!$H$2)+(Q686*'User Input'!$H$3)+(R686*'User Input'!$H$4)+(K686*'User Input'!$H$5)+(L686*'User Input'!$H$6)+(J686*'User Input'!$H$7)+(U686*'User Input'!$H$8)+(T686*'User Input'!$H$9)+(M686*'User Input'!$H$10)+(Y686*'User Input'!$H$11)+(W686*'User Input'!$H$13)+(V686*'User Input'!$H$12)+(S686*'User Input'!$H$14)</f>
        <v>-46.300000000000004</v>
      </c>
      <c r="AI686">
        <f t="shared" si="41"/>
        <v>8.4181818181818198</v>
      </c>
      <c r="AJ686" s="209"/>
      <c r="AK686" s="209">
        <f t="shared" si="40"/>
        <v>499</v>
      </c>
      <c r="AL686" s="209" t="e">
        <f t="shared" ca="1" si="42"/>
        <v>#N/A</v>
      </c>
      <c r="AM686" s="209" t="e">
        <f t="shared" ca="1" si="43"/>
        <v>#N/A</v>
      </c>
    </row>
    <row r="687" spans="2:39" x14ac:dyDescent="0.2">
      <c r="B687" t="s">
        <v>2885</v>
      </c>
      <c r="C687" t="s">
        <v>120</v>
      </c>
      <c r="D687" t="s">
        <v>114</v>
      </c>
      <c r="E687" t="s">
        <v>114</v>
      </c>
      <c r="F687">
        <v>-24.8</v>
      </c>
      <c r="G687">
        <v>6.2</v>
      </c>
      <c r="H687">
        <v>-9.4</v>
      </c>
      <c r="I687">
        <v>51</v>
      </c>
      <c r="J687">
        <v>-11.1</v>
      </c>
      <c r="K687">
        <v>-5.5</v>
      </c>
      <c r="L687">
        <v>-11.1</v>
      </c>
      <c r="M687">
        <v>-2.2999999999999998</v>
      </c>
      <c r="N687">
        <v>2.5</v>
      </c>
      <c r="O687">
        <v>1.8</v>
      </c>
      <c r="AG687">
        <f t="shared" si="44"/>
        <v>505</v>
      </c>
      <c r="AH687" s="134">
        <f>(H687*'User Input'!$H$16)+(I687*'User Input'!$H$17)+(N687*'User Input'!$H$15)+(P687*'User Input'!$H$2)+(Q687*'User Input'!$H$3)+(R687*'User Input'!$H$4)+(K687*'User Input'!$H$5)+(L687*'User Input'!$H$6)+(J687*'User Input'!$H$7)+(U687*'User Input'!$H$8)+(T687*'User Input'!$H$9)+(M687*'User Input'!$H$10)+(Y687*'User Input'!$H$11)+(W687*'User Input'!$H$13)+(V687*'User Input'!$H$12)+(S687*'User Input'!$H$14)</f>
        <v>-48.800000000000004</v>
      </c>
      <c r="AI687">
        <f t="shared" si="41"/>
        <v>-7.870967741935484</v>
      </c>
      <c r="AJ687" s="209"/>
      <c r="AK687" s="209">
        <f t="shared" si="40"/>
        <v>506</v>
      </c>
      <c r="AL687" s="209" t="e">
        <f t="shared" ca="1" si="42"/>
        <v>#N/A</v>
      </c>
      <c r="AM687" s="209" t="e">
        <f t="shared" ca="1" si="43"/>
        <v>#N/A</v>
      </c>
    </row>
    <row r="688" spans="2:39" x14ac:dyDescent="0.2">
      <c r="B688" t="s">
        <v>3530</v>
      </c>
      <c r="C688" t="s">
        <v>120</v>
      </c>
      <c r="D688" t="s">
        <v>112</v>
      </c>
      <c r="E688" t="s">
        <v>112</v>
      </c>
      <c r="F688">
        <v>-24.8</v>
      </c>
      <c r="G688">
        <v>5.8</v>
      </c>
      <c r="H688">
        <v>-9.4</v>
      </c>
      <c r="I688">
        <v>52</v>
      </c>
      <c r="J688">
        <v>-11</v>
      </c>
      <c r="K688">
        <v>-5.3</v>
      </c>
      <c r="L688">
        <v>-10.9</v>
      </c>
      <c r="M688">
        <v>-2.6</v>
      </c>
      <c r="N688">
        <v>2.4</v>
      </c>
      <c r="O688">
        <v>1.7</v>
      </c>
      <c r="AG688">
        <f t="shared" si="44"/>
        <v>506</v>
      </c>
      <c r="AH688" s="134">
        <f>(H688*'User Input'!$H$16)+(I688*'User Input'!$H$17)+(N688*'User Input'!$H$15)+(P688*'User Input'!$H$2)+(Q688*'User Input'!$H$3)+(R688*'User Input'!$H$4)+(K688*'User Input'!$H$5)+(L688*'User Input'!$H$6)+(J688*'User Input'!$H$7)+(U688*'User Input'!$H$8)+(T688*'User Input'!$H$9)+(M688*'User Input'!$H$10)+(Y688*'User Input'!$H$11)+(W688*'User Input'!$H$13)+(V688*'User Input'!$H$12)+(S688*'User Input'!$H$14)</f>
        <v>-48.300000000000004</v>
      </c>
      <c r="AI688">
        <f t="shared" si="41"/>
        <v>-8.3275862068965534</v>
      </c>
      <c r="AJ688" s="209"/>
      <c r="AK688" s="209">
        <f t="shared" si="40"/>
        <v>506</v>
      </c>
      <c r="AL688" s="209" t="e">
        <f t="shared" ca="1" si="42"/>
        <v>#N/A</v>
      </c>
      <c r="AM688" s="209" t="e">
        <f t="shared" ca="1" si="43"/>
        <v>#N/A</v>
      </c>
    </row>
    <row r="689" spans="2:39" x14ac:dyDescent="0.2">
      <c r="B689" t="s">
        <v>2593</v>
      </c>
      <c r="C689" t="s">
        <v>135</v>
      </c>
      <c r="D689" t="s">
        <v>2551</v>
      </c>
      <c r="E689" t="s">
        <v>110</v>
      </c>
      <c r="F689">
        <v>-25</v>
      </c>
      <c r="G689">
        <v>-12.8</v>
      </c>
      <c r="H689">
        <v>-9.4</v>
      </c>
      <c r="I689">
        <v>112</v>
      </c>
      <c r="J689">
        <v>-10.1</v>
      </c>
      <c r="K689">
        <v>-4.9000000000000004</v>
      </c>
      <c r="L689">
        <v>-10</v>
      </c>
      <c r="M689">
        <v>-2.2000000000000002</v>
      </c>
      <c r="N689">
        <v>0.8</v>
      </c>
      <c r="O689">
        <v>0.4</v>
      </c>
      <c r="AG689">
        <f t="shared" si="44"/>
        <v>507</v>
      </c>
      <c r="AH689" s="134">
        <f>(H689*'User Input'!$H$16)+(I689*'User Input'!$H$17)+(N689*'User Input'!$H$15)+(P689*'User Input'!$H$2)+(Q689*'User Input'!$H$3)+(R689*'User Input'!$H$4)+(K689*'User Input'!$H$5)+(L689*'User Input'!$H$6)+(J689*'User Input'!$H$7)+(U689*'User Input'!$H$8)+(T689*'User Input'!$H$9)+(M689*'User Input'!$H$10)+(Y689*'User Input'!$H$11)+(W689*'User Input'!$H$13)+(V689*'User Input'!$H$12)+(S689*'User Input'!$H$14)</f>
        <v>-44.1</v>
      </c>
      <c r="AI689">
        <f t="shared" si="41"/>
        <v>3.4453125</v>
      </c>
      <c r="AJ689" s="209"/>
      <c r="AK689" s="209">
        <f t="shared" si="40"/>
        <v>508</v>
      </c>
      <c r="AL689" s="209" t="e">
        <f t="shared" ca="1" si="42"/>
        <v>#N/A</v>
      </c>
      <c r="AM689" s="209" t="e">
        <f t="shared" ca="1" si="43"/>
        <v>#N/A</v>
      </c>
    </row>
    <row r="690" spans="2:39" x14ac:dyDescent="0.2">
      <c r="B690" t="s">
        <v>3514</v>
      </c>
      <c r="C690" t="s">
        <v>117</v>
      </c>
      <c r="D690" t="s">
        <v>112</v>
      </c>
      <c r="E690" t="s">
        <v>112</v>
      </c>
      <c r="F690">
        <v>-25.1</v>
      </c>
      <c r="G690">
        <v>-10.3</v>
      </c>
      <c r="H690">
        <v>-9.4</v>
      </c>
      <c r="I690">
        <v>95</v>
      </c>
      <c r="J690">
        <v>-10.4</v>
      </c>
      <c r="K690">
        <v>-5.0999999999999996</v>
      </c>
      <c r="L690">
        <v>-10.4</v>
      </c>
      <c r="M690">
        <v>-1.6</v>
      </c>
      <c r="N690">
        <v>0.7</v>
      </c>
      <c r="O690">
        <v>0.6</v>
      </c>
      <c r="AG690">
        <f t="shared" si="44"/>
        <v>508</v>
      </c>
      <c r="AH690" s="134">
        <f>(H690*'User Input'!$H$16)+(I690*'User Input'!$H$17)+(N690*'User Input'!$H$15)+(P690*'User Input'!$H$2)+(Q690*'User Input'!$H$3)+(R690*'User Input'!$H$4)+(K690*'User Input'!$H$5)+(L690*'User Input'!$H$6)+(J690*'User Input'!$H$7)+(U690*'User Input'!$H$8)+(T690*'User Input'!$H$9)+(M690*'User Input'!$H$10)+(Y690*'User Input'!$H$11)+(W690*'User Input'!$H$13)+(V690*'User Input'!$H$12)+(S690*'User Input'!$H$14)</f>
        <v>-44.4</v>
      </c>
      <c r="AI690">
        <f t="shared" si="41"/>
        <v>4.3106796116504853</v>
      </c>
      <c r="AJ690" s="209"/>
      <c r="AK690" s="209">
        <f t="shared" si="40"/>
        <v>509</v>
      </c>
      <c r="AL690" s="209" t="e">
        <f t="shared" ca="1" si="42"/>
        <v>#N/A</v>
      </c>
      <c r="AM690" s="209" t="e">
        <f t="shared" ca="1" si="43"/>
        <v>#N/A</v>
      </c>
    </row>
    <row r="691" spans="2:39" x14ac:dyDescent="0.2">
      <c r="B691" t="s">
        <v>2643</v>
      </c>
      <c r="C691" t="s">
        <v>7</v>
      </c>
      <c r="D691" t="s">
        <v>110</v>
      </c>
      <c r="E691" t="s">
        <v>110</v>
      </c>
      <c r="F691">
        <v>-25.2</v>
      </c>
      <c r="G691">
        <v>-14.8</v>
      </c>
      <c r="H691">
        <v>-9.5</v>
      </c>
      <c r="I691">
        <v>117</v>
      </c>
      <c r="J691">
        <v>-10</v>
      </c>
      <c r="K691">
        <v>-5.0999999999999996</v>
      </c>
      <c r="L691">
        <v>-10.1</v>
      </c>
      <c r="M691">
        <v>-2.2000000000000002</v>
      </c>
      <c r="N691">
        <v>0.9</v>
      </c>
      <c r="O691">
        <v>0.1</v>
      </c>
      <c r="AG691">
        <f t="shared" si="44"/>
        <v>509</v>
      </c>
      <c r="AH691" s="134">
        <f>(H691*'User Input'!$H$16)+(I691*'User Input'!$H$17)+(N691*'User Input'!$H$15)+(P691*'User Input'!$H$2)+(Q691*'User Input'!$H$3)+(R691*'User Input'!$H$4)+(K691*'User Input'!$H$5)+(L691*'User Input'!$H$6)+(J691*'User Input'!$H$7)+(U691*'User Input'!$H$8)+(T691*'User Input'!$H$9)+(M691*'User Input'!$H$10)+(Y691*'User Input'!$H$11)+(W691*'User Input'!$H$13)+(V691*'User Input'!$H$12)+(S691*'User Input'!$H$14)</f>
        <v>-44.9</v>
      </c>
      <c r="AI691">
        <f t="shared" si="41"/>
        <v>3.0337837837837833</v>
      </c>
      <c r="AJ691" s="209"/>
      <c r="AK691" s="209">
        <f t="shared" si="40"/>
        <v>510</v>
      </c>
      <c r="AL691" s="209" t="e">
        <f t="shared" ca="1" si="42"/>
        <v>#N/A</v>
      </c>
      <c r="AM691" s="209" t="e">
        <f t="shared" ca="1" si="43"/>
        <v>#N/A</v>
      </c>
    </row>
    <row r="692" spans="2:39" x14ac:dyDescent="0.2">
      <c r="B692" t="s">
        <v>1503</v>
      </c>
      <c r="C692" t="s">
        <v>810</v>
      </c>
      <c r="D692" t="s">
        <v>114</v>
      </c>
      <c r="E692" t="s">
        <v>114</v>
      </c>
      <c r="F692">
        <v>-25.2</v>
      </c>
      <c r="G692">
        <v>-6.5</v>
      </c>
      <c r="H692">
        <v>-9.5</v>
      </c>
      <c r="I692">
        <v>74</v>
      </c>
      <c r="J692">
        <v>-10.6</v>
      </c>
      <c r="K692">
        <v>-5.0999999999999996</v>
      </c>
      <c r="L692">
        <v>-10.7</v>
      </c>
      <c r="M692">
        <v>-2.5</v>
      </c>
      <c r="N692">
        <v>1.2</v>
      </c>
      <c r="O692">
        <v>1.5</v>
      </c>
      <c r="AG692">
        <f t="shared" si="44"/>
        <v>510</v>
      </c>
      <c r="AH692" s="134">
        <f>(H692*'User Input'!$H$16)+(I692*'User Input'!$H$17)+(N692*'User Input'!$H$15)+(P692*'User Input'!$H$2)+(Q692*'User Input'!$H$3)+(R692*'User Input'!$H$4)+(K692*'User Input'!$H$5)+(L692*'User Input'!$H$6)+(J692*'User Input'!$H$7)+(U692*'User Input'!$H$8)+(T692*'User Input'!$H$9)+(M692*'User Input'!$H$10)+(Y692*'User Input'!$H$11)+(W692*'User Input'!$H$13)+(V692*'User Input'!$H$12)+(S692*'User Input'!$H$14)</f>
        <v>-46.699999999999996</v>
      </c>
      <c r="AI692">
        <f t="shared" si="41"/>
        <v>7.184615384615384</v>
      </c>
      <c r="AJ692" s="209"/>
      <c r="AK692" s="209">
        <f t="shared" si="40"/>
        <v>510</v>
      </c>
      <c r="AL692" s="209" t="e">
        <f t="shared" ca="1" si="42"/>
        <v>#N/A</v>
      </c>
      <c r="AM692" s="209" t="e">
        <f t="shared" ca="1" si="43"/>
        <v>#N/A</v>
      </c>
    </row>
    <row r="693" spans="2:39" x14ac:dyDescent="0.2">
      <c r="B693" t="s">
        <v>3526</v>
      </c>
      <c r="C693" t="s">
        <v>8</v>
      </c>
      <c r="D693" t="s">
        <v>6</v>
      </c>
      <c r="E693" t="s">
        <v>6</v>
      </c>
      <c r="F693">
        <v>-25.2</v>
      </c>
      <c r="G693">
        <v>2.8</v>
      </c>
      <c r="H693">
        <v>-9.5</v>
      </c>
      <c r="I693">
        <v>52</v>
      </c>
      <c r="J693">
        <v>-11.1</v>
      </c>
      <c r="K693">
        <v>-5.3</v>
      </c>
      <c r="L693">
        <v>-11.1</v>
      </c>
      <c r="M693">
        <v>-2.1</v>
      </c>
      <c r="N693">
        <v>1.9</v>
      </c>
      <c r="O693">
        <v>1.6</v>
      </c>
      <c r="AG693">
        <f t="shared" si="44"/>
        <v>511</v>
      </c>
      <c r="AH693" s="134">
        <f>(H693*'User Input'!$H$16)+(I693*'User Input'!$H$17)+(N693*'User Input'!$H$15)+(P693*'User Input'!$H$2)+(Q693*'User Input'!$H$3)+(R693*'User Input'!$H$4)+(K693*'User Input'!$H$5)+(L693*'User Input'!$H$6)+(J693*'User Input'!$H$7)+(U693*'User Input'!$H$8)+(T693*'User Input'!$H$9)+(M693*'User Input'!$H$10)+(Y693*'User Input'!$H$11)+(W693*'User Input'!$H$13)+(V693*'User Input'!$H$12)+(S693*'User Input'!$H$14)</f>
        <v>-47.6</v>
      </c>
      <c r="AI693">
        <f t="shared" si="41"/>
        <v>-17</v>
      </c>
      <c r="AJ693" s="209"/>
      <c r="AK693" s="209">
        <f t="shared" si="40"/>
        <v>510</v>
      </c>
      <c r="AL693" s="209" t="e">
        <f t="shared" ca="1" si="42"/>
        <v>#N/A</v>
      </c>
      <c r="AM693" s="209" t="e">
        <f t="shared" ca="1" si="43"/>
        <v>#N/A</v>
      </c>
    </row>
    <row r="694" spans="2:39" x14ac:dyDescent="0.2">
      <c r="B694" t="s">
        <v>2199</v>
      </c>
      <c r="C694" t="s">
        <v>137</v>
      </c>
      <c r="D694" t="s">
        <v>116</v>
      </c>
      <c r="E694" t="s">
        <v>116</v>
      </c>
      <c r="F694">
        <v>-25.2</v>
      </c>
      <c r="G694">
        <v>1.5</v>
      </c>
      <c r="H694">
        <v>-9.5</v>
      </c>
      <c r="I694">
        <v>52</v>
      </c>
      <c r="J694">
        <v>-10.9</v>
      </c>
      <c r="K694">
        <v>-5</v>
      </c>
      <c r="L694">
        <v>-10.8</v>
      </c>
      <c r="M694">
        <v>-2.6</v>
      </c>
      <c r="N694">
        <v>1.7</v>
      </c>
      <c r="O694">
        <v>1.4</v>
      </c>
      <c r="AG694">
        <f t="shared" si="44"/>
        <v>512</v>
      </c>
      <c r="AH694" s="134">
        <f>(H694*'User Input'!$H$16)+(I694*'User Input'!$H$17)+(N694*'User Input'!$H$15)+(P694*'User Input'!$H$2)+(Q694*'User Input'!$H$3)+(R694*'User Input'!$H$4)+(K694*'User Input'!$H$5)+(L694*'User Input'!$H$6)+(J694*'User Input'!$H$7)+(U694*'User Input'!$H$8)+(T694*'User Input'!$H$9)+(M694*'User Input'!$H$10)+(Y694*'User Input'!$H$11)+(W694*'User Input'!$H$13)+(V694*'User Input'!$H$12)+(S694*'User Input'!$H$14)</f>
        <v>-46.900000000000006</v>
      </c>
      <c r="AI694">
        <f t="shared" si="41"/>
        <v>-31.266666666666669</v>
      </c>
      <c r="AJ694" s="209"/>
      <c r="AK694" s="209">
        <f t="shared" si="40"/>
        <v>510</v>
      </c>
      <c r="AL694" s="209" t="e">
        <f t="shared" ca="1" si="42"/>
        <v>#N/A</v>
      </c>
      <c r="AM694" s="209" t="e">
        <f t="shared" ca="1" si="43"/>
        <v>#N/A</v>
      </c>
    </row>
    <row r="695" spans="2:39" x14ac:dyDescent="0.2">
      <c r="B695" t="s">
        <v>3528</v>
      </c>
      <c r="C695" t="s">
        <v>120</v>
      </c>
      <c r="D695" t="s">
        <v>114</v>
      </c>
      <c r="E695" t="s">
        <v>114</v>
      </c>
      <c r="F695">
        <v>-25.2</v>
      </c>
      <c r="G695">
        <v>2.2000000000000002</v>
      </c>
      <c r="H695">
        <v>-9.5</v>
      </c>
      <c r="I695">
        <v>52</v>
      </c>
      <c r="J695">
        <v>-11.1</v>
      </c>
      <c r="K695">
        <v>-5.3</v>
      </c>
      <c r="L695">
        <v>-11.1</v>
      </c>
      <c r="M695">
        <v>-1.9</v>
      </c>
      <c r="N695">
        <v>1.7</v>
      </c>
      <c r="O695">
        <v>1.5</v>
      </c>
      <c r="AG695">
        <f t="shared" si="44"/>
        <v>513</v>
      </c>
      <c r="AH695" s="134">
        <f>(H695*'User Input'!$H$16)+(I695*'User Input'!$H$17)+(N695*'User Input'!$H$15)+(P695*'User Input'!$H$2)+(Q695*'User Input'!$H$3)+(R695*'User Input'!$H$4)+(K695*'User Input'!$H$5)+(L695*'User Input'!$H$6)+(J695*'User Input'!$H$7)+(U695*'User Input'!$H$8)+(T695*'User Input'!$H$9)+(M695*'User Input'!$H$10)+(Y695*'User Input'!$H$11)+(W695*'User Input'!$H$13)+(V695*'User Input'!$H$12)+(S695*'User Input'!$H$14)</f>
        <v>-47.199999999999996</v>
      </c>
      <c r="AI695">
        <f t="shared" si="41"/>
        <v>-21.45454545454545</v>
      </c>
      <c r="AJ695" s="209"/>
      <c r="AK695" s="209">
        <f t="shared" ref="AK695:AK758" si="45">RANK(F695,F:F)</f>
        <v>510</v>
      </c>
      <c r="AL695" s="209" t="e">
        <f t="shared" ca="1" si="42"/>
        <v>#N/A</v>
      </c>
      <c r="AM695" s="209" t="e">
        <f t="shared" ca="1" si="43"/>
        <v>#N/A</v>
      </c>
    </row>
    <row r="696" spans="2:39" x14ac:dyDescent="0.2">
      <c r="B696" t="s">
        <v>2201</v>
      </c>
      <c r="C696" t="s">
        <v>2</v>
      </c>
      <c r="D696" t="s">
        <v>114</v>
      </c>
      <c r="E696" t="s">
        <v>114</v>
      </c>
      <c r="F696">
        <v>-25.2</v>
      </c>
      <c r="G696">
        <v>-8</v>
      </c>
      <c r="H696">
        <v>-9.5</v>
      </c>
      <c r="I696">
        <v>78</v>
      </c>
      <c r="J696">
        <v>-10.6</v>
      </c>
      <c r="K696">
        <v>-5.0999999999999996</v>
      </c>
      <c r="L696">
        <v>-10.5</v>
      </c>
      <c r="M696">
        <v>-2.4</v>
      </c>
      <c r="N696">
        <v>1.5</v>
      </c>
      <c r="O696">
        <v>0.9</v>
      </c>
      <c r="AG696">
        <f t="shared" si="44"/>
        <v>514</v>
      </c>
      <c r="AH696" s="134">
        <f>(H696*'User Input'!$H$16)+(I696*'User Input'!$H$17)+(N696*'User Input'!$H$15)+(P696*'User Input'!$H$2)+(Q696*'User Input'!$H$3)+(R696*'User Input'!$H$4)+(K696*'User Input'!$H$5)+(L696*'User Input'!$H$6)+(J696*'User Input'!$H$7)+(U696*'User Input'!$H$8)+(T696*'User Input'!$H$9)+(M696*'User Input'!$H$10)+(Y696*'User Input'!$H$11)+(W696*'User Input'!$H$13)+(V696*'User Input'!$H$12)+(S696*'User Input'!$H$14)</f>
        <v>-46.3</v>
      </c>
      <c r="AI696">
        <f t="shared" si="41"/>
        <v>5.7874999999999996</v>
      </c>
      <c r="AJ696" s="209"/>
      <c r="AK696" s="209">
        <f t="shared" si="45"/>
        <v>510</v>
      </c>
      <c r="AL696" s="209" t="e">
        <f t="shared" ca="1" si="42"/>
        <v>#N/A</v>
      </c>
      <c r="AM696" s="209" t="e">
        <f t="shared" ca="1" si="43"/>
        <v>#N/A</v>
      </c>
    </row>
    <row r="697" spans="2:39" x14ac:dyDescent="0.2">
      <c r="B697" t="s">
        <v>337</v>
      </c>
      <c r="C697" t="s">
        <v>718</v>
      </c>
      <c r="D697" t="s">
        <v>110</v>
      </c>
      <c r="E697" t="s">
        <v>110</v>
      </c>
      <c r="F697">
        <v>-25.3</v>
      </c>
      <c r="G697">
        <v>-13.7</v>
      </c>
      <c r="H697">
        <v>-9.5</v>
      </c>
      <c r="I697">
        <v>104</v>
      </c>
      <c r="J697">
        <v>-10.4</v>
      </c>
      <c r="K697">
        <v>-5.2</v>
      </c>
      <c r="L697">
        <v>-10.3</v>
      </c>
      <c r="M697">
        <v>-2.4</v>
      </c>
      <c r="N697">
        <v>1.3</v>
      </c>
      <c r="O697">
        <v>0.7</v>
      </c>
      <c r="AG697">
        <f t="shared" si="44"/>
        <v>515</v>
      </c>
      <c r="AH697" s="134">
        <f>(H697*'User Input'!$H$16)+(I697*'User Input'!$H$17)+(N697*'User Input'!$H$15)+(P697*'User Input'!$H$2)+(Q697*'User Input'!$H$3)+(R697*'User Input'!$H$4)+(K697*'User Input'!$H$5)+(L697*'User Input'!$H$6)+(J697*'User Input'!$H$7)+(U697*'User Input'!$H$8)+(T697*'User Input'!$H$9)+(M697*'User Input'!$H$10)+(Y697*'User Input'!$H$11)+(W697*'User Input'!$H$13)+(V697*'User Input'!$H$12)+(S697*'User Input'!$H$14)</f>
        <v>-46.3</v>
      </c>
      <c r="AI697">
        <f t="shared" si="41"/>
        <v>3.3795620437956204</v>
      </c>
      <c r="AJ697" s="209"/>
      <c r="AK697" s="209">
        <f t="shared" si="45"/>
        <v>516</v>
      </c>
      <c r="AL697" s="209" t="e">
        <f t="shared" ca="1" si="42"/>
        <v>#N/A</v>
      </c>
      <c r="AM697" s="209" t="e">
        <f t="shared" ca="1" si="43"/>
        <v>#N/A</v>
      </c>
    </row>
    <row r="698" spans="2:39" x14ac:dyDescent="0.2">
      <c r="B698" t="s">
        <v>3560</v>
      </c>
      <c r="C698" t="s">
        <v>136</v>
      </c>
      <c r="D698" t="s">
        <v>114</v>
      </c>
      <c r="E698" t="s">
        <v>114</v>
      </c>
      <c r="F698">
        <v>-25.3</v>
      </c>
      <c r="G698">
        <v>2.2000000000000002</v>
      </c>
      <c r="H698">
        <v>-9.5</v>
      </c>
      <c r="I698">
        <v>48</v>
      </c>
      <c r="J698">
        <v>-11.1</v>
      </c>
      <c r="K698">
        <v>-5.3</v>
      </c>
      <c r="L698">
        <v>-11.2</v>
      </c>
      <c r="M698">
        <v>-2.4</v>
      </c>
      <c r="N698">
        <v>1.7</v>
      </c>
      <c r="O698">
        <v>2</v>
      </c>
      <c r="AG698">
        <f t="shared" si="44"/>
        <v>516</v>
      </c>
      <c r="AH698" s="134">
        <f>(H698*'User Input'!$H$16)+(I698*'User Input'!$H$17)+(N698*'User Input'!$H$15)+(P698*'User Input'!$H$2)+(Q698*'User Input'!$H$3)+(R698*'User Input'!$H$4)+(K698*'User Input'!$H$5)+(L698*'User Input'!$H$6)+(J698*'User Input'!$H$7)+(U698*'User Input'!$H$8)+(T698*'User Input'!$H$9)+(M698*'User Input'!$H$10)+(Y698*'User Input'!$H$11)+(W698*'User Input'!$H$13)+(V698*'User Input'!$H$12)+(S698*'User Input'!$H$14)</f>
        <v>-48.3</v>
      </c>
      <c r="AI698">
        <f t="shared" si="41"/>
        <v>-21.954545454545453</v>
      </c>
      <c r="AJ698" s="209"/>
      <c r="AK698" s="209">
        <f t="shared" si="45"/>
        <v>516</v>
      </c>
      <c r="AL698" s="209" t="e">
        <f t="shared" ca="1" si="42"/>
        <v>#N/A</v>
      </c>
      <c r="AM698" s="209" t="e">
        <f t="shared" ca="1" si="43"/>
        <v>#N/A</v>
      </c>
    </row>
    <row r="699" spans="2:39" x14ac:dyDescent="0.2">
      <c r="B699" t="s">
        <v>3556</v>
      </c>
      <c r="C699" t="s">
        <v>136</v>
      </c>
      <c r="D699" t="s">
        <v>114</v>
      </c>
      <c r="E699" t="s">
        <v>114</v>
      </c>
      <c r="F699">
        <v>-25.3</v>
      </c>
      <c r="G699">
        <v>1.5</v>
      </c>
      <c r="H699">
        <v>-9.5</v>
      </c>
      <c r="I699">
        <v>50</v>
      </c>
      <c r="J699">
        <v>-11</v>
      </c>
      <c r="K699">
        <v>-5.3</v>
      </c>
      <c r="L699">
        <v>-11.1</v>
      </c>
      <c r="M699">
        <v>-2.5</v>
      </c>
      <c r="N699">
        <v>1.8</v>
      </c>
      <c r="O699">
        <v>1.9</v>
      </c>
      <c r="AG699">
        <f t="shared" si="44"/>
        <v>517</v>
      </c>
      <c r="AH699" s="134">
        <f>(H699*'User Input'!$H$16)+(I699*'User Input'!$H$17)+(N699*'User Input'!$H$15)+(P699*'User Input'!$H$2)+(Q699*'User Input'!$H$3)+(R699*'User Input'!$H$4)+(K699*'User Input'!$H$5)+(L699*'User Input'!$H$6)+(J699*'User Input'!$H$7)+(U699*'User Input'!$H$8)+(T699*'User Input'!$H$9)+(M699*'User Input'!$H$10)+(Y699*'User Input'!$H$11)+(W699*'User Input'!$H$13)+(V699*'User Input'!$H$12)+(S699*'User Input'!$H$14)</f>
        <v>-48.3</v>
      </c>
      <c r="AI699">
        <f t="shared" si="41"/>
        <v>-32.199999999999996</v>
      </c>
      <c r="AJ699" s="209"/>
      <c r="AK699" s="209">
        <f t="shared" si="45"/>
        <v>516</v>
      </c>
      <c r="AL699" s="209" t="e">
        <f t="shared" ca="1" si="42"/>
        <v>#N/A</v>
      </c>
      <c r="AM699" s="209" t="e">
        <f t="shared" ca="1" si="43"/>
        <v>#N/A</v>
      </c>
    </row>
    <row r="700" spans="2:39" x14ac:dyDescent="0.2">
      <c r="B700" t="s">
        <v>879</v>
      </c>
      <c r="C700" t="s">
        <v>119</v>
      </c>
      <c r="D700" t="s">
        <v>114</v>
      </c>
      <c r="E700" t="s">
        <v>114</v>
      </c>
      <c r="F700">
        <v>-25.3</v>
      </c>
      <c r="G700">
        <v>2.1</v>
      </c>
      <c r="H700">
        <v>-9.5</v>
      </c>
      <c r="I700">
        <v>50</v>
      </c>
      <c r="J700">
        <v>-11.1</v>
      </c>
      <c r="K700">
        <v>-5.3</v>
      </c>
      <c r="L700">
        <v>-11.2</v>
      </c>
      <c r="M700">
        <v>-2.2999999999999998</v>
      </c>
      <c r="N700">
        <v>1.8</v>
      </c>
      <c r="O700">
        <v>1.8</v>
      </c>
      <c r="AG700">
        <f t="shared" si="44"/>
        <v>518</v>
      </c>
      <c r="AH700" s="134">
        <f>(H700*'User Input'!$H$16)+(I700*'User Input'!$H$17)+(N700*'User Input'!$H$15)+(P700*'User Input'!$H$2)+(Q700*'User Input'!$H$3)+(R700*'User Input'!$H$4)+(K700*'User Input'!$H$5)+(L700*'User Input'!$H$6)+(J700*'User Input'!$H$7)+(U700*'User Input'!$H$8)+(T700*'User Input'!$H$9)+(M700*'User Input'!$H$10)+(Y700*'User Input'!$H$11)+(W700*'User Input'!$H$13)+(V700*'User Input'!$H$12)+(S700*'User Input'!$H$14)</f>
        <v>-48.1</v>
      </c>
      <c r="AI700">
        <f t="shared" si="41"/>
        <v>-22.904761904761905</v>
      </c>
      <c r="AJ700" s="209"/>
      <c r="AK700" s="209">
        <f t="shared" si="45"/>
        <v>516</v>
      </c>
      <c r="AL700" s="209" t="e">
        <f t="shared" ca="1" si="42"/>
        <v>#N/A</v>
      </c>
      <c r="AM700" s="209" t="e">
        <f t="shared" ca="1" si="43"/>
        <v>#N/A</v>
      </c>
    </row>
    <row r="701" spans="2:39" x14ac:dyDescent="0.2">
      <c r="B701" t="s">
        <v>3538</v>
      </c>
      <c r="C701" t="s">
        <v>123</v>
      </c>
      <c r="D701" t="s">
        <v>110</v>
      </c>
      <c r="E701" t="s">
        <v>110</v>
      </c>
      <c r="F701">
        <v>-25.4</v>
      </c>
      <c r="G701">
        <v>-0.4</v>
      </c>
      <c r="H701">
        <v>-9.5</v>
      </c>
      <c r="I701">
        <v>51</v>
      </c>
      <c r="J701">
        <v>-11.1</v>
      </c>
      <c r="K701">
        <v>-5.5</v>
      </c>
      <c r="L701">
        <v>-11.2</v>
      </c>
      <c r="M701">
        <v>-1.8</v>
      </c>
      <c r="N701">
        <v>1.6</v>
      </c>
      <c r="O701">
        <v>1.6</v>
      </c>
      <c r="AG701">
        <f t="shared" si="44"/>
        <v>519</v>
      </c>
      <c r="AH701" s="134">
        <f>(H701*'User Input'!$H$16)+(I701*'User Input'!$H$17)+(N701*'User Input'!$H$15)+(P701*'User Input'!$H$2)+(Q701*'User Input'!$H$3)+(R701*'User Input'!$H$4)+(K701*'User Input'!$H$5)+(L701*'User Input'!$H$6)+(J701*'User Input'!$H$7)+(U701*'User Input'!$H$8)+(T701*'User Input'!$H$9)+(M701*'User Input'!$H$10)+(Y701*'User Input'!$H$11)+(W701*'User Input'!$H$13)+(V701*'User Input'!$H$12)+(S701*'User Input'!$H$14)</f>
        <v>-47.900000000000006</v>
      </c>
      <c r="AI701">
        <f t="shared" si="41"/>
        <v>119.75000000000001</v>
      </c>
      <c r="AJ701" s="209"/>
      <c r="AK701" s="209">
        <f t="shared" si="45"/>
        <v>520</v>
      </c>
      <c r="AL701" s="209" t="e">
        <f t="shared" ca="1" si="42"/>
        <v>#N/A</v>
      </c>
      <c r="AM701" s="209" t="e">
        <f t="shared" ca="1" si="43"/>
        <v>#N/A</v>
      </c>
    </row>
    <row r="702" spans="2:39" x14ac:dyDescent="0.2">
      <c r="B702" t="s">
        <v>2200</v>
      </c>
      <c r="C702" t="s">
        <v>134</v>
      </c>
      <c r="D702" t="s">
        <v>112</v>
      </c>
      <c r="E702" t="s">
        <v>112</v>
      </c>
      <c r="F702">
        <v>-25.4</v>
      </c>
      <c r="G702">
        <v>0.6</v>
      </c>
      <c r="H702">
        <v>-9.5</v>
      </c>
      <c r="I702">
        <v>48</v>
      </c>
      <c r="J702">
        <v>-11</v>
      </c>
      <c r="K702">
        <v>-5.0999999999999996</v>
      </c>
      <c r="L702">
        <v>-11</v>
      </c>
      <c r="M702">
        <v>-2.5</v>
      </c>
      <c r="N702">
        <v>1.6</v>
      </c>
      <c r="O702">
        <v>1.6</v>
      </c>
      <c r="AG702">
        <f t="shared" si="44"/>
        <v>520</v>
      </c>
      <c r="AH702" s="134">
        <f>(H702*'User Input'!$H$16)+(I702*'User Input'!$H$17)+(N702*'User Input'!$H$15)+(P702*'User Input'!$H$2)+(Q702*'User Input'!$H$3)+(R702*'User Input'!$H$4)+(K702*'User Input'!$H$5)+(L702*'User Input'!$H$6)+(J702*'User Input'!$H$7)+(U702*'User Input'!$H$8)+(T702*'User Input'!$H$9)+(M702*'User Input'!$H$10)+(Y702*'User Input'!$H$11)+(W702*'User Input'!$H$13)+(V702*'User Input'!$H$12)+(S702*'User Input'!$H$14)</f>
        <v>-47.4</v>
      </c>
      <c r="AI702">
        <f t="shared" si="41"/>
        <v>-79</v>
      </c>
      <c r="AJ702" s="209"/>
      <c r="AK702" s="209">
        <f t="shared" si="45"/>
        <v>520</v>
      </c>
      <c r="AL702" s="209" t="e">
        <f t="shared" ca="1" si="42"/>
        <v>#N/A</v>
      </c>
      <c r="AM702" s="209" t="e">
        <f t="shared" ca="1" si="43"/>
        <v>#N/A</v>
      </c>
    </row>
    <row r="703" spans="2:39" x14ac:dyDescent="0.2">
      <c r="B703" t="s">
        <v>3503</v>
      </c>
      <c r="C703" t="s">
        <v>119</v>
      </c>
      <c r="D703" t="s">
        <v>6</v>
      </c>
      <c r="E703" t="s">
        <v>6</v>
      </c>
      <c r="F703">
        <v>-25.5</v>
      </c>
      <c r="G703">
        <v>-14</v>
      </c>
      <c r="H703">
        <v>-9.5</v>
      </c>
      <c r="I703">
        <v>102</v>
      </c>
      <c r="J703">
        <v>-10.4</v>
      </c>
      <c r="K703">
        <v>-5.4</v>
      </c>
      <c r="L703">
        <v>-10.6</v>
      </c>
      <c r="M703">
        <v>-1.6</v>
      </c>
      <c r="N703">
        <v>0.8</v>
      </c>
      <c r="O703">
        <v>0.7</v>
      </c>
      <c r="AG703">
        <f t="shared" si="44"/>
        <v>521</v>
      </c>
      <c r="AH703" s="134">
        <f>(H703*'User Input'!$H$16)+(I703*'User Input'!$H$17)+(N703*'User Input'!$H$15)+(P703*'User Input'!$H$2)+(Q703*'User Input'!$H$3)+(R703*'User Input'!$H$4)+(K703*'User Input'!$H$5)+(L703*'User Input'!$H$6)+(J703*'User Input'!$H$7)+(U703*'User Input'!$H$8)+(T703*'User Input'!$H$9)+(M703*'User Input'!$H$10)+(Y703*'User Input'!$H$11)+(W703*'User Input'!$H$13)+(V703*'User Input'!$H$12)+(S703*'User Input'!$H$14)</f>
        <v>-45.800000000000004</v>
      </c>
      <c r="AI703">
        <f t="shared" si="41"/>
        <v>3.2714285714285718</v>
      </c>
      <c r="AJ703" s="209"/>
      <c r="AK703" s="209">
        <f t="shared" si="45"/>
        <v>522</v>
      </c>
      <c r="AL703" s="209" t="e">
        <f t="shared" ca="1" si="42"/>
        <v>#N/A</v>
      </c>
      <c r="AM703" s="209" t="e">
        <f t="shared" ca="1" si="43"/>
        <v>#N/A</v>
      </c>
    </row>
    <row r="704" spans="2:39" x14ac:dyDescent="0.2">
      <c r="B704" t="s">
        <v>3517</v>
      </c>
      <c r="C704" t="s">
        <v>2</v>
      </c>
      <c r="D704" t="s">
        <v>6</v>
      </c>
      <c r="E704" t="s">
        <v>6</v>
      </c>
      <c r="F704">
        <v>-25.5</v>
      </c>
      <c r="G704">
        <v>-9.6999999999999993</v>
      </c>
      <c r="H704">
        <v>-9.6</v>
      </c>
      <c r="I704">
        <v>80</v>
      </c>
      <c r="J704">
        <v>-10.7</v>
      </c>
      <c r="K704">
        <v>-5.2</v>
      </c>
      <c r="L704">
        <v>-10.7</v>
      </c>
      <c r="M704">
        <v>-1.4</v>
      </c>
      <c r="N704">
        <v>0.8</v>
      </c>
      <c r="O704">
        <v>0.7</v>
      </c>
      <c r="AG704">
        <f t="shared" si="44"/>
        <v>522</v>
      </c>
      <c r="AH704" s="134">
        <f>(H704*'User Input'!$H$16)+(I704*'User Input'!$H$17)+(N704*'User Input'!$H$15)+(P704*'User Input'!$H$2)+(Q704*'User Input'!$H$3)+(R704*'User Input'!$H$4)+(K704*'User Input'!$H$5)+(L704*'User Input'!$H$6)+(J704*'User Input'!$H$7)+(U704*'User Input'!$H$8)+(T704*'User Input'!$H$9)+(M704*'User Input'!$H$10)+(Y704*'User Input'!$H$11)+(W704*'User Input'!$H$13)+(V704*'User Input'!$H$12)+(S704*'User Input'!$H$14)</f>
        <v>-45</v>
      </c>
      <c r="AI704">
        <f t="shared" si="41"/>
        <v>4.6391752577319592</v>
      </c>
      <c r="AJ704" s="209"/>
      <c r="AK704" s="209">
        <f t="shared" si="45"/>
        <v>522</v>
      </c>
      <c r="AL704" s="209" t="e">
        <f t="shared" ca="1" si="42"/>
        <v>#N/A</v>
      </c>
      <c r="AM704" s="209" t="e">
        <f t="shared" ca="1" si="43"/>
        <v>#N/A</v>
      </c>
    </row>
    <row r="705" spans="2:39" x14ac:dyDescent="0.2">
      <c r="B705" t="s">
        <v>2627</v>
      </c>
      <c r="C705" t="s">
        <v>132</v>
      </c>
      <c r="D705" t="s">
        <v>110</v>
      </c>
      <c r="E705" t="s">
        <v>110</v>
      </c>
      <c r="F705">
        <v>-25.5</v>
      </c>
      <c r="G705">
        <v>-15.4</v>
      </c>
      <c r="H705">
        <v>-9.5</v>
      </c>
      <c r="I705">
        <v>113</v>
      </c>
      <c r="J705">
        <v>-10.199999999999999</v>
      </c>
      <c r="K705">
        <v>-5.2</v>
      </c>
      <c r="L705">
        <v>-10.1</v>
      </c>
      <c r="M705">
        <v>-2.2000000000000002</v>
      </c>
      <c r="N705">
        <v>1</v>
      </c>
      <c r="O705">
        <v>0.2</v>
      </c>
      <c r="AG705">
        <f t="shared" si="44"/>
        <v>523</v>
      </c>
      <c r="AH705" s="134">
        <f>(H705*'User Input'!$H$16)+(I705*'User Input'!$H$17)+(N705*'User Input'!$H$15)+(P705*'User Input'!$H$2)+(Q705*'User Input'!$H$3)+(R705*'User Input'!$H$4)+(K705*'User Input'!$H$5)+(L705*'User Input'!$H$6)+(J705*'User Input'!$H$7)+(U705*'User Input'!$H$8)+(T705*'User Input'!$H$9)+(M705*'User Input'!$H$10)+(Y705*'User Input'!$H$11)+(W705*'User Input'!$H$13)+(V705*'User Input'!$H$12)+(S705*'User Input'!$H$14)</f>
        <v>-45.499999999999993</v>
      </c>
      <c r="AI705">
        <f t="shared" si="41"/>
        <v>2.9545454545454541</v>
      </c>
      <c r="AJ705" s="209"/>
      <c r="AK705" s="209">
        <f t="shared" si="45"/>
        <v>522</v>
      </c>
      <c r="AL705" s="209" t="e">
        <f t="shared" ca="1" si="42"/>
        <v>#N/A</v>
      </c>
      <c r="AM705" s="209" t="e">
        <f t="shared" ca="1" si="43"/>
        <v>#N/A</v>
      </c>
    </row>
    <row r="706" spans="2:39" x14ac:dyDescent="0.2">
      <c r="B706" t="s">
        <v>3704</v>
      </c>
      <c r="C706" t="s">
        <v>136</v>
      </c>
      <c r="D706" t="s">
        <v>114</v>
      </c>
      <c r="E706" t="s">
        <v>114</v>
      </c>
      <c r="F706">
        <v>-25.5</v>
      </c>
      <c r="G706">
        <v>-0.4</v>
      </c>
      <c r="H706">
        <v>-9.6</v>
      </c>
      <c r="I706">
        <v>50</v>
      </c>
      <c r="J706">
        <v>-11.1</v>
      </c>
      <c r="K706">
        <v>-5.6</v>
      </c>
      <c r="L706">
        <v>-11.3</v>
      </c>
      <c r="M706">
        <v>-2</v>
      </c>
      <c r="N706">
        <v>1.8</v>
      </c>
      <c r="O706">
        <v>1.7</v>
      </c>
      <c r="AG706">
        <f t="shared" si="44"/>
        <v>524</v>
      </c>
      <c r="AH706" s="134">
        <f>(H706*'User Input'!$H$16)+(I706*'User Input'!$H$17)+(N706*'User Input'!$H$15)+(P706*'User Input'!$H$2)+(Q706*'User Input'!$H$3)+(R706*'User Input'!$H$4)+(K706*'User Input'!$H$5)+(L706*'User Input'!$H$6)+(J706*'User Input'!$H$7)+(U706*'User Input'!$H$8)+(T706*'User Input'!$H$9)+(M706*'User Input'!$H$10)+(Y706*'User Input'!$H$11)+(W706*'User Input'!$H$13)+(V706*'User Input'!$H$12)+(S706*'User Input'!$H$14)</f>
        <v>-48.800000000000004</v>
      </c>
      <c r="AI706">
        <f t="shared" si="41"/>
        <v>122</v>
      </c>
      <c r="AJ706" s="209"/>
      <c r="AK706" s="209">
        <f t="shared" si="45"/>
        <v>522</v>
      </c>
      <c r="AL706" s="209" t="e">
        <f t="shared" ca="1" si="42"/>
        <v>#N/A</v>
      </c>
      <c r="AM706" s="209" t="e">
        <f t="shared" ca="1" si="43"/>
        <v>#N/A</v>
      </c>
    </row>
    <row r="707" spans="2:39" x14ac:dyDescent="0.2">
      <c r="B707" t="s">
        <v>3525</v>
      </c>
      <c r="C707" t="s">
        <v>131</v>
      </c>
      <c r="D707" t="s">
        <v>116</v>
      </c>
      <c r="E707" t="s">
        <v>116</v>
      </c>
      <c r="F707">
        <v>-25.5</v>
      </c>
      <c r="G707">
        <v>-9.4</v>
      </c>
      <c r="H707">
        <v>-9.5</v>
      </c>
      <c r="I707">
        <v>73</v>
      </c>
      <c r="J707">
        <v>-10.7</v>
      </c>
      <c r="K707">
        <v>-5.3</v>
      </c>
      <c r="L707">
        <v>-10.8</v>
      </c>
      <c r="M707">
        <v>-2.2999999999999998</v>
      </c>
      <c r="N707">
        <v>1.2</v>
      </c>
      <c r="O707">
        <v>1.4</v>
      </c>
      <c r="AG707">
        <f t="shared" si="44"/>
        <v>525</v>
      </c>
      <c r="AH707" s="134">
        <f>(H707*'User Input'!$H$16)+(I707*'User Input'!$H$17)+(N707*'User Input'!$H$15)+(P707*'User Input'!$H$2)+(Q707*'User Input'!$H$3)+(R707*'User Input'!$H$4)+(K707*'User Input'!$H$5)+(L707*'User Input'!$H$6)+(J707*'User Input'!$H$7)+(U707*'User Input'!$H$8)+(T707*'User Input'!$H$9)+(M707*'User Input'!$H$10)+(Y707*'User Input'!$H$11)+(W707*'User Input'!$H$13)+(V707*'User Input'!$H$12)+(S707*'User Input'!$H$14)</f>
        <v>-47.300000000000004</v>
      </c>
      <c r="AI707">
        <f t="shared" si="41"/>
        <v>5.0319148936170217</v>
      </c>
      <c r="AJ707" s="209"/>
      <c r="AK707" s="209">
        <f t="shared" si="45"/>
        <v>522</v>
      </c>
      <c r="AL707" s="209" t="e">
        <f t="shared" ca="1" si="42"/>
        <v>#N/A</v>
      </c>
      <c r="AM707" s="209" t="e">
        <f t="shared" ca="1" si="43"/>
        <v>#N/A</v>
      </c>
    </row>
    <row r="708" spans="2:39" x14ac:dyDescent="0.2">
      <c r="B708" t="s">
        <v>3701</v>
      </c>
      <c r="C708" t="s">
        <v>716</v>
      </c>
      <c r="D708" t="s">
        <v>114</v>
      </c>
      <c r="E708" t="s">
        <v>114</v>
      </c>
      <c r="F708">
        <v>-25.6</v>
      </c>
      <c r="G708">
        <v>-15.7</v>
      </c>
      <c r="H708">
        <v>-9.6</v>
      </c>
      <c r="I708">
        <v>116</v>
      </c>
      <c r="J708">
        <v>-9.9</v>
      </c>
      <c r="K708">
        <v>-4.5999999999999996</v>
      </c>
      <c r="L708">
        <v>-9.9</v>
      </c>
      <c r="M708">
        <v>-2.4</v>
      </c>
      <c r="N708">
        <v>-0.2</v>
      </c>
      <c r="O708">
        <v>0.4</v>
      </c>
      <c r="AG708">
        <f t="shared" si="44"/>
        <v>526</v>
      </c>
      <c r="AH708" s="134">
        <f>(H708*'User Input'!$H$16)+(I708*'User Input'!$H$17)+(N708*'User Input'!$H$15)+(P708*'User Input'!$H$2)+(Q708*'User Input'!$H$3)+(R708*'User Input'!$H$4)+(K708*'User Input'!$H$5)+(L708*'User Input'!$H$6)+(J708*'User Input'!$H$7)+(U708*'User Input'!$H$8)+(T708*'User Input'!$H$9)+(M708*'User Input'!$H$10)+(Y708*'User Input'!$H$11)+(W708*'User Input'!$H$13)+(V708*'User Input'!$H$12)+(S708*'User Input'!$H$14)</f>
        <v>-42.999999999999993</v>
      </c>
      <c r="AI708">
        <f t="shared" si="41"/>
        <v>2.7388535031847132</v>
      </c>
      <c r="AJ708" s="209"/>
      <c r="AK708" s="209">
        <f t="shared" si="45"/>
        <v>527</v>
      </c>
      <c r="AL708" s="209" t="e">
        <f t="shared" ca="1" si="42"/>
        <v>#N/A</v>
      </c>
      <c r="AM708" s="209" t="e">
        <f t="shared" ca="1" si="43"/>
        <v>#N/A</v>
      </c>
    </row>
    <row r="709" spans="2:39" x14ac:dyDescent="0.2">
      <c r="B709" t="s">
        <v>2632</v>
      </c>
      <c r="C709" t="s">
        <v>7</v>
      </c>
      <c r="D709" t="s">
        <v>114</v>
      </c>
      <c r="E709" t="s">
        <v>114</v>
      </c>
      <c r="F709">
        <v>-25.6</v>
      </c>
      <c r="G709">
        <v>-2.2000000000000002</v>
      </c>
      <c r="H709">
        <v>-9.6</v>
      </c>
      <c r="I709">
        <v>50</v>
      </c>
      <c r="J709">
        <v>-11.1</v>
      </c>
      <c r="K709">
        <v>-5.3</v>
      </c>
      <c r="L709">
        <v>-11.2</v>
      </c>
      <c r="M709">
        <v>-2.4</v>
      </c>
      <c r="N709">
        <v>1.7</v>
      </c>
      <c r="O709">
        <v>1.7</v>
      </c>
      <c r="AG709">
        <f t="shared" si="44"/>
        <v>527</v>
      </c>
      <c r="AH709" s="134">
        <f>(H709*'User Input'!$H$16)+(I709*'User Input'!$H$17)+(N709*'User Input'!$H$15)+(P709*'User Input'!$H$2)+(Q709*'User Input'!$H$3)+(R709*'User Input'!$H$4)+(K709*'User Input'!$H$5)+(L709*'User Input'!$H$6)+(J709*'User Input'!$H$7)+(U709*'User Input'!$H$8)+(T709*'User Input'!$H$9)+(M709*'User Input'!$H$10)+(Y709*'User Input'!$H$11)+(W709*'User Input'!$H$13)+(V709*'User Input'!$H$12)+(S709*'User Input'!$H$14)</f>
        <v>-48.3</v>
      </c>
      <c r="AI709">
        <f t="shared" si="41"/>
        <v>21.954545454545453</v>
      </c>
      <c r="AJ709" s="209"/>
      <c r="AK709" s="209">
        <f t="shared" si="45"/>
        <v>527</v>
      </c>
      <c r="AL709" s="209" t="e">
        <f t="shared" ca="1" si="42"/>
        <v>#N/A</v>
      </c>
      <c r="AM709" s="209" t="e">
        <f t="shared" ca="1" si="43"/>
        <v>#N/A</v>
      </c>
    </row>
    <row r="710" spans="2:39" x14ac:dyDescent="0.2">
      <c r="B710" t="s">
        <v>3551</v>
      </c>
      <c r="C710" t="s">
        <v>136</v>
      </c>
      <c r="D710" t="s">
        <v>118</v>
      </c>
      <c r="E710" t="s">
        <v>118</v>
      </c>
      <c r="F710">
        <v>-25.6</v>
      </c>
      <c r="G710">
        <v>-2.4</v>
      </c>
      <c r="H710">
        <v>-9.6</v>
      </c>
      <c r="I710">
        <v>50</v>
      </c>
      <c r="J710">
        <v>-11.1</v>
      </c>
      <c r="K710">
        <v>-5.6</v>
      </c>
      <c r="L710">
        <v>-11.2</v>
      </c>
      <c r="M710">
        <v>-2.6</v>
      </c>
      <c r="N710">
        <v>2.2000000000000002</v>
      </c>
      <c r="O710">
        <v>1.7</v>
      </c>
      <c r="AG710">
        <f t="shared" si="44"/>
        <v>528</v>
      </c>
      <c r="AH710" s="134">
        <f>(H710*'User Input'!$H$16)+(I710*'User Input'!$H$17)+(N710*'User Input'!$H$15)+(P710*'User Input'!$H$2)+(Q710*'User Input'!$H$3)+(R710*'User Input'!$H$4)+(K710*'User Input'!$H$5)+(L710*'User Input'!$H$6)+(J710*'User Input'!$H$7)+(U710*'User Input'!$H$8)+(T710*'User Input'!$H$9)+(M710*'User Input'!$H$10)+(Y710*'User Input'!$H$11)+(W710*'User Input'!$H$13)+(V710*'User Input'!$H$12)+(S710*'User Input'!$H$14)</f>
        <v>-49.9</v>
      </c>
      <c r="AI710">
        <f t="shared" si="41"/>
        <v>20.791666666666668</v>
      </c>
      <c r="AJ710" s="209"/>
      <c r="AK710" s="209">
        <f t="shared" si="45"/>
        <v>527</v>
      </c>
      <c r="AL710" s="209" t="e">
        <f t="shared" ca="1" si="42"/>
        <v>#N/A</v>
      </c>
      <c r="AM710" s="209" t="e">
        <f t="shared" ca="1" si="43"/>
        <v>#N/A</v>
      </c>
    </row>
    <row r="711" spans="2:39" x14ac:dyDescent="0.2">
      <c r="B711" t="s">
        <v>2637</v>
      </c>
      <c r="C711" t="s">
        <v>119</v>
      </c>
      <c r="D711" t="s">
        <v>114</v>
      </c>
      <c r="E711" t="s">
        <v>114</v>
      </c>
      <c r="F711">
        <v>-25.6</v>
      </c>
      <c r="G711">
        <v>-9.6999999999999993</v>
      </c>
      <c r="H711">
        <v>-9.6</v>
      </c>
      <c r="I711">
        <v>73</v>
      </c>
      <c r="J711">
        <v>-10.8</v>
      </c>
      <c r="K711">
        <v>-5.3</v>
      </c>
      <c r="L711">
        <v>-10.9</v>
      </c>
      <c r="M711">
        <v>-1.7</v>
      </c>
      <c r="N711">
        <v>1.1000000000000001</v>
      </c>
      <c r="O711">
        <v>1.1000000000000001</v>
      </c>
      <c r="AG711">
        <f t="shared" si="44"/>
        <v>529</v>
      </c>
      <c r="AH711" s="134">
        <f>(H711*'User Input'!$H$16)+(I711*'User Input'!$H$17)+(N711*'User Input'!$H$15)+(P711*'User Input'!$H$2)+(Q711*'User Input'!$H$3)+(R711*'User Input'!$H$4)+(K711*'User Input'!$H$5)+(L711*'User Input'!$H$6)+(J711*'User Input'!$H$7)+(U711*'User Input'!$H$8)+(T711*'User Input'!$H$9)+(M711*'User Input'!$H$10)+(Y711*'User Input'!$H$11)+(W711*'User Input'!$H$13)+(V711*'User Input'!$H$12)+(S711*'User Input'!$H$14)</f>
        <v>-46.300000000000004</v>
      </c>
      <c r="AI711">
        <f t="shared" si="41"/>
        <v>4.7731958762886606</v>
      </c>
      <c r="AJ711" s="209"/>
      <c r="AK711" s="209">
        <f t="shared" si="45"/>
        <v>527</v>
      </c>
      <c r="AL711" s="209" t="e">
        <f t="shared" ca="1" si="42"/>
        <v>#N/A</v>
      </c>
      <c r="AM711" s="209" t="e">
        <f t="shared" ca="1" si="43"/>
        <v>#N/A</v>
      </c>
    </row>
    <row r="712" spans="2:39" x14ac:dyDescent="0.2">
      <c r="B712" t="s">
        <v>3534</v>
      </c>
      <c r="C712" t="s">
        <v>132</v>
      </c>
      <c r="D712" t="s">
        <v>118</v>
      </c>
      <c r="E712" t="s">
        <v>118</v>
      </c>
      <c r="F712">
        <v>-25.8</v>
      </c>
      <c r="G712">
        <v>-4.5999999999999996</v>
      </c>
      <c r="H712">
        <v>-9.6</v>
      </c>
      <c r="I712">
        <v>51</v>
      </c>
      <c r="J712">
        <v>-11.1</v>
      </c>
      <c r="K712">
        <v>-5.3</v>
      </c>
      <c r="L712">
        <v>-11.1</v>
      </c>
      <c r="M712">
        <v>-2.6</v>
      </c>
      <c r="N712">
        <v>1.7</v>
      </c>
      <c r="O712">
        <v>1.5</v>
      </c>
      <c r="AG712">
        <f t="shared" si="44"/>
        <v>530</v>
      </c>
      <c r="AH712" s="134">
        <f>(H712*'User Input'!$H$16)+(I712*'User Input'!$H$17)+(N712*'User Input'!$H$15)+(P712*'User Input'!$H$2)+(Q712*'User Input'!$H$3)+(R712*'User Input'!$H$4)+(K712*'User Input'!$H$5)+(L712*'User Input'!$H$6)+(J712*'User Input'!$H$7)+(U712*'User Input'!$H$8)+(T712*'User Input'!$H$9)+(M712*'User Input'!$H$10)+(Y712*'User Input'!$H$11)+(W712*'User Input'!$H$13)+(V712*'User Input'!$H$12)+(S712*'User Input'!$H$14)</f>
        <v>-48.6</v>
      </c>
      <c r="AI712">
        <f t="shared" si="41"/>
        <v>10.565217391304349</v>
      </c>
      <c r="AJ712" s="209"/>
      <c r="AK712" s="209">
        <f t="shared" si="45"/>
        <v>531</v>
      </c>
      <c r="AL712" s="209" t="e">
        <f t="shared" ca="1" si="42"/>
        <v>#N/A</v>
      </c>
      <c r="AM712" s="209" t="e">
        <f t="shared" ca="1" si="43"/>
        <v>#N/A</v>
      </c>
    </row>
    <row r="713" spans="2:39" x14ac:dyDescent="0.2">
      <c r="B713" t="s">
        <v>1409</v>
      </c>
      <c r="C713" t="s">
        <v>139</v>
      </c>
      <c r="D713" t="s">
        <v>6</v>
      </c>
      <c r="E713" t="s">
        <v>6</v>
      </c>
      <c r="F713">
        <v>-25.8</v>
      </c>
      <c r="G713">
        <v>-2.8</v>
      </c>
      <c r="H713">
        <v>-9.6</v>
      </c>
      <c r="I713">
        <v>48</v>
      </c>
      <c r="J713">
        <v>-11.1</v>
      </c>
      <c r="K713">
        <v>-4.9000000000000004</v>
      </c>
      <c r="L713">
        <v>-10.9</v>
      </c>
      <c r="M713">
        <v>-2.2999999999999998</v>
      </c>
      <c r="N713">
        <v>1.1000000000000001</v>
      </c>
      <c r="O713">
        <v>1.4</v>
      </c>
      <c r="AG713">
        <f t="shared" si="44"/>
        <v>531</v>
      </c>
      <c r="AH713" s="134">
        <f>(H713*'User Input'!$H$16)+(I713*'User Input'!$H$17)+(N713*'User Input'!$H$15)+(P713*'User Input'!$H$2)+(Q713*'User Input'!$H$3)+(R713*'User Input'!$H$4)+(K713*'User Input'!$H$5)+(L713*'User Input'!$H$6)+(J713*'User Input'!$H$7)+(U713*'User Input'!$H$8)+(T713*'User Input'!$H$9)+(M713*'User Input'!$H$10)+(Y713*'User Input'!$H$11)+(W713*'User Input'!$H$13)+(V713*'User Input'!$H$12)+(S713*'User Input'!$H$14)</f>
        <v>-46.2</v>
      </c>
      <c r="AI713">
        <f t="shared" si="41"/>
        <v>16.500000000000004</v>
      </c>
      <c r="AJ713" s="209"/>
      <c r="AK713" s="209">
        <f t="shared" si="45"/>
        <v>531</v>
      </c>
      <c r="AL713" s="209" t="e">
        <f t="shared" ca="1" si="42"/>
        <v>#N/A</v>
      </c>
      <c r="AM713" s="209" t="e">
        <f t="shared" ca="1" si="43"/>
        <v>#N/A</v>
      </c>
    </row>
    <row r="714" spans="2:39" x14ac:dyDescent="0.2">
      <c r="B714" t="s">
        <v>2609</v>
      </c>
      <c r="C714" t="s">
        <v>131</v>
      </c>
      <c r="D714" t="s">
        <v>110</v>
      </c>
      <c r="E714" t="s">
        <v>110</v>
      </c>
      <c r="F714">
        <v>-25.8</v>
      </c>
      <c r="G714">
        <v>-4.3</v>
      </c>
      <c r="H714">
        <v>-9.6</v>
      </c>
      <c r="I714">
        <v>52</v>
      </c>
      <c r="J714">
        <v>-11.1</v>
      </c>
      <c r="K714">
        <v>-5.4</v>
      </c>
      <c r="L714">
        <v>-11.2</v>
      </c>
      <c r="M714">
        <v>-1.8</v>
      </c>
      <c r="N714">
        <v>1.5</v>
      </c>
      <c r="O714">
        <v>1.3</v>
      </c>
      <c r="AG714">
        <f t="shared" si="44"/>
        <v>532</v>
      </c>
      <c r="AH714" s="134">
        <f>(H714*'User Input'!$H$16)+(I714*'User Input'!$H$17)+(N714*'User Input'!$H$15)+(P714*'User Input'!$H$2)+(Q714*'User Input'!$H$3)+(R714*'User Input'!$H$4)+(K714*'User Input'!$H$5)+(L714*'User Input'!$H$6)+(J714*'User Input'!$H$7)+(U714*'User Input'!$H$8)+(T714*'User Input'!$H$9)+(M714*'User Input'!$H$10)+(Y714*'User Input'!$H$11)+(W714*'User Input'!$H$13)+(V714*'User Input'!$H$12)+(S714*'User Input'!$H$14)</f>
        <v>-47.5</v>
      </c>
      <c r="AI714">
        <f t="shared" si="41"/>
        <v>11.046511627906977</v>
      </c>
      <c r="AJ714" s="209"/>
      <c r="AK714" s="209">
        <f t="shared" si="45"/>
        <v>531</v>
      </c>
      <c r="AL714" s="209" t="e">
        <f t="shared" ca="1" si="42"/>
        <v>#N/A</v>
      </c>
      <c r="AM714" s="209" t="e">
        <f t="shared" ca="1" si="43"/>
        <v>#N/A</v>
      </c>
    </row>
    <row r="715" spans="2:39" x14ac:dyDescent="0.2">
      <c r="B715" t="s">
        <v>1512</v>
      </c>
      <c r="C715" t="s">
        <v>339</v>
      </c>
      <c r="D715" t="s">
        <v>118</v>
      </c>
      <c r="E715" t="s">
        <v>118</v>
      </c>
      <c r="F715">
        <v>-25.8</v>
      </c>
      <c r="G715">
        <v>-3.9</v>
      </c>
      <c r="H715">
        <v>-9.6</v>
      </c>
      <c r="I715">
        <v>50</v>
      </c>
      <c r="J715">
        <v>-11.3</v>
      </c>
      <c r="K715">
        <v>-5.5</v>
      </c>
      <c r="L715">
        <v>-11.3</v>
      </c>
      <c r="M715">
        <v>-2.1</v>
      </c>
      <c r="N715">
        <v>1.7</v>
      </c>
      <c r="O715">
        <v>1.6</v>
      </c>
      <c r="AG715">
        <f t="shared" si="44"/>
        <v>533</v>
      </c>
      <c r="AH715" s="134">
        <f>(H715*'User Input'!$H$16)+(I715*'User Input'!$H$17)+(N715*'User Input'!$H$15)+(P715*'User Input'!$H$2)+(Q715*'User Input'!$H$3)+(R715*'User Input'!$H$4)+(K715*'User Input'!$H$5)+(L715*'User Input'!$H$6)+(J715*'User Input'!$H$7)+(U715*'User Input'!$H$8)+(T715*'User Input'!$H$9)+(M715*'User Input'!$H$10)+(Y715*'User Input'!$H$11)+(W715*'User Input'!$H$13)+(V715*'User Input'!$H$12)+(S715*'User Input'!$H$14)</f>
        <v>-48.8</v>
      </c>
      <c r="AI715">
        <f t="shared" si="41"/>
        <v>12.512820512820513</v>
      </c>
      <c r="AJ715" s="209"/>
      <c r="AK715" s="209">
        <f t="shared" si="45"/>
        <v>531</v>
      </c>
      <c r="AL715" s="209" t="e">
        <f t="shared" ca="1" si="42"/>
        <v>#N/A</v>
      </c>
      <c r="AM715" s="209" t="e">
        <f t="shared" ca="1" si="43"/>
        <v>#N/A</v>
      </c>
    </row>
    <row r="716" spans="2:39" x14ac:dyDescent="0.2">
      <c r="B716" t="s">
        <v>3537</v>
      </c>
      <c r="C716" t="s">
        <v>8</v>
      </c>
      <c r="D716" t="s">
        <v>114</v>
      </c>
      <c r="E716" t="s">
        <v>114</v>
      </c>
      <c r="F716">
        <v>-25.8</v>
      </c>
      <c r="G716">
        <v>-4.2</v>
      </c>
      <c r="H716">
        <v>-9.6</v>
      </c>
      <c r="I716">
        <v>51</v>
      </c>
      <c r="J716">
        <v>-11.2</v>
      </c>
      <c r="K716">
        <v>-5.3</v>
      </c>
      <c r="L716">
        <v>-11.1</v>
      </c>
      <c r="M716">
        <v>-2.2999999999999998</v>
      </c>
      <c r="N716">
        <v>1.5</v>
      </c>
      <c r="O716">
        <v>1.4</v>
      </c>
      <c r="AG716">
        <f t="shared" si="44"/>
        <v>534</v>
      </c>
      <c r="AH716" s="134">
        <f>(H716*'User Input'!$H$16)+(I716*'User Input'!$H$17)+(N716*'User Input'!$H$15)+(P716*'User Input'!$H$2)+(Q716*'User Input'!$H$3)+(R716*'User Input'!$H$4)+(K716*'User Input'!$H$5)+(L716*'User Input'!$H$6)+(J716*'User Input'!$H$7)+(U716*'User Input'!$H$8)+(T716*'User Input'!$H$9)+(M716*'User Input'!$H$10)+(Y716*'User Input'!$H$11)+(W716*'User Input'!$H$13)+(V716*'User Input'!$H$12)+(S716*'User Input'!$H$14)</f>
        <v>-48.1</v>
      </c>
      <c r="AI716">
        <f t="shared" si="41"/>
        <v>11.452380952380953</v>
      </c>
      <c r="AJ716" s="209"/>
      <c r="AK716" s="209">
        <f t="shared" si="45"/>
        <v>531</v>
      </c>
      <c r="AL716" s="209" t="e">
        <f t="shared" ca="1" si="42"/>
        <v>#N/A</v>
      </c>
      <c r="AM716" s="209" t="e">
        <f t="shared" ca="1" si="43"/>
        <v>#N/A</v>
      </c>
    </row>
    <row r="717" spans="2:39" x14ac:dyDescent="0.2">
      <c r="B717" t="s">
        <v>1510</v>
      </c>
      <c r="C717" t="s">
        <v>113</v>
      </c>
      <c r="D717" t="s">
        <v>110</v>
      </c>
      <c r="E717" t="s">
        <v>110</v>
      </c>
      <c r="F717">
        <v>-25.8</v>
      </c>
      <c r="G717">
        <v>-3.5</v>
      </c>
      <c r="H717">
        <v>-9.6</v>
      </c>
      <c r="I717">
        <v>51</v>
      </c>
      <c r="J717">
        <v>-11.2</v>
      </c>
      <c r="K717">
        <v>-5.4</v>
      </c>
      <c r="L717">
        <v>-11.2</v>
      </c>
      <c r="M717">
        <v>-1.9</v>
      </c>
      <c r="N717">
        <v>1.7</v>
      </c>
      <c r="O717">
        <v>1.3</v>
      </c>
      <c r="AG717">
        <f t="shared" si="44"/>
        <v>535</v>
      </c>
      <c r="AH717" s="134">
        <f>(H717*'User Input'!$H$16)+(I717*'User Input'!$H$17)+(N717*'User Input'!$H$15)+(P717*'User Input'!$H$2)+(Q717*'User Input'!$H$3)+(R717*'User Input'!$H$4)+(K717*'User Input'!$H$5)+(L717*'User Input'!$H$6)+(J717*'User Input'!$H$7)+(U717*'User Input'!$H$8)+(T717*'User Input'!$H$9)+(M717*'User Input'!$H$10)+(Y717*'User Input'!$H$11)+(W717*'User Input'!$H$13)+(V717*'User Input'!$H$12)+(S717*'User Input'!$H$14)</f>
        <v>-47.8</v>
      </c>
      <c r="AI717">
        <f t="shared" si="41"/>
        <v>13.657142857142857</v>
      </c>
      <c r="AJ717" s="209"/>
      <c r="AK717" s="209">
        <f t="shared" si="45"/>
        <v>531</v>
      </c>
      <c r="AL717" s="209" t="e">
        <f t="shared" ca="1" si="42"/>
        <v>#N/A</v>
      </c>
      <c r="AM717" s="209" t="e">
        <f t="shared" ca="1" si="43"/>
        <v>#N/A</v>
      </c>
    </row>
    <row r="718" spans="2:39" x14ac:dyDescent="0.2">
      <c r="B718" t="s">
        <v>3561</v>
      </c>
      <c r="C718" t="s">
        <v>141</v>
      </c>
      <c r="D718" t="s">
        <v>112</v>
      </c>
      <c r="E718" t="s">
        <v>112</v>
      </c>
      <c r="F718">
        <v>-25.8</v>
      </c>
      <c r="G718">
        <v>-3.6</v>
      </c>
      <c r="H718">
        <v>-9.6</v>
      </c>
      <c r="I718">
        <v>48</v>
      </c>
      <c r="J718">
        <v>-11.2</v>
      </c>
      <c r="K718">
        <v>-5.3</v>
      </c>
      <c r="L718">
        <v>-11.2</v>
      </c>
      <c r="M718">
        <v>-2.6</v>
      </c>
      <c r="N718">
        <v>1.8</v>
      </c>
      <c r="O718">
        <v>1.7</v>
      </c>
      <c r="AG718">
        <f t="shared" si="44"/>
        <v>536</v>
      </c>
      <c r="AH718" s="134">
        <f>(H718*'User Input'!$H$16)+(I718*'User Input'!$H$17)+(N718*'User Input'!$H$15)+(P718*'User Input'!$H$2)+(Q718*'User Input'!$H$3)+(R718*'User Input'!$H$4)+(K718*'User Input'!$H$5)+(L718*'User Input'!$H$6)+(J718*'User Input'!$H$7)+(U718*'User Input'!$H$8)+(T718*'User Input'!$H$9)+(M718*'User Input'!$H$10)+(Y718*'User Input'!$H$11)+(W718*'User Input'!$H$13)+(V718*'User Input'!$H$12)+(S718*'User Input'!$H$14)</f>
        <v>-48.8</v>
      </c>
      <c r="AI718">
        <f t="shared" si="41"/>
        <v>13.555555555555554</v>
      </c>
      <c r="AJ718" s="209"/>
      <c r="AK718" s="209">
        <f t="shared" si="45"/>
        <v>531</v>
      </c>
      <c r="AL718" s="209" t="e">
        <f t="shared" ca="1" si="42"/>
        <v>#N/A</v>
      </c>
      <c r="AM718" s="209" t="e">
        <f t="shared" ca="1" si="43"/>
        <v>#N/A</v>
      </c>
    </row>
    <row r="719" spans="2:39" x14ac:dyDescent="0.2">
      <c r="B719" t="s">
        <v>780</v>
      </c>
      <c r="C719" t="s">
        <v>131</v>
      </c>
      <c r="D719" t="s">
        <v>112</v>
      </c>
      <c r="E719" t="s">
        <v>112</v>
      </c>
      <c r="F719">
        <v>-25.8</v>
      </c>
      <c r="G719">
        <v>-3.9</v>
      </c>
      <c r="H719">
        <v>-9.6</v>
      </c>
      <c r="I719">
        <v>51</v>
      </c>
      <c r="J719">
        <v>-11</v>
      </c>
      <c r="K719">
        <v>-4.9000000000000004</v>
      </c>
      <c r="L719">
        <v>-10.8</v>
      </c>
      <c r="M719">
        <v>-2.7</v>
      </c>
      <c r="N719">
        <v>1.3</v>
      </c>
      <c r="O719">
        <v>1.3</v>
      </c>
      <c r="AG719">
        <f t="shared" si="44"/>
        <v>537</v>
      </c>
      <c r="AH719" s="134">
        <f>(H719*'User Input'!$H$16)+(I719*'User Input'!$H$17)+(N719*'User Input'!$H$15)+(P719*'User Input'!$H$2)+(Q719*'User Input'!$H$3)+(R719*'User Input'!$H$4)+(K719*'User Input'!$H$5)+(L719*'User Input'!$H$6)+(J719*'User Input'!$H$7)+(U719*'User Input'!$H$8)+(T719*'User Input'!$H$9)+(M719*'User Input'!$H$10)+(Y719*'User Input'!$H$11)+(W719*'User Input'!$H$13)+(V719*'User Input'!$H$12)+(S719*'User Input'!$H$14)</f>
        <v>-46.800000000000004</v>
      </c>
      <c r="AI719">
        <f t="shared" ref="AI719:AI782" si="46">AH719/G719</f>
        <v>12.000000000000002</v>
      </c>
      <c r="AJ719" s="209"/>
      <c r="AK719" s="209">
        <f t="shared" si="45"/>
        <v>531</v>
      </c>
      <c r="AL719" s="209" t="e">
        <f t="shared" ca="1" si="42"/>
        <v>#N/A</v>
      </c>
      <c r="AM719" s="209" t="e">
        <f t="shared" ca="1" si="43"/>
        <v>#N/A</v>
      </c>
    </row>
    <row r="720" spans="2:39" x14ac:dyDescent="0.2">
      <c r="B720" t="s">
        <v>389</v>
      </c>
      <c r="C720" t="s">
        <v>7</v>
      </c>
      <c r="D720" t="s">
        <v>114</v>
      </c>
      <c r="E720" t="s">
        <v>114</v>
      </c>
      <c r="F720">
        <v>-25.9</v>
      </c>
      <c r="G720">
        <v>-3.5</v>
      </c>
      <c r="H720">
        <v>-9.6</v>
      </c>
      <c r="I720">
        <v>48</v>
      </c>
      <c r="J720">
        <v>-11.2</v>
      </c>
      <c r="K720">
        <v>-5.4</v>
      </c>
      <c r="L720">
        <v>-11.2</v>
      </c>
      <c r="M720">
        <v>-2.2000000000000002</v>
      </c>
      <c r="N720">
        <v>1.6</v>
      </c>
      <c r="O720">
        <v>1.5</v>
      </c>
      <c r="AG720">
        <f t="shared" si="44"/>
        <v>538</v>
      </c>
      <c r="AH720" s="134">
        <f>(H720*'User Input'!$H$16)+(I720*'User Input'!$H$17)+(N720*'User Input'!$H$15)+(P720*'User Input'!$H$2)+(Q720*'User Input'!$H$3)+(R720*'User Input'!$H$4)+(K720*'User Input'!$H$5)+(L720*'User Input'!$H$6)+(J720*'User Input'!$H$7)+(U720*'User Input'!$H$8)+(T720*'User Input'!$H$9)+(M720*'User Input'!$H$10)+(Y720*'User Input'!$H$11)+(W720*'User Input'!$H$13)+(V720*'User Input'!$H$12)+(S720*'User Input'!$H$14)</f>
        <v>-48.4</v>
      </c>
      <c r="AI720">
        <f t="shared" si="46"/>
        <v>13.828571428571427</v>
      </c>
      <c r="AJ720" s="209"/>
      <c r="AK720" s="209">
        <f t="shared" si="45"/>
        <v>539</v>
      </c>
      <c r="AL720" s="209" t="e">
        <f t="shared" ca="1" si="42"/>
        <v>#N/A</v>
      </c>
      <c r="AM720" s="209" t="e">
        <f t="shared" ca="1" si="43"/>
        <v>#N/A</v>
      </c>
    </row>
    <row r="721" spans="2:39" x14ac:dyDescent="0.2">
      <c r="B721" t="s">
        <v>2640</v>
      </c>
      <c r="C721" t="s">
        <v>133</v>
      </c>
      <c r="D721" t="s">
        <v>114</v>
      </c>
      <c r="E721" t="s">
        <v>114</v>
      </c>
      <c r="F721">
        <v>-25.9</v>
      </c>
      <c r="G721">
        <v>-7.5</v>
      </c>
      <c r="H721">
        <v>-9.6999999999999993</v>
      </c>
      <c r="I721">
        <v>58</v>
      </c>
      <c r="J721">
        <v>-11.2</v>
      </c>
      <c r="K721">
        <v>-5.6</v>
      </c>
      <c r="L721">
        <v>-11.3</v>
      </c>
      <c r="M721">
        <v>-0.8</v>
      </c>
      <c r="N721">
        <v>1</v>
      </c>
      <c r="O721">
        <v>1</v>
      </c>
      <c r="AG721">
        <f t="shared" si="44"/>
        <v>539</v>
      </c>
      <c r="AH721" s="134">
        <f>(H721*'User Input'!$H$16)+(I721*'User Input'!$H$17)+(N721*'User Input'!$H$15)+(P721*'User Input'!$H$2)+(Q721*'User Input'!$H$3)+(R721*'User Input'!$H$4)+(K721*'User Input'!$H$5)+(L721*'User Input'!$H$6)+(J721*'User Input'!$H$7)+(U721*'User Input'!$H$8)+(T721*'User Input'!$H$9)+(M721*'User Input'!$H$10)+(Y721*'User Input'!$H$11)+(W721*'User Input'!$H$13)+(V721*'User Input'!$H$12)+(S721*'User Input'!$H$14)</f>
        <v>-46.500000000000007</v>
      </c>
      <c r="AI721">
        <f t="shared" si="46"/>
        <v>6.2000000000000011</v>
      </c>
      <c r="AJ721" s="209"/>
      <c r="AK721" s="209">
        <f t="shared" si="45"/>
        <v>539</v>
      </c>
      <c r="AL721" s="209" t="e">
        <f t="shared" ca="1" si="42"/>
        <v>#N/A</v>
      </c>
      <c r="AM721" s="209" t="e">
        <f t="shared" ca="1" si="43"/>
        <v>#N/A</v>
      </c>
    </row>
    <row r="722" spans="2:39" x14ac:dyDescent="0.2">
      <c r="B722" t="s">
        <v>2596</v>
      </c>
      <c r="C722" t="s">
        <v>115</v>
      </c>
      <c r="D722" t="s">
        <v>118</v>
      </c>
      <c r="E722" t="s">
        <v>118</v>
      </c>
      <c r="F722">
        <v>-25.9</v>
      </c>
      <c r="G722">
        <v>-7.1</v>
      </c>
      <c r="H722">
        <v>-9.6999999999999993</v>
      </c>
      <c r="I722">
        <v>53</v>
      </c>
      <c r="J722">
        <v>-11.1</v>
      </c>
      <c r="K722">
        <v>-5.4</v>
      </c>
      <c r="L722">
        <v>-11.1</v>
      </c>
      <c r="M722">
        <v>-2.5</v>
      </c>
      <c r="N722">
        <v>2</v>
      </c>
      <c r="O722">
        <v>1.3</v>
      </c>
      <c r="AG722">
        <f t="shared" si="44"/>
        <v>540</v>
      </c>
      <c r="AH722" s="134">
        <f>(H722*'User Input'!$H$16)+(I722*'User Input'!$H$17)+(N722*'User Input'!$H$15)+(P722*'User Input'!$H$2)+(Q722*'User Input'!$H$3)+(R722*'User Input'!$H$4)+(K722*'User Input'!$H$5)+(L722*'User Input'!$H$6)+(J722*'User Input'!$H$7)+(U722*'User Input'!$H$8)+(T722*'User Input'!$H$9)+(M722*'User Input'!$H$10)+(Y722*'User Input'!$H$11)+(W722*'User Input'!$H$13)+(V722*'User Input'!$H$12)+(S722*'User Input'!$H$14)</f>
        <v>-48.800000000000004</v>
      </c>
      <c r="AI722">
        <f t="shared" si="46"/>
        <v>6.8732394366197189</v>
      </c>
      <c r="AJ722" s="209"/>
      <c r="AK722" s="209">
        <f t="shared" si="45"/>
        <v>539</v>
      </c>
      <c r="AL722" s="209" t="e">
        <f t="shared" ca="1" si="42"/>
        <v>#N/A</v>
      </c>
      <c r="AM722" s="209" t="e">
        <f t="shared" ca="1" si="43"/>
        <v>#N/A</v>
      </c>
    </row>
    <row r="723" spans="2:39" x14ac:dyDescent="0.2">
      <c r="B723" t="s">
        <v>2636</v>
      </c>
      <c r="C723" t="s">
        <v>714</v>
      </c>
      <c r="D723" t="s">
        <v>114</v>
      </c>
      <c r="E723" t="s">
        <v>114</v>
      </c>
      <c r="F723">
        <v>-25.9</v>
      </c>
      <c r="G723">
        <v>-5.9</v>
      </c>
      <c r="H723">
        <v>-9.6999999999999993</v>
      </c>
      <c r="I723">
        <v>50</v>
      </c>
      <c r="J723">
        <v>-11.2</v>
      </c>
      <c r="K723">
        <v>-5.5</v>
      </c>
      <c r="L723">
        <v>-11.2</v>
      </c>
      <c r="M723">
        <v>-2.2000000000000002</v>
      </c>
      <c r="N723">
        <v>1.7</v>
      </c>
      <c r="O723">
        <v>1.5</v>
      </c>
      <c r="AG723">
        <f t="shared" si="44"/>
        <v>541</v>
      </c>
      <c r="AH723" s="134">
        <f>(H723*'User Input'!$H$16)+(I723*'User Input'!$H$17)+(N723*'User Input'!$H$15)+(P723*'User Input'!$H$2)+(Q723*'User Input'!$H$3)+(R723*'User Input'!$H$4)+(K723*'User Input'!$H$5)+(L723*'User Input'!$H$6)+(J723*'User Input'!$H$7)+(U723*'User Input'!$H$8)+(T723*'User Input'!$H$9)+(M723*'User Input'!$H$10)+(Y723*'User Input'!$H$11)+(W723*'User Input'!$H$13)+(V723*'User Input'!$H$12)+(S723*'User Input'!$H$14)</f>
        <v>-48.800000000000004</v>
      </c>
      <c r="AI723">
        <f t="shared" si="46"/>
        <v>8.2711864406779672</v>
      </c>
      <c r="AJ723" s="209"/>
      <c r="AK723" s="209">
        <f t="shared" si="45"/>
        <v>539</v>
      </c>
      <c r="AL723" s="209" t="e">
        <f t="shared" ca="1" si="42"/>
        <v>#N/A</v>
      </c>
      <c r="AM723" s="209" t="e">
        <f t="shared" ca="1" si="43"/>
        <v>#N/A</v>
      </c>
    </row>
    <row r="724" spans="2:39" x14ac:dyDescent="0.2">
      <c r="B724" t="s">
        <v>2565</v>
      </c>
      <c r="C724" t="s">
        <v>8</v>
      </c>
      <c r="D724" t="s">
        <v>6</v>
      </c>
      <c r="E724" t="s">
        <v>6</v>
      </c>
      <c r="F724">
        <v>-26</v>
      </c>
      <c r="G724">
        <v>-12.3</v>
      </c>
      <c r="H724">
        <v>-9.6999999999999993</v>
      </c>
      <c r="I724">
        <v>72</v>
      </c>
      <c r="J724">
        <v>-10.9</v>
      </c>
      <c r="K724">
        <v>-5.3</v>
      </c>
      <c r="L724">
        <v>-10.8</v>
      </c>
      <c r="M724">
        <v>-2.6</v>
      </c>
      <c r="N724">
        <v>1.6</v>
      </c>
      <c r="O724">
        <v>1.1000000000000001</v>
      </c>
      <c r="AG724">
        <f t="shared" si="44"/>
        <v>542</v>
      </c>
      <c r="AH724" s="134">
        <f>(H724*'User Input'!$H$16)+(I724*'User Input'!$H$17)+(N724*'User Input'!$H$15)+(P724*'User Input'!$H$2)+(Q724*'User Input'!$H$3)+(R724*'User Input'!$H$4)+(K724*'User Input'!$H$5)+(L724*'User Input'!$H$6)+(J724*'User Input'!$H$7)+(U724*'User Input'!$H$8)+(T724*'User Input'!$H$9)+(M724*'User Input'!$H$10)+(Y724*'User Input'!$H$11)+(W724*'User Input'!$H$13)+(V724*'User Input'!$H$12)+(S724*'User Input'!$H$14)</f>
        <v>-48.1</v>
      </c>
      <c r="AI724">
        <f t="shared" si="46"/>
        <v>3.910569105691057</v>
      </c>
      <c r="AJ724" s="209"/>
      <c r="AK724" s="209">
        <f t="shared" si="45"/>
        <v>543</v>
      </c>
      <c r="AL724" s="209" t="e">
        <f t="shared" ca="1" si="42"/>
        <v>#N/A</v>
      </c>
      <c r="AM724" s="209" t="e">
        <f t="shared" ca="1" si="43"/>
        <v>#N/A</v>
      </c>
    </row>
    <row r="725" spans="2:39" x14ac:dyDescent="0.2">
      <c r="B725" t="s">
        <v>3535</v>
      </c>
      <c r="C725" t="s">
        <v>715</v>
      </c>
      <c r="D725" t="s">
        <v>112</v>
      </c>
      <c r="E725" t="s">
        <v>112</v>
      </c>
      <c r="F725">
        <v>-26</v>
      </c>
      <c r="G725">
        <v>-6.3</v>
      </c>
      <c r="H725">
        <v>-9.6999999999999993</v>
      </c>
      <c r="I725">
        <v>51</v>
      </c>
      <c r="J725">
        <v>-11.1</v>
      </c>
      <c r="K725">
        <v>-5.3</v>
      </c>
      <c r="L725">
        <v>-11.1</v>
      </c>
      <c r="M725">
        <v>-2.7</v>
      </c>
      <c r="N725">
        <v>1.7</v>
      </c>
      <c r="O725">
        <v>1.5</v>
      </c>
      <c r="AG725">
        <f t="shared" si="44"/>
        <v>543</v>
      </c>
      <c r="AH725" s="134">
        <f>(H725*'User Input'!$H$16)+(I725*'User Input'!$H$17)+(N725*'User Input'!$H$15)+(P725*'User Input'!$H$2)+(Q725*'User Input'!$H$3)+(R725*'User Input'!$H$4)+(K725*'User Input'!$H$5)+(L725*'User Input'!$H$6)+(J725*'User Input'!$H$7)+(U725*'User Input'!$H$8)+(T725*'User Input'!$H$9)+(M725*'User Input'!$H$10)+(Y725*'User Input'!$H$11)+(W725*'User Input'!$H$13)+(V725*'User Input'!$H$12)+(S725*'User Input'!$H$14)</f>
        <v>-48.8</v>
      </c>
      <c r="AI725">
        <f t="shared" si="46"/>
        <v>7.746031746031746</v>
      </c>
      <c r="AJ725" s="209"/>
      <c r="AK725" s="209">
        <f t="shared" si="45"/>
        <v>543</v>
      </c>
      <c r="AL725" s="209" t="e">
        <f t="shared" ref="AL725:AL788" ca="1" si="47">RANK(AB725,OFFSET($AB$206,0,0,COUNTA(AB:AB)+1,1))</f>
        <v>#N/A</v>
      </c>
      <c r="AM725" s="209" t="e">
        <f t="shared" ref="AM725:AM788" ca="1" si="48">RANK(AC725,OFFSET($AC$206,0,0,COUNTA(AC:AC)+1,1))</f>
        <v>#N/A</v>
      </c>
    </row>
    <row r="726" spans="2:39" x14ac:dyDescent="0.2">
      <c r="B726" t="s">
        <v>3550</v>
      </c>
      <c r="C726" t="s">
        <v>339</v>
      </c>
      <c r="D726" t="s">
        <v>110</v>
      </c>
      <c r="E726" t="s">
        <v>110</v>
      </c>
      <c r="F726">
        <v>-26</v>
      </c>
      <c r="G726">
        <v>-6.5</v>
      </c>
      <c r="H726">
        <v>-9.6999999999999993</v>
      </c>
      <c r="I726">
        <v>50</v>
      </c>
      <c r="J726">
        <v>-11.2</v>
      </c>
      <c r="K726">
        <v>-5.4</v>
      </c>
      <c r="L726">
        <v>-11.2</v>
      </c>
      <c r="M726">
        <v>-2.6</v>
      </c>
      <c r="N726">
        <v>1.8</v>
      </c>
      <c r="O726">
        <v>1.6</v>
      </c>
      <c r="AG726">
        <f t="shared" si="44"/>
        <v>544</v>
      </c>
      <c r="AH726" s="134">
        <f>(H726*'User Input'!$H$16)+(I726*'User Input'!$H$17)+(N726*'User Input'!$H$15)+(P726*'User Input'!$H$2)+(Q726*'User Input'!$H$3)+(R726*'User Input'!$H$4)+(K726*'User Input'!$H$5)+(L726*'User Input'!$H$6)+(J726*'User Input'!$H$7)+(U726*'User Input'!$H$8)+(T726*'User Input'!$H$9)+(M726*'User Input'!$H$10)+(Y726*'User Input'!$H$11)+(W726*'User Input'!$H$13)+(V726*'User Input'!$H$12)+(S726*'User Input'!$H$14)</f>
        <v>-49.2</v>
      </c>
      <c r="AI726">
        <f t="shared" si="46"/>
        <v>7.5692307692307699</v>
      </c>
      <c r="AJ726" s="209"/>
      <c r="AK726" s="209">
        <f t="shared" si="45"/>
        <v>543</v>
      </c>
      <c r="AL726" s="209" t="e">
        <f t="shared" ca="1" si="47"/>
        <v>#N/A</v>
      </c>
      <c r="AM726" s="209" t="e">
        <f t="shared" ca="1" si="48"/>
        <v>#N/A</v>
      </c>
    </row>
    <row r="727" spans="2:39" x14ac:dyDescent="0.2">
      <c r="B727" t="s">
        <v>3539</v>
      </c>
      <c r="C727" t="s">
        <v>113</v>
      </c>
      <c r="D727" t="s">
        <v>114</v>
      </c>
      <c r="E727" t="s">
        <v>114</v>
      </c>
      <c r="F727">
        <v>-26</v>
      </c>
      <c r="G727">
        <v>-6.2</v>
      </c>
      <c r="H727">
        <v>-9.6999999999999993</v>
      </c>
      <c r="I727">
        <v>51</v>
      </c>
      <c r="J727">
        <v>-11.1</v>
      </c>
      <c r="K727">
        <v>-5.2</v>
      </c>
      <c r="L727">
        <v>-11.1</v>
      </c>
      <c r="M727">
        <v>-2.2999999999999998</v>
      </c>
      <c r="N727">
        <v>1.3</v>
      </c>
      <c r="O727">
        <v>1.3</v>
      </c>
      <c r="AG727">
        <f t="shared" ref="AG727:AG790" si="49">AG726+1</f>
        <v>545</v>
      </c>
      <c r="AH727" s="134">
        <f>(H727*'User Input'!$H$16)+(I727*'User Input'!$H$17)+(N727*'User Input'!$H$15)+(P727*'User Input'!$H$2)+(Q727*'User Input'!$H$3)+(R727*'User Input'!$H$4)+(K727*'User Input'!$H$5)+(L727*'User Input'!$H$6)+(J727*'User Input'!$H$7)+(U727*'User Input'!$H$8)+(T727*'User Input'!$H$9)+(M727*'User Input'!$H$10)+(Y727*'User Input'!$H$11)+(W727*'User Input'!$H$13)+(V727*'User Input'!$H$12)+(S727*'User Input'!$H$14)</f>
        <v>-47.6</v>
      </c>
      <c r="AI727">
        <f t="shared" si="46"/>
        <v>7.67741935483871</v>
      </c>
      <c r="AJ727" s="209"/>
      <c r="AK727" s="209">
        <f t="shared" si="45"/>
        <v>543</v>
      </c>
      <c r="AL727" s="209" t="e">
        <f t="shared" ca="1" si="47"/>
        <v>#N/A</v>
      </c>
      <c r="AM727" s="209" t="e">
        <f t="shared" ca="1" si="48"/>
        <v>#N/A</v>
      </c>
    </row>
    <row r="728" spans="2:39" x14ac:dyDescent="0.2">
      <c r="B728" t="s">
        <v>3412</v>
      </c>
      <c r="C728" t="s">
        <v>8</v>
      </c>
      <c r="D728" t="s">
        <v>110</v>
      </c>
      <c r="E728" t="s">
        <v>110</v>
      </c>
      <c r="F728">
        <v>-26</v>
      </c>
      <c r="G728">
        <v>-6.3</v>
      </c>
      <c r="H728">
        <v>-9.6999999999999993</v>
      </c>
      <c r="I728">
        <v>51</v>
      </c>
      <c r="J728">
        <v>-11.3</v>
      </c>
      <c r="K728">
        <v>-5.6</v>
      </c>
      <c r="L728">
        <v>-11.3</v>
      </c>
      <c r="M728">
        <v>-1.8</v>
      </c>
      <c r="N728">
        <v>1.5</v>
      </c>
      <c r="O728">
        <v>1.4</v>
      </c>
      <c r="AG728">
        <f t="shared" si="49"/>
        <v>546</v>
      </c>
      <c r="AH728" s="134">
        <f>(H728*'User Input'!$H$16)+(I728*'User Input'!$H$17)+(N728*'User Input'!$H$15)+(P728*'User Input'!$H$2)+(Q728*'User Input'!$H$3)+(R728*'User Input'!$H$4)+(K728*'User Input'!$H$5)+(L728*'User Input'!$H$6)+(J728*'User Input'!$H$7)+(U728*'User Input'!$H$8)+(T728*'User Input'!$H$9)+(M728*'User Input'!$H$10)+(Y728*'User Input'!$H$11)+(W728*'User Input'!$H$13)+(V728*'User Input'!$H$12)+(S728*'User Input'!$H$14)</f>
        <v>-48.6</v>
      </c>
      <c r="AI728">
        <f t="shared" si="46"/>
        <v>7.7142857142857144</v>
      </c>
      <c r="AJ728" s="209"/>
      <c r="AK728" s="209">
        <f t="shared" si="45"/>
        <v>543</v>
      </c>
      <c r="AL728" s="209" t="e">
        <f t="shared" ca="1" si="47"/>
        <v>#N/A</v>
      </c>
      <c r="AM728" s="209" t="e">
        <f t="shared" ca="1" si="48"/>
        <v>#N/A</v>
      </c>
    </row>
    <row r="729" spans="2:39" x14ac:dyDescent="0.2">
      <c r="B729" t="s">
        <v>784</v>
      </c>
      <c r="C729" t="s">
        <v>115</v>
      </c>
      <c r="D729" t="s">
        <v>114</v>
      </c>
      <c r="E729" t="s">
        <v>114</v>
      </c>
      <c r="F729">
        <v>-26</v>
      </c>
      <c r="G729">
        <v>-6.2</v>
      </c>
      <c r="H729">
        <v>-9.6999999999999993</v>
      </c>
      <c r="I729">
        <v>50</v>
      </c>
      <c r="J729">
        <v>-11.2</v>
      </c>
      <c r="K729">
        <v>-5.4</v>
      </c>
      <c r="L729">
        <v>-11.2</v>
      </c>
      <c r="M729">
        <v>-2.1</v>
      </c>
      <c r="N729">
        <v>1.5</v>
      </c>
      <c r="O729">
        <v>1.4</v>
      </c>
      <c r="AG729">
        <f t="shared" si="49"/>
        <v>547</v>
      </c>
      <c r="AH729" s="134">
        <f>(H729*'User Input'!$H$16)+(I729*'User Input'!$H$17)+(N729*'User Input'!$H$15)+(P729*'User Input'!$H$2)+(Q729*'User Input'!$H$3)+(R729*'User Input'!$H$4)+(K729*'User Input'!$H$5)+(L729*'User Input'!$H$6)+(J729*'User Input'!$H$7)+(U729*'User Input'!$H$8)+(T729*'User Input'!$H$9)+(M729*'User Input'!$H$10)+(Y729*'User Input'!$H$11)+(W729*'User Input'!$H$13)+(V729*'User Input'!$H$12)+(S729*'User Input'!$H$14)</f>
        <v>-48.2</v>
      </c>
      <c r="AI729">
        <f t="shared" si="46"/>
        <v>7.774193548387097</v>
      </c>
      <c r="AJ729" s="209"/>
      <c r="AK729" s="209">
        <f t="shared" si="45"/>
        <v>543</v>
      </c>
      <c r="AL729" s="209" t="e">
        <f t="shared" ca="1" si="47"/>
        <v>#N/A</v>
      </c>
      <c r="AM729" s="209" t="e">
        <f t="shared" ca="1" si="48"/>
        <v>#N/A</v>
      </c>
    </row>
    <row r="730" spans="2:39" x14ac:dyDescent="0.2">
      <c r="B730" t="s">
        <v>3729</v>
      </c>
      <c r="C730" t="s">
        <v>117</v>
      </c>
      <c r="D730" t="s">
        <v>6</v>
      </c>
      <c r="E730" t="s">
        <v>6</v>
      </c>
      <c r="F730">
        <v>-26.1</v>
      </c>
      <c r="G730">
        <v>-14</v>
      </c>
      <c r="H730">
        <v>-9.6999999999999993</v>
      </c>
      <c r="I730">
        <v>73</v>
      </c>
      <c r="J730">
        <v>-10.8</v>
      </c>
      <c r="K730">
        <v>-5.4</v>
      </c>
      <c r="L730">
        <v>-11</v>
      </c>
      <c r="M730">
        <v>-2.4</v>
      </c>
      <c r="N730">
        <v>1.3</v>
      </c>
      <c r="O730">
        <v>1.2</v>
      </c>
      <c r="AG730">
        <f t="shared" si="49"/>
        <v>548</v>
      </c>
      <c r="AH730" s="134">
        <f>(H730*'User Input'!$H$16)+(I730*'User Input'!$H$17)+(N730*'User Input'!$H$15)+(P730*'User Input'!$H$2)+(Q730*'User Input'!$H$3)+(R730*'User Input'!$H$4)+(K730*'User Input'!$H$5)+(L730*'User Input'!$H$6)+(J730*'User Input'!$H$7)+(U730*'User Input'!$H$8)+(T730*'User Input'!$H$9)+(M730*'User Input'!$H$10)+(Y730*'User Input'!$H$11)+(W730*'User Input'!$H$13)+(V730*'User Input'!$H$12)+(S730*'User Input'!$H$14)</f>
        <v>-48.2</v>
      </c>
      <c r="AI730">
        <f t="shared" si="46"/>
        <v>3.4428571428571431</v>
      </c>
      <c r="AJ730" s="209"/>
      <c r="AK730" s="209">
        <f t="shared" si="45"/>
        <v>549</v>
      </c>
      <c r="AL730" s="209" t="e">
        <f t="shared" ca="1" si="47"/>
        <v>#N/A</v>
      </c>
      <c r="AM730" s="209" t="e">
        <f t="shared" ca="1" si="48"/>
        <v>#N/A</v>
      </c>
    </row>
    <row r="731" spans="2:39" x14ac:dyDescent="0.2">
      <c r="B731" t="s">
        <v>3546</v>
      </c>
      <c r="C731" t="s">
        <v>339</v>
      </c>
      <c r="D731" t="s">
        <v>112</v>
      </c>
      <c r="E731" t="s">
        <v>112</v>
      </c>
      <c r="F731">
        <v>-26.1</v>
      </c>
      <c r="G731">
        <v>-6.4</v>
      </c>
      <c r="H731">
        <v>-9.6999999999999993</v>
      </c>
      <c r="I731">
        <v>50</v>
      </c>
      <c r="J731">
        <v>-11.1</v>
      </c>
      <c r="K731">
        <v>-5.0999999999999996</v>
      </c>
      <c r="L731">
        <v>-11</v>
      </c>
      <c r="M731">
        <v>-2.7</v>
      </c>
      <c r="N731">
        <v>1.5</v>
      </c>
      <c r="O731">
        <v>1.3</v>
      </c>
      <c r="AG731">
        <f t="shared" si="49"/>
        <v>549</v>
      </c>
      <c r="AH731" s="134">
        <f>(H731*'User Input'!$H$16)+(I731*'User Input'!$H$17)+(N731*'User Input'!$H$15)+(P731*'User Input'!$H$2)+(Q731*'User Input'!$H$3)+(R731*'User Input'!$H$4)+(K731*'User Input'!$H$5)+(L731*'User Input'!$H$6)+(J731*'User Input'!$H$7)+(U731*'User Input'!$H$8)+(T731*'User Input'!$H$9)+(M731*'User Input'!$H$10)+(Y731*'User Input'!$H$11)+(W731*'User Input'!$H$13)+(V731*'User Input'!$H$12)+(S731*'User Input'!$H$14)</f>
        <v>-47.9</v>
      </c>
      <c r="AI731">
        <f t="shared" si="46"/>
        <v>7.4843749999999991</v>
      </c>
      <c r="AJ731" s="209"/>
      <c r="AK731" s="209">
        <f t="shared" si="45"/>
        <v>549</v>
      </c>
      <c r="AL731" s="209" t="e">
        <f t="shared" ca="1" si="47"/>
        <v>#N/A</v>
      </c>
      <c r="AM731" s="209" t="e">
        <f t="shared" ca="1" si="48"/>
        <v>#N/A</v>
      </c>
    </row>
    <row r="732" spans="2:39" x14ac:dyDescent="0.2">
      <c r="B732" t="s">
        <v>2221</v>
      </c>
      <c r="C732" t="s">
        <v>715</v>
      </c>
      <c r="D732" t="s">
        <v>112</v>
      </c>
      <c r="E732" t="s">
        <v>112</v>
      </c>
      <c r="F732">
        <v>-26.1</v>
      </c>
      <c r="G732">
        <v>-7.5</v>
      </c>
      <c r="H732">
        <v>-9.6999999999999993</v>
      </c>
      <c r="I732">
        <v>51</v>
      </c>
      <c r="J732">
        <v>-11.1</v>
      </c>
      <c r="K732">
        <v>-5.0999999999999996</v>
      </c>
      <c r="L732">
        <v>-11</v>
      </c>
      <c r="M732">
        <v>-2.7</v>
      </c>
      <c r="N732">
        <v>1.5</v>
      </c>
      <c r="O732">
        <v>1.2</v>
      </c>
      <c r="AG732">
        <f t="shared" si="49"/>
        <v>550</v>
      </c>
      <c r="AH732" s="134">
        <f>(H732*'User Input'!$H$16)+(I732*'User Input'!$H$17)+(N732*'User Input'!$H$15)+(P732*'User Input'!$H$2)+(Q732*'User Input'!$H$3)+(R732*'User Input'!$H$4)+(K732*'User Input'!$H$5)+(L732*'User Input'!$H$6)+(J732*'User Input'!$H$7)+(U732*'User Input'!$H$8)+(T732*'User Input'!$H$9)+(M732*'User Input'!$H$10)+(Y732*'User Input'!$H$11)+(W732*'User Input'!$H$13)+(V732*'User Input'!$H$12)+(S732*'User Input'!$H$14)</f>
        <v>-47.9</v>
      </c>
      <c r="AI732">
        <f t="shared" si="46"/>
        <v>6.3866666666666667</v>
      </c>
      <c r="AJ732" s="209"/>
      <c r="AK732" s="209">
        <f t="shared" si="45"/>
        <v>549</v>
      </c>
      <c r="AL732" s="209" t="e">
        <f t="shared" ca="1" si="47"/>
        <v>#N/A</v>
      </c>
      <c r="AM732" s="209" t="e">
        <f t="shared" ca="1" si="48"/>
        <v>#N/A</v>
      </c>
    </row>
    <row r="733" spans="2:39" x14ac:dyDescent="0.2">
      <c r="B733" t="s">
        <v>3527</v>
      </c>
      <c r="C733" t="s">
        <v>7</v>
      </c>
      <c r="D733" t="s">
        <v>6</v>
      </c>
      <c r="E733" t="s">
        <v>6</v>
      </c>
      <c r="F733">
        <v>-26.1</v>
      </c>
      <c r="G733">
        <v>-5.8</v>
      </c>
      <c r="H733">
        <v>-9.6999999999999993</v>
      </c>
      <c r="I733">
        <v>51</v>
      </c>
      <c r="J733">
        <v>-11.1</v>
      </c>
      <c r="K733">
        <v>-5.4</v>
      </c>
      <c r="L733">
        <v>-11.2</v>
      </c>
      <c r="M733">
        <v>-2.1</v>
      </c>
      <c r="N733">
        <v>1.3</v>
      </c>
      <c r="O733">
        <v>1.5</v>
      </c>
      <c r="AG733">
        <f t="shared" si="49"/>
        <v>551</v>
      </c>
      <c r="AH733" s="134">
        <f>(H733*'User Input'!$H$16)+(I733*'User Input'!$H$17)+(N733*'User Input'!$H$15)+(P733*'User Input'!$H$2)+(Q733*'User Input'!$H$3)+(R733*'User Input'!$H$4)+(K733*'User Input'!$H$5)+(L733*'User Input'!$H$6)+(J733*'User Input'!$H$7)+(U733*'User Input'!$H$8)+(T733*'User Input'!$H$9)+(M733*'User Input'!$H$10)+(Y733*'User Input'!$H$11)+(W733*'User Input'!$H$13)+(V733*'User Input'!$H$12)+(S733*'User Input'!$H$14)</f>
        <v>-48.1</v>
      </c>
      <c r="AI733">
        <f t="shared" si="46"/>
        <v>8.293103448275863</v>
      </c>
      <c r="AJ733" s="209"/>
      <c r="AK733" s="209">
        <f t="shared" si="45"/>
        <v>549</v>
      </c>
      <c r="AL733" s="209" t="e">
        <f t="shared" ca="1" si="47"/>
        <v>#N/A</v>
      </c>
      <c r="AM733" s="209" t="e">
        <f t="shared" ca="1" si="48"/>
        <v>#N/A</v>
      </c>
    </row>
    <row r="734" spans="2:39" x14ac:dyDescent="0.2">
      <c r="B734" t="s">
        <v>2645</v>
      </c>
      <c r="C734" t="s">
        <v>133</v>
      </c>
      <c r="D734" t="s">
        <v>116</v>
      </c>
      <c r="E734" t="s">
        <v>116</v>
      </c>
      <c r="F734">
        <v>-26.1</v>
      </c>
      <c r="G734">
        <v>-6.5</v>
      </c>
      <c r="H734">
        <v>-9.6999999999999993</v>
      </c>
      <c r="I734">
        <v>50</v>
      </c>
      <c r="J734">
        <v>-11.2</v>
      </c>
      <c r="K734">
        <v>-5.4</v>
      </c>
      <c r="L734">
        <v>-11.2</v>
      </c>
      <c r="M734">
        <v>-2.2999999999999998</v>
      </c>
      <c r="N734">
        <v>1.7</v>
      </c>
      <c r="O734">
        <v>1.4</v>
      </c>
      <c r="AG734">
        <f t="shared" si="49"/>
        <v>552</v>
      </c>
      <c r="AH734" s="134">
        <f>(H734*'User Input'!$H$16)+(I734*'User Input'!$H$17)+(N734*'User Input'!$H$15)+(P734*'User Input'!$H$2)+(Q734*'User Input'!$H$3)+(R734*'User Input'!$H$4)+(K734*'User Input'!$H$5)+(L734*'User Input'!$H$6)+(J734*'User Input'!$H$7)+(U734*'User Input'!$H$8)+(T734*'User Input'!$H$9)+(M734*'User Input'!$H$10)+(Y734*'User Input'!$H$11)+(W734*'User Input'!$H$13)+(V734*'User Input'!$H$12)+(S734*'User Input'!$H$14)</f>
        <v>-48.6</v>
      </c>
      <c r="AI734">
        <f t="shared" si="46"/>
        <v>7.476923076923077</v>
      </c>
      <c r="AJ734" s="209"/>
      <c r="AK734" s="209">
        <f t="shared" si="45"/>
        <v>549</v>
      </c>
      <c r="AL734" s="209" t="e">
        <f t="shared" ca="1" si="47"/>
        <v>#N/A</v>
      </c>
      <c r="AM734" s="209" t="e">
        <f t="shared" ca="1" si="48"/>
        <v>#N/A</v>
      </c>
    </row>
    <row r="735" spans="2:39" x14ac:dyDescent="0.2">
      <c r="B735" t="s">
        <v>3540</v>
      </c>
      <c r="C735" t="s">
        <v>132</v>
      </c>
      <c r="D735" t="s">
        <v>118</v>
      </c>
      <c r="E735" t="s">
        <v>118</v>
      </c>
      <c r="F735">
        <v>-26.1</v>
      </c>
      <c r="G735">
        <v>-7.3</v>
      </c>
      <c r="H735">
        <v>-9.6999999999999993</v>
      </c>
      <c r="I735">
        <v>51</v>
      </c>
      <c r="J735">
        <v>-11.1</v>
      </c>
      <c r="K735">
        <v>-5.2</v>
      </c>
      <c r="L735">
        <v>-11.1</v>
      </c>
      <c r="M735">
        <v>-2.2999999999999998</v>
      </c>
      <c r="N735">
        <v>1.3</v>
      </c>
      <c r="O735">
        <v>1.3</v>
      </c>
      <c r="AG735">
        <f t="shared" si="49"/>
        <v>553</v>
      </c>
      <c r="AH735" s="134">
        <f>(H735*'User Input'!$H$16)+(I735*'User Input'!$H$17)+(N735*'User Input'!$H$15)+(P735*'User Input'!$H$2)+(Q735*'User Input'!$H$3)+(R735*'User Input'!$H$4)+(K735*'User Input'!$H$5)+(L735*'User Input'!$H$6)+(J735*'User Input'!$H$7)+(U735*'User Input'!$H$8)+(T735*'User Input'!$H$9)+(M735*'User Input'!$H$10)+(Y735*'User Input'!$H$11)+(W735*'User Input'!$H$13)+(V735*'User Input'!$H$12)+(S735*'User Input'!$H$14)</f>
        <v>-47.6</v>
      </c>
      <c r="AI735">
        <f t="shared" si="46"/>
        <v>6.5205479452054798</v>
      </c>
      <c r="AJ735" s="209"/>
      <c r="AK735" s="209">
        <f t="shared" si="45"/>
        <v>549</v>
      </c>
      <c r="AL735" s="209" t="e">
        <f t="shared" ca="1" si="47"/>
        <v>#N/A</v>
      </c>
      <c r="AM735" s="209" t="e">
        <f t="shared" ca="1" si="48"/>
        <v>#N/A</v>
      </c>
    </row>
    <row r="736" spans="2:39" x14ac:dyDescent="0.2">
      <c r="B736" t="s">
        <v>871</v>
      </c>
      <c r="C736" t="s">
        <v>136</v>
      </c>
      <c r="D736" t="s">
        <v>110</v>
      </c>
      <c r="E736" t="s">
        <v>110</v>
      </c>
      <c r="F736">
        <v>-26.2</v>
      </c>
      <c r="G736">
        <v>-7.8</v>
      </c>
      <c r="H736">
        <v>-9.6999999999999993</v>
      </c>
      <c r="I736">
        <v>50</v>
      </c>
      <c r="J736">
        <v>-11.2</v>
      </c>
      <c r="K736">
        <v>-5.5</v>
      </c>
      <c r="L736">
        <v>-11.3</v>
      </c>
      <c r="M736">
        <v>-2.2999999999999998</v>
      </c>
      <c r="N736">
        <v>1.7</v>
      </c>
      <c r="O736">
        <v>1.4</v>
      </c>
      <c r="AG736">
        <f t="shared" si="49"/>
        <v>554</v>
      </c>
      <c r="AH736" s="134">
        <f>(H736*'User Input'!$H$16)+(I736*'User Input'!$H$17)+(N736*'User Input'!$H$15)+(P736*'User Input'!$H$2)+(Q736*'User Input'!$H$3)+(R736*'User Input'!$H$4)+(K736*'User Input'!$H$5)+(L736*'User Input'!$H$6)+(J736*'User Input'!$H$7)+(U736*'User Input'!$H$8)+(T736*'User Input'!$H$9)+(M736*'User Input'!$H$10)+(Y736*'User Input'!$H$11)+(W736*'User Input'!$H$13)+(V736*'User Input'!$H$12)+(S736*'User Input'!$H$14)</f>
        <v>-49.1</v>
      </c>
      <c r="AI736">
        <f t="shared" si="46"/>
        <v>6.2948717948717956</v>
      </c>
      <c r="AJ736" s="209"/>
      <c r="AK736" s="209">
        <f t="shared" si="45"/>
        <v>555</v>
      </c>
      <c r="AL736" s="209" t="e">
        <f t="shared" ca="1" si="47"/>
        <v>#N/A</v>
      </c>
      <c r="AM736" s="209" t="e">
        <f t="shared" ca="1" si="48"/>
        <v>#N/A</v>
      </c>
    </row>
    <row r="737" spans="2:39" x14ac:dyDescent="0.2">
      <c r="B737" t="s">
        <v>3549</v>
      </c>
      <c r="C737" t="s">
        <v>115</v>
      </c>
      <c r="D737" t="s">
        <v>116</v>
      </c>
      <c r="E737" t="s">
        <v>116</v>
      </c>
      <c r="F737">
        <v>-26.2</v>
      </c>
      <c r="G737">
        <v>-8.3000000000000007</v>
      </c>
      <c r="H737">
        <v>-9.6999999999999993</v>
      </c>
      <c r="I737">
        <v>50</v>
      </c>
      <c r="J737">
        <v>-11.2</v>
      </c>
      <c r="K737">
        <v>-5.3</v>
      </c>
      <c r="L737">
        <v>-11.2</v>
      </c>
      <c r="M737">
        <v>-2.7</v>
      </c>
      <c r="N737">
        <v>1.7</v>
      </c>
      <c r="O737">
        <v>1.4</v>
      </c>
      <c r="AG737">
        <f t="shared" si="49"/>
        <v>555</v>
      </c>
      <c r="AH737" s="134">
        <f>(H737*'User Input'!$H$16)+(I737*'User Input'!$H$17)+(N737*'User Input'!$H$15)+(P737*'User Input'!$H$2)+(Q737*'User Input'!$H$3)+(R737*'User Input'!$H$4)+(K737*'User Input'!$H$5)+(L737*'User Input'!$H$6)+(J737*'User Input'!$H$7)+(U737*'User Input'!$H$8)+(T737*'User Input'!$H$9)+(M737*'User Input'!$H$10)+(Y737*'User Input'!$H$11)+(W737*'User Input'!$H$13)+(V737*'User Input'!$H$12)+(S737*'User Input'!$H$14)</f>
        <v>-48.999999999999993</v>
      </c>
      <c r="AI737">
        <f t="shared" si="46"/>
        <v>5.9036144578313241</v>
      </c>
      <c r="AJ737" s="209"/>
      <c r="AK737" s="209">
        <f t="shared" si="45"/>
        <v>555</v>
      </c>
      <c r="AL737" s="209" t="e">
        <f t="shared" ca="1" si="47"/>
        <v>#N/A</v>
      </c>
      <c r="AM737" s="209" t="e">
        <f t="shared" ca="1" si="48"/>
        <v>#N/A</v>
      </c>
    </row>
    <row r="738" spans="2:39" x14ac:dyDescent="0.2">
      <c r="B738" t="s">
        <v>1509</v>
      </c>
      <c r="C738" t="s">
        <v>716</v>
      </c>
      <c r="D738" t="s">
        <v>114</v>
      </c>
      <c r="E738" t="s">
        <v>114</v>
      </c>
      <c r="F738">
        <v>-26.2</v>
      </c>
      <c r="G738">
        <v>-8.6999999999999993</v>
      </c>
      <c r="H738">
        <v>-9.6999999999999993</v>
      </c>
      <c r="I738">
        <v>49</v>
      </c>
      <c r="J738">
        <v>-11.2</v>
      </c>
      <c r="K738">
        <v>-5.4</v>
      </c>
      <c r="L738">
        <v>-11.2</v>
      </c>
      <c r="M738">
        <v>-2.5</v>
      </c>
      <c r="N738">
        <v>1.3</v>
      </c>
      <c r="O738">
        <v>1.8</v>
      </c>
      <c r="AG738">
        <f t="shared" si="49"/>
        <v>556</v>
      </c>
      <c r="AH738" s="134">
        <f>(H738*'User Input'!$H$16)+(I738*'User Input'!$H$17)+(N738*'User Input'!$H$15)+(P738*'User Input'!$H$2)+(Q738*'User Input'!$H$3)+(R738*'User Input'!$H$4)+(K738*'User Input'!$H$5)+(L738*'User Input'!$H$6)+(J738*'User Input'!$H$7)+(U738*'User Input'!$H$8)+(T738*'User Input'!$H$9)+(M738*'User Input'!$H$10)+(Y738*'User Input'!$H$11)+(W738*'User Input'!$H$13)+(V738*'User Input'!$H$12)+(S738*'User Input'!$H$14)</f>
        <v>-49</v>
      </c>
      <c r="AI738">
        <f t="shared" si="46"/>
        <v>5.6321839080459775</v>
      </c>
      <c r="AJ738" s="209"/>
      <c r="AK738" s="209">
        <f t="shared" si="45"/>
        <v>555</v>
      </c>
      <c r="AL738" s="209" t="e">
        <f t="shared" ca="1" si="47"/>
        <v>#N/A</v>
      </c>
      <c r="AM738" s="209" t="e">
        <f t="shared" ca="1" si="48"/>
        <v>#N/A</v>
      </c>
    </row>
    <row r="739" spans="2:39" x14ac:dyDescent="0.2">
      <c r="B739" t="s">
        <v>2619</v>
      </c>
      <c r="C739" t="s">
        <v>340</v>
      </c>
      <c r="D739" t="s">
        <v>6</v>
      </c>
      <c r="E739" t="s">
        <v>6</v>
      </c>
      <c r="F739">
        <v>-26.3</v>
      </c>
      <c r="G739">
        <v>-16.3</v>
      </c>
      <c r="H739">
        <v>-9.8000000000000007</v>
      </c>
      <c r="I739">
        <v>84</v>
      </c>
      <c r="J739">
        <v>-10.7</v>
      </c>
      <c r="K739">
        <v>-5.4</v>
      </c>
      <c r="L739">
        <v>-10.8</v>
      </c>
      <c r="M739">
        <v>-2.2999999999999998</v>
      </c>
      <c r="N739">
        <v>1</v>
      </c>
      <c r="O739">
        <v>0.8</v>
      </c>
      <c r="AG739">
        <f t="shared" si="49"/>
        <v>557</v>
      </c>
      <c r="AH739" s="134">
        <f>(H739*'User Input'!$H$16)+(I739*'User Input'!$H$17)+(N739*'User Input'!$H$15)+(P739*'User Input'!$H$2)+(Q739*'User Input'!$H$3)+(R739*'User Input'!$H$4)+(K739*'User Input'!$H$5)+(L739*'User Input'!$H$6)+(J739*'User Input'!$H$7)+(U739*'User Input'!$H$8)+(T739*'User Input'!$H$9)+(M739*'User Input'!$H$10)+(Y739*'User Input'!$H$11)+(W739*'User Input'!$H$13)+(V739*'User Input'!$H$12)+(S739*'User Input'!$H$14)</f>
        <v>-47.70000000000001</v>
      </c>
      <c r="AI739">
        <f t="shared" si="46"/>
        <v>2.9263803680981599</v>
      </c>
      <c r="AJ739" s="209"/>
      <c r="AK739" s="209">
        <f t="shared" si="45"/>
        <v>558</v>
      </c>
      <c r="AL739" s="209" t="e">
        <f t="shared" ca="1" si="47"/>
        <v>#N/A</v>
      </c>
      <c r="AM739" s="209" t="e">
        <f t="shared" ca="1" si="48"/>
        <v>#N/A</v>
      </c>
    </row>
    <row r="740" spans="2:39" x14ac:dyDescent="0.2">
      <c r="B740" t="s">
        <v>767</v>
      </c>
      <c r="C740" t="s">
        <v>718</v>
      </c>
      <c r="D740" t="s">
        <v>112</v>
      </c>
      <c r="E740" t="s">
        <v>112</v>
      </c>
      <c r="F740">
        <v>-26.3</v>
      </c>
      <c r="G740">
        <v>-11.6</v>
      </c>
      <c r="H740">
        <v>-9.8000000000000007</v>
      </c>
      <c r="I740">
        <v>58</v>
      </c>
      <c r="J740">
        <v>-11.1</v>
      </c>
      <c r="K740">
        <v>-5.2</v>
      </c>
      <c r="L740">
        <v>-10.9</v>
      </c>
      <c r="M740">
        <v>-2.7</v>
      </c>
      <c r="N740">
        <v>1.4</v>
      </c>
      <c r="O740">
        <v>1.2</v>
      </c>
      <c r="AG740">
        <f t="shared" si="49"/>
        <v>558</v>
      </c>
      <c r="AH740" s="134">
        <f>(H740*'User Input'!$H$16)+(I740*'User Input'!$H$17)+(N740*'User Input'!$H$15)+(P740*'User Input'!$H$2)+(Q740*'User Input'!$H$3)+(R740*'User Input'!$H$4)+(K740*'User Input'!$H$5)+(L740*'User Input'!$H$6)+(J740*'User Input'!$H$7)+(U740*'User Input'!$H$8)+(T740*'User Input'!$H$9)+(M740*'User Input'!$H$10)+(Y740*'User Input'!$H$11)+(W740*'User Input'!$H$13)+(V740*'User Input'!$H$12)+(S740*'User Input'!$H$14)</f>
        <v>-48.2</v>
      </c>
      <c r="AI740">
        <f t="shared" si="46"/>
        <v>4.1551724137931041</v>
      </c>
      <c r="AJ740" s="209"/>
      <c r="AK740" s="209">
        <f t="shared" si="45"/>
        <v>558</v>
      </c>
      <c r="AL740" s="209" t="e">
        <f t="shared" ca="1" si="47"/>
        <v>#N/A</v>
      </c>
      <c r="AM740" s="209" t="e">
        <f t="shared" ca="1" si="48"/>
        <v>#N/A</v>
      </c>
    </row>
    <row r="741" spans="2:39" x14ac:dyDescent="0.2">
      <c r="B741" t="s">
        <v>2622</v>
      </c>
      <c r="C741" t="s">
        <v>130</v>
      </c>
      <c r="D741" t="s">
        <v>112</v>
      </c>
      <c r="E741" t="s">
        <v>112</v>
      </c>
      <c r="F741">
        <v>-26.3</v>
      </c>
      <c r="G741">
        <v>-12.6</v>
      </c>
      <c r="H741">
        <v>-9.6999999999999993</v>
      </c>
      <c r="I741">
        <v>62</v>
      </c>
      <c r="J741">
        <v>-11.1</v>
      </c>
      <c r="K741">
        <v>-5.2</v>
      </c>
      <c r="L741">
        <v>-10.9</v>
      </c>
      <c r="M741">
        <v>-2.6</v>
      </c>
      <c r="N741">
        <v>1.4</v>
      </c>
      <c r="O741">
        <v>1.1000000000000001</v>
      </c>
      <c r="AG741">
        <f t="shared" si="49"/>
        <v>559</v>
      </c>
      <c r="AH741" s="134">
        <f>(H741*'User Input'!$H$16)+(I741*'User Input'!$H$17)+(N741*'User Input'!$H$15)+(P741*'User Input'!$H$2)+(Q741*'User Input'!$H$3)+(R741*'User Input'!$H$4)+(K741*'User Input'!$H$5)+(L741*'User Input'!$H$6)+(J741*'User Input'!$H$7)+(U741*'User Input'!$H$8)+(T741*'User Input'!$H$9)+(M741*'User Input'!$H$10)+(Y741*'User Input'!$H$11)+(W741*'User Input'!$H$13)+(V741*'User Input'!$H$12)+(S741*'User Input'!$H$14)</f>
        <v>-48.000000000000007</v>
      </c>
      <c r="AI741">
        <f t="shared" si="46"/>
        <v>3.8095238095238102</v>
      </c>
      <c r="AJ741" s="209"/>
      <c r="AK741" s="209">
        <f t="shared" si="45"/>
        <v>558</v>
      </c>
      <c r="AL741" s="209" t="e">
        <f t="shared" ca="1" si="47"/>
        <v>#N/A</v>
      </c>
      <c r="AM741" s="209" t="e">
        <f t="shared" ca="1" si="48"/>
        <v>#N/A</v>
      </c>
    </row>
    <row r="742" spans="2:39" x14ac:dyDescent="0.2">
      <c r="B742" t="s">
        <v>2633</v>
      </c>
      <c r="C742" t="s">
        <v>122</v>
      </c>
      <c r="D742" t="s">
        <v>114</v>
      </c>
      <c r="E742" t="s">
        <v>114</v>
      </c>
      <c r="F742">
        <v>-26.3</v>
      </c>
      <c r="G742">
        <v>-8.6999999999999993</v>
      </c>
      <c r="H742">
        <v>-9.6999999999999993</v>
      </c>
      <c r="I742">
        <v>52</v>
      </c>
      <c r="J742">
        <v>-11.1</v>
      </c>
      <c r="K742">
        <v>-5.2</v>
      </c>
      <c r="L742">
        <v>-11</v>
      </c>
      <c r="M742">
        <v>-2</v>
      </c>
      <c r="N742">
        <v>1.2</v>
      </c>
      <c r="O742">
        <v>0.9</v>
      </c>
      <c r="AG742">
        <f t="shared" si="49"/>
        <v>560</v>
      </c>
      <c r="AH742" s="134">
        <f>(H742*'User Input'!$H$16)+(I742*'User Input'!$H$17)+(N742*'User Input'!$H$15)+(P742*'User Input'!$H$2)+(Q742*'User Input'!$H$3)+(R742*'User Input'!$H$4)+(K742*'User Input'!$H$5)+(L742*'User Input'!$H$6)+(J742*'User Input'!$H$7)+(U742*'User Input'!$H$8)+(T742*'User Input'!$H$9)+(M742*'User Input'!$H$10)+(Y742*'User Input'!$H$11)+(W742*'User Input'!$H$13)+(V742*'User Input'!$H$12)+(S742*'User Input'!$H$14)</f>
        <v>-46.9</v>
      </c>
      <c r="AI742">
        <f t="shared" si="46"/>
        <v>5.3908045977011501</v>
      </c>
      <c r="AJ742" s="209"/>
      <c r="AK742" s="209">
        <f t="shared" si="45"/>
        <v>558</v>
      </c>
      <c r="AL742" s="209" t="e">
        <f t="shared" ca="1" si="47"/>
        <v>#N/A</v>
      </c>
      <c r="AM742" s="209" t="e">
        <f t="shared" ca="1" si="48"/>
        <v>#N/A</v>
      </c>
    </row>
    <row r="743" spans="2:39" x14ac:dyDescent="0.2">
      <c r="B743" t="s">
        <v>3563</v>
      </c>
      <c r="C743" t="s">
        <v>140</v>
      </c>
      <c r="D743" t="s">
        <v>114</v>
      </c>
      <c r="E743" t="s">
        <v>114</v>
      </c>
      <c r="F743">
        <v>-26.3</v>
      </c>
      <c r="G743">
        <v>-7.3</v>
      </c>
      <c r="H743">
        <v>-9.8000000000000007</v>
      </c>
      <c r="I743">
        <v>44</v>
      </c>
      <c r="J743">
        <v>-11.3</v>
      </c>
      <c r="K743">
        <v>-5.6</v>
      </c>
      <c r="L743">
        <v>-11.3</v>
      </c>
      <c r="M743">
        <v>-2.2999999999999998</v>
      </c>
      <c r="N743">
        <v>1.6</v>
      </c>
      <c r="O743">
        <v>1.4</v>
      </c>
      <c r="AG743">
        <f t="shared" si="49"/>
        <v>561</v>
      </c>
      <c r="AH743" s="134">
        <f>(H743*'User Input'!$H$16)+(I743*'User Input'!$H$17)+(N743*'User Input'!$H$15)+(P743*'User Input'!$H$2)+(Q743*'User Input'!$H$3)+(R743*'User Input'!$H$4)+(K743*'User Input'!$H$5)+(L743*'User Input'!$H$6)+(J743*'User Input'!$H$7)+(U743*'User Input'!$H$8)+(T743*'User Input'!$H$9)+(M743*'User Input'!$H$10)+(Y743*'User Input'!$H$11)+(W743*'User Input'!$H$13)+(V743*'User Input'!$H$12)+(S743*'User Input'!$H$14)</f>
        <v>-49.6</v>
      </c>
      <c r="AI743">
        <f t="shared" si="46"/>
        <v>6.794520547945206</v>
      </c>
      <c r="AJ743" s="209"/>
      <c r="AK743" s="209">
        <f t="shared" si="45"/>
        <v>558</v>
      </c>
      <c r="AL743" s="209" t="e">
        <f t="shared" ca="1" si="47"/>
        <v>#N/A</v>
      </c>
      <c r="AM743" s="209" t="e">
        <f t="shared" ca="1" si="48"/>
        <v>#N/A</v>
      </c>
    </row>
    <row r="744" spans="2:39" x14ac:dyDescent="0.2">
      <c r="B744" t="s">
        <v>3529</v>
      </c>
      <c r="C744" t="s">
        <v>122</v>
      </c>
      <c r="D744" t="s">
        <v>116</v>
      </c>
      <c r="E744" t="s">
        <v>116</v>
      </c>
      <c r="F744">
        <v>-26.3</v>
      </c>
      <c r="G744">
        <v>-9.3000000000000007</v>
      </c>
      <c r="H744">
        <v>-9.6999999999999993</v>
      </c>
      <c r="I744">
        <v>52</v>
      </c>
      <c r="J744">
        <v>-11.1</v>
      </c>
      <c r="K744">
        <v>-5.3</v>
      </c>
      <c r="L744">
        <v>-11.1</v>
      </c>
      <c r="M744">
        <v>-2.6</v>
      </c>
      <c r="N744">
        <v>1.4</v>
      </c>
      <c r="O744">
        <v>1.5</v>
      </c>
      <c r="AG744">
        <f t="shared" si="49"/>
        <v>562</v>
      </c>
      <c r="AH744" s="134">
        <f>(H744*'User Input'!$H$16)+(I744*'User Input'!$H$17)+(N744*'User Input'!$H$15)+(P744*'User Input'!$H$2)+(Q744*'User Input'!$H$3)+(R744*'User Input'!$H$4)+(K744*'User Input'!$H$5)+(L744*'User Input'!$H$6)+(J744*'User Input'!$H$7)+(U744*'User Input'!$H$8)+(T744*'User Input'!$H$9)+(M744*'User Input'!$H$10)+(Y744*'User Input'!$H$11)+(W744*'User Input'!$H$13)+(V744*'User Input'!$H$12)+(S744*'User Input'!$H$14)</f>
        <v>-48.6</v>
      </c>
      <c r="AI744">
        <f t="shared" si="46"/>
        <v>5.225806451612903</v>
      </c>
      <c r="AJ744" s="209"/>
      <c r="AK744" s="209">
        <f t="shared" si="45"/>
        <v>558</v>
      </c>
      <c r="AL744" s="209" t="e">
        <f t="shared" ca="1" si="47"/>
        <v>#N/A</v>
      </c>
      <c r="AM744" s="209" t="e">
        <f t="shared" ca="1" si="48"/>
        <v>#N/A</v>
      </c>
    </row>
    <row r="745" spans="2:39" x14ac:dyDescent="0.2">
      <c r="B745" t="s">
        <v>2206</v>
      </c>
      <c r="C745" t="s">
        <v>119</v>
      </c>
      <c r="D745" t="s">
        <v>110</v>
      </c>
      <c r="E745" t="s">
        <v>110</v>
      </c>
      <c r="F745">
        <v>-26.3</v>
      </c>
      <c r="G745">
        <v>-8.6999999999999993</v>
      </c>
      <c r="H745">
        <v>-9.6999999999999993</v>
      </c>
      <c r="I745">
        <v>49</v>
      </c>
      <c r="J745">
        <v>-11.2</v>
      </c>
      <c r="K745">
        <v>-5.3</v>
      </c>
      <c r="L745">
        <v>-11.1</v>
      </c>
      <c r="M745">
        <v>-2.7</v>
      </c>
      <c r="N745">
        <v>1.7</v>
      </c>
      <c r="O745">
        <v>1.3</v>
      </c>
      <c r="AG745">
        <f t="shared" si="49"/>
        <v>563</v>
      </c>
      <c r="AH745" s="134">
        <f>(H745*'User Input'!$H$16)+(I745*'User Input'!$H$17)+(N745*'User Input'!$H$15)+(P745*'User Input'!$H$2)+(Q745*'User Input'!$H$3)+(R745*'User Input'!$H$4)+(K745*'User Input'!$H$5)+(L745*'User Input'!$H$6)+(J745*'User Input'!$H$7)+(U745*'User Input'!$H$8)+(T745*'User Input'!$H$9)+(M745*'User Input'!$H$10)+(Y745*'User Input'!$H$11)+(W745*'User Input'!$H$13)+(V745*'User Input'!$H$12)+(S745*'User Input'!$H$14)</f>
        <v>-48.9</v>
      </c>
      <c r="AI745">
        <f t="shared" si="46"/>
        <v>5.6206896551724137</v>
      </c>
      <c r="AJ745" s="209"/>
      <c r="AK745" s="209">
        <f t="shared" si="45"/>
        <v>558</v>
      </c>
      <c r="AL745" s="209" t="e">
        <f t="shared" ca="1" si="47"/>
        <v>#N/A</v>
      </c>
      <c r="AM745" s="209" t="e">
        <f t="shared" ca="1" si="48"/>
        <v>#N/A</v>
      </c>
    </row>
    <row r="746" spans="2:39" x14ac:dyDescent="0.2">
      <c r="B746" t="s">
        <v>3559</v>
      </c>
      <c r="C746" t="s">
        <v>130</v>
      </c>
      <c r="D746" t="s">
        <v>114</v>
      </c>
      <c r="E746" t="s">
        <v>114</v>
      </c>
      <c r="F746">
        <v>-26.3</v>
      </c>
      <c r="G746">
        <v>-9.4</v>
      </c>
      <c r="H746">
        <v>-9.8000000000000007</v>
      </c>
      <c r="I746">
        <v>49</v>
      </c>
      <c r="J746">
        <v>-11.3</v>
      </c>
      <c r="K746">
        <v>-5.5</v>
      </c>
      <c r="L746">
        <v>-11.3</v>
      </c>
      <c r="M746">
        <v>-2.4</v>
      </c>
      <c r="N746">
        <v>1.5</v>
      </c>
      <c r="O746">
        <v>1.7</v>
      </c>
      <c r="AG746">
        <f t="shared" si="49"/>
        <v>564</v>
      </c>
      <c r="AH746" s="134">
        <f>(H746*'User Input'!$H$16)+(I746*'User Input'!$H$17)+(N746*'User Input'!$H$15)+(P746*'User Input'!$H$2)+(Q746*'User Input'!$H$3)+(R746*'User Input'!$H$4)+(K746*'User Input'!$H$5)+(L746*'User Input'!$H$6)+(J746*'User Input'!$H$7)+(U746*'User Input'!$H$8)+(T746*'User Input'!$H$9)+(M746*'User Input'!$H$10)+(Y746*'User Input'!$H$11)+(W746*'User Input'!$H$13)+(V746*'User Input'!$H$12)+(S746*'User Input'!$H$14)</f>
        <v>-49.399999999999991</v>
      </c>
      <c r="AI746">
        <f t="shared" si="46"/>
        <v>5.2553191489361692</v>
      </c>
      <c r="AJ746" s="209"/>
      <c r="AK746" s="209">
        <f t="shared" si="45"/>
        <v>558</v>
      </c>
      <c r="AL746" s="209" t="e">
        <f t="shared" ca="1" si="47"/>
        <v>#N/A</v>
      </c>
      <c r="AM746" s="209" t="e">
        <f t="shared" ca="1" si="48"/>
        <v>#N/A</v>
      </c>
    </row>
    <row r="747" spans="2:39" x14ac:dyDescent="0.2">
      <c r="B747" t="s">
        <v>1504</v>
      </c>
      <c r="C747" t="s">
        <v>133</v>
      </c>
      <c r="D747" t="s">
        <v>6</v>
      </c>
      <c r="E747" t="s">
        <v>6</v>
      </c>
      <c r="F747">
        <v>-26.4</v>
      </c>
      <c r="G747">
        <v>-3.3</v>
      </c>
      <c r="H747">
        <v>-9.8000000000000007</v>
      </c>
      <c r="I747">
        <v>35</v>
      </c>
      <c r="J747">
        <v>-11.4</v>
      </c>
      <c r="K747">
        <v>-5.4</v>
      </c>
      <c r="L747">
        <v>-11.4</v>
      </c>
      <c r="M747">
        <v>-2.7</v>
      </c>
      <c r="N747">
        <v>1.8</v>
      </c>
      <c r="O747">
        <v>1.7</v>
      </c>
      <c r="AG747">
        <f t="shared" si="49"/>
        <v>565</v>
      </c>
      <c r="AH747" s="134">
        <f>(H747*'User Input'!$H$16)+(I747*'User Input'!$H$17)+(N747*'User Input'!$H$15)+(P747*'User Input'!$H$2)+(Q747*'User Input'!$H$3)+(R747*'User Input'!$H$4)+(K747*'User Input'!$H$5)+(L747*'User Input'!$H$6)+(J747*'User Input'!$H$7)+(U747*'User Input'!$H$8)+(T747*'User Input'!$H$9)+(M747*'User Input'!$H$10)+(Y747*'User Input'!$H$11)+(W747*'User Input'!$H$13)+(V747*'User Input'!$H$12)+(S747*'User Input'!$H$14)</f>
        <v>-49.8</v>
      </c>
      <c r="AI747">
        <f t="shared" si="46"/>
        <v>15.090909090909092</v>
      </c>
      <c r="AJ747" s="209"/>
      <c r="AK747" s="209">
        <f t="shared" si="45"/>
        <v>566</v>
      </c>
      <c r="AL747" s="209" t="e">
        <f t="shared" ca="1" si="47"/>
        <v>#N/A</v>
      </c>
      <c r="AM747" s="209" t="e">
        <f t="shared" ca="1" si="48"/>
        <v>#N/A</v>
      </c>
    </row>
    <row r="748" spans="2:39" x14ac:dyDescent="0.2">
      <c r="B748" t="s">
        <v>3544</v>
      </c>
      <c r="C748" t="s">
        <v>117</v>
      </c>
      <c r="D748" t="s">
        <v>114</v>
      </c>
      <c r="E748" t="s">
        <v>114</v>
      </c>
      <c r="F748">
        <v>-26.4</v>
      </c>
      <c r="G748">
        <v>-10.4</v>
      </c>
      <c r="H748">
        <v>-9.8000000000000007</v>
      </c>
      <c r="I748">
        <v>50</v>
      </c>
      <c r="J748">
        <v>-11.1</v>
      </c>
      <c r="K748">
        <v>-5.2</v>
      </c>
      <c r="L748">
        <v>-11.1</v>
      </c>
      <c r="M748">
        <v>-2.7</v>
      </c>
      <c r="N748">
        <v>1.3</v>
      </c>
      <c r="O748">
        <v>1.5</v>
      </c>
      <c r="AG748">
        <f t="shared" si="49"/>
        <v>566</v>
      </c>
      <c r="AH748" s="134">
        <f>(H748*'User Input'!$H$16)+(I748*'User Input'!$H$17)+(N748*'User Input'!$H$15)+(P748*'User Input'!$H$2)+(Q748*'User Input'!$H$3)+(R748*'User Input'!$H$4)+(K748*'User Input'!$H$5)+(L748*'User Input'!$H$6)+(J748*'User Input'!$H$7)+(U748*'User Input'!$H$8)+(T748*'User Input'!$H$9)+(M748*'User Input'!$H$10)+(Y748*'User Input'!$H$11)+(W748*'User Input'!$H$13)+(V748*'User Input'!$H$12)+(S748*'User Input'!$H$14)</f>
        <v>-48.4</v>
      </c>
      <c r="AI748">
        <f t="shared" si="46"/>
        <v>4.6538461538461533</v>
      </c>
      <c r="AJ748" s="209"/>
      <c r="AK748" s="209">
        <f t="shared" si="45"/>
        <v>566</v>
      </c>
      <c r="AL748" s="209" t="e">
        <f t="shared" ca="1" si="47"/>
        <v>#N/A</v>
      </c>
      <c r="AM748" s="209" t="e">
        <f t="shared" ca="1" si="48"/>
        <v>#N/A</v>
      </c>
    </row>
    <row r="749" spans="2:39" x14ac:dyDescent="0.2">
      <c r="B749" t="s">
        <v>3451</v>
      </c>
      <c r="C749" t="s">
        <v>130</v>
      </c>
      <c r="D749" t="s">
        <v>6</v>
      </c>
      <c r="E749" t="s">
        <v>6</v>
      </c>
      <c r="F749">
        <v>-26.4</v>
      </c>
      <c r="G749">
        <v>-20.100000000000001</v>
      </c>
      <c r="H749">
        <v>-9.8000000000000007</v>
      </c>
      <c r="I749">
        <v>120</v>
      </c>
      <c r="J749">
        <v>-10.199999999999999</v>
      </c>
      <c r="K749">
        <v>-4.5999999999999996</v>
      </c>
      <c r="L749">
        <v>-9.9</v>
      </c>
      <c r="M749">
        <v>-2.6</v>
      </c>
      <c r="N749">
        <v>0.1</v>
      </c>
      <c r="O749">
        <v>-0.2</v>
      </c>
      <c r="AG749">
        <f t="shared" si="49"/>
        <v>567</v>
      </c>
      <c r="AH749" s="134">
        <f>(H749*'User Input'!$H$16)+(I749*'User Input'!$H$17)+(N749*'User Input'!$H$15)+(P749*'User Input'!$H$2)+(Q749*'User Input'!$H$3)+(R749*'User Input'!$H$4)+(K749*'User Input'!$H$5)+(L749*'User Input'!$H$6)+(J749*'User Input'!$H$7)+(U749*'User Input'!$H$8)+(T749*'User Input'!$H$9)+(M749*'User Input'!$H$10)+(Y749*'User Input'!$H$11)+(W749*'User Input'!$H$13)+(V749*'User Input'!$H$12)+(S749*'User Input'!$H$14)</f>
        <v>-43.7</v>
      </c>
      <c r="AI749">
        <f t="shared" si="46"/>
        <v>2.1741293532338308</v>
      </c>
      <c r="AJ749" s="209"/>
      <c r="AK749" s="209">
        <f t="shared" si="45"/>
        <v>566</v>
      </c>
      <c r="AL749" s="209" t="e">
        <f t="shared" ca="1" si="47"/>
        <v>#N/A</v>
      </c>
      <c r="AM749" s="209" t="e">
        <f t="shared" ca="1" si="48"/>
        <v>#N/A</v>
      </c>
    </row>
    <row r="750" spans="2:39" x14ac:dyDescent="0.2">
      <c r="B750" t="s">
        <v>3554</v>
      </c>
      <c r="C750" t="s">
        <v>141</v>
      </c>
      <c r="D750" t="s">
        <v>112</v>
      </c>
      <c r="E750" t="s">
        <v>112</v>
      </c>
      <c r="F750">
        <v>-26.4</v>
      </c>
      <c r="G750">
        <v>-10.4</v>
      </c>
      <c r="H750">
        <v>-9.8000000000000007</v>
      </c>
      <c r="I750">
        <v>50</v>
      </c>
      <c r="J750">
        <v>-11.2</v>
      </c>
      <c r="K750">
        <v>-5.3</v>
      </c>
      <c r="L750">
        <v>-11.2</v>
      </c>
      <c r="M750">
        <v>-2.7</v>
      </c>
      <c r="N750">
        <v>1.5</v>
      </c>
      <c r="O750">
        <v>1.5</v>
      </c>
      <c r="AG750">
        <f t="shared" si="49"/>
        <v>568</v>
      </c>
      <c r="AH750" s="134">
        <f>(H750*'User Input'!$H$16)+(I750*'User Input'!$H$17)+(N750*'User Input'!$H$15)+(P750*'User Input'!$H$2)+(Q750*'User Input'!$H$3)+(R750*'User Input'!$H$4)+(K750*'User Input'!$H$5)+(L750*'User Input'!$H$6)+(J750*'User Input'!$H$7)+(U750*'User Input'!$H$8)+(T750*'User Input'!$H$9)+(M750*'User Input'!$H$10)+(Y750*'User Input'!$H$11)+(W750*'User Input'!$H$13)+(V750*'User Input'!$H$12)+(S750*'User Input'!$H$14)</f>
        <v>-48.999999999999993</v>
      </c>
      <c r="AI750">
        <f t="shared" si="46"/>
        <v>4.7115384615384608</v>
      </c>
      <c r="AJ750" s="209"/>
      <c r="AK750" s="209">
        <f t="shared" si="45"/>
        <v>566</v>
      </c>
      <c r="AL750" s="209" t="e">
        <f t="shared" ca="1" si="47"/>
        <v>#N/A</v>
      </c>
      <c r="AM750" s="209" t="e">
        <f t="shared" ca="1" si="48"/>
        <v>#N/A</v>
      </c>
    </row>
    <row r="751" spans="2:39" x14ac:dyDescent="0.2">
      <c r="B751" t="s">
        <v>3730</v>
      </c>
      <c r="C751" t="s">
        <v>113</v>
      </c>
      <c r="D751" t="s">
        <v>1034</v>
      </c>
      <c r="E751" t="s">
        <v>118</v>
      </c>
      <c r="F751">
        <v>-26.5</v>
      </c>
      <c r="G751">
        <v>-5.9</v>
      </c>
      <c r="H751">
        <v>-9.8000000000000007</v>
      </c>
      <c r="I751">
        <v>38</v>
      </c>
      <c r="J751">
        <v>-11.3</v>
      </c>
      <c r="K751">
        <v>-5.3</v>
      </c>
      <c r="L751">
        <v>-11.3</v>
      </c>
      <c r="M751">
        <v>-2.7</v>
      </c>
      <c r="N751">
        <v>1.5</v>
      </c>
      <c r="O751">
        <v>1.6</v>
      </c>
      <c r="AG751">
        <f t="shared" si="49"/>
        <v>569</v>
      </c>
      <c r="AH751" s="134">
        <f>(H751*'User Input'!$H$16)+(I751*'User Input'!$H$17)+(N751*'User Input'!$H$15)+(P751*'User Input'!$H$2)+(Q751*'User Input'!$H$3)+(R751*'User Input'!$H$4)+(K751*'User Input'!$H$5)+(L751*'User Input'!$H$6)+(J751*'User Input'!$H$7)+(U751*'User Input'!$H$8)+(T751*'User Input'!$H$9)+(M751*'User Input'!$H$10)+(Y751*'User Input'!$H$11)+(W751*'User Input'!$H$13)+(V751*'User Input'!$H$12)+(S751*'User Input'!$H$14)</f>
        <v>-49.199999999999996</v>
      </c>
      <c r="AI751">
        <f t="shared" si="46"/>
        <v>8.3389830508474567</v>
      </c>
      <c r="AJ751" s="209"/>
      <c r="AK751" s="209">
        <f t="shared" si="45"/>
        <v>570</v>
      </c>
      <c r="AL751" s="209" t="e">
        <f t="shared" ca="1" si="47"/>
        <v>#N/A</v>
      </c>
      <c r="AM751" s="209" t="e">
        <f t="shared" ca="1" si="48"/>
        <v>#N/A</v>
      </c>
    </row>
    <row r="752" spans="2:39" x14ac:dyDescent="0.2">
      <c r="B752" t="s">
        <v>2639</v>
      </c>
      <c r="C752" t="s">
        <v>714</v>
      </c>
      <c r="D752" t="s">
        <v>6</v>
      </c>
      <c r="E752" t="s">
        <v>6</v>
      </c>
      <c r="F752">
        <v>-26.5</v>
      </c>
      <c r="G752">
        <v>-11</v>
      </c>
      <c r="H752">
        <v>-9.8000000000000007</v>
      </c>
      <c r="I752">
        <v>50</v>
      </c>
      <c r="J752">
        <v>-11.3</v>
      </c>
      <c r="K752">
        <v>-5.5</v>
      </c>
      <c r="L752">
        <v>-11.3</v>
      </c>
      <c r="M752">
        <v>-2.2999999999999998</v>
      </c>
      <c r="N752">
        <v>1.7</v>
      </c>
      <c r="O752">
        <v>1.2</v>
      </c>
      <c r="AG752">
        <f t="shared" si="49"/>
        <v>570</v>
      </c>
      <c r="AH752" s="134">
        <f>(H752*'User Input'!$H$16)+(I752*'User Input'!$H$17)+(N752*'User Input'!$H$15)+(P752*'User Input'!$H$2)+(Q752*'User Input'!$H$3)+(R752*'User Input'!$H$4)+(K752*'User Input'!$H$5)+(L752*'User Input'!$H$6)+(J752*'User Input'!$H$7)+(U752*'User Input'!$H$8)+(T752*'User Input'!$H$9)+(M752*'User Input'!$H$10)+(Y752*'User Input'!$H$11)+(W752*'User Input'!$H$13)+(V752*'User Input'!$H$12)+(S752*'User Input'!$H$14)</f>
        <v>-49.199999999999996</v>
      </c>
      <c r="AI752">
        <f t="shared" si="46"/>
        <v>4.4727272727272727</v>
      </c>
      <c r="AJ752" s="209"/>
      <c r="AK752" s="209">
        <f t="shared" si="45"/>
        <v>570</v>
      </c>
      <c r="AL752" s="209" t="e">
        <f t="shared" ca="1" si="47"/>
        <v>#N/A</v>
      </c>
      <c r="AM752" s="209" t="e">
        <f t="shared" ca="1" si="48"/>
        <v>#N/A</v>
      </c>
    </row>
    <row r="753" spans="2:39" x14ac:dyDescent="0.2">
      <c r="B753" t="s">
        <v>3548</v>
      </c>
      <c r="C753" t="s">
        <v>117</v>
      </c>
      <c r="D753" t="s">
        <v>114</v>
      </c>
      <c r="E753" t="s">
        <v>114</v>
      </c>
      <c r="F753">
        <v>-26.5</v>
      </c>
      <c r="G753">
        <v>-11</v>
      </c>
      <c r="H753">
        <v>-9.8000000000000007</v>
      </c>
      <c r="I753">
        <v>50</v>
      </c>
      <c r="J753">
        <v>-11.2</v>
      </c>
      <c r="K753">
        <v>-5.5</v>
      </c>
      <c r="L753">
        <v>-11.3</v>
      </c>
      <c r="M753">
        <v>-2.5</v>
      </c>
      <c r="N753">
        <v>1.6</v>
      </c>
      <c r="O753">
        <v>1.5</v>
      </c>
      <c r="AG753">
        <f t="shared" si="49"/>
        <v>571</v>
      </c>
      <c r="AH753" s="134">
        <f>(H753*'User Input'!$H$16)+(I753*'User Input'!$H$17)+(N753*'User Input'!$H$15)+(P753*'User Input'!$H$2)+(Q753*'User Input'!$H$3)+(R753*'User Input'!$H$4)+(K753*'User Input'!$H$5)+(L753*'User Input'!$H$6)+(J753*'User Input'!$H$7)+(U753*'User Input'!$H$8)+(T753*'User Input'!$H$9)+(M753*'User Input'!$H$10)+(Y753*'User Input'!$H$11)+(W753*'User Input'!$H$13)+(V753*'User Input'!$H$12)+(S753*'User Input'!$H$14)</f>
        <v>-49.5</v>
      </c>
      <c r="AI753">
        <f t="shared" si="46"/>
        <v>4.5</v>
      </c>
      <c r="AJ753" s="209"/>
      <c r="AK753" s="209">
        <f t="shared" si="45"/>
        <v>570</v>
      </c>
      <c r="AL753" s="209" t="e">
        <f t="shared" ca="1" si="47"/>
        <v>#N/A</v>
      </c>
      <c r="AM753" s="209" t="e">
        <f t="shared" ca="1" si="48"/>
        <v>#N/A</v>
      </c>
    </row>
    <row r="754" spans="2:39" x14ac:dyDescent="0.2">
      <c r="B754" t="s">
        <v>2631</v>
      </c>
      <c r="C754" t="s">
        <v>718</v>
      </c>
      <c r="D754" t="s">
        <v>6</v>
      </c>
      <c r="E754" t="s">
        <v>6</v>
      </c>
      <c r="F754">
        <v>-26.5</v>
      </c>
      <c r="G754">
        <v>-12.2</v>
      </c>
      <c r="H754">
        <v>-9.8000000000000007</v>
      </c>
      <c r="I754">
        <v>52</v>
      </c>
      <c r="J754">
        <v>-11.3</v>
      </c>
      <c r="K754">
        <v>-5.6</v>
      </c>
      <c r="L754">
        <v>-11.3</v>
      </c>
      <c r="M754">
        <v>-2.6</v>
      </c>
      <c r="N754">
        <v>1.7</v>
      </c>
      <c r="O754">
        <v>1.7</v>
      </c>
      <c r="AG754">
        <f t="shared" si="49"/>
        <v>572</v>
      </c>
      <c r="AH754" s="134">
        <f>(H754*'User Input'!$H$16)+(I754*'User Input'!$H$17)+(N754*'User Input'!$H$15)+(P754*'User Input'!$H$2)+(Q754*'User Input'!$H$3)+(R754*'User Input'!$H$4)+(K754*'User Input'!$H$5)+(L754*'User Input'!$H$6)+(J754*'User Input'!$H$7)+(U754*'User Input'!$H$8)+(T754*'User Input'!$H$9)+(M754*'User Input'!$H$10)+(Y754*'User Input'!$H$11)+(W754*'User Input'!$H$13)+(V754*'User Input'!$H$12)+(S754*'User Input'!$H$14)</f>
        <v>-50.2</v>
      </c>
      <c r="AI754">
        <f t="shared" si="46"/>
        <v>4.1147540983606561</v>
      </c>
      <c r="AJ754" s="209"/>
      <c r="AK754" s="209">
        <f t="shared" si="45"/>
        <v>570</v>
      </c>
      <c r="AL754" s="209" t="e">
        <f t="shared" ca="1" si="47"/>
        <v>#N/A</v>
      </c>
      <c r="AM754" s="209" t="e">
        <f t="shared" ca="1" si="48"/>
        <v>#N/A</v>
      </c>
    </row>
    <row r="755" spans="2:39" x14ac:dyDescent="0.2">
      <c r="B755" t="s">
        <v>2613</v>
      </c>
      <c r="C755" t="s">
        <v>719</v>
      </c>
      <c r="D755" t="s">
        <v>118</v>
      </c>
      <c r="E755" t="s">
        <v>118</v>
      </c>
      <c r="F755">
        <v>-26.5</v>
      </c>
      <c r="G755">
        <v>-11.8</v>
      </c>
      <c r="H755">
        <v>-9.8000000000000007</v>
      </c>
      <c r="I755">
        <v>51</v>
      </c>
      <c r="J755">
        <v>-11.2</v>
      </c>
      <c r="K755">
        <v>-5.5</v>
      </c>
      <c r="L755">
        <v>-11.2</v>
      </c>
      <c r="M755">
        <v>-2.4</v>
      </c>
      <c r="N755">
        <v>1.6</v>
      </c>
      <c r="O755">
        <v>1.2</v>
      </c>
      <c r="AG755">
        <f t="shared" si="49"/>
        <v>573</v>
      </c>
      <c r="AH755" s="134">
        <f>(H755*'User Input'!$H$16)+(I755*'User Input'!$H$17)+(N755*'User Input'!$H$15)+(P755*'User Input'!$H$2)+(Q755*'User Input'!$H$3)+(R755*'User Input'!$H$4)+(K755*'User Input'!$H$5)+(L755*'User Input'!$H$6)+(J755*'User Input'!$H$7)+(U755*'User Input'!$H$8)+(T755*'User Input'!$H$9)+(M755*'User Input'!$H$10)+(Y755*'User Input'!$H$11)+(W755*'User Input'!$H$13)+(V755*'User Input'!$H$12)+(S755*'User Input'!$H$14)</f>
        <v>-49.2</v>
      </c>
      <c r="AI755">
        <f t="shared" si="46"/>
        <v>4.1694915254237284</v>
      </c>
      <c r="AJ755" s="209"/>
      <c r="AK755" s="209">
        <f t="shared" si="45"/>
        <v>570</v>
      </c>
      <c r="AL755" s="209" t="e">
        <f t="shared" ca="1" si="47"/>
        <v>#N/A</v>
      </c>
      <c r="AM755" s="209" t="e">
        <f t="shared" ca="1" si="48"/>
        <v>#N/A</v>
      </c>
    </row>
    <row r="756" spans="2:39" x14ac:dyDescent="0.2">
      <c r="B756" t="s">
        <v>3552</v>
      </c>
      <c r="C756" t="s">
        <v>115</v>
      </c>
      <c r="D756" t="s">
        <v>110</v>
      </c>
      <c r="E756" t="s">
        <v>110</v>
      </c>
      <c r="F756">
        <v>-26.5</v>
      </c>
      <c r="G756">
        <v>-11.4</v>
      </c>
      <c r="H756">
        <v>-9.8000000000000007</v>
      </c>
      <c r="I756">
        <v>50</v>
      </c>
      <c r="J756">
        <v>-11.2</v>
      </c>
      <c r="K756">
        <v>-5.4</v>
      </c>
      <c r="L756">
        <v>-11.2</v>
      </c>
      <c r="M756">
        <v>-2.2999999999999998</v>
      </c>
      <c r="N756">
        <v>1.6</v>
      </c>
      <c r="O756">
        <v>1.2</v>
      </c>
      <c r="AG756">
        <f t="shared" si="49"/>
        <v>574</v>
      </c>
      <c r="AH756" s="134">
        <f>(H756*'User Input'!$H$16)+(I756*'User Input'!$H$17)+(N756*'User Input'!$H$15)+(P756*'User Input'!$H$2)+(Q756*'User Input'!$H$3)+(R756*'User Input'!$H$4)+(K756*'User Input'!$H$5)+(L756*'User Input'!$H$6)+(J756*'User Input'!$H$7)+(U756*'User Input'!$H$8)+(T756*'User Input'!$H$9)+(M756*'User Input'!$H$10)+(Y756*'User Input'!$H$11)+(W756*'User Input'!$H$13)+(V756*'User Input'!$H$12)+(S756*'User Input'!$H$14)</f>
        <v>-48.6</v>
      </c>
      <c r="AI756">
        <f t="shared" si="46"/>
        <v>4.2631578947368425</v>
      </c>
      <c r="AJ756" s="209"/>
      <c r="AK756" s="209">
        <f t="shared" si="45"/>
        <v>570</v>
      </c>
      <c r="AL756" s="209" t="e">
        <f t="shared" ca="1" si="47"/>
        <v>#N/A</v>
      </c>
      <c r="AM756" s="209" t="e">
        <f t="shared" ca="1" si="48"/>
        <v>#N/A</v>
      </c>
    </row>
    <row r="757" spans="2:39" x14ac:dyDescent="0.2">
      <c r="B757" t="s">
        <v>2591</v>
      </c>
      <c r="C757" t="s">
        <v>139</v>
      </c>
      <c r="D757" t="s">
        <v>118</v>
      </c>
      <c r="E757" t="s">
        <v>118</v>
      </c>
      <c r="F757">
        <v>-26.5</v>
      </c>
      <c r="G757">
        <v>-15.5</v>
      </c>
      <c r="H757">
        <v>-9.8000000000000007</v>
      </c>
      <c r="I757">
        <v>71</v>
      </c>
      <c r="J757">
        <v>-10.8</v>
      </c>
      <c r="K757">
        <v>-4.8</v>
      </c>
      <c r="L757">
        <v>-10.7</v>
      </c>
      <c r="M757">
        <v>-2.5</v>
      </c>
      <c r="N757">
        <v>0.5</v>
      </c>
      <c r="O757">
        <v>0.9</v>
      </c>
      <c r="AG757">
        <f t="shared" si="49"/>
        <v>575</v>
      </c>
      <c r="AH757" s="134">
        <f>(H757*'User Input'!$H$16)+(I757*'User Input'!$H$17)+(N757*'User Input'!$H$15)+(P757*'User Input'!$H$2)+(Q757*'User Input'!$H$3)+(R757*'User Input'!$H$4)+(K757*'User Input'!$H$5)+(L757*'User Input'!$H$6)+(J757*'User Input'!$H$7)+(U757*'User Input'!$H$8)+(T757*'User Input'!$H$9)+(M757*'User Input'!$H$10)+(Y757*'User Input'!$H$11)+(W757*'User Input'!$H$13)+(V757*'User Input'!$H$12)+(S757*'User Input'!$H$14)</f>
        <v>-45.7</v>
      </c>
      <c r="AI757">
        <f t="shared" si="46"/>
        <v>2.9483870967741939</v>
      </c>
      <c r="AJ757" s="209"/>
      <c r="AK757" s="209">
        <f t="shared" si="45"/>
        <v>570</v>
      </c>
      <c r="AL757" s="209" t="e">
        <f t="shared" ca="1" si="47"/>
        <v>#N/A</v>
      </c>
      <c r="AM757" s="209" t="e">
        <f t="shared" ca="1" si="48"/>
        <v>#N/A</v>
      </c>
    </row>
    <row r="758" spans="2:39" x14ac:dyDescent="0.2">
      <c r="B758" t="s">
        <v>3380</v>
      </c>
      <c r="C758" t="s">
        <v>718</v>
      </c>
      <c r="D758" t="s">
        <v>110</v>
      </c>
      <c r="E758" t="s">
        <v>110</v>
      </c>
      <c r="F758">
        <v>-26.5</v>
      </c>
      <c r="G758">
        <v>-10.1</v>
      </c>
      <c r="H758">
        <v>-9.8000000000000007</v>
      </c>
      <c r="I758">
        <v>48</v>
      </c>
      <c r="J758">
        <v>-11.3</v>
      </c>
      <c r="K758">
        <v>-5.5</v>
      </c>
      <c r="L758">
        <v>-11.3</v>
      </c>
      <c r="M758">
        <v>-2</v>
      </c>
      <c r="N758">
        <v>1.4</v>
      </c>
      <c r="O758">
        <v>1.3</v>
      </c>
      <c r="AG758">
        <f t="shared" si="49"/>
        <v>576</v>
      </c>
      <c r="AH758" s="134">
        <f>(H758*'User Input'!$H$16)+(I758*'User Input'!$H$17)+(N758*'User Input'!$H$15)+(P758*'User Input'!$H$2)+(Q758*'User Input'!$H$3)+(R758*'User Input'!$H$4)+(K758*'User Input'!$H$5)+(L758*'User Input'!$H$6)+(J758*'User Input'!$H$7)+(U758*'User Input'!$H$8)+(T758*'User Input'!$H$9)+(M758*'User Input'!$H$10)+(Y758*'User Input'!$H$11)+(W758*'User Input'!$H$13)+(V758*'User Input'!$H$12)+(S758*'User Input'!$H$14)</f>
        <v>-48.599999999999994</v>
      </c>
      <c r="AI758">
        <f t="shared" si="46"/>
        <v>4.8118811881188117</v>
      </c>
      <c r="AJ758" s="209"/>
      <c r="AK758" s="209">
        <f t="shared" si="45"/>
        <v>570</v>
      </c>
      <c r="AL758" s="209" t="e">
        <f t="shared" ca="1" si="47"/>
        <v>#N/A</v>
      </c>
      <c r="AM758" s="209" t="e">
        <f t="shared" ca="1" si="48"/>
        <v>#N/A</v>
      </c>
    </row>
    <row r="759" spans="2:39" x14ac:dyDescent="0.2">
      <c r="B759" t="s">
        <v>2615</v>
      </c>
      <c r="C759" t="s">
        <v>123</v>
      </c>
      <c r="D759" t="s">
        <v>116</v>
      </c>
      <c r="E759" t="s">
        <v>116</v>
      </c>
      <c r="F759">
        <v>-26.6</v>
      </c>
      <c r="G759">
        <v>-12.4</v>
      </c>
      <c r="H759">
        <v>-9.8000000000000007</v>
      </c>
      <c r="I759">
        <v>49</v>
      </c>
      <c r="J759">
        <v>-11.2</v>
      </c>
      <c r="K759">
        <v>-5.4</v>
      </c>
      <c r="L759">
        <v>-11.2</v>
      </c>
      <c r="M759">
        <v>-2.2999999999999998</v>
      </c>
      <c r="N759">
        <v>1.3</v>
      </c>
      <c r="O759">
        <v>1.2</v>
      </c>
      <c r="AG759">
        <f t="shared" si="49"/>
        <v>577</v>
      </c>
      <c r="AH759" s="134">
        <f>(H759*'User Input'!$H$16)+(I759*'User Input'!$H$17)+(N759*'User Input'!$H$15)+(P759*'User Input'!$H$2)+(Q759*'User Input'!$H$3)+(R759*'User Input'!$H$4)+(K759*'User Input'!$H$5)+(L759*'User Input'!$H$6)+(J759*'User Input'!$H$7)+(U759*'User Input'!$H$8)+(T759*'User Input'!$H$9)+(M759*'User Input'!$H$10)+(Y759*'User Input'!$H$11)+(W759*'User Input'!$H$13)+(V759*'User Input'!$H$12)+(S759*'User Input'!$H$14)</f>
        <v>-48.6</v>
      </c>
      <c r="AI759">
        <f t="shared" si="46"/>
        <v>3.9193548387096775</v>
      </c>
      <c r="AJ759" s="209"/>
      <c r="AK759" s="209">
        <f t="shared" ref="AK759:AK812" si="50">RANK(F759,F:F)</f>
        <v>578</v>
      </c>
      <c r="AL759" s="209" t="e">
        <f t="shared" ca="1" si="47"/>
        <v>#N/A</v>
      </c>
      <c r="AM759" s="209" t="e">
        <f t="shared" ca="1" si="48"/>
        <v>#N/A</v>
      </c>
    </row>
    <row r="760" spans="2:39" x14ac:dyDescent="0.2">
      <c r="B760" t="s">
        <v>3508</v>
      </c>
      <c r="C760" t="s">
        <v>130</v>
      </c>
      <c r="D760" t="s">
        <v>114</v>
      </c>
      <c r="E760" t="s">
        <v>114</v>
      </c>
      <c r="F760">
        <v>-26.6</v>
      </c>
      <c r="G760">
        <v>-14</v>
      </c>
      <c r="H760">
        <v>-9.8000000000000007</v>
      </c>
      <c r="I760">
        <v>58</v>
      </c>
      <c r="J760">
        <v>-11.2</v>
      </c>
      <c r="K760">
        <v>-5.5</v>
      </c>
      <c r="L760">
        <v>-11.3</v>
      </c>
      <c r="M760">
        <v>-2</v>
      </c>
      <c r="N760">
        <v>1</v>
      </c>
      <c r="O760">
        <v>1.4</v>
      </c>
      <c r="AG760">
        <f t="shared" si="49"/>
        <v>578</v>
      </c>
      <c r="AH760" s="134">
        <f>(H760*'User Input'!$H$16)+(I760*'User Input'!$H$17)+(N760*'User Input'!$H$15)+(P760*'User Input'!$H$2)+(Q760*'User Input'!$H$3)+(R760*'User Input'!$H$4)+(K760*'User Input'!$H$5)+(L760*'User Input'!$H$6)+(J760*'User Input'!$H$7)+(U760*'User Input'!$H$8)+(T760*'User Input'!$H$9)+(M760*'User Input'!$H$10)+(Y760*'User Input'!$H$11)+(W760*'User Input'!$H$13)+(V760*'User Input'!$H$12)+(S760*'User Input'!$H$14)</f>
        <v>-48.5</v>
      </c>
      <c r="AI760">
        <f t="shared" si="46"/>
        <v>3.4642857142857144</v>
      </c>
      <c r="AJ760" s="209"/>
      <c r="AK760" s="209">
        <f t="shared" si="50"/>
        <v>578</v>
      </c>
      <c r="AL760" s="209" t="e">
        <f t="shared" ca="1" si="47"/>
        <v>#N/A</v>
      </c>
      <c r="AM760" s="209" t="e">
        <f t="shared" ca="1" si="48"/>
        <v>#N/A</v>
      </c>
    </row>
    <row r="761" spans="2:39" x14ac:dyDescent="0.2">
      <c r="B761" t="s">
        <v>3557</v>
      </c>
      <c r="C761" t="s">
        <v>7</v>
      </c>
      <c r="D761" t="s">
        <v>6</v>
      </c>
      <c r="E761" t="s">
        <v>6</v>
      </c>
      <c r="F761">
        <v>-26.6</v>
      </c>
      <c r="G761">
        <v>-12.6</v>
      </c>
      <c r="H761">
        <v>-9.8000000000000007</v>
      </c>
      <c r="I761">
        <v>49</v>
      </c>
      <c r="J761">
        <v>-11.2</v>
      </c>
      <c r="K761">
        <v>-5.3</v>
      </c>
      <c r="L761">
        <v>-11.2</v>
      </c>
      <c r="M761">
        <v>-2.5</v>
      </c>
      <c r="N761">
        <v>1.3</v>
      </c>
      <c r="O761">
        <v>1.3</v>
      </c>
      <c r="AG761">
        <f t="shared" si="49"/>
        <v>579</v>
      </c>
      <c r="AH761" s="134">
        <f>(H761*'User Input'!$H$16)+(I761*'User Input'!$H$17)+(N761*'User Input'!$H$15)+(P761*'User Input'!$H$2)+(Q761*'User Input'!$H$3)+(R761*'User Input'!$H$4)+(K761*'User Input'!$H$5)+(L761*'User Input'!$H$6)+(J761*'User Input'!$H$7)+(U761*'User Input'!$H$8)+(T761*'User Input'!$H$9)+(M761*'User Input'!$H$10)+(Y761*'User Input'!$H$11)+(W761*'User Input'!$H$13)+(V761*'User Input'!$H$12)+(S761*'User Input'!$H$14)</f>
        <v>-48.599999999999994</v>
      </c>
      <c r="AI761">
        <f t="shared" si="46"/>
        <v>3.8571428571428568</v>
      </c>
      <c r="AJ761" s="209"/>
      <c r="AK761" s="209">
        <f t="shared" si="50"/>
        <v>578</v>
      </c>
      <c r="AL761" s="209" t="e">
        <f t="shared" ca="1" si="47"/>
        <v>#N/A</v>
      </c>
      <c r="AM761" s="209" t="e">
        <f t="shared" ca="1" si="48"/>
        <v>#N/A</v>
      </c>
    </row>
    <row r="762" spans="2:39" x14ac:dyDescent="0.2">
      <c r="B762" t="s">
        <v>2626</v>
      </c>
      <c r="C762" t="s">
        <v>130</v>
      </c>
      <c r="D762" t="s">
        <v>6</v>
      </c>
      <c r="E762" t="s">
        <v>6</v>
      </c>
      <c r="F762">
        <v>-26.6</v>
      </c>
      <c r="G762">
        <v>-17.5</v>
      </c>
      <c r="H762">
        <v>-9.8000000000000007</v>
      </c>
      <c r="I762">
        <v>78</v>
      </c>
      <c r="J762">
        <v>-10.8</v>
      </c>
      <c r="K762">
        <v>-5.0999999999999996</v>
      </c>
      <c r="L762">
        <v>-10.7</v>
      </c>
      <c r="M762">
        <v>-2.4</v>
      </c>
      <c r="N762">
        <v>0.7</v>
      </c>
      <c r="O762">
        <v>0.7</v>
      </c>
      <c r="AG762">
        <f t="shared" si="49"/>
        <v>580</v>
      </c>
      <c r="AH762" s="134">
        <f>(H762*'User Input'!$H$16)+(I762*'User Input'!$H$17)+(N762*'User Input'!$H$15)+(P762*'User Input'!$H$2)+(Q762*'User Input'!$H$3)+(R762*'User Input'!$H$4)+(K762*'User Input'!$H$5)+(L762*'User Input'!$H$6)+(J762*'User Input'!$H$7)+(U762*'User Input'!$H$8)+(T762*'User Input'!$H$9)+(M762*'User Input'!$H$10)+(Y762*'User Input'!$H$11)+(W762*'User Input'!$H$13)+(V762*'User Input'!$H$12)+(S762*'User Input'!$H$14)</f>
        <v>-46.699999999999996</v>
      </c>
      <c r="AI762">
        <f t="shared" si="46"/>
        <v>2.6685714285714282</v>
      </c>
      <c r="AJ762" s="209"/>
      <c r="AK762" s="209">
        <f t="shared" si="50"/>
        <v>578</v>
      </c>
      <c r="AL762" s="209" t="e">
        <f t="shared" ca="1" si="47"/>
        <v>#N/A</v>
      </c>
      <c r="AM762" s="209" t="e">
        <f t="shared" ca="1" si="48"/>
        <v>#N/A</v>
      </c>
    </row>
    <row r="763" spans="2:39" x14ac:dyDescent="0.2">
      <c r="B763" t="s">
        <v>2570</v>
      </c>
      <c r="C763" t="s">
        <v>138</v>
      </c>
      <c r="D763" t="s">
        <v>6</v>
      </c>
      <c r="E763" t="s">
        <v>6</v>
      </c>
      <c r="F763">
        <v>-26.6</v>
      </c>
      <c r="G763">
        <v>-23.1</v>
      </c>
      <c r="H763">
        <v>-9.8000000000000007</v>
      </c>
      <c r="I763">
        <v>173</v>
      </c>
      <c r="J763">
        <v>-9.5</v>
      </c>
      <c r="K763">
        <v>-4.4000000000000004</v>
      </c>
      <c r="L763">
        <v>-9.3000000000000007</v>
      </c>
      <c r="M763">
        <v>-2.4</v>
      </c>
      <c r="N763">
        <v>-1.3</v>
      </c>
      <c r="O763">
        <v>-0.7</v>
      </c>
      <c r="AG763">
        <f t="shared" si="49"/>
        <v>581</v>
      </c>
      <c r="AH763" s="134">
        <f>(H763*'User Input'!$H$16)+(I763*'User Input'!$H$17)+(N763*'User Input'!$H$15)+(P763*'User Input'!$H$2)+(Q763*'User Input'!$H$3)+(R763*'User Input'!$H$4)+(K763*'User Input'!$H$5)+(L763*'User Input'!$H$6)+(J763*'User Input'!$H$7)+(U763*'User Input'!$H$8)+(T763*'User Input'!$H$9)+(M763*'User Input'!$H$10)+(Y763*'User Input'!$H$11)+(W763*'User Input'!$H$13)+(V763*'User Input'!$H$12)+(S763*'User Input'!$H$14)</f>
        <v>-41.2</v>
      </c>
      <c r="AI763">
        <f t="shared" si="46"/>
        <v>1.7835497835497836</v>
      </c>
      <c r="AJ763" s="209"/>
      <c r="AK763" s="209">
        <f t="shared" si="50"/>
        <v>578</v>
      </c>
      <c r="AL763" s="209" t="e">
        <f t="shared" ca="1" si="47"/>
        <v>#N/A</v>
      </c>
      <c r="AM763" s="209" t="e">
        <f t="shared" ca="1" si="48"/>
        <v>#N/A</v>
      </c>
    </row>
    <row r="764" spans="2:39" x14ac:dyDescent="0.2">
      <c r="B764" t="s">
        <v>760</v>
      </c>
      <c r="C764" t="s">
        <v>140</v>
      </c>
      <c r="D764" t="s">
        <v>110</v>
      </c>
      <c r="E764" t="s">
        <v>110</v>
      </c>
      <c r="F764">
        <v>-26.6</v>
      </c>
      <c r="G764">
        <v>-11.9</v>
      </c>
      <c r="H764">
        <v>-9.8000000000000007</v>
      </c>
      <c r="I764">
        <v>50</v>
      </c>
      <c r="J764">
        <v>-11.2</v>
      </c>
      <c r="K764">
        <v>-5.5</v>
      </c>
      <c r="L764">
        <v>-11.3</v>
      </c>
      <c r="M764">
        <v>-1.8</v>
      </c>
      <c r="N764">
        <v>1.2</v>
      </c>
      <c r="O764">
        <v>1</v>
      </c>
      <c r="AG764">
        <f t="shared" si="49"/>
        <v>582</v>
      </c>
      <c r="AH764" s="134">
        <f>(H764*'User Input'!$H$16)+(I764*'User Input'!$H$17)+(N764*'User Input'!$H$15)+(P764*'User Input'!$H$2)+(Q764*'User Input'!$H$3)+(R764*'User Input'!$H$4)+(K764*'User Input'!$H$5)+(L764*'User Input'!$H$6)+(J764*'User Input'!$H$7)+(U764*'User Input'!$H$8)+(T764*'User Input'!$H$9)+(M764*'User Input'!$H$10)+(Y764*'User Input'!$H$11)+(W764*'User Input'!$H$13)+(V764*'User Input'!$H$12)+(S764*'User Input'!$H$14)</f>
        <v>-48.1</v>
      </c>
      <c r="AI764">
        <f t="shared" si="46"/>
        <v>4.0420168067226889</v>
      </c>
      <c r="AJ764" s="209"/>
      <c r="AK764" s="209">
        <f t="shared" si="50"/>
        <v>578</v>
      </c>
      <c r="AL764" s="209" t="e">
        <f t="shared" ca="1" si="47"/>
        <v>#N/A</v>
      </c>
      <c r="AM764" s="209" t="e">
        <f t="shared" ca="1" si="48"/>
        <v>#N/A</v>
      </c>
    </row>
    <row r="765" spans="2:39" x14ac:dyDescent="0.2">
      <c r="B765" t="s">
        <v>3547</v>
      </c>
      <c r="C765" t="s">
        <v>139</v>
      </c>
      <c r="D765" t="s">
        <v>116</v>
      </c>
      <c r="E765" t="s">
        <v>116</v>
      </c>
      <c r="F765">
        <v>-26.6</v>
      </c>
      <c r="G765">
        <v>-12.7</v>
      </c>
      <c r="H765">
        <v>-9.8000000000000007</v>
      </c>
      <c r="I765">
        <v>50</v>
      </c>
      <c r="J765">
        <v>-11.1</v>
      </c>
      <c r="K765">
        <v>-5.0999999999999996</v>
      </c>
      <c r="L765">
        <v>-11.1</v>
      </c>
      <c r="M765">
        <v>-2.7</v>
      </c>
      <c r="N765">
        <v>1</v>
      </c>
      <c r="O765">
        <v>1.5</v>
      </c>
      <c r="AG765">
        <f t="shared" si="49"/>
        <v>583</v>
      </c>
      <c r="AH765" s="134">
        <f>(H765*'User Input'!$H$16)+(I765*'User Input'!$H$17)+(N765*'User Input'!$H$15)+(P765*'User Input'!$H$2)+(Q765*'User Input'!$H$3)+(R765*'User Input'!$H$4)+(K765*'User Input'!$H$5)+(L765*'User Input'!$H$6)+(J765*'User Input'!$H$7)+(U765*'User Input'!$H$8)+(T765*'User Input'!$H$9)+(M765*'User Input'!$H$10)+(Y765*'User Input'!$H$11)+(W765*'User Input'!$H$13)+(V765*'User Input'!$H$12)+(S765*'User Input'!$H$14)</f>
        <v>-48</v>
      </c>
      <c r="AI765">
        <f t="shared" si="46"/>
        <v>3.7795275590551185</v>
      </c>
      <c r="AJ765" s="209"/>
      <c r="AK765" s="209">
        <f t="shared" si="50"/>
        <v>578</v>
      </c>
      <c r="AL765" s="209" t="e">
        <f t="shared" ca="1" si="47"/>
        <v>#N/A</v>
      </c>
      <c r="AM765" s="209" t="e">
        <f t="shared" ca="1" si="48"/>
        <v>#N/A</v>
      </c>
    </row>
    <row r="766" spans="2:39" x14ac:dyDescent="0.2">
      <c r="B766" t="s">
        <v>3536</v>
      </c>
      <c r="C766" t="s">
        <v>113</v>
      </c>
      <c r="D766" t="s">
        <v>114</v>
      </c>
      <c r="E766" t="s">
        <v>114</v>
      </c>
      <c r="F766">
        <v>-26.6</v>
      </c>
      <c r="G766">
        <v>-11.8</v>
      </c>
      <c r="H766">
        <v>-9.8000000000000007</v>
      </c>
      <c r="I766">
        <v>51</v>
      </c>
      <c r="J766">
        <v>-11.2</v>
      </c>
      <c r="K766">
        <v>-5.3</v>
      </c>
      <c r="L766">
        <v>-11.1</v>
      </c>
      <c r="M766">
        <v>-2.4</v>
      </c>
      <c r="N766">
        <v>1.3</v>
      </c>
      <c r="O766">
        <v>1.1000000000000001</v>
      </c>
      <c r="AG766">
        <f t="shared" si="49"/>
        <v>584</v>
      </c>
      <c r="AH766" s="134">
        <f>(H766*'User Input'!$H$16)+(I766*'User Input'!$H$17)+(N766*'User Input'!$H$15)+(P766*'User Input'!$H$2)+(Q766*'User Input'!$H$3)+(R766*'User Input'!$H$4)+(K766*'User Input'!$H$5)+(L766*'User Input'!$H$6)+(J766*'User Input'!$H$7)+(U766*'User Input'!$H$8)+(T766*'User Input'!$H$9)+(M766*'User Input'!$H$10)+(Y766*'User Input'!$H$11)+(W766*'User Input'!$H$13)+(V766*'User Input'!$H$12)+(S766*'User Input'!$H$14)</f>
        <v>-48.3</v>
      </c>
      <c r="AI766">
        <f t="shared" si="46"/>
        <v>4.0932203389830502</v>
      </c>
      <c r="AJ766" s="209"/>
      <c r="AK766" s="209">
        <f t="shared" si="50"/>
        <v>578</v>
      </c>
      <c r="AL766" s="209" t="e">
        <f t="shared" ca="1" si="47"/>
        <v>#N/A</v>
      </c>
      <c r="AM766" s="209" t="e">
        <f t="shared" ca="1" si="48"/>
        <v>#N/A</v>
      </c>
    </row>
    <row r="767" spans="2:39" x14ac:dyDescent="0.2">
      <c r="B767" t="s">
        <v>2646</v>
      </c>
      <c r="C767" t="s">
        <v>115</v>
      </c>
      <c r="D767" t="s">
        <v>6</v>
      </c>
      <c r="E767" t="s">
        <v>6</v>
      </c>
      <c r="F767">
        <v>-26.6</v>
      </c>
      <c r="G767">
        <v>-8.3000000000000007</v>
      </c>
      <c r="H767">
        <v>-9.8000000000000007</v>
      </c>
      <c r="I767">
        <v>40</v>
      </c>
      <c r="J767">
        <v>-11.3</v>
      </c>
      <c r="K767">
        <v>-5.4</v>
      </c>
      <c r="L767">
        <v>-11.4</v>
      </c>
      <c r="M767">
        <v>-2.6</v>
      </c>
      <c r="N767">
        <v>1.6</v>
      </c>
      <c r="O767">
        <v>1.6</v>
      </c>
      <c r="AG767">
        <f t="shared" si="49"/>
        <v>585</v>
      </c>
      <c r="AH767" s="134">
        <f>(H767*'User Input'!$H$16)+(I767*'User Input'!$H$17)+(N767*'User Input'!$H$15)+(P767*'User Input'!$H$2)+(Q767*'User Input'!$H$3)+(R767*'User Input'!$H$4)+(K767*'User Input'!$H$5)+(L767*'User Input'!$H$6)+(J767*'User Input'!$H$7)+(U767*'User Input'!$H$8)+(T767*'User Input'!$H$9)+(M767*'User Input'!$H$10)+(Y767*'User Input'!$H$11)+(W767*'User Input'!$H$13)+(V767*'User Input'!$H$12)+(S767*'User Input'!$H$14)</f>
        <v>-49.5</v>
      </c>
      <c r="AI767">
        <f t="shared" si="46"/>
        <v>5.9638554216867465</v>
      </c>
      <c r="AJ767" s="209"/>
      <c r="AK767" s="209">
        <f t="shared" si="50"/>
        <v>578</v>
      </c>
      <c r="AL767" s="209" t="e">
        <f t="shared" ca="1" si="47"/>
        <v>#N/A</v>
      </c>
      <c r="AM767" s="209" t="e">
        <f t="shared" ca="1" si="48"/>
        <v>#N/A</v>
      </c>
    </row>
    <row r="768" spans="2:39" x14ac:dyDescent="0.2">
      <c r="B768" t="s">
        <v>1411</v>
      </c>
      <c r="C768" t="s">
        <v>810</v>
      </c>
      <c r="D768" t="s">
        <v>114</v>
      </c>
      <c r="E768" t="s">
        <v>114</v>
      </c>
      <c r="F768">
        <v>-26.7</v>
      </c>
      <c r="G768">
        <v>-12.5</v>
      </c>
      <c r="H768">
        <v>-9.8000000000000007</v>
      </c>
      <c r="I768">
        <v>49</v>
      </c>
      <c r="J768">
        <v>-11.2</v>
      </c>
      <c r="K768">
        <v>-5.3</v>
      </c>
      <c r="L768">
        <v>-11.3</v>
      </c>
      <c r="M768">
        <v>-2.2999999999999998</v>
      </c>
      <c r="N768">
        <v>1.1000000000000001</v>
      </c>
      <c r="O768">
        <v>1.3</v>
      </c>
      <c r="AG768">
        <f t="shared" si="49"/>
        <v>586</v>
      </c>
      <c r="AH768" s="134">
        <f>(H768*'User Input'!$H$16)+(I768*'User Input'!$H$17)+(N768*'User Input'!$H$15)+(P768*'User Input'!$H$2)+(Q768*'User Input'!$H$3)+(R768*'User Input'!$H$4)+(K768*'User Input'!$H$5)+(L768*'User Input'!$H$6)+(J768*'User Input'!$H$7)+(U768*'User Input'!$H$8)+(T768*'User Input'!$H$9)+(M768*'User Input'!$H$10)+(Y768*'User Input'!$H$11)+(W768*'User Input'!$H$13)+(V768*'User Input'!$H$12)+(S768*'User Input'!$H$14)</f>
        <v>-48.300000000000004</v>
      </c>
      <c r="AI768">
        <f t="shared" si="46"/>
        <v>3.8640000000000003</v>
      </c>
      <c r="AJ768" s="209"/>
      <c r="AK768" s="209">
        <f t="shared" si="50"/>
        <v>587</v>
      </c>
      <c r="AL768" s="209" t="e">
        <f t="shared" ca="1" si="47"/>
        <v>#N/A</v>
      </c>
      <c r="AM768" s="209" t="e">
        <f t="shared" ca="1" si="48"/>
        <v>#N/A</v>
      </c>
    </row>
    <row r="769" spans="2:39" x14ac:dyDescent="0.2">
      <c r="B769" t="s">
        <v>798</v>
      </c>
      <c r="C769" t="s">
        <v>138</v>
      </c>
      <c r="D769" t="s">
        <v>110</v>
      </c>
      <c r="E769" t="s">
        <v>110</v>
      </c>
      <c r="F769">
        <v>-26.7</v>
      </c>
      <c r="G769">
        <v>-13</v>
      </c>
      <c r="H769">
        <v>-9.9</v>
      </c>
      <c r="I769">
        <v>49</v>
      </c>
      <c r="J769">
        <v>-11.3</v>
      </c>
      <c r="K769">
        <v>-5.3</v>
      </c>
      <c r="L769">
        <v>-11.3</v>
      </c>
      <c r="M769">
        <v>-2.4</v>
      </c>
      <c r="N769">
        <v>1.2</v>
      </c>
      <c r="O769">
        <v>1.4</v>
      </c>
      <c r="AG769">
        <f t="shared" si="49"/>
        <v>587</v>
      </c>
      <c r="AH769" s="134">
        <f>(H769*'User Input'!$H$16)+(I769*'User Input'!$H$17)+(N769*'User Input'!$H$15)+(P769*'User Input'!$H$2)+(Q769*'User Input'!$H$3)+(R769*'User Input'!$H$4)+(K769*'User Input'!$H$5)+(L769*'User Input'!$H$6)+(J769*'User Input'!$H$7)+(U769*'User Input'!$H$8)+(T769*'User Input'!$H$9)+(M769*'User Input'!$H$10)+(Y769*'User Input'!$H$11)+(W769*'User Input'!$H$13)+(V769*'User Input'!$H$12)+(S769*'User Input'!$H$14)</f>
        <v>-48.599999999999994</v>
      </c>
      <c r="AI769">
        <f t="shared" si="46"/>
        <v>3.7384615384615381</v>
      </c>
      <c r="AJ769" s="209"/>
      <c r="AK769" s="209">
        <f t="shared" si="50"/>
        <v>587</v>
      </c>
      <c r="AL769" s="209" t="e">
        <f t="shared" ca="1" si="47"/>
        <v>#N/A</v>
      </c>
      <c r="AM769" s="209" t="e">
        <f t="shared" ca="1" si="48"/>
        <v>#N/A</v>
      </c>
    </row>
    <row r="770" spans="2:39" x14ac:dyDescent="0.2">
      <c r="B770" t="s">
        <v>3389</v>
      </c>
      <c r="C770" t="s">
        <v>8</v>
      </c>
      <c r="D770" t="s">
        <v>116</v>
      </c>
      <c r="E770" t="s">
        <v>116</v>
      </c>
      <c r="F770">
        <v>-26.7</v>
      </c>
      <c r="G770">
        <v>-4.4000000000000004</v>
      </c>
      <c r="H770">
        <v>-9.9</v>
      </c>
      <c r="I770">
        <v>30</v>
      </c>
      <c r="J770">
        <v>-11.6</v>
      </c>
      <c r="K770">
        <v>-5.6</v>
      </c>
      <c r="L770">
        <v>-11.6</v>
      </c>
      <c r="M770">
        <v>-2.5</v>
      </c>
      <c r="N770">
        <v>1.9</v>
      </c>
      <c r="O770">
        <v>1.7</v>
      </c>
      <c r="AG770">
        <f t="shared" si="49"/>
        <v>588</v>
      </c>
      <c r="AH770" s="134">
        <f>(H770*'User Input'!$H$16)+(I770*'User Input'!$H$17)+(N770*'User Input'!$H$15)+(P770*'User Input'!$H$2)+(Q770*'User Input'!$H$3)+(R770*'User Input'!$H$4)+(K770*'User Input'!$H$5)+(L770*'User Input'!$H$6)+(J770*'User Input'!$H$7)+(U770*'User Input'!$H$8)+(T770*'User Input'!$H$9)+(M770*'User Input'!$H$10)+(Y770*'User Input'!$H$11)+(W770*'User Input'!$H$13)+(V770*'User Input'!$H$12)+(S770*'User Input'!$H$14)</f>
        <v>-50.6</v>
      </c>
      <c r="AI770">
        <f t="shared" si="46"/>
        <v>11.5</v>
      </c>
      <c r="AJ770" s="209"/>
      <c r="AK770" s="209">
        <f t="shared" si="50"/>
        <v>587</v>
      </c>
      <c r="AL770" s="209" t="e">
        <f t="shared" ca="1" si="47"/>
        <v>#N/A</v>
      </c>
      <c r="AM770" s="209" t="e">
        <f t="shared" ca="1" si="48"/>
        <v>#N/A</v>
      </c>
    </row>
    <row r="771" spans="2:39" x14ac:dyDescent="0.2">
      <c r="B771" t="s">
        <v>3516</v>
      </c>
      <c r="C771" t="s">
        <v>136</v>
      </c>
      <c r="D771" t="s">
        <v>6</v>
      </c>
      <c r="E771" t="s">
        <v>6</v>
      </c>
      <c r="F771">
        <v>-26.7</v>
      </c>
      <c r="G771">
        <v>-10.1</v>
      </c>
      <c r="H771">
        <v>-9.9</v>
      </c>
      <c r="I771">
        <v>39</v>
      </c>
      <c r="J771">
        <v>-11.3</v>
      </c>
      <c r="K771">
        <v>-5.3</v>
      </c>
      <c r="L771">
        <v>-11.3</v>
      </c>
      <c r="M771">
        <v>-2.6</v>
      </c>
      <c r="N771">
        <v>1.4</v>
      </c>
      <c r="O771">
        <v>1.4</v>
      </c>
      <c r="AG771">
        <f t="shared" si="49"/>
        <v>589</v>
      </c>
      <c r="AH771" s="134">
        <f>(H771*'User Input'!$H$16)+(I771*'User Input'!$H$17)+(N771*'User Input'!$H$15)+(P771*'User Input'!$H$2)+(Q771*'User Input'!$H$3)+(R771*'User Input'!$H$4)+(K771*'User Input'!$H$5)+(L771*'User Input'!$H$6)+(J771*'User Input'!$H$7)+(U771*'User Input'!$H$8)+(T771*'User Input'!$H$9)+(M771*'User Input'!$H$10)+(Y771*'User Input'!$H$11)+(W771*'User Input'!$H$13)+(V771*'User Input'!$H$12)+(S771*'User Input'!$H$14)</f>
        <v>-49</v>
      </c>
      <c r="AI771">
        <f t="shared" si="46"/>
        <v>4.8514851485148514</v>
      </c>
      <c r="AJ771" s="209"/>
      <c r="AK771" s="209">
        <f t="shared" si="50"/>
        <v>587</v>
      </c>
      <c r="AL771" s="209" t="e">
        <f t="shared" ca="1" si="47"/>
        <v>#N/A</v>
      </c>
      <c r="AM771" s="209" t="e">
        <f t="shared" ca="1" si="48"/>
        <v>#N/A</v>
      </c>
    </row>
    <row r="772" spans="2:39" x14ac:dyDescent="0.2">
      <c r="B772" t="s">
        <v>630</v>
      </c>
      <c r="C772" t="s">
        <v>714</v>
      </c>
      <c r="D772" t="s">
        <v>116</v>
      </c>
      <c r="E772" t="s">
        <v>116</v>
      </c>
      <c r="F772">
        <v>-26.8</v>
      </c>
      <c r="G772">
        <v>-12.2</v>
      </c>
      <c r="H772">
        <v>-9.9</v>
      </c>
      <c r="I772">
        <v>40</v>
      </c>
      <c r="J772">
        <v>-11.4</v>
      </c>
      <c r="K772">
        <v>-5.6</v>
      </c>
      <c r="L772">
        <v>-11.4</v>
      </c>
      <c r="M772">
        <v>-2.6</v>
      </c>
      <c r="N772">
        <v>1.6</v>
      </c>
      <c r="O772">
        <v>1.6</v>
      </c>
      <c r="AG772">
        <f t="shared" si="49"/>
        <v>590</v>
      </c>
      <c r="AH772" s="134">
        <f>(H772*'User Input'!$H$16)+(I772*'User Input'!$H$17)+(N772*'User Input'!$H$15)+(P772*'User Input'!$H$2)+(Q772*'User Input'!$H$3)+(R772*'User Input'!$H$4)+(K772*'User Input'!$H$5)+(L772*'User Input'!$H$6)+(J772*'User Input'!$H$7)+(U772*'User Input'!$H$8)+(T772*'User Input'!$H$9)+(M772*'User Input'!$H$10)+(Y772*'User Input'!$H$11)+(W772*'User Input'!$H$13)+(V772*'User Input'!$H$12)+(S772*'User Input'!$H$14)</f>
        <v>-50.4</v>
      </c>
      <c r="AI772">
        <f t="shared" si="46"/>
        <v>4.1311475409836067</v>
      </c>
      <c r="AJ772" s="209"/>
      <c r="AK772" s="209">
        <f t="shared" si="50"/>
        <v>591</v>
      </c>
      <c r="AL772" s="209" t="e">
        <f t="shared" ca="1" si="47"/>
        <v>#N/A</v>
      </c>
      <c r="AM772" s="209" t="e">
        <f t="shared" ca="1" si="48"/>
        <v>#N/A</v>
      </c>
    </row>
    <row r="773" spans="2:39" x14ac:dyDescent="0.2">
      <c r="B773" t="s">
        <v>3532</v>
      </c>
      <c r="C773" t="s">
        <v>131</v>
      </c>
      <c r="D773" t="s">
        <v>110</v>
      </c>
      <c r="E773" t="s">
        <v>110</v>
      </c>
      <c r="F773">
        <v>-26.8</v>
      </c>
      <c r="G773">
        <v>-14.7</v>
      </c>
      <c r="H773">
        <v>-9.9</v>
      </c>
      <c r="I773">
        <v>51</v>
      </c>
      <c r="J773">
        <v>-11.1</v>
      </c>
      <c r="K773">
        <v>-5.3</v>
      </c>
      <c r="L773">
        <v>-11.1</v>
      </c>
      <c r="M773">
        <v>-2.6</v>
      </c>
      <c r="N773">
        <v>1.1000000000000001</v>
      </c>
      <c r="O773">
        <v>1.2</v>
      </c>
      <c r="AG773">
        <f t="shared" si="49"/>
        <v>591</v>
      </c>
      <c r="AH773" s="134">
        <f>(H773*'User Input'!$H$16)+(I773*'User Input'!$H$17)+(N773*'User Input'!$H$15)+(P773*'User Input'!$H$2)+(Q773*'User Input'!$H$3)+(R773*'User Input'!$H$4)+(K773*'User Input'!$H$5)+(L773*'User Input'!$H$6)+(J773*'User Input'!$H$7)+(U773*'User Input'!$H$8)+(T773*'User Input'!$H$9)+(M773*'User Input'!$H$10)+(Y773*'User Input'!$H$11)+(W773*'User Input'!$H$13)+(V773*'User Input'!$H$12)+(S773*'User Input'!$H$14)</f>
        <v>-48.6</v>
      </c>
      <c r="AI773">
        <f t="shared" si="46"/>
        <v>3.306122448979592</v>
      </c>
      <c r="AJ773" s="209"/>
      <c r="AK773" s="209">
        <f t="shared" si="50"/>
        <v>591</v>
      </c>
      <c r="AL773" s="209" t="e">
        <f t="shared" ca="1" si="47"/>
        <v>#N/A</v>
      </c>
      <c r="AM773" s="209" t="e">
        <f t="shared" ca="1" si="48"/>
        <v>#N/A</v>
      </c>
    </row>
    <row r="774" spans="2:39" x14ac:dyDescent="0.2">
      <c r="B774" t="s">
        <v>3562</v>
      </c>
      <c r="C774" t="s">
        <v>140</v>
      </c>
      <c r="D774" t="s">
        <v>114</v>
      </c>
      <c r="E774" t="s">
        <v>114</v>
      </c>
      <c r="F774">
        <v>-26.9</v>
      </c>
      <c r="G774">
        <v>-14</v>
      </c>
      <c r="H774">
        <v>-9.9</v>
      </c>
      <c r="I774">
        <v>44</v>
      </c>
      <c r="J774">
        <v>-11.3</v>
      </c>
      <c r="K774">
        <v>-5.4</v>
      </c>
      <c r="L774">
        <v>-11.3</v>
      </c>
      <c r="M774">
        <v>-2.4</v>
      </c>
      <c r="N774">
        <v>1.2</v>
      </c>
      <c r="O774">
        <v>1.3</v>
      </c>
      <c r="AG774">
        <f t="shared" si="49"/>
        <v>592</v>
      </c>
      <c r="AH774" s="134">
        <f>(H774*'User Input'!$H$16)+(I774*'User Input'!$H$17)+(N774*'User Input'!$H$15)+(P774*'User Input'!$H$2)+(Q774*'User Input'!$H$3)+(R774*'User Input'!$H$4)+(K774*'User Input'!$H$5)+(L774*'User Input'!$H$6)+(J774*'User Input'!$H$7)+(U774*'User Input'!$H$8)+(T774*'User Input'!$H$9)+(M774*'User Input'!$H$10)+(Y774*'User Input'!$H$11)+(W774*'User Input'!$H$13)+(V774*'User Input'!$H$12)+(S774*'User Input'!$H$14)</f>
        <v>-49</v>
      </c>
      <c r="AI774">
        <f t="shared" si="46"/>
        <v>3.5</v>
      </c>
      <c r="AJ774" s="209"/>
      <c r="AK774" s="209">
        <f t="shared" si="50"/>
        <v>593</v>
      </c>
      <c r="AL774" s="209" t="e">
        <f t="shared" ca="1" si="47"/>
        <v>#N/A</v>
      </c>
      <c r="AM774" s="209" t="e">
        <f t="shared" ca="1" si="48"/>
        <v>#N/A</v>
      </c>
    </row>
    <row r="775" spans="2:39" x14ac:dyDescent="0.2">
      <c r="B775" t="s">
        <v>2644</v>
      </c>
      <c r="C775" t="s">
        <v>115</v>
      </c>
      <c r="D775" t="s">
        <v>110</v>
      </c>
      <c r="E775" t="s">
        <v>110</v>
      </c>
      <c r="F775">
        <v>-26.9</v>
      </c>
      <c r="G775">
        <v>-15.7</v>
      </c>
      <c r="H775">
        <v>-9.9</v>
      </c>
      <c r="I775">
        <v>50</v>
      </c>
      <c r="J775">
        <v>-11.3</v>
      </c>
      <c r="K775">
        <v>-5.6</v>
      </c>
      <c r="L775">
        <v>-11.4</v>
      </c>
      <c r="M775">
        <v>-2.4</v>
      </c>
      <c r="N775">
        <v>1.5</v>
      </c>
      <c r="O775">
        <v>1.3</v>
      </c>
      <c r="AG775">
        <f t="shared" si="49"/>
        <v>593</v>
      </c>
      <c r="AH775" s="134">
        <f>(H775*'User Input'!$H$16)+(I775*'User Input'!$H$17)+(N775*'User Input'!$H$15)+(P775*'User Input'!$H$2)+(Q775*'User Input'!$H$3)+(R775*'User Input'!$H$4)+(K775*'User Input'!$H$5)+(L775*'User Input'!$H$6)+(J775*'User Input'!$H$7)+(U775*'User Input'!$H$8)+(T775*'User Input'!$H$9)+(M775*'User Input'!$H$10)+(Y775*'User Input'!$H$11)+(W775*'User Input'!$H$13)+(V775*'User Input'!$H$12)+(S775*'User Input'!$H$14)</f>
        <v>-49.899999999999991</v>
      </c>
      <c r="AI775">
        <f t="shared" si="46"/>
        <v>3.1783439490445855</v>
      </c>
      <c r="AJ775" s="209"/>
      <c r="AK775" s="209">
        <f t="shared" si="50"/>
        <v>593</v>
      </c>
      <c r="AL775" s="209" t="e">
        <f t="shared" ca="1" si="47"/>
        <v>#N/A</v>
      </c>
      <c r="AM775" s="209" t="e">
        <f t="shared" ca="1" si="48"/>
        <v>#N/A</v>
      </c>
    </row>
    <row r="776" spans="2:39" x14ac:dyDescent="0.2">
      <c r="B776" t="s">
        <v>2232</v>
      </c>
      <c r="C776" t="s">
        <v>138</v>
      </c>
      <c r="D776" t="s">
        <v>114</v>
      </c>
      <c r="E776" t="s">
        <v>114</v>
      </c>
      <c r="F776">
        <v>-26.9</v>
      </c>
      <c r="G776">
        <v>-14.5</v>
      </c>
      <c r="H776">
        <v>-9.9</v>
      </c>
      <c r="I776">
        <v>49</v>
      </c>
      <c r="J776">
        <v>-11.3</v>
      </c>
      <c r="K776">
        <v>-5.3</v>
      </c>
      <c r="L776">
        <v>-11.3</v>
      </c>
      <c r="M776">
        <v>-2.2000000000000002</v>
      </c>
      <c r="N776">
        <v>1.1000000000000001</v>
      </c>
      <c r="O776">
        <v>1</v>
      </c>
      <c r="AG776">
        <f t="shared" si="49"/>
        <v>594</v>
      </c>
      <c r="AH776" s="134">
        <f>(H776*'User Input'!$H$16)+(I776*'User Input'!$H$17)+(N776*'User Input'!$H$15)+(P776*'User Input'!$H$2)+(Q776*'User Input'!$H$3)+(R776*'User Input'!$H$4)+(K776*'User Input'!$H$5)+(L776*'User Input'!$H$6)+(J776*'User Input'!$H$7)+(U776*'User Input'!$H$8)+(T776*'User Input'!$H$9)+(M776*'User Input'!$H$10)+(Y776*'User Input'!$H$11)+(W776*'User Input'!$H$13)+(V776*'User Input'!$H$12)+(S776*'User Input'!$H$14)</f>
        <v>-48.199999999999996</v>
      </c>
      <c r="AI776">
        <f t="shared" si="46"/>
        <v>3.3241379310344823</v>
      </c>
      <c r="AJ776" s="209"/>
      <c r="AK776" s="209">
        <f t="shared" si="50"/>
        <v>593</v>
      </c>
      <c r="AL776" s="209" t="e">
        <f t="shared" ca="1" si="47"/>
        <v>#N/A</v>
      </c>
      <c r="AM776" s="209" t="e">
        <f t="shared" ca="1" si="48"/>
        <v>#N/A</v>
      </c>
    </row>
    <row r="777" spans="2:39" x14ac:dyDescent="0.2">
      <c r="B777" t="s">
        <v>3553</v>
      </c>
      <c r="C777" t="s">
        <v>141</v>
      </c>
      <c r="D777" t="s">
        <v>114</v>
      </c>
      <c r="E777" t="s">
        <v>114</v>
      </c>
      <c r="F777">
        <v>-26.9</v>
      </c>
      <c r="G777">
        <v>-14.8</v>
      </c>
      <c r="H777">
        <v>-9.9</v>
      </c>
      <c r="I777">
        <v>50</v>
      </c>
      <c r="J777">
        <v>-11.3</v>
      </c>
      <c r="K777">
        <v>-5.4</v>
      </c>
      <c r="L777">
        <v>-11.3</v>
      </c>
      <c r="M777">
        <v>-2.2999999999999998</v>
      </c>
      <c r="N777">
        <v>1.4</v>
      </c>
      <c r="O777">
        <v>1.1000000000000001</v>
      </c>
      <c r="AG777">
        <f t="shared" si="49"/>
        <v>595</v>
      </c>
      <c r="AH777" s="134">
        <f>(H777*'User Input'!$H$16)+(I777*'User Input'!$H$17)+(N777*'User Input'!$H$15)+(P777*'User Input'!$H$2)+(Q777*'User Input'!$H$3)+(R777*'User Input'!$H$4)+(K777*'User Input'!$H$5)+(L777*'User Input'!$H$6)+(J777*'User Input'!$H$7)+(U777*'User Input'!$H$8)+(T777*'User Input'!$H$9)+(M777*'User Input'!$H$10)+(Y777*'User Input'!$H$11)+(W777*'User Input'!$H$13)+(V777*'User Input'!$H$12)+(S777*'User Input'!$H$14)</f>
        <v>-48.800000000000004</v>
      </c>
      <c r="AI777">
        <f t="shared" si="46"/>
        <v>3.2972972972972974</v>
      </c>
      <c r="AJ777" s="209"/>
      <c r="AK777" s="209">
        <f t="shared" si="50"/>
        <v>593</v>
      </c>
      <c r="AL777" s="209" t="e">
        <f t="shared" ca="1" si="47"/>
        <v>#N/A</v>
      </c>
      <c r="AM777" s="209" t="e">
        <f t="shared" ca="1" si="48"/>
        <v>#N/A</v>
      </c>
    </row>
    <row r="778" spans="2:39" x14ac:dyDescent="0.2">
      <c r="B778" t="s">
        <v>286</v>
      </c>
      <c r="C778" t="s">
        <v>718</v>
      </c>
      <c r="D778" t="s">
        <v>114</v>
      </c>
      <c r="E778" t="s">
        <v>114</v>
      </c>
      <c r="F778">
        <v>-27</v>
      </c>
      <c r="G778">
        <v>-4.4000000000000004</v>
      </c>
      <c r="H778">
        <v>-9.9</v>
      </c>
      <c r="I778">
        <v>25</v>
      </c>
      <c r="J778">
        <v>-11.7</v>
      </c>
      <c r="K778">
        <v>-5.6</v>
      </c>
      <c r="L778">
        <v>-11.7</v>
      </c>
      <c r="M778">
        <v>-2.1</v>
      </c>
      <c r="N778">
        <v>1.6</v>
      </c>
      <c r="O778">
        <v>1.5</v>
      </c>
      <c r="AG778">
        <f t="shared" si="49"/>
        <v>596</v>
      </c>
      <c r="AH778" s="134">
        <f>(H778*'User Input'!$H$16)+(I778*'User Input'!$H$17)+(N778*'User Input'!$H$15)+(P778*'User Input'!$H$2)+(Q778*'User Input'!$H$3)+(R778*'User Input'!$H$4)+(K778*'User Input'!$H$5)+(L778*'User Input'!$H$6)+(J778*'User Input'!$H$7)+(U778*'User Input'!$H$8)+(T778*'User Input'!$H$9)+(M778*'User Input'!$H$10)+(Y778*'User Input'!$H$11)+(W778*'User Input'!$H$13)+(V778*'User Input'!$H$12)+(S778*'User Input'!$H$14)</f>
        <v>-50</v>
      </c>
      <c r="AI778">
        <f t="shared" si="46"/>
        <v>11.363636363636363</v>
      </c>
      <c r="AJ778" s="209"/>
      <c r="AK778" s="209">
        <f t="shared" si="50"/>
        <v>597</v>
      </c>
      <c r="AL778" s="209" t="e">
        <f t="shared" ca="1" si="47"/>
        <v>#N/A</v>
      </c>
      <c r="AM778" s="209" t="e">
        <f t="shared" ca="1" si="48"/>
        <v>#N/A</v>
      </c>
    </row>
    <row r="779" spans="2:39" x14ac:dyDescent="0.2">
      <c r="B779" t="s">
        <v>3496</v>
      </c>
      <c r="C779" t="s">
        <v>138</v>
      </c>
      <c r="D779" t="s">
        <v>114</v>
      </c>
      <c r="E779" t="s">
        <v>114</v>
      </c>
      <c r="F779">
        <v>-27.1</v>
      </c>
      <c r="G779">
        <v>-12.7</v>
      </c>
      <c r="H779">
        <v>-10</v>
      </c>
      <c r="I779">
        <v>33</v>
      </c>
      <c r="J779">
        <v>-11.6</v>
      </c>
      <c r="K779">
        <v>-5.5</v>
      </c>
      <c r="L779">
        <v>-11.6</v>
      </c>
      <c r="M779">
        <v>-2.2999999999999998</v>
      </c>
      <c r="N779">
        <v>1.5</v>
      </c>
      <c r="O779">
        <v>1.4</v>
      </c>
      <c r="AG779">
        <f t="shared" si="49"/>
        <v>597</v>
      </c>
      <c r="AH779" s="134">
        <f>(H779*'User Input'!$H$16)+(I779*'User Input'!$H$17)+(N779*'User Input'!$H$15)+(P779*'User Input'!$H$2)+(Q779*'User Input'!$H$3)+(R779*'User Input'!$H$4)+(K779*'User Input'!$H$5)+(L779*'User Input'!$H$6)+(J779*'User Input'!$H$7)+(U779*'User Input'!$H$8)+(T779*'User Input'!$H$9)+(M779*'User Input'!$H$10)+(Y779*'User Input'!$H$11)+(W779*'User Input'!$H$13)+(V779*'User Input'!$H$12)+(S779*'User Input'!$H$14)</f>
        <v>-49.800000000000004</v>
      </c>
      <c r="AI779">
        <f t="shared" si="46"/>
        <v>3.9212598425196856</v>
      </c>
      <c r="AJ779" s="209"/>
      <c r="AK779" s="209">
        <f t="shared" si="50"/>
        <v>598</v>
      </c>
      <c r="AL779" s="209" t="e">
        <f t="shared" ca="1" si="47"/>
        <v>#N/A</v>
      </c>
      <c r="AM779" s="209" t="e">
        <f t="shared" ca="1" si="48"/>
        <v>#N/A</v>
      </c>
    </row>
    <row r="780" spans="2:39" x14ac:dyDescent="0.2">
      <c r="B780" t="s">
        <v>3521</v>
      </c>
      <c r="C780" t="s">
        <v>2</v>
      </c>
      <c r="D780" t="s">
        <v>6</v>
      </c>
      <c r="E780" t="s">
        <v>6</v>
      </c>
      <c r="F780">
        <v>-27.1</v>
      </c>
      <c r="G780">
        <v>-21</v>
      </c>
      <c r="H780">
        <v>-10</v>
      </c>
      <c r="I780">
        <v>76</v>
      </c>
      <c r="J780">
        <v>-10.8</v>
      </c>
      <c r="K780">
        <v>-5.2</v>
      </c>
      <c r="L780">
        <v>-10.8</v>
      </c>
      <c r="M780">
        <v>-2.6</v>
      </c>
      <c r="N780">
        <v>0.8</v>
      </c>
      <c r="O780">
        <v>0.6</v>
      </c>
      <c r="AG780">
        <f t="shared" si="49"/>
        <v>598</v>
      </c>
      <c r="AH780" s="134">
        <f>(H780*'User Input'!$H$16)+(I780*'User Input'!$H$17)+(N780*'User Input'!$H$15)+(P780*'User Input'!$H$2)+(Q780*'User Input'!$H$3)+(R780*'User Input'!$H$4)+(K780*'User Input'!$H$5)+(L780*'User Input'!$H$6)+(J780*'User Input'!$H$7)+(U780*'User Input'!$H$8)+(T780*'User Input'!$H$9)+(M780*'User Input'!$H$10)+(Y780*'User Input'!$H$11)+(W780*'User Input'!$H$13)+(V780*'User Input'!$H$12)+(S780*'User Input'!$H$14)</f>
        <v>-47.600000000000009</v>
      </c>
      <c r="AI780">
        <f t="shared" si="46"/>
        <v>2.2666666666666671</v>
      </c>
      <c r="AJ780" s="209"/>
      <c r="AK780" s="209">
        <f t="shared" si="50"/>
        <v>598</v>
      </c>
      <c r="AL780" s="209" t="e">
        <f t="shared" ca="1" si="47"/>
        <v>#N/A</v>
      </c>
      <c r="AM780" s="209" t="e">
        <f t="shared" ca="1" si="48"/>
        <v>#N/A</v>
      </c>
    </row>
    <row r="781" spans="2:39" x14ac:dyDescent="0.2">
      <c r="B781" t="s">
        <v>3702</v>
      </c>
      <c r="C781" t="s">
        <v>7</v>
      </c>
      <c r="D781" t="s">
        <v>110</v>
      </c>
      <c r="E781" t="s">
        <v>110</v>
      </c>
      <c r="F781">
        <v>-27.1</v>
      </c>
      <c r="G781">
        <v>-22.5</v>
      </c>
      <c r="H781">
        <v>-9.9</v>
      </c>
      <c r="I781">
        <v>112</v>
      </c>
      <c r="J781">
        <v>-10.199999999999999</v>
      </c>
      <c r="K781">
        <v>-5.0999999999999996</v>
      </c>
      <c r="L781">
        <v>-10.3</v>
      </c>
      <c r="M781">
        <v>-2</v>
      </c>
      <c r="N781">
        <v>-0.2</v>
      </c>
      <c r="O781">
        <v>-0.2</v>
      </c>
      <c r="AG781">
        <f t="shared" si="49"/>
        <v>599</v>
      </c>
      <c r="AH781" s="134">
        <f>(H781*'User Input'!$H$16)+(I781*'User Input'!$H$17)+(N781*'User Input'!$H$15)+(P781*'User Input'!$H$2)+(Q781*'User Input'!$H$3)+(R781*'User Input'!$H$4)+(K781*'User Input'!$H$5)+(L781*'User Input'!$H$6)+(J781*'User Input'!$H$7)+(U781*'User Input'!$H$8)+(T781*'User Input'!$H$9)+(M781*'User Input'!$H$10)+(Y781*'User Input'!$H$11)+(W781*'User Input'!$H$13)+(V781*'User Input'!$H$12)+(S781*'User Input'!$H$14)</f>
        <v>-44.9</v>
      </c>
      <c r="AI781">
        <f t="shared" si="46"/>
        <v>1.9955555555555555</v>
      </c>
      <c r="AJ781" s="209"/>
      <c r="AK781" s="209">
        <f t="shared" si="50"/>
        <v>598</v>
      </c>
      <c r="AL781" s="209" t="e">
        <f t="shared" ca="1" si="47"/>
        <v>#N/A</v>
      </c>
      <c r="AM781" s="209" t="e">
        <f t="shared" ca="1" si="48"/>
        <v>#N/A</v>
      </c>
    </row>
    <row r="782" spans="2:39" x14ac:dyDescent="0.2">
      <c r="B782" t="s">
        <v>3567</v>
      </c>
      <c r="C782" t="s">
        <v>140</v>
      </c>
      <c r="D782" t="s">
        <v>118</v>
      </c>
      <c r="E782" t="s">
        <v>118</v>
      </c>
      <c r="F782">
        <v>-27.2</v>
      </c>
      <c r="G782">
        <v>-1.6</v>
      </c>
      <c r="H782">
        <v>-10</v>
      </c>
      <c r="I782">
        <v>15</v>
      </c>
      <c r="J782">
        <v>-11.8</v>
      </c>
      <c r="K782">
        <v>-5.6</v>
      </c>
      <c r="L782">
        <v>-11.8</v>
      </c>
      <c r="M782">
        <v>-2.7</v>
      </c>
      <c r="N782">
        <v>1.9</v>
      </c>
      <c r="O782">
        <v>1.9</v>
      </c>
      <c r="AG782">
        <f t="shared" si="49"/>
        <v>600</v>
      </c>
      <c r="AH782" s="134">
        <f>(H782*'User Input'!$H$16)+(I782*'User Input'!$H$17)+(N782*'User Input'!$H$15)+(P782*'User Input'!$H$2)+(Q782*'User Input'!$H$3)+(R782*'User Input'!$H$4)+(K782*'User Input'!$H$5)+(L782*'User Input'!$H$6)+(J782*'User Input'!$H$7)+(U782*'User Input'!$H$8)+(T782*'User Input'!$H$9)+(M782*'User Input'!$H$10)+(Y782*'User Input'!$H$11)+(W782*'User Input'!$H$13)+(V782*'User Input'!$H$12)+(S782*'User Input'!$H$14)</f>
        <v>-51.4</v>
      </c>
      <c r="AI782">
        <f t="shared" si="46"/>
        <v>32.125</v>
      </c>
      <c r="AJ782" s="209"/>
      <c r="AK782" s="209">
        <f t="shared" si="50"/>
        <v>601</v>
      </c>
      <c r="AL782" s="209" t="e">
        <f t="shared" ca="1" si="47"/>
        <v>#N/A</v>
      </c>
      <c r="AM782" s="209" t="e">
        <f t="shared" ca="1" si="48"/>
        <v>#N/A</v>
      </c>
    </row>
    <row r="783" spans="2:39" x14ac:dyDescent="0.2">
      <c r="B783" t="s">
        <v>3565</v>
      </c>
      <c r="C783" t="s">
        <v>339</v>
      </c>
      <c r="D783" t="s">
        <v>118</v>
      </c>
      <c r="E783" t="s">
        <v>118</v>
      </c>
      <c r="F783">
        <v>-27.2</v>
      </c>
      <c r="G783">
        <v>-6.1</v>
      </c>
      <c r="H783">
        <v>-10</v>
      </c>
      <c r="I783">
        <v>21</v>
      </c>
      <c r="J783">
        <v>-11.7</v>
      </c>
      <c r="K783">
        <v>-5.5</v>
      </c>
      <c r="L783">
        <v>-11.7</v>
      </c>
      <c r="M783">
        <v>-2.8</v>
      </c>
      <c r="N783">
        <v>1.8</v>
      </c>
      <c r="O783">
        <v>1.7</v>
      </c>
      <c r="AG783">
        <f t="shared" si="49"/>
        <v>601</v>
      </c>
      <c r="AH783" s="134">
        <f>(H783*'User Input'!$H$16)+(I783*'User Input'!$H$17)+(N783*'User Input'!$H$15)+(P783*'User Input'!$H$2)+(Q783*'User Input'!$H$3)+(R783*'User Input'!$H$4)+(K783*'User Input'!$H$5)+(L783*'User Input'!$H$6)+(J783*'User Input'!$H$7)+(U783*'User Input'!$H$8)+(T783*'User Input'!$H$9)+(M783*'User Input'!$H$10)+(Y783*'User Input'!$H$11)+(W783*'User Input'!$H$13)+(V783*'User Input'!$H$12)+(S783*'User Input'!$H$14)</f>
        <v>-51.000000000000007</v>
      </c>
      <c r="AI783">
        <f t="shared" ref="AI783:AI802" si="51">AH783/G783</f>
        <v>8.3606557377049189</v>
      </c>
      <c r="AJ783" s="209"/>
      <c r="AK783" s="209">
        <f t="shared" si="50"/>
        <v>601</v>
      </c>
      <c r="AL783" s="209" t="e">
        <f t="shared" ca="1" si="47"/>
        <v>#N/A</v>
      </c>
      <c r="AM783" s="209" t="e">
        <f t="shared" ca="1" si="48"/>
        <v>#N/A</v>
      </c>
    </row>
    <row r="784" spans="2:39" x14ac:dyDescent="0.2">
      <c r="B784" t="s">
        <v>3531</v>
      </c>
      <c r="C784" t="s">
        <v>131</v>
      </c>
      <c r="D784" t="s">
        <v>110</v>
      </c>
      <c r="E784" t="s">
        <v>110</v>
      </c>
      <c r="F784">
        <v>-27.3</v>
      </c>
      <c r="G784">
        <v>-20</v>
      </c>
      <c r="H784">
        <v>-10</v>
      </c>
      <c r="I784">
        <v>51</v>
      </c>
      <c r="J784">
        <v>-11.2</v>
      </c>
      <c r="K784">
        <v>-5.4</v>
      </c>
      <c r="L784">
        <v>-11.2</v>
      </c>
      <c r="M784">
        <v>-2.4</v>
      </c>
      <c r="N784">
        <v>1</v>
      </c>
      <c r="O784">
        <v>1</v>
      </c>
      <c r="AG784">
        <f t="shared" si="49"/>
        <v>602</v>
      </c>
      <c r="AH784" s="134">
        <f>(H784*'User Input'!$H$16)+(I784*'User Input'!$H$17)+(N784*'User Input'!$H$15)+(P784*'User Input'!$H$2)+(Q784*'User Input'!$H$3)+(R784*'User Input'!$H$4)+(K784*'User Input'!$H$5)+(L784*'User Input'!$H$6)+(J784*'User Input'!$H$7)+(U784*'User Input'!$H$8)+(T784*'User Input'!$H$9)+(M784*'User Input'!$H$10)+(Y784*'User Input'!$H$11)+(W784*'User Input'!$H$13)+(V784*'User Input'!$H$12)+(S784*'User Input'!$H$14)</f>
        <v>-48.8</v>
      </c>
      <c r="AI784">
        <f t="shared" si="51"/>
        <v>2.44</v>
      </c>
      <c r="AJ784" s="209"/>
      <c r="AK784" s="209">
        <f t="shared" si="50"/>
        <v>603</v>
      </c>
      <c r="AL784" s="209" t="e">
        <f t="shared" ca="1" si="47"/>
        <v>#N/A</v>
      </c>
      <c r="AM784" s="209" t="e">
        <f t="shared" ca="1" si="48"/>
        <v>#N/A</v>
      </c>
    </row>
    <row r="785" spans="1:39" x14ac:dyDescent="0.2">
      <c r="B785" t="s">
        <v>3545</v>
      </c>
      <c r="C785" t="s">
        <v>117</v>
      </c>
      <c r="D785" t="s">
        <v>6</v>
      </c>
      <c r="E785" t="s">
        <v>6</v>
      </c>
      <c r="F785">
        <v>-27.3</v>
      </c>
      <c r="G785">
        <v>-19.7</v>
      </c>
      <c r="H785">
        <v>-10</v>
      </c>
      <c r="I785">
        <v>50</v>
      </c>
      <c r="J785">
        <v>-11.3</v>
      </c>
      <c r="K785">
        <v>-5.4</v>
      </c>
      <c r="L785">
        <v>-11.3</v>
      </c>
      <c r="M785">
        <v>-2.4</v>
      </c>
      <c r="N785">
        <v>1</v>
      </c>
      <c r="O785">
        <v>1</v>
      </c>
      <c r="AG785">
        <f t="shared" si="49"/>
        <v>603</v>
      </c>
      <c r="AH785" s="134">
        <f>(H785*'User Input'!$H$16)+(I785*'User Input'!$H$17)+(N785*'User Input'!$H$15)+(P785*'User Input'!$H$2)+(Q785*'User Input'!$H$3)+(R785*'User Input'!$H$4)+(K785*'User Input'!$H$5)+(L785*'User Input'!$H$6)+(J785*'User Input'!$H$7)+(U785*'User Input'!$H$8)+(T785*'User Input'!$H$9)+(M785*'User Input'!$H$10)+(Y785*'User Input'!$H$11)+(W785*'User Input'!$H$13)+(V785*'User Input'!$H$12)+(S785*'User Input'!$H$14)</f>
        <v>-49</v>
      </c>
      <c r="AI785">
        <f t="shared" si="51"/>
        <v>2.4873096446700509</v>
      </c>
      <c r="AJ785" s="209"/>
      <c r="AK785" s="209">
        <f t="shared" si="50"/>
        <v>603</v>
      </c>
      <c r="AL785" s="209" t="e">
        <f t="shared" ca="1" si="47"/>
        <v>#N/A</v>
      </c>
      <c r="AM785" s="209" t="e">
        <f t="shared" ca="1" si="48"/>
        <v>#N/A</v>
      </c>
    </row>
    <row r="786" spans="1:39" x14ac:dyDescent="0.2">
      <c r="B786" t="s">
        <v>3566</v>
      </c>
      <c r="C786" t="s">
        <v>123</v>
      </c>
      <c r="D786" t="s">
        <v>112</v>
      </c>
      <c r="E786" t="s">
        <v>112</v>
      </c>
      <c r="F786">
        <v>-27.3</v>
      </c>
      <c r="G786">
        <v>-5.0999999999999996</v>
      </c>
      <c r="H786">
        <v>-10</v>
      </c>
      <c r="I786">
        <v>16</v>
      </c>
      <c r="J786">
        <v>-11.8</v>
      </c>
      <c r="K786">
        <v>-5.6</v>
      </c>
      <c r="L786">
        <v>-11.8</v>
      </c>
      <c r="M786">
        <v>-2.7</v>
      </c>
      <c r="N786">
        <v>1.8</v>
      </c>
      <c r="O786">
        <v>1.8</v>
      </c>
      <c r="AG786">
        <f t="shared" si="49"/>
        <v>604</v>
      </c>
      <c r="AH786" s="134">
        <f>(H786*'User Input'!$H$16)+(I786*'User Input'!$H$17)+(N786*'User Input'!$H$15)+(P786*'User Input'!$H$2)+(Q786*'User Input'!$H$3)+(R786*'User Input'!$H$4)+(K786*'User Input'!$H$5)+(L786*'User Input'!$H$6)+(J786*'User Input'!$H$7)+(U786*'User Input'!$H$8)+(T786*'User Input'!$H$9)+(M786*'User Input'!$H$10)+(Y786*'User Input'!$H$11)+(W786*'User Input'!$H$13)+(V786*'User Input'!$H$12)+(S786*'User Input'!$H$14)</f>
        <v>-51.4</v>
      </c>
      <c r="AI786">
        <f t="shared" si="51"/>
        <v>10.078431372549019</v>
      </c>
      <c r="AJ786" s="209"/>
      <c r="AK786" s="209">
        <f t="shared" si="50"/>
        <v>603</v>
      </c>
      <c r="AL786" s="209" t="e">
        <f t="shared" ca="1" si="47"/>
        <v>#N/A</v>
      </c>
      <c r="AM786" s="209" t="e">
        <f t="shared" ca="1" si="48"/>
        <v>#N/A</v>
      </c>
    </row>
    <row r="787" spans="1:39" x14ac:dyDescent="0.2">
      <c r="B787" t="s">
        <v>3542</v>
      </c>
      <c r="C787" t="s">
        <v>122</v>
      </c>
      <c r="D787" t="s">
        <v>110</v>
      </c>
      <c r="E787" t="s">
        <v>110</v>
      </c>
      <c r="F787">
        <v>-27.3</v>
      </c>
      <c r="G787">
        <v>-19.600000000000001</v>
      </c>
      <c r="H787">
        <v>-10</v>
      </c>
      <c r="I787">
        <v>51</v>
      </c>
      <c r="J787">
        <v>-11.3</v>
      </c>
      <c r="K787">
        <v>-5.6</v>
      </c>
      <c r="L787">
        <v>-11.4</v>
      </c>
      <c r="M787">
        <v>-2.5</v>
      </c>
      <c r="N787">
        <v>1.2</v>
      </c>
      <c r="O787">
        <v>1.3</v>
      </c>
      <c r="AG787">
        <f t="shared" si="49"/>
        <v>605</v>
      </c>
      <c r="AH787" s="134">
        <f>(H787*'User Input'!$H$16)+(I787*'User Input'!$H$17)+(N787*'User Input'!$H$15)+(P787*'User Input'!$H$2)+(Q787*'User Input'!$H$3)+(R787*'User Input'!$H$4)+(K787*'User Input'!$H$5)+(L787*'User Input'!$H$6)+(J787*'User Input'!$H$7)+(U787*'User Input'!$H$8)+(T787*'User Input'!$H$9)+(M787*'User Input'!$H$10)+(Y787*'User Input'!$H$11)+(W787*'User Input'!$H$13)+(V787*'User Input'!$H$12)+(S787*'User Input'!$H$14)</f>
        <v>-50.099999999999994</v>
      </c>
      <c r="AI787">
        <f t="shared" si="51"/>
        <v>2.5561224489795915</v>
      </c>
      <c r="AJ787" s="209"/>
      <c r="AK787" s="209">
        <f t="shared" si="50"/>
        <v>603</v>
      </c>
      <c r="AL787" s="209" t="e">
        <f t="shared" ca="1" si="47"/>
        <v>#N/A</v>
      </c>
      <c r="AM787" s="209" t="e">
        <f t="shared" ca="1" si="48"/>
        <v>#N/A</v>
      </c>
    </row>
    <row r="788" spans="1:39" x14ac:dyDescent="0.2">
      <c r="B788" t="s">
        <v>2561</v>
      </c>
      <c r="C788" t="s">
        <v>117</v>
      </c>
      <c r="D788" t="s">
        <v>6</v>
      </c>
      <c r="E788" t="s">
        <v>6</v>
      </c>
      <c r="F788">
        <v>-27.4</v>
      </c>
      <c r="G788">
        <v>-14.8</v>
      </c>
      <c r="H788">
        <v>-10</v>
      </c>
      <c r="I788">
        <v>24</v>
      </c>
      <c r="J788">
        <v>-11.7</v>
      </c>
      <c r="K788">
        <v>-5.5</v>
      </c>
      <c r="L788">
        <v>-11.7</v>
      </c>
      <c r="M788">
        <v>-2.8</v>
      </c>
      <c r="N788">
        <v>1.6</v>
      </c>
      <c r="O788">
        <v>1.7</v>
      </c>
      <c r="AG788">
        <f t="shared" si="49"/>
        <v>606</v>
      </c>
      <c r="AH788" s="134">
        <f>(H788*'User Input'!$H$16)+(I788*'User Input'!$H$17)+(N788*'User Input'!$H$15)+(P788*'User Input'!$H$2)+(Q788*'User Input'!$H$3)+(R788*'User Input'!$H$4)+(K788*'User Input'!$H$5)+(L788*'User Input'!$H$6)+(J788*'User Input'!$H$7)+(U788*'User Input'!$H$8)+(T788*'User Input'!$H$9)+(M788*'User Input'!$H$10)+(Y788*'User Input'!$H$11)+(W788*'User Input'!$H$13)+(V788*'User Input'!$H$12)+(S788*'User Input'!$H$14)</f>
        <v>-51.000000000000007</v>
      </c>
      <c r="AI788">
        <f t="shared" si="51"/>
        <v>3.4459459459459461</v>
      </c>
      <c r="AJ788" s="209"/>
      <c r="AK788" s="209">
        <f t="shared" si="50"/>
        <v>607</v>
      </c>
      <c r="AL788" s="209" t="e">
        <f t="shared" ca="1" si="47"/>
        <v>#N/A</v>
      </c>
      <c r="AM788" s="209" t="e">
        <f t="shared" ca="1" si="48"/>
        <v>#N/A</v>
      </c>
    </row>
    <row r="789" spans="1:39" x14ac:dyDescent="0.2">
      <c r="B789" t="s">
        <v>2649</v>
      </c>
      <c r="C789" t="s">
        <v>810</v>
      </c>
      <c r="D789" t="s">
        <v>114</v>
      </c>
      <c r="E789" t="s">
        <v>114</v>
      </c>
      <c r="F789">
        <v>-27.7</v>
      </c>
      <c r="G789">
        <v>-23.1</v>
      </c>
      <c r="H789">
        <v>-10.1</v>
      </c>
      <c r="I789">
        <v>43</v>
      </c>
      <c r="J789">
        <v>-11.4</v>
      </c>
      <c r="K789">
        <v>-5.3</v>
      </c>
      <c r="L789">
        <v>-11.4</v>
      </c>
      <c r="M789">
        <v>-2.7</v>
      </c>
      <c r="N789">
        <v>1.1000000000000001</v>
      </c>
      <c r="O789">
        <v>1.1000000000000001</v>
      </c>
      <c r="AG789">
        <f t="shared" si="49"/>
        <v>607</v>
      </c>
      <c r="AH789" s="134">
        <f>(H789*'User Input'!$H$16)+(I789*'User Input'!$H$17)+(N789*'User Input'!$H$15)+(P789*'User Input'!$H$2)+(Q789*'User Input'!$H$3)+(R789*'User Input'!$H$4)+(K789*'User Input'!$H$5)+(L789*'User Input'!$H$6)+(J789*'User Input'!$H$7)+(U789*'User Input'!$H$8)+(T789*'User Input'!$H$9)+(M789*'User Input'!$H$10)+(Y789*'User Input'!$H$11)+(W789*'User Input'!$H$13)+(V789*'User Input'!$H$12)+(S789*'User Input'!$H$14)</f>
        <v>-49.4</v>
      </c>
      <c r="AI789">
        <f t="shared" si="51"/>
        <v>2.1385281385281383</v>
      </c>
      <c r="AJ789" s="209"/>
      <c r="AK789" s="209">
        <f t="shared" si="50"/>
        <v>608</v>
      </c>
      <c r="AL789" s="209" t="e">
        <f t="shared" ref="AL789:AL812" ca="1" si="52">RANK(AB789,OFFSET($AB$206,0,0,COUNTA(AB:AB)+1,1))</f>
        <v>#N/A</v>
      </c>
      <c r="AM789" s="209" t="e">
        <f t="shared" ref="AM789:AM812" ca="1" si="53">RANK(AC789,OFFSET($AC$206,0,0,COUNTA(AC:AC)+1,1))</f>
        <v>#N/A</v>
      </c>
    </row>
    <row r="790" spans="1:39" x14ac:dyDescent="0.2">
      <c r="B790" t="s">
        <v>3568</v>
      </c>
      <c r="C790" t="s">
        <v>2</v>
      </c>
      <c r="D790" t="s">
        <v>118</v>
      </c>
      <c r="E790" t="s">
        <v>118</v>
      </c>
      <c r="F790">
        <v>-27.7</v>
      </c>
      <c r="G790">
        <v>-3.4</v>
      </c>
      <c r="H790">
        <v>-10.1</v>
      </c>
      <c r="I790">
        <v>6</v>
      </c>
      <c r="J790">
        <v>-12</v>
      </c>
      <c r="K790">
        <v>-5.7</v>
      </c>
      <c r="L790">
        <v>-12</v>
      </c>
      <c r="M790">
        <v>-2.8</v>
      </c>
      <c r="N790">
        <v>1.9</v>
      </c>
      <c r="O790">
        <v>1.9</v>
      </c>
      <c r="AG790">
        <f t="shared" si="49"/>
        <v>608</v>
      </c>
      <c r="AH790" s="134">
        <f>(H790*'User Input'!$H$16)+(I790*'User Input'!$H$17)+(N790*'User Input'!$H$15)+(P790*'User Input'!$H$2)+(Q790*'User Input'!$H$3)+(R790*'User Input'!$H$4)+(K790*'User Input'!$H$5)+(L790*'User Input'!$H$6)+(J790*'User Input'!$H$7)+(U790*'User Input'!$H$8)+(T790*'User Input'!$H$9)+(M790*'User Input'!$H$10)+(Y790*'User Input'!$H$11)+(W790*'User Input'!$H$13)+(V790*'User Input'!$H$12)+(S790*'User Input'!$H$14)</f>
        <v>-52.4</v>
      </c>
      <c r="AI790">
        <f t="shared" si="51"/>
        <v>15.411764705882353</v>
      </c>
      <c r="AJ790" s="209"/>
      <c r="AK790" s="209">
        <f t="shared" si="50"/>
        <v>608</v>
      </c>
      <c r="AL790" s="209" t="e">
        <f t="shared" ca="1" si="52"/>
        <v>#N/A</v>
      </c>
      <c r="AM790" s="209" t="e">
        <f t="shared" ca="1" si="53"/>
        <v>#N/A</v>
      </c>
    </row>
    <row r="791" spans="1:39" x14ac:dyDescent="0.2">
      <c r="B791" t="s">
        <v>3570</v>
      </c>
      <c r="C791" t="s">
        <v>8</v>
      </c>
      <c r="D791" t="s">
        <v>114</v>
      </c>
      <c r="E791" t="s">
        <v>114</v>
      </c>
      <c r="F791">
        <v>-27.8</v>
      </c>
      <c r="G791">
        <v>-6.6</v>
      </c>
      <c r="H791">
        <v>-10.1</v>
      </c>
      <c r="I791">
        <v>4</v>
      </c>
      <c r="J791">
        <v>-12</v>
      </c>
      <c r="K791">
        <v>-5.7</v>
      </c>
      <c r="L791">
        <v>-12</v>
      </c>
      <c r="M791">
        <v>-2.8</v>
      </c>
      <c r="N791">
        <v>1.9</v>
      </c>
      <c r="O791">
        <v>1.9</v>
      </c>
      <c r="AG791">
        <f t="shared" ref="AG791:AG802" si="54">AG790+1</f>
        <v>609</v>
      </c>
      <c r="AH791" s="134">
        <f>(H791*'User Input'!$H$16)+(I791*'User Input'!$H$17)+(N791*'User Input'!$H$15)+(P791*'User Input'!$H$2)+(Q791*'User Input'!$H$3)+(R791*'User Input'!$H$4)+(K791*'User Input'!$H$5)+(L791*'User Input'!$H$6)+(J791*'User Input'!$H$7)+(U791*'User Input'!$H$8)+(T791*'User Input'!$H$9)+(M791*'User Input'!$H$10)+(Y791*'User Input'!$H$11)+(W791*'User Input'!$H$13)+(V791*'User Input'!$H$12)+(S791*'User Input'!$H$14)</f>
        <v>-52.4</v>
      </c>
      <c r="AI791">
        <f t="shared" si="51"/>
        <v>7.9393939393939394</v>
      </c>
      <c r="AJ791" s="209"/>
      <c r="AK791" s="209">
        <f t="shared" si="50"/>
        <v>610</v>
      </c>
      <c r="AL791" s="209" t="e">
        <f t="shared" ca="1" si="52"/>
        <v>#N/A</v>
      </c>
      <c r="AM791" s="209" t="e">
        <f t="shared" ca="1" si="53"/>
        <v>#N/A</v>
      </c>
    </row>
    <row r="792" spans="1:39" x14ac:dyDescent="0.2">
      <c r="B792" t="s">
        <v>3569</v>
      </c>
      <c r="C792" t="s">
        <v>141</v>
      </c>
      <c r="D792" t="s">
        <v>116</v>
      </c>
      <c r="E792" t="s">
        <v>116</v>
      </c>
      <c r="F792">
        <v>-27.9</v>
      </c>
      <c r="G792">
        <v>-22.1</v>
      </c>
      <c r="H792">
        <v>-10.199999999999999</v>
      </c>
      <c r="I792">
        <v>4</v>
      </c>
      <c r="J792">
        <v>-12</v>
      </c>
      <c r="K792">
        <v>-5.7</v>
      </c>
      <c r="L792">
        <v>-12</v>
      </c>
      <c r="M792">
        <v>-2.8</v>
      </c>
      <c r="N792">
        <v>1.8</v>
      </c>
      <c r="O792">
        <v>1.9</v>
      </c>
      <c r="AG792">
        <f t="shared" si="54"/>
        <v>610</v>
      </c>
      <c r="AH792" s="134">
        <f>(H792*'User Input'!$H$16)+(I792*'User Input'!$H$17)+(N792*'User Input'!$H$15)+(P792*'User Input'!$H$2)+(Q792*'User Input'!$H$3)+(R792*'User Input'!$H$4)+(K792*'User Input'!$H$5)+(L792*'User Input'!$H$6)+(J792*'User Input'!$H$7)+(U792*'User Input'!$H$8)+(T792*'User Input'!$H$9)+(M792*'User Input'!$H$10)+(Y792*'User Input'!$H$11)+(W792*'User Input'!$H$13)+(V792*'User Input'!$H$12)+(S792*'User Input'!$H$14)</f>
        <v>-52.4</v>
      </c>
      <c r="AI792">
        <f t="shared" si="51"/>
        <v>2.3710407239819</v>
      </c>
      <c r="AJ792" s="209"/>
      <c r="AK792" s="209">
        <f t="shared" si="50"/>
        <v>611</v>
      </c>
      <c r="AL792" s="209" t="e">
        <f t="shared" ca="1" si="52"/>
        <v>#N/A</v>
      </c>
      <c r="AM792" s="209" t="e">
        <f t="shared" ca="1" si="53"/>
        <v>#N/A</v>
      </c>
    </row>
    <row r="793" spans="1:39" x14ac:dyDescent="0.2">
      <c r="B793" t="s">
        <v>3541</v>
      </c>
      <c r="C793" t="s">
        <v>139</v>
      </c>
      <c r="D793" t="s">
        <v>110</v>
      </c>
      <c r="E793" t="s">
        <v>110</v>
      </c>
      <c r="F793">
        <v>-27.9</v>
      </c>
      <c r="G793">
        <v>-26.4</v>
      </c>
      <c r="H793">
        <v>-10.199999999999999</v>
      </c>
      <c r="I793">
        <v>51</v>
      </c>
      <c r="J793">
        <v>-11.3</v>
      </c>
      <c r="K793">
        <v>-5.5</v>
      </c>
      <c r="L793">
        <v>-11.4</v>
      </c>
      <c r="M793">
        <v>-2.6</v>
      </c>
      <c r="N793">
        <v>0.8</v>
      </c>
      <c r="O793">
        <v>1</v>
      </c>
      <c r="AG793">
        <f t="shared" si="54"/>
        <v>611</v>
      </c>
      <c r="AH793" s="134">
        <f>(H793*'User Input'!$H$16)+(I793*'User Input'!$H$17)+(N793*'User Input'!$H$15)+(P793*'User Input'!$H$2)+(Q793*'User Input'!$H$3)+(R793*'User Input'!$H$4)+(K793*'User Input'!$H$5)+(L793*'User Input'!$H$6)+(J793*'User Input'!$H$7)+(U793*'User Input'!$H$8)+(T793*'User Input'!$H$9)+(M793*'User Input'!$H$10)+(Y793*'User Input'!$H$11)+(W793*'User Input'!$H$13)+(V793*'User Input'!$H$12)+(S793*'User Input'!$H$14)</f>
        <v>-49.900000000000006</v>
      </c>
      <c r="AI793">
        <f t="shared" si="51"/>
        <v>1.8901515151515154</v>
      </c>
      <c r="AJ793" s="209"/>
      <c r="AK793" s="209">
        <f t="shared" si="50"/>
        <v>611</v>
      </c>
      <c r="AL793" s="209" t="e">
        <f t="shared" ca="1" si="52"/>
        <v>#N/A</v>
      </c>
      <c r="AM793" s="209" t="e">
        <f t="shared" ca="1" si="53"/>
        <v>#N/A</v>
      </c>
    </row>
    <row r="794" spans="1:39" x14ac:dyDescent="0.2">
      <c r="B794" t="s">
        <v>2647</v>
      </c>
      <c r="C794" t="s">
        <v>139</v>
      </c>
      <c r="D794" t="s">
        <v>6</v>
      </c>
      <c r="E794" t="s">
        <v>6</v>
      </c>
      <c r="F794">
        <v>-28.1</v>
      </c>
      <c r="G794">
        <v>-30.8</v>
      </c>
      <c r="H794">
        <v>-10.199999999999999</v>
      </c>
      <c r="I794">
        <v>15</v>
      </c>
      <c r="J794">
        <v>-11.9</v>
      </c>
      <c r="K794">
        <v>-5.7</v>
      </c>
      <c r="L794">
        <v>-11.9</v>
      </c>
      <c r="M794">
        <v>-2.7</v>
      </c>
      <c r="N794">
        <v>1.5</v>
      </c>
      <c r="O794">
        <v>1.6</v>
      </c>
      <c r="AG794">
        <f t="shared" si="54"/>
        <v>612</v>
      </c>
      <c r="AH794" s="134">
        <f>(H794*'User Input'!$H$16)+(I794*'User Input'!$H$17)+(N794*'User Input'!$H$15)+(P794*'User Input'!$H$2)+(Q794*'User Input'!$H$3)+(R794*'User Input'!$H$4)+(K794*'User Input'!$H$5)+(L794*'User Input'!$H$6)+(J794*'User Input'!$H$7)+(U794*'User Input'!$H$8)+(T794*'User Input'!$H$9)+(M794*'User Input'!$H$10)+(Y794*'User Input'!$H$11)+(W794*'User Input'!$H$13)+(V794*'User Input'!$H$12)+(S794*'User Input'!$H$14)</f>
        <v>-52</v>
      </c>
      <c r="AI794">
        <f t="shared" si="51"/>
        <v>1.6883116883116882</v>
      </c>
      <c r="AJ794" s="209"/>
      <c r="AK794" s="209">
        <f t="shared" si="50"/>
        <v>613</v>
      </c>
      <c r="AL794" s="209" t="e">
        <f t="shared" ca="1" si="52"/>
        <v>#N/A</v>
      </c>
      <c r="AM794" s="209" t="e">
        <f t="shared" ca="1" si="53"/>
        <v>#N/A</v>
      </c>
    </row>
    <row r="795" spans="1:39" x14ac:dyDescent="0.2">
      <c r="B795" t="s">
        <v>771</v>
      </c>
      <c r="C795" t="s">
        <v>141</v>
      </c>
      <c r="D795" t="s">
        <v>110</v>
      </c>
      <c r="E795" t="s">
        <v>110</v>
      </c>
      <c r="F795">
        <v>-28.3</v>
      </c>
      <c r="G795">
        <v>-30.4</v>
      </c>
      <c r="H795">
        <v>-10.3</v>
      </c>
      <c r="I795">
        <v>49</v>
      </c>
      <c r="J795">
        <v>-11.4</v>
      </c>
      <c r="K795">
        <v>-5.4</v>
      </c>
      <c r="L795">
        <v>-11.3</v>
      </c>
      <c r="M795">
        <v>-2.7</v>
      </c>
      <c r="N795">
        <v>0.8</v>
      </c>
      <c r="O795">
        <v>0.7</v>
      </c>
      <c r="AG795">
        <f t="shared" si="54"/>
        <v>613</v>
      </c>
      <c r="AH795" s="134">
        <f>(H795*'User Input'!$H$16)+(I795*'User Input'!$H$17)+(N795*'User Input'!$H$15)+(P795*'User Input'!$H$2)+(Q795*'User Input'!$H$3)+(R795*'User Input'!$H$4)+(K795*'User Input'!$H$5)+(L795*'User Input'!$H$6)+(J795*'User Input'!$H$7)+(U795*'User Input'!$H$8)+(T795*'User Input'!$H$9)+(M795*'User Input'!$H$10)+(Y795*'User Input'!$H$11)+(W795*'User Input'!$H$13)+(V795*'User Input'!$H$12)+(S795*'User Input'!$H$14)</f>
        <v>-49.7</v>
      </c>
      <c r="AI795">
        <f t="shared" si="51"/>
        <v>1.6348684210526319</v>
      </c>
      <c r="AJ795" s="209"/>
      <c r="AK795" s="209">
        <f t="shared" si="50"/>
        <v>614</v>
      </c>
      <c r="AL795" s="209" t="e">
        <f t="shared" ca="1" si="52"/>
        <v>#N/A</v>
      </c>
      <c r="AM795" s="209" t="e">
        <f t="shared" ca="1" si="53"/>
        <v>#N/A</v>
      </c>
    </row>
    <row r="796" spans="1:39" x14ac:dyDescent="0.2">
      <c r="B796" t="s">
        <v>3376</v>
      </c>
      <c r="C796" t="s">
        <v>2</v>
      </c>
      <c r="D796" t="s">
        <v>110</v>
      </c>
      <c r="E796" t="s">
        <v>110</v>
      </c>
      <c r="F796">
        <v>-29.2</v>
      </c>
      <c r="G796">
        <v>-37.1</v>
      </c>
      <c r="H796">
        <v>-10.5</v>
      </c>
      <c r="I796">
        <v>62</v>
      </c>
      <c r="J796">
        <v>-11.3</v>
      </c>
      <c r="K796">
        <v>-5.4</v>
      </c>
      <c r="L796">
        <v>-11.2</v>
      </c>
      <c r="M796">
        <v>-2.5</v>
      </c>
      <c r="N796">
        <v>0.2</v>
      </c>
      <c r="O796">
        <v>0</v>
      </c>
      <c r="AG796">
        <f t="shared" si="54"/>
        <v>614</v>
      </c>
      <c r="AH796" s="134">
        <f>(H796*'User Input'!$H$16)+(I796*'User Input'!$H$17)+(N796*'User Input'!$H$15)+(P796*'User Input'!$H$2)+(Q796*'User Input'!$H$3)+(R796*'User Input'!$H$4)+(K796*'User Input'!$H$5)+(L796*'User Input'!$H$6)+(J796*'User Input'!$H$7)+(U796*'User Input'!$H$8)+(T796*'User Input'!$H$9)+(M796*'User Input'!$H$10)+(Y796*'User Input'!$H$11)+(W796*'User Input'!$H$13)+(V796*'User Input'!$H$12)+(S796*'User Input'!$H$14)</f>
        <v>-49.099999999999994</v>
      </c>
      <c r="AI796">
        <f t="shared" si="51"/>
        <v>1.3234501347708894</v>
      </c>
      <c r="AJ796" s="209"/>
      <c r="AK796" s="209">
        <f t="shared" si="50"/>
        <v>615</v>
      </c>
      <c r="AL796" s="209" t="e">
        <f t="shared" ca="1" si="52"/>
        <v>#N/A</v>
      </c>
      <c r="AM796" s="209" t="e">
        <f t="shared" ca="1" si="53"/>
        <v>#N/A</v>
      </c>
    </row>
    <row r="797" spans="1:39" x14ac:dyDescent="0.2">
      <c r="AG797">
        <f t="shared" si="54"/>
        <v>615</v>
      </c>
      <c r="AH797" s="134">
        <f>(H797*'User Input'!$H$16)+(I797*'User Input'!$H$17)+(N797*'User Input'!$H$15)+(P797*'User Input'!$H$2)+(Q797*'User Input'!$H$3)+(R797*'User Input'!$H$4)+(K797*'User Input'!$H$5)+(L797*'User Input'!$H$6)+(J797*'User Input'!$H$7)+(U797*'User Input'!$H$8)+(T797*'User Input'!$H$9)+(M797*'User Input'!$H$10)+(Y797*'User Input'!$H$11)+(W797*'User Input'!$H$13)+(V797*'User Input'!$H$12)+(S797*'User Input'!$H$14)</f>
        <v>0</v>
      </c>
      <c r="AI797" t="e">
        <f t="shared" si="51"/>
        <v>#DIV/0!</v>
      </c>
      <c r="AJ797" s="209"/>
      <c r="AK797" s="209" t="e">
        <f t="shared" si="50"/>
        <v>#N/A</v>
      </c>
      <c r="AL797" s="209" t="e">
        <f t="shared" ca="1" si="52"/>
        <v>#N/A</v>
      </c>
      <c r="AM797" s="209" t="e">
        <f t="shared" ca="1" si="53"/>
        <v>#N/A</v>
      </c>
    </row>
    <row r="798" spans="1:39" x14ac:dyDescent="0.2">
      <c r="A798" t="s">
        <v>691</v>
      </c>
      <c r="AG798">
        <f t="shared" si="54"/>
        <v>616</v>
      </c>
      <c r="AH798" s="134">
        <f>(H798*'User Input'!$H$16)+(I798*'User Input'!$H$17)+(N798*'User Input'!$H$15)+(P798*'User Input'!$H$2)+(Q798*'User Input'!$H$3)+(R798*'User Input'!$H$4)+(K798*'User Input'!$H$5)+(L798*'User Input'!$H$6)+(J798*'User Input'!$H$7)+(U798*'User Input'!$H$8)+(T798*'User Input'!$H$9)+(M798*'User Input'!$H$10)+(Y798*'User Input'!$H$11)+(W798*'User Input'!$H$13)+(V798*'User Input'!$H$12)+(S798*'User Input'!$H$14)</f>
        <v>0</v>
      </c>
      <c r="AI798" t="e">
        <f t="shared" si="51"/>
        <v>#DIV/0!</v>
      </c>
      <c r="AJ798" s="209"/>
      <c r="AK798" s="209" t="e">
        <f t="shared" si="50"/>
        <v>#N/A</v>
      </c>
      <c r="AL798" s="209" t="e">
        <f t="shared" ca="1" si="52"/>
        <v>#N/A</v>
      </c>
      <c r="AM798" s="209" t="e">
        <f t="shared" ca="1" si="53"/>
        <v>#N/A</v>
      </c>
    </row>
    <row r="799" spans="1:39" x14ac:dyDescent="0.2">
      <c r="AG799">
        <f t="shared" si="54"/>
        <v>617</v>
      </c>
      <c r="AH799" s="134">
        <f>(H799*'User Input'!$H$16)+(I799*'User Input'!$H$17)+(N799*'User Input'!$H$15)+(P799*'User Input'!$H$2)+(Q799*'User Input'!$H$3)+(R799*'User Input'!$H$4)+(K799*'User Input'!$H$5)+(L799*'User Input'!$H$6)+(J799*'User Input'!$H$7)+(U799*'User Input'!$H$8)+(T799*'User Input'!$H$9)+(M799*'User Input'!$H$10)+(Y799*'User Input'!$H$11)+(W799*'User Input'!$H$13)+(V799*'User Input'!$H$12)+(S799*'User Input'!$H$14)</f>
        <v>0</v>
      </c>
      <c r="AI799" t="e">
        <f t="shared" si="51"/>
        <v>#DIV/0!</v>
      </c>
      <c r="AJ799" s="209"/>
      <c r="AK799" s="209" t="e">
        <f t="shared" si="50"/>
        <v>#N/A</v>
      </c>
      <c r="AL799" s="209" t="e">
        <f t="shared" ca="1" si="52"/>
        <v>#N/A</v>
      </c>
      <c r="AM799" s="209" t="e">
        <f t="shared" ca="1" si="53"/>
        <v>#N/A</v>
      </c>
    </row>
    <row r="800" spans="1:39" x14ac:dyDescent="0.2">
      <c r="A800" t="s">
        <v>2929</v>
      </c>
      <c r="AG800">
        <f t="shared" si="54"/>
        <v>618</v>
      </c>
      <c r="AH800" s="134">
        <f>(H800*'User Input'!$H$16)+(I800*'User Input'!$H$17)+(N800*'User Input'!$H$15)+(P800*'User Input'!$H$2)+(Q800*'User Input'!$H$3)+(R800*'User Input'!$H$4)+(K800*'User Input'!$H$5)+(L800*'User Input'!$H$6)+(J800*'User Input'!$H$7)+(U800*'User Input'!$H$8)+(T800*'User Input'!$H$9)+(M800*'User Input'!$H$10)+(Y800*'User Input'!$H$11)+(W800*'User Input'!$H$13)+(V800*'User Input'!$H$12)+(S800*'User Input'!$H$14)</f>
        <v>0</v>
      </c>
      <c r="AI800" t="e">
        <f t="shared" si="51"/>
        <v>#DIV/0!</v>
      </c>
      <c r="AJ800" s="209"/>
      <c r="AK800" s="209" t="e">
        <f t="shared" si="50"/>
        <v>#N/A</v>
      </c>
      <c r="AL800" s="209" t="e">
        <f t="shared" ca="1" si="52"/>
        <v>#N/A</v>
      </c>
      <c r="AM800" s="209" t="e">
        <f t="shared" ca="1" si="53"/>
        <v>#N/A</v>
      </c>
    </row>
    <row r="801" spans="1:39" x14ac:dyDescent="0.2">
      <c r="AG801">
        <f t="shared" si="54"/>
        <v>619</v>
      </c>
      <c r="AH801" s="134">
        <f>(H801*'User Input'!$H$16)+(I801*'User Input'!$H$17)+(N801*'User Input'!$H$15)+(P801*'User Input'!$H$2)+(Q801*'User Input'!$H$3)+(R801*'User Input'!$H$4)+(K801*'User Input'!$H$5)+(L801*'User Input'!$H$6)+(J801*'User Input'!$H$7)+(U801*'User Input'!$H$8)+(T801*'User Input'!$H$9)+(M801*'User Input'!$H$10)+(Y801*'User Input'!$H$11)+(W801*'User Input'!$H$13)+(V801*'User Input'!$H$12)+(S801*'User Input'!$H$14)</f>
        <v>0</v>
      </c>
      <c r="AI801" t="e">
        <f t="shared" si="51"/>
        <v>#DIV/0!</v>
      </c>
      <c r="AJ801" s="209"/>
      <c r="AK801" s="209" t="e">
        <f t="shared" si="50"/>
        <v>#N/A</v>
      </c>
      <c r="AL801" s="209" t="e">
        <f t="shared" ca="1" si="52"/>
        <v>#N/A</v>
      </c>
      <c r="AM801" s="209" t="e">
        <f t="shared" ca="1" si="53"/>
        <v>#N/A</v>
      </c>
    </row>
    <row r="802" spans="1:39" x14ac:dyDescent="0.2">
      <c r="A802" t="s">
        <v>2663</v>
      </c>
      <c r="AG802">
        <f t="shared" si="54"/>
        <v>620</v>
      </c>
      <c r="AH802" s="134">
        <f>(H802*'User Input'!$H$16)+(I802*'User Input'!$H$17)+(N802*'User Input'!$H$15)+(P802*'User Input'!$H$2)+(Q802*'User Input'!$H$3)+(R802*'User Input'!$H$4)+(K802*'User Input'!$H$5)+(L802*'User Input'!$H$6)+(J802*'User Input'!$H$7)+(U802*'User Input'!$H$8)+(T802*'User Input'!$H$9)+(M802*'User Input'!$H$10)+(Y802*'User Input'!$H$11)+(W802*'User Input'!$H$13)+(V802*'User Input'!$H$12)+(S802*'User Input'!$H$14)</f>
        <v>0</v>
      </c>
      <c r="AI802" t="e">
        <f t="shared" si="51"/>
        <v>#DIV/0!</v>
      </c>
      <c r="AJ802" s="209"/>
      <c r="AK802" s="209" t="e">
        <f t="shared" si="50"/>
        <v>#N/A</v>
      </c>
      <c r="AL802" s="209" t="e">
        <f t="shared" ca="1" si="52"/>
        <v>#N/A</v>
      </c>
      <c r="AM802" s="209" t="e">
        <f t="shared" ca="1" si="53"/>
        <v>#N/A</v>
      </c>
    </row>
    <row r="803" spans="1:39" x14ac:dyDescent="0.2">
      <c r="AG803">
        <f t="shared" ref="AG803:AG812" si="55">AG802+1</f>
        <v>621</v>
      </c>
      <c r="AH803" s="134">
        <f>(H803*'User Input'!$H$16)+(I803*'User Input'!$H$17)+(N803*'User Input'!$H$15)+(P803*'User Input'!$H$2)+(Q803*'User Input'!$H$3)+(R803*'User Input'!$H$4)+(K803*'User Input'!$H$5)+(L803*'User Input'!$H$6)+(J803*'User Input'!$H$7)+(U803*'User Input'!$H$8)+(T803*'User Input'!$H$9)+(M803*'User Input'!$H$10)+(Y803*'User Input'!$H$11)+(W803*'User Input'!$H$13)+(V803*'User Input'!$H$12)+(S803*'User Input'!$H$14)</f>
        <v>0</v>
      </c>
      <c r="AI803" t="e">
        <f t="shared" ref="AI803:AI812" si="56">AH803/G803</f>
        <v>#DIV/0!</v>
      </c>
      <c r="AJ803" s="209"/>
      <c r="AK803" s="209" t="e">
        <f t="shared" si="50"/>
        <v>#N/A</v>
      </c>
      <c r="AL803" s="209" t="e">
        <f t="shared" ca="1" si="52"/>
        <v>#N/A</v>
      </c>
      <c r="AM803" s="209" t="e">
        <f t="shared" ca="1" si="53"/>
        <v>#N/A</v>
      </c>
    </row>
    <row r="804" spans="1:39" x14ac:dyDescent="0.2">
      <c r="A804" t="s">
        <v>2664</v>
      </c>
      <c r="B804" t="s">
        <v>2665</v>
      </c>
      <c r="C804" t="s">
        <v>2666</v>
      </c>
      <c r="D804" t="s">
        <v>2667</v>
      </c>
      <c r="AG804">
        <f t="shared" si="55"/>
        <v>622</v>
      </c>
      <c r="AH804" s="134">
        <f>(H804*'User Input'!$H$16)+(I804*'User Input'!$H$17)+(N804*'User Input'!$H$15)+(P804*'User Input'!$H$2)+(Q804*'User Input'!$H$3)+(R804*'User Input'!$H$4)+(K804*'User Input'!$H$5)+(L804*'User Input'!$H$6)+(J804*'User Input'!$H$7)+(U804*'User Input'!$H$8)+(T804*'User Input'!$H$9)+(M804*'User Input'!$H$10)+(Y804*'User Input'!$H$11)+(W804*'User Input'!$H$13)+(V804*'User Input'!$H$12)+(S804*'User Input'!$H$14)</f>
        <v>0</v>
      </c>
      <c r="AI804" t="e">
        <f t="shared" si="56"/>
        <v>#DIV/0!</v>
      </c>
      <c r="AJ804" s="209"/>
      <c r="AK804" s="209" t="e">
        <f t="shared" si="50"/>
        <v>#N/A</v>
      </c>
      <c r="AL804" s="209" t="e">
        <f t="shared" ca="1" si="52"/>
        <v>#N/A</v>
      </c>
      <c r="AM804" s="209" t="e">
        <f t="shared" ca="1" si="53"/>
        <v>#N/A</v>
      </c>
    </row>
    <row r="805" spans="1:39" x14ac:dyDescent="0.2">
      <c r="A805" t="s">
        <v>2668</v>
      </c>
      <c r="C805" t="s">
        <v>2930</v>
      </c>
      <c r="D805" t="s">
        <v>2931</v>
      </c>
      <c r="AG805">
        <f t="shared" si="55"/>
        <v>623</v>
      </c>
      <c r="AH805" s="134">
        <f>(H805*'User Input'!$H$16)+(I805*'User Input'!$H$17)+(N805*'User Input'!$H$15)+(P805*'User Input'!$H$2)+(Q805*'User Input'!$H$3)+(R805*'User Input'!$H$4)+(K805*'User Input'!$H$5)+(L805*'User Input'!$H$6)+(J805*'User Input'!$H$7)+(U805*'User Input'!$H$8)+(T805*'User Input'!$H$9)+(M805*'User Input'!$H$10)+(Y805*'User Input'!$H$11)+(W805*'User Input'!$H$13)+(V805*'User Input'!$H$12)+(S805*'User Input'!$H$14)</f>
        <v>0</v>
      </c>
      <c r="AI805" t="e">
        <f t="shared" si="56"/>
        <v>#DIV/0!</v>
      </c>
      <c r="AJ805" s="209"/>
      <c r="AK805" s="209" t="e">
        <f t="shared" si="50"/>
        <v>#N/A</v>
      </c>
      <c r="AL805" s="209" t="e">
        <f t="shared" ca="1" si="52"/>
        <v>#N/A</v>
      </c>
      <c r="AM805" s="209" t="e">
        <f t="shared" ca="1" si="53"/>
        <v>#N/A</v>
      </c>
    </row>
    <row r="806" spans="1:39" x14ac:dyDescent="0.2">
      <c r="A806" t="s">
        <v>2671</v>
      </c>
      <c r="B806" t="s">
        <v>2672</v>
      </c>
      <c r="C806" t="s">
        <v>2932</v>
      </c>
      <c r="D806" t="s">
        <v>2933</v>
      </c>
      <c r="AG806">
        <f t="shared" si="55"/>
        <v>624</v>
      </c>
      <c r="AH806" s="134">
        <f>(H806*'User Input'!$H$16)+(I806*'User Input'!$H$17)+(N806*'User Input'!$H$15)+(P806*'User Input'!$H$2)+(Q806*'User Input'!$H$3)+(R806*'User Input'!$H$4)+(K806*'User Input'!$H$5)+(L806*'User Input'!$H$6)+(J806*'User Input'!$H$7)+(U806*'User Input'!$H$8)+(T806*'User Input'!$H$9)+(M806*'User Input'!$H$10)+(Y806*'User Input'!$H$11)+(W806*'User Input'!$H$13)+(V806*'User Input'!$H$12)+(S806*'User Input'!$H$14)</f>
        <v>0</v>
      </c>
      <c r="AI806" t="e">
        <f t="shared" si="56"/>
        <v>#DIV/0!</v>
      </c>
      <c r="AJ806" s="209"/>
      <c r="AK806" s="209" t="e">
        <f t="shared" si="50"/>
        <v>#N/A</v>
      </c>
      <c r="AL806" s="209" t="e">
        <f t="shared" ca="1" si="52"/>
        <v>#N/A</v>
      </c>
      <c r="AM806" s="209" t="e">
        <f t="shared" ca="1" si="53"/>
        <v>#N/A</v>
      </c>
    </row>
    <row r="807" spans="1:39" x14ac:dyDescent="0.2">
      <c r="A807" t="s">
        <v>2675</v>
      </c>
      <c r="B807" t="s">
        <v>2676</v>
      </c>
      <c r="C807" t="s">
        <v>2934</v>
      </c>
      <c r="D807" t="s">
        <v>2935</v>
      </c>
      <c r="AG807">
        <f t="shared" si="55"/>
        <v>625</v>
      </c>
      <c r="AH807" s="134">
        <f>(H807*'User Input'!$H$16)+(I807*'User Input'!$H$17)+(N807*'User Input'!$H$15)+(P807*'User Input'!$H$2)+(Q807*'User Input'!$H$3)+(R807*'User Input'!$H$4)+(K807*'User Input'!$H$5)+(L807*'User Input'!$H$6)+(J807*'User Input'!$H$7)+(U807*'User Input'!$H$8)+(T807*'User Input'!$H$9)+(M807*'User Input'!$H$10)+(Y807*'User Input'!$H$11)+(W807*'User Input'!$H$13)+(V807*'User Input'!$H$12)+(S807*'User Input'!$H$14)</f>
        <v>0</v>
      </c>
      <c r="AI807" t="e">
        <f t="shared" si="56"/>
        <v>#DIV/0!</v>
      </c>
      <c r="AJ807" s="209"/>
      <c r="AK807" s="209" t="e">
        <f t="shared" si="50"/>
        <v>#N/A</v>
      </c>
      <c r="AL807" s="209" t="e">
        <f t="shared" ca="1" si="52"/>
        <v>#N/A</v>
      </c>
      <c r="AM807" s="209" t="e">
        <f t="shared" ca="1" si="53"/>
        <v>#N/A</v>
      </c>
    </row>
    <row r="808" spans="1:39" x14ac:dyDescent="0.2">
      <c r="A808" t="s">
        <v>2679</v>
      </c>
      <c r="B808" t="s">
        <v>2680</v>
      </c>
      <c r="C808" t="s">
        <v>2936</v>
      </c>
      <c r="D808" t="s">
        <v>2937</v>
      </c>
      <c r="AG808">
        <f t="shared" si="55"/>
        <v>626</v>
      </c>
      <c r="AH808" s="134">
        <f>(H808*'User Input'!$H$16)+(I808*'User Input'!$H$17)+(N808*'User Input'!$H$15)+(P808*'User Input'!$H$2)+(Q808*'User Input'!$H$3)+(R808*'User Input'!$H$4)+(K808*'User Input'!$H$5)+(L808*'User Input'!$H$6)+(J808*'User Input'!$H$7)+(U808*'User Input'!$H$8)+(T808*'User Input'!$H$9)+(M808*'User Input'!$H$10)+(Y808*'User Input'!$H$11)+(W808*'User Input'!$H$13)+(V808*'User Input'!$H$12)+(S808*'User Input'!$H$14)</f>
        <v>0</v>
      </c>
      <c r="AI808" t="e">
        <f t="shared" si="56"/>
        <v>#DIV/0!</v>
      </c>
      <c r="AJ808" s="209"/>
      <c r="AK808" s="209" t="e">
        <f t="shared" si="50"/>
        <v>#N/A</v>
      </c>
      <c r="AL808" s="209" t="e">
        <f t="shared" ca="1" si="52"/>
        <v>#N/A</v>
      </c>
      <c r="AM808" s="209" t="e">
        <f t="shared" ca="1" si="53"/>
        <v>#N/A</v>
      </c>
    </row>
    <row r="809" spans="1:39" x14ac:dyDescent="0.2">
      <c r="A809" t="s">
        <v>2683</v>
      </c>
      <c r="B809" t="s">
        <v>2684</v>
      </c>
      <c r="C809" t="s">
        <v>2938</v>
      </c>
      <c r="D809" t="s">
        <v>2939</v>
      </c>
      <c r="AG809">
        <f t="shared" si="55"/>
        <v>627</v>
      </c>
      <c r="AH809" s="134">
        <f>(H809*'User Input'!$H$16)+(I809*'User Input'!$H$17)+(N809*'User Input'!$H$15)+(P809*'User Input'!$H$2)+(Q809*'User Input'!$H$3)+(R809*'User Input'!$H$4)+(K809*'User Input'!$H$5)+(L809*'User Input'!$H$6)+(J809*'User Input'!$H$7)+(U809*'User Input'!$H$8)+(T809*'User Input'!$H$9)+(M809*'User Input'!$H$10)+(Y809*'User Input'!$H$11)+(W809*'User Input'!$H$13)+(V809*'User Input'!$H$12)+(S809*'User Input'!$H$14)</f>
        <v>0</v>
      </c>
      <c r="AI809" t="e">
        <f t="shared" si="56"/>
        <v>#DIV/0!</v>
      </c>
      <c r="AJ809" s="209"/>
      <c r="AK809" s="209" t="e">
        <f t="shared" si="50"/>
        <v>#N/A</v>
      </c>
      <c r="AL809" s="209" t="e">
        <f t="shared" ca="1" si="52"/>
        <v>#N/A</v>
      </c>
      <c r="AM809" s="209" t="e">
        <f t="shared" ca="1" si="53"/>
        <v>#N/A</v>
      </c>
    </row>
    <row r="810" spans="1:39" x14ac:dyDescent="0.2">
      <c r="A810" t="s">
        <v>2687</v>
      </c>
      <c r="B810" t="s">
        <v>2688</v>
      </c>
      <c r="C810" t="s">
        <v>2940</v>
      </c>
      <c r="D810" t="s">
        <v>2941</v>
      </c>
      <c r="AG810">
        <f t="shared" si="55"/>
        <v>628</v>
      </c>
      <c r="AH810" s="134">
        <f>(H810*'User Input'!$H$16)+(I810*'User Input'!$H$17)+(N810*'User Input'!$H$15)+(P810*'User Input'!$H$2)+(Q810*'User Input'!$H$3)+(R810*'User Input'!$H$4)+(K810*'User Input'!$H$5)+(L810*'User Input'!$H$6)+(J810*'User Input'!$H$7)+(U810*'User Input'!$H$8)+(T810*'User Input'!$H$9)+(M810*'User Input'!$H$10)+(Y810*'User Input'!$H$11)+(W810*'User Input'!$H$13)+(V810*'User Input'!$H$12)+(S810*'User Input'!$H$14)</f>
        <v>0</v>
      </c>
      <c r="AI810" t="e">
        <f t="shared" si="56"/>
        <v>#DIV/0!</v>
      </c>
      <c r="AJ810" s="209"/>
      <c r="AK810" s="209" t="e">
        <f t="shared" si="50"/>
        <v>#N/A</v>
      </c>
      <c r="AL810" s="209" t="e">
        <f t="shared" ca="1" si="52"/>
        <v>#N/A</v>
      </c>
      <c r="AM810" s="209" t="e">
        <f t="shared" ca="1" si="53"/>
        <v>#N/A</v>
      </c>
    </row>
    <row r="811" spans="1:39" x14ac:dyDescent="0.2">
      <c r="A811" t="s">
        <v>2691</v>
      </c>
      <c r="B811" t="s">
        <v>2692</v>
      </c>
      <c r="C811" t="s">
        <v>2942</v>
      </c>
      <c r="D811" t="s">
        <v>2943</v>
      </c>
      <c r="AG811">
        <f t="shared" si="55"/>
        <v>629</v>
      </c>
      <c r="AH811" s="134">
        <f>(H811*'User Input'!$H$16)+(I811*'User Input'!$H$17)+(N811*'User Input'!$H$15)+(P811*'User Input'!$H$2)+(Q811*'User Input'!$H$3)+(R811*'User Input'!$H$4)+(K811*'User Input'!$H$5)+(L811*'User Input'!$H$6)+(J811*'User Input'!$H$7)+(U811*'User Input'!$H$8)+(T811*'User Input'!$H$9)+(M811*'User Input'!$H$10)+(Y811*'User Input'!$H$11)+(W811*'User Input'!$H$13)+(V811*'User Input'!$H$12)+(S811*'User Input'!$H$14)</f>
        <v>0</v>
      </c>
      <c r="AI811" t="e">
        <f t="shared" si="56"/>
        <v>#DIV/0!</v>
      </c>
      <c r="AJ811" s="209"/>
      <c r="AK811" s="209" t="e">
        <f t="shared" si="50"/>
        <v>#N/A</v>
      </c>
      <c r="AL811" s="209" t="e">
        <f t="shared" ca="1" si="52"/>
        <v>#N/A</v>
      </c>
      <c r="AM811" s="209" t="e">
        <f t="shared" ca="1" si="53"/>
        <v>#N/A</v>
      </c>
    </row>
    <row r="812" spans="1:39" x14ac:dyDescent="0.2">
      <c r="A812" t="s">
        <v>2695</v>
      </c>
      <c r="B812" t="s">
        <v>2696</v>
      </c>
      <c r="C812" t="s">
        <v>2944</v>
      </c>
      <c r="D812" t="s">
        <v>2945</v>
      </c>
      <c r="AG812">
        <f t="shared" si="55"/>
        <v>630</v>
      </c>
      <c r="AH812" s="134">
        <f>(H812*'User Input'!$H$16)+(I812*'User Input'!$H$17)+(N812*'User Input'!$H$15)+(P812*'User Input'!$H$2)+(Q812*'User Input'!$H$3)+(R812*'User Input'!$H$4)+(K812*'User Input'!$H$5)+(L812*'User Input'!$H$6)+(J812*'User Input'!$H$7)+(U812*'User Input'!$H$8)+(T812*'User Input'!$H$9)+(M812*'User Input'!$H$10)+(Y812*'User Input'!$H$11)+(W812*'User Input'!$H$13)+(V812*'User Input'!$H$12)+(S812*'User Input'!$H$14)</f>
        <v>0</v>
      </c>
      <c r="AI812" t="e">
        <f t="shared" si="56"/>
        <v>#DIV/0!</v>
      </c>
      <c r="AJ812" s="209"/>
      <c r="AK812" s="209" t="e">
        <f t="shared" si="50"/>
        <v>#N/A</v>
      </c>
      <c r="AL812" s="209" t="e">
        <f t="shared" ca="1" si="52"/>
        <v>#N/A</v>
      </c>
      <c r="AM812" s="209" t="e">
        <f t="shared" ca="1" si="53"/>
        <v>#N/A</v>
      </c>
    </row>
    <row r="814" spans="1:39" x14ac:dyDescent="0.2">
      <c r="A814" t="s">
        <v>2946</v>
      </c>
    </row>
    <row r="816" spans="1:39" x14ac:dyDescent="0.2">
      <c r="A816" t="s">
        <v>2947</v>
      </c>
    </row>
    <row r="818" spans="1:1" x14ac:dyDescent="0.2">
      <c r="A818" t="s">
        <v>2948</v>
      </c>
    </row>
    <row r="820" spans="1:1" x14ac:dyDescent="0.2">
      <c r="A820" t="s">
        <v>2949</v>
      </c>
    </row>
    <row r="822" spans="1:1" x14ac:dyDescent="0.2">
      <c r="A822" t="s">
        <v>2662</v>
      </c>
    </row>
    <row r="824" spans="1:1" x14ac:dyDescent="0.2">
      <c r="A824" t="s">
        <v>2950</v>
      </c>
    </row>
    <row r="826" spans="1:1" x14ac:dyDescent="0.2">
      <c r="A826" t="s">
        <v>2951</v>
      </c>
    </row>
    <row r="828" spans="1:1" x14ac:dyDescent="0.2">
      <c r="A828" t="s">
        <v>696</v>
      </c>
    </row>
    <row r="830" spans="1:1" x14ac:dyDescent="0.2">
      <c r="A830" t="s">
        <v>697</v>
      </c>
    </row>
    <row r="832" spans="1:1" x14ac:dyDescent="0.2">
      <c r="A832" t="s">
        <v>698</v>
      </c>
    </row>
    <row r="834" spans="1:1" x14ac:dyDescent="0.2">
      <c r="A834" t="s">
        <v>699</v>
      </c>
    </row>
    <row r="836" spans="1:1" x14ac:dyDescent="0.2">
      <c r="A836" t="s">
        <v>700</v>
      </c>
    </row>
    <row r="838" spans="1:1" x14ac:dyDescent="0.2">
      <c r="A838" t="s">
        <v>701</v>
      </c>
    </row>
    <row r="840" spans="1:1" x14ac:dyDescent="0.2">
      <c r="A840" t="s">
        <v>702</v>
      </c>
    </row>
    <row r="842" spans="1:1" x14ac:dyDescent="0.2">
      <c r="A842" t="s">
        <v>3592</v>
      </c>
    </row>
    <row r="844" spans="1:1" x14ac:dyDescent="0.2">
      <c r="A844" t="s">
        <v>689</v>
      </c>
    </row>
    <row r="846" spans="1:1" x14ac:dyDescent="0.2">
      <c r="A846" t="s">
        <v>703</v>
      </c>
    </row>
    <row r="847" spans="1:1" x14ac:dyDescent="0.2">
      <c r="A847" t="s">
        <v>704</v>
      </c>
    </row>
    <row r="848" spans="1:1" x14ac:dyDescent="0.2">
      <c r="A848" t="s">
        <v>705</v>
      </c>
    </row>
    <row r="849" spans="1:1" x14ac:dyDescent="0.2">
      <c r="A849" t="s">
        <v>706</v>
      </c>
    </row>
    <row r="850" spans="1:1" x14ac:dyDescent="0.2">
      <c r="A850" t="s">
        <v>707</v>
      </c>
    </row>
    <row r="851" spans="1:1" x14ac:dyDescent="0.2">
      <c r="A851" t="s">
        <v>708</v>
      </c>
    </row>
    <row r="853" spans="1:1" x14ac:dyDescent="0.2">
      <c r="A853" t="s">
        <v>3593</v>
      </c>
    </row>
    <row r="854" spans="1:1" x14ac:dyDescent="0.2">
      <c r="A854" t="s">
        <v>709</v>
      </c>
    </row>
    <row r="856" spans="1:1" x14ac:dyDescent="0.2">
      <c r="A856" t="s">
        <v>3742</v>
      </c>
    </row>
  </sheetData>
  <hyperlinks>
    <hyperlink ref="D1" r:id="rId1" xr:uid="{AEAD2B20-7698-4101-B119-C76B7570CF70}"/>
    <hyperlink ref="A2" r:id="rId2" xr:uid="{47AE69B6-E6C9-4881-AC49-5E9F904D8550}"/>
  </hyperlinks>
  <pageMargins left="0.7" right="0.7" top="0.75" bottom="0.75" header="0.3" footer="0.3"/>
  <pageSetup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84FC7-9CDA-41C8-A1BC-01BCBF09DB57}">
  <sheetPr codeName="Sheet21">
    <tabColor rgb="FFFFFF00"/>
  </sheetPr>
  <dimension ref="A1:BA863"/>
  <sheetViews>
    <sheetView topLeftCell="H1" workbookViewId="0">
      <selection activeCell="AA2" sqref="AA2"/>
    </sheetView>
    <sheetView workbookViewId="1"/>
  </sheetViews>
  <sheetFormatPr defaultRowHeight="12.75" outlineLevelRow="1" outlineLevelCol="1" x14ac:dyDescent="0.2"/>
  <cols>
    <col min="1" max="1" width="53.7109375" bestFit="1" customWidth="1"/>
    <col min="2" max="4" width="81.140625" bestFit="1" customWidth="1"/>
    <col min="5" max="5" width="7.140625" bestFit="1" customWidth="1"/>
    <col min="6" max="8" width="5.5703125" bestFit="1" customWidth="1"/>
    <col min="9" max="9" width="4" bestFit="1" customWidth="1"/>
    <col min="10" max="10" width="5.5703125" bestFit="1" customWidth="1"/>
    <col min="11" max="11" width="5" bestFit="1" customWidth="1"/>
    <col min="12" max="12" width="5.5703125" bestFit="1" customWidth="1"/>
    <col min="13" max="13" width="5" bestFit="1" customWidth="1"/>
    <col min="14" max="14" width="6" bestFit="1" customWidth="1"/>
    <col min="15" max="15" width="6" customWidth="1"/>
    <col min="16" max="16" width="6" bestFit="1" customWidth="1"/>
    <col min="17" max="17" width="5" bestFit="1" customWidth="1"/>
    <col min="18" max="18" width="4" bestFit="1" customWidth="1"/>
    <col min="19" max="21" width="6" bestFit="1" customWidth="1"/>
    <col min="22" max="22" width="5" bestFit="1" customWidth="1"/>
    <col min="23" max="24" width="4" bestFit="1" customWidth="1"/>
    <col min="25" max="25" width="5" bestFit="1" customWidth="1"/>
    <col min="26" max="29" width="6" bestFit="1" customWidth="1"/>
    <col min="30" max="30" width="5" bestFit="1" customWidth="1"/>
    <col min="31" max="31" width="5.140625" customWidth="1" outlineLevel="1"/>
    <col min="32" max="32" width="6.42578125" customWidth="1" outlineLevel="1"/>
    <col min="33" max="35" width="9.140625" style="134" customWidth="1" outlineLevel="1"/>
    <col min="36" max="37" width="9.140625" customWidth="1" outlineLevel="1"/>
  </cols>
  <sheetData>
    <row r="1" spans="1:53" x14ac:dyDescent="0.2">
      <c r="B1" s="216" t="s">
        <v>2961</v>
      </c>
      <c r="AG1" s="134">
        <v>23</v>
      </c>
      <c r="AH1" s="134">
        <v>24</v>
      </c>
    </row>
    <row r="2" spans="1:53" x14ac:dyDescent="0.2">
      <c r="A2" s="216" t="s">
        <v>2961</v>
      </c>
      <c r="B2">
        <v>1</v>
      </c>
      <c r="C2">
        <f>B2+1</f>
        <v>2</v>
      </c>
      <c r="D2">
        <f t="shared" ref="D2:AL2" si="0">C2+1</f>
        <v>3</v>
      </c>
      <c r="E2">
        <f t="shared" si="0"/>
        <v>4</v>
      </c>
      <c r="F2">
        <f t="shared" si="0"/>
        <v>5</v>
      </c>
      <c r="G2">
        <f t="shared" si="0"/>
        <v>6</v>
      </c>
      <c r="H2">
        <f t="shared" si="0"/>
        <v>7</v>
      </c>
      <c r="I2">
        <f t="shared" si="0"/>
        <v>8</v>
      </c>
      <c r="J2">
        <f t="shared" si="0"/>
        <v>9</v>
      </c>
      <c r="K2">
        <f t="shared" si="0"/>
        <v>10</v>
      </c>
      <c r="L2">
        <f t="shared" si="0"/>
        <v>11</v>
      </c>
      <c r="M2">
        <f t="shared" si="0"/>
        <v>12</v>
      </c>
      <c r="N2">
        <f t="shared" si="0"/>
        <v>13</v>
      </c>
      <c r="O2">
        <f t="shared" si="0"/>
        <v>14</v>
      </c>
      <c r="P2">
        <f t="shared" si="0"/>
        <v>15</v>
      </c>
      <c r="Q2">
        <f t="shared" si="0"/>
        <v>16</v>
      </c>
      <c r="R2">
        <f t="shared" si="0"/>
        <v>17</v>
      </c>
      <c r="S2">
        <f t="shared" si="0"/>
        <v>18</v>
      </c>
      <c r="T2">
        <f t="shared" si="0"/>
        <v>19</v>
      </c>
      <c r="U2">
        <f t="shared" si="0"/>
        <v>20</v>
      </c>
      <c r="V2">
        <f t="shared" si="0"/>
        <v>21</v>
      </c>
      <c r="W2">
        <f t="shared" si="0"/>
        <v>22</v>
      </c>
      <c r="X2">
        <f t="shared" si="0"/>
        <v>23</v>
      </c>
      <c r="Y2">
        <f t="shared" si="0"/>
        <v>24</v>
      </c>
      <c r="Z2">
        <f t="shared" si="0"/>
        <v>25</v>
      </c>
      <c r="AA2">
        <f t="shared" si="0"/>
        <v>26</v>
      </c>
      <c r="AB2">
        <f t="shared" si="0"/>
        <v>27</v>
      </c>
      <c r="AC2">
        <f t="shared" si="0"/>
        <v>28</v>
      </c>
      <c r="AD2">
        <f t="shared" si="0"/>
        <v>29</v>
      </c>
      <c r="AE2">
        <f t="shared" si="0"/>
        <v>30</v>
      </c>
      <c r="AF2">
        <f t="shared" si="0"/>
        <v>31</v>
      </c>
      <c r="AG2">
        <f t="shared" si="0"/>
        <v>32</v>
      </c>
      <c r="AH2">
        <f t="shared" si="0"/>
        <v>33</v>
      </c>
      <c r="AI2">
        <f t="shared" si="0"/>
        <v>34</v>
      </c>
      <c r="AJ2">
        <f t="shared" si="0"/>
        <v>35</v>
      </c>
      <c r="AK2">
        <f t="shared" si="0"/>
        <v>36</v>
      </c>
      <c r="AL2">
        <f t="shared" si="0"/>
        <v>37</v>
      </c>
    </row>
    <row r="3" spans="1:53" ht="15.75" x14ac:dyDescent="0.25">
      <c r="A3" t="s">
        <v>689</v>
      </c>
      <c r="AF3" t="s">
        <v>2953</v>
      </c>
      <c r="AG3" s="134" t="s">
        <v>866</v>
      </c>
      <c r="AH3" s="134" t="s">
        <v>1498</v>
      </c>
      <c r="AI3" s="208"/>
      <c r="AJ3" s="208"/>
      <c r="AK3" s="208"/>
      <c r="AL3" s="208" t="s">
        <v>2863</v>
      </c>
      <c r="BA3" t="str">
        <f>IF(AZ3&gt;0,RANK(AZ3,AZ$3:AZ666),"")</f>
        <v/>
      </c>
    </row>
    <row r="4" spans="1:53" hidden="1" outlineLevel="1" x14ac:dyDescent="0.2">
      <c r="A4" t="s">
        <v>816</v>
      </c>
    </row>
    <row r="5" spans="1:53" hidden="1" outlineLevel="1" x14ac:dyDescent="0.2">
      <c r="A5" t="s">
        <v>817</v>
      </c>
    </row>
    <row r="6" spans="1:53" hidden="1" outlineLevel="1" x14ac:dyDescent="0.2">
      <c r="A6" t="s">
        <v>818</v>
      </c>
    </row>
    <row r="7" spans="1:53" hidden="1" outlineLevel="1" x14ac:dyDescent="0.2">
      <c r="A7" t="s">
        <v>819</v>
      </c>
    </row>
    <row r="8" spans="1:53" hidden="1" outlineLevel="1" x14ac:dyDescent="0.2">
      <c r="A8" t="s">
        <v>820</v>
      </c>
    </row>
    <row r="9" spans="1:53" hidden="1" outlineLevel="1" x14ac:dyDescent="0.2">
      <c r="A9" t="s">
        <v>821</v>
      </c>
    </row>
    <row r="10" spans="1:53" hidden="1" outlineLevel="1" x14ac:dyDescent="0.2">
      <c r="A10" t="s">
        <v>822</v>
      </c>
    </row>
    <row r="11" spans="1:53" hidden="1" outlineLevel="1" x14ac:dyDescent="0.2">
      <c r="A11" t="s">
        <v>823</v>
      </c>
    </row>
    <row r="12" spans="1:53" hidden="1" outlineLevel="1" x14ac:dyDescent="0.2">
      <c r="A12" t="s">
        <v>3462</v>
      </c>
    </row>
    <row r="13" spans="1:53" hidden="1" outlineLevel="1" x14ac:dyDescent="0.2">
      <c r="A13" t="s">
        <v>3463</v>
      </c>
    </row>
    <row r="14" spans="1:53" hidden="1" outlineLevel="1" x14ac:dyDescent="0.2">
      <c r="A14" t="s">
        <v>825</v>
      </c>
    </row>
    <row r="15" spans="1:53" hidden="1" outlineLevel="1" x14ac:dyDescent="0.2">
      <c r="A15" t="s">
        <v>2278</v>
      </c>
    </row>
    <row r="16" spans="1:53" hidden="1" outlineLevel="1" x14ac:dyDescent="0.2">
      <c r="A16" t="s">
        <v>826</v>
      </c>
    </row>
    <row r="17" spans="1:1" hidden="1" outlineLevel="1" x14ac:dyDescent="0.2">
      <c r="A17" t="s">
        <v>2279</v>
      </c>
    </row>
    <row r="18" spans="1:1" hidden="1" outlineLevel="1" x14ac:dyDescent="0.2">
      <c r="A18" t="s">
        <v>3464</v>
      </c>
    </row>
    <row r="19" spans="1:1" hidden="1" outlineLevel="1" x14ac:dyDescent="0.2">
      <c r="A19" t="s">
        <v>828</v>
      </c>
    </row>
    <row r="20" spans="1:1" hidden="1" outlineLevel="1" x14ac:dyDescent="0.2">
      <c r="A20" t="s">
        <v>22</v>
      </c>
    </row>
    <row r="21" spans="1:1" hidden="1" outlineLevel="1" x14ac:dyDescent="0.2">
      <c r="A21" t="s">
        <v>3465</v>
      </c>
    </row>
    <row r="22" spans="1:1" hidden="1" outlineLevel="1" x14ac:dyDescent="0.2">
      <c r="A22" t="s">
        <v>3466</v>
      </c>
    </row>
    <row r="23" spans="1:1" hidden="1" outlineLevel="1" x14ac:dyDescent="0.2">
      <c r="A23" t="s">
        <v>3467</v>
      </c>
    </row>
    <row r="24" spans="1:1" hidden="1" outlineLevel="1" x14ac:dyDescent="0.2">
      <c r="A24" t="s">
        <v>2280</v>
      </c>
    </row>
    <row r="25" spans="1:1" hidden="1" outlineLevel="1" x14ac:dyDescent="0.2">
      <c r="A25" t="s">
        <v>832</v>
      </c>
    </row>
    <row r="26" spans="1:1" hidden="1" outlineLevel="1" x14ac:dyDescent="0.2">
      <c r="A26" t="s">
        <v>831</v>
      </c>
    </row>
    <row r="27" spans="1:1" hidden="1" outlineLevel="1" x14ac:dyDescent="0.2">
      <c r="A27" t="s">
        <v>2281</v>
      </c>
    </row>
    <row r="28" spans="1:1" hidden="1" outlineLevel="1" x14ac:dyDescent="0.2">
      <c r="A28" t="s">
        <v>827</v>
      </c>
    </row>
    <row r="29" spans="1:1" hidden="1" outlineLevel="1" x14ac:dyDescent="0.2">
      <c r="A29" t="s">
        <v>830</v>
      </c>
    </row>
    <row r="30" spans="1:1" hidden="1" outlineLevel="1" x14ac:dyDescent="0.2">
      <c r="A30" t="s">
        <v>824</v>
      </c>
    </row>
    <row r="31" spans="1:1" hidden="1" outlineLevel="1" x14ac:dyDescent="0.2">
      <c r="A31" t="s">
        <v>3468</v>
      </c>
    </row>
    <row r="32" spans="1:1" hidden="1" outlineLevel="1" x14ac:dyDescent="0.2">
      <c r="A32" t="s">
        <v>2918</v>
      </c>
    </row>
    <row r="33" spans="1:1" hidden="1" outlineLevel="1" x14ac:dyDescent="0.2">
      <c r="A33" t="s">
        <v>835</v>
      </c>
    </row>
    <row r="34" spans="1:1" hidden="1" outlineLevel="1" x14ac:dyDescent="0.2">
      <c r="A34" t="s">
        <v>3469</v>
      </c>
    </row>
    <row r="35" spans="1:1" hidden="1" outlineLevel="1" x14ac:dyDescent="0.2">
      <c r="A35" t="s">
        <v>3470</v>
      </c>
    </row>
    <row r="36" spans="1:1" hidden="1" outlineLevel="1" x14ac:dyDescent="0.2">
      <c r="A36" t="s">
        <v>3471</v>
      </c>
    </row>
    <row r="37" spans="1:1" hidden="1" outlineLevel="1" x14ac:dyDescent="0.2">
      <c r="A37" t="s">
        <v>3472</v>
      </c>
    </row>
    <row r="38" spans="1:1" hidden="1" outlineLevel="1" x14ac:dyDescent="0.2">
      <c r="A38" t="s">
        <v>829</v>
      </c>
    </row>
    <row r="39" spans="1:1" hidden="1" outlineLevel="1" x14ac:dyDescent="0.2">
      <c r="A39" t="s">
        <v>2282</v>
      </c>
    </row>
    <row r="40" spans="1:1" hidden="1" outlineLevel="1" x14ac:dyDescent="0.2">
      <c r="A40" t="s">
        <v>2283</v>
      </c>
    </row>
    <row r="41" spans="1:1" hidden="1" outlineLevel="1" x14ac:dyDescent="0.2">
      <c r="A41" t="s">
        <v>2284</v>
      </c>
    </row>
    <row r="42" spans="1:1" hidden="1" outlineLevel="1" x14ac:dyDescent="0.2">
      <c r="A42" t="s">
        <v>3473</v>
      </c>
    </row>
    <row r="43" spans="1:1" hidden="1" outlineLevel="1" x14ac:dyDescent="0.2">
      <c r="A43" t="s">
        <v>3474</v>
      </c>
    </row>
    <row r="44" spans="1:1" hidden="1" outlineLevel="1" x14ac:dyDescent="0.2">
      <c r="A44" t="s">
        <v>3475</v>
      </c>
    </row>
    <row r="45" spans="1:1" hidden="1" outlineLevel="1" x14ac:dyDescent="0.2">
      <c r="A45" t="s">
        <v>3476</v>
      </c>
    </row>
    <row r="46" spans="1:1" hidden="1" outlineLevel="1" x14ac:dyDescent="0.2">
      <c r="A46" t="s">
        <v>3477</v>
      </c>
    </row>
    <row r="47" spans="1:1" hidden="1" outlineLevel="1" x14ac:dyDescent="0.2">
      <c r="A47" t="s">
        <v>3478</v>
      </c>
    </row>
    <row r="48" spans="1:1" hidden="1" outlineLevel="1" x14ac:dyDescent="0.2">
      <c r="A48" t="s">
        <v>2285</v>
      </c>
    </row>
    <row r="49" spans="1:1" hidden="1" outlineLevel="1" x14ac:dyDescent="0.2">
      <c r="A49" t="s">
        <v>2286</v>
      </c>
    </row>
    <row r="50" spans="1:1" hidden="1" outlineLevel="1" x14ac:dyDescent="0.2">
      <c r="A50" t="s">
        <v>834</v>
      </c>
    </row>
    <row r="51" spans="1:1" hidden="1" outlineLevel="1" x14ac:dyDescent="0.2">
      <c r="A51" t="s">
        <v>22</v>
      </c>
    </row>
    <row r="52" spans="1:1" hidden="1" outlineLevel="1" x14ac:dyDescent="0.2">
      <c r="A52" t="s">
        <v>3479</v>
      </c>
    </row>
    <row r="53" spans="1:1" hidden="1" outlineLevel="1" x14ac:dyDescent="0.2">
      <c r="A53" t="s">
        <v>3480</v>
      </c>
    </row>
    <row r="54" spans="1:1" hidden="1" outlineLevel="1" x14ac:dyDescent="0.2">
      <c r="A54" t="s">
        <v>834</v>
      </c>
    </row>
    <row r="55" spans="1:1" hidden="1" outlineLevel="1" x14ac:dyDescent="0.2">
      <c r="A55" t="s">
        <v>22</v>
      </c>
    </row>
    <row r="56" spans="1:1" hidden="1" outlineLevel="1" x14ac:dyDescent="0.2">
      <c r="A56" t="s">
        <v>3481</v>
      </c>
    </row>
    <row r="57" spans="1:1" hidden="1" outlineLevel="1" x14ac:dyDescent="0.2">
      <c r="A57" t="s">
        <v>834</v>
      </c>
    </row>
    <row r="58" spans="1:1" hidden="1" outlineLevel="1" x14ac:dyDescent="0.2">
      <c r="A58" t="s">
        <v>22</v>
      </c>
    </row>
    <row r="59" spans="1:1" hidden="1" outlineLevel="1" x14ac:dyDescent="0.2">
      <c r="A59" t="s">
        <v>3482</v>
      </c>
    </row>
    <row r="60" spans="1:1" hidden="1" outlineLevel="1" x14ac:dyDescent="0.2">
      <c r="A60" t="s">
        <v>834</v>
      </c>
    </row>
    <row r="61" spans="1:1" hidden="1" outlineLevel="1" x14ac:dyDescent="0.2">
      <c r="A61" t="s">
        <v>22</v>
      </c>
    </row>
    <row r="62" spans="1:1" hidden="1" outlineLevel="1" x14ac:dyDescent="0.2">
      <c r="A62" t="s">
        <v>940</v>
      </c>
    </row>
    <row r="63" spans="1:1" hidden="1" outlineLevel="1" x14ac:dyDescent="0.2">
      <c r="A63" t="s">
        <v>834</v>
      </c>
    </row>
    <row r="64" spans="1:1" hidden="1" outlineLevel="1" x14ac:dyDescent="0.2">
      <c r="A64" t="s">
        <v>22</v>
      </c>
    </row>
    <row r="65" spans="1:1" hidden="1" outlineLevel="1" x14ac:dyDescent="0.2">
      <c r="A65" t="s">
        <v>941</v>
      </c>
    </row>
    <row r="66" spans="1:1" hidden="1" outlineLevel="1" x14ac:dyDescent="0.2">
      <c r="A66" t="s">
        <v>834</v>
      </c>
    </row>
    <row r="67" spans="1:1" hidden="1" outlineLevel="1" x14ac:dyDescent="0.2">
      <c r="A67" t="s">
        <v>22</v>
      </c>
    </row>
    <row r="68" spans="1:1" hidden="1" outlineLevel="1" x14ac:dyDescent="0.2">
      <c r="A68" t="s">
        <v>2884</v>
      </c>
    </row>
    <row r="69" spans="1:1" hidden="1" outlineLevel="1" x14ac:dyDescent="0.2">
      <c r="A69" t="s">
        <v>2287</v>
      </c>
    </row>
    <row r="70" spans="1:1" hidden="1" outlineLevel="1" x14ac:dyDescent="0.2">
      <c r="A70" t="s">
        <v>2288</v>
      </c>
    </row>
    <row r="71" spans="1:1" hidden="1" outlineLevel="1" x14ac:dyDescent="0.2">
      <c r="A71" t="s">
        <v>2289</v>
      </c>
    </row>
    <row r="72" spans="1:1" hidden="1" outlineLevel="1" x14ac:dyDescent="0.2">
      <c r="A72" t="s">
        <v>2290</v>
      </c>
    </row>
    <row r="73" spans="1:1" hidden="1" outlineLevel="1" x14ac:dyDescent="0.2">
      <c r="A73" t="s">
        <v>2291</v>
      </c>
    </row>
    <row r="74" spans="1:1" hidden="1" outlineLevel="1" x14ac:dyDescent="0.2">
      <c r="A74" t="s">
        <v>2292</v>
      </c>
    </row>
    <row r="75" spans="1:1" hidden="1" outlineLevel="1" x14ac:dyDescent="0.2">
      <c r="A75" t="s">
        <v>2293</v>
      </c>
    </row>
    <row r="76" spans="1:1" hidden="1" outlineLevel="1" x14ac:dyDescent="0.2">
      <c r="A76" t="s">
        <v>2294</v>
      </c>
    </row>
    <row r="77" spans="1:1" hidden="1" outlineLevel="1" x14ac:dyDescent="0.2">
      <c r="A77" t="s">
        <v>2295</v>
      </c>
    </row>
    <row r="78" spans="1:1" hidden="1" outlineLevel="1" x14ac:dyDescent="0.2">
      <c r="A78" t="s">
        <v>2296</v>
      </c>
    </row>
    <row r="79" spans="1:1" hidden="1" outlineLevel="1" x14ac:dyDescent="0.2">
      <c r="A79" t="s">
        <v>2297</v>
      </c>
    </row>
    <row r="80" spans="1:1" hidden="1" outlineLevel="1" x14ac:dyDescent="0.2">
      <c r="A80" t="s">
        <v>2298</v>
      </c>
    </row>
    <row r="81" spans="1:1" hidden="1" outlineLevel="1" x14ac:dyDescent="0.2">
      <c r="A81" t="s">
        <v>2299</v>
      </c>
    </row>
    <row r="82" spans="1:1" hidden="1" outlineLevel="1" x14ac:dyDescent="0.2">
      <c r="A82" t="s">
        <v>2300</v>
      </c>
    </row>
    <row r="83" spans="1:1" hidden="1" outlineLevel="1" x14ac:dyDescent="0.2">
      <c r="A83" t="s">
        <v>2301</v>
      </c>
    </row>
    <row r="84" spans="1:1" hidden="1" outlineLevel="1" x14ac:dyDescent="0.2">
      <c r="A84" t="s">
        <v>2302</v>
      </c>
    </row>
    <row r="85" spans="1:1" hidden="1" outlineLevel="1" x14ac:dyDescent="0.2">
      <c r="A85" t="s">
        <v>2303</v>
      </c>
    </row>
    <row r="86" spans="1:1" hidden="1" outlineLevel="1" x14ac:dyDescent="0.2">
      <c r="A86" t="s">
        <v>2305</v>
      </c>
    </row>
    <row r="87" spans="1:1" hidden="1" outlineLevel="1" x14ac:dyDescent="0.2">
      <c r="A87" t="s">
        <v>2304</v>
      </c>
    </row>
    <row r="88" spans="1:1" hidden="1" outlineLevel="1" x14ac:dyDescent="0.2">
      <c r="A88" t="s">
        <v>2306</v>
      </c>
    </row>
    <row r="89" spans="1:1" hidden="1" outlineLevel="1" x14ac:dyDescent="0.2">
      <c r="A89" t="s">
        <v>2307</v>
      </c>
    </row>
    <row r="90" spans="1:1" hidden="1" outlineLevel="1" x14ac:dyDescent="0.2">
      <c r="A90" t="s">
        <v>2308</v>
      </c>
    </row>
    <row r="91" spans="1:1" hidden="1" outlineLevel="1" x14ac:dyDescent="0.2">
      <c r="A91" t="s">
        <v>2309</v>
      </c>
    </row>
    <row r="92" spans="1:1" hidden="1" outlineLevel="1" x14ac:dyDescent="0.2">
      <c r="A92" t="s">
        <v>2310</v>
      </c>
    </row>
    <row r="93" spans="1:1" hidden="1" outlineLevel="1" x14ac:dyDescent="0.2">
      <c r="A93" t="s">
        <v>2311</v>
      </c>
    </row>
    <row r="94" spans="1:1" hidden="1" outlineLevel="1" x14ac:dyDescent="0.2">
      <c r="A94" t="s">
        <v>2312</v>
      </c>
    </row>
    <row r="95" spans="1:1" hidden="1" outlineLevel="1" x14ac:dyDescent="0.2">
      <c r="A95" t="s">
        <v>2313</v>
      </c>
    </row>
    <row r="96" spans="1:1" hidden="1" outlineLevel="1" x14ac:dyDescent="0.2">
      <c r="A96" t="s">
        <v>2314</v>
      </c>
    </row>
    <row r="97" spans="1:1" hidden="1" outlineLevel="1" x14ac:dyDescent="0.2">
      <c r="A97" t="s">
        <v>2315</v>
      </c>
    </row>
    <row r="98" spans="1:1" hidden="1" outlineLevel="1" x14ac:dyDescent="0.2">
      <c r="A98" t="s">
        <v>2316</v>
      </c>
    </row>
    <row r="99" spans="1:1" hidden="1" outlineLevel="1" x14ac:dyDescent="0.2">
      <c r="A99" t="s">
        <v>2317</v>
      </c>
    </row>
    <row r="100" spans="1:1" hidden="1" outlineLevel="1" x14ac:dyDescent="0.2">
      <c r="A100" t="s">
        <v>2318</v>
      </c>
    </row>
    <row r="101" spans="1:1" hidden="1" outlineLevel="1" x14ac:dyDescent="0.2">
      <c r="A101" t="s">
        <v>2319</v>
      </c>
    </row>
    <row r="102" spans="1:1" hidden="1" outlineLevel="1" x14ac:dyDescent="0.2">
      <c r="A102" t="s">
        <v>2320</v>
      </c>
    </row>
    <row r="103" spans="1:1" hidden="1" outlineLevel="1" x14ac:dyDescent="0.2">
      <c r="A103" t="s">
        <v>2321</v>
      </c>
    </row>
    <row r="104" spans="1:1" hidden="1" outlineLevel="1" x14ac:dyDescent="0.2">
      <c r="A104" t="s">
        <v>2322</v>
      </c>
    </row>
    <row r="105" spans="1:1" hidden="1" outlineLevel="1" x14ac:dyDescent="0.2">
      <c r="A105" t="s">
        <v>2323</v>
      </c>
    </row>
    <row r="106" spans="1:1" hidden="1" outlineLevel="1" x14ac:dyDescent="0.2">
      <c r="A106" t="s">
        <v>836</v>
      </c>
    </row>
    <row r="107" spans="1:1" hidden="1" outlineLevel="1" collapsed="1" x14ac:dyDescent="0.2">
      <c r="A107" t="s">
        <v>2324</v>
      </c>
    </row>
    <row r="108" spans="1:1" hidden="1" outlineLevel="1" x14ac:dyDescent="0.2">
      <c r="A108" t="s">
        <v>2325</v>
      </c>
    </row>
    <row r="109" spans="1:1" hidden="1" outlineLevel="1" x14ac:dyDescent="0.2">
      <c r="A109" t="s">
        <v>837</v>
      </c>
    </row>
    <row r="110" spans="1:1" hidden="1" outlineLevel="1" x14ac:dyDescent="0.2">
      <c r="A110" t="s">
        <v>2326</v>
      </c>
    </row>
    <row r="111" spans="1:1" hidden="1" outlineLevel="1" x14ac:dyDescent="0.2">
      <c r="A111" t="s">
        <v>3483</v>
      </c>
    </row>
    <row r="112" spans="1:1" hidden="1" outlineLevel="1" x14ac:dyDescent="0.2">
      <c r="A112" t="s">
        <v>1479</v>
      </c>
    </row>
    <row r="113" spans="1:1" hidden="1" outlineLevel="1" x14ac:dyDescent="0.2">
      <c r="A113" t="s">
        <v>2327</v>
      </c>
    </row>
    <row r="114" spans="1:1" hidden="1" outlineLevel="1" x14ac:dyDescent="0.2">
      <c r="A114" t="s">
        <v>2328</v>
      </c>
    </row>
    <row r="115" spans="1:1" hidden="1" outlineLevel="1" x14ac:dyDescent="0.2">
      <c r="A115" t="s">
        <v>2329</v>
      </c>
    </row>
    <row r="116" spans="1:1" hidden="1" outlineLevel="1" x14ac:dyDescent="0.2">
      <c r="A116" t="s">
        <v>2330</v>
      </c>
    </row>
    <row r="117" spans="1:1" hidden="1" outlineLevel="1" x14ac:dyDescent="0.2">
      <c r="A117" t="s">
        <v>2331</v>
      </c>
    </row>
    <row r="118" spans="1:1" hidden="1" outlineLevel="1" x14ac:dyDescent="0.2">
      <c r="A118" t="s">
        <v>837</v>
      </c>
    </row>
    <row r="119" spans="1:1" hidden="1" outlineLevel="1" x14ac:dyDescent="0.2">
      <c r="A119" t="s">
        <v>2332</v>
      </c>
    </row>
    <row r="120" spans="1:1" hidden="1" outlineLevel="1" x14ac:dyDescent="0.2">
      <c r="A120" t="s">
        <v>2333</v>
      </c>
    </row>
    <row r="121" spans="1:1" hidden="1" outlineLevel="1" x14ac:dyDescent="0.2">
      <c r="A121" t="s">
        <v>2334</v>
      </c>
    </row>
    <row r="122" spans="1:1" hidden="1" outlineLevel="1" x14ac:dyDescent="0.2">
      <c r="A122" t="s">
        <v>2335</v>
      </c>
    </row>
    <row r="123" spans="1:1" hidden="1" outlineLevel="1" x14ac:dyDescent="0.2">
      <c r="A123" t="s">
        <v>1478</v>
      </c>
    </row>
    <row r="124" spans="1:1" hidden="1" outlineLevel="1" x14ac:dyDescent="0.2">
      <c r="A124" t="s">
        <v>2336</v>
      </c>
    </row>
    <row r="125" spans="1:1" hidden="1" outlineLevel="1" x14ac:dyDescent="0.2">
      <c r="A125" t="s">
        <v>942</v>
      </c>
    </row>
    <row r="126" spans="1:1" hidden="1" outlineLevel="1" x14ac:dyDescent="0.2">
      <c r="A126" t="s">
        <v>943</v>
      </c>
    </row>
    <row r="127" spans="1:1" hidden="1" outlineLevel="1" x14ac:dyDescent="0.2">
      <c r="A127" t="s">
        <v>944</v>
      </c>
    </row>
    <row r="128" spans="1:1" hidden="1" outlineLevel="1" x14ac:dyDescent="0.2">
      <c r="A128" t="s">
        <v>2337</v>
      </c>
    </row>
    <row r="129" spans="1:1" hidden="1" outlineLevel="1" x14ac:dyDescent="0.2">
      <c r="A129" t="s">
        <v>2338</v>
      </c>
    </row>
    <row r="130" spans="1:1" hidden="1" outlineLevel="1" x14ac:dyDescent="0.2">
      <c r="A130" t="s">
        <v>2339</v>
      </c>
    </row>
    <row r="131" spans="1:1" hidden="1" outlineLevel="1" x14ac:dyDescent="0.2">
      <c r="A131" t="s">
        <v>2340</v>
      </c>
    </row>
    <row r="132" spans="1:1" hidden="1" outlineLevel="1" x14ac:dyDescent="0.2">
      <c r="A132" t="s">
        <v>2341</v>
      </c>
    </row>
    <row r="133" spans="1:1" hidden="1" outlineLevel="1" x14ac:dyDescent="0.2">
      <c r="A133" t="s">
        <v>2342</v>
      </c>
    </row>
    <row r="134" spans="1:1" hidden="1" outlineLevel="1" x14ac:dyDescent="0.2">
      <c r="A134" t="s">
        <v>3484</v>
      </c>
    </row>
    <row r="135" spans="1:1" hidden="1" outlineLevel="1" x14ac:dyDescent="0.2">
      <c r="A135" t="s">
        <v>2343</v>
      </c>
    </row>
    <row r="136" spans="1:1" hidden="1" outlineLevel="1" x14ac:dyDescent="0.2">
      <c r="A136" t="s">
        <v>2344</v>
      </c>
    </row>
    <row r="137" spans="1:1" hidden="1" outlineLevel="1" x14ac:dyDescent="0.2">
      <c r="A137" t="s">
        <v>2345</v>
      </c>
    </row>
    <row r="138" spans="1:1" hidden="1" outlineLevel="1" x14ac:dyDescent="0.2">
      <c r="A138" t="s">
        <v>945</v>
      </c>
    </row>
    <row r="139" spans="1:1" hidden="1" outlineLevel="1" x14ac:dyDescent="0.2">
      <c r="A139" t="s">
        <v>946</v>
      </c>
    </row>
    <row r="140" spans="1:1" hidden="1" outlineLevel="1" x14ac:dyDescent="0.2">
      <c r="A140" t="s">
        <v>947</v>
      </c>
    </row>
    <row r="141" spans="1:1" hidden="1" outlineLevel="1" x14ac:dyDescent="0.2">
      <c r="A141" t="s">
        <v>948</v>
      </c>
    </row>
    <row r="142" spans="1:1" hidden="1" outlineLevel="1" x14ac:dyDescent="0.2">
      <c r="A142" t="s">
        <v>949</v>
      </c>
    </row>
    <row r="143" spans="1:1" hidden="1" outlineLevel="1" x14ac:dyDescent="0.2">
      <c r="A143" t="s">
        <v>2346</v>
      </c>
    </row>
    <row r="144" spans="1:1" hidden="1" outlineLevel="1" x14ac:dyDescent="0.2">
      <c r="A144" t="s">
        <v>2347</v>
      </c>
    </row>
    <row r="145" spans="1:1" hidden="1" outlineLevel="1" x14ac:dyDescent="0.2">
      <c r="A145" t="s">
        <v>834</v>
      </c>
    </row>
    <row r="146" spans="1:1" hidden="1" outlineLevel="1" x14ac:dyDescent="0.2">
      <c r="A146" t="s">
        <v>2348</v>
      </c>
    </row>
    <row r="147" spans="1:1" hidden="1" outlineLevel="1" x14ac:dyDescent="0.2">
      <c r="A147" t="s">
        <v>3485</v>
      </c>
    </row>
    <row r="148" spans="1:1" hidden="1" outlineLevel="1" x14ac:dyDescent="0.2">
      <c r="A148" t="s">
        <v>827</v>
      </c>
    </row>
    <row r="149" spans="1:1" hidden="1" outlineLevel="1" x14ac:dyDescent="0.2">
      <c r="A149" t="s">
        <v>840</v>
      </c>
    </row>
    <row r="150" spans="1:1" hidden="1" outlineLevel="1" x14ac:dyDescent="0.2">
      <c r="A150" t="s">
        <v>2349</v>
      </c>
    </row>
    <row r="151" spans="1:1" hidden="1" outlineLevel="1" x14ac:dyDescent="0.2">
      <c r="A151" t="s">
        <v>838</v>
      </c>
    </row>
    <row r="152" spans="1:1" hidden="1" outlineLevel="1" x14ac:dyDescent="0.2">
      <c r="A152" t="s">
        <v>841</v>
      </c>
    </row>
    <row r="153" spans="1:1" hidden="1" outlineLevel="1" x14ac:dyDescent="0.2">
      <c r="A153" t="s">
        <v>842</v>
      </c>
    </row>
    <row r="154" spans="1:1" hidden="1" outlineLevel="1" x14ac:dyDescent="0.2">
      <c r="A154" t="s">
        <v>2350</v>
      </c>
    </row>
    <row r="155" spans="1:1" hidden="1" outlineLevel="1" x14ac:dyDescent="0.2">
      <c r="A155" t="s">
        <v>3486</v>
      </c>
    </row>
    <row r="156" spans="1:1" hidden="1" outlineLevel="1" x14ac:dyDescent="0.2">
      <c r="A156" t="s">
        <v>839</v>
      </c>
    </row>
    <row r="157" spans="1:1" hidden="1" outlineLevel="1" x14ac:dyDescent="0.2">
      <c r="A157" t="s">
        <v>2351</v>
      </c>
    </row>
    <row r="158" spans="1:1" hidden="1" outlineLevel="1" x14ac:dyDescent="0.2">
      <c r="A158" t="s">
        <v>843</v>
      </c>
    </row>
    <row r="159" spans="1:1" hidden="1" outlineLevel="1" x14ac:dyDescent="0.2">
      <c r="A159" t="s">
        <v>844</v>
      </c>
    </row>
    <row r="160" spans="1:1" hidden="1" outlineLevel="1" x14ac:dyDescent="0.2">
      <c r="A160" t="s">
        <v>845</v>
      </c>
    </row>
    <row r="161" spans="1:4" hidden="1" outlineLevel="1" x14ac:dyDescent="0.2">
      <c r="A161" t="s">
        <v>3487</v>
      </c>
    </row>
    <row r="162" spans="1:4" hidden="1" outlineLevel="1" x14ac:dyDescent="0.2">
      <c r="A162" t="s">
        <v>3488</v>
      </c>
    </row>
    <row r="163" spans="1:4" hidden="1" outlineLevel="1" x14ac:dyDescent="0.2">
      <c r="A163" t="s">
        <v>3489</v>
      </c>
    </row>
    <row r="164" spans="1:4" hidden="1" outlineLevel="1" x14ac:dyDescent="0.2">
      <c r="A164" t="s">
        <v>3490</v>
      </c>
    </row>
    <row r="165" spans="1:4" hidden="1" outlineLevel="1" x14ac:dyDescent="0.2">
      <c r="A165" t="s">
        <v>3491</v>
      </c>
    </row>
    <row r="166" spans="1:4" hidden="1" outlineLevel="1" x14ac:dyDescent="0.2">
      <c r="A166" t="s">
        <v>950</v>
      </c>
    </row>
    <row r="167" spans="1:4" hidden="1" outlineLevel="1" x14ac:dyDescent="0.2">
      <c r="A167" t="s">
        <v>3492</v>
      </c>
    </row>
    <row r="168" spans="1:4" hidden="1" outlineLevel="1" x14ac:dyDescent="0.2">
      <c r="A168" t="s">
        <v>3700</v>
      </c>
    </row>
    <row r="169" spans="1:4" collapsed="1" x14ac:dyDescent="0.2">
      <c r="A169" t="s">
        <v>3690</v>
      </c>
    </row>
    <row r="171" spans="1:4" x14ac:dyDescent="0.2">
      <c r="A171" t="s">
        <v>3725</v>
      </c>
    </row>
    <row r="173" spans="1:4" x14ac:dyDescent="0.2">
      <c r="A173" t="s">
        <v>2651</v>
      </c>
      <c r="B173" t="s">
        <v>847</v>
      </c>
      <c r="C173" t="s">
        <v>848</v>
      </c>
      <c r="D173" t="s">
        <v>849</v>
      </c>
    </row>
    <row r="174" spans="1:4" x14ac:dyDescent="0.2">
      <c r="A174" t="s">
        <v>2652</v>
      </c>
      <c r="B174" t="s">
        <v>2655</v>
      </c>
      <c r="C174" t="s">
        <v>2655</v>
      </c>
      <c r="D174" t="s">
        <v>2656</v>
      </c>
    </row>
    <row r="175" spans="1:4" x14ac:dyDescent="0.2">
      <c r="A175" t="s">
        <v>2653</v>
      </c>
    </row>
    <row r="176" spans="1:4" x14ac:dyDescent="0.2">
      <c r="A176" t="s">
        <v>2654</v>
      </c>
    </row>
    <row r="178" spans="1:38" x14ac:dyDescent="0.2">
      <c r="A178" t="s">
        <v>2919</v>
      </c>
    </row>
    <row r="180" spans="1:38" x14ac:dyDescent="0.2">
      <c r="A180" t="s">
        <v>951</v>
      </c>
      <c r="B180" t="s">
        <v>952</v>
      </c>
      <c r="C180" t="s">
        <v>953</v>
      </c>
      <c r="D180" t="s">
        <v>954</v>
      </c>
    </row>
    <row r="181" spans="1:38" x14ac:dyDescent="0.2">
      <c r="A181" t="s">
        <v>955</v>
      </c>
    </row>
    <row r="182" spans="1:38" x14ac:dyDescent="0.2">
      <c r="A182" t="s">
        <v>23</v>
      </c>
      <c r="B182" t="s">
        <v>85</v>
      </c>
      <c r="C182" t="s">
        <v>88</v>
      </c>
      <c r="D182" t="s">
        <v>27</v>
      </c>
      <c r="E182" t="s">
        <v>2920</v>
      </c>
      <c r="F182" t="s">
        <v>144</v>
      </c>
      <c r="G182" t="s">
        <v>2921</v>
      </c>
      <c r="H182" t="s">
        <v>2922</v>
      </c>
      <c r="I182" t="s">
        <v>855</v>
      </c>
      <c r="J182" t="s">
        <v>2923</v>
      </c>
      <c r="K182" t="s">
        <v>2924</v>
      </c>
      <c r="L182" t="s">
        <v>2925</v>
      </c>
      <c r="M182" t="s">
        <v>2926</v>
      </c>
      <c r="N182" t="s">
        <v>2955</v>
      </c>
      <c r="O182" t="s">
        <v>2956</v>
      </c>
      <c r="AF182">
        <v>0</v>
      </c>
      <c r="AG182" s="134" t="s">
        <v>866</v>
      </c>
      <c r="AH182" s="134" t="s">
        <v>1498</v>
      </c>
      <c r="AI182" s="209"/>
      <c r="AJ182" s="209"/>
      <c r="AK182" s="209"/>
      <c r="AL182" s="209" t="e">
        <f ca="1">RANK(O182,OFFSET($O$206,0,0,COUNTA(O:O)+1,1))</f>
        <v>#VALUE!</v>
      </c>
    </row>
    <row r="183" spans="1:38" x14ac:dyDescent="0.2">
      <c r="B183" t="s">
        <v>146</v>
      </c>
      <c r="C183" t="s">
        <v>123</v>
      </c>
      <c r="D183" t="s">
        <v>114</v>
      </c>
      <c r="E183" t="s">
        <v>114</v>
      </c>
      <c r="F183">
        <v>53.9</v>
      </c>
      <c r="G183">
        <v>48</v>
      </c>
      <c r="H183">
        <v>10.6</v>
      </c>
      <c r="I183">
        <v>656</v>
      </c>
      <c r="J183">
        <v>9.6999999999999993</v>
      </c>
      <c r="K183">
        <v>8.1</v>
      </c>
      <c r="L183">
        <v>7.6</v>
      </c>
      <c r="M183">
        <v>7.1</v>
      </c>
      <c r="N183">
        <v>7.4</v>
      </c>
      <c r="O183">
        <v>13.1</v>
      </c>
      <c r="AF183">
        <f>AF182+1</f>
        <v>1</v>
      </c>
      <c r="AG183" s="134">
        <f>(H183*'User Input'!$H$16)+(I183*'User Input'!$H$17)+(N183*'User Input'!$H$15)+(P183*'User Input'!$H$2)+(Q183*'User Input'!$H$3)+(R183*'User Input'!$H$4)+(K183*'User Input'!$H$5)+(L183*'User Input'!$H$6)+(J183*'User Input'!$H$7)+(U183*'User Input'!$H$8)+(T183*'User Input'!$H$9)+(M183*'User Input'!$H$10)+(Y183*'User Input'!$H$11)+(W183*'User Input'!$H$13)+(V183*'User Input'!$H$12)+(S183*'User Input'!$H$14)</f>
        <v>63.900000000000006</v>
      </c>
      <c r="AH183">
        <f t="shared" ref="AH183:AH212" si="1">AG183/G183</f>
        <v>1.33125</v>
      </c>
      <c r="AI183" s="209"/>
      <c r="AJ183" s="209"/>
      <c r="AK183" s="209"/>
      <c r="AL183" s="209">
        <f t="shared" ref="AL183:AL246" ca="1" si="2">RANK(F183,OFFSET($F$183,0,0,COUNTA(F:F)+1,1))</f>
        <v>1</v>
      </c>
    </row>
    <row r="184" spans="1:38" x14ac:dyDescent="0.2">
      <c r="B184" t="s">
        <v>348</v>
      </c>
      <c r="C184" t="s">
        <v>137</v>
      </c>
      <c r="D184" t="s">
        <v>114</v>
      </c>
      <c r="E184" t="s">
        <v>114</v>
      </c>
      <c r="F184">
        <v>48.7</v>
      </c>
      <c r="G184">
        <v>40.1</v>
      </c>
      <c r="H184">
        <v>9.3000000000000007</v>
      </c>
      <c r="I184">
        <v>692</v>
      </c>
      <c r="J184">
        <v>9.6999999999999993</v>
      </c>
      <c r="K184">
        <v>4.9000000000000004</v>
      </c>
      <c r="L184">
        <v>5.9</v>
      </c>
      <c r="M184">
        <v>9.9</v>
      </c>
      <c r="N184">
        <v>8.6999999999999993</v>
      </c>
      <c r="O184">
        <v>8.6</v>
      </c>
      <c r="AF184">
        <f t="shared" ref="AF184:AF247" si="3">AF183+1</f>
        <v>2</v>
      </c>
      <c r="AG184" s="134">
        <f>(H184*'User Input'!$H$16)+(I184*'User Input'!$H$17)+(N184*'User Input'!$H$15)+(P184*'User Input'!$H$2)+(Q184*'User Input'!$H$3)+(R184*'User Input'!$H$4)+(K184*'User Input'!$H$5)+(L184*'User Input'!$H$6)+(J184*'User Input'!$H$7)+(U184*'User Input'!$H$8)+(T184*'User Input'!$H$9)+(M184*'User Input'!$H$10)+(Y184*'User Input'!$H$11)+(W184*'User Input'!$H$13)+(V184*'User Input'!$H$12)+(S184*'User Input'!$H$14)</f>
        <v>55</v>
      </c>
      <c r="AH184">
        <f t="shared" si="1"/>
        <v>1.3715710723192021</v>
      </c>
      <c r="AI184" s="209"/>
      <c r="AJ184" s="209"/>
      <c r="AK184" s="209"/>
      <c r="AL184" s="209">
        <f t="shared" ca="1" si="2"/>
        <v>2</v>
      </c>
    </row>
    <row r="185" spans="1:38" x14ac:dyDescent="0.2">
      <c r="B185" t="s">
        <v>355</v>
      </c>
      <c r="C185" t="s">
        <v>137</v>
      </c>
      <c r="D185" t="s">
        <v>114</v>
      </c>
      <c r="E185" t="s">
        <v>114</v>
      </c>
      <c r="F185">
        <v>40.9</v>
      </c>
      <c r="G185">
        <v>35.700000000000003</v>
      </c>
      <c r="H185">
        <v>7.3</v>
      </c>
      <c r="I185">
        <v>642</v>
      </c>
      <c r="J185">
        <v>6.4</v>
      </c>
      <c r="K185">
        <v>7.8</v>
      </c>
      <c r="L185">
        <v>9.6999999999999993</v>
      </c>
      <c r="M185">
        <v>-0.7</v>
      </c>
      <c r="N185">
        <v>7.5</v>
      </c>
      <c r="O185">
        <v>9.1999999999999993</v>
      </c>
      <c r="AF185">
        <f t="shared" si="3"/>
        <v>3</v>
      </c>
      <c r="AG185" s="134">
        <f>(H185*'User Input'!$H$16)+(I185*'User Input'!$H$17)+(N185*'User Input'!$H$15)+(P185*'User Input'!$H$2)+(Q185*'User Input'!$H$3)+(R185*'User Input'!$H$4)+(K185*'User Input'!$H$5)+(L185*'User Input'!$H$6)+(J185*'User Input'!$H$7)+(U185*'User Input'!$H$8)+(T185*'User Input'!$H$9)+(M185*'User Input'!$H$10)+(Y185*'User Input'!$H$11)+(W185*'User Input'!$H$13)+(V185*'User Input'!$H$12)+(S185*'User Input'!$H$14)</f>
        <v>45.9</v>
      </c>
      <c r="AH185">
        <f t="shared" si="1"/>
        <v>1.2857142857142856</v>
      </c>
      <c r="AI185" s="209"/>
      <c r="AJ185" s="209"/>
      <c r="AK185" s="209"/>
      <c r="AL185" s="209">
        <f t="shared" ca="1" si="2"/>
        <v>3</v>
      </c>
    </row>
    <row r="186" spans="1:38" x14ac:dyDescent="0.2">
      <c r="B186" t="s">
        <v>365</v>
      </c>
      <c r="C186" t="s">
        <v>131</v>
      </c>
      <c r="D186" t="s">
        <v>116</v>
      </c>
      <c r="E186" t="s">
        <v>116</v>
      </c>
      <c r="F186">
        <v>38.299999999999997</v>
      </c>
      <c r="G186">
        <v>31.4</v>
      </c>
      <c r="H186">
        <v>6.6</v>
      </c>
      <c r="I186">
        <v>674</v>
      </c>
      <c r="J186">
        <v>6.2</v>
      </c>
      <c r="K186">
        <v>4.0999999999999996</v>
      </c>
      <c r="L186">
        <v>6.5</v>
      </c>
      <c r="M186">
        <v>8.9</v>
      </c>
      <c r="N186">
        <v>5.2</v>
      </c>
      <c r="O186">
        <v>6.4</v>
      </c>
      <c r="AF186">
        <f t="shared" si="3"/>
        <v>4</v>
      </c>
      <c r="AG186" s="134">
        <f>(H186*'User Input'!$H$16)+(I186*'User Input'!$H$17)+(N186*'User Input'!$H$15)+(P186*'User Input'!$H$2)+(Q186*'User Input'!$H$3)+(R186*'User Input'!$H$4)+(K186*'User Input'!$H$5)+(L186*'User Input'!$H$6)+(J186*'User Input'!$H$7)+(U186*'User Input'!$H$8)+(T186*'User Input'!$H$9)+(M186*'User Input'!$H$10)+(Y186*'User Input'!$H$11)+(W186*'User Input'!$H$13)+(V186*'User Input'!$H$12)+(S186*'User Input'!$H$14)</f>
        <v>46.9</v>
      </c>
      <c r="AH186">
        <f t="shared" si="1"/>
        <v>1.4936305732484076</v>
      </c>
      <c r="AI186" s="209"/>
      <c r="AJ186" s="209"/>
      <c r="AK186" s="209"/>
      <c r="AL186" s="209">
        <f t="shared" ca="1" si="2"/>
        <v>4</v>
      </c>
    </row>
    <row r="187" spans="1:38" x14ac:dyDescent="0.2">
      <c r="B187" t="s">
        <v>165</v>
      </c>
      <c r="C187" t="s">
        <v>719</v>
      </c>
      <c r="D187" t="s">
        <v>114</v>
      </c>
      <c r="E187" t="s">
        <v>114</v>
      </c>
      <c r="F187">
        <v>38.299999999999997</v>
      </c>
      <c r="G187">
        <v>33.1</v>
      </c>
      <c r="H187">
        <v>6.6</v>
      </c>
      <c r="I187">
        <v>646</v>
      </c>
      <c r="J187">
        <v>6.8</v>
      </c>
      <c r="K187">
        <v>10.9</v>
      </c>
      <c r="L187">
        <v>10.3</v>
      </c>
      <c r="M187">
        <v>-1.2</v>
      </c>
      <c r="N187">
        <v>2.2000000000000002</v>
      </c>
      <c r="O187">
        <v>8.4</v>
      </c>
      <c r="AF187">
        <f t="shared" si="3"/>
        <v>5</v>
      </c>
      <c r="AG187" s="134">
        <f>(H187*'User Input'!$H$16)+(I187*'User Input'!$H$17)+(N187*'User Input'!$H$15)+(P187*'User Input'!$H$2)+(Q187*'User Input'!$H$3)+(R187*'User Input'!$H$4)+(K187*'User Input'!$H$5)+(L187*'User Input'!$H$6)+(J187*'User Input'!$H$7)+(U187*'User Input'!$H$8)+(T187*'User Input'!$H$9)+(M187*'User Input'!$H$10)+(Y187*'User Input'!$H$11)+(W187*'User Input'!$H$13)+(V187*'User Input'!$H$12)+(S187*'User Input'!$H$14)</f>
        <v>58.300000000000004</v>
      </c>
      <c r="AH187">
        <f t="shared" si="1"/>
        <v>1.7613293051359518</v>
      </c>
      <c r="AI187" s="209"/>
      <c r="AJ187" s="209"/>
      <c r="AK187" s="209"/>
      <c r="AL187" s="209">
        <f t="shared" ca="1" si="2"/>
        <v>4</v>
      </c>
    </row>
    <row r="188" spans="1:38" x14ac:dyDescent="0.2">
      <c r="B188" t="s">
        <v>232</v>
      </c>
      <c r="C188" t="s">
        <v>120</v>
      </c>
      <c r="D188" t="s">
        <v>116</v>
      </c>
      <c r="E188" t="s">
        <v>116</v>
      </c>
      <c r="F188">
        <v>34.6</v>
      </c>
      <c r="G188">
        <v>28.3</v>
      </c>
      <c r="H188">
        <v>5.7</v>
      </c>
      <c r="I188">
        <v>659</v>
      </c>
      <c r="J188">
        <v>6.1</v>
      </c>
      <c r="K188">
        <v>7.2</v>
      </c>
      <c r="L188">
        <v>8.1999999999999993</v>
      </c>
      <c r="M188">
        <v>-1.1000000000000001</v>
      </c>
      <c r="N188">
        <v>5.5</v>
      </c>
      <c r="O188">
        <v>7.7</v>
      </c>
      <c r="AF188">
        <f t="shared" si="3"/>
        <v>6</v>
      </c>
      <c r="AG188" s="134">
        <f>(H188*'User Input'!$H$16)+(I188*'User Input'!$H$17)+(N188*'User Input'!$H$15)+(P188*'User Input'!$H$2)+(Q188*'User Input'!$H$3)+(R188*'User Input'!$H$4)+(K188*'User Input'!$H$5)+(L188*'User Input'!$H$6)+(J188*'User Input'!$H$7)+(U188*'User Input'!$H$8)+(T188*'User Input'!$H$9)+(M188*'User Input'!$H$10)+(Y188*'User Input'!$H$11)+(W188*'User Input'!$H$13)+(V188*'User Input'!$H$12)+(S188*'User Input'!$H$14)</f>
        <v>40.9</v>
      </c>
      <c r="AH188">
        <f t="shared" si="1"/>
        <v>1.4452296819787984</v>
      </c>
      <c r="AI188" s="209"/>
      <c r="AJ188" s="209"/>
      <c r="AK188" s="209"/>
      <c r="AL188" s="209">
        <f t="shared" ca="1" si="2"/>
        <v>6</v>
      </c>
    </row>
    <row r="189" spans="1:38" x14ac:dyDescent="0.2">
      <c r="B189" t="s">
        <v>479</v>
      </c>
      <c r="C189" t="s">
        <v>714</v>
      </c>
      <c r="D189" t="s">
        <v>110</v>
      </c>
      <c r="E189" t="s">
        <v>110</v>
      </c>
      <c r="F189">
        <v>34.200000000000003</v>
      </c>
      <c r="G189">
        <v>28.9</v>
      </c>
      <c r="H189">
        <v>5.6</v>
      </c>
      <c r="I189">
        <v>678</v>
      </c>
      <c r="J189">
        <v>6.1</v>
      </c>
      <c r="K189">
        <v>0.5</v>
      </c>
      <c r="L189">
        <v>1</v>
      </c>
      <c r="M189">
        <v>18</v>
      </c>
      <c r="N189">
        <v>5.7</v>
      </c>
      <c r="O189">
        <v>1.9</v>
      </c>
      <c r="AF189">
        <f t="shared" si="3"/>
        <v>7</v>
      </c>
      <c r="AG189" s="134">
        <f>(H189*'User Input'!$H$16)+(I189*'User Input'!$H$17)+(N189*'User Input'!$H$15)+(P189*'User Input'!$H$2)+(Q189*'User Input'!$H$3)+(R189*'User Input'!$H$4)+(K189*'User Input'!$H$5)+(L189*'User Input'!$H$6)+(J189*'User Input'!$H$7)+(U189*'User Input'!$H$8)+(T189*'User Input'!$H$9)+(M189*'User Input'!$H$10)+(Y189*'User Input'!$H$11)+(W189*'User Input'!$H$13)+(V189*'User Input'!$H$12)+(S189*'User Input'!$H$14)</f>
        <v>45.1</v>
      </c>
      <c r="AH189">
        <f t="shared" si="1"/>
        <v>1.5605536332179932</v>
      </c>
      <c r="AI189" s="209"/>
      <c r="AJ189" s="209"/>
      <c r="AK189" s="209"/>
      <c r="AL189" s="209">
        <f t="shared" ca="1" si="2"/>
        <v>7</v>
      </c>
    </row>
    <row r="190" spans="1:38" x14ac:dyDescent="0.2">
      <c r="B190" t="s">
        <v>281</v>
      </c>
      <c r="C190" t="s">
        <v>113</v>
      </c>
      <c r="D190" t="s">
        <v>114</v>
      </c>
      <c r="E190" t="s">
        <v>114</v>
      </c>
      <c r="F190">
        <v>34</v>
      </c>
      <c r="G190">
        <v>29.4</v>
      </c>
      <c r="H190">
        <v>5.5</v>
      </c>
      <c r="I190">
        <v>663</v>
      </c>
      <c r="J190">
        <v>6.1</v>
      </c>
      <c r="K190">
        <v>3.8</v>
      </c>
      <c r="L190">
        <v>4.4000000000000004</v>
      </c>
      <c r="M190">
        <v>4.7</v>
      </c>
      <c r="N190">
        <v>7.2</v>
      </c>
      <c r="O190">
        <v>6.7</v>
      </c>
      <c r="AF190">
        <f t="shared" si="3"/>
        <v>8</v>
      </c>
      <c r="AG190" s="134">
        <f>(H190*'User Input'!$H$16)+(I190*'User Input'!$H$17)+(N190*'User Input'!$H$15)+(P190*'User Input'!$H$2)+(Q190*'User Input'!$H$3)+(R190*'User Input'!$H$4)+(K190*'User Input'!$H$5)+(L190*'User Input'!$H$6)+(J190*'User Input'!$H$7)+(U190*'User Input'!$H$8)+(T190*'User Input'!$H$9)+(M190*'User Input'!$H$10)+(Y190*'User Input'!$H$11)+(W190*'User Input'!$H$13)+(V190*'User Input'!$H$12)+(S190*'User Input'!$H$14)</f>
        <v>35.1</v>
      </c>
      <c r="AH190">
        <f t="shared" si="1"/>
        <v>1.1938775510204083</v>
      </c>
      <c r="AI190" s="209"/>
      <c r="AJ190" s="209"/>
      <c r="AK190" s="209"/>
      <c r="AL190" s="209">
        <f t="shared" ca="1" si="2"/>
        <v>8</v>
      </c>
    </row>
    <row r="191" spans="1:38" x14ac:dyDescent="0.2">
      <c r="B191" t="s">
        <v>154</v>
      </c>
      <c r="C191" t="s">
        <v>139</v>
      </c>
      <c r="D191" t="s">
        <v>114</v>
      </c>
      <c r="E191" t="s">
        <v>114</v>
      </c>
      <c r="F191">
        <v>33</v>
      </c>
      <c r="G191">
        <v>28.1</v>
      </c>
      <c r="H191">
        <v>5.3</v>
      </c>
      <c r="I191">
        <v>656</v>
      </c>
      <c r="J191">
        <v>6.4</v>
      </c>
      <c r="K191">
        <v>7.6</v>
      </c>
      <c r="L191">
        <v>6.6</v>
      </c>
      <c r="M191">
        <v>2.5</v>
      </c>
      <c r="N191">
        <v>1</v>
      </c>
      <c r="O191">
        <v>8</v>
      </c>
      <c r="AF191">
        <f t="shared" si="3"/>
        <v>9</v>
      </c>
      <c r="AG191" s="134">
        <f>(H191*'User Input'!$H$16)+(I191*'User Input'!$H$17)+(N191*'User Input'!$H$15)+(P191*'User Input'!$H$2)+(Q191*'User Input'!$H$3)+(R191*'User Input'!$H$4)+(K191*'User Input'!$H$5)+(L191*'User Input'!$H$6)+(J191*'User Input'!$H$7)+(U191*'User Input'!$H$8)+(T191*'User Input'!$H$9)+(M191*'User Input'!$H$10)+(Y191*'User Input'!$H$11)+(W191*'User Input'!$H$13)+(V191*'User Input'!$H$12)+(S191*'User Input'!$H$14)</f>
        <v>48.4</v>
      </c>
      <c r="AH191">
        <f t="shared" si="1"/>
        <v>1.7224199288256226</v>
      </c>
      <c r="AI191" s="209"/>
      <c r="AJ191" s="209"/>
      <c r="AK191" s="209"/>
      <c r="AL191" s="209">
        <f t="shared" ca="1" si="2"/>
        <v>9</v>
      </c>
    </row>
    <row r="192" spans="1:38" x14ac:dyDescent="0.2">
      <c r="B192" t="s">
        <v>507</v>
      </c>
      <c r="C192" t="s">
        <v>120</v>
      </c>
      <c r="D192" t="s">
        <v>110</v>
      </c>
      <c r="E192" t="s">
        <v>110</v>
      </c>
      <c r="F192">
        <v>31.4</v>
      </c>
      <c r="G192">
        <v>26</v>
      </c>
      <c r="H192">
        <v>4.8</v>
      </c>
      <c r="I192">
        <v>638</v>
      </c>
      <c r="J192">
        <v>4.4000000000000004</v>
      </c>
      <c r="K192">
        <v>5.4</v>
      </c>
      <c r="L192">
        <v>6.6</v>
      </c>
      <c r="M192">
        <v>6.5</v>
      </c>
      <c r="N192">
        <v>2.8</v>
      </c>
      <c r="O192">
        <v>4.7</v>
      </c>
      <c r="AF192">
        <f t="shared" si="3"/>
        <v>10</v>
      </c>
      <c r="AG192" s="134">
        <f>(H192*'User Input'!$H$16)+(I192*'User Input'!$H$17)+(N192*'User Input'!$H$15)+(P192*'User Input'!$H$2)+(Q192*'User Input'!$H$3)+(R192*'User Input'!$H$4)+(K192*'User Input'!$H$5)+(L192*'User Input'!$H$6)+(J192*'User Input'!$H$7)+(U192*'User Input'!$H$8)+(T192*'User Input'!$H$9)+(M192*'User Input'!$H$10)+(Y192*'User Input'!$H$11)+(W192*'User Input'!$H$13)+(V192*'User Input'!$H$12)+(S192*'User Input'!$H$14)</f>
        <v>45.6</v>
      </c>
      <c r="AH192">
        <f t="shared" si="1"/>
        <v>1.7538461538461538</v>
      </c>
      <c r="AI192" s="209"/>
      <c r="AJ192" s="209"/>
      <c r="AK192" s="209"/>
      <c r="AL192" s="209">
        <f t="shared" ca="1" si="2"/>
        <v>10</v>
      </c>
    </row>
    <row r="193" spans="2:38" x14ac:dyDescent="0.2">
      <c r="B193" t="s">
        <v>3696</v>
      </c>
      <c r="C193" t="s">
        <v>135</v>
      </c>
      <c r="D193" t="s">
        <v>114</v>
      </c>
      <c r="E193" t="s">
        <v>114</v>
      </c>
      <c r="F193">
        <v>30.7</v>
      </c>
      <c r="G193">
        <v>26</v>
      </c>
      <c r="H193">
        <v>4.7</v>
      </c>
      <c r="I193">
        <v>648</v>
      </c>
      <c r="J193">
        <v>5.4</v>
      </c>
      <c r="K193">
        <v>4.2</v>
      </c>
      <c r="L193">
        <v>3</v>
      </c>
      <c r="M193">
        <v>8.9</v>
      </c>
      <c r="N193">
        <v>4.2</v>
      </c>
      <c r="O193">
        <v>4.0999999999999996</v>
      </c>
      <c r="AF193">
        <f t="shared" si="3"/>
        <v>11</v>
      </c>
      <c r="AG193" s="134">
        <f>(H193*'User Input'!$H$16)+(I193*'User Input'!$H$17)+(N193*'User Input'!$H$15)+(P193*'User Input'!$H$2)+(Q193*'User Input'!$H$3)+(R193*'User Input'!$H$4)+(K193*'User Input'!$H$5)+(L193*'User Input'!$H$6)+(J193*'User Input'!$H$7)+(U193*'User Input'!$H$8)+(T193*'User Input'!$H$9)+(M193*'User Input'!$H$10)+(Y193*'User Input'!$H$11)+(W193*'User Input'!$H$13)+(V193*'User Input'!$H$12)+(S193*'User Input'!$H$14)</f>
        <v>43</v>
      </c>
      <c r="AH193">
        <f t="shared" si="1"/>
        <v>1.6538461538461537</v>
      </c>
      <c r="AI193" s="209"/>
      <c r="AJ193" s="209"/>
      <c r="AK193" s="209"/>
      <c r="AL193" s="209">
        <f t="shared" ca="1" si="2"/>
        <v>11</v>
      </c>
    </row>
    <row r="194" spans="2:38" x14ac:dyDescent="0.2">
      <c r="B194" t="s">
        <v>403</v>
      </c>
      <c r="C194" t="s">
        <v>131</v>
      </c>
      <c r="D194" t="s">
        <v>110</v>
      </c>
      <c r="E194" t="s">
        <v>110</v>
      </c>
      <c r="F194">
        <v>30</v>
      </c>
      <c r="G194">
        <v>30.8</v>
      </c>
      <c r="H194">
        <v>4.5</v>
      </c>
      <c r="I194">
        <v>610</v>
      </c>
      <c r="J194">
        <v>5.2</v>
      </c>
      <c r="K194">
        <v>3.8</v>
      </c>
      <c r="L194">
        <v>3.2</v>
      </c>
      <c r="M194">
        <v>6.2</v>
      </c>
      <c r="N194">
        <v>5.4</v>
      </c>
      <c r="O194">
        <v>5.0999999999999996</v>
      </c>
      <c r="AF194">
        <f t="shared" si="3"/>
        <v>12</v>
      </c>
      <c r="AG194" s="134">
        <f>(H194*'User Input'!$H$16)+(I194*'User Input'!$H$17)+(N194*'User Input'!$H$15)+(P194*'User Input'!$H$2)+(Q194*'User Input'!$H$3)+(R194*'User Input'!$H$4)+(K194*'User Input'!$H$5)+(L194*'User Input'!$H$6)+(J194*'User Input'!$H$7)+(U194*'User Input'!$H$8)+(T194*'User Input'!$H$9)+(M194*'User Input'!$H$10)+(Y194*'User Input'!$H$11)+(W194*'User Input'!$H$13)+(V194*'User Input'!$H$12)+(S194*'User Input'!$H$14)</f>
        <v>36</v>
      </c>
      <c r="AH194">
        <f t="shared" si="1"/>
        <v>1.1688311688311688</v>
      </c>
      <c r="AI194" s="209"/>
      <c r="AJ194" s="209"/>
      <c r="AK194" s="209"/>
      <c r="AL194" s="209">
        <f t="shared" ca="1" si="2"/>
        <v>12</v>
      </c>
    </row>
    <row r="195" spans="2:38" x14ac:dyDescent="0.2">
      <c r="B195" t="s">
        <v>1424</v>
      </c>
      <c r="C195" t="s">
        <v>714</v>
      </c>
      <c r="D195" t="s">
        <v>114</v>
      </c>
      <c r="E195" t="s">
        <v>114</v>
      </c>
      <c r="F195">
        <v>30</v>
      </c>
      <c r="G195">
        <v>24.5</v>
      </c>
      <c r="H195">
        <v>4.5</v>
      </c>
      <c r="I195">
        <v>646</v>
      </c>
      <c r="J195">
        <v>5.2</v>
      </c>
      <c r="K195">
        <v>4.4000000000000004</v>
      </c>
      <c r="L195">
        <v>5.4</v>
      </c>
      <c r="M195">
        <v>0.7</v>
      </c>
      <c r="N195">
        <v>6.1</v>
      </c>
      <c r="O195">
        <v>7.2</v>
      </c>
      <c r="AF195">
        <f t="shared" si="3"/>
        <v>13</v>
      </c>
      <c r="AG195" s="134">
        <f>(H195*'User Input'!$H$16)+(I195*'User Input'!$H$17)+(N195*'User Input'!$H$15)+(P195*'User Input'!$H$2)+(Q195*'User Input'!$H$3)+(R195*'User Input'!$H$4)+(K195*'User Input'!$H$5)+(L195*'User Input'!$H$6)+(J195*'User Input'!$H$7)+(U195*'User Input'!$H$8)+(T195*'User Input'!$H$9)+(M195*'User Input'!$H$10)+(Y195*'User Input'!$H$11)+(W195*'User Input'!$H$13)+(V195*'User Input'!$H$12)+(S195*'User Input'!$H$14)</f>
        <v>29.599999999999998</v>
      </c>
      <c r="AH195">
        <f t="shared" si="1"/>
        <v>1.2081632653061223</v>
      </c>
      <c r="AI195" s="209"/>
      <c r="AJ195" s="209"/>
      <c r="AK195" s="209"/>
      <c r="AL195" s="209">
        <f t="shared" ca="1" si="2"/>
        <v>12</v>
      </c>
    </row>
    <row r="196" spans="2:38" x14ac:dyDescent="0.2">
      <c r="B196" t="s">
        <v>770</v>
      </c>
      <c r="C196" t="s">
        <v>134</v>
      </c>
      <c r="D196" t="s">
        <v>1025</v>
      </c>
      <c r="E196" t="s">
        <v>110</v>
      </c>
      <c r="F196">
        <v>29.1</v>
      </c>
      <c r="G196">
        <v>22.7</v>
      </c>
      <c r="H196">
        <v>4.3</v>
      </c>
      <c r="I196">
        <v>683</v>
      </c>
      <c r="J196">
        <v>6.7</v>
      </c>
      <c r="K196">
        <v>3.7</v>
      </c>
      <c r="L196">
        <v>5.5</v>
      </c>
      <c r="M196">
        <v>2.7</v>
      </c>
      <c r="N196">
        <v>4.2</v>
      </c>
      <c r="O196">
        <v>5.3</v>
      </c>
      <c r="AF196">
        <f t="shared" si="3"/>
        <v>14</v>
      </c>
      <c r="AG196" s="134">
        <f>(H196*'User Input'!$H$16)+(I196*'User Input'!$H$17)+(N196*'User Input'!$H$15)+(P196*'User Input'!$H$2)+(Q196*'User Input'!$H$3)+(R196*'User Input'!$H$4)+(K196*'User Input'!$H$5)+(L196*'User Input'!$H$6)+(J196*'User Input'!$H$7)+(U196*'User Input'!$H$8)+(T196*'User Input'!$H$9)+(M196*'User Input'!$H$10)+(Y196*'User Input'!$H$11)+(W196*'User Input'!$H$13)+(V196*'User Input'!$H$12)+(S196*'User Input'!$H$14)</f>
        <v>32.4</v>
      </c>
      <c r="AH196">
        <f t="shared" si="1"/>
        <v>1.4273127753303965</v>
      </c>
      <c r="AI196" s="209"/>
      <c r="AJ196" s="209"/>
      <c r="AK196" s="209"/>
      <c r="AL196" s="209">
        <f t="shared" ca="1" si="2"/>
        <v>14</v>
      </c>
    </row>
    <row r="197" spans="2:38" x14ac:dyDescent="0.2">
      <c r="B197" t="s">
        <v>744</v>
      </c>
      <c r="C197" t="s">
        <v>137</v>
      </c>
      <c r="D197" t="s">
        <v>114</v>
      </c>
      <c r="E197" t="s">
        <v>114</v>
      </c>
      <c r="F197">
        <v>28.7</v>
      </c>
      <c r="G197">
        <v>21.9</v>
      </c>
      <c r="H197">
        <v>4.2</v>
      </c>
      <c r="I197">
        <v>709</v>
      </c>
      <c r="J197">
        <v>7.7</v>
      </c>
      <c r="K197">
        <v>1.1000000000000001</v>
      </c>
      <c r="L197">
        <v>3</v>
      </c>
      <c r="M197">
        <v>6.8</v>
      </c>
      <c r="N197">
        <v>5.5</v>
      </c>
      <c r="O197">
        <v>3.5</v>
      </c>
      <c r="AF197">
        <f t="shared" si="3"/>
        <v>15</v>
      </c>
      <c r="AG197" s="134">
        <f>(H197*'User Input'!$H$16)+(I197*'User Input'!$H$17)+(N197*'User Input'!$H$15)+(P197*'User Input'!$H$2)+(Q197*'User Input'!$H$3)+(R197*'User Input'!$H$4)+(K197*'User Input'!$H$5)+(L197*'User Input'!$H$6)+(J197*'User Input'!$H$7)+(U197*'User Input'!$H$8)+(T197*'User Input'!$H$9)+(M197*'User Input'!$H$10)+(Y197*'User Input'!$H$11)+(W197*'User Input'!$H$13)+(V197*'User Input'!$H$12)+(S197*'User Input'!$H$14)</f>
        <v>28.700000000000003</v>
      </c>
      <c r="AH197">
        <f t="shared" si="1"/>
        <v>1.310502283105023</v>
      </c>
      <c r="AI197" s="209"/>
      <c r="AJ197" s="209"/>
      <c r="AK197" s="209"/>
      <c r="AL197" s="209">
        <f t="shared" ca="1" si="2"/>
        <v>15</v>
      </c>
    </row>
    <row r="198" spans="2:38" x14ac:dyDescent="0.2">
      <c r="B198" t="s">
        <v>210</v>
      </c>
      <c r="C198" t="s">
        <v>134</v>
      </c>
      <c r="D198" t="s">
        <v>118</v>
      </c>
      <c r="E198" t="s">
        <v>118</v>
      </c>
      <c r="F198">
        <v>28.7</v>
      </c>
      <c r="G198">
        <v>23.3</v>
      </c>
      <c r="H198">
        <v>4.0999999999999996</v>
      </c>
      <c r="I198">
        <v>671</v>
      </c>
      <c r="J198">
        <v>5.2</v>
      </c>
      <c r="K198">
        <v>0.5</v>
      </c>
      <c r="L198">
        <v>3.4</v>
      </c>
      <c r="M198">
        <v>6.3</v>
      </c>
      <c r="N198">
        <v>8.6999999999999993</v>
      </c>
      <c r="O198">
        <v>3.6</v>
      </c>
      <c r="AF198">
        <f t="shared" si="3"/>
        <v>16</v>
      </c>
      <c r="AG198" s="134">
        <f>(H198*'User Input'!$H$16)+(I198*'User Input'!$H$17)+(N198*'User Input'!$H$15)+(P198*'User Input'!$H$2)+(Q198*'User Input'!$H$3)+(R198*'User Input'!$H$4)+(K198*'User Input'!$H$5)+(L198*'User Input'!$H$6)+(J198*'User Input'!$H$7)+(U198*'User Input'!$H$8)+(T198*'User Input'!$H$9)+(M198*'User Input'!$H$10)+(Y198*'User Input'!$H$11)+(W198*'User Input'!$H$13)+(V198*'User Input'!$H$12)+(S198*'User Input'!$H$14)</f>
        <v>23.200000000000003</v>
      </c>
      <c r="AH198">
        <f t="shared" si="1"/>
        <v>0.9957081545064379</v>
      </c>
      <c r="AI198" s="209"/>
      <c r="AJ198" s="209"/>
      <c r="AK198" s="209"/>
      <c r="AL198" s="209">
        <f t="shared" ca="1" si="2"/>
        <v>15</v>
      </c>
    </row>
    <row r="199" spans="2:38" x14ac:dyDescent="0.2">
      <c r="B199" t="s">
        <v>196</v>
      </c>
      <c r="C199" t="s">
        <v>716</v>
      </c>
      <c r="D199" t="s">
        <v>112</v>
      </c>
      <c r="E199" t="s">
        <v>112</v>
      </c>
      <c r="F199">
        <v>28.3</v>
      </c>
      <c r="G199">
        <v>22.8</v>
      </c>
      <c r="H199">
        <v>4</v>
      </c>
      <c r="I199">
        <v>661</v>
      </c>
      <c r="J199">
        <v>5.9</v>
      </c>
      <c r="K199">
        <v>4.8</v>
      </c>
      <c r="L199">
        <v>5.3</v>
      </c>
      <c r="M199">
        <v>0.6</v>
      </c>
      <c r="N199">
        <v>4.2</v>
      </c>
      <c r="O199">
        <v>6.5</v>
      </c>
      <c r="AF199">
        <f t="shared" si="3"/>
        <v>17</v>
      </c>
      <c r="AG199" s="134">
        <f>(H199*'User Input'!$H$16)+(I199*'User Input'!$H$17)+(N199*'User Input'!$H$15)+(P199*'User Input'!$H$2)+(Q199*'User Input'!$H$3)+(R199*'User Input'!$H$4)+(K199*'User Input'!$H$5)+(L199*'User Input'!$H$6)+(J199*'User Input'!$H$7)+(U199*'User Input'!$H$8)+(T199*'User Input'!$H$9)+(M199*'User Input'!$H$10)+(Y199*'User Input'!$H$11)+(W199*'User Input'!$H$13)+(V199*'User Input'!$H$12)+(S199*'User Input'!$H$14)</f>
        <v>31.599999999999998</v>
      </c>
      <c r="AH199">
        <f t="shared" si="1"/>
        <v>1.3859649122807016</v>
      </c>
      <c r="AI199" s="209"/>
      <c r="AJ199" s="209"/>
      <c r="AK199" s="209"/>
      <c r="AL199" s="209">
        <f t="shared" ca="1" si="2"/>
        <v>17</v>
      </c>
    </row>
    <row r="200" spans="2:38" x14ac:dyDescent="0.2">
      <c r="B200" t="s">
        <v>362</v>
      </c>
      <c r="C200" t="s">
        <v>716</v>
      </c>
      <c r="D200" t="s">
        <v>1000</v>
      </c>
      <c r="E200" t="s">
        <v>110</v>
      </c>
      <c r="F200">
        <v>27.8</v>
      </c>
      <c r="G200">
        <v>21.8</v>
      </c>
      <c r="H200">
        <v>3.9</v>
      </c>
      <c r="I200">
        <v>667</v>
      </c>
      <c r="J200">
        <v>4</v>
      </c>
      <c r="K200">
        <v>5.2</v>
      </c>
      <c r="L200">
        <v>6.6</v>
      </c>
      <c r="M200">
        <v>5.9</v>
      </c>
      <c r="N200">
        <v>2.6</v>
      </c>
      <c r="O200">
        <v>2.4</v>
      </c>
      <c r="AF200">
        <f t="shared" si="3"/>
        <v>18</v>
      </c>
      <c r="AG200" s="134">
        <f>(H200*'User Input'!$H$16)+(I200*'User Input'!$H$17)+(N200*'User Input'!$H$15)+(P200*'User Input'!$H$2)+(Q200*'User Input'!$H$3)+(R200*'User Input'!$H$4)+(K200*'User Input'!$H$5)+(L200*'User Input'!$H$6)+(J200*'User Input'!$H$7)+(U200*'User Input'!$H$8)+(T200*'User Input'!$H$9)+(M200*'User Input'!$H$10)+(Y200*'User Input'!$H$11)+(W200*'User Input'!$H$13)+(V200*'User Input'!$H$12)+(S200*'User Input'!$H$14)</f>
        <v>43.2</v>
      </c>
      <c r="AH200">
        <f t="shared" si="1"/>
        <v>1.9816513761467891</v>
      </c>
      <c r="AI200" s="209"/>
      <c r="AJ200" s="209"/>
      <c r="AK200" s="209"/>
      <c r="AL200" s="209">
        <f t="shared" ca="1" si="2"/>
        <v>18</v>
      </c>
    </row>
    <row r="201" spans="2:38" x14ac:dyDescent="0.2">
      <c r="B201" t="s">
        <v>241</v>
      </c>
      <c r="C201" t="s">
        <v>141</v>
      </c>
      <c r="D201" t="s">
        <v>110</v>
      </c>
      <c r="E201" t="s">
        <v>110</v>
      </c>
      <c r="F201">
        <v>27.7</v>
      </c>
      <c r="G201">
        <v>23.7</v>
      </c>
      <c r="H201">
        <v>3.9</v>
      </c>
      <c r="I201">
        <v>647</v>
      </c>
      <c r="J201">
        <v>4.3</v>
      </c>
      <c r="K201">
        <v>5.9</v>
      </c>
      <c r="L201">
        <v>5.6</v>
      </c>
      <c r="M201">
        <v>1.7</v>
      </c>
      <c r="N201">
        <v>4.0999999999999996</v>
      </c>
      <c r="O201">
        <v>5.0999999999999996</v>
      </c>
      <c r="AF201">
        <f t="shared" si="3"/>
        <v>19</v>
      </c>
      <c r="AG201" s="134">
        <f>(H201*'User Input'!$H$16)+(I201*'User Input'!$H$17)+(N201*'User Input'!$H$15)+(P201*'User Input'!$H$2)+(Q201*'User Input'!$H$3)+(R201*'User Input'!$H$4)+(K201*'User Input'!$H$5)+(L201*'User Input'!$H$6)+(J201*'User Input'!$H$7)+(U201*'User Input'!$H$8)+(T201*'User Input'!$H$9)+(M201*'User Input'!$H$10)+(Y201*'User Input'!$H$11)+(W201*'User Input'!$H$13)+(V201*'User Input'!$H$12)+(S201*'User Input'!$H$14)</f>
        <v>36.9</v>
      </c>
      <c r="AH201">
        <f t="shared" si="1"/>
        <v>1.5569620253164558</v>
      </c>
      <c r="AI201" s="209"/>
      <c r="AJ201" s="209"/>
      <c r="AK201" s="209"/>
      <c r="AL201" s="209">
        <f t="shared" ca="1" si="2"/>
        <v>19</v>
      </c>
    </row>
    <row r="202" spans="2:38" x14ac:dyDescent="0.2">
      <c r="B202" t="s">
        <v>250</v>
      </c>
      <c r="C202" t="s">
        <v>136</v>
      </c>
      <c r="D202" t="s">
        <v>6</v>
      </c>
      <c r="E202" t="s">
        <v>6</v>
      </c>
      <c r="F202">
        <v>27.7</v>
      </c>
      <c r="G202">
        <v>26.5</v>
      </c>
      <c r="H202">
        <v>3.9</v>
      </c>
      <c r="I202">
        <v>603</v>
      </c>
      <c r="J202">
        <v>4.0999999999999996</v>
      </c>
      <c r="K202">
        <v>6.7</v>
      </c>
      <c r="L202">
        <v>6.9</v>
      </c>
      <c r="M202">
        <v>-2.1</v>
      </c>
      <c r="N202">
        <v>4.5999999999999996</v>
      </c>
      <c r="O202">
        <v>6.6</v>
      </c>
      <c r="AF202">
        <f t="shared" si="3"/>
        <v>20</v>
      </c>
      <c r="AG202" s="134">
        <f>(H202*'User Input'!$H$16)+(I202*'User Input'!$H$17)+(N202*'User Input'!$H$15)+(P202*'User Input'!$H$2)+(Q202*'User Input'!$H$3)+(R202*'User Input'!$H$4)+(K202*'User Input'!$H$5)+(L202*'User Input'!$H$6)+(J202*'User Input'!$H$7)+(U202*'User Input'!$H$8)+(T202*'User Input'!$H$9)+(M202*'User Input'!$H$10)+(Y202*'User Input'!$H$11)+(W202*'User Input'!$H$13)+(V202*'User Input'!$H$12)+(S202*'User Input'!$H$14)</f>
        <v>33.6</v>
      </c>
      <c r="AH202">
        <f t="shared" si="1"/>
        <v>1.267924528301887</v>
      </c>
      <c r="AI202" s="209"/>
      <c r="AJ202" s="209"/>
      <c r="AK202" s="209"/>
      <c r="AL202" s="209">
        <f t="shared" ca="1" si="2"/>
        <v>19</v>
      </c>
    </row>
    <row r="203" spans="2:38" x14ac:dyDescent="0.2">
      <c r="B203" t="s">
        <v>351</v>
      </c>
      <c r="C203" t="s">
        <v>120</v>
      </c>
      <c r="D203" t="s">
        <v>114</v>
      </c>
      <c r="E203" t="s">
        <v>114</v>
      </c>
      <c r="F203">
        <v>27.2</v>
      </c>
      <c r="G203">
        <v>22.3</v>
      </c>
      <c r="H203">
        <v>3.8</v>
      </c>
      <c r="I203">
        <v>676</v>
      </c>
      <c r="J203">
        <v>6.8</v>
      </c>
      <c r="K203">
        <v>3.3</v>
      </c>
      <c r="L203">
        <v>2.5</v>
      </c>
      <c r="M203">
        <v>3.6</v>
      </c>
      <c r="N203">
        <v>5.8</v>
      </c>
      <c r="O203">
        <v>4.3</v>
      </c>
      <c r="AF203">
        <f t="shared" si="3"/>
        <v>21</v>
      </c>
      <c r="AG203" s="134">
        <f>(H203*'User Input'!$H$16)+(I203*'User Input'!$H$17)+(N203*'User Input'!$H$15)+(P203*'User Input'!$H$2)+(Q203*'User Input'!$H$3)+(R203*'User Input'!$H$4)+(K203*'User Input'!$H$5)+(L203*'User Input'!$H$6)+(J203*'User Input'!$H$7)+(U203*'User Input'!$H$8)+(T203*'User Input'!$H$9)+(M203*'User Input'!$H$10)+(Y203*'User Input'!$H$11)+(W203*'User Input'!$H$13)+(V203*'User Input'!$H$12)+(S203*'User Input'!$H$14)</f>
        <v>29.7</v>
      </c>
      <c r="AH203">
        <f t="shared" si="1"/>
        <v>1.3318385650224214</v>
      </c>
      <c r="AI203" s="209"/>
      <c r="AJ203" s="209"/>
      <c r="AK203" s="209"/>
      <c r="AL203" s="209">
        <f t="shared" ca="1" si="2"/>
        <v>21</v>
      </c>
    </row>
    <row r="204" spans="2:38" x14ac:dyDescent="0.2">
      <c r="B204" t="s">
        <v>148</v>
      </c>
      <c r="C204" t="s">
        <v>132</v>
      </c>
      <c r="D204" t="s">
        <v>112</v>
      </c>
      <c r="E204" t="s">
        <v>112</v>
      </c>
      <c r="F204">
        <v>26.5</v>
      </c>
      <c r="G204">
        <v>21.9</v>
      </c>
      <c r="H204">
        <v>3.6</v>
      </c>
      <c r="I204">
        <v>658</v>
      </c>
      <c r="J204">
        <v>5.0999999999999996</v>
      </c>
      <c r="K204">
        <v>3.8</v>
      </c>
      <c r="L204">
        <v>4.5</v>
      </c>
      <c r="M204">
        <v>2.6</v>
      </c>
      <c r="N204">
        <v>3.7</v>
      </c>
      <c r="O204">
        <v>5.7</v>
      </c>
      <c r="AF204">
        <f t="shared" si="3"/>
        <v>22</v>
      </c>
      <c r="AG204" s="134">
        <f>(H204*'User Input'!$H$16)+(I204*'User Input'!$H$17)+(N204*'User Input'!$H$15)+(P204*'User Input'!$H$2)+(Q204*'User Input'!$H$3)+(R204*'User Input'!$H$4)+(K204*'User Input'!$H$5)+(L204*'User Input'!$H$6)+(J204*'User Input'!$H$7)+(U204*'User Input'!$H$8)+(T204*'User Input'!$H$9)+(M204*'User Input'!$H$10)+(Y204*'User Input'!$H$11)+(W204*'User Input'!$H$13)+(V204*'User Input'!$H$12)+(S204*'User Input'!$H$14)</f>
        <v>29.999999999999996</v>
      </c>
      <c r="AH204">
        <f t="shared" si="1"/>
        <v>1.3698630136986301</v>
      </c>
      <c r="AI204" s="209"/>
      <c r="AJ204" s="209"/>
      <c r="AK204" s="209"/>
      <c r="AL204" s="209">
        <f t="shared" ca="1" si="2"/>
        <v>22</v>
      </c>
    </row>
    <row r="205" spans="2:38" x14ac:dyDescent="0.2">
      <c r="B205" t="s">
        <v>166</v>
      </c>
      <c r="C205" t="s">
        <v>135</v>
      </c>
      <c r="D205" t="s">
        <v>112</v>
      </c>
      <c r="E205" t="s">
        <v>112</v>
      </c>
      <c r="F205">
        <v>26.2</v>
      </c>
      <c r="G205">
        <v>22.5</v>
      </c>
      <c r="H205">
        <v>3.5</v>
      </c>
      <c r="I205">
        <v>645</v>
      </c>
      <c r="J205">
        <v>4.5</v>
      </c>
      <c r="K205">
        <v>3.5</v>
      </c>
      <c r="L205">
        <v>4.8</v>
      </c>
      <c r="M205">
        <v>1</v>
      </c>
      <c r="N205">
        <v>5.2</v>
      </c>
      <c r="O205">
        <v>6.1</v>
      </c>
      <c r="AF205">
        <f t="shared" si="3"/>
        <v>23</v>
      </c>
      <c r="AG205" s="134">
        <f>(H205*'User Input'!$H$16)+(I205*'User Input'!$H$17)+(N205*'User Input'!$H$15)+(P205*'User Input'!$H$2)+(Q205*'User Input'!$H$3)+(R205*'User Input'!$H$4)+(K205*'User Input'!$H$5)+(L205*'User Input'!$H$6)+(J205*'User Input'!$H$7)+(U205*'User Input'!$H$8)+(T205*'User Input'!$H$9)+(M205*'User Input'!$H$10)+(Y205*'User Input'!$H$11)+(W205*'User Input'!$H$13)+(V205*'User Input'!$H$12)+(S205*'User Input'!$H$14)</f>
        <v>25.3</v>
      </c>
      <c r="AH205">
        <f t="shared" si="1"/>
        <v>1.1244444444444446</v>
      </c>
      <c r="AI205" s="209"/>
      <c r="AJ205" s="209"/>
      <c r="AK205" s="209"/>
      <c r="AL205" s="209">
        <f t="shared" ca="1" si="2"/>
        <v>23</v>
      </c>
    </row>
    <row r="206" spans="2:38" x14ac:dyDescent="0.2">
      <c r="B206" t="s">
        <v>364</v>
      </c>
      <c r="C206" t="s">
        <v>716</v>
      </c>
      <c r="D206" t="s">
        <v>428</v>
      </c>
      <c r="E206" t="s">
        <v>116</v>
      </c>
      <c r="F206">
        <v>26.1</v>
      </c>
      <c r="G206">
        <v>22.3</v>
      </c>
      <c r="H206">
        <v>3.5</v>
      </c>
      <c r="I206">
        <v>647</v>
      </c>
      <c r="J206">
        <v>5.7</v>
      </c>
      <c r="K206">
        <v>4.4000000000000004</v>
      </c>
      <c r="L206">
        <v>4.5999999999999996</v>
      </c>
      <c r="M206">
        <v>0.5</v>
      </c>
      <c r="N206">
        <v>3.5</v>
      </c>
      <c r="O206">
        <v>6.4</v>
      </c>
      <c r="AF206">
        <f t="shared" si="3"/>
        <v>24</v>
      </c>
      <c r="AG206" s="134">
        <f>(H206*'User Input'!$H$16)+(I206*'User Input'!$H$17)+(N206*'User Input'!$H$15)+(P206*'User Input'!$H$2)+(Q206*'User Input'!$H$3)+(R206*'User Input'!$H$4)+(K206*'User Input'!$H$5)+(L206*'User Input'!$H$6)+(J206*'User Input'!$H$7)+(U206*'User Input'!$H$8)+(T206*'User Input'!$H$9)+(M206*'User Input'!$H$10)+(Y206*'User Input'!$H$11)+(W206*'User Input'!$H$13)+(V206*'User Input'!$H$12)+(S206*'User Input'!$H$14)</f>
        <v>28.900000000000002</v>
      </c>
      <c r="AH206">
        <f t="shared" si="1"/>
        <v>1.2959641255605381</v>
      </c>
      <c r="AI206" s="209"/>
      <c r="AJ206" s="209"/>
      <c r="AK206" s="209"/>
      <c r="AL206" s="209">
        <f t="shared" ca="1" si="2"/>
        <v>24</v>
      </c>
    </row>
    <row r="207" spans="2:38" x14ac:dyDescent="0.2">
      <c r="B207" t="s">
        <v>186</v>
      </c>
      <c r="C207" t="s">
        <v>8</v>
      </c>
      <c r="D207" t="s">
        <v>114</v>
      </c>
      <c r="E207" t="s">
        <v>114</v>
      </c>
      <c r="F207">
        <v>26</v>
      </c>
      <c r="G207">
        <v>22.7</v>
      </c>
      <c r="H207">
        <v>3.5</v>
      </c>
      <c r="I207">
        <v>645</v>
      </c>
      <c r="J207">
        <v>3.4</v>
      </c>
      <c r="K207">
        <v>0.7</v>
      </c>
      <c r="L207">
        <v>1.3</v>
      </c>
      <c r="M207">
        <v>13.9</v>
      </c>
      <c r="N207">
        <v>4.8</v>
      </c>
      <c r="O207">
        <v>1</v>
      </c>
      <c r="AF207">
        <f t="shared" si="3"/>
        <v>25</v>
      </c>
      <c r="AG207" s="134">
        <f>(H207*'User Input'!$H$16)+(I207*'User Input'!$H$17)+(N207*'User Input'!$H$15)+(P207*'User Input'!$H$2)+(Q207*'User Input'!$H$3)+(R207*'User Input'!$H$4)+(K207*'User Input'!$H$5)+(L207*'User Input'!$H$6)+(J207*'User Input'!$H$7)+(U207*'User Input'!$H$8)+(T207*'User Input'!$H$9)+(M207*'User Input'!$H$10)+(Y207*'User Input'!$H$11)+(W207*'User Input'!$H$13)+(V207*'User Input'!$H$12)+(S207*'User Input'!$H$14)</f>
        <v>35.299999999999997</v>
      </c>
      <c r="AH207">
        <f t="shared" si="1"/>
        <v>1.5550660792951541</v>
      </c>
      <c r="AI207" s="209"/>
      <c r="AJ207" s="209"/>
      <c r="AK207" s="209"/>
      <c r="AL207" s="209">
        <f t="shared" ca="1" si="2"/>
        <v>25</v>
      </c>
    </row>
    <row r="208" spans="2:38" x14ac:dyDescent="0.2">
      <c r="B208" t="s">
        <v>540</v>
      </c>
      <c r="C208" t="s">
        <v>719</v>
      </c>
      <c r="D208" t="s">
        <v>114</v>
      </c>
      <c r="E208" t="s">
        <v>114</v>
      </c>
      <c r="F208">
        <v>24.4</v>
      </c>
      <c r="G208">
        <v>21.7</v>
      </c>
      <c r="H208">
        <v>3.1</v>
      </c>
      <c r="I208">
        <v>634</v>
      </c>
      <c r="J208">
        <v>5.9</v>
      </c>
      <c r="K208">
        <v>6.9</v>
      </c>
      <c r="L208">
        <v>5.3</v>
      </c>
      <c r="M208">
        <v>0.8</v>
      </c>
      <c r="N208">
        <v>-0.8</v>
      </c>
      <c r="O208">
        <v>5.3</v>
      </c>
      <c r="AF208">
        <f t="shared" si="3"/>
        <v>26</v>
      </c>
      <c r="AG208" s="134">
        <f>(H208*'User Input'!$H$16)+(I208*'User Input'!$H$17)+(N208*'User Input'!$H$15)+(P208*'User Input'!$H$2)+(Q208*'User Input'!$H$3)+(R208*'User Input'!$H$4)+(K208*'User Input'!$H$5)+(L208*'User Input'!$H$6)+(J208*'User Input'!$H$7)+(U208*'User Input'!$H$8)+(T208*'User Input'!$H$9)+(M208*'User Input'!$H$10)+(Y208*'User Input'!$H$11)+(W208*'User Input'!$H$13)+(V208*'User Input'!$H$12)+(S208*'User Input'!$H$14)</f>
        <v>40.4</v>
      </c>
      <c r="AH208">
        <f t="shared" si="1"/>
        <v>1.8617511520737327</v>
      </c>
      <c r="AI208" s="209"/>
      <c r="AJ208" s="209"/>
      <c r="AK208" s="209"/>
      <c r="AL208" s="209">
        <f t="shared" ca="1" si="2"/>
        <v>26</v>
      </c>
    </row>
    <row r="209" spans="2:38" x14ac:dyDescent="0.2">
      <c r="B209" t="s">
        <v>161</v>
      </c>
      <c r="C209" t="s">
        <v>122</v>
      </c>
      <c r="D209" t="s">
        <v>114</v>
      </c>
      <c r="E209" t="s">
        <v>114</v>
      </c>
      <c r="F209">
        <v>24.2</v>
      </c>
      <c r="G209">
        <v>23.4</v>
      </c>
      <c r="H209">
        <v>3</v>
      </c>
      <c r="I209">
        <v>584</v>
      </c>
      <c r="J209">
        <v>2.5</v>
      </c>
      <c r="K209">
        <v>4</v>
      </c>
      <c r="L209">
        <v>4.2</v>
      </c>
      <c r="M209">
        <v>4.5</v>
      </c>
      <c r="N209">
        <v>3.4</v>
      </c>
      <c r="O209">
        <v>4.5</v>
      </c>
      <c r="AF209">
        <f t="shared" si="3"/>
        <v>27</v>
      </c>
      <c r="AG209" s="134">
        <f>(H209*'User Input'!$H$16)+(I209*'User Input'!$H$17)+(N209*'User Input'!$H$15)+(P209*'User Input'!$H$2)+(Q209*'User Input'!$H$3)+(R209*'User Input'!$H$4)+(K209*'User Input'!$H$5)+(L209*'User Input'!$H$6)+(J209*'User Input'!$H$7)+(U209*'User Input'!$H$8)+(T209*'User Input'!$H$9)+(M209*'User Input'!$H$10)+(Y209*'User Input'!$H$11)+(W209*'User Input'!$H$13)+(V209*'User Input'!$H$12)+(S209*'User Input'!$H$14)</f>
        <v>31.7</v>
      </c>
      <c r="AH209">
        <f t="shared" si="1"/>
        <v>1.3547008547008548</v>
      </c>
      <c r="AI209" s="209"/>
      <c r="AJ209" s="209"/>
      <c r="AK209" s="209"/>
      <c r="AL209" s="209">
        <f t="shared" ca="1" si="2"/>
        <v>27</v>
      </c>
    </row>
    <row r="210" spans="2:38" x14ac:dyDescent="0.2">
      <c r="B210" t="s">
        <v>275</v>
      </c>
      <c r="C210" t="s">
        <v>714</v>
      </c>
      <c r="D210" t="s">
        <v>116</v>
      </c>
      <c r="E210" t="s">
        <v>116</v>
      </c>
      <c r="F210">
        <v>22.4</v>
      </c>
      <c r="G210">
        <v>18.2</v>
      </c>
      <c r="H210">
        <v>2.5</v>
      </c>
      <c r="I210">
        <v>648</v>
      </c>
      <c r="J210">
        <v>4.2</v>
      </c>
      <c r="K210">
        <v>2.5</v>
      </c>
      <c r="L210">
        <v>4.3</v>
      </c>
      <c r="M210">
        <v>-0.3</v>
      </c>
      <c r="N210">
        <v>5.6</v>
      </c>
      <c r="O210">
        <v>5.0999999999999996</v>
      </c>
      <c r="AF210">
        <f t="shared" si="3"/>
        <v>28</v>
      </c>
      <c r="AG210" s="134">
        <f>(H210*'User Input'!$H$16)+(I210*'User Input'!$H$17)+(N210*'User Input'!$H$15)+(P210*'User Input'!$H$2)+(Q210*'User Input'!$H$3)+(R210*'User Input'!$H$4)+(K210*'User Input'!$H$5)+(L210*'User Input'!$H$6)+(J210*'User Input'!$H$7)+(U210*'User Input'!$H$8)+(T210*'User Input'!$H$9)+(M210*'User Input'!$H$10)+(Y210*'User Input'!$H$11)+(W210*'User Input'!$H$13)+(V210*'User Input'!$H$12)+(S210*'User Input'!$H$14)</f>
        <v>17.899999999999999</v>
      </c>
      <c r="AH210">
        <f t="shared" si="1"/>
        <v>0.98351648351648346</v>
      </c>
      <c r="AI210" s="209"/>
      <c r="AJ210" s="209"/>
      <c r="AK210" s="209"/>
      <c r="AL210" s="209">
        <f t="shared" ca="1" si="2"/>
        <v>28</v>
      </c>
    </row>
    <row r="211" spans="2:38" x14ac:dyDescent="0.2">
      <c r="B211" t="s">
        <v>299</v>
      </c>
      <c r="C211" t="s">
        <v>120</v>
      </c>
      <c r="D211" t="s">
        <v>118</v>
      </c>
      <c r="E211" t="s">
        <v>118</v>
      </c>
      <c r="F211">
        <v>22</v>
      </c>
      <c r="G211">
        <v>21.7</v>
      </c>
      <c r="H211">
        <v>2.4</v>
      </c>
      <c r="I211">
        <v>595</v>
      </c>
      <c r="J211">
        <v>3.2</v>
      </c>
      <c r="K211">
        <v>1.8</v>
      </c>
      <c r="L211">
        <v>3.3</v>
      </c>
      <c r="M211">
        <v>-1.1000000000000001</v>
      </c>
      <c r="N211">
        <v>8.6</v>
      </c>
      <c r="O211">
        <v>5.0999999999999996</v>
      </c>
      <c r="AF211">
        <f t="shared" si="3"/>
        <v>29</v>
      </c>
      <c r="AG211" s="134">
        <f>(H211*'User Input'!$H$16)+(I211*'User Input'!$H$17)+(N211*'User Input'!$H$15)+(P211*'User Input'!$H$2)+(Q211*'User Input'!$H$3)+(R211*'User Input'!$H$4)+(K211*'User Input'!$H$5)+(L211*'User Input'!$H$6)+(J211*'User Input'!$H$7)+(U211*'User Input'!$H$8)+(T211*'User Input'!$H$9)+(M211*'User Input'!$H$10)+(Y211*'User Input'!$H$11)+(W211*'User Input'!$H$13)+(V211*'User Input'!$H$12)+(S211*'User Input'!$H$14)</f>
        <v>11.5</v>
      </c>
      <c r="AH211">
        <f t="shared" si="1"/>
        <v>0.52995391705069128</v>
      </c>
      <c r="AI211" s="209"/>
      <c r="AJ211" s="209"/>
      <c r="AK211" s="209"/>
      <c r="AL211" s="209">
        <f t="shared" ca="1" si="2"/>
        <v>29</v>
      </c>
    </row>
    <row r="212" spans="2:38" x14ac:dyDescent="0.2">
      <c r="B212" t="s">
        <v>296</v>
      </c>
      <c r="C212" t="s">
        <v>137</v>
      </c>
      <c r="D212" t="s">
        <v>110</v>
      </c>
      <c r="E212" t="s">
        <v>110</v>
      </c>
      <c r="F212">
        <v>21.6</v>
      </c>
      <c r="G212">
        <v>16.5</v>
      </c>
      <c r="H212">
        <v>2.2999999999999998</v>
      </c>
      <c r="I212">
        <v>648</v>
      </c>
      <c r="J212">
        <v>4.0999999999999996</v>
      </c>
      <c r="K212">
        <v>1.4</v>
      </c>
      <c r="L212">
        <v>4.3</v>
      </c>
      <c r="M212">
        <v>2.1</v>
      </c>
      <c r="N212">
        <v>5.5</v>
      </c>
      <c r="O212">
        <v>3.2</v>
      </c>
      <c r="AF212">
        <f t="shared" si="3"/>
        <v>30</v>
      </c>
      <c r="AG212" s="134">
        <f>(H212*'User Input'!$H$16)+(I212*'User Input'!$H$17)+(N212*'User Input'!$H$15)+(P212*'User Input'!$H$2)+(Q212*'User Input'!$H$3)+(R212*'User Input'!$H$4)+(K212*'User Input'!$H$5)+(L212*'User Input'!$H$6)+(J212*'User Input'!$H$7)+(U212*'User Input'!$H$8)+(T212*'User Input'!$H$9)+(M212*'User Input'!$H$10)+(Y212*'User Input'!$H$11)+(W212*'User Input'!$H$13)+(V212*'User Input'!$H$12)+(S212*'User Input'!$H$14)</f>
        <v>18.2</v>
      </c>
      <c r="AH212">
        <f t="shared" si="1"/>
        <v>1.103030303030303</v>
      </c>
      <c r="AI212" s="209"/>
      <c r="AJ212" s="209"/>
      <c r="AK212" s="209"/>
      <c r="AL212" s="209">
        <f t="shared" ca="1" si="2"/>
        <v>30</v>
      </c>
    </row>
    <row r="213" spans="2:38" x14ac:dyDescent="0.2">
      <c r="B213" t="s">
        <v>1344</v>
      </c>
      <c r="C213" t="s">
        <v>139</v>
      </c>
      <c r="D213" t="s">
        <v>114</v>
      </c>
      <c r="E213" t="s">
        <v>114</v>
      </c>
      <c r="F213">
        <v>21.3</v>
      </c>
      <c r="G213">
        <v>17</v>
      </c>
      <c r="H213">
        <v>2.2000000000000002</v>
      </c>
      <c r="I213">
        <v>633</v>
      </c>
      <c r="J213">
        <v>4.3</v>
      </c>
      <c r="K213">
        <v>6.7</v>
      </c>
      <c r="L213">
        <v>6</v>
      </c>
      <c r="M213">
        <v>-0.1</v>
      </c>
      <c r="N213">
        <v>-1.1000000000000001</v>
      </c>
      <c r="O213">
        <v>4.5</v>
      </c>
      <c r="AF213">
        <f t="shared" si="3"/>
        <v>31</v>
      </c>
      <c r="AG213" s="134">
        <f>(H213*'User Input'!$H$16)+(I213*'User Input'!$H$17)+(N213*'User Input'!$H$15)+(P213*'User Input'!$H$2)+(Q213*'User Input'!$H$3)+(R213*'User Input'!$H$4)+(K213*'User Input'!$H$5)+(L213*'User Input'!$H$6)+(J213*'User Input'!$H$7)+(U213*'User Input'!$H$8)+(T213*'User Input'!$H$9)+(M213*'User Input'!$H$10)+(Y213*'User Input'!$H$11)+(W213*'User Input'!$H$13)+(V213*'User Input'!$H$12)+(S213*'User Input'!$H$14)</f>
        <v>36.899999999999991</v>
      </c>
      <c r="AH213">
        <f t="shared" ref="AH213:AH276" si="4">AG213/G213</f>
        <v>2.170588235294117</v>
      </c>
      <c r="AI213" s="209"/>
      <c r="AJ213" s="209"/>
      <c r="AK213" s="209"/>
      <c r="AL213" s="209">
        <f t="shared" ca="1" si="2"/>
        <v>31</v>
      </c>
    </row>
    <row r="214" spans="2:38" x14ac:dyDescent="0.2">
      <c r="B214" t="s">
        <v>149</v>
      </c>
      <c r="C214" t="s">
        <v>139</v>
      </c>
      <c r="D214" t="s">
        <v>114</v>
      </c>
      <c r="E214" t="s">
        <v>114</v>
      </c>
      <c r="F214">
        <v>21.2</v>
      </c>
      <c r="G214">
        <v>18</v>
      </c>
      <c r="H214">
        <v>2.2000000000000002</v>
      </c>
      <c r="I214">
        <v>638</v>
      </c>
      <c r="J214">
        <v>4.2</v>
      </c>
      <c r="K214">
        <v>4</v>
      </c>
      <c r="L214">
        <v>3.6</v>
      </c>
      <c r="M214">
        <v>2.9</v>
      </c>
      <c r="N214">
        <v>1.4</v>
      </c>
      <c r="O214">
        <v>4</v>
      </c>
      <c r="AF214">
        <f t="shared" si="3"/>
        <v>32</v>
      </c>
      <c r="AG214" s="134">
        <f>(H214*'User Input'!$H$16)+(I214*'User Input'!$H$17)+(N214*'User Input'!$H$15)+(P214*'User Input'!$H$2)+(Q214*'User Input'!$H$3)+(R214*'User Input'!$H$4)+(K214*'User Input'!$H$5)+(L214*'User Input'!$H$6)+(J214*'User Input'!$H$7)+(U214*'User Input'!$H$8)+(T214*'User Input'!$H$9)+(M214*'User Input'!$H$10)+(Y214*'User Input'!$H$11)+(W214*'User Input'!$H$13)+(V214*'User Input'!$H$12)+(S214*'User Input'!$H$14)</f>
        <v>29.6</v>
      </c>
      <c r="AH214">
        <f t="shared" si="4"/>
        <v>1.6444444444444446</v>
      </c>
      <c r="AI214" s="209"/>
      <c r="AJ214" s="209"/>
      <c r="AK214" s="209"/>
      <c r="AL214" s="209">
        <f t="shared" ca="1" si="2"/>
        <v>32</v>
      </c>
    </row>
    <row r="215" spans="2:38" x14ac:dyDescent="0.2">
      <c r="B215" t="s">
        <v>766</v>
      </c>
      <c r="C215" t="s">
        <v>719</v>
      </c>
      <c r="D215" t="s">
        <v>97</v>
      </c>
      <c r="E215" t="s">
        <v>97</v>
      </c>
      <c r="F215">
        <v>21.1</v>
      </c>
      <c r="G215">
        <v>12.3</v>
      </c>
      <c r="H215">
        <v>-1</v>
      </c>
      <c r="I215">
        <v>519</v>
      </c>
      <c r="J215">
        <v>3</v>
      </c>
      <c r="K215">
        <v>6.5</v>
      </c>
      <c r="L215">
        <v>5</v>
      </c>
      <c r="M215">
        <v>0.5</v>
      </c>
      <c r="N215">
        <v>0.8</v>
      </c>
      <c r="O215">
        <v>4.3</v>
      </c>
      <c r="AF215">
        <f t="shared" si="3"/>
        <v>33</v>
      </c>
      <c r="AG215" s="134">
        <f>(H215*'User Input'!$H$16)+(I215*'User Input'!$H$17)+(N215*'User Input'!$H$15)+(P215*'User Input'!$H$2)+(Q215*'User Input'!$H$3)+(R215*'User Input'!$H$4)+(K215*'User Input'!$H$5)+(L215*'User Input'!$H$6)+(J215*'User Input'!$H$7)+(U215*'User Input'!$H$8)+(T215*'User Input'!$H$9)+(M215*'User Input'!$H$10)+(Y215*'User Input'!$H$11)+(W215*'User Input'!$H$13)+(V215*'User Input'!$H$12)+(S215*'User Input'!$H$14)</f>
        <v>35</v>
      </c>
      <c r="AH215">
        <f t="shared" si="4"/>
        <v>2.8455284552845526</v>
      </c>
      <c r="AI215" s="209"/>
      <c r="AJ215" s="209"/>
      <c r="AK215" s="209"/>
      <c r="AL215" s="209">
        <f t="shared" ca="1" si="2"/>
        <v>33</v>
      </c>
    </row>
    <row r="216" spans="2:38" x14ac:dyDescent="0.2">
      <c r="B216" t="s">
        <v>308</v>
      </c>
      <c r="C216" t="s">
        <v>132</v>
      </c>
      <c r="D216" t="s">
        <v>114</v>
      </c>
      <c r="E216" t="s">
        <v>114</v>
      </c>
      <c r="F216">
        <v>20.100000000000001</v>
      </c>
      <c r="G216">
        <v>18.100000000000001</v>
      </c>
      <c r="H216">
        <v>1.9</v>
      </c>
      <c r="I216">
        <v>605</v>
      </c>
      <c r="J216">
        <v>2.2999999999999998</v>
      </c>
      <c r="K216">
        <v>3.8</v>
      </c>
      <c r="L216">
        <v>5</v>
      </c>
      <c r="M216">
        <v>-1.6</v>
      </c>
      <c r="N216">
        <v>5.7</v>
      </c>
      <c r="O216">
        <v>4</v>
      </c>
      <c r="AF216">
        <f t="shared" si="3"/>
        <v>34</v>
      </c>
      <c r="AG216" s="134">
        <f>(H216*'User Input'!$H$16)+(I216*'User Input'!$H$17)+(N216*'User Input'!$H$15)+(P216*'User Input'!$H$2)+(Q216*'User Input'!$H$3)+(R216*'User Input'!$H$4)+(K216*'User Input'!$H$5)+(L216*'User Input'!$H$6)+(J216*'User Input'!$H$7)+(U216*'User Input'!$H$8)+(T216*'User Input'!$H$9)+(M216*'User Input'!$H$10)+(Y216*'User Input'!$H$11)+(W216*'User Input'!$H$13)+(V216*'User Input'!$H$12)+(S216*'User Input'!$H$14)</f>
        <v>19.3</v>
      </c>
      <c r="AH216">
        <f t="shared" si="4"/>
        <v>1.0662983425414365</v>
      </c>
      <c r="AI216" s="209"/>
      <c r="AJ216" s="209"/>
      <c r="AK216" s="209"/>
      <c r="AL216" s="209">
        <f t="shared" ca="1" si="2"/>
        <v>34</v>
      </c>
    </row>
    <row r="217" spans="2:38" x14ac:dyDescent="0.2">
      <c r="B217" t="s">
        <v>494</v>
      </c>
      <c r="C217" t="s">
        <v>136</v>
      </c>
      <c r="D217" t="s">
        <v>114</v>
      </c>
      <c r="E217" t="s">
        <v>114</v>
      </c>
      <c r="F217">
        <v>19.899999999999999</v>
      </c>
      <c r="G217">
        <v>16.3</v>
      </c>
      <c r="H217">
        <v>1.9</v>
      </c>
      <c r="I217">
        <v>653</v>
      </c>
      <c r="J217">
        <v>3.6</v>
      </c>
      <c r="K217">
        <v>3.4</v>
      </c>
      <c r="L217">
        <v>4.9000000000000004</v>
      </c>
      <c r="M217">
        <v>1.7</v>
      </c>
      <c r="N217">
        <v>3.9</v>
      </c>
      <c r="O217">
        <v>1.5</v>
      </c>
      <c r="AF217">
        <f t="shared" si="3"/>
        <v>35</v>
      </c>
      <c r="AG217" s="134">
        <f>(H217*'User Input'!$H$16)+(I217*'User Input'!$H$17)+(N217*'User Input'!$H$15)+(P217*'User Input'!$H$2)+(Q217*'User Input'!$H$3)+(R217*'User Input'!$H$4)+(K217*'User Input'!$H$5)+(L217*'User Input'!$H$6)+(J217*'User Input'!$H$7)+(U217*'User Input'!$H$8)+(T217*'User Input'!$H$9)+(M217*'User Input'!$H$10)+(Y217*'User Input'!$H$11)+(W217*'User Input'!$H$13)+(V217*'User Input'!$H$12)+(S217*'User Input'!$H$14)</f>
        <v>25.5</v>
      </c>
      <c r="AH217">
        <f t="shared" si="4"/>
        <v>1.5644171779141103</v>
      </c>
      <c r="AI217" s="209"/>
      <c r="AJ217" s="209"/>
      <c r="AK217" s="209"/>
      <c r="AL217" s="209">
        <f t="shared" ca="1" si="2"/>
        <v>35</v>
      </c>
    </row>
    <row r="218" spans="2:38" x14ac:dyDescent="0.2">
      <c r="B218" t="s">
        <v>489</v>
      </c>
      <c r="C218" t="s">
        <v>139</v>
      </c>
      <c r="D218" t="s">
        <v>97</v>
      </c>
      <c r="E218" t="s">
        <v>97</v>
      </c>
      <c r="F218">
        <v>19.8</v>
      </c>
      <c r="G218">
        <v>10.1</v>
      </c>
      <c r="H218">
        <v>-1.3</v>
      </c>
      <c r="I218">
        <v>534</v>
      </c>
      <c r="J218">
        <v>2.1</v>
      </c>
      <c r="K218">
        <v>3.5</v>
      </c>
      <c r="L218">
        <v>3.5</v>
      </c>
      <c r="M218">
        <v>1.7</v>
      </c>
      <c r="N218">
        <v>4.5</v>
      </c>
      <c r="O218">
        <v>3.5</v>
      </c>
      <c r="AF218">
        <f t="shared" si="3"/>
        <v>36</v>
      </c>
      <c r="AG218" s="134">
        <f>(H218*'User Input'!$H$16)+(I218*'User Input'!$H$17)+(N218*'User Input'!$H$15)+(P218*'User Input'!$H$2)+(Q218*'User Input'!$H$3)+(R218*'User Input'!$H$4)+(K218*'User Input'!$H$5)+(L218*'User Input'!$H$6)+(J218*'User Input'!$H$7)+(U218*'User Input'!$H$8)+(T218*'User Input'!$H$9)+(M218*'User Input'!$H$10)+(Y218*'User Input'!$H$11)+(W218*'User Input'!$H$13)+(V218*'User Input'!$H$12)+(S218*'User Input'!$H$14)</f>
        <v>23</v>
      </c>
      <c r="AH218">
        <f t="shared" si="4"/>
        <v>2.2772277227722775</v>
      </c>
      <c r="AI218" s="209"/>
      <c r="AJ218" s="209"/>
      <c r="AK218" s="209"/>
      <c r="AL218" s="209">
        <f t="shared" ca="1" si="2"/>
        <v>36</v>
      </c>
    </row>
    <row r="219" spans="2:38" x14ac:dyDescent="0.2">
      <c r="B219" t="s">
        <v>309</v>
      </c>
      <c r="C219" t="s">
        <v>134</v>
      </c>
      <c r="D219" t="s">
        <v>114</v>
      </c>
      <c r="E219" t="s">
        <v>114</v>
      </c>
      <c r="F219">
        <v>19.8</v>
      </c>
      <c r="G219">
        <v>15.3</v>
      </c>
      <c r="H219">
        <v>1.9</v>
      </c>
      <c r="I219">
        <v>680</v>
      </c>
      <c r="J219">
        <v>6.5</v>
      </c>
      <c r="K219">
        <v>4.0999999999999996</v>
      </c>
      <c r="L219">
        <v>2.8</v>
      </c>
      <c r="M219">
        <v>1.6</v>
      </c>
      <c r="N219">
        <v>1.2</v>
      </c>
      <c r="O219">
        <v>2.7</v>
      </c>
      <c r="AF219">
        <f t="shared" si="3"/>
        <v>37</v>
      </c>
      <c r="AG219" s="134">
        <f>(H219*'User Input'!$H$16)+(I219*'User Input'!$H$17)+(N219*'User Input'!$H$15)+(P219*'User Input'!$H$2)+(Q219*'User Input'!$H$3)+(R219*'User Input'!$H$4)+(K219*'User Input'!$H$5)+(L219*'User Input'!$H$6)+(J219*'User Input'!$H$7)+(U219*'User Input'!$H$8)+(T219*'User Input'!$H$9)+(M219*'User Input'!$H$10)+(Y219*'User Input'!$H$11)+(W219*'User Input'!$H$13)+(V219*'User Input'!$H$12)+(S219*'User Input'!$H$14)</f>
        <v>28.9</v>
      </c>
      <c r="AH219">
        <f t="shared" si="4"/>
        <v>1.8888888888888886</v>
      </c>
      <c r="AI219" s="209"/>
      <c r="AJ219" s="209"/>
      <c r="AK219" s="209"/>
      <c r="AL219" s="209">
        <f t="shared" ca="1" si="2"/>
        <v>36</v>
      </c>
    </row>
    <row r="220" spans="2:38" x14ac:dyDescent="0.2">
      <c r="B220" t="s">
        <v>283</v>
      </c>
      <c r="C220" t="s">
        <v>113</v>
      </c>
      <c r="D220" t="s">
        <v>114</v>
      </c>
      <c r="E220" t="s">
        <v>114</v>
      </c>
      <c r="F220">
        <v>19.7</v>
      </c>
      <c r="G220">
        <v>16.5</v>
      </c>
      <c r="H220">
        <v>1.8</v>
      </c>
      <c r="I220">
        <v>668</v>
      </c>
      <c r="J220">
        <v>4.7</v>
      </c>
      <c r="K220">
        <v>-0.3</v>
      </c>
      <c r="L220">
        <v>-0.3</v>
      </c>
      <c r="M220">
        <v>8.4</v>
      </c>
      <c r="N220">
        <v>5.2</v>
      </c>
      <c r="O220">
        <v>1</v>
      </c>
      <c r="AF220">
        <f t="shared" si="3"/>
        <v>38</v>
      </c>
      <c r="AG220" s="134">
        <f>(H220*'User Input'!$H$16)+(I220*'User Input'!$H$17)+(N220*'User Input'!$H$15)+(P220*'User Input'!$H$2)+(Q220*'User Input'!$H$3)+(R220*'User Input'!$H$4)+(K220*'User Input'!$H$5)+(L220*'User Input'!$H$6)+(J220*'User Input'!$H$7)+(U220*'User Input'!$H$8)+(T220*'User Input'!$H$9)+(M220*'User Input'!$H$10)+(Y220*'User Input'!$H$11)+(W220*'User Input'!$H$13)+(V220*'User Input'!$H$12)+(S220*'User Input'!$H$14)</f>
        <v>20</v>
      </c>
      <c r="AH220">
        <f t="shared" si="4"/>
        <v>1.2121212121212122</v>
      </c>
      <c r="AI220" s="209"/>
      <c r="AJ220" s="209"/>
      <c r="AK220" s="209"/>
      <c r="AL220" s="209">
        <f t="shared" ca="1" si="2"/>
        <v>38</v>
      </c>
    </row>
    <row r="221" spans="2:38" x14ac:dyDescent="0.2">
      <c r="B221" t="s">
        <v>3425</v>
      </c>
      <c r="C221" t="s">
        <v>133</v>
      </c>
      <c r="D221" t="s">
        <v>110</v>
      </c>
      <c r="E221" t="s">
        <v>110</v>
      </c>
      <c r="F221">
        <v>19.399999999999999</v>
      </c>
      <c r="G221">
        <v>20.2</v>
      </c>
      <c r="H221">
        <v>1.8</v>
      </c>
      <c r="I221">
        <v>576</v>
      </c>
      <c r="J221">
        <v>1.2</v>
      </c>
      <c r="K221">
        <v>1.5</v>
      </c>
      <c r="L221">
        <v>0.7</v>
      </c>
      <c r="M221">
        <v>16.7</v>
      </c>
      <c r="N221">
        <v>-0.4</v>
      </c>
      <c r="O221">
        <v>-1.2</v>
      </c>
      <c r="AF221">
        <f t="shared" si="3"/>
        <v>39</v>
      </c>
      <c r="AG221" s="134">
        <f>(H221*'User Input'!$H$16)+(I221*'User Input'!$H$17)+(N221*'User Input'!$H$15)+(P221*'User Input'!$H$2)+(Q221*'User Input'!$H$3)+(R221*'User Input'!$H$4)+(K221*'User Input'!$H$5)+(L221*'User Input'!$H$6)+(J221*'User Input'!$H$7)+(U221*'User Input'!$H$8)+(T221*'User Input'!$H$9)+(M221*'User Input'!$H$10)+(Y221*'User Input'!$H$11)+(W221*'User Input'!$H$13)+(V221*'User Input'!$H$12)+(S221*'User Input'!$H$14)</f>
        <v>41.3</v>
      </c>
      <c r="AH221">
        <f t="shared" si="4"/>
        <v>2.0445544554455446</v>
      </c>
      <c r="AI221" s="209"/>
      <c r="AJ221" s="209"/>
      <c r="AK221" s="209"/>
      <c r="AL221" s="209">
        <f t="shared" ca="1" si="2"/>
        <v>39</v>
      </c>
    </row>
    <row r="222" spans="2:38" x14ac:dyDescent="0.2">
      <c r="B222" t="s">
        <v>769</v>
      </c>
      <c r="C222" t="s">
        <v>715</v>
      </c>
      <c r="D222" t="s">
        <v>426</v>
      </c>
      <c r="E222" t="s">
        <v>114</v>
      </c>
      <c r="F222">
        <v>18.8</v>
      </c>
      <c r="G222">
        <v>17</v>
      </c>
      <c r="H222">
        <v>1.6</v>
      </c>
      <c r="I222">
        <v>593</v>
      </c>
      <c r="J222">
        <v>2.6</v>
      </c>
      <c r="K222">
        <v>4.5999999999999996</v>
      </c>
      <c r="L222">
        <v>4.5</v>
      </c>
      <c r="M222">
        <v>2.1</v>
      </c>
      <c r="N222">
        <v>0.3</v>
      </c>
      <c r="O222">
        <v>3.6</v>
      </c>
      <c r="AF222">
        <f t="shared" si="3"/>
        <v>40</v>
      </c>
      <c r="AG222" s="134">
        <f>(H222*'User Input'!$H$16)+(I222*'User Input'!$H$17)+(N222*'User Input'!$H$15)+(P222*'User Input'!$H$2)+(Q222*'User Input'!$H$3)+(R222*'User Input'!$H$4)+(K222*'User Input'!$H$5)+(L222*'User Input'!$H$6)+(J222*'User Input'!$H$7)+(U222*'User Input'!$H$8)+(T222*'User Input'!$H$9)+(M222*'User Input'!$H$10)+(Y222*'User Input'!$H$11)+(W222*'User Input'!$H$13)+(V222*'User Input'!$H$12)+(S222*'User Input'!$H$14)</f>
        <v>29.7</v>
      </c>
      <c r="AH222">
        <f t="shared" si="4"/>
        <v>1.7470588235294118</v>
      </c>
      <c r="AI222" s="209"/>
      <c r="AJ222" s="209"/>
      <c r="AK222" s="209"/>
      <c r="AL222" s="209">
        <f t="shared" ca="1" si="2"/>
        <v>40</v>
      </c>
    </row>
    <row r="223" spans="2:38" x14ac:dyDescent="0.2">
      <c r="B223" t="s">
        <v>418</v>
      </c>
      <c r="C223" t="s">
        <v>121</v>
      </c>
      <c r="D223" t="s">
        <v>426</v>
      </c>
      <c r="E223" t="s">
        <v>114</v>
      </c>
      <c r="F223">
        <v>18.5</v>
      </c>
      <c r="G223">
        <v>14</v>
      </c>
      <c r="H223">
        <v>1.5</v>
      </c>
      <c r="I223">
        <v>632</v>
      </c>
      <c r="J223">
        <v>4.0999999999999996</v>
      </c>
      <c r="K223">
        <v>8.6</v>
      </c>
      <c r="L223">
        <v>6.4</v>
      </c>
      <c r="M223">
        <v>0.4</v>
      </c>
      <c r="N223">
        <v>-5.6</v>
      </c>
      <c r="O223">
        <v>3.5</v>
      </c>
      <c r="AF223">
        <f t="shared" si="3"/>
        <v>41</v>
      </c>
      <c r="AG223" s="134">
        <f>(H223*'User Input'!$H$16)+(I223*'User Input'!$H$17)+(N223*'User Input'!$H$15)+(P223*'User Input'!$H$2)+(Q223*'User Input'!$H$3)+(R223*'User Input'!$H$4)+(K223*'User Input'!$H$5)+(L223*'User Input'!$H$6)+(J223*'User Input'!$H$7)+(U223*'User Input'!$H$8)+(T223*'User Input'!$H$9)+(M223*'User Input'!$H$10)+(Y223*'User Input'!$H$11)+(W223*'User Input'!$H$13)+(V223*'User Input'!$H$12)+(S223*'User Input'!$H$14)</f>
        <v>45.699999999999996</v>
      </c>
      <c r="AH223">
        <f t="shared" si="4"/>
        <v>3.2642857142857138</v>
      </c>
      <c r="AI223" s="209"/>
      <c r="AJ223" s="209"/>
      <c r="AK223" s="209"/>
      <c r="AL223" s="209">
        <f t="shared" ca="1" si="2"/>
        <v>41</v>
      </c>
    </row>
    <row r="224" spans="2:38" x14ac:dyDescent="0.2">
      <c r="B224" t="s">
        <v>198</v>
      </c>
      <c r="C224" t="s">
        <v>810</v>
      </c>
      <c r="D224" t="s">
        <v>112</v>
      </c>
      <c r="E224" t="s">
        <v>112</v>
      </c>
      <c r="F224">
        <v>18.5</v>
      </c>
      <c r="G224">
        <v>17.7</v>
      </c>
      <c r="H224">
        <v>1.5</v>
      </c>
      <c r="I224">
        <v>605</v>
      </c>
      <c r="J224">
        <v>2.4</v>
      </c>
      <c r="K224">
        <v>3.9</v>
      </c>
      <c r="L224">
        <v>4.5999999999999996</v>
      </c>
      <c r="M224">
        <v>-1.7</v>
      </c>
      <c r="N224">
        <v>4.4000000000000004</v>
      </c>
      <c r="O224">
        <v>4</v>
      </c>
      <c r="AF224">
        <f t="shared" si="3"/>
        <v>42</v>
      </c>
      <c r="AG224" s="134">
        <f>(H224*'User Input'!$H$16)+(I224*'User Input'!$H$17)+(N224*'User Input'!$H$15)+(P224*'User Input'!$H$2)+(Q224*'User Input'!$H$3)+(R224*'User Input'!$H$4)+(K224*'User Input'!$H$5)+(L224*'User Input'!$H$6)+(J224*'User Input'!$H$7)+(U224*'User Input'!$H$8)+(T224*'User Input'!$H$9)+(M224*'User Input'!$H$10)+(Y224*'User Input'!$H$11)+(W224*'User Input'!$H$13)+(V224*'User Input'!$H$12)+(S224*'User Input'!$H$14)</f>
        <v>19.2</v>
      </c>
      <c r="AH224">
        <f t="shared" si="4"/>
        <v>1.0847457627118644</v>
      </c>
      <c r="AI224" s="209"/>
      <c r="AJ224" s="209"/>
      <c r="AK224" s="209"/>
      <c r="AL224" s="209">
        <f t="shared" ca="1" si="2"/>
        <v>41</v>
      </c>
    </row>
    <row r="225" spans="2:38" x14ac:dyDescent="0.2">
      <c r="B225" t="s">
        <v>279</v>
      </c>
      <c r="C225" t="s">
        <v>140</v>
      </c>
      <c r="D225" t="s">
        <v>6</v>
      </c>
      <c r="E225" t="s">
        <v>6</v>
      </c>
      <c r="F225">
        <v>18</v>
      </c>
      <c r="G225">
        <v>14.6</v>
      </c>
      <c r="H225">
        <v>1.4</v>
      </c>
      <c r="I225">
        <v>629</v>
      </c>
      <c r="J225">
        <v>3.9</v>
      </c>
      <c r="K225">
        <v>7.7</v>
      </c>
      <c r="L225">
        <v>7</v>
      </c>
      <c r="M225">
        <v>-2.1</v>
      </c>
      <c r="N225">
        <v>-2.7</v>
      </c>
      <c r="O225">
        <v>3.3</v>
      </c>
      <c r="AF225">
        <f t="shared" si="3"/>
        <v>43</v>
      </c>
      <c r="AG225" s="134">
        <f>(H225*'User Input'!$H$16)+(I225*'User Input'!$H$17)+(N225*'User Input'!$H$15)+(P225*'User Input'!$H$2)+(Q225*'User Input'!$H$3)+(R225*'User Input'!$H$4)+(K225*'User Input'!$H$5)+(L225*'User Input'!$H$6)+(J225*'User Input'!$H$7)+(U225*'User Input'!$H$8)+(T225*'User Input'!$H$9)+(M225*'User Input'!$H$10)+(Y225*'User Input'!$H$11)+(W225*'User Input'!$H$13)+(V225*'User Input'!$H$12)+(S225*'User Input'!$H$14)</f>
        <v>37.499999999999993</v>
      </c>
      <c r="AH225">
        <f t="shared" si="4"/>
        <v>2.5684931506849309</v>
      </c>
      <c r="AI225" s="209"/>
      <c r="AJ225" s="209"/>
      <c r="AK225" s="209"/>
      <c r="AL225" s="209">
        <f t="shared" ca="1" si="2"/>
        <v>43</v>
      </c>
    </row>
    <row r="226" spans="2:38" x14ac:dyDescent="0.2">
      <c r="B226" t="s">
        <v>795</v>
      </c>
      <c r="C226" t="s">
        <v>7</v>
      </c>
      <c r="D226" t="s">
        <v>116</v>
      </c>
      <c r="E226" t="s">
        <v>116</v>
      </c>
      <c r="F226">
        <v>17.8</v>
      </c>
      <c r="G226">
        <v>24.2</v>
      </c>
      <c r="H226">
        <v>1.3</v>
      </c>
      <c r="I226">
        <v>510</v>
      </c>
      <c r="J226">
        <v>1</v>
      </c>
      <c r="K226">
        <v>1.7</v>
      </c>
      <c r="L226">
        <v>1.6</v>
      </c>
      <c r="M226">
        <v>-0.5</v>
      </c>
      <c r="N226">
        <v>7.7</v>
      </c>
      <c r="O226">
        <v>5.3</v>
      </c>
      <c r="AF226">
        <f t="shared" si="3"/>
        <v>44</v>
      </c>
      <c r="AG226" s="134">
        <f>(H226*'User Input'!$H$16)+(I226*'User Input'!$H$17)+(N226*'User Input'!$H$15)+(P226*'User Input'!$H$2)+(Q226*'User Input'!$H$3)+(R226*'User Input'!$H$4)+(K226*'User Input'!$H$5)+(L226*'User Input'!$H$6)+(J226*'User Input'!$H$7)+(U226*'User Input'!$H$8)+(T226*'User Input'!$H$9)+(M226*'User Input'!$H$10)+(Y226*'User Input'!$H$11)+(W226*'User Input'!$H$13)+(V226*'User Input'!$H$12)+(S226*'User Input'!$H$14)</f>
        <v>8.4</v>
      </c>
      <c r="AH226">
        <f t="shared" si="4"/>
        <v>0.34710743801652894</v>
      </c>
      <c r="AI226" s="209"/>
      <c r="AJ226" s="209"/>
      <c r="AK226" s="209"/>
      <c r="AL226" s="209">
        <f t="shared" ca="1" si="2"/>
        <v>44</v>
      </c>
    </row>
    <row r="227" spans="2:38" x14ac:dyDescent="0.2">
      <c r="B227" t="s">
        <v>2242</v>
      </c>
      <c r="C227" t="s">
        <v>115</v>
      </c>
      <c r="D227" t="s">
        <v>114</v>
      </c>
      <c r="E227" t="s">
        <v>114</v>
      </c>
      <c r="F227">
        <v>16.600000000000001</v>
      </c>
      <c r="G227">
        <v>12.9</v>
      </c>
      <c r="H227">
        <v>1</v>
      </c>
      <c r="I227">
        <v>650</v>
      </c>
      <c r="J227">
        <v>3</v>
      </c>
      <c r="K227">
        <v>2.7</v>
      </c>
      <c r="L227">
        <v>4.7</v>
      </c>
      <c r="M227">
        <v>-1.1000000000000001</v>
      </c>
      <c r="N227">
        <v>3.6</v>
      </c>
      <c r="O227">
        <v>2.7</v>
      </c>
      <c r="AF227">
        <f t="shared" si="3"/>
        <v>45</v>
      </c>
      <c r="AG227" s="134">
        <f>(H227*'User Input'!$H$16)+(I227*'User Input'!$H$17)+(N227*'User Input'!$H$15)+(P227*'User Input'!$H$2)+(Q227*'User Input'!$H$3)+(R227*'User Input'!$H$4)+(K227*'User Input'!$H$5)+(L227*'User Input'!$H$6)+(J227*'User Input'!$H$7)+(U227*'User Input'!$H$8)+(T227*'User Input'!$H$9)+(M227*'User Input'!$H$10)+(Y227*'User Input'!$H$11)+(W227*'User Input'!$H$13)+(V227*'User Input'!$H$12)+(S227*'User Input'!$H$14)</f>
        <v>16.3</v>
      </c>
      <c r="AH227">
        <f t="shared" si="4"/>
        <v>1.2635658914728682</v>
      </c>
      <c r="AI227" s="209"/>
      <c r="AJ227" s="209"/>
      <c r="AK227" s="209"/>
      <c r="AL227" s="209">
        <f t="shared" ca="1" si="2"/>
        <v>45</v>
      </c>
    </row>
    <row r="228" spans="2:38" x14ac:dyDescent="0.2">
      <c r="B228" t="s">
        <v>1296</v>
      </c>
      <c r="C228" t="s">
        <v>135</v>
      </c>
      <c r="D228" t="s">
        <v>118</v>
      </c>
      <c r="E228" t="s">
        <v>118</v>
      </c>
      <c r="F228">
        <v>16.5</v>
      </c>
      <c r="G228">
        <v>11.8</v>
      </c>
      <c r="H228">
        <v>1</v>
      </c>
      <c r="I228">
        <v>645</v>
      </c>
      <c r="J228">
        <v>2.8</v>
      </c>
      <c r="K228">
        <v>1.2</v>
      </c>
      <c r="L228">
        <v>2.2999999999999998</v>
      </c>
      <c r="M228">
        <v>4.9000000000000004</v>
      </c>
      <c r="N228">
        <v>3.3</v>
      </c>
      <c r="O228">
        <v>0.9</v>
      </c>
      <c r="AF228">
        <f t="shared" si="3"/>
        <v>46</v>
      </c>
      <c r="AG228" s="134">
        <f>(H228*'User Input'!$H$16)+(I228*'User Input'!$H$17)+(N228*'User Input'!$H$15)+(P228*'User Input'!$H$2)+(Q228*'User Input'!$H$3)+(R228*'User Input'!$H$4)+(K228*'User Input'!$H$5)+(L228*'User Input'!$H$6)+(J228*'User Input'!$H$7)+(U228*'User Input'!$H$8)+(T228*'User Input'!$H$9)+(M228*'User Input'!$H$10)+(Y228*'User Input'!$H$11)+(W228*'User Input'!$H$13)+(V228*'User Input'!$H$12)+(S228*'User Input'!$H$14)</f>
        <v>19.7</v>
      </c>
      <c r="AH228">
        <f t="shared" si="4"/>
        <v>1.6694915254237286</v>
      </c>
      <c r="AI228" s="209"/>
      <c r="AJ228" s="209"/>
      <c r="AK228" s="209"/>
      <c r="AL228" s="209">
        <f t="shared" ca="1" si="2"/>
        <v>46</v>
      </c>
    </row>
    <row r="229" spans="2:38" x14ac:dyDescent="0.2">
      <c r="B229" t="s">
        <v>157</v>
      </c>
      <c r="C229" t="s">
        <v>122</v>
      </c>
      <c r="D229" t="s">
        <v>112</v>
      </c>
      <c r="E229" t="s">
        <v>112</v>
      </c>
      <c r="F229">
        <v>16.399999999999999</v>
      </c>
      <c r="G229">
        <v>15</v>
      </c>
      <c r="H229">
        <v>1</v>
      </c>
      <c r="I229">
        <v>621</v>
      </c>
      <c r="J229">
        <v>4</v>
      </c>
      <c r="K229">
        <v>1.7</v>
      </c>
      <c r="L229">
        <v>2.1</v>
      </c>
      <c r="M229">
        <v>-1.5</v>
      </c>
      <c r="N229">
        <v>3.8</v>
      </c>
      <c r="O229">
        <v>5.3</v>
      </c>
      <c r="AF229">
        <f t="shared" si="3"/>
        <v>47</v>
      </c>
      <c r="AG229" s="134">
        <f>(H229*'User Input'!$H$16)+(I229*'User Input'!$H$17)+(N229*'User Input'!$H$15)+(P229*'User Input'!$H$2)+(Q229*'User Input'!$H$3)+(R229*'User Input'!$H$4)+(K229*'User Input'!$H$5)+(L229*'User Input'!$H$6)+(J229*'User Input'!$H$7)+(U229*'User Input'!$H$8)+(T229*'User Input'!$H$9)+(M229*'User Input'!$H$10)+(Y229*'User Input'!$H$11)+(W229*'User Input'!$H$13)+(V229*'User Input'!$H$12)+(S229*'User Input'!$H$14)</f>
        <v>9.9</v>
      </c>
      <c r="AH229">
        <f t="shared" si="4"/>
        <v>0.66</v>
      </c>
      <c r="AI229" s="209"/>
      <c r="AJ229" s="209"/>
      <c r="AK229" s="209"/>
      <c r="AL229" s="209">
        <f t="shared" ca="1" si="2"/>
        <v>47</v>
      </c>
    </row>
    <row r="230" spans="2:38" x14ac:dyDescent="0.2">
      <c r="B230" t="s">
        <v>1511</v>
      </c>
      <c r="C230" t="s">
        <v>133</v>
      </c>
      <c r="D230" t="s">
        <v>1026</v>
      </c>
      <c r="E230" t="s">
        <v>118</v>
      </c>
      <c r="F230">
        <v>15.9</v>
      </c>
      <c r="G230">
        <v>13.2</v>
      </c>
      <c r="H230">
        <v>0.9</v>
      </c>
      <c r="I230">
        <v>654</v>
      </c>
      <c r="J230">
        <v>3</v>
      </c>
      <c r="K230">
        <v>-1.5</v>
      </c>
      <c r="L230">
        <v>-1</v>
      </c>
      <c r="M230">
        <v>12</v>
      </c>
      <c r="N230">
        <v>3.6</v>
      </c>
      <c r="O230">
        <v>-1.1000000000000001</v>
      </c>
      <c r="AF230">
        <f t="shared" si="3"/>
        <v>48</v>
      </c>
      <c r="AG230" s="134">
        <f>(H230*'User Input'!$H$16)+(I230*'User Input'!$H$17)+(N230*'User Input'!$H$15)+(P230*'User Input'!$H$2)+(Q230*'User Input'!$H$3)+(R230*'User Input'!$H$4)+(K230*'User Input'!$H$5)+(L230*'User Input'!$H$6)+(J230*'User Input'!$H$7)+(U230*'User Input'!$H$8)+(T230*'User Input'!$H$9)+(M230*'User Input'!$H$10)+(Y230*'User Input'!$H$11)+(W230*'User Input'!$H$13)+(V230*'User Input'!$H$12)+(S230*'User Input'!$H$14)</f>
        <v>20</v>
      </c>
      <c r="AH230">
        <f t="shared" si="4"/>
        <v>1.5151515151515151</v>
      </c>
      <c r="AI230" s="209"/>
      <c r="AJ230" s="209"/>
      <c r="AK230" s="209"/>
      <c r="AL230" s="209">
        <f t="shared" ca="1" si="2"/>
        <v>48</v>
      </c>
    </row>
    <row r="231" spans="2:38" x14ac:dyDescent="0.2">
      <c r="B231" t="s">
        <v>168</v>
      </c>
      <c r="C231" t="s">
        <v>139</v>
      </c>
      <c r="D231" t="s">
        <v>110</v>
      </c>
      <c r="E231" t="s">
        <v>110</v>
      </c>
      <c r="F231">
        <v>15.8</v>
      </c>
      <c r="G231">
        <v>12.3</v>
      </c>
      <c r="H231">
        <v>0.8</v>
      </c>
      <c r="I231">
        <v>660</v>
      </c>
      <c r="J231">
        <v>3.4</v>
      </c>
      <c r="K231">
        <v>-0.6</v>
      </c>
      <c r="L231">
        <v>0.2</v>
      </c>
      <c r="M231">
        <v>7.4</v>
      </c>
      <c r="N231">
        <v>5.2</v>
      </c>
      <c r="O231">
        <v>-0.8</v>
      </c>
      <c r="AF231">
        <f t="shared" si="3"/>
        <v>49</v>
      </c>
      <c r="AG231" s="134">
        <f>(H231*'User Input'!$H$16)+(I231*'User Input'!$H$17)+(N231*'User Input'!$H$15)+(P231*'User Input'!$H$2)+(Q231*'User Input'!$H$3)+(R231*'User Input'!$H$4)+(K231*'User Input'!$H$5)+(L231*'User Input'!$H$6)+(J231*'User Input'!$H$7)+(U231*'User Input'!$H$8)+(T231*'User Input'!$H$9)+(M231*'User Input'!$H$10)+(Y231*'User Input'!$H$11)+(W231*'User Input'!$H$13)+(V231*'User Input'!$H$12)+(S231*'User Input'!$H$14)</f>
        <v>16</v>
      </c>
      <c r="AH231">
        <f t="shared" si="4"/>
        <v>1.3008130081300813</v>
      </c>
      <c r="AI231" s="209"/>
      <c r="AJ231" s="209"/>
      <c r="AK231" s="209"/>
      <c r="AL231" s="209">
        <f t="shared" ca="1" si="2"/>
        <v>49</v>
      </c>
    </row>
    <row r="232" spans="2:38" x14ac:dyDescent="0.2">
      <c r="B232" t="s">
        <v>433</v>
      </c>
      <c r="C232" t="s">
        <v>134</v>
      </c>
      <c r="D232" t="s">
        <v>110</v>
      </c>
      <c r="E232" t="s">
        <v>110</v>
      </c>
      <c r="F232">
        <v>15.7</v>
      </c>
      <c r="G232">
        <v>12.8</v>
      </c>
      <c r="H232">
        <v>0.8</v>
      </c>
      <c r="I232">
        <v>625</v>
      </c>
      <c r="J232">
        <v>3.4</v>
      </c>
      <c r="K232">
        <v>3.1</v>
      </c>
      <c r="L232">
        <v>4.5</v>
      </c>
      <c r="M232">
        <v>-0.6</v>
      </c>
      <c r="N232">
        <v>1.4</v>
      </c>
      <c r="O232">
        <v>2.9</v>
      </c>
      <c r="AF232">
        <f t="shared" si="3"/>
        <v>50</v>
      </c>
      <c r="AG232" s="134">
        <f>(H232*'User Input'!$H$16)+(I232*'User Input'!$H$17)+(N232*'User Input'!$H$15)+(P232*'User Input'!$H$2)+(Q232*'User Input'!$H$3)+(R232*'User Input'!$H$4)+(K232*'User Input'!$H$5)+(L232*'User Input'!$H$6)+(J232*'User Input'!$H$7)+(U232*'User Input'!$H$8)+(T232*'User Input'!$H$9)+(M232*'User Input'!$H$10)+(Y232*'User Input'!$H$11)+(W232*'User Input'!$H$13)+(V232*'User Input'!$H$12)+(S232*'User Input'!$H$14)</f>
        <v>19.099999999999998</v>
      </c>
      <c r="AH232">
        <f t="shared" si="4"/>
        <v>1.4921874999999998</v>
      </c>
      <c r="AI232" s="209"/>
      <c r="AJ232" s="209"/>
      <c r="AK232" s="209"/>
      <c r="AL232" s="209">
        <f t="shared" ca="1" si="2"/>
        <v>50</v>
      </c>
    </row>
    <row r="233" spans="2:38" x14ac:dyDescent="0.2">
      <c r="B233" t="s">
        <v>754</v>
      </c>
      <c r="C233" t="s">
        <v>714</v>
      </c>
      <c r="D233" t="s">
        <v>6</v>
      </c>
      <c r="E233" t="s">
        <v>6</v>
      </c>
      <c r="F233">
        <v>15.7</v>
      </c>
      <c r="G233">
        <v>11.5</v>
      </c>
      <c r="H233">
        <v>0.8</v>
      </c>
      <c r="I233">
        <v>613</v>
      </c>
      <c r="J233">
        <v>1.4</v>
      </c>
      <c r="K233">
        <v>-1</v>
      </c>
      <c r="L233">
        <v>0</v>
      </c>
      <c r="M233">
        <v>11.6</v>
      </c>
      <c r="N233">
        <v>3</v>
      </c>
      <c r="O233">
        <v>-0.4</v>
      </c>
      <c r="AF233">
        <f t="shared" si="3"/>
        <v>51</v>
      </c>
      <c r="AG233" s="134">
        <f>(H233*'User Input'!$H$16)+(I233*'User Input'!$H$17)+(N233*'User Input'!$H$15)+(P233*'User Input'!$H$2)+(Q233*'User Input'!$H$3)+(R233*'User Input'!$H$4)+(K233*'User Input'!$H$5)+(L233*'User Input'!$H$6)+(J233*'User Input'!$H$7)+(U233*'User Input'!$H$8)+(T233*'User Input'!$H$9)+(M233*'User Input'!$H$10)+(Y233*'User Input'!$H$11)+(W233*'User Input'!$H$13)+(V233*'User Input'!$H$12)+(S233*'User Input'!$H$14)</f>
        <v>20.599999999999998</v>
      </c>
      <c r="AH233">
        <f t="shared" si="4"/>
        <v>1.7913043478260868</v>
      </c>
      <c r="AI233" s="209"/>
      <c r="AJ233" s="209"/>
      <c r="AK233" s="209"/>
      <c r="AL233" s="209">
        <f t="shared" ca="1" si="2"/>
        <v>50</v>
      </c>
    </row>
    <row r="234" spans="2:38" x14ac:dyDescent="0.2">
      <c r="B234" t="s">
        <v>487</v>
      </c>
      <c r="C234" t="s">
        <v>715</v>
      </c>
      <c r="D234" t="s">
        <v>116</v>
      </c>
      <c r="E234" t="s">
        <v>116</v>
      </c>
      <c r="F234">
        <v>15.6</v>
      </c>
      <c r="G234">
        <v>16.100000000000001</v>
      </c>
      <c r="H234">
        <v>0.8</v>
      </c>
      <c r="I234">
        <v>586</v>
      </c>
      <c r="J234">
        <v>2.2999999999999998</v>
      </c>
      <c r="K234">
        <v>1.5</v>
      </c>
      <c r="L234">
        <v>2.6</v>
      </c>
      <c r="M234">
        <v>-0.9</v>
      </c>
      <c r="N234">
        <v>5</v>
      </c>
      <c r="O234">
        <v>4.0999999999999996</v>
      </c>
      <c r="AF234">
        <f t="shared" si="3"/>
        <v>52</v>
      </c>
      <c r="AG234" s="134">
        <f>(H234*'User Input'!$H$16)+(I234*'User Input'!$H$17)+(N234*'User Input'!$H$15)+(P234*'User Input'!$H$2)+(Q234*'User Input'!$H$3)+(R234*'User Input'!$H$4)+(K234*'User Input'!$H$5)+(L234*'User Input'!$H$6)+(J234*'User Input'!$H$7)+(U234*'User Input'!$H$8)+(T234*'User Input'!$H$9)+(M234*'User Input'!$H$10)+(Y234*'User Input'!$H$11)+(W234*'User Input'!$H$13)+(V234*'User Input'!$H$12)+(S234*'User Input'!$H$14)</f>
        <v>9.0999999999999979</v>
      </c>
      <c r="AH234">
        <f t="shared" si="4"/>
        <v>0.56521739130434767</v>
      </c>
      <c r="AI234" s="209"/>
      <c r="AJ234" s="209"/>
      <c r="AK234" s="209"/>
      <c r="AL234" s="209">
        <f t="shared" ca="1" si="2"/>
        <v>52</v>
      </c>
    </row>
    <row r="235" spans="2:38" x14ac:dyDescent="0.2">
      <c r="B235" t="s">
        <v>773</v>
      </c>
      <c r="C235" t="s">
        <v>140</v>
      </c>
      <c r="D235" t="s">
        <v>112</v>
      </c>
      <c r="E235" t="s">
        <v>112</v>
      </c>
      <c r="F235">
        <v>15.2</v>
      </c>
      <c r="G235">
        <v>11.1</v>
      </c>
      <c r="H235">
        <v>0.7</v>
      </c>
      <c r="I235">
        <v>644</v>
      </c>
      <c r="J235">
        <v>3.7</v>
      </c>
      <c r="K235">
        <v>5.8</v>
      </c>
      <c r="L235">
        <v>5.5</v>
      </c>
      <c r="M235">
        <v>-1.6</v>
      </c>
      <c r="N235">
        <v>-2</v>
      </c>
      <c r="O235">
        <v>2.7</v>
      </c>
      <c r="AF235">
        <f t="shared" si="3"/>
        <v>53</v>
      </c>
      <c r="AG235" s="134">
        <f>(H235*'User Input'!$H$16)+(I235*'User Input'!$H$17)+(N235*'User Input'!$H$15)+(P235*'User Input'!$H$2)+(Q235*'User Input'!$H$3)+(R235*'User Input'!$H$4)+(K235*'User Input'!$H$5)+(L235*'User Input'!$H$6)+(J235*'User Input'!$H$7)+(U235*'User Input'!$H$8)+(T235*'User Input'!$H$9)+(M235*'User Input'!$H$10)+(Y235*'User Input'!$H$11)+(W235*'User Input'!$H$13)+(V235*'User Input'!$H$12)+(S235*'User Input'!$H$14)</f>
        <v>29.2</v>
      </c>
      <c r="AH235">
        <f t="shared" si="4"/>
        <v>2.6306306306306309</v>
      </c>
      <c r="AI235" s="209"/>
      <c r="AJ235" s="209"/>
      <c r="AK235" s="209"/>
      <c r="AL235" s="209">
        <f t="shared" ca="1" si="2"/>
        <v>53</v>
      </c>
    </row>
    <row r="236" spans="2:38" x14ac:dyDescent="0.2">
      <c r="B236" t="s">
        <v>159</v>
      </c>
      <c r="C236" t="s">
        <v>113</v>
      </c>
      <c r="D236" t="s">
        <v>114</v>
      </c>
      <c r="E236" t="s">
        <v>114</v>
      </c>
      <c r="F236">
        <v>15</v>
      </c>
      <c r="G236">
        <v>18.2</v>
      </c>
      <c r="H236">
        <v>0.6</v>
      </c>
      <c r="I236">
        <v>540</v>
      </c>
      <c r="J236">
        <v>1.1000000000000001</v>
      </c>
      <c r="K236">
        <v>2.9</v>
      </c>
      <c r="L236">
        <v>2.5</v>
      </c>
      <c r="M236">
        <v>3.1</v>
      </c>
      <c r="N236">
        <v>1.8</v>
      </c>
      <c r="O236">
        <v>2.6</v>
      </c>
      <c r="AF236">
        <f t="shared" si="3"/>
        <v>54</v>
      </c>
      <c r="AG236" s="134">
        <f>(H236*'User Input'!$H$16)+(I236*'User Input'!$H$17)+(N236*'User Input'!$H$15)+(P236*'User Input'!$H$2)+(Q236*'User Input'!$H$3)+(R236*'User Input'!$H$4)+(K236*'User Input'!$H$5)+(L236*'User Input'!$H$6)+(J236*'User Input'!$H$7)+(U236*'User Input'!$H$8)+(T236*'User Input'!$H$9)+(M236*'User Input'!$H$10)+(Y236*'User Input'!$H$11)+(W236*'User Input'!$H$13)+(V236*'User Input'!$H$12)+(S236*'User Input'!$H$14)</f>
        <v>21.4</v>
      </c>
      <c r="AH236">
        <f t="shared" si="4"/>
        <v>1.1758241758241759</v>
      </c>
      <c r="AI236" s="209"/>
      <c r="AJ236" s="209"/>
      <c r="AK236" s="209"/>
      <c r="AL236" s="209">
        <f t="shared" ca="1" si="2"/>
        <v>54</v>
      </c>
    </row>
    <row r="237" spans="2:38" x14ac:dyDescent="0.2">
      <c r="B237" t="s">
        <v>478</v>
      </c>
      <c r="C237" t="s">
        <v>122</v>
      </c>
      <c r="D237" t="s">
        <v>116</v>
      </c>
      <c r="E237" t="s">
        <v>116</v>
      </c>
      <c r="F237">
        <v>14.9</v>
      </c>
      <c r="G237">
        <v>11.3</v>
      </c>
      <c r="H237">
        <v>0.6</v>
      </c>
      <c r="I237">
        <v>630</v>
      </c>
      <c r="J237">
        <v>3</v>
      </c>
      <c r="K237">
        <v>4.2</v>
      </c>
      <c r="L237">
        <v>4.5</v>
      </c>
      <c r="M237">
        <v>-0.9</v>
      </c>
      <c r="N237">
        <v>0.3</v>
      </c>
      <c r="O237">
        <v>2.8</v>
      </c>
      <c r="AF237">
        <f t="shared" si="3"/>
        <v>55</v>
      </c>
      <c r="AG237" s="134">
        <f>(H237*'User Input'!$H$16)+(I237*'User Input'!$H$17)+(N237*'User Input'!$H$15)+(P237*'User Input'!$H$2)+(Q237*'User Input'!$H$3)+(R237*'User Input'!$H$4)+(K237*'User Input'!$H$5)+(L237*'User Input'!$H$6)+(J237*'User Input'!$H$7)+(U237*'User Input'!$H$8)+(T237*'User Input'!$H$9)+(M237*'User Input'!$H$10)+(Y237*'User Input'!$H$11)+(W237*'User Input'!$H$13)+(V237*'User Input'!$H$12)+(S237*'User Input'!$H$14)</f>
        <v>22.5</v>
      </c>
      <c r="AH237">
        <f t="shared" si="4"/>
        <v>1.9911504424778759</v>
      </c>
      <c r="AI237" s="209"/>
      <c r="AJ237" s="209"/>
      <c r="AK237" s="209"/>
      <c r="AL237" s="209">
        <f t="shared" ca="1" si="2"/>
        <v>55</v>
      </c>
    </row>
    <row r="238" spans="2:38" x14ac:dyDescent="0.2">
      <c r="B238" t="s">
        <v>192</v>
      </c>
      <c r="C238" t="s">
        <v>135</v>
      </c>
      <c r="D238" t="s">
        <v>116</v>
      </c>
      <c r="E238" t="s">
        <v>116</v>
      </c>
      <c r="F238">
        <v>14.9</v>
      </c>
      <c r="G238">
        <v>15.8</v>
      </c>
      <c r="H238">
        <v>0.6</v>
      </c>
      <c r="I238">
        <v>590</v>
      </c>
      <c r="J238">
        <v>3.3</v>
      </c>
      <c r="K238">
        <v>4</v>
      </c>
      <c r="L238">
        <v>2.7</v>
      </c>
      <c r="M238">
        <v>-0.8</v>
      </c>
      <c r="N238">
        <v>0.5</v>
      </c>
      <c r="O238">
        <v>4.2</v>
      </c>
      <c r="AF238">
        <f t="shared" si="3"/>
        <v>56</v>
      </c>
      <c r="AG238" s="134">
        <f>(H238*'User Input'!$H$16)+(I238*'User Input'!$H$17)+(N238*'User Input'!$H$15)+(P238*'User Input'!$H$2)+(Q238*'User Input'!$H$3)+(R238*'User Input'!$H$4)+(K238*'User Input'!$H$5)+(L238*'User Input'!$H$6)+(J238*'User Input'!$H$7)+(U238*'User Input'!$H$8)+(T238*'User Input'!$H$9)+(M238*'User Input'!$H$10)+(Y238*'User Input'!$H$11)+(W238*'User Input'!$H$13)+(V238*'User Input'!$H$12)+(S238*'User Input'!$H$14)</f>
        <v>20.399999999999999</v>
      </c>
      <c r="AH238">
        <f t="shared" si="4"/>
        <v>1.2911392405063289</v>
      </c>
      <c r="AI238" s="209"/>
      <c r="AJ238" s="209"/>
      <c r="AK238" s="209"/>
      <c r="AL238" s="209">
        <f t="shared" ca="1" si="2"/>
        <v>55</v>
      </c>
    </row>
    <row r="239" spans="2:38" x14ac:dyDescent="0.2">
      <c r="B239" t="s">
        <v>224</v>
      </c>
      <c r="C239" t="s">
        <v>132</v>
      </c>
      <c r="D239" t="s">
        <v>1033</v>
      </c>
      <c r="E239" t="s">
        <v>116</v>
      </c>
      <c r="F239">
        <v>14.9</v>
      </c>
      <c r="G239">
        <v>11.5</v>
      </c>
      <c r="H239">
        <v>0.6</v>
      </c>
      <c r="I239">
        <v>672</v>
      </c>
      <c r="J239">
        <v>6.3</v>
      </c>
      <c r="K239">
        <v>3.4</v>
      </c>
      <c r="L239">
        <v>1.5</v>
      </c>
      <c r="M239">
        <v>-0.6</v>
      </c>
      <c r="N239">
        <v>-0.6</v>
      </c>
      <c r="O239">
        <v>3.8</v>
      </c>
      <c r="AF239">
        <f t="shared" si="3"/>
        <v>57</v>
      </c>
      <c r="AG239" s="134">
        <f>(H239*'User Input'!$H$16)+(I239*'User Input'!$H$17)+(N239*'User Input'!$H$15)+(P239*'User Input'!$H$2)+(Q239*'User Input'!$H$3)+(R239*'User Input'!$H$4)+(K239*'User Input'!$H$5)+(L239*'User Input'!$H$6)+(J239*'User Input'!$H$7)+(U239*'User Input'!$H$8)+(T239*'User Input'!$H$9)+(M239*'User Input'!$H$10)+(Y239*'User Input'!$H$11)+(W239*'User Input'!$H$13)+(V239*'User Input'!$H$12)+(S239*'User Input'!$H$14)</f>
        <v>20.2</v>
      </c>
      <c r="AH239">
        <f t="shared" si="4"/>
        <v>1.7565217391304346</v>
      </c>
      <c r="AI239" s="209"/>
      <c r="AJ239" s="209"/>
      <c r="AK239" s="209"/>
      <c r="AL239" s="209">
        <f t="shared" ca="1" si="2"/>
        <v>55</v>
      </c>
    </row>
    <row r="240" spans="2:38" x14ac:dyDescent="0.2">
      <c r="B240" t="s">
        <v>167</v>
      </c>
      <c r="C240" t="s">
        <v>123</v>
      </c>
      <c r="D240" t="s">
        <v>114</v>
      </c>
      <c r="E240" t="s">
        <v>114</v>
      </c>
      <c r="F240">
        <v>14.5</v>
      </c>
      <c r="G240">
        <v>10.6</v>
      </c>
      <c r="H240">
        <v>0.5</v>
      </c>
      <c r="I240">
        <v>653</v>
      </c>
      <c r="J240">
        <v>3.4</v>
      </c>
      <c r="K240">
        <v>4.9000000000000004</v>
      </c>
      <c r="L240">
        <v>5.2</v>
      </c>
      <c r="M240">
        <v>1.3</v>
      </c>
      <c r="N240">
        <v>-2.4</v>
      </c>
      <c r="O240">
        <v>1.1000000000000001</v>
      </c>
      <c r="AF240">
        <f t="shared" si="3"/>
        <v>58</v>
      </c>
      <c r="AG240" s="134">
        <f>(H240*'User Input'!$H$16)+(I240*'User Input'!$H$17)+(N240*'User Input'!$H$15)+(P240*'User Input'!$H$2)+(Q240*'User Input'!$H$3)+(R240*'User Input'!$H$4)+(K240*'User Input'!$H$5)+(L240*'User Input'!$H$6)+(J240*'User Input'!$H$7)+(U240*'User Input'!$H$8)+(T240*'User Input'!$H$9)+(M240*'User Input'!$H$10)+(Y240*'User Input'!$H$11)+(W240*'User Input'!$H$13)+(V240*'User Input'!$H$12)+(S240*'User Input'!$H$14)</f>
        <v>30.8</v>
      </c>
      <c r="AH240">
        <f t="shared" si="4"/>
        <v>2.9056603773584908</v>
      </c>
      <c r="AI240" s="209"/>
      <c r="AJ240" s="209"/>
      <c r="AK240" s="209"/>
      <c r="AL240" s="209">
        <f t="shared" ca="1" si="2"/>
        <v>58</v>
      </c>
    </row>
    <row r="241" spans="2:38" x14ac:dyDescent="0.2">
      <c r="B241" t="s">
        <v>367</v>
      </c>
      <c r="C241" t="s">
        <v>121</v>
      </c>
      <c r="D241" t="s">
        <v>118</v>
      </c>
      <c r="E241" t="s">
        <v>118</v>
      </c>
      <c r="F241">
        <v>14.3</v>
      </c>
      <c r="G241">
        <v>11.1</v>
      </c>
      <c r="H241">
        <v>0.4</v>
      </c>
      <c r="I241">
        <v>627</v>
      </c>
      <c r="J241">
        <v>2.2000000000000002</v>
      </c>
      <c r="K241">
        <v>4</v>
      </c>
      <c r="L241">
        <v>3.5</v>
      </c>
      <c r="M241">
        <v>4.9000000000000004</v>
      </c>
      <c r="N241">
        <v>-1.3</v>
      </c>
      <c r="O241">
        <v>0.1</v>
      </c>
      <c r="AF241">
        <f t="shared" si="3"/>
        <v>59</v>
      </c>
      <c r="AG241" s="134">
        <f>(H241*'User Input'!$H$16)+(I241*'User Input'!$H$17)+(N241*'User Input'!$H$15)+(P241*'User Input'!$H$2)+(Q241*'User Input'!$H$3)+(R241*'User Input'!$H$4)+(K241*'User Input'!$H$5)+(L241*'User Input'!$H$6)+(J241*'User Input'!$H$7)+(U241*'User Input'!$H$8)+(T241*'User Input'!$H$9)+(M241*'User Input'!$H$10)+(Y241*'User Input'!$H$11)+(W241*'User Input'!$H$13)+(V241*'User Input'!$H$12)+(S241*'User Input'!$H$14)</f>
        <v>31.5</v>
      </c>
      <c r="AH241">
        <f t="shared" si="4"/>
        <v>2.8378378378378377</v>
      </c>
      <c r="AI241" s="209"/>
      <c r="AJ241" s="209"/>
      <c r="AK241" s="209"/>
      <c r="AL241" s="209">
        <f t="shared" ca="1" si="2"/>
        <v>59</v>
      </c>
    </row>
    <row r="242" spans="2:38" x14ac:dyDescent="0.2">
      <c r="B242" t="s">
        <v>262</v>
      </c>
      <c r="C242" t="s">
        <v>134</v>
      </c>
      <c r="D242" t="s">
        <v>114</v>
      </c>
      <c r="E242" t="s">
        <v>114</v>
      </c>
      <c r="F242">
        <v>14.3</v>
      </c>
      <c r="G242">
        <v>13.4</v>
      </c>
      <c r="H242">
        <v>0.4</v>
      </c>
      <c r="I242">
        <v>590</v>
      </c>
      <c r="J242">
        <v>1.9</v>
      </c>
      <c r="K242">
        <v>0.5</v>
      </c>
      <c r="L242">
        <v>2.1</v>
      </c>
      <c r="M242">
        <v>2.2000000000000002</v>
      </c>
      <c r="N242">
        <v>4.7</v>
      </c>
      <c r="O242">
        <v>1.9</v>
      </c>
      <c r="AF242">
        <f t="shared" si="3"/>
        <v>60</v>
      </c>
      <c r="AG242" s="134">
        <f>(H242*'User Input'!$H$16)+(I242*'User Input'!$H$17)+(N242*'User Input'!$H$15)+(P242*'User Input'!$H$2)+(Q242*'User Input'!$H$3)+(R242*'User Input'!$H$4)+(K242*'User Input'!$H$5)+(L242*'User Input'!$H$6)+(J242*'User Input'!$H$7)+(U242*'User Input'!$H$8)+(T242*'User Input'!$H$9)+(M242*'User Input'!$H$10)+(Y242*'User Input'!$H$11)+(W242*'User Input'!$H$13)+(V242*'User Input'!$H$12)+(S242*'User Input'!$H$14)</f>
        <v>10.4</v>
      </c>
      <c r="AH242">
        <f t="shared" si="4"/>
        <v>0.77611940298507465</v>
      </c>
      <c r="AI242" s="209"/>
      <c r="AJ242" s="209"/>
      <c r="AK242" s="209"/>
      <c r="AL242" s="209">
        <f t="shared" ca="1" si="2"/>
        <v>59</v>
      </c>
    </row>
    <row r="243" spans="2:38" x14ac:dyDescent="0.2">
      <c r="B243" t="s">
        <v>2237</v>
      </c>
      <c r="C243" t="s">
        <v>123</v>
      </c>
      <c r="D243" t="s">
        <v>6</v>
      </c>
      <c r="E243" t="s">
        <v>6</v>
      </c>
      <c r="F243">
        <v>14.2</v>
      </c>
      <c r="G243">
        <v>27.7</v>
      </c>
      <c r="H243">
        <v>0.4</v>
      </c>
      <c r="I243">
        <v>426</v>
      </c>
      <c r="J243">
        <v>-0.5</v>
      </c>
      <c r="K243">
        <v>2.7</v>
      </c>
      <c r="L243">
        <v>1</v>
      </c>
      <c r="M243">
        <v>1.6</v>
      </c>
      <c r="N243">
        <v>3.3</v>
      </c>
      <c r="O243">
        <v>5.0999999999999996</v>
      </c>
      <c r="AF243">
        <f t="shared" si="3"/>
        <v>61</v>
      </c>
      <c r="AG243" s="134">
        <f>(H243*'User Input'!$H$16)+(I243*'User Input'!$H$17)+(N243*'User Input'!$H$15)+(P243*'User Input'!$H$2)+(Q243*'User Input'!$H$3)+(R243*'User Input'!$H$4)+(K243*'User Input'!$H$5)+(L243*'User Input'!$H$6)+(J243*'User Input'!$H$7)+(U243*'User Input'!$H$8)+(T243*'User Input'!$H$9)+(M243*'User Input'!$H$10)+(Y243*'User Input'!$H$11)+(W243*'User Input'!$H$13)+(V243*'User Input'!$H$12)+(S243*'User Input'!$H$14)</f>
        <v>14.5</v>
      </c>
      <c r="AH243">
        <f t="shared" si="4"/>
        <v>0.52346570397111913</v>
      </c>
      <c r="AI243" s="209"/>
      <c r="AJ243" s="209"/>
      <c r="AK243" s="209"/>
      <c r="AL243" s="209">
        <f t="shared" ca="1" si="2"/>
        <v>61</v>
      </c>
    </row>
    <row r="244" spans="2:38" x14ac:dyDescent="0.2">
      <c r="B244" t="s">
        <v>409</v>
      </c>
      <c r="C244" t="s">
        <v>339</v>
      </c>
      <c r="D244" t="s">
        <v>114</v>
      </c>
      <c r="E244" t="s">
        <v>114</v>
      </c>
      <c r="F244">
        <v>14</v>
      </c>
      <c r="G244">
        <v>11.9</v>
      </c>
      <c r="H244">
        <v>0.4</v>
      </c>
      <c r="I244">
        <v>628</v>
      </c>
      <c r="J244">
        <v>2.8</v>
      </c>
      <c r="K244">
        <v>1.9</v>
      </c>
      <c r="L244">
        <v>1.8</v>
      </c>
      <c r="M244">
        <v>-0.3</v>
      </c>
      <c r="N244">
        <v>4.2</v>
      </c>
      <c r="O244">
        <v>2.5</v>
      </c>
      <c r="AF244">
        <f t="shared" si="3"/>
        <v>62</v>
      </c>
      <c r="AG244" s="134">
        <f>(H244*'User Input'!$H$16)+(I244*'User Input'!$H$17)+(N244*'User Input'!$H$15)+(P244*'User Input'!$H$2)+(Q244*'User Input'!$H$3)+(R244*'User Input'!$H$4)+(K244*'User Input'!$H$5)+(L244*'User Input'!$H$6)+(J244*'User Input'!$H$7)+(U244*'User Input'!$H$8)+(T244*'User Input'!$H$9)+(M244*'User Input'!$H$10)+(Y244*'User Input'!$H$11)+(W244*'User Input'!$H$13)+(V244*'User Input'!$H$12)+(S244*'User Input'!$H$14)</f>
        <v>11.6</v>
      </c>
      <c r="AH244">
        <f t="shared" si="4"/>
        <v>0.97478991596638653</v>
      </c>
      <c r="AI244" s="209"/>
      <c r="AJ244" s="209"/>
      <c r="AK244" s="209"/>
      <c r="AL244" s="209">
        <f t="shared" ca="1" si="2"/>
        <v>62</v>
      </c>
    </row>
    <row r="245" spans="2:38" x14ac:dyDescent="0.2">
      <c r="B245" t="s">
        <v>240</v>
      </c>
      <c r="C245" t="s">
        <v>113</v>
      </c>
      <c r="D245" t="s">
        <v>116</v>
      </c>
      <c r="E245" t="s">
        <v>116</v>
      </c>
      <c r="F245">
        <v>14</v>
      </c>
      <c r="G245">
        <v>12.6</v>
      </c>
      <c r="H245">
        <v>0.4</v>
      </c>
      <c r="I245">
        <v>585</v>
      </c>
      <c r="J245">
        <v>1.8</v>
      </c>
      <c r="K245">
        <v>5</v>
      </c>
      <c r="L245">
        <v>4.5</v>
      </c>
      <c r="M245">
        <v>-1.4</v>
      </c>
      <c r="N245">
        <v>0.8</v>
      </c>
      <c r="O245">
        <v>2.2999999999999998</v>
      </c>
      <c r="AF245">
        <f t="shared" si="3"/>
        <v>63</v>
      </c>
      <c r="AG245" s="134">
        <f>(H245*'User Input'!$H$16)+(I245*'User Input'!$H$17)+(N245*'User Input'!$H$15)+(P245*'User Input'!$H$2)+(Q245*'User Input'!$H$3)+(R245*'User Input'!$H$4)+(K245*'User Input'!$H$5)+(L245*'User Input'!$H$6)+(J245*'User Input'!$H$7)+(U245*'User Input'!$H$8)+(T245*'User Input'!$H$9)+(M245*'User Input'!$H$10)+(Y245*'User Input'!$H$11)+(W245*'User Input'!$H$13)+(V245*'User Input'!$H$12)+(S245*'User Input'!$H$14)</f>
        <v>23.5</v>
      </c>
      <c r="AH245">
        <f t="shared" si="4"/>
        <v>1.8650793650793651</v>
      </c>
      <c r="AI245" s="209"/>
      <c r="AJ245" s="209"/>
      <c r="AK245" s="209"/>
      <c r="AL245" s="209">
        <f t="shared" ca="1" si="2"/>
        <v>62</v>
      </c>
    </row>
    <row r="246" spans="2:38" x14ac:dyDescent="0.2">
      <c r="B246" t="s">
        <v>541</v>
      </c>
      <c r="C246" t="s">
        <v>121</v>
      </c>
      <c r="D246" t="s">
        <v>114</v>
      </c>
      <c r="E246" t="s">
        <v>114</v>
      </c>
      <c r="F246">
        <v>13.8</v>
      </c>
      <c r="G246">
        <v>10.8</v>
      </c>
      <c r="H246">
        <v>0.3</v>
      </c>
      <c r="I246">
        <v>634</v>
      </c>
      <c r="J246">
        <v>2.6</v>
      </c>
      <c r="K246">
        <v>3.3</v>
      </c>
      <c r="L246">
        <v>4.3</v>
      </c>
      <c r="M246">
        <v>-1.7</v>
      </c>
      <c r="N246">
        <v>2.5</v>
      </c>
      <c r="O246">
        <v>1.9</v>
      </c>
      <c r="AF246">
        <f t="shared" si="3"/>
        <v>64</v>
      </c>
      <c r="AG246" s="134">
        <f>(H246*'User Input'!$H$16)+(I246*'User Input'!$H$17)+(N246*'User Input'!$H$15)+(P246*'User Input'!$H$2)+(Q246*'User Input'!$H$3)+(R246*'User Input'!$H$4)+(K246*'User Input'!$H$5)+(L246*'User Input'!$H$6)+(J246*'User Input'!$H$7)+(U246*'User Input'!$H$8)+(T246*'User Input'!$H$9)+(M246*'User Input'!$H$10)+(Y246*'User Input'!$H$11)+(W246*'User Input'!$H$13)+(V246*'User Input'!$H$12)+(S246*'User Input'!$H$14)</f>
        <v>16.700000000000003</v>
      </c>
      <c r="AH246">
        <f t="shared" si="4"/>
        <v>1.5462962962962965</v>
      </c>
      <c r="AI246" s="209"/>
      <c r="AJ246" s="209"/>
      <c r="AK246" s="209"/>
      <c r="AL246" s="209">
        <f t="shared" ca="1" si="2"/>
        <v>64</v>
      </c>
    </row>
    <row r="247" spans="2:38" x14ac:dyDescent="0.2">
      <c r="B247" t="s">
        <v>1331</v>
      </c>
      <c r="C247" t="s">
        <v>140</v>
      </c>
      <c r="D247" t="s">
        <v>116</v>
      </c>
      <c r="E247" t="s">
        <v>116</v>
      </c>
      <c r="F247">
        <v>13.5</v>
      </c>
      <c r="G247">
        <v>10.4</v>
      </c>
      <c r="H247">
        <v>0.3</v>
      </c>
      <c r="I247">
        <v>651</v>
      </c>
      <c r="J247">
        <v>3.8</v>
      </c>
      <c r="K247">
        <v>4.3</v>
      </c>
      <c r="L247">
        <v>4.5</v>
      </c>
      <c r="M247">
        <v>-0.7</v>
      </c>
      <c r="N247">
        <v>-1.3</v>
      </c>
      <c r="O247">
        <v>2</v>
      </c>
      <c r="AF247">
        <f t="shared" si="3"/>
        <v>65</v>
      </c>
      <c r="AG247" s="134">
        <f>(H247*'User Input'!$H$16)+(I247*'User Input'!$H$17)+(N247*'User Input'!$H$15)+(P247*'User Input'!$H$2)+(Q247*'User Input'!$H$3)+(R247*'User Input'!$H$4)+(K247*'User Input'!$H$5)+(L247*'User Input'!$H$6)+(J247*'User Input'!$H$7)+(U247*'User Input'!$H$8)+(T247*'User Input'!$H$9)+(M247*'User Input'!$H$10)+(Y247*'User Input'!$H$11)+(W247*'User Input'!$H$13)+(V247*'User Input'!$H$12)+(S247*'User Input'!$H$14)</f>
        <v>24.1</v>
      </c>
      <c r="AH247">
        <f t="shared" si="4"/>
        <v>2.3173076923076925</v>
      </c>
      <c r="AI247" s="209"/>
      <c r="AJ247" s="209"/>
      <c r="AK247" s="209"/>
      <c r="AL247" s="209">
        <f t="shared" ref="AL247:AL310" ca="1" si="5">RANK(F247,OFFSET($F$183,0,0,COUNTA(F:F)+1,1))</f>
        <v>65</v>
      </c>
    </row>
    <row r="248" spans="2:38" x14ac:dyDescent="0.2">
      <c r="B248" t="s">
        <v>747</v>
      </c>
      <c r="C248" t="s">
        <v>120</v>
      </c>
      <c r="D248" t="s">
        <v>114</v>
      </c>
      <c r="E248" t="s">
        <v>114</v>
      </c>
      <c r="F248">
        <v>13.3</v>
      </c>
      <c r="G248">
        <v>14.6</v>
      </c>
      <c r="H248">
        <v>0.2</v>
      </c>
      <c r="I248">
        <v>575</v>
      </c>
      <c r="J248">
        <v>1.3</v>
      </c>
      <c r="K248">
        <v>2</v>
      </c>
      <c r="L248">
        <v>2.8</v>
      </c>
      <c r="M248">
        <v>2.5</v>
      </c>
      <c r="N248">
        <v>2.2999999999999998</v>
      </c>
      <c r="O248">
        <v>1.4</v>
      </c>
      <c r="AF248">
        <f t="shared" ref="AF248:AF311" si="6">AF247+1</f>
        <v>66</v>
      </c>
      <c r="AG248" s="134">
        <f>(H248*'User Input'!$H$16)+(I248*'User Input'!$H$17)+(N248*'User Input'!$H$15)+(P248*'User Input'!$H$2)+(Q248*'User Input'!$H$3)+(R248*'User Input'!$H$4)+(K248*'User Input'!$H$5)+(L248*'User Input'!$H$6)+(J248*'User Input'!$H$7)+(U248*'User Input'!$H$8)+(T248*'User Input'!$H$9)+(M248*'User Input'!$H$10)+(Y248*'User Input'!$H$11)+(W248*'User Input'!$H$13)+(V248*'User Input'!$H$12)+(S248*'User Input'!$H$14)</f>
        <v>17.100000000000001</v>
      </c>
      <c r="AH248">
        <f t="shared" si="4"/>
        <v>1.1712328767123288</v>
      </c>
      <c r="AI248" s="209"/>
      <c r="AJ248" s="209"/>
      <c r="AK248" s="209"/>
      <c r="AL248" s="209">
        <f t="shared" ca="1" si="5"/>
        <v>66</v>
      </c>
    </row>
    <row r="249" spans="2:38" x14ac:dyDescent="0.2">
      <c r="B249" t="s">
        <v>2202</v>
      </c>
      <c r="C249" t="s">
        <v>719</v>
      </c>
      <c r="D249" t="s">
        <v>116</v>
      </c>
      <c r="E249" t="s">
        <v>116</v>
      </c>
      <c r="F249">
        <v>13</v>
      </c>
      <c r="G249">
        <v>12.6</v>
      </c>
      <c r="H249">
        <v>0.1</v>
      </c>
      <c r="I249">
        <v>566</v>
      </c>
      <c r="J249">
        <v>1.2</v>
      </c>
      <c r="K249">
        <v>2.6</v>
      </c>
      <c r="L249">
        <v>3.1</v>
      </c>
      <c r="M249">
        <v>-0.9</v>
      </c>
      <c r="N249">
        <v>4</v>
      </c>
      <c r="O249">
        <v>2.1</v>
      </c>
      <c r="AF249">
        <f t="shared" si="6"/>
        <v>67</v>
      </c>
      <c r="AG249" s="134">
        <f>(H249*'User Input'!$H$16)+(I249*'User Input'!$H$17)+(N249*'User Input'!$H$15)+(P249*'User Input'!$H$2)+(Q249*'User Input'!$H$3)+(R249*'User Input'!$H$4)+(K249*'User Input'!$H$5)+(L249*'User Input'!$H$6)+(J249*'User Input'!$H$7)+(U249*'User Input'!$H$8)+(T249*'User Input'!$H$9)+(M249*'User Input'!$H$10)+(Y249*'User Input'!$H$11)+(W249*'User Input'!$H$13)+(V249*'User Input'!$H$12)+(S249*'User Input'!$H$14)</f>
        <v>12.899999999999999</v>
      </c>
      <c r="AH249">
        <f t="shared" si="4"/>
        <v>1.0238095238095237</v>
      </c>
      <c r="AI249" s="209"/>
      <c r="AJ249" s="209"/>
      <c r="AK249" s="209"/>
      <c r="AL249" s="209">
        <f t="shared" ca="1" si="5"/>
        <v>67</v>
      </c>
    </row>
    <row r="250" spans="2:38" x14ac:dyDescent="0.2">
      <c r="B250" t="s">
        <v>749</v>
      </c>
      <c r="C250" t="s">
        <v>137</v>
      </c>
      <c r="D250" t="s">
        <v>116</v>
      </c>
      <c r="E250" t="s">
        <v>116</v>
      </c>
      <c r="F250">
        <v>12.7</v>
      </c>
      <c r="G250">
        <v>11.1</v>
      </c>
      <c r="H250">
        <v>0</v>
      </c>
      <c r="I250">
        <v>568</v>
      </c>
      <c r="J250">
        <v>1.3</v>
      </c>
      <c r="K250">
        <v>2.5</v>
      </c>
      <c r="L250">
        <v>3</v>
      </c>
      <c r="M250">
        <v>0.3</v>
      </c>
      <c r="N250">
        <v>2.5</v>
      </c>
      <c r="O250">
        <v>2.1</v>
      </c>
      <c r="AF250">
        <f t="shared" si="6"/>
        <v>68</v>
      </c>
      <c r="AG250" s="134">
        <f>(H250*'User Input'!$H$16)+(I250*'User Input'!$H$17)+(N250*'User Input'!$H$15)+(P250*'User Input'!$H$2)+(Q250*'User Input'!$H$3)+(R250*'User Input'!$H$4)+(K250*'User Input'!$H$5)+(L250*'User Input'!$H$6)+(J250*'User Input'!$H$7)+(U250*'User Input'!$H$8)+(T250*'User Input'!$H$9)+(M250*'User Input'!$H$10)+(Y250*'User Input'!$H$11)+(W250*'User Input'!$H$13)+(V250*'User Input'!$H$12)+(S250*'User Input'!$H$14)</f>
        <v>14.9</v>
      </c>
      <c r="AH250">
        <f t="shared" si="4"/>
        <v>1.3423423423423424</v>
      </c>
      <c r="AI250" s="209"/>
      <c r="AJ250" s="209"/>
      <c r="AK250" s="209"/>
      <c r="AL250" s="209">
        <f t="shared" ca="1" si="5"/>
        <v>68</v>
      </c>
    </row>
    <row r="251" spans="2:38" x14ac:dyDescent="0.2">
      <c r="B251" t="s">
        <v>147</v>
      </c>
      <c r="C251" t="s">
        <v>115</v>
      </c>
      <c r="D251" t="s">
        <v>112</v>
      </c>
      <c r="E251" t="s">
        <v>112</v>
      </c>
      <c r="F251">
        <v>12.3</v>
      </c>
      <c r="G251">
        <v>15.6</v>
      </c>
      <c r="H251">
        <v>-0.1</v>
      </c>
      <c r="I251">
        <v>543</v>
      </c>
      <c r="J251">
        <v>1.1000000000000001</v>
      </c>
      <c r="K251">
        <v>1.8</v>
      </c>
      <c r="L251">
        <v>1.9</v>
      </c>
      <c r="M251">
        <v>-2.1</v>
      </c>
      <c r="N251">
        <v>4.4000000000000004</v>
      </c>
      <c r="O251">
        <v>4.0999999999999996</v>
      </c>
      <c r="AF251">
        <f t="shared" si="6"/>
        <v>69</v>
      </c>
      <c r="AG251" s="134">
        <f>(H251*'User Input'!$H$16)+(I251*'User Input'!$H$17)+(N251*'User Input'!$H$15)+(P251*'User Input'!$H$2)+(Q251*'User Input'!$H$3)+(R251*'User Input'!$H$4)+(K251*'User Input'!$H$5)+(L251*'User Input'!$H$6)+(J251*'User Input'!$H$7)+(U251*'User Input'!$H$8)+(T251*'User Input'!$H$9)+(M251*'User Input'!$H$10)+(Y251*'User Input'!$H$11)+(W251*'User Input'!$H$13)+(V251*'User Input'!$H$12)+(S251*'User Input'!$H$14)</f>
        <v>5.9999999999999991</v>
      </c>
      <c r="AH251">
        <f t="shared" si="4"/>
        <v>0.38461538461538458</v>
      </c>
      <c r="AI251" s="209"/>
      <c r="AJ251" s="209"/>
      <c r="AK251" s="209"/>
      <c r="AL251" s="209">
        <f t="shared" ca="1" si="5"/>
        <v>69</v>
      </c>
    </row>
    <row r="252" spans="2:38" x14ac:dyDescent="0.2">
      <c r="B252" t="s">
        <v>217</v>
      </c>
      <c r="C252" t="s">
        <v>131</v>
      </c>
      <c r="D252" t="s">
        <v>112</v>
      </c>
      <c r="E252" t="s">
        <v>112</v>
      </c>
      <c r="F252">
        <v>12.2</v>
      </c>
      <c r="G252">
        <v>9.3000000000000007</v>
      </c>
      <c r="H252">
        <v>-0.1</v>
      </c>
      <c r="I252">
        <v>628</v>
      </c>
      <c r="J252">
        <v>3.6</v>
      </c>
      <c r="K252">
        <v>2.8</v>
      </c>
      <c r="L252">
        <v>3.5</v>
      </c>
      <c r="M252">
        <v>-1.3</v>
      </c>
      <c r="N252">
        <v>-0.4</v>
      </c>
      <c r="O252">
        <v>3</v>
      </c>
      <c r="AF252">
        <f t="shared" si="6"/>
        <v>70</v>
      </c>
      <c r="AG252" s="134">
        <f>(H252*'User Input'!$H$16)+(I252*'User Input'!$H$17)+(N252*'User Input'!$H$15)+(P252*'User Input'!$H$2)+(Q252*'User Input'!$H$3)+(R252*'User Input'!$H$4)+(K252*'User Input'!$H$5)+(L252*'User Input'!$H$6)+(J252*'User Input'!$H$7)+(U252*'User Input'!$H$8)+(T252*'User Input'!$H$9)+(M252*'User Input'!$H$10)+(Y252*'User Input'!$H$11)+(W252*'User Input'!$H$13)+(V252*'User Input'!$H$12)+(S252*'User Input'!$H$14)</f>
        <v>15.700000000000001</v>
      </c>
      <c r="AH252">
        <f t="shared" si="4"/>
        <v>1.6881720430107527</v>
      </c>
      <c r="AI252" s="209"/>
      <c r="AJ252" s="209"/>
      <c r="AK252" s="209"/>
      <c r="AL252" s="209">
        <f t="shared" ca="1" si="5"/>
        <v>70</v>
      </c>
    </row>
    <row r="253" spans="2:38" x14ac:dyDescent="0.2">
      <c r="B253" t="s">
        <v>920</v>
      </c>
      <c r="C253" t="s">
        <v>117</v>
      </c>
      <c r="D253" t="s">
        <v>114</v>
      </c>
      <c r="E253" t="s">
        <v>114</v>
      </c>
      <c r="F253">
        <v>12.1</v>
      </c>
      <c r="G253">
        <v>9.6999999999999993</v>
      </c>
      <c r="H253">
        <v>-0.1</v>
      </c>
      <c r="I253">
        <v>646</v>
      </c>
      <c r="J253">
        <v>3.1</v>
      </c>
      <c r="K253">
        <v>2.5</v>
      </c>
      <c r="L253">
        <v>2.8</v>
      </c>
      <c r="M253">
        <v>0.6</v>
      </c>
      <c r="N253">
        <v>0.7</v>
      </c>
      <c r="O253">
        <v>1.4</v>
      </c>
      <c r="AF253">
        <f t="shared" si="6"/>
        <v>71</v>
      </c>
      <c r="AG253" s="134">
        <f>(H253*'User Input'!$H$16)+(I253*'User Input'!$H$17)+(N253*'User Input'!$H$15)+(P253*'User Input'!$H$2)+(Q253*'User Input'!$H$3)+(R253*'User Input'!$H$4)+(K253*'User Input'!$H$5)+(L253*'User Input'!$H$6)+(J253*'User Input'!$H$7)+(U253*'User Input'!$H$8)+(T253*'User Input'!$H$9)+(M253*'User Input'!$H$10)+(Y253*'User Input'!$H$11)+(W253*'User Input'!$H$13)+(V253*'User Input'!$H$12)+(S253*'User Input'!$H$14)</f>
        <v>17.100000000000001</v>
      </c>
      <c r="AH253">
        <f t="shared" si="4"/>
        <v>1.7628865979381445</v>
      </c>
      <c r="AI253" s="209"/>
      <c r="AJ253" s="209"/>
      <c r="AK253" s="209"/>
      <c r="AL253" s="209">
        <f t="shared" ca="1" si="5"/>
        <v>71</v>
      </c>
    </row>
    <row r="254" spans="2:38" x14ac:dyDescent="0.2">
      <c r="B254" t="s">
        <v>2238</v>
      </c>
      <c r="C254" t="s">
        <v>2</v>
      </c>
      <c r="D254" t="s">
        <v>114</v>
      </c>
      <c r="E254" t="s">
        <v>114</v>
      </c>
      <c r="F254">
        <v>12.1</v>
      </c>
      <c r="G254">
        <v>12.4</v>
      </c>
      <c r="H254">
        <v>-0.1</v>
      </c>
      <c r="I254">
        <v>593</v>
      </c>
      <c r="J254">
        <v>2.1</v>
      </c>
      <c r="K254">
        <v>1.4</v>
      </c>
      <c r="L254">
        <v>1.1000000000000001</v>
      </c>
      <c r="M254">
        <v>5.0999999999999996</v>
      </c>
      <c r="N254">
        <v>0.2</v>
      </c>
      <c r="O254">
        <v>1.3</v>
      </c>
      <c r="AF254">
        <f t="shared" si="6"/>
        <v>72</v>
      </c>
      <c r="AG254" s="134">
        <f>(H254*'User Input'!$H$16)+(I254*'User Input'!$H$17)+(N254*'User Input'!$H$15)+(P254*'User Input'!$H$2)+(Q254*'User Input'!$H$3)+(R254*'User Input'!$H$4)+(K254*'User Input'!$H$5)+(L254*'User Input'!$H$6)+(J254*'User Input'!$H$7)+(U254*'User Input'!$H$8)+(T254*'User Input'!$H$9)+(M254*'User Input'!$H$10)+(Y254*'User Input'!$H$11)+(W254*'User Input'!$H$13)+(V254*'User Input'!$H$12)+(S254*'User Input'!$H$14)</f>
        <v>19</v>
      </c>
      <c r="AH254">
        <f t="shared" si="4"/>
        <v>1.532258064516129</v>
      </c>
      <c r="AI254" s="209"/>
      <c r="AJ254" s="209"/>
      <c r="AK254" s="209"/>
      <c r="AL254" s="209">
        <f t="shared" ca="1" si="5"/>
        <v>71</v>
      </c>
    </row>
    <row r="255" spans="2:38" x14ac:dyDescent="0.2">
      <c r="B255" t="s">
        <v>434</v>
      </c>
      <c r="C255" t="s">
        <v>715</v>
      </c>
      <c r="D255" t="s">
        <v>110</v>
      </c>
      <c r="E255" t="s">
        <v>110</v>
      </c>
      <c r="F255">
        <v>11.8</v>
      </c>
      <c r="G255">
        <v>15.9</v>
      </c>
      <c r="H255">
        <v>-0.2</v>
      </c>
      <c r="I255">
        <v>544</v>
      </c>
      <c r="J255">
        <v>2.5</v>
      </c>
      <c r="K255">
        <v>1.2</v>
      </c>
      <c r="L255">
        <v>-0.1</v>
      </c>
      <c r="M255">
        <v>-1</v>
      </c>
      <c r="N255">
        <v>4.5</v>
      </c>
      <c r="O255">
        <v>3.7</v>
      </c>
      <c r="AF255">
        <f t="shared" si="6"/>
        <v>73</v>
      </c>
      <c r="AG255" s="134">
        <f>(H255*'User Input'!$H$16)+(I255*'User Input'!$H$17)+(N255*'User Input'!$H$15)+(P255*'User Input'!$H$2)+(Q255*'User Input'!$H$3)+(R255*'User Input'!$H$4)+(K255*'User Input'!$H$5)+(L255*'User Input'!$H$6)+(J255*'User Input'!$H$7)+(U255*'User Input'!$H$8)+(T255*'User Input'!$H$9)+(M255*'User Input'!$H$10)+(Y255*'User Input'!$H$11)+(W255*'User Input'!$H$13)+(V255*'User Input'!$H$12)+(S255*'User Input'!$H$14)</f>
        <v>5.2</v>
      </c>
      <c r="AH255">
        <f t="shared" si="4"/>
        <v>0.32704402515723269</v>
      </c>
      <c r="AI255" s="209"/>
      <c r="AJ255" s="209"/>
      <c r="AK255" s="209"/>
      <c r="AL255" s="209">
        <f t="shared" ca="1" si="5"/>
        <v>73</v>
      </c>
    </row>
    <row r="256" spans="2:38" x14ac:dyDescent="0.2">
      <c r="B256" t="s">
        <v>399</v>
      </c>
      <c r="C256" t="s">
        <v>719</v>
      </c>
      <c r="D256" t="s">
        <v>114</v>
      </c>
      <c r="E256" t="s">
        <v>114</v>
      </c>
      <c r="F256">
        <v>11.8</v>
      </c>
      <c r="G256">
        <v>9.6999999999999993</v>
      </c>
      <c r="H256">
        <v>-0.2</v>
      </c>
      <c r="I256">
        <v>633</v>
      </c>
      <c r="J256">
        <v>3.7</v>
      </c>
      <c r="K256">
        <v>2.4</v>
      </c>
      <c r="L256">
        <v>2.2000000000000002</v>
      </c>
      <c r="M256">
        <v>2.6</v>
      </c>
      <c r="N256">
        <v>-1.3</v>
      </c>
      <c r="O256">
        <v>1.2</v>
      </c>
      <c r="AF256">
        <f t="shared" si="6"/>
        <v>74</v>
      </c>
      <c r="AG256" s="134">
        <f>(H256*'User Input'!$H$16)+(I256*'User Input'!$H$17)+(N256*'User Input'!$H$15)+(P256*'User Input'!$H$2)+(Q256*'User Input'!$H$3)+(R256*'User Input'!$H$4)+(K256*'User Input'!$H$5)+(L256*'User Input'!$H$6)+(J256*'User Input'!$H$7)+(U256*'User Input'!$H$8)+(T256*'User Input'!$H$9)+(M256*'User Input'!$H$10)+(Y256*'User Input'!$H$11)+(W256*'User Input'!$H$13)+(V256*'User Input'!$H$12)+(S256*'User Input'!$H$14)</f>
        <v>20.7</v>
      </c>
      <c r="AH256">
        <f t="shared" si="4"/>
        <v>2.134020618556701</v>
      </c>
      <c r="AI256" s="209"/>
      <c r="AJ256" s="209"/>
      <c r="AK256" s="209"/>
      <c r="AL256" s="209">
        <f t="shared" ca="1" si="5"/>
        <v>73</v>
      </c>
    </row>
    <row r="257" spans="2:38" x14ac:dyDescent="0.2">
      <c r="B257" t="s">
        <v>216</v>
      </c>
      <c r="C257" t="s">
        <v>130</v>
      </c>
      <c r="D257" t="s">
        <v>97</v>
      </c>
      <c r="E257" t="s">
        <v>97</v>
      </c>
      <c r="F257">
        <v>11.7</v>
      </c>
      <c r="G257">
        <v>7.9</v>
      </c>
      <c r="H257">
        <v>-3.4</v>
      </c>
      <c r="I257">
        <v>448</v>
      </c>
      <c r="J257">
        <v>-0.4</v>
      </c>
      <c r="K257">
        <v>0.1</v>
      </c>
      <c r="L257">
        <v>-0.4</v>
      </c>
      <c r="M257">
        <v>1</v>
      </c>
      <c r="N257">
        <v>6.6</v>
      </c>
      <c r="O257">
        <v>3.8</v>
      </c>
      <c r="AF257">
        <f t="shared" si="6"/>
        <v>75</v>
      </c>
      <c r="AG257" s="134">
        <f>(H257*'User Input'!$H$16)+(I257*'User Input'!$H$17)+(N257*'User Input'!$H$15)+(P257*'User Input'!$H$2)+(Q257*'User Input'!$H$3)+(R257*'User Input'!$H$4)+(K257*'User Input'!$H$5)+(L257*'User Input'!$H$6)+(J257*'User Input'!$H$7)+(U257*'User Input'!$H$8)+(T257*'User Input'!$H$9)+(M257*'User Input'!$H$10)+(Y257*'User Input'!$H$11)+(W257*'User Input'!$H$13)+(V257*'User Input'!$H$12)+(S257*'User Input'!$H$14)</f>
        <v>1.6</v>
      </c>
      <c r="AH257">
        <f t="shared" si="4"/>
        <v>0.20253164556962025</v>
      </c>
      <c r="AI257" s="209"/>
      <c r="AJ257" s="209"/>
      <c r="AK257" s="209"/>
      <c r="AL257" s="209">
        <f t="shared" ca="1" si="5"/>
        <v>75</v>
      </c>
    </row>
    <row r="258" spans="2:38" x14ac:dyDescent="0.2">
      <c r="B258" t="s">
        <v>381</v>
      </c>
      <c r="C258" t="s">
        <v>113</v>
      </c>
      <c r="D258" t="s">
        <v>97</v>
      </c>
      <c r="E258" t="s">
        <v>97</v>
      </c>
      <c r="F258">
        <v>11.5</v>
      </c>
      <c r="G258">
        <v>4.9000000000000004</v>
      </c>
      <c r="H258">
        <v>-3.5</v>
      </c>
      <c r="I258">
        <v>449</v>
      </c>
      <c r="J258">
        <v>0.4</v>
      </c>
      <c r="K258">
        <v>3.8</v>
      </c>
      <c r="L258">
        <v>1.5</v>
      </c>
      <c r="M258">
        <v>0.3</v>
      </c>
      <c r="N258">
        <v>0.4</v>
      </c>
      <c r="O258">
        <v>4.2</v>
      </c>
      <c r="AF258">
        <f t="shared" si="6"/>
        <v>76</v>
      </c>
      <c r="AG258" s="134">
        <f>(H258*'User Input'!$H$16)+(I258*'User Input'!$H$17)+(N258*'User Input'!$H$15)+(P258*'User Input'!$H$2)+(Q258*'User Input'!$H$3)+(R258*'User Input'!$H$4)+(K258*'User Input'!$H$5)+(L258*'User Input'!$H$6)+(J258*'User Input'!$H$7)+(U258*'User Input'!$H$8)+(T258*'User Input'!$H$9)+(M258*'User Input'!$H$10)+(Y258*'User Input'!$H$11)+(W258*'User Input'!$H$13)+(V258*'User Input'!$H$12)+(S258*'User Input'!$H$14)</f>
        <v>17.7</v>
      </c>
      <c r="AH258">
        <f t="shared" si="4"/>
        <v>3.6122448979591835</v>
      </c>
      <c r="AI258" s="209"/>
      <c r="AJ258" s="209"/>
      <c r="AK258" s="209"/>
      <c r="AL258" s="209">
        <f t="shared" ca="1" si="5"/>
        <v>76</v>
      </c>
    </row>
    <row r="259" spans="2:38" x14ac:dyDescent="0.2">
      <c r="B259" t="s">
        <v>900</v>
      </c>
      <c r="C259" t="s">
        <v>136</v>
      </c>
      <c r="D259" t="s">
        <v>110</v>
      </c>
      <c r="E259" t="s">
        <v>110</v>
      </c>
      <c r="F259">
        <v>11.4</v>
      </c>
      <c r="G259">
        <v>8.1</v>
      </c>
      <c r="H259">
        <v>-0.3</v>
      </c>
      <c r="I259">
        <v>635</v>
      </c>
      <c r="J259">
        <v>3.2</v>
      </c>
      <c r="K259">
        <v>-0.6</v>
      </c>
      <c r="L259">
        <v>0.1</v>
      </c>
      <c r="M259">
        <v>4.8</v>
      </c>
      <c r="N259">
        <v>3</v>
      </c>
      <c r="O259">
        <v>-0.2</v>
      </c>
      <c r="AF259">
        <f t="shared" si="6"/>
        <v>77</v>
      </c>
      <c r="AG259" s="134">
        <f>(H259*'User Input'!$H$16)+(I259*'User Input'!$H$17)+(N259*'User Input'!$H$15)+(P259*'User Input'!$H$2)+(Q259*'User Input'!$H$3)+(R259*'User Input'!$H$4)+(K259*'User Input'!$H$5)+(L259*'User Input'!$H$6)+(J259*'User Input'!$H$7)+(U259*'User Input'!$H$8)+(T259*'User Input'!$H$9)+(M259*'User Input'!$H$10)+(Y259*'User Input'!$H$11)+(W259*'User Input'!$H$13)+(V259*'User Input'!$H$12)+(S259*'User Input'!$H$14)</f>
        <v>10.5</v>
      </c>
      <c r="AH259">
        <f t="shared" si="4"/>
        <v>1.2962962962962963</v>
      </c>
      <c r="AI259" s="209"/>
      <c r="AJ259" s="209"/>
      <c r="AK259" s="209"/>
      <c r="AL259" s="209">
        <f t="shared" ca="1" si="5"/>
        <v>77</v>
      </c>
    </row>
    <row r="260" spans="2:38" x14ac:dyDescent="0.2">
      <c r="B260" t="s">
        <v>484</v>
      </c>
      <c r="C260" t="s">
        <v>119</v>
      </c>
      <c r="D260" t="s">
        <v>118</v>
      </c>
      <c r="E260" t="s">
        <v>118</v>
      </c>
      <c r="F260">
        <v>11.3</v>
      </c>
      <c r="G260">
        <v>11.1</v>
      </c>
      <c r="H260">
        <v>-0.3</v>
      </c>
      <c r="I260">
        <v>602</v>
      </c>
      <c r="J260">
        <v>1.1000000000000001</v>
      </c>
      <c r="K260">
        <v>-0.1</v>
      </c>
      <c r="L260">
        <v>-1</v>
      </c>
      <c r="M260">
        <v>13.3</v>
      </c>
      <c r="N260">
        <v>-0.8</v>
      </c>
      <c r="O260">
        <v>-2.1</v>
      </c>
      <c r="AF260">
        <f t="shared" si="6"/>
        <v>78</v>
      </c>
      <c r="AG260" s="134">
        <f>(H260*'User Input'!$H$16)+(I260*'User Input'!$H$17)+(N260*'User Input'!$H$15)+(P260*'User Input'!$H$2)+(Q260*'User Input'!$H$3)+(R260*'User Input'!$H$4)+(K260*'User Input'!$H$5)+(L260*'User Input'!$H$6)+(J260*'User Input'!$H$7)+(U260*'User Input'!$H$8)+(T260*'User Input'!$H$9)+(M260*'User Input'!$H$10)+(Y260*'User Input'!$H$11)+(W260*'User Input'!$H$13)+(V260*'User Input'!$H$12)+(S260*'User Input'!$H$14)</f>
        <v>26.3</v>
      </c>
      <c r="AH260">
        <f t="shared" si="4"/>
        <v>2.3693693693693696</v>
      </c>
      <c r="AI260" s="209"/>
      <c r="AJ260" s="209"/>
      <c r="AK260" s="209"/>
      <c r="AL260" s="209">
        <f t="shared" ca="1" si="5"/>
        <v>78</v>
      </c>
    </row>
    <row r="261" spans="2:38" x14ac:dyDescent="0.2">
      <c r="B261" t="s">
        <v>184</v>
      </c>
      <c r="C261" t="s">
        <v>141</v>
      </c>
      <c r="D261" t="s">
        <v>112</v>
      </c>
      <c r="E261" t="s">
        <v>112</v>
      </c>
      <c r="F261">
        <v>11.2</v>
      </c>
      <c r="G261">
        <v>8.8000000000000007</v>
      </c>
      <c r="H261">
        <v>-0.4</v>
      </c>
      <c r="I261">
        <v>633</v>
      </c>
      <c r="J261">
        <v>2</v>
      </c>
      <c r="K261">
        <v>1.9</v>
      </c>
      <c r="L261">
        <v>2.4</v>
      </c>
      <c r="M261">
        <v>0.4</v>
      </c>
      <c r="N261">
        <v>2.1</v>
      </c>
      <c r="O261">
        <v>1.4</v>
      </c>
      <c r="AF261">
        <f t="shared" si="6"/>
        <v>79</v>
      </c>
      <c r="AG261" s="134">
        <f>(H261*'User Input'!$H$16)+(I261*'User Input'!$H$17)+(N261*'User Input'!$H$15)+(P261*'User Input'!$H$2)+(Q261*'User Input'!$H$3)+(R261*'User Input'!$H$4)+(K261*'User Input'!$H$5)+(L261*'User Input'!$H$6)+(J261*'User Input'!$H$7)+(U261*'User Input'!$H$8)+(T261*'User Input'!$H$9)+(M261*'User Input'!$H$10)+(Y261*'User Input'!$H$11)+(W261*'User Input'!$H$13)+(V261*'User Input'!$H$12)+(S261*'User Input'!$H$14)</f>
        <v>12.8</v>
      </c>
      <c r="AH261">
        <f t="shared" si="4"/>
        <v>1.4545454545454546</v>
      </c>
      <c r="AI261" s="209"/>
      <c r="AJ261" s="209"/>
      <c r="AK261" s="209"/>
      <c r="AL261" s="209">
        <f t="shared" ca="1" si="5"/>
        <v>79</v>
      </c>
    </row>
    <row r="262" spans="2:38" x14ac:dyDescent="0.2">
      <c r="B262" t="s">
        <v>259</v>
      </c>
      <c r="C262" t="s">
        <v>132</v>
      </c>
      <c r="D262" t="s">
        <v>97</v>
      </c>
      <c r="E262" t="s">
        <v>97</v>
      </c>
      <c r="F262">
        <v>11.1</v>
      </c>
      <c r="G262">
        <v>1.4</v>
      </c>
      <c r="H262">
        <v>-3.6</v>
      </c>
      <c r="I262">
        <v>504</v>
      </c>
      <c r="J262">
        <v>0.1</v>
      </c>
      <c r="K262">
        <v>1.5</v>
      </c>
      <c r="L262">
        <v>1.3</v>
      </c>
      <c r="M262">
        <v>1.9</v>
      </c>
      <c r="N262">
        <v>4</v>
      </c>
      <c r="O262">
        <v>1.3</v>
      </c>
      <c r="AF262">
        <f t="shared" si="6"/>
        <v>80</v>
      </c>
      <c r="AG262" s="134">
        <f>(H262*'User Input'!$H$16)+(I262*'User Input'!$H$17)+(N262*'User Input'!$H$15)+(P262*'User Input'!$H$2)+(Q262*'User Input'!$H$3)+(R262*'User Input'!$H$4)+(K262*'User Input'!$H$5)+(L262*'User Input'!$H$6)+(J262*'User Input'!$H$7)+(U262*'User Input'!$H$8)+(T262*'User Input'!$H$9)+(M262*'User Input'!$H$10)+(Y262*'User Input'!$H$11)+(W262*'User Input'!$H$13)+(V262*'User Input'!$H$12)+(S262*'User Input'!$H$14)</f>
        <v>11.2</v>
      </c>
      <c r="AH262">
        <f t="shared" si="4"/>
        <v>8</v>
      </c>
      <c r="AI262" s="209"/>
      <c r="AJ262" s="209"/>
      <c r="AK262" s="209"/>
      <c r="AL262" s="209">
        <f t="shared" ca="1" si="5"/>
        <v>80</v>
      </c>
    </row>
    <row r="263" spans="2:38" x14ac:dyDescent="0.2">
      <c r="B263" t="s">
        <v>175</v>
      </c>
      <c r="C263" t="s">
        <v>120</v>
      </c>
      <c r="D263" t="s">
        <v>426</v>
      </c>
      <c r="E263" t="s">
        <v>114</v>
      </c>
      <c r="F263">
        <v>10.8</v>
      </c>
      <c r="G263">
        <v>12.7</v>
      </c>
      <c r="H263">
        <v>-0.5</v>
      </c>
      <c r="I263">
        <v>528</v>
      </c>
      <c r="J263">
        <v>-0.4</v>
      </c>
      <c r="K263">
        <v>0.8</v>
      </c>
      <c r="L263">
        <v>0.9</v>
      </c>
      <c r="M263">
        <v>4.8</v>
      </c>
      <c r="N263">
        <v>2.2999999999999998</v>
      </c>
      <c r="O263">
        <v>1.3</v>
      </c>
      <c r="AF263">
        <f t="shared" si="6"/>
        <v>81</v>
      </c>
      <c r="AG263" s="134">
        <f>(H263*'User Input'!$H$16)+(I263*'User Input'!$H$17)+(N263*'User Input'!$H$15)+(P263*'User Input'!$H$2)+(Q263*'User Input'!$H$3)+(R263*'User Input'!$H$4)+(K263*'User Input'!$H$5)+(L263*'User Input'!$H$6)+(J263*'User Input'!$H$7)+(U263*'User Input'!$H$8)+(T263*'User Input'!$H$9)+(M263*'User Input'!$H$10)+(Y263*'User Input'!$H$11)+(W263*'User Input'!$H$13)+(V263*'User Input'!$H$12)+(S263*'User Input'!$H$14)</f>
        <v>13.3</v>
      </c>
      <c r="AH263">
        <f t="shared" si="4"/>
        <v>1.0472440944881891</v>
      </c>
      <c r="AI263" s="209"/>
      <c r="AJ263" s="209"/>
      <c r="AK263" s="209"/>
      <c r="AL263" s="209">
        <f t="shared" ca="1" si="5"/>
        <v>81</v>
      </c>
    </row>
    <row r="264" spans="2:38" x14ac:dyDescent="0.2">
      <c r="B264" t="s">
        <v>514</v>
      </c>
      <c r="C264" t="s">
        <v>122</v>
      </c>
      <c r="D264" t="s">
        <v>110</v>
      </c>
      <c r="E264" t="s">
        <v>110</v>
      </c>
      <c r="F264">
        <v>10.7</v>
      </c>
      <c r="G264">
        <v>8</v>
      </c>
      <c r="H264">
        <v>-0.5</v>
      </c>
      <c r="I264">
        <v>621</v>
      </c>
      <c r="J264">
        <v>1.1000000000000001</v>
      </c>
      <c r="K264">
        <v>-1.7</v>
      </c>
      <c r="L264">
        <v>-0.4</v>
      </c>
      <c r="M264">
        <v>8.1999999999999993</v>
      </c>
      <c r="N264">
        <v>4.4000000000000004</v>
      </c>
      <c r="O264">
        <v>-2</v>
      </c>
      <c r="AF264">
        <f t="shared" si="6"/>
        <v>82</v>
      </c>
      <c r="AG264" s="134">
        <f>(H264*'User Input'!$H$16)+(I264*'User Input'!$H$17)+(N264*'User Input'!$H$15)+(P264*'User Input'!$H$2)+(Q264*'User Input'!$H$3)+(R264*'User Input'!$H$4)+(K264*'User Input'!$H$5)+(L264*'User Input'!$H$6)+(J264*'User Input'!$H$7)+(U264*'User Input'!$H$8)+(T264*'User Input'!$H$9)+(M264*'User Input'!$H$10)+(Y264*'User Input'!$H$11)+(W264*'User Input'!$H$13)+(V264*'User Input'!$H$12)+(S264*'User Input'!$H$14)</f>
        <v>10.299999999999999</v>
      </c>
      <c r="AH264">
        <f t="shared" si="4"/>
        <v>1.2874999999999999</v>
      </c>
      <c r="AI264" s="209"/>
      <c r="AJ264" s="209"/>
      <c r="AK264" s="209"/>
      <c r="AL264" s="209">
        <f t="shared" ca="1" si="5"/>
        <v>82</v>
      </c>
    </row>
    <row r="265" spans="2:38" x14ac:dyDescent="0.2">
      <c r="B265" t="s">
        <v>869</v>
      </c>
      <c r="C265" t="s">
        <v>716</v>
      </c>
      <c r="D265" t="s">
        <v>97</v>
      </c>
      <c r="E265" t="s">
        <v>97</v>
      </c>
      <c r="F265">
        <v>10.6</v>
      </c>
      <c r="G265">
        <v>2.4</v>
      </c>
      <c r="H265">
        <v>-3.7</v>
      </c>
      <c r="I265">
        <v>478</v>
      </c>
      <c r="J265">
        <v>0.1</v>
      </c>
      <c r="K265">
        <v>1.6</v>
      </c>
      <c r="L265">
        <v>1</v>
      </c>
      <c r="M265">
        <v>1.4</v>
      </c>
      <c r="N265">
        <v>2.6</v>
      </c>
      <c r="O265">
        <v>2.9</v>
      </c>
      <c r="AF265">
        <f t="shared" si="6"/>
        <v>83</v>
      </c>
      <c r="AG265" s="134">
        <f>(H265*'User Input'!$H$16)+(I265*'User Input'!$H$17)+(N265*'User Input'!$H$15)+(P265*'User Input'!$H$2)+(Q265*'User Input'!$H$3)+(R265*'User Input'!$H$4)+(K265*'User Input'!$H$5)+(L265*'User Input'!$H$6)+(J265*'User Input'!$H$7)+(U265*'User Input'!$H$8)+(T265*'User Input'!$H$9)+(M265*'User Input'!$H$10)+(Y265*'User Input'!$H$11)+(W265*'User Input'!$H$13)+(V265*'User Input'!$H$12)+(S265*'User Input'!$H$14)</f>
        <v>10.3</v>
      </c>
      <c r="AH265">
        <f t="shared" si="4"/>
        <v>4.291666666666667</v>
      </c>
      <c r="AI265" s="209"/>
      <c r="AJ265" s="209"/>
      <c r="AK265" s="209"/>
      <c r="AL265" s="209">
        <f t="shared" ca="1" si="5"/>
        <v>83</v>
      </c>
    </row>
    <row r="266" spans="2:38" x14ac:dyDescent="0.2">
      <c r="B266" t="s">
        <v>913</v>
      </c>
      <c r="C266" t="s">
        <v>113</v>
      </c>
      <c r="D266" t="s">
        <v>427</v>
      </c>
      <c r="E266" t="s">
        <v>118</v>
      </c>
      <c r="F266">
        <v>10.6</v>
      </c>
      <c r="G266">
        <v>9.3000000000000007</v>
      </c>
      <c r="H266">
        <v>-0.5</v>
      </c>
      <c r="I266">
        <v>601</v>
      </c>
      <c r="J266">
        <v>1.8</v>
      </c>
      <c r="K266">
        <v>3.7</v>
      </c>
      <c r="L266">
        <v>3.7</v>
      </c>
      <c r="M266">
        <v>-0.1</v>
      </c>
      <c r="N266">
        <v>-1.1000000000000001</v>
      </c>
      <c r="O266">
        <v>1.6</v>
      </c>
      <c r="AF266">
        <f t="shared" si="6"/>
        <v>84</v>
      </c>
      <c r="AG266" s="134">
        <f>(H266*'User Input'!$H$16)+(I266*'User Input'!$H$17)+(N266*'User Input'!$H$15)+(P266*'User Input'!$H$2)+(Q266*'User Input'!$H$3)+(R266*'User Input'!$H$4)+(K266*'User Input'!$H$5)+(L266*'User Input'!$H$6)+(J266*'User Input'!$H$7)+(U266*'User Input'!$H$8)+(T266*'User Input'!$H$9)+(M266*'User Input'!$H$10)+(Y266*'User Input'!$H$11)+(W266*'User Input'!$H$13)+(V266*'User Input'!$H$12)+(S266*'User Input'!$H$14)</f>
        <v>20.100000000000001</v>
      </c>
      <c r="AH266">
        <f t="shared" si="4"/>
        <v>2.161290322580645</v>
      </c>
      <c r="AI266" s="209"/>
      <c r="AJ266" s="209"/>
      <c r="AK266" s="209"/>
      <c r="AL266" s="209">
        <f t="shared" ca="1" si="5"/>
        <v>83</v>
      </c>
    </row>
    <row r="267" spans="2:38" x14ac:dyDescent="0.2">
      <c r="B267" t="s">
        <v>505</v>
      </c>
      <c r="C267" t="s">
        <v>8</v>
      </c>
      <c r="D267" t="s">
        <v>112</v>
      </c>
      <c r="E267" t="s">
        <v>112</v>
      </c>
      <c r="F267">
        <v>10.6</v>
      </c>
      <c r="G267">
        <v>8.3000000000000007</v>
      </c>
      <c r="H267">
        <v>-0.5</v>
      </c>
      <c r="I267">
        <v>619</v>
      </c>
      <c r="J267">
        <v>1.7</v>
      </c>
      <c r="K267">
        <v>1</v>
      </c>
      <c r="L267">
        <v>2.2000000000000002</v>
      </c>
      <c r="M267">
        <v>-0.4</v>
      </c>
      <c r="N267">
        <v>2.6</v>
      </c>
      <c r="O267">
        <v>2.2999999999999998</v>
      </c>
      <c r="AF267">
        <f t="shared" si="6"/>
        <v>85</v>
      </c>
      <c r="AG267" s="134">
        <f>(H267*'User Input'!$H$16)+(I267*'User Input'!$H$17)+(N267*'User Input'!$H$15)+(P267*'User Input'!$H$2)+(Q267*'User Input'!$H$3)+(R267*'User Input'!$H$4)+(K267*'User Input'!$H$5)+(L267*'User Input'!$H$6)+(J267*'User Input'!$H$7)+(U267*'User Input'!$H$8)+(T267*'User Input'!$H$9)+(M267*'User Input'!$H$10)+(Y267*'User Input'!$H$11)+(W267*'User Input'!$H$13)+(V267*'User Input'!$H$12)+(S267*'User Input'!$H$14)</f>
        <v>7.1000000000000005</v>
      </c>
      <c r="AH267">
        <f t="shared" si="4"/>
        <v>0.85542168674698793</v>
      </c>
      <c r="AI267" s="209"/>
      <c r="AJ267" s="209"/>
      <c r="AK267" s="209"/>
      <c r="AL267" s="209">
        <f t="shared" ca="1" si="5"/>
        <v>83</v>
      </c>
    </row>
    <row r="268" spans="2:38" x14ac:dyDescent="0.2">
      <c r="B268" t="s">
        <v>361</v>
      </c>
      <c r="C268" t="s">
        <v>136</v>
      </c>
      <c r="D268" t="s">
        <v>118</v>
      </c>
      <c r="E268" t="s">
        <v>118</v>
      </c>
      <c r="F268">
        <v>10.5</v>
      </c>
      <c r="G268">
        <v>8.6999999999999993</v>
      </c>
      <c r="H268">
        <v>-0.5</v>
      </c>
      <c r="I268">
        <v>594</v>
      </c>
      <c r="J268">
        <v>1.4</v>
      </c>
      <c r="K268">
        <v>3.5</v>
      </c>
      <c r="L268">
        <v>3.6</v>
      </c>
      <c r="M268">
        <v>-1.7</v>
      </c>
      <c r="N268">
        <v>1.8</v>
      </c>
      <c r="O268">
        <v>0.9</v>
      </c>
      <c r="AF268">
        <f t="shared" si="6"/>
        <v>86</v>
      </c>
      <c r="AG268" s="134">
        <f>(H268*'User Input'!$H$16)+(I268*'User Input'!$H$17)+(N268*'User Input'!$H$15)+(P268*'User Input'!$H$2)+(Q268*'User Input'!$H$3)+(R268*'User Input'!$H$4)+(K268*'User Input'!$H$5)+(L268*'User Input'!$H$6)+(J268*'User Input'!$H$7)+(U268*'User Input'!$H$8)+(T268*'User Input'!$H$9)+(M268*'User Input'!$H$10)+(Y268*'User Input'!$H$11)+(W268*'User Input'!$H$13)+(V268*'User Input'!$H$12)+(S268*'User Input'!$H$14)</f>
        <v>15.6</v>
      </c>
      <c r="AH268">
        <f t="shared" si="4"/>
        <v>1.7931034482758621</v>
      </c>
      <c r="AI268" s="209"/>
      <c r="AJ268" s="209"/>
      <c r="AK268" s="209"/>
      <c r="AL268" s="209">
        <f t="shared" ca="1" si="5"/>
        <v>86</v>
      </c>
    </row>
    <row r="269" spans="2:38" x14ac:dyDescent="0.2">
      <c r="B269" t="s">
        <v>1253</v>
      </c>
      <c r="C269" t="s">
        <v>719</v>
      </c>
      <c r="D269" t="s">
        <v>429</v>
      </c>
      <c r="E269" t="s">
        <v>110</v>
      </c>
      <c r="F269">
        <v>10.5</v>
      </c>
      <c r="G269">
        <v>7.4</v>
      </c>
      <c r="H269">
        <v>-0.5</v>
      </c>
      <c r="I269">
        <v>611</v>
      </c>
      <c r="J269">
        <v>2</v>
      </c>
      <c r="K269">
        <v>2.5</v>
      </c>
      <c r="L269">
        <v>2.5</v>
      </c>
      <c r="M269">
        <v>1.9</v>
      </c>
      <c r="N269">
        <v>0.2</v>
      </c>
      <c r="O269">
        <v>0.4</v>
      </c>
      <c r="AF269">
        <f t="shared" si="6"/>
        <v>87</v>
      </c>
      <c r="AG269" s="134">
        <f>(H269*'User Input'!$H$16)+(I269*'User Input'!$H$17)+(N269*'User Input'!$H$15)+(P269*'User Input'!$H$2)+(Q269*'User Input'!$H$3)+(R269*'User Input'!$H$4)+(K269*'User Input'!$H$5)+(L269*'User Input'!$H$6)+(J269*'User Input'!$H$7)+(U269*'User Input'!$H$8)+(T269*'User Input'!$H$9)+(M269*'User Input'!$H$10)+(Y269*'User Input'!$H$11)+(W269*'User Input'!$H$13)+(V269*'User Input'!$H$12)+(S269*'User Input'!$H$14)</f>
        <v>18.3</v>
      </c>
      <c r="AH269">
        <f t="shared" si="4"/>
        <v>2.4729729729729728</v>
      </c>
      <c r="AI269" s="209"/>
      <c r="AJ269" s="209"/>
      <c r="AK269" s="209"/>
      <c r="AL269" s="209">
        <f t="shared" ca="1" si="5"/>
        <v>86</v>
      </c>
    </row>
    <row r="270" spans="2:38" x14ac:dyDescent="0.2">
      <c r="B270" t="s">
        <v>448</v>
      </c>
      <c r="C270" t="s">
        <v>135</v>
      </c>
      <c r="D270" t="s">
        <v>114</v>
      </c>
      <c r="E270" t="s">
        <v>114</v>
      </c>
      <c r="F270">
        <v>10.1</v>
      </c>
      <c r="G270">
        <v>6.4</v>
      </c>
      <c r="H270">
        <v>-0.6</v>
      </c>
      <c r="I270">
        <v>672</v>
      </c>
      <c r="J270">
        <v>1.4</v>
      </c>
      <c r="K270">
        <v>-2.2000000000000002</v>
      </c>
      <c r="L270">
        <v>-0.3</v>
      </c>
      <c r="M270">
        <v>9.1999999999999993</v>
      </c>
      <c r="N270">
        <v>3.3</v>
      </c>
      <c r="O270">
        <v>-2.4</v>
      </c>
      <c r="AF270">
        <f t="shared" si="6"/>
        <v>88</v>
      </c>
      <c r="AG270" s="134">
        <f>(H270*'User Input'!$H$16)+(I270*'User Input'!$H$17)+(N270*'User Input'!$H$15)+(P270*'User Input'!$H$2)+(Q270*'User Input'!$H$3)+(R270*'User Input'!$H$4)+(K270*'User Input'!$H$5)+(L270*'User Input'!$H$6)+(J270*'User Input'!$H$7)+(U270*'User Input'!$H$8)+(T270*'User Input'!$H$9)+(M270*'User Input'!$H$10)+(Y270*'User Input'!$H$11)+(W270*'User Input'!$H$13)+(V270*'User Input'!$H$12)+(S270*'User Input'!$H$14)</f>
        <v>10.699999999999998</v>
      </c>
      <c r="AH270">
        <f t="shared" si="4"/>
        <v>1.6718749999999996</v>
      </c>
      <c r="AI270" s="209"/>
      <c r="AJ270" s="209"/>
      <c r="AK270" s="209"/>
      <c r="AL270" s="209">
        <f t="shared" ca="1" si="5"/>
        <v>88</v>
      </c>
    </row>
    <row r="271" spans="2:38" x14ac:dyDescent="0.2">
      <c r="B271" t="s">
        <v>359</v>
      </c>
      <c r="C271" t="s">
        <v>715</v>
      </c>
      <c r="D271" t="s">
        <v>114</v>
      </c>
      <c r="E271" t="s">
        <v>114</v>
      </c>
      <c r="F271">
        <v>9.9</v>
      </c>
      <c r="G271">
        <v>10.7</v>
      </c>
      <c r="H271">
        <v>-0.7</v>
      </c>
      <c r="I271">
        <v>595</v>
      </c>
      <c r="J271">
        <v>2.2000000000000002</v>
      </c>
      <c r="K271">
        <v>1.5</v>
      </c>
      <c r="L271">
        <v>0.7</v>
      </c>
      <c r="M271">
        <v>5.5</v>
      </c>
      <c r="N271">
        <v>-0.6</v>
      </c>
      <c r="O271">
        <v>-0.3</v>
      </c>
      <c r="AF271">
        <f t="shared" si="6"/>
        <v>89</v>
      </c>
      <c r="AG271" s="134">
        <f>(H271*'User Input'!$H$16)+(I271*'User Input'!$H$17)+(N271*'User Input'!$H$15)+(P271*'User Input'!$H$2)+(Q271*'User Input'!$H$3)+(R271*'User Input'!$H$4)+(K271*'User Input'!$H$5)+(L271*'User Input'!$H$6)+(J271*'User Input'!$H$7)+(U271*'User Input'!$H$8)+(T271*'User Input'!$H$9)+(M271*'User Input'!$H$10)+(Y271*'User Input'!$H$11)+(W271*'User Input'!$H$13)+(V271*'User Input'!$H$12)+(S271*'User Input'!$H$14)</f>
        <v>19.899999999999999</v>
      </c>
      <c r="AH271">
        <f t="shared" si="4"/>
        <v>1.8598130841121496</v>
      </c>
      <c r="AI271" s="209"/>
      <c r="AJ271" s="209"/>
      <c r="AK271" s="209"/>
      <c r="AL271" s="209">
        <f t="shared" ca="1" si="5"/>
        <v>89</v>
      </c>
    </row>
    <row r="272" spans="2:38" x14ac:dyDescent="0.2">
      <c r="B272" t="s">
        <v>322</v>
      </c>
      <c r="C272" t="s">
        <v>8</v>
      </c>
      <c r="D272" t="s">
        <v>114</v>
      </c>
      <c r="E272" t="s">
        <v>114</v>
      </c>
      <c r="F272">
        <v>9.1999999999999993</v>
      </c>
      <c r="G272">
        <v>8.4</v>
      </c>
      <c r="H272">
        <v>-0.9</v>
      </c>
      <c r="I272">
        <v>582</v>
      </c>
      <c r="J272">
        <v>0.9</v>
      </c>
      <c r="K272">
        <v>1.4</v>
      </c>
      <c r="L272">
        <v>1.6</v>
      </c>
      <c r="M272">
        <v>0.3</v>
      </c>
      <c r="N272">
        <v>3.1</v>
      </c>
      <c r="O272">
        <v>0.9</v>
      </c>
      <c r="AF272">
        <f t="shared" si="6"/>
        <v>90</v>
      </c>
      <c r="AG272" s="134">
        <f>(H272*'User Input'!$H$16)+(I272*'User Input'!$H$17)+(N272*'User Input'!$H$15)+(P272*'User Input'!$H$2)+(Q272*'User Input'!$H$3)+(R272*'User Input'!$H$4)+(K272*'User Input'!$H$5)+(L272*'User Input'!$H$6)+(J272*'User Input'!$H$7)+(U272*'User Input'!$H$8)+(T272*'User Input'!$H$9)+(M272*'User Input'!$H$10)+(Y272*'User Input'!$H$11)+(W272*'User Input'!$H$13)+(V272*'User Input'!$H$12)+(S272*'User Input'!$H$14)</f>
        <v>8.6999999999999993</v>
      </c>
      <c r="AH272">
        <f t="shared" si="4"/>
        <v>1.0357142857142856</v>
      </c>
      <c r="AI272" s="209"/>
      <c r="AJ272" s="209"/>
      <c r="AK272" s="209"/>
      <c r="AL272" s="209">
        <f t="shared" ca="1" si="5"/>
        <v>90</v>
      </c>
    </row>
    <row r="273" spans="2:38" x14ac:dyDescent="0.2">
      <c r="B273" t="s">
        <v>436</v>
      </c>
      <c r="C273" t="s">
        <v>716</v>
      </c>
      <c r="D273" t="s">
        <v>114</v>
      </c>
      <c r="E273" t="s">
        <v>114</v>
      </c>
      <c r="F273">
        <v>9.1999999999999993</v>
      </c>
      <c r="G273">
        <v>13</v>
      </c>
      <c r="H273">
        <v>-0.9</v>
      </c>
      <c r="I273">
        <v>499</v>
      </c>
      <c r="J273">
        <v>0.5</v>
      </c>
      <c r="K273">
        <v>3.8</v>
      </c>
      <c r="L273">
        <v>1.6</v>
      </c>
      <c r="M273">
        <v>-0.6</v>
      </c>
      <c r="N273">
        <v>-1.1000000000000001</v>
      </c>
      <c r="O273">
        <v>3.9</v>
      </c>
      <c r="AF273">
        <f t="shared" si="6"/>
        <v>91</v>
      </c>
      <c r="AG273" s="134">
        <f>(H273*'User Input'!$H$16)+(I273*'User Input'!$H$17)+(N273*'User Input'!$H$15)+(P273*'User Input'!$H$2)+(Q273*'User Input'!$H$3)+(R273*'User Input'!$H$4)+(K273*'User Input'!$H$5)+(L273*'User Input'!$H$6)+(J273*'User Input'!$H$7)+(U273*'User Input'!$H$8)+(T273*'User Input'!$H$9)+(M273*'User Input'!$H$10)+(Y273*'User Input'!$H$11)+(W273*'User Input'!$H$13)+(V273*'User Input'!$H$12)+(S273*'User Input'!$H$14)</f>
        <v>16.100000000000001</v>
      </c>
      <c r="AH273">
        <f t="shared" si="4"/>
        <v>1.2384615384615385</v>
      </c>
      <c r="AI273" s="209"/>
      <c r="AJ273" s="209"/>
      <c r="AK273" s="209"/>
      <c r="AL273" s="209">
        <f t="shared" ca="1" si="5"/>
        <v>90</v>
      </c>
    </row>
    <row r="274" spans="2:38" x14ac:dyDescent="0.2">
      <c r="B274" t="s">
        <v>160</v>
      </c>
      <c r="C274" t="s">
        <v>117</v>
      </c>
      <c r="D274" t="s">
        <v>112</v>
      </c>
      <c r="E274" t="s">
        <v>112</v>
      </c>
      <c r="F274">
        <v>9.1</v>
      </c>
      <c r="G274">
        <v>9.6</v>
      </c>
      <c r="H274">
        <v>-0.9</v>
      </c>
      <c r="I274">
        <v>575</v>
      </c>
      <c r="J274">
        <v>1.7</v>
      </c>
      <c r="K274">
        <v>4.9000000000000004</v>
      </c>
      <c r="L274">
        <v>3.7</v>
      </c>
      <c r="M274">
        <v>-1.9</v>
      </c>
      <c r="N274">
        <v>-2.5</v>
      </c>
      <c r="O274">
        <v>2.2000000000000002</v>
      </c>
      <c r="AF274">
        <f t="shared" si="6"/>
        <v>92</v>
      </c>
      <c r="AG274" s="134">
        <f>(H274*'User Input'!$H$16)+(I274*'User Input'!$H$17)+(N274*'User Input'!$H$15)+(P274*'User Input'!$H$2)+(Q274*'User Input'!$H$3)+(R274*'User Input'!$H$4)+(K274*'User Input'!$H$5)+(L274*'User Input'!$H$6)+(J274*'User Input'!$H$7)+(U274*'User Input'!$H$8)+(T274*'User Input'!$H$9)+(M274*'User Input'!$H$10)+(Y274*'User Input'!$H$11)+(W274*'User Input'!$H$13)+(V274*'User Input'!$H$12)+(S274*'User Input'!$H$14)</f>
        <v>21.2</v>
      </c>
      <c r="AH274">
        <f t="shared" si="4"/>
        <v>2.2083333333333335</v>
      </c>
      <c r="AI274" s="209"/>
      <c r="AJ274" s="209"/>
      <c r="AK274" s="209"/>
      <c r="AL274" s="209">
        <f t="shared" ca="1" si="5"/>
        <v>92</v>
      </c>
    </row>
    <row r="275" spans="2:38" x14ac:dyDescent="0.2">
      <c r="B275" t="s">
        <v>185</v>
      </c>
      <c r="C275" t="s">
        <v>141</v>
      </c>
      <c r="D275" t="s">
        <v>428</v>
      </c>
      <c r="E275" t="s">
        <v>116</v>
      </c>
      <c r="F275">
        <v>8.8000000000000007</v>
      </c>
      <c r="G275">
        <v>9.6</v>
      </c>
      <c r="H275">
        <v>-1</v>
      </c>
      <c r="I275">
        <v>576</v>
      </c>
      <c r="J275">
        <v>1.2</v>
      </c>
      <c r="K275">
        <v>2.2999999999999998</v>
      </c>
      <c r="L275">
        <v>1</v>
      </c>
      <c r="M275">
        <v>5.4</v>
      </c>
      <c r="N275">
        <v>-2.2999999999999998</v>
      </c>
      <c r="O275">
        <v>0.1</v>
      </c>
      <c r="AF275">
        <f t="shared" si="6"/>
        <v>93</v>
      </c>
      <c r="AG275" s="134">
        <f>(H275*'User Input'!$H$16)+(I275*'User Input'!$H$17)+(N275*'User Input'!$H$15)+(P275*'User Input'!$H$2)+(Q275*'User Input'!$H$3)+(R275*'User Input'!$H$4)+(K275*'User Input'!$H$5)+(L275*'User Input'!$H$6)+(J275*'User Input'!$H$7)+(U275*'User Input'!$H$8)+(T275*'User Input'!$H$9)+(M275*'User Input'!$H$10)+(Y275*'User Input'!$H$11)+(W275*'User Input'!$H$13)+(V275*'User Input'!$H$12)+(S275*'User Input'!$H$14)</f>
        <v>22.2</v>
      </c>
      <c r="AH275">
        <f t="shared" si="4"/>
        <v>2.3125</v>
      </c>
      <c r="AI275" s="209"/>
      <c r="AJ275" s="209"/>
      <c r="AK275" s="209"/>
      <c r="AL275" s="209">
        <f t="shared" ca="1" si="5"/>
        <v>93</v>
      </c>
    </row>
    <row r="276" spans="2:38" x14ac:dyDescent="0.2">
      <c r="B276" t="s">
        <v>444</v>
      </c>
      <c r="C276" t="s">
        <v>140</v>
      </c>
      <c r="D276" t="s">
        <v>114</v>
      </c>
      <c r="E276" t="s">
        <v>114</v>
      </c>
      <c r="F276">
        <v>8.6999999999999993</v>
      </c>
      <c r="G276">
        <v>7.1</v>
      </c>
      <c r="H276">
        <v>-1</v>
      </c>
      <c r="I276">
        <v>609</v>
      </c>
      <c r="J276">
        <v>2</v>
      </c>
      <c r="K276">
        <v>1.8</v>
      </c>
      <c r="L276">
        <v>2.2999999999999998</v>
      </c>
      <c r="M276">
        <v>-0.8</v>
      </c>
      <c r="N276">
        <v>1</v>
      </c>
      <c r="O276">
        <v>1.4</v>
      </c>
      <c r="AF276">
        <f t="shared" si="6"/>
        <v>94</v>
      </c>
      <c r="AG276" s="134">
        <f>(H276*'User Input'!$H$16)+(I276*'User Input'!$H$17)+(N276*'User Input'!$H$15)+(P276*'User Input'!$H$2)+(Q276*'User Input'!$H$3)+(R276*'User Input'!$H$4)+(K276*'User Input'!$H$5)+(L276*'User Input'!$H$6)+(J276*'User Input'!$H$7)+(U276*'User Input'!$H$8)+(T276*'User Input'!$H$9)+(M276*'User Input'!$H$10)+(Y276*'User Input'!$H$11)+(W276*'User Input'!$H$13)+(V276*'User Input'!$H$12)+(S276*'User Input'!$H$14)</f>
        <v>9.9</v>
      </c>
      <c r="AH276">
        <f t="shared" si="4"/>
        <v>1.3943661971830987</v>
      </c>
      <c r="AI276" s="209"/>
      <c r="AJ276" s="209"/>
      <c r="AK276" s="209"/>
      <c r="AL276" s="209">
        <f t="shared" ca="1" si="5"/>
        <v>94</v>
      </c>
    </row>
    <row r="277" spans="2:38" x14ac:dyDescent="0.2">
      <c r="B277" t="s">
        <v>452</v>
      </c>
      <c r="C277" t="s">
        <v>718</v>
      </c>
      <c r="D277" t="s">
        <v>114</v>
      </c>
      <c r="E277" t="s">
        <v>114</v>
      </c>
      <c r="F277">
        <v>8.6999999999999993</v>
      </c>
      <c r="G277">
        <v>7</v>
      </c>
      <c r="H277">
        <v>-1</v>
      </c>
      <c r="I277">
        <v>624</v>
      </c>
      <c r="J277">
        <v>2.1</v>
      </c>
      <c r="K277">
        <v>3.8</v>
      </c>
      <c r="L277">
        <v>3.2</v>
      </c>
      <c r="M277">
        <v>-0.8</v>
      </c>
      <c r="N277">
        <v>-2.2999999999999998</v>
      </c>
      <c r="O277">
        <v>1.6</v>
      </c>
      <c r="AF277">
        <f t="shared" si="6"/>
        <v>95</v>
      </c>
      <c r="AG277" s="134">
        <f>(H277*'User Input'!$H$16)+(I277*'User Input'!$H$17)+(N277*'User Input'!$H$15)+(P277*'User Input'!$H$2)+(Q277*'User Input'!$H$3)+(R277*'User Input'!$H$4)+(K277*'User Input'!$H$5)+(L277*'User Input'!$H$6)+(J277*'User Input'!$H$7)+(U277*'User Input'!$H$8)+(T277*'User Input'!$H$9)+(M277*'User Input'!$H$10)+(Y277*'User Input'!$H$11)+(W277*'User Input'!$H$13)+(V277*'User Input'!$H$12)+(S277*'User Input'!$H$14)</f>
        <v>18.899999999999999</v>
      </c>
      <c r="AH277">
        <f t="shared" ref="AH277:AH340" si="7">AG277/G277</f>
        <v>2.6999999999999997</v>
      </c>
      <c r="AI277" s="209"/>
      <c r="AJ277" s="209"/>
      <c r="AK277" s="209"/>
      <c r="AL277" s="209">
        <f t="shared" ca="1" si="5"/>
        <v>94</v>
      </c>
    </row>
    <row r="278" spans="2:38" x14ac:dyDescent="0.2">
      <c r="B278" t="s">
        <v>923</v>
      </c>
      <c r="C278" t="s">
        <v>117</v>
      </c>
      <c r="D278" t="s">
        <v>114</v>
      </c>
      <c r="E278" t="s">
        <v>114</v>
      </c>
      <c r="F278">
        <v>8.5</v>
      </c>
      <c r="G278">
        <v>8.1</v>
      </c>
      <c r="H278">
        <v>-1</v>
      </c>
      <c r="I278">
        <v>597</v>
      </c>
      <c r="J278">
        <v>1.3</v>
      </c>
      <c r="K278">
        <v>-3.6</v>
      </c>
      <c r="L278">
        <v>-3.5</v>
      </c>
      <c r="M278">
        <v>15.2</v>
      </c>
      <c r="N278">
        <v>1.1000000000000001</v>
      </c>
      <c r="O278">
        <v>-2.9</v>
      </c>
      <c r="AF278">
        <f t="shared" si="6"/>
        <v>96</v>
      </c>
      <c r="AG278" s="134">
        <f>(H278*'User Input'!$H$16)+(I278*'User Input'!$H$17)+(N278*'User Input'!$H$15)+(P278*'User Input'!$H$2)+(Q278*'User Input'!$H$3)+(R278*'User Input'!$H$4)+(K278*'User Input'!$H$5)+(L278*'User Input'!$H$6)+(J278*'User Input'!$H$7)+(U278*'User Input'!$H$8)+(T278*'User Input'!$H$9)+(M278*'User Input'!$H$10)+(Y278*'User Input'!$H$11)+(W278*'User Input'!$H$13)+(V278*'User Input'!$H$12)+(S278*'User Input'!$H$14)</f>
        <v>13.8</v>
      </c>
      <c r="AH278">
        <f t="shared" si="7"/>
        <v>1.7037037037037039</v>
      </c>
      <c r="AI278" s="209"/>
      <c r="AJ278" s="209"/>
      <c r="AK278" s="209"/>
      <c r="AL278" s="209">
        <f t="shared" ca="1" si="5"/>
        <v>96</v>
      </c>
    </row>
    <row r="279" spans="2:38" x14ac:dyDescent="0.2">
      <c r="B279" t="s">
        <v>174</v>
      </c>
      <c r="C279" t="s">
        <v>714</v>
      </c>
      <c r="D279" t="s">
        <v>112</v>
      </c>
      <c r="E279" t="s">
        <v>112</v>
      </c>
      <c r="F279">
        <v>8.5</v>
      </c>
      <c r="G279">
        <v>10.9</v>
      </c>
      <c r="H279">
        <v>-1</v>
      </c>
      <c r="I279">
        <v>536</v>
      </c>
      <c r="J279">
        <v>0.2</v>
      </c>
      <c r="K279">
        <v>2.8</v>
      </c>
      <c r="L279">
        <v>2.6</v>
      </c>
      <c r="M279">
        <v>-1.5</v>
      </c>
      <c r="N279">
        <v>1.2</v>
      </c>
      <c r="O279">
        <v>2.2000000000000002</v>
      </c>
      <c r="AF279">
        <f t="shared" si="6"/>
        <v>97</v>
      </c>
      <c r="AG279" s="134">
        <f>(H279*'User Input'!$H$16)+(I279*'User Input'!$H$17)+(N279*'User Input'!$H$15)+(P279*'User Input'!$H$2)+(Q279*'User Input'!$H$3)+(R279*'User Input'!$H$4)+(K279*'User Input'!$H$5)+(L279*'User Input'!$H$6)+(J279*'User Input'!$H$7)+(U279*'User Input'!$H$8)+(T279*'User Input'!$H$9)+(M279*'User Input'!$H$10)+(Y279*'User Input'!$H$11)+(W279*'User Input'!$H$13)+(V279*'User Input'!$H$12)+(S279*'User Input'!$H$14)</f>
        <v>10.999999999999998</v>
      </c>
      <c r="AH279">
        <f t="shared" si="7"/>
        <v>1.0091743119266052</v>
      </c>
      <c r="AI279" s="209"/>
      <c r="AJ279" s="209"/>
      <c r="AK279" s="209"/>
      <c r="AL279" s="209">
        <f t="shared" ca="1" si="5"/>
        <v>96</v>
      </c>
    </row>
    <row r="280" spans="2:38" x14ac:dyDescent="0.2">
      <c r="B280" t="s">
        <v>1438</v>
      </c>
      <c r="C280" t="s">
        <v>810</v>
      </c>
      <c r="D280" t="s">
        <v>114</v>
      </c>
      <c r="E280" t="s">
        <v>114</v>
      </c>
      <c r="F280">
        <v>8.5</v>
      </c>
      <c r="G280">
        <v>19.3</v>
      </c>
      <c r="H280">
        <v>-1</v>
      </c>
      <c r="I280">
        <v>444</v>
      </c>
      <c r="J280">
        <v>-1.5</v>
      </c>
      <c r="K280">
        <v>1.3</v>
      </c>
      <c r="L280">
        <v>0.3</v>
      </c>
      <c r="M280">
        <v>-1.8</v>
      </c>
      <c r="N280">
        <v>5.5</v>
      </c>
      <c r="O280">
        <v>3.7</v>
      </c>
      <c r="AF280">
        <f t="shared" si="6"/>
        <v>98</v>
      </c>
      <c r="AG280" s="134">
        <f>(H280*'User Input'!$H$16)+(I280*'User Input'!$H$17)+(N280*'User Input'!$H$15)+(P280*'User Input'!$H$2)+(Q280*'User Input'!$H$3)+(R280*'User Input'!$H$4)+(K280*'User Input'!$H$5)+(L280*'User Input'!$H$6)+(J280*'User Input'!$H$7)+(U280*'User Input'!$H$8)+(T280*'User Input'!$H$9)+(M280*'User Input'!$H$10)+(Y280*'User Input'!$H$11)+(W280*'User Input'!$H$13)+(V280*'User Input'!$H$12)+(S280*'User Input'!$H$14)</f>
        <v>0.39999999999999991</v>
      </c>
      <c r="AH280">
        <f t="shared" si="7"/>
        <v>2.0725388601036263E-2</v>
      </c>
      <c r="AI280" s="209"/>
      <c r="AJ280" s="209"/>
      <c r="AK280" s="209"/>
      <c r="AL280" s="209">
        <f t="shared" ca="1" si="5"/>
        <v>96</v>
      </c>
    </row>
    <row r="281" spans="2:38" x14ac:dyDescent="0.2">
      <c r="B281" t="s">
        <v>2594</v>
      </c>
      <c r="C281" t="s">
        <v>113</v>
      </c>
      <c r="D281" t="s">
        <v>112</v>
      </c>
      <c r="E281" t="s">
        <v>112</v>
      </c>
      <c r="F281">
        <v>8.4</v>
      </c>
      <c r="G281">
        <v>5.6</v>
      </c>
      <c r="H281">
        <v>-1.1000000000000001</v>
      </c>
      <c r="I281">
        <v>631</v>
      </c>
      <c r="J281">
        <v>2.2000000000000002</v>
      </c>
      <c r="K281">
        <v>4.9000000000000004</v>
      </c>
      <c r="L281">
        <v>4.7</v>
      </c>
      <c r="M281">
        <v>-2.2999999999999998</v>
      </c>
      <c r="N281">
        <v>-2.6</v>
      </c>
      <c r="O281">
        <v>0.5</v>
      </c>
      <c r="AF281">
        <f t="shared" si="6"/>
        <v>99</v>
      </c>
      <c r="AG281" s="134">
        <f>(H281*'User Input'!$H$16)+(I281*'User Input'!$H$17)+(N281*'User Input'!$H$15)+(P281*'User Input'!$H$2)+(Q281*'User Input'!$H$3)+(R281*'User Input'!$H$4)+(K281*'User Input'!$H$5)+(L281*'User Input'!$H$6)+(J281*'User Input'!$H$7)+(U281*'User Input'!$H$8)+(T281*'User Input'!$H$9)+(M281*'User Input'!$H$10)+(Y281*'User Input'!$H$11)+(W281*'User Input'!$H$13)+(V281*'User Input'!$H$12)+(S281*'User Input'!$H$14)</f>
        <v>21.9</v>
      </c>
      <c r="AH281">
        <f t="shared" si="7"/>
        <v>3.9107142857142856</v>
      </c>
      <c r="AI281" s="209"/>
      <c r="AJ281" s="209"/>
      <c r="AK281" s="209"/>
      <c r="AL281" s="209">
        <f t="shared" ca="1" si="5"/>
        <v>99</v>
      </c>
    </row>
    <row r="282" spans="2:38" x14ac:dyDescent="0.2">
      <c r="B282" t="s">
        <v>390</v>
      </c>
      <c r="C282" t="s">
        <v>136</v>
      </c>
      <c r="D282" t="s">
        <v>112</v>
      </c>
      <c r="E282" t="s">
        <v>112</v>
      </c>
      <c r="F282">
        <v>8.1999999999999993</v>
      </c>
      <c r="G282">
        <v>12.6</v>
      </c>
      <c r="H282">
        <v>-1.1000000000000001</v>
      </c>
      <c r="I282">
        <v>507</v>
      </c>
      <c r="J282">
        <v>0.2</v>
      </c>
      <c r="K282">
        <v>2.9</v>
      </c>
      <c r="L282">
        <v>1.9</v>
      </c>
      <c r="M282">
        <v>-1.4</v>
      </c>
      <c r="N282">
        <v>1.2</v>
      </c>
      <c r="O282">
        <v>2.4</v>
      </c>
      <c r="AF282">
        <f t="shared" si="6"/>
        <v>100</v>
      </c>
      <c r="AG282" s="134">
        <f>(H282*'User Input'!$H$16)+(I282*'User Input'!$H$17)+(N282*'User Input'!$H$15)+(P282*'User Input'!$H$2)+(Q282*'User Input'!$H$3)+(R282*'User Input'!$H$4)+(K282*'User Input'!$H$5)+(L282*'User Input'!$H$6)+(J282*'User Input'!$H$7)+(U282*'User Input'!$H$8)+(T282*'User Input'!$H$9)+(M282*'User Input'!$H$10)+(Y282*'User Input'!$H$11)+(W282*'User Input'!$H$13)+(V282*'User Input'!$H$12)+(S282*'User Input'!$H$14)</f>
        <v>10.899999999999999</v>
      </c>
      <c r="AH282">
        <f t="shared" si="7"/>
        <v>0.865079365079365</v>
      </c>
      <c r="AI282" s="209"/>
      <c r="AJ282" s="209"/>
      <c r="AK282" s="209"/>
      <c r="AL282" s="209">
        <f t="shared" ca="1" si="5"/>
        <v>100</v>
      </c>
    </row>
    <row r="283" spans="2:38" x14ac:dyDescent="0.2">
      <c r="B283" t="s">
        <v>442</v>
      </c>
      <c r="C283" t="s">
        <v>7</v>
      </c>
      <c r="D283" t="s">
        <v>114</v>
      </c>
      <c r="E283" t="s">
        <v>114</v>
      </c>
      <c r="F283">
        <v>7.9</v>
      </c>
      <c r="G283">
        <v>10.8</v>
      </c>
      <c r="H283">
        <v>-1.2</v>
      </c>
      <c r="I283">
        <v>527</v>
      </c>
      <c r="J283">
        <v>0.6</v>
      </c>
      <c r="K283">
        <v>4.3</v>
      </c>
      <c r="L283">
        <v>2.6</v>
      </c>
      <c r="M283">
        <v>-0.5</v>
      </c>
      <c r="N283">
        <v>-1.7</v>
      </c>
      <c r="O283">
        <v>1.6</v>
      </c>
      <c r="AF283">
        <f t="shared" si="6"/>
        <v>101</v>
      </c>
      <c r="AG283" s="134">
        <f>(H283*'User Input'!$H$16)+(I283*'User Input'!$H$17)+(N283*'User Input'!$H$15)+(P283*'User Input'!$H$2)+(Q283*'User Input'!$H$3)+(R283*'User Input'!$H$4)+(K283*'User Input'!$H$5)+(L283*'User Input'!$H$6)+(J283*'User Input'!$H$7)+(U283*'User Input'!$H$8)+(T283*'User Input'!$H$9)+(M283*'User Input'!$H$10)+(Y283*'User Input'!$H$11)+(W283*'User Input'!$H$13)+(V283*'User Input'!$H$12)+(S283*'User Input'!$H$14)</f>
        <v>19.400000000000002</v>
      </c>
      <c r="AH283">
        <f t="shared" si="7"/>
        <v>1.7962962962962963</v>
      </c>
      <c r="AI283" s="209"/>
      <c r="AJ283" s="209"/>
      <c r="AK283" s="209"/>
      <c r="AL283" s="209">
        <f t="shared" ca="1" si="5"/>
        <v>101</v>
      </c>
    </row>
    <row r="284" spans="2:38" x14ac:dyDescent="0.2">
      <c r="B284" t="s">
        <v>498</v>
      </c>
      <c r="C284" t="s">
        <v>137</v>
      </c>
      <c r="D284" t="s">
        <v>114</v>
      </c>
      <c r="E284" t="s">
        <v>114</v>
      </c>
      <c r="F284">
        <v>7.7</v>
      </c>
      <c r="G284">
        <v>4</v>
      </c>
      <c r="H284">
        <v>-1.2</v>
      </c>
      <c r="I284">
        <v>608</v>
      </c>
      <c r="J284">
        <v>2.1</v>
      </c>
      <c r="K284">
        <v>0.7</v>
      </c>
      <c r="L284">
        <v>1.6</v>
      </c>
      <c r="M284">
        <v>3.6</v>
      </c>
      <c r="N284">
        <v>-1.2</v>
      </c>
      <c r="O284">
        <v>-0.1</v>
      </c>
      <c r="AF284">
        <f t="shared" si="6"/>
        <v>102</v>
      </c>
      <c r="AG284" s="134">
        <f>(H284*'User Input'!$H$16)+(I284*'User Input'!$H$17)+(N284*'User Input'!$H$15)+(P284*'User Input'!$H$2)+(Q284*'User Input'!$H$3)+(R284*'User Input'!$H$4)+(K284*'User Input'!$H$5)+(L284*'User Input'!$H$6)+(J284*'User Input'!$H$7)+(U284*'User Input'!$H$8)+(T284*'User Input'!$H$9)+(M284*'User Input'!$H$10)+(Y284*'User Input'!$H$11)+(W284*'User Input'!$H$13)+(V284*'User Input'!$H$12)+(S284*'User Input'!$H$14)</f>
        <v>13.7</v>
      </c>
      <c r="AH284">
        <f t="shared" si="7"/>
        <v>3.4249999999999998</v>
      </c>
      <c r="AI284" s="209"/>
      <c r="AJ284" s="209"/>
      <c r="AK284" s="209"/>
      <c r="AL284" s="209">
        <f t="shared" ca="1" si="5"/>
        <v>102</v>
      </c>
    </row>
    <row r="285" spans="2:38" x14ac:dyDescent="0.2">
      <c r="B285" t="s">
        <v>3399</v>
      </c>
      <c r="C285" t="s">
        <v>120</v>
      </c>
      <c r="D285" t="s">
        <v>6</v>
      </c>
      <c r="E285" t="s">
        <v>6</v>
      </c>
      <c r="F285">
        <v>7.6</v>
      </c>
      <c r="G285">
        <v>14.1</v>
      </c>
      <c r="H285">
        <v>-1.3</v>
      </c>
      <c r="I285">
        <v>472</v>
      </c>
      <c r="J285">
        <v>-1.2</v>
      </c>
      <c r="K285">
        <v>-3</v>
      </c>
      <c r="L285">
        <v>-3.3</v>
      </c>
      <c r="M285">
        <v>8</v>
      </c>
      <c r="N285">
        <v>5.2</v>
      </c>
      <c r="O285">
        <v>0.8</v>
      </c>
      <c r="AF285">
        <f t="shared" si="6"/>
        <v>103</v>
      </c>
      <c r="AG285" s="134">
        <f>(H285*'User Input'!$H$16)+(I285*'User Input'!$H$17)+(N285*'User Input'!$H$15)+(P285*'User Input'!$H$2)+(Q285*'User Input'!$H$3)+(R285*'User Input'!$H$4)+(K285*'User Input'!$H$5)+(L285*'User Input'!$H$6)+(J285*'User Input'!$H$7)+(U285*'User Input'!$H$8)+(T285*'User Input'!$H$9)+(M285*'User Input'!$H$10)+(Y285*'User Input'!$H$11)+(W285*'User Input'!$H$13)+(V285*'User Input'!$H$12)+(S285*'User Input'!$H$14)</f>
        <v>-0.5</v>
      </c>
      <c r="AH285">
        <f t="shared" si="7"/>
        <v>-3.5460992907801421E-2</v>
      </c>
      <c r="AI285" s="209"/>
      <c r="AJ285" s="209"/>
      <c r="AK285" s="209"/>
      <c r="AL285" s="209">
        <f t="shared" ca="1" si="5"/>
        <v>103</v>
      </c>
    </row>
    <row r="286" spans="2:38" x14ac:dyDescent="0.2">
      <c r="B286" t="s">
        <v>417</v>
      </c>
      <c r="C286" t="s">
        <v>139</v>
      </c>
      <c r="D286" t="s">
        <v>116</v>
      </c>
      <c r="E286" t="s">
        <v>116</v>
      </c>
      <c r="F286">
        <v>7.4</v>
      </c>
      <c r="G286">
        <v>8.1</v>
      </c>
      <c r="H286">
        <v>-1.3</v>
      </c>
      <c r="I286">
        <v>532</v>
      </c>
      <c r="J286">
        <v>-0.2</v>
      </c>
      <c r="K286">
        <v>3.1</v>
      </c>
      <c r="L286">
        <v>2.4</v>
      </c>
      <c r="M286">
        <v>-2</v>
      </c>
      <c r="N286">
        <v>1.4</v>
      </c>
      <c r="O286">
        <v>1.8</v>
      </c>
      <c r="AF286">
        <f t="shared" si="6"/>
        <v>104</v>
      </c>
      <c r="AG286" s="134">
        <f>(H286*'User Input'!$H$16)+(I286*'User Input'!$H$17)+(N286*'User Input'!$H$15)+(P286*'User Input'!$H$2)+(Q286*'User Input'!$H$3)+(R286*'User Input'!$H$4)+(K286*'User Input'!$H$5)+(L286*'User Input'!$H$6)+(J286*'User Input'!$H$7)+(U286*'User Input'!$H$8)+(T286*'User Input'!$H$9)+(M286*'User Input'!$H$10)+(Y286*'User Input'!$H$11)+(W286*'User Input'!$H$13)+(V286*'User Input'!$H$12)+(S286*'User Input'!$H$14)</f>
        <v>10.600000000000001</v>
      </c>
      <c r="AH286">
        <f t="shared" si="7"/>
        <v>1.3086419753086422</v>
      </c>
      <c r="AI286" s="209"/>
      <c r="AJ286" s="209"/>
      <c r="AK286" s="209"/>
      <c r="AL286" s="209">
        <f t="shared" ca="1" si="5"/>
        <v>104</v>
      </c>
    </row>
    <row r="287" spans="2:38" x14ac:dyDescent="0.2">
      <c r="B287" t="s">
        <v>151</v>
      </c>
      <c r="C287" t="s">
        <v>718</v>
      </c>
      <c r="D287" t="s">
        <v>118</v>
      </c>
      <c r="E287" t="s">
        <v>118</v>
      </c>
      <c r="F287">
        <v>7.4</v>
      </c>
      <c r="G287">
        <v>10.4</v>
      </c>
      <c r="H287">
        <v>-1.3</v>
      </c>
      <c r="I287">
        <v>541</v>
      </c>
      <c r="J287">
        <v>0.2</v>
      </c>
      <c r="K287">
        <v>1.3</v>
      </c>
      <c r="L287">
        <v>1.1000000000000001</v>
      </c>
      <c r="M287">
        <v>-2.2000000000000002</v>
      </c>
      <c r="N287">
        <v>3.9</v>
      </c>
      <c r="O287">
        <v>2.2000000000000002</v>
      </c>
      <c r="AF287">
        <f t="shared" si="6"/>
        <v>105</v>
      </c>
      <c r="AG287" s="134">
        <f>(H287*'User Input'!$H$16)+(I287*'User Input'!$H$17)+(N287*'User Input'!$H$15)+(P287*'User Input'!$H$2)+(Q287*'User Input'!$H$3)+(R287*'User Input'!$H$4)+(K287*'User Input'!$H$5)+(L287*'User Input'!$H$6)+(J287*'User Input'!$H$7)+(U287*'User Input'!$H$8)+(T287*'User Input'!$H$9)+(M287*'User Input'!$H$10)+(Y287*'User Input'!$H$11)+(W287*'User Input'!$H$13)+(V287*'User Input'!$H$12)+(S287*'User Input'!$H$14)</f>
        <v>2.1000000000000005</v>
      </c>
      <c r="AH287">
        <f t="shared" si="7"/>
        <v>0.20192307692307696</v>
      </c>
      <c r="AI287" s="209"/>
      <c r="AJ287" s="209"/>
      <c r="AK287" s="209"/>
      <c r="AL287" s="209">
        <f t="shared" ca="1" si="5"/>
        <v>104</v>
      </c>
    </row>
    <row r="288" spans="2:38" x14ac:dyDescent="0.2">
      <c r="B288" t="s">
        <v>406</v>
      </c>
      <c r="C288" t="s">
        <v>7</v>
      </c>
      <c r="D288" t="s">
        <v>112</v>
      </c>
      <c r="E288" t="s">
        <v>112</v>
      </c>
      <c r="F288">
        <v>7.3</v>
      </c>
      <c r="G288">
        <v>5.7</v>
      </c>
      <c r="H288">
        <v>-1.4</v>
      </c>
      <c r="I288">
        <v>619</v>
      </c>
      <c r="J288">
        <v>2.4</v>
      </c>
      <c r="K288">
        <v>4</v>
      </c>
      <c r="L288">
        <v>3.5</v>
      </c>
      <c r="M288">
        <v>-2.1</v>
      </c>
      <c r="N288">
        <v>-2.8</v>
      </c>
      <c r="O288">
        <v>1.3</v>
      </c>
      <c r="AF288">
        <f t="shared" si="6"/>
        <v>106</v>
      </c>
      <c r="AG288" s="134">
        <f>(H288*'User Input'!$H$16)+(I288*'User Input'!$H$17)+(N288*'User Input'!$H$15)+(P288*'User Input'!$H$2)+(Q288*'User Input'!$H$3)+(R288*'User Input'!$H$4)+(K288*'User Input'!$H$5)+(L288*'User Input'!$H$6)+(J288*'User Input'!$H$7)+(U288*'User Input'!$H$8)+(T288*'User Input'!$H$9)+(M288*'User Input'!$H$10)+(Y288*'User Input'!$H$11)+(W288*'User Input'!$H$13)+(V288*'User Input'!$H$12)+(S288*'User Input'!$H$14)</f>
        <v>17.7</v>
      </c>
      <c r="AH288">
        <f t="shared" si="7"/>
        <v>3.1052631578947367</v>
      </c>
      <c r="AI288" s="209"/>
      <c r="AJ288" s="209"/>
      <c r="AK288" s="209"/>
      <c r="AL288" s="209">
        <f t="shared" ca="1" si="5"/>
        <v>106</v>
      </c>
    </row>
    <row r="289" spans="2:38" x14ac:dyDescent="0.2">
      <c r="B289" t="s">
        <v>300</v>
      </c>
      <c r="C289" t="s">
        <v>714</v>
      </c>
      <c r="D289" t="s">
        <v>118</v>
      </c>
      <c r="E289" t="s">
        <v>118</v>
      </c>
      <c r="F289">
        <v>7.3</v>
      </c>
      <c r="G289">
        <v>5.4</v>
      </c>
      <c r="H289">
        <v>-1.4</v>
      </c>
      <c r="I289">
        <v>592</v>
      </c>
      <c r="J289">
        <v>1.3</v>
      </c>
      <c r="K289">
        <v>2.4</v>
      </c>
      <c r="L289">
        <v>2</v>
      </c>
      <c r="M289">
        <v>2.6</v>
      </c>
      <c r="N289">
        <v>-2.1</v>
      </c>
      <c r="O289">
        <v>0.2</v>
      </c>
      <c r="AF289">
        <f t="shared" si="6"/>
        <v>107</v>
      </c>
      <c r="AG289" s="134">
        <f>(H289*'User Input'!$H$16)+(I289*'User Input'!$H$17)+(N289*'User Input'!$H$15)+(P289*'User Input'!$H$2)+(Q289*'User Input'!$H$3)+(R289*'User Input'!$H$4)+(K289*'User Input'!$H$5)+(L289*'User Input'!$H$6)+(J289*'User Input'!$H$7)+(U289*'User Input'!$H$8)+(T289*'User Input'!$H$9)+(M289*'User Input'!$H$10)+(Y289*'User Input'!$H$11)+(W289*'User Input'!$H$13)+(V289*'User Input'!$H$12)+(S289*'User Input'!$H$14)</f>
        <v>18.100000000000001</v>
      </c>
      <c r="AH289">
        <f t="shared" si="7"/>
        <v>3.3518518518518521</v>
      </c>
      <c r="AI289" s="209"/>
      <c r="AJ289" s="209"/>
      <c r="AK289" s="209"/>
      <c r="AL289" s="209">
        <f t="shared" ca="1" si="5"/>
        <v>106</v>
      </c>
    </row>
    <row r="290" spans="2:38" x14ac:dyDescent="0.2">
      <c r="B290" t="s">
        <v>911</v>
      </c>
      <c r="C290" t="s">
        <v>119</v>
      </c>
      <c r="D290" t="s">
        <v>426</v>
      </c>
      <c r="E290" t="s">
        <v>114</v>
      </c>
      <c r="F290">
        <v>7.2</v>
      </c>
      <c r="G290">
        <v>5.0999999999999996</v>
      </c>
      <c r="H290">
        <v>-1.4</v>
      </c>
      <c r="I290">
        <v>630</v>
      </c>
      <c r="J290">
        <v>1.3</v>
      </c>
      <c r="K290">
        <v>2.8</v>
      </c>
      <c r="L290">
        <v>3.2</v>
      </c>
      <c r="M290">
        <v>-2</v>
      </c>
      <c r="N290">
        <v>0.8</v>
      </c>
      <c r="O290">
        <v>0.1</v>
      </c>
      <c r="AF290">
        <f t="shared" si="6"/>
        <v>108</v>
      </c>
      <c r="AG290" s="134">
        <f>(H290*'User Input'!$H$16)+(I290*'User Input'!$H$17)+(N290*'User Input'!$H$15)+(P290*'User Input'!$H$2)+(Q290*'User Input'!$H$3)+(R290*'User Input'!$H$4)+(K290*'User Input'!$H$5)+(L290*'User Input'!$H$6)+(J290*'User Input'!$H$7)+(U290*'User Input'!$H$8)+(T290*'User Input'!$H$9)+(M290*'User Input'!$H$10)+(Y290*'User Input'!$H$11)+(W290*'User Input'!$H$13)+(V290*'User Input'!$H$12)+(S290*'User Input'!$H$14)</f>
        <v>11.7</v>
      </c>
      <c r="AH290">
        <f t="shared" si="7"/>
        <v>2.2941176470588234</v>
      </c>
      <c r="AI290" s="209"/>
      <c r="AJ290" s="209"/>
      <c r="AK290" s="209"/>
      <c r="AL290" s="209">
        <f t="shared" ca="1" si="5"/>
        <v>108</v>
      </c>
    </row>
    <row r="291" spans="2:38" x14ac:dyDescent="0.2">
      <c r="B291" t="s">
        <v>1506</v>
      </c>
      <c r="C291" t="s">
        <v>131</v>
      </c>
      <c r="D291" t="s">
        <v>426</v>
      </c>
      <c r="E291" t="s">
        <v>114</v>
      </c>
      <c r="F291">
        <v>7.1</v>
      </c>
      <c r="G291">
        <v>5</v>
      </c>
      <c r="H291">
        <v>-1.4</v>
      </c>
      <c r="I291">
        <v>615</v>
      </c>
      <c r="J291">
        <v>1.5</v>
      </c>
      <c r="K291">
        <v>0.8</v>
      </c>
      <c r="L291">
        <v>1.6</v>
      </c>
      <c r="M291">
        <v>4.7</v>
      </c>
      <c r="N291">
        <v>-2</v>
      </c>
      <c r="O291">
        <v>-0.5</v>
      </c>
      <c r="AF291">
        <f t="shared" si="6"/>
        <v>109</v>
      </c>
      <c r="AG291" s="134">
        <f>(H291*'User Input'!$H$16)+(I291*'User Input'!$H$17)+(N291*'User Input'!$H$15)+(P291*'User Input'!$H$2)+(Q291*'User Input'!$H$3)+(R291*'User Input'!$H$4)+(K291*'User Input'!$H$5)+(L291*'User Input'!$H$6)+(J291*'User Input'!$H$7)+(U291*'User Input'!$H$8)+(T291*'User Input'!$H$9)+(M291*'User Input'!$H$10)+(Y291*'User Input'!$H$11)+(W291*'User Input'!$H$13)+(V291*'User Input'!$H$12)+(S291*'User Input'!$H$14)</f>
        <v>15.700000000000001</v>
      </c>
      <c r="AH291">
        <f t="shared" si="7"/>
        <v>3.14</v>
      </c>
      <c r="AI291" s="209"/>
      <c r="AJ291" s="209"/>
      <c r="AK291" s="209"/>
      <c r="AL291" s="209">
        <f t="shared" ca="1" si="5"/>
        <v>109</v>
      </c>
    </row>
    <row r="292" spans="2:38" x14ac:dyDescent="0.2">
      <c r="B292" t="s">
        <v>278</v>
      </c>
      <c r="C292" t="s">
        <v>718</v>
      </c>
      <c r="D292" t="s">
        <v>97</v>
      </c>
      <c r="E292" t="s">
        <v>97</v>
      </c>
      <c r="F292">
        <v>7</v>
      </c>
      <c r="G292">
        <v>3.2</v>
      </c>
      <c r="H292">
        <v>-4.5999999999999996</v>
      </c>
      <c r="I292">
        <v>400</v>
      </c>
      <c r="J292">
        <v>-1.6</v>
      </c>
      <c r="K292">
        <v>2</v>
      </c>
      <c r="L292">
        <v>0.1</v>
      </c>
      <c r="M292">
        <v>-0.3</v>
      </c>
      <c r="N292">
        <v>3.3</v>
      </c>
      <c r="O292">
        <v>2.5</v>
      </c>
      <c r="AF292">
        <f t="shared" si="6"/>
        <v>110</v>
      </c>
      <c r="AG292" s="134">
        <f>(H292*'User Input'!$H$16)+(I292*'User Input'!$H$17)+(N292*'User Input'!$H$15)+(P292*'User Input'!$H$2)+(Q292*'User Input'!$H$3)+(R292*'User Input'!$H$4)+(K292*'User Input'!$H$5)+(L292*'User Input'!$H$6)+(J292*'User Input'!$H$7)+(U292*'User Input'!$H$8)+(T292*'User Input'!$H$9)+(M292*'User Input'!$H$10)+(Y292*'User Input'!$H$11)+(W292*'User Input'!$H$13)+(V292*'User Input'!$H$12)+(S292*'User Input'!$H$14)</f>
        <v>5.9</v>
      </c>
      <c r="AH292">
        <f t="shared" si="7"/>
        <v>1.84375</v>
      </c>
      <c r="AI292" s="209"/>
      <c r="AJ292" s="209"/>
      <c r="AK292" s="209"/>
      <c r="AL292" s="209">
        <f t="shared" ca="1" si="5"/>
        <v>110</v>
      </c>
    </row>
    <row r="293" spans="2:38" x14ac:dyDescent="0.2">
      <c r="B293" t="s">
        <v>282</v>
      </c>
      <c r="C293" t="s">
        <v>714</v>
      </c>
      <c r="D293" t="s">
        <v>114</v>
      </c>
      <c r="E293" t="s">
        <v>114</v>
      </c>
      <c r="F293">
        <v>6.6</v>
      </c>
      <c r="G293">
        <v>7.8</v>
      </c>
      <c r="H293">
        <v>-1.5</v>
      </c>
      <c r="I293">
        <v>576</v>
      </c>
      <c r="J293">
        <v>1.8</v>
      </c>
      <c r="K293">
        <v>-2.1</v>
      </c>
      <c r="L293">
        <v>-2.1</v>
      </c>
      <c r="M293">
        <v>2.5</v>
      </c>
      <c r="N293">
        <v>4.5</v>
      </c>
      <c r="O293">
        <v>1.1000000000000001</v>
      </c>
      <c r="AF293">
        <f t="shared" si="6"/>
        <v>111</v>
      </c>
      <c r="AG293" s="134">
        <f>(H293*'User Input'!$H$16)+(I293*'User Input'!$H$17)+(N293*'User Input'!$H$15)+(P293*'User Input'!$H$2)+(Q293*'User Input'!$H$3)+(R293*'User Input'!$H$4)+(K293*'User Input'!$H$5)+(L293*'User Input'!$H$6)+(J293*'User Input'!$H$7)+(U293*'User Input'!$H$8)+(T293*'User Input'!$H$9)+(M293*'User Input'!$H$10)+(Y293*'User Input'!$H$11)+(W293*'User Input'!$H$13)+(V293*'User Input'!$H$12)+(S293*'User Input'!$H$14)</f>
        <v>-3.6999999999999993</v>
      </c>
      <c r="AH293">
        <f t="shared" si="7"/>
        <v>-0.47435897435897428</v>
      </c>
      <c r="AI293" s="209"/>
      <c r="AJ293" s="209"/>
      <c r="AK293" s="209"/>
      <c r="AL293" s="209">
        <f t="shared" ca="1" si="5"/>
        <v>111</v>
      </c>
    </row>
    <row r="294" spans="2:38" x14ac:dyDescent="0.2">
      <c r="B294" t="s">
        <v>2240</v>
      </c>
      <c r="C294" t="s">
        <v>132</v>
      </c>
      <c r="D294" t="s">
        <v>110</v>
      </c>
      <c r="E294" t="s">
        <v>110</v>
      </c>
      <c r="F294">
        <v>6.1</v>
      </c>
      <c r="G294">
        <v>5.8</v>
      </c>
      <c r="H294">
        <v>-1.7</v>
      </c>
      <c r="I294">
        <v>589</v>
      </c>
      <c r="J294">
        <v>0.8</v>
      </c>
      <c r="K294">
        <v>2.9</v>
      </c>
      <c r="L294">
        <v>3</v>
      </c>
      <c r="M294">
        <v>-1.5</v>
      </c>
      <c r="N294">
        <v>-0.3</v>
      </c>
      <c r="O294">
        <v>0.2</v>
      </c>
      <c r="AF294">
        <f t="shared" si="6"/>
        <v>112</v>
      </c>
      <c r="AG294" s="134">
        <f>(H294*'User Input'!$H$16)+(I294*'User Input'!$H$17)+(N294*'User Input'!$H$15)+(P294*'User Input'!$H$2)+(Q294*'User Input'!$H$3)+(R294*'User Input'!$H$4)+(K294*'User Input'!$H$5)+(L294*'User Input'!$H$6)+(J294*'User Input'!$H$7)+(U294*'User Input'!$H$8)+(T294*'User Input'!$H$9)+(M294*'User Input'!$H$10)+(Y294*'User Input'!$H$11)+(W294*'User Input'!$H$13)+(V294*'User Input'!$H$12)+(S294*'User Input'!$H$14)</f>
        <v>12.4</v>
      </c>
      <c r="AH294">
        <f t="shared" si="7"/>
        <v>2.1379310344827589</v>
      </c>
      <c r="AI294" s="209"/>
      <c r="AJ294" s="209"/>
      <c r="AK294" s="209"/>
      <c r="AL294" s="209">
        <f t="shared" ca="1" si="5"/>
        <v>112</v>
      </c>
    </row>
    <row r="295" spans="2:38" x14ac:dyDescent="0.2">
      <c r="B295" t="s">
        <v>326</v>
      </c>
      <c r="C295" t="s">
        <v>117</v>
      </c>
      <c r="D295" t="s">
        <v>1026</v>
      </c>
      <c r="E295" t="s">
        <v>118</v>
      </c>
      <c r="F295">
        <v>6.1</v>
      </c>
      <c r="G295">
        <v>3.7</v>
      </c>
      <c r="H295">
        <v>-1.7</v>
      </c>
      <c r="I295">
        <v>599</v>
      </c>
      <c r="J295">
        <v>-0.1</v>
      </c>
      <c r="K295">
        <v>-4.3</v>
      </c>
      <c r="L295">
        <v>-2.8</v>
      </c>
      <c r="M295">
        <v>13.5</v>
      </c>
      <c r="N295">
        <v>3.4</v>
      </c>
      <c r="O295">
        <v>-4.5999999999999996</v>
      </c>
      <c r="AF295">
        <f t="shared" si="6"/>
        <v>113</v>
      </c>
      <c r="AG295" s="134">
        <f>(H295*'User Input'!$H$16)+(I295*'User Input'!$H$17)+(N295*'User Input'!$H$15)+(P295*'User Input'!$H$2)+(Q295*'User Input'!$H$3)+(R295*'User Input'!$H$4)+(K295*'User Input'!$H$5)+(L295*'User Input'!$H$6)+(J295*'User Input'!$H$7)+(U295*'User Input'!$H$8)+(T295*'User Input'!$H$9)+(M295*'User Input'!$H$10)+(Y295*'User Input'!$H$11)+(W295*'User Input'!$H$13)+(V295*'User Input'!$H$12)+(S295*'User Input'!$H$14)</f>
        <v>6.8999999999999986</v>
      </c>
      <c r="AH295">
        <f t="shared" si="7"/>
        <v>1.8648648648648645</v>
      </c>
      <c r="AI295" s="209"/>
      <c r="AJ295" s="209"/>
      <c r="AK295" s="209"/>
      <c r="AL295" s="209">
        <f t="shared" ca="1" si="5"/>
        <v>112</v>
      </c>
    </row>
    <row r="296" spans="2:38" x14ac:dyDescent="0.2">
      <c r="B296" t="s">
        <v>435</v>
      </c>
      <c r="C296" t="s">
        <v>136</v>
      </c>
      <c r="D296" t="s">
        <v>116</v>
      </c>
      <c r="E296" t="s">
        <v>116</v>
      </c>
      <c r="F296">
        <v>6</v>
      </c>
      <c r="G296">
        <v>6.7</v>
      </c>
      <c r="H296">
        <v>-1.7</v>
      </c>
      <c r="I296">
        <v>573</v>
      </c>
      <c r="J296">
        <v>1.6</v>
      </c>
      <c r="K296">
        <v>4.0999999999999996</v>
      </c>
      <c r="L296">
        <v>3</v>
      </c>
      <c r="M296">
        <v>-2.2000000000000002</v>
      </c>
      <c r="N296">
        <v>-2.9</v>
      </c>
      <c r="O296">
        <v>1.4</v>
      </c>
      <c r="AF296">
        <f t="shared" si="6"/>
        <v>114</v>
      </c>
      <c r="AG296" s="134">
        <f>(H296*'User Input'!$H$16)+(I296*'User Input'!$H$17)+(N296*'User Input'!$H$15)+(P296*'User Input'!$H$2)+(Q296*'User Input'!$H$3)+(R296*'User Input'!$H$4)+(K296*'User Input'!$H$5)+(L296*'User Input'!$H$6)+(J296*'User Input'!$H$7)+(U296*'User Input'!$H$8)+(T296*'User Input'!$H$9)+(M296*'User Input'!$H$10)+(Y296*'User Input'!$H$11)+(W296*'User Input'!$H$13)+(V296*'User Input'!$H$12)+(S296*'User Input'!$H$14)</f>
        <v>16.600000000000001</v>
      </c>
      <c r="AH296">
        <f t="shared" si="7"/>
        <v>2.4776119402985075</v>
      </c>
      <c r="AI296" s="209"/>
      <c r="AJ296" s="209"/>
      <c r="AK296" s="209"/>
      <c r="AL296" s="209">
        <f t="shared" ca="1" si="5"/>
        <v>114</v>
      </c>
    </row>
    <row r="297" spans="2:38" x14ac:dyDescent="0.2">
      <c r="B297" t="s">
        <v>755</v>
      </c>
      <c r="C297" t="s">
        <v>122</v>
      </c>
      <c r="D297" t="s">
        <v>114</v>
      </c>
      <c r="E297" t="s">
        <v>114</v>
      </c>
      <c r="F297">
        <v>6</v>
      </c>
      <c r="G297">
        <v>9.6</v>
      </c>
      <c r="H297">
        <v>-1.7</v>
      </c>
      <c r="I297">
        <v>524</v>
      </c>
      <c r="J297">
        <v>0.4</v>
      </c>
      <c r="K297">
        <v>-0.5</v>
      </c>
      <c r="L297">
        <v>-1.1000000000000001</v>
      </c>
      <c r="M297">
        <v>-1.4</v>
      </c>
      <c r="N297">
        <v>4.7</v>
      </c>
      <c r="O297">
        <v>3</v>
      </c>
      <c r="AF297">
        <f t="shared" si="6"/>
        <v>115</v>
      </c>
      <c r="AG297" s="134">
        <f>(H297*'User Input'!$H$16)+(I297*'User Input'!$H$17)+(N297*'User Input'!$H$15)+(P297*'User Input'!$H$2)+(Q297*'User Input'!$H$3)+(R297*'User Input'!$H$4)+(K297*'User Input'!$H$5)+(L297*'User Input'!$H$6)+(J297*'User Input'!$H$7)+(U297*'User Input'!$H$8)+(T297*'User Input'!$H$9)+(M297*'User Input'!$H$10)+(Y297*'User Input'!$H$11)+(W297*'User Input'!$H$13)+(V297*'User Input'!$H$12)+(S297*'User Input'!$H$14)</f>
        <v>-5.5</v>
      </c>
      <c r="AH297">
        <f t="shared" si="7"/>
        <v>-0.57291666666666674</v>
      </c>
      <c r="AI297" s="209"/>
      <c r="AJ297" s="209"/>
      <c r="AK297" s="209"/>
      <c r="AL297" s="209">
        <f t="shared" ca="1" si="5"/>
        <v>114</v>
      </c>
    </row>
    <row r="298" spans="2:38" x14ac:dyDescent="0.2">
      <c r="B298" t="s">
        <v>880</v>
      </c>
      <c r="C298" t="s">
        <v>718</v>
      </c>
      <c r="D298" t="s">
        <v>110</v>
      </c>
      <c r="E298" t="s">
        <v>110</v>
      </c>
      <c r="F298">
        <v>6</v>
      </c>
      <c r="G298">
        <v>3.4</v>
      </c>
      <c r="H298">
        <v>-1.7</v>
      </c>
      <c r="I298">
        <v>644</v>
      </c>
      <c r="J298">
        <v>-0.1</v>
      </c>
      <c r="K298">
        <v>-1.5</v>
      </c>
      <c r="L298">
        <v>-0.2</v>
      </c>
      <c r="M298">
        <v>9</v>
      </c>
      <c r="N298">
        <v>1.1000000000000001</v>
      </c>
      <c r="O298">
        <v>-3.3</v>
      </c>
      <c r="AF298">
        <f t="shared" si="6"/>
        <v>116</v>
      </c>
      <c r="AG298" s="134">
        <f>(H298*'User Input'!$H$16)+(I298*'User Input'!$H$17)+(N298*'User Input'!$H$15)+(P298*'User Input'!$H$2)+(Q298*'User Input'!$H$3)+(R298*'User Input'!$H$4)+(K298*'User Input'!$H$5)+(L298*'User Input'!$H$6)+(J298*'User Input'!$H$7)+(U298*'User Input'!$H$8)+(T298*'User Input'!$H$9)+(M298*'User Input'!$H$10)+(Y298*'User Input'!$H$11)+(W298*'User Input'!$H$13)+(V298*'User Input'!$H$12)+(S298*'User Input'!$H$14)</f>
        <v>11.7</v>
      </c>
      <c r="AH298">
        <f t="shared" si="7"/>
        <v>3.4411764705882351</v>
      </c>
      <c r="AI298" s="209"/>
      <c r="AJ298" s="209"/>
      <c r="AK298" s="209"/>
      <c r="AL298" s="209">
        <f t="shared" ca="1" si="5"/>
        <v>114</v>
      </c>
    </row>
    <row r="299" spans="2:38" x14ac:dyDescent="0.2">
      <c r="B299" t="s">
        <v>430</v>
      </c>
      <c r="C299" t="s">
        <v>123</v>
      </c>
      <c r="D299" t="s">
        <v>110</v>
      </c>
      <c r="E299" t="s">
        <v>110</v>
      </c>
      <c r="F299">
        <v>5.8</v>
      </c>
      <c r="G299">
        <v>2.5</v>
      </c>
      <c r="H299">
        <v>-1.7</v>
      </c>
      <c r="I299">
        <v>634</v>
      </c>
      <c r="J299">
        <v>1.2</v>
      </c>
      <c r="K299">
        <v>-1.6</v>
      </c>
      <c r="L299">
        <v>0.6</v>
      </c>
      <c r="M299">
        <v>2.6</v>
      </c>
      <c r="N299">
        <v>3.7</v>
      </c>
      <c r="O299">
        <v>-1.6</v>
      </c>
      <c r="AF299">
        <f t="shared" si="6"/>
        <v>117</v>
      </c>
      <c r="AG299" s="134">
        <f>(H299*'User Input'!$H$16)+(I299*'User Input'!$H$17)+(N299*'User Input'!$H$15)+(P299*'User Input'!$H$2)+(Q299*'User Input'!$H$3)+(R299*'User Input'!$H$4)+(K299*'User Input'!$H$5)+(L299*'User Input'!$H$6)+(J299*'User Input'!$H$7)+(U299*'User Input'!$H$8)+(T299*'User Input'!$H$9)+(M299*'User Input'!$H$10)+(Y299*'User Input'!$H$11)+(W299*'User Input'!$H$13)+(V299*'User Input'!$H$12)+(S299*'User Input'!$H$14)</f>
        <v>0.59999999999999964</v>
      </c>
      <c r="AH299">
        <f t="shared" si="7"/>
        <v>0.23999999999999985</v>
      </c>
      <c r="AI299" s="209"/>
      <c r="AJ299" s="209"/>
      <c r="AK299" s="209"/>
      <c r="AL299" s="209">
        <f t="shared" ca="1" si="5"/>
        <v>117</v>
      </c>
    </row>
    <row r="300" spans="2:38" x14ac:dyDescent="0.2">
      <c r="B300" t="s">
        <v>251</v>
      </c>
      <c r="C300" t="s">
        <v>7</v>
      </c>
      <c r="D300" t="s">
        <v>6</v>
      </c>
      <c r="E300" t="s">
        <v>6</v>
      </c>
      <c r="F300">
        <v>5.6</v>
      </c>
      <c r="G300">
        <v>6.9</v>
      </c>
      <c r="H300">
        <v>-1.8</v>
      </c>
      <c r="I300">
        <v>557</v>
      </c>
      <c r="J300">
        <v>0.6</v>
      </c>
      <c r="K300">
        <v>3.1</v>
      </c>
      <c r="L300">
        <v>2.1</v>
      </c>
      <c r="M300">
        <v>-1.5</v>
      </c>
      <c r="N300">
        <v>-0.8</v>
      </c>
      <c r="O300">
        <v>1</v>
      </c>
      <c r="AF300">
        <f t="shared" si="6"/>
        <v>118</v>
      </c>
      <c r="AG300" s="134">
        <f>(H300*'User Input'!$H$16)+(I300*'User Input'!$H$17)+(N300*'User Input'!$H$15)+(P300*'User Input'!$H$2)+(Q300*'User Input'!$H$3)+(R300*'User Input'!$H$4)+(K300*'User Input'!$H$5)+(L300*'User Input'!$H$6)+(J300*'User Input'!$H$7)+(U300*'User Input'!$H$8)+(T300*'User Input'!$H$9)+(M300*'User Input'!$H$10)+(Y300*'User Input'!$H$11)+(W300*'User Input'!$H$13)+(V300*'User Input'!$H$12)+(S300*'User Input'!$H$14)</f>
        <v>12.1</v>
      </c>
      <c r="AH300">
        <f t="shared" si="7"/>
        <v>1.7536231884057969</v>
      </c>
      <c r="AI300" s="209"/>
      <c r="AJ300" s="209"/>
      <c r="AK300" s="209"/>
      <c r="AL300" s="209">
        <f t="shared" ca="1" si="5"/>
        <v>118</v>
      </c>
    </row>
    <row r="301" spans="2:38" x14ac:dyDescent="0.2">
      <c r="B301" t="s">
        <v>748</v>
      </c>
      <c r="C301" t="s">
        <v>2</v>
      </c>
      <c r="D301" t="s">
        <v>114</v>
      </c>
      <c r="E301" t="s">
        <v>114</v>
      </c>
      <c r="F301">
        <v>5.3</v>
      </c>
      <c r="G301">
        <v>10.3</v>
      </c>
      <c r="H301">
        <v>-1.9</v>
      </c>
      <c r="I301">
        <v>496</v>
      </c>
      <c r="J301">
        <v>-1.3</v>
      </c>
      <c r="K301">
        <v>-0.1</v>
      </c>
      <c r="L301">
        <v>-0.6</v>
      </c>
      <c r="M301">
        <v>4.0999999999999996</v>
      </c>
      <c r="N301">
        <v>1.8</v>
      </c>
      <c r="O301">
        <v>0.4</v>
      </c>
      <c r="AF301">
        <f t="shared" si="6"/>
        <v>119</v>
      </c>
      <c r="AG301" s="134">
        <f>(H301*'User Input'!$H$16)+(I301*'User Input'!$H$17)+(N301*'User Input'!$H$15)+(P301*'User Input'!$H$2)+(Q301*'User Input'!$H$3)+(R301*'User Input'!$H$4)+(K301*'User Input'!$H$5)+(L301*'User Input'!$H$6)+(J301*'User Input'!$H$7)+(U301*'User Input'!$H$8)+(T301*'User Input'!$H$9)+(M301*'User Input'!$H$10)+(Y301*'User Input'!$H$11)+(W301*'User Input'!$H$13)+(V301*'User Input'!$H$12)+(S301*'User Input'!$H$14)</f>
        <v>5.8999999999999995</v>
      </c>
      <c r="AH301">
        <f t="shared" si="7"/>
        <v>0.57281553398058238</v>
      </c>
      <c r="AI301" s="209"/>
      <c r="AJ301" s="209"/>
      <c r="AK301" s="209"/>
      <c r="AL301" s="209">
        <f t="shared" ca="1" si="5"/>
        <v>119</v>
      </c>
    </row>
    <row r="302" spans="2:38" x14ac:dyDescent="0.2">
      <c r="B302" t="s">
        <v>287</v>
      </c>
      <c r="C302" t="s">
        <v>122</v>
      </c>
      <c r="D302" t="s">
        <v>118</v>
      </c>
      <c r="E302" t="s">
        <v>118</v>
      </c>
      <c r="F302">
        <v>5.2</v>
      </c>
      <c r="G302">
        <v>3</v>
      </c>
      <c r="H302">
        <v>-1.9</v>
      </c>
      <c r="I302">
        <v>626</v>
      </c>
      <c r="J302">
        <v>1.4</v>
      </c>
      <c r="K302">
        <v>1.2</v>
      </c>
      <c r="L302">
        <v>2.4</v>
      </c>
      <c r="M302">
        <v>-0.8</v>
      </c>
      <c r="N302">
        <v>1</v>
      </c>
      <c r="O302">
        <v>-1</v>
      </c>
      <c r="AF302">
        <f t="shared" si="6"/>
        <v>120</v>
      </c>
      <c r="AG302" s="134">
        <f>(H302*'User Input'!$H$16)+(I302*'User Input'!$H$17)+(N302*'User Input'!$H$15)+(P302*'User Input'!$H$2)+(Q302*'User Input'!$H$3)+(R302*'User Input'!$H$4)+(K302*'User Input'!$H$5)+(L302*'User Input'!$H$6)+(J302*'User Input'!$H$7)+(U302*'User Input'!$H$8)+(T302*'User Input'!$H$9)+(M302*'User Input'!$H$10)+(Y302*'User Input'!$H$11)+(W302*'User Input'!$H$13)+(V302*'User Input'!$H$12)+(S302*'User Input'!$H$14)</f>
        <v>7</v>
      </c>
      <c r="AH302">
        <f t="shared" si="7"/>
        <v>2.3333333333333335</v>
      </c>
      <c r="AI302" s="209"/>
      <c r="AJ302" s="209"/>
      <c r="AK302" s="209"/>
      <c r="AL302" s="209">
        <f t="shared" ca="1" si="5"/>
        <v>120</v>
      </c>
    </row>
    <row r="303" spans="2:38" x14ac:dyDescent="0.2">
      <c r="B303" t="s">
        <v>178</v>
      </c>
      <c r="C303" t="s">
        <v>121</v>
      </c>
      <c r="D303" t="s">
        <v>114</v>
      </c>
      <c r="E303" t="s">
        <v>114</v>
      </c>
      <c r="F303">
        <v>5.2</v>
      </c>
      <c r="G303">
        <v>6.1</v>
      </c>
      <c r="H303">
        <v>-1.9</v>
      </c>
      <c r="I303">
        <v>583</v>
      </c>
      <c r="J303">
        <v>2.6</v>
      </c>
      <c r="K303">
        <v>0.9</v>
      </c>
      <c r="L303">
        <v>-0.8</v>
      </c>
      <c r="M303">
        <v>0.4</v>
      </c>
      <c r="N303">
        <v>0</v>
      </c>
      <c r="O303">
        <v>1.1000000000000001</v>
      </c>
      <c r="AF303">
        <f t="shared" si="6"/>
        <v>121</v>
      </c>
      <c r="AG303" s="134">
        <f>(H303*'User Input'!$H$16)+(I303*'User Input'!$H$17)+(N303*'User Input'!$H$15)+(P303*'User Input'!$H$2)+(Q303*'User Input'!$H$3)+(R303*'User Input'!$H$4)+(K303*'User Input'!$H$5)+(L303*'User Input'!$H$6)+(J303*'User Input'!$H$7)+(U303*'User Input'!$H$8)+(T303*'User Input'!$H$9)+(M303*'User Input'!$H$10)+(Y303*'User Input'!$H$11)+(W303*'User Input'!$H$13)+(V303*'User Input'!$H$12)+(S303*'User Input'!$H$14)</f>
        <v>6.2</v>
      </c>
      <c r="AH303">
        <f t="shared" si="7"/>
        <v>1.0163934426229508</v>
      </c>
      <c r="AI303" s="209"/>
      <c r="AJ303" s="209"/>
      <c r="AK303" s="209"/>
      <c r="AL303" s="209">
        <f t="shared" ca="1" si="5"/>
        <v>120</v>
      </c>
    </row>
    <row r="304" spans="2:38" x14ac:dyDescent="0.2">
      <c r="B304" t="s">
        <v>2234</v>
      </c>
      <c r="C304" t="s">
        <v>7</v>
      </c>
      <c r="D304" t="s">
        <v>97</v>
      </c>
      <c r="E304" t="s">
        <v>97</v>
      </c>
      <c r="F304">
        <v>5.0999999999999996</v>
      </c>
      <c r="G304">
        <v>-0.3</v>
      </c>
      <c r="H304">
        <v>-5.0999999999999996</v>
      </c>
      <c r="I304">
        <v>391</v>
      </c>
      <c r="J304">
        <v>-1.4</v>
      </c>
      <c r="K304">
        <v>0.6</v>
      </c>
      <c r="L304">
        <v>-1.5</v>
      </c>
      <c r="M304">
        <v>0.8</v>
      </c>
      <c r="N304">
        <v>2.8</v>
      </c>
      <c r="O304">
        <v>2.8</v>
      </c>
      <c r="AF304">
        <f t="shared" si="6"/>
        <v>122</v>
      </c>
      <c r="AG304" s="134">
        <f>(H304*'User Input'!$H$16)+(I304*'User Input'!$H$17)+(N304*'User Input'!$H$15)+(P304*'User Input'!$H$2)+(Q304*'User Input'!$H$3)+(R304*'User Input'!$H$4)+(K304*'User Input'!$H$5)+(L304*'User Input'!$H$6)+(J304*'User Input'!$H$7)+(U304*'User Input'!$H$8)+(T304*'User Input'!$H$9)+(M304*'User Input'!$H$10)+(Y304*'User Input'!$H$11)+(W304*'User Input'!$H$13)+(V304*'User Input'!$H$12)+(S304*'User Input'!$H$14)</f>
        <v>1.1000000000000001</v>
      </c>
      <c r="AH304">
        <f t="shared" si="7"/>
        <v>-3.666666666666667</v>
      </c>
      <c r="AI304" s="209"/>
      <c r="AJ304" s="209"/>
      <c r="AK304" s="209"/>
      <c r="AL304" s="209">
        <f t="shared" ca="1" si="5"/>
        <v>122</v>
      </c>
    </row>
    <row r="305" spans="2:38" x14ac:dyDescent="0.2">
      <c r="B305" t="s">
        <v>761</v>
      </c>
      <c r="C305" t="s">
        <v>136</v>
      </c>
      <c r="D305" t="s">
        <v>114</v>
      </c>
      <c r="E305" t="s">
        <v>114</v>
      </c>
      <c r="F305">
        <v>5</v>
      </c>
      <c r="G305">
        <v>4.4000000000000004</v>
      </c>
      <c r="H305">
        <v>-2</v>
      </c>
      <c r="I305">
        <v>560</v>
      </c>
      <c r="J305">
        <v>0.7</v>
      </c>
      <c r="K305">
        <v>1</v>
      </c>
      <c r="L305">
        <v>0.8</v>
      </c>
      <c r="M305">
        <v>0.3</v>
      </c>
      <c r="N305">
        <v>-0.1</v>
      </c>
      <c r="O305">
        <v>1.2</v>
      </c>
      <c r="AF305">
        <f t="shared" si="6"/>
        <v>123</v>
      </c>
      <c r="AG305" s="134">
        <f>(H305*'User Input'!$H$16)+(I305*'User Input'!$H$17)+(N305*'User Input'!$H$15)+(P305*'User Input'!$H$2)+(Q305*'User Input'!$H$3)+(R305*'User Input'!$H$4)+(K305*'User Input'!$H$5)+(L305*'User Input'!$H$6)+(J305*'User Input'!$H$7)+(U305*'User Input'!$H$8)+(T305*'User Input'!$H$9)+(M305*'User Input'!$H$10)+(Y305*'User Input'!$H$11)+(W305*'User Input'!$H$13)+(V305*'User Input'!$H$12)+(S305*'User Input'!$H$14)</f>
        <v>6.1</v>
      </c>
      <c r="AH305">
        <f t="shared" si="7"/>
        <v>1.3863636363636362</v>
      </c>
      <c r="AI305" s="209"/>
      <c r="AJ305" s="209"/>
      <c r="AK305" s="209"/>
      <c r="AL305" s="209">
        <f t="shared" ca="1" si="5"/>
        <v>123</v>
      </c>
    </row>
    <row r="306" spans="2:38" x14ac:dyDescent="0.2">
      <c r="B306" t="s">
        <v>1392</v>
      </c>
      <c r="C306" t="s">
        <v>140</v>
      </c>
      <c r="D306" t="s">
        <v>114</v>
      </c>
      <c r="E306" t="s">
        <v>114</v>
      </c>
      <c r="F306">
        <v>4.5</v>
      </c>
      <c r="G306">
        <v>6.5</v>
      </c>
      <c r="H306">
        <v>-2.1</v>
      </c>
      <c r="I306">
        <v>541</v>
      </c>
      <c r="J306">
        <v>0.4</v>
      </c>
      <c r="K306">
        <v>-0.1</v>
      </c>
      <c r="L306">
        <v>-1.1000000000000001</v>
      </c>
      <c r="M306">
        <v>5.3</v>
      </c>
      <c r="N306">
        <v>-0.4</v>
      </c>
      <c r="O306">
        <v>-0.6</v>
      </c>
      <c r="AF306">
        <f t="shared" si="6"/>
        <v>124</v>
      </c>
      <c r="AG306" s="134">
        <f>(H306*'User Input'!$H$16)+(I306*'User Input'!$H$17)+(N306*'User Input'!$H$15)+(P306*'User Input'!$H$2)+(Q306*'User Input'!$H$3)+(R306*'User Input'!$H$4)+(K306*'User Input'!$H$5)+(L306*'User Input'!$H$6)+(J306*'User Input'!$H$7)+(U306*'User Input'!$H$8)+(T306*'User Input'!$H$9)+(M306*'User Input'!$H$10)+(Y306*'User Input'!$H$11)+(W306*'User Input'!$H$13)+(V306*'User Input'!$H$12)+(S306*'User Input'!$H$14)</f>
        <v>9.5</v>
      </c>
      <c r="AH306">
        <f t="shared" si="7"/>
        <v>1.4615384615384615</v>
      </c>
      <c r="AI306" s="209"/>
      <c r="AJ306" s="209"/>
      <c r="AK306" s="209"/>
      <c r="AL306" s="209">
        <f t="shared" ca="1" si="5"/>
        <v>124</v>
      </c>
    </row>
    <row r="307" spans="2:38" x14ac:dyDescent="0.2">
      <c r="B307" t="s">
        <v>2241</v>
      </c>
      <c r="C307" t="s">
        <v>134</v>
      </c>
      <c r="D307" t="s">
        <v>1033</v>
      </c>
      <c r="E307" t="s">
        <v>116</v>
      </c>
      <c r="F307">
        <v>4.4000000000000004</v>
      </c>
      <c r="G307">
        <v>4.9000000000000004</v>
      </c>
      <c r="H307">
        <v>-2.1</v>
      </c>
      <c r="I307">
        <v>544</v>
      </c>
      <c r="J307">
        <v>-0.5</v>
      </c>
      <c r="K307">
        <v>-0.7</v>
      </c>
      <c r="L307">
        <v>0.8</v>
      </c>
      <c r="M307">
        <v>-0.9</v>
      </c>
      <c r="N307">
        <v>4.5999999999999996</v>
      </c>
      <c r="O307">
        <v>0.2</v>
      </c>
      <c r="AF307">
        <f t="shared" si="6"/>
        <v>125</v>
      </c>
      <c r="AG307" s="134">
        <f>(H307*'User Input'!$H$16)+(I307*'User Input'!$H$17)+(N307*'User Input'!$H$15)+(P307*'User Input'!$H$2)+(Q307*'User Input'!$H$3)+(R307*'User Input'!$H$4)+(K307*'User Input'!$H$5)+(L307*'User Input'!$H$6)+(J307*'User Input'!$H$7)+(U307*'User Input'!$H$8)+(T307*'User Input'!$H$9)+(M307*'User Input'!$H$10)+(Y307*'User Input'!$H$11)+(W307*'User Input'!$H$13)+(V307*'User Input'!$H$12)+(S307*'User Input'!$H$14)</f>
        <v>-4.3</v>
      </c>
      <c r="AH307">
        <f t="shared" si="7"/>
        <v>-0.87755102040816313</v>
      </c>
      <c r="AI307" s="209"/>
      <c r="AJ307" s="209"/>
      <c r="AK307" s="209"/>
      <c r="AL307" s="209">
        <f t="shared" ca="1" si="5"/>
        <v>125</v>
      </c>
    </row>
    <row r="308" spans="2:38" x14ac:dyDescent="0.2">
      <c r="B308" t="s">
        <v>179</v>
      </c>
      <c r="C308" t="s">
        <v>121</v>
      </c>
      <c r="D308" t="s">
        <v>110</v>
      </c>
      <c r="E308" t="s">
        <v>110</v>
      </c>
      <c r="F308">
        <v>4.3</v>
      </c>
      <c r="G308">
        <v>2.9</v>
      </c>
      <c r="H308">
        <v>-2.1</v>
      </c>
      <c r="I308">
        <v>626</v>
      </c>
      <c r="J308">
        <v>1</v>
      </c>
      <c r="K308">
        <v>-1.7</v>
      </c>
      <c r="L308">
        <v>0.3</v>
      </c>
      <c r="M308">
        <v>4</v>
      </c>
      <c r="N308">
        <v>1.8</v>
      </c>
      <c r="O308">
        <v>-2.1</v>
      </c>
      <c r="AF308">
        <f t="shared" si="6"/>
        <v>126</v>
      </c>
      <c r="AG308" s="134">
        <f>(H308*'User Input'!$H$16)+(I308*'User Input'!$H$17)+(N308*'User Input'!$H$15)+(P308*'User Input'!$H$2)+(Q308*'User Input'!$H$3)+(R308*'User Input'!$H$4)+(K308*'User Input'!$H$5)+(L308*'User Input'!$H$6)+(J308*'User Input'!$H$7)+(U308*'User Input'!$H$8)+(T308*'User Input'!$H$9)+(M308*'User Input'!$H$10)+(Y308*'User Input'!$H$11)+(W308*'User Input'!$H$13)+(V308*'User Input'!$H$12)+(S308*'User Input'!$H$14)</f>
        <v>2.5</v>
      </c>
      <c r="AH308">
        <f t="shared" si="7"/>
        <v>0.86206896551724144</v>
      </c>
      <c r="AI308" s="209"/>
      <c r="AJ308" s="209"/>
      <c r="AK308" s="209"/>
      <c r="AL308" s="209">
        <f t="shared" ca="1" si="5"/>
        <v>126</v>
      </c>
    </row>
    <row r="309" spans="2:38" x14ac:dyDescent="0.2">
      <c r="B309" t="s">
        <v>901</v>
      </c>
      <c r="C309" t="s">
        <v>140</v>
      </c>
      <c r="D309" t="s">
        <v>3430</v>
      </c>
      <c r="E309" t="s">
        <v>110</v>
      </c>
      <c r="F309">
        <v>4.2</v>
      </c>
      <c r="G309">
        <v>2.7</v>
      </c>
      <c r="H309">
        <v>-2.2000000000000002</v>
      </c>
      <c r="I309">
        <v>590</v>
      </c>
      <c r="J309">
        <v>1.7</v>
      </c>
      <c r="K309">
        <v>-0.2</v>
      </c>
      <c r="L309">
        <v>0</v>
      </c>
      <c r="M309">
        <v>0.9</v>
      </c>
      <c r="N309">
        <v>0.7</v>
      </c>
      <c r="O309">
        <v>0.2</v>
      </c>
      <c r="AF309">
        <f t="shared" si="6"/>
        <v>127</v>
      </c>
      <c r="AG309" s="134">
        <f>(H309*'User Input'!$H$16)+(I309*'User Input'!$H$17)+(N309*'User Input'!$H$15)+(P309*'User Input'!$H$2)+(Q309*'User Input'!$H$3)+(R309*'User Input'!$H$4)+(K309*'User Input'!$H$5)+(L309*'User Input'!$H$6)+(J309*'User Input'!$H$7)+(U309*'User Input'!$H$8)+(T309*'User Input'!$H$9)+(M309*'User Input'!$H$10)+(Y309*'User Input'!$H$11)+(W309*'User Input'!$H$13)+(V309*'User Input'!$H$12)+(S309*'User Input'!$H$14)</f>
        <v>2.7</v>
      </c>
      <c r="AH309">
        <f t="shared" si="7"/>
        <v>1</v>
      </c>
      <c r="AI309" s="209"/>
      <c r="AJ309" s="209"/>
      <c r="AK309" s="209"/>
      <c r="AL309" s="209">
        <f t="shared" ca="1" si="5"/>
        <v>127</v>
      </c>
    </row>
    <row r="310" spans="2:38" x14ac:dyDescent="0.2">
      <c r="B310" t="s">
        <v>3432</v>
      </c>
      <c r="C310" t="s">
        <v>119</v>
      </c>
      <c r="D310" t="s">
        <v>114</v>
      </c>
      <c r="E310" t="s">
        <v>114</v>
      </c>
      <c r="F310">
        <v>4</v>
      </c>
      <c r="G310">
        <v>4.9000000000000004</v>
      </c>
      <c r="H310">
        <v>-2.2000000000000002</v>
      </c>
      <c r="I310">
        <v>581</v>
      </c>
      <c r="J310">
        <v>0.9</v>
      </c>
      <c r="K310">
        <v>-0.3</v>
      </c>
      <c r="L310">
        <v>-1.4</v>
      </c>
      <c r="M310">
        <v>4.7</v>
      </c>
      <c r="N310">
        <v>0.4</v>
      </c>
      <c r="O310">
        <v>-1.4</v>
      </c>
      <c r="AF310">
        <f t="shared" si="6"/>
        <v>128</v>
      </c>
      <c r="AG310" s="134">
        <f>(H310*'User Input'!$H$16)+(I310*'User Input'!$H$17)+(N310*'User Input'!$H$15)+(P310*'User Input'!$H$2)+(Q310*'User Input'!$H$3)+(R310*'User Input'!$H$4)+(K310*'User Input'!$H$5)+(L310*'User Input'!$H$6)+(J310*'User Input'!$H$7)+(U310*'User Input'!$H$8)+(T310*'User Input'!$H$9)+(M310*'User Input'!$H$10)+(Y310*'User Input'!$H$11)+(W310*'User Input'!$H$13)+(V310*'User Input'!$H$12)+(S310*'User Input'!$H$14)</f>
        <v>7.7000000000000011</v>
      </c>
      <c r="AH310">
        <f t="shared" si="7"/>
        <v>1.5714285714285716</v>
      </c>
      <c r="AI310" s="209"/>
      <c r="AJ310" s="209"/>
      <c r="AK310" s="209"/>
      <c r="AL310" s="209">
        <f t="shared" ca="1" si="5"/>
        <v>128</v>
      </c>
    </row>
    <row r="311" spans="2:38" x14ac:dyDescent="0.2">
      <c r="B311" t="s">
        <v>360</v>
      </c>
      <c r="C311" t="s">
        <v>8</v>
      </c>
      <c r="D311" t="s">
        <v>114</v>
      </c>
      <c r="E311" t="s">
        <v>114</v>
      </c>
      <c r="F311">
        <v>3.9</v>
      </c>
      <c r="G311">
        <v>10.9</v>
      </c>
      <c r="H311">
        <v>-2.2000000000000002</v>
      </c>
      <c r="I311">
        <v>489</v>
      </c>
      <c r="J311">
        <v>-1.1000000000000001</v>
      </c>
      <c r="K311">
        <v>0.5</v>
      </c>
      <c r="L311">
        <v>-0.2</v>
      </c>
      <c r="M311">
        <v>1.8</v>
      </c>
      <c r="N311">
        <v>0.6</v>
      </c>
      <c r="O311">
        <v>1.4</v>
      </c>
      <c r="AF311">
        <f t="shared" si="6"/>
        <v>129</v>
      </c>
      <c r="AG311" s="134">
        <f>(H311*'User Input'!$H$16)+(I311*'User Input'!$H$17)+(N311*'User Input'!$H$15)+(P311*'User Input'!$H$2)+(Q311*'User Input'!$H$3)+(R311*'User Input'!$H$4)+(K311*'User Input'!$H$5)+(L311*'User Input'!$H$6)+(J311*'User Input'!$H$7)+(U311*'User Input'!$H$8)+(T311*'User Input'!$H$9)+(M311*'User Input'!$H$10)+(Y311*'User Input'!$H$11)+(W311*'User Input'!$H$13)+(V311*'User Input'!$H$12)+(S311*'User Input'!$H$14)</f>
        <v>4.3</v>
      </c>
      <c r="AH311">
        <f t="shared" si="7"/>
        <v>0.39449541284403666</v>
      </c>
      <c r="AI311" s="209"/>
      <c r="AJ311" s="209"/>
      <c r="AK311" s="209"/>
      <c r="AL311" s="209">
        <f t="shared" ref="AL311:AL374" ca="1" si="8">RANK(F311,OFFSET($F$183,0,0,COUNTA(F:F)+1,1))</f>
        <v>129</v>
      </c>
    </row>
    <row r="312" spans="2:38" x14ac:dyDescent="0.2">
      <c r="B312" t="s">
        <v>453</v>
      </c>
      <c r="C312" t="s">
        <v>339</v>
      </c>
      <c r="D312" t="s">
        <v>429</v>
      </c>
      <c r="E312" t="s">
        <v>110</v>
      </c>
      <c r="F312">
        <v>3.7</v>
      </c>
      <c r="G312">
        <v>6.1</v>
      </c>
      <c r="H312">
        <v>-2.2999999999999998</v>
      </c>
      <c r="I312">
        <v>542</v>
      </c>
      <c r="J312">
        <v>0.3</v>
      </c>
      <c r="K312">
        <v>-1.8</v>
      </c>
      <c r="L312">
        <v>-2.2999999999999998</v>
      </c>
      <c r="M312">
        <v>1</v>
      </c>
      <c r="N312">
        <v>4.0999999999999996</v>
      </c>
      <c r="O312">
        <v>1.3</v>
      </c>
      <c r="AF312">
        <f t="shared" ref="AF312:AF375" si="9">AF311+1</f>
        <v>130</v>
      </c>
      <c r="AG312" s="134">
        <f>(H312*'User Input'!$H$16)+(I312*'User Input'!$H$17)+(N312*'User Input'!$H$15)+(P312*'User Input'!$H$2)+(Q312*'User Input'!$H$3)+(R312*'User Input'!$H$4)+(K312*'User Input'!$H$5)+(L312*'User Input'!$H$6)+(J312*'User Input'!$H$7)+(U312*'User Input'!$H$8)+(T312*'User Input'!$H$9)+(M312*'User Input'!$H$10)+(Y312*'User Input'!$H$11)+(W312*'User Input'!$H$13)+(V312*'User Input'!$H$12)+(S312*'User Input'!$H$14)</f>
        <v>-7.1999999999999993</v>
      </c>
      <c r="AH312">
        <f t="shared" si="7"/>
        <v>-1.180327868852459</v>
      </c>
      <c r="AI312" s="209"/>
      <c r="AJ312" s="209"/>
      <c r="AK312" s="209"/>
      <c r="AL312" s="209">
        <f t="shared" ca="1" si="8"/>
        <v>130</v>
      </c>
    </row>
    <row r="313" spans="2:38" x14ac:dyDescent="0.2">
      <c r="B313" t="s">
        <v>516</v>
      </c>
      <c r="C313" t="s">
        <v>139</v>
      </c>
      <c r="D313" t="s">
        <v>114</v>
      </c>
      <c r="E313" t="s">
        <v>114</v>
      </c>
      <c r="F313">
        <v>3.5</v>
      </c>
      <c r="G313">
        <v>4.8</v>
      </c>
      <c r="H313">
        <v>-2.2999999999999998</v>
      </c>
      <c r="I313">
        <v>529</v>
      </c>
      <c r="J313">
        <v>-0.8</v>
      </c>
      <c r="K313">
        <v>0</v>
      </c>
      <c r="L313">
        <v>-0.1</v>
      </c>
      <c r="M313">
        <v>0.8</v>
      </c>
      <c r="N313">
        <v>2.2000000000000002</v>
      </c>
      <c r="O313">
        <v>0.5</v>
      </c>
      <c r="AF313">
        <f t="shared" si="9"/>
        <v>131</v>
      </c>
      <c r="AG313" s="134">
        <f>(H313*'User Input'!$H$16)+(I313*'User Input'!$H$17)+(N313*'User Input'!$H$15)+(P313*'User Input'!$H$2)+(Q313*'User Input'!$H$3)+(R313*'User Input'!$H$4)+(K313*'User Input'!$H$5)+(L313*'User Input'!$H$6)+(J313*'User Input'!$H$7)+(U313*'User Input'!$H$8)+(T313*'User Input'!$H$9)+(M313*'User Input'!$H$10)+(Y313*'User Input'!$H$11)+(W313*'User Input'!$H$13)+(V313*'User Input'!$H$12)+(S313*'User Input'!$H$14)</f>
        <v>0.70000000000000007</v>
      </c>
      <c r="AH313">
        <f t="shared" si="7"/>
        <v>0.14583333333333334</v>
      </c>
      <c r="AI313" s="209"/>
      <c r="AJ313" s="209"/>
      <c r="AK313" s="209"/>
      <c r="AL313" s="209">
        <f t="shared" ca="1" si="8"/>
        <v>131</v>
      </c>
    </row>
    <row r="314" spans="2:38" x14ac:dyDescent="0.2">
      <c r="B314" t="s">
        <v>382</v>
      </c>
      <c r="C314" t="s">
        <v>140</v>
      </c>
      <c r="D314" t="s">
        <v>110</v>
      </c>
      <c r="E314" t="s">
        <v>110</v>
      </c>
      <c r="F314">
        <v>3.5</v>
      </c>
      <c r="G314">
        <v>1.5</v>
      </c>
      <c r="H314">
        <v>-2.2999999999999998</v>
      </c>
      <c r="I314">
        <v>594</v>
      </c>
      <c r="J314">
        <v>1</v>
      </c>
      <c r="K314">
        <v>0.4</v>
      </c>
      <c r="L314">
        <v>0.2</v>
      </c>
      <c r="M314">
        <v>3.1</v>
      </c>
      <c r="N314">
        <v>-0.9</v>
      </c>
      <c r="O314">
        <v>-1.3</v>
      </c>
      <c r="AF314">
        <f t="shared" si="9"/>
        <v>132</v>
      </c>
      <c r="AG314" s="134">
        <f>(H314*'User Input'!$H$16)+(I314*'User Input'!$H$17)+(N314*'User Input'!$H$15)+(P314*'User Input'!$H$2)+(Q314*'User Input'!$H$3)+(R314*'User Input'!$H$4)+(K314*'User Input'!$H$5)+(L314*'User Input'!$H$6)+(J314*'User Input'!$H$7)+(U314*'User Input'!$H$8)+(T314*'User Input'!$H$9)+(M314*'User Input'!$H$10)+(Y314*'User Input'!$H$11)+(W314*'User Input'!$H$13)+(V314*'User Input'!$H$12)+(S314*'User Input'!$H$14)</f>
        <v>9</v>
      </c>
      <c r="AH314">
        <f t="shared" si="7"/>
        <v>6</v>
      </c>
      <c r="AI314" s="209"/>
      <c r="AJ314" s="209"/>
      <c r="AK314" s="209"/>
      <c r="AL314" s="209">
        <f t="shared" ca="1" si="8"/>
        <v>131</v>
      </c>
    </row>
    <row r="315" spans="2:38" x14ac:dyDescent="0.2">
      <c r="B315" t="s">
        <v>230</v>
      </c>
      <c r="C315" t="s">
        <v>130</v>
      </c>
      <c r="D315" t="s">
        <v>112</v>
      </c>
      <c r="E315" t="s">
        <v>112</v>
      </c>
      <c r="F315">
        <v>3.4</v>
      </c>
      <c r="G315">
        <v>4.2</v>
      </c>
      <c r="H315">
        <v>-2.4</v>
      </c>
      <c r="I315">
        <v>573</v>
      </c>
      <c r="J315">
        <v>0.8</v>
      </c>
      <c r="K315">
        <v>0.7</v>
      </c>
      <c r="L315">
        <v>0.4</v>
      </c>
      <c r="M315">
        <v>-0.9</v>
      </c>
      <c r="N315">
        <v>-0.3</v>
      </c>
      <c r="O315">
        <v>1.8</v>
      </c>
      <c r="AF315">
        <f t="shared" si="9"/>
        <v>133</v>
      </c>
      <c r="AG315" s="134">
        <f>(H315*'User Input'!$H$16)+(I315*'User Input'!$H$17)+(N315*'User Input'!$H$15)+(P315*'User Input'!$H$2)+(Q315*'User Input'!$H$3)+(R315*'User Input'!$H$4)+(K315*'User Input'!$H$5)+(L315*'User Input'!$H$6)+(J315*'User Input'!$H$7)+(U315*'User Input'!$H$8)+(T315*'User Input'!$H$9)+(M315*'User Input'!$H$10)+(Y315*'User Input'!$H$11)+(W315*'User Input'!$H$13)+(V315*'User Input'!$H$12)+(S315*'User Input'!$H$14)</f>
        <v>2.2000000000000002</v>
      </c>
      <c r="AH315">
        <f t="shared" si="7"/>
        <v>0.52380952380952384</v>
      </c>
      <c r="AI315" s="209"/>
      <c r="AJ315" s="209"/>
      <c r="AK315" s="209"/>
      <c r="AL315" s="209">
        <f t="shared" ca="1" si="8"/>
        <v>133</v>
      </c>
    </row>
    <row r="316" spans="2:38" x14ac:dyDescent="0.2">
      <c r="B316" t="s">
        <v>402</v>
      </c>
      <c r="C316" t="s">
        <v>339</v>
      </c>
      <c r="D316" t="s">
        <v>112</v>
      </c>
      <c r="E316" t="s">
        <v>112</v>
      </c>
      <c r="F316">
        <v>3.4</v>
      </c>
      <c r="G316">
        <v>8.4</v>
      </c>
      <c r="H316">
        <v>-2.4</v>
      </c>
      <c r="I316">
        <v>476</v>
      </c>
      <c r="J316">
        <v>-1.7</v>
      </c>
      <c r="K316">
        <v>0.7</v>
      </c>
      <c r="L316">
        <v>0</v>
      </c>
      <c r="M316">
        <v>-2.1</v>
      </c>
      <c r="N316">
        <v>3.5</v>
      </c>
      <c r="O316">
        <v>1.9</v>
      </c>
      <c r="AF316">
        <f t="shared" si="9"/>
        <v>134</v>
      </c>
      <c r="AG316" s="134">
        <f>(H316*'User Input'!$H$16)+(I316*'User Input'!$H$17)+(N316*'User Input'!$H$15)+(P316*'User Input'!$H$2)+(Q316*'User Input'!$H$3)+(R316*'User Input'!$H$4)+(K316*'User Input'!$H$5)+(L316*'User Input'!$H$6)+(J316*'User Input'!$H$7)+(U316*'User Input'!$H$8)+(T316*'User Input'!$H$9)+(M316*'User Input'!$H$10)+(Y316*'User Input'!$H$11)+(W316*'User Input'!$H$13)+(V316*'User Input'!$H$12)+(S316*'User Input'!$H$14)</f>
        <v>-3.1000000000000005</v>
      </c>
      <c r="AH316">
        <f t="shared" si="7"/>
        <v>-0.36904761904761907</v>
      </c>
      <c r="AI316" s="209"/>
      <c r="AJ316" s="209"/>
      <c r="AK316" s="209"/>
      <c r="AL316" s="209">
        <f t="shared" ca="1" si="8"/>
        <v>133</v>
      </c>
    </row>
    <row r="317" spans="2:38" x14ac:dyDescent="0.2">
      <c r="B317" t="s">
        <v>3427</v>
      </c>
      <c r="C317" t="s">
        <v>715</v>
      </c>
      <c r="D317" t="s">
        <v>1033</v>
      </c>
      <c r="E317" t="s">
        <v>116</v>
      </c>
      <c r="F317">
        <v>3.3</v>
      </c>
      <c r="G317">
        <v>3.6</v>
      </c>
      <c r="H317">
        <v>-2.4</v>
      </c>
      <c r="I317">
        <v>570</v>
      </c>
      <c r="J317">
        <v>1.2</v>
      </c>
      <c r="K317">
        <v>2.6</v>
      </c>
      <c r="L317">
        <v>1.5</v>
      </c>
      <c r="M317">
        <v>-1.1000000000000001</v>
      </c>
      <c r="N317">
        <v>-2.8</v>
      </c>
      <c r="O317">
        <v>1</v>
      </c>
      <c r="AF317">
        <f t="shared" si="9"/>
        <v>135</v>
      </c>
      <c r="AG317" s="134">
        <f>(H317*'User Input'!$H$16)+(I317*'User Input'!$H$17)+(N317*'User Input'!$H$15)+(P317*'User Input'!$H$2)+(Q317*'User Input'!$H$3)+(R317*'User Input'!$H$4)+(K317*'User Input'!$H$5)+(L317*'User Input'!$H$6)+(J317*'User Input'!$H$7)+(U317*'User Input'!$H$8)+(T317*'User Input'!$H$9)+(M317*'User Input'!$H$10)+(Y317*'User Input'!$H$11)+(W317*'User Input'!$H$13)+(V317*'User Input'!$H$12)+(S317*'User Input'!$H$14)</f>
        <v>10.899999999999999</v>
      </c>
      <c r="AH317">
        <f t="shared" si="7"/>
        <v>3.0277777777777772</v>
      </c>
      <c r="AI317" s="209"/>
      <c r="AJ317" s="209"/>
      <c r="AK317" s="209"/>
      <c r="AL317" s="209">
        <f t="shared" ca="1" si="8"/>
        <v>135</v>
      </c>
    </row>
    <row r="318" spans="2:38" x14ac:dyDescent="0.2">
      <c r="B318" t="s">
        <v>1270</v>
      </c>
      <c r="C318" t="s">
        <v>122</v>
      </c>
      <c r="D318" t="s">
        <v>118</v>
      </c>
      <c r="E318" t="s">
        <v>118</v>
      </c>
      <c r="F318">
        <v>3.3</v>
      </c>
      <c r="G318">
        <v>12.2</v>
      </c>
      <c r="H318">
        <v>-2.4</v>
      </c>
      <c r="I318">
        <v>452</v>
      </c>
      <c r="J318">
        <v>-2.1</v>
      </c>
      <c r="K318">
        <v>-1</v>
      </c>
      <c r="L318">
        <v>-1.7</v>
      </c>
      <c r="M318">
        <v>2.2999999999999998</v>
      </c>
      <c r="N318">
        <v>3.2</v>
      </c>
      <c r="O318">
        <v>1.6</v>
      </c>
      <c r="AF318">
        <f t="shared" si="9"/>
        <v>136</v>
      </c>
      <c r="AG318" s="134">
        <f>(H318*'User Input'!$H$16)+(I318*'User Input'!$H$17)+(N318*'User Input'!$H$15)+(P318*'User Input'!$H$2)+(Q318*'User Input'!$H$3)+(R318*'User Input'!$H$4)+(K318*'User Input'!$H$5)+(L318*'User Input'!$H$6)+(J318*'User Input'!$H$7)+(U318*'User Input'!$H$8)+(T318*'User Input'!$H$9)+(M318*'User Input'!$H$10)+(Y318*'User Input'!$H$11)+(W318*'User Input'!$H$13)+(V318*'User Input'!$H$12)+(S318*'User Input'!$H$14)</f>
        <v>-3.2000000000000011</v>
      </c>
      <c r="AH318">
        <f t="shared" si="7"/>
        <v>-0.26229508196721324</v>
      </c>
      <c r="AI318" s="209"/>
      <c r="AJ318" s="209"/>
      <c r="AK318" s="209"/>
      <c r="AL318" s="209">
        <f t="shared" ca="1" si="8"/>
        <v>135</v>
      </c>
    </row>
    <row r="319" spans="2:38" x14ac:dyDescent="0.2">
      <c r="B319" t="s">
        <v>511</v>
      </c>
      <c r="C319" t="s">
        <v>8</v>
      </c>
      <c r="D319" t="s">
        <v>97</v>
      </c>
      <c r="E319" t="s">
        <v>97</v>
      </c>
      <c r="F319">
        <v>3.2</v>
      </c>
      <c r="G319">
        <v>-4.3</v>
      </c>
      <c r="H319">
        <v>-5.6</v>
      </c>
      <c r="I319">
        <v>434</v>
      </c>
      <c r="J319">
        <v>-1.4</v>
      </c>
      <c r="K319">
        <v>-0.6</v>
      </c>
      <c r="L319">
        <v>-1.7</v>
      </c>
      <c r="M319">
        <v>1</v>
      </c>
      <c r="N319">
        <v>2.8</v>
      </c>
      <c r="O319">
        <v>2.1</v>
      </c>
      <c r="AF319">
        <f t="shared" si="9"/>
        <v>137</v>
      </c>
      <c r="AG319" s="134">
        <f>(H319*'User Input'!$H$16)+(I319*'User Input'!$H$17)+(N319*'User Input'!$H$15)+(P319*'User Input'!$H$2)+(Q319*'User Input'!$H$3)+(R319*'User Input'!$H$4)+(K319*'User Input'!$H$5)+(L319*'User Input'!$H$6)+(J319*'User Input'!$H$7)+(U319*'User Input'!$H$8)+(T319*'User Input'!$H$9)+(M319*'User Input'!$H$10)+(Y319*'User Input'!$H$11)+(W319*'User Input'!$H$13)+(V319*'User Input'!$H$12)+(S319*'User Input'!$H$14)</f>
        <v>-3.5</v>
      </c>
      <c r="AH319">
        <f t="shared" si="7"/>
        <v>0.81395348837209303</v>
      </c>
      <c r="AI319" s="209"/>
      <c r="AJ319" s="209"/>
      <c r="AK319" s="209"/>
      <c r="AL319" s="209">
        <f t="shared" ca="1" si="8"/>
        <v>137</v>
      </c>
    </row>
    <row r="320" spans="2:38" x14ac:dyDescent="0.2">
      <c r="B320" t="s">
        <v>1507</v>
      </c>
      <c r="C320" t="s">
        <v>136</v>
      </c>
      <c r="D320" t="s">
        <v>2928</v>
      </c>
      <c r="E320" t="s">
        <v>110</v>
      </c>
      <c r="F320">
        <v>3.2</v>
      </c>
      <c r="G320">
        <v>5.3</v>
      </c>
      <c r="H320">
        <v>-2.4</v>
      </c>
      <c r="I320">
        <v>533</v>
      </c>
      <c r="J320">
        <v>-0.4</v>
      </c>
      <c r="K320">
        <v>0.1</v>
      </c>
      <c r="L320">
        <v>0</v>
      </c>
      <c r="M320">
        <v>-0.2</v>
      </c>
      <c r="N320">
        <v>2</v>
      </c>
      <c r="O320">
        <v>0.8</v>
      </c>
      <c r="AF320">
        <f t="shared" si="9"/>
        <v>138</v>
      </c>
      <c r="AG320" s="134">
        <f>(H320*'User Input'!$H$16)+(I320*'User Input'!$H$17)+(N320*'User Input'!$H$15)+(P320*'User Input'!$H$2)+(Q320*'User Input'!$H$3)+(R320*'User Input'!$H$4)+(K320*'User Input'!$H$5)+(L320*'User Input'!$H$6)+(J320*'User Input'!$H$7)+(U320*'User Input'!$H$8)+(T320*'User Input'!$H$9)+(M320*'User Input'!$H$10)+(Y320*'User Input'!$H$11)+(W320*'User Input'!$H$13)+(V320*'User Input'!$H$12)+(S320*'User Input'!$H$14)</f>
        <v>-0.4</v>
      </c>
      <c r="AH320">
        <f t="shared" si="7"/>
        <v>-7.5471698113207558E-2</v>
      </c>
      <c r="AI320" s="209"/>
      <c r="AJ320" s="209"/>
      <c r="AK320" s="209"/>
      <c r="AL320" s="209">
        <f t="shared" ca="1" si="8"/>
        <v>137</v>
      </c>
    </row>
    <row r="321" spans="2:38" x14ac:dyDescent="0.2">
      <c r="B321" t="s">
        <v>226</v>
      </c>
      <c r="C321" t="s">
        <v>117</v>
      </c>
      <c r="D321" t="s">
        <v>116</v>
      </c>
      <c r="E321" t="s">
        <v>116</v>
      </c>
      <c r="F321">
        <v>3.2</v>
      </c>
      <c r="G321">
        <v>0.8</v>
      </c>
      <c r="H321">
        <v>-2.4</v>
      </c>
      <c r="I321">
        <v>619</v>
      </c>
      <c r="J321">
        <v>1.2</v>
      </c>
      <c r="K321">
        <v>2.7</v>
      </c>
      <c r="L321">
        <v>2.8</v>
      </c>
      <c r="M321">
        <v>-1.3</v>
      </c>
      <c r="N321">
        <v>-2.4</v>
      </c>
      <c r="O321">
        <v>-0.7</v>
      </c>
      <c r="AF321">
        <f t="shared" si="9"/>
        <v>139</v>
      </c>
      <c r="AG321" s="134">
        <f>(H321*'User Input'!$H$16)+(I321*'User Input'!$H$17)+(N321*'User Input'!$H$15)+(P321*'User Input'!$H$2)+(Q321*'User Input'!$H$3)+(R321*'User Input'!$H$4)+(K321*'User Input'!$H$5)+(L321*'User Input'!$H$6)+(J321*'User Input'!$H$7)+(U321*'User Input'!$H$8)+(T321*'User Input'!$H$9)+(M321*'User Input'!$H$10)+(Y321*'User Input'!$H$11)+(W321*'User Input'!$H$13)+(V321*'User Input'!$H$12)+(S321*'User Input'!$H$14)</f>
        <v>12.200000000000001</v>
      </c>
      <c r="AH321">
        <f t="shared" si="7"/>
        <v>15.25</v>
      </c>
      <c r="AI321" s="209"/>
      <c r="AJ321" s="209"/>
      <c r="AK321" s="209"/>
      <c r="AL321" s="209">
        <f t="shared" ca="1" si="8"/>
        <v>137</v>
      </c>
    </row>
    <row r="322" spans="2:38" x14ac:dyDescent="0.2">
      <c r="B322" t="s">
        <v>483</v>
      </c>
      <c r="C322" t="s">
        <v>810</v>
      </c>
      <c r="D322" t="s">
        <v>110</v>
      </c>
      <c r="E322" t="s">
        <v>110</v>
      </c>
      <c r="F322">
        <v>3.1</v>
      </c>
      <c r="G322">
        <v>1.6</v>
      </c>
      <c r="H322">
        <v>-2.4</v>
      </c>
      <c r="I322">
        <v>581</v>
      </c>
      <c r="J322">
        <v>-0.3</v>
      </c>
      <c r="K322">
        <v>-0.1</v>
      </c>
      <c r="L322">
        <v>-0.5</v>
      </c>
      <c r="M322">
        <v>6.8</v>
      </c>
      <c r="N322">
        <v>-0.4</v>
      </c>
      <c r="O322">
        <v>-3.3</v>
      </c>
      <c r="AF322">
        <f t="shared" si="9"/>
        <v>140</v>
      </c>
      <c r="AG322" s="134">
        <f>(H322*'User Input'!$H$16)+(I322*'User Input'!$H$17)+(N322*'User Input'!$H$15)+(P322*'User Input'!$H$2)+(Q322*'User Input'!$H$3)+(R322*'User Input'!$H$4)+(K322*'User Input'!$H$5)+(L322*'User Input'!$H$6)+(J322*'User Input'!$H$7)+(U322*'User Input'!$H$8)+(T322*'User Input'!$H$9)+(M322*'User Input'!$H$10)+(Y322*'User Input'!$H$11)+(W322*'User Input'!$H$13)+(V322*'User Input'!$H$12)+(S322*'User Input'!$H$14)</f>
        <v>12.4</v>
      </c>
      <c r="AH322">
        <f t="shared" si="7"/>
        <v>7.75</v>
      </c>
      <c r="AI322" s="209"/>
      <c r="AJ322" s="209"/>
      <c r="AK322" s="209"/>
      <c r="AL322" s="209">
        <f t="shared" ca="1" si="8"/>
        <v>140</v>
      </c>
    </row>
    <row r="323" spans="2:38" x14ac:dyDescent="0.2">
      <c r="B323" t="s">
        <v>740</v>
      </c>
      <c r="C323" t="s">
        <v>810</v>
      </c>
      <c r="D323" t="s">
        <v>118</v>
      </c>
      <c r="E323" t="s">
        <v>118</v>
      </c>
      <c r="F323">
        <v>3</v>
      </c>
      <c r="G323">
        <v>1.8</v>
      </c>
      <c r="H323">
        <v>-2.5</v>
      </c>
      <c r="I323">
        <v>616</v>
      </c>
      <c r="J323">
        <v>1.8</v>
      </c>
      <c r="K323">
        <v>0.7</v>
      </c>
      <c r="L323">
        <v>-0.5</v>
      </c>
      <c r="M323">
        <v>4.8</v>
      </c>
      <c r="N323">
        <v>-3.2</v>
      </c>
      <c r="O323">
        <v>-1.6</v>
      </c>
      <c r="AF323">
        <f t="shared" si="9"/>
        <v>141</v>
      </c>
      <c r="AG323" s="134">
        <f>(H323*'User Input'!$H$16)+(I323*'User Input'!$H$17)+(N323*'User Input'!$H$15)+(P323*'User Input'!$H$2)+(Q323*'User Input'!$H$3)+(R323*'User Input'!$H$4)+(K323*'User Input'!$H$5)+(L323*'User Input'!$H$6)+(J323*'User Input'!$H$7)+(U323*'User Input'!$H$8)+(T323*'User Input'!$H$9)+(M323*'User Input'!$H$10)+(Y323*'User Input'!$H$11)+(W323*'User Input'!$H$13)+(V323*'User Input'!$H$12)+(S323*'User Input'!$H$14)</f>
        <v>13.7</v>
      </c>
      <c r="AH323">
        <f t="shared" si="7"/>
        <v>7.6111111111111107</v>
      </c>
      <c r="AI323" s="209"/>
      <c r="AJ323" s="209"/>
      <c r="AK323" s="209"/>
      <c r="AL323" s="209">
        <f t="shared" ca="1" si="8"/>
        <v>141</v>
      </c>
    </row>
    <row r="324" spans="2:38" x14ac:dyDescent="0.2">
      <c r="B324" t="s">
        <v>1502</v>
      </c>
      <c r="C324" t="s">
        <v>339</v>
      </c>
      <c r="D324" t="s">
        <v>114</v>
      </c>
      <c r="E324" t="s">
        <v>114</v>
      </c>
      <c r="F324">
        <v>3</v>
      </c>
      <c r="G324">
        <v>4.5999999999999996</v>
      </c>
      <c r="H324">
        <v>-2.5</v>
      </c>
      <c r="I324">
        <v>545</v>
      </c>
      <c r="J324">
        <v>-0.1</v>
      </c>
      <c r="K324">
        <v>1.4</v>
      </c>
      <c r="L324">
        <v>0.2</v>
      </c>
      <c r="M324">
        <v>2.5</v>
      </c>
      <c r="N324">
        <v>-2.2000000000000002</v>
      </c>
      <c r="O324">
        <v>0.4</v>
      </c>
      <c r="AF324">
        <f t="shared" si="9"/>
        <v>142</v>
      </c>
      <c r="AG324" s="134">
        <f>(H324*'User Input'!$H$16)+(I324*'User Input'!$H$17)+(N324*'User Input'!$H$15)+(P324*'User Input'!$H$2)+(Q324*'User Input'!$H$3)+(R324*'User Input'!$H$4)+(K324*'User Input'!$H$5)+(L324*'User Input'!$H$6)+(J324*'User Input'!$H$7)+(U324*'User Input'!$H$8)+(T324*'User Input'!$H$9)+(M324*'User Input'!$H$10)+(Y324*'User Input'!$H$11)+(W324*'User Input'!$H$13)+(V324*'User Input'!$H$12)+(S324*'User Input'!$H$14)</f>
        <v>10.7</v>
      </c>
      <c r="AH324">
        <f t="shared" si="7"/>
        <v>2.3260869565217392</v>
      </c>
      <c r="AI324" s="209"/>
      <c r="AJ324" s="209"/>
      <c r="AK324" s="209"/>
      <c r="AL324" s="209">
        <f t="shared" ca="1" si="8"/>
        <v>141</v>
      </c>
    </row>
    <row r="325" spans="2:38" x14ac:dyDescent="0.2">
      <c r="B325" t="s">
        <v>509</v>
      </c>
      <c r="C325" t="s">
        <v>339</v>
      </c>
      <c r="D325" t="s">
        <v>1025</v>
      </c>
      <c r="E325" t="s">
        <v>110</v>
      </c>
      <c r="F325">
        <v>3</v>
      </c>
      <c r="G325">
        <v>0.9</v>
      </c>
      <c r="H325">
        <v>-2.5</v>
      </c>
      <c r="I325">
        <v>632</v>
      </c>
      <c r="J325">
        <v>1.5</v>
      </c>
      <c r="K325">
        <v>1</v>
      </c>
      <c r="L325">
        <v>1.3</v>
      </c>
      <c r="M325">
        <v>-0.5</v>
      </c>
      <c r="N325">
        <v>-0.5</v>
      </c>
      <c r="O325">
        <v>-0.6</v>
      </c>
      <c r="AF325">
        <f t="shared" si="9"/>
        <v>143</v>
      </c>
      <c r="AG325" s="134">
        <f>(H325*'User Input'!$H$16)+(I325*'User Input'!$H$17)+(N325*'User Input'!$H$15)+(P325*'User Input'!$H$2)+(Q325*'User Input'!$H$3)+(R325*'User Input'!$H$4)+(K325*'User Input'!$H$5)+(L325*'User Input'!$H$6)+(J325*'User Input'!$H$7)+(U325*'User Input'!$H$8)+(T325*'User Input'!$H$9)+(M325*'User Input'!$H$10)+(Y325*'User Input'!$H$11)+(W325*'User Input'!$H$13)+(V325*'User Input'!$H$12)+(S325*'User Input'!$H$14)</f>
        <v>5.8</v>
      </c>
      <c r="AH325">
        <f t="shared" si="7"/>
        <v>6.4444444444444438</v>
      </c>
      <c r="AI325" s="209"/>
      <c r="AJ325" s="209"/>
      <c r="AK325" s="209"/>
      <c r="AL325" s="209">
        <f t="shared" ca="1" si="8"/>
        <v>141</v>
      </c>
    </row>
    <row r="326" spans="2:38" x14ac:dyDescent="0.2">
      <c r="B326" t="s">
        <v>328</v>
      </c>
      <c r="C326" t="s">
        <v>120</v>
      </c>
      <c r="D326" t="s">
        <v>97</v>
      </c>
      <c r="E326" t="s">
        <v>97</v>
      </c>
      <c r="F326">
        <v>3</v>
      </c>
      <c r="G326">
        <v>-0.3</v>
      </c>
      <c r="H326">
        <v>-5.7</v>
      </c>
      <c r="I326">
        <v>345</v>
      </c>
      <c r="J326">
        <v>-2.2999999999999998</v>
      </c>
      <c r="K326">
        <v>0.7</v>
      </c>
      <c r="L326">
        <v>-2</v>
      </c>
      <c r="M326">
        <v>-0.1</v>
      </c>
      <c r="N326">
        <v>2.1</v>
      </c>
      <c r="O326">
        <v>3.6</v>
      </c>
      <c r="AF326">
        <f t="shared" si="9"/>
        <v>144</v>
      </c>
      <c r="AG326" s="134">
        <f>(H326*'User Input'!$H$16)+(I326*'User Input'!$H$17)+(N326*'User Input'!$H$15)+(P326*'User Input'!$H$2)+(Q326*'User Input'!$H$3)+(R326*'User Input'!$H$4)+(K326*'User Input'!$H$5)+(L326*'User Input'!$H$6)+(J326*'User Input'!$H$7)+(U326*'User Input'!$H$8)+(T326*'User Input'!$H$9)+(M326*'User Input'!$H$10)+(Y326*'User Input'!$H$11)+(W326*'User Input'!$H$13)+(V326*'User Input'!$H$12)+(S326*'User Input'!$H$14)</f>
        <v>-1.7</v>
      </c>
      <c r="AH326">
        <f t="shared" si="7"/>
        <v>5.666666666666667</v>
      </c>
      <c r="AI326" s="209"/>
      <c r="AJ326" s="209"/>
      <c r="AK326" s="209"/>
      <c r="AL326" s="209">
        <f t="shared" ca="1" si="8"/>
        <v>141</v>
      </c>
    </row>
    <row r="327" spans="2:38" x14ac:dyDescent="0.2">
      <c r="B327" t="s">
        <v>264</v>
      </c>
      <c r="C327" t="s">
        <v>123</v>
      </c>
      <c r="D327" t="s">
        <v>114</v>
      </c>
      <c r="E327" t="s">
        <v>114</v>
      </c>
      <c r="F327">
        <v>2.7</v>
      </c>
      <c r="G327">
        <v>-0.1</v>
      </c>
      <c r="H327">
        <v>-2.6</v>
      </c>
      <c r="I327">
        <v>610</v>
      </c>
      <c r="J327">
        <v>2</v>
      </c>
      <c r="K327">
        <v>1.5</v>
      </c>
      <c r="L327">
        <v>0.9</v>
      </c>
      <c r="M327">
        <v>0.1</v>
      </c>
      <c r="N327">
        <v>-2</v>
      </c>
      <c r="O327">
        <v>-0.8</v>
      </c>
      <c r="AF327">
        <f t="shared" si="9"/>
        <v>145</v>
      </c>
      <c r="AG327" s="134">
        <f>(H327*'User Input'!$H$16)+(I327*'User Input'!$H$17)+(N327*'User Input'!$H$15)+(P327*'User Input'!$H$2)+(Q327*'User Input'!$H$3)+(R327*'User Input'!$H$4)+(K327*'User Input'!$H$5)+(L327*'User Input'!$H$6)+(J327*'User Input'!$H$7)+(U327*'User Input'!$H$8)+(T327*'User Input'!$H$9)+(M327*'User Input'!$H$10)+(Y327*'User Input'!$H$11)+(W327*'User Input'!$H$13)+(V327*'User Input'!$H$12)+(S327*'User Input'!$H$14)</f>
        <v>9.1</v>
      </c>
      <c r="AH327">
        <f t="shared" si="7"/>
        <v>-90.999999999999986</v>
      </c>
      <c r="AI327" s="209"/>
      <c r="AJ327" s="209"/>
      <c r="AK327" s="209"/>
      <c r="AL327" s="209">
        <f t="shared" ca="1" si="8"/>
        <v>145</v>
      </c>
    </row>
    <row r="328" spans="2:38" x14ac:dyDescent="0.2">
      <c r="B328" t="s">
        <v>2257</v>
      </c>
      <c r="C328" t="s">
        <v>132</v>
      </c>
      <c r="D328" t="s">
        <v>114</v>
      </c>
      <c r="E328" t="s">
        <v>114</v>
      </c>
      <c r="F328">
        <v>2.6</v>
      </c>
      <c r="G328">
        <v>9.1999999999999993</v>
      </c>
      <c r="H328">
        <v>-2.6</v>
      </c>
      <c r="I328">
        <v>469</v>
      </c>
      <c r="J328">
        <v>-1.6</v>
      </c>
      <c r="K328">
        <v>-0.9</v>
      </c>
      <c r="L328">
        <v>-1.1000000000000001</v>
      </c>
      <c r="M328">
        <v>-1.2</v>
      </c>
      <c r="N328">
        <v>4.8</v>
      </c>
      <c r="O328">
        <v>1.7</v>
      </c>
      <c r="AF328">
        <f t="shared" si="9"/>
        <v>146</v>
      </c>
      <c r="AG328" s="134">
        <f>(H328*'User Input'!$H$16)+(I328*'User Input'!$H$17)+(N328*'User Input'!$H$15)+(P328*'User Input'!$H$2)+(Q328*'User Input'!$H$3)+(R328*'User Input'!$H$4)+(K328*'User Input'!$H$5)+(L328*'User Input'!$H$6)+(J328*'User Input'!$H$7)+(U328*'User Input'!$H$8)+(T328*'User Input'!$H$9)+(M328*'User Input'!$H$10)+(Y328*'User Input'!$H$11)+(W328*'User Input'!$H$13)+(V328*'User Input'!$H$12)+(S328*'User Input'!$H$14)</f>
        <v>-8.7000000000000011</v>
      </c>
      <c r="AH328">
        <f t="shared" si="7"/>
        <v>-0.94565217391304368</v>
      </c>
      <c r="AI328" s="209"/>
      <c r="AJ328" s="209"/>
      <c r="AK328" s="209"/>
      <c r="AL328" s="209">
        <f t="shared" ca="1" si="8"/>
        <v>146</v>
      </c>
    </row>
    <row r="329" spans="2:38" x14ac:dyDescent="0.2">
      <c r="B329" t="s">
        <v>155</v>
      </c>
      <c r="C329" t="s">
        <v>130</v>
      </c>
      <c r="D329" t="s">
        <v>116</v>
      </c>
      <c r="E329" t="s">
        <v>116</v>
      </c>
      <c r="F329">
        <v>2.6</v>
      </c>
      <c r="G329">
        <v>1.9</v>
      </c>
      <c r="H329">
        <v>-2.6</v>
      </c>
      <c r="I329">
        <v>596</v>
      </c>
      <c r="J329">
        <v>0</v>
      </c>
      <c r="K329">
        <v>1.4</v>
      </c>
      <c r="L329">
        <v>2.2000000000000002</v>
      </c>
      <c r="M329">
        <v>-1</v>
      </c>
      <c r="N329">
        <v>0</v>
      </c>
      <c r="O329">
        <v>-0.8</v>
      </c>
      <c r="AF329">
        <f t="shared" si="9"/>
        <v>147</v>
      </c>
      <c r="AG329" s="134">
        <f>(H329*'User Input'!$H$16)+(I329*'User Input'!$H$17)+(N329*'User Input'!$H$15)+(P329*'User Input'!$H$2)+(Q329*'User Input'!$H$3)+(R329*'User Input'!$H$4)+(K329*'User Input'!$H$5)+(L329*'User Input'!$H$6)+(J329*'User Input'!$H$7)+(U329*'User Input'!$H$8)+(T329*'User Input'!$H$9)+(M329*'User Input'!$H$10)+(Y329*'User Input'!$H$11)+(W329*'User Input'!$H$13)+(V329*'User Input'!$H$12)+(S329*'User Input'!$H$14)</f>
        <v>5.8</v>
      </c>
      <c r="AH329">
        <f t="shared" si="7"/>
        <v>3.0526315789473686</v>
      </c>
      <c r="AI329" s="209"/>
      <c r="AJ329" s="209"/>
      <c r="AK329" s="209"/>
      <c r="AL329" s="209">
        <f t="shared" ca="1" si="8"/>
        <v>146</v>
      </c>
    </row>
    <row r="330" spans="2:38" x14ac:dyDescent="0.2">
      <c r="B330" t="s">
        <v>447</v>
      </c>
      <c r="C330" t="s">
        <v>7</v>
      </c>
      <c r="D330" t="s">
        <v>114</v>
      </c>
      <c r="E330" t="s">
        <v>114</v>
      </c>
      <c r="F330">
        <v>2.2000000000000002</v>
      </c>
      <c r="G330">
        <v>1.2</v>
      </c>
      <c r="H330">
        <v>-2.7</v>
      </c>
      <c r="I330">
        <v>596</v>
      </c>
      <c r="J330">
        <v>-0.1</v>
      </c>
      <c r="K330">
        <v>-0.7</v>
      </c>
      <c r="L330">
        <v>0</v>
      </c>
      <c r="M330">
        <v>4.0999999999999996</v>
      </c>
      <c r="N330">
        <v>0.4</v>
      </c>
      <c r="O330">
        <v>-2.5</v>
      </c>
      <c r="AF330">
        <f t="shared" si="9"/>
        <v>148</v>
      </c>
      <c r="AG330" s="134">
        <f>(H330*'User Input'!$H$16)+(I330*'User Input'!$H$17)+(N330*'User Input'!$H$15)+(P330*'User Input'!$H$2)+(Q330*'User Input'!$H$3)+(R330*'User Input'!$H$4)+(K330*'User Input'!$H$5)+(L330*'User Input'!$H$6)+(J330*'User Input'!$H$7)+(U330*'User Input'!$H$8)+(T330*'User Input'!$H$9)+(M330*'User Input'!$H$10)+(Y330*'User Input'!$H$11)+(W330*'User Input'!$H$13)+(V330*'User Input'!$H$12)+(S330*'User Input'!$H$14)</f>
        <v>5.2999999999999989</v>
      </c>
      <c r="AH330">
        <f t="shared" si="7"/>
        <v>4.4166666666666661</v>
      </c>
      <c r="AI330" s="209"/>
      <c r="AJ330" s="209"/>
      <c r="AK330" s="209"/>
      <c r="AL330" s="209">
        <f t="shared" ca="1" si="8"/>
        <v>148</v>
      </c>
    </row>
    <row r="331" spans="2:38" x14ac:dyDescent="0.2">
      <c r="B331" t="s">
        <v>493</v>
      </c>
      <c r="C331" t="s">
        <v>339</v>
      </c>
      <c r="D331" t="s">
        <v>116</v>
      </c>
      <c r="E331" t="s">
        <v>116</v>
      </c>
      <c r="F331">
        <v>1.9</v>
      </c>
      <c r="G331">
        <v>4.4000000000000004</v>
      </c>
      <c r="H331">
        <v>-2.7</v>
      </c>
      <c r="I331">
        <v>537</v>
      </c>
      <c r="J331">
        <v>-0.3</v>
      </c>
      <c r="K331">
        <v>1.3</v>
      </c>
      <c r="L331">
        <v>0.4</v>
      </c>
      <c r="M331">
        <v>-0.2</v>
      </c>
      <c r="N331">
        <v>-1.6</v>
      </c>
      <c r="O331">
        <v>1.2</v>
      </c>
      <c r="AF331">
        <f t="shared" si="9"/>
        <v>149</v>
      </c>
      <c r="AG331" s="134">
        <f>(H331*'User Input'!$H$16)+(I331*'User Input'!$H$17)+(N331*'User Input'!$H$15)+(P331*'User Input'!$H$2)+(Q331*'User Input'!$H$3)+(R331*'User Input'!$H$4)+(K331*'User Input'!$H$5)+(L331*'User Input'!$H$6)+(J331*'User Input'!$H$7)+(U331*'User Input'!$H$8)+(T331*'User Input'!$H$9)+(M331*'User Input'!$H$10)+(Y331*'User Input'!$H$11)+(W331*'User Input'!$H$13)+(V331*'User Input'!$H$12)+(S331*'User Input'!$H$14)</f>
        <v>4.9000000000000004</v>
      </c>
      <c r="AH331">
        <f t="shared" si="7"/>
        <v>1.1136363636363635</v>
      </c>
      <c r="AI331" s="209"/>
      <c r="AJ331" s="209"/>
      <c r="AK331" s="209"/>
      <c r="AL331" s="209">
        <f t="shared" ca="1" si="8"/>
        <v>149</v>
      </c>
    </row>
    <row r="332" spans="2:38" x14ac:dyDescent="0.2">
      <c r="B332" t="s">
        <v>350</v>
      </c>
      <c r="C332" t="s">
        <v>133</v>
      </c>
      <c r="D332" t="s">
        <v>114</v>
      </c>
      <c r="E332" t="s">
        <v>114</v>
      </c>
      <c r="F332">
        <v>1.4</v>
      </c>
      <c r="G332">
        <v>3.4</v>
      </c>
      <c r="H332">
        <v>-2.9</v>
      </c>
      <c r="I332">
        <v>534</v>
      </c>
      <c r="J332">
        <v>-0.1</v>
      </c>
      <c r="K332">
        <v>1.7</v>
      </c>
      <c r="L332">
        <v>0.1</v>
      </c>
      <c r="M332">
        <v>-0.8</v>
      </c>
      <c r="N332">
        <v>-1.4</v>
      </c>
      <c r="O332">
        <v>1</v>
      </c>
      <c r="AF332">
        <f t="shared" si="9"/>
        <v>150</v>
      </c>
      <c r="AG332" s="134">
        <f>(H332*'User Input'!$H$16)+(I332*'User Input'!$H$17)+(N332*'User Input'!$H$15)+(P332*'User Input'!$H$2)+(Q332*'User Input'!$H$3)+(R332*'User Input'!$H$4)+(K332*'User Input'!$H$5)+(L332*'User Input'!$H$6)+(J332*'User Input'!$H$7)+(U332*'User Input'!$H$8)+(T332*'User Input'!$H$9)+(M332*'User Input'!$H$10)+(Y332*'User Input'!$H$11)+(W332*'User Input'!$H$13)+(V332*'User Input'!$H$12)+(S332*'User Input'!$H$14)</f>
        <v>5.1999999999999993</v>
      </c>
      <c r="AH332">
        <f t="shared" si="7"/>
        <v>1.5294117647058822</v>
      </c>
      <c r="AI332" s="209"/>
      <c r="AJ332" s="209"/>
      <c r="AK332" s="209"/>
      <c r="AL332" s="209">
        <f t="shared" ca="1" si="8"/>
        <v>150</v>
      </c>
    </row>
    <row r="333" spans="2:38" x14ac:dyDescent="0.2">
      <c r="B333" t="s">
        <v>3699</v>
      </c>
      <c r="C333" t="s">
        <v>7</v>
      </c>
      <c r="D333" t="s">
        <v>429</v>
      </c>
      <c r="E333" t="s">
        <v>110</v>
      </c>
      <c r="F333">
        <v>1.4</v>
      </c>
      <c r="G333">
        <v>4.2</v>
      </c>
      <c r="H333">
        <v>-2.9</v>
      </c>
      <c r="I333">
        <v>522</v>
      </c>
      <c r="J333">
        <v>-0.2</v>
      </c>
      <c r="K333">
        <v>0.5</v>
      </c>
      <c r="L333">
        <v>-1.1000000000000001</v>
      </c>
      <c r="M333">
        <v>0.4</v>
      </c>
      <c r="N333">
        <v>1.8</v>
      </c>
      <c r="O333">
        <v>-1</v>
      </c>
      <c r="AF333">
        <f t="shared" si="9"/>
        <v>151</v>
      </c>
      <c r="AG333" s="134">
        <f>(H333*'User Input'!$H$16)+(I333*'User Input'!$H$17)+(N333*'User Input'!$H$15)+(P333*'User Input'!$H$2)+(Q333*'User Input'!$H$3)+(R333*'User Input'!$H$4)+(K333*'User Input'!$H$5)+(L333*'User Input'!$H$6)+(J333*'User Input'!$H$7)+(U333*'User Input'!$H$8)+(T333*'User Input'!$H$9)+(M333*'User Input'!$H$10)+(Y333*'User Input'!$H$11)+(W333*'User Input'!$H$13)+(V333*'User Input'!$H$12)+(S333*'User Input'!$H$14)</f>
        <v>1.5</v>
      </c>
      <c r="AH333">
        <f t="shared" si="7"/>
        <v>0.35714285714285715</v>
      </c>
      <c r="AI333" s="209"/>
      <c r="AJ333" s="209"/>
      <c r="AK333" s="209"/>
      <c r="AL333" s="209">
        <f t="shared" ca="1" si="8"/>
        <v>150</v>
      </c>
    </row>
    <row r="334" spans="2:38" x14ac:dyDescent="0.2">
      <c r="B334" t="s">
        <v>1371</v>
      </c>
      <c r="C334" t="s">
        <v>115</v>
      </c>
      <c r="D334" t="s">
        <v>6</v>
      </c>
      <c r="E334" t="s">
        <v>6</v>
      </c>
      <c r="F334">
        <v>1.2</v>
      </c>
      <c r="G334">
        <v>6.4</v>
      </c>
      <c r="H334">
        <v>-2.9</v>
      </c>
      <c r="I334">
        <v>487</v>
      </c>
      <c r="J334">
        <v>-0.6</v>
      </c>
      <c r="K334">
        <v>1.9</v>
      </c>
      <c r="L334">
        <v>0.2</v>
      </c>
      <c r="M334">
        <v>-2.2000000000000002</v>
      </c>
      <c r="N334">
        <v>-0.7</v>
      </c>
      <c r="O334">
        <v>1.6</v>
      </c>
      <c r="AF334">
        <f t="shared" si="9"/>
        <v>152</v>
      </c>
      <c r="AG334" s="134">
        <f>(H334*'User Input'!$H$16)+(I334*'User Input'!$H$17)+(N334*'User Input'!$H$15)+(P334*'User Input'!$H$2)+(Q334*'User Input'!$H$3)+(R334*'User Input'!$H$4)+(K334*'User Input'!$H$5)+(L334*'User Input'!$H$6)+(J334*'User Input'!$H$7)+(U334*'User Input'!$H$8)+(T334*'User Input'!$H$9)+(M334*'User Input'!$H$10)+(Y334*'User Input'!$H$11)+(W334*'User Input'!$H$13)+(V334*'User Input'!$H$12)+(S334*'User Input'!$H$14)</f>
        <v>2.8</v>
      </c>
      <c r="AH334">
        <f t="shared" si="7"/>
        <v>0.43749999999999994</v>
      </c>
      <c r="AI334" s="209"/>
      <c r="AJ334" s="209"/>
      <c r="AK334" s="209"/>
      <c r="AL334" s="209">
        <f t="shared" ca="1" si="8"/>
        <v>152</v>
      </c>
    </row>
    <row r="335" spans="2:38" x14ac:dyDescent="0.2">
      <c r="B335" t="s">
        <v>1516</v>
      </c>
      <c r="C335" t="s">
        <v>714</v>
      </c>
      <c r="D335" t="s">
        <v>97</v>
      </c>
      <c r="E335" t="s">
        <v>97</v>
      </c>
      <c r="F335">
        <v>1.2</v>
      </c>
      <c r="G335">
        <v>-0.6</v>
      </c>
      <c r="H335">
        <v>-6.1</v>
      </c>
      <c r="I335">
        <v>316</v>
      </c>
      <c r="J335">
        <v>-3.4</v>
      </c>
      <c r="K335">
        <v>-0.1</v>
      </c>
      <c r="L335">
        <v>-2.4</v>
      </c>
      <c r="M335">
        <v>-0.3</v>
      </c>
      <c r="N335">
        <v>3.7</v>
      </c>
      <c r="O335">
        <v>2.7</v>
      </c>
      <c r="AF335">
        <f t="shared" si="9"/>
        <v>153</v>
      </c>
      <c r="AG335" s="134">
        <f>(H335*'User Input'!$H$16)+(I335*'User Input'!$H$17)+(N335*'User Input'!$H$15)+(P335*'User Input'!$H$2)+(Q335*'User Input'!$H$3)+(R335*'User Input'!$H$4)+(K335*'User Input'!$H$5)+(L335*'User Input'!$H$6)+(J335*'User Input'!$H$7)+(U335*'User Input'!$H$8)+(T335*'User Input'!$H$9)+(M335*'User Input'!$H$10)+(Y335*'User Input'!$H$11)+(W335*'User Input'!$H$13)+(V335*'User Input'!$H$12)+(S335*'User Input'!$H$14)</f>
        <v>-6.7999999999999989</v>
      </c>
      <c r="AH335">
        <f t="shared" si="7"/>
        <v>11.333333333333332</v>
      </c>
      <c r="AI335" s="209"/>
      <c r="AJ335" s="209"/>
      <c r="AK335" s="209"/>
      <c r="AL335" s="209">
        <f t="shared" ca="1" si="8"/>
        <v>152</v>
      </c>
    </row>
    <row r="336" spans="2:38" x14ac:dyDescent="0.2">
      <c r="B336" t="s">
        <v>499</v>
      </c>
      <c r="C336" t="s">
        <v>2</v>
      </c>
      <c r="D336" t="s">
        <v>114</v>
      </c>
      <c r="E336" t="s">
        <v>114</v>
      </c>
      <c r="F336">
        <v>1</v>
      </c>
      <c r="G336">
        <v>1.1000000000000001</v>
      </c>
      <c r="H336">
        <v>-3</v>
      </c>
      <c r="I336">
        <v>578</v>
      </c>
      <c r="J336">
        <v>0.3</v>
      </c>
      <c r="K336">
        <v>-0.4</v>
      </c>
      <c r="L336">
        <v>-0.8</v>
      </c>
      <c r="M336">
        <v>5.8</v>
      </c>
      <c r="N336">
        <v>-2.7</v>
      </c>
      <c r="O336">
        <v>-2.2999999999999998</v>
      </c>
      <c r="AF336">
        <f t="shared" si="9"/>
        <v>154</v>
      </c>
      <c r="AG336" s="134">
        <f>(H336*'User Input'!$H$16)+(I336*'User Input'!$H$17)+(N336*'User Input'!$H$15)+(P336*'User Input'!$H$2)+(Q336*'User Input'!$H$3)+(R336*'User Input'!$H$4)+(K336*'User Input'!$H$5)+(L336*'User Input'!$H$6)+(J336*'User Input'!$H$7)+(U336*'User Input'!$H$8)+(T336*'User Input'!$H$9)+(M336*'User Input'!$H$10)+(Y336*'User Input'!$H$11)+(W336*'User Input'!$H$13)+(V336*'User Input'!$H$12)+(S336*'User Input'!$H$14)</f>
        <v>9.5</v>
      </c>
      <c r="AH336">
        <f t="shared" si="7"/>
        <v>8.6363636363636349</v>
      </c>
      <c r="AI336" s="209"/>
      <c r="AJ336" s="209"/>
      <c r="AK336" s="209"/>
      <c r="AL336" s="209">
        <f t="shared" ca="1" si="8"/>
        <v>154</v>
      </c>
    </row>
    <row r="337" spans="2:38" x14ac:dyDescent="0.2">
      <c r="B337" t="s">
        <v>449</v>
      </c>
      <c r="C337" t="s">
        <v>136</v>
      </c>
      <c r="D337" t="s">
        <v>114</v>
      </c>
      <c r="E337" t="s">
        <v>114</v>
      </c>
      <c r="F337">
        <v>1</v>
      </c>
      <c r="G337">
        <v>4.2</v>
      </c>
      <c r="H337">
        <v>-3</v>
      </c>
      <c r="I337">
        <v>488</v>
      </c>
      <c r="J337">
        <v>-1</v>
      </c>
      <c r="K337">
        <v>-0.4</v>
      </c>
      <c r="L337">
        <v>-1.7</v>
      </c>
      <c r="M337">
        <v>5.9</v>
      </c>
      <c r="N337">
        <v>-1.3</v>
      </c>
      <c r="O337">
        <v>-1.4</v>
      </c>
      <c r="AF337">
        <f t="shared" si="9"/>
        <v>155</v>
      </c>
      <c r="AG337" s="134">
        <f>(H337*'User Input'!$H$16)+(I337*'User Input'!$H$17)+(N337*'User Input'!$H$15)+(P337*'User Input'!$H$2)+(Q337*'User Input'!$H$3)+(R337*'User Input'!$H$4)+(K337*'User Input'!$H$5)+(L337*'User Input'!$H$6)+(J337*'User Input'!$H$7)+(U337*'User Input'!$H$8)+(T337*'User Input'!$H$9)+(M337*'User Input'!$H$10)+(Y337*'User Input'!$H$11)+(W337*'User Input'!$H$13)+(V337*'User Input'!$H$12)+(S337*'User Input'!$H$14)</f>
        <v>7.5000000000000009</v>
      </c>
      <c r="AH337">
        <f t="shared" si="7"/>
        <v>1.7857142857142858</v>
      </c>
      <c r="AI337" s="209"/>
      <c r="AJ337" s="209"/>
      <c r="AK337" s="209"/>
      <c r="AL337" s="209">
        <f t="shared" ca="1" si="8"/>
        <v>154</v>
      </c>
    </row>
    <row r="338" spans="2:38" x14ac:dyDescent="0.2">
      <c r="B338" t="s">
        <v>878</v>
      </c>
      <c r="C338" t="s">
        <v>141</v>
      </c>
      <c r="D338" t="s">
        <v>114</v>
      </c>
      <c r="E338" t="s">
        <v>114</v>
      </c>
      <c r="F338">
        <v>1</v>
      </c>
      <c r="G338">
        <v>6.6</v>
      </c>
      <c r="H338">
        <v>-3</v>
      </c>
      <c r="I338">
        <v>471</v>
      </c>
      <c r="J338">
        <v>-1.6</v>
      </c>
      <c r="K338">
        <v>2.5</v>
      </c>
      <c r="L338">
        <v>0.7</v>
      </c>
      <c r="M338">
        <v>-1.5</v>
      </c>
      <c r="N338">
        <v>-0.8</v>
      </c>
      <c r="O338">
        <v>0.7</v>
      </c>
      <c r="AF338">
        <f t="shared" si="9"/>
        <v>156</v>
      </c>
      <c r="AG338" s="134">
        <f>(H338*'User Input'!$H$16)+(I338*'User Input'!$H$17)+(N338*'User Input'!$H$15)+(P338*'User Input'!$H$2)+(Q338*'User Input'!$H$3)+(R338*'User Input'!$H$4)+(K338*'User Input'!$H$5)+(L338*'User Input'!$H$6)+(J338*'User Input'!$H$7)+(U338*'User Input'!$H$8)+(T338*'User Input'!$H$9)+(M338*'User Input'!$H$10)+(Y338*'User Input'!$H$11)+(W338*'User Input'!$H$13)+(V338*'User Input'!$H$12)+(S338*'User Input'!$H$14)</f>
        <v>6.1</v>
      </c>
      <c r="AH338">
        <f t="shared" si="7"/>
        <v>0.9242424242424242</v>
      </c>
      <c r="AI338" s="209"/>
      <c r="AJ338" s="209"/>
      <c r="AK338" s="209"/>
      <c r="AL338" s="209">
        <f t="shared" ca="1" si="8"/>
        <v>154</v>
      </c>
    </row>
    <row r="339" spans="2:38" x14ac:dyDescent="0.2">
      <c r="B339" t="s">
        <v>462</v>
      </c>
      <c r="C339" t="s">
        <v>810</v>
      </c>
      <c r="D339" t="s">
        <v>97</v>
      </c>
      <c r="E339" t="s">
        <v>97</v>
      </c>
      <c r="F339">
        <v>1</v>
      </c>
      <c r="G339">
        <v>-4</v>
      </c>
      <c r="H339">
        <v>-6.2</v>
      </c>
      <c r="I339">
        <v>374</v>
      </c>
      <c r="J339">
        <v>-2.4</v>
      </c>
      <c r="K339">
        <v>1.4</v>
      </c>
      <c r="L339">
        <v>-1.5</v>
      </c>
      <c r="M339">
        <v>0.1</v>
      </c>
      <c r="N339">
        <v>1.2</v>
      </c>
      <c r="O339">
        <v>1.3</v>
      </c>
      <c r="AF339">
        <f t="shared" si="9"/>
        <v>157</v>
      </c>
      <c r="AG339" s="134">
        <f>(H339*'User Input'!$H$16)+(I339*'User Input'!$H$17)+(N339*'User Input'!$H$15)+(P339*'User Input'!$H$2)+(Q339*'User Input'!$H$3)+(R339*'User Input'!$H$4)+(K339*'User Input'!$H$5)+(L339*'User Input'!$H$6)+(J339*'User Input'!$H$7)+(U339*'User Input'!$H$8)+(T339*'User Input'!$H$9)+(M339*'User Input'!$H$10)+(Y339*'User Input'!$H$11)+(W339*'User Input'!$H$13)+(V339*'User Input'!$H$12)+(S339*'User Input'!$H$14)</f>
        <v>1.8999999999999997</v>
      </c>
      <c r="AH339">
        <f t="shared" si="7"/>
        <v>-0.47499999999999992</v>
      </c>
      <c r="AI339" s="209"/>
      <c r="AJ339" s="209"/>
      <c r="AK339" s="209"/>
      <c r="AL339" s="209">
        <f t="shared" ca="1" si="8"/>
        <v>154</v>
      </c>
    </row>
    <row r="340" spans="2:38" x14ac:dyDescent="0.2">
      <c r="B340" t="s">
        <v>253</v>
      </c>
      <c r="C340" t="s">
        <v>121</v>
      </c>
      <c r="D340" t="s">
        <v>1000</v>
      </c>
      <c r="E340" t="s">
        <v>110</v>
      </c>
      <c r="F340">
        <v>1</v>
      </c>
      <c r="G340">
        <v>5.7</v>
      </c>
      <c r="H340">
        <v>-3</v>
      </c>
      <c r="I340">
        <v>483</v>
      </c>
      <c r="J340">
        <v>-0.8</v>
      </c>
      <c r="K340">
        <v>-0.1</v>
      </c>
      <c r="L340">
        <v>-0.9</v>
      </c>
      <c r="M340">
        <v>-1.9</v>
      </c>
      <c r="N340">
        <v>2.6</v>
      </c>
      <c r="O340">
        <v>1.2</v>
      </c>
      <c r="AF340">
        <f t="shared" si="9"/>
        <v>158</v>
      </c>
      <c r="AG340" s="134">
        <f>(H340*'User Input'!$H$16)+(I340*'User Input'!$H$17)+(N340*'User Input'!$H$15)+(P340*'User Input'!$H$2)+(Q340*'User Input'!$H$3)+(R340*'User Input'!$H$4)+(K340*'User Input'!$H$5)+(L340*'User Input'!$H$6)+(J340*'User Input'!$H$7)+(U340*'User Input'!$H$8)+(T340*'User Input'!$H$9)+(M340*'User Input'!$H$10)+(Y340*'User Input'!$H$11)+(W340*'User Input'!$H$13)+(V340*'User Input'!$H$12)+(S340*'User Input'!$H$14)</f>
        <v>-5.9</v>
      </c>
      <c r="AH340">
        <f t="shared" si="7"/>
        <v>-1.0350877192982457</v>
      </c>
      <c r="AI340" s="209"/>
      <c r="AJ340" s="209"/>
      <c r="AK340" s="209"/>
      <c r="AL340" s="209">
        <f t="shared" ca="1" si="8"/>
        <v>154</v>
      </c>
    </row>
    <row r="341" spans="2:38" x14ac:dyDescent="0.2">
      <c r="B341" t="s">
        <v>513</v>
      </c>
      <c r="C341" t="s">
        <v>139</v>
      </c>
      <c r="D341" t="s">
        <v>118</v>
      </c>
      <c r="E341" t="s">
        <v>118</v>
      </c>
      <c r="F341">
        <v>0.9</v>
      </c>
      <c r="G341">
        <v>-1.4</v>
      </c>
      <c r="H341">
        <v>-3</v>
      </c>
      <c r="I341">
        <v>624</v>
      </c>
      <c r="J341">
        <v>1.8</v>
      </c>
      <c r="K341">
        <v>-2.2000000000000002</v>
      </c>
      <c r="L341">
        <v>-2.5</v>
      </c>
      <c r="M341">
        <v>4.4000000000000004</v>
      </c>
      <c r="N341">
        <v>0.2</v>
      </c>
      <c r="O341">
        <v>-1.9</v>
      </c>
      <c r="AF341">
        <f t="shared" si="9"/>
        <v>159</v>
      </c>
      <c r="AG341" s="134">
        <f>(H341*'User Input'!$H$16)+(I341*'User Input'!$H$17)+(N341*'User Input'!$H$15)+(P341*'User Input'!$H$2)+(Q341*'User Input'!$H$3)+(R341*'User Input'!$H$4)+(K341*'User Input'!$H$5)+(L341*'User Input'!$H$6)+(J341*'User Input'!$H$7)+(U341*'User Input'!$H$8)+(T341*'User Input'!$H$9)+(M341*'User Input'!$H$10)+(Y341*'User Input'!$H$11)+(W341*'User Input'!$H$13)+(V341*'User Input'!$H$12)+(S341*'User Input'!$H$14)</f>
        <v>-0.69999999999999929</v>
      </c>
      <c r="AH341">
        <f t="shared" ref="AH341:AH404" si="10">AG341/G341</f>
        <v>0.4999999999999995</v>
      </c>
      <c r="AI341" s="209"/>
      <c r="AJ341" s="209"/>
      <c r="AK341" s="209"/>
      <c r="AL341" s="209">
        <f t="shared" ca="1" si="8"/>
        <v>159</v>
      </c>
    </row>
    <row r="342" spans="2:38" x14ac:dyDescent="0.2">
      <c r="B342" t="s">
        <v>906</v>
      </c>
      <c r="C342" t="s">
        <v>135</v>
      </c>
      <c r="D342" t="s">
        <v>97</v>
      </c>
      <c r="E342" t="s">
        <v>97</v>
      </c>
      <c r="F342">
        <v>0.8</v>
      </c>
      <c r="G342">
        <v>-4.7</v>
      </c>
      <c r="H342">
        <v>-6.2</v>
      </c>
      <c r="I342">
        <v>373</v>
      </c>
      <c r="J342">
        <v>-2.6</v>
      </c>
      <c r="K342">
        <v>0.2</v>
      </c>
      <c r="L342">
        <v>-2</v>
      </c>
      <c r="M342">
        <v>-0.1</v>
      </c>
      <c r="N342">
        <v>2.1</v>
      </c>
      <c r="O342">
        <v>2.2000000000000002</v>
      </c>
      <c r="AF342">
        <f t="shared" si="9"/>
        <v>160</v>
      </c>
      <c r="AG342" s="134">
        <f>(H342*'User Input'!$H$16)+(I342*'User Input'!$H$17)+(N342*'User Input'!$H$15)+(P342*'User Input'!$H$2)+(Q342*'User Input'!$H$3)+(R342*'User Input'!$H$4)+(K342*'User Input'!$H$5)+(L342*'User Input'!$H$6)+(J342*'User Input'!$H$7)+(U342*'User Input'!$H$8)+(T342*'User Input'!$H$9)+(M342*'User Input'!$H$10)+(Y342*'User Input'!$H$11)+(W342*'User Input'!$H$13)+(V342*'User Input'!$H$12)+(S342*'User Input'!$H$14)</f>
        <v>-4</v>
      </c>
      <c r="AH342">
        <f t="shared" si="10"/>
        <v>0.85106382978723405</v>
      </c>
      <c r="AI342" s="209"/>
      <c r="AJ342" s="209"/>
      <c r="AK342" s="209"/>
      <c r="AL342" s="209">
        <f t="shared" ca="1" si="8"/>
        <v>160</v>
      </c>
    </row>
    <row r="343" spans="2:38" x14ac:dyDescent="0.2">
      <c r="B343" t="s">
        <v>2236</v>
      </c>
      <c r="C343" t="s">
        <v>715</v>
      </c>
      <c r="D343" t="s">
        <v>1036</v>
      </c>
      <c r="E343" t="s">
        <v>110</v>
      </c>
      <c r="F343">
        <v>0.7</v>
      </c>
      <c r="G343">
        <v>-1.2</v>
      </c>
      <c r="H343">
        <v>-3.1</v>
      </c>
      <c r="I343">
        <v>619</v>
      </c>
      <c r="J343">
        <v>1</v>
      </c>
      <c r="K343">
        <v>-0.7</v>
      </c>
      <c r="L343">
        <v>-0.5</v>
      </c>
      <c r="M343">
        <v>3.2</v>
      </c>
      <c r="N343">
        <v>-1.5</v>
      </c>
      <c r="O343">
        <v>-1.8</v>
      </c>
      <c r="AF343">
        <f t="shared" si="9"/>
        <v>161</v>
      </c>
      <c r="AG343" s="134">
        <f>(H343*'User Input'!$H$16)+(I343*'User Input'!$H$17)+(N343*'User Input'!$H$15)+(P343*'User Input'!$H$2)+(Q343*'User Input'!$H$3)+(R343*'User Input'!$H$4)+(K343*'User Input'!$H$5)+(L343*'User Input'!$H$6)+(J343*'User Input'!$H$7)+(U343*'User Input'!$H$8)+(T343*'User Input'!$H$9)+(M343*'User Input'!$H$10)+(Y343*'User Input'!$H$11)+(W343*'User Input'!$H$13)+(V343*'User Input'!$H$12)+(S343*'User Input'!$H$14)</f>
        <v>4.1000000000000005</v>
      </c>
      <c r="AH343">
        <f t="shared" si="10"/>
        <v>-3.4166666666666674</v>
      </c>
      <c r="AI343" s="209"/>
      <c r="AJ343" s="209"/>
      <c r="AK343" s="209"/>
      <c r="AL343" s="209">
        <f t="shared" ca="1" si="8"/>
        <v>161</v>
      </c>
    </row>
    <row r="344" spans="2:38" x14ac:dyDescent="0.2">
      <c r="B344" t="s">
        <v>197</v>
      </c>
      <c r="C344" t="s">
        <v>119</v>
      </c>
      <c r="D344" t="s">
        <v>6</v>
      </c>
      <c r="E344" t="s">
        <v>6</v>
      </c>
      <c r="F344">
        <v>0.5</v>
      </c>
      <c r="G344">
        <v>5.9</v>
      </c>
      <c r="H344">
        <v>-3.1</v>
      </c>
      <c r="I344">
        <v>482</v>
      </c>
      <c r="J344">
        <v>-1.4</v>
      </c>
      <c r="K344">
        <v>2.7</v>
      </c>
      <c r="L344">
        <v>0.7</v>
      </c>
      <c r="M344">
        <v>-2.2999999999999998</v>
      </c>
      <c r="N344">
        <v>-0.8</v>
      </c>
      <c r="O344">
        <v>0.6</v>
      </c>
      <c r="AF344">
        <f t="shared" si="9"/>
        <v>162</v>
      </c>
      <c r="AG344" s="134">
        <f>(H344*'User Input'!$H$16)+(I344*'User Input'!$H$17)+(N344*'User Input'!$H$15)+(P344*'User Input'!$H$2)+(Q344*'User Input'!$H$3)+(R344*'User Input'!$H$4)+(K344*'User Input'!$H$5)+(L344*'User Input'!$H$6)+(J344*'User Input'!$H$7)+(U344*'User Input'!$H$8)+(T344*'User Input'!$H$9)+(M344*'User Input'!$H$10)+(Y344*'User Input'!$H$11)+(W344*'User Input'!$H$13)+(V344*'User Input'!$H$12)+(S344*'User Input'!$H$14)</f>
        <v>5.5</v>
      </c>
      <c r="AH344">
        <f t="shared" si="10"/>
        <v>0.93220338983050843</v>
      </c>
      <c r="AI344" s="209"/>
      <c r="AJ344" s="209"/>
      <c r="AK344" s="209"/>
      <c r="AL344" s="209">
        <f t="shared" ca="1" si="8"/>
        <v>162</v>
      </c>
    </row>
    <row r="345" spans="2:38" x14ac:dyDescent="0.2">
      <c r="B345" t="s">
        <v>2261</v>
      </c>
      <c r="C345" t="s">
        <v>115</v>
      </c>
      <c r="D345" t="s">
        <v>116</v>
      </c>
      <c r="E345" t="s">
        <v>116</v>
      </c>
      <c r="F345">
        <v>0.2</v>
      </c>
      <c r="G345">
        <v>-1.9</v>
      </c>
      <c r="H345">
        <v>-3.2</v>
      </c>
      <c r="I345">
        <v>631</v>
      </c>
      <c r="J345">
        <v>2</v>
      </c>
      <c r="K345">
        <v>1.1000000000000001</v>
      </c>
      <c r="L345">
        <v>0.9</v>
      </c>
      <c r="M345">
        <v>-1</v>
      </c>
      <c r="N345">
        <v>-2.8</v>
      </c>
      <c r="O345">
        <v>-1.1000000000000001</v>
      </c>
      <c r="AF345">
        <f t="shared" si="9"/>
        <v>163</v>
      </c>
      <c r="AG345" s="134">
        <f>(H345*'User Input'!$H$16)+(I345*'User Input'!$H$17)+(N345*'User Input'!$H$15)+(P345*'User Input'!$H$2)+(Q345*'User Input'!$H$3)+(R345*'User Input'!$H$4)+(K345*'User Input'!$H$5)+(L345*'User Input'!$H$6)+(J345*'User Input'!$H$7)+(U345*'User Input'!$H$8)+(T345*'User Input'!$H$9)+(M345*'User Input'!$H$10)+(Y345*'User Input'!$H$11)+(W345*'User Input'!$H$13)+(V345*'User Input'!$H$12)+(S345*'User Input'!$H$14)</f>
        <v>5.3000000000000007</v>
      </c>
      <c r="AH345">
        <f t="shared" si="10"/>
        <v>-2.789473684210527</v>
      </c>
      <c r="AI345" s="209"/>
      <c r="AJ345" s="209"/>
      <c r="AK345" s="209"/>
      <c r="AL345" s="209">
        <f t="shared" ca="1" si="8"/>
        <v>163</v>
      </c>
    </row>
    <row r="346" spans="2:38" x14ac:dyDescent="0.2">
      <c r="B346" t="s">
        <v>2574</v>
      </c>
      <c r="C346" t="s">
        <v>134</v>
      </c>
      <c r="D346" t="s">
        <v>112</v>
      </c>
      <c r="E346" t="s">
        <v>112</v>
      </c>
      <c r="F346">
        <v>0.1</v>
      </c>
      <c r="G346">
        <v>2.8</v>
      </c>
      <c r="H346">
        <v>-3.2</v>
      </c>
      <c r="I346">
        <v>501</v>
      </c>
      <c r="J346">
        <v>-0.8</v>
      </c>
      <c r="K346">
        <v>1</v>
      </c>
      <c r="L346">
        <v>0</v>
      </c>
      <c r="M346">
        <v>-1.3</v>
      </c>
      <c r="N346">
        <v>-0.5</v>
      </c>
      <c r="O346">
        <v>0.7</v>
      </c>
      <c r="AF346">
        <f t="shared" si="9"/>
        <v>164</v>
      </c>
      <c r="AG346" s="134">
        <f>(H346*'User Input'!$H$16)+(I346*'User Input'!$H$17)+(N346*'User Input'!$H$15)+(P346*'User Input'!$H$2)+(Q346*'User Input'!$H$3)+(R346*'User Input'!$H$4)+(K346*'User Input'!$H$5)+(L346*'User Input'!$H$6)+(J346*'User Input'!$H$7)+(U346*'User Input'!$H$8)+(T346*'User Input'!$H$9)+(M346*'User Input'!$H$10)+(Y346*'User Input'!$H$11)+(W346*'User Input'!$H$13)+(V346*'User Input'!$H$12)+(S346*'User Input'!$H$14)</f>
        <v>0.60000000000000009</v>
      </c>
      <c r="AH346">
        <f t="shared" si="10"/>
        <v>0.21428571428571433</v>
      </c>
      <c r="AI346" s="209"/>
      <c r="AJ346" s="209"/>
      <c r="AK346" s="209"/>
      <c r="AL346" s="209">
        <f t="shared" ca="1" si="8"/>
        <v>164</v>
      </c>
    </row>
    <row r="347" spans="2:38" x14ac:dyDescent="0.2">
      <c r="B347" t="s">
        <v>2226</v>
      </c>
      <c r="C347" t="s">
        <v>138</v>
      </c>
      <c r="D347" t="s">
        <v>428</v>
      </c>
      <c r="E347" t="s">
        <v>116</v>
      </c>
      <c r="F347">
        <v>0</v>
      </c>
      <c r="G347">
        <v>-1.5</v>
      </c>
      <c r="H347">
        <v>-3.2</v>
      </c>
      <c r="I347">
        <v>628</v>
      </c>
      <c r="J347">
        <v>0.4</v>
      </c>
      <c r="K347">
        <v>-0.3</v>
      </c>
      <c r="L347">
        <v>0</v>
      </c>
      <c r="M347">
        <v>-1</v>
      </c>
      <c r="N347">
        <v>0.8</v>
      </c>
      <c r="O347">
        <v>-0.8</v>
      </c>
      <c r="AF347">
        <f t="shared" si="9"/>
        <v>165</v>
      </c>
      <c r="AG347" s="134">
        <f>(H347*'User Input'!$H$16)+(I347*'User Input'!$H$17)+(N347*'User Input'!$H$15)+(P347*'User Input'!$H$2)+(Q347*'User Input'!$H$3)+(R347*'User Input'!$H$4)+(K347*'User Input'!$H$5)+(L347*'User Input'!$H$6)+(J347*'User Input'!$H$7)+(U347*'User Input'!$H$8)+(T347*'User Input'!$H$9)+(M347*'User Input'!$H$10)+(Y347*'User Input'!$H$11)+(W347*'User Input'!$H$13)+(V347*'User Input'!$H$12)+(S347*'User Input'!$H$14)</f>
        <v>-2.8</v>
      </c>
      <c r="AH347">
        <f t="shared" si="10"/>
        <v>1.8666666666666665</v>
      </c>
      <c r="AI347" s="209"/>
      <c r="AJ347" s="209"/>
      <c r="AK347" s="209"/>
      <c r="AL347" s="209">
        <f t="shared" ca="1" si="8"/>
        <v>165</v>
      </c>
    </row>
    <row r="348" spans="2:38" x14ac:dyDescent="0.2">
      <c r="B348" t="s">
        <v>1327</v>
      </c>
      <c r="C348" t="s">
        <v>132</v>
      </c>
      <c r="D348" t="s">
        <v>114</v>
      </c>
      <c r="E348" t="s">
        <v>114</v>
      </c>
      <c r="F348">
        <v>0</v>
      </c>
      <c r="G348">
        <v>0.1</v>
      </c>
      <c r="H348">
        <v>-3.2</v>
      </c>
      <c r="I348">
        <v>554</v>
      </c>
      <c r="J348">
        <v>-1.1000000000000001</v>
      </c>
      <c r="K348">
        <v>0.2</v>
      </c>
      <c r="L348">
        <v>-0.4</v>
      </c>
      <c r="M348">
        <v>4.2</v>
      </c>
      <c r="N348">
        <v>-1.6</v>
      </c>
      <c r="O348">
        <v>-2.2000000000000002</v>
      </c>
      <c r="AF348">
        <f t="shared" si="9"/>
        <v>166</v>
      </c>
      <c r="AG348" s="134">
        <f>(H348*'User Input'!$H$16)+(I348*'User Input'!$H$17)+(N348*'User Input'!$H$15)+(P348*'User Input'!$H$2)+(Q348*'User Input'!$H$3)+(R348*'User Input'!$H$4)+(K348*'User Input'!$H$5)+(L348*'User Input'!$H$6)+(J348*'User Input'!$H$7)+(U348*'User Input'!$H$8)+(T348*'User Input'!$H$9)+(M348*'User Input'!$H$10)+(Y348*'User Input'!$H$11)+(W348*'User Input'!$H$13)+(V348*'User Input'!$H$12)+(S348*'User Input'!$H$14)</f>
        <v>7.7</v>
      </c>
      <c r="AH348">
        <f t="shared" si="10"/>
        <v>77</v>
      </c>
      <c r="AI348" s="209"/>
      <c r="AJ348" s="209"/>
      <c r="AK348" s="209"/>
      <c r="AL348" s="209">
        <f t="shared" ca="1" si="8"/>
        <v>165</v>
      </c>
    </row>
    <row r="349" spans="2:38" x14ac:dyDescent="0.2">
      <c r="B349" t="s">
        <v>172</v>
      </c>
      <c r="C349" t="s">
        <v>131</v>
      </c>
      <c r="D349" t="s">
        <v>118</v>
      </c>
      <c r="E349" t="s">
        <v>118</v>
      </c>
      <c r="F349">
        <v>-0.3</v>
      </c>
      <c r="G349">
        <v>-1.2</v>
      </c>
      <c r="H349">
        <v>-3.3</v>
      </c>
      <c r="I349">
        <v>595</v>
      </c>
      <c r="J349">
        <v>1.1000000000000001</v>
      </c>
      <c r="K349">
        <v>-0.2</v>
      </c>
      <c r="L349">
        <v>0.1</v>
      </c>
      <c r="M349">
        <v>0.8</v>
      </c>
      <c r="N349">
        <v>-1.4</v>
      </c>
      <c r="O349">
        <v>-1.6</v>
      </c>
      <c r="AF349">
        <f t="shared" si="9"/>
        <v>167</v>
      </c>
      <c r="AG349" s="134">
        <f>(H349*'User Input'!$H$16)+(I349*'User Input'!$H$17)+(N349*'User Input'!$H$15)+(P349*'User Input'!$H$2)+(Q349*'User Input'!$H$3)+(R349*'User Input'!$H$4)+(K349*'User Input'!$H$5)+(L349*'User Input'!$H$6)+(J349*'User Input'!$H$7)+(U349*'User Input'!$H$8)+(T349*'User Input'!$H$9)+(M349*'User Input'!$H$10)+(Y349*'User Input'!$H$11)+(W349*'User Input'!$H$13)+(V349*'User Input'!$H$12)+(S349*'User Input'!$H$14)</f>
        <v>2</v>
      </c>
      <c r="AH349">
        <f t="shared" si="10"/>
        <v>-1.6666666666666667</v>
      </c>
      <c r="AI349" s="209"/>
      <c r="AJ349" s="209"/>
      <c r="AK349" s="209"/>
      <c r="AL349" s="209">
        <f t="shared" ca="1" si="8"/>
        <v>167</v>
      </c>
    </row>
    <row r="350" spans="2:38" x14ac:dyDescent="0.2">
      <c r="B350" t="s">
        <v>905</v>
      </c>
      <c r="C350" t="s">
        <v>2</v>
      </c>
      <c r="D350" t="s">
        <v>97</v>
      </c>
      <c r="E350" t="s">
        <v>97</v>
      </c>
      <c r="F350">
        <v>-0.4</v>
      </c>
      <c r="G350">
        <v>-7.7</v>
      </c>
      <c r="H350">
        <v>-6.5</v>
      </c>
      <c r="I350">
        <v>397</v>
      </c>
      <c r="J350">
        <v>-1.6</v>
      </c>
      <c r="K350">
        <v>2.9</v>
      </c>
      <c r="L350">
        <v>-0.5</v>
      </c>
      <c r="M350">
        <v>-0.2</v>
      </c>
      <c r="N350">
        <v>-2.6</v>
      </c>
      <c r="O350">
        <v>0.7</v>
      </c>
      <c r="AF350">
        <f t="shared" si="9"/>
        <v>168</v>
      </c>
      <c r="AG350" s="134">
        <f>(H350*'User Input'!$H$16)+(I350*'User Input'!$H$17)+(N350*'User Input'!$H$15)+(P350*'User Input'!$H$2)+(Q350*'User Input'!$H$3)+(R350*'User Input'!$H$4)+(K350*'User Input'!$H$5)+(L350*'User Input'!$H$6)+(J350*'User Input'!$H$7)+(U350*'User Input'!$H$8)+(T350*'User Input'!$H$9)+(M350*'User Input'!$H$10)+(Y350*'User Input'!$H$11)+(W350*'User Input'!$H$13)+(V350*'User Input'!$H$12)+(S350*'User Input'!$H$14)</f>
        <v>9.1</v>
      </c>
      <c r="AH350">
        <f t="shared" si="10"/>
        <v>-1.1818181818181817</v>
      </c>
      <c r="AI350" s="209"/>
      <c r="AJ350" s="209"/>
      <c r="AK350" s="209"/>
      <c r="AL350" s="209">
        <f t="shared" ca="1" si="8"/>
        <v>168</v>
      </c>
    </row>
    <row r="351" spans="2:38" x14ac:dyDescent="0.2">
      <c r="B351" t="s">
        <v>2270</v>
      </c>
      <c r="C351" t="s">
        <v>718</v>
      </c>
      <c r="D351" t="s">
        <v>114</v>
      </c>
      <c r="E351" t="s">
        <v>114</v>
      </c>
      <c r="F351">
        <v>-0.5</v>
      </c>
      <c r="G351">
        <v>-1.1000000000000001</v>
      </c>
      <c r="H351">
        <v>-3.4</v>
      </c>
      <c r="I351">
        <v>598</v>
      </c>
      <c r="J351">
        <v>1.8</v>
      </c>
      <c r="K351">
        <v>-0.4</v>
      </c>
      <c r="L351">
        <v>-2.1</v>
      </c>
      <c r="M351">
        <v>1.8</v>
      </c>
      <c r="N351">
        <v>-2.4</v>
      </c>
      <c r="O351">
        <v>-0.2</v>
      </c>
      <c r="AF351">
        <f t="shared" si="9"/>
        <v>169</v>
      </c>
      <c r="AG351" s="134">
        <f>(H351*'User Input'!$H$16)+(I351*'User Input'!$H$17)+(N351*'User Input'!$H$15)+(P351*'User Input'!$H$2)+(Q351*'User Input'!$H$3)+(R351*'User Input'!$H$4)+(K351*'User Input'!$H$5)+(L351*'User Input'!$H$6)+(J351*'User Input'!$H$7)+(U351*'User Input'!$H$8)+(T351*'User Input'!$H$9)+(M351*'User Input'!$H$10)+(Y351*'User Input'!$H$11)+(W351*'User Input'!$H$13)+(V351*'User Input'!$H$12)+(S351*'User Input'!$H$14)</f>
        <v>1.7</v>
      </c>
      <c r="AH351">
        <f t="shared" si="10"/>
        <v>-1.5454545454545452</v>
      </c>
      <c r="AI351" s="209"/>
      <c r="AJ351" s="209"/>
      <c r="AK351" s="209"/>
      <c r="AL351" s="209">
        <f t="shared" ca="1" si="8"/>
        <v>169</v>
      </c>
    </row>
    <row r="352" spans="2:38" x14ac:dyDescent="0.2">
      <c r="B352" t="s">
        <v>1517</v>
      </c>
      <c r="C352" t="s">
        <v>8</v>
      </c>
      <c r="D352" t="s">
        <v>1026</v>
      </c>
      <c r="E352" t="s">
        <v>118</v>
      </c>
      <c r="F352">
        <v>-0.5</v>
      </c>
      <c r="G352">
        <v>0.4</v>
      </c>
      <c r="H352">
        <v>-3.4</v>
      </c>
      <c r="I352">
        <v>569</v>
      </c>
      <c r="J352">
        <v>0.3</v>
      </c>
      <c r="K352">
        <v>-2.5</v>
      </c>
      <c r="L352">
        <v>-2.8</v>
      </c>
      <c r="M352">
        <v>2</v>
      </c>
      <c r="N352">
        <v>2.7</v>
      </c>
      <c r="O352">
        <v>-1.1000000000000001</v>
      </c>
      <c r="AF352">
        <f t="shared" si="9"/>
        <v>170</v>
      </c>
      <c r="AG352" s="134">
        <f>(H352*'User Input'!$H$16)+(I352*'User Input'!$H$17)+(N352*'User Input'!$H$15)+(P352*'User Input'!$H$2)+(Q352*'User Input'!$H$3)+(R352*'User Input'!$H$4)+(K352*'User Input'!$H$5)+(L352*'User Input'!$H$6)+(J352*'User Input'!$H$7)+(U352*'User Input'!$H$8)+(T352*'User Input'!$H$9)+(M352*'User Input'!$H$10)+(Y352*'User Input'!$H$11)+(W352*'User Input'!$H$13)+(V352*'User Input'!$H$12)+(S352*'User Input'!$H$14)</f>
        <v>-8.5</v>
      </c>
      <c r="AH352">
        <f t="shared" si="10"/>
        <v>-21.25</v>
      </c>
      <c r="AI352" s="209"/>
      <c r="AJ352" s="209"/>
      <c r="AK352" s="209"/>
      <c r="AL352" s="209">
        <f t="shared" ca="1" si="8"/>
        <v>169</v>
      </c>
    </row>
    <row r="353" spans="2:38" x14ac:dyDescent="0.2">
      <c r="B353" t="s">
        <v>451</v>
      </c>
      <c r="C353" t="s">
        <v>117</v>
      </c>
      <c r="D353" t="s">
        <v>114</v>
      </c>
      <c r="E353" t="s">
        <v>114</v>
      </c>
      <c r="F353">
        <v>-0.7</v>
      </c>
      <c r="G353">
        <v>-1.4</v>
      </c>
      <c r="H353">
        <v>-3.4</v>
      </c>
      <c r="I353">
        <v>586</v>
      </c>
      <c r="J353">
        <v>0.1</v>
      </c>
      <c r="K353">
        <v>1.2</v>
      </c>
      <c r="L353">
        <v>0.4</v>
      </c>
      <c r="M353">
        <v>0.5</v>
      </c>
      <c r="N353">
        <v>-3</v>
      </c>
      <c r="O353">
        <v>-1</v>
      </c>
      <c r="AF353">
        <f t="shared" si="9"/>
        <v>171</v>
      </c>
      <c r="AG353" s="134">
        <f>(H353*'User Input'!$H$16)+(I353*'User Input'!$H$17)+(N353*'User Input'!$H$15)+(P353*'User Input'!$H$2)+(Q353*'User Input'!$H$3)+(R353*'User Input'!$H$4)+(K353*'User Input'!$H$5)+(L353*'User Input'!$H$6)+(J353*'User Input'!$H$7)+(U353*'User Input'!$H$8)+(T353*'User Input'!$H$9)+(M353*'User Input'!$H$10)+(Y353*'User Input'!$H$11)+(W353*'User Input'!$H$13)+(V353*'User Input'!$H$12)+(S353*'User Input'!$H$14)</f>
        <v>6.3</v>
      </c>
      <c r="AH353">
        <f t="shared" si="10"/>
        <v>-4.5</v>
      </c>
      <c r="AI353" s="209"/>
      <c r="AJ353" s="209"/>
      <c r="AK353" s="209"/>
      <c r="AL353" s="209">
        <f t="shared" ca="1" si="8"/>
        <v>171</v>
      </c>
    </row>
    <row r="354" spans="2:38" x14ac:dyDescent="0.2">
      <c r="B354" t="s">
        <v>461</v>
      </c>
      <c r="C354" t="s">
        <v>123</v>
      </c>
      <c r="D354" t="s">
        <v>112</v>
      </c>
      <c r="E354" t="s">
        <v>112</v>
      </c>
      <c r="F354">
        <v>-1</v>
      </c>
      <c r="G354">
        <v>8.3000000000000007</v>
      </c>
      <c r="H354">
        <v>-3.5</v>
      </c>
      <c r="I354">
        <v>419</v>
      </c>
      <c r="J354">
        <v>-1.9</v>
      </c>
      <c r="K354">
        <v>1.1000000000000001</v>
      </c>
      <c r="L354">
        <v>-1.1000000000000001</v>
      </c>
      <c r="M354">
        <v>-2</v>
      </c>
      <c r="N354">
        <v>-0.1</v>
      </c>
      <c r="O354">
        <v>1.9</v>
      </c>
      <c r="AF354">
        <f t="shared" si="9"/>
        <v>172</v>
      </c>
      <c r="AG354" s="134">
        <f>(H354*'User Input'!$H$16)+(I354*'User Input'!$H$17)+(N354*'User Input'!$H$15)+(P354*'User Input'!$H$2)+(Q354*'User Input'!$H$3)+(R354*'User Input'!$H$4)+(K354*'User Input'!$H$5)+(L354*'User Input'!$H$6)+(J354*'User Input'!$H$7)+(U354*'User Input'!$H$8)+(T354*'User Input'!$H$9)+(M354*'User Input'!$H$10)+(Y354*'User Input'!$H$11)+(W354*'User Input'!$H$13)+(V354*'User Input'!$H$12)+(S354*'User Input'!$H$14)</f>
        <v>-2.5999999999999996</v>
      </c>
      <c r="AH354">
        <f t="shared" si="10"/>
        <v>-0.31325301204819272</v>
      </c>
      <c r="AI354" s="209"/>
      <c r="AJ354" s="209"/>
      <c r="AK354" s="209"/>
      <c r="AL354" s="209">
        <f t="shared" ca="1" si="8"/>
        <v>172</v>
      </c>
    </row>
    <row r="355" spans="2:38" x14ac:dyDescent="0.2">
      <c r="B355" t="s">
        <v>383</v>
      </c>
      <c r="C355" t="s">
        <v>130</v>
      </c>
      <c r="D355" t="s">
        <v>118</v>
      </c>
      <c r="E355" t="s">
        <v>118</v>
      </c>
      <c r="F355">
        <v>-1.1000000000000001</v>
      </c>
      <c r="G355">
        <v>1.4</v>
      </c>
      <c r="H355">
        <v>-3.5</v>
      </c>
      <c r="I355">
        <v>543</v>
      </c>
      <c r="J355">
        <v>-1.1000000000000001</v>
      </c>
      <c r="K355">
        <v>-2.2000000000000002</v>
      </c>
      <c r="L355">
        <v>-2.2000000000000002</v>
      </c>
      <c r="M355">
        <v>-0.1</v>
      </c>
      <c r="N355">
        <v>3.6</v>
      </c>
      <c r="O355">
        <v>0</v>
      </c>
      <c r="AF355">
        <f t="shared" si="9"/>
        <v>173</v>
      </c>
      <c r="AG355" s="134">
        <f>(H355*'User Input'!$H$16)+(I355*'User Input'!$H$17)+(N355*'User Input'!$H$15)+(P355*'User Input'!$H$2)+(Q355*'User Input'!$H$3)+(R355*'User Input'!$H$4)+(K355*'User Input'!$H$5)+(L355*'User Input'!$H$6)+(J355*'User Input'!$H$7)+(U355*'User Input'!$H$8)+(T355*'User Input'!$H$9)+(M355*'User Input'!$H$10)+(Y355*'User Input'!$H$11)+(W355*'User Input'!$H$13)+(V355*'User Input'!$H$12)+(S355*'User Input'!$H$14)</f>
        <v>-12.299999999999999</v>
      </c>
      <c r="AH355">
        <f t="shared" si="10"/>
        <v>-8.7857142857142847</v>
      </c>
      <c r="AI355" s="209"/>
      <c r="AJ355" s="209"/>
      <c r="AK355" s="209"/>
      <c r="AL355" s="209">
        <f t="shared" ca="1" si="8"/>
        <v>173</v>
      </c>
    </row>
    <row r="356" spans="2:38" x14ac:dyDescent="0.2">
      <c r="B356" t="s">
        <v>208</v>
      </c>
      <c r="C356" t="s">
        <v>716</v>
      </c>
      <c r="D356" t="s">
        <v>114</v>
      </c>
      <c r="E356" t="s">
        <v>114</v>
      </c>
      <c r="F356">
        <v>-1.1000000000000001</v>
      </c>
      <c r="G356">
        <v>0.3</v>
      </c>
      <c r="H356">
        <v>-3.5</v>
      </c>
      <c r="I356">
        <v>533</v>
      </c>
      <c r="J356">
        <v>-1.6</v>
      </c>
      <c r="K356">
        <v>-1.6</v>
      </c>
      <c r="L356">
        <v>-0.9</v>
      </c>
      <c r="M356">
        <v>-0.6</v>
      </c>
      <c r="N356">
        <v>2.4</v>
      </c>
      <c r="O356">
        <v>0.2</v>
      </c>
      <c r="AF356">
        <f t="shared" si="9"/>
        <v>174</v>
      </c>
      <c r="AG356" s="134">
        <f>(H356*'User Input'!$H$16)+(I356*'User Input'!$H$17)+(N356*'User Input'!$H$15)+(P356*'User Input'!$H$2)+(Q356*'User Input'!$H$3)+(R356*'User Input'!$H$4)+(K356*'User Input'!$H$5)+(L356*'User Input'!$H$6)+(J356*'User Input'!$H$7)+(U356*'User Input'!$H$8)+(T356*'User Input'!$H$9)+(M356*'User Input'!$H$10)+(Y356*'User Input'!$H$11)+(W356*'User Input'!$H$13)+(V356*'User Input'!$H$12)+(S356*'User Input'!$H$14)</f>
        <v>-10.1</v>
      </c>
      <c r="AH356">
        <f t="shared" si="10"/>
        <v>-33.666666666666664</v>
      </c>
      <c r="AI356" s="209"/>
      <c r="AJ356" s="209"/>
      <c r="AK356" s="209"/>
      <c r="AL356" s="209">
        <f t="shared" ca="1" si="8"/>
        <v>173</v>
      </c>
    </row>
    <row r="357" spans="2:38" x14ac:dyDescent="0.2">
      <c r="B357" t="s">
        <v>207</v>
      </c>
      <c r="C357" t="s">
        <v>122</v>
      </c>
      <c r="D357" t="s">
        <v>114</v>
      </c>
      <c r="E357" t="s">
        <v>114</v>
      </c>
      <c r="F357">
        <v>-1.1000000000000001</v>
      </c>
      <c r="G357">
        <v>9.4</v>
      </c>
      <c r="H357">
        <v>-3.5</v>
      </c>
      <c r="I357">
        <v>397</v>
      </c>
      <c r="J357">
        <v>-3</v>
      </c>
      <c r="K357">
        <v>0.6</v>
      </c>
      <c r="L357">
        <v>-1.1000000000000001</v>
      </c>
      <c r="M357">
        <v>-2.4</v>
      </c>
      <c r="N357">
        <v>2</v>
      </c>
      <c r="O357">
        <v>1.8</v>
      </c>
      <c r="AF357">
        <f t="shared" si="9"/>
        <v>175</v>
      </c>
      <c r="AG357" s="134">
        <f>(H357*'User Input'!$H$16)+(I357*'User Input'!$H$17)+(N357*'User Input'!$H$15)+(P357*'User Input'!$H$2)+(Q357*'User Input'!$H$3)+(R357*'User Input'!$H$4)+(K357*'User Input'!$H$5)+(L357*'User Input'!$H$6)+(J357*'User Input'!$H$7)+(U357*'User Input'!$H$8)+(T357*'User Input'!$H$9)+(M357*'User Input'!$H$10)+(Y357*'User Input'!$H$11)+(W357*'User Input'!$H$13)+(V357*'User Input'!$H$12)+(S357*'User Input'!$H$14)</f>
        <v>-6.5</v>
      </c>
      <c r="AH357">
        <f t="shared" si="10"/>
        <v>-0.6914893617021276</v>
      </c>
      <c r="AI357" s="209"/>
      <c r="AJ357" s="209"/>
      <c r="AK357" s="209"/>
      <c r="AL357" s="209">
        <f t="shared" ca="1" si="8"/>
        <v>173</v>
      </c>
    </row>
    <row r="358" spans="2:38" x14ac:dyDescent="0.2">
      <c r="B358" t="s">
        <v>276</v>
      </c>
      <c r="C358" t="s">
        <v>123</v>
      </c>
      <c r="D358" t="s">
        <v>97</v>
      </c>
      <c r="E358" t="s">
        <v>97</v>
      </c>
      <c r="F358">
        <v>-1.1000000000000001</v>
      </c>
      <c r="G358">
        <v>-7.8</v>
      </c>
      <c r="H358">
        <v>-6.7</v>
      </c>
      <c r="I358">
        <v>375</v>
      </c>
      <c r="J358">
        <v>-2.4</v>
      </c>
      <c r="K358">
        <v>-0.9</v>
      </c>
      <c r="L358">
        <v>-2.4</v>
      </c>
      <c r="M358">
        <v>0</v>
      </c>
      <c r="N358">
        <v>2.6</v>
      </c>
      <c r="O358">
        <v>1</v>
      </c>
      <c r="AF358">
        <f t="shared" si="9"/>
        <v>176</v>
      </c>
      <c r="AG358" s="134">
        <f>(H358*'User Input'!$H$16)+(I358*'User Input'!$H$17)+(N358*'User Input'!$H$15)+(P358*'User Input'!$H$2)+(Q358*'User Input'!$H$3)+(R358*'User Input'!$H$4)+(K358*'User Input'!$H$5)+(L358*'User Input'!$H$6)+(J358*'User Input'!$H$7)+(U358*'User Input'!$H$8)+(T358*'User Input'!$H$9)+(M358*'User Input'!$H$10)+(Y358*'User Input'!$H$11)+(W358*'User Input'!$H$13)+(V358*'User Input'!$H$12)+(S358*'User Input'!$H$14)</f>
        <v>-8.4</v>
      </c>
      <c r="AH358">
        <f t="shared" si="10"/>
        <v>1.0769230769230771</v>
      </c>
      <c r="AI358" s="209"/>
      <c r="AJ358" s="209"/>
      <c r="AK358" s="209"/>
      <c r="AL358" s="209">
        <f t="shared" ca="1" si="8"/>
        <v>173</v>
      </c>
    </row>
    <row r="359" spans="2:38" x14ac:dyDescent="0.2">
      <c r="B359" t="s">
        <v>318</v>
      </c>
      <c r="C359" t="s">
        <v>714</v>
      </c>
      <c r="D359" t="s">
        <v>97</v>
      </c>
      <c r="E359" t="s">
        <v>97</v>
      </c>
      <c r="F359">
        <v>-1.1000000000000001</v>
      </c>
      <c r="G359">
        <v>-6.6</v>
      </c>
      <c r="H359">
        <v>-6.7</v>
      </c>
      <c r="I359">
        <v>351</v>
      </c>
      <c r="J359">
        <v>-3.2</v>
      </c>
      <c r="K359">
        <v>0.7</v>
      </c>
      <c r="L359">
        <v>-1.9</v>
      </c>
      <c r="M359">
        <v>-0.2</v>
      </c>
      <c r="N359">
        <v>1.3</v>
      </c>
      <c r="O359">
        <v>1.2</v>
      </c>
      <c r="AF359">
        <f t="shared" si="9"/>
        <v>177</v>
      </c>
      <c r="AG359" s="134">
        <f>(H359*'User Input'!$H$16)+(I359*'User Input'!$H$17)+(N359*'User Input'!$H$15)+(P359*'User Input'!$H$2)+(Q359*'User Input'!$H$3)+(R359*'User Input'!$H$4)+(K359*'User Input'!$H$5)+(L359*'User Input'!$H$6)+(J359*'User Input'!$H$7)+(U359*'User Input'!$H$8)+(T359*'User Input'!$H$9)+(M359*'User Input'!$H$10)+(Y359*'User Input'!$H$11)+(W359*'User Input'!$H$13)+(V359*'User Input'!$H$12)+(S359*'User Input'!$H$14)</f>
        <v>-2.7</v>
      </c>
      <c r="AH359">
        <f t="shared" si="10"/>
        <v>0.40909090909090912</v>
      </c>
      <c r="AI359" s="209"/>
      <c r="AJ359" s="209"/>
      <c r="AK359" s="209"/>
      <c r="AL359" s="209">
        <f t="shared" ca="1" si="8"/>
        <v>173</v>
      </c>
    </row>
    <row r="360" spans="2:38" x14ac:dyDescent="0.2">
      <c r="B360" t="s">
        <v>1508</v>
      </c>
      <c r="C360" t="s">
        <v>122</v>
      </c>
      <c r="D360" t="s">
        <v>97</v>
      </c>
      <c r="E360" t="s">
        <v>97</v>
      </c>
      <c r="F360">
        <v>-1.2</v>
      </c>
      <c r="G360">
        <v>-10.3</v>
      </c>
      <c r="H360">
        <v>-6.7</v>
      </c>
      <c r="I360">
        <v>420</v>
      </c>
      <c r="J360">
        <v>-2.4</v>
      </c>
      <c r="K360">
        <v>-0.7</v>
      </c>
      <c r="L360">
        <v>-1.9</v>
      </c>
      <c r="M360">
        <v>0.6</v>
      </c>
      <c r="N360">
        <v>1.6</v>
      </c>
      <c r="O360">
        <v>0.7</v>
      </c>
      <c r="AF360">
        <f t="shared" si="9"/>
        <v>178</v>
      </c>
      <c r="AG360" s="134">
        <f>(H360*'User Input'!$H$16)+(I360*'User Input'!$H$17)+(N360*'User Input'!$H$15)+(P360*'User Input'!$H$2)+(Q360*'User Input'!$H$3)+(R360*'User Input'!$H$4)+(K360*'User Input'!$H$5)+(L360*'User Input'!$H$6)+(J360*'User Input'!$H$7)+(U360*'User Input'!$H$8)+(T360*'User Input'!$H$9)+(M360*'User Input'!$H$10)+(Y360*'User Input'!$H$11)+(W360*'User Input'!$H$13)+(V360*'User Input'!$H$12)+(S360*'User Input'!$H$14)</f>
        <v>-5.8999999999999995</v>
      </c>
      <c r="AH360">
        <f t="shared" si="10"/>
        <v>0.57281553398058238</v>
      </c>
      <c r="AI360" s="209"/>
      <c r="AJ360" s="209"/>
      <c r="AK360" s="209"/>
      <c r="AL360" s="209">
        <f t="shared" ca="1" si="8"/>
        <v>178</v>
      </c>
    </row>
    <row r="361" spans="2:38" x14ac:dyDescent="0.2">
      <c r="B361" t="s">
        <v>244</v>
      </c>
      <c r="C361" t="s">
        <v>138</v>
      </c>
      <c r="D361" t="s">
        <v>118</v>
      </c>
      <c r="E361" t="s">
        <v>118</v>
      </c>
      <c r="F361">
        <v>-1.2</v>
      </c>
      <c r="G361">
        <v>-1.8</v>
      </c>
      <c r="H361">
        <v>-3.6</v>
      </c>
      <c r="I361">
        <v>609</v>
      </c>
      <c r="J361">
        <v>-0.8</v>
      </c>
      <c r="K361">
        <v>-0.7</v>
      </c>
      <c r="L361">
        <v>0</v>
      </c>
      <c r="M361">
        <v>-0.4</v>
      </c>
      <c r="N361">
        <v>1.8</v>
      </c>
      <c r="O361">
        <v>-2.2000000000000002</v>
      </c>
      <c r="AF361">
        <f t="shared" si="9"/>
        <v>179</v>
      </c>
      <c r="AG361" s="134">
        <f>(H361*'User Input'!$H$16)+(I361*'User Input'!$H$17)+(N361*'User Input'!$H$15)+(P361*'User Input'!$H$2)+(Q361*'User Input'!$H$3)+(R361*'User Input'!$H$4)+(K361*'User Input'!$H$5)+(L361*'User Input'!$H$6)+(J361*'User Input'!$H$7)+(U361*'User Input'!$H$8)+(T361*'User Input'!$H$9)+(M361*'User Input'!$H$10)+(Y361*'User Input'!$H$11)+(W361*'User Input'!$H$13)+(V361*'User Input'!$H$12)+(S361*'User Input'!$H$14)</f>
        <v>-4.3999999999999995</v>
      </c>
      <c r="AH361">
        <f t="shared" si="10"/>
        <v>2.4444444444444442</v>
      </c>
      <c r="AI361" s="209"/>
      <c r="AJ361" s="209"/>
      <c r="AK361" s="209"/>
      <c r="AL361" s="209">
        <f t="shared" ca="1" si="8"/>
        <v>178</v>
      </c>
    </row>
    <row r="362" spans="2:38" x14ac:dyDescent="0.2">
      <c r="B362" t="s">
        <v>324</v>
      </c>
      <c r="C362" t="s">
        <v>135</v>
      </c>
      <c r="D362" t="s">
        <v>114</v>
      </c>
      <c r="E362" t="s">
        <v>114</v>
      </c>
      <c r="F362">
        <v>-1.2</v>
      </c>
      <c r="G362">
        <v>0.5</v>
      </c>
      <c r="H362">
        <v>-3.6</v>
      </c>
      <c r="I362">
        <v>530</v>
      </c>
      <c r="J362">
        <v>-1.2</v>
      </c>
      <c r="K362">
        <v>-1.9</v>
      </c>
      <c r="L362">
        <v>-1</v>
      </c>
      <c r="M362">
        <v>-2</v>
      </c>
      <c r="N362">
        <v>3.3</v>
      </c>
      <c r="O362">
        <v>0.5</v>
      </c>
      <c r="AF362">
        <f t="shared" si="9"/>
        <v>180</v>
      </c>
      <c r="AG362" s="134">
        <f>(H362*'User Input'!$H$16)+(I362*'User Input'!$H$17)+(N362*'User Input'!$H$15)+(P362*'User Input'!$H$2)+(Q362*'User Input'!$H$3)+(R362*'User Input'!$H$4)+(K362*'User Input'!$H$5)+(L362*'User Input'!$H$6)+(J362*'User Input'!$H$7)+(U362*'User Input'!$H$8)+(T362*'User Input'!$H$9)+(M362*'User Input'!$H$10)+(Y362*'User Input'!$H$11)+(W362*'User Input'!$H$13)+(V362*'User Input'!$H$12)+(S362*'User Input'!$H$14)</f>
        <v>-13.799999999999999</v>
      </c>
      <c r="AH362">
        <f t="shared" si="10"/>
        <v>-27.599999999999998</v>
      </c>
      <c r="AI362" s="209"/>
      <c r="AJ362" s="209"/>
      <c r="AK362" s="209"/>
      <c r="AL362" s="209">
        <f t="shared" ca="1" si="8"/>
        <v>178</v>
      </c>
    </row>
    <row r="363" spans="2:38" x14ac:dyDescent="0.2">
      <c r="B363" t="s">
        <v>2256</v>
      </c>
      <c r="C363" t="s">
        <v>137</v>
      </c>
      <c r="D363" t="s">
        <v>97</v>
      </c>
      <c r="E363" t="s">
        <v>97</v>
      </c>
      <c r="F363">
        <v>-1.2</v>
      </c>
      <c r="G363">
        <v>-7.3</v>
      </c>
      <c r="H363">
        <v>-6.7</v>
      </c>
      <c r="I363">
        <v>354</v>
      </c>
      <c r="J363">
        <v>-2.8</v>
      </c>
      <c r="K363">
        <v>-1.6</v>
      </c>
      <c r="L363">
        <v>-3</v>
      </c>
      <c r="M363">
        <v>1.8</v>
      </c>
      <c r="N363">
        <v>2.9</v>
      </c>
      <c r="O363">
        <v>0.4</v>
      </c>
      <c r="AF363">
        <f t="shared" si="9"/>
        <v>181</v>
      </c>
      <c r="AG363" s="134">
        <f>(H363*'User Input'!$H$16)+(I363*'User Input'!$H$17)+(N363*'User Input'!$H$15)+(P363*'User Input'!$H$2)+(Q363*'User Input'!$H$3)+(R363*'User Input'!$H$4)+(K363*'User Input'!$H$5)+(L363*'User Input'!$H$6)+(J363*'User Input'!$H$7)+(U363*'User Input'!$H$8)+(T363*'User Input'!$H$9)+(M363*'User Input'!$H$10)+(Y363*'User Input'!$H$11)+(W363*'User Input'!$H$13)+(V363*'User Input'!$H$12)+(S363*'User Input'!$H$14)</f>
        <v>-8.6</v>
      </c>
      <c r="AH363">
        <f t="shared" si="10"/>
        <v>1.178082191780822</v>
      </c>
      <c r="AI363" s="209"/>
      <c r="AJ363" s="209"/>
      <c r="AK363" s="209"/>
      <c r="AL363" s="209">
        <f t="shared" ca="1" si="8"/>
        <v>178</v>
      </c>
    </row>
    <row r="364" spans="2:38" x14ac:dyDescent="0.2">
      <c r="B364" t="s">
        <v>206</v>
      </c>
      <c r="C364" t="s">
        <v>133</v>
      </c>
      <c r="D364" t="s">
        <v>114</v>
      </c>
      <c r="E364" t="s">
        <v>114</v>
      </c>
      <c r="F364">
        <v>-1.3</v>
      </c>
      <c r="G364">
        <v>-0.3</v>
      </c>
      <c r="H364">
        <v>-3.6</v>
      </c>
      <c r="I364">
        <v>519</v>
      </c>
      <c r="J364">
        <v>-1.6</v>
      </c>
      <c r="K364">
        <v>-3.9</v>
      </c>
      <c r="L364">
        <v>-4.5</v>
      </c>
      <c r="M364">
        <v>14</v>
      </c>
      <c r="N364">
        <v>-1.9</v>
      </c>
      <c r="O364">
        <v>-4.4000000000000004</v>
      </c>
      <c r="AF364">
        <f t="shared" si="9"/>
        <v>182</v>
      </c>
      <c r="AG364" s="134">
        <f>(H364*'User Input'!$H$16)+(I364*'User Input'!$H$17)+(N364*'User Input'!$H$15)+(P364*'User Input'!$H$2)+(Q364*'User Input'!$H$3)+(R364*'User Input'!$H$4)+(K364*'User Input'!$H$5)+(L364*'User Input'!$H$6)+(J364*'User Input'!$H$7)+(U364*'User Input'!$H$8)+(T364*'User Input'!$H$9)+(M364*'User Input'!$H$10)+(Y364*'User Input'!$H$11)+(W364*'User Input'!$H$13)+(V364*'User Input'!$H$12)+(S364*'User Input'!$H$14)</f>
        <v>6.2999999999999972</v>
      </c>
      <c r="AH364">
        <f t="shared" si="10"/>
        <v>-20.999999999999993</v>
      </c>
      <c r="AI364" s="209"/>
      <c r="AJ364" s="209"/>
      <c r="AK364" s="209"/>
      <c r="AL364" s="209">
        <f t="shared" ca="1" si="8"/>
        <v>182</v>
      </c>
    </row>
    <row r="365" spans="2:38" x14ac:dyDescent="0.2">
      <c r="B365" t="s">
        <v>263</v>
      </c>
      <c r="C365" t="s">
        <v>719</v>
      </c>
      <c r="D365" t="s">
        <v>114</v>
      </c>
      <c r="E365" t="s">
        <v>114</v>
      </c>
      <c r="F365">
        <v>-1.5</v>
      </c>
      <c r="G365">
        <v>1.7</v>
      </c>
      <c r="H365">
        <v>-3.6</v>
      </c>
      <c r="I365">
        <v>489</v>
      </c>
      <c r="J365">
        <v>-0.1</v>
      </c>
      <c r="K365">
        <v>-1.4</v>
      </c>
      <c r="L365">
        <v>-2.9</v>
      </c>
      <c r="M365">
        <v>3.1</v>
      </c>
      <c r="N365">
        <v>-0.7</v>
      </c>
      <c r="O365">
        <v>-0.6</v>
      </c>
      <c r="AF365">
        <f t="shared" si="9"/>
        <v>183</v>
      </c>
      <c r="AG365" s="134">
        <f>(H365*'User Input'!$H$16)+(I365*'User Input'!$H$17)+(N365*'User Input'!$H$15)+(P365*'User Input'!$H$2)+(Q365*'User Input'!$H$3)+(R365*'User Input'!$H$4)+(K365*'User Input'!$H$5)+(L365*'User Input'!$H$6)+(J365*'User Input'!$H$7)+(U365*'User Input'!$H$8)+(T365*'User Input'!$H$9)+(M365*'User Input'!$H$10)+(Y365*'User Input'!$H$11)+(W365*'User Input'!$H$13)+(V365*'User Input'!$H$12)+(S365*'User Input'!$H$14)</f>
        <v>-2.3999999999999995</v>
      </c>
      <c r="AH365">
        <f t="shared" si="10"/>
        <v>-1.4117647058823526</v>
      </c>
      <c r="AI365" s="209"/>
      <c r="AJ365" s="209"/>
      <c r="AK365" s="209"/>
      <c r="AL365" s="209">
        <f t="shared" ca="1" si="8"/>
        <v>183</v>
      </c>
    </row>
    <row r="366" spans="2:38" x14ac:dyDescent="0.2">
      <c r="B366" t="s">
        <v>908</v>
      </c>
      <c r="C366" t="s">
        <v>117</v>
      </c>
      <c r="D366" t="s">
        <v>97</v>
      </c>
      <c r="E366" t="s">
        <v>97</v>
      </c>
      <c r="F366">
        <v>-1.6</v>
      </c>
      <c r="G366">
        <v>-10.9</v>
      </c>
      <c r="H366">
        <v>-6.9</v>
      </c>
      <c r="I366">
        <v>424</v>
      </c>
      <c r="J366">
        <v>-2</v>
      </c>
      <c r="K366">
        <v>-0.9</v>
      </c>
      <c r="L366">
        <v>-2.2999999999999998</v>
      </c>
      <c r="M366">
        <v>0.3</v>
      </c>
      <c r="N366">
        <v>1.9</v>
      </c>
      <c r="O366">
        <v>0.4</v>
      </c>
      <c r="AF366">
        <f t="shared" si="9"/>
        <v>184</v>
      </c>
      <c r="AG366" s="134">
        <f>(H366*'User Input'!$H$16)+(I366*'User Input'!$H$17)+(N366*'User Input'!$H$15)+(P366*'User Input'!$H$2)+(Q366*'User Input'!$H$3)+(R366*'User Input'!$H$4)+(K366*'User Input'!$H$5)+(L366*'User Input'!$H$6)+(J366*'User Input'!$H$7)+(U366*'User Input'!$H$8)+(T366*'User Input'!$H$9)+(M366*'User Input'!$H$10)+(Y366*'User Input'!$H$11)+(W366*'User Input'!$H$13)+(V366*'User Input'!$H$12)+(S366*'User Input'!$H$14)</f>
        <v>-7.3000000000000007</v>
      </c>
      <c r="AH366">
        <f t="shared" si="10"/>
        <v>0.66972477064220193</v>
      </c>
      <c r="AI366" s="209"/>
      <c r="AJ366" s="209"/>
      <c r="AK366" s="209"/>
      <c r="AL366" s="209">
        <f t="shared" ca="1" si="8"/>
        <v>184</v>
      </c>
    </row>
    <row r="367" spans="2:38" x14ac:dyDescent="0.2">
      <c r="B367" t="s">
        <v>312</v>
      </c>
      <c r="C367" t="s">
        <v>134</v>
      </c>
      <c r="D367" t="s">
        <v>114</v>
      </c>
      <c r="E367" t="s">
        <v>114</v>
      </c>
      <c r="F367">
        <v>-1.6</v>
      </c>
      <c r="G367">
        <v>6.1</v>
      </c>
      <c r="H367">
        <v>-3.6</v>
      </c>
      <c r="I367">
        <v>428</v>
      </c>
      <c r="J367">
        <v>-2.4</v>
      </c>
      <c r="K367">
        <v>-0.8</v>
      </c>
      <c r="L367">
        <v>-1.9</v>
      </c>
      <c r="M367">
        <v>-0.1</v>
      </c>
      <c r="N367">
        <v>1.7</v>
      </c>
      <c r="O367">
        <v>0.9</v>
      </c>
      <c r="AF367">
        <f t="shared" si="9"/>
        <v>185</v>
      </c>
      <c r="AG367" s="134">
        <f>(H367*'User Input'!$H$16)+(I367*'User Input'!$H$17)+(N367*'User Input'!$H$15)+(P367*'User Input'!$H$2)+(Q367*'User Input'!$H$3)+(R367*'User Input'!$H$4)+(K367*'User Input'!$H$5)+(L367*'User Input'!$H$6)+(J367*'User Input'!$H$7)+(U367*'User Input'!$H$8)+(T367*'User Input'!$H$9)+(M367*'User Input'!$H$10)+(Y367*'User Input'!$H$11)+(W367*'User Input'!$H$13)+(V367*'User Input'!$H$12)+(S367*'User Input'!$H$14)</f>
        <v>-7.7</v>
      </c>
      <c r="AH367">
        <f t="shared" si="10"/>
        <v>-1.2622950819672132</v>
      </c>
      <c r="AI367" s="209"/>
      <c r="AJ367" s="209"/>
      <c r="AK367" s="209"/>
      <c r="AL367" s="209">
        <f t="shared" ca="1" si="8"/>
        <v>184</v>
      </c>
    </row>
    <row r="368" spans="2:38" x14ac:dyDescent="0.2">
      <c r="B368" t="s">
        <v>922</v>
      </c>
      <c r="C368" t="s">
        <v>131</v>
      </c>
      <c r="D368" t="s">
        <v>114</v>
      </c>
      <c r="E368" t="s">
        <v>114</v>
      </c>
      <c r="F368">
        <v>-1.9</v>
      </c>
      <c r="G368">
        <v>-0.5</v>
      </c>
      <c r="H368">
        <v>-3.7</v>
      </c>
      <c r="I368">
        <v>517</v>
      </c>
      <c r="J368">
        <v>-1.2</v>
      </c>
      <c r="K368">
        <v>-1.1000000000000001</v>
      </c>
      <c r="L368">
        <v>-1</v>
      </c>
      <c r="M368">
        <v>0.2</v>
      </c>
      <c r="N368">
        <v>1.1000000000000001</v>
      </c>
      <c r="O368">
        <v>-0.9</v>
      </c>
      <c r="AF368">
        <f t="shared" si="9"/>
        <v>186</v>
      </c>
      <c r="AG368" s="134">
        <f>(H368*'User Input'!$H$16)+(I368*'User Input'!$H$17)+(N368*'User Input'!$H$15)+(P368*'User Input'!$H$2)+(Q368*'User Input'!$H$3)+(R368*'User Input'!$H$4)+(K368*'User Input'!$H$5)+(L368*'User Input'!$H$6)+(J368*'User Input'!$H$7)+(U368*'User Input'!$H$8)+(T368*'User Input'!$H$9)+(M368*'User Input'!$H$10)+(Y368*'User Input'!$H$11)+(W368*'User Input'!$H$13)+(V368*'User Input'!$H$12)+(S368*'User Input'!$H$14)</f>
        <v>-6.2</v>
      </c>
      <c r="AH368">
        <f t="shared" si="10"/>
        <v>12.4</v>
      </c>
      <c r="AI368" s="209"/>
      <c r="AJ368" s="209"/>
      <c r="AK368" s="209"/>
      <c r="AL368" s="209">
        <f t="shared" ca="1" si="8"/>
        <v>186</v>
      </c>
    </row>
    <row r="369" spans="2:38" x14ac:dyDescent="0.2">
      <c r="B369" t="s">
        <v>320</v>
      </c>
      <c r="C369" t="s">
        <v>137</v>
      </c>
      <c r="D369" t="s">
        <v>112</v>
      </c>
      <c r="E369" t="s">
        <v>112</v>
      </c>
      <c r="F369">
        <v>-1.9</v>
      </c>
      <c r="G369">
        <v>4.7</v>
      </c>
      <c r="H369">
        <v>-3.7</v>
      </c>
      <c r="I369">
        <v>446</v>
      </c>
      <c r="J369">
        <v>-1.5</v>
      </c>
      <c r="K369">
        <v>0.1</v>
      </c>
      <c r="L369">
        <v>-0.6</v>
      </c>
      <c r="M369">
        <v>-2</v>
      </c>
      <c r="N369">
        <v>0.1</v>
      </c>
      <c r="O369">
        <v>1.1000000000000001</v>
      </c>
      <c r="AF369">
        <f t="shared" si="9"/>
        <v>187</v>
      </c>
      <c r="AG369" s="134">
        <f>(H369*'User Input'!$H$16)+(I369*'User Input'!$H$17)+(N369*'User Input'!$H$15)+(P369*'User Input'!$H$2)+(Q369*'User Input'!$H$3)+(R369*'User Input'!$H$4)+(K369*'User Input'!$H$5)+(L369*'User Input'!$H$6)+(J369*'User Input'!$H$7)+(U369*'User Input'!$H$8)+(T369*'User Input'!$H$9)+(M369*'User Input'!$H$10)+(Y369*'User Input'!$H$11)+(W369*'User Input'!$H$13)+(V369*'User Input'!$H$12)+(S369*'User Input'!$H$14)</f>
        <v>-5.7</v>
      </c>
      <c r="AH369">
        <f t="shared" si="10"/>
        <v>-1.2127659574468086</v>
      </c>
      <c r="AI369" s="209"/>
      <c r="AJ369" s="209"/>
      <c r="AK369" s="209"/>
      <c r="AL369" s="209">
        <f t="shared" ca="1" si="8"/>
        <v>186</v>
      </c>
    </row>
    <row r="370" spans="2:38" x14ac:dyDescent="0.2">
      <c r="B370" t="s">
        <v>336</v>
      </c>
      <c r="C370" t="s">
        <v>130</v>
      </c>
      <c r="D370" t="s">
        <v>110</v>
      </c>
      <c r="E370" t="s">
        <v>110</v>
      </c>
      <c r="F370">
        <v>-2</v>
      </c>
      <c r="G370">
        <v>-3.4</v>
      </c>
      <c r="H370">
        <v>-3.8</v>
      </c>
      <c r="I370">
        <v>604</v>
      </c>
      <c r="J370">
        <v>-1.1000000000000001</v>
      </c>
      <c r="K370">
        <v>-0.6</v>
      </c>
      <c r="L370">
        <v>0.2</v>
      </c>
      <c r="M370">
        <v>0.1</v>
      </c>
      <c r="N370">
        <v>-0.1</v>
      </c>
      <c r="O370">
        <v>-1.5</v>
      </c>
      <c r="AF370">
        <f t="shared" si="9"/>
        <v>188</v>
      </c>
      <c r="AG370" s="134">
        <f>(H370*'User Input'!$H$16)+(I370*'User Input'!$H$17)+(N370*'User Input'!$H$15)+(P370*'User Input'!$H$2)+(Q370*'User Input'!$H$3)+(R370*'User Input'!$H$4)+(K370*'User Input'!$H$5)+(L370*'User Input'!$H$6)+(J370*'User Input'!$H$7)+(U370*'User Input'!$H$8)+(T370*'User Input'!$H$9)+(M370*'User Input'!$H$10)+(Y370*'User Input'!$H$11)+(W370*'User Input'!$H$13)+(V370*'User Input'!$H$12)+(S370*'User Input'!$H$14)</f>
        <v>-3.0999999999999996</v>
      </c>
      <c r="AH370">
        <f t="shared" si="10"/>
        <v>0.91176470588235281</v>
      </c>
      <c r="AI370" s="209"/>
      <c r="AJ370" s="209"/>
      <c r="AK370" s="209"/>
      <c r="AL370" s="209">
        <f t="shared" ca="1" si="8"/>
        <v>188</v>
      </c>
    </row>
    <row r="371" spans="2:38" x14ac:dyDescent="0.2">
      <c r="B371" t="s">
        <v>2605</v>
      </c>
      <c r="C371" t="s">
        <v>719</v>
      </c>
      <c r="D371" t="s">
        <v>112</v>
      </c>
      <c r="E371" t="s">
        <v>112</v>
      </c>
      <c r="F371">
        <v>-2.1</v>
      </c>
      <c r="G371">
        <v>7.1</v>
      </c>
      <c r="H371">
        <v>-3.8</v>
      </c>
      <c r="I371">
        <v>395</v>
      </c>
      <c r="J371">
        <v>-2.7</v>
      </c>
      <c r="K371">
        <v>0.2</v>
      </c>
      <c r="L371">
        <v>-2</v>
      </c>
      <c r="M371">
        <v>-2.1</v>
      </c>
      <c r="N371">
        <v>1.5</v>
      </c>
      <c r="O371">
        <v>1.8</v>
      </c>
      <c r="AF371">
        <f t="shared" si="9"/>
        <v>189</v>
      </c>
      <c r="AG371" s="134">
        <f>(H371*'User Input'!$H$16)+(I371*'User Input'!$H$17)+(N371*'User Input'!$H$15)+(P371*'User Input'!$H$2)+(Q371*'User Input'!$H$3)+(R371*'User Input'!$H$4)+(K371*'User Input'!$H$5)+(L371*'User Input'!$H$6)+(J371*'User Input'!$H$7)+(U371*'User Input'!$H$8)+(T371*'User Input'!$H$9)+(M371*'User Input'!$H$10)+(Y371*'User Input'!$H$11)+(W371*'User Input'!$H$13)+(V371*'User Input'!$H$12)+(S371*'User Input'!$H$14)</f>
        <v>-8.1000000000000014</v>
      </c>
      <c r="AH371">
        <f t="shared" si="10"/>
        <v>-1.1408450704225355</v>
      </c>
      <c r="AI371" s="209"/>
      <c r="AJ371" s="209"/>
      <c r="AK371" s="209"/>
      <c r="AL371" s="209">
        <f t="shared" ca="1" si="8"/>
        <v>189</v>
      </c>
    </row>
    <row r="372" spans="2:38" x14ac:dyDescent="0.2">
      <c r="B372" t="s">
        <v>150</v>
      </c>
      <c r="C372" t="s">
        <v>340</v>
      </c>
      <c r="D372" t="s">
        <v>114</v>
      </c>
      <c r="E372" t="s">
        <v>114</v>
      </c>
      <c r="F372">
        <v>-2.1</v>
      </c>
      <c r="G372">
        <v>5.6</v>
      </c>
      <c r="H372">
        <v>-3.8</v>
      </c>
      <c r="I372">
        <v>459</v>
      </c>
      <c r="J372">
        <v>-1.8</v>
      </c>
      <c r="K372">
        <v>-0.1</v>
      </c>
      <c r="L372">
        <v>-1.7</v>
      </c>
      <c r="M372">
        <v>-1.2</v>
      </c>
      <c r="N372">
        <v>1.9</v>
      </c>
      <c r="O372">
        <v>-0.3</v>
      </c>
      <c r="AF372">
        <f t="shared" si="9"/>
        <v>190</v>
      </c>
      <c r="AG372" s="134">
        <f>(H372*'User Input'!$H$16)+(I372*'User Input'!$H$17)+(N372*'User Input'!$H$15)+(P372*'User Input'!$H$2)+(Q372*'User Input'!$H$3)+(R372*'User Input'!$H$4)+(K372*'User Input'!$H$5)+(L372*'User Input'!$H$6)+(J372*'User Input'!$H$7)+(U372*'User Input'!$H$8)+(T372*'User Input'!$H$9)+(M372*'User Input'!$H$10)+(Y372*'User Input'!$H$11)+(W372*'User Input'!$H$13)+(V372*'User Input'!$H$12)+(S372*'User Input'!$H$14)</f>
        <v>-6.3000000000000007</v>
      </c>
      <c r="AH372">
        <f t="shared" si="10"/>
        <v>-1.1250000000000002</v>
      </c>
      <c r="AI372" s="209"/>
      <c r="AJ372" s="209"/>
      <c r="AK372" s="209"/>
      <c r="AL372" s="209">
        <f t="shared" ca="1" si="8"/>
        <v>189</v>
      </c>
    </row>
    <row r="373" spans="2:38" x14ac:dyDescent="0.2">
      <c r="B373" t="s">
        <v>2607</v>
      </c>
      <c r="C373" t="s">
        <v>121</v>
      </c>
      <c r="D373" t="s">
        <v>112</v>
      </c>
      <c r="E373" t="s">
        <v>112</v>
      </c>
      <c r="F373">
        <v>-2.2000000000000002</v>
      </c>
      <c r="G373">
        <v>-0.5</v>
      </c>
      <c r="H373">
        <v>-3.8</v>
      </c>
      <c r="I373">
        <v>512</v>
      </c>
      <c r="J373">
        <v>-1.1000000000000001</v>
      </c>
      <c r="K373">
        <v>0.4</v>
      </c>
      <c r="L373">
        <v>-0.6</v>
      </c>
      <c r="M373">
        <v>-1.5</v>
      </c>
      <c r="N373">
        <v>-0.1</v>
      </c>
      <c r="O373">
        <v>-0.2</v>
      </c>
      <c r="AF373">
        <f t="shared" si="9"/>
        <v>191</v>
      </c>
      <c r="AG373" s="134">
        <f>(H373*'User Input'!$H$16)+(I373*'User Input'!$H$17)+(N373*'User Input'!$H$15)+(P373*'User Input'!$H$2)+(Q373*'User Input'!$H$3)+(R373*'User Input'!$H$4)+(K373*'User Input'!$H$5)+(L373*'User Input'!$H$6)+(J373*'User Input'!$H$7)+(U373*'User Input'!$H$8)+(T373*'User Input'!$H$9)+(M373*'User Input'!$H$10)+(Y373*'User Input'!$H$11)+(W373*'User Input'!$H$13)+(V373*'User Input'!$H$12)+(S373*'User Input'!$H$14)</f>
        <v>-3.1</v>
      </c>
      <c r="AH373">
        <f t="shared" si="10"/>
        <v>6.2</v>
      </c>
      <c r="AI373" s="209"/>
      <c r="AJ373" s="209"/>
      <c r="AK373" s="209"/>
      <c r="AL373" s="209">
        <f t="shared" ca="1" si="8"/>
        <v>191</v>
      </c>
    </row>
    <row r="374" spans="2:38" x14ac:dyDescent="0.2">
      <c r="B374" t="s">
        <v>3444</v>
      </c>
      <c r="C374" t="s">
        <v>718</v>
      </c>
      <c r="D374" t="s">
        <v>118</v>
      </c>
      <c r="E374" t="s">
        <v>118</v>
      </c>
      <c r="F374">
        <v>-2.2999999999999998</v>
      </c>
      <c r="G374">
        <v>3.3</v>
      </c>
      <c r="H374">
        <v>-3.8</v>
      </c>
      <c r="I374">
        <v>458</v>
      </c>
      <c r="J374">
        <v>-2.2999999999999998</v>
      </c>
      <c r="K374">
        <v>-2</v>
      </c>
      <c r="L374">
        <v>-3.1</v>
      </c>
      <c r="M374">
        <v>0.5</v>
      </c>
      <c r="N374">
        <v>3.2</v>
      </c>
      <c r="O374">
        <v>0.4</v>
      </c>
      <c r="AF374">
        <f t="shared" si="9"/>
        <v>192</v>
      </c>
      <c r="AG374" s="134">
        <f>(H374*'User Input'!$H$16)+(I374*'User Input'!$H$17)+(N374*'User Input'!$H$15)+(P374*'User Input'!$H$2)+(Q374*'User Input'!$H$3)+(R374*'User Input'!$H$4)+(K374*'User Input'!$H$5)+(L374*'User Input'!$H$6)+(J374*'User Input'!$H$7)+(U374*'User Input'!$H$8)+(T374*'User Input'!$H$9)+(M374*'User Input'!$H$10)+(Y374*'User Input'!$H$11)+(W374*'User Input'!$H$13)+(V374*'User Input'!$H$12)+(S374*'User Input'!$H$14)</f>
        <v>-12.399999999999999</v>
      </c>
      <c r="AH374">
        <f t="shared" si="10"/>
        <v>-3.7575757575757573</v>
      </c>
      <c r="AI374" s="209"/>
      <c r="AJ374" s="209"/>
      <c r="AK374" s="209"/>
      <c r="AL374" s="209">
        <f t="shared" ca="1" si="8"/>
        <v>192</v>
      </c>
    </row>
    <row r="375" spans="2:38" x14ac:dyDescent="0.2">
      <c r="B375" t="s">
        <v>261</v>
      </c>
      <c r="C375" t="s">
        <v>131</v>
      </c>
      <c r="D375" t="s">
        <v>114</v>
      </c>
      <c r="E375" t="s">
        <v>114</v>
      </c>
      <c r="F375">
        <v>-2.4</v>
      </c>
      <c r="G375">
        <v>0.5</v>
      </c>
      <c r="H375">
        <v>-3.9</v>
      </c>
      <c r="I375">
        <v>485</v>
      </c>
      <c r="J375">
        <v>-1.3</v>
      </c>
      <c r="K375">
        <v>-1.3</v>
      </c>
      <c r="L375">
        <v>-2.7</v>
      </c>
      <c r="M375">
        <v>4.2</v>
      </c>
      <c r="N375">
        <v>-0.5</v>
      </c>
      <c r="O375">
        <v>-1.9</v>
      </c>
      <c r="AF375">
        <f t="shared" si="9"/>
        <v>193</v>
      </c>
      <c r="AG375" s="134">
        <f>(H375*'User Input'!$H$16)+(I375*'User Input'!$H$17)+(N375*'User Input'!$H$15)+(P375*'User Input'!$H$2)+(Q375*'User Input'!$H$3)+(R375*'User Input'!$H$4)+(K375*'User Input'!$H$5)+(L375*'User Input'!$H$6)+(J375*'User Input'!$H$7)+(U375*'User Input'!$H$8)+(T375*'User Input'!$H$9)+(M375*'User Input'!$H$10)+(Y375*'User Input'!$H$11)+(W375*'User Input'!$H$13)+(V375*'User Input'!$H$12)+(S375*'User Input'!$H$14)</f>
        <v>-0.80000000000000071</v>
      </c>
      <c r="AH375">
        <f t="shared" si="10"/>
        <v>-1.6000000000000014</v>
      </c>
      <c r="AI375" s="209"/>
      <c r="AJ375" s="209"/>
      <c r="AK375" s="209"/>
      <c r="AL375" s="209">
        <f t="shared" ref="AL375:AL438" ca="1" si="11">RANK(F375,OFFSET($F$183,0,0,COUNTA(F:F)+1,1))</f>
        <v>193</v>
      </c>
    </row>
    <row r="376" spans="2:38" x14ac:dyDescent="0.2">
      <c r="B376" t="s">
        <v>752</v>
      </c>
      <c r="C376" t="s">
        <v>141</v>
      </c>
      <c r="D376" t="s">
        <v>114</v>
      </c>
      <c r="E376" t="s">
        <v>114</v>
      </c>
      <c r="F376">
        <v>-2.5</v>
      </c>
      <c r="G376">
        <v>2</v>
      </c>
      <c r="H376">
        <v>-3.9</v>
      </c>
      <c r="I376">
        <v>476</v>
      </c>
      <c r="J376">
        <v>-2.8</v>
      </c>
      <c r="K376">
        <v>-1.9</v>
      </c>
      <c r="L376">
        <v>-3</v>
      </c>
      <c r="M376">
        <v>4.4000000000000004</v>
      </c>
      <c r="N376">
        <v>0.9</v>
      </c>
      <c r="O376">
        <v>-1.1000000000000001</v>
      </c>
      <c r="AF376">
        <f t="shared" ref="AF376:AF439" si="12">AF375+1</f>
        <v>194</v>
      </c>
      <c r="AG376" s="134">
        <f>(H376*'User Input'!$H$16)+(I376*'User Input'!$H$17)+(N376*'User Input'!$H$15)+(P376*'User Input'!$H$2)+(Q376*'User Input'!$H$3)+(R376*'User Input'!$H$4)+(K376*'User Input'!$H$5)+(L376*'User Input'!$H$6)+(J376*'User Input'!$H$7)+(U376*'User Input'!$H$8)+(T376*'User Input'!$H$9)+(M376*'User Input'!$H$10)+(Y376*'User Input'!$H$11)+(W376*'User Input'!$H$13)+(V376*'User Input'!$H$12)+(S376*'User Input'!$H$14)</f>
        <v>-4.5999999999999979</v>
      </c>
      <c r="AH376">
        <f t="shared" si="10"/>
        <v>-2.2999999999999989</v>
      </c>
      <c r="AI376" s="209"/>
      <c r="AJ376" s="209"/>
      <c r="AK376" s="209"/>
      <c r="AL376" s="209">
        <f t="shared" ca="1" si="11"/>
        <v>194</v>
      </c>
    </row>
    <row r="377" spans="2:38" x14ac:dyDescent="0.2">
      <c r="B377" t="s">
        <v>3433</v>
      </c>
      <c r="C377" t="s">
        <v>123</v>
      </c>
      <c r="D377" t="s">
        <v>427</v>
      </c>
      <c r="E377" t="s">
        <v>118</v>
      </c>
      <c r="F377">
        <v>-2.5</v>
      </c>
      <c r="G377">
        <v>-4.0999999999999996</v>
      </c>
      <c r="H377">
        <v>-3.9</v>
      </c>
      <c r="I377">
        <v>589</v>
      </c>
      <c r="J377">
        <v>-0.6</v>
      </c>
      <c r="K377">
        <v>-3.3</v>
      </c>
      <c r="L377">
        <v>-1.3</v>
      </c>
      <c r="M377">
        <v>2.5</v>
      </c>
      <c r="N377">
        <v>2.7</v>
      </c>
      <c r="O377">
        <v>-3.4</v>
      </c>
      <c r="AF377">
        <f t="shared" si="12"/>
        <v>195</v>
      </c>
      <c r="AG377" s="134">
        <f>(H377*'User Input'!$H$16)+(I377*'User Input'!$H$17)+(N377*'User Input'!$H$15)+(P377*'User Input'!$H$2)+(Q377*'User Input'!$H$3)+(R377*'User Input'!$H$4)+(K377*'User Input'!$H$5)+(L377*'User Input'!$H$6)+(J377*'User Input'!$H$7)+(U377*'User Input'!$H$8)+(T377*'User Input'!$H$9)+(M377*'User Input'!$H$10)+(Y377*'User Input'!$H$11)+(W377*'User Input'!$H$13)+(V377*'User Input'!$H$12)+(S377*'User Input'!$H$14)</f>
        <v>-10.1</v>
      </c>
      <c r="AH377">
        <f t="shared" si="10"/>
        <v>2.4634146341463414</v>
      </c>
      <c r="AI377" s="209"/>
      <c r="AJ377" s="209"/>
      <c r="AK377" s="209"/>
      <c r="AL377" s="209">
        <f t="shared" ca="1" si="11"/>
        <v>194</v>
      </c>
    </row>
    <row r="378" spans="2:38" x14ac:dyDescent="0.2">
      <c r="B378" t="s">
        <v>369</v>
      </c>
      <c r="C378" t="s">
        <v>115</v>
      </c>
      <c r="D378" t="s">
        <v>118</v>
      </c>
      <c r="E378" t="s">
        <v>118</v>
      </c>
      <c r="F378">
        <v>-2.5</v>
      </c>
      <c r="G378">
        <v>0.8</v>
      </c>
      <c r="H378">
        <v>-3.9</v>
      </c>
      <c r="I378">
        <v>531</v>
      </c>
      <c r="J378">
        <v>-0.8</v>
      </c>
      <c r="K378">
        <v>-1.6</v>
      </c>
      <c r="L378">
        <v>-2</v>
      </c>
      <c r="M378">
        <v>0.8</v>
      </c>
      <c r="N378">
        <v>1.5</v>
      </c>
      <c r="O378">
        <v>-1.4</v>
      </c>
      <c r="AF378">
        <f t="shared" si="12"/>
        <v>196</v>
      </c>
      <c r="AG378" s="134">
        <f>(H378*'User Input'!$H$16)+(I378*'User Input'!$H$17)+(N378*'User Input'!$H$15)+(P378*'User Input'!$H$2)+(Q378*'User Input'!$H$3)+(R378*'User Input'!$H$4)+(K378*'User Input'!$H$5)+(L378*'User Input'!$H$6)+(J378*'User Input'!$H$7)+(U378*'User Input'!$H$8)+(T378*'User Input'!$H$9)+(M378*'User Input'!$H$10)+(Y378*'User Input'!$H$11)+(W378*'User Input'!$H$13)+(V378*'User Input'!$H$12)+(S378*'User Input'!$H$14)</f>
        <v>-7.6000000000000014</v>
      </c>
      <c r="AH378">
        <f t="shared" si="10"/>
        <v>-9.5000000000000018</v>
      </c>
      <c r="AI378" s="209"/>
      <c r="AJ378" s="209"/>
      <c r="AK378" s="209"/>
      <c r="AL378" s="209">
        <f t="shared" ca="1" si="11"/>
        <v>194</v>
      </c>
    </row>
    <row r="379" spans="2:38" x14ac:dyDescent="0.2">
      <c r="B379" t="s">
        <v>173</v>
      </c>
      <c r="C379" t="s">
        <v>137</v>
      </c>
      <c r="D379" t="s">
        <v>118</v>
      </c>
      <c r="E379" t="s">
        <v>118</v>
      </c>
      <c r="F379">
        <v>-2.5</v>
      </c>
      <c r="G379">
        <v>-0.3</v>
      </c>
      <c r="H379">
        <v>-3.9</v>
      </c>
      <c r="I379">
        <v>505</v>
      </c>
      <c r="J379">
        <v>-1.1000000000000001</v>
      </c>
      <c r="K379">
        <v>-2.2999999999999998</v>
      </c>
      <c r="L379">
        <v>-2</v>
      </c>
      <c r="M379">
        <v>-0.4</v>
      </c>
      <c r="N379">
        <v>2.8</v>
      </c>
      <c r="O379">
        <v>-0.5</v>
      </c>
      <c r="AF379">
        <f t="shared" si="12"/>
        <v>197</v>
      </c>
      <c r="AG379" s="134">
        <f>(H379*'User Input'!$H$16)+(I379*'User Input'!$H$17)+(N379*'User Input'!$H$15)+(P379*'User Input'!$H$2)+(Q379*'User Input'!$H$3)+(R379*'User Input'!$H$4)+(K379*'User Input'!$H$5)+(L379*'User Input'!$H$6)+(J379*'User Input'!$H$7)+(U379*'User Input'!$H$8)+(T379*'User Input'!$H$9)+(M379*'User Input'!$H$10)+(Y379*'User Input'!$H$11)+(W379*'User Input'!$H$13)+(V379*'User Input'!$H$12)+(S379*'User Input'!$H$14)</f>
        <v>-13.1</v>
      </c>
      <c r="AH379">
        <f t="shared" si="10"/>
        <v>43.666666666666664</v>
      </c>
      <c r="AI379" s="209"/>
      <c r="AJ379" s="209"/>
      <c r="AK379" s="209"/>
      <c r="AL379" s="209">
        <f t="shared" ca="1" si="11"/>
        <v>194</v>
      </c>
    </row>
    <row r="380" spans="2:38" x14ac:dyDescent="0.2">
      <c r="B380" t="s">
        <v>3454</v>
      </c>
      <c r="C380" t="s">
        <v>715</v>
      </c>
      <c r="D380" t="s">
        <v>1024</v>
      </c>
      <c r="E380" t="s">
        <v>110</v>
      </c>
      <c r="F380">
        <v>-2.6</v>
      </c>
      <c r="G380">
        <v>2.2000000000000002</v>
      </c>
      <c r="H380">
        <v>-3.9</v>
      </c>
      <c r="I380">
        <v>469</v>
      </c>
      <c r="J380">
        <v>-1.7</v>
      </c>
      <c r="K380">
        <v>0.5</v>
      </c>
      <c r="L380">
        <v>-0.9</v>
      </c>
      <c r="M380">
        <v>-1.3</v>
      </c>
      <c r="N380">
        <v>-0.9</v>
      </c>
      <c r="O380">
        <v>0.7</v>
      </c>
      <c r="AF380">
        <f t="shared" si="12"/>
        <v>198</v>
      </c>
      <c r="AG380" s="134">
        <f>(H380*'User Input'!$H$16)+(I380*'User Input'!$H$17)+(N380*'User Input'!$H$15)+(P380*'User Input'!$H$2)+(Q380*'User Input'!$H$3)+(R380*'User Input'!$H$4)+(K380*'User Input'!$H$5)+(L380*'User Input'!$H$6)+(J380*'User Input'!$H$7)+(U380*'User Input'!$H$8)+(T380*'User Input'!$H$9)+(M380*'User Input'!$H$10)+(Y380*'User Input'!$H$11)+(W380*'User Input'!$H$13)+(V380*'User Input'!$H$12)+(S380*'User Input'!$H$14)</f>
        <v>-3.2</v>
      </c>
      <c r="AH380">
        <f t="shared" si="10"/>
        <v>-1.4545454545454546</v>
      </c>
      <c r="AI380" s="209"/>
      <c r="AJ380" s="209"/>
      <c r="AK380" s="209"/>
      <c r="AL380" s="209">
        <f t="shared" ca="1" si="11"/>
        <v>198</v>
      </c>
    </row>
    <row r="381" spans="2:38" x14ac:dyDescent="0.2">
      <c r="B381" t="s">
        <v>363</v>
      </c>
      <c r="C381" t="s">
        <v>715</v>
      </c>
      <c r="D381" t="s">
        <v>114</v>
      </c>
      <c r="E381" t="s">
        <v>114</v>
      </c>
      <c r="F381">
        <v>-2.6</v>
      </c>
      <c r="G381">
        <v>13.4</v>
      </c>
      <c r="H381">
        <v>-3.9</v>
      </c>
      <c r="I381">
        <v>329</v>
      </c>
      <c r="J381">
        <v>-3.9</v>
      </c>
      <c r="K381">
        <v>0.5</v>
      </c>
      <c r="L381">
        <v>-3</v>
      </c>
      <c r="M381">
        <v>-0.8</v>
      </c>
      <c r="N381">
        <v>0.4</v>
      </c>
      <c r="O381">
        <v>3.3</v>
      </c>
      <c r="AF381">
        <f t="shared" si="12"/>
        <v>199</v>
      </c>
      <c r="AG381" s="134">
        <f>(H381*'User Input'!$H$16)+(I381*'User Input'!$H$17)+(N381*'User Input'!$H$15)+(P381*'User Input'!$H$2)+(Q381*'User Input'!$H$3)+(R381*'User Input'!$H$4)+(K381*'User Input'!$H$5)+(L381*'User Input'!$H$6)+(J381*'User Input'!$H$7)+(U381*'User Input'!$H$8)+(T381*'User Input'!$H$9)+(M381*'User Input'!$H$10)+(Y381*'User Input'!$H$11)+(W381*'User Input'!$H$13)+(V381*'User Input'!$H$12)+(S381*'User Input'!$H$14)</f>
        <v>-6.5</v>
      </c>
      <c r="AH381">
        <f t="shared" si="10"/>
        <v>-0.48507462686567165</v>
      </c>
      <c r="AI381" s="209"/>
      <c r="AJ381" s="209"/>
      <c r="AK381" s="209"/>
      <c r="AL381" s="209">
        <f t="shared" ca="1" si="11"/>
        <v>198</v>
      </c>
    </row>
    <row r="382" spans="2:38" x14ac:dyDescent="0.2">
      <c r="B382" t="s">
        <v>2571</v>
      </c>
      <c r="C382" t="s">
        <v>115</v>
      </c>
      <c r="D382" t="s">
        <v>998</v>
      </c>
      <c r="E382" t="s">
        <v>97</v>
      </c>
      <c r="F382">
        <v>-2.6</v>
      </c>
      <c r="G382">
        <v>-7.5</v>
      </c>
      <c r="H382">
        <v>-7.1</v>
      </c>
      <c r="I382">
        <v>341</v>
      </c>
      <c r="J382">
        <v>-3.5</v>
      </c>
      <c r="K382">
        <v>-0.5</v>
      </c>
      <c r="L382">
        <v>-2.9</v>
      </c>
      <c r="M382">
        <v>0.6</v>
      </c>
      <c r="N382">
        <v>1.9</v>
      </c>
      <c r="O382">
        <v>0.7</v>
      </c>
      <c r="AF382">
        <f t="shared" si="12"/>
        <v>200</v>
      </c>
      <c r="AG382" s="134">
        <f>(H382*'User Input'!$H$16)+(I382*'User Input'!$H$17)+(N382*'User Input'!$H$15)+(P382*'User Input'!$H$2)+(Q382*'User Input'!$H$3)+(R382*'User Input'!$H$4)+(K382*'User Input'!$H$5)+(L382*'User Input'!$H$6)+(J382*'User Input'!$H$7)+(U382*'User Input'!$H$8)+(T382*'User Input'!$H$9)+(M382*'User Input'!$H$10)+(Y382*'User Input'!$H$11)+(W382*'User Input'!$H$13)+(V382*'User Input'!$H$12)+(S382*'User Input'!$H$14)</f>
        <v>-7.2</v>
      </c>
      <c r="AH382">
        <f t="shared" si="10"/>
        <v>0.96000000000000008</v>
      </c>
      <c r="AI382" s="209"/>
      <c r="AJ382" s="209"/>
      <c r="AK382" s="209"/>
      <c r="AL382" s="209">
        <f t="shared" ca="1" si="11"/>
        <v>198</v>
      </c>
    </row>
    <row r="383" spans="2:38" x14ac:dyDescent="0.2">
      <c r="B383" t="s">
        <v>257</v>
      </c>
      <c r="C383" t="s">
        <v>135</v>
      </c>
      <c r="D383" t="s">
        <v>97</v>
      </c>
      <c r="E383" t="s">
        <v>97</v>
      </c>
      <c r="F383">
        <v>-2.6</v>
      </c>
      <c r="G383">
        <v>-6</v>
      </c>
      <c r="H383">
        <v>-7.1</v>
      </c>
      <c r="I383">
        <v>312</v>
      </c>
      <c r="J383">
        <v>-3.7</v>
      </c>
      <c r="K383">
        <v>0.6</v>
      </c>
      <c r="L383">
        <v>-2.8</v>
      </c>
      <c r="M383">
        <v>0</v>
      </c>
      <c r="N383">
        <v>0.6</v>
      </c>
      <c r="O383">
        <v>1.7</v>
      </c>
      <c r="AF383">
        <f t="shared" si="12"/>
        <v>201</v>
      </c>
      <c r="AG383" s="134">
        <f>(H383*'User Input'!$H$16)+(I383*'User Input'!$H$17)+(N383*'User Input'!$H$15)+(P383*'User Input'!$H$2)+(Q383*'User Input'!$H$3)+(R383*'User Input'!$H$4)+(K383*'User Input'!$H$5)+(L383*'User Input'!$H$6)+(J383*'User Input'!$H$7)+(U383*'User Input'!$H$8)+(T383*'User Input'!$H$9)+(M383*'User Input'!$H$10)+(Y383*'User Input'!$H$11)+(W383*'User Input'!$H$13)+(V383*'User Input'!$H$12)+(S383*'User Input'!$H$14)</f>
        <v>-4.0999999999999996</v>
      </c>
      <c r="AH383">
        <f t="shared" si="10"/>
        <v>0.68333333333333324</v>
      </c>
      <c r="AI383" s="209"/>
      <c r="AJ383" s="209"/>
      <c r="AK383" s="209"/>
      <c r="AL383" s="209">
        <f t="shared" ca="1" si="11"/>
        <v>198</v>
      </c>
    </row>
    <row r="384" spans="2:38" x14ac:dyDescent="0.2">
      <c r="B384" t="s">
        <v>2621</v>
      </c>
      <c r="C384" t="s">
        <v>121</v>
      </c>
      <c r="D384" t="s">
        <v>3456</v>
      </c>
      <c r="E384" t="s">
        <v>97</v>
      </c>
      <c r="F384">
        <v>-2.9</v>
      </c>
      <c r="G384">
        <v>-4.8</v>
      </c>
      <c r="H384">
        <v>-7.2</v>
      </c>
      <c r="I384">
        <v>290</v>
      </c>
      <c r="J384">
        <v>-4.3</v>
      </c>
      <c r="K384">
        <v>-2.2999999999999998</v>
      </c>
      <c r="L384">
        <v>-4.7</v>
      </c>
      <c r="M384">
        <v>2.2000000000000002</v>
      </c>
      <c r="N384">
        <v>3.7</v>
      </c>
      <c r="O384">
        <v>1.4</v>
      </c>
      <c r="AF384">
        <f t="shared" si="12"/>
        <v>202</v>
      </c>
      <c r="AG384" s="134">
        <f>(H384*'User Input'!$H$16)+(I384*'User Input'!$H$17)+(N384*'User Input'!$H$15)+(P384*'User Input'!$H$2)+(Q384*'User Input'!$H$3)+(R384*'User Input'!$H$4)+(K384*'User Input'!$H$5)+(L384*'User Input'!$H$6)+(J384*'User Input'!$H$7)+(U384*'User Input'!$H$8)+(T384*'User Input'!$H$9)+(M384*'User Input'!$H$10)+(Y384*'User Input'!$H$11)+(W384*'User Input'!$H$13)+(V384*'User Input'!$H$12)+(S384*'User Input'!$H$14)</f>
        <v>-13.799999999999999</v>
      </c>
      <c r="AH384">
        <f t="shared" si="10"/>
        <v>2.875</v>
      </c>
      <c r="AI384" s="209"/>
      <c r="AJ384" s="209"/>
      <c r="AK384" s="209"/>
      <c r="AL384" s="209">
        <f t="shared" ca="1" si="11"/>
        <v>202</v>
      </c>
    </row>
    <row r="385" spans="2:38" x14ac:dyDescent="0.2">
      <c r="B385" t="s">
        <v>2249</v>
      </c>
      <c r="C385" t="s">
        <v>715</v>
      </c>
      <c r="D385" t="s">
        <v>97</v>
      </c>
      <c r="E385" t="s">
        <v>97</v>
      </c>
      <c r="F385">
        <v>-3</v>
      </c>
      <c r="G385">
        <v>-9.3000000000000007</v>
      </c>
      <c r="H385">
        <v>-7.2</v>
      </c>
      <c r="I385">
        <v>346</v>
      </c>
      <c r="J385">
        <v>-3.3</v>
      </c>
      <c r="K385">
        <v>-1</v>
      </c>
      <c r="L385">
        <v>-3.6</v>
      </c>
      <c r="M385">
        <v>2.2999999999999998</v>
      </c>
      <c r="N385">
        <v>0.6</v>
      </c>
      <c r="O385">
        <v>1</v>
      </c>
      <c r="AF385">
        <f t="shared" si="12"/>
        <v>203</v>
      </c>
      <c r="AG385" s="134">
        <f>(H385*'User Input'!$H$16)+(I385*'User Input'!$H$17)+(N385*'User Input'!$H$15)+(P385*'User Input'!$H$2)+(Q385*'User Input'!$H$3)+(R385*'User Input'!$H$4)+(K385*'User Input'!$H$5)+(L385*'User Input'!$H$6)+(J385*'User Input'!$H$7)+(U385*'User Input'!$H$8)+(T385*'User Input'!$H$9)+(M385*'User Input'!$H$10)+(Y385*'User Input'!$H$11)+(W385*'User Input'!$H$13)+(V385*'User Input'!$H$12)+(S385*'User Input'!$H$14)</f>
        <v>-6.2999999999999989</v>
      </c>
      <c r="AH385">
        <f t="shared" si="10"/>
        <v>0.67741935483870952</v>
      </c>
      <c r="AI385" s="209"/>
      <c r="AJ385" s="209"/>
      <c r="AK385" s="209"/>
      <c r="AL385" s="209">
        <f t="shared" ca="1" si="11"/>
        <v>203</v>
      </c>
    </row>
    <row r="386" spans="2:38" x14ac:dyDescent="0.2">
      <c r="B386" t="s">
        <v>323</v>
      </c>
      <c r="C386" t="s">
        <v>810</v>
      </c>
      <c r="D386" t="s">
        <v>112</v>
      </c>
      <c r="E386" t="s">
        <v>112</v>
      </c>
      <c r="F386">
        <v>-3.2</v>
      </c>
      <c r="G386">
        <v>-2.4</v>
      </c>
      <c r="H386">
        <v>-4.0999999999999996</v>
      </c>
      <c r="I386">
        <v>554</v>
      </c>
      <c r="J386">
        <v>-0.4</v>
      </c>
      <c r="K386">
        <v>1.5</v>
      </c>
      <c r="L386">
        <v>0.2</v>
      </c>
      <c r="M386">
        <v>-2.1</v>
      </c>
      <c r="N386">
        <v>-2.6</v>
      </c>
      <c r="O386">
        <v>-0.9</v>
      </c>
      <c r="AF386">
        <f t="shared" si="12"/>
        <v>204</v>
      </c>
      <c r="AG386" s="134">
        <f>(H386*'User Input'!$H$16)+(I386*'User Input'!$H$17)+(N386*'User Input'!$H$15)+(P386*'User Input'!$H$2)+(Q386*'User Input'!$H$3)+(R386*'User Input'!$H$4)+(K386*'User Input'!$H$5)+(L386*'User Input'!$H$6)+(J386*'User Input'!$H$7)+(U386*'User Input'!$H$8)+(T386*'User Input'!$H$9)+(M386*'User Input'!$H$10)+(Y386*'User Input'!$H$11)+(W386*'User Input'!$H$13)+(V386*'User Input'!$H$12)+(S386*'User Input'!$H$14)</f>
        <v>1.5999999999999996</v>
      </c>
      <c r="AH386">
        <f t="shared" si="10"/>
        <v>-0.66666666666666652</v>
      </c>
      <c r="AI386" s="209"/>
      <c r="AJ386" s="209"/>
      <c r="AK386" s="209"/>
      <c r="AL386" s="209">
        <f t="shared" ca="1" si="11"/>
        <v>204</v>
      </c>
    </row>
    <row r="387" spans="2:38" x14ac:dyDescent="0.2">
      <c r="B387" t="s">
        <v>1279</v>
      </c>
      <c r="C387" t="s">
        <v>2</v>
      </c>
      <c r="D387" t="s">
        <v>110</v>
      </c>
      <c r="E387" t="s">
        <v>110</v>
      </c>
      <c r="F387">
        <v>-3.5</v>
      </c>
      <c r="G387">
        <v>-4.7</v>
      </c>
      <c r="H387">
        <v>-4.2</v>
      </c>
      <c r="I387">
        <v>568</v>
      </c>
      <c r="J387">
        <v>-0.7</v>
      </c>
      <c r="K387">
        <v>-1.2</v>
      </c>
      <c r="L387">
        <v>-1.5</v>
      </c>
      <c r="M387">
        <v>2.1</v>
      </c>
      <c r="N387">
        <v>-1</v>
      </c>
      <c r="O387">
        <v>-2.2999999999999998</v>
      </c>
      <c r="AF387">
        <f t="shared" si="12"/>
        <v>205</v>
      </c>
      <c r="AG387" s="134">
        <f>(H387*'User Input'!$H$16)+(I387*'User Input'!$H$17)+(N387*'User Input'!$H$15)+(P387*'User Input'!$H$2)+(Q387*'User Input'!$H$3)+(R387*'User Input'!$H$4)+(K387*'User Input'!$H$5)+(L387*'User Input'!$H$6)+(J387*'User Input'!$H$7)+(U387*'User Input'!$H$8)+(T387*'User Input'!$H$9)+(M387*'User Input'!$H$10)+(Y387*'User Input'!$H$11)+(W387*'User Input'!$H$13)+(V387*'User Input'!$H$12)+(S387*'User Input'!$H$14)</f>
        <v>-2.8</v>
      </c>
      <c r="AH387">
        <f t="shared" si="10"/>
        <v>0.5957446808510638</v>
      </c>
      <c r="AI387" s="209"/>
      <c r="AJ387" s="209"/>
      <c r="AK387" s="209"/>
      <c r="AL387" s="209">
        <f t="shared" ca="1" si="11"/>
        <v>205</v>
      </c>
    </row>
    <row r="388" spans="2:38" x14ac:dyDescent="0.2">
      <c r="B388" t="s">
        <v>3438</v>
      </c>
      <c r="C388" t="s">
        <v>133</v>
      </c>
      <c r="D388" t="s">
        <v>112</v>
      </c>
      <c r="E388" t="s">
        <v>112</v>
      </c>
      <c r="F388">
        <v>-3.5</v>
      </c>
      <c r="G388">
        <v>-2.8</v>
      </c>
      <c r="H388">
        <v>-4.0999999999999996</v>
      </c>
      <c r="I388">
        <v>554</v>
      </c>
      <c r="J388">
        <v>-0.7</v>
      </c>
      <c r="K388">
        <v>1.7</v>
      </c>
      <c r="L388">
        <v>0.5</v>
      </c>
      <c r="M388">
        <v>-1.8</v>
      </c>
      <c r="N388">
        <v>-3.1</v>
      </c>
      <c r="O388">
        <v>-1</v>
      </c>
      <c r="AF388">
        <f t="shared" si="12"/>
        <v>206</v>
      </c>
      <c r="AG388" s="134">
        <f>(H388*'User Input'!$H$16)+(I388*'User Input'!$H$17)+(N388*'User Input'!$H$15)+(P388*'User Input'!$H$2)+(Q388*'User Input'!$H$3)+(R388*'User Input'!$H$4)+(K388*'User Input'!$H$5)+(L388*'User Input'!$H$6)+(J388*'User Input'!$H$7)+(U388*'User Input'!$H$8)+(T388*'User Input'!$H$9)+(M388*'User Input'!$H$10)+(Y388*'User Input'!$H$11)+(W388*'User Input'!$H$13)+(V388*'User Input'!$H$12)+(S388*'User Input'!$H$14)</f>
        <v>2.9999999999999996</v>
      </c>
      <c r="AH388">
        <f t="shared" si="10"/>
        <v>-1.0714285714285714</v>
      </c>
      <c r="AI388" s="209"/>
      <c r="AJ388" s="209"/>
      <c r="AK388" s="209"/>
      <c r="AL388" s="209">
        <f t="shared" ca="1" si="11"/>
        <v>205</v>
      </c>
    </row>
    <row r="389" spans="2:38" x14ac:dyDescent="0.2">
      <c r="B389" t="s">
        <v>2544</v>
      </c>
      <c r="C389" t="s">
        <v>131</v>
      </c>
      <c r="D389" t="s">
        <v>97</v>
      </c>
      <c r="E389" t="s">
        <v>97</v>
      </c>
      <c r="F389">
        <v>-3.6</v>
      </c>
      <c r="G389">
        <v>-8.1</v>
      </c>
      <c r="H389">
        <v>-7.4</v>
      </c>
      <c r="I389">
        <v>304</v>
      </c>
      <c r="J389">
        <v>-3.7</v>
      </c>
      <c r="K389">
        <v>-0.8</v>
      </c>
      <c r="L389">
        <v>-3.5</v>
      </c>
      <c r="M389">
        <v>0</v>
      </c>
      <c r="N389">
        <v>1.8</v>
      </c>
      <c r="O389">
        <v>1.7</v>
      </c>
      <c r="AF389">
        <f t="shared" si="12"/>
        <v>207</v>
      </c>
      <c r="AG389" s="134">
        <f>(H389*'User Input'!$H$16)+(I389*'User Input'!$H$17)+(N389*'User Input'!$H$15)+(P389*'User Input'!$H$2)+(Q389*'User Input'!$H$3)+(R389*'User Input'!$H$4)+(K389*'User Input'!$H$5)+(L389*'User Input'!$H$6)+(J389*'User Input'!$H$7)+(U389*'User Input'!$H$8)+(T389*'User Input'!$H$9)+(M389*'User Input'!$H$10)+(Y389*'User Input'!$H$11)+(W389*'User Input'!$H$13)+(V389*'User Input'!$H$12)+(S389*'User Input'!$H$14)</f>
        <v>-10.4</v>
      </c>
      <c r="AH389">
        <f t="shared" si="10"/>
        <v>1.2839506172839508</v>
      </c>
      <c r="AI389" s="209"/>
      <c r="AJ389" s="209"/>
      <c r="AK389" s="209"/>
      <c r="AL389" s="209">
        <f t="shared" ca="1" si="11"/>
        <v>207</v>
      </c>
    </row>
    <row r="390" spans="2:38" x14ac:dyDescent="0.2">
      <c r="B390" t="s">
        <v>2634</v>
      </c>
      <c r="C390" t="s">
        <v>810</v>
      </c>
      <c r="D390" t="s">
        <v>114</v>
      </c>
      <c r="E390" t="s">
        <v>114</v>
      </c>
      <c r="F390">
        <v>-3.7</v>
      </c>
      <c r="G390">
        <v>3.9</v>
      </c>
      <c r="H390">
        <v>-4.2</v>
      </c>
      <c r="I390">
        <v>425</v>
      </c>
      <c r="J390">
        <v>-2.6</v>
      </c>
      <c r="K390">
        <v>2</v>
      </c>
      <c r="L390">
        <v>-0.9</v>
      </c>
      <c r="M390">
        <v>-1.2</v>
      </c>
      <c r="N390">
        <v>-2.2999999999999998</v>
      </c>
      <c r="O390">
        <v>0.3</v>
      </c>
      <c r="AF390">
        <f t="shared" si="12"/>
        <v>208</v>
      </c>
      <c r="AG390" s="134">
        <f>(H390*'User Input'!$H$16)+(I390*'User Input'!$H$17)+(N390*'User Input'!$H$15)+(P390*'User Input'!$H$2)+(Q390*'User Input'!$H$3)+(R390*'User Input'!$H$4)+(K390*'User Input'!$H$5)+(L390*'User Input'!$H$6)+(J390*'User Input'!$H$7)+(U390*'User Input'!$H$8)+(T390*'User Input'!$H$9)+(M390*'User Input'!$H$10)+(Y390*'User Input'!$H$11)+(W390*'User Input'!$H$13)+(V390*'User Input'!$H$12)+(S390*'User Input'!$H$14)</f>
        <v>2.1</v>
      </c>
      <c r="AH390">
        <f t="shared" si="10"/>
        <v>0.53846153846153855</v>
      </c>
      <c r="AI390" s="209"/>
      <c r="AJ390" s="209"/>
      <c r="AK390" s="209"/>
      <c r="AL390" s="209">
        <f t="shared" ca="1" si="11"/>
        <v>208</v>
      </c>
    </row>
    <row r="391" spans="2:38" x14ac:dyDescent="0.2">
      <c r="B391" t="s">
        <v>290</v>
      </c>
      <c r="C391" t="s">
        <v>132</v>
      </c>
      <c r="D391" t="s">
        <v>118</v>
      </c>
      <c r="E391" t="s">
        <v>118</v>
      </c>
      <c r="F391">
        <v>-3.8</v>
      </c>
      <c r="G391">
        <v>0.6</v>
      </c>
      <c r="H391">
        <v>-4.2</v>
      </c>
      <c r="I391">
        <v>451</v>
      </c>
      <c r="J391">
        <v>-3.2</v>
      </c>
      <c r="K391">
        <v>-1.9</v>
      </c>
      <c r="L391">
        <v>-2.7</v>
      </c>
      <c r="M391">
        <v>1.1000000000000001</v>
      </c>
      <c r="N391">
        <v>1.5</v>
      </c>
      <c r="O391">
        <v>0.4</v>
      </c>
      <c r="AF391">
        <f t="shared" si="12"/>
        <v>209</v>
      </c>
      <c r="AG391" s="134">
        <f>(H391*'User Input'!$H$16)+(I391*'User Input'!$H$17)+(N391*'User Input'!$H$15)+(P391*'User Input'!$H$2)+(Q391*'User Input'!$H$3)+(R391*'User Input'!$H$4)+(K391*'User Input'!$H$5)+(L391*'User Input'!$H$6)+(J391*'User Input'!$H$7)+(U391*'User Input'!$H$8)+(T391*'User Input'!$H$9)+(M391*'User Input'!$H$10)+(Y391*'User Input'!$H$11)+(W391*'User Input'!$H$13)+(V391*'User Input'!$H$12)+(S391*'User Input'!$H$14)</f>
        <v>-11.3</v>
      </c>
      <c r="AH391">
        <f t="shared" si="10"/>
        <v>-18.833333333333336</v>
      </c>
      <c r="AI391" s="209"/>
      <c r="AJ391" s="209"/>
      <c r="AK391" s="209"/>
      <c r="AL391" s="209">
        <f t="shared" ca="1" si="11"/>
        <v>209</v>
      </c>
    </row>
    <row r="392" spans="2:38" x14ac:dyDescent="0.2">
      <c r="B392" t="s">
        <v>873</v>
      </c>
      <c r="C392" t="s">
        <v>138</v>
      </c>
      <c r="D392" t="s">
        <v>97</v>
      </c>
      <c r="E392" t="s">
        <v>97</v>
      </c>
      <c r="F392">
        <v>-3.9</v>
      </c>
      <c r="G392">
        <v>-13.1</v>
      </c>
      <c r="H392">
        <v>-7.4</v>
      </c>
      <c r="I392">
        <v>418</v>
      </c>
      <c r="J392">
        <v>-3.2</v>
      </c>
      <c r="K392">
        <v>0.1</v>
      </c>
      <c r="L392">
        <v>-2</v>
      </c>
      <c r="M392">
        <v>0.5</v>
      </c>
      <c r="N392">
        <v>0.3</v>
      </c>
      <c r="O392">
        <v>-0.6</v>
      </c>
      <c r="AF392">
        <f t="shared" si="12"/>
        <v>210</v>
      </c>
      <c r="AG392" s="134">
        <f>(H392*'User Input'!$H$16)+(I392*'User Input'!$H$17)+(N392*'User Input'!$H$15)+(P392*'User Input'!$H$2)+(Q392*'User Input'!$H$3)+(R392*'User Input'!$H$4)+(K392*'User Input'!$H$5)+(L392*'User Input'!$H$6)+(J392*'User Input'!$H$7)+(U392*'User Input'!$H$8)+(T392*'User Input'!$H$9)+(M392*'User Input'!$H$10)+(Y392*'User Input'!$H$11)+(W392*'User Input'!$H$13)+(V392*'User Input'!$H$12)+(S392*'User Input'!$H$14)</f>
        <v>-3.8000000000000007</v>
      </c>
      <c r="AH392">
        <f t="shared" si="10"/>
        <v>0.29007633587786263</v>
      </c>
      <c r="AI392" s="209"/>
      <c r="AJ392" s="209"/>
      <c r="AK392" s="209"/>
      <c r="AL392" s="209">
        <f t="shared" ca="1" si="11"/>
        <v>210</v>
      </c>
    </row>
    <row r="393" spans="2:38" x14ac:dyDescent="0.2">
      <c r="B393" t="s">
        <v>2263</v>
      </c>
      <c r="C393" t="s">
        <v>8</v>
      </c>
      <c r="D393" t="s">
        <v>116</v>
      </c>
      <c r="E393" t="s">
        <v>116</v>
      </c>
      <c r="F393">
        <v>-3.9</v>
      </c>
      <c r="G393">
        <v>-0.7</v>
      </c>
      <c r="H393">
        <v>-4.2</v>
      </c>
      <c r="I393">
        <v>479</v>
      </c>
      <c r="J393">
        <v>-2.7</v>
      </c>
      <c r="K393">
        <v>-1</v>
      </c>
      <c r="L393">
        <v>-1.5</v>
      </c>
      <c r="M393">
        <v>-1.5</v>
      </c>
      <c r="N393">
        <v>1.9</v>
      </c>
      <c r="O393">
        <v>-0.1</v>
      </c>
      <c r="AF393">
        <f t="shared" si="12"/>
        <v>211</v>
      </c>
      <c r="AG393" s="134">
        <f>(H393*'User Input'!$H$16)+(I393*'User Input'!$H$17)+(N393*'User Input'!$H$15)+(P393*'User Input'!$H$2)+(Q393*'User Input'!$H$3)+(R393*'User Input'!$H$4)+(K393*'User Input'!$H$5)+(L393*'User Input'!$H$6)+(J393*'User Input'!$H$7)+(U393*'User Input'!$H$8)+(T393*'User Input'!$H$9)+(M393*'User Input'!$H$10)+(Y393*'User Input'!$H$11)+(W393*'User Input'!$H$13)+(V393*'User Input'!$H$12)+(S393*'User Input'!$H$14)</f>
        <v>-11.2</v>
      </c>
      <c r="AH393">
        <f t="shared" si="10"/>
        <v>16</v>
      </c>
      <c r="AI393" s="209"/>
      <c r="AJ393" s="209"/>
      <c r="AK393" s="209"/>
      <c r="AL393" s="209">
        <f t="shared" ca="1" si="11"/>
        <v>210</v>
      </c>
    </row>
    <row r="394" spans="2:38" x14ac:dyDescent="0.2">
      <c r="B394" t="s">
        <v>298</v>
      </c>
      <c r="C394" t="s">
        <v>123</v>
      </c>
      <c r="D394" t="s">
        <v>116</v>
      </c>
      <c r="E394" t="s">
        <v>116</v>
      </c>
      <c r="F394">
        <v>-3.9</v>
      </c>
      <c r="G394">
        <v>-4</v>
      </c>
      <c r="H394">
        <v>-4.2</v>
      </c>
      <c r="I394">
        <v>574</v>
      </c>
      <c r="J394">
        <v>0.6</v>
      </c>
      <c r="K394">
        <v>0</v>
      </c>
      <c r="L394">
        <v>-0.4</v>
      </c>
      <c r="M394">
        <v>-1.3</v>
      </c>
      <c r="N394">
        <v>-2</v>
      </c>
      <c r="O394">
        <v>-1.8</v>
      </c>
      <c r="AF394">
        <f t="shared" si="12"/>
        <v>212</v>
      </c>
      <c r="AG394" s="134">
        <f>(H394*'User Input'!$H$16)+(I394*'User Input'!$H$17)+(N394*'User Input'!$H$15)+(P394*'User Input'!$H$2)+(Q394*'User Input'!$H$3)+(R394*'User Input'!$H$4)+(K394*'User Input'!$H$5)+(L394*'User Input'!$H$6)+(J394*'User Input'!$H$7)+(U394*'User Input'!$H$8)+(T394*'User Input'!$H$9)+(M394*'User Input'!$H$10)+(Y394*'User Input'!$H$11)+(W394*'User Input'!$H$13)+(V394*'User Input'!$H$12)+(S394*'User Input'!$H$14)</f>
        <v>-2.4000000000000004</v>
      </c>
      <c r="AH394">
        <f t="shared" si="10"/>
        <v>0.60000000000000009</v>
      </c>
      <c r="AI394" s="209"/>
      <c r="AJ394" s="209"/>
      <c r="AK394" s="209"/>
      <c r="AL394" s="209">
        <f t="shared" ca="1" si="11"/>
        <v>210</v>
      </c>
    </row>
    <row r="395" spans="2:38" x14ac:dyDescent="0.2">
      <c r="B395" t="s">
        <v>904</v>
      </c>
      <c r="C395" t="s">
        <v>141</v>
      </c>
      <c r="D395" t="s">
        <v>97</v>
      </c>
      <c r="E395" t="s">
        <v>97</v>
      </c>
      <c r="F395">
        <v>-4</v>
      </c>
      <c r="G395">
        <v>-8.6</v>
      </c>
      <c r="H395">
        <v>-7.5</v>
      </c>
      <c r="I395">
        <v>314</v>
      </c>
      <c r="J395">
        <v>-4.0999999999999996</v>
      </c>
      <c r="K395">
        <v>0.7</v>
      </c>
      <c r="L395">
        <v>-2.8</v>
      </c>
      <c r="M395">
        <v>0.5</v>
      </c>
      <c r="N395">
        <v>0</v>
      </c>
      <c r="O395">
        <v>0.8</v>
      </c>
      <c r="AF395">
        <f t="shared" si="12"/>
        <v>213</v>
      </c>
      <c r="AG395" s="134">
        <f>(H395*'User Input'!$H$16)+(I395*'User Input'!$H$17)+(N395*'User Input'!$H$15)+(P395*'User Input'!$H$2)+(Q395*'User Input'!$H$3)+(R395*'User Input'!$H$4)+(K395*'User Input'!$H$5)+(L395*'User Input'!$H$6)+(J395*'User Input'!$H$7)+(U395*'User Input'!$H$8)+(T395*'User Input'!$H$9)+(M395*'User Input'!$H$10)+(Y395*'User Input'!$H$11)+(W395*'User Input'!$H$13)+(V395*'User Input'!$H$12)+(S395*'User Input'!$H$14)</f>
        <v>-3.0999999999999996</v>
      </c>
      <c r="AH395">
        <f t="shared" si="10"/>
        <v>0.36046511627906974</v>
      </c>
      <c r="AI395" s="209"/>
      <c r="AJ395" s="209"/>
      <c r="AK395" s="209"/>
      <c r="AL395" s="209">
        <f t="shared" ca="1" si="11"/>
        <v>213</v>
      </c>
    </row>
    <row r="396" spans="2:38" x14ac:dyDescent="0.2">
      <c r="B396" t="s">
        <v>386</v>
      </c>
      <c r="C396" t="s">
        <v>134</v>
      </c>
      <c r="D396" t="s">
        <v>97</v>
      </c>
      <c r="E396" t="s">
        <v>97</v>
      </c>
      <c r="F396">
        <v>-4</v>
      </c>
      <c r="G396">
        <v>-11.9</v>
      </c>
      <c r="H396">
        <v>-7.5</v>
      </c>
      <c r="I396">
        <v>372</v>
      </c>
      <c r="J396">
        <v>-2.1</v>
      </c>
      <c r="K396">
        <v>1.4</v>
      </c>
      <c r="L396">
        <v>-1.8</v>
      </c>
      <c r="M396">
        <v>0.2</v>
      </c>
      <c r="N396">
        <v>-3.1</v>
      </c>
      <c r="O396">
        <v>0.4</v>
      </c>
      <c r="AF396">
        <f t="shared" si="12"/>
        <v>214</v>
      </c>
      <c r="AG396" s="134">
        <f>(H396*'User Input'!$H$16)+(I396*'User Input'!$H$17)+(N396*'User Input'!$H$15)+(P396*'User Input'!$H$2)+(Q396*'User Input'!$H$3)+(R396*'User Input'!$H$4)+(K396*'User Input'!$H$5)+(L396*'User Input'!$H$6)+(J396*'User Input'!$H$7)+(U396*'User Input'!$H$8)+(T396*'User Input'!$H$9)+(M396*'User Input'!$H$10)+(Y396*'User Input'!$H$11)+(W396*'User Input'!$H$13)+(V396*'User Input'!$H$12)+(S396*'User Input'!$H$14)</f>
        <v>2.0999999999999996</v>
      </c>
      <c r="AH396">
        <f t="shared" si="10"/>
        <v>-0.17647058823529407</v>
      </c>
      <c r="AI396" s="209"/>
      <c r="AJ396" s="209"/>
      <c r="AK396" s="209"/>
      <c r="AL396" s="209">
        <f t="shared" ca="1" si="11"/>
        <v>213</v>
      </c>
    </row>
    <row r="397" spans="2:38" x14ac:dyDescent="0.2">
      <c r="B397" t="s">
        <v>2548</v>
      </c>
      <c r="C397" t="s">
        <v>136</v>
      </c>
      <c r="D397" t="s">
        <v>97</v>
      </c>
      <c r="E397" t="s">
        <v>97</v>
      </c>
      <c r="F397">
        <v>-4.0999999999999996</v>
      </c>
      <c r="G397">
        <v>-6.5</v>
      </c>
      <c r="H397">
        <v>-7.5</v>
      </c>
      <c r="I397">
        <v>267</v>
      </c>
      <c r="J397">
        <v>-4.3</v>
      </c>
      <c r="K397">
        <v>-1.1000000000000001</v>
      </c>
      <c r="L397">
        <v>-4.3</v>
      </c>
      <c r="M397">
        <v>-0.2</v>
      </c>
      <c r="N397">
        <v>2.5</v>
      </c>
      <c r="O397">
        <v>2.4</v>
      </c>
      <c r="AF397">
        <f t="shared" si="12"/>
        <v>215</v>
      </c>
      <c r="AG397" s="134">
        <f>(H397*'User Input'!$H$16)+(I397*'User Input'!$H$17)+(N397*'User Input'!$H$15)+(P397*'User Input'!$H$2)+(Q397*'User Input'!$H$3)+(R397*'User Input'!$H$4)+(K397*'User Input'!$H$5)+(L397*'User Input'!$H$6)+(J397*'User Input'!$H$7)+(U397*'User Input'!$H$8)+(T397*'User Input'!$H$9)+(M397*'User Input'!$H$10)+(Y397*'User Input'!$H$11)+(W397*'User Input'!$H$13)+(V397*'User Input'!$H$12)+(S397*'User Input'!$H$14)</f>
        <v>-13.4</v>
      </c>
      <c r="AH397">
        <f t="shared" si="10"/>
        <v>2.0615384615384618</v>
      </c>
      <c r="AI397" s="209"/>
      <c r="AJ397" s="209"/>
      <c r="AK397" s="209"/>
      <c r="AL397" s="209">
        <f t="shared" ca="1" si="11"/>
        <v>215</v>
      </c>
    </row>
    <row r="398" spans="2:38" x14ac:dyDescent="0.2">
      <c r="B398" t="s">
        <v>746</v>
      </c>
      <c r="C398" t="s">
        <v>135</v>
      </c>
      <c r="D398" t="s">
        <v>110</v>
      </c>
      <c r="E398" t="s">
        <v>110</v>
      </c>
      <c r="F398">
        <v>-4.0999999999999996</v>
      </c>
      <c r="G398">
        <v>-5.2</v>
      </c>
      <c r="H398">
        <v>-4.3</v>
      </c>
      <c r="I398">
        <v>551</v>
      </c>
      <c r="J398">
        <v>-1.8</v>
      </c>
      <c r="K398">
        <v>-1.2</v>
      </c>
      <c r="L398">
        <v>-1.1000000000000001</v>
      </c>
      <c r="M398">
        <v>1.4</v>
      </c>
      <c r="N398">
        <v>-0.8</v>
      </c>
      <c r="O398">
        <v>-1.6</v>
      </c>
      <c r="AF398">
        <f t="shared" si="12"/>
        <v>216</v>
      </c>
      <c r="AG398" s="134">
        <f>(H398*'User Input'!$H$16)+(I398*'User Input'!$H$17)+(N398*'User Input'!$H$15)+(P398*'User Input'!$H$2)+(Q398*'User Input'!$H$3)+(R398*'User Input'!$H$4)+(K398*'User Input'!$H$5)+(L398*'User Input'!$H$6)+(J398*'User Input'!$H$7)+(U398*'User Input'!$H$8)+(T398*'User Input'!$H$9)+(M398*'User Input'!$H$10)+(Y398*'User Input'!$H$11)+(W398*'User Input'!$H$13)+(V398*'User Input'!$H$12)+(S398*'User Input'!$H$14)</f>
        <v>-4.9000000000000004</v>
      </c>
      <c r="AH398">
        <f t="shared" si="10"/>
        <v>0.94230769230769229</v>
      </c>
      <c r="AI398" s="209"/>
      <c r="AJ398" s="209"/>
      <c r="AK398" s="209"/>
      <c r="AL398" s="209">
        <f t="shared" ca="1" si="11"/>
        <v>215</v>
      </c>
    </row>
    <row r="399" spans="2:38" x14ac:dyDescent="0.2">
      <c r="B399" t="s">
        <v>2660</v>
      </c>
      <c r="C399" t="s">
        <v>119</v>
      </c>
      <c r="D399" t="s">
        <v>116</v>
      </c>
      <c r="E399" t="s">
        <v>116</v>
      </c>
      <c r="F399">
        <v>-4.4000000000000004</v>
      </c>
      <c r="G399">
        <v>-3.5</v>
      </c>
      <c r="H399">
        <v>-4.4000000000000004</v>
      </c>
      <c r="I399">
        <v>531</v>
      </c>
      <c r="J399">
        <v>-1.3</v>
      </c>
      <c r="K399">
        <v>1.7</v>
      </c>
      <c r="L399">
        <v>0.2</v>
      </c>
      <c r="M399">
        <v>-2</v>
      </c>
      <c r="N399">
        <v>-2.5</v>
      </c>
      <c r="O399">
        <v>-1.4</v>
      </c>
      <c r="AF399">
        <f t="shared" si="12"/>
        <v>217</v>
      </c>
      <c r="AG399" s="134">
        <f>(H399*'User Input'!$H$16)+(I399*'User Input'!$H$17)+(N399*'User Input'!$H$15)+(P399*'User Input'!$H$2)+(Q399*'User Input'!$H$3)+(R399*'User Input'!$H$4)+(K399*'User Input'!$H$5)+(L399*'User Input'!$H$6)+(J399*'User Input'!$H$7)+(U399*'User Input'!$H$8)+(T399*'User Input'!$H$9)+(M399*'User Input'!$H$10)+(Y399*'User Input'!$H$11)+(W399*'User Input'!$H$13)+(V399*'User Input'!$H$12)+(S399*'User Input'!$H$14)</f>
        <v>1.7000000000000002</v>
      </c>
      <c r="AH399">
        <f t="shared" si="10"/>
        <v>-0.48571428571428577</v>
      </c>
      <c r="AI399" s="209"/>
      <c r="AJ399" s="209"/>
      <c r="AK399" s="209"/>
      <c r="AL399" s="209">
        <f t="shared" ca="1" si="11"/>
        <v>217</v>
      </c>
    </row>
    <row r="400" spans="2:38" x14ac:dyDescent="0.2">
      <c r="B400" t="s">
        <v>3461</v>
      </c>
      <c r="C400" t="s">
        <v>119</v>
      </c>
      <c r="D400" t="s">
        <v>6</v>
      </c>
      <c r="E400" t="s">
        <v>6</v>
      </c>
      <c r="F400">
        <v>-4.4000000000000004</v>
      </c>
      <c r="G400">
        <v>0.9</v>
      </c>
      <c r="H400">
        <v>-4.4000000000000004</v>
      </c>
      <c r="I400">
        <v>448</v>
      </c>
      <c r="J400">
        <v>-2.7</v>
      </c>
      <c r="K400">
        <v>-0.5</v>
      </c>
      <c r="L400">
        <v>-2.7</v>
      </c>
      <c r="M400">
        <v>2.1</v>
      </c>
      <c r="N400">
        <v>-1.2</v>
      </c>
      <c r="O400">
        <v>-0.4</v>
      </c>
      <c r="AF400">
        <f t="shared" si="12"/>
        <v>218</v>
      </c>
      <c r="AG400" s="134">
        <f>(H400*'User Input'!$H$16)+(I400*'User Input'!$H$17)+(N400*'User Input'!$H$15)+(P400*'User Input'!$H$2)+(Q400*'User Input'!$H$3)+(R400*'User Input'!$H$4)+(K400*'User Input'!$H$5)+(L400*'User Input'!$H$6)+(J400*'User Input'!$H$7)+(U400*'User Input'!$H$8)+(T400*'User Input'!$H$9)+(M400*'User Input'!$H$10)+(Y400*'User Input'!$H$11)+(W400*'User Input'!$H$13)+(V400*'User Input'!$H$12)+(S400*'User Input'!$H$14)</f>
        <v>-3.2</v>
      </c>
      <c r="AH400">
        <f t="shared" si="10"/>
        <v>-3.5555555555555558</v>
      </c>
      <c r="AI400" s="209"/>
      <c r="AJ400" s="209"/>
      <c r="AK400" s="209"/>
      <c r="AL400" s="209">
        <f t="shared" ca="1" si="11"/>
        <v>217</v>
      </c>
    </row>
    <row r="401" spans="2:38" x14ac:dyDescent="0.2">
      <c r="B401" t="s">
        <v>2265</v>
      </c>
      <c r="C401" t="s">
        <v>131</v>
      </c>
      <c r="D401" t="s">
        <v>114</v>
      </c>
      <c r="E401" t="s">
        <v>114</v>
      </c>
      <c r="F401">
        <v>-4.4000000000000004</v>
      </c>
      <c r="G401">
        <v>-0.3</v>
      </c>
      <c r="H401">
        <v>-4.4000000000000004</v>
      </c>
      <c r="I401">
        <v>440</v>
      </c>
      <c r="J401">
        <v>-2.1</v>
      </c>
      <c r="K401">
        <v>-0.7</v>
      </c>
      <c r="L401">
        <v>-2.2000000000000002</v>
      </c>
      <c r="M401">
        <v>0.6</v>
      </c>
      <c r="N401">
        <v>-0.8</v>
      </c>
      <c r="O401">
        <v>-0.2</v>
      </c>
      <c r="AF401">
        <f t="shared" si="12"/>
        <v>219</v>
      </c>
      <c r="AG401" s="134">
        <f>(H401*'User Input'!$H$16)+(I401*'User Input'!$H$17)+(N401*'User Input'!$H$15)+(P401*'User Input'!$H$2)+(Q401*'User Input'!$H$3)+(R401*'User Input'!$H$4)+(K401*'User Input'!$H$5)+(L401*'User Input'!$H$6)+(J401*'User Input'!$H$7)+(U401*'User Input'!$H$8)+(T401*'User Input'!$H$9)+(M401*'User Input'!$H$10)+(Y401*'User Input'!$H$11)+(W401*'User Input'!$H$13)+(V401*'User Input'!$H$12)+(S401*'User Input'!$H$14)</f>
        <v>-5.8999999999999995</v>
      </c>
      <c r="AH401">
        <f t="shared" si="10"/>
        <v>19.666666666666664</v>
      </c>
      <c r="AI401" s="209"/>
      <c r="AJ401" s="209"/>
      <c r="AK401" s="209"/>
      <c r="AL401" s="209">
        <f t="shared" ca="1" si="11"/>
        <v>217</v>
      </c>
    </row>
    <row r="402" spans="2:38" x14ac:dyDescent="0.2">
      <c r="B402" t="s">
        <v>2580</v>
      </c>
      <c r="C402" t="s">
        <v>115</v>
      </c>
      <c r="D402" t="s">
        <v>97</v>
      </c>
      <c r="E402" t="s">
        <v>97</v>
      </c>
      <c r="F402">
        <v>-4.5</v>
      </c>
      <c r="G402">
        <v>-12.6</v>
      </c>
      <c r="H402">
        <v>-7.6</v>
      </c>
      <c r="I402">
        <v>379</v>
      </c>
      <c r="J402">
        <v>-2.9</v>
      </c>
      <c r="K402">
        <v>-0.6</v>
      </c>
      <c r="L402">
        <v>-2.8</v>
      </c>
      <c r="M402">
        <v>0.2</v>
      </c>
      <c r="N402">
        <v>0.6</v>
      </c>
      <c r="O402">
        <v>0.2</v>
      </c>
      <c r="AF402">
        <f t="shared" si="12"/>
        <v>220</v>
      </c>
      <c r="AG402" s="134">
        <f>(H402*'User Input'!$H$16)+(I402*'User Input'!$H$17)+(N402*'User Input'!$H$15)+(P402*'User Input'!$H$2)+(Q402*'User Input'!$H$3)+(R402*'User Input'!$H$4)+(K402*'User Input'!$H$5)+(L402*'User Input'!$H$6)+(J402*'User Input'!$H$7)+(U402*'User Input'!$H$8)+(T402*'User Input'!$H$9)+(M402*'User Input'!$H$10)+(Y402*'User Input'!$H$11)+(W402*'User Input'!$H$13)+(V402*'User Input'!$H$12)+(S402*'User Input'!$H$14)</f>
        <v>-7.6999999999999993</v>
      </c>
      <c r="AH402">
        <f t="shared" si="10"/>
        <v>0.61111111111111105</v>
      </c>
      <c r="AI402" s="209"/>
      <c r="AJ402" s="209"/>
      <c r="AK402" s="209"/>
      <c r="AL402" s="209">
        <f t="shared" ca="1" si="11"/>
        <v>220</v>
      </c>
    </row>
    <row r="403" spans="2:38" x14ac:dyDescent="0.2">
      <c r="B403" t="s">
        <v>2225</v>
      </c>
      <c r="C403" t="s">
        <v>718</v>
      </c>
      <c r="D403" t="s">
        <v>112</v>
      </c>
      <c r="E403" t="s">
        <v>112</v>
      </c>
      <c r="F403">
        <v>-4.5</v>
      </c>
      <c r="G403">
        <v>4.7</v>
      </c>
      <c r="H403">
        <v>-4.4000000000000004</v>
      </c>
      <c r="I403">
        <v>390</v>
      </c>
      <c r="J403">
        <v>-3.4</v>
      </c>
      <c r="K403">
        <v>1</v>
      </c>
      <c r="L403">
        <v>-1.8</v>
      </c>
      <c r="M403">
        <v>-1.9</v>
      </c>
      <c r="N403">
        <v>-0.9</v>
      </c>
      <c r="O403">
        <v>1.4</v>
      </c>
      <c r="AF403">
        <f t="shared" si="12"/>
        <v>221</v>
      </c>
      <c r="AG403" s="134">
        <f>(H403*'User Input'!$H$16)+(I403*'User Input'!$H$17)+(N403*'User Input'!$H$15)+(P403*'User Input'!$H$2)+(Q403*'User Input'!$H$3)+(R403*'User Input'!$H$4)+(K403*'User Input'!$H$5)+(L403*'User Input'!$H$6)+(J403*'User Input'!$H$7)+(U403*'User Input'!$H$8)+(T403*'User Input'!$H$9)+(M403*'User Input'!$H$10)+(Y403*'User Input'!$H$11)+(W403*'User Input'!$H$13)+(V403*'User Input'!$H$12)+(S403*'User Input'!$H$14)</f>
        <v>-5</v>
      </c>
      <c r="AH403">
        <f t="shared" si="10"/>
        <v>-1.0638297872340425</v>
      </c>
      <c r="AI403" s="209"/>
      <c r="AJ403" s="209"/>
      <c r="AK403" s="209"/>
      <c r="AL403" s="209">
        <f t="shared" ca="1" si="11"/>
        <v>220</v>
      </c>
    </row>
    <row r="404" spans="2:38" x14ac:dyDescent="0.2">
      <c r="B404" t="s">
        <v>2559</v>
      </c>
      <c r="C404" t="s">
        <v>133</v>
      </c>
      <c r="D404" t="s">
        <v>97</v>
      </c>
      <c r="E404" t="s">
        <v>97</v>
      </c>
      <c r="F404">
        <v>-4.8</v>
      </c>
      <c r="G404">
        <v>-11.8</v>
      </c>
      <c r="H404">
        <v>-7.7</v>
      </c>
      <c r="I404">
        <v>342</v>
      </c>
      <c r="J404">
        <v>-3.6</v>
      </c>
      <c r="K404">
        <v>-1.5</v>
      </c>
      <c r="L404">
        <v>-3.8</v>
      </c>
      <c r="M404">
        <v>0.3</v>
      </c>
      <c r="N404">
        <v>2.2999999999999998</v>
      </c>
      <c r="O404">
        <v>0.4</v>
      </c>
      <c r="AF404">
        <f t="shared" si="12"/>
        <v>222</v>
      </c>
      <c r="AG404" s="134">
        <f>(H404*'User Input'!$H$16)+(I404*'User Input'!$H$17)+(N404*'User Input'!$H$15)+(P404*'User Input'!$H$2)+(Q404*'User Input'!$H$3)+(R404*'User Input'!$H$4)+(K404*'User Input'!$H$5)+(L404*'User Input'!$H$6)+(J404*'User Input'!$H$7)+(U404*'User Input'!$H$8)+(T404*'User Input'!$H$9)+(M404*'User Input'!$H$10)+(Y404*'User Input'!$H$11)+(W404*'User Input'!$H$13)+(V404*'User Input'!$H$12)+(S404*'User Input'!$H$14)</f>
        <v>-12.8</v>
      </c>
      <c r="AH404">
        <f t="shared" si="10"/>
        <v>1.0847457627118644</v>
      </c>
      <c r="AI404" s="209"/>
      <c r="AJ404" s="209"/>
      <c r="AK404" s="209"/>
      <c r="AL404" s="209">
        <f t="shared" ca="1" si="11"/>
        <v>222</v>
      </c>
    </row>
    <row r="405" spans="2:38" x14ac:dyDescent="0.2">
      <c r="B405" t="s">
        <v>518</v>
      </c>
      <c r="C405" t="s">
        <v>140</v>
      </c>
      <c r="D405" t="s">
        <v>97</v>
      </c>
      <c r="E405" t="s">
        <v>97</v>
      </c>
      <c r="F405">
        <v>-4.9000000000000004</v>
      </c>
      <c r="G405">
        <v>-11.9</v>
      </c>
      <c r="H405">
        <v>-7.7</v>
      </c>
      <c r="I405">
        <v>335</v>
      </c>
      <c r="J405">
        <v>-3.2</v>
      </c>
      <c r="K405">
        <v>-0.5</v>
      </c>
      <c r="L405">
        <v>-3.2</v>
      </c>
      <c r="M405">
        <v>0.4</v>
      </c>
      <c r="N405">
        <v>0</v>
      </c>
      <c r="O405">
        <v>0.5</v>
      </c>
      <c r="AF405">
        <f t="shared" si="12"/>
        <v>223</v>
      </c>
      <c r="AG405" s="134">
        <f>(H405*'User Input'!$H$16)+(I405*'User Input'!$H$17)+(N405*'User Input'!$H$15)+(P405*'User Input'!$H$2)+(Q405*'User Input'!$H$3)+(R405*'User Input'!$H$4)+(K405*'User Input'!$H$5)+(L405*'User Input'!$H$6)+(J405*'User Input'!$H$7)+(U405*'User Input'!$H$8)+(T405*'User Input'!$H$9)+(M405*'User Input'!$H$10)+(Y405*'User Input'!$H$11)+(W405*'User Input'!$H$13)+(V405*'User Input'!$H$12)+(S405*'User Input'!$H$14)</f>
        <v>-7.6000000000000005</v>
      </c>
      <c r="AH405">
        <f t="shared" ref="AH405:AH468" si="13">AG405/G405</f>
        <v>0.63865546218487401</v>
      </c>
      <c r="AI405" s="209"/>
      <c r="AJ405" s="209"/>
      <c r="AK405" s="209"/>
      <c r="AL405" s="209">
        <f t="shared" ca="1" si="11"/>
        <v>223</v>
      </c>
    </row>
    <row r="406" spans="2:38" x14ac:dyDescent="0.2">
      <c r="B406" t="s">
        <v>327</v>
      </c>
      <c r="C406" t="s">
        <v>715</v>
      </c>
      <c r="D406" t="s">
        <v>2253</v>
      </c>
      <c r="E406" t="s">
        <v>97</v>
      </c>
      <c r="F406">
        <v>-5.2</v>
      </c>
      <c r="G406">
        <v>-9.5</v>
      </c>
      <c r="H406">
        <v>-7.8</v>
      </c>
      <c r="I406">
        <v>283</v>
      </c>
      <c r="J406">
        <v>-4.0999999999999996</v>
      </c>
      <c r="K406">
        <v>-0.3</v>
      </c>
      <c r="L406">
        <v>-4</v>
      </c>
      <c r="M406">
        <v>0.2</v>
      </c>
      <c r="N406">
        <v>0.2</v>
      </c>
      <c r="O406">
        <v>1.9</v>
      </c>
      <c r="AF406">
        <f t="shared" si="12"/>
        <v>224</v>
      </c>
      <c r="AG406" s="134">
        <f>(H406*'User Input'!$H$16)+(I406*'User Input'!$H$17)+(N406*'User Input'!$H$15)+(P406*'User Input'!$H$2)+(Q406*'User Input'!$H$3)+(R406*'User Input'!$H$4)+(K406*'User Input'!$H$5)+(L406*'User Input'!$H$6)+(J406*'User Input'!$H$7)+(U406*'User Input'!$H$8)+(T406*'User Input'!$H$9)+(M406*'User Input'!$H$10)+(Y406*'User Input'!$H$11)+(W406*'User Input'!$H$13)+(V406*'User Input'!$H$12)+(S406*'User Input'!$H$14)</f>
        <v>-8.9</v>
      </c>
      <c r="AH406">
        <f t="shared" si="13"/>
        <v>0.93684210526315792</v>
      </c>
      <c r="AI406" s="209"/>
      <c r="AJ406" s="209"/>
      <c r="AK406" s="209"/>
      <c r="AL406" s="209">
        <f t="shared" ca="1" si="11"/>
        <v>224</v>
      </c>
    </row>
    <row r="407" spans="2:38" x14ac:dyDescent="0.2">
      <c r="B407" t="s">
        <v>1415</v>
      </c>
      <c r="C407" t="s">
        <v>131</v>
      </c>
      <c r="D407" t="s">
        <v>114</v>
      </c>
      <c r="E407" t="s">
        <v>114</v>
      </c>
      <c r="F407">
        <v>-5.3</v>
      </c>
      <c r="G407">
        <v>-1.3</v>
      </c>
      <c r="H407">
        <v>-4.5999999999999996</v>
      </c>
      <c r="I407">
        <v>444</v>
      </c>
      <c r="J407">
        <v>-3</v>
      </c>
      <c r="K407">
        <v>-3.6</v>
      </c>
      <c r="L407">
        <v>-4.3</v>
      </c>
      <c r="M407">
        <v>7.7</v>
      </c>
      <c r="N407">
        <v>-0.3</v>
      </c>
      <c r="O407">
        <v>-2.8</v>
      </c>
      <c r="AF407">
        <f t="shared" si="12"/>
        <v>225</v>
      </c>
      <c r="AG407" s="134">
        <f>(H407*'User Input'!$H$16)+(I407*'User Input'!$H$17)+(N407*'User Input'!$H$15)+(P407*'User Input'!$H$2)+(Q407*'User Input'!$H$3)+(R407*'User Input'!$H$4)+(K407*'User Input'!$H$5)+(L407*'User Input'!$H$6)+(J407*'User Input'!$H$7)+(U407*'User Input'!$H$8)+(T407*'User Input'!$H$9)+(M407*'User Input'!$H$10)+(Y407*'User Input'!$H$11)+(W407*'User Input'!$H$13)+(V407*'User Input'!$H$12)+(S407*'User Input'!$H$14)</f>
        <v>-6.2999999999999989</v>
      </c>
      <c r="AH407">
        <f t="shared" si="13"/>
        <v>4.8461538461538449</v>
      </c>
      <c r="AI407" s="209"/>
      <c r="AJ407" s="209"/>
      <c r="AK407" s="209"/>
      <c r="AL407" s="209">
        <f t="shared" ca="1" si="11"/>
        <v>225</v>
      </c>
    </row>
    <row r="408" spans="2:38" x14ac:dyDescent="0.2">
      <c r="B408" t="s">
        <v>2251</v>
      </c>
      <c r="C408" t="s">
        <v>718</v>
      </c>
      <c r="D408" t="s">
        <v>97</v>
      </c>
      <c r="E408" t="s">
        <v>97</v>
      </c>
      <c r="F408">
        <v>-5.3</v>
      </c>
      <c r="G408">
        <v>-5.8</v>
      </c>
      <c r="H408">
        <v>-7.8</v>
      </c>
      <c r="I408">
        <v>233</v>
      </c>
      <c r="J408">
        <v>-5.5</v>
      </c>
      <c r="K408">
        <v>-0.7</v>
      </c>
      <c r="L408">
        <v>-4.7</v>
      </c>
      <c r="M408">
        <v>-0.1</v>
      </c>
      <c r="N408">
        <v>2.2000000000000002</v>
      </c>
      <c r="O408">
        <v>2.4</v>
      </c>
      <c r="AF408">
        <f t="shared" si="12"/>
        <v>226</v>
      </c>
      <c r="AG408" s="134">
        <f>(H408*'User Input'!$H$16)+(I408*'User Input'!$H$17)+(N408*'User Input'!$H$15)+(P408*'User Input'!$H$2)+(Q408*'User Input'!$H$3)+(R408*'User Input'!$H$4)+(K408*'User Input'!$H$5)+(L408*'User Input'!$H$6)+(J408*'User Input'!$H$7)+(U408*'User Input'!$H$8)+(T408*'User Input'!$H$9)+(M408*'User Input'!$H$10)+(Y408*'User Input'!$H$11)+(W408*'User Input'!$H$13)+(V408*'User Input'!$H$12)+(S408*'User Input'!$H$14)</f>
        <v>-13.2</v>
      </c>
      <c r="AH408">
        <f t="shared" si="13"/>
        <v>2.2758620689655173</v>
      </c>
      <c r="AI408" s="209"/>
      <c r="AJ408" s="209"/>
      <c r="AK408" s="209"/>
      <c r="AL408" s="209">
        <f t="shared" ca="1" si="11"/>
        <v>225</v>
      </c>
    </row>
    <row r="409" spans="2:38" x14ac:dyDescent="0.2">
      <c r="B409" t="s">
        <v>2542</v>
      </c>
      <c r="C409" t="s">
        <v>810</v>
      </c>
      <c r="D409" t="s">
        <v>116</v>
      </c>
      <c r="E409" t="s">
        <v>116</v>
      </c>
      <c r="F409">
        <v>-5.4</v>
      </c>
      <c r="G409">
        <v>-5.6</v>
      </c>
      <c r="H409">
        <v>-4.5999999999999996</v>
      </c>
      <c r="I409">
        <v>580</v>
      </c>
      <c r="J409">
        <v>-0.7</v>
      </c>
      <c r="K409">
        <v>-1.8</v>
      </c>
      <c r="L409">
        <v>-1.4</v>
      </c>
      <c r="M409">
        <v>2.8</v>
      </c>
      <c r="N409">
        <v>-1.9</v>
      </c>
      <c r="O409">
        <v>-3.4</v>
      </c>
      <c r="AF409">
        <f t="shared" si="12"/>
        <v>227</v>
      </c>
      <c r="AG409" s="134">
        <f>(H409*'User Input'!$H$16)+(I409*'User Input'!$H$17)+(N409*'User Input'!$H$15)+(P409*'User Input'!$H$2)+(Q409*'User Input'!$H$3)+(R409*'User Input'!$H$4)+(K409*'User Input'!$H$5)+(L409*'User Input'!$H$6)+(J409*'User Input'!$H$7)+(U409*'User Input'!$H$8)+(T409*'User Input'!$H$9)+(M409*'User Input'!$H$10)+(Y409*'User Input'!$H$11)+(W409*'User Input'!$H$13)+(V409*'User Input'!$H$12)+(S409*'User Input'!$H$14)</f>
        <v>-3.6999999999999993</v>
      </c>
      <c r="AH409">
        <f t="shared" si="13"/>
        <v>0.66071428571428559</v>
      </c>
      <c r="AI409" s="209"/>
      <c r="AJ409" s="209"/>
      <c r="AK409" s="209"/>
      <c r="AL409" s="209">
        <f t="shared" ca="1" si="11"/>
        <v>227</v>
      </c>
    </row>
    <row r="410" spans="2:38" x14ac:dyDescent="0.2">
      <c r="B410" t="s">
        <v>3443</v>
      </c>
      <c r="C410" t="s">
        <v>141</v>
      </c>
      <c r="D410" t="s">
        <v>114</v>
      </c>
      <c r="E410" t="s">
        <v>114</v>
      </c>
      <c r="F410">
        <v>-5.5</v>
      </c>
      <c r="G410">
        <v>6.2</v>
      </c>
      <c r="H410">
        <v>-4.7</v>
      </c>
      <c r="I410">
        <v>364</v>
      </c>
      <c r="J410">
        <v>-3.8</v>
      </c>
      <c r="K410">
        <v>0.4</v>
      </c>
      <c r="L410">
        <v>-2.6</v>
      </c>
      <c r="M410">
        <v>-2.2000000000000002</v>
      </c>
      <c r="N410">
        <v>0.3</v>
      </c>
      <c r="O410">
        <v>1.4</v>
      </c>
      <c r="AF410">
        <f t="shared" si="12"/>
        <v>228</v>
      </c>
      <c r="AG410" s="134">
        <f>(H410*'User Input'!$H$16)+(I410*'User Input'!$H$17)+(N410*'User Input'!$H$15)+(P410*'User Input'!$H$2)+(Q410*'User Input'!$H$3)+(R410*'User Input'!$H$4)+(K410*'User Input'!$H$5)+(L410*'User Input'!$H$6)+(J410*'User Input'!$H$7)+(U410*'User Input'!$H$8)+(T410*'User Input'!$H$9)+(M410*'User Input'!$H$10)+(Y410*'User Input'!$H$11)+(W410*'User Input'!$H$13)+(V410*'User Input'!$H$12)+(S410*'User Input'!$H$14)</f>
        <v>-9.1999999999999993</v>
      </c>
      <c r="AH410">
        <f t="shared" si="13"/>
        <v>-1.4838709677419353</v>
      </c>
      <c r="AI410" s="209"/>
      <c r="AJ410" s="209"/>
      <c r="AK410" s="209"/>
      <c r="AL410" s="209">
        <f t="shared" ca="1" si="11"/>
        <v>228</v>
      </c>
    </row>
    <row r="411" spans="2:38" x14ac:dyDescent="0.2">
      <c r="B411" t="s">
        <v>272</v>
      </c>
      <c r="C411" t="s">
        <v>718</v>
      </c>
      <c r="D411" t="s">
        <v>118</v>
      </c>
      <c r="E411" t="s">
        <v>118</v>
      </c>
      <c r="F411">
        <v>-5.6</v>
      </c>
      <c r="G411">
        <v>-4.8</v>
      </c>
      <c r="H411">
        <v>-4.7</v>
      </c>
      <c r="I411">
        <v>580</v>
      </c>
      <c r="J411">
        <v>0.5</v>
      </c>
      <c r="K411">
        <v>-0.2</v>
      </c>
      <c r="L411">
        <v>-1.2</v>
      </c>
      <c r="M411">
        <v>-2.2999999999999998</v>
      </c>
      <c r="N411">
        <v>-1.9</v>
      </c>
      <c r="O411">
        <v>-1.4</v>
      </c>
      <c r="AF411">
        <f t="shared" si="12"/>
        <v>229</v>
      </c>
      <c r="AG411" s="134">
        <f>(H411*'User Input'!$H$16)+(I411*'User Input'!$H$17)+(N411*'User Input'!$H$15)+(P411*'User Input'!$H$2)+(Q411*'User Input'!$H$3)+(R411*'User Input'!$H$4)+(K411*'User Input'!$H$5)+(L411*'User Input'!$H$6)+(J411*'User Input'!$H$7)+(U411*'User Input'!$H$8)+(T411*'User Input'!$H$9)+(M411*'User Input'!$H$10)+(Y411*'User Input'!$H$11)+(W411*'User Input'!$H$13)+(V411*'User Input'!$H$12)+(S411*'User Input'!$H$14)</f>
        <v>-6.1</v>
      </c>
      <c r="AH411">
        <f t="shared" si="13"/>
        <v>1.2708333333333333</v>
      </c>
      <c r="AI411" s="209"/>
      <c r="AJ411" s="209"/>
      <c r="AK411" s="209"/>
      <c r="AL411" s="209">
        <f t="shared" ca="1" si="11"/>
        <v>229</v>
      </c>
    </row>
    <row r="412" spans="2:38" x14ac:dyDescent="0.2">
      <c r="B412" t="s">
        <v>497</v>
      </c>
      <c r="C412" t="s">
        <v>122</v>
      </c>
      <c r="D412" t="s">
        <v>114</v>
      </c>
      <c r="E412" t="s">
        <v>114</v>
      </c>
      <c r="F412">
        <v>-5.7</v>
      </c>
      <c r="G412">
        <v>3.1</v>
      </c>
      <c r="H412">
        <v>-4.7</v>
      </c>
      <c r="I412">
        <v>401</v>
      </c>
      <c r="J412">
        <v>-3.3</v>
      </c>
      <c r="K412">
        <v>0.2</v>
      </c>
      <c r="L412">
        <v>-2.1</v>
      </c>
      <c r="M412">
        <v>-0.9</v>
      </c>
      <c r="N412">
        <v>-1.1000000000000001</v>
      </c>
      <c r="O412">
        <v>0.4</v>
      </c>
      <c r="AF412">
        <f t="shared" si="12"/>
        <v>230</v>
      </c>
      <c r="AG412" s="134">
        <f>(H412*'User Input'!$H$16)+(I412*'User Input'!$H$17)+(N412*'User Input'!$H$15)+(P412*'User Input'!$H$2)+(Q412*'User Input'!$H$3)+(R412*'User Input'!$H$4)+(K412*'User Input'!$H$5)+(L412*'User Input'!$H$6)+(J412*'User Input'!$H$7)+(U412*'User Input'!$H$8)+(T412*'User Input'!$H$9)+(M412*'User Input'!$H$10)+(Y412*'User Input'!$H$11)+(W412*'User Input'!$H$13)+(V412*'User Input'!$H$12)+(S412*'User Input'!$H$14)</f>
        <v>-6.3999999999999995</v>
      </c>
      <c r="AH412">
        <f t="shared" si="13"/>
        <v>-2.064516129032258</v>
      </c>
      <c r="AI412" s="209"/>
      <c r="AJ412" s="209"/>
      <c r="AK412" s="209"/>
      <c r="AL412" s="209">
        <f t="shared" ca="1" si="11"/>
        <v>230</v>
      </c>
    </row>
    <row r="413" spans="2:38" x14ac:dyDescent="0.2">
      <c r="B413" t="s">
        <v>927</v>
      </c>
      <c r="C413" t="s">
        <v>115</v>
      </c>
      <c r="D413" t="s">
        <v>114</v>
      </c>
      <c r="E413" t="s">
        <v>114</v>
      </c>
      <c r="F413">
        <v>-5.7</v>
      </c>
      <c r="G413">
        <v>-2.1</v>
      </c>
      <c r="H413">
        <v>-4.7</v>
      </c>
      <c r="I413">
        <v>480</v>
      </c>
      <c r="J413">
        <v>-2.1</v>
      </c>
      <c r="K413">
        <v>-0.7</v>
      </c>
      <c r="L413">
        <v>-2</v>
      </c>
      <c r="M413">
        <v>0.8</v>
      </c>
      <c r="N413">
        <v>-1.3</v>
      </c>
      <c r="O413">
        <v>-1.3</v>
      </c>
      <c r="AF413">
        <f t="shared" si="12"/>
        <v>231</v>
      </c>
      <c r="AG413" s="134">
        <f>(H413*'User Input'!$H$16)+(I413*'User Input'!$H$17)+(N413*'User Input'!$H$15)+(P413*'User Input'!$H$2)+(Q413*'User Input'!$H$3)+(R413*'User Input'!$H$4)+(K413*'User Input'!$H$5)+(L413*'User Input'!$H$6)+(J413*'User Input'!$H$7)+(U413*'User Input'!$H$8)+(T413*'User Input'!$H$9)+(M413*'User Input'!$H$10)+(Y413*'User Input'!$H$11)+(W413*'User Input'!$H$13)+(V413*'User Input'!$H$12)+(S413*'User Input'!$H$14)</f>
        <v>-5.3000000000000007</v>
      </c>
      <c r="AH413">
        <f t="shared" si="13"/>
        <v>2.5238095238095242</v>
      </c>
      <c r="AI413" s="209"/>
      <c r="AJ413" s="209"/>
      <c r="AK413" s="209"/>
      <c r="AL413" s="209">
        <f t="shared" ca="1" si="11"/>
        <v>230</v>
      </c>
    </row>
    <row r="414" spans="2:38" x14ac:dyDescent="0.2">
      <c r="B414" t="s">
        <v>778</v>
      </c>
      <c r="C414" t="s">
        <v>716</v>
      </c>
      <c r="D414" t="s">
        <v>428</v>
      </c>
      <c r="E414" t="s">
        <v>116</v>
      </c>
      <c r="F414">
        <v>-5.7</v>
      </c>
      <c r="G414">
        <v>2.2999999999999998</v>
      </c>
      <c r="H414">
        <v>-4.7</v>
      </c>
      <c r="I414">
        <v>390</v>
      </c>
      <c r="J414">
        <v>-3.3</v>
      </c>
      <c r="K414">
        <v>-0.2</v>
      </c>
      <c r="L414">
        <v>-2.9</v>
      </c>
      <c r="M414">
        <v>0.8</v>
      </c>
      <c r="N414">
        <v>-1.8</v>
      </c>
      <c r="O414">
        <v>0.8</v>
      </c>
      <c r="AF414">
        <f t="shared" si="12"/>
        <v>232</v>
      </c>
      <c r="AG414" s="134">
        <f>(H414*'User Input'!$H$16)+(I414*'User Input'!$H$17)+(N414*'User Input'!$H$15)+(P414*'User Input'!$H$2)+(Q414*'User Input'!$H$3)+(R414*'User Input'!$H$4)+(K414*'User Input'!$H$5)+(L414*'User Input'!$H$6)+(J414*'User Input'!$H$7)+(U414*'User Input'!$H$8)+(T414*'User Input'!$H$9)+(M414*'User Input'!$H$10)+(Y414*'User Input'!$H$11)+(W414*'User Input'!$H$13)+(V414*'User Input'!$H$12)+(S414*'User Input'!$H$14)</f>
        <v>-5.4</v>
      </c>
      <c r="AH414">
        <f t="shared" si="13"/>
        <v>-2.347826086956522</v>
      </c>
      <c r="AI414" s="209"/>
      <c r="AJ414" s="209"/>
      <c r="AK414" s="209"/>
      <c r="AL414" s="209">
        <f t="shared" ca="1" si="11"/>
        <v>230</v>
      </c>
    </row>
    <row r="415" spans="2:38" x14ac:dyDescent="0.2">
      <c r="B415" t="s">
        <v>215</v>
      </c>
      <c r="C415" t="s">
        <v>716</v>
      </c>
      <c r="D415" t="s">
        <v>1026</v>
      </c>
      <c r="E415" t="s">
        <v>118</v>
      </c>
      <c r="F415">
        <v>-5.7</v>
      </c>
      <c r="G415">
        <v>1.8</v>
      </c>
      <c r="H415">
        <v>-4.7</v>
      </c>
      <c r="I415">
        <v>435</v>
      </c>
      <c r="J415">
        <v>-2.6</v>
      </c>
      <c r="K415">
        <v>-2.5</v>
      </c>
      <c r="L415">
        <v>-3.4</v>
      </c>
      <c r="M415">
        <v>-0.9</v>
      </c>
      <c r="N415">
        <v>2.1</v>
      </c>
      <c r="O415">
        <v>0.6</v>
      </c>
      <c r="AF415">
        <f t="shared" si="12"/>
        <v>233</v>
      </c>
      <c r="AG415" s="134">
        <f>(H415*'User Input'!$H$16)+(I415*'User Input'!$H$17)+(N415*'User Input'!$H$15)+(P415*'User Input'!$H$2)+(Q415*'User Input'!$H$3)+(R415*'User Input'!$H$4)+(K415*'User Input'!$H$5)+(L415*'User Input'!$H$6)+(J415*'User Input'!$H$7)+(U415*'User Input'!$H$8)+(T415*'User Input'!$H$9)+(M415*'User Input'!$H$10)+(Y415*'User Input'!$H$11)+(W415*'User Input'!$H$13)+(V415*'User Input'!$H$12)+(S415*'User Input'!$H$14)</f>
        <v>-17.8</v>
      </c>
      <c r="AH415">
        <f t="shared" si="13"/>
        <v>-9.8888888888888893</v>
      </c>
      <c r="AI415" s="209"/>
      <c r="AJ415" s="209"/>
      <c r="AK415" s="209"/>
      <c r="AL415" s="209">
        <f t="shared" ca="1" si="11"/>
        <v>230</v>
      </c>
    </row>
    <row r="416" spans="2:38" x14ac:dyDescent="0.2">
      <c r="B416" t="s">
        <v>304</v>
      </c>
      <c r="C416" t="s">
        <v>719</v>
      </c>
      <c r="D416" t="s">
        <v>118</v>
      </c>
      <c r="E416" t="s">
        <v>118</v>
      </c>
      <c r="F416">
        <v>-5.8</v>
      </c>
      <c r="G416">
        <v>-0.8</v>
      </c>
      <c r="H416">
        <v>-4.7</v>
      </c>
      <c r="I416">
        <v>436</v>
      </c>
      <c r="J416">
        <v>-2.6</v>
      </c>
      <c r="K416">
        <v>-2.6</v>
      </c>
      <c r="L416">
        <v>-3.5</v>
      </c>
      <c r="M416">
        <v>0.2</v>
      </c>
      <c r="N416">
        <v>2.2999999999999998</v>
      </c>
      <c r="O416">
        <v>-0.7</v>
      </c>
      <c r="AF416">
        <f t="shared" si="12"/>
        <v>234</v>
      </c>
      <c r="AG416" s="134">
        <f>(H416*'User Input'!$H$16)+(I416*'User Input'!$H$17)+(N416*'User Input'!$H$15)+(P416*'User Input'!$H$2)+(Q416*'User Input'!$H$3)+(R416*'User Input'!$H$4)+(K416*'User Input'!$H$5)+(L416*'User Input'!$H$6)+(J416*'User Input'!$H$7)+(U416*'User Input'!$H$8)+(T416*'User Input'!$H$9)+(M416*'User Input'!$H$10)+(Y416*'User Input'!$H$11)+(W416*'User Input'!$H$13)+(V416*'User Input'!$H$12)+(S416*'User Input'!$H$14)</f>
        <v>-16.100000000000001</v>
      </c>
      <c r="AH416">
        <f t="shared" si="13"/>
        <v>20.125</v>
      </c>
      <c r="AI416" s="209"/>
      <c r="AJ416" s="209"/>
      <c r="AK416" s="209"/>
      <c r="AL416" s="209">
        <f t="shared" ca="1" si="11"/>
        <v>234</v>
      </c>
    </row>
    <row r="417" spans="2:38" x14ac:dyDescent="0.2">
      <c r="B417" t="s">
        <v>2552</v>
      </c>
      <c r="C417" t="s">
        <v>716</v>
      </c>
      <c r="D417" t="s">
        <v>998</v>
      </c>
      <c r="E417" t="s">
        <v>97</v>
      </c>
      <c r="F417">
        <v>-6</v>
      </c>
      <c r="G417">
        <v>-4</v>
      </c>
      <c r="H417">
        <v>-8</v>
      </c>
      <c r="I417">
        <v>204</v>
      </c>
      <c r="J417">
        <v>-5.8</v>
      </c>
      <c r="K417">
        <v>-1.9</v>
      </c>
      <c r="L417">
        <v>-5.6</v>
      </c>
      <c r="M417">
        <v>-0.3</v>
      </c>
      <c r="N417">
        <v>3.7</v>
      </c>
      <c r="O417">
        <v>2.8</v>
      </c>
      <c r="AF417">
        <f t="shared" si="12"/>
        <v>235</v>
      </c>
      <c r="AG417" s="134">
        <f>(H417*'User Input'!$H$16)+(I417*'User Input'!$H$17)+(N417*'User Input'!$H$15)+(P417*'User Input'!$H$2)+(Q417*'User Input'!$H$3)+(R417*'User Input'!$H$4)+(K417*'User Input'!$H$5)+(L417*'User Input'!$H$6)+(J417*'User Input'!$H$7)+(U417*'User Input'!$H$8)+(T417*'User Input'!$H$9)+(M417*'User Input'!$H$10)+(Y417*'User Input'!$H$11)+(W417*'User Input'!$H$13)+(V417*'User Input'!$H$12)+(S417*'User Input'!$H$14)</f>
        <v>-19.600000000000001</v>
      </c>
      <c r="AH417">
        <f t="shared" si="13"/>
        <v>4.9000000000000004</v>
      </c>
      <c r="AI417" s="209"/>
      <c r="AJ417" s="209"/>
      <c r="AK417" s="209"/>
      <c r="AL417" s="209">
        <f t="shared" ca="1" si="11"/>
        <v>235</v>
      </c>
    </row>
    <row r="418" spans="2:38" x14ac:dyDescent="0.2">
      <c r="B418" t="s">
        <v>2558</v>
      </c>
      <c r="C418" t="s">
        <v>133</v>
      </c>
      <c r="D418" t="s">
        <v>97</v>
      </c>
      <c r="E418" t="s">
        <v>97</v>
      </c>
      <c r="F418">
        <v>-6.1</v>
      </c>
      <c r="G418">
        <v>-12.8</v>
      </c>
      <c r="H418">
        <v>-8</v>
      </c>
      <c r="I418">
        <v>325</v>
      </c>
      <c r="J418">
        <v>-4</v>
      </c>
      <c r="K418">
        <v>-1.5</v>
      </c>
      <c r="L418">
        <v>-4.0999999999999996</v>
      </c>
      <c r="M418">
        <v>0.5</v>
      </c>
      <c r="N418">
        <v>1.8</v>
      </c>
      <c r="O418">
        <v>0.2</v>
      </c>
      <c r="AF418">
        <f t="shared" si="12"/>
        <v>236</v>
      </c>
      <c r="AG418" s="134">
        <f>(H418*'User Input'!$H$16)+(I418*'User Input'!$H$17)+(N418*'User Input'!$H$15)+(P418*'User Input'!$H$2)+(Q418*'User Input'!$H$3)+(R418*'User Input'!$H$4)+(K418*'User Input'!$H$5)+(L418*'User Input'!$H$6)+(J418*'User Input'!$H$7)+(U418*'User Input'!$H$8)+(T418*'User Input'!$H$9)+(M418*'User Input'!$H$10)+(Y418*'User Input'!$H$11)+(W418*'User Input'!$H$13)+(V418*'User Input'!$H$12)+(S418*'User Input'!$H$14)</f>
        <v>-13.1</v>
      </c>
      <c r="AH418">
        <f t="shared" si="13"/>
        <v>1.0234375</v>
      </c>
      <c r="AI418" s="209"/>
      <c r="AJ418" s="209"/>
      <c r="AK418" s="209"/>
      <c r="AL418" s="209">
        <f t="shared" ca="1" si="11"/>
        <v>236</v>
      </c>
    </row>
    <row r="419" spans="2:38" x14ac:dyDescent="0.2">
      <c r="B419" t="s">
        <v>508</v>
      </c>
      <c r="C419" t="s">
        <v>113</v>
      </c>
      <c r="D419" t="s">
        <v>110</v>
      </c>
      <c r="E419" t="s">
        <v>110</v>
      </c>
      <c r="F419">
        <v>-6.3</v>
      </c>
      <c r="G419">
        <v>-5.9</v>
      </c>
      <c r="H419">
        <v>-4.9000000000000004</v>
      </c>
      <c r="I419">
        <v>514</v>
      </c>
      <c r="J419">
        <v>-2.9</v>
      </c>
      <c r="K419">
        <v>-1.9</v>
      </c>
      <c r="L419">
        <v>-2.2999999999999998</v>
      </c>
      <c r="M419">
        <v>2.7</v>
      </c>
      <c r="N419">
        <v>0</v>
      </c>
      <c r="O419">
        <v>-3</v>
      </c>
      <c r="AF419">
        <f t="shared" si="12"/>
        <v>237</v>
      </c>
      <c r="AG419" s="134">
        <f>(H419*'User Input'!$H$16)+(I419*'User Input'!$H$17)+(N419*'User Input'!$H$15)+(P419*'User Input'!$H$2)+(Q419*'User Input'!$H$3)+(R419*'User Input'!$H$4)+(K419*'User Input'!$H$5)+(L419*'User Input'!$H$6)+(J419*'User Input'!$H$7)+(U419*'User Input'!$H$8)+(T419*'User Input'!$H$9)+(M419*'User Input'!$H$10)+(Y419*'User Input'!$H$11)+(W419*'User Input'!$H$13)+(V419*'User Input'!$H$12)+(S419*'User Input'!$H$14)</f>
        <v>-7.3999999999999986</v>
      </c>
      <c r="AH419">
        <f t="shared" si="13"/>
        <v>1.254237288135593</v>
      </c>
      <c r="AI419" s="209"/>
      <c r="AJ419" s="209"/>
      <c r="AK419" s="209"/>
      <c r="AL419" s="209">
        <f t="shared" ca="1" si="11"/>
        <v>237</v>
      </c>
    </row>
    <row r="420" spans="2:38" x14ac:dyDescent="0.2">
      <c r="B420" t="s">
        <v>187</v>
      </c>
      <c r="C420" t="s">
        <v>133</v>
      </c>
      <c r="D420" t="s">
        <v>114</v>
      </c>
      <c r="E420" t="s">
        <v>114</v>
      </c>
      <c r="F420">
        <v>-6.3</v>
      </c>
      <c r="G420">
        <v>-5.0999999999999996</v>
      </c>
      <c r="H420">
        <v>-4.9000000000000004</v>
      </c>
      <c r="I420">
        <v>556</v>
      </c>
      <c r="J420">
        <v>-1.1000000000000001</v>
      </c>
      <c r="K420">
        <v>-0.8</v>
      </c>
      <c r="L420">
        <v>-1.7</v>
      </c>
      <c r="M420">
        <v>1.2</v>
      </c>
      <c r="N420">
        <v>-2.6</v>
      </c>
      <c r="O420">
        <v>-2.4</v>
      </c>
      <c r="AF420">
        <f t="shared" si="12"/>
        <v>238</v>
      </c>
      <c r="AG420" s="134">
        <f>(H420*'User Input'!$H$16)+(I420*'User Input'!$H$17)+(N420*'User Input'!$H$15)+(P420*'User Input'!$H$2)+(Q420*'User Input'!$H$3)+(R420*'User Input'!$H$4)+(K420*'User Input'!$H$5)+(L420*'User Input'!$H$6)+(J420*'User Input'!$H$7)+(U420*'User Input'!$H$8)+(T420*'User Input'!$H$9)+(M420*'User Input'!$H$10)+(Y420*'User Input'!$H$11)+(W420*'User Input'!$H$13)+(V420*'User Input'!$H$12)+(S420*'User Input'!$H$14)</f>
        <v>-3.6</v>
      </c>
      <c r="AH420">
        <f t="shared" si="13"/>
        <v>0.70588235294117652</v>
      </c>
      <c r="AI420" s="209"/>
      <c r="AJ420" s="209"/>
      <c r="AK420" s="209"/>
      <c r="AL420" s="209">
        <f t="shared" ca="1" si="11"/>
        <v>237</v>
      </c>
    </row>
    <row r="421" spans="2:38" x14ac:dyDescent="0.2">
      <c r="B421" t="s">
        <v>156</v>
      </c>
      <c r="C421" t="s">
        <v>123</v>
      </c>
      <c r="D421" t="s">
        <v>112</v>
      </c>
      <c r="E421" t="s">
        <v>112</v>
      </c>
      <c r="F421">
        <v>-6.4</v>
      </c>
      <c r="G421">
        <v>1.7</v>
      </c>
      <c r="H421">
        <v>-4.9000000000000004</v>
      </c>
      <c r="I421">
        <v>413</v>
      </c>
      <c r="J421">
        <v>-3.2</v>
      </c>
      <c r="K421">
        <v>0.2</v>
      </c>
      <c r="L421">
        <v>-1.5</v>
      </c>
      <c r="M421">
        <v>-2.1</v>
      </c>
      <c r="N421">
        <v>-0.2</v>
      </c>
      <c r="O421">
        <v>-0.6</v>
      </c>
      <c r="AF421">
        <f t="shared" si="12"/>
        <v>239</v>
      </c>
      <c r="AG421" s="134">
        <f>(H421*'User Input'!$H$16)+(I421*'User Input'!$H$17)+(N421*'User Input'!$H$15)+(P421*'User Input'!$H$2)+(Q421*'User Input'!$H$3)+(R421*'User Input'!$H$4)+(K421*'User Input'!$H$5)+(L421*'User Input'!$H$6)+(J421*'User Input'!$H$7)+(U421*'User Input'!$H$8)+(T421*'User Input'!$H$9)+(M421*'User Input'!$H$10)+(Y421*'User Input'!$H$11)+(W421*'User Input'!$H$13)+(V421*'User Input'!$H$12)+(S421*'User Input'!$H$14)</f>
        <v>-8.1000000000000014</v>
      </c>
      <c r="AH421">
        <f t="shared" si="13"/>
        <v>-4.764705882352942</v>
      </c>
      <c r="AI421" s="209"/>
      <c r="AJ421" s="209"/>
      <c r="AK421" s="209"/>
      <c r="AL421" s="209">
        <f t="shared" ca="1" si="11"/>
        <v>239</v>
      </c>
    </row>
    <row r="422" spans="2:38" x14ac:dyDescent="0.2">
      <c r="B422" t="s">
        <v>2259</v>
      </c>
      <c r="C422" t="s">
        <v>716</v>
      </c>
      <c r="D422" t="s">
        <v>114</v>
      </c>
      <c r="E422" t="s">
        <v>114</v>
      </c>
      <c r="F422">
        <v>-6.4</v>
      </c>
      <c r="G422">
        <v>-2.8</v>
      </c>
      <c r="H422">
        <v>-4.9000000000000004</v>
      </c>
      <c r="I422">
        <v>484</v>
      </c>
      <c r="J422">
        <v>-2.9</v>
      </c>
      <c r="K422">
        <v>-2.2999999999999998</v>
      </c>
      <c r="L422">
        <v>-2.2999999999999998</v>
      </c>
      <c r="M422">
        <v>-1</v>
      </c>
      <c r="N422">
        <v>2.6</v>
      </c>
      <c r="O422">
        <v>-1.4</v>
      </c>
      <c r="AF422">
        <f t="shared" si="12"/>
        <v>240</v>
      </c>
      <c r="AG422" s="134">
        <f>(H422*'User Input'!$H$16)+(I422*'User Input'!$H$17)+(N422*'User Input'!$H$15)+(P422*'User Input'!$H$2)+(Q422*'User Input'!$H$3)+(R422*'User Input'!$H$4)+(K422*'User Input'!$H$5)+(L422*'User Input'!$H$6)+(J422*'User Input'!$H$7)+(U422*'User Input'!$H$8)+(T422*'User Input'!$H$9)+(M422*'User Input'!$H$10)+(Y422*'User Input'!$H$11)+(W422*'User Input'!$H$13)+(V422*'User Input'!$H$12)+(S422*'User Input'!$H$14)</f>
        <v>-16.399999999999999</v>
      </c>
      <c r="AH422">
        <f t="shared" si="13"/>
        <v>5.8571428571428568</v>
      </c>
      <c r="AI422" s="209"/>
      <c r="AJ422" s="209"/>
      <c r="AK422" s="209"/>
      <c r="AL422" s="209">
        <f t="shared" ca="1" si="11"/>
        <v>239</v>
      </c>
    </row>
    <row r="423" spans="2:38" x14ac:dyDescent="0.2">
      <c r="B423" t="s">
        <v>280</v>
      </c>
      <c r="C423" t="s">
        <v>340</v>
      </c>
      <c r="D423" t="s">
        <v>6</v>
      </c>
      <c r="E423" t="s">
        <v>6</v>
      </c>
      <c r="F423">
        <v>-6.5</v>
      </c>
      <c r="G423">
        <v>5.7</v>
      </c>
      <c r="H423">
        <v>-4.9000000000000004</v>
      </c>
      <c r="I423">
        <v>347</v>
      </c>
      <c r="J423">
        <v>-4.4000000000000004</v>
      </c>
      <c r="K423">
        <v>0.5</v>
      </c>
      <c r="L423">
        <v>-2.7</v>
      </c>
      <c r="M423">
        <v>-2.1</v>
      </c>
      <c r="N423">
        <v>-0.1</v>
      </c>
      <c r="O423">
        <v>1.3</v>
      </c>
      <c r="AF423">
        <f t="shared" si="12"/>
        <v>241</v>
      </c>
      <c r="AG423" s="134">
        <f>(H423*'User Input'!$H$16)+(I423*'User Input'!$H$17)+(N423*'User Input'!$H$15)+(P423*'User Input'!$H$2)+(Q423*'User Input'!$H$3)+(R423*'User Input'!$H$4)+(K423*'User Input'!$H$5)+(L423*'User Input'!$H$6)+(J423*'User Input'!$H$7)+(U423*'User Input'!$H$8)+(T423*'User Input'!$H$9)+(M423*'User Input'!$H$10)+(Y423*'User Input'!$H$11)+(W423*'User Input'!$H$13)+(V423*'User Input'!$H$12)+(S423*'User Input'!$H$14)</f>
        <v>-9.3000000000000007</v>
      </c>
      <c r="AH423">
        <f t="shared" si="13"/>
        <v>-1.631578947368421</v>
      </c>
      <c r="AI423" s="209"/>
      <c r="AJ423" s="209"/>
      <c r="AK423" s="209"/>
      <c r="AL423" s="209">
        <f t="shared" ca="1" si="11"/>
        <v>241</v>
      </c>
    </row>
    <row r="424" spans="2:38" x14ac:dyDescent="0.2">
      <c r="B424" t="s">
        <v>258</v>
      </c>
      <c r="C424" t="s">
        <v>132</v>
      </c>
      <c r="D424" t="s">
        <v>97</v>
      </c>
      <c r="E424" t="s">
        <v>97</v>
      </c>
      <c r="F424">
        <v>-6.5</v>
      </c>
      <c r="G424">
        <v>-8</v>
      </c>
      <c r="H424">
        <v>-8.1</v>
      </c>
      <c r="I424">
        <v>233</v>
      </c>
      <c r="J424">
        <v>-5.5</v>
      </c>
      <c r="K424">
        <v>-1.2</v>
      </c>
      <c r="L424">
        <v>-5</v>
      </c>
      <c r="M424">
        <v>-0.2</v>
      </c>
      <c r="N424">
        <v>2.2999999999999998</v>
      </c>
      <c r="O424">
        <v>2.1</v>
      </c>
      <c r="AF424">
        <f t="shared" si="12"/>
        <v>242</v>
      </c>
      <c r="AG424" s="134">
        <f>(H424*'User Input'!$H$16)+(I424*'User Input'!$H$17)+(N424*'User Input'!$H$15)+(P424*'User Input'!$H$2)+(Q424*'User Input'!$H$3)+(R424*'User Input'!$H$4)+(K424*'User Input'!$H$5)+(L424*'User Input'!$H$6)+(J424*'User Input'!$H$7)+(U424*'User Input'!$H$8)+(T424*'User Input'!$H$9)+(M424*'User Input'!$H$10)+(Y424*'User Input'!$H$11)+(W424*'User Input'!$H$13)+(V424*'User Input'!$H$12)+(S424*'User Input'!$H$14)</f>
        <v>-15.700000000000001</v>
      </c>
      <c r="AH424">
        <f t="shared" si="13"/>
        <v>1.9625000000000001</v>
      </c>
      <c r="AI424" s="209"/>
      <c r="AJ424" s="209"/>
      <c r="AK424" s="209"/>
      <c r="AL424" s="209">
        <f t="shared" ca="1" si="11"/>
        <v>241</v>
      </c>
    </row>
    <row r="425" spans="2:38" x14ac:dyDescent="0.2">
      <c r="B425" t="s">
        <v>910</v>
      </c>
      <c r="C425" t="s">
        <v>137</v>
      </c>
      <c r="D425" t="s">
        <v>112</v>
      </c>
      <c r="E425" t="s">
        <v>112</v>
      </c>
      <c r="F425">
        <v>-6.5</v>
      </c>
      <c r="G425">
        <v>11</v>
      </c>
      <c r="H425">
        <v>-4.9000000000000004</v>
      </c>
      <c r="I425">
        <v>303</v>
      </c>
      <c r="J425">
        <v>-4.5</v>
      </c>
      <c r="K425">
        <v>-1.2</v>
      </c>
      <c r="L425">
        <v>-3.8</v>
      </c>
      <c r="M425">
        <v>-2.2999999999999998</v>
      </c>
      <c r="N425">
        <v>1.9</v>
      </c>
      <c r="O425">
        <v>2.4</v>
      </c>
      <c r="AF425">
        <f t="shared" si="12"/>
        <v>243</v>
      </c>
      <c r="AG425" s="134">
        <f>(H425*'User Input'!$H$16)+(I425*'User Input'!$H$17)+(N425*'User Input'!$H$15)+(P425*'User Input'!$H$2)+(Q425*'User Input'!$H$3)+(R425*'User Input'!$H$4)+(K425*'User Input'!$H$5)+(L425*'User Input'!$H$6)+(J425*'User Input'!$H$7)+(U425*'User Input'!$H$8)+(T425*'User Input'!$H$9)+(M425*'User Input'!$H$10)+(Y425*'User Input'!$H$11)+(W425*'User Input'!$H$13)+(V425*'User Input'!$H$12)+(S425*'User Input'!$H$14)</f>
        <v>-17.7</v>
      </c>
      <c r="AH425">
        <f t="shared" si="13"/>
        <v>-1.6090909090909091</v>
      </c>
      <c r="AI425" s="209"/>
      <c r="AJ425" s="209"/>
      <c r="AK425" s="209"/>
      <c r="AL425" s="209">
        <f t="shared" ca="1" si="11"/>
        <v>241</v>
      </c>
    </row>
    <row r="426" spans="2:38" x14ac:dyDescent="0.2">
      <c r="B426" t="s">
        <v>1274</v>
      </c>
      <c r="C426" t="s">
        <v>121</v>
      </c>
      <c r="D426" t="s">
        <v>114</v>
      </c>
      <c r="E426" t="s">
        <v>114</v>
      </c>
      <c r="F426">
        <v>-6.7</v>
      </c>
      <c r="G426">
        <v>3.4</v>
      </c>
      <c r="H426">
        <v>-5</v>
      </c>
      <c r="I426">
        <v>361</v>
      </c>
      <c r="J426">
        <v>-4</v>
      </c>
      <c r="K426">
        <v>-1.4</v>
      </c>
      <c r="L426">
        <v>-3.4</v>
      </c>
      <c r="M426">
        <v>-1.8</v>
      </c>
      <c r="N426">
        <v>2.1</v>
      </c>
      <c r="O426">
        <v>0.8</v>
      </c>
      <c r="AF426">
        <f t="shared" si="12"/>
        <v>244</v>
      </c>
      <c r="AG426" s="134">
        <f>(H426*'User Input'!$H$16)+(I426*'User Input'!$H$17)+(N426*'User Input'!$H$15)+(P426*'User Input'!$H$2)+(Q426*'User Input'!$H$3)+(R426*'User Input'!$H$4)+(K426*'User Input'!$H$5)+(L426*'User Input'!$H$6)+(J426*'User Input'!$H$7)+(U426*'User Input'!$H$8)+(T426*'User Input'!$H$9)+(M426*'User Input'!$H$10)+(Y426*'User Input'!$H$11)+(W426*'User Input'!$H$13)+(V426*'User Input'!$H$12)+(S426*'User Input'!$H$14)</f>
        <v>-16.600000000000001</v>
      </c>
      <c r="AH426">
        <f t="shared" si="13"/>
        <v>-4.882352941176471</v>
      </c>
      <c r="AI426" s="209"/>
      <c r="AJ426" s="209"/>
      <c r="AK426" s="209"/>
      <c r="AL426" s="209">
        <f t="shared" ca="1" si="11"/>
        <v>244</v>
      </c>
    </row>
    <row r="427" spans="2:38" x14ac:dyDescent="0.2">
      <c r="B427" t="s">
        <v>2557</v>
      </c>
      <c r="C427" t="s">
        <v>123</v>
      </c>
      <c r="D427" t="s">
        <v>97</v>
      </c>
      <c r="E427" t="s">
        <v>97</v>
      </c>
      <c r="F427">
        <v>-6.8</v>
      </c>
      <c r="G427">
        <v>-7.1</v>
      </c>
      <c r="H427">
        <v>-8.1999999999999993</v>
      </c>
      <c r="I427">
        <v>204</v>
      </c>
      <c r="J427">
        <v>-5.8</v>
      </c>
      <c r="K427">
        <v>-2</v>
      </c>
      <c r="L427">
        <v>-5.6</v>
      </c>
      <c r="M427">
        <v>-0.2</v>
      </c>
      <c r="N427">
        <v>3.7</v>
      </c>
      <c r="O427">
        <v>2.2000000000000002</v>
      </c>
      <c r="AF427">
        <f t="shared" si="12"/>
        <v>245</v>
      </c>
      <c r="AG427" s="134">
        <f>(H427*'User Input'!$H$16)+(I427*'User Input'!$H$17)+(N427*'User Input'!$H$15)+(P427*'User Input'!$H$2)+(Q427*'User Input'!$H$3)+(R427*'User Input'!$H$4)+(K427*'User Input'!$H$5)+(L427*'User Input'!$H$6)+(J427*'User Input'!$H$7)+(U427*'User Input'!$H$8)+(T427*'User Input'!$H$9)+(M427*'User Input'!$H$10)+(Y427*'User Input'!$H$11)+(W427*'User Input'!$H$13)+(V427*'User Input'!$H$12)+(S427*'User Input'!$H$14)</f>
        <v>-19.799999999999997</v>
      </c>
      <c r="AH427">
        <f t="shared" si="13"/>
        <v>2.788732394366197</v>
      </c>
      <c r="AI427" s="209"/>
      <c r="AJ427" s="209"/>
      <c r="AK427" s="209"/>
      <c r="AL427" s="209">
        <f t="shared" ca="1" si="11"/>
        <v>245</v>
      </c>
    </row>
    <row r="428" spans="2:38" x14ac:dyDescent="0.2">
      <c r="B428" t="s">
        <v>2264</v>
      </c>
      <c r="C428" t="s">
        <v>7</v>
      </c>
      <c r="D428" t="s">
        <v>114</v>
      </c>
      <c r="E428" t="s">
        <v>114</v>
      </c>
      <c r="F428">
        <v>-6.8</v>
      </c>
      <c r="G428">
        <v>4</v>
      </c>
      <c r="H428">
        <v>-5</v>
      </c>
      <c r="I428">
        <v>383</v>
      </c>
      <c r="J428">
        <v>-3.5</v>
      </c>
      <c r="K428">
        <v>-0.4</v>
      </c>
      <c r="L428">
        <v>-3.1</v>
      </c>
      <c r="M428">
        <v>0.7</v>
      </c>
      <c r="N428">
        <v>-1.5</v>
      </c>
      <c r="O428">
        <v>0.1</v>
      </c>
      <c r="AF428">
        <f t="shared" si="12"/>
        <v>246</v>
      </c>
      <c r="AG428" s="134">
        <f>(H428*'User Input'!$H$16)+(I428*'User Input'!$H$17)+(N428*'User Input'!$H$15)+(P428*'User Input'!$H$2)+(Q428*'User Input'!$H$3)+(R428*'User Input'!$H$4)+(K428*'User Input'!$H$5)+(L428*'User Input'!$H$6)+(J428*'User Input'!$H$7)+(U428*'User Input'!$H$8)+(T428*'User Input'!$H$9)+(M428*'User Input'!$H$10)+(Y428*'User Input'!$H$11)+(W428*'User Input'!$H$13)+(V428*'User Input'!$H$12)+(S428*'User Input'!$H$14)</f>
        <v>-6.7999999999999989</v>
      </c>
      <c r="AH428">
        <f t="shared" si="13"/>
        <v>-1.6999999999999997</v>
      </c>
      <c r="AI428" s="209"/>
      <c r="AJ428" s="209"/>
      <c r="AK428" s="209"/>
      <c r="AL428" s="209">
        <f t="shared" ca="1" si="11"/>
        <v>245</v>
      </c>
    </row>
    <row r="429" spans="2:38" x14ac:dyDescent="0.2">
      <c r="B429" t="s">
        <v>1387</v>
      </c>
      <c r="C429" t="s">
        <v>119</v>
      </c>
      <c r="D429" t="s">
        <v>97</v>
      </c>
      <c r="E429" t="s">
        <v>97</v>
      </c>
      <c r="F429">
        <v>-6.8</v>
      </c>
      <c r="G429">
        <v>-13.8</v>
      </c>
      <c r="H429">
        <v>-8.1999999999999993</v>
      </c>
      <c r="I429">
        <v>313</v>
      </c>
      <c r="J429">
        <v>-4.3</v>
      </c>
      <c r="K429">
        <v>-1.2</v>
      </c>
      <c r="L429">
        <v>-4.4000000000000004</v>
      </c>
      <c r="M429">
        <v>0.2</v>
      </c>
      <c r="N429">
        <v>1.1000000000000001</v>
      </c>
      <c r="O429">
        <v>0.7</v>
      </c>
      <c r="AF429">
        <f t="shared" si="12"/>
        <v>247</v>
      </c>
      <c r="AG429" s="134">
        <f>(H429*'User Input'!$H$16)+(I429*'User Input'!$H$17)+(N429*'User Input'!$H$15)+(P429*'User Input'!$H$2)+(Q429*'User Input'!$H$3)+(R429*'User Input'!$H$4)+(K429*'User Input'!$H$5)+(L429*'User Input'!$H$6)+(J429*'User Input'!$H$7)+(U429*'User Input'!$H$8)+(T429*'User Input'!$H$9)+(M429*'User Input'!$H$10)+(Y429*'User Input'!$H$11)+(W429*'User Input'!$H$13)+(V429*'User Input'!$H$12)+(S429*'User Input'!$H$14)</f>
        <v>-13.1</v>
      </c>
      <c r="AH429">
        <f t="shared" si="13"/>
        <v>0.94927536231884047</v>
      </c>
      <c r="AI429" s="209"/>
      <c r="AJ429" s="209"/>
      <c r="AK429" s="209"/>
      <c r="AL429" s="209">
        <f t="shared" ca="1" si="11"/>
        <v>245</v>
      </c>
    </row>
    <row r="430" spans="2:38" x14ac:dyDescent="0.2">
      <c r="B430" t="s">
        <v>907</v>
      </c>
      <c r="C430" t="s">
        <v>120</v>
      </c>
      <c r="D430" t="s">
        <v>97</v>
      </c>
      <c r="E430" t="s">
        <v>97</v>
      </c>
      <c r="F430">
        <v>-6.9</v>
      </c>
      <c r="G430">
        <v>-12.5</v>
      </c>
      <c r="H430">
        <v>-8.1999999999999993</v>
      </c>
      <c r="I430">
        <v>278</v>
      </c>
      <c r="J430">
        <v>-4.8</v>
      </c>
      <c r="K430">
        <v>-2.1</v>
      </c>
      <c r="L430">
        <v>-5</v>
      </c>
      <c r="M430">
        <v>0.5</v>
      </c>
      <c r="N430">
        <v>1.8</v>
      </c>
      <c r="O430">
        <v>1.5</v>
      </c>
      <c r="AF430">
        <f t="shared" si="12"/>
        <v>248</v>
      </c>
      <c r="AG430" s="134">
        <f>(H430*'User Input'!$H$16)+(I430*'User Input'!$H$17)+(N430*'User Input'!$H$15)+(P430*'User Input'!$H$2)+(Q430*'User Input'!$H$3)+(R430*'User Input'!$H$4)+(K430*'User Input'!$H$5)+(L430*'User Input'!$H$6)+(J430*'User Input'!$H$7)+(U430*'User Input'!$H$8)+(T430*'User Input'!$H$9)+(M430*'User Input'!$H$10)+(Y430*'User Input'!$H$11)+(W430*'User Input'!$H$13)+(V430*'User Input'!$H$12)+(S430*'User Input'!$H$14)</f>
        <v>-17.2</v>
      </c>
      <c r="AH430">
        <f t="shared" si="13"/>
        <v>1.3759999999999999</v>
      </c>
      <c r="AI430" s="209"/>
      <c r="AJ430" s="209"/>
      <c r="AK430" s="209"/>
      <c r="AL430" s="209">
        <f t="shared" ca="1" si="11"/>
        <v>248</v>
      </c>
    </row>
    <row r="431" spans="2:38" x14ac:dyDescent="0.2">
      <c r="B431" t="s">
        <v>3445</v>
      </c>
      <c r="C431" t="s">
        <v>2</v>
      </c>
      <c r="D431" t="s">
        <v>6</v>
      </c>
      <c r="E431" t="s">
        <v>6</v>
      </c>
      <c r="F431">
        <v>-7</v>
      </c>
      <c r="G431">
        <v>1</v>
      </c>
      <c r="H431">
        <v>-5</v>
      </c>
      <c r="I431">
        <v>411</v>
      </c>
      <c r="J431">
        <v>-3.1</v>
      </c>
      <c r="K431">
        <v>-0.6</v>
      </c>
      <c r="L431">
        <v>-2.5</v>
      </c>
      <c r="M431">
        <v>-1.4</v>
      </c>
      <c r="N431">
        <v>-1</v>
      </c>
      <c r="O431">
        <v>0.6</v>
      </c>
      <c r="AF431">
        <f t="shared" si="12"/>
        <v>249</v>
      </c>
      <c r="AG431" s="134">
        <f>(H431*'User Input'!$H$16)+(I431*'User Input'!$H$17)+(N431*'User Input'!$H$15)+(P431*'User Input'!$H$2)+(Q431*'User Input'!$H$3)+(R431*'User Input'!$H$4)+(K431*'User Input'!$H$5)+(L431*'User Input'!$H$6)+(J431*'User Input'!$H$7)+(U431*'User Input'!$H$8)+(T431*'User Input'!$H$9)+(M431*'User Input'!$H$10)+(Y431*'User Input'!$H$11)+(W431*'User Input'!$H$13)+(V431*'User Input'!$H$12)+(S431*'User Input'!$H$14)</f>
        <v>-10.8</v>
      </c>
      <c r="AH431">
        <f t="shared" si="13"/>
        <v>-10.8</v>
      </c>
      <c r="AI431" s="209"/>
      <c r="AJ431" s="209"/>
      <c r="AK431" s="209"/>
      <c r="AL431" s="209">
        <f t="shared" ca="1" si="11"/>
        <v>249</v>
      </c>
    </row>
    <row r="432" spans="2:38" x14ac:dyDescent="0.2">
      <c r="B432" t="s">
        <v>180</v>
      </c>
      <c r="C432" t="s">
        <v>141</v>
      </c>
      <c r="D432" t="s">
        <v>118</v>
      </c>
      <c r="E432" t="s">
        <v>118</v>
      </c>
      <c r="F432">
        <v>-7.1</v>
      </c>
      <c r="G432">
        <v>0.4</v>
      </c>
      <c r="H432">
        <v>-5.0999999999999996</v>
      </c>
      <c r="I432">
        <v>432</v>
      </c>
      <c r="J432">
        <v>-2.7</v>
      </c>
      <c r="K432">
        <v>-1.6</v>
      </c>
      <c r="L432">
        <v>-4.4000000000000004</v>
      </c>
      <c r="M432">
        <v>2.6</v>
      </c>
      <c r="N432">
        <v>-0.6</v>
      </c>
      <c r="O432">
        <v>-1.3</v>
      </c>
      <c r="AF432">
        <f t="shared" si="12"/>
        <v>250</v>
      </c>
      <c r="AG432" s="134">
        <f>(H432*'User Input'!$H$16)+(I432*'User Input'!$H$17)+(N432*'User Input'!$H$15)+(P432*'User Input'!$H$2)+(Q432*'User Input'!$H$3)+(R432*'User Input'!$H$4)+(K432*'User Input'!$H$5)+(L432*'User Input'!$H$6)+(J432*'User Input'!$H$7)+(U432*'User Input'!$H$8)+(T432*'User Input'!$H$9)+(M432*'User Input'!$H$10)+(Y432*'User Input'!$H$11)+(W432*'User Input'!$H$13)+(V432*'User Input'!$H$12)+(S432*'User Input'!$H$14)</f>
        <v>-8.3000000000000007</v>
      </c>
      <c r="AH432">
        <f t="shared" si="13"/>
        <v>-20.75</v>
      </c>
      <c r="AI432" s="209"/>
      <c r="AJ432" s="209"/>
      <c r="AK432" s="209"/>
      <c r="AL432" s="209">
        <f t="shared" ca="1" si="11"/>
        <v>250</v>
      </c>
    </row>
    <row r="433" spans="2:38" x14ac:dyDescent="0.2">
      <c r="B433" t="s">
        <v>2588</v>
      </c>
      <c r="C433" t="s">
        <v>119</v>
      </c>
      <c r="D433" t="s">
        <v>97</v>
      </c>
      <c r="E433" t="s">
        <v>97</v>
      </c>
      <c r="F433">
        <v>-7.1</v>
      </c>
      <c r="G433">
        <v>-13.3</v>
      </c>
      <c r="H433">
        <v>-8.3000000000000007</v>
      </c>
      <c r="I433">
        <v>287</v>
      </c>
      <c r="J433">
        <v>-4.5</v>
      </c>
      <c r="K433">
        <v>-1.3</v>
      </c>
      <c r="L433">
        <v>-4.5999999999999996</v>
      </c>
      <c r="M433">
        <v>0.1</v>
      </c>
      <c r="N433">
        <v>1.6</v>
      </c>
      <c r="O433">
        <v>0.6</v>
      </c>
      <c r="AF433">
        <f t="shared" si="12"/>
        <v>251</v>
      </c>
      <c r="AG433" s="134">
        <f>(H433*'User Input'!$H$16)+(I433*'User Input'!$H$17)+(N433*'User Input'!$H$15)+(P433*'User Input'!$H$2)+(Q433*'User Input'!$H$3)+(R433*'User Input'!$H$4)+(K433*'User Input'!$H$5)+(L433*'User Input'!$H$6)+(J433*'User Input'!$H$7)+(U433*'User Input'!$H$8)+(T433*'User Input'!$H$9)+(M433*'User Input'!$H$10)+(Y433*'User Input'!$H$11)+(W433*'User Input'!$H$13)+(V433*'User Input'!$H$12)+(S433*'User Input'!$H$14)</f>
        <v>-14.100000000000001</v>
      </c>
      <c r="AH433">
        <f t="shared" si="13"/>
        <v>1.0601503759398496</v>
      </c>
      <c r="AI433" s="209"/>
      <c r="AJ433" s="209"/>
      <c r="AK433" s="209"/>
      <c r="AL433" s="209">
        <f t="shared" ca="1" si="11"/>
        <v>250</v>
      </c>
    </row>
    <row r="434" spans="2:38" x14ac:dyDescent="0.2">
      <c r="B434" t="s">
        <v>2546</v>
      </c>
      <c r="C434" t="s">
        <v>8</v>
      </c>
      <c r="D434" t="s">
        <v>97</v>
      </c>
      <c r="E434" t="s">
        <v>97</v>
      </c>
      <c r="F434">
        <v>-7.2</v>
      </c>
      <c r="G434">
        <v>-4.0999999999999996</v>
      </c>
      <c r="H434">
        <v>-8.3000000000000007</v>
      </c>
      <c r="I434">
        <v>171</v>
      </c>
      <c r="J434">
        <v>-6.6</v>
      </c>
      <c r="K434">
        <v>-2.2000000000000002</v>
      </c>
      <c r="L434">
        <v>-6.2</v>
      </c>
      <c r="M434">
        <v>-0.1</v>
      </c>
      <c r="N434">
        <v>4.2</v>
      </c>
      <c r="O434">
        <v>2.9</v>
      </c>
      <c r="AF434">
        <f t="shared" si="12"/>
        <v>252</v>
      </c>
      <c r="AG434" s="134">
        <f>(H434*'User Input'!$H$16)+(I434*'User Input'!$H$17)+(N434*'User Input'!$H$15)+(P434*'User Input'!$H$2)+(Q434*'User Input'!$H$3)+(R434*'User Input'!$H$4)+(K434*'User Input'!$H$5)+(L434*'User Input'!$H$6)+(J434*'User Input'!$H$7)+(U434*'User Input'!$H$8)+(T434*'User Input'!$H$9)+(M434*'User Input'!$H$10)+(Y434*'User Input'!$H$11)+(W434*'User Input'!$H$13)+(V434*'User Input'!$H$12)+(S434*'User Input'!$H$14)</f>
        <v>-21.8</v>
      </c>
      <c r="AH434">
        <f t="shared" si="13"/>
        <v>5.3170731707317076</v>
      </c>
      <c r="AI434" s="209"/>
      <c r="AJ434" s="209"/>
      <c r="AK434" s="209"/>
      <c r="AL434" s="209">
        <f t="shared" ca="1" si="11"/>
        <v>252</v>
      </c>
    </row>
    <row r="435" spans="2:38" x14ac:dyDescent="0.2">
      <c r="B435" t="s">
        <v>2648</v>
      </c>
      <c r="C435" t="s">
        <v>115</v>
      </c>
      <c r="D435" t="s">
        <v>1034</v>
      </c>
      <c r="E435" t="s">
        <v>118</v>
      </c>
      <c r="F435">
        <v>-7.3</v>
      </c>
      <c r="G435">
        <v>-3</v>
      </c>
      <c r="H435">
        <v>-5.0999999999999996</v>
      </c>
      <c r="I435">
        <v>462</v>
      </c>
      <c r="J435">
        <v>-3</v>
      </c>
      <c r="K435">
        <v>-1.1000000000000001</v>
      </c>
      <c r="L435">
        <v>-2.5</v>
      </c>
      <c r="M435">
        <v>2.2000000000000002</v>
      </c>
      <c r="N435">
        <v>-2.1</v>
      </c>
      <c r="O435">
        <v>-1.9</v>
      </c>
      <c r="AF435">
        <f t="shared" si="12"/>
        <v>253</v>
      </c>
      <c r="AG435" s="134">
        <f>(H435*'User Input'!$H$16)+(I435*'User Input'!$H$17)+(N435*'User Input'!$H$15)+(P435*'User Input'!$H$2)+(Q435*'User Input'!$H$3)+(R435*'User Input'!$H$4)+(K435*'User Input'!$H$5)+(L435*'User Input'!$H$6)+(J435*'User Input'!$H$7)+(U435*'User Input'!$H$8)+(T435*'User Input'!$H$9)+(M435*'User Input'!$H$10)+(Y435*'User Input'!$H$11)+(W435*'User Input'!$H$13)+(V435*'User Input'!$H$12)+(S435*'User Input'!$H$14)</f>
        <v>-5.5</v>
      </c>
      <c r="AH435">
        <f t="shared" si="13"/>
        <v>1.8333333333333333</v>
      </c>
      <c r="AI435" s="209"/>
      <c r="AJ435" s="209"/>
      <c r="AK435" s="209"/>
      <c r="AL435" s="209">
        <f t="shared" ca="1" si="11"/>
        <v>253</v>
      </c>
    </row>
    <row r="436" spans="2:38" x14ac:dyDescent="0.2">
      <c r="B436" t="s">
        <v>2273</v>
      </c>
      <c r="C436" t="s">
        <v>131</v>
      </c>
      <c r="D436" t="s">
        <v>97</v>
      </c>
      <c r="E436" t="s">
        <v>97</v>
      </c>
      <c r="F436">
        <v>-7.4</v>
      </c>
      <c r="G436">
        <v>-13.7</v>
      </c>
      <c r="H436">
        <v>-8.3000000000000007</v>
      </c>
      <c r="I436">
        <v>287</v>
      </c>
      <c r="J436">
        <v>-4.0999999999999996</v>
      </c>
      <c r="K436">
        <v>-1</v>
      </c>
      <c r="L436">
        <v>-4.3</v>
      </c>
      <c r="M436">
        <v>0.3</v>
      </c>
      <c r="N436">
        <v>-0.3</v>
      </c>
      <c r="O436">
        <v>1</v>
      </c>
      <c r="AF436">
        <f t="shared" si="12"/>
        <v>254</v>
      </c>
      <c r="AG436" s="134">
        <f>(H436*'User Input'!$H$16)+(I436*'User Input'!$H$17)+(N436*'User Input'!$H$15)+(P436*'User Input'!$H$2)+(Q436*'User Input'!$H$3)+(R436*'User Input'!$H$4)+(K436*'User Input'!$H$5)+(L436*'User Input'!$H$6)+(J436*'User Input'!$H$7)+(U436*'User Input'!$H$8)+(T436*'User Input'!$H$9)+(M436*'User Input'!$H$10)+(Y436*'User Input'!$H$11)+(W436*'User Input'!$H$13)+(V436*'User Input'!$H$12)+(S436*'User Input'!$H$14)</f>
        <v>-11.8</v>
      </c>
      <c r="AH436">
        <f t="shared" si="13"/>
        <v>0.86131386861313874</v>
      </c>
      <c r="AI436" s="209"/>
      <c r="AJ436" s="209"/>
      <c r="AK436" s="209"/>
      <c r="AL436" s="209">
        <f t="shared" ca="1" si="11"/>
        <v>254</v>
      </c>
    </row>
    <row r="437" spans="2:38" x14ac:dyDescent="0.2">
      <c r="B437" t="s">
        <v>317</v>
      </c>
      <c r="C437" t="s">
        <v>339</v>
      </c>
      <c r="D437" t="s">
        <v>97</v>
      </c>
      <c r="E437" t="s">
        <v>97</v>
      </c>
      <c r="F437">
        <v>-7.4</v>
      </c>
      <c r="G437">
        <v>-15</v>
      </c>
      <c r="H437">
        <v>-8.3000000000000007</v>
      </c>
      <c r="I437">
        <v>322</v>
      </c>
      <c r="J437">
        <v>-3.8</v>
      </c>
      <c r="K437">
        <v>-0.5</v>
      </c>
      <c r="L437">
        <v>-4.2</v>
      </c>
      <c r="M437">
        <v>-0.1</v>
      </c>
      <c r="N437">
        <v>-1.1000000000000001</v>
      </c>
      <c r="O437">
        <v>1.3</v>
      </c>
      <c r="AF437">
        <f t="shared" si="12"/>
        <v>255</v>
      </c>
      <c r="AG437" s="134">
        <f>(H437*'User Input'!$H$16)+(I437*'User Input'!$H$17)+(N437*'User Input'!$H$15)+(P437*'User Input'!$H$2)+(Q437*'User Input'!$H$3)+(R437*'User Input'!$H$4)+(K437*'User Input'!$H$5)+(L437*'User Input'!$H$6)+(J437*'User Input'!$H$7)+(U437*'User Input'!$H$8)+(T437*'User Input'!$H$9)+(M437*'User Input'!$H$10)+(Y437*'User Input'!$H$11)+(W437*'User Input'!$H$13)+(V437*'User Input'!$H$12)+(S437*'User Input'!$H$14)</f>
        <v>-10.199999999999999</v>
      </c>
      <c r="AH437">
        <f t="shared" si="13"/>
        <v>0.67999999999999994</v>
      </c>
      <c r="AI437" s="209"/>
      <c r="AJ437" s="209"/>
      <c r="AK437" s="209"/>
      <c r="AL437" s="209">
        <f t="shared" ca="1" si="11"/>
        <v>254</v>
      </c>
    </row>
    <row r="438" spans="2:38" x14ac:dyDescent="0.2">
      <c r="B438" t="s">
        <v>519</v>
      </c>
      <c r="C438" t="s">
        <v>719</v>
      </c>
      <c r="D438" t="s">
        <v>97</v>
      </c>
      <c r="E438" t="s">
        <v>97</v>
      </c>
      <c r="F438">
        <v>-7.7</v>
      </c>
      <c r="G438">
        <v>-11.8</v>
      </c>
      <c r="H438">
        <v>-8.4</v>
      </c>
      <c r="I438">
        <v>237</v>
      </c>
      <c r="J438">
        <v>-5.0999999999999996</v>
      </c>
      <c r="K438">
        <v>-1.3</v>
      </c>
      <c r="L438">
        <v>-5</v>
      </c>
      <c r="M438">
        <v>0</v>
      </c>
      <c r="N438">
        <v>1.5</v>
      </c>
      <c r="O438">
        <v>1.1000000000000001</v>
      </c>
      <c r="AF438">
        <f t="shared" si="12"/>
        <v>256</v>
      </c>
      <c r="AG438" s="134">
        <f>(H438*'User Input'!$H$16)+(I438*'User Input'!$H$17)+(N438*'User Input'!$H$15)+(P438*'User Input'!$H$2)+(Q438*'User Input'!$H$3)+(R438*'User Input'!$H$4)+(K438*'User Input'!$H$5)+(L438*'User Input'!$H$6)+(J438*'User Input'!$H$7)+(U438*'User Input'!$H$8)+(T438*'User Input'!$H$9)+(M438*'User Input'!$H$10)+(Y438*'User Input'!$H$11)+(W438*'User Input'!$H$13)+(V438*'User Input'!$H$12)+(S438*'User Input'!$H$14)</f>
        <v>-15.299999999999999</v>
      </c>
      <c r="AH438">
        <f t="shared" si="13"/>
        <v>1.2966101694915253</v>
      </c>
      <c r="AI438" s="209"/>
      <c r="AJ438" s="209"/>
      <c r="AK438" s="209"/>
      <c r="AL438" s="209">
        <f t="shared" ca="1" si="11"/>
        <v>256</v>
      </c>
    </row>
    <row r="439" spans="2:38" x14ac:dyDescent="0.2">
      <c r="B439" t="s">
        <v>2562</v>
      </c>
      <c r="C439" t="s">
        <v>134</v>
      </c>
      <c r="D439" t="s">
        <v>97</v>
      </c>
      <c r="E439" t="s">
        <v>97</v>
      </c>
      <c r="F439">
        <v>-8.1</v>
      </c>
      <c r="G439">
        <v>-12.1</v>
      </c>
      <c r="H439">
        <v>-8.5</v>
      </c>
      <c r="I439">
        <v>235</v>
      </c>
      <c r="J439">
        <v>-4.9000000000000004</v>
      </c>
      <c r="K439">
        <v>-1</v>
      </c>
      <c r="L439">
        <v>-5</v>
      </c>
      <c r="M439">
        <v>0</v>
      </c>
      <c r="N439">
        <v>0.4</v>
      </c>
      <c r="O439">
        <v>1.4</v>
      </c>
      <c r="AF439">
        <f t="shared" si="12"/>
        <v>257</v>
      </c>
      <c r="AG439" s="134">
        <f>(H439*'User Input'!$H$16)+(I439*'User Input'!$H$17)+(N439*'User Input'!$H$15)+(P439*'User Input'!$H$2)+(Q439*'User Input'!$H$3)+(R439*'User Input'!$H$4)+(K439*'User Input'!$H$5)+(L439*'User Input'!$H$6)+(J439*'User Input'!$H$7)+(U439*'User Input'!$H$8)+(T439*'User Input'!$H$9)+(M439*'User Input'!$H$10)+(Y439*'User Input'!$H$11)+(W439*'User Input'!$H$13)+(V439*'User Input'!$H$12)+(S439*'User Input'!$H$14)</f>
        <v>-13.9</v>
      </c>
      <c r="AH439">
        <f t="shared" si="13"/>
        <v>1.1487603305785126</v>
      </c>
      <c r="AI439" s="209"/>
      <c r="AJ439" s="209"/>
      <c r="AK439" s="209"/>
      <c r="AL439" s="209">
        <f t="shared" ref="AL439:AL502" ca="1" si="14">RANK(F439,OFFSET($F$183,0,0,COUNTA(F:F)+1,1))</f>
        <v>257</v>
      </c>
    </row>
    <row r="440" spans="2:38" x14ac:dyDescent="0.2">
      <c r="B440" t="s">
        <v>485</v>
      </c>
      <c r="C440" t="s">
        <v>339</v>
      </c>
      <c r="D440" t="s">
        <v>110</v>
      </c>
      <c r="E440" t="s">
        <v>110</v>
      </c>
      <c r="F440">
        <v>-8.1999999999999993</v>
      </c>
      <c r="G440">
        <v>-9</v>
      </c>
      <c r="H440">
        <v>-5.4</v>
      </c>
      <c r="I440">
        <v>573</v>
      </c>
      <c r="J440">
        <v>-1.9</v>
      </c>
      <c r="K440">
        <v>-0.7</v>
      </c>
      <c r="L440">
        <v>-0.9</v>
      </c>
      <c r="M440">
        <v>1</v>
      </c>
      <c r="N440">
        <v>-3.1</v>
      </c>
      <c r="O440">
        <v>-3.6</v>
      </c>
      <c r="AF440">
        <f t="shared" ref="AF440:AF503" si="15">AF439+1</f>
        <v>258</v>
      </c>
      <c r="AG440" s="134">
        <f>(H440*'User Input'!$H$16)+(I440*'User Input'!$H$17)+(N440*'User Input'!$H$15)+(P440*'User Input'!$H$2)+(Q440*'User Input'!$H$3)+(R440*'User Input'!$H$4)+(K440*'User Input'!$H$5)+(L440*'User Input'!$H$6)+(J440*'User Input'!$H$7)+(U440*'User Input'!$H$8)+(T440*'User Input'!$H$9)+(M440*'User Input'!$H$10)+(Y440*'User Input'!$H$11)+(W440*'User Input'!$H$13)+(V440*'User Input'!$H$12)+(S440*'User Input'!$H$14)</f>
        <v>-3.5999999999999996</v>
      </c>
      <c r="AH440">
        <f t="shared" si="13"/>
        <v>0.39999999999999997</v>
      </c>
      <c r="AI440" s="209"/>
      <c r="AJ440" s="209"/>
      <c r="AK440" s="209"/>
      <c r="AL440" s="209">
        <f t="shared" ca="1" si="14"/>
        <v>258</v>
      </c>
    </row>
    <row r="441" spans="2:38" x14ac:dyDescent="0.2">
      <c r="B441" t="s">
        <v>443</v>
      </c>
      <c r="C441" t="s">
        <v>2</v>
      </c>
      <c r="D441" t="s">
        <v>116</v>
      </c>
      <c r="E441" t="s">
        <v>116</v>
      </c>
      <c r="F441">
        <v>-8.3000000000000007</v>
      </c>
      <c r="G441">
        <v>0.3</v>
      </c>
      <c r="H441">
        <v>-5.4</v>
      </c>
      <c r="I441">
        <v>397</v>
      </c>
      <c r="J441">
        <v>-3.8</v>
      </c>
      <c r="K441">
        <v>-3.4</v>
      </c>
      <c r="L441">
        <v>-4.7</v>
      </c>
      <c r="M441">
        <v>0.9</v>
      </c>
      <c r="N441">
        <v>2.4</v>
      </c>
      <c r="O441">
        <v>-0.8</v>
      </c>
      <c r="AF441">
        <f t="shared" si="15"/>
        <v>259</v>
      </c>
      <c r="AG441" s="134">
        <f>(H441*'User Input'!$H$16)+(I441*'User Input'!$H$17)+(N441*'User Input'!$H$15)+(P441*'User Input'!$H$2)+(Q441*'User Input'!$H$3)+(R441*'User Input'!$H$4)+(K441*'User Input'!$H$5)+(L441*'User Input'!$H$6)+(J441*'User Input'!$H$7)+(U441*'User Input'!$H$8)+(T441*'User Input'!$H$9)+(M441*'User Input'!$H$10)+(Y441*'User Input'!$H$11)+(W441*'User Input'!$H$13)+(V441*'User Input'!$H$12)+(S441*'User Input'!$H$14)</f>
        <v>-20.3</v>
      </c>
      <c r="AH441">
        <f t="shared" si="13"/>
        <v>-67.666666666666671</v>
      </c>
      <c r="AI441" s="209"/>
      <c r="AJ441" s="209"/>
      <c r="AK441" s="209"/>
      <c r="AL441" s="209">
        <f t="shared" ca="1" si="14"/>
        <v>259</v>
      </c>
    </row>
    <row r="442" spans="2:38" x14ac:dyDescent="0.2">
      <c r="B442" t="s">
        <v>2624</v>
      </c>
      <c r="C442" t="s">
        <v>2</v>
      </c>
      <c r="D442" t="s">
        <v>427</v>
      </c>
      <c r="E442" t="s">
        <v>118</v>
      </c>
      <c r="F442">
        <v>-8.3000000000000007</v>
      </c>
      <c r="G442">
        <v>-5.3</v>
      </c>
      <c r="H442">
        <v>-5.4</v>
      </c>
      <c r="I442">
        <v>484</v>
      </c>
      <c r="J442">
        <v>-2.8</v>
      </c>
      <c r="K442">
        <v>-3</v>
      </c>
      <c r="L442">
        <v>-3</v>
      </c>
      <c r="M442">
        <v>1.9</v>
      </c>
      <c r="N442">
        <v>0.3</v>
      </c>
      <c r="O442">
        <v>-2.8</v>
      </c>
      <c r="AF442">
        <f t="shared" si="15"/>
        <v>260</v>
      </c>
      <c r="AG442" s="134">
        <f>(H442*'User Input'!$H$16)+(I442*'User Input'!$H$17)+(N442*'User Input'!$H$15)+(P442*'User Input'!$H$2)+(Q442*'User Input'!$H$3)+(R442*'User Input'!$H$4)+(K442*'User Input'!$H$5)+(L442*'User Input'!$H$6)+(J442*'User Input'!$H$7)+(U442*'User Input'!$H$8)+(T442*'User Input'!$H$9)+(M442*'User Input'!$H$10)+(Y442*'User Input'!$H$11)+(W442*'User Input'!$H$13)+(V442*'User Input'!$H$12)+(S442*'User Input'!$H$14)</f>
        <v>-14</v>
      </c>
      <c r="AH442">
        <f t="shared" si="13"/>
        <v>2.6415094339622645</v>
      </c>
      <c r="AI442" s="209"/>
      <c r="AJ442" s="209"/>
      <c r="AK442" s="209"/>
      <c r="AL442" s="209">
        <f t="shared" ca="1" si="14"/>
        <v>259</v>
      </c>
    </row>
    <row r="443" spans="2:38" x14ac:dyDescent="0.2">
      <c r="B443" t="s">
        <v>260</v>
      </c>
      <c r="C443" t="s">
        <v>2</v>
      </c>
      <c r="D443" t="s">
        <v>114</v>
      </c>
      <c r="E443" t="s">
        <v>114</v>
      </c>
      <c r="F443">
        <v>-8.4</v>
      </c>
      <c r="G443">
        <v>2.8</v>
      </c>
      <c r="H443">
        <v>-5.4</v>
      </c>
      <c r="I443">
        <v>360</v>
      </c>
      <c r="J443">
        <v>-4.3</v>
      </c>
      <c r="K443">
        <v>-1.2</v>
      </c>
      <c r="L443">
        <v>-3.5</v>
      </c>
      <c r="M443">
        <v>-1.2</v>
      </c>
      <c r="N443">
        <v>0.8</v>
      </c>
      <c r="O443">
        <v>0.1</v>
      </c>
      <c r="AF443">
        <f t="shared" si="15"/>
        <v>261</v>
      </c>
      <c r="AG443" s="134">
        <f>(H443*'User Input'!$H$16)+(I443*'User Input'!$H$17)+(N443*'User Input'!$H$15)+(P443*'User Input'!$H$2)+(Q443*'User Input'!$H$3)+(R443*'User Input'!$H$4)+(K443*'User Input'!$H$5)+(L443*'User Input'!$H$6)+(J443*'User Input'!$H$7)+(U443*'User Input'!$H$8)+(T443*'User Input'!$H$9)+(M443*'User Input'!$H$10)+(Y443*'User Input'!$H$11)+(W443*'User Input'!$H$13)+(V443*'User Input'!$H$12)+(S443*'User Input'!$H$14)</f>
        <v>-15.000000000000002</v>
      </c>
      <c r="AH443">
        <f t="shared" si="13"/>
        <v>-5.3571428571428585</v>
      </c>
      <c r="AI443" s="209"/>
      <c r="AJ443" s="209"/>
      <c r="AK443" s="209"/>
      <c r="AL443" s="209">
        <f t="shared" ca="1" si="14"/>
        <v>261</v>
      </c>
    </row>
    <row r="444" spans="2:38" x14ac:dyDescent="0.2">
      <c r="B444" t="s">
        <v>1040</v>
      </c>
      <c r="C444" t="s">
        <v>140</v>
      </c>
      <c r="D444" t="s">
        <v>97</v>
      </c>
      <c r="E444" t="s">
        <v>97</v>
      </c>
      <c r="F444">
        <v>-8.4</v>
      </c>
      <c r="G444">
        <v>-12.8</v>
      </c>
      <c r="H444">
        <v>-8.6</v>
      </c>
      <c r="I444">
        <v>231</v>
      </c>
      <c r="J444">
        <v>-5.2</v>
      </c>
      <c r="K444">
        <v>-1.5</v>
      </c>
      <c r="L444">
        <v>-5.4</v>
      </c>
      <c r="M444">
        <v>0.2</v>
      </c>
      <c r="N444">
        <v>0.7</v>
      </c>
      <c r="O444">
        <v>1.7</v>
      </c>
      <c r="AF444">
        <f t="shared" si="15"/>
        <v>262</v>
      </c>
      <c r="AG444" s="134">
        <f>(H444*'User Input'!$H$16)+(I444*'User Input'!$H$17)+(N444*'User Input'!$H$15)+(P444*'User Input'!$H$2)+(Q444*'User Input'!$H$3)+(R444*'User Input'!$H$4)+(K444*'User Input'!$H$5)+(L444*'User Input'!$H$6)+(J444*'User Input'!$H$7)+(U444*'User Input'!$H$8)+(T444*'User Input'!$H$9)+(M444*'User Input'!$H$10)+(Y444*'User Input'!$H$11)+(W444*'User Input'!$H$13)+(V444*'User Input'!$H$12)+(S444*'User Input'!$H$14)</f>
        <v>-16.200000000000003</v>
      </c>
      <c r="AH444">
        <f t="shared" si="13"/>
        <v>1.2656250000000002</v>
      </c>
      <c r="AI444" s="209"/>
      <c r="AJ444" s="209"/>
      <c r="AK444" s="209"/>
      <c r="AL444" s="209">
        <f t="shared" ca="1" si="14"/>
        <v>261</v>
      </c>
    </row>
    <row r="445" spans="2:38" x14ac:dyDescent="0.2">
      <c r="B445" t="s">
        <v>2267</v>
      </c>
      <c r="C445" t="s">
        <v>113</v>
      </c>
      <c r="D445" t="s">
        <v>97</v>
      </c>
      <c r="E445" t="s">
        <v>97</v>
      </c>
      <c r="F445">
        <v>-8.5</v>
      </c>
      <c r="G445">
        <v>-8.1999999999999993</v>
      </c>
      <c r="H445">
        <v>-8.6</v>
      </c>
      <c r="I445">
        <v>174</v>
      </c>
      <c r="J445">
        <v>-6.6</v>
      </c>
      <c r="K445">
        <v>-2</v>
      </c>
      <c r="L445">
        <v>-6.2</v>
      </c>
      <c r="M445">
        <v>-0.2</v>
      </c>
      <c r="N445">
        <v>3.1</v>
      </c>
      <c r="O445">
        <v>2.5</v>
      </c>
      <c r="AF445">
        <f t="shared" si="15"/>
        <v>263</v>
      </c>
      <c r="AG445" s="134">
        <f>(H445*'User Input'!$H$16)+(I445*'User Input'!$H$17)+(N445*'User Input'!$H$15)+(P445*'User Input'!$H$2)+(Q445*'User Input'!$H$3)+(R445*'User Input'!$H$4)+(K445*'User Input'!$H$5)+(L445*'User Input'!$H$6)+(J445*'User Input'!$H$7)+(U445*'User Input'!$H$8)+(T445*'User Input'!$H$9)+(M445*'User Input'!$H$10)+(Y445*'User Input'!$H$11)+(W445*'User Input'!$H$13)+(V445*'User Input'!$H$12)+(S445*'User Input'!$H$14)</f>
        <v>-21.199999999999996</v>
      </c>
      <c r="AH445">
        <f t="shared" si="13"/>
        <v>2.5853658536585362</v>
      </c>
      <c r="AI445" s="209"/>
      <c r="AJ445" s="209"/>
      <c r="AK445" s="209"/>
      <c r="AL445" s="209">
        <f t="shared" ca="1" si="14"/>
        <v>263</v>
      </c>
    </row>
    <row r="446" spans="2:38" x14ac:dyDescent="0.2">
      <c r="B446" t="s">
        <v>162</v>
      </c>
      <c r="C446" t="s">
        <v>117</v>
      </c>
      <c r="D446" t="s">
        <v>426</v>
      </c>
      <c r="E446" t="s">
        <v>114</v>
      </c>
      <c r="F446">
        <v>-8.5</v>
      </c>
      <c r="G446">
        <v>0.6</v>
      </c>
      <c r="H446">
        <v>-5.4</v>
      </c>
      <c r="I446">
        <v>370</v>
      </c>
      <c r="J446">
        <v>-3.9</v>
      </c>
      <c r="K446">
        <v>-0.2</v>
      </c>
      <c r="L446">
        <v>-2.9</v>
      </c>
      <c r="M446">
        <v>-1.5</v>
      </c>
      <c r="N446">
        <v>-1.4</v>
      </c>
      <c r="O446">
        <v>0.4</v>
      </c>
      <c r="AF446">
        <f t="shared" si="15"/>
        <v>264</v>
      </c>
      <c r="AG446" s="134">
        <f>(H446*'User Input'!$H$16)+(I446*'User Input'!$H$17)+(N446*'User Input'!$H$15)+(P446*'User Input'!$H$2)+(Q446*'User Input'!$H$3)+(R446*'User Input'!$H$4)+(K446*'User Input'!$H$5)+(L446*'User Input'!$H$6)+(J446*'User Input'!$H$7)+(U446*'User Input'!$H$8)+(T446*'User Input'!$H$9)+(M446*'User Input'!$H$10)+(Y446*'User Input'!$H$11)+(W446*'User Input'!$H$13)+(V446*'User Input'!$H$12)+(S446*'User Input'!$H$14)</f>
        <v>-10.6</v>
      </c>
      <c r="AH446">
        <f t="shared" si="13"/>
        <v>-17.666666666666668</v>
      </c>
      <c r="AI446" s="209"/>
      <c r="AJ446" s="209"/>
      <c r="AK446" s="209"/>
      <c r="AL446" s="209">
        <f t="shared" ca="1" si="14"/>
        <v>263</v>
      </c>
    </row>
    <row r="447" spans="2:38" x14ac:dyDescent="0.2">
      <c r="B447" t="s">
        <v>510</v>
      </c>
      <c r="C447" t="s">
        <v>810</v>
      </c>
      <c r="D447" t="s">
        <v>97</v>
      </c>
      <c r="E447" t="s">
        <v>97</v>
      </c>
      <c r="F447">
        <v>-8.9</v>
      </c>
      <c r="G447">
        <v>-15.2</v>
      </c>
      <c r="H447">
        <v>-8.6999999999999993</v>
      </c>
      <c r="I447">
        <v>262</v>
      </c>
      <c r="J447">
        <v>-5.2</v>
      </c>
      <c r="K447">
        <v>-1.2</v>
      </c>
      <c r="L447">
        <v>-5</v>
      </c>
      <c r="M447">
        <v>0</v>
      </c>
      <c r="N447">
        <v>1</v>
      </c>
      <c r="O447">
        <v>0.6</v>
      </c>
      <c r="AF447">
        <f t="shared" si="15"/>
        <v>265</v>
      </c>
      <c r="AG447" s="134">
        <f>(H447*'User Input'!$H$16)+(I447*'User Input'!$H$17)+(N447*'User Input'!$H$15)+(P447*'User Input'!$H$2)+(Q447*'User Input'!$H$3)+(R447*'User Input'!$H$4)+(K447*'User Input'!$H$5)+(L447*'User Input'!$H$6)+(J447*'User Input'!$H$7)+(U447*'User Input'!$H$8)+(T447*'User Input'!$H$9)+(M447*'User Input'!$H$10)+(Y447*'User Input'!$H$11)+(W447*'User Input'!$H$13)+(V447*'User Input'!$H$12)+(S447*'User Input'!$H$14)</f>
        <v>-15</v>
      </c>
      <c r="AH447">
        <f t="shared" si="13"/>
        <v>0.98684210526315796</v>
      </c>
      <c r="AI447" s="209"/>
      <c r="AJ447" s="209"/>
      <c r="AK447" s="209"/>
      <c r="AL447" s="209">
        <f t="shared" ca="1" si="14"/>
        <v>265</v>
      </c>
    </row>
    <row r="448" spans="2:38" x14ac:dyDescent="0.2">
      <c r="B448" t="s">
        <v>3450</v>
      </c>
      <c r="C448" t="s">
        <v>136</v>
      </c>
      <c r="D448" t="s">
        <v>6</v>
      </c>
      <c r="E448" t="s">
        <v>6</v>
      </c>
      <c r="F448">
        <v>-8.9</v>
      </c>
      <c r="G448">
        <v>8.4</v>
      </c>
      <c r="H448">
        <v>-5.5</v>
      </c>
      <c r="I448">
        <v>276</v>
      </c>
      <c r="J448">
        <v>-5.9</v>
      </c>
      <c r="K448">
        <v>-2.9</v>
      </c>
      <c r="L448">
        <v>-5.4</v>
      </c>
      <c r="M448">
        <v>-0.9</v>
      </c>
      <c r="N448">
        <v>4.0999999999999996</v>
      </c>
      <c r="O448">
        <v>1.2</v>
      </c>
      <c r="AF448">
        <f t="shared" si="15"/>
        <v>266</v>
      </c>
      <c r="AG448" s="134">
        <f>(H448*'User Input'!$H$16)+(I448*'User Input'!$H$17)+(N448*'User Input'!$H$15)+(P448*'User Input'!$H$2)+(Q448*'User Input'!$H$3)+(R448*'User Input'!$H$4)+(K448*'User Input'!$H$5)+(L448*'User Input'!$H$6)+(J448*'User Input'!$H$7)+(U448*'User Input'!$H$8)+(T448*'User Input'!$H$9)+(M448*'User Input'!$H$10)+(Y448*'User Input'!$H$11)+(W448*'User Input'!$H$13)+(V448*'User Input'!$H$12)+(S448*'User Input'!$H$14)</f>
        <v>-24.7</v>
      </c>
      <c r="AH448">
        <f t="shared" si="13"/>
        <v>-2.9404761904761902</v>
      </c>
      <c r="AI448" s="209"/>
      <c r="AJ448" s="209"/>
      <c r="AK448" s="209"/>
      <c r="AL448" s="209">
        <f t="shared" ca="1" si="14"/>
        <v>265</v>
      </c>
    </row>
    <row r="449" spans="2:38" x14ac:dyDescent="0.2">
      <c r="B449" t="s">
        <v>787</v>
      </c>
      <c r="C449" t="s">
        <v>7</v>
      </c>
      <c r="D449" t="s">
        <v>114</v>
      </c>
      <c r="E449" t="s">
        <v>114</v>
      </c>
      <c r="F449">
        <v>-8.9</v>
      </c>
      <c r="G449">
        <v>2</v>
      </c>
      <c r="H449">
        <v>-5.5</v>
      </c>
      <c r="I449">
        <v>357</v>
      </c>
      <c r="J449">
        <v>-3.6</v>
      </c>
      <c r="K449">
        <v>-0.9</v>
      </c>
      <c r="L449">
        <v>-4.0999999999999996</v>
      </c>
      <c r="M449">
        <v>-1.6</v>
      </c>
      <c r="N449">
        <v>-0.4</v>
      </c>
      <c r="O449">
        <v>0.7</v>
      </c>
      <c r="AF449">
        <f t="shared" si="15"/>
        <v>267</v>
      </c>
      <c r="AG449" s="134">
        <f>(H449*'User Input'!$H$16)+(I449*'User Input'!$H$17)+(N449*'User Input'!$H$15)+(P449*'User Input'!$H$2)+(Q449*'User Input'!$H$3)+(R449*'User Input'!$H$4)+(K449*'User Input'!$H$5)+(L449*'User Input'!$H$6)+(J449*'User Input'!$H$7)+(U449*'User Input'!$H$8)+(T449*'User Input'!$H$9)+(M449*'User Input'!$H$10)+(Y449*'User Input'!$H$11)+(W449*'User Input'!$H$13)+(V449*'User Input'!$H$12)+(S449*'User Input'!$H$14)</f>
        <v>-14.5</v>
      </c>
      <c r="AH449">
        <f t="shared" si="13"/>
        <v>-7.25</v>
      </c>
      <c r="AI449" s="209"/>
      <c r="AJ449" s="209"/>
      <c r="AK449" s="209"/>
      <c r="AL449" s="209">
        <f t="shared" ca="1" si="14"/>
        <v>265</v>
      </c>
    </row>
    <row r="450" spans="2:38" x14ac:dyDescent="0.2">
      <c r="B450" t="s">
        <v>153</v>
      </c>
      <c r="C450" t="s">
        <v>119</v>
      </c>
      <c r="D450" t="s">
        <v>112</v>
      </c>
      <c r="E450" t="s">
        <v>112</v>
      </c>
      <c r="F450">
        <v>-8.9</v>
      </c>
      <c r="G450">
        <v>-5.3</v>
      </c>
      <c r="H450">
        <v>-5.5</v>
      </c>
      <c r="I450">
        <v>476</v>
      </c>
      <c r="J450">
        <v>-2</v>
      </c>
      <c r="K450">
        <v>2.2999999999999998</v>
      </c>
      <c r="L450">
        <v>-0.9</v>
      </c>
      <c r="M450">
        <v>-1.9</v>
      </c>
      <c r="N450">
        <v>-6.3</v>
      </c>
      <c r="O450">
        <v>-1.2</v>
      </c>
      <c r="AF450">
        <f t="shared" si="15"/>
        <v>268</v>
      </c>
      <c r="AG450" s="134">
        <f>(H450*'User Input'!$H$16)+(I450*'User Input'!$H$17)+(N450*'User Input'!$H$15)+(P450*'User Input'!$H$2)+(Q450*'User Input'!$H$3)+(R450*'User Input'!$H$4)+(K450*'User Input'!$H$5)+(L450*'User Input'!$H$6)+(J450*'User Input'!$H$7)+(U450*'User Input'!$H$8)+(T450*'User Input'!$H$9)+(M450*'User Input'!$H$10)+(Y450*'User Input'!$H$11)+(W450*'User Input'!$H$13)+(V450*'User Input'!$H$12)+(S450*'User Input'!$H$14)</f>
        <v>2.4999999999999991</v>
      </c>
      <c r="AH450">
        <f t="shared" si="13"/>
        <v>-0.47169811320754701</v>
      </c>
      <c r="AI450" s="209"/>
      <c r="AJ450" s="209"/>
      <c r="AK450" s="209"/>
      <c r="AL450" s="209">
        <f t="shared" ca="1" si="14"/>
        <v>265</v>
      </c>
    </row>
    <row r="451" spans="2:38" x14ac:dyDescent="0.2">
      <c r="B451" t="s">
        <v>3500</v>
      </c>
      <c r="C451" t="s">
        <v>113</v>
      </c>
      <c r="D451" t="s">
        <v>97</v>
      </c>
      <c r="E451" t="s">
        <v>97</v>
      </c>
      <c r="F451">
        <v>-9</v>
      </c>
      <c r="G451">
        <v>-9.4</v>
      </c>
      <c r="H451">
        <v>-8.6999999999999993</v>
      </c>
      <c r="I451">
        <v>174</v>
      </c>
      <c r="J451">
        <v>-6.6</v>
      </c>
      <c r="K451">
        <v>-1.6</v>
      </c>
      <c r="L451">
        <v>-6.1</v>
      </c>
      <c r="M451">
        <v>-0.1</v>
      </c>
      <c r="N451">
        <v>2.2000000000000002</v>
      </c>
      <c r="O451">
        <v>2.2000000000000002</v>
      </c>
      <c r="AF451">
        <f t="shared" si="15"/>
        <v>269</v>
      </c>
      <c r="AG451" s="134">
        <f>(H451*'User Input'!$H$16)+(I451*'User Input'!$H$17)+(N451*'User Input'!$H$15)+(P451*'User Input'!$H$2)+(Q451*'User Input'!$H$3)+(R451*'User Input'!$H$4)+(K451*'User Input'!$H$5)+(L451*'User Input'!$H$6)+(J451*'User Input'!$H$7)+(U451*'User Input'!$H$8)+(T451*'User Input'!$H$9)+(M451*'User Input'!$H$10)+(Y451*'User Input'!$H$11)+(W451*'User Input'!$H$13)+(V451*'User Input'!$H$12)+(S451*'User Input'!$H$14)</f>
        <v>-19.3</v>
      </c>
      <c r="AH451">
        <f t="shared" si="13"/>
        <v>2.0531914893617023</v>
      </c>
      <c r="AI451" s="209"/>
      <c r="AJ451" s="209"/>
      <c r="AK451" s="209"/>
      <c r="AL451" s="209">
        <f t="shared" ca="1" si="14"/>
        <v>269</v>
      </c>
    </row>
    <row r="452" spans="2:38" x14ac:dyDescent="0.2">
      <c r="B452" t="s">
        <v>2260</v>
      </c>
      <c r="C452" t="s">
        <v>340</v>
      </c>
      <c r="D452" t="s">
        <v>97</v>
      </c>
      <c r="E452" t="s">
        <v>97</v>
      </c>
      <c r="F452">
        <v>-9</v>
      </c>
      <c r="G452">
        <v>-14.3</v>
      </c>
      <c r="H452">
        <v>-8.8000000000000007</v>
      </c>
      <c r="I452">
        <v>237</v>
      </c>
      <c r="J452">
        <v>-5.6</v>
      </c>
      <c r="K452">
        <v>-1.3</v>
      </c>
      <c r="L452">
        <v>-5.2</v>
      </c>
      <c r="M452">
        <v>-0.1</v>
      </c>
      <c r="N452">
        <v>1</v>
      </c>
      <c r="O452">
        <v>1.1000000000000001</v>
      </c>
      <c r="AF452">
        <f t="shared" si="15"/>
        <v>270</v>
      </c>
      <c r="AG452" s="134">
        <f>(H452*'User Input'!$H$16)+(I452*'User Input'!$H$17)+(N452*'User Input'!$H$15)+(P452*'User Input'!$H$2)+(Q452*'User Input'!$H$3)+(R452*'User Input'!$H$4)+(K452*'User Input'!$H$5)+(L452*'User Input'!$H$6)+(J452*'User Input'!$H$7)+(U452*'User Input'!$H$8)+(T452*'User Input'!$H$9)+(M452*'User Input'!$H$10)+(Y452*'User Input'!$H$11)+(W452*'User Input'!$H$13)+(V452*'User Input'!$H$12)+(S452*'User Input'!$H$14)</f>
        <v>-16.2</v>
      </c>
      <c r="AH452">
        <f t="shared" si="13"/>
        <v>1.1328671328671327</v>
      </c>
      <c r="AI452" s="209"/>
      <c r="AJ452" s="209"/>
      <c r="AK452" s="209"/>
      <c r="AL452" s="209">
        <f t="shared" ca="1" si="14"/>
        <v>269</v>
      </c>
    </row>
    <row r="453" spans="2:38" x14ac:dyDescent="0.2">
      <c r="B453" t="s">
        <v>806</v>
      </c>
      <c r="C453" t="s">
        <v>120</v>
      </c>
      <c r="D453" t="s">
        <v>114</v>
      </c>
      <c r="E453" t="s">
        <v>114</v>
      </c>
      <c r="F453">
        <v>-9.1999999999999993</v>
      </c>
      <c r="G453">
        <v>7.7</v>
      </c>
      <c r="H453">
        <v>-5.6</v>
      </c>
      <c r="I453">
        <v>281</v>
      </c>
      <c r="J453">
        <v>-5.9</v>
      </c>
      <c r="K453">
        <v>-3.9</v>
      </c>
      <c r="L453">
        <v>-6.1</v>
      </c>
      <c r="M453">
        <v>1.4</v>
      </c>
      <c r="N453">
        <v>3.5</v>
      </c>
      <c r="O453">
        <v>0.7</v>
      </c>
      <c r="AF453">
        <f t="shared" si="15"/>
        <v>271</v>
      </c>
      <c r="AG453" s="134">
        <f>(H453*'User Input'!$H$16)+(I453*'User Input'!$H$17)+(N453*'User Input'!$H$15)+(P453*'User Input'!$H$2)+(Q453*'User Input'!$H$3)+(R453*'User Input'!$H$4)+(K453*'User Input'!$H$5)+(L453*'User Input'!$H$6)+(J453*'User Input'!$H$7)+(U453*'User Input'!$H$8)+(T453*'User Input'!$H$9)+(M453*'User Input'!$H$10)+(Y453*'User Input'!$H$11)+(W453*'User Input'!$H$13)+(V453*'User Input'!$H$12)+(S453*'User Input'!$H$14)</f>
        <v>-24.8</v>
      </c>
      <c r="AH453">
        <f t="shared" si="13"/>
        <v>-3.220779220779221</v>
      </c>
      <c r="AI453" s="209"/>
      <c r="AJ453" s="209"/>
      <c r="AK453" s="209"/>
      <c r="AL453" s="209">
        <f t="shared" ca="1" si="14"/>
        <v>271</v>
      </c>
    </row>
    <row r="454" spans="2:38" x14ac:dyDescent="0.2">
      <c r="B454" t="s">
        <v>2590</v>
      </c>
      <c r="C454" t="s">
        <v>115</v>
      </c>
      <c r="D454" t="s">
        <v>114</v>
      </c>
      <c r="E454" t="s">
        <v>114</v>
      </c>
      <c r="F454">
        <v>-9.1999999999999993</v>
      </c>
      <c r="G454">
        <v>-7.4</v>
      </c>
      <c r="H454">
        <v>-5.6</v>
      </c>
      <c r="I454">
        <v>502</v>
      </c>
      <c r="J454">
        <v>-2.2999999999999998</v>
      </c>
      <c r="K454">
        <v>-1.2</v>
      </c>
      <c r="L454">
        <v>-2.5</v>
      </c>
      <c r="M454">
        <v>4.0999999999999996</v>
      </c>
      <c r="N454">
        <v>-4.3</v>
      </c>
      <c r="O454">
        <v>-3.8</v>
      </c>
      <c r="AF454">
        <f t="shared" si="15"/>
        <v>272</v>
      </c>
      <c r="AG454" s="134">
        <f>(H454*'User Input'!$H$16)+(I454*'User Input'!$H$17)+(N454*'User Input'!$H$15)+(P454*'User Input'!$H$2)+(Q454*'User Input'!$H$3)+(R454*'User Input'!$H$4)+(K454*'User Input'!$H$5)+(L454*'User Input'!$H$6)+(J454*'User Input'!$H$7)+(U454*'User Input'!$H$8)+(T454*'User Input'!$H$9)+(M454*'User Input'!$H$10)+(Y454*'User Input'!$H$11)+(W454*'User Input'!$H$13)+(V454*'User Input'!$H$12)+(S454*'User Input'!$H$14)</f>
        <v>-1.4000000000000004</v>
      </c>
      <c r="AH454">
        <f t="shared" si="13"/>
        <v>0.18918918918918923</v>
      </c>
      <c r="AI454" s="209"/>
      <c r="AJ454" s="209"/>
      <c r="AK454" s="209"/>
      <c r="AL454" s="209">
        <f t="shared" ca="1" si="14"/>
        <v>271</v>
      </c>
    </row>
    <row r="455" spans="2:38" x14ac:dyDescent="0.2">
      <c r="B455" t="s">
        <v>3502</v>
      </c>
      <c r="C455" t="s">
        <v>132</v>
      </c>
      <c r="D455" t="s">
        <v>97</v>
      </c>
      <c r="E455" t="s">
        <v>97</v>
      </c>
      <c r="F455">
        <v>-9.1999999999999993</v>
      </c>
      <c r="G455">
        <v>-7.1</v>
      </c>
      <c r="H455">
        <v>-8.8000000000000007</v>
      </c>
      <c r="I455">
        <v>153</v>
      </c>
      <c r="J455">
        <v>-7</v>
      </c>
      <c r="K455">
        <v>-2.5</v>
      </c>
      <c r="L455">
        <v>-6.9</v>
      </c>
      <c r="M455">
        <v>-0.3</v>
      </c>
      <c r="N455">
        <v>3.8</v>
      </c>
      <c r="O455">
        <v>2.6</v>
      </c>
      <c r="AF455">
        <f t="shared" si="15"/>
        <v>273</v>
      </c>
      <c r="AG455" s="134">
        <f>(H455*'User Input'!$H$16)+(I455*'User Input'!$H$17)+(N455*'User Input'!$H$15)+(P455*'User Input'!$H$2)+(Q455*'User Input'!$H$3)+(R455*'User Input'!$H$4)+(K455*'User Input'!$H$5)+(L455*'User Input'!$H$6)+(J455*'User Input'!$H$7)+(U455*'User Input'!$H$8)+(T455*'User Input'!$H$9)+(M455*'User Input'!$H$10)+(Y455*'User Input'!$H$11)+(W455*'User Input'!$H$13)+(V455*'User Input'!$H$12)+(S455*'User Input'!$H$14)</f>
        <v>-24.5</v>
      </c>
      <c r="AH455">
        <f t="shared" si="13"/>
        <v>3.450704225352113</v>
      </c>
      <c r="AI455" s="209"/>
      <c r="AJ455" s="209"/>
      <c r="AK455" s="209"/>
      <c r="AL455" s="209">
        <f t="shared" ca="1" si="14"/>
        <v>271</v>
      </c>
    </row>
    <row r="456" spans="2:38" x14ac:dyDescent="0.2">
      <c r="B456" t="s">
        <v>916</v>
      </c>
      <c r="C456" t="s">
        <v>117</v>
      </c>
      <c r="D456" t="s">
        <v>112</v>
      </c>
      <c r="E456" t="s">
        <v>112</v>
      </c>
      <c r="F456">
        <v>-9.5</v>
      </c>
      <c r="G456">
        <v>0.2</v>
      </c>
      <c r="H456">
        <v>-5.7</v>
      </c>
      <c r="I456">
        <v>358</v>
      </c>
      <c r="J456">
        <v>-4.7</v>
      </c>
      <c r="K456">
        <v>-0.4</v>
      </c>
      <c r="L456">
        <v>-3.3</v>
      </c>
      <c r="M456">
        <v>-2.4</v>
      </c>
      <c r="N456">
        <v>0.3</v>
      </c>
      <c r="O456">
        <v>-0.1</v>
      </c>
      <c r="AF456">
        <f t="shared" si="15"/>
        <v>274</v>
      </c>
      <c r="AG456" s="134">
        <f>(H456*'User Input'!$H$16)+(I456*'User Input'!$H$17)+(N456*'User Input'!$H$15)+(P456*'User Input'!$H$2)+(Q456*'User Input'!$H$3)+(R456*'User Input'!$H$4)+(K456*'User Input'!$H$5)+(L456*'User Input'!$H$6)+(J456*'User Input'!$H$7)+(U456*'User Input'!$H$8)+(T456*'User Input'!$H$9)+(M456*'User Input'!$H$10)+(Y456*'User Input'!$H$11)+(W456*'User Input'!$H$13)+(V456*'User Input'!$H$12)+(S456*'User Input'!$H$14)</f>
        <v>-14.400000000000002</v>
      </c>
      <c r="AH456">
        <f t="shared" si="13"/>
        <v>-72</v>
      </c>
      <c r="AI456" s="209"/>
      <c r="AJ456" s="209"/>
      <c r="AK456" s="209"/>
      <c r="AL456" s="209">
        <f t="shared" ca="1" si="14"/>
        <v>274</v>
      </c>
    </row>
    <row r="457" spans="2:38" x14ac:dyDescent="0.2">
      <c r="B457" t="s">
        <v>720</v>
      </c>
      <c r="C457" t="s">
        <v>121</v>
      </c>
      <c r="D457" t="s">
        <v>114</v>
      </c>
      <c r="E457" t="s">
        <v>114</v>
      </c>
      <c r="F457">
        <v>-9.8000000000000007</v>
      </c>
      <c r="G457">
        <v>0.3</v>
      </c>
      <c r="H457">
        <v>-5.8</v>
      </c>
      <c r="I457">
        <v>366</v>
      </c>
      <c r="J457">
        <v>-4</v>
      </c>
      <c r="K457">
        <v>-3.9</v>
      </c>
      <c r="L457">
        <v>-6.5</v>
      </c>
      <c r="M457">
        <v>6.4</v>
      </c>
      <c r="N457">
        <v>-0.9</v>
      </c>
      <c r="O457">
        <v>-1.9</v>
      </c>
      <c r="AF457">
        <f t="shared" si="15"/>
        <v>275</v>
      </c>
      <c r="AG457" s="134">
        <f>(H457*'User Input'!$H$16)+(I457*'User Input'!$H$17)+(N457*'User Input'!$H$15)+(P457*'User Input'!$H$2)+(Q457*'User Input'!$H$3)+(R457*'User Input'!$H$4)+(K457*'User Input'!$H$5)+(L457*'User Input'!$H$6)+(J457*'User Input'!$H$7)+(U457*'User Input'!$H$8)+(T457*'User Input'!$H$9)+(M457*'User Input'!$H$10)+(Y457*'User Input'!$H$11)+(W457*'User Input'!$H$13)+(V457*'User Input'!$H$12)+(S457*'User Input'!$H$14)</f>
        <v>-13.3</v>
      </c>
      <c r="AH457">
        <f t="shared" si="13"/>
        <v>-44.333333333333336</v>
      </c>
      <c r="AI457" s="209"/>
      <c r="AJ457" s="209"/>
      <c r="AK457" s="209"/>
      <c r="AL457" s="209">
        <f t="shared" ca="1" si="14"/>
        <v>275</v>
      </c>
    </row>
    <row r="458" spans="2:38" x14ac:dyDescent="0.2">
      <c r="B458" t="s">
        <v>491</v>
      </c>
      <c r="C458" t="s">
        <v>137</v>
      </c>
      <c r="D458" t="s">
        <v>992</v>
      </c>
      <c r="E458" t="s">
        <v>97</v>
      </c>
      <c r="F458">
        <v>-9.8000000000000007</v>
      </c>
      <c r="G458">
        <v>-9.8000000000000007</v>
      </c>
      <c r="H458">
        <v>-9</v>
      </c>
      <c r="I458">
        <v>146</v>
      </c>
      <c r="J458">
        <v>-6.8</v>
      </c>
      <c r="K458">
        <v>-2.5</v>
      </c>
      <c r="L458">
        <v>-7</v>
      </c>
      <c r="M458">
        <v>0.6</v>
      </c>
      <c r="N458">
        <v>2.7</v>
      </c>
      <c r="O458">
        <v>2.2999999999999998</v>
      </c>
      <c r="AF458">
        <f t="shared" si="15"/>
        <v>276</v>
      </c>
      <c r="AG458" s="134">
        <f>(H458*'User Input'!$H$16)+(I458*'User Input'!$H$17)+(N458*'User Input'!$H$15)+(P458*'User Input'!$H$2)+(Q458*'User Input'!$H$3)+(R458*'User Input'!$H$4)+(K458*'User Input'!$H$5)+(L458*'User Input'!$H$6)+(J458*'User Input'!$H$7)+(U458*'User Input'!$H$8)+(T458*'User Input'!$H$9)+(M458*'User Input'!$H$10)+(Y458*'User Input'!$H$11)+(W458*'User Input'!$H$13)+(V458*'User Input'!$H$12)+(S458*'User Input'!$H$14)</f>
        <v>-22.6</v>
      </c>
      <c r="AH458">
        <f t="shared" si="13"/>
        <v>2.306122448979592</v>
      </c>
      <c r="AI458" s="209"/>
      <c r="AJ458" s="209"/>
      <c r="AK458" s="209"/>
      <c r="AL458" s="209">
        <f t="shared" ca="1" si="14"/>
        <v>275</v>
      </c>
    </row>
    <row r="459" spans="2:38" x14ac:dyDescent="0.2">
      <c r="B459" t="s">
        <v>2553</v>
      </c>
      <c r="C459" t="s">
        <v>2</v>
      </c>
      <c r="D459" t="s">
        <v>6</v>
      </c>
      <c r="E459" t="s">
        <v>6</v>
      </c>
      <c r="F459">
        <v>-9.8000000000000007</v>
      </c>
      <c r="G459">
        <v>-4.7</v>
      </c>
      <c r="H459">
        <v>-5.8</v>
      </c>
      <c r="I459">
        <v>430</v>
      </c>
      <c r="J459">
        <v>-3.6</v>
      </c>
      <c r="K459">
        <v>-3.6</v>
      </c>
      <c r="L459">
        <v>-4.4000000000000004</v>
      </c>
      <c r="M459">
        <v>-1.3</v>
      </c>
      <c r="N459">
        <v>2.2999999999999998</v>
      </c>
      <c r="O459">
        <v>-0.2</v>
      </c>
      <c r="AF459">
        <f t="shared" si="15"/>
        <v>277</v>
      </c>
      <c r="AG459" s="134">
        <f>(H459*'User Input'!$H$16)+(I459*'User Input'!$H$17)+(N459*'User Input'!$H$15)+(P459*'User Input'!$H$2)+(Q459*'User Input'!$H$3)+(R459*'User Input'!$H$4)+(K459*'User Input'!$H$5)+(L459*'User Input'!$H$6)+(J459*'User Input'!$H$7)+(U459*'User Input'!$H$8)+(T459*'User Input'!$H$9)+(M459*'User Input'!$H$10)+(Y459*'User Input'!$H$11)+(W459*'User Input'!$H$13)+(V459*'User Input'!$H$12)+(S459*'User Input'!$H$14)</f>
        <v>-25.000000000000004</v>
      </c>
      <c r="AH459">
        <f t="shared" si="13"/>
        <v>5.3191489361702136</v>
      </c>
      <c r="AI459" s="209"/>
      <c r="AJ459" s="209"/>
      <c r="AK459" s="209"/>
      <c r="AL459" s="209">
        <f t="shared" ca="1" si="14"/>
        <v>275</v>
      </c>
    </row>
    <row r="460" spans="2:38" x14ac:dyDescent="0.2">
      <c r="B460" t="s">
        <v>2550</v>
      </c>
      <c r="C460" t="s">
        <v>133</v>
      </c>
      <c r="D460" t="s">
        <v>1033</v>
      </c>
      <c r="E460" t="s">
        <v>116</v>
      </c>
      <c r="F460">
        <v>-10</v>
      </c>
      <c r="G460">
        <v>-9.6</v>
      </c>
      <c r="H460">
        <v>-5.8</v>
      </c>
      <c r="I460">
        <v>545</v>
      </c>
      <c r="J460">
        <v>-1.9</v>
      </c>
      <c r="K460">
        <v>-0.7</v>
      </c>
      <c r="L460">
        <v>-1.3</v>
      </c>
      <c r="M460">
        <v>-0.2</v>
      </c>
      <c r="N460">
        <v>-3.6</v>
      </c>
      <c r="O460">
        <v>-3.2</v>
      </c>
      <c r="AF460">
        <f t="shared" si="15"/>
        <v>278</v>
      </c>
      <c r="AG460" s="134">
        <f>(H460*'User Input'!$H$16)+(I460*'User Input'!$H$17)+(N460*'User Input'!$H$15)+(P460*'User Input'!$H$2)+(Q460*'User Input'!$H$3)+(R460*'User Input'!$H$4)+(K460*'User Input'!$H$5)+(L460*'User Input'!$H$6)+(J460*'User Input'!$H$7)+(U460*'User Input'!$H$8)+(T460*'User Input'!$H$9)+(M460*'User Input'!$H$10)+(Y460*'User Input'!$H$11)+(W460*'User Input'!$H$13)+(V460*'User Input'!$H$12)+(S460*'User Input'!$H$14)</f>
        <v>-6.4</v>
      </c>
      <c r="AH460">
        <f t="shared" si="13"/>
        <v>0.66666666666666674</v>
      </c>
      <c r="AI460" s="209"/>
      <c r="AJ460" s="209"/>
      <c r="AK460" s="209"/>
      <c r="AL460" s="209">
        <f t="shared" ca="1" si="14"/>
        <v>278</v>
      </c>
    </row>
    <row r="461" spans="2:38" x14ac:dyDescent="0.2">
      <c r="B461" t="s">
        <v>902</v>
      </c>
      <c r="C461" t="s">
        <v>120</v>
      </c>
      <c r="D461" t="s">
        <v>97</v>
      </c>
      <c r="E461" t="s">
        <v>97</v>
      </c>
      <c r="F461">
        <v>-10.1</v>
      </c>
      <c r="G461">
        <v>-5.3</v>
      </c>
      <c r="H461">
        <v>-9.1</v>
      </c>
      <c r="I461">
        <v>110</v>
      </c>
      <c r="J461">
        <v>-7.5</v>
      </c>
      <c r="K461">
        <v>-2</v>
      </c>
      <c r="L461">
        <v>-7.2</v>
      </c>
      <c r="M461">
        <v>0</v>
      </c>
      <c r="N461">
        <v>2.6</v>
      </c>
      <c r="O461">
        <v>3</v>
      </c>
      <c r="AF461">
        <f t="shared" si="15"/>
        <v>279</v>
      </c>
      <c r="AG461" s="134">
        <f>(H461*'User Input'!$H$16)+(I461*'User Input'!$H$17)+(N461*'User Input'!$H$15)+(P461*'User Input'!$H$2)+(Q461*'User Input'!$H$3)+(R461*'User Input'!$H$4)+(K461*'User Input'!$H$5)+(L461*'User Input'!$H$6)+(J461*'User Input'!$H$7)+(U461*'User Input'!$H$8)+(T461*'User Input'!$H$9)+(M461*'User Input'!$H$10)+(Y461*'User Input'!$H$11)+(W461*'User Input'!$H$13)+(V461*'User Input'!$H$12)+(S461*'User Input'!$H$14)</f>
        <v>-22.7</v>
      </c>
      <c r="AH461">
        <f t="shared" si="13"/>
        <v>4.283018867924528</v>
      </c>
      <c r="AI461" s="209"/>
      <c r="AJ461" s="209"/>
      <c r="AK461" s="209"/>
      <c r="AL461" s="209">
        <f t="shared" ca="1" si="14"/>
        <v>279</v>
      </c>
    </row>
    <row r="462" spans="2:38" x14ac:dyDescent="0.2">
      <c r="B462" t="s">
        <v>742</v>
      </c>
      <c r="C462" t="s">
        <v>138</v>
      </c>
      <c r="D462" t="s">
        <v>114</v>
      </c>
      <c r="E462" t="s">
        <v>114</v>
      </c>
      <c r="F462">
        <v>-10.1</v>
      </c>
      <c r="G462">
        <v>-8.4</v>
      </c>
      <c r="H462">
        <v>-5.8</v>
      </c>
      <c r="I462">
        <v>513</v>
      </c>
      <c r="J462">
        <v>-2.9</v>
      </c>
      <c r="K462">
        <v>-0.3</v>
      </c>
      <c r="L462">
        <v>-2</v>
      </c>
      <c r="M462">
        <v>0.3</v>
      </c>
      <c r="N462">
        <v>-3.1</v>
      </c>
      <c r="O462">
        <v>-3</v>
      </c>
      <c r="AF462">
        <f t="shared" si="15"/>
        <v>280</v>
      </c>
      <c r="AG462" s="134">
        <f>(H462*'User Input'!$H$16)+(I462*'User Input'!$H$17)+(N462*'User Input'!$H$15)+(P462*'User Input'!$H$2)+(Q462*'User Input'!$H$3)+(R462*'User Input'!$H$4)+(K462*'User Input'!$H$5)+(L462*'User Input'!$H$6)+(J462*'User Input'!$H$7)+(U462*'User Input'!$H$8)+(T462*'User Input'!$H$9)+(M462*'User Input'!$H$10)+(Y462*'User Input'!$H$11)+(W462*'User Input'!$H$13)+(V462*'User Input'!$H$12)+(S462*'User Input'!$H$14)</f>
        <v>-5.5</v>
      </c>
      <c r="AH462">
        <f t="shared" si="13"/>
        <v>0.65476190476190477</v>
      </c>
      <c r="AI462" s="209"/>
      <c r="AJ462" s="209"/>
      <c r="AK462" s="209"/>
      <c r="AL462" s="209">
        <f t="shared" ca="1" si="14"/>
        <v>279</v>
      </c>
    </row>
    <row r="463" spans="2:38" x14ac:dyDescent="0.2">
      <c r="B463" t="s">
        <v>325</v>
      </c>
      <c r="C463" t="s">
        <v>340</v>
      </c>
      <c r="D463" t="s">
        <v>112</v>
      </c>
      <c r="E463" t="s">
        <v>112</v>
      </c>
      <c r="F463">
        <v>-10.1</v>
      </c>
      <c r="G463">
        <v>2.2999999999999998</v>
      </c>
      <c r="H463">
        <v>-5.8</v>
      </c>
      <c r="I463">
        <v>329</v>
      </c>
      <c r="J463">
        <v>-4.5999999999999996</v>
      </c>
      <c r="K463">
        <v>-0.2</v>
      </c>
      <c r="L463">
        <v>-3.6</v>
      </c>
      <c r="M463">
        <v>-2</v>
      </c>
      <c r="N463">
        <v>-1.6</v>
      </c>
      <c r="O463">
        <v>1</v>
      </c>
      <c r="AF463">
        <f t="shared" si="15"/>
        <v>281</v>
      </c>
      <c r="AG463" s="134">
        <f>(H463*'User Input'!$H$16)+(I463*'User Input'!$H$17)+(N463*'User Input'!$H$15)+(P463*'User Input'!$H$2)+(Q463*'User Input'!$H$3)+(R463*'User Input'!$H$4)+(K463*'User Input'!$H$5)+(L463*'User Input'!$H$6)+(J463*'User Input'!$H$7)+(U463*'User Input'!$H$8)+(T463*'User Input'!$H$9)+(M463*'User Input'!$H$10)+(Y463*'User Input'!$H$11)+(W463*'User Input'!$H$13)+(V463*'User Input'!$H$12)+(S463*'User Input'!$H$14)</f>
        <v>-13</v>
      </c>
      <c r="AH463">
        <f t="shared" si="13"/>
        <v>-5.6521739130434785</v>
      </c>
      <c r="AI463" s="209"/>
      <c r="AJ463" s="209"/>
      <c r="AK463" s="209"/>
      <c r="AL463" s="209">
        <f t="shared" ca="1" si="14"/>
        <v>279</v>
      </c>
    </row>
    <row r="464" spans="2:38" x14ac:dyDescent="0.2">
      <c r="B464" t="s">
        <v>305</v>
      </c>
      <c r="C464" t="s">
        <v>115</v>
      </c>
      <c r="D464" t="s">
        <v>110</v>
      </c>
      <c r="E464" t="s">
        <v>110</v>
      </c>
      <c r="F464">
        <v>-10.199999999999999</v>
      </c>
      <c r="G464">
        <v>-7.1</v>
      </c>
      <c r="H464">
        <v>-5.9</v>
      </c>
      <c r="I464">
        <v>448</v>
      </c>
      <c r="J464">
        <v>-3</v>
      </c>
      <c r="K464">
        <v>-2.2000000000000002</v>
      </c>
      <c r="L464">
        <v>-3.3</v>
      </c>
      <c r="M464">
        <v>-1.7</v>
      </c>
      <c r="N464">
        <v>0.2</v>
      </c>
      <c r="O464">
        <v>-1</v>
      </c>
      <c r="AF464">
        <f t="shared" si="15"/>
        <v>282</v>
      </c>
      <c r="AG464" s="134">
        <f>(H464*'User Input'!$H$16)+(I464*'User Input'!$H$17)+(N464*'User Input'!$H$15)+(P464*'User Input'!$H$2)+(Q464*'User Input'!$H$3)+(R464*'User Input'!$H$4)+(K464*'User Input'!$H$5)+(L464*'User Input'!$H$6)+(J464*'User Input'!$H$7)+(U464*'User Input'!$H$8)+(T464*'User Input'!$H$9)+(M464*'User Input'!$H$10)+(Y464*'User Input'!$H$11)+(W464*'User Input'!$H$13)+(V464*'User Input'!$H$12)+(S464*'User Input'!$H$14)</f>
        <v>-18.5</v>
      </c>
      <c r="AH464">
        <f t="shared" si="13"/>
        <v>2.6056338028169015</v>
      </c>
      <c r="AI464" s="209"/>
      <c r="AJ464" s="209"/>
      <c r="AK464" s="209"/>
      <c r="AL464" s="209">
        <f t="shared" ca="1" si="14"/>
        <v>282</v>
      </c>
    </row>
    <row r="465" spans="2:38" x14ac:dyDescent="0.2">
      <c r="B465" t="s">
        <v>416</v>
      </c>
      <c r="C465" t="s">
        <v>7</v>
      </c>
      <c r="D465" t="s">
        <v>110</v>
      </c>
      <c r="E465" t="s">
        <v>110</v>
      </c>
      <c r="F465">
        <v>-10.199999999999999</v>
      </c>
      <c r="G465">
        <v>-6.2</v>
      </c>
      <c r="H465">
        <v>-5.9</v>
      </c>
      <c r="I465">
        <v>461</v>
      </c>
      <c r="J465">
        <v>-3</v>
      </c>
      <c r="K465">
        <v>-2.2000000000000002</v>
      </c>
      <c r="L465">
        <v>-3.3</v>
      </c>
      <c r="M465">
        <v>1</v>
      </c>
      <c r="N465">
        <v>-1.1000000000000001</v>
      </c>
      <c r="O465">
        <v>-2.7</v>
      </c>
      <c r="AF465">
        <f t="shared" si="15"/>
        <v>283</v>
      </c>
      <c r="AG465" s="134">
        <f>(H465*'User Input'!$H$16)+(I465*'User Input'!$H$17)+(N465*'User Input'!$H$15)+(P465*'User Input'!$H$2)+(Q465*'User Input'!$H$3)+(R465*'User Input'!$H$4)+(K465*'User Input'!$H$5)+(L465*'User Input'!$H$6)+(J465*'User Input'!$H$7)+(U465*'User Input'!$H$8)+(T465*'User Input'!$H$9)+(M465*'User Input'!$H$10)+(Y465*'User Input'!$H$11)+(W465*'User Input'!$H$13)+(V465*'User Input'!$H$12)+(S465*'User Input'!$H$14)</f>
        <v>-13.100000000000001</v>
      </c>
      <c r="AH465">
        <f t="shared" si="13"/>
        <v>2.112903225806452</v>
      </c>
      <c r="AI465" s="209"/>
      <c r="AJ465" s="209"/>
      <c r="AK465" s="209"/>
      <c r="AL465" s="209">
        <f t="shared" ca="1" si="14"/>
        <v>282</v>
      </c>
    </row>
    <row r="466" spans="2:38" x14ac:dyDescent="0.2">
      <c r="B466" t="s">
        <v>753</v>
      </c>
      <c r="C466" t="s">
        <v>139</v>
      </c>
      <c r="D466" t="s">
        <v>114</v>
      </c>
      <c r="E466" t="s">
        <v>114</v>
      </c>
      <c r="F466">
        <v>-10.3</v>
      </c>
      <c r="G466">
        <v>3.4</v>
      </c>
      <c r="H466">
        <v>-5.9</v>
      </c>
      <c r="I466">
        <v>304</v>
      </c>
      <c r="J466">
        <v>-5.4</v>
      </c>
      <c r="K466">
        <v>-1.5</v>
      </c>
      <c r="L466">
        <v>-4.4000000000000004</v>
      </c>
      <c r="M466">
        <v>-1.4</v>
      </c>
      <c r="N466">
        <v>0.6</v>
      </c>
      <c r="O466">
        <v>0.7</v>
      </c>
      <c r="AF466">
        <f t="shared" si="15"/>
        <v>284</v>
      </c>
      <c r="AG466" s="134">
        <f>(H466*'User Input'!$H$16)+(I466*'User Input'!$H$17)+(N466*'User Input'!$H$15)+(P466*'User Input'!$H$2)+(Q466*'User Input'!$H$3)+(R466*'User Input'!$H$4)+(K466*'User Input'!$H$5)+(L466*'User Input'!$H$6)+(J466*'User Input'!$H$7)+(U466*'User Input'!$H$8)+(T466*'User Input'!$H$9)+(M466*'User Input'!$H$10)+(Y466*'User Input'!$H$11)+(W466*'User Input'!$H$13)+(V466*'User Input'!$H$12)+(S466*'User Input'!$H$14)</f>
        <v>-18.600000000000001</v>
      </c>
      <c r="AH466">
        <f t="shared" si="13"/>
        <v>-5.4705882352941186</v>
      </c>
      <c r="AI466" s="209"/>
      <c r="AJ466" s="209"/>
      <c r="AK466" s="209"/>
      <c r="AL466" s="209">
        <f t="shared" ca="1" si="14"/>
        <v>284</v>
      </c>
    </row>
    <row r="467" spans="2:38" x14ac:dyDescent="0.2">
      <c r="B467" t="s">
        <v>2272</v>
      </c>
      <c r="C467" t="s">
        <v>121</v>
      </c>
      <c r="D467" t="s">
        <v>97</v>
      </c>
      <c r="E467" t="s">
        <v>97</v>
      </c>
      <c r="F467">
        <v>-10.3</v>
      </c>
      <c r="G467">
        <v>-19.399999999999999</v>
      </c>
      <c r="H467">
        <v>-9.1</v>
      </c>
      <c r="I467">
        <v>310</v>
      </c>
      <c r="J467">
        <v>-4.4000000000000004</v>
      </c>
      <c r="K467">
        <v>-1.8</v>
      </c>
      <c r="L467">
        <v>-4.5999999999999996</v>
      </c>
      <c r="M467">
        <v>0</v>
      </c>
      <c r="N467">
        <v>0</v>
      </c>
      <c r="O467">
        <v>-0.5</v>
      </c>
      <c r="AF467">
        <f t="shared" si="15"/>
        <v>285</v>
      </c>
      <c r="AG467" s="134">
        <f>(H467*'User Input'!$H$16)+(I467*'User Input'!$H$17)+(N467*'User Input'!$H$15)+(P467*'User Input'!$H$2)+(Q467*'User Input'!$H$3)+(R467*'User Input'!$H$4)+(K467*'User Input'!$H$5)+(L467*'User Input'!$H$6)+(J467*'User Input'!$H$7)+(U467*'User Input'!$H$8)+(T467*'User Input'!$H$9)+(M467*'User Input'!$H$10)+(Y467*'User Input'!$H$11)+(W467*'User Input'!$H$13)+(V467*'User Input'!$H$12)+(S467*'User Input'!$H$14)</f>
        <v>-16.200000000000003</v>
      </c>
      <c r="AH467">
        <f t="shared" si="13"/>
        <v>0.83505154639175283</v>
      </c>
      <c r="AI467" s="209"/>
      <c r="AJ467" s="209"/>
      <c r="AK467" s="209"/>
      <c r="AL467" s="209">
        <f t="shared" ca="1" si="14"/>
        <v>284</v>
      </c>
    </row>
    <row r="468" spans="2:38" x14ac:dyDescent="0.2">
      <c r="B468" t="s">
        <v>248</v>
      </c>
      <c r="C468" t="s">
        <v>132</v>
      </c>
      <c r="D468" t="s">
        <v>114</v>
      </c>
      <c r="E468" t="s">
        <v>114</v>
      </c>
      <c r="F468">
        <v>-10.4</v>
      </c>
      <c r="G468">
        <v>-2.2000000000000002</v>
      </c>
      <c r="H468">
        <v>-5.9</v>
      </c>
      <c r="I468">
        <v>382</v>
      </c>
      <c r="J468">
        <v>-4</v>
      </c>
      <c r="K468">
        <v>-2.2999999999999998</v>
      </c>
      <c r="L468">
        <v>-4.4000000000000004</v>
      </c>
      <c r="M468">
        <v>0.1</v>
      </c>
      <c r="N468">
        <v>-0.9</v>
      </c>
      <c r="O468">
        <v>0</v>
      </c>
      <c r="AF468">
        <f t="shared" si="15"/>
        <v>286</v>
      </c>
      <c r="AG468" s="134">
        <f>(H468*'User Input'!$H$16)+(I468*'User Input'!$H$17)+(N468*'User Input'!$H$15)+(P468*'User Input'!$H$2)+(Q468*'User Input'!$H$3)+(R468*'User Input'!$H$4)+(K468*'User Input'!$H$5)+(L468*'User Input'!$H$6)+(J468*'User Input'!$H$7)+(U468*'User Input'!$H$8)+(T468*'User Input'!$H$9)+(M468*'User Input'!$H$10)+(Y468*'User Input'!$H$11)+(W468*'User Input'!$H$13)+(V468*'User Input'!$H$12)+(S468*'User Input'!$H$14)</f>
        <v>-17.400000000000002</v>
      </c>
      <c r="AH468">
        <f t="shared" si="13"/>
        <v>7.9090909090909092</v>
      </c>
      <c r="AI468" s="209"/>
      <c r="AJ468" s="209"/>
      <c r="AK468" s="209"/>
      <c r="AL468" s="209">
        <f t="shared" ca="1" si="14"/>
        <v>286</v>
      </c>
    </row>
    <row r="469" spans="2:38" x14ac:dyDescent="0.2">
      <c r="B469" t="s">
        <v>903</v>
      </c>
      <c r="C469" t="s">
        <v>137</v>
      </c>
      <c r="D469" t="s">
        <v>97</v>
      </c>
      <c r="E469" t="s">
        <v>97</v>
      </c>
      <c r="F469">
        <v>-10.4</v>
      </c>
      <c r="G469">
        <v>-16</v>
      </c>
      <c r="H469">
        <v>-9.1</v>
      </c>
      <c r="I469">
        <v>205</v>
      </c>
      <c r="J469">
        <v>-5.9</v>
      </c>
      <c r="K469">
        <v>-2</v>
      </c>
      <c r="L469">
        <v>-5.9</v>
      </c>
      <c r="M469">
        <v>-0.1</v>
      </c>
      <c r="N469">
        <v>1.3</v>
      </c>
      <c r="O469">
        <v>1.2</v>
      </c>
      <c r="AF469">
        <f t="shared" si="15"/>
        <v>287</v>
      </c>
      <c r="AG469" s="134">
        <f>(H469*'User Input'!$H$16)+(I469*'User Input'!$H$17)+(N469*'User Input'!$H$15)+(P469*'User Input'!$H$2)+(Q469*'User Input'!$H$3)+(R469*'User Input'!$H$4)+(K469*'User Input'!$H$5)+(L469*'User Input'!$H$6)+(J469*'User Input'!$H$7)+(U469*'User Input'!$H$8)+(T469*'User Input'!$H$9)+(M469*'User Input'!$H$10)+(Y469*'User Input'!$H$11)+(W469*'User Input'!$H$13)+(V469*'User Input'!$H$12)+(S469*'User Input'!$H$14)</f>
        <v>-20</v>
      </c>
      <c r="AH469">
        <f t="shared" ref="AH469:AH532" si="16">AG469/G469</f>
        <v>1.25</v>
      </c>
      <c r="AI469" s="209"/>
      <c r="AJ469" s="209"/>
      <c r="AK469" s="209"/>
      <c r="AL469" s="209">
        <f t="shared" ca="1" si="14"/>
        <v>286</v>
      </c>
    </row>
    <row r="470" spans="2:38" x14ac:dyDescent="0.2">
      <c r="B470" t="s">
        <v>2569</v>
      </c>
      <c r="C470" t="s">
        <v>117</v>
      </c>
      <c r="D470" t="s">
        <v>97</v>
      </c>
      <c r="E470" t="s">
        <v>97</v>
      </c>
      <c r="F470">
        <v>-10.4</v>
      </c>
      <c r="G470">
        <v>-14.6</v>
      </c>
      <c r="H470">
        <v>-9.1</v>
      </c>
      <c r="I470">
        <v>180</v>
      </c>
      <c r="J470">
        <v>-6.5</v>
      </c>
      <c r="K470">
        <v>-2.4</v>
      </c>
      <c r="L470">
        <v>-6.6</v>
      </c>
      <c r="M470">
        <v>-0.2</v>
      </c>
      <c r="N470">
        <v>2.4</v>
      </c>
      <c r="O470">
        <v>1.8</v>
      </c>
      <c r="AF470">
        <f t="shared" si="15"/>
        <v>288</v>
      </c>
      <c r="AG470" s="134">
        <f>(H470*'User Input'!$H$16)+(I470*'User Input'!$H$17)+(N470*'User Input'!$H$15)+(P470*'User Input'!$H$2)+(Q470*'User Input'!$H$3)+(R470*'User Input'!$H$4)+(K470*'User Input'!$H$5)+(L470*'User Input'!$H$6)+(J470*'User Input'!$H$7)+(U470*'User Input'!$H$8)+(T470*'User Input'!$H$9)+(M470*'User Input'!$H$10)+(Y470*'User Input'!$H$11)+(W470*'User Input'!$H$13)+(V470*'User Input'!$H$12)+(S470*'User Input'!$H$14)</f>
        <v>-23.099999999999998</v>
      </c>
      <c r="AH470">
        <f t="shared" si="16"/>
        <v>1.5821917808219177</v>
      </c>
      <c r="AI470" s="209"/>
      <c r="AJ470" s="209"/>
      <c r="AK470" s="209"/>
      <c r="AL470" s="209">
        <f t="shared" ca="1" si="14"/>
        <v>286</v>
      </c>
    </row>
    <row r="471" spans="2:38" x14ac:dyDescent="0.2">
      <c r="B471" t="s">
        <v>1264</v>
      </c>
      <c r="C471" t="s">
        <v>132</v>
      </c>
      <c r="D471" t="s">
        <v>114</v>
      </c>
      <c r="E471" t="s">
        <v>114</v>
      </c>
      <c r="F471">
        <v>-10.5</v>
      </c>
      <c r="G471">
        <v>9.6</v>
      </c>
      <c r="H471">
        <v>-5.9</v>
      </c>
      <c r="I471">
        <v>246</v>
      </c>
      <c r="J471">
        <v>-6.2</v>
      </c>
      <c r="K471">
        <v>-0.9</v>
      </c>
      <c r="L471">
        <v>-5</v>
      </c>
      <c r="M471">
        <v>-1.3</v>
      </c>
      <c r="N471">
        <v>0.3</v>
      </c>
      <c r="O471">
        <v>1.7</v>
      </c>
      <c r="AF471">
        <f t="shared" si="15"/>
        <v>289</v>
      </c>
      <c r="AG471" s="134">
        <f>(H471*'User Input'!$H$16)+(I471*'User Input'!$H$17)+(N471*'User Input'!$H$15)+(P471*'User Input'!$H$2)+(Q471*'User Input'!$H$3)+(R471*'User Input'!$H$4)+(K471*'User Input'!$H$5)+(L471*'User Input'!$H$6)+(J471*'User Input'!$H$7)+(U471*'User Input'!$H$8)+(T471*'User Input'!$H$9)+(M471*'User Input'!$H$10)+(Y471*'User Input'!$H$11)+(W471*'User Input'!$H$13)+(V471*'User Input'!$H$12)+(S471*'User Input'!$H$14)</f>
        <v>-17.400000000000002</v>
      </c>
      <c r="AH471">
        <f t="shared" si="16"/>
        <v>-1.8125000000000002</v>
      </c>
      <c r="AI471" s="209"/>
      <c r="AJ471" s="209"/>
      <c r="AK471" s="209"/>
      <c r="AL471" s="209">
        <f t="shared" ca="1" si="14"/>
        <v>289</v>
      </c>
    </row>
    <row r="472" spans="2:38" x14ac:dyDescent="0.2">
      <c r="B472" t="s">
        <v>3501</v>
      </c>
      <c r="C472" t="s">
        <v>2</v>
      </c>
      <c r="D472" t="s">
        <v>97</v>
      </c>
      <c r="E472" t="s">
        <v>97</v>
      </c>
      <c r="F472">
        <v>-10.6</v>
      </c>
      <c r="G472">
        <v>-14.6</v>
      </c>
      <c r="H472">
        <v>-9.1999999999999993</v>
      </c>
      <c r="I472">
        <v>171</v>
      </c>
      <c r="J472">
        <v>-6.6</v>
      </c>
      <c r="K472">
        <v>-2.2999999999999998</v>
      </c>
      <c r="L472">
        <v>-6.6</v>
      </c>
      <c r="M472">
        <v>-0.2</v>
      </c>
      <c r="N472">
        <v>2.2999999999999998</v>
      </c>
      <c r="O472">
        <v>1.8</v>
      </c>
      <c r="AF472">
        <f t="shared" si="15"/>
        <v>290</v>
      </c>
      <c r="AG472" s="134">
        <f>(H472*'User Input'!$H$16)+(I472*'User Input'!$H$17)+(N472*'User Input'!$H$15)+(P472*'User Input'!$H$2)+(Q472*'User Input'!$H$3)+(R472*'User Input'!$H$4)+(K472*'User Input'!$H$5)+(L472*'User Input'!$H$6)+(J472*'User Input'!$H$7)+(U472*'User Input'!$H$8)+(T472*'User Input'!$H$9)+(M472*'User Input'!$H$10)+(Y472*'User Input'!$H$11)+(W472*'User Input'!$H$13)+(V472*'User Input'!$H$12)+(S472*'User Input'!$H$14)</f>
        <v>-22.799999999999997</v>
      </c>
      <c r="AH472">
        <f t="shared" si="16"/>
        <v>1.5616438356164382</v>
      </c>
      <c r="AI472" s="209"/>
      <c r="AJ472" s="209"/>
      <c r="AK472" s="209"/>
      <c r="AL472" s="209">
        <f t="shared" ca="1" si="14"/>
        <v>290</v>
      </c>
    </row>
    <row r="473" spans="2:38" x14ac:dyDescent="0.2">
      <c r="B473" t="s">
        <v>758</v>
      </c>
      <c r="C473" t="s">
        <v>120</v>
      </c>
      <c r="D473" t="s">
        <v>112</v>
      </c>
      <c r="E473" t="s">
        <v>112</v>
      </c>
      <c r="F473">
        <v>-10.8</v>
      </c>
      <c r="G473">
        <v>4.5</v>
      </c>
      <c r="H473">
        <v>-6</v>
      </c>
      <c r="I473">
        <v>275</v>
      </c>
      <c r="J473">
        <v>-6</v>
      </c>
      <c r="K473">
        <v>-2.7</v>
      </c>
      <c r="L473">
        <v>-5.5</v>
      </c>
      <c r="M473">
        <v>-1.1000000000000001</v>
      </c>
      <c r="N473">
        <v>2.2000000000000002</v>
      </c>
      <c r="O473">
        <v>1.3</v>
      </c>
      <c r="AF473">
        <f t="shared" si="15"/>
        <v>291</v>
      </c>
      <c r="AG473" s="134">
        <f>(H473*'User Input'!$H$16)+(I473*'User Input'!$H$17)+(N473*'User Input'!$H$15)+(P473*'User Input'!$H$2)+(Q473*'User Input'!$H$3)+(R473*'User Input'!$H$4)+(K473*'User Input'!$H$5)+(L473*'User Input'!$H$6)+(J473*'User Input'!$H$7)+(U473*'User Input'!$H$8)+(T473*'User Input'!$H$9)+(M473*'User Input'!$H$10)+(Y473*'User Input'!$H$11)+(W473*'User Input'!$H$13)+(V473*'User Input'!$H$12)+(S473*'User Input'!$H$14)</f>
        <v>-24.5</v>
      </c>
      <c r="AH473">
        <f t="shared" si="16"/>
        <v>-5.4444444444444446</v>
      </c>
      <c r="AI473" s="209"/>
      <c r="AJ473" s="209"/>
      <c r="AK473" s="209"/>
      <c r="AL473" s="209">
        <f t="shared" ca="1" si="14"/>
        <v>291</v>
      </c>
    </row>
    <row r="474" spans="2:38" x14ac:dyDescent="0.2">
      <c r="B474" t="s">
        <v>3455</v>
      </c>
      <c r="C474" t="s">
        <v>138</v>
      </c>
      <c r="D474" t="s">
        <v>114</v>
      </c>
      <c r="E474" t="s">
        <v>114</v>
      </c>
      <c r="F474">
        <v>-10.8</v>
      </c>
      <c r="G474">
        <v>-3.4</v>
      </c>
      <c r="H474">
        <v>-6</v>
      </c>
      <c r="I474">
        <v>372</v>
      </c>
      <c r="J474">
        <v>-5.3</v>
      </c>
      <c r="K474">
        <v>-2.4</v>
      </c>
      <c r="L474">
        <v>-4.5</v>
      </c>
      <c r="M474">
        <v>-1.6</v>
      </c>
      <c r="N474">
        <v>2</v>
      </c>
      <c r="O474">
        <v>0</v>
      </c>
      <c r="AF474">
        <f t="shared" si="15"/>
        <v>292</v>
      </c>
      <c r="AG474" s="134">
        <f>(H474*'User Input'!$H$16)+(I474*'User Input'!$H$17)+(N474*'User Input'!$H$15)+(P474*'User Input'!$H$2)+(Q474*'User Input'!$H$3)+(R474*'User Input'!$H$4)+(K474*'User Input'!$H$5)+(L474*'User Input'!$H$6)+(J474*'User Input'!$H$7)+(U474*'User Input'!$H$8)+(T474*'User Input'!$H$9)+(M474*'User Input'!$H$10)+(Y474*'User Input'!$H$11)+(W474*'User Input'!$H$13)+(V474*'User Input'!$H$12)+(S474*'User Input'!$H$14)</f>
        <v>-22.599999999999998</v>
      </c>
      <c r="AH474">
        <f t="shared" si="16"/>
        <v>6.6470588235294112</v>
      </c>
      <c r="AI474" s="209"/>
      <c r="AJ474" s="209"/>
      <c r="AK474" s="209"/>
      <c r="AL474" s="209">
        <f t="shared" ca="1" si="14"/>
        <v>291</v>
      </c>
    </row>
    <row r="475" spans="2:38" x14ac:dyDescent="0.2">
      <c r="B475" t="s">
        <v>2554</v>
      </c>
      <c r="C475" t="s">
        <v>719</v>
      </c>
      <c r="D475" t="s">
        <v>97</v>
      </c>
      <c r="E475" t="s">
        <v>97</v>
      </c>
      <c r="F475">
        <v>-11.3</v>
      </c>
      <c r="G475">
        <v>-11.2</v>
      </c>
      <c r="H475">
        <v>-9.4</v>
      </c>
      <c r="I475">
        <v>113</v>
      </c>
      <c r="J475">
        <v>-7.5</v>
      </c>
      <c r="K475">
        <v>-2.2000000000000002</v>
      </c>
      <c r="L475">
        <v>-7.3</v>
      </c>
      <c r="M475">
        <v>-0.3</v>
      </c>
      <c r="N475">
        <v>2.2999999999999998</v>
      </c>
      <c r="O475">
        <v>2.6</v>
      </c>
      <c r="AF475">
        <f t="shared" si="15"/>
        <v>293</v>
      </c>
      <c r="AG475" s="134">
        <f>(H475*'User Input'!$H$16)+(I475*'User Input'!$H$17)+(N475*'User Input'!$H$15)+(P475*'User Input'!$H$2)+(Q475*'User Input'!$H$3)+(R475*'User Input'!$H$4)+(K475*'User Input'!$H$5)+(L475*'User Input'!$H$6)+(J475*'User Input'!$H$7)+(U475*'User Input'!$H$8)+(T475*'User Input'!$H$9)+(M475*'User Input'!$H$10)+(Y475*'User Input'!$H$11)+(W475*'User Input'!$H$13)+(V475*'User Input'!$H$12)+(S475*'User Input'!$H$14)</f>
        <v>-24.200000000000003</v>
      </c>
      <c r="AH475">
        <f t="shared" si="16"/>
        <v>2.160714285714286</v>
      </c>
      <c r="AI475" s="209"/>
      <c r="AJ475" s="209"/>
      <c r="AK475" s="209"/>
      <c r="AL475" s="209">
        <f t="shared" ca="1" si="14"/>
        <v>293</v>
      </c>
    </row>
    <row r="476" spans="2:38" x14ac:dyDescent="0.2">
      <c r="B476" t="s">
        <v>3495</v>
      </c>
      <c r="C476" t="s">
        <v>8</v>
      </c>
      <c r="D476" t="s">
        <v>116</v>
      </c>
      <c r="E476" t="s">
        <v>116</v>
      </c>
      <c r="F476">
        <v>-11.4</v>
      </c>
      <c r="G476">
        <v>9</v>
      </c>
      <c r="H476">
        <v>-6.2</v>
      </c>
      <c r="I476">
        <v>235</v>
      </c>
      <c r="J476">
        <v>-6.6</v>
      </c>
      <c r="K476">
        <v>-2.2000000000000002</v>
      </c>
      <c r="L476">
        <v>-5.9</v>
      </c>
      <c r="M476">
        <v>-1.6</v>
      </c>
      <c r="N476">
        <v>1.9</v>
      </c>
      <c r="O476">
        <v>2.1</v>
      </c>
      <c r="AF476">
        <f t="shared" si="15"/>
        <v>294</v>
      </c>
      <c r="AG476" s="134">
        <f>(H476*'User Input'!$H$16)+(I476*'User Input'!$H$17)+(N476*'User Input'!$H$15)+(P476*'User Input'!$H$2)+(Q476*'User Input'!$H$3)+(R476*'User Input'!$H$4)+(K476*'User Input'!$H$5)+(L476*'User Input'!$H$6)+(J476*'User Input'!$H$7)+(U476*'User Input'!$H$8)+(T476*'User Input'!$H$9)+(M476*'User Input'!$H$10)+(Y476*'User Input'!$H$11)+(W476*'User Input'!$H$13)+(V476*'User Input'!$H$12)+(S476*'User Input'!$H$14)</f>
        <v>-24.5</v>
      </c>
      <c r="AH476">
        <f t="shared" si="16"/>
        <v>-2.7222222222222223</v>
      </c>
      <c r="AI476" s="209"/>
      <c r="AJ476" s="209"/>
      <c r="AK476" s="209"/>
      <c r="AL476" s="209">
        <f t="shared" ca="1" si="14"/>
        <v>294</v>
      </c>
    </row>
    <row r="477" spans="2:38" x14ac:dyDescent="0.2">
      <c r="B477" t="s">
        <v>152</v>
      </c>
      <c r="C477" t="s">
        <v>340</v>
      </c>
      <c r="D477" t="s">
        <v>114</v>
      </c>
      <c r="E477" t="s">
        <v>114</v>
      </c>
      <c r="F477">
        <v>-11.4</v>
      </c>
      <c r="G477">
        <v>4.5</v>
      </c>
      <c r="H477">
        <v>-6.2</v>
      </c>
      <c r="I477">
        <v>283</v>
      </c>
      <c r="J477">
        <v>-5.8</v>
      </c>
      <c r="K477">
        <v>-1.9</v>
      </c>
      <c r="L477">
        <v>-4.9000000000000004</v>
      </c>
      <c r="M477">
        <v>-1.6</v>
      </c>
      <c r="N477">
        <v>0.7</v>
      </c>
      <c r="O477">
        <v>1.1000000000000001</v>
      </c>
      <c r="AF477">
        <f t="shared" si="15"/>
        <v>295</v>
      </c>
      <c r="AG477" s="134">
        <f>(H477*'User Input'!$H$16)+(I477*'User Input'!$H$17)+(N477*'User Input'!$H$15)+(P477*'User Input'!$H$2)+(Q477*'User Input'!$H$3)+(R477*'User Input'!$H$4)+(K477*'User Input'!$H$5)+(L477*'User Input'!$H$6)+(J477*'User Input'!$H$7)+(U477*'User Input'!$H$8)+(T477*'User Input'!$H$9)+(M477*'User Input'!$H$10)+(Y477*'User Input'!$H$11)+(W477*'User Input'!$H$13)+(V477*'User Input'!$H$12)+(S477*'User Input'!$H$14)</f>
        <v>-21.5</v>
      </c>
      <c r="AH477">
        <f t="shared" si="16"/>
        <v>-4.7777777777777777</v>
      </c>
      <c r="AI477" s="209"/>
      <c r="AJ477" s="209"/>
      <c r="AK477" s="209"/>
      <c r="AL477" s="209">
        <f t="shared" ca="1" si="14"/>
        <v>294</v>
      </c>
    </row>
    <row r="478" spans="2:38" x14ac:dyDescent="0.2">
      <c r="B478" t="s">
        <v>404</v>
      </c>
      <c r="C478" t="s">
        <v>716</v>
      </c>
      <c r="D478" t="s">
        <v>110</v>
      </c>
      <c r="E478" t="s">
        <v>110</v>
      </c>
      <c r="F478">
        <v>-11.5</v>
      </c>
      <c r="G478">
        <v>-4.8</v>
      </c>
      <c r="H478">
        <v>-6.2</v>
      </c>
      <c r="I478">
        <v>376</v>
      </c>
      <c r="J478">
        <v>-4.7</v>
      </c>
      <c r="K478">
        <v>-2.1</v>
      </c>
      <c r="L478">
        <v>-3.9</v>
      </c>
      <c r="M478">
        <v>-1.4</v>
      </c>
      <c r="N478">
        <v>-0.1</v>
      </c>
      <c r="O478">
        <v>-0.2</v>
      </c>
      <c r="AF478">
        <f t="shared" si="15"/>
        <v>296</v>
      </c>
      <c r="AG478" s="134">
        <f>(H478*'User Input'!$H$16)+(I478*'User Input'!$H$17)+(N478*'User Input'!$H$15)+(P478*'User Input'!$H$2)+(Q478*'User Input'!$H$3)+(R478*'User Input'!$H$4)+(K478*'User Input'!$H$5)+(L478*'User Input'!$H$6)+(J478*'User Input'!$H$7)+(U478*'User Input'!$H$8)+(T478*'User Input'!$H$9)+(M478*'User Input'!$H$10)+(Y478*'User Input'!$H$11)+(W478*'User Input'!$H$13)+(V478*'User Input'!$H$12)+(S478*'User Input'!$H$14)</f>
        <v>-19.8</v>
      </c>
      <c r="AH478">
        <f t="shared" si="16"/>
        <v>4.125</v>
      </c>
      <c r="AI478" s="209"/>
      <c r="AJ478" s="209"/>
      <c r="AK478" s="209"/>
      <c r="AL478" s="209">
        <f t="shared" ca="1" si="14"/>
        <v>296</v>
      </c>
    </row>
    <row r="479" spans="2:38" x14ac:dyDescent="0.2">
      <c r="B479" t="s">
        <v>2612</v>
      </c>
      <c r="C479" t="s">
        <v>130</v>
      </c>
      <c r="D479" t="s">
        <v>426</v>
      </c>
      <c r="E479" t="s">
        <v>114</v>
      </c>
      <c r="F479">
        <v>-11.5</v>
      </c>
      <c r="G479">
        <v>-4.4000000000000004</v>
      </c>
      <c r="H479">
        <v>-6.2</v>
      </c>
      <c r="I479">
        <v>381</v>
      </c>
      <c r="J479">
        <v>-5</v>
      </c>
      <c r="K479">
        <v>-3.1</v>
      </c>
      <c r="L479">
        <v>-4.9000000000000004</v>
      </c>
      <c r="M479">
        <v>0.6</v>
      </c>
      <c r="N479">
        <v>0.9</v>
      </c>
      <c r="O479">
        <v>-1</v>
      </c>
      <c r="AF479">
        <f t="shared" si="15"/>
        <v>297</v>
      </c>
      <c r="AG479" s="134">
        <f>(H479*'User Input'!$H$16)+(I479*'User Input'!$H$17)+(N479*'User Input'!$H$15)+(P479*'User Input'!$H$2)+(Q479*'User Input'!$H$3)+(R479*'User Input'!$H$4)+(K479*'User Input'!$H$5)+(L479*'User Input'!$H$6)+(J479*'User Input'!$H$7)+(U479*'User Input'!$H$8)+(T479*'User Input'!$H$9)+(M479*'User Input'!$H$10)+(Y479*'User Input'!$H$11)+(W479*'User Input'!$H$13)+(V479*'User Input'!$H$12)+(S479*'User Input'!$H$14)</f>
        <v>-21.1</v>
      </c>
      <c r="AH479">
        <f t="shared" si="16"/>
        <v>4.795454545454545</v>
      </c>
      <c r="AI479" s="209"/>
      <c r="AJ479" s="209"/>
      <c r="AK479" s="209"/>
      <c r="AL479" s="209">
        <f t="shared" ca="1" si="14"/>
        <v>296</v>
      </c>
    </row>
    <row r="480" spans="2:38" x14ac:dyDescent="0.2">
      <c r="B480" t="s">
        <v>288</v>
      </c>
      <c r="C480" t="s">
        <v>340</v>
      </c>
      <c r="D480" t="s">
        <v>114</v>
      </c>
      <c r="E480" t="s">
        <v>114</v>
      </c>
      <c r="F480">
        <v>-11.5</v>
      </c>
      <c r="G480">
        <v>4.4000000000000004</v>
      </c>
      <c r="H480">
        <v>-6.2</v>
      </c>
      <c r="I480">
        <v>292</v>
      </c>
      <c r="J480">
        <v>-5.3</v>
      </c>
      <c r="K480">
        <v>-3.1</v>
      </c>
      <c r="L480">
        <v>-6.4</v>
      </c>
      <c r="M480">
        <v>0</v>
      </c>
      <c r="N480">
        <v>1.5</v>
      </c>
      <c r="O480">
        <v>0.7</v>
      </c>
      <c r="AF480">
        <f t="shared" si="15"/>
        <v>298</v>
      </c>
      <c r="AG480" s="134">
        <f>(H480*'User Input'!$H$16)+(I480*'User Input'!$H$17)+(N480*'User Input'!$H$15)+(P480*'User Input'!$H$2)+(Q480*'User Input'!$H$3)+(R480*'User Input'!$H$4)+(K480*'User Input'!$H$5)+(L480*'User Input'!$H$6)+(J480*'User Input'!$H$7)+(U480*'User Input'!$H$8)+(T480*'User Input'!$H$9)+(M480*'User Input'!$H$10)+(Y480*'User Input'!$H$11)+(W480*'User Input'!$H$13)+(V480*'User Input'!$H$12)+(S480*'User Input'!$H$14)</f>
        <v>-24.1</v>
      </c>
      <c r="AH480">
        <f t="shared" si="16"/>
        <v>-5.4772727272727275</v>
      </c>
      <c r="AI480" s="209"/>
      <c r="AJ480" s="209"/>
      <c r="AK480" s="209"/>
      <c r="AL480" s="209">
        <f t="shared" ca="1" si="14"/>
        <v>296</v>
      </c>
    </row>
    <row r="481" spans="2:38" x14ac:dyDescent="0.2">
      <c r="B481" t="s">
        <v>2555</v>
      </c>
      <c r="C481" t="s">
        <v>139</v>
      </c>
      <c r="D481" t="s">
        <v>97</v>
      </c>
      <c r="E481" t="s">
        <v>97</v>
      </c>
      <c r="F481">
        <v>-11.6</v>
      </c>
      <c r="G481">
        <v>-16.5</v>
      </c>
      <c r="H481">
        <v>-9.4</v>
      </c>
      <c r="I481">
        <v>157</v>
      </c>
      <c r="J481">
        <v>-7</v>
      </c>
      <c r="K481">
        <v>-2.4</v>
      </c>
      <c r="L481">
        <v>-6.9</v>
      </c>
      <c r="M481">
        <v>-0.1</v>
      </c>
      <c r="N481">
        <v>1.7</v>
      </c>
      <c r="O481">
        <v>2.1</v>
      </c>
      <c r="AF481">
        <f t="shared" si="15"/>
        <v>299</v>
      </c>
      <c r="AG481" s="134">
        <f>(H481*'User Input'!$H$16)+(I481*'User Input'!$H$17)+(N481*'User Input'!$H$15)+(P481*'User Input'!$H$2)+(Q481*'User Input'!$H$3)+(R481*'User Input'!$H$4)+(K481*'User Input'!$H$5)+(L481*'User Input'!$H$6)+(J481*'User Input'!$H$7)+(U481*'User Input'!$H$8)+(T481*'User Input'!$H$9)+(M481*'User Input'!$H$10)+(Y481*'User Input'!$H$11)+(W481*'User Input'!$H$13)+(V481*'User Input'!$H$12)+(S481*'User Input'!$H$14)</f>
        <v>-23.7</v>
      </c>
      <c r="AH481">
        <f t="shared" si="16"/>
        <v>1.4363636363636363</v>
      </c>
      <c r="AI481" s="209"/>
      <c r="AJ481" s="209"/>
      <c r="AK481" s="209"/>
      <c r="AL481" s="209">
        <f t="shared" ca="1" si="14"/>
        <v>299</v>
      </c>
    </row>
    <row r="482" spans="2:38" x14ac:dyDescent="0.2">
      <c r="B482" t="s">
        <v>3511</v>
      </c>
      <c r="C482" t="s">
        <v>123</v>
      </c>
      <c r="D482" t="s">
        <v>97</v>
      </c>
      <c r="E482" t="s">
        <v>97</v>
      </c>
      <c r="F482">
        <v>-11.7</v>
      </c>
      <c r="G482">
        <v>-13.1</v>
      </c>
      <c r="H482">
        <v>-9.5</v>
      </c>
      <c r="I482">
        <v>110</v>
      </c>
      <c r="J482">
        <v>-7.7</v>
      </c>
      <c r="K482">
        <v>-2.2999999999999998</v>
      </c>
      <c r="L482">
        <v>-7.4</v>
      </c>
      <c r="M482">
        <v>0</v>
      </c>
      <c r="N482">
        <v>2.4</v>
      </c>
      <c r="O482">
        <v>2.2999999999999998</v>
      </c>
      <c r="AF482">
        <f t="shared" si="15"/>
        <v>300</v>
      </c>
      <c r="AG482" s="134">
        <f>(H482*'User Input'!$H$16)+(I482*'User Input'!$H$17)+(N482*'User Input'!$H$15)+(P482*'User Input'!$H$2)+(Q482*'User Input'!$H$3)+(R482*'User Input'!$H$4)+(K482*'User Input'!$H$5)+(L482*'User Input'!$H$6)+(J482*'User Input'!$H$7)+(U482*'User Input'!$H$8)+(T482*'User Input'!$H$9)+(M482*'User Input'!$H$10)+(Y482*'User Input'!$H$11)+(W482*'User Input'!$H$13)+(V482*'User Input'!$H$12)+(S482*'User Input'!$H$14)</f>
        <v>-24.3</v>
      </c>
      <c r="AH482">
        <f t="shared" si="16"/>
        <v>1.8549618320610688</v>
      </c>
      <c r="AI482" s="209"/>
      <c r="AJ482" s="209"/>
      <c r="AK482" s="209"/>
      <c r="AL482" s="209">
        <f t="shared" ca="1" si="14"/>
        <v>300</v>
      </c>
    </row>
    <row r="483" spans="2:38" x14ac:dyDescent="0.2">
      <c r="B483" t="s">
        <v>2560</v>
      </c>
      <c r="C483" t="s">
        <v>121</v>
      </c>
      <c r="D483" t="s">
        <v>97</v>
      </c>
      <c r="E483" t="s">
        <v>97</v>
      </c>
      <c r="F483">
        <v>-11.7</v>
      </c>
      <c r="G483">
        <v>-16.100000000000001</v>
      </c>
      <c r="H483">
        <v>-9.5</v>
      </c>
      <c r="I483">
        <v>144</v>
      </c>
      <c r="J483">
        <v>-7.2</v>
      </c>
      <c r="K483">
        <v>-2.6</v>
      </c>
      <c r="L483">
        <v>-7.2</v>
      </c>
      <c r="M483">
        <v>-0.2</v>
      </c>
      <c r="N483">
        <v>2.7</v>
      </c>
      <c r="O483">
        <v>1.8</v>
      </c>
      <c r="AF483">
        <f t="shared" si="15"/>
        <v>301</v>
      </c>
      <c r="AG483" s="134">
        <f>(H483*'User Input'!$H$16)+(I483*'User Input'!$H$17)+(N483*'User Input'!$H$15)+(P483*'User Input'!$H$2)+(Q483*'User Input'!$H$3)+(R483*'User Input'!$H$4)+(K483*'User Input'!$H$5)+(L483*'User Input'!$H$6)+(J483*'User Input'!$H$7)+(U483*'User Input'!$H$8)+(T483*'User Input'!$H$9)+(M483*'User Input'!$H$10)+(Y483*'User Input'!$H$11)+(W483*'User Input'!$H$13)+(V483*'User Input'!$H$12)+(S483*'User Input'!$H$14)</f>
        <v>-25.2</v>
      </c>
      <c r="AH483">
        <f t="shared" si="16"/>
        <v>1.5652173913043477</v>
      </c>
      <c r="AI483" s="209"/>
      <c r="AJ483" s="209"/>
      <c r="AK483" s="209"/>
      <c r="AL483" s="209">
        <f t="shared" ca="1" si="14"/>
        <v>300</v>
      </c>
    </row>
    <row r="484" spans="2:38" x14ac:dyDescent="0.2">
      <c r="B484" t="s">
        <v>774</v>
      </c>
      <c r="C484" t="s">
        <v>715</v>
      </c>
      <c r="D484" t="s">
        <v>114</v>
      </c>
      <c r="E484" t="s">
        <v>114</v>
      </c>
      <c r="F484">
        <v>-11.7</v>
      </c>
      <c r="G484">
        <v>1.6</v>
      </c>
      <c r="H484">
        <v>-6.2</v>
      </c>
      <c r="I484">
        <v>293</v>
      </c>
      <c r="J484">
        <v>-5.9</v>
      </c>
      <c r="K484">
        <v>-3</v>
      </c>
      <c r="L484">
        <v>-5.7</v>
      </c>
      <c r="M484">
        <v>-1</v>
      </c>
      <c r="N484">
        <v>2.2999999999999998</v>
      </c>
      <c r="O484">
        <v>0.6</v>
      </c>
      <c r="AF484">
        <f t="shared" si="15"/>
        <v>302</v>
      </c>
      <c r="AG484" s="134">
        <f>(H484*'User Input'!$H$16)+(I484*'User Input'!$H$17)+(N484*'User Input'!$H$15)+(P484*'User Input'!$H$2)+(Q484*'User Input'!$H$3)+(R484*'User Input'!$H$4)+(K484*'User Input'!$H$5)+(L484*'User Input'!$H$6)+(J484*'User Input'!$H$7)+(U484*'User Input'!$H$8)+(T484*'User Input'!$H$9)+(M484*'User Input'!$H$10)+(Y484*'User Input'!$H$11)+(W484*'User Input'!$H$13)+(V484*'User Input'!$H$12)+(S484*'User Input'!$H$14)</f>
        <v>-25.6</v>
      </c>
      <c r="AH484">
        <f t="shared" si="16"/>
        <v>-16</v>
      </c>
      <c r="AI484" s="209"/>
      <c r="AJ484" s="209"/>
      <c r="AK484" s="209"/>
      <c r="AL484" s="209">
        <f t="shared" ca="1" si="14"/>
        <v>300</v>
      </c>
    </row>
    <row r="485" spans="2:38" x14ac:dyDescent="0.2">
      <c r="B485" t="s">
        <v>799</v>
      </c>
      <c r="C485" t="s">
        <v>134</v>
      </c>
      <c r="D485" t="s">
        <v>114</v>
      </c>
      <c r="E485" t="s">
        <v>114</v>
      </c>
      <c r="F485">
        <v>-11.7</v>
      </c>
      <c r="G485">
        <v>8.6999999999999993</v>
      </c>
      <c r="H485">
        <v>-6.3</v>
      </c>
      <c r="I485">
        <v>228</v>
      </c>
      <c r="J485">
        <v>-6.6</v>
      </c>
      <c r="K485">
        <v>-2.5</v>
      </c>
      <c r="L485">
        <v>-6.3</v>
      </c>
      <c r="M485">
        <v>0.3</v>
      </c>
      <c r="N485">
        <v>1.1000000000000001</v>
      </c>
      <c r="O485">
        <v>1.3</v>
      </c>
      <c r="AF485">
        <f t="shared" si="15"/>
        <v>303</v>
      </c>
      <c r="AG485" s="134">
        <f>(H485*'User Input'!$H$16)+(I485*'User Input'!$H$17)+(N485*'User Input'!$H$15)+(P485*'User Input'!$H$2)+(Q485*'User Input'!$H$3)+(R485*'User Input'!$H$4)+(K485*'User Input'!$H$5)+(L485*'User Input'!$H$6)+(J485*'User Input'!$H$7)+(U485*'User Input'!$H$8)+(T485*'User Input'!$H$9)+(M485*'User Input'!$H$10)+(Y485*'User Input'!$H$11)+(W485*'User Input'!$H$13)+(V485*'User Input'!$H$12)+(S485*'User Input'!$H$14)</f>
        <v>-22.299999999999997</v>
      </c>
      <c r="AH485">
        <f t="shared" si="16"/>
        <v>-2.5632183908045976</v>
      </c>
      <c r="AI485" s="209"/>
      <c r="AJ485" s="209"/>
      <c r="AK485" s="209"/>
      <c r="AL485" s="209">
        <f t="shared" ca="1" si="14"/>
        <v>300</v>
      </c>
    </row>
    <row r="486" spans="2:38" x14ac:dyDescent="0.2">
      <c r="B486" t="s">
        <v>297</v>
      </c>
      <c r="C486" t="s">
        <v>718</v>
      </c>
      <c r="D486" t="s">
        <v>97</v>
      </c>
      <c r="E486" t="s">
        <v>97</v>
      </c>
      <c r="F486">
        <v>-11.8</v>
      </c>
      <c r="G486">
        <v>-6.6</v>
      </c>
      <c r="H486">
        <v>-9.5</v>
      </c>
      <c r="I486">
        <v>73</v>
      </c>
      <c r="J486">
        <v>-8.3000000000000007</v>
      </c>
      <c r="K486">
        <v>-2.5</v>
      </c>
      <c r="L486">
        <v>-8.1</v>
      </c>
      <c r="M486">
        <v>-0.5</v>
      </c>
      <c r="N486">
        <v>3.1</v>
      </c>
      <c r="O486">
        <v>3.5</v>
      </c>
      <c r="AF486">
        <f t="shared" si="15"/>
        <v>304</v>
      </c>
      <c r="AG486" s="134">
        <f>(H486*'User Input'!$H$16)+(I486*'User Input'!$H$17)+(N486*'User Input'!$H$15)+(P486*'User Input'!$H$2)+(Q486*'User Input'!$H$3)+(R486*'User Input'!$H$4)+(K486*'User Input'!$H$5)+(L486*'User Input'!$H$6)+(J486*'User Input'!$H$7)+(U486*'User Input'!$H$8)+(T486*'User Input'!$H$9)+(M486*'User Input'!$H$10)+(Y486*'User Input'!$H$11)+(W486*'User Input'!$H$13)+(V486*'User Input'!$H$12)+(S486*'User Input'!$H$14)</f>
        <v>-27.400000000000002</v>
      </c>
      <c r="AH486">
        <f t="shared" si="16"/>
        <v>4.1515151515151523</v>
      </c>
      <c r="AI486" s="209"/>
      <c r="AJ486" s="209"/>
      <c r="AK486" s="209"/>
      <c r="AL486" s="209">
        <f t="shared" ca="1" si="14"/>
        <v>304</v>
      </c>
    </row>
    <row r="487" spans="2:38" x14ac:dyDescent="0.2">
      <c r="B487" t="s">
        <v>3402</v>
      </c>
      <c r="C487" t="s">
        <v>2</v>
      </c>
      <c r="D487" t="s">
        <v>112</v>
      </c>
      <c r="E487" t="s">
        <v>112</v>
      </c>
      <c r="F487">
        <v>-11.8</v>
      </c>
      <c r="G487">
        <v>6.4</v>
      </c>
      <c r="H487">
        <v>-6.3</v>
      </c>
      <c r="I487">
        <v>248</v>
      </c>
      <c r="J487">
        <v>-6.2</v>
      </c>
      <c r="K487">
        <v>-2.2000000000000002</v>
      </c>
      <c r="L487">
        <v>-6</v>
      </c>
      <c r="M487">
        <v>-2.1</v>
      </c>
      <c r="N487">
        <v>2</v>
      </c>
      <c r="O487">
        <v>1.8</v>
      </c>
      <c r="AF487">
        <f t="shared" si="15"/>
        <v>305</v>
      </c>
      <c r="AG487" s="134">
        <f>(H487*'User Input'!$H$16)+(I487*'User Input'!$H$17)+(N487*'User Input'!$H$15)+(P487*'User Input'!$H$2)+(Q487*'User Input'!$H$3)+(R487*'User Input'!$H$4)+(K487*'User Input'!$H$5)+(L487*'User Input'!$H$6)+(J487*'User Input'!$H$7)+(U487*'User Input'!$H$8)+(T487*'User Input'!$H$9)+(M487*'User Input'!$H$10)+(Y487*'User Input'!$H$11)+(W487*'User Input'!$H$13)+(V487*'User Input'!$H$12)+(S487*'User Input'!$H$14)</f>
        <v>-25.2</v>
      </c>
      <c r="AH487">
        <f t="shared" si="16"/>
        <v>-3.9374999999999996</v>
      </c>
      <c r="AI487" s="209"/>
      <c r="AJ487" s="209"/>
      <c r="AK487" s="209"/>
      <c r="AL487" s="209">
        <f t="shared" ca="1" si="14"/>
        <v>304</v>
      </c>
    </row>
    <row r="488" spans="2:38" x14ac:dyDescent="0.2">
      <c r="B488" t="s">
        <v>2581</v>
      </c>
      <c r="C488" t="s">
        <v>131</v>
      </c>
      <c r="D488" t="s">
        <v>97</v>
      </c>
      <c r="E488" t="s">
        <v>97</v>
      </c>
      <c r="F488">
        <v>-11.9</v>
      </c>
      <c r="G488">
        <v>-13.7</v>
      </c>
      <c r="H488">
        <v>-9.5</v>
      </c>
      <c r="I488">
        <v>114</v>
      </c>
      <c r="J488">
        <v>-7.5</v>
      </c>
      <c r="K488">
        <v>-2.1</v>
      </c>
      <c r="L488">
        <v>-7.3</v>
      </c>
      <c r="M488">
        <v>-0.2</v>
      </c>
      <c r="N488">
        <v>1.8</v>
      </c>
      <c r="O488">
        <v>2.4</v>
      </c>
      <c r="AF488">
        <f t="shared" si="15"/>
        <v>306</v>
      </c>
      <c r="AG488" s="134">
        <f>(H488*'User Input'!$H$16)+(I488*'User Input'!$H$17)+(N488*'User Input'!$H$15)+(P488*'User Input'!$H$2)+(Q488*'User Input'!$H$3)+(R488*'User Input'!$H$4)+(K488*'User Input'!$H$5)+(L488*'User Input'!$H$6)+(J488*'User Input'!$H$7)+(U488*'User Input'!$H$8)+(T488*'User Input'!$H$9)+(M488*'User Input'!$H$10)+(Y488*'User Input'!$H$11)+(W488*'User Input'!$H$13)+(V488*'User Input'!$H$12)+(S488*'User Input'!$H$14)</f>
        <v>-23.599999999999998</v>
      </c>
      <c r="AH488">
        <f t="shared" si="16"/>
        <v>1.7226277372262773</v>
      </c>
      <c r="AI488" s="209"/>
      <c r="AJ488" s="209"/>
      <c r="AK488" s="209"/>
      <c r="AL488" s="209">
        <f t="shared" ca="1" si="14"/>
        <v>306</v>
      </c>
    </row>
    <row r="489" spans="2:38" x14ac:dyDescent="0.2">
      <c r="B489" t="s">
        <v>2606</v>
      </c>
      <c r="C489" t="s">
        <v>141</v>
      </c>
      <c r="D489" t="s">
        <v>114</v>
      </c>
      <c r="E489" t="s">
        <v>114</v>
      </c>
      <c r="F489">
        <v>-11.9</v>
      </c>
      <c r="G489">
        <v>4.7</v>
      </c>
      <c r="H489">
        <v>-6.3</v>
      </c>
      <c r="I489">
        <v>269</v>
      </c>
      <c r="J489">
        <v>-6.3</v>
      </c>
      <c r="K489">
        <v>-2.4</v>
      </c>
      <c r="L489">
        <v>-5.9</v>
      </c>
      <c r="M489">
        <v>0.7</v>
      </c>
      <c r="N489">
        <v>0.5</v>
      </c>
      <c r="O489">
        <v>0.5</v>
      </c>
      <c r="AF489">
        <f t="shared" si="15"/>
        <v>307</v>
      </c>
      <c r="AG489" s="134">
        <f>(H489*'User Input'!$H$16)+(I489*'User Input'!$H$17)+(N489*'User Input'!$H$15)+(P489*'User Input'!$H$2)+(Q489*'User Input'!$H$3)+(R489*'User Input'!$H$4)+(K489*'User Input'!$H$5)+(L489*'User Input'!$H$6)+(J489*'User Input'!$H$7)+(U489*'User Input'!$H$8)+(T489*'User Input'!$H$9)+(M489*'User Input'!$H$10)+(Y489*'User Input'!$H$11)+(W489*'User Input'!$H$13)+(V489*'User Input'!$H$12)+(S489*'User Input'!$H$14)</f>
        <v>-20.400000000000002</v>
      </c>
      <c r="AH489">
        <f t="shared" si="16"/>
        <v>-4.3404255319148941</v>
      </c>
      <c r="AI489" s="209"/>
      <c r="AJ489" s="209"/>
      <c r="AK489" s="209"/>
      <c r="AL489" s="209">
        <f t="shared" ca="1" si="14"/>
        <v>306</v>
      </c>
    </row>
    <row r="490" spans="2:38" x14ac:dyDescent="0.2">
      <c r="B490" t="s">
        <v>515</v>
      </c>
      <c r="C490" t="s">
        <v>339</v>
      </c>
      <c r="D490" t="s">
        <v>97</v>
      </c>
      <c r="E490" t="s">
        <v>97</v>
      </c>
      <c r="F490">
        <v>-12</v>
      </c>
      <c r="G490">
        <v>-15.4</v>
      </c>
      <c r="H490">
        <v>-9.5</v>
      </c>
      <c r="I490">
        <v>122</v>
      </c>
      <c r="J490">
        <v>-7.6</v>
      </c>
      <c r="K490">
        <v>-2.4</v>
      </c>
      <c r="L490">
        <v>-7.4</v>
      </c>
      <c r="M490">
        <v>-0.4</v>
      </c>
      <c r="N490">
        <v>2.4</v>
      </c>
      <c r="O490">
        <v>2.4</v>
      </c>
      <c r="AF490">
        <f t="shared" si="15"/>
        <v>308</v>
      </c>
      <c r="AG490" s="134">
        <f>(H490*'User Input'!$H$16)+(I490*'User Input'!$H$17)+(N490*'User Input'!$H$15)+(P490*'User Input'!$H$2)+(Q490*'User Input'!$H$3)+(R490*'User Input'!$H$4)+(K490*'User Input'!$H$5)+(L490*'User Input'!$H$6)+(J490*'User Input'!$H$7)+(U490*'User Input'!$H$8)+(T490*'User Input'!$H$9)+(M490*'User Input'!$H$10)+(Y490*'User Input'!$H$11)+(W490*'User Input'!$H$13)+(V490*'User Input'!$H$12)+(S490*'User Input'!$H$14)</f>
        <v>-25.400000000000002</v>
      </c>
      <c r="AH490">
        <f t="shared" si="16"/>
        <v>1.6493506493506493</v>
      </c>
      <c r="AI490" s="209"/>
      <c r="AJ490" s="209"/>
      <c r="AK490" s="209"/>
      <c r="AL490" s="209">
        <f t="shared" ca="1" si="14"/>
        <v>308</v>
      </c>
    </row>
    <row r="491" spans="2:38" x14ac:dyDescent="0.2">
      <c r="B491" t="s">
        <v>3446</v>
      </c>
      <c r="C491" t="s">
        <v>2</v>
      </c>
      <c r="D491" t="s">
        <v>118</v>
      </c>
      <c r="E491" t="s">
        <v>118</v>
      </c>
      <c r="F491">
        <v>-12</v>
      </c>
      <c r="G491">
        <v>2.7</v>
      </c>
      <c r="H491">
        <v>-6.3</v>
      </c>
      <c r="I491">
        <v>274</v>
      </c>
      <c r="J491">
        <v>-5.9</v>
      </c>
      <c r="K491">
        <v>-2.2000000000000002</v>
      </c>
      <c r="L491">
        <v>-5.7</v>
      </c>
      <c r="M491">
        <v>-1.1000000000000001</v>
      </c>
      <c r="N491">
        <v>0.7</v>
      </c>
      <c r="O491">
        <v>1.2</v>
      </c>
      <c r="AF491">
        <f t="shared" si="15"/>
        <v>309</v>
      </c>
      <c r="AG491" s="134">
        <f>(H491*'User Input'!$H$16)+(I491*'User Input'!$H$17)+(N491*'User Input'!$H$15)+(P491*'User Input'!$H$2)+(Q491*'User Input'!$H$3)+(R491*'User Input'!$H$4)+(K491*'User Input'!$H$5)+(L491*'User Input'!$H$6)+(J491*'User Input'!$H$7)+(U491*'User Input'!$H$8)+(T491*'User Input'!$H$9)+(M491*'User Input'!$H$10)+(Y491*'User Input'!$H$11)+(W491*'User Input'!$H$13)+(V491*'User Input'!$H$12)+(S491*'User Input'!$H$14)</f>
        <v>-22.599999999999998</v>
      </c>
      <c r="AH491">
        <f t="shared" si="16"/>
        <v>-8.3703703703703685</v>
      </c>
      <c r="AI491" s="209"/>
      <c r="AJ491" s="209"/>
      <c r="AK491" s="209"/>
      <c r="AL491" s="209">
        <f t="shared" ca="1" si="14"/>
        <v>308</v>
      </c>
    </row>
    <row r="492" spans="2:38" x14ac:dyDescent="0.2">
      <c r="B492" t="s">
        <v>366</v>
      </c>
      <c r="C492" t="s">
        <v>133</v>
      </c>
      <c r="D492" t="s">
        <v>114</v>
      </c>
      <c r="E492" t="s">
        <v>114</v>
      </c>
      <c r="F492">
        <v>-12.1</v>
      </c>
      <c r="G492">
        <v>-3.3</v>
      </c>
      <c r="H492">
        <v>-6.4</v>
      </c>
      <c r="I492">
        <v>348</v>
      </c>
      <c r="J492">
        <v>-5.3</v>
      </c>
      <c r="K492">
        <v>-3.5</v>
      </c>
      <c r="L492">
        <v>-5.6</v>
      </c>
      <c r="M492">
        <v>2.4</v>
      </c>
      <c r="N492">
        <v>0.4</v>
      </c>
      <c r="O492">
        <v>-1.5</v>
      </c>
      <c r="AF492">
        <f t="shared" si="15"/>
        <v>310</v>
      </c>
      <c r="AG492" s="134">
        <f>(H492*'User Input'!$H$16)+(I492*'User Input'!$H$17)+(N492*'User Input'!$H$15)+(P492*'User Input'!$H$2)+(Q492*'User Input'!$H$3)+(R492*'User Input'!$H$4)+(K492*'User Input'!$H$5)+(L492*'User Input'!$H$6)+(J492*'User Input'!$H$7)+(U492*'User Input'!$H$8)+(T492*'User Input'!$H$9)+(M492*'User Input'!$H$10)+(Y492*'User Input'!$H$11)+(W492*'User Input'!$H$13)+(V492*'User Input'!$H$12)+(S492*'User Input'!$H$14)</f>
        <v>-20.100000000000001</v>
      </c>
      <c r="AH492">
        <f t="shared" si="16"/>
        <v>6.0909090909090917</v>
      </c>
      <c r="AI492" s="209"/>
      <c r="AJ492" s="209"/>
      <c r="AK492" s="209"/>
      <c r="AL492" s="209">
        <f t="shared" ca="1" si="14"/>
        <v>310</v>
      </c>
    </row>
    <row r="493" spans="2:38" x14ac:dyDescent="0.2">
      <c r="B493" t="s">
        <v>431</v>
      </c>
      <c r="C493" t="s">
        <v>140</v>
      </c>
      <c r="D493" t="s">
        <v>97</v>
      </c>
      <c r="E493" t="s">
        <v>97</v>
      </c>
      <c r="F493">
        <v>-12.1</v>
      </c>
      <c r="G493">
        <v>-9</v>
      </c>
      <c r="H493">
        <v>-9.5</v>
      </c>
      <c r="I493">
        <v>73</v>
      </c>
      <c r="J493">
        <v>-8.3000000000000007</v>
      </c>
      <c r="K493">
        <v>-2.7</v>
      </c>
      <c r="L493">
        <v>-8.1999999999999993</v>
      </c>
      <c r="M493">
        <v>-0.4</v>
      </c>
      <c r="N493">
        <v>3.3</v>
      </c>
      <c r="O493">
        <v>3.3</v>
      </c>
      <c r="AF493">
        <f t="shared" si="15"/>
        <v>311</v>
      </c>
      <c r="AG493" s="134">
        <f>(H493*'User Input'!$H$16)+(I493*'User Input'!$H$17)+(N493*'User Input'!$H$15)+(P493*'User Input'!$H$2)+(Q493*'User Input'!$H$3)+(R493*'User Input'!$H$4)+(K493*'User Input'!$H$5)+(L493*'User Input'!$H$6)+(J493*'User Input'!$H$7)+(U493*'User Input'!$H$8)+(T493*'User Input'!$H$9)+(M493*'User Input'!$H$10)+(Y493*'User Input'!$H$11)+(W493*'User Input'!$H$13)+(V493*'User Input'!$H$12)+(S493*'User Input'!$H$14)</f>
        <v>-28.1</v>
      </c>
      <c r="AH493">
        <f t="shared" si="16"/>
        <v>3.1222222222222222</v>
      </c>
      <c r="AI493" s="209"/>
      <c r="AJ493" s="209"/>
      <c r="AK493" s="209"/>
      <c r="AL493" s="209">
        <f t="shared" ca="1" si="14"/>
        <v>310</v>
      </c>
    </row>
    <row r="494" spans="2:38" x14ac:dyDescent="0.2">
      <c r="B494" t="s">
        <v>2275</v>
      </c>
      <c r="C494" t="s">
        <v>135</v>
      </c>
      <c r="D494" t="s">
        <v>116</v>
      </c>
      <c r="E494" t="s">
        <v>116</v>
      </c>
      <c r="F494">
        <v>-12.1</v>
      </c>
      <c r="G494">
        <v>-2</v>
      </c>
      <c r="H494">
        <v>-6.4</v>
      </c>
      <c r="I494">
        <v>322</v>
      </c>
      <c r="J494">
        <v>-5.5</v>
      </c>
      <c r="K494">
        <v>-2.5</v>
      </c>
      <c r="L494">
        <v>-4.8</v>
      </c>
      <c r="M494">
        <v>-2.2000000000000002</v>
      </c>
      <c r="N494">
        <v>1.4</v>
      </c>
      <c r="O494">
        <v>0.4</v>
      </c>
      <c r="AF494">
        <f t="shared" si="15"/>
        <v>312</v>
      </c>
      <c r="AG494" s="134">
        <f>(H494*'User Input'!$H$16)+(I494*'User Input'!$H$17)+(N494*'User Input'!$H$15)+(P494*'User Input'!$H$2)+(Q494*'User Input'!$H$3)+(R494*'User Input'!$H$4)+(K494*'User Input'!$H$5)+(L494*'User Input'!$H$6)+(J494*'User Input'!$H$7)+(U494*'User Input'!$H$8)+(T494*'User Input'!$H$9)+(M494*'User Input'!$H$10)+(Y494*'User Input'!$H$11)+(W494*'User Input'!$H$13)+(V494*'User Input'!$H$12)+(S494*'User Input'!$H$14)</f>
        <v>-24.700000000000003</v>
      </c>
      <c r="AH494">
        <f t="shared" si="16"/>
        <v>12.350000000000001</v>
      </c>
      <c r="AI494" s="209"/>
      <c r="AJ494" s="209"/>
      <c r="AK494" s="209"/>
      <c r="AL494" s="209">
        <f t="shared" ca="1" si="14"/>
        <v>310</v>
      </c>
    </row>
    <row r="495" spans="2:38" x14ac:dyDescent="0.2">
      <c r="B495" t="s">
        <v>3520</v>
      </c>
      <c r="C495" t="s">
        <v>122</v>
      </c>
      <c r="D495" t="s">
        <v>97</v>
      </c>
      <c r="E495" t="s">
        <v>97</v>
      </c>
      <c r="F495">
        <v>-12.2</v>
      </c>
      <c r="G495">
        <v>-10.9</v>
      </c>
      <c r="H495">
        <v>-9.6</v>
      </c>
      <c r="I495">
        <v>76</v>
      </c>
      <c r="J495">
        <v>-8.3000000000000007</v>
      </c>
      <c r="K495">
        <v>-2.7</v>
      </c>
      <c r="L495">
        <v>-8.1999999999999993</v>
      </c>
      <c r="M495">
        <v>-0.4</v>
      </c>
      <c r="N495">
        <v>3.2</v>
      </c>
      <c r="O495">
        <v>3.3</v>
      </c>
      <c r="AF495">
        <f t="shared" si="15"/>
        <v>313</v>
      </c>
      <c r="AG495" s="134">
        <f>(H495*'User Input'!$H$16)+(I495*'User Input'!$H$17)+(N495*'User Input'!$H$15)+(P495*'User Input'!$H$2)+(Q495*'User Input'!$H$3)+(R495*'User Input'!$H$4)+(K495*'User Input'!$H$5)+(L495*'User Input'!$H$6)+(J495*'User Input'!$H$7)+(U495*'User Input'!$H$8)+(T495*'User Input'!$H$9)+(M495*'User Input'!$H$10)+(Y495*'User Input'!$H$11)+(W495*'User Input'!$H$13)+(V495*'User Input'!$H$12)+(S495*'User Input'!$H$14)</f>
        <v>-28.1</v>
      </c>
      <c r="AH495">
        <f t="shared" si="16"/>
        <v>2.5779816513761467</v>
      </c>
      <c r="AI495" s="209"/>
      <c r="AJ495" s="209"/>
      <c r="AK495" s="209"/>
      <c r="AL495" s="209">
        <f t="shared" ca="1" si="14"/>
        <v>313</v>
      </c>
    </row>
    <row r="496" spans="2:38" x14ac:dyDescent="0.2">
      <c r="B496" t="s">
        <v>2276</v>
      </c>
      <c r="C496" t="s">
        <v>138</v>
      </c>
      <c r="D496" t="s">
        <v>110</v>
      </c>
      <c r="E496" t="s">
        <v>110</v>
      </c>
      <c r="F496">
        <v>-12.2</v>
      </c>
      <c r="G496">
        <v>-9.9</v>
      </c>
      <c r="H496">
        <v>-6.4</v>
      </c>
      <c r="I496">
        <v>501</v>
      </c>
      <c r="J496">
        <v>-3.7</v>
      </c>
      <c r="K496">
        <v>-2</v>
      </c>
      <c r="L496">
        <v>-2.9</v>
      </c>
      <c r="M496">
        <v>-0.7</v>
      </c>
      <c r="N496">
        <v>-0.6</v>
      </c>
      <c r="O496">
        <v>-3.3</v>
      </c>
      <c r="AF496">
        <f t="shared" si="15"/>
        <v>314</v>
      </c>
      <c r="AG496" s="134">
        <f>(H496*'User Input'!$H$16)+(I496*'User Input'!$H$17)+(N496*'User Input'!$H$15)+(P496*'User Input'!$H$2)+(Q496*'User Input'!$H$3)+(R496*'User Input'!$H$4)+(K496*'User Input'!$H$5)+(L496*'User Input'!$H$6)+(J496*'User Input'!$H$7)+(U496*'User Input'!$H$8)+(T496*'User Input'!$H$9)+(M496*'User Input'!$H$10)+(Y496*'User Input'!$H$11)+(W496*'User Input'!$H$13)+(V496*'User Input'!$H$12)+(S496*'User Input'!$H$14)</f>
        <v>-16</v>
      </c>
      <c r="AH496">
        <f t="shared" si="16"/>
        <v>1.6161616161616161</v>
      </c>
      <c r="AI496" s="209"/>
      <c r="AJ496" s="209"/>
      <c r="AK496" s="209"/>
      <c r="AL496" s="209">
        <f t="shared" ca="1" si="14"/>
        <v>313</v>
      </c>
    </row>
    <row r="497" spans="2:38" x14ac:dyDescent="0.2">
      <c r="B497" t="s">
        <v>3523</v>
      </c>
      <c r="C497" t="s">
        <v>340</v>
      </c>
      <c r="D497" t="s">
        <v>97</v>
      </c>
      <c r="E497" t="s">
        <v>97</v>
      </c>
      <c r="F497">
        <v>-12.2</v>
      </c>
      <c r="G497">
        <v>-10.199999999999999</v>
      </c>
      <c r="H497">
        <v>-9.6</v>
      </c>
      <c r="I497">
        <v>74</v>
      </c>
      <c r="J497">
        <v>-8.4</v>
      </c>
      <c r="K497">
        <v>-2.9</v>
      </c>
      <c r="L497">
        <v>-8.4</v>
      </c>
      <c r="M497">
        <v>-0.4</v>
      </c>
      <c r="N497">
        <v>3.4</v>
      </c>
      <c r="O497">
        <v>3.4</v>
      </c>
      <c r="AF497">
        <f t="shared" si="15"/>
        <v>315</v>
      </c>
      <c r="AG497" s="134">
        <f>(H497*'User Input'!$H$16)+(I497*'User Input'!$H$17)+(N497*'User Input'!$H$15)+(P497*'User Input'!$H$2)+(Q497*'User Input'!$H$3)+(R497*'User Input'!$H$4)+(K497*'User Input'!$H$5)+(L497*'User Input'!$H$6)+(J497*'User Input'!$H$7)+(U497*'User Input'!$H$8)+(T497*'User Input'!$H$9)+(M497*'User Input'!$H$10)+(Y497*'User Input'!$H$11)+(W497*'User Input'!$H$13)+(V497*'User Input'!$H$12)+(S497*'User Input'!$H$14)</f>
        <v>-29.2</v>
      </c>
      <c r="AH497">
        <f t="shared" si="16"/>
        <v>2.8627450980392157</v>
      </c>
      <c r="AI497" s="209"/>
      <c r="AJ497" s="209"/>
      <c r="AK497" s="209"/>
      <c r="AL497" s="209">
        <f t="shared" ca="1" si="14"/>
        <v>313</v>
      </c>
    </row>
    <row r="498" spans="2:38" x14ac:dyDescent="0.2">
      <c r="B498" t="s">
        <v>2579</v>
      </c>
      <c r="C498" t="s">
        <v>130</v>
      </c>
      <c r="D498" t="s">
        <v>114</v>
      </c>
      <c r="E498" t="s">
        <v>114</v>
      </c>
      <c r="F498">
        <v>-12.2</v>
      </c>
      <c r="G498">
        <v>-9.6999999999999993</v>
      </c>
      <c r="H498">
        <v>-6.4</v>
      </c>
      <c r="I498">
        <v>493</v>
      </c>
      <c r="J498">
        <v>-3.6</v>
      </c>
      <c r="K498">
        <v>-3.4</v>
      </c>
      <c r="L498">
        <v>-4.0999999999999996</v>
      </c>
      <c r="M498">
        <v>3.2</v>
      </c>
      <c r="N498">
        <v>-2</v>
      </c>
      <c r="O498">
        <v>-3.4</v>
      </c>
      <c r="AF498">
        <f t="shared" si="15"/>
        <v>316</v>
      </c>
      <c r="AG498" s="134">
        <f>(H498*'User Input'!$H$16)+(I498*'User Input'!$H$17)+(N498*'User Input'!$H$15)+(P498*'User Input'!$H$2)+(Q498*'User Input'!$H$3)+(R498*'User Input'!$H$4)+(K498*'User Input'!$H$5)+(L498*'User Input'!$H$6)+(J498*'User Input'!$H$7)+(U498*'User Input'!$H$8)+(T498*'User Input'!$H$9)+(M498*'User Input'!$H$10)+(Y498*'User Input'!$H$11)+(W498*'User Input'!$H$13)+(V498*'User Input'!$H$12)+(S498*'User Input'!$H$14)</f>
        <v>-14.9</v>
      </c>
      <c r="AH498">
        <f t="shared" si="16"/>
        <v>1.5360824742268042</v>
      </c>
      <c r="AI498" s="209"/>
      <c r="AJ498" s="209"/>
      <c r="AK498" s="209"/>
      <c r="AL498" s="209">
        <f t="shared" ca="1" si="14"/>
        <v>313</v>
      </c>
    </row>
    <row r="499" spans="2:38" x14ac:dyDescent="0.2">
      <c r="B499" t="s">
        <v>2222</v>
      </c>
      <c r="C499" t="s">
        <v>141</v>
      </c>
      <c r="D499" t="s">
        <v>6</v>
      </c>
      <c r="E499" t="s">
        <v>6</v>
      </c>
      <c r="F499">
        <v>-12.2</v>
      </c>
      <c r="G499">
        <v>-10.9</v>
      </c>
      <c r="H499">
        <v>-6.4</v>
      </c>
      <c r="I499">
        <v>527</v>
      </c>
      <c r="J499">
        <v>-1.4</v>
      </c>
      <c r="K499">
        <v>-2.9</v>
      </c>
      <c r="L499">
        <v>-4.3</v>
      </c>
      <c r="M499">
        <v>-0.6</v>
      </c>
      <c r="N499">
        <v>-1</v>
      </c>
      <c r="O499">
        <v>-2.9</v>
      </c>
      <c r="AF499">
        <f t="shared" si="15"/>
        <v>317</v>
      </c>
      <c r="AG499" s="134">
        <f>(H499*'User Input'!$H$16)+(I499*'User Input'!$H$17)+(N499*'User Input'!$H$15)+(P499*'User Input'!$H$2)+(Q499*'User Input'!$H$3)+(R499*'User Input'!$H$4)+(K499*'User Input'!$H$5)+(L499*'User Input'!$H$6)+(J499*'User Input'!$H$7)+(U499*'User Input'!$H$8)+(T499*'User Input'!$H$9)+(M499*'User Input'!$H$10)+(Y499*'User Input'!$H$11)+(W499*'User Input'!$H$13)+(V499*'User Input'!$H$12)+(S499*'User Input'!$H$14)</f>
        <v>-18.499999999999996</v>
      </c>
      <c r="AH499">
        <f t="shared" si="16"/>
        <v>1.6972477064220179</v>
      </c>
      <c r="AI499" s="209"/>
      <c r="AJ499" s="209"/>
      <c r="AK499" s="209"/>
      <c r="AL499" s="209">
        <f t="shared" ca="1" si="14"/>
        <v>313</v>
      </c>
    </row>
    <row r="500" spans="2:38" x14ac:dyDescent="0.2">
      <c r="B500" t="s">
        <v>520</v>
      </c>
      <c r="C500" t="s">
        <v>119</v>
      </c>
      <c r="D500" t="s">
        <v>97</v>
      </c>
      <c r="E500" t="s">
        <v>97</v>
      </c>
      <c r="F500">
        <v>-12.3</v>
      </c>
      <c r="G500">
        <v>-15.2</v>
      </c>
      <c r="H500">
        <v>-9.6</v>
      </c>
      <c r="I500">
        <v>105</v>
      </c>
      <c r="J500">
        <v>-7.7</v>
      </c>
      <c r="K500">
        <v>-2.4</v>
      </c>
      <c r="L500">
        <v>-7.8</v>
      </c>
      <c r="M500">
        <v>-0.3</v>
      </c>
      <c r="N500">
        <v>2.2999999999999998</v>
      </c>
      <c r="O500">
        <v>2.7</v>
      </c>
      <c r="AF500">
        <f t="shared" si="15"/>
        <v>318</v>
      </c>
      <c r="AG500" s="134">
        <f>(H500*'User Input'!$H$16)+(I500*'User Input'!$H$17)+(N500*'User Input'!$H$15)+(P500*'User Input'!$H$2)+(Q500*'User Input'!$H$3)+(R500*'User Input'!$H$4)+(K500*'User Input'!$H$5)+(L500*'User Input'!$H$6)+(J500*'User Input'!$H$7)+(U500*'User Input'!$H$8)+(T500*'User Input'!$H$9)+(M500*'User Input'!$H$10)+(Y500*'User Input'!$H$11)+(W500*'User Input'!$H$13)+(V500*'User Input'!$H$12)+(S500*'User Input'!$H$14)</f>
        <v>-25.7</v>
      </c>
      <c r="AH500">
        <f t="shared" si="16"/>
        <v>1.6907894736842106</v>
      </c>
      <c r="AI500" s="209"/>
      <c r="AJ500" s="209"/>
      <c r="AK500" s="209"/>
      <c r="AL500" s="209">
        <f t="shared" ca="1" si="14"/>
        <v>318</v>
      </c>
    </row>
    <row r="501" spans="2:38" x14ac:dyDescent="0.2">
      <c r="B501" t="s">
        <v>387</v>
      </c>
      <c r="C501" t="s">
        <v>130</v>
      </c>
      <c r="D501" t="s">
        <v>97</v>
      </c>
      <c r="E501" t="s">
        <v>97</v>
      </c>
      <c r="F501">
        <v>-12.3</v>
      </c>
      <c r="G501">
        <v>-9.1</v>
      </c>
      <c r="H501">
        <v>-9.6</v>
      </c>
      <c r="I501">
        <v>70</v>
      </c>
      <c r="J501">
        <v>-8.5</v>
      </c>
      <c r="K501">
        <v>-2.9</v>
      </c>
      <c r="L501">
        <v>-8.3000000000000007</v>
      </c>
      <c r="M501">
        <v>-0.4</v>
      </c>
      <c r="N501">
        <v>3.4</v>
      </c>
      <c r="O501">
        <v>3.4</v>
      </c>
      <c r="AF501">
        <f t="shared" si="15"/>
        <v>319</v>
      </c>
      <c r="AG501" s="134">
        <f>(H501*'User Input'!$H$16)+(I501*'User Input'!$H$17)+(N501*'User Input'!$H$15)+(P501*'User Input'!$H$2)+(Q501*'User Input'!$H$3)+(R501*'User Input'!$H$4)+(K501*'User Input'!$H$5)+(L501*'User Input'!$H$6)+(J501*'User Input'!$H$7)+(U501*'User Input'!$H$8)+(T501*'User Input'!$H$9)+(M501*'User Input'!$H$10)+(Y501*'User Input'!$H$11)+(W501*'User Input'!$H$13)+(V501*'User Input'!$H$12)+(S501*'User Input'!$H$14)</f>
        <v>-29.2</v>
      </c>
      <c r="AH501">
        <f t="shared" si="16"/>
        <v>3.2087912087912089</v>
      </c>
      <c r="AI501" s="209"/>
      <c r="AJ501" s="209"/>
      <c r="AK501" s="209"/>
      <c r="AL501" s="209">
        <f t="shared" ca="1" si="14"/>
        <v>318</v>
      </c>
    </row>
    <row r="502" spans="2:38" x14ac:dyDescent="0.2">
      <c r="B502" t="s">
        <v>2628</v>
      </c>
      <c r="C502" t="s">
        <v>8</v>
      </c>
      <c r="D502" t="s">
        <v>427</v>
      </c>
      <c r="E502" t="s">
        <v>118</v>
      </c>
      <c r="F502">
        <v>-12.4</v>
      </c>
      <c r="G502">
        <v>-6.5</v>
      </c>
      <c r="H502">
        <v>-6.4</v>
      </c>
      <c r="I502">
        <v>373</v>
      </c>
      <c r="J502">
        <v>-5.0999999999999996</v>
      </c>
      <c r="K502">
        <v>-3.2</v>
      </c>
      <c r="L502">
        <v>-4.9000000000000004</v>
      </c>
      <c r="M502">
        <v>0.9</v>
      </c>
      <c r="N502">
        <v>0.8</v>
      </c>
      <c r="O502">
        <v>-2</v>
      </c>
      <c r="AF502">
        <f t="shared" si="15"/>
        <v>320</v>
      </c>
      <c r="AG502" s="134">
        <f>(H502*'User Input'!$H$16)+(I502*'User Input'!$H$17)+(N502*'User Input'!$H$15)+(P502*'User Input'!$H$2)+(Q502*'User Input'!$H$3)+(R502*'User Input'!$H$4)+(K502*'User Input'!$H$5)+(L502*'User Input'!$H$6)+(J502*'User Input'!$H$7)+(U502*'User Input'!$H$8)+(T502*'User Input'!$H$9)+(M502*'User Input'!$H$10)+(Y502*'User Input'!$H$11)+(W502*'User Input'!$H$13)+(V502*'User Input'!$H$12)+(S502*'User Input'!$H$14)</f>
        <v>-21.000000000000004</v>
      </c>
      <c r="AH502">
        <f t="shared" si="16"/>
        <v>3.2307692307692313</v>
      </c>
      <c r="AI502" s="209"/>
      <c r="AJ502" s="209"/>
      <c r="AK502" s="209"/>
      <c r="AL502" s="209">
        <f t="shared" ca="1" si="14"/>
        <v>320</v>
      </c>
    </row>
    <row r="503" spans="2:38" x14ac:dyDescent="0.2">
      <c r="B503" t="s">
        <v>2547</v>
      </c>
      <c r="C503" t="s">
        <v>130</v>
      </c>
      <c r="D503" t="s">
        <v>97</v>
      </c>
      <c r="E503" t="s">
        <v>97</v>
      </c>
      <c r="F503">
        <v>-12.5</v>
      </c>
      <c r="G503">
        <v>-15.8</v>
      </c>
      <c r="H503">
        <v>-9.6999999999999993</v>
      </c>
      <c r="I503">
        <v>102</v>
      </c>
      <c r="J503">
        <v>-8</v>
      </c>
      <c r="K503">
        <v>-2.4</v>
      </c>
      <c r="L503">
        <v>-7.7</v>
      </c>
      <c r="M503">
        <v>-0.4</v>
      </c>
      <c r="N503">
        <v>2.4</v>
      </c>
      <c r="O503">
        <v>2.6</v>
      </c>
      <c r="AF503">
        <f t="shared" si="15"/>
        <v>321</v>
      </c>
      <c r="AG503" s="134">
        <f>(H503*'User Input'!$H$16)+(I503*'User Input'!$H$17)+(N503*'User Input'!$H$15)+(P503*'User Input'!$H$2)+(Q503*'User Input'!$H$3)+(R503*'User Input'!$H$4)+(K503*'User Input'!$H$5)+(L503*'User Input'!$H$6)+(J503*'User Input'!$H$7)+(U503*'User Input'!$H$8)+(T503*'User Input'!$H$9)+(M503*'User Input'!$H$10)+(Y503*'User Input'!$H$11)+(W503*'User Input'!$H$13)+(V503*'User Input'!$H$12)+(S503*'User Input'!$H$14)</f>
        <v>-26.1</v>
      </c>
      <c r="AH503">
        <f t="shared" si="16"/>
        <v>1.6518987341772151</v>
      </c>
      <c r="AI503" s="209"/>
      <c r="AJ503" s="209"/>
      <c r="AK503" s="209"/>
      <c r="AL503" s="209">
        <f t="shared" ref="AL503:AL566" ca="1" si="17">RANK(F503,OFFSET($F$183,0,0,COUNTA(F:F)+1,1))</f>
        <v>321</v>
      </c>
    </row>
    <row r="504" spans="2:38" x14ac:dyDescent="0.2">
      <c r="B504" t="s">
        <v>2271</v>
      </c>
      <c r="C504" t="s">
        <v>339</v>
      </c>
      <c r="D504" t="s">
        <v>97</v>
      </c>
      <c r="E504" t="s">
        <v>97</v>
      </c>
      <c r="F504">
        <v>-12.6</v>
      </c>
      <c r="G504">
        <v>-17</v>
      </c>
      <c r="H504">
        <v>-9.6999999999999993</v>
      </c>
      <c r="I504">
        <v>107</v>
      </c>
      <c r="J504">
        <v>-7.9</v>
      </c>
      <c r="K504">
        <v>-2.7</v>
      </c>
      <c r="L504">
        <v>-7.8</v>
      </c>
      <c r="M504">
        <v>-0.2</v>
      </c>
      <c r="N504">
        <v>2.6</v>
      </c>
      <c r="O504">
        <v>2.4</v>
      </c>
      <c r="AF504">
        <f t="shared" ref="AF504:AF567" si="18">AF503+1</f>
        <v>322</v>
      </c>
      <c r="AG504" s="134">
        <f>(H504*'User Input'!$H$16)+(I504*'User Input'!$H$17)+(N504*'User Input'!$H$15)+(P504*'User Input'!$H$2)+(Q504*'User Input'!$H$3)+(R504*'User Input'!$H$4)+(K504*'User Input'!$H$5)+(L504*'User Input'!$H$6)+(J504*'User Input'!$H$7)+(U504*'User Input'!$H$8)+(T504*'User Input'!$H$9)+(M504*'User Input'!$H$10)+(Y504*'User Input'!$H$11)+(W504*'User Input'!$H$13)+(V504*'User Input'!$H$12)+(S504*'User Input'!$H$14)</f>
        <v>-26.9</v>
      </c>
      <c r="AH504">
        <f t="shared" si="16"/>
        <v>1.5823529411764705</v>
      </c>
      <c r="AI504" s="209"/>
      <c r="AJ504" s="209"/>
      <c r="AK504" s="209"/>
      <c r="AL504" s="209">
        <f t="shared" ca="1" si="17"/>
        <v>322</v>
      </c>
    </row>
    <row r="505" spans="2:38" x14ac:dyDescent="0.2">
      <c r="B505" t="s">
        <v>914</v>
      </c>
      <c r="C505" t="s">
        <v>113</v>
      </c>
      <c r="D505" t="s">
        <v>426</v>
      </c>
      <c r="E505" t="s">
        <v>114</v>
      </c>
      <c r="F505">
        <v>-12.7</v>
      </c>
      <c r="G505">
        <v>7.5</v>
      </c>
      <c r="H505">
        <v>-6.5</v>
      </c>
      <c r="I505">
        <v>234</v>
      </c>
      <c r="J505">
        <v>-6.5</v>
      </c>
      <c r="K505">
        <v>-1.7</v>
      </c>
      <c r="L505">
        <v>-6</v>
      </c>
      <c r="M505">
        <v>-1.2</v>
      </c>
      <c r="N505">
        <v>-0.1</v>
      </c>
      <c r="O505">
        <v>1.8</v>
      </c>
      <c r="AF505">
        <f t="shared" si="18"/>
        <v>323</v>
      </c>
      <c r="AG505" s="134">
        <f>(H505*'User Input'!$H$16)+(I505*'User Input'!$H$17)+(N505*'User Input'!$H$15)+(P505*'User Input'!$H$2)+(Q505*'User Input'!$H$3)+(R505*'User Input'!$H$4)+(K505*'User Input'!$H$5)+(L505*'User Input'!$H$6)+(J505*'User Input'!$H$7)+(U505*'User Input'!$H$8)+(T505*'User Input'!$H$9)+(M505*'User Input'!$H$10)+(Y505*'User Input'!$H$11)+(W505*'User Input'!$H$13)+(V505*'User Input'!$H$12)+(S505*'User Input'!$H$14)</f>
        <v>-21.7</v>
      </c>
      <c r="AH505">
        <f t="shared" si="16"/>
        <v>-2.8933333333333331</v>
      </c>
      <c r="AI505" s="209"/>
      <c r="AJ505" s="209"/>
      <c r="AK505" s="209"/>
      <c r="AL505" s="209">
        <f t="shared" ca="1" si="17"/>
        <v>323</v>
      </c>
    </row>
    <row r="506" spans="2:38" x14ac:dyDescent="0.2">
      <c r="B506" t="s">
        <v>3497</v>
      </c>
      <c r="C506" t="s">
        <v>115</v>
      </c>
      <c r="D506" t="s">
        <v>97</v>
      </c>
      <c r="E506" t="s">
        <v>97</v>
      </c>
      <c r="F506">
        <v>-12.7</v>
      </c>
      <c r="G506">
        <v>-20.3</v>
      </c>
      <c r="H506">
        <v>-9.6999999999999993</v>
      </c>
      <c r="I506">
        <v>163</v>
      </c>
      <c r="J506">
        <v>-6.9</v>
      </c>
      <c r="K506">
        <v>-2.2999999999999998</v>
      </c>
      <c r="L506">
        <v>-6.9</v>
      </c>
      <c r="M506">
        <v>-0.1</v>
      </c>
      <c r="N506">
        <v>1.3</v>
      </c>
      <c r="O506">
        <v>1.3</v>
      </c>
      <c r="AF506">
        <f t="shared" si="18"/>
        <v>324</v>
      </c>
      <c r="AG506" s="134">
        <f>(H506*'User Input'!$H$16)+(I506*'User Input'!$H$17)+(N506*'User Input'!$H$15)+(P506*'User Input'!$H$2)+(Q506*'User Input'!$H$3)+(R506*'User Input'!$H$4)+(K506*'User Input'!$H$5)+(L506*'User Input'!$H$6)+(J506*'User Input'!$H$7)+(U506*'User Input'!$H$8)+(T506*'User Input'!$H$9)+(M506*'User Input'!$H$10)+(Y506*'User Input'!$H$11)+(W506*'User Input'!$H$13)+(V506*'User Input'!$H$12)+(S506*'User Input'!$H$14)</f>
        <v>-23.2</v>
      </c>
      <c r="AH506">
        <f t="shared" si="16"/>
        <v>1.1428571428571428</v>
      </c>
      <c r="AI506" s="209"/>
      <c r="AJ506" s="209"/>
      <c r="AK506" s="209"/>
      <c r="AL506" s="209">
        <f t="shared" ca="1" si="17"/>
        <v>323</v>
      </c>
    </row>
    <row r="507" spans="2:38" x14ac:dyDescent="0.2">
      <c r="B507" t="s">
        <v>2217</v>
      </c>
      <c r="C507" t="s">
        <v>715</v>
      </c>
      <c r="D507" t="s">
        <v>97</v>
      </c>
      <c r="E507" t="s">
        <v>97</v>
      </c>
      <c r="F507">
        <v>-12.7</v>
      </c>
      <c r="G507">
        <v>-7.3</v>
      </c>
      <c r="H507">
        <v>-9.6999999999999993</v>
      </c>
      <c r="I507">
        <v>51</v>
      </c>
      <c r="J507">
        <v>-8.8000000000000007</v>
      </c>
      <c r="K507">
        <v>-3.1</v>
      </c>
      <c r="L507">
        <v>-8.6999999999999993</v>
      </c>
      <c r="M507">
        <v>-0.5</v>
      </c>
      <c r="N507">
        <v>3.8</v>
      </c>
      <c r="O507">
        <v>3.5</v>
      </c>
      <c r="AF507">
        <f t="shared" si="18"/>
        <v>325</v>
      </c>
      <c r="AG507" s="134">
        <f>(H507*'User Input'!$H$16)+(I507*'User Input'!$H$17)+(N507*'User Input'!$H$15)+(P507*'User Input'!$H$2)+(Q507*'User Input'!$H$3)+(R507*'User Input'!$H$4)+(K507*'User Input'!$H$5)+(L507*'User Input'!$H$6)+(J507*'User Input'!$H$7)+(U507*'User Input'!$H$8)+(T507*'User Input'!$H$9)+(M507*'User Input'!$H$10)+(Y507*'User Input'!$H$11)+(W507*'User Input'!$H$13)+(V507*'User Input'!$H$12)+(S507*'User Input'!$H$14)</f>
        <v>-30.900000000000002</v>
      </c>
      <c r="AH507">
        <f t="shared" si="16"/>
        <v>4.2328767123287676</v>
      </c>
      <c r="AI507" s="209"/>
      <c r="AJ507" s="209"/>
      <c r="AK507" s="209"/>
      <c r="AL507" s="209">
        <f t="shared" ca="1" si="17"/>
        <v>323</v>
      </c>
    </row>
    <row r="508" spans="2:38" x14ac:dyDescent="0.2">
      <c r="B508" t="s">
        <v>2887</v>
      </c>
      <c r="C508" t="s">
        <v>135</v>
      </c>
      <c r="D508" t="s">
        <v>97</v>
      </c>
      <c r="E508" t="s">
        <v>97</v>
      </c>
      <c r="F508">
        <v>-12.8</v>
      </c>
      <c r="G508">
        <v>-18.100000000000001</v>
      </c>
      <c r="H508">
        <v>-9.6999999999999993</v>
      </c>
      <c r="I508">
        <v>111</v>
      </c>
      <c r="J508">
        <v>-7.8</v>
      </c>
      <c r="K508">
        <v>-2.5</v>
      </c>
      <c r="L508">
        <v>-7.7</v>
      </c>
      <c r="M508">
        <v>-0.4</v>
      </c>
      <c r="N508">
        <v>2.2000000000000002</v>
      </c>
      <c r="O508">
        <v>2.4</v>
      </c>
      <c r="AF508">
        <f t="shared" si="18"/>
        <v>326</v>
      </c>
      <c r="AG508" s="134">
        <f>(H508*'User Input'!$H$16)+(I508*'User Input'!$H$17)+(N508*'User Input'!$H$15)+(P508*'User Input'!$H$2)+(Q508*'User Input'!$H$3)+(R508*'User Input'!$H$4)+(K508*'User Input'!$H$5)+(L508*'User Input'!$H$6)+(J508*'User Input'!$H$7)+(U508*'User Input'!$H$8)+(T508*'User Input'!$H$9)+(M508*'User Input'!$H$10)+(Y508*'User Input'!$H$11)+(W508*'User Input'!$H$13)+(V508*'User Input'!$H$12)+(S508*'User Input'!$H$14)</f>
        <v>-26.3</v>
      </c>
      <c r="AH508">
        <f t="shared" si="16"/>
        <v>1.4530386740331491</v>
      </c>
      <c r="AI508" s="209"/>
      <c r="AJ508" s="209"/>
      <c r="AK508" s="209"/>
      <c r="AL508" s="209">
        <f t="shared" ca="1" si="17"/>
        <v>326</v>
      </c>
    </row>
    <row r="509" spans="2:38" x14ac:dyDescent="0.2">
      <c r="B509" t="s">
        <v>2567</v>
      </c>
      <c r="C509" t="s">
        <v>718</v>
      </c>
      <c r="D509" t="s">
        <v>97</v>
      </c>
      <c r="E509" t="s">
        <v>97</v>
      </c>
      <c r="F509">
        <v>-12.8</v>
      </c>
      <c r="G509">
        <v>-17.899999999999999</v>
      </c>
      <c r="H509">
        <v>-9.6999999999999993</v>
      </c>
      <c r="I509">
        <v>109</v>
      </c>
      <c r="J509">
        <v>-8</v>
      </c>
      <c r="K509">
        <v>-2.7</v>
      </c>
      <c r="L509">
        <v>-7.8</v>
      </c>
      <c r="M509">
        <v>-0.5</v>
      </c>
      <c r="N509">
        <v>2.8</v>
      </c>
      <c r="O509">
        <v>2.4</v>
      </c>
      <c r="AF509">
        <f t="shared" si="18"/>
        <v>327</v>
      </c>
      <c r="AG509" s="134">
        <f>(H509*'User Input'!$H$16)+(I509*'User Input'!$H$17)+(N509*'User Input'!$H$15)+(P509*'User Input'!$H$2)+(Q509*'User Input'!$H$3)+(R509*'User Input'!$H$4)+(K509*'User Input'!$H$5)+(L509*'User Input'!$H$6)+(J509*'User Input'!$H$7)+(U509*'User Input'!$H$8)+(T509*'User Input'!$H$9)+(M509*'User Input'!$H$10)+(Y509*'User Input'!$H$11)+(W509*'User Input'!$H$13)+(V509*'User Input'!$H$12)+(S509*'User Input'!$H$14)</f>
        <v>-27.6</v>
      </c>
      <c r="AH509">
        <f t="shared" si="16"/>
        <v>1.5418994413407823</v>
      </c>
      <c r="AI509" s="209"/>
      <c r="AJ509" s="209"/>
      <c r="AK509" s="209"/>
      <c r="AL509" s="209">
        <f t="shared" ca="1" si="17"/>
        <v>326</v>
      </c>
    </row>
    <row r="510" spans="2:38" x14ac:dyDescent="0.2">
      <c r="B510" t="s">
        <v>3555</v>
      </c>
      <c r="C510" t="s">
        <v>141</v>
      </c>
      <c r="D510" t="s">
        <v>97</v>
      </c>
      <c r="E510" t="s">
        <v>97</v>
      </c>
      <c r="F510">
        <v>-12.9</v>
      </c>
      <c r="G510">
        <v>-8.3000000000000007</v>
      </c>
      <c r="H510">
        <v>-9.8000000000000007</v>
      </c>
      <c r="I510">
        <v>50</v>
      </c>
      <c r="J510">
        <v>-8.8000000000000007</v>
      </c>
      <c r="K510">
        <v>-2.9</v>
      </c>
      <c r="L510">
        <v>-8.6999999999999993</v>
      </c>
      <c r="M510">
        <v>-0.5</v>
      </c>
      <c r="N510">
        <v>3.6</v>
      </c>
      <c r="O510">
        <v>3.5</v>
      </c>
      <c r="AF510">
        <f t="shared" si="18"/>
        <v>328</v>
      </c>
      <c r="AG510" s="134">
        <f>(H510*'User Input'!$H$16)+(I510*'User Input'!$H$17)+(N510*'User Input'!$H$15)+(P510*'User Input'!$H$2)+(Q510*'User Input'!$H$3)+(R510*'User Input'!$H$4)+(K510*'User Input'!$H$5)+(L510*'User Input'!$H$6)+(J510*'User Input'!$H$7)+(U510*'User Input'!$H$8)+(T510*'User Input'!$H$9)+(M510*'User Input'!$H$10)+(Y510*'User Input'!$H$11)+(W510*'User Input'!$H$13)+(V510*'User Input'!$H$12)+(S510*'User Input'!$H$14)</f>
        <v>-30.099999999999998</v>
      </c>
      <c r="AH510">
        <f t="shared" si="16"/>
        <v>3.6265060240963849</v>
      </c>
      <c r="AI510" s="209"/>
      <c r="AJ510" s="209"/>
      <c r="AK510" s="209"/>
      <c r="AL510" s="209">
        <f t="shared" ca="1" si="17"/>
        <v>328</v>
      </c>
    </row>
    <row r="511" spans="2:38" x14ac:dyDescent="0.2">
      <c r="B511" t="s">
        <v>301</v>
      </c>
      <c r="C511" t="s">
        <v>138</v>
      </c>
      <c r="D511" t="s">
        <v>1035</v>
      </c>
      <c r="E511" t="s">
        <v>118</v>
      </c>
      <c r="F511">
        <v>-12.9</v>
      </c>
      <c r="G511">
        <v>-4</v>
      </c>
      <c r="H511">
        <v>-6.6</v>
      </c>
      <c r="I511">
        <v>353</v>
      </c>
      <c r="J511">
        <v>-5.4</v>
      </c>
      <c r="K511">
        <v>-1.9</v>
      </c>
      <c r="L511">
        <v>-4.8</v>
      </c>
      <c r="M511">
        <v>-2.1</v>
      </c>
      <c r="N511">
        <v>0.2</v>
      </c>
      <c r="O511">
        <v>0.2</v>
      </c>
      <c r="AF511">
        <f t="shared" si="18"/>
        <v>329</v>
      </c>
      <c r="AG511" s="134">
        <f>(H511*'User Input'!$H$16)+(I511*'User Input'!$H$17)+(N511*'User Input'!$H$15)+(P511*'User Input'!$H$2)+(Q511*'User Input'!$H$3)+(R511*'User Input'!$H$4)+(K511*'User Input'!$H$5)+(L511*'User Input'!$H$6)+(J511*'User Input'!$H$7)+(U511*'User Input'!$H$8)+(T511*'User Input'!$H$9)+(M511*'User Input'!$H$10)+(Y511*'User Input'!$H$11)+(W511*'User Input'!$H$13)+(V511*'User Input'!$H$12)+(S511*'User Input'!$H$14)</f>
        <v>-21.999999999999996</v>
      </c>
      <c r="AH511">
        <f t="shared" si="16"/>
        <v>5.4999999999999991</v>
      </c>
      <c r="AI511" s="209"/>
      <c r="AJ511" s="209"/>
      <c r="AK511" s="209"/>
      <c r="AL511" s="209">
        <f t="shared" ca="1" si="17"/>
        <v>328</v>
      </c>
    </row>
    <row r="512" spans="2:38" x14ac:dyDescent="0.2">
      <c r="B512" t="s">
        <v>2576</v>
      </c>
      <c r="C512" t="s">
        <v>714</v>
      </c>
      <c r="D512" t="s">
        <v>97</v>
      </c>
      <c r="E512" t="s">
        <v>97</v>
      </c>
      <c r="F512">
        <v>-13.1</v>
      </c>
      <c r="G512">
        <v>-10.9</v>
      </c>
      <c r="H512">
        <v>-9.8000000000000007</v>
      </c>
      <c r="I512">
        <v>51</v>
      </c>
      <c r="J512">
        <v>-8.8000000000000007</v>
      </c>
      <c r="K512">
        <v>-3.1</v>
      </c>
      <c r="L512">
        <v>-8.6999999999999993</v>
      </c>
      <c r="M512">
        <v>-0.5</v>
      </c>
      <c r="N512">
        <v>3.6</v>
      </c>
      <c r="O512">
        <v>3.4</v>
      </c>
      <c r="AF512">
        <f t="shared" si="18"/>
        <v>330</v>
      </c>
      <c r="AG512" s="134">
        <f>(H512*'User Input'!$H$16)+(I512*'User Input'!$H$17)+(N512*'User Input'!$H$15)+(P512*'User Input'!$H$2)+(Q512*'User Input'!$H$3)+(R512*'User Input'!$H$4)+(K512*'User Input'!$H$5)+(L512*'User Input'!$H$6)+(J512*'User Input'!$H$7)+(U512*'User Input'!$H$8)+(T512*'User Input'!$H$9)+(M512*'User Input'!$H$10)+(Y512*'User Input'!$H$11)+(W512*'User Input'!$H$13)+(V512*'User Input'!$H$12)+(S512*'User Input'!$H$14)</f>
        <v>-30.900000000000002</v>
      </c>
      <c r="AH512">
        <f t="shared" si="16"/>
        <v>2.834862385321101</v>
      </c>
      <c r="AI512" s="209"/>
      <c r="AJ512" s="209"/>
      <c r="AK512" s="209"/>
      <c r="AL512" s="209">
        <f t="shared" ca="1" si="17"/>
        <v>330</v>
      </c>
    </row>
    <row r="513" spans="2:38" x14ac:dyDescent="0.2">
      <c r="B513" t="s">
        <v>2564</v>
      </c>
      <c r="C513" t="s">
        <v>714</v>
      </c>
      <c r="D513" t="s">
        <v>97</v>
      </c>
      <c r="E513" t="s">
        <v>97</v>
      </c>
      <c r="F513">
        <v>-13.2</v>
      </c>
      <c r="G513">
        <v>-12.7</v>
      </c>
      <c r="H513">
        <v>-9.8000000000000007</v>
      </c>
      <c r="I513">
        <v>50</v>
      </c>
      <c r="J513">
        <v>-8.9</v>
      </c>
      <c r="K513">
        <v>-3.1</v>
      </c>
      <c r="L513">
        <v>-8.8000000000000007</v>
      </c>
      <c r="M513">
        <v>-0.5</v>
      </c>
      <c r="N513">
        <v>3.6</v>
      </c>
      <c r="O513">
        <v>3.4</v>
      </c>
      <c r="AF513">
        <f t="shared" si="18"/>
        <v>331</v>
      </c>
      <c r="AG513" s="134">
        <f>(H513*'User Input'!$H$16)+(I513*'User Input'!$H$17)+(N513*'User Input'!$H$15)+(P513*'User Input'!$H$2)+(Q513*'User Input'!$H$3)+(R513*'User Input'!$H$4)+(K513*'User Input'!$H$5)+(L513*'User Input'!$H$6)+(J513*'User Input'!$H$7)+(U513*'User Input'!$H$8)+(T513*'User Input'!$H$9)+(M513*'User Input'!$H$10)+(Y513*'User Input'!$H$11)+(W513*'User Input'!$H$13)+(V513*'User Input'!$H$12)+(S513*'User Input'!$H$14)</f>
        <v>-31.1</v>
      </c>
      <c r="AH513">
        <f t="shared" si="16"/>
        <v>2.4488188976377954</v>
      </c>
      <c r="AI513" s="209"/>
      <c r="AJ513" s="209"/>
      <c r="AK513" s="209"/>
      <c r="AL513" s="209">
        <f t="shared" ca="1" si="17"/>
        <v>331</v>
      </c>
    </row>
    <row r="514" spans="2:38" x14ac:dyDescent="0.2">
      <c r="B514" t="s">
        <v>3533</v>
      </c>
      <c r="C514" t="s">
        <v>134</v>
      </c>
      <c r="D514" t="s">
        <v>97</v>
      </c>
      <c r="E514" t="s">
        <v>97</v>
      </c>
      <c r="F514">
        <v>-13.2</v>
      </c>
      <c r="G514">
        <v>-12.4</v>
      </c>
      <c r="H514">
        <v>-9.8000000000000007</v>
      </c>
      <c r="I514">
        <v>51</v>
      </c>
      <c r="J514">
        <v>-8.6999999999999993</v>
      </c>
      <c r="K514">
        <v>-3.2</v>
      </c>
      <c r="L514">
        <v>-8.8000000000000007</v>
      </c>
      <c r="M514">
        <v>-0.3</v>
      </c>
      <c r="N514">
        <v>3.5</v>
      </c>
      <c r="O514">
        <v>3.4</v>
      </c>
      <c r="AF514">
        <f t="shared" si="18"/>
        <v>332</v>
      </c>
      <c r="AG514" s="134">
        <f>(H514*'User Input'!$H$16)+(I514*'User Input'!$H$17)+(N514*'User Input'!$H$15)+(P514*'User Input'!$H$2)+(Q514*'User Input'!$H$3)+(R514*'User Input'!$H$4)+(K514*'User Input'!$H$5)+(L514*'User Input'!$H$6)+(J514*'User Input'!$H$7)+(U514*'User Input'!$H$8)+(T514*'User Input'!$H$9)+(M514*'User Input'!$H$10)+(Y514*'User Input'!$H$11)+(W514*'User Input'!$H$13)+(V514*'User Input'!$H$12)+(S514*'User Input'!$H$14)</f>
        <v>-30.900000000000002</v>
      </c>
      <c r="AH514">
        <f t="shared" si="16"/>
        <v>2.491935483870968</v>
      </c>
      <c r="AI514" s="209"/>
      <c r="AJ514" s="209"/>
      <c r="AK514" s="209"/>
      <c r="AL514" s="209">
        <f t="shared" ca="1" si="17"/>
        <v>331</v>
      </c>
    </row>
    <row r="515" spans="2:38" x14ac:dyDescent="0.2">
      <c r="B515" t="s">
        <v>3558</v>
      </c>
      <c r="C515" t="s">
        <v>810</v>
      </c>
      <c r="D515" t="s">
        <v>97</v>
      </c>
      <c r="E515" t="s">
        <v>97</v>
      </c>
      <c r="F515">
        <v>-13.2</v>
      </c>
      <c r="G515">
        <v>-11.9</v>
      </c>
      <c r="H515">
        <v>-9.8000000000000007</v>
      </c>
      <c r="I515">
        <v>49</v>
      </c>
      <c r="J515">
        <v>-8.8000000000000007</v>
      </c>
      <c r="K515">
        <v>-3</v>
      </c>
      <c r="L515">
        <v>-8.8000000000000007</v>
      </c>
      <c r="M515">
        <v>-0.5</v>
      </c>
      <c r="N515">
        <v>3.4</v>
      </c>
      <c r="O515">
        <v>3.4</v>
      </c>
      <c r="AF515">
        <f t="shared" si="18"/>
        <v>333</v>
      </c>
      <c r="AG515" s="134">
        <f>(H515*'User Input'!$H$16)+(I515*'User Input'!$H$17)+(N515*'User Input'!$H$15)+(P515*'User Input'!$H$2)+(Q515*'User Input'!$H$3)+(R515*'User Input'!$H$4)+(K515*'User Input'!$H$5)+(L515*'User Input'!$H$6)+(J515*'User Input'!$H$7)+(U515*'User Input'!$H$8)+(T515*'User Input'!$H$9)+(M515*'User Input'!$H$10)+(Y515*'User Input'!$H$11)+(W515*'User Input'!$H$13)+(V515*'User Input'!$H$12)+(S515*'User Input'!$H$14)</f>
        <v>-30.6</v>
      </c>
      <c r="AH515">
        <f t="shared" si="16"/>
        <v>2.5714285714285716</v>
      </c>
      <c r="AI515" s="209"/>
      <c r="AJ515" s="209"/>
      <c r="AK515" s="209"/>
      <c r="AL515" s="209">
        <f t="shared" ca="1" si="17"/>
        <v>331</v>
      </c>
    </row>
    <row r="516" spans="2:38" x14ac:dyDescent="0.2">
      <c r="B516" t="s">
        <v>2582</v>
      </c>
      <c r="C516" t="s">
        <v>716</v>
      </c>
      <c r="D516" t="s">
        <v>97</v>
      </c>
      <c r="E516" t="s">
        <v>97</v>
      </c>
      <c r="F516">
        <v>-13.4</v>
      </c>
      <c r="G516">
        <v>-13.8</v>
      </c>
      <c r="H516">
        <v>-9.9</v>
      </c>
      <c r="I516">
        <v>51</v>
      </c>
      <c r="J516">
        <v>-8.8000000000000007</v>
      </c>
      <c r="K516">
        <v>-3.2</v>
      </c>
      <c r="L516">
        <v>-8.8000000000000007</v>
      </c>
      <c r="M516">
        <v>-0.5</v>
      </c>
      <c r="N516">
        <v>3.6</v>
      </c>
      <c r="O516">
        <v>3.4</v>
      </c>
      <c r="AF516">
        <f t="shared" si="18"/>
        <v>334</v>
      </c>
      <c r="AG516" s="134">
        <f>(H516*'User Input'!$H$16)+(I516*'User Input'!$H$17)+(N516*'User Input'!$H$15)+(P516*'User Input'!$H$2)+(Q516*'User Input'!$H$3)+(R516*'User Input'!$H$4)+(K516*'User Input'!$H$5)+(L516*'User Input'!$H$6)+(J516*'User Input'!$H$7)+(U516*'User Input'!$H$8)+(T516*'User Input'!$H$9)+(M516*'User Input'!$H$10)+(Y516*'User Input'!$H$11)+(W516*'User Input'!$H$13)+(V516*'User Input'!$H$12)+(S516*'User Input'!$H$14)</f>
        <v>-31.400000000000002</v>
      </c>
      <c r="AH516">
        <f t="shared" si="16"/>
        <v>2.2753623188405796</v>
      </c>
      <c r="AI516" s="209"/>
      <c r="AJ516" s="209"/>
      <c r="AK516" s="209"/>
      <c r="AL516" s="209">
        <f t="shared" ca="1" si="17"/>
        <v>334</v>
      </c>
    </row>
    <row r="517" spans="2:38" x14ac:dyDescent="0.2">
      <c r="B517" t="s">
        <v>3543</v>
      </c>
      <c r="C517" t="s">
        <v>714</v>
      </c>
      <c r="D517" t="s">
        <v>97</v>
      </c>
      <c r="E517" t="s">
        <v>97</v>
      </c>
      <c r="F517">
        <v>-13.4</v>
      </c>
      <c r="G517">
        <v>-14.7</v>
      </c>
      <c r="H517">
        <v>-9.9</v>
      </c>
      <c r="I517">
        <v>50</v>
      </c>
      <c r="J517">
        <v>-8.9</v>
      </c>
      <c r="K517">
        <v>-3.2</v>
      </c>
      <c r="L517">
        <v>-8.8000000000000007</v>
      </c>
      <c r="M517">
        <v>-0.5</v>
      </c>
      <c r="N517">
        <v>3.6</v>
      </c>
      <c r="O517">
        <v>3.4</v>
      </c>
      <c r="AF517">
        <f t="shared" si="18"/>
        <v>335</v>
      </c>
      <c r="AG517" s="134">
        <f>(H517*'User Input'!$H$16)+(I517*'User Input'!$H$17)+(N517*'User Input'!$H$15)+(P517*'User Input'!$H$2)+(Q517*'User Input'!$H$3)+(R517*'User Input'!$H$4)+(K517*'User Input'!$H$5)+(L517*'User Input'!$H$6)+(J517*'User Input'!$H$7)+(U517*'User Input'!$H$8)+(T517*'User Input'!$H$9)+(M517*'User Input'!$H$10)+(Y517*'User Input'!$H$11)+(W517*'User Input'!$H$13)+(V517*'User Input'!$H$12)+(S517*'User Input'!$H$14)</f>
        <v>-31.5</v>
      </c>
      <c r="AH517">
        <f t="shared" si="16"/>
        <v>2.1428571428571428</v>
      </c>
      <c r="AI517" s="209"/>
      <c r="AJ517" s="209"/>
      <c r="AK517" s="209"/>
      <c r="AL517" s="209">
        <f t="shared" ca="1" si="17"/>
        <v>334</v>
      </c>
    </row>
    <row r="518" spans="2:38" x14ac:dyDescent="0.2">
      <c r="B518" t="s">
        <v>2568</v>
      </c>
      <c r="C518" t="s">
        <v>7</v>
      </c>
      <c r="D518" t="s">
        <v>97</v>
      </c>
      <c r="E518" t="s">
        <v>97</v>
      </c>
      <c r="F518">
        <v>-13.4</v>
      </c>
      <c r="G518">
        <v>-17.399999999999999</v>
      </c>
      <c r="H518">
        <v>-9.9</v>
      </c>
      <c r="I518">
        <v>65</v>
      </c>
      <c r="J518">
        <v>-8.5</v>
      </c>
      <c r="K518">
        <v>-3.1</v>
      </c>
      <c r="L518">
        <v>-8.6</v>
      </c>
      <c r="M518">
        <v>-0.3</v>
      </c>
      <c r="N518">
        <v>3.1</v>
      </c>
      <c r="O518">
        <v>3</v>
      </c>
      <c r="AF518">
        <f t="shared" si="18"/>
        <v>336</v>
      </c>
      <c r="AG518" s="134">
        <f>(H518*'User Input'!$H$16)+(I518*'User Input'!$H$17)+(N518*'User Input'!$H$15)+(P518*'User Input'!$H$2)+(Q518*'User Input'!$H$3)+(R518*'User Input'!$H$4)+(K518*'User Input'!$H$5)+(L518*'User Input'!$H$6)+(J518*'User Input'!$H$7)+(U518*'User Input'!$H$8)+(T518*'User Input'!$H$9)+(M518*'User Input'!$H$10)+(Y518*'User Input'!$H$11)+(W518*'User Input'!$H$13)+(V518*'User Input'!$H$12)+(S518*'User Input'!$H$14)</f>
        <v>-30.1</v>
      </c>
      <c r="AH518">
        <f t="shared" si="16"/>
        <v>1.7298850574712645</v>
      </c>
      <c r="AI518" s="209"/>
      <c r="AJ518" s="209"/>
      <c r="AK518" s="209"/>
      <c r="AL518" s="209">
        <f t="shared" ca="1" si="17"/>
        <v>334</v>
      </c>
    </row>
    <row r="519" spans="2:38" x14ac:dyDescent="0.2">
      <c r="B519" t="s">
        <v>3524</v>
      </c>
      <c r="C519" t="s">
        <v>121</v>
      </c>
      <c r="D519" t="s">
        <v>97</v>
      </c>
      <c r="E519" t="s">
        <v>97</v>
      </c>
      <c r="F519">
        <v>-13.4</v>
      </c>
      <c r="G519">
        <v>-17.899999999999999</v>
      </c>
      <c r="H519">
        <v>-9.9</v>
      </c>
      <c r="I519">
        <v>74</v>
      </c>
      <c r="J519">
        <v>-8.4</v>
      </c>
      <c r="K519">
        <v>-2.9</v>
      </c>
      <c r="L519">
        <v>-8.4</v>
      </c>
      <c r="M519">
        <v>-0.4</v>
      </c>
      <c r="N519">
        <v>3</v>
      </c>
      <c r="O519">
        <v>2.8</v>
      </c>
      <c r="AF519">
        <f t="shared" si="18"/>
        <v>337</v>
      </c>
      <c r="AG519" s="134">
        <f>(H519*'User Input'!$H$16)+(I519*'User Input'!$H$17)+(N519*'User Input'!$H$15)+(P519*'User Input'!$H$2)+(Q519*'User Input'!$H$3)+(R519*'User Input'!$H$4)+(K519*'User Input'!$H$5)+(L519*'User Input'!$H$6)+(J519*'User Input'!$H$7)+(U519*'User Input'!$H$8)+(T519*'User Input'!$H$9)+(M519*'User Input'!$H$10)+(Y519*'User Input'!$H$11)+(W519*'User Input'!$H$13)+(V519*'User Input'!$H$12)+(S519*'User Input'!$H$14)</f>
        <v>-29.2</v>
      </c>
      <c r="AH519">
        <f t="shared" si="16"/>
        <v>1.6312849162011174</v>
      </c>
      <c r="AI519" s="209"/>
      <c r="AJ519" s="209"/>
      <c r="AK519" s="209"/>
      <c r="AL519" s="209">
        <f t="shared" ca="1" si="17"/>
        <v>334</v>
      </c>
    </row>
    <row r="520" spans="2:38" x14ac:dyDescent="0.2">
      <c r="B520" t="s">
        <v>872</v>
      </c>
      <c r="C520" t="s">
        <v>113</v>
      </c>
      <c r="D520" t="s">
        <v>97</v>
      </c>
      <c r="E520" t="s">
        <v>97</v>
      </c>
      <c r="F520">
        <v>-13.5</v>
      </c>
      <c r="G520">
        <v>-15.1</v>
      </c>
      <c r="H520">
        <v>-9.9</v>
      </c>
      <c r="I520">
        <v>50</v>
      </c>
      <c r="J520">
        <v>-8.8000000000000007</v>
      </c>
      <c r="K520">
        <v>-3</v>
      </c>
      <c r="L520">
        <v>-8.8000000000000007</v>
      </c>
      <c r="M520">
        <v>-0.4</v>
      </c>
      <c r="N520">
        <v>3.1</v>
      </c>
      <c r="O520">
        <v>3.3</v>
      </c>
      <c r="AF520">
        <f t="shared" si="18"/>
        <v>338</v>
      </c>
      <c r="AG520" s="134">
        <f>(H520*'User Input'!$H$16)+(I520*'User Input'!$H$17)+(N520*'User Input'!$H$15)+(P520*'User Input'!$H$2)+(Q520*'User Input'!$H$3)+(R520*'User Input'!$H$4)+(K520*'User Input'!$H$5)+(L520*'User Input'!$H$6)+(J520*'User Input'!$H$7)+(U520*'User Input'!$H$8)+(T520*'User Input'!$H$9)+(M520*'User Input'!$H$10)+(Y520*'User Input'!$H$11)+(W520*'User Input'!$H$13)+(V520*'User Input'!$H$12)+(S520*'User Input'!$H$14)</f>
        <v>-30.400000000000002</v>
      </c>
      <c r="AH520">
        <f t="shared" si="16"/>
        <v>2.0132450331125828</v>
      </c>
      <c r="AI520" s="209"/>
      <c r="AJ520" s="209"/>
      <c r="AK520" s="209"/>
      <c r="AL520" s="209">
        <f t="shared" ca="1" si="17"/>
        <v>338</v>
      </c>
    </row>
    <row r="521" spans="2:38" x14ac:dyDescent="0.2">
      <c r="B521" t="s">
        <v>3522</v>
      </c>
      <c r="C521" t="s">
        <v>340</v>
      </c>
      <c r="D521" t="s">
        <v>97</v>
      </c>
      <c r="E521" t="s">
        <v>97</v>
      </c>
      <c r="F521">
        <v>-13.6</v>
      </c>
      <c r="G521">
        <v>-19.2</v>
      </c>
      <c r="H521">
        <v>-9.9</v>
      </c>
      <c r="I521">
        <v>75</v>
      </c>
      <c r="J521">
        <v>-8.5</v>
      </c>
      <c r="K521">
        <v>-3.1</v>
      </c>
      <c r="L521">
        <v>-8.5</v>
      </c>
      <c r="M521">
        <v>-0.3</v>
      </c>
      <c r="N521">
        <v>3.1</v>
      </c>
      <c r="O521">
        <v>2.7</v>
      </c>
      <c r="AF521">
        <f t="shared" si="18"/>
        <v>339</v>
      </c>
      <c r="AG521" s="134">
        <f>(H521*'User Input'!$H$16)+(I521*'User Input'!$H$17)+(N521*'User Input'!$H$15)+(P521*'User Input'!$H$2)+(Q521*'User Input'!$H$3)+(R521*'User Input'!$H$4)+(K521*'User Input'!$H$5)+(L521*'User Input'!$H$6)+(J521*'User Input'!$H$7)+(U521*'User Input'!$H$8)+(T521*'User Input'!$H$9)+(M521*'User Input'!$H$10)+(Y521*'User Input'!$H$11)+(W521*'User Input'!$H$13)+(V521*'User Input'!$H$12)+(S521*'User Input'!$H$14)</f>
        <v>-30</v>
      </c>
      <c r="AH521">
        <f t="shared" si="16"/>
        <v>1.5625</v>
      </c>
      <c r="AI521" s="209"/>
      <c r="AJ521" s="209"/>
      <c r="AK521" s="209"/>
      <c r="AL521" s="209">
        <f t="shared" ca="1" si="17"/>
        <v>339</v>
      </c>
    </row>
    <row r="522" spans="2:38" x14ac:dyDescent="0.2">
      <c r="B522" t="s">
        <v>302</v>
      </c>
      <c r="C522" t="s">
        <v>719</v>
      </c>
      <c r="D522" t="s">
        <v>110</v>
      </c>
      <c r="E522" t="s">
        <v>110</v>
      </c>
      <c r="F522">
        <v>-13.7</v>
      </c>
      <c r="G522">
        <v>10.4</v>
      </c>
      <c r="H522">
        <v>-6.8</v>
      </c>
      <c r="I522">
        <v>197</v>
      </c>
      <c r="J522">
        <v>-7.2</v>
      </c>
      <c r="K522">
        <v>-2.9</v>
      </c>
      <c r="L522">
        <v>-6.8</v>
      </c>
      <c r="M522">
        <v>-1.3</v>
      </c>
      <c r="N522">
        <v>1.9</v>
      </c>
      <c r="O522">
        <v>1.6</v>
      </c>
      <c r="AF522">
        <f t="shared" si="18"/>
        <v>340</v>
      </c>
      <c r="AG522" s="134">
        <f>(H522*'User Input'!$H$16)+(I522*'User Input'!$H$17)+(N522*'User Input'!$H$15)+(P522*'User Input'!$H$2)+(Q522*'User Input'!$H$3)+(R522*'User Input'!$H$4)+(K522*'User Input'!$H$5)+(L522*'User Input'!$H$6)+(J522*'User Input'!$H$7)+(U522*'User Input'!$H$8)+(T522*'User Input'!$H$9)+(M522*'User Input'!$H$10)+(Y522*'User Input'!$H$11)+(W522*'User Input'!$H$13)+(V522*'User Input'!$H$12)+(S522*'User Input'!$H$14)</f>
        <v>-28.2</v>
      </c>
      <c r="AH522">
        <f t="shared" si="16"/>
        <v>-2.7115384615384612</v>
      </c>
      <c r="AI522" s="209"/>
      <c r="AJ522" s="209"/>
      <c r="AK522" s="209"/>
      <c r="AL522" s="209">
        <f t="shared" ca="1" si="17"/>
        <v>340</v>
      </c>
    </row>
    <row r="523" spans="2:38" x14ac:dyDescent="0.2">
      <c r="B523" t="s">
        <v>792</v>
      </c>
      <c r="C523" t="s">
        <v>135</v>
      </c>
      <c r="D523" t="s">
        <v>97</v>
      </c>
      <c r="E523" t="s">
        <v>97</v>
      </c>
      <c r="F523">
        <v>-13.7</v>
      </c>
      <c r="G523">
        <v>-16.8</v>
      </c>
      <c r="H523">
        <v>-10</v>
      </c>
      <c r="I523">
        <v>51</v>
      </c>
      <c r="J523">
        <v>-8.8000000000000007</v>
      </c>
      <c r="K523">
        <v>-3</v>
      </c>
      <c r="L523">
        <v>-8.6999999999999993</v>
      </c>
      <c r="M523">
        <v>-0.5</v>
      </c>
      <c r="N523">
        <v>3.1</v>
      </c>
      <c r="O523">
        <v>3.3</v>
      </c>
      <c r="AF523">
        <f t="shared" si="18"/>
        <v>341</v>
      </c>
      <c r="AG523" s="134">
        <f>(H523*'User Input'!$H$16)+(I523*'User Input'!$H$17)+(N523*'User Input'!$H$15)+(P523*'User Input'!$H$2)+(Q523*'User Input'!$H$3)+(R523*'User Input'!$H$4)+(K523*'User Input'!$H$5)+(L523*'User Input'!$H$6)+(J523*'User Input'!$H$7)+(U523*'User Input'!$H$8)+(T523*'User Input'!$H$9)+(M523*'User Input'!$H$10)+(Y523*'User Input'!$H$11)+(W523*'User Input'!$H$13)+(V523*'User Input'!$H$12)+(S523*'User Input'!$H$14)</f>
        <v>-30.5</v>
      </c>
      <c r="AH523">
        <f t="shared" si="16"/>
        <v>1.8154761904761905</v>
      </c>
      <c r="AI523" s="209"/>
      <c r="AJ523" s="209"/>
      <c r="AK523" s="209"/>
      <c r="AL523" s="209">
        <f t="shared" ca="1" si="17"/>
        <v>340</v>
      </c>
    </row>
    <row r="524" spans="2:38" x14ac:dyDescent="0.2">
      <c r="B524" t="s">
        <v>899</v>
      </c>
      <c r="C524" t="s">
        <v>137</v>
      </c>
      <c r="D524" t="s">
        <v>427</v>
      </c>
      <c r="E524" t="s">
        <v>118</v>
      </c>
      <c r="F524">
        <v>-13.7</v>
      </c>
      <c r="G524">
        <v>9.6999999999999993</v>
      </c>
      <c r="H524">
        <v>-6.8</v>
      </c>
      <c r="I524">
        <v>205</v>
      </c>
      <c r="J524">
        <v>-7.4</v>
      </c>
      <c r="K524">
        <v>-3.9</v>
      </c>
      <c r="L524">
        <v>-7.2</v>
      </c>
      <c r="M524">
        <v>-0.2</v>
      </c>
      <c r="N524">
        <v>3.1</v>
      </c>
      <c r="O524">
        <v>1</v>
      </c>
      <c r="AF524">
        <f t="shared" si="18"/>
        <v>342</v>
      </c>
      <c r="AG524" s="134">
        <f>(H524*'User Input'!$H$16)+(I524*'User Input'!$H$17)+(N524*'User Input'!$H$15)+(P524*'User Input'!$H$2)+(Q524*'User Input'!$H$3)+(R524*'User Input'!$H$4)+(K524*'User Input'!$H$5)+(L524*'User Input'!$H$6)+(J524*'User Input'!$H$7)+(U524*'User Input'!$H$8)+(T524*'User Input'!$H$9)+(M524*'User Input'!$H$10)+(Y524*'User Input'!$H$11)+(W524*'User Input'!$H$13)+(V524*'User Input'!$H$12)+(S524*'User Input'!$H$14)</f>
        <v>-30.6</v>
      </c>
      <c r="AH524">
        <f t="shared" si="16"/>
        <v>-3.1546391752577323</v>
      </c>
      <c r="AI524" s="209"/>
      <c r="AJ524" s="209"/>
      <c r="AK524" s="209"/>
      <c r="AL524" s="209">
        <f t="shared" ca="1" si="17"/>
        <v>340</v>
      </c>
    </row>
    <row r="525" spans="2:38" x14ac:dyDescent="0.2">
      <c r="B525" t="s">
        <v>214</v>
      </c>
      <c r="C525" t="s">
        <v>132</v>
      </c>
      <c r="D525" t="s">
        <v>116</v>
      </c>
      <c r="E525" t="s">
        <v>116</v>
      </c>
      <c r="F525">
        <v>-13.9</v>
      </c>
      <c r="G525">
        <v>0.9</v>
      </c>
      <c r="H525">
        <v>-6.8</v>
      </c>
      <c r="I525">
        <v>256</v>
      </c>
      <c r="J525">
        <v>-6.5</v>
      </c>
      <c r="K525">
        <v>-2.2000000000000002</v>
      </c>
      <c r="L525">
        <v>-5.8</v>
      </c>
      <c r="M525">
        <v>-2</v>
      </c>
      <c r="N525">
        <v>0.6</v>
      </c>
      <c r="O525">
        <v>1</v>
      </c>
      <c r="AF525">
        <f t="shared" si="18"/>
        <v>343</v>
      </c>
      <c r="AG525" s="134">
        <f>(H525*'User Input'!$H$16)+(I525*'User Input'!$H$17)+(N525*'User Input'!$H$15)+(P525*'User Input'!$H$2)+(Q525*'User Input'!$H$3)+(R525*'User Input'!$H$4)+(K525*'User Input'!$H$5)+(L525*'User Input'!$H$6)+(J525*'User Input'!$H$7)+(U525*'User Input'!$H$8)+(T525*'User Input'!$H$9)+(M525*'User Input'!$H$10)+(Y525*'User Input'!$H$11)+(W525*'User Input'!$H$13)+(V525*'User Input'!$H$12)+(S525*'User Input'!$H$14)</f>
        <v>-25.1</v>
      </c>
      <c r="AH525">
        <f t="shared" si="16"/>
        <v>-27.888888888888889</v>
      </c>
      <c r="AI525" s="209"/>
      <c r="AJ525" s="209"/>
      <c r="AK525" s="209"/>
      <c r="AL525" s="209">
        <f t="shared" ca="1" si="17"/>
        <v>343</v>
      </c>
    </row>
    <row r="526" spans="2:38" x14ac:dyDescent="0.2">
      <c r="B526" t="s">
        <v>2563</v>
      </c>
      <c r="C526" t="s">
        <v>139</v>
      </c>
      <c r="D526" t="s">
        <v>97</v>
      </c>
      <c r="E526" t="s">
        <v>97</v>
      </c>
      <c r="F526">
        <v>-13.9</v>
      </c>
      <c r="G526">
        <v>-17.399999999999999</v>
      </c>
      <c r="H526">
        <v>-10</v>
      </c>
      <c r="I526">
        <v>34</v>
      </c>
      <c r="J526">
        <v>-9.1</v>
      </c>
      <c r="K526">
        <v>-3.2</v>
      </c>
      <c r="L526">
        <v>-9.1</v>
      </c>
      <c r="M526">
        <v>-0.5</v>
      </c>
      <c r="N526">
        <v>3.4</v>
      </c>
      <c r="O526">
        <v>3.5</v>
      </c>
      <c r="AF526">
        <f t="shared" si="18"/>
        <v>344</v>
      </c>
      <c r="AG526" s="134">
        <f>(H526*'User Input'!$H$16)+(I526*'User Input'!$H$17)+(N526*'User Input'!$H$15)+(P526*'User Input'!$H$2)+(Q526*'User Input'!$H$3)+(R526*'User Input'!$H$4)+(K526*'User Input'!$H$5)+(L526*'User Input'!$H$6)+(J526*'User Input'!$H$7)+(U526*'User Input'!$H$8)+(T526*'User Input'!$H$9)+(M526*'User Input'!$H$10)+(Y526*'User Input'!$H$11)+(W526*'User Input'!$H$13)+(V526*'User Input'!$H$12)+(S526*'User Input'!$H$14)</f>
        <v>-32</v>
      </c>
      <c r="AH526">
        <f t="shared" si="16"/>
        <v>1.8390804597701151</v>
      </c>
      <c r="AI526" s="209"/>
      <c r="AJ526" s="209"/>
      <c r="AK526" s="209"/>
      <c r="AL526" s="209">
        <f t="shared" ca="1" si="17"/>
        <v>343</v>
      </c>
    </row>
    <row r="527" spans="2:38" x14ac:dyDescent="0.2">
      <c r="B527" t="s">
        <v>229</v>
      </c>
      <c r="C527" t="s">
        <v>714</v>
      </c>
      <c r="D527" t="s">
        <v>112</v>
      </c>
      <c r="E527" t="s">
        <v>112</v>
      </c>
      <c r="F527">
        <v>-13.9</v>
      </c>
      <c r="G527">
        <v>6.4</v>
      </c>
      <c r="H527">
        <v>-6.8</v>
      </c>
      <c r="I527">
        <v>222</v>
      </c>
      <c r="J527">
        <v>-7</v>
      </c>
      <c r="K527">
        <v>-2.1</v>
      </c>
      <c r="L527">
        <v>-6.1</v>
      </c>
      <c r="M527">
        <v>-2.4</v>
      </c>
      <c r="N527">
        <v>1.1000000000000001</v>
      </c>
      <c r="O527">
        <v>1.6</v>
      </c>
      <c r="AF527">
        <f t="shared" si="18"/>
        <v>345</v>
      </c>
      <c r="AG527" s="134">
        <f>(H527*'User Input'!$H$16)+(I527*'User Input'!$H$17)+(N527*'User Input'!$H$15)+(P527*'User Input'!$H$2)+(Q527*'User Input'!$H$3)+(R527*'User Input'!$H$4)+(K527*'User Input'!$H$5)+(L527*'User Input'!$H$6)+(J527*'User Input'!$H$7)+(U527*'User Input'!$H$8)+(T527*'User Input'!$H$9)+(M527*'User Input'!$H$10)+(Y527*'User Input'!$H$11)+(W527*'User Input'!$H$13)+(V527*'User Input'!$H$12)+(S527*'User Input'!$H$14)</f>
        <v>-26.3</v>
      </c>
      <c r="AH527">
        <f t="shared" si="16"/>
        <v>-4.109375</v>
      </c>
      <c r="AI527" s="209"/>
      <c r="AJ527" s="209"/>
      <c r="AK527" s="209"/>
      <c r="AL527" s="209">
        <f t="shared" ca="1" si="17"/>
        <v>343</v>
      </c>
    </row>
    <row r="528" spans="2:38" x14ac:dyDescent="0.2">
      <c r="B528" t="s">
        <v>391</v>
      </c>
      <c r="C528" t="s">
        <v>8</v>
      </c>
      <c r="D528" t="s">
        <v>114</v>
      </c>
      <c r="E528" t="s">
        <v>114</v>
      </c>
      <c r="F528">
        <v>-14.1</v>
      </c>
      <c r="G528">
        <v>-1.8</v>
      </c>
      <c r="H528">
        <v>-6.9</v>
      </c>
      <c r="I528">
        <v>280</v>
      </c>
      <c r="J528">
        <v>-6.5</v>
      </c>
      <c r="K528">
        <v>-3</v>
      </c>
      <c r="L528">
        <v>-5.9</v>
      </c>
      <c r="M528">
        <v>-1.4</v>
      </c>
      <c r="N528">
        <v>1.3</v>
      </c>
      <c r="O528">
        <v>0.5</v>
      </c>
      <c r="AF528">
        <f t="shared" si="18"/>
        <v>346</v>
      </c>
      <c r="AG528" s="134">
        <f>(H528*'User Input'!$H$16)+(I528*'User Input'!$H$17)+(N528*'User Input'!$H$15)+(P528*'User Input'!$H$2)+(Q528*'User Input'!$H$3)+(R528*'User Input'!$H$4)+(K528*'User Input'!$H$5)+(L528*'User Input'!$H$6)+(J528*'User Input'!$H$7)+(U528*'User Input'!$H$8)+(T528*'User Input'!$H$9)+(M528*'User Input'!$H$10)+(Y528*'User Input'!$H$11)+(W528*'User Input'!$H$13)+(V528*'User Input'!$H$12)+(S528*'User Input'!$H$14)</f>
        <v>-27.2</v>
      </c>
      <c r="AH528">
        <f t="shared" si="16"/>
        <v>15.111111111111111</v>
      </c>
      <c r="AI528" s="209"/>
      <c r="AJ528" s="209"/>
      <c r="AK528" s="209"/>
      <c r="AL528" s="209">
        <f t="shared" ca="1" si="17"/>
        <v>346</v>
      </c>
    </row>
    <row r="529" spans="2:38" x14ac:dyDescent="0.2">
      <c r="B529" t="s">
        <v>234</v>
      </c>
      <c r="C529" t="s">
        <v>718</v>
      </c>
      <c r="D529" t="s">
        <v>116</v>
      </c>
      <c r="E529" t="s">
        <v>116</v>
      </c>
      <c r="F529">
        <v>-14.1</v>
      </c>
      <c r="G529">
        <v>-1.9</v>
      </c>
      <c r="H529">
        <v>-6.9</v>
      </c>
      <c r="I529">
        <v>289</v>
      </c>
      <c r="J529">
        <v>-6</v>
      </c>
      <c r="K529">
        <v>-1.2</v>
      </c>
      <c r="L529">
        <v>-5.2</v>
      </c>
      <c r="M529">
        <v>-0.8</v>
      </c>
      <c r="N529">
        <v>-2.1</v>
      </c>
      <c r="O529">
        <v>0.2</v>
      </c>
      <c r="AF529">
        <f t="shared" si="18"/>
        <v>347</v>
      </c>
      <c r="AG529" s="134">
        <f>(H529*'User Input'!$H$16)+(I529*'User Input'!$H$17)+(N529*'User Input'!$H$15)+(P529*'User Input'!$H$2)+(Q529*'User Input'!$H$3)+(R529*'User Input'!$H$4)+(K529*'User Input'!$H$5)+(L529*'User Input'!$H$6)+(J529*'User Input'!$H$7)+(U529*'User Input'!$H$8)+(T529*'User Input'!$H$9)+(M529*'User Input'!$H$10)+(Y529*'User Input'!$H$11)+(W529*'User Input'!$H$13)+(V529*'User Input'!$H$12)+(S529*'User Input'!$H$14)</f>
        <v>-17.600000000000001</v>
      </c>
      <c r="AH529">
        <f t="shared" si="16"/>
        <v>9.2631578947368425</v>
      </c>
      <c r="AI529" s="209"/>
      <c r="AJ529" s="209"/>
      <c r="AK529" s="209"/>
      <c r="AL529" s="209">
        <f t="shared" ca="1" si="17"/>
        <v>346</v>
      </c>
    </row>
    <row r="530" spans="2:38" x14ac:dyDescent="0.2">
      <c r="B530" t="s">
        <v>3564</v>
      </c>
      <c r="C530" t="s">
        <v>140</v>
      </c>
      <c r="D530" t="s">
        <v>97</v>
      </c>
      <c r="E530" t="s">
        <v>97</v>
      </c>
      <c r="F530">
        <v>-14.2</v>
      </c>
      <c r="G530">
        <v>-22.1</v>
      </c>
      <c r="H530">
        <v>-10.1</v>
      </c>
      <c r="I530">
        <v>39</v>
      </c>
      <c r="J530">
        <v>-9</v>
      </c>
      <c r="K530">
        <v>-3.3</v>
      </c>
      <c r="L530">
        <v>-9.1</v>
      </c>
      <c r="M530">
        <v>-0.5</v>
      </c>
      <c r="N530">
        <v>3.4</v>
      </c>
      <c r="O530">
        <v>3.4</v>
      </c>
      <c r="AF530">
        <f t="shared" si="18"/>
        <v>348</v>
      </c>
      <c r="AG530" s="134">
        <f>(H530*'User Input'!$H$16)+(I530*'User Input'!$H$17)+(N530*'User Input'!$H$15)+(P530*'User Input'!$H$2)+(Q530*'User Input'!$H$3)+(R530*'User Input'!$H$4)+(K530*'User Input'!$H$5)+(L530*'User Input'!$H$6)+(J530*'User Input'!$H$7)+(U530*'User Input'!$H$8)+(T530*'User Input'!$H$9)+(M530*'User Input'!$H$10)+(Y530*'User Input'!$H$11)+(W530*'User Input'!$H$13)+(V530*'User Input'!$H$12)+(S530*'User Input'!$H$14)</f>
        <v>-32.299999999999997</v>
      </c>
      <c r="AH530">
        <f t="shared" si="16"/>
        <v>1.4615384615384612</v>
      </c>
      <c r="AI530" s="209"/>
      <c r="AJ530" s="209"/>
      <c r="AK530" s="209"/>
      <c r="AL530" s="209">
        <f t="shared" ca="1" si="17"/>
        <v>348</v>
      </c>
    </row>
    <row r="531" spans="2:38" x14ac:dyDescent="0.2">
      <c r="B531" t="s">
        <v>2549</v>
      </c>
      <c r="C531" t="s">
        <v>141</v>
      </c>
      <c r="D531" t="s">
        <v>97</v>
      </c>
      <c r="E531" t="s">
        <v>97</v>
      </c>
      <c r="F531">
        <v>-14.2</v>
      </c>
      <c r="G531">
        <v>-22.6</v>
      </c>
      <c r="H531">
        <v>-10.1</v>
      </c>
      <c r="I531">
        <v>48</v>
      </c>
      <c r="J531">
        <v>-9</v>
      </c>
      <c r="K531">
        <v>-3.3</v>
      </c>
      <c r="L531">
        <v>-9</v>
      </c>
      <c r="M531">
        <v>-0.5</v>
      </c>
      <c r="N531">
        <v>3.4</v>
      </c>
      <c r="O531">
        <v>3.1</v>
      </c>
      <c r="AF531">
        <f t="shared" si="18"/>
        <v>349</v>
      </c>
      <c r="AG531" s="134">
        <f>(H531*'User Input'!$H$16)+(I531*'User Input'!$H$17)+(N531*'User Input'!$H$15)+(P531*'User Input'!$H$2)+(Q531*'User Input'!$H$3)+(R531*'User Input'!$H$4)+(K531*'User Input'!$H$5)+(L531*'User Input'!$H$6)+(J531*'User Input'!$H$7)+(U531*'User Input'!$H$8)+(T531*'User Input'!$H$9)+(M531*'User Input'!$H$10)+(Y531*'User Input'!$H$11)+(W531*'User Input'!$H$13)+(V531*'User Input'!$H$12)+(S531*'User Input'!$H$14)</f>
        <v>-32.200000000000003</v>
      </c>
      <c r="AH531">
        <f t="shared" si="16"/>
        <v>1.4247787610619469</v>
      </c>
      <c r="AI531" s="209"/>
      <c r="AJ531" s="209"/>
      <c r="AK531" s="209"/>
      <c r="AL531" s="209">
        <f t="shared" ca="1" si="17"/>
        <v>348</v>
      </c>
    </row>
    <row r="532" spans="2:38" x14ac:dyDescent="0.2">
      <c r="B532" t="s">
        <v>2577</v>
      </c>
      <c r="C532" t="s">
        <v>715</v>
      </c>
      <c r="D532" t="s">
        <v>97</v>
      </c>
      <c r="E532" t="s">
        <v>97</v>
      </c>
      <c r="F532">
        <v>-14.3</v>
      </c>
      <c r="G532">
        <v>-24.2</v>
      </c>
      <c r="H532">
        <v>-10.1</v>
      </c>
      <c r="I532">
        <v>58</v>
      </c>
      <c r="J532">
        <v>-8.8000000000000007</v>
      </c>
      <c r="K532">
        <v>-3.3</v>
      </c>
      <c r="L532">
        <v>-8.8000000000000007</v>
      </c>
      <c r="M532">
        <v>-0.5</v>
      </c>
      <c r="N532">
        <v>3.3</v>
      </c>
      <c r="O532">
        <v>2.8</v>
      </c>
      <c r="AF532">
        <f t="shared" si="18"/>
        <v>350</v>
      </c>
      <c r="AG532" s="134">
        <f>(H532*'User Input'!$H$16)+(I532*'User Input'!$H$17)+(N532*'User Input'!$H$15)+(P532*'User Input'!$H$2)+(Q532*'User Input'!$H$3)+(R532*'User Input'!$H$4)+(K532*'User Input'!$H$5)+(L532*'User Input'!$H$6)+(J532*'User Input'!$H$7)+(U532*'User Input'!$H$8)+(T532*'User Input'!$H$9)+(M532*'User Input'!$H$10)+(Y532*'User Input'!$H$11)+(W532*'User Input'!$H$13)+(V532*'User Input'!$H$12)+(S532*'User Input'!$H$14)</f>
        <v>-31.8</v>
      </c>
      <c r="AH532">
        <f t="shared" si="16"/>
        <v>1.3140495867768596</v>
      </c>
      <c r="AI532" s="209"/>
      <c r="AJ532" s="209"/>
      <c r="AK532" s="209"/>
      <c r="AL532" s="209">
        <f t="shared" ca="1" si="17"/>
        <v>350</v>
      </c>
    </row>
    <row r="533" spans="2:38" x14ac:dyDescent="0.2">
      <c r="B533" t="s">
        <v>2244</v>
      </c>
      <c r="C533" t="s">
        <v>719</v>
      </c>
      <c r="D533" t="s">
        <v>112</v>
      </c>
      <c r="E533" t="s">
        <v>112</v>
      </c>
      <c r="F533">
        <v>-14.3</v>
      </c>
      <c r="G533">
        <v>-0.6</v>
      </c>
      <c r="H533">
        <v>-6.9</v>
      </c>
      <c r="I533">
        <v>262</v>
      </c>
      <c r="J533">
        <v>-5.9</v>
      </c>
      <c r="K533">
        <v>-1.5</v>
      </c>
      <c r="L533">
        <v>-5.5</v>
      </c>
      <c r="M533">
        <v>-2.2999999999999998</v>
      </c>
      <c r="N533">
        <v>-1.1000000000000001</v>
      </c>
      <c r="O533">
        <v>0.9</v>
      </c>
      <c r="AF533">
        <f t="shared" si="18"/>
        <v>351</v>
      </c>
      <c r="AG533" s="134">
        <f>(H533*'User Input'!$H$16)+(I533*'User Input'!$H$17)+(N533*'User Input'!$H$15)+(P533*'User Input'!$H$2)+(Q533*'User Input'!$H$3)+(R533*'User Input'!$H$4)+(K533*'User Input'!$H$5)+(L533*'User Input'!$H$6)+(J533*'User Input'!$H$7)+(U533*'User Input'!$H$8)+(T533*'User Input'!$H$9)+(M533*'User Input'!$H$10)+(Y533*'User Input'!$H$11)+(W533*'User Input'!$H$13)+(V533*'User Input'!$H$12)+(S533*'User Input'!$H$14)</f>
        <v>-22</v>
      </c>
      <c r="AH533">
        <f t="shared" ref="AH533:AH596" si="19">AG533/G533</f>
        <v>36.666666666666671</v>
      </c>
      <c r="AI533" s="209"/>
      <c r="AJ533" s="209"/>
      <c r="AK533" s="209"/>
      <c r="AL533" s="209">
        <f t="shared" ca="1" si="17"/>
        <v>350</v>
      </c>
    </row>
    <row r="534" spans="2:38" x14ac:dyDescent="0.2">
      <c r="B534" t="s">
        <v>2886</v>
      </c>
      <c r="C534" t="s">
        <v>141</v>
      </c>
      <c r="D534" t="s">
        <v>97</v>
      </c>
      <c r="E534" t="s">
        <v>97</v>
      </c>
      <c r="F534">
        <v>-14.3</v>
      </c>
      <c r="G534">
        <v>-22.7</v>
      </c>
      <c r="H534">
        <v>-10.1</v>
      </c>
      <c r="I534">
        <v>33</v>
      </c>
      <c r="J534">
        <v>-9.1999999999999993</v>
      </c>
      <c r="K534">
        <v>-3.4</v>
      </c>
      <c r="L534">
        <v>-9.1999999999999993</v>
      </c>
      <c r="M534">
        <v>-0.5</v>
      </c>
      <c r="N534">
        <v>3.6</v>
      </c>
      <c r="O534">
        <v>3.4</v>
      </c>
      <c r="AF534">
        <f t="shared" si="18"/>
        <v>352</v>
      </c>
      <c r="AG534" s="134">
        <f>(H534*'User Input'!$H$16)+(I534*'User Input'!$H$17)+(N534*'User Input'!$H$15)+(P534*'User Input'!$H$2)+(Q534*'User Input'!$H$3)+(R534*'User Input'!$H$4)+(K534*'User Input'!$H$5)+(L534*'User Input'!$H$6)+(J534*'User Input'!$H$7)+(U534*'User Input'!$H$8)+(T534*'User Input'!$H$9)+(M534*'User Input'!$H$10)+(Y534*'User Input'!$H$11)+(W534*'User Input'!$H$13)+(V534*'User Input'!$H$12)+(S534*'User Input'!$H$14)</f>
        <v>-33</v>
      </c>
      <c r="AH534">
        <f t="shared" si="19"/>
        <v>1.4537444933920705</v>
      </c>
      <c r="AI534" s="209"/>
      <c r="AJ534" s="209"/>
      <c r="AK534" s="209"/>
      <c r="AL534" s="209">
        <f t="shared" ca="1" si="17"/>
        <v>350</v>
      </c>
    </row>
    <row r="535" spans="2:38" x14ac:dyDescent="0.2">
      <c r="B535" t="s">
        <v>1350</v>
      </c>
      <c r="C535" t="s">
        <v>810</v>
      </c>
      <c r="D535" t="s">
        <v>97</v>
      </c>
      <c r="E535" t="s">
        <v>97</v>
      </c>
      <c r="F535">
        <v>-14.4</v>
      </c>
      <c r="G535">
        <v>-15.2</v>
      </c>
      <c r="H535">
        <v>-10.1</v>
      </c>
      <c r="I535">
        <v>6</v>
      </c>
      <c r="J535">
        <v>-9.6</v>
      </c>
      <c r="K535">
        <v>-3.4</v>
      </c>
      <c r="L535">
        <v>-9.6</v>
      </c>
      <c r="M535">
        <v>-0.6</v>
      </c>
      <c r="N535">
        <v>3.9</v>
      </c>
      <c r="O535">
        <v>3.9</v>
      </c>
      <c r="AF535">
        <f t="shared" si="18"/>
        <v>353</v>
      </c>
      <c r="AG535" s="134">
        <f>(H535*'User Input'!$H$16)+(I535*'User Input'!$H$17)+(N535*'User Input'!$H$15)+(P535*'User Input'!$H$2)+(Q535*'User Input'!$H$3)+(R535*'User Input'!$H$4)+(K535*'User Input'!$H$5)+(L535*'User Input'!$H$6)+(J535*'User Input'!$H$7)+(U535*'User Input'!$H$8)+(T535*'User Input'!$H$9)+(M535*'User Input'!$H$10)+(Y535*'User Input'!$H$11)+(W535*'User Input'!$H$13)+(V535*'User Input'!$H$12)+(S535*'User Input'!$H$14)</f>
        <v>-34</v>
      </c>
      <c r="AH535">
        <f t="shared" si="19"/>
        <v>2.236842105263158</v>
      </c>
      <c r="AI535" s="209"/>
      <c r="AJ535" s="209"/>
      <c r="AK535" s="209"/>
      <c r="AL535" s="209">
        <f t="shared" ca="1" si="17"/>
        <v>353</v>
      </c>
    </row>
    <row r="536" spans="2:38" x14ac:dyDescent="0.2">
      <c r="B536" t="s">
        <v>432</v>
      </c>
      <c r="C536" t="s">
        <v>7</v>
      </c>
      <c r="D536" t="s">
        <v>118</v>
      </c>
      <c r="E536" t="s">
        <v>118</v>
      </c>
      <c r="F536">
        <v>-14.7</v>
      </c>
      <c r="G536">
        <v>2.2999999999999998</v>
      </c>
      <c r="H536">
        <v>-7</v>
      </c>
      <c r="I536">
        <v>232</v>
      </c>
      <c r="J536">
        <v>-6.8</v>
      </c>
      <c r="K536">
        <v>-3.3</v>
      </c>
      <c r="L536">
        <v>-6.9</v>
      </c>
      <c r="M536">
        <v>-1.3</v>
      </c>
      <c r="N536">
        <v>1.8</v>
      </c>
      <c r="O536">
        <v>0.7</v>
      </c>
      <c r="AF536">
        <f t="shared" si="18"/>
        <v>354</v>
      </c>
      <c r="AG536" s="134">
        <f>(H536*'User Input'!$H$16)+(I536*'User Input'!$H$17)+(N536*'User Input'!$H$15)+(P536*'User Input'!$H$2)+(Q536*'User Input'!$H$3)+(R536*'User Input'!$H$4)+(K536*'User Input'!$H$5)+(L536*'User Input'!$H$6)+(J536*'User Input'!$H$7)+(U536*'User Input'!$H$8)+(T536*'User Input'!$H$9)+(M536*'User Input'!$H$10)+(Y536*'User Input'!$H$11)+(W536*'User Input'!$H$13)+(V536*'User Input'!$H$12)+(S536*'User Input'!$H$14)</f>
        <v>-29.500000000000004</v>
      </c>
      <c r="AH536">
        <f t="shared" si="19"/>
        <v>-12.826086956521742</v>
      </c>
      <c r="AI536" s="209"/>
      <c r="AJ536" s="209"/>
      <c r="AK536" s="209"/>
      <c r="AL536" s="209">
        <f t="shared" ca="1" si="17"/>
        <v>354</v>
      </c>
    </row>
    <row r="537" spans="2:38" x14ac:dyDescent="0.2">
      <c r="B537" t="s">
        <v>247</v>
      </c>
      <c r="C537" t="s">
        <v>138</v>
      </c>
      <c r="D537" t="s">
        <v>114</v>
      </c>
      <c r="E537" t="s">
        <v>114</v>
      </c>
      <c r="F537">
        <v>-14.8</v>
      </c>
      <c r="G537">
        <v>-7.4</v>
      </c>
      <c r="H537">
        <v>-7</v>
      </c>
      <c r="I537">
        <v>374</v>
      </c>
      <c r="J537">
        <v>-4.7</v>
      </c>
      <c r="K537">
        <v>-1.7</v>
      </c>
      <c r="L537">
        <v>-5.0999999999999996</v>
      </c>
      <c r="M537">
        <v>-1.3</v>
      </c>
      <c r="N537">
        <v>-2.5</v>
      </c>
      <c r="O537">
        <v>-0.4</v>
      </c>
      <c r="AF537">
        <f t="shared" si="18"/>
        <v>355</v>
      </c>
      <c r="AG537" s="134">
        <f>(H537*'User Input'!$H$16)+(I537*'User Input'!$H$17)+(N537*'User Input'!$H$15)+(P537*'User Input'!$H$2)+(Q537*'User Input'!$H$3)+(R537*'User Input'!$H$4)+(K537*'User Input'!$H$5)+(L537*'User Input'!$H$6)+(J537*'User Input'!$H$7)+(U537*'User Input'!$H$8)+(T537*'User Input'!$H$9)+(M537*'User Input'!$H$10)+(Y537*'User Input'!$H$11)+(W537*'User Input'!$H$13)+(V537*'User Input'!$H$12)+(S537*'User Input'!$H$14)</f>
        <v>-19.2</v>
      </c>
      <c r="AH537">
        <f t="shared" si="19"/>
        <v>2.5945945945945943</v>
      </c>
      <c r="AI537" s="209"/>
      <c r="AJ537" s="209"/>
      <c r="AK537" s="209"/>
      <c r="AL537" s="209">
        <f t="shared" ca="1" si="17"/>
        <v>355</v>
      </c>
    </row>
    <row r="538" spans="2:38" x14ac:dyDescent="0.2">
      <c r="B538" t="s">
        <v>1515</v>
      </c>
      <c r="C538" t="s">
        <v>130</v>
      </c>
      <c r="D538" t="s">
        <v>114</v>
      </c>
      <c r="E538" t="s">
        <v>114</v>
      </c>
      <c r="F538">
        <v>-14.9</v>
      </c>
      <c r="G538">
        <v>-8.8000000000000007</v>
      </c>
      <c r="H538">
        <v>-7.1</v>
      </c>
      <c r="I538">
        <v>370</v>
      </c>
      <c r="J538">
        <v>-5.2</v>
      </c>
      <c r="K538">
        <v>-1.2</v>
      </c>
      <c r="L538">
        <v>-4.2</v>
      </c>
      <c r="M538">
        <v>-1.2</v>
      </c>
      <c r="N538">
        <v>-2.5</v>
      </c>
      <c r="O538">
        <v>-1.6</v>
      </c>
      <c r="AF538">
        <f t="shared" si="18"/>
        <v>356</v>
      </c>
      <c r="AG538" s="134">
        <f>(H538*'User Input'!$H$16)+(I538*'User Input'!$H$17)+(N538*'User Input'!$H$15)+(P538*'User Input'!$H$2)+(Q538*'User Input'!$H$3)+(R538*'User Input'!$H$4)+(K538*'User Input'!$H$5)+(L538*'User Input'!$H$6)+(J538*'User Input'!$H$7)+(U538*'User Input'!$H$8)+(T538*'User Input'!$H$9)+(M538*'User Input'!$H$10)+(Y538*'User Input'!$H$11)+(W538*'User Input'!$H$13)+(V538*'User Input'!$H$12)+(S538*'User Input'!$H$14)</f>
        <v>-16.599999999999998</v>
      </c>
      <c r="AH538">
        <f t="shared" si="19"/>
        <v>1.886363636363636</v>
      </c>
      <c r="AI538" s="209"/>
      <c r="AJ538" s="209"/>
      <c r="AK538" s="209"/>
      <c r="AL538" s="209">
        <f t="shared" ca="1" si="17"/>
        <v>356</v>
      </c>
    </row>
    <row r="539" spans="2:38" x14ac:dyDescent="0.2">
      <c r="B539" t="s">
        <v>909</v>
      </c>
      <c r="C539" t="s">
        <v>113</v>
      </c>
      <c r="D539" t="s">
        <v>3459</v>
      </c>
      <c r="E539" t="s">
        <v>110</v>
      </c>
      <c r="F539">
        <v>-14.9</v>
      </c>
      <c r="G539">
        <v>0.2</v>
      </c>
      <c r="H539">
        <v>-7.1</v>
      </c>
      <c r="I539">
        <v>246</v>
      </c>
      <c r="J539">
        <v>-7.1</v>
      </c>
      <c r="K539">
        <v>-3.4</v>
      </c>
      <c r="L539">
        <v>-6.7</v>
      </c>
      <c r="M539">
        <v>0.8</v>
      </c>
      <c r="N539">
        <v>0.9</v>
      </c>
      <c r="O539">
        <v>-0.4</v>
      </c>
      <c r="AF539">
        <f t="shared" si="18"/>
        <v>357</v>
      </c>
      <c r="AG539" s="134">
        <f>(H539*'User Input'!$H$16)+(I539*'User Input'!$H$17)+(N539*'User Input'!$H$15)+(P539*'User Input'!$H$2)+(Q539*'User Input'!$H$3)+(R539*'User Input'!$H$4)+(K539*'User Input'!$H$5)+(L539*'User Input'!$H$6)+(J539*'User Input'!$H$7)+(U539*'User Input'!$H$8)+(T539*'User Input'!$H$9)+(M539*'User Input'!$H$10)+(Y539*'User Input'!$H$11)+(W539*'User Input'!$H$13)+(V539*'User Input'!$H$12)+(S539*'User Input'!$H$14)</f>
        <v>-25.799999999999997</v>
      </c>
      <c r="AH539">
        <f t="shared" si="19"/>
        <v>-128.99999999999997</v>
      </c>
      <c r="AI539" s="209"/>
      <c r="AJ539" s="209"/>
      <c r="AK539" s="209"/>
      <c r="AL539" s="209">
        <f t="shared" ca="1" si="17"/>
        <v>356</v>
      </c>
    </row>
    <row r="540" spans="2:38" x14ac:dyDescent="0.2">
      <c r="B540" t="s">
        <v>1402</v>
      </c>
      <c r="C540" t="s">
        <v>8</v>
      </c>
      <c r="D540" t="s">
        <v>110</v>
      </c>
      <c r="E540" t="s">
        <v>110</v>
      </c>
      <c r="F540">
        <v>-14.9</v>
      </c>
      <c r="G540">
        <v>-5.3</v>
      </c>
      <c r="H540">
        <v>-7.1</v>
      </c>
      <c r="I540">
        <v>293</v>
      </c>
      <c r="J540">
        <v>-7.1</v>
      </c>
      <c r="K540">
        <v>-4.5999999999999996</v>
      </c>
      <c r="L540">
        <v>-6.9</v>
      </c>
      <c r="M540">
        <v>1.9</v>
      </c>
      <c r="N540">
        <v>2</v>
      </c>
      <c r="O540">
        <v>-1.2</v>
      </c>
      <c r="AF540">
        <f t="shared" si="18"/>
        <v>358</v>
      </c>
      <c r="AG540" s="134">
        <f>(H540*'User Input'!$H$16)+(I540*'User Input'!$H$17)+(N540*'User Input'!$H$15)+(P540*'User Input'!$H$2)+(Q540*'User Input'!$H$3)+(R540*'User Input'!$H$4)+(K540*'User Input'!$H$5)+(L540*'User Input'!$H$6)+(J540*'User Input'!$H$7)+(U540*'User Input'!$H$8)+(T540*'User Input'!$H$9)+(M540*'User Input'!$H$10)+(Y540*'User Input'!$H$11)+(W540*'User Input'!$H$13)+(V540*'User Input'!$H$12)+(S540*'User Input'!$H$14)</f>
        <v>-28.599999999999998</v>
      </c>
      <c r="AH540">
        <f t="shared" si="19"/>
        <v>5.3962264150943398</v>
      </c>
      <c r="AI540" s="209"/>
      <c r="AJ540" s="209"/>
      <c r="AK540" s="209"/>
      <c r="AL540" s="209">
        <f t="shared" ca="1" si="17"/>
        <v>356</v>
      </c>
    </row>
    <row r="541" spans="2:38" x14ac:dyDescent="0.2">
      <c r="B541" t="s">
        <v>475</v>
      </c>
      <c r="C541" t="s">
        <v>135</v>
      </c>
      <c r="D541" t="s">
        <v>114</v>
      </c>
      <c r="E541" t="s">
        <v>114</v>
      </c>
      <c r="F541">
        <v>-15.1</v>
      </c>
      <c r="G541">
        <v>-3.4</v>
      </c>
      <c r="H541">
        <v>-7.1</v>
      </c>
      <c r="I541">
        <v>285</v>
      </c>
      <c r="J541">
        <v>-6.1</v>
      </c>
      <c r="K541">
        <v>-1.6</v>
      </c>
      <c r="L541">
        <v>-5</v>
      </c>
      <c r="M541">
        <v>-1.6</v>
      </c>
      <c r="N541">
        <v>-1.5</v>
      </c>
      <c r="O541">
        <v>-0.2</v>
      </c>
      <c r="AF541">
        <f t="shared" si="18"/>
        <v>359</v>
      </c>
      <c r="AG541" s="134">
        <f>(H541*'User Input'!$H$16)+(I541*'User Input'!$H$17)+(N541*'User Input'!$H$15)+(P541*'User Input'!$H$2)+(Q541*'User Input'!$H$3)+(R541*'User Input'!$H$4)+(K541*'User Input'!$H$5)+(L541*'User Input'!$H$6)+(J541*'User Input'!$H$7)+(U541*'User Input'!$H$8)+(T541*'User Input'!$H$9)+(M541*'User Input'!$H$10)+(Y541*'User Input'!$H$11)+(W541*'User Input'!$H$13)+(V541*'User Input'!$H$12)+(S541*'User Input'!$H$14)</f>
        <v>-20.7</v>
      </c>
      <c r="AH541">
        <f t="shared" si="19"/>
        <v>6.0882352941176467</v>
      </c>
      <c r="AI541" s="209"/>
      <c r="AJ541" s="209"/>
      <c r="AK541" s="209"/>
      <c r="AL541" s="209">
        <f t="shared" ca="1" si="17"/>
        <v>359</v>
      </c>
    </row>
    <row r="542" spans="2:38" x14ac:dyDescent="0.2">
      <c r="B542" t="s">
        <v>2245</v>
      </c>
      <c r="C542" t="s">
        <v>714</v>
      </c>
      <c r="D542" t="s">
        <v>114</v>
      </c>
      <c r="E542" t="s">
        <v>114</v>
      </c>
      <c r="F542">
        <v>-15.2</v>
      </c>
      <c r="G542">
        <v>3.4</v>
      </c>
      <c r="H542">
        <v>-7.2</v>
      </c>
      <c r="I542">
        <v>218</v>
      </c>
      <c r="J542">
        <v>-7.6</v>
      </c>
      <c r="K542">
        <v>-3.4</v>
      </c>
      <c r="L542">
        <v>-7.4</v>
      </c>
      <c r="M542">
        <v>2.4</v>
      </c>
      <c r="N542">
        <v>-0.1</v>
      </c>
      <c r="O542">
        <v>-0.1</v>
      </c>
      <c r="AF542">
        <f t="shared" si="18"/>
        <v>360</v>
      </c>
      <c r="AG542" s="134">
        <f>(H542*'User Input'!$H$16)+(I542*'User Input'!$H$17)+(N542*'User Input'!$H$15)+(P542*'User Input'!$H$2)+(Q542*'User Input'!$H$3)+(R542*'User Input'!$H$4)+(K542*'User Input'!$H$5)+(L542*'User Input'!$H$6)+(J542*'User Input'!$H$7)+(U542*'User Input'!$H$8)+(T542*'User Input'!$H$9)+(M542*'User Input'!$H$10)+(Y542*'User Input'!$H$11)+(W542*'User Input'!$H$13)+(V542*'User Input'!$H$12)+(S542*'User Input'!$H$14)</f>
        <v>-23.8</v>
      </c>
      <c r="AH542">
        <f t="shared" si="19"/>
        <v>-7</v>
      </c>
      <c r="AI542" s="209"/>
      <c r="AJ542" s="209"/>
      <c r="AK542" s="209"/>
      <c r="AL542" s="209">
        <f t="shared" ca="1" si="17"/>
        <v>360</v>
      </c>
    </row>
    <row r="543" spans="2:38" x14ac:dyDescent="0.2">
      <c r="B543" t="s">
        <v>2258</v>
      </c>
      <c r="C543" t="s">
        <v>140</v>
      </c>
      <c r="D543" t="s">
        <v>1026</v>
      </c>
      <c r="E543" t="s">
        <v>118</v>
      </c>
      <c r="F543">
        <v>-15.2</v>
      </c>
      <c r="G543">
        <v>-2.8</v>
      </c>
      <c r="H543">
        <v>-7.2</v>
      </c>
      <c r="I543">
        <v>276</v>
      </c>
      <c r="J543">
        <v>-6</v>
      </c>
      <c r="K543">
        <v>-2.5</v>
      </c>
      <c r="L543">
        <v>-6</v>
      </c>
      <c r="M543">
        <v>-1.8</v>
      </c>
      <c r="N543">
        <v>0.1</v>
      </c>
      <c r="O543">
        <v>0</v>
      </c>
      <c r="AF543">
        <f t="shared" si="18"/>
        <v>361</v>
      </c>
      <c r="AG543" s="134">
        <f>(H543*'User Input'!$H$16)+(I543*'User Input'!$H$17)+(N543*'User Input'!$H$15)+(P543*'User Input'!$H$2)+(Q543*'User Input'!$H$3)+(R543*'User Input'!$H$4)+(K543*'User Input'!$H$5)+(L543*'User Input'!$H$6)+(J543*'User Input'!$H$7)+(U543*'User Input'!$H$8)+(T543*'User Input'!$H$9)+(M543*'User Input'!$H$10)+(Y543*'User Input'!$H$11)+(W543*'User Input'!$H$13)+(V543*'User Input'!$H$12)+(S543*'User Input'!$H$14)</f>
        <v>-25.6</v>
      </c>
      <c r="AH543">
        <f t="shared" si="19"/>
        <v>9.1428571428571441</v>
      </c>
      <c r="AI543" s="209"/>
      <c r="AJ543" s="209"/>
      <c r="AK543" s="209"/>
      <c r="AL543" s="209">
        <f t="shared" ca="1" si="17"/>
        <v>360</v>
      </c>
    </row>
    <row r="544" spans="2:38" x14ac:dyDescent="0.2">
      <c r="B544" t="s">
        <v>384</v>
      </c>
      <c r="C544" t="s">
        <v>130</v>
      </c>
      <c r="D544" t="s">
        <v>427</v>
      </c>
      <c r="E544" t="s">
        <v>118</v>
      </c>
      <c r="F544">
        <v>-15.3</v>
      </c>
      <c r="G544">
        <v>-2.1</v>
      </c>
      <c r="H544">
        <v>-7.2</v>
      </c>
      <c r="I544">
        <v>275</v>
      </c>
      <c r="J544">
        <v>-6.5</v>
      </c>
      <c r="K544">
        <v>-3</v>
      </c>
      <c r="L544">
        <v>-6</v>
      </c>
      <c r="M544">
        <v>-2</v>
      </c>
      <c r="N544">
        <v>1</v>
      </c>
      <c r="O544">
        <v>0.1</v>
      </c>
      <c r="AF544">
        <f t="shared" si="18"/>
        <v>362</v>
      </c>
      <c r="AG544" s="134">
        <f>(H544*'User Input'!$H$16)+(I544*'User Input'!$H$17)+(N544*'User Input'!$H$15)+(P544*'User Input'!$H$2)+(Q544*'User Input'!$H$3)+(R544*'User Input'!$H$4)+(K544*'User Input'!$H$5)+(L544*'User Input'!$H$6)+(J544*'User Input'!$H$7)+(U544*'User Input'!$H$8)+(T544*'User Input'!$H$9)+(M544*'User Input'!$H$10)+(Y544*'User Input'!$H$11)+(W544*'User Input'!$H$13)+(V544*'User Input'!$H$12)+(S544*'User Input'!$H$14)</f>
        <v>-28.5</v>
      </c>
      <c r="AH544">
        <f t="shared" si="19"/>
        <v>13.571428571428571</v>
      </c>
      <c r="AI544" s="209"/>
      <c r="AJ544" s="209"/>
      <c r="AK544" s="209"/>
      <c r="AL544" s="209">
        <f t="shared" ca="1" si="17"/>
        <v>362</v>
      </c>
    </row>
    <row r="545" spans="2:38" x14ac:dyDescent="0.2">
      <c r="B545" t="s">
        <v>537</v>
      </c>
      <c r="C545" t="s">
        <v>339</v>
      </c>
      <c r="D545" t="s">
        <v>114</v>
      </c>
      <c r="E545" t="s">
        <v>114</v>
      </c>
      <c r="F545">
        <v>-15.4</v>
      </c>
      <c r="G545">
        <v>0.9</v>
      </c>
      <c r="H545">
        <v>-7.2</v>
      </c>
      <c r="I545">
        <v>228</v>
      </c>
      <c r="J545">
        <v>-7.6</v>
      </c>
      <c r="K545">
        <v>-4.7</v>
      </c>
      <c r="L545">
        <v>-8.1999999999999993</v>
      </c>
      <c r="M545">
        <v>3.3</v>
      </c>
      <c r="N545">
        <v>0.9</v>
      </c>
      <c r="O545">
        <v>-0.3</v>
      </c>
      <c r="AF545">
        <f t="shared" si="18"/>
        <v>363</v>
      </c>
      <c r="AG545" s="134">
        <f>(H545*'User Input'!$H$16)+(I545*'User Input'!$H$17)+(N545*'User Input'!$H$15)+(P545*'User Input'!$H$2)+(Q545*'User Input'!$H$3)+(R545*'User Input'!$H$4)+(K545*'User Input'!$H$5)+(L545*'User Input'!$H$6)+(J545*'User Input'!$H$7)+(U545*'User Input'!$H$8)+(T545*'User Input'!$H$9)+(M545*'User Input'!$H$10)+(Y545*'User Input'!$H$11)+(W545*'User Input'!$H$13)+(V545*'User Input'!$H$12)+(S545*'User Input'!$H$14)</f>
        <v>-28</v>
      </c>
      <c r="AH545">
        <f t="shared" si="19"/>
        <v>-31.111111111111111</v>
      </c>
      <c r="AI545" s="209"/>
      <c r="AJ545" s="209"/>
      <c r="AK545" s="209"/>
      <c r="AL545" s="209">
        <f t="shared" ca="1" si="17"/>
        <v>363</v>
      </c>
    </row>
    <row r="546" spans="2:38" x14ac:dyDescent="0.2">
      <c r="B546" t="s">
        <v>164</v>
      </c>
      <c r="C546" t="s">
        <v>719</v>
      </c>
      <c r="D546" t="s">
        <v>110</v>
      </c>
      <c r="E546" t="s">
        <v>110</v>
      </c>
      <c r="F546">
        <v>-15.6</v>
      </c>
      <c r="G546">
        <v>0.4</v>
      </c>
      <c r="H546">
        <v>-7.2</v>
      </c>
      <c r="I546">
        <v>222</v>
      </c>
      <c r="J546">
        <v>-7</v>
      </c>
      <c r="K546">
        <v>-2.6</v>
      </c>
      <c r="L546">
        <v>-6.6</v>
      </c>
      <c r="M546">
        <v>-2.1</v>
      </c>
      <c r="N546">
        <v>1</v>
      </c>
      <c r="O546">
        <v>0.8</v>
      </c>
      <c r="AF546">
        <f t="shared" si="18"/>
        <v>364</v>
      </c>
      <c r="AG546" s="134">
        <f>(H546*'User Input'!$H$16)+(I546*'User Input'!$H$17)+(N546*'User Input'!$H$15)+(P546*'User Input'!$H$2)+(Q546*'User Input'!$H$3)+(R546*'User Input'!$H$4)+(K546*'User Input'!$H$5)+(L546*'User Input'!$H$6)+(J546*'User Input'!$H$7)+(U546*'User Input'!$H$8)+(T546*'User Input'!$H$9)+(M546*'User Input'!$H$10)+(Y546*'User Input'!$H$11)+(W546*'User Input'!$H$13)+(V546*'User Input'!$H$12)+(S546*'User Input'!$H$14)</f>
        <v>-28.2</v>
      </c>
      <c r="AH546">
        <f t="shared" si="19"/>
        <v>-70.5</v>
      </c>
      <c r="AI546" s="209"/>
      <c r="AJ546" s="209"/>
      <c r="AK546" s="209"/>
      <c r="AL546" s="209">
        <f t="shared" ca="1" si="17"/>
        <v>364</v>
      </c>
    </row>
    <row r="547" spans="2:38" x14ac:dyDescent="0.2">
      <c r="B547" t="s">
        <v>188</v>
      </c>
      <c r="C547" t="s">
        <v>340</v>
      </c>
      <c r="D547" t="s">
        <v>114</v>
      </c>
      <c r="E547" t="s">
        <v>114</v>
      </c>
      <c r="F547">
        <v>-15.7</v>
      </c>
      <c r="G547">
        <v>-3.5</v>
      </c>
      <c r="H547">
        <v>-7.3</v>
      </c>
      <c r="I547">
        <v>271</v>
      </c>
      <c r="J547">
        <v>-6.6</v>
      </c>
      <c r="K547">
        <v>-2.8</v>
      </c>
      <c r="L547">
        <v>-6.4</v>
      </c>
      <c r="M547">
        <v>0.4</v>
      </c>
      <c r="N547">
        <v>-1</v>
      </c>
      <c r="O547">
        <v>-0.4</v>
      </c>
      <c r="AF547">
        <f t="shared" si="18"/>
        <v>365</v>
      </c>
      <c r="AG547" s="134">
        <f>(H547*'User Input'!$H$16)+(I547*'User Input'!$H$17)+(N547*'User Input'!$H$15)+(P547*'User Input'!$H$2)+(Q547*'User Input'!$H$3)+(R547*'User Input'!$H$4)+(K547*'User Input'!$H$5)+(L547*'User Input'!$H$6)+(J547*'User Input'!$H$7)+(U547*'User Input'!$H$8)+(T547*'User Input'!$H$9)+(M547*'User Input'!$H$10)+(Y547*'User Input'!$H$11)+(W547*'User Input'!$H$13)+(V547*'User Input'!$H$12)+(S547*'User Input'!$H$14)</f>
        <v>-23.400000000000002</v>
      </c>
      <c r="AH547">
        <f t="shared" si="19"/>
        <v>6.6857142857142859</v>
      </c>
      <c r="AI547" s="209"/>
      <c r="AJ547" s="209"/>
      <c r="AK547" s="209"/>
      <c r="AL547" s="209">
        <f t="shared" ca="1" si="17"/>
        <v>365</v>
      </c>
    </row>
    <row r="548" spans="2:38" x14ac:dyDescent="0.2">
      <c r="B548" t="s">
        <v>2556</v>
      </c>
      <c r="C548" t="s">
        <v>138</v>
      </c>
      <c r="D548" t="s">
        <v>6</v>
      </c>
      <c r="E548" t="s">
        <v>6</v>
      </c>
      <c r="F548">
        <v>-15.7</v>
      </c>
      <c r="G548">
        <v>-7</v>
      </c>
      <c r="H548">
        <v>-7.3</v>
      </c>
      <c r="I548">
        <v>328</v>
      </c>
      <c r="J548">
        <v>-6.3</v>
      </c>
      <c r="K548">
        <v>-3</v>
      </c>
      <c r="L548">
        <v>-5.7</v>
      </c>
      <c r="M548">
        <v>-1.9</v>
      </c>
      <c r="N548">
        <v>0.7</v>
      </c>
      <c r="O548">
        <v>-0.5</v>
      </c>
      <c r="AF548">
        <f t="shared" si="18"/>
        <v>366</v>
      </c>
      <c r="AG548" s="134">
        <f>(H548*'User Input'!$H$16)+(I548*'User Input'!$H$17)+(N548*'User Input'!$H$15)+(P548*'User Input'!$H$2)+(Q548*'User Input'!$H$3)+(R548*'User Input'!$H$4)+(K548*'User Input'!$H$5)+(L548*'User Input'!$H$6)+(J548*'User Input'!$H$7)+(U548*'User Input'!$H$8)+(T548*'User Input'!$H$9)+(M548*'User Input'!$H$10)+(Y548*'User Input'!$H$11)+(W548*'User Input'!$H$13)+(V548*'User Input'!$H$12)+(S548*'User Input'!$H$14)</f>
        <v>-27.8</v>
      </c>
      <c r="AH548">
        <f t="shared" si="19"/>
        <v>3.9714285714285715</v>
      </c>
      <c r="AI548" s="209"/>
      <c r="AJ548" s="209"/>
      <c r="AK548" s="209"/>
      <c r="AL548" s="209">
        <f t="shared" ca="1" si="17"/>
        <v>365</v>
      </c>
    </row>
    <row r="549" spans="2:38" x14ac:dyDescent="0.2">
      <c r="B549" t="s">
        <v>1514</v>
      </c>
      <c r="C549" t="s">
        <v>140</v>
      </c>
      <c r="D549" t="s">
        <v>114</v>
      </c>
      <c r="E549" t="s">
        <v>114</v>
      </c>
      <c r="F549">
        <v>-15.9</v>
      </c>
      <c r="G549">
        <v>6.5</v>
      </c>
      <c r="H549">
        <v>-7.3</v>
      </c>
      <c r="I549">
        <v>188</v>
      </c>
      <c r="J549">
        <v>-7.7</v>
      </c>
      <c r="K549">
        <v>-3.8</v>
      </c>
      <c r="L549">
        <v>-8</v>
      </c>
      <c r="M549">
        <v>0.3</v>
      </c>
      <c r="N549">
        <v>1.7</v>
      </c>
      <c r="O549">
        <v>0.6</v>
      </c>
      <c r="AF549">
        <f t="shared" si="18"/>
        <v>367</v>
      </c>
      <c r="AG549" s="134">
        <f>(H549*'User Input'!$H$16)+(I549*'User Input'!$H$17)+(N549*'User Input'!$H$15)+(P549*'User Input'!$H$2)+(Q549*'User Input'!$H$3)+(R549*'User Input'!$H$4)+(K549*'User Input'!$H$5)+(L549*'User Input'!$H$6)+(J549*'User Input'!$H$7)+(U549*'User Input'!$H$8)+(T549*'User Input'!$H$9)+(M549*'User Input'!$H$10)+(Y549*'User Input'!$H$11)+(W549*'User Input'!$H$13)+(V549*'User Input'!$H$12)+(S549*'User Input'!$H$14)</f>
        <v>-30.299999999999997</v>
      </c>
      <c r="AH549">
        <f t="shared" si="19"/>
        <v>-4.661538461538461</v>
      </c>
      <c r="AI549" s="209"/>
      <c r="AJ549" s="209"/>
      <c r="AK549" s="209"/>
      <c r="AL549" s="209">
        <f t="shared" ca="1" si="17"/>
        <v>367</v>
      </c>
    </row>
    <row r="550" spans="2:38" x14ac:dyDescent="0.2">
      <c r="B550" t="s">
        <v>2190</v>
      </c>
      <c r="C550" t="s">
        <v>139</v>
      </c>
      <c r="D550" t="s">
        <v>110</v>
      </c>
      <c r="E550" t="s">
        <v>110</v>
      </c>
      <c r="F550">
        <v>-15.9</v>
      </c>
      <c r="G550">
        <v>-5</v>
      </c>
      <c r="H550">
        <v>-7.3</v>
      </c>
      <c r="I550">
        <v>274</v>
      </c>
      <c r="J550">
        <v>-6.7</v>
      </c>
      <c r="K550">
        <v>-3.3</v>
      </c>
      <c r="L550">
        <v>-6.5</v>
      </c>
      <c r="M550">
        <v>0.6</v>
      </c>
      <c r="N550">
        <v>0</v>
      </c>
      <c r="O550">
        <v>-1</v>
      </c>
      <c r="AF550">
        <f t="shared" si="18"/>
        <v>368</v>
      </c>
      <c r="AG550" s="134">
        <f>(H550*'User Input'!$H$16)+(I550*'User Input'!$H$17)+(N550*'User Input'!$H$15)+(P550*'User Input'!$H$2)+(Q550*'User Input'!$H$3)+(R550*'User Input'!$H$4)+(K550*'User Input'!$H$5)+(L550*'User Input'!$H$6)+(J550*'User Input'!$H$7)+(U550*'User Input'!$H$8)+(T550*'User Input'!$H$9)+(M550*'User Input'!$H$10)+(Y550*'User Input'!$H$11)+(W550*'User Input'!$H$13)+(V550*'User Input'!$H$12)+(S550*'User Input'!$H$14)</f>
        <v>-25.2</v>
      </c>
      <c r="AH550">
        <f t="shared" si="19"/>
        <v>5.04</v>
      </c>
      <c r="AI550" s="209"/>
      <c r="AJ550" s="209"/>
      <c r="AK550" s="209"/>
      <c r="AL550" s="209">
        <f t="shared" ca="1" si="17"/>
        <v>367</v>
      </c>
    </row>
    <row r="551" spans="2:38" x14ac:dyDescent="0.2">
      <c r="B551" t="s">
        <v>538</v>
      </c>
      <c r="C551" t="s">
        <v>140</v>
      </c>
      <c r="D551" t="s">
        <v>114</v>
      </c>
      <c r="E551" t="s">
        <v>114</v>
      </c>
      <c r="F551">
        <v>-16</v>
      </c>
      <c r="G551">
        <v>-2.4</v>
      </c>
      <c r="H551">
        <v>-7.4</v>
      </c>
      <c r="I551">
        <v>248</v>
      </c>
      <c r="J551">
        <v>-6.5</v>
      </c>
      <c r="K551">
        <v>-2.7</v>
      </c>
      <c r="L551">
        <v>-6.5</v>
      </c>
      <c r="M551">
        <v>-1.9</v>
      </c>
      <c r="N551">
        <v>0</v>
      </c>
      <c r="O551">
        <v>0.5</v>
      </c>
      <c r="AF551">
        <f t="shared" si="18"/>
        <v>369</v>
      </c>
      <c r="AG551" s="134">
        <f>(H551*'User Input'!$H$16)+(I551*'User Input'!$H$17)+(N551*'User Input'!$H$15)+(P551*'User Input'!$H$2)+(Q551*'User Input'!$H$3)+(R551*'User Input'!$H$4)+(K551*'User Input'!$H$5)+(L551*'User Input'!$H$6)+(J551*'User Input'!$H$7)+(U551*'User Input'!$H$8)+(T551*'User Input'!$H$9)+(M551*'User Input'!$H$10)+(Y551*'User Input'!$H$11)+(W551*'User Input'!$H$13)+(V551*'User Input'!$H$12)+(S551*'User Input'!$H$14)</f>
        <v>-27.6</v>
      </c>
      <c r="AH551">
        <f t="shared" si="19"/>
        <v>11.500000000000002</v>
      </c>
      <c r="AI551" s="209"/>
      <c r="AJ551" s="209"/>
      <c r="AK551" s="209"/>
      <c r="AL551" s="209">
        <f t="shared" ca="1" si="17"/>
        <v>369</v>
      </c>
    </row>
    <row r="552" spans="2:38" x14ac:dyDescent="0.2">
      <c r="B552" t="s">
        <v>209</v>
      </c>
      <c r="C552" t="s">
        <v>718</v>
      </c>
      <c r="D552" t="s">
        <v>114</v>
      </c>
      <c r="E552" t="s">
        <v>114</v>
      </c>
      <c r="F552">
        <v>-16</v>
      </c>
      <c r="G552">
        <v>9.3000000000000007</v>
      </c>
      <c r="H552">
        <v>-7.4</v>
      </c>
      <c r="I552">
        <v>174</v>
      </c>
      <c r="J552">
        <v>-7.9</v>
      </c>
      <c r="K552">
        <v>-2.7</v>
      </c>
      <c r="L552">
        <v>-7.3</v>
      </c>
      <c r="M552">
        <v>-2.1</v>
      </c>
      <c r="N552">
        <v>1.2</v>
      </c>
      <c r="O552">
        <v>1.8</v>
      </c>
      <c r="AF552">
        <f t="shared" si="18"/>
        <v>370</v>
      </c>
      <c r="AG552" s="134">
        <f>(H552*'User Input'!$H$16)+(I552*'User Input'!$H$17)+(N552*'User Input'!$H$15)+(P552*'User Input'!$H$2)+(Q552*'User Input'!$H$3)+(R552*'User Input'!$H$4)+(K552*'User Input'!$H$5)+(L552*'User Input'!$H$6)+(J552*'User Input'!$H$7)+(U552*'User Input'!$H$8)+(T552*'User Input'!$H$9)+(M552*'User Input'!$H$10)+(Y552*'User Input'!$H$11)+(W552*'User Input'!$H$13)+(V552*'User Input'!$H$12)+(S552*'User Input'!$H$14)</f>
        <v>-30.2</v>
      </c>
      <c r="AH552">
        <f t="shared" si="19"/>
        <v>-3.247311827956989</v>
      </c>
      <c r="AI552" s="209"/>
      <c r="AJ552" s="209"/>
      <c r="AK552" s="209"/>
      <c r="AL552" s="209">
        <f t="shared" ca="1" si="17"/>
        <v>369</v>
      </c>
    </row>
    <row r="553" spans="2:38" x14ac:dyDescent="0.2">
      <c r="B553" t="s">
        <v>1505</v>
      </c>
      <c r="C553" t="s">
        <v>140</v>
      </c>
      <c r="D553" t="s">
        <v>114</v>
      </c>
      <c r="E553" t="s">
        <v>114</v>
      </c>
      <c r="F553">
        <v>-16.100000000000001</v>
      </c>
      <c r="G553">
        <v>-4.9000000000000004</v>
      </c>
      <c r="H553">
        <v>-7.4</v>
      </c>
      <c r="I553">
        <v>282</v>
      </c>
      <c r="J553">
        <v>-5.9</v>
      </c>
      <c r="K553">
        <v>-3.8</v>
      </c>
      <c r="L553">
        <v>-6.7</v>
      </c>
      <c r="M553">
        <v>-2</v>
      </c>
      <c r="N553">
        <v>0.8</v>
      </c>
      <c r="O553">
        <v>0.6</v>
      </c>
      <c r="AF553">
        <f t="shared" si="18"/>
        <v>371</v>
      </c>
      <c r="AG553" s="134">
        <f>(H553*'User Input'!$H$16)+(I553*'User Input'!$H$17)+(N553*'User Input'!$H$15)+(P553*'User Input'!$H$2)+(Q553*'User Input'!$H$3)+(R553*'User Input'!$H$4)+(K553*'User Input'!$H$5)+(L553*'User Input'!$H$6)+(J553*'User Input'!$H$7)+(U553*'User Input'!$H$8)+(T553*'User Input'!$H$9)+(M553*'User Input'!$H$10)+(Y553*'User Input'!$H$11)+(W553*'User Input'!$H$13)+(V553*'User Input'!$H$12)+(S553*'User Input'!$H$14)</f>
        <v>-31.799999999999997</v>
      </c>
      <c r="AH553">
        <f t="shared" si="19"/>
        <v>6.4897959183673457</v>
      </c>
      <c r="AI553" s="209"/>
      <c r="AJ553" s="209"/>
      <c r="AK553" s="209"/>
      <c r="AL553" s="209">
        <f t="shared" ca="1" si="17"/>
        <v>371</v>
      </c>
    </row>
    <row r="554" spans="2:38" x14ac:dyDescent="0.2">
      <c r="B554" t="s">
        <v>539</v>
      </c>
      <c r="C554" t="s">
        <v>137</v>
      </c>
      <c r="D554" t="s">
        <v>429</v>
      </c>
      <c r="E554" t="s">
        <v>110</v>
      </c>
      <c r="F554">
        <v>-16.100000000000001</v>
      </c>
      <c r="G554">
        <v>-2.7</v>
      </c>
      <c r="H554">
        <v>-7.4</v>
      </c>
      <c r="I554">
        <v>241</v>
      </c>
      <c r="J554">
        <v>-6.9</v>
      </c>
      <c r="K554">
        <v>-4.4000000000000004</v>
      </c>
      <c r="L554">
        <v>-7.3</v>
      </c>
      <c r="M554">
        <v>-0.4</v>
      </c>
      <c r="N554">
        <v>1.5</v>
      </c>
      <c r="O554">
        <v>0.4</v>
      </c>
      <c r="AF554">
        <f t="shared" si="18"/>
        <v>372</v>
      </c>
      <c r="AG554" s="134">
        <f>(H554*'User Input'!$H$16)+(I554*'User Input'!$H$17)+(N554*'User Input'!$H$15)+(P554*'User Input'!$H$2)+(Q554*'User Input'!$H$3)+(R554*'User Input'!$H$4)+(K554*'User Input'!$H$5)+(L554*'User Input'!$H$6)+(J554*'User Input'!$H$7)+(U554*'User Input'!$H$8)+(T554*'User Input'!$H$9)+(M554*'User Input'!$H$10)+(Y554*'User Input'!$H$11)+(W554*'User Input'!$H$13)+(V554*'User Input'!$H$12)+(S554*'User Input'!$H$14)</f>
        <v>-32.6</v>
      </c>
      <c r="AH554">
        <f t="shared" si="19"/>
        <v>12.074074074074074</v>
      </c>
      <c r="AI554" s="209"/>
      <c r="AJ554" s="209"/>
      <c r="AK554" s="209"/>
      <c r="AL554" s="209">
        <f t="shared" ca="1" si="17"/>
        <v>371</v>
      </c>
    </row>
    <row r="555" spans="2:38" x14ac:dyDescent="0.2">
      <c r="B555" t="s">
        <v>517</v>
      </c>
      <c r="C555" t="s">
        <v>117</v>
      </c>
      <c r="D555" t="s">
        <v>110</v>
      </c>
      <c r="E555" t="s">
        <v>110</v>
      </c>
      <c r="F555">
        <v>-16.2</v>
      </c>
      <c r="G555">
        <v>-10.1</v>
      </c>
      <c r="H555">
        <v>-7.4</v>
      </c>
      <c r="I555">
        <v>340</v>
      </c>
      <c r="J555">
        <v>-5.3</v>
      </c>
      <c r="K555">
        <v>-2.9</v>
      </c>
      <c r="L555">
        <v>-5.6</v>
      </c>
      <c r="M555">
        <v>-0.7</v>
      </c>
      <c r="N555">
        <v>-1.7</v>
      </c>
      <c r="O555">
        <v>-1</v>
      </c>
      <c r="AF555">
        <f t="shared" si="18"/>
        <v>373</v>
      </c>
      <c r="AG555" s="134">
        <f>(H555*'User Input'!$H$16)+(I555*'User Input'!$H$17)+(N555*'User Input'!$H$15)+(P555*'User Input'!$H$2)+(Q555*'User Input'!$H$3)+(R555*'User Input'!$H$4)+(K555*'User Input'!$H$5)+(L555*'User Input'!$H$6)+(J555*'User Input'!$H$7)+(U555*'User Input'!$H$8)+(T555*'User Input'!$H$9)+(M555*'User Input'!$H$10)+(Y555*'User Input'!$H$11)+(W555*'User Input'!$H$13)+(V555*'User Input'!$H$12)+(S555*'User Input'!$H$14)</f>
        <v>-23.9</v>
      </c>
      <c r="AH555">
        <f t="shared" si="19"/>
        <v>2.3663366336633662</v>
      </c>
      <c r="AI555" s="209"/>
      <c r="AJ555" s="209"/>
      <c r="AK555" s="209"/>
      <c r="AL555" s="209">
        <f t="shared" ca="1" si="17"/>
        <v>373</v>
      </c>
    </row>
    <row r="556" spans="2:38" x14ac:dyDescent="0.2">
      <c r="B556" t="s">
        <v>480</v>
      </c>
      <c r="C556" t="s">
        <v>113</v>
      </c>
      <c r="D556" t="s">
        <v>427</v>
      </c>
      <c r="E556" t="s">
        <v>118</v>
      </c>
      <c r="F556">
        <v>-16.3</v>
      </c>
      <c r="G556">
        <v>-3</v>
      </c>
      <c r="H556">
        <v>-7.4</v>
      </c>
      <c r="I556">
        <v>246</v>
      </c>
      <c r="J556">
        <v>-7</v>
      </c>
      <c r="K556">
        <v>-3.5</v>
      </c>
      <c r="L556">
        <v>-6.9</v>
      </c>
      <c r="M556">
        <v>-0.6</v>
      </c>
      <c r="N556">
        <v>0.7</v>
      </c>
      <c r="O556">
        <v>0</v>
      </c>
      <c r="AF556">
        <f t="shared" si="18"/>
        <v>374</v>
      </c>
      <c r="AG556" s="134">
        <f>(H556*'User Input'!$H$16)+(I556*'User Input'!$H$17)+(N556*'User Input'!$H$15)+(P556*'User Input'!$H$2)+(Q556*'User Input'!$H$3)+(R556*'User Input'!$H$4)+(K556*'User Input'!$H$5)+(L556*'User Input'!$H$6)+(J556*'User Input'!$H$7)+(U556*'User Input'!$H$8)+(T556*'User Input'!$H$9)+(M556*'User Input'!$H$10)+(Y556*'User Input'!$H$11)+(W556*'User Input'!$H$13)+(V556*'User Input'!$H$12)+(S556*'User Input'!$H$14)</f>
        <v>-29.099999999999998</v>
      </c>
      <c r="AH556">
        <f t="shared" si="19"/>
        <v>9.6999999999999993</v>
      </c>
      <c r="AI556" s="209"/>
      <c r="AJ556" s="209"/>
      <c r="AK556" s="209"/>
      <c r="AL556" s="209">
        <f t="shared" ca="1" si="17"/>
        <v>374</v>
      </c>
    </row>
    <row r="557" spans="2:38" x14ac:dyDescent="0.2">
      <c r="B557" t="s">
        <v>476</v>
      </c>
      <c r="C557" t="s">
        <v>130</v>
      </c>
      <c r="D557" t="s">
        <v>1026</v>
      </c>
      <c r="E557" t="s">
        <v>118</v>
      </c>
      <c r="F557">
        <v>-16.5</v>
      </c>
      <c r="G557">
        <v>-2.5</v>
      </c>
      <c r="H557">
        <v>-7.5</v>
      </c>
      <c r="I557">
        <v>238</v>
      </c>
      <c r="J557">
        <v>-7.5</v>
      </c>
      <c r="K557">
        <v>-3.9</v>
      </c>
      <c r="L557">
        <v>-7.4</v>
      </c>
      <c r="M557">
        <v>1.2</v>
      </c>
      <c r="N557">
        <v>0.7</v>
      </c>
      <c r="O557">
        <v>-0.6</v>
      </c>
      <c r="AF557">
        <f t="shared" si="18"/>
        <v>375</v>
      </c>
      <c r="AG557" s="134">
        <f>(H557*'User Input'!$H$16)+(I557*'User Input'!$H$17)+(N557*'User Input'!$H$15)+(P557*'User Input'!$H$2)+(Q557*'User Input'!$H$3)+(R557*'User Input'!$H$4)+(K557*'User Input'!$H$5)+(L557*'User Input'!$H$6)+(J557*'User Input'!$H$7)+(U557*'User Input'!$H$8)+(T557*'User Input'!$H$9)+(M557*'User Input'!$H$10)+(Y557*'User Input'!$H$11)+(W557*'User Input'!$H$13)+(V557*'User Input'!$H$12)+(S557*'User Input'!$H$14)</f>
        <v>-28.1</v>
      </c>
      <c r="AH557">
        <f t="shared" si="19"/>
        <v>11.24</v>
      </c>
      <c r="AI557" s="209"/>
      <c r="AJ557" s="209"/>
      <c r="AK557" s="209"/>
      <c r="AL557" s="209">
        <f t="shared" ca="1" si="17"/>
        <v>375</v>
      </c>
    </row>
    <row r="558" spans="2:38" x14ac:dyDescent="0.2">
      <c r="B558" t="s">
        <v>3441</v>
      </c>
      <c r="C558" t="s">
        <v>138</v>
      </c>
      <c r="D558" t="s">
        <v>6</v>
      </c>
      <c r="E558" t="s">
        <v>6</v>
      </c>
      <c r="F558">
        <v>-16.5</v>
      </c>
      <c r="G558">
        <v>-14.5</v>
      </c>
      <c r="H558">
        <v>-7.5</v>
      </c>
      <c r="I558">
        <v>493</v>
      </c>
      <c r="J558">
        <v>-3.1</v>
      </c>
      <c r="K558">
        <v>1.5</v>
      </c>
      <c r="L558">
        <v>-1.5</v>
      </c>
      <c r="M558">
        <v>-2.1</v>
      </c>
      <c r="N558">
        <v>-8.1</v>
      </c>
      <c r="O558">
        <v>-4.2</v>
      </c>
      <c r="AF558">
        <f t="shared" si="18"/>
        <v>376</v>
      </c>
      <c r="AG558" s="134">
        <f>(H558*'User Input'!$H$16)+(I558*'User Input'!$H$17)+(N558*'User Input'!$H$15)+(P558*'User Input'!$H$2)+(Q558*'User Input'!$H$3)+(R558*'User Input'!$H$4)+(K558*'User Input'!$H$5)+(L558*'User Input'!$H$6)+(J558*'User Input'!$H$7)+(U558*'User Input'!$H$8)+(T558*'User Input'!$H$9)+(M558*'User Input'!$H$10)+(Y558*'User Input'!$H$11)+(W558*'User Input'!$H$13)+(V558*'User Input'!$H$12)+(S558*'User Input'!$H$14)</f>
        <v>-2.8000000000000003</v>
      </c>
      <c r="AH558">
        <f t="shared" si="19"/>
        <v>0.19310344827586209</v>
      </c>
      <c r="AI558" s="209"/>
      <c r="AJ558" s="209"/>
      <c r="AK558" s="209"/>
      <c r="AL558" s="209">
        <f t="shared" ca="1" si="17"/>
        <v>375</v>
      </c>
    </row>
    <row r="559" spans="2:38" x14ac:dyDescent="0.2">
      <c r="B559" t="s">
        <v>450</v>
      </c>
      <c r="C559" t="s">
        <v>130</v>
      </c>
      <c r="D559" t="s">
        <v>114</v>
      </c>
      <c r="E559" t="s">
        <v>114</v>
      </c>
      <c r="F559">
        <v>-16.600000000000001</v>
      </c>
      <c r="G559">
        <v>-7.6</v>
      </c>
      <c r="H559">
        <v>-7.5</v>
      </c>
      <c r="I559">
        <v>299</v>
      </c>
      <c r="J559">
        <v>-6.8</v>
      </c>
      <c r="K559">
        <v>-4</v>
      </c>
      <c r="L559">
        <v>-6.4</v>
      </c>
      <c r="M559">
        <v>-0.3</v>
      </c>
      <c r="N559">
        <v>1.2</v>
      </c>
      <c r="O559">
        <v>-1.2</v>
      </c>
      <c r="AF559">
        <f t="shared" si="18"/>
        <v>377</v>
      </c>
      <c r="AG559" s="134">
        <f>(H559*'User Input'!$H$16)+(I559*'User Input'!$H$17)+(N559*'User Input'!$H$15)+(P559*'User Input'!$H$2)+(Q559*'User Input'!$H$3)+(R559*'User Input'!$H$4)+(K559*'User Input'!$H$5)+(L559*'User Input'!$H$6)+(J559*'User Input'!$H$7)+(U559*'User Input'!$H$8)+(T559*'User Input'!$H$9)+(M559*'User Input'!$H$10)+(Y559*'User Input'!$H$11)+(W559*'User Input'!$H$13)+(V559*'User Input'!$H$12)+(S559*'User Input'!$H$14)</f>
        <v>-29.8</v>
      </c>
      <c r="AH559">
        <f t="shared" si="19"/>
        <v>3.9210526315789478</v>
      </c>
      <c r="AI559" s="209"/>
      <c r="AJ559" s="209"/>
      <c r="AK559" s="209"/>
      <c r="AL559" s="209">
        <f t="shared" ca="1" si="17"/>
        <v>377</v>
      </c>
    </row>
    <row r="560" spans="2:38" x14ac:dyDescent="0.2">
      <c r="B560" t="s">
        <v>3460</v>
      </c>
      <c r="C560" t="s">
        <v>140</v>
      </c>
      <c r="D560" t="s">
        <v>114</v>
      </c>
      <c r="E560" t="s">
        <v>114</v>
      </c>
      <c r="F560">
        <v>-16.7</v>
      </c>
      <c r="G560">
        <v>-11.1</v>
      </c>
      <c r="H560">
        <v>-7.5</v>
      </c>
      <c r="I560">
        <v>358</v>
      </c>
      <c r="J560">
        <v>-4.4000000000000004</v>
      </c>
      <c r="K560">
        <v>-4</v>
      </c>
      <c r="L560">
        <v>-6.5</v>
      </c>
      <c r="M560">
        <v>-1.3</v>
      </c>
      <c r="N560">
        <v>-0.2</v>
      </c>
      <c r="O560">
        <v>-1.2</v>
      </c>
      <c r="AF560">
        <f t="shared" si="18"/>
        <v>378</v>
      </c>
      <c r="AG560" s="134">
        <f>(H560*'User Input'!$H$16)+(I560*'User Input'!$H$17)+(N560*'User Input'!$H$15)+(P560*'User Input'!$H$2)+(Q560*'User Input'!$H$3)+(R560*'User Input'!$H$4)+(K560*'User Input'!$H$5)+(L560*'User Input'!$H$6)+(J560*'User Input'!$H$7)+(U560*'User Input'!$H$8)+(T560*'User Input'!$H$9)+(M560*'User Input'!$H$10)+(Y560*'User Input'!$H$11)+(W560*'User Input'!$H$13)+(V560*'User Input'!$H$12)+(S560*'User Input'!$H$14)</f>
        <v>-29.5</v>
      </c>
      <c r="AH560">
        <f t="shared" si="19"/>
        <v>2.6576576576576576</v>
      </c>
      <c r="AI560" s="209"/>
      <c r="AJ560" s="209"/>
      <c r="AK560" s="209"/>
      <c r="AL560" s="209">
        <f t="shared" ca="1" si="17"/>
        <v>378</v>
      </c>
    </row>
    <row r="561" spans="2:38" x14ac:dyDescent="0.2">
      <c r="B561" t="s">
        <v>1319</v>
      </c>
      <c r="C561" t="s">
        <v>141</v>
      </c>
      <c r="D561" t="s">
        <v>6</v>
      </c>
      <c r="E561" t="s">
        <v>6</v>
      </c>
      <c r="F561">
        <v>-16.8</v>
      </c>
      <c r="G561">
        <v>-7.5</v>
      </c>
      <c r="H561">
        <v>-7.6</v>
      </c>
      <c r="I561">
        <v>288</v>
      </c>
      <c r="J561">
        <v>-6.5</v>
      </c>
      <c r="K561">
        <v>-2.7</v>
      </c>
      <c r="L561">
        <v>-6.1</v>
      </c>
      <c r="M561">
        <v>-2</v>
      </c>
      <c r="N561">
        <v>0.2</v>
      </c>
      <c r="O561">
        <v>-0.6</v>
      </c>
      <c r="AF561">
        <f t="shared" si="18"/>
        <v>379</v>
      </c>
      <c r="AG561" s="134">
        <f>(H561*'User Input'!$H$16)+(I561*'User Input'!$H$17)+(N561*'User Input'!$H$15)+(P561*'User Input'!$H$2)+(Q561*'User Input'!$H$3)+(R561*'User Input'!$H$4)+(K561*'User Input'!$H$5)+(L561*'User Input'!$H$6)+(J561*'User Input'!$H$7)+(U561*'User Input'!$H$8)+(T561*'User Input'!$H$9)+(M561*'User Input'!$H$10)+(Y561*'User Input'!$H$11)+(W561*'User Input'!$H$13)+(V561*'User Input'!$H$12)+(S561*'User Input'!$H$14)</f>
        <v>-27.4</v>
      </c>
      <c r="AH561">
        <f t="shared" si="19"/>
        <v>3.6533333333333333</v>
      </c>
      <c r="AI561" s="209"/>
      <c r="AJ561" s="209"/>
      <c r="AK561" s="209"/>
      <c r="AL561" s="209">
        <f t="shared" ca="1" si="17"/>
        <v>379</v>
      </c>
    </row>
    <row r="562" spans="2:38" x14ac:dyDescent="0.2">
      <c r="B562" t="s">
        <v>2586</v>
      </c>
      <c r="C562" t="s">
        <v>133</v>
      </c>
      <c r="D562" t="s">
        <v>114</v>
      </c>
      <c r="E562" t="s">
        <v>114</v>
      </c>
      <c r="F562">
        <v>-17</v>
      </c>
      <c r="G562">
        <v>-6.1</v>
      </c>
      <c r="H562">
        <v>-7.6</v>
      </c>
      <c r="I562">
        <v>267</v>
      </c>
      <c r="J562">
        <v>-6.6</v>
      </c>
      <c r="K562">
        <v>-3</v>
      </c>
      <c r="L562">
        <v>-6.8</v>
      </c>
      <c r="M562">
        <v>-0.3</v>
      </c>
      <c r="N562">
        <v>-0.8</v>
      </c>
      <c r="O562">
        <v>-0.6</v>
      </c>
      <c r="AF562">
        <f t="shared" si="18"/>
        <v>380</v>
      </c>
      <c r="AG562" s="134">
        <f>(H562*'User Input'!$H$16)+(I562*'User Input'!$H$17)+(N562*'User Input'!$H$15)+(P562*'User Input'!$H$2)+(Q562*'User Input'!$H$3)+(R562*'User Input'!$H$4)+(K562*'User Input'!$H$5)+(L562*'User Input'!$H$6)+(J562*'User Input'!$H$7)+(U562*'User Input'!$H$8)+(T562*'User Input'!$H$9)+(M562*'User Input'!$H$10)+(Y562*'User Input'!$H$11)+(W562*'User Input'!$H$13)+(V562*'User Input'!$H$12)+(S562*'User Input'!$H$14)</f>
        <v>-26</v>
      </c>
      <c r="AH562">
        <f t="shared" si="19"/>
        <v>4.2622950819672134</v>
      </c>
      <c r="AI562" s="209"/>
      <c r="AJ562" s="209"/>
      <c r="AK562" s="209"/>
      <c r="AL562" s="209">
        <f t="shared" ca="1" si="17"/>
        <v>380</v>
      </c>
    </row>
    <row r="563" spans="2:38" x14ac:dyDescent="0.2">
      <c r="B563" t="s">
        <v>3494</v>
      </c>
      <c r="C563" t="s">
        <v>8</v>
      </c>
      <c r="D563" t="s">
        <v>6</v>
      </c>
      <c r="E563" t="s">
        <v>6</v>
      </c>
      <c r="F563">
        <v>-17</v>
      </c>
      <c r="G563">
        <v>-4.5</v>
      </c>
      <c r="H563">
        <v>-7.6</v>
      </c>
      <c r="I563">
        <v>251</v>
      </c>
      <c r="J563">
        <v>-7.2</v>
      </c>
      <c r="K563">
        <v>-3.7</v>
      </c>
      <c r="L563">
        <v>-7</v>
      </c>
      <c r="M563">
        <v>-0.5</v>
      </c>
      <c r="N563">
        <v>0.8</v>
      </c>
      <c r="O563">
        <v>-0.4</v>
      </c>
      <c r="AF563">
        <f t="shared" si="18"/>
        <v>381</v>
      </c>
      <c r="AG563" s="134">
        <f>(H563*'User Input'!$H$16)+(I563*'User Input'!$H$17)+(N563*'User Input'!$H$15)+(P563*'User Input'!$H$2)+(Q563*'User Input'!$H$3)+(R563*'User Input'!$H$4)+(K563*'User Input'!$H$5)+(L563*'User Input'!$H$6)+(J563*'User Input'!$H$7)+(U563*'User Input'!$H$8)+(T563*'User Input'!$H$9)+(M563*'User Input'!$H$10)+(Y563*'User Input'!$H$11)+(W563*'User Input'!$H$13)+(V563*'User Input'!$H$12)+(S563*'User Input'!$H$14)</f>
        <v>-30</v>
      </c>
      <c r="AH563">
        <f t="shared" si="19"/>
        <v>6.666666666666667</v>
      </c>
      <c r="AI563" s="209"/>
      <c r="AJ563" s="209"/>
      <c r="AK563" s="209"/>
      <c r="AL563" s="209">
        <f t="shared" ca="1" si="17"/>
        <v>380</v>
      </c>
    </row>
    <row r="564" spans="2:38" x14ac:dyDescent="0.2">
      <c r="B564" t="s">
        <v>3703</v>
      </c>
      <c r="C564" t="s">
        <v>136</v>
      </c>
      <c r="D564" t="s">
        <v>97</v>
      </c>
      <c r="E564" t="s">
        <v>97</v>
      </c>
      <c r="F564">
        <v>-17</v>
      </c>
      <c r="G564">
        <v>-37.1</v>
      </c>
      <c r="H564">
        <v>-10.8</v>
      </c>
      <c r="I564">
        <v>111</v>
      </c>
      <c r="J564">
        <v>-8.1999999999999993</v>
      </c>
      <c r="K564">
        <v>-3</v>
      </c>
      <c r="L564">
        <v>-8.1999999999999993</v>
      </c>
      <c r="M564">
        <v>-0.1</v>
      </c>
      <c r="N564">
        <v>0.8</v>
      </c>
      <c r="O564">
        <v>0.7</v>
      </c>
      <c r="AF564">
        <f t="shared" si="18"/>
        <v>382</v>
      </c>
      <c r="AG564" s="134">
        <f>(H564*'User Input'!$H$16)+(I564*'User Input'!$H$17)+(N564*'User Input'!$H$15)+(P564*'User Input'!$H$2)+(Q564*'User Input'!$H$3)+(R564*'User Input'!$H$4)+(K564*'User Input'!$H$5)+(L564*'User Input'!$H$6)+(J564*'User Input'!$H$7)+(U564*'User Input'!$H$8)+(T564*'User Input'!$H$9)+(M564*'User Input'!$H$10)+(Y564*'User Input'!$H$11)+(W564*'User Input'!$H$13)+(V564*'User Input'!$H$12)+(S564*'User Input'!$H$14)</f>
        <v>-28.599999999999998</v>
      </c>
      <c r="AH564">
        <f t="shared" si="19"/>
        <v>0.77088948787061984</v>
      </c>
      <c r="AI564" s="209"/>
      <c r="AJ564" s="209"/>
      <c r="AK564" s="209"/>
      <c r="AL564" s="209">
        <f t="shared" ca="1" si="17"/>
        <v>380</v>
      </c>
    </row>
    <row r="565" spans="2:38" x14ac:dyDescent="0.2">
      <c r="B565" t="s">
        <v>924</v>
      </c>
      <c r="C565" t="s">
        <v>139</v>
      </c>
      <c r="D565" t="s">
        <v>114</v>
      </c>
      <c r="E565" t="s">
        <v>114</v>
      </c>
      <c r="F565">
        <v>-17.100000000000001</v>
      </c>
      <c r="G565">
        <v>2.5</v>
      </c>
      <c r="H565">
        <v>-7.6</v>
      </c>
      <c r="I565">
        <v>179</v>
      </c>
      <c r="J565">
        <v>-8.1999999999999993</v>
      </c>
      <c r="K565">
        <v>-4.4000000000000004</v>
      </c>
      <c r="L565">
        <v>-8.5</v>
      </c>
      <c r="M565">
        <v>2.2000000000000002</v>
      </c>
      <c r="N565">
        <v>0.7</v>
      </c>
      <c r="O565">
        <v>0.2</v>
      </c>
      <c r="AF565">
        <f t="shared" si="18"/>
        <v>383</v>
      </c>
      <c r="AG565" s="134">
        <f>(H565*'User Input'!$H$16)+(I565*'User Input'!$H$17)+(N565*'User Input'!$H$15)+(P565*'User Input'!$H$2)+(Q565*'User Input'!$H$3)+(R565*'User Input'!$H$4)+(K565*'User Input'!$H$5)+(L565*'User Input'!$H$6)+(J565*'User Input'!$H$7)+(U565*'User Input'!$H$8)+(T565*'User Input'!$H$9)+(M565*'User Input'!$H$10)+(Y565*'User Input'!$H$11)+(W565*'User Input'!$H$13)+(V565*'User Input'!$H$12)+(S565*'User Input'!$H$14)</f>
        <v>-29.9</v>
      </c>
      <c r="AH565">
        <f t="shared" si="19"/>
        <v>-11.959999999999999</v>
      </c>
      <c r="AI565" s="209"/>
      <c r="AJ565" s="209"/>
      <c r="AK565" s="209"/>
      <c r="AL565" s="209">
        <f t="shared" ca="1" si="17"/>
        <v>383</v>
      </c>
    </row>
    <row r="566" spans="2:38" x14ac:dyDescent="0.2">
      <c r="B566" t="s">
        <v>877</v>
      </c>
      <c r="C566" t="s">
        <v>2</v>
      </c>
      <c r="D566" t="s">
        <v>429</v>
      </c>
      <c r="E566" t="s">
        <v>110</v>
      </c>
      <c r="F566">
        <v>-17.3</v>
      </c>
      <c r="G566">
        <v>-6.4</v>
      </c>
      <c r="H566">
        <v>-7.7</v>
      </c>
      <c r="I566">
        <v>261</v>
      </c>
      <c r="J566">
        <v>-6.6</v>
      </c>
      <c r="K566">
        <v>-3.5</v>
      </c>
      <c r="L566">
        <v>-7</v>
      </c>
      <c r="M566">
        <v>-1.7</v>
      </c>
      <c r="N566">
        <v>0.2</v>
      </c>
      <c r="O566">
        <v>0.3</v>
      </c>
      <c r="AF566">
        <f t="shared" si="18"/>
        <v>384</v>
      </c>
      <c r="AG566" s="134">
        <f>(H566*'User Input'!$H$16)+(I566*'User Input'!$H$17)+(N566*'User Input'!$H$15)+(P566*'User Input'!$H$2)+(Q566*'User Input'!$H$3)+(R566*'User Input'!$H$4)+(K566*'User Input'!$H$5)+(L566*'User Input'!$H$6)+(J566*'User Input'!$H$7)+(U566*'User Input'!$H$8)+(T566*'User Input'!$H$9)+(M566*'User Input'!$H$10)+(Y566*'User Input'!$H$11)+(W566*'User Input'!$H$13)+(V566*'User Input'!$H$12)+(S566*'User Input'!$H$14)</f>
        <v>-31</v>
      </c>
      <c r="AH566">
        <f t="shared" si="19"/>
        <v>4.84375</v>
      </c>
      <c r="AI566" s="209"/>
      <c r="AJ566" s="209"/>
      <c r="AK566" s="209"/>
      <c r="AL566" s="209">
        <f t="shared" ca="1" si="17"/>
        <v>384</v>
      </c>
    </row>
    <row r="567" spans="2:38" x14ac:dyDescent="0.2">
      <c r="B567" t="s">
        <v>2246</v>
      </c>
      <c r="C567" t="s">
        <v>810</v>
      </c>
      <c r="D567" t="s">
        <v>114</v>
      </c>
      <c r="E567" t="s">
        <v>114</v>
      </c>
      <c r="F567">
        <v>-17.3</v>
      </c>
      <c r="G567">
        <v>-3.9</v>
      </c>
      <c r="H567">
        <v>-7.7</v>
      </c>
      <c r="I567">
        <v>231</v>
      </c>
      <c r="J567">
        <v>-7</v>
      </c>
      <c r="K567">
        <v>-3</v>
      </c>
      <c r="L567">
        <v>-7</v>
      </c>
      <c r="M567">
        <v>-1.9</v>
      </c>
      <c r="N567">
        <v>0</v>
      </c>
      <c r="O567">
        <v>0.6</v>
      </c>
      <c r="AF567">
        <f t="shared" si="18"/>
        <v>385</v>
      </c>
      <c r="AG567" s="134">
        <f>(H567*'User Input'!$H$16)+(I567*'User Input'!$H$17)+(N567*'User Input'!$H$15)+(P567*'User Input'!$H$2)+(Q567*'User Input'!$H$3)+(R567*'User Input'!$H$4)+(K567*'User Input'!$H$5)+(L567*'User Input'!$H$6)+(J567*'User Input'!$H$7)+(U567*'User Input'!$H$8)+(T567*'User Input'!$H$9)+(M567*'User Input'!$H$10)+(Y567*'User Input'!$H$11)+(W567*'User Input'!$H$13)+(V567*'User Input'!$H$12)+(S567*'User Input'!$H$14)</f>
        <v>-29.8</v>
      </c>
      <c r="AH567">
        <f t="shared" si="19"/>
        <v>7.6410256410256414</v>
      </c>
      <c r="AI567" s="209"/>
      <c r="AJ567" s="209"/>
      <c r="AK567" s="209"/>
      <c r="AL567" s="209">
        <f t="shared" ref="AL567:AL630" ca="1" si="20">RANK(F567,OFFSET($F$183,0,0,COUNTA(F:F)+1,1))</f>
        <v>384</v>
      </c>
    </row>
    <row r="568" spans="2:38" x14ac:dyDescent="0.2">
      <c r="B568" t="s">
        <v>2600</v>
      </c>
      <c r="C568" t="s">
        <v>134</v>
      </c>
      <c r="D568" t="s">
        <v>114</v>
      </c>
      <c r="E568" t="s">
        <v>114</v>
      </c>
      <c r="F568">
        <v>-17.5</v>
      </c>
      <c r="G568">
        <v>0.3</v>
      </c>
      <c r="H568">
        <v>-7.8</v>
      </c>
      <c r="I568">
        <v>180</v>
      </c>
      <c r="J568">
        <v>-8</v>
      </c>
      <c r="K568">
        <v>-4.7</v>
      </c>
      <c r="L568">
        <v>-8.5</v>
      </c>
      <c r="M568">
        <v>0</v>
      </c>
      <c r="N568">
        <v>2</v>
      </c>
      <c r="O568">
        <v>0.6</v>
      </c>
      <c r="AF568">
        <f t="shared" ref="AF568:AF631" si="21">AF567+1</f>
        <v>386</v>
      </c>
      <c r="AG568" s="134">
        <f>(H568*'User Input'!$H$16)+(I568*'User Input'!$H$17)+(N568*'User Input'!$H$15)+(P568*'User Input'!$H$2)+(Q568*'User Input'!$H$3)+(R568*'User Input'!$H$4)+(K568*'User Input'!$H$5)+(L568*'User Input'!$H$6)+(J568*'User Input'!$H$7)+(U568*'User Input'!$H$8)+(T568*'User Input'!$H$9)+(M568*'User Input'!$H$10)+(Y568*'User Input'!$H$11)+(W568*'User Input'!$H$13)+(V568*'User Input'!$H$12)+(S568*'User Input'!$H$14)</f>
        <v>-35.299999999999997</v>
      </c>
      <c r="AH568">
        <f t="shared" si="19"/>
        <v>-117.66666666666666</v>
      </c>
      <c r="AI568" s="209"/>
      <c r="AJ568" s="209"/>
      <c r="AK568" s="209"/>
      <c r="AL568" s="209">
        <f t="shared" ca="1" si="20"/>
        <v>386</v>
      </c>
    </row>
    <row r="569" spans="2:38" x14ac:dyDescent="0.2">
      <c r="B569" t="s">
        <v>789</v>
      </c>
      <c r="C569" t="s">
        <v>7</v>
      </c>
      <c r="D569" t="s">
        <v>6</v>
      </c>
      <c r="E569" t="s">
        <v>6</v>
      </c>
      <c r="F569">
        <v>-17.8</v>
      </c>
      <c r="G569">
        <v>-7.8</v>
      </c>
      <c r="H569">
        <v>-7.8</v>
      </c>
      <c r="I569">
        <v>264</v>
      </c>
      <c r="J569">
        <v>-6.8</v>
      </c>
      <c r="K569">
        <v>-3.4</v>
      </c>
      <c r="L569">
        <v>-6.7</v>
      </c>
      <c r="M569">
        <v>-1.9</v>
      </c>
      <c r="N569">
        <v>0.2</v>
      </c>
      <c r="O569">
        <v>-0.2</v>
      </c>
      <c r="AF569">
        <f t="shared" si="21"/>
        <v>387</v>
      </c>
      <c r="AG569" s="134">
        <f>(H569*'User Input'!$H$16)+(I569*'User Input'!$H$17)+(N569*'User Input'!$H$15)+(P569*'User Input'!$H$2)+(Q569*'User Input'!$H$3)+(R569*'User Input'!$H$4)+(K569*'User Input'!$H$5)+(L569*'User Input'!$H$6)+(J569*'User Input'!$H$7)+(U569*'User Input'!$H$8)+(T569*'User Input'!$H$9)+(M569*'User Input'!$H$10)+(Y569*'User Input'!$H$11)+(W569*'User Input'!$H$13)+(V569*'User Input'!$H$12)+(S569*'User Input'!$H$14)</f>
        <v>-30.900000000000002</v>
      </c>
      <c r="AH569">
        <f t="shared" si="19"/>
        <v>3.9615384615384621</v>
      </c>
      <c r="AI569" s="209"/>
      <c r="AJ569" s="209"/>
      <c r="AK569" s="209"/>
      <c r="AL569" s="209">
        <f t="shared" ca="1" si="20"/>
        <v>387</v>
      </c>
    </row>
    <row r="570" spans="2:38" x14ac:dyDescent="0.2">
      <c r="B570" t="s">
        <v>2545</v>
      </c>
      <c r="C570" t="s">
        <v>810</v>
      </c>
      <c r="D570" t="s">
        <v>114</v>
      </c>
      <c r="E570" t="s">
        <v>114</v>
      </c>
      <c r="F570">
        <v>-17.8</v>
      </c>
      <c r="G570">
        <v>-4.4000000000000004</v>
      </c>
      <c r="H570">
        <v>-7.8</v>
      </c>
      <c r="I570">
        <v>225</v>
      </c>
      <c r="J570">
        <v>-7.6</v>
      </c>
      <c r="K570">
        <v>-4.2</v>
      </c>
      <c r="L570">
        <v>-7.9</v>
      </c>
      <c r="M570">
        <v>0.4</v>
      </c>
      <c r="N570">
        <v>1</v>
      </c>
      <c r="O570">
        <v>-0.6</v>
      </c>
      <c r="AF570">
        <f t="shared" si="21"/>
        <v>388</v>
      </c>
      <c r="AG570" s="134">
        <f>(H570*'User Input'!$H$16)+(I570*'User Input'!$H$17)+(N570*'User Input'!$H$15)+(P570*'User Input'!$H$2)+(Q570*'User Input'!$H$3)+(R570*'User Input'!$H$4)+(K570*'User Input'!$H$5)+(L570*'User Input'!$H$6)+(J570*'User Input'!$H$7)+(U570*'User Input'!$H$8)+(T570*'User Input'!$H$9)+(M570*'User Input'!$H$10)+(Y570*'User Input'!$H$11)+(W570*'User Input'!$H$13)+(V570*'User Input'!$H$12)+(S570*'User Input'!$H$14)</f>
        <v>-31.500000000000004</v>
      </c>
      <c r="AH570">
        <f t="shared" si="19"/>
        <v>7.1590909090909092</v>
      </c>
      <c r="AI570" s="209"/>
      <c r="AJ570" s="209"/>
      <c r="AK570" s="209"/>
      <c r="AL570" s="209">
        <f t="shared" ca="1" si="20"/>
        <v>387</v>
      </c>
    </row>
    <row r="571" spans="2:38" x14ac:dyDescent="0.2">
      <c r="B571" t="s">
        <v>759</v>
      </c>
      <c r="C571" t="s">
        <v>133</v>
      </c>
      <c r="D571" t="s">
        <v>114</v>
      </c>
      <c r="E571" t="s">
        <v>114</v>
      </c>
      <c r="F571">
        <v>-18</v>
      </c>
      <c r="G571">
        <v>-14.2</v>
      </c>
      <c r="H571">
        <v>-7.9</v>
      </c>
      <c r="I571">
        <v>392</v>
      </c>
      <c r="J571">
        <v>-4.9000000000000004</v>
      </c>
      <c r="K571">
        <v>-2.5</v>
      </c>
      <c r="L571">
        <v>-5</v>
      </c>
      <c r="M571">
        <v>0.5</v>
      </c>
      <c r="N571">
        <v>-4.0999999999999996</v>
      </c>
      <c r="O571">
        <v>-2.9</v>
      </c>
      <c r="AF571">
        <f t="shared" si="21"/>
        <v>389</v>
      </c>
      <c r="AG571" s="134">
        <f>(H571*'User Input'!$H$16)+(I571*'User Input'!$H$17)+(N571*'User Input'!$H$15)+(P571*'User Input'!$H$2)+(Q571*'User Input'!$H$3)+(R571*'User Input'!$H$4)+(K571*'User Input'!$H$5)+(L571*'User Input'!$H$6)+(J571*'User Input'!$H$7)+(U571*'User Input'!$H$8)+(T571*'User Input'!$H$9)+(M571*'User Input'!$H$10)+(Y571*'User Input'!$H$11)+(W571*'User Input'!$H$13)+(V571*'User Input'!$H$12)+(S571*'User Input'!$H$14)</f>
        <v>-18.899999999999999</v>
      </c>
      <c r="AH571">
        <f t="shared" si="19"/>
        <v>1.3309859154929577</v>
      </c>
      <c r="AI571" s="209"/>
      <c r="AJ571" s="209"/>
      <c r="AK571" s="209"/>
      <c r="AL571" s="209">
        <f t="shared" ca="1" si="20"/>
        <v>389</v>
      </c>
    </row>
    <row r="572" spans="2:38" x14ac:dyDescent="0.2">
      <c r="B572" t="s">
        <v>2262</v>
      </c>
      <c r="C572" t="s">
        <v>121</v>
      </c>
      <c r="D572" t="s">
        <v>112</v>
      </c>
      <c r="E572" t="s">
        <v>112</v>
      </c>
      <c r="F572">
        <v>-18</v>
      </c>
      <c r="G572">
        <v>-6.4</v>
      </c>
      <c r="H572">
        <v>-7.9</v>
      </c>
      <c r="I572">
        <v>249</v>
      </c>
      <c r="J572">
        <v>-6.7</v>
      </c>
      <c r="K572">
        <v>-2.1</v>
      </c>
      <c r="L572">
        <v>-6.2</v>
      </c>
      <c r="M572">
        <v>-2.5</v>
      </c>
      <c r="N572">
        <v>-1.4</v>
      </c>
      <c r="O572">
        <v>-0.1</v>
      </c>
      <c r="AF572">
        <f t="shared" si="21"/>
        <v>390</v>
      </c>
      <c r="AG572" s="134">
        <f>(H572*'User Input'!$H$16)+(I572*'User Input'!$H$17)+(N572*'User Input'!$H$15)+(P572*'User Input'!$H$2)+(Q572*'User Input'!$H$3)+(R572*'User Input'!$H$4)+(K572*'User Input'!$H$5)+(L572*'User Input'!$H$6)+(J572*'User Input'!$H$7)+(U572*'User Input'!$H$8)+(T572*'User Input'!$H$9)+(M572*'User Input'!$H$10)+(Y572*'User Input'!$H$11)+(W572*'User Input'!$H$13)+(V572*'User Input'!$H$12)+(S572*'User Input'!$H$14)</f>
        <v>-26.3</v>
      </c>
      <c r="AH572">
        <f t="shared" si="19"/>
        <v>4.109375</v>
      </c>
      <c r="AI572" s="209"/>
      <c r="AJ572" s="209"/>
      <c r="AK572" s="209"/>
      <c r="AL572" s="209">
        <f t="shared" ca="1" si="20"/>
        <v>389</v>
      </c>
    </row>
    <row r="573" spans="2:38" x14ac:dyDescent="0.2">
      <c r="B573" t="s">
        <v>2572</v>
      </c>
      <c r="C573" t="s">
        <v>810</v>
      </c>
      <c r="D573" t="s">
        <v>114</v>
      </c>
      <c r="E573" t="s">
        <v>114</v>
      </c>
      <c r="F573">
        <v>-18.100000000000001</v>
      </c>
      <c r="G573">
        <v>-11.9</v>
      </c>
      <c r="H573">
        <v>-7.9</v>
      </c>
      <c r="I573">
        <v>312</v>
      </c>
      <c r="J573">
        <v>-6.2</v>
      </c>
      <c r="K573">
        <v>-3.5</v>
      </c>
      <c r="L573">
        <v>-6.6</v>
      </c>
      <c r="M573">
        <v>2.4</v>
      </c>
      <c r="N573">
        <v>-2.5</v>
      </c>
      <c r="O573">
        <v>-2.7</v>
      </c>
      <c r="AF573">
        <f t="shared" si="21"/>
        <v>391</v>
      </c>
      <c r="AG573" s="134">
        <f>(H573*'User Input'!$H$16)+(I573*'User Input'!$H$17)+(N573*'User Input'!$H$15)+(P573*'User Input'!$H$2)+(Q573*'User Input'!$H$3)+(R573*'User Input'!$H$4)+(K573*'User Input'!$H$5)+(L573*'User Input'!$H$6)+(J573*'User Input'!$H$7)+(U573*'User Input'!$H$8)+(T573*'User Input'!$H$9)+(M573*'User Input'!$H$10)+(Y573*'User Input'!$H$11)+(W573*'User Input'!$H$13)+(V573*'User Input'!$H$12)+(S573*'User Input'!$H$14)</f>
        <v>-22</v>
      </c>
      <c r="AH573">
        <f t="shared" si="19"/>
        <v>1.8487394957983192</v>
      </c>
      <c r="AI573" s="209"/>
      <c r="AJ573" s="209"/>
      <c r="AK573" s="209"/>
      <c r="AL573" s="209">
        <f t="shared" ca="1" si="20"/>
        <v>391</v>
      </c>
    </row>
    <row r="574" spans="2:38" x14ac:dyDescent="0.2">
      <c r="B574" t="s">
        <v>1413</v>
      </c>
      <c r="C574" t="s">
        <v>141</v>
      </c>
      <c r="D574" t="s">
        <v>110</v>
      </c>
      <c r="E574" t="s">
        <v>110</v>
      </c>
      <c r="F574">
        <v>-18.100000000000001</v>
      </c>
      <c r="G574">
        <v>-3.7</v>
      </c>
      <c r="H574">
        <v>-7.9</v>
      </c>
      <c r="I574">
        <v>212</v>
      </c>
      <c r="J574">
        <v>-7.7</v>
      </c>
      <c r="K574">
        <v>-3.4</v>
      </c>
      <c r="L574">
        <v>-7.7</v>
      </c>
      <c r="M574">
        <v>0.1</v>
      </c>
      <c r="N574">
        <v>-0.2</v>
      </c>
      <c r="O574">
        <v>-0.1</v>
      </c>
      <c r="AF574">
        <f t="shared" si="21"/>
        <v>392</v>
      </c>
      <c r="AG574" s="134">
        <f>(H574*'User Input'!$H$16)+(I574*'User Input'!$H$17)+(N574*'User Input'!$H$15)+(P574*'User Input'!$H$2)+(Q574*'User Input'!$H$3)+(R574*'User Input'!$H$4)+(K574*'User Input'!$H$5)+(L574*'User Input'!$H$6)+(J574*'User Input'!$H$7)+(U574*'User Input'!$H$8)+(T574*'User Input'!$H$9)+(M574*'User Input'!$H$10)+(Y574*'User Input'!$H$11)+(W574*'User Input'!$H$13)+(V574*'User Input'!$H$12)+(S574*'User Input'!$H$14)</f>
        <v>-28.8</v>
      </c>
      <c r="AH574">
        <f t="shared" si="19"/>
        <v>7.7837837837837833</v>
      </c>
      <c r="AI574" s="209"/>
      <c r="AJ574" s="209"/>
      <c r="AK574" s="209"/>
      <c r="AL574" s="209">
        <f t="shared" ca="1" si="20"/>
        <v>391</v>
      </c>
    </row>
    <row r="575" spans="2:38" x14ac:dyDescent="0.2">
      <c r="B575" t="s">
        <v>898</v>
      </c>
      <c r="C575" t="s">
        <v>134</v>
      </c>
      <c r="D575" t="s">
        <v>1025</v>
      </c>
      <c r="E575" t="s">
        <v>110</v>
      </c>
      <c r="F575">
        <v>-18.399999999999999</v>
      </c>
      <c r="G575">
        <v>4.4000000000000004</v>
      </c>
      <c r="H575">
        <v>-8</v>
      </c>
      <c r="I575">
        <v>148</v>
      </c>
      <c r="J575">
        <v>-8.5</v>
      </c>
      <c r="K575">
        <v>-3.8</v>
      </c>
      <c r="L575">
        <v>-8.3000000000000007</v>
      </c>
      <c r="M575">
        <v>-1.9</v>
      </c>
      <c r="N575">
        <v>1.8</v>
      </c>
      <c r="O575">
        <v>1.3</v>
      </c>
      <c r="AF575">
        <f t="shared" si="21"/>
        <v>393</v>
      </c>
      <c r="AG575" s="134">
        <f>(H575*'User Input'!$H$16)+(I575*'User Input'!$H$17)+(N575*'User Input'!$H$15)+(P575*'User Input'!$H$2)+(Q575*'User Input'!$H$3)+(R575*'User Input'!$H$4)+(K575*'User Input'!$H$5)+(L575*'User Input'!$H$6)+(J575*'User Input'!$H$7)+(U575*'User Input'!$H$8)+(T575*'User Input'!$H$9)+(M575*'User Input'!$H$10)+(Y575*'User Input'!$H$11)+(W575*'User Input'!$H$13)+(V575*'User Input'!$H$12)+(S575*'User Input'!$H$14)</f>
        <v>-35.799999999999997</v>
      </c>
      <c r="AH575">
        <f t="shared" si="19"/>
        <v>-8.1363636363636349</v>
      </c>
      <c r="AI575" s="209"/>
      <c r="AJ575" s="209"/>
      <c r="AK575" s="209"/>
      <c r="AL575" s="209">
        <f t="shared" ca="1" si="20"/>
        <v>393</v>
      </c>
    </row>
    <row r="576" spans="2:38" x14ac:dyDescent="0.2">
      <c r="B576" t="s">
        <v>277</v>
      </c>
      <c r="C576" t="s">
        <v>136</v>
      </c>
      <c r="D576" t="s">
        <v>6</v>
      </c>
      <c r="E576" t="s">
        <v>6</v>
      </c>
      <c r="F576">
        <v>-18.399999999999999</v>
      </c>
      <c r="G576">
        <v>-12.3</v>
      </c>
      <c r="H576">
        <v>-8</v>
      </c>
      <c r="I576">
        <v>311</v>
      </c>
      <c r="J576">
        <v>-5.6</v>
      </c>
      <c r="K576">
        <v>-2.8</v>
      </c>
      <c r="L576">
        <v>-6</v>
      </c>
      <c r="M576">
        <v>-1.8</v>
      </c>
      <c r="N576">
        <v>-2.2000000000000002</v>
      </c>
      <c r="O576">
        <v>-1</v>
      </c>
      <c r="AF576">
        <f t="shared" si="21"/>
        <v>394</v>
      </c>
      <c r="AG576" s="134">
        <f>(H576*'User Input'!$H$16)+(I576*'User Input'!$H$17)+(N576*'User Input'!$H$15)+(P576*'User Input'!$H$2)+(Q576*'User Input'!$H$3)+(R576*'User Input'!$H$4)+(K576*'User Input'!$H$5)+(L576*'User Input'!$H$6)+(J576*'User Input'!$H$7)+(U576*'User Input'!$H$8)+(T576*'User Input'!$H$9)+(M576*'User Input'!$H$10)+(Y576*'User Input'!$H$11)+(W576*'User Input'!$H$13)+(V576*'User Input'!$H$12)+(S576*'User Input'!$H$14)</f>
        <v>-26.4</v>
      </c>
      <c r="AH576">
        <f t="shared" si="19"/>
        <v>2.1463414634146338</v>
      </c>
      <c r="AI576" s="209"/>
      <c r="AJ576" s="209"/>
      <c r="AK576" s="209"/>
      <c r="AL576" s="209">
        <f t="shared" ca="1" si="20"/>
        <v>393</v>
      </c>
    </row>
    <row r="577" spans="2:38" x14ac:dyDescent="0.2">
      <c r="B577" t="s">
        <v>925</v>
      </c>
      <c r="C577" t="s">
        <v>119</v>
      </c>
      <c r="D577" t="s">
        <v>114</v>
      </c>
      <c r="E577" t="s">
        <v>114</v>
      </c>
      <c r="F577">
        <v>-18.5</v>
      </c>
      <c r="G577">
        <v>-7.3</v>
      </c>
      <c r="H577">
        <v>-8</v>
      </c>
      <c r="I577">
        <v>243</v>
      </c>
      <c r="J577">
        <v>-7.2</v>
      </c>
      <c r="K577">
        <v>-4</v>
      </c>
      <c r="L577">
        <v>-7.7</v>
      </c>
      <c r="M577">
        <v>-0.7</v>
      </c>
      <c r="N577">
        <v>0.5</v>
      </c>
      <c r="O577">
        <v>-0.4</v>
      </c>
      <c r="AF577">
        <f t="shared" si="21"/>
        <v>395</v>
      </c>
      <c r="AG577" s="134">
        <f>(H577*'User Input'!$H$16)+(I577*'User Input'!$H$17)+(N577*'User Input'!$H$15)+(P577*'User Input'!$H$2)+(Q577*'User Input'!$H$3)+(R577*'User Input'!$H$4)+(K577*'User Input'!$H$5)+(L577*'User Input'!$H$6)+(J577*'User Input'!$H$7)+(U577*'User Input'!$H$8)+(T577*'User Input'!$H$9)+(M577*'User Input'!$H$10)+(Y577*'User Input'!$H$11)+(W577*'User Input'!$H$13)+(V577*'User Input'!$H$12)+(S577*'User Input'!$H$14)</f>
        <v>-32.299999999999997</v>
      </c>
      <c r="AH577">
        <f t="shared" si="19"/>
        <v>4.4246575342465748</v>
      </c>
      <c r="AI577" s="209"/>
      <c r="AJ577" s="209"/>
      <c r="AK577" s="209"/>
      <c r="AL577" s="209">
        <f t="shared" ca="1" si="20"/>
        <v>395</v>
      </c>
    </row>
    <row r="578" spans="2:38" x14ac:dyDescent="0.2">
      <c r="B578" t="s">
        <v>750</v>
      </c>
      <c r="C578" t="s">
        <v>131</v>
      </c>
      <c r="D578" t="s">
        <v>114</v>
      </c>
      <c r="E578" t="s">
        <v>114</v>
      </c>
      <c r="F578">
        <v>-18.5</v>
      </c>
      <c r="G578">
        <v>-3.3</v>
      </c>
      <c r="H578">
        <v>-8</v>
      </c>
      <c r="I578">
        <v>189</v>
      </c>
      <c r="J578">
        <v>-7.9</v>
      </c>
      <c r="K578">
        <v>-3.9</v>
      </c>
      <c r="L578">
        <v>-8.1999999999999993</v>
      </c>
      <c r="M578">
        <v>0.7</v>
      </c>
      <c r="N578">
        <v>-0.1</v>
      </c>
      <c r="O578">
        <v>0</v>
      </c>
      <c r="AF578">
        <f t="shared" si="21"/>
        <v>396</v>
      </c>
      <c r="AG578" s="134">
        <f>(H578*'User Input'!$H$16)+(I578*'User Input'!$H$17)+(N578*'User Input'!$H$15)+(P578*'User Input'!$H$2)+(Q578*'User Input'!$H$3)+(R578*'User Input'!$H$4)+(K578*'User Input'!$H$5)+(L578*'User Input'!$H$6)+(J578*'User Input'!$H$7)+(U578*'User Input'!$H$8)+(T578*'User Input'!$H$9)+(M578*'User Input'!$H$10)+(Y578*'User Input'!$H$11)+(W578*'User Input'!$H$13)+(V578*'User Input'!$H$12)+(S578*'User Input'!$H$14)</f>
        <v>-30.299999999999997</v>
      </c>
      <c r="AH578">
        <f t="shared" si="19"/>
        <v>9.1818181818181817</v>
      </c>
      <c r="AI578" s="209"/>
      <c r="AJ578" s="209"/>
      <c r="AK578" s="209"/>
      <c r="AL578" s="209">
        <f t="shared" ca="1" si="20"/>
        <v>395</v>
      </c>
    </row>
    <row r="579" spans="2:38" x14ac:dyDescent="0.2">
      <c r="B579" t="s">
        <v>408</v>
      </c>
      <c r="C579" t="s">
        <v>134</v>
      </c>
      <c r="D579" t="s">
        <v>114</v>
      </c>
      <c r="E579" t="s">
        <v>114</v>
      </c>
      <c r="F579">
        <v>-18.600000000000001</v>
      </c>
      <c r="G579">
        <v>-6.7</v>
      </c>
      <c r="H579">
        <v>-8</v>
      </c>
      <c r="I579">
        <v>221</v>
      </c>
      <c r="J579">
        <v>-7.3</v>
      </c>
      <c r="K579">
        <v>-3.1</v>
      </c>
      <c r="L579">
        <v>-7.2</v>
      </c>
      <c r="M579">
        <v>0.2</v>
      </c>
      <c r="N579">
        <v>-1.5</v>
      </c>
      <c r="O579">
        <v>-0.8</v>
      </c>
      <c r="AF579">
        <f t="shared" si="21"/>
        <v>397</v>
      </c>
      <c r="AG579" s="134">
        <f>(H579*'User Input'!$H$16)+(I579*'User Input'!$H$17)+(N579*'User Input'!$H$15)+(P579*'User Input'!$H$2)+(Q579*'User Input'!$H$3)+(R579*'User Input'!$H$4)+(K579*'User Input'!$H$5)+(L579*'User Input'!$H$6)+(J579*'User Input'!$H$7)+(U579*'User Input'!$H$8)+(T579*'User Input'!$H$9)+(M579*'User Input'!$H$10)+(Y579*'User Input'!$H$11)+(W579*'User Input'!$H$13)+(V579*'User Input'!$H$12)+(S579*'User Input'!$H$14)</f>
        <v>-26.500000000000004</v>
      </c>
      <c r="AH579">
        <f t="shared" si="19"/>
        <v>3.9552238805970155</v>
      </c>
      <c r="AI579" s="209"/>
      <c r="AJ579" s="209"/>
      <c r="AK579" s="209"/>
      <c r="AL579" s="209">
        <f t="shared" ca="1" si="20"/>
        <v>397</v>
      </c>
    </row>
    <row r="580" spans="2:38" x14ac:dyDescent="0.2">
      <c r="B580" t="s">
        <v>2266</v>
      </c>
      <c r="C580" t="s">
        <v>339</v>
      </c>
      <c r="D580" t="s">
        <v>6</v>
      </c>
      <c r="E580" t="s">
        <v>6</v>
      </c>
      <c r="F580">
        <v>-18.600000000000001</v>
      </c>
      <c r="G580">
        <v>-11.5</v>
      </c>
      <c r="H580">
        <v>-8</v>
      </c>
      <c r="I580">
        <v>288</v>
      </c>
      <c r="J580">
        <v>-6.7</v>
      </c>
      <c r="K580">
        <v>-3.4</v>
      </c>
      <c r="L580">
        <v>-6.5</v>
      </c>
      <c r="M580">
        <v>-2.2000000000000002</v>
      </c>
      <c r="N580">
        <v>-0.1</v>
      </c>
      <c r="O580">
        <v>-0.6</v>
      </c>
      <c r="AF580">
        <f t="shared" si="21"/>
        <v>398</v>
      </c>
      <c r="AG580" s="134">
        <f>(H580*'User Input'!$H$16)+(I580*'User Input'!$H$17)+(N580*'User Input'!$H$15)+(P580*'User Input'!$H$2)+(Q580*'User Input'!$H$3)+(R580*'User Input'!$H$4)+(K580*'User Input'!$H$5)+(L580*'User Input'!$H$6)+(J580*'User Input'!$H$7)+(U580*'User Input'!$H$8)+(T580*'User Input'!$H$9)+(M580*'User Input'!$H$10)+(Y580*'User Input'!$H$11)+(W580*'User Input'!$H$13)+(V580*'User Input'!$H$12)+(S580*'User Input'!$H$14)</f>
        <v>-31.200000000000003</v>
      </c>
      <c r="AH580">
        <f t="shared" si="19"/>
        <v>2.7130434782608699</v>
      </c>
      <c r="AI580" s="209"/>
      <c r="AJ580" s="209"/>
      <c r="AK580" s="209"/>
      <c r="AL580" s="209">
        <f t="shared" ca="1" si="20"/>
        <v>397</v>
      </c>
    </row>
    <row r="581" spans="2:38" x14ac:dyDescent="0.2">
      <c r="B581" t="s">
        <v>329</v>
      </c>
      <c r="C581" t="s">
        <v>8</v>
      </c>
      <c r="D581" t="s">
        <v>114</v>
      </c>
      <c r="E581" t="s">
        <v>114</v>
      </c>
      <c r="F581">
        <v>-18.600000000000001</v>
      </c>
      <c r="G581">
        <v>2.8</v>
      </c>
      <c r="H581">
        <v>-8</v>
      </c>
      <c r="I581">
        <v>161</v>
      </c>
      <c r="J581">
        <v>-8.6</v>
      </c>
      <c r="K581">
        <v>-4.3</v>
      </c>
      <c r="L581">
        <v>-8.4</v>
      </c>
      <c r="M581">
        <v>-2.2999999999999998</v>
      </c>
      <c r="N581">
        <v>2.7</v>
      </c>
      <c r="O581">
        <v>1.3</v>
      </c>
      <c r="AF581">
        <f t="shared" si="21"/>
        <v>399</v>
      </c>
      <c r="AG581" s="134">
        <f>(H581*'User Input'!$H$16)+(I581*'User Input'!$H$17)+(N581*'User Input'!$H$15)+(P581*'User Input'!$H$2)+(Q581*'User Input'!$H$3)+(R581*'User Input'!$H$4)+(K581*'User Input'!$H$5)+(L581*'User Input'!$H$6)+(J581*'User Input'!$H$7)+(U581*'User Input'!$H$8)+(T581*'User Input'!$H$9)+(M581*'User Input'!$H$10)+(Y581*'User Input'!$H$11)+(W581*'User Input'!$H$13)+(V581*'User Input'!$H$12)+(S581*'User Input'!$H$14)</f>
        <v>-38.800000000000004</v>
      </c>
      <c r="AH581">
        <f t="shared" si="19"/>
        <v>-13.857142857142859</v>
      </c>
      <c r="AI581" s="209"/>
      <c r="AJ581" s="209"/>
      <c r="AK581" s="209"/>
      <c r="AL581" s="209">
        <f t="shared" ca="1" si="20"/>
        <v>397</v>
      </c>
    </row>
    <row r="582" spans="2:38" x14ac:dyDescent="0.2">
      <c r="B582" t="s">
        <v>273</v>
      </c>
      <c r="C582" t="s">
        <v>138</v>
      </c>
      <c r="D582" t="s">
        <v>116</v>
      </c>
      <c r="E582" t="s">
        <v>116</v>
      </c>
      <c r="F582">
        <v>-18.7</v>
      </c>
      <c r="G582">
        <v>-8.1</v>
      </c>
      <c r="H582">
        <v>-8.1</v>
      </c>
      <c r="I582">
        <v>258</v>
      </c>
      <c r="J582">
        <v>-7.2</v>
      </c>
      <c r="K582">
        <v>-4.2</v>
      </c>
      <c r="L582">
        <v>-7.6</v>
      </c>
      <c r="M582">
        <v>-2</v>
      </c>
      <c r="N582">
        <v>1.6</v>
      </c>
      <c r="O582">
        <v>-0.4</v>
      </c>
      <c r="AF582">
        <f t="shared" si="21"/>
        <v>400</v>
      </c>
      <c r="AG582" s="134">
        <f>(H582*'User Input'!$H$16)+(I582*'User Input'!$H$17)+(N582*'User Input'!$H$15)+(P582*'User Input'!$H$2)+(Q582*'User Input'!$H$3)+(R582*'User Input'!$H$4)+(K582*'User Input'!$H$5)+(L582*'User Input'!$H$6)+(J582*'User Input'!$H$7)+(U582*'User Input'!$H$8)+(T582*'User Input'!$H$9)+(M582*'User Input'!$H$10)+(Y582*'User Input'!$H$11)+(W582*'User Input'!$H$13)+(V582*'User Input'!$H$12)+(S582*'User Input'!$H$14)</f>
        <v>-35.599999999999994</v>
      </c>
      <c r="AH582">
        <f t="shared" si="19"/>
        <v>4.3950617283950608</v>
      </c>
      <c r="AI582" s="209"/>
      <c r="AJ582" s="209"/>
      <c r="AK582" s="209"/>
      <c r="AL582" s="209">
        <f t="shared" ca="1" si="20"/>
        <v>400</v>
      </c>
    </row>
    <row r="583" spans="2:38" x14ac:dyDescent="0.2">
      <c r="B583" t="s">
        <v>2635</v>
      </c>
      <c r="C583" t="s">
        <v>120</v>
      </c>
      <c r="D583" t="s">
        <v>114</v>
      </c>
      <c r="E583" t="s">
        <v>114</v>
      </c>
      <c r="F583">
        <v>-18.899999999999999</v>
      </c>
      <c r="G583">
        <v>0.8</v>
      </c>
      <c r="H583">
        <v>-8.1</v>
      </c>
      <c r="I583">
        <v>157</v>
      </c>
      <c r="J583">
        <v>-8.6999999999999993</v>
      </c>
      <c r="K583">
        <v>-4.5</v>
      </c>
      <c r="L583">
        <v>-8.6</v>
      </c>
      <c r="M583">
        <v>-1.4</v>
      </c>
      <c r="N583">
        <v>2.4</v>
      </c>
      <c r="O583">
        <v>0.9</v>
      </c>
      <c r="AF583">
        <f t="shared" si="21"/>
        <v>401</v>
      </c>
      <c r="AG583" s="134">
        <f>(H583*'User Input'!$H$16)+(I583*'User Input'!$H$17)+(N583*'User Input'!$H$15)+(P583*'User Input'!$H$2)+(Q583*'User Input'!$H$3)+(R583*'User Input'!$H$4)+(K583*'User Input'!$H$5)+(L583*'User Input'!$H$6)+(J583*'User Input'!$H$7)+(U583*'User Input'!$H$8)+(T583*'User Input'!$H$9)+(M583*'User Input'!$H$10)+(Y583*'User Input'!$H$11)+(W583*'User Input'!$H$13)+(V583*'User Input'!$H$12)+(S583*'User Input'!$H$14)</f>
        <v>-38.099999999999994</v>
      </c>
      <c r="AH583">
        <f t="shared" si="19"/>
        <v>-47.624999999999993</v>
      </c>
      <c r="AI583" s="209"/>
      <c r="AJ583" s="209"/>
      <c r="AK583" s="209"/>
      <c r="AL583" s="209">
        <f t="shared" ca="1" si="20"/>
        <v>401</v>
      </c>
    </row>
    <row r="584" spans="2:38" x14ac:dyDescent="0.2">
      <c r="B584" t="s">
        <v>745</v>
      </c>
      <c r="C584" t="s">
        <v>120</v>
      </c>
      <c r="D584" t="s">
        <v>110</v>
      </c>
      <c r="E584" t="s">
        <v>110</v>
      </c>
      <c r="F584">
        <v>-18.899999999999999</v>
      </c>
      <c r="G584">
        <v>9.1999999999999993</v>
      </c>
      <c r="H584">
        <v>-8.1</v>
      </c>
      <c r="I584">
        <v>124</v>
      </c>
      <c r="J584">
        <v>-9.1</v>
      </c>
      <c r="K584">
        <v>-4.2</v>
      </c>
      <c r="L584">
        <v>-8.9</v>
      </c>
      <c r="M584">
        <v>-1.9</v>
      </c>
      <c r="N584">
        <v>2.5</v>
      </c>
      <c r="O584">
        <v>1.7</v>
      </c>
      <c r="AF584">
        <f t="shared" si="21"/>
        <v>402</v>
      </c>
      <c r="AG584" s="134">
        <f>(H584*'User Input'!$H$16)+(I584*'User Input'!$H$17)+(N584*'User Input'!$H$15)+(P584*'User Input'!$H$2)+(Q584*'User Input'!$H$3)+(R584*'User Input'!$H$4)+(K584*'User Input'!$H$5)+(L584*'User Input'!$H$6)+(J584*'User Input'!$H$7)+(U584*'User Input'!$H$8)+(T584*'User Input'!$H$9)+(M584*'User Input'!$H$10)+(Y584*'User Input'!$H$11)+(W584*'User Input'!$H$13)+(V584*'User Input'!$H$12)+(S584*'User Input'!$H$14)</f>
        <v>-38.6</v>
      </c>
      <c r="AH584">
        <f t="shared" si="19"/>
        <v>-4.1956521739130439</v>
      </c>
      <c r="AI584" s="209"/>
      <c r="AJ584" s="209"/>
      <c r="AK584" s="209"/>
      <c r="AL584" s="209">
        <f t="shared" ca="1" si="20"/>
        <v>401</v>
      </c>
    </row>
    <row r="585" spans="2:38" x14ac:dyDescent="0.2">
      <c r="B585" t="s">
        <v>2243</v>
      </c>
      <c r="C585" t="s">
        <v>117</v>
      </c>
      <c r="D585" t="s">
        <v>1025</v>
      </c>
      <c r="E585" t="s">
        <v>110</v>
      </c>
      <c r="F585">
        <v>-18.899999999999999</v>
      </c>
      <c r="G585">
        <v>-9.9</v>
      </c>
      <c r="H585">
        <v>-8.1</v>
      </c>
      <c r="I585">
        <v>260</v>
      </c>
      <c r="J585">
        <v>-7</v>
      </c>
      <c r="K585">
        <v>-3</v>
      </c>
      <c r="L585">
        <v>-6.6</v>
      </c>
      <c r="M585">
        <v>-1.6</v>
      </c>
      <c r="N585">
        <v>-0.7</v>
      </c>
      <c r="O585">
        <v>-0.9</v>
      </c>
      <c r="AF585">
        <f t="shared" si="21"/>
        <v>403</v>
      </c>
      <c r="AG585" s="134">
        <f>(H585*'User Input'!$H$16)+(I585*'User Input'!$H$17)+(N585*'User Input'!$H$15)+(P585*'User Input'!$H$2)+(Q585*'User Input'!$H$3)+(R585*'User Input'!$H$4)+(K585*'User Input'!$H$5)+(L585*'User Input'!$H$6)+(J585*'User Input'!$H$7)+(U585*'User Input'!$H$8)+(T585*'User Input'!$H$9)+(M585*'User Input'!$H$10)+(Y585*'User Input'!$H$11)+(W585*'User Input'!$H$13)+(V585*'User Input'!$H$12)+(S585*'User Input'!$H$14)</f>
        <v>-28.8</v>
      </c>
      <c r="AH585">
        <f t="shared" si="19"/>
        <v>2.9090909090909092</v>
      </c>
      <c r="AI585" s="209"/>
      <c r="AJ585" s="209"/>
      <c r="AK585" s="209"/>
      <c r="AL585" s="209">
        <f t="shared" ca="1" si="20"/>
        <v>401</v>
      </c>
    </row>
    <row r="586" spans="2:38" x14ac:dyDescent="0.2">
      <c r="B586" t="s">
        <v>2601</v>
      </c>
      <c r="C586" t="s">
        <v>339</v>
      </c>
      <c r="D586" t="s">
        <v>112</v>
      </c>
      <c r="E586" t="s">
        <v>112</v>
      </c>
      <c r="F586">
        <v>-19.100000000000001</v>
      </c>
      <c r="G586">
        <v>-2.6</v>
      </c>
      <c r="H586">
        <v>-8.1999999999999993</v>
      </c>
      <c r="I586">
        <v>172</v>
      </c>
      <c r="J586">
        <v>-8.3000000000000007</v>
      </c>
      <c r="K586">
        <v>-3.3</v>
      </c>
      <c r="L586">
        <v>-7.9</v>
      </c>
      <c r="M586">
        <v>-2.1</v>
      </c>
      <c r="N586">
        <v>0.6</v>
      </c>
      <c r="O586">
        <v>0.9</v>
      </c>
      <c r="AF586">
        <f t="shared" si="21"/>
        <v>404</v>
      </c>
      <c r="AG586" s="134">
        <f>(H586*'User Input'!$H$16)+(I586*'User Input'!$H$17)+(N586*'User Input'!$H$15)+(P586*'User Input'!$H$2)+(Q586*'User Input'!$H$3)+(R586*'User Input'!$H$4)+(K586*'User Input'!$H$5)+(L586*'User Input'!$H$6)+(J586*'User Input'!$H$7)+(U586*'User Input'!$H$8)+(T586*'User Input'!$H$9)+(M586*'User Input'!$H$10)+(Y586*'User Input'!$H$11)+(W586*'User Input'!$H$13)+(V586*'User Input'!$H$12)+(S586*'User Input'!$H$14)</f>
        <v>-33.6</v>
      </c>
      <c r="AH586">
        <f t="shared" si="19"/>
        <v>12.923076923076923</v>
      </c>
      <c r="AI586" s="209"/>
      <c r="AJ586" s="209"/>
      <c r="AK586" s="209"/>
      <c r="AL586" s="209">
        <f t="shared" ca="1" si="20"/>
        <v>404</v>
      </c>
    </row>
    <row r="587" spans="2:38" x14ac:dyDescent="0.2">
      <c r="B587" t="s">
        <v>388</v>
      </c>
      <c r="C587" t="s">
        <v>718</v>
      </c>
      <c r="D587" t="s">
        <v>114</v>
      </c>
      <c r="E587" t="s">
        <v>114</v>
      </c>
      <c r="F587">
        <v>-19.100000000000001</v>
      </c>
      <c r="G587">
        <v>-7.4</v>
      </c>
      <c r="H587">
        <v>-8.1999999999999993</v>
      </c>
      <c r="I587">
        <v>224</v>
      </c>
      <c r="J587">
        <v>-8.1</v>
      </c>
      <c r="K587">
        <v>-4.3</v>
      </c>
      <c r="L587">
        <v>-7.8</v>
      </c>
      <c r="M587">
        <v>-0.3</v>
      </c>
      <c r="N587">
        <v>1</v>
      </c>
      <c r="O587">
        <v>-0.5</v>
      </c>
      <c r="AF587">
        <f t="shared" si="21"/>
        <v>405</v>
      </c>
      <c r="AG587" s="134">
        <f>(H587*'User Input'!$H$16)+(I587*'User Input'!$H$17)+(N587*'User Input'!$H$15)+(P587*'User Input'!$H$2)+(Q587*'User Input'!$H$3)+(R587*'User Input'!$H$4)+(K587*'User Input'!$H$5)+(L587*'User Input'!$H$6)+(J587*'User Input'!$H$7)+(U587*'User Input'!$H$8)+(T587*'User Input'!$H$9)+(M587*'User Input'!$H$10)+(Y587*'User Input'!$H$11)+(W587*'User Input'!$H$13)+(V587*'User Input'!$H$12)+(S587*'User Input'!$H$14)</f>
        <v>-33.700000000000003</v>
      </c>
      <c r="AH587">
        <f t="shared" si="19"/>
        <v>4.5540540540540544</v>
      </c>
      <c r="AI587" s="209"/>
      <c r="AJ587" s="209"/>
      <c r="AK587" s="209"/>
      <c r="AL587" s="209">
        <f t="shared" ca="1" si="20"/>
        <v>404</v>
      </c>
    </row>
    <row r="588" spans="2:38" x14ac:dyDescent="0.2">
      <c r="B588" t="s">
        <v>2592</v>
      </c>
      <c r="C588" t="s">
        <v>2</v>
      </c>
      <c r="D588" t="s">
        <v>114</v>
      </c>
      <c r="E588" t="s">
        <v>114</v>
      </c>
      <c r="F588">
        <v>-19.2</v>
      </c>
      <c r="G588">
        <v>-8.3000000000000007</v>
      </c>
      <c r="H588">
        <v>-8.1999999999999993</v>
      </c>
      <c r="I588">
        <v>229</v>
      </c>
      <c r="J588">
        <v>-7.5</v>
      </c>
      <c r="K588">
        <v>-4.4000000000000004</v>
      </c>
      <c r="L588">
        <v>-7.9</v>
      </c>
      <c r="M588">
        <v>-1.2</v>
      </c>
      <c r="N588">
        <v>1</v>
      </c>
      <c r="O588">
        <v>-0.2</v>
      </c>
      <c r="AF588">
        <f t="shared" si="21"/>
        <v>406</v>
      </c>
      <c r="AG588" s="134">
        <f>(H588*'User Input'!$H$16)+(I588*'User Input'!$H$17)+(N588*'User Input'!$H$15)+(P588*'User Input'!$H$2)+(Q588*'User Input'!$H$3)+(R588*'User Input'!$H$4)+(K588*'User Input'!$H$5)+(L588*'User Input'!$H$6)+(J588*'User Input'!$H$7)+(U588*'User Input'!$H$8)+(T588*'User Input'!$H$9)+(M588*'User Input'!$H$10)+(Y588*'User Input'!$H$11)+(W588*'User Input'!$H$13)+(V588*'User Input'!$H$12)+(S588*'User Input'!$H$14)</f>
        <v>-35.4</v>
      </c>
      <c r="AH588">
        <f t="shared" si="19"/>
        <v>4.2650602409638552</v>
      </c>
      <c r="AI588" s="209"/>
      <c r="AJ588" s="209"/>
      <c r="AK588" s="209"/>
      <c r="AL588" s="209">
        <f t="shared" ca="1" si="20"/>
        <v>406</v>
      </c>
    </row>
    <row r="589" spans="2:38" x14ac:dyDescent="0.2">
      <c r="B589" t="s">
        <v>721</v>
      </c>
      <c r="C589" t="s">
        <v>130</v>
      </c>
      <c r="D589" t="s">
        <v>114</v>
      </c>
      <c r="E589" t="s">
        <v>114</v>
      </c>
      <c r="F589">
        <v>-19.2</v>
      </c>
      <c r="G589">
        <v>-3.4</v>
      </c>
      <c r="H589">
        <v>-8.1999999999999993</v>
      </c>
      <c r="I589">
        <v>187</v>
      </c>
      <c r="J589">
        <v>-8.3000000000000007</v>
      </c>
      <c r="K589">
        <v>-4.5999999999999996</v>
      </c>
      <c r="L589">
        <v>-8.8000000000000007</v>
      </c>
      <c r="M589">
        <v>0.5</v>
      </c>
      <c r="N589">
        <v>0.8</v>
      </c>
      <c r="O589">
        <v>0.2</v>
      </c>
      <c r="AF589">
        <f t="shared" si="21"/>
        <v>407</v>
      </c>
      <c r="AG589" s="134">
        <f>(H589*'User Input'!$H$16)+(I589*'User Input'!$H$17)+(N589*'User Input'!$H$15)+(P589*'User Input'!$H$2)+(Q589*'User Input'!$H$3)+(R589*'User Input'!$H$4)+(K589*'User Input'!$H$5)+(L589*'User Input'!$H$6)+(J589*'User Input'!$H$7)+(U589*'User Input'!$H$8)+(T589*'User Input'!$H$9)+(M589*'User Input'!$H$10)+(Y589*'User Input'!$H$11)+(W589*'User Input'!$H$13)+(V589*'User Input'!$H$12)+(S589*'User Input'!$H$14)</f>
        <v>-34.5</v>
      </c>
      <c r="AH589">
        <f t="shared" si="19"/>
        <v>10.147058823529411</v>
      </c>
      <c r="AI589" s="209"/>
      <c r="AJ589" s="209"/>
      <c r="AK589" s="209"/>
      <c r="AL589" s="209">
        <f t="shared" ca="1" si="20"/>
        <v>406</v>
      </c>
    </row>
    <row r="590" spans="2:38" x14ac:dyDescent="0.2">
      <c r="B590" t="s">
        <v>921</v>
      </c>
      <c r="C590" t="s">
        <v>715</v>
      </c>
      <c r="D590" t="s">
        <v>114</v>
      </c>
      <c r="E590" t="s">
        <v>114</v>
      </c>
      <c r="F590">
        <v>-19.5</v>
      </c>
      <c r="G590">
        <v>-5.3</v>
      </c>
      <c r="H590">
        <v>-8.3000000000000007</v>
      </c>
      <c r="I590">
        <v>191</v>
      </c>
      <c r="J590">
        <v>-8.1999999999999993</v>
      </c>
      <c r="K590">
        <v>-4</v>
      </c>
      <c r="L590">
        <v>-8.1</v>
      </c>
      <c r="M590">
        <v>-1.3</v>
      </c>
      <c r="N590">
        <v>1</v>
      </c>
      <c r="O590">
        <v>0.1</v>
      </c>
      <c r="AF590">
        <f t="shared" si="21"/>
        <v>408</v>
      </c>
      <c r="AG590" s="134">
        <f>(H590*'User Input'!$H$16)+(I590*'User Input'!$H$17)+(N590*'User Input'!$H$15)+(P590*'User Input'!$H$2)+(Q590*'User Input'!$H$3)+(R590*'User Input'!$H$4)+(K590*'User Input'!$H$5)+(L590*'User Input'!$H$6)+(J590*'User Input'!$H$7)+(U590*'User Input'!$H$8)+(T590*'User Input'!$H$9)+(M590*'User Input'!$H$10)+(Y590*'User Input'!$H$11)+(W590*'User Input'!$H$13)+(V590*'User Input'!$H$12)+(S590*'User Input'!$H$14)</f>
        <v>-34.9</v>
      </c>
      <c r="AH590">
        <f t="shared" si="19"/>
        <v>6.5849056603773581</v>
      </c>
      <c r="AI590" s="209"/>
      <c r="AJ590" s="209"/>
      <c r="AK590" s="209"/>
      <c r="AL590" s="209">
        <f t="shared" ca="1" si="20"/>
        <v>408</v>
      </c>
    </row>
    <row r="591" spans="2:38" x14ac:dyDescent="0.2">
      <c r="B591" t="s">
        <v>2584</v>
      </c>
      <c r="C591" t="s">
        <v>8</v>
      </c>
      <c r="D591" t="s">
        <v>6</v>
      </c>
      <c r="E591" t="s">
        <v>6</v>
      </c>
      <c r="F591">
        <v>-19.5</v>
      </c>
      <c r="G591">
        <v>1.6</v>
      </c>
      <c r="H591">
        <v>-8.3000000000000007</v>
      </c>
      <c r="I591">
        <v>142</v>
      </c>
      <c r="J591">
        <v>-9</v>
      </c>
      <c r="K591">
        <v>-4.2</v>
      </c>
      <c r="L591">
        <v>-8.6999999999999993</v>
      </c>
      <c r="M591">
        <v>-2</v>
      </c>
      <c r="N591">
        <v>2</v>
      </c>
      <c r="O591">
        <v>1.3</v>
      </c>
      <c r="AF591">
        <f t="shared" si="21"/>
        <v>409</v>
      </c>
      <c r="AG591" s="134">
        <f>(H591*'User Input'!$H$16)+(I591*'User Input'!$H$17)+(N591*'User Input'!$H$15)+(P591*'User Input'!$H$2)+(Q591*'User Input'!$H$3)+(R591*'User Input'!$H$4)+(K591*'User Input'!$H$5)+(L591*'User Input'!$H$6)+(J591*'User Input'!$H$7)+(U591*'User Input'!$H$8)+(T591*'User Input'!$H$9)+(M591*'User Input'!$H$10)+(Y591*'User Input'!$H$11)+(W591*'User Input'!$H$13)+(V591*'User Input'!$H$12)+(S591*'User Input'!$H$14)</f>
        <v>-38.5</v>
      </c>
      <c r="AH591">
        <f t="shared" si="19"/>
        <v>-24.0625</v>
      </c>
      <c r="AI591" s="209"/>
      <c r="AJ591" s="209"/>
      <c r="AK591" s="209"/>
      <c r="AL591" s="209">
        <f t="shared" ca="1" si="20"/>
        <v>408</v>
      </c>
    </row>
    <row r="592" spans="2:38" x14ac:dyDescent="0.2">
      <c r="B592" t="s">
        <v>2610</v>
      </c>
      <c r="C592" t="s">
        <v>123</v>
      </c>
      <c r="D592" t="s">
        <v>114</v>
      </c>
      <c r="E592" t="s">
        <v>114</v>
      </c>
      <c r="F592">
        <v>-19.5</v>
      </c>
      <c r="G592">
        <v>-6.2</v>
      </c>
      <c r="H592">
        <v>-8.3000000000000007</v>
      </c>
      <c r="I592">
        <v>201</v>
      </c>
      <c r="J592">
        <v>-7.8</v>
      </c>
      <c r="K592">
        <v>-3.9</v>
      </c>
      <c r="L592">
        <v>-8</v>
      </c>
      <c r="M592">
        <v>0</v>
      </c>
      <c r="N592">
        <v>-0.4</v>
      </c>
      <c r="O592">
        <v>-0.4</v>
      </c>
      <c r="AF592">
        <f t="shared" si="21"/>
        <v>410</v>
      </c>
      <c r="AG592" s="134">
        <f>(H592*'User Input'!$H$16)+(I592*'User Input'!$H$17)+(N592*'User Input'!$H$15)+(P592*'User Input'!$H$2)+(Q592*'User Input'!$H$3)+(R592*'User Input'!$H$4)+(K592*'User Input'!$H$5)+(L592*'User Input'!$H$6)+(J592*'User Input'!$H$7)+(U592*'User Input'!$H$8)+(T592*'User Input'!$H$9)+(M592*'User Input'!$H$10)+(Y592*'User Input'!$H$11)+(W592*'User Input'!$H$13)+(V592*'User Input'!$H$12)+(S592*'User Input'!$H$14)</f>
        <v>-31.400000000000002</v>
      </c>
      <c r="AH592">
        <f t="shared" si="19"/>
        <v>5.064516129032258</v>
      </c>
      <c r="AI592" s="209"/>
      <c r="AJ592" s="209"/>
      <c r="AK592" s="209"/>
      <c r="AL592" s="209">
        <f t="shared" ca="1" si="20"/>
        <v>408</v>
      </c>
    </row>
    <row r="593" spans="2:38" x14ac:dyDescent="0.2">
      <c r="B593" t="s">
        <v>756</v>
      </c>
      <c r="C593" t="s">
        <v>140</v>
      </c>
      <c r="D593" t="s">
        <v>118</v>
      </c>
      <c r="E593" t="s">
        <v>118</v>
      </c>
      <c r="F593">
        <v>-19.600000000000001</v>
      </c>
      <c r="G593">
        <v>-3.5</v>
      </c>
      <c r="H593">
        <v>-8.3000000000000007</v>
      </c>
      <c r="I593">
        <v>172</v>
      </c>
      <c r="J593">
        <v>-8.1999999999999993</v>
      </c>
      <c r="K593">
        <v>-3.6</v>
      </c>
      <c r="L593">
        <v>-8.1999999999999993</v>
      </c>
      <c r="M593">
        <v>-1.2</v>
      </c>
      <c r="N593">
        <v>0.2</v>
      </c>
      <c r="O593">
        <v>0.4</v>
      </c>
      <c r="AF593">
        <f t="shared" si="21"/>
        <v>411</v>
      </c>
      <c r="AG593" s="134">
        <f>(H593*'User Input'!$H$16)+(I593*'User Input'!$H$17)+(N593*'User Input'!$H$15)+(P593*'User Input'!$H$2)+(Q593*'User Input'!$H$3)+(R593*'User Input'!$H$4)+(K593*'User Input'!$H$5)+(L593*'User Input'!$H$6)+(J593*'User Input'!$H$7)+(U593*'User Input'!$H$8)+(T593*'User Input'!$H$9)+(M593*'User Input'!$H$10)+(Y593*'User Input'!$H$11)+(W593*'User Input'!$H$13)+(V593*'User Input'!$H$12)+(S593*'User Input'!$H$14)</f>
        <v>-33.200000000000003</v>
      </c>
      <c r="AH593">
        <f t="shared" si="19"/>
        <v>9.4857142857142858</v>
      </c>
      <c r="AI593" s="209"/>
      <c r="AJ593" s="209"/>
      <c r="AK593" s="209"/>
      <c r="AL593" s="209">
        <f t="shared" ca="1" si="20"/>
        <v>411</v>
      </c>
    </row>
    <row r="594" spans="2:38" x14ac:dyDescent="0.2">
      <c r="B594" t="s">
        <v>3448</v>
      </c>
      <c r="C594" t="s">
        <v>718</v>
      </c>
      <c r="D594" t="s">
        <v>116</v>
      </c>
      <c r="E594" t="s">
        <v>116</v>
      </c>
      <c r="F594">
        <v>-19.7</v>
      </c>
      <c r="G594">
        <v>-4.5999999999999996</v>
      </c>
      <c r="H594">
        <v>-8.3000000000000007</v>
      </c>
      <c r="I594">
        <v>183</v>
      </c>
      <c r="J594">
        <v>-8.3000000000000007</v>
      </c>
      <c r="K594">
        <v>-3.4</v>
      </c>
      <c r="L594">
        <v>-7.9</v>
      </c>
      <c r="M594">
        <v>-2.2000000000000002</v>
      </c>
      <c r="N594">
        <v>0.5</v>
      </c>
      <c r="O594">
        <v>0.6</v>
      </c>
      <c r="AF594">
        <f t="shared" si="21"/>
        <v>412</v>
      </c>
      <c r="AG594" s="134">
        <f>(H594*'User Input'!$H$16)+(I594*'User Input'!$H$17)+(N594*'User Input'!$H$15)+(P594*'User Input'!$H$2)+(Q594*'User Input'!$H$3)+(R594*'User Input'!$H$4)+(K594*'User Input'!$H$5)+(L594*'User Input'!$H$6)+(J594*'User Input'!$H$7)+(U594*'User Input'!$H$8)+(T594*'User Input'!$H$9)+(M594*'User Input'!$H$10)+(Y594*'User Input'!$H$11)+(W594*'User Input'!$H$13)+(V594*'User Input'!$H$12)+(S594*'User Input'!$H$14)</f>
        <v>-34.200000000000003</v>
      </c>
      <c r="AH594">
        <f t="shared" si="19"/>
        <v>7.4347826086956532</v>
      </c>
      <c r="AI594" s="209"/>
      <c r="AJ594" s="209"/>
      <c r="AK594" s="209"/>
      <c r="AL594" s="209">
        <f t="shared" ca="1" si="20"/>
        <v>412</v>
      </c>
    </row>
    <row r="595" spans="2:38" x14ac:dyDescent="0.2">
      <c r="B595" t="s">
        <v>2255</v>
      </c>
      <c r="C595" t="s">
        <v>133</v>
      </c>
      <c r="D595" t="s">
        <v>114</v>
      </c>
      <c r="E595" t="s">
        <v>114</v>
      </c>
      <c r="F595">
        <v>-19.8</v>
      </c>
      <c r="G595">
        <v>-8.1999999999999993</v>
      </c>
      <c r="H595">
        <v>-8.3000000000000007</v>
      </c>
      <c r="I595">
        <v>220</v>
      </c>
      <c r="J595">
        <v>-7.6</v>
      </c>
      <c r="K595">
        <v>-3.6</v>
      </c>
      <c r="L595">
        <v>-7.7</v>
      </c>
      <c r="M595">
        <v>-2.2000000000000002</v>
      </c>
      <c r="N595">
        <v>0.1</v>
      </c>
      <c r="O595">
        <v>0.1</v>
      </c>
      <c r="AF595">
        <f t="shared" si="21"/>
        <v>413</v>
      </c>
      <c r="AG595" s="134">
        <f>(H595*'User Input'!$H$16)+(I595*'User Input'!$H$17)+(N595*'User Input'!$H$15)+(P595*'User Input'!$H$2)+(Q595*'User Input'!$H$3)+(R595*'User Input'!$H$4)+(K595*'User Input'!$H$5)+(L595*'User Input'!$H$6)+(J595*'User Input'!$H$7)+(U595*'User Input'!$H$8)+(T595*'User Input'!$H$9)+(M595*'User Input'!$H$10)+(Y595*'User Input'!$H$11)+(W595*'User Input'!$H$13)+(V595*'User Input'!$H$12)+(S595*'User Input'!$H$14)</f>
        <v>-34.1</v>
      </c>
      <c r="AH595">
        <f t="shared" si="19"/>
        <v>4.1585365853658542</v>
      </c>
      <c r="AI595" s="209"/>
      <c r="AJ595" s="209"/>
      <c r="AK595" s="209"/>
      <c r="AL595" s="209">
        <f t="shared" ca="1" si="20"/>
        <v>413</v>
      </c>
    </row>
    <row r="596" spans="2:38" x14ac:dyDescent="0.2">
      <c r="B596" t="s">
        <v>2589</v>
      </c>
      <c r="C596" t="s">
        <v>122</v>
      </c>
      <c r="D596" t="s">
        <v>114</v>
      </c>
      <c r="E596" t="s">
        <v>114</v>
      </c>
      <c r="F596">
        <v>-19.8</v>
      </c>
      <c r="G596">
        <v>-0.6</v>
      </c>
      <c r="H596">
        <v>-8.3000000000000007</v>
      </c>
      <c r="I596">
        <v>150</v>
      </c>
      <c r="J596">
        <v>-8.9</v>
      </c>
      <c r="K596">
        <v>-4.2</v>
      </c>
      <c r="L596">
        <v>-8.8000000000000007</v>
      </c>
      <c r="M596">
        <v>-0.2</v>
      </c>
      <c r="N596">
        <v>0.6</v>
      </c>
      <c r="O596">
        <v>0.7</v>
      </c>
      <c r="AF596">
        <f t="shared" si="21"/>
        <v>414</v>
      </c>
      <c r="AG596" s="134">
        <f>(H596*'User Input'!$H$16)+(I596*'User Input'!$H$17)+(N596*'User Input'!$H$15)+(P596*'User Input'!$H$2)+(Q596*'User Input'!$H$3)+(R596*'User Input'!$H$4)+(K596*'User Input'!$H$5)+(L596*'User Input'!$H$6)+(J596*'User Input'!$H$7)+(U596*'User Input'!$H$8)+(T596*'User Input'!$H$9)+(M596*'User Input'!$H$10)+(Y596*'User Input'!$H$11)+(W596*'User Input'!$H$13)+(V596*'User Input'!$H$12)+(S596*'User Input'!$H$14)</f>
        <v>-34.9</v>
      </c>
      <c r="AH596">
        <f t="shared" si="19"/>
        <v>58.166666666666664</v>
      </c>
      <c r="AI596" s="209"/>
      <c r="AJ596" s="209"/>
      <c r="AK596" s="209"/>
      <c r="AL596" s="209">
        <f t="shared" ca="1" si="20"/>
        <v>413</v>
      </c>
    </row>
    <row r="597" spans="2:38" x14ac:dyDescent="0.2">
      <c r="B597" t="s">
        <v>307</v>
      </c>
      <c r="C597" t="s">
        <v>122</v>
      </c>
      <c r="D597" t="s">
        <v>110</v>
      </c>
      <c r="E597" t="s">
        <v>110</v>
      </c>
      <c r="F597">
        <v>-19.899999999999999</v>
      </c>
      <c r="G597">
        <v>-4.8</v>
      </c>
      <c r="H597">
        <v>-8.4</v>
      </c>
      <c r="I597">
        <v>174</v>
      </c>
      <c r="J597">
        <v>-8.6999999999999993</v>
      </c>
      <c r="K597">
        <v>-4.8</v>
      </c>
      <c r="L597">
        <v>-8.6999999999999993</v>
      </c>
      <c r="M597">
        <v>-0.7</v>
      </c>
      <c r="N597">
        <v>1.7</v>
      </c>
      <c r="O597">
        <v>0.2</v>
      </c>
      <c r="AF597">
        <f t="shared" si="21"/>
        <v>415</v>
      </c>
      <c r="AG597" s="134">
        <f>(H597*'User Input'!$H$16)+(I597*'User Input'!$H$17)+(N597*'User Input'!$H$15)+(P597*'User Input'!$H$2)+(Q597*'User Input'!$H$3)+(R597*'User Input'!$H$4)+(K597*'User Input'!$H$5)+(L597*'User Input'!$H$6)+(J597*'User Input'!$H$7)+(U597*'User Input'!$H$8)+(T597*'User Input'!$H$9)+(M597*'User Input'!$H$10)+(Y597*'User Input'!$H$11)+(W597*'User Input'!$H$13)+(V597*'User Input'!$H$12)+(S597*'User Input'!$H$14)</f>
        <v>-37.999999999999993</v>
      </c>
      <c r="AH597">
        <f t="shared" ref="AH597:AH660" si="22">AG597/G597</f>
        <v>7.9166666666666652</v>
      </c>
      <c r="AI597" s="209"/>
      <c r="AJ597" s="209"/>
      <c r="AK597" s="209"/>
      <c r="AL597" s="209">
        <f t="shared" ca="1" si="20"/>
        <v>415</v>
      </c>
    </row>
    <row r="598" spans="2:38" x14ac:dyDescent="0.2">
      <c r="B598" t="s">
        <v>926</v>
      </c>
      <c r="C598" t="s">
        <v>131</v>
      </c>
      <c r="D598" t="s">
        <v>114</v>
      </c>
      <c r="E598" t="s">
        <v>114</v>
      </c>
      <c r="F598">
        <v>-19.899999999999999</v>
      </c>
      <c r="G598">
        <v>-0.8</v>
      </c>
      <c r="H598">
        <v>-8.4</v>
      </c>
      <c r="I598">
        <v>157</v>
      </c>
      <c r="J598">
        <v>-8.1</v>
      </c>
      <c r="K598">
        <v>-3.7</v>
      </c>
      <c r="L598">
        <v>-8.6</v>
      </c>
      <c r="M598">
        <v>-2.2000000000000002</v>
      </c>
      <c r="N598">
        <v>0.4</v>
      </c>
      <c r="O598">
        <v>1.3</v>
      </c>
      <c r="AF598">
        <f t="shared" si="21"/>
        <v>416</v>
      </c>
      <c r="AG598" s="134">
        <f>(H598*'User Input'!$H$16)+(I598*'User Input'!$H$17)+(N598*'User Input'!$H$15)+(P598*'User Input'!$H$2)+(Q598*'User Input'!$H$3)+(R598*'User Input'!$H$4)+(K598*'User Input'!$H$5)+(L598*'User Input'!$H$6)+(J598*'User Input'!$H$7)+(U598*'User Input'!$H$8)+(T598*'User Input'!$H$9)+(M598*'User Input'!$H$10)+(Y598*'User Input'!$H$11)+(W598*'User Input'!$H$13)+(V598*'User Input'!$H$12)+(S598*'User Input'!$H$14)</f>
        <v>-35.9</v>
      </c>
      <c r="AH598">
        <f t="shared" si="22"/>
        <v>44.874999999999993</v>
      </c>
      <c r="AI598" s="209"/>
      <c r="AJ598" s="209"/>
      <c r="AK598" s="209"/>
      <c r="AL598" s="209">
        <f t="shared" ca="1" si="20"/>
        <v>415</v>
      </c>
    </row>
    <row r="599" spans="2:38" x14ac:dyDescent="0.2">
      <c r="B599" t="s">
        <v>917</v>
      </c>
      <c r="C599" t="s">
        <v>718</v>
      </c>
      <c r="D599" t="s">
        <v>114</v>
      </c>
      <c r="E599" t="s">
        <v>114</v>
      </c>
      <c r="F599">
        <v>-20</v>
      </c>
      <c r="G599">
        <v>-10.5</v>
      </c>
      <c r="H599">
        <v>-8.4</v>
      </c>
      <c r="I599">
        <v>241</v>
      </c>
      <c r="J599">
        <v>-7.7</v>
      </c>
      <c r="K599">
        <v>-3.4</v>
      </c>
      <c r="L599">
        <v>-7.7</v>
      </c>
      <c r="M599">
        <v>2.5</v>
      </c>
      <c r="N599">
        <v>-3.1</v>
      </c>
      <c r="O599">
        <v>-1.7</v>
      </c>
      <c r="AF599">
        <f t="shared" si="21"/>
        <v>417</v>
      </c>
      <c r="AG599" s="134">
        <f>(H599*'User Input'!$H$16)+(I599*'User Input'!$H$17)+(N599*'User Input'!$H$15)+(P599*'User Input'!$H$2)+(Q599*'User Input'!$H$3)+(R599*'User Input'!$H$4)+(K599*'User Input'!$H$5)+(L599*'User Input'!$H$6)+(J599*'User Input'!$H$7)+(U599*'User Input'!$H$8)+(T599*'User Input'!$H$9)+(M599*'User Input'!$H$10)+(Y599*'User Input'!$H$11)+(W599*'User Input'!$H$13)+(V599*'User Input'!$H$12)+(S599*'User Input'!$H$14)</f>
        <v>-24</v>
      </c>
      <c r="AH599">
        <f t="shared" si="22"/>
        <v>2.2857142857142856</v>
      </c>
      <c r="AI599" s="209"/>
      <c r="AJ599" s="209"/>
      <c r="AK599" s="209"/>
      <c r="AL599" s="209">
        <f t="shared" ca="1" si="20"/>
        <v>417</v>
      </c>
    </row>
    <row r="600" spans="2:38" x14ac:dyDescent="0.2">
      <c r="B600" t="s">
        <v>495</v>
      </c>
      <c r="C600" t="s">
        <v>139</v>
      </c>
      <c r="D600" t="s">
        <v>114</v>
      </c>
      <c r="E600" t="s">
        <v>114</v>
      </c>
      <c r="F600">
        <v>-20.100000000000001</v>
      </c>
      <c r="G600">
        <v>-5.5</v>
      </c>
      <c r="H600">
        <v>-8.4</v>
      </c>
      <c r="I600">
        <v>179</v>
      </c>
      <c r="J600">
        <v>-8.1</v>
      </c>
      <c r="K600">
        <v>-3.6</v>
      </c>
      <c r="L600">
        <v>-8.1</v>
      </c>
      <c r="M600">
        <v>-1.5</v>
      </c>
      <c r="N600">
        <v>-0.3</v>
      </c>
      <c r="O600">
        <v>0.5</v>
      </c>
      <c r="AF600">
        <f t="shared" si="21"/>
        <v>418</v>
      </c>
      <c r="AG600" s="134">
        <f>(H600*'User Input'!$H$16)+(I600*'User Input'!$H$17)+(N600*'User Input'!$H$15)+(P600*'User Input'!$H$2)+(Q600*'User Input'!$H$3)+(R600*'User Input'!$H$4)+(K600*'User Input'!$H$5)+(L600*'User Input'!$H$6)+(J600*'User Input'!$H$7)+(U600*'User Input'!$H$8)+(T600*'User Input'!$H$9)+(M600*'User Input'!$H$10)+(Y600*'User Input'!$H$11)+(W600*'User Input'!$H$13)+(V600*'User Input'!$H$12)+(S600*'User Input'!$H$14)</f>
        <v>-33.6</v>
      </c>
      <c r="AH600">
        <f t="shared" si="22"/>
        <v>6.1090909090909093</v>
      </c>
      <c r="AI600" s="209"/>
      <c r="AJ600" s="209"/>
      <c r="AK600" s="209"/>
      <c r="AL600" s="209">
        <f t="shared" ca="1" si="20"/>
        <v>418</v>
      </c>
    </row>
    <row r="601" spans="2:38" x14ac:dyDescent="0.2">
      <c r="B601" t="s">
        <v>2617</v>
      </c>
      <c r="C601" t="s">
        <v>339</v>
      </c>
      <c r="D601" t="s">
        <v>6</v>
      </c>
      <c r="E601" t="s">
        <v>6</v>
      </c>
      <c r="F601">
        <v>-20.100000000000001</v>
      </c>
      <c r="G601">
        <v>-5.3</v>
      </c>
      <c r="H601">
        <v>-8.4</v>
      </c>
      <c r="I601">
        <v>178</v>
      </c>
      <c r="J601">
        <v>-8.6</v>
      </c>
      <c r="K601">
        <v>-4.2</v>
      </c>
      <c r="L601">
        <v>-8.4</v>
      </c>
      <c r="M601">
        <v>-1.1000000000000001</v>
      </c>
      <c r="N601">
        <v>0.9</v>
      </c>
      <c r="O601">
        <v>0.2</v>
      </c>
      <c r="AF601">
        <f t="shared" si="21"/>
        <v>419</v>
      </c>
      <c r="AG601" s="134">
        <f>(H601*'User Input'!$H$16)+(I601*'User Input'!$H$17)+(N601*'User Input'!$H$15)+(P601*'User Input'!$H$2)+(Q601*'User Input'!$H$3)+(R601*'User Input'!$H$4)+(K601*'User Input'!$H$5)+(L601*'User Input'!$H$6)+(J601*'User Input'!$H$7)+(U601*'User Input'!$H$8)+(T601*'User Input'!$H$9)+(M601*'User Input'!$H$10)+(Y601*'User Input'!$H$11)+(W601*'User Input'!$H$13)+(V601*'User Input'!$H$12)+(S601*'User Input'!$H$14)</f>
        <v>-36.000000000000007</v>
      </c>
      <c r="AH601">
        <f t="shared" si="22"/>
        <v>6.7924528301886804</v>
      </c>
      <c r="AI601" s="209"/>
      <c r="AJ601" s="209"/>
      <c r="AK601" s="209"/>
      <c r="AL601" s="209">
        <f t="shared" ca="1" si="20"/>
        <v>418</v>
      </c>
    </row>
    <row r="602" spans="2:38" x14ac:dyDescent="0.2">
      <c r="B602" t="s">
        <v>3726</v>
      </c>
      <c r="C602" t="s">
        <v>122</v>
      </c>
      <c r="D602" t="s">
        <v>426</v>
      </c>
      <c r="E602" t="s">
        <v>114</v>
      </c>
      <c r="F602">
        <v>-20.399999999999999</v>
      </c>
      <c r="G602">
        <v>-2.9</v>
      </c>
      <c r="H602">
        <v>-8.5</v>
      </c>
      <c r="I602">
        <v>149</v>
      </c>
      <c r="J602">
        <v>-8.8000000000000007</v>
      </c>
      <c r="K602">
        <v>-3.9</v>
      </c>
      <c r="L602">
        <v>-8.5</v>
      </c>
      <c r="M602">
        <v>-2.5</v>
      </c>
      <c r="N602">
        <v>1.1000000000000001</v>
      </c>
      <c r="O602">
        <v>1.3</v>
      </c>
      <c r="AF602">
        <f t="shared" si="21"/>
        <v>420</v>
      </c>
      <c r="AG602" s="134">
        <f>(H602*'User Input'!$H$16)+(I602*'User Input'!$H$17)+(N602*'User Input'!$H$15)+(P602*'User Input'!$H$2)+(Q602*'User Input'!$H$3)+(R602*'User Input'!$H$4)+(K602*'User Input'!$H$5)+(L602*'User Input'!$H$6)+(J602*'User Input'!$H$7)+(U602*'User Input'!$H$8)+(T602*'User Input'!$H$9)+(M602*'User Input'!$H$10)+(Y602*'User Input'!$H$11)+(W602*'User Input'!$H$13)+(V602*'User Input'!$H$12)+(S602*'User Input'!$H$14)</f>
        <v>-37.900000000000006</v>
      </c>
      <c r="AH602">
        <f t="shared" si="22"/>
        <v>13.068965517241383</v>
      </c>
      <c r="AI602" s="209"/>
      <c r="AJ602" s="209"/>
      <c r="AK602" s="209"/>
      <c r="AL602" s="209">
        <f t="shared" ca="1" si="20"/>
        <v>420</v>
      </c>
    </row>
    <row r="603" spans="2:38" x14ac:dyDescent="0.2">
      <c r="B603" t="s">
        <v>2618</v>
      </c>
      <c r="C603" t="s">
        <v>117</v>
      </c>
      <c r="D603" t="s">
        <v>112</v>
      </c>
      <c r="E603" t="s">
        <v>112</v>
      </c>
      <c r="F603">
        <v>-20.399999999999999</v>
      </c>
      <c r="G603">
        <v>1.2</v>
      </c>
      <c r="H603">
        <v>-8.5</v>
      </c>
      <c r="I603">
        <v>126</v>
      </c>
      <c r="J603">
        <v>-9</v>
      </c>
      <c r="K603">
        <v>-3.9</v>
      </c>
      <c r="L603">
        <v>-8.9</v>
      </c>
      <c r="M603">
        <v>-2.6</v>
      </c>
      <c r="N603">
        <v>1.3</v>
      </c>
      <c r="O603">
        <v>1.7</v>
      </c>
      <c r="AF603">
        <f t="shared" si="21"/>
        <v>421</v>
      </c>
      <c r="AG603" s="134">
        <f>(H603*'User Input'!$H$16)+(I603*'User Input'!$H$17)+(N603*'User Input'!$H$15)+(P603*'User Input'!$H$2)+(Q603*'User Input'!$H$3)+(R603*'User Input'!$H$4)+(K603*'User Input'!$H$5)+(L603*'User Input'!$H$6)+(J603*'User Input'!$H$7)+(U603*'User Input'!$H$8)+(T603*'User Input'!$H$9)+(M603*'User Input'!$H$10)+(Y603*'User Input'!$H$11)+(W603*'User Input'!$H$13)+(V603*'User Input'!$H$12)+(S603*'User Input'!$H$14)</f>
        <v>-38.700000000000003</v>
      </c>
      <c r="AH603">
        <f t="shared" si="22"/>
        <v>-32.250000000000007</v>
      </c>
      <c r="AI603" s="209"/>
      <c r="AJ603" s="209"/>
      <c r="AK603" s="209"/>
      <c r="AL603" s="209">
        <f t="shared" ca="1" si="20"/>
        <v>420</v>
      </c>
    </row>
    <row r="604" spans="2:38" x14ac:dyDescent="0.2">
      <c r="B604" t="s">
        <v>2185</v>
      </c>
      <c r="C604" t="s">
        <v>7</v>
      </c>
      <c r="D604" t="s">
        <v>118</v>
      </c>
      <c r="E604" t="s">
        <v>118</v>
      </c>
      <c r="F604">
        <v>-20.399999999999999</v>
      </c>
      <c r="G604">
        <v>1.8</v>
      </c>
      <c r="H604">
        <v>-8.5</v>
      </c>
      <c r="I604">
        <v>122</v>
      </c>
      <c r="J604">
        <v>-9.3000000000000007</v>
      </c>
      <c r="K604">
        <v>-4.7</v>
      </c>
      <c r="L604">
        <v>-9.4</v>
      </c>
      <c r="M604">
        <v>-0.7</v>
      </c>
      <c r="N604">
        <v>1.8</v>
      </c>
      <c r="O604">
        <v>1.1000000000000001</v>
      </c>
      <c r="AF604">
        <f t="shared" si="21"/>
        <v>422</v>
      </c>
      <c r="AG604" s="134">
        <f>(H604*'User Input'!$H$16)+(I604*'User Input'!$H$17)+(N604*'User Input'!$H$15)+(P604*'User Input'!$H$2)+(Q604*'User Input'!$H$3)+(R604*'User Input'!$H$4)+(K604*'User Input'!$H$5)+(L604*'User Input'!$H$6)+(J604*'User Input'!$H$7)+(U604*'User Input'!$H$8)+(T604*'User Input'!$H$9)+(M604*'User Input'!$H$10)+(Y604*'User Input'!$H$11)+(W604*'User Input'!$H$13)+(V604*'User Input'!$H$12)+(S604*'User Input'!$H$14)</f>
        <v>-38.9</v>
      </c>
      <c r="AH604">
        <f t="shared" si="22"/>
        <v>-21.611111111111111</v>
      </c>
      <c r="AI604" s="209"/>
      <c r="AJ604" s="209"/>
      <c r="AK604" s="209"/>
      <c r="AL604" s="209">
        <f t="shared" ca="1" si="20"/>
        <v>420</v>
      </c>
    </row>
    <row r="605" spans="2:38" x14ac:dyDescent="0.2">
      <c r="B605" t="s">
        <v>793</v>
      </c>
      <c r="C605" t="s">
        <v>7</v>
      </c>
      <c r="D605" t="s">
        <v>6</v>
      </c>
      <c r="E605" t="s">
        <v>6</v>
      </c>
      <c r="F605">
        <v>-20.5</v>
      </c>
      <c r="G605">
        <v>4.9000000000000004</v>
      </c>
      <c r="H605">
        <v>-8.5</v>
      </c>
      <c r="I605">
        <v>114</v>
      </c>
      <c r="J605">
        <v>-9.4</v>
      </c>
      <c r="K605">
        <v>-4.2</v>
      </c>
      <c r="L605">
        <v>-9.1</v>
      </c>
      <c r="M605">
        <v>-2.1</v>
      </c>
      <c r="N605">
        <v>1.6</v>
      </c>
      <c r="O605">
        <v>1.6</v>
      </c>
      <c r="AF605">
        <f t="shared" si="21"/>
        <v>423</v>
      </c>
      <c r="AG605" s="134">
        <f>(H605*'User Input'!$H$16)+(I605*'User Input'!$H$17)+(N605*'User Input'!$H$15)+(P605*'User Input'!$H$2)+(Q605*'User Input'!$H$3)+(R605*'User Input'!$H$4)+(K605*'User Input'!$H$5)+(L605*'User Input'!$H$6)+(J605*'User Input'!$H$7)+(U605*'User Input'!$H$8)+(T605*'User Input'!$H$9)+(M605*'User Input'!$H$10)+(Y605*'User Input'!$H$11)+(W605*'User Input'!$H$13)+(V605*'User Input'!$H$12)+(S605*'User Input'!$H$14)</f>
        <v>-39.5</v>
      </c>
      <c r="AH605">
        <f t="shared" si="22"/>
        <v>-8.0612244897959187</v>
      </c>
      <c r="AI605" s="209"/>
      <c r="AJ605" s="209"/>
      <c r="AK605" s="209"/>
      <c r="AL605" s="209">
        <f t="shared" ca="1" si="20"/>
        <v>423</v>
      </c>
    </row>
    <row r="606" spans="2:38" x14ac:dyDescent="0.2">
      <c r="B606" t="s">
        <v>2575</v>
      </c>
      <c r="C606" t="s">
        <v>138</v>
      </c>
      <c r="D606" t="s">
        <v>3430</v>
      </c>
      <c r="E606" t="s">
        <v>110</v>
      </c>
      <c r="F606">
        <v>-20.5</v>
      </c>
      <c r="G606">
        <v>-9</v>
      </c>
      <c r="H606">
        <v>-8.5</v>
      </c>
      <c r="I606">
        <v>207</v>
      </c>
      <c r="J606">
        <v>-8.5</v>
      </c>
      <c r="K606">
        <v>-4.5</v>
      </c>
      <c r="L606">
        <v>-8.4</v>
      </c>
      <c r="M606">
        <v>-1.7</v>
      </c>
      <c r="N606">
        <v>1.6</v>
      </c>
      <c r="O606">
        <v>-0.1</v>
      </c>
      <c r="AF606">
        <f t="shared" si="21"/>
        <v>424</v>
      </c>
      <c r="AG606" s="134">
        <f>(H606*'User Input'!$H$16)+(I606*'User Input'!$H$17)+(N606*'User Input'!$H$15)+(P606*'User Input'!$H$2)+(Q606*'User Input'!$H$3)+(R606*'User Input'!$H$4)+(K606*'User Input'!$H$5)+(L606*'User Input'!$H$6)+(J606*'User Input'!$H$7)+(U606*'User Input'!$H$8)+(T606*'User Input'!$H$9)+(M606*'User Input'!$H$10)+(Y606*'User Input'!$H$11)+(W606*'User Input'!$H$13)+(V606*'User Input'!$H$12)+(S606*'User Input'!$H$14)</f>
        <v>-38.299999999999997</v>
      </c>
      <c r="AH606">
        <f t="shared" si="22"/>
        <v>4.2555555555555555</v>
      </c>
      <c r="AI606" s="209"/>
      <c r="AJ606" s="209"/>
      <c r="AK606" s="209"/>
      <c r="AL606" s="209">
        <f t="shared" ca="1" si="20"/>
        <v>423</v>
      </c>
    </row>
    <row r="607" spans="2:38" x14ac:dyDescent="0.2">
      <c r="B607" t="s">
        <v>2642</v>
      </c>
      <c r="C607" t="s">
        <v>810</v>
      </c>
      <c r="D607" t="s">
        <v>6</v>
      </c>
      <c r="E607" t="s">
        <v>6</v>
      </c>
      <c r="F607">
        <v>-20.6</v>
      </c>
      <c r="G607">
        <v>-3.8</v>
      </c>
      <c r="H607">
        <v>-8.5</v>
      </c>
      <c r="I607">
        <v>159</v>
      </c>
      <c r="J607">
        <v>-8.6999999999999993</v>
      </c>
      <c r="K607">
        <v>-3.9</v>
      </c>
      <c r="L607">
        <v>-8.5</v>
      </c>
      <c r="M607">
        <v>-1.4</v>
      </c>
      <c r="N607">
        <v>0.7</v>
      </c>
      <c r="O607">
        <v>0.3</v>
      </c>
      <c r="AF607">
        <f t="shared" si="21"/>
        <v>425</v>
      </c>
      <c r="AG607" s="134">
        <f>(H607*'User Input'!$H$16)+(I607*'User Input'!$H$17)+(N607*'User Input'!$H$15)+(P607*'User Input'!$H$2)+(Q607*'User Input'!$H$3)+(R607*'User Input'!$H$4)+(K607*'User Input'!$H$5)+(L607*'User Input'!$H$6)+(J607*'User Input'!$H$7)+(U607*'User Input'!$H$8)+(T607*'User Input'!$H$9)+(M607*'User Input'!$H$10)+(Y607*'User Input'!$H$11)+(W607*'User Input'!$H$13)+(V607*'User Input'!$H$12)+(S607*'User Input'!$H$14)</f>
        <v>-35.599999999999994</v>
      </c>
      <c r="AH607">
        <f t="shared" si="22"/>
        <v>9.3684210526315788</v>
      </c>
      <c r="AI607" s="209"/>
      <c r="AJ607" s="209"/>
      <c r="AK607" s="209"/>
      <c r="AL607" s="209">
        <f t="shared" ca="1" si="20"/>
        <v>425</v>
      </c>
    </row>
    <row r="608" spans="2:38" x14ac:dyDescent="0.2">
      <c r="B608" t="s">
        <v>2595</v>
      </c>
      <c r="C608" t="s">
        <v>120</v>
      </c>
      <c r="D608" t="s">
        <v>114</v>
      </c>
      <c r="E608" t="s">
        <v>114</v>
      </c>
      <c r="F608">
        <v>-20.7</v>
      </c>
      <c r="G608">
        <v>2.8</v>
      </c>
      <c r="H608">
        <v>-8.6</v>
      </c>
      <c r="I608">
        <v>112</v>
      </c>
      <c r="J608">
        <v>-9.5</v>
      </c>
      <c r="K608">
        <v>-4.8</v>
      </c>
      <c r="L608">
        <v>-9.6</v>
      </c>
      <c r="M608">
        <v>-1.3</v>
      </c>
      <c r="N608">
        <v>2</v>
      </c>
      <c r="O608">
        <v>1.4</v>
      </c>
      <c r="AF608">
        <f t="shared" si="21"/>
        <v>426</v>
      </c>
      <c r="AG608" s="134">
        <f>(H608*'User Input'!$H$16)+(I608*'User Input'!$H$17)+(N608*'User Input'!$H$15)+(P608*'User Input'!$H$2)+(Q608*'User Input'!$H$3)+(R608*'User Input'!$H$4)+(K608*'User Input'!$H$5)+(L608*'User Input'!$H$6)+(J608*'User Input'!$H$7)+(U608*'User Input'!$H$8)+(T608*'User Input'!$H$9)+(M608*'User Input'!$H$10)+(Y608*'User Input'!$H$11)+(W608*'User Input'!$H$13)+(V608*'User Input'!$H$12)+(S608*'User Input'!$H$14)</f>
        <v>-40.9</v>
      </c>
      <c r="AH608">
        <f t="shared" si="22"/>
        <v>-14.607142857142858</v>
      </c>
      <c r="AI608" s="209"/>
      <c r="AJ608" s="209"/>
      <c r="AK608" s="209"/>
      <c r="AL608" s="209">
        <f t="shared" ca="1" si="20"/>
        <v>426</v>
      </c>
    </row>
    <row r="609" spans="2:38" x14ac:dyDescent="0.2">
      <c r="B609" t="s">
        <v>765</v>
      </c>
      <c r="C609" t="s">
        <v>719</v>
      </c>
      <c r="D609" t="s">
        <v>6</v>
      </c>
      <c r="E609" t="s">
        <v>6</v>
      </c>
      <c r="F609">
        <v>-20.7</v>
      </c>
      <c r="G609">
        <v>4.4000000000000004</v>
      </c>
      <c r="H609">
        <v>-8.6</v>
      </c>
      <c r="I609">
        <v>111</v>
      </c>
      <c r="J609">
        <v>-9.1999999999999993</v>
      </c>
      <c r="K609">
        <v>-4.0999999999999996</v>
      </c>
      <c r="L609">
        <v>-9.1999999999999993</v>
      </c>
      <c r="M609">
        <v>-1.9</v>
      </c>
      <c r="N609">
        <v>1.2</v>
      </c>
      <c r="O609">
        <v>1.5</v>
      </c>
      <c r="AF609">
        <f t="shared" si="21"/>
        <v>427</v>
      </c>
      <c r="AG609" s="134">
        <f>(H609*'User Input'!$H$16)+(I609*'User Input'!$H$17)+(N609*'User Input'!$H$15)+(P609*'User Input'!$H$2)+(Q609*'User Input'!$H$3)+(R609*'User Input'!$H$4)+(K609*'User Input'!$H$5)+(L609*'User Input'!$H$6)+(J609*'User Input'!$H$7)+(U609*'User Input'!$H$8)+(T609*'User Input'!$H$9)+(M609*'User Input'!$H$10)+(Y609*'User Input'!$H$11)+(W609*'User Input'!$H$13)+(V609*'User Input'!$H$12)+(S609*'User Input'!$H$14)</f>
        <v>-38.599999999999994</v>
      </c>
      <c r="AH609">
        <f t="shared" si="22"/>
        <v>-8.7727272727272716</v>
      </c>
      <c r="AI609" s="209"/>
      <c r="AJ609" s="209"/>
      <c r="AK609" s="209"/>
      <c r="AL609" s="209">
        <f t="shared" ca="1" si="20"/>
        <v>426</v>
      </c>
    </row>
    <row r="610" spans="2:38" x14ac:dyDescent="0.2">
      <c r="B610" t="s">
        <v>243</v>
      </c>
      <c r="C610" t="s">
        <v>714</v>
      </c>
      <c r="D610" t="s">
        <v>118</v>
      </c>
      <c r="E610" t="s">
        <v>118</v>
      </c>
      <c r="F610">
        <v>-20.7</v>
      </c>
      <c r="G610">
        <v>5.5</v>
      </c>
      <c r="H610">
        <v>-8.6</v>
      </c>
      <c r="I610">
        <v>110</v>
      </c>
      <c r="J610">
        <v>-9.5</v>
      </c>
      <c r="K610">
        <v>-4.8</v>
      </c>
      <c r="L610">
        <v>-9.6</v>
      </c>
      <c r="M610">
        <v>-1.8</v>
      </c>
      <c r="N610">
        <v>2.4</v>
      </c>
      <c r="O610">
        <v>1.5</v>
      </c>
      <c r="AF610">
        <f t="shared" si="21"/>
        <v>428</v>
      </c>
      <c r="AG610" s="134">
        <f>(H610*'User Input'!$H$16)+(I610*'User Input'!$H$17)+(N610*'User Input'!$H$15)+(P610*'User Input'!$H$2)+(Q610*'User Input'!$H$3)+(R610*'User Input'!$H$4)+(K610*'User Input'!$H$5)+(L610*'User Input'!$H$6)+(J610*'User Input'!$H$7)+(U610*'User Input'!$H$8)+(T610*'User Input'!$H$9)+(M610*'User Input'!$H$10)+(Y610*'User Input'!$H$11)+(W610*'User Input'!$H$13)+(V610*'User Input'!$H$12)+(S610*'User Input'!$H$14)</f>
        <v>-41.9</v>
      </c>
      <c r="AH610">
        <f t="shared" si="22"/>
        <v>-7.6181818181818182</v>
      </c>
      <c r="AI610" s="209"/>
      <c r="AJ610" s="209"/>
      <c r="AK610" s="209"/>
      <c r="AL610" s="209">
        <f t="shared" ca="1" si="20"/>
        <v>426</v>
      </c>
    </row>
    <row r="611" spans="2:38" x14ac:dyDescent="0.2">
      <c r="B611" t="s">
        <v>2204</v>
      </c>
      <c r="C611" t="s">
        <v>113</v>
      </c>
      <c r="D611" t="s">
        <v>118</v>
      </c>
      <c r="E611" t="s">
        <v>118</v>
      </c>
      <c r="F611">
        <v>-20.7</v>
      </c>
      <c r="G611">
        <v>-3.7</v>
      </c>
      <c r="H611">
        <v>-8.6</v>
      </c>
      <c r="I611">
        <v>145</v>
      </c>
      <c r="J611">
        <v>-9.1</v>
      </c>
      <c r="K611">
        <v>-4.5</v>
      </c>
      <c r="L611">
        <v>-9</v>
      </c>
      <c r="M611">
        <v>-1.3</v>
      </c>
      <c r="N611">
        <v>1.6</v>
      </c>
      <c r="O611">
        <v>0.7</v>
      </c>
      <c r="AF611">
        <f t="shared" si="21"/>
        <v>429</v>
      </c>
      <c r="AG611" s="134">
        <f>(H611*'User Input'!$H$16)+(I611*'User Input'!$H$17)+(N611*'User Input'!$H$15)+(P611*'User Input'!$H$2)+(Q611*'User Input'!$H$3)+(R611*'User Input'!$H$4)+(K611*'User Input'!$H$5)+(L611*'User Input'!$H$6)+(J611*'User Input'!$H$7)+(U611*'User Input'!$H$8)+(T611*'User Input'!$H$9)+(M611*'User Input'!$H$10)+(Y611*'User Input'!$H$11)+(W611*'User Input'!$H$13)+(V611*'User Input'!$H$12)+(S611*'User Input'!$H$14)</f>
        <v>-38.700000000000003</v>
      </c>
      <c r="AH611">
        <f t="shared" si="22"/>
        <v>10.45945945945946</v>
      </c>
      <c r="AI611" s="209"/>
      <c r="AJ611" s="209"/>
      <c r="AK611" s="209"/>
      <c r="AL611" s="209">
        <f t="shared" ca="1" si="20"/>
        <v>426</v>
      </c>
    </row>
    <row r="612" spans="2:38" x14ac:dyDescent="0.2">
      <c r="B612" t="s">
        <v>2233</v>
      </c>
      <c r="C612" t="s">
        <v>130</v>
      </c>
      <c r="D612" t="s">
        <v>6</v>
      </c>
      <c r="E612" t="s">
        <v>6</v>
      </c>
      <c r="F612">
        <v>-20.8</v>
      </c>
      <c r="G612">
        <v>-12.5</v>
      </c>
      <c r="H612">
        <v>-8.6</v>
      </c>
      <c r="I612">
        <v>241</v>
      </c>
      <c r="J612">
        <v>-7.7</v>
      </c>
      <c r="K612">
        <v>-2.9</v>
      </c>
      <c r="L612">
        <v>-6.9</v>
      </c>
      <c r="M612">
        <v>-2.2999999999999998</v>
      </c>
      <c r="N612">
        <v>-1.1000000000000001</v>
      </c>
      <c r="O612">
        <v>-0.8</v>
      </c>
      <c r="AF612">
        <f t="shared" si="21"/>
        <v>430</v>
      </c>
      <c r="AG612" s="134">
        <f>(H612*'User Input'!$H$16)+(I612*'User Input'!$H$17)+(N612*'User Input'!$H$15)+(P612*'User Input'!$H$2)+(Q612*'User Input'!$H$3)+(R612*'User Input'!$H$4)+(K612*'User Input'!$H$5)+(L612*'User Input'!$H$6)+(J612*'User Input'!$H$7)+(U612*'User Input'!$H$8)+(T612*'User Input'!$H$9)+(M612*'User Input'!$H$10)+(Y612*'User Input'!$H$11)+(W612*'User Input'!$H$13)+(V612*'User Input'!$H$12)+(S612*'User Input'!$H$14)</f>
        <v>-30.799999999999997</v>
      </c>
      <c r="AH612">
        <f t="shared" si="22"/>
        <v>2.464</v>
      </c>
      <c r="AI612" s="209"/>
      <c r="AJ612" s="209"/>
      <c r="AK612" s="209"/>
      <c r="AL612" s="209">
        <f t="shared" ca="1" si="20"/>
        <v>430</v>
      </c>
    </row>
    <row r="613" spans="2:38" x14ac:dyDescent="0.2">
      <c r="B613" t="s">
        <v>1513</v>
      </c>
      <c r="C613" t="s">
        <v>113</v>
      </c>
      <c r="D613" t="s">
        <v>114</v>
      </c>
      <c r="E613" t="s">
        <v>114</v>
      </c>
      <c r="F613">
        <v>-20.9</v>
      </c>
      <c r="G613">
        <v>-1.3</v>
      </c>
      <c r="H613">
        <v>-8.6</v>
      </c>
      <c r="I613">
        <v>132</v>
      </c>
      <c r="J613">
        <v>-9.1999999999999993</v>
      </c>
      <c r="K613">
        <v>-4.8</v>
      </c>
      <c r="L613">
        <v>-9.4</v>
      </c>
      <c r="M613">
        <v>-1.6</v>
      </c>
      <c r="N613">
        <v>2</v>
      </c>
      <c r="O613">
        <v>1.2</v>
      </c>
      <c r="AF613">
        <f t="shared" si="21"/>
        <v>431</v>
      </c>
      <c r="AG613" s="134">
        <f>(H613*'User Input'!$H$16)+(I613*'User Input'!$H$17)+(N613*'User Input'!$H$15)+(P613*'User Input'!$H$2)+(Q613*'User Input'!$H$3)+(R613*'User Input'!$H$4)+(K613*'User Input'!$H$5)+(L613*'User Input'!$H$6)+(J613*'User Input'!$H$7)+(U613*'User Input'!$H$8)+(T613*'User Input'!$H$9)+(M613*'User Input'!$H$10)+(Y613*'User Input'!$H$11)+(W613*'User Input'!$H$13)+(V613*'User Input'!$H$12)+(S613*'User Input'!$H$14)</f>
        <v>-41</v>
      </c>
      <c r="AH613">
        <f t="shared" si="22"/>
        <v>31.538461538461537</v>
      </c>
      <c r="AI613" s="209"/>
      <c r="AJ613" s="209"/>
      <c r="AK613" s="209"/>
      <c r="AL613" s="209">
        <f t="shared" ca="1" si="20"/>
        <v>431</v>
      </c>
    </row>
    <row r="614" spans="2:38" x14ac:dyDescent="0.2">
      <c r="B614" t="s">
        <v>2603</v>
      </c>
      <c r="C614" t="s">
        <v>123</v>
      </c>
      <c r="D614" t="s">
        <v>116</v>
      </c>
      <c r="E614" t="s">
        <v>116</v>
      </c>
      <c r="F614">
        <v>-20.9</v>
      </c>
      <c r="G614">
        <v>-11</v>
      </c>
      <c r="H614">
        <v>-8.6</v>
      </c>
      <c r="I614">
        <v>209</v>
      </c>
      <c r="J614">
        <v>-7.7</v>
      </c>
      <c r="K614">
        <v>-4.5999999999999996</v>
      </c>
      <c r="L614">
        <v>-8.1999999999999993</v>
      </c>
      <c r="M614">
        <v>-2</v>
      </c>
      <c r="N614">
        <v>0.9</v>
      </c>
      <c r="O614">
        <v>-0.2</v>
      </c>
      <c r="AF614">
        <f t="shared" si="21"/>
        <v>432</v>
      </c>
      <c r="AG614" s="134">
        <f>(H614*'User Input'!$H$16)+(I614*'User Input'!$H$17)+(N614*'User Input'!$H$15)+(P614*'User Input'!$H$2)+(Q614*'User Input'!$H$3)+(R614*'User Input'!$H$4)+(K614*'User Input'!$H$5)+(L614*'User Input'!$H$6)+(J614*'User Input'!$H$7)+(U614*'User Input'!$H$8)+(T614*'User Input'!$H$9)+(M614*'User Input'!$H$10)+(Y614*'User Input'!$H$11)+(W614*'User Input'!$H$13)+(V614*'User Input'!$H$12)+(S614*'User Input'!$H$14)</f>
        <v>-38.299999999999997</v>
      </c>
      <c r="AH614">
        <f t="shared" si="22"/>
        <v>3.4818181818181815</v>
      </c>
      <c r="AI614" s="209"/>
      <c r="AJ614" s="209"/>
      <c r="AK614" s="209"/>
      <c r="AL614" s="209">
        <f t="shared" ca="1" si="20"/>
        <v>431</v>
      </c>
    </row>
    <row r="615" spans="2:38" x14ac:dyDescent="0.2">
      <c r="B615" t="s">
        <v>3457</v>
      </c>
      <c r="C615" t="s">
        <v>119</v>
      </c>
      <c r="D615" t="s">
        <v>6</v>
      </c>
      <c r="E615" t="s">
        <v>6</v>
      </c>
      <c r="F615">
        <v>-20.9</v>
      </c>
      <c r="G615">
        <v>-15.2</v>
      </c>
      <c r="H615">
        <v>-8.6</v>
      </c>
      <c r="I615">
        <v>289</v>
      </c>
      <c r="J615">
        <v>-6.9</v>
      </c>
      <c r="K615">
        <v>-4</v>
      </c>
      <c r="L615">
        <v>-7.2</v>
      </c>
      <c r="M615">
        <v>-0.7</v>
      </c>
      <c r="N615">
        <v>-0.8</v>
      </c>
      <c r="O615">
        <v>-2.2000000000000002</v>
      </c>
      <c r="AF615">
        <f t="shared" si="21"/>
        <v>433</v>
      </c>
      <c r="AG615" s="134">
        <f>(H615*'User Input'!$H$16)+(I615*'User Input'!$H$17)+(N615*'User Input'!$H$15)+(P615*'User Input'!$H$2)+(Q615*'User Input'!$H$3)+(R615*'User Input'!$H$4)+(K615*'User Input'!$H$5)+(L615*'User Input'!$H$6)+(J615*'User Input'!$H$7)+(U615*'User Input'!$H$8)+(T615*'User Input'!$H$9)+(M615*'User Input'!$H$10)+(Y615*'User Input'!$H$11)+(W615*'User Input'!$H$13)+(V615*'User Input'!$H$12)+(S615*'User Input'!$H$14)</f>
        <v>-31.5</v>
      </c>
      <c r="AH615">
        <f t="shared" si="22"/>
        <v>2.0723684210526319</v>
      </c>
      <c r="AI615" s="209"/>
      <c r="AJ615" s="209"/>
      <c r="AK615" s="209"/>
      <c r="AL615" s="209">
        <f t="shared" ca="1" si="20"/>
        <v>431</v>
      </c>
    </row>
    <row r="616" spans="2:38" x14ac:dyDescent="0.2">
      <c r="B616" t="s">
        <v>915</v>
      </c>
      <c r="C616" t="s">
        <v>136</v>
      </c>
      <c r="D616" t="s">
        <v>112</v>
      </c>
      <c r="E616" t="s">
        <v>112</v>
      </c>
      <c r="F616">
        <v>-21</v>
      </c>
      <c r="G616">
        <v>2.5</v>
      </c>
      <c r="H616">
        <v>-8.6</v>
      </c>
      <c r="I616">
        <v>113</v>
      </c>
      <c r="J616">
        <v>-9.3000000000000007</v>
      </c>
      <c r="K616">
        <v>-3.8</v>
      </c>
      <c r="L616">
        <v>-9</v>
      </c>
      <c r="M616">
        <v>-2.4</v>
      </c>
      <c r="N616">
        <v>1</v>
      </c>
      <c r="O616">
        <v>1.5</v>
      </c>
      <c r="AF616">
        <f t="shared" si="21"/>
        <v>434</v>
      </c>
      <c r="AG616" s="134">
        <f>(H616*'User Input'!$H$16)+(I616*'User Input'!$H$17)+(N616*'User Input'!$H$15)+(P616*'User Input'!$H$2)+(Q616*'User Input'!$H$3)+(R616*'User Input'!$H$4)+(K616*'User Input'!$H$5)+(L616*'User Input'!$H$6)+(J616*'User Input'!$H$7)+(U616*'User Input'!$H$8)+(T616*'User Input'!$H$9)+(M616*'User Input'!$H$10)+(Y616*'User Input'!$H$11)+(W616*'User Input'!$H$13)+(V616*'User Input'!$H$12)+(S616*'User Input'!$H$14)</f>
        <v>-38.299999999999997</v>
      </c>
      <c r="AH616">
        <f t="shared" si="22"/>
        <v>-15.319999999999999</v>
      </c>
      <c r="AI616" s="209"/>
      <c r="AJ616" s="209"/>
      <c r="AK616" s="209"/>
      <c r="AL616" s="209">
        <f t="shared" ca="1" si="20"/>
        <v>434</v>
      </c>
    </row>
    <row r="617" spans="2:38" x14ac:dyDescent="0.2">
      <c r="B617" t="s">
        <v>542</v>
      </c>
      <c r="C617" t="s">
        <v>810</v>
      </c>
      <c r="D617" t="s">
        <v>114</v>
      </c>
      <c r="E617" t="s">
        <v>114</v>
      </c>
      <c r="F617">
        <v>-21</v>
      </c>
      <c r="G617">
        <v>-12.9</v>
      </c>
      <c r="H617">
        <v>-8.6</v>
      </c>
      <c r="I617">
        <v>242</v>
      </c>
      <c r="J617">
        <v>-7.1</v>
      </c>
      <c r="K617">
        <v>-4.8</v>
      </c>
      <c r="L617">
        <v>-8.5</v>
      </c>
      <c r="M617">
        <v>-1.5</v>
      </c>
      <c r="N617">
        <v>0.9</v>
      </c>
      <c r="O617">
        <v>-0.9</v>
      </c>
      <c r="AF617">
        <f t="shared" si="21"/>
        <v>435</v>
      </c>
      <c r="AG617" s="134">
        <f>(H617*'User Input'!$H$16)+(I617*'User Input'!$H$17)+(N617*'User Input'!$H$15)+(P617*'User Input'!$H$2)+(Q617*'User Input'!$H$3)+(R617*'User Input'!$H$4)+(K617*'User Input'!$H$5)+(L617*'User Input'!$H$6)+(J617*'User Input'!$H$7)+(U617*'User Input'!$H$8)+(T617*'User Input'!$H$9)+(M617*'User Input'!$H$10)+(Y617*'User Input'!$H$11)+(W617*'User Input'!$H$13)+(V617*'User Input'!$H$12)+(S617*'User Input'!$H$14)</f>
        <v>-37.799999999999997</v>
      </c>
      <c r="AH617">
        <f t="shared" si="22"/>
        <v>2.9302325581395348</v>
      </c>
      <c r="AI617" s="209"/>
      <c r="AJ617" s="209"/>
      <c r="AK617" s="209"/>
      <c r="AL617" s="209">
        <f t="shared" ca="1" si="20"/>
        <v>434</v>
      </c>
    </row>
    <row r="618" spans="2:38" x14ac:dyDescent="0.2">
      <c r="B618" t="s">
        <v>3498</v>
      </c>
      <c r="C618" t="s">
        <v>119</v>
      </c>
      <c r="D618" t="s">
        <v>110</v>
      </c>
      <c r="E618" t="s">
        <v>110</v>
      </c>
      <c r="F618">
        <v>-21</v>
      </c>
      <c r="G618">
        <v>-9.6999999999999993</v>
      </c>
      <c r="H618">
        <v>-8.6</v>
      </c>
      <c r="I618">
        <v>201</v>
      </c>
      <c r="J618">
        <v>-8.1999999999999993</v>
      </c>
      <c r="K618">
        <v>-4.2</v>
      </c>
      <c r="L618">
        <v>-8.5</v>
      </c>
      <c r="M618">
        <v>0.1</v>
      </c>
      <c r="N618">
        <v>-0.6</v>
      </c>
      <c r="O618">
        <v>-0.7</v>
      </c>
      <c r="AF618">
        <f t="shared" si="21"/>
        <v>436</v>
      </c>
      <c r="AG618" s="134">
        <f>(H618*'User Input'!$H$16)+(I618*'User Input'!$H$17)+(N618*'User Input'!$H$15)+(P618*'User Input'!$H$2)+(Q618*'User Input'!$H$3)+(R618*'User Input'!$H$4)+(K618*'User Input'!$H$5)+(L618*'User Input'!$H$6)+(J618*'User Input'!$H$7)+(U618*'User Input'!$H$8)+(T618*'User Input'!$H$9)+(M618*'User Input'!$H$10)+(Y618*'User Input'!$H$11)+(W618*'User Input'!$H$13)+(V618*'User Input'!$H$12)+(S618*'User Input'!$H$14)</f>
        <v>-33.299999999999997</v>
      </c>
      <c r="AH618">
        <f t="shared" si="22"/>
        <v>3.4329896907216493</v>
      </c>
      <c r="AI618" s="209"/>
      <c r="AJ618" s="209"/>
      <c r="AK618" s="209"/>
      <c r="AL618" s="209">
        <f t="shared" ca="1" si="20"/>
        <v>434</v>
      </c>
    </row>
    <row r="619" spans="2:38" x14ac:dyDescent="0.2">
      <c r="B619" t="s">
        <v>265</v>
      </c>
      <c r="C619" t="s">
        <v>715</v>
      </c>
      <c r="D619" t="s">
        <v>1033</v>
      </c>
      <c r="E619" t="s">
        <v>116</v>
      </c>
      <c r="F619">
        <v>-21.1</v>
      </c>
      <c r="G619">
        <v>-4.5999999999999996</v>
      </c>
      <c r="H619">
        <v>-8.6999999999999993</v>
      </c>
      <c r="I619">
        <v>145</v>
      </c>
      <c r="J619">
        <v>-8.9</v>
      </c>
      <c r="K619">
        <v>-4.0999999999999996</v>
      </c>
      <c r="L619">
        <v>-8.6999999999999993</v>
      </c>
      <c r="M619">
        <v>-2.6</v>
      </c>
      <c r="N619">
        <v>1.1000000000000001</v>
      </c>
      <c r="O619">
        <v>1.1000000000000001</v>
      </c>
      <c r="AF619">
        <f t="shared" si="21"/>
        <v>437</v>
      </c>
      <c r="AG619" s="134">
        <f>(H619*'User Input'!$H$16)+(I619*'User Input'!$H$17)+(N619*'User Input'!$H$15)+(P619*'User Input'!$H$2)+(Q619*'User Input'!$H$3)+(R619*'User Input'!$H$4)+(K619*'User Input'!$H$5)+(L619*'User Input'!$H$6)+(J619*'User Input'!$H$7)+(U619*'User Input'!$H$8)+(T619*'User Input'!$H$9)+(M619*'User Input'!$H$10)+(Y619*'User Input'!$H$11)+(W619*'User Input'!$H$13)+(V619*'User Input'!$H$12)+(S619*'User Input'!$H$14)</f>
        <v>-39.200000000000003</v>
      </c>
      <c r="AH619">
        <f t="shared" si="22"/>
        <v>8.5217391304347831</v>
      </c>
      <c r="AI619" s="209"/>
      <c r="AJ619" s="209"/>
      <c r="AK619" s="209"/>
      <c r="AL619" s="209">
        <f t="shared" ca="1" si="20"/>
        <v>437</v>
      </c>
    </row>
    <row r="620" spans="2:38" x14ac:dyDescent="0.2">
      <c r="B620" t="s">
        <v>2585</v>
      </c>
      <c r="C620" t="s">
        <v>716</v>
      </c>
      <c r="D620" t="s">
        <v>427</v>
      </c>
      <c r="E620" t="s">
        <v>118</v>
      </c>
      <c r="F620">
        <v>-21.3</v>
      </c>
      <c r="G620">
        <v>-9.6</v>
      </c>
      <c r="H620">
        <v>-8.6999999999999993</v>
      </c>
      <c r="I620">
        <v>183</v>
      </c>
      <c r="J620">
        <v>-8.1999999999999993</v>
      </c>
      <c r="K620">
        <v>-4.0999999999999996</v>
      </c>
      <c r="L620">
        <v>-8.3000000000000007</v>
      </c>
      <c r="M620">
        <v>-2.2999999999999998</v>
      </c>
      <c r="N620">
        <v>-0.1</v>
      </c>
      <c r="O620">
        <v>0.5</v>
      </c>
      <c r="AF620">
        <f t="shared" si="21"/>
        <v>438</v>
      </c>
      <c r="AG620" s="134">
        <f>(H620*'User Input'!$H$16)+(I620*'User Input'!$H$17)+(N620*'User Input'!$H$15)+(P620*'User Input'!$H$2)+(Q620*'User Input'!$H$3)+(R620*'User Input'!$H$4)+(K620*'User Input'!$H$5)+(L620*'User Input'!$H$6)+(J620*'User Input'!$H$7)+(U620*'User Input'!$H$8)+(T620*'User Input'!$H$9)+(M620*'User Input'!$H$10)+(Y620*'User Input'!$H$11)+(W620*'User Input'!$H$13)+(V620*'User Input'!$H$12)+(S620*'User Input'!$H$14)</f>
        <v>-37.5</v>
      </c>
      <c r="AH620">
        <f t="shared" si="22"/>
        <v>3.90625</v>
      </c>
      <c r="AI620" s="209"/>
      <c r="AJ620" s="209"/>
      <c r="AK620" s="209"/>
      <c r="AL620" s="209">
        <f t="shared" ca="1" si="20"/>
        <v>438</v>
      </c>
    </row>
    <row r="621" spans="2:38" x14ac:dyDescent="0.2">
      <c r="B621" t="s">
        <v>3507</v>
      </c>
      <c r="C621" t="s">
        <v>121</v>
      </c>
      <c r="D621" t="s">
        <v>114</v>
      </c>
      <c r="E621" t="s">
        <v>114</v>
      </c>
      <c r="F621">
        <v>-21.4</v>
      </c>
      <c r="G621">
        <v>0.1</v>
      </c>
      <c r="H621">
        <v>-8.6999999999999993</v>
      </c>
      <c r="I621">
        <v>113</v>
      </c>
      <c r="J621">
        <v>-9.5</v>
      </c>
      <c r="K621">
        <v>-4.7</v>
      </c>
      <c r="L621">
        <v>-9.6</v>
      </c>
      <c r="M621">
        <v>-1.4</v>
      </c>
      <c r="N621">
        <v>1.7</v>
      </c>
      <c r="O621">
        <v>1.1000000000000001</v>
      </c>
      <c r="AF621">
        <f t="shared" si="21"/>
        <v>439</v>
      </c>
      <c r="AG621" s="134">
        <f>(H621*'User Input'!$H$16)+(I621*'User Input'!$H$17)+(N621*'User Input'!$H$15)+(P621*'User Input'!$H$2)+(Q621*'User Input'!$H$3)+(R621*'User Input'!$H$4)+(K621*'User Input'!$H$5)+(L621*'User Input'!$H$6)+(J621*'User Input'!$H$7)+(U621*'User Input'!$H$8)+(T621*'User Input'!$H$9)+(M621*'User Input'!$H$10)+(Y621*'User Input'!$H$11)+(W621*'User Input'!$H$13)+(V621*'User Input'!$H$12)+(S621*'User Input'!$H$14)</f>
        <v>-40.699999999999996</v>
      </c>
      <c r="AH621">
        <f t="shared" si="22"/>
        <v>-406.99999999999994</v>
      </c>
      <c r="AI621" s="209"/>
      <c r="AJ621" s="209"/>
      <c r="AK621" s="209"/>
      <c r="AL621" s="209">
        <f t="shared" ca="1" si="20"/>
        <v>439</v>
      </c>
    </row>
    <row r="622" spans="2:38" x14ac:dyDescent="0.2">
      <c r="B622" t="s">
        <v>2623</v>
      </c>
      <c r="C622" t="s">
        <v>716</v>
      </c>
      <c r="D622" t="s">
        <v>116</v>
      </c>
      <c r="E622" t="s">
        <v>116</v>
      </c>
      <c r="F622">
        <v>-21.4</v>
      </c>
      <c r="G622">
        <v>-2</v>
      </c>
      <c r="H622">
        <v>-8.6999999999999993</v>
      </c>
      <c r="I622">
        <v>123</v>
      </c>
      <c r="J622">
        <v>-9.4</v>
      </c>
      <c r="K622">
        <v>-4.2</v>
      </c>
      <c r="L622">
        <v>-9.1</v>
      </c>
      <c r="M622">
        <v>-2</v>
      </c>
      <c r="N622">
        <v>1.2</v>
      </c>
      <c r="O622">
        <v>1.1000000000000001</v>
      </c>
      <c r="AF622">
        <f t="shared" si="21"/>
        <v>440</v>
      </c>
      <c r="AG622" s="134">
        <f>(H622*'User Input'!$H$16)+(I622*'User Input'!$H$17)+(N622*'User Input'!$H$15)+(P622*'User Input'!$H$2)+(Q622*'User Input'!$H$3)+(R622*'User Input'!$H$4)+(K622*'User Input'!$H$5)+(L622*'User Input'!$H$6)+(J622*'User Input'!$H$7)+(U622*'User Input'!$H$8)+(T622*'User Input'!$H$9)+(M622*'User Input'!$H$10)+(Y622*'User Input'!$H$11)+(W622*'User Input'!$H$13)+(V622*'User Input'!$H$12)+(S622*'User Input'!$H$14)</f>
        <v>-39.299999999999997</v>
      </c>
      <c r="AH622">
        <f t="shared" si="22"/>
        <v>19.649999999999999</v>
      </c>
      <c r="AI622" s="209"/>
      <c r="AJ622" s="209"/>
      <c r="AK622" s="209"/>
      <c r="AL622" s="209">
        <f t="shared" ca="1" si="20"/>
        <v>439</v>
      </c>
    </row>
    <row r="623" spans="2:38" x14ac:dyDescent="0.2">
      <c r="B623" t="s">
        <v>3458</v>
      </c>
      <c r="C623" t="s">
        <v>121</v>
      </c>
      <c r="D623" t="s">
        <v>6</v>
      </c>
      <c r="E623" t="s">
        <v>6</v>
      </c>
      <c r="F623">
        <v>-21.5</v>
      </c>
      <c r="G623">
        <v>-6.5</v>
      </c>
      <c r="H623">
        <v>-8.8000000000000007</v>
      </c>
      <c r="I623">
        <v>146</v>
      </c>
      <c r="J623">
        <v>-8.8000000000000007</v>
      </c>
      <c r="K623">
        <v>-3.8</v>
      </c>
      <c r="L623">
        <v>-8.6999999999999993</v>
      </c>
      <c r="M623">
        <v>-1.7</v>
      </c>
      <c r="N623">
        <v>0</v>
      </c>
      <c r="O623">
        <v>0.5</v>
      </c>
      <c r="AF623">
        <f t="shared" si="21"/>
        <v>441</v>
      </c>
      <c r="AG623" s="134">
        <f>(H623*'User Input'!$H$16)+(I623*'User Input'!$H$17)+(N623*'User Input'!$H$15)+(P623*'User Input'!$H$2)+(Q623*'User Input'!$H$3)+(R623*'User Input'!$H$4)+(K623*'User Input'!$H$5)+(L623*'User Input'!$H$6)+(J623*'User Input'!$H$7)+(U623*'User Input'!$H$8)+(T623*'User Input'!$H$9)+(M623*'User Input'!$H$10)+(Y623*'User Input'!$H$11)+(W623*'User Input'!$H$13)+(V623*'User Input'!$H$12)+(S623*'User Input'!$H$14)</f>
        <v>-36.1</v>
      </c>
      <c r="AH623">
        <f t="shared" si="22"/>
        <v>5.5538461538461537</v>
      </c>
      <c r="AI623" s="209"/>
      <c r="AJ623" s="209"/>
      <c r="AK623" s="209"/>
      <c r="AL623" s="209">
        <f t="shared" ca="1" si="20"/>
        <v>441</v>
      </c>
    </row>
    <row r="624" spans="2:38" x14ac:dyDescent="0.2">
      <c r="B624" t="s">
        <v>2598</v>
      </c>
      <c r="C624" t="s">
        <v>131</v>
      </c>
      <c r="D624" t="s">
        <v>6</v>
      </c>
      <c r="E624" t="s">
        <v>6</v>
      </c>
      <c r="F624">
        <v>-21.5</v>
      </c>
      <c r="G624">
        <v>-9.4</v>
      </c>
      <c r="H624">
        <v>-8.8000000000000007</v>
      </c>
      <c r="I624">
        <v>174</v>
      </c>
      <c r="J624">
        <v>-8.1999999999999993</v>
      </c>
      <c r="K624">
        <v>-4</v>
      </c>
      <c r="L624">
        <v>-8.6</v>
      </c>
      <c r="M624">
        <v>-1.7</v>
      </c>
      <c r="N624">
        <v>-0.4</v>
      </c>
      <c r="O624">
        <v>0.3</v>
      </c>
      <c r="AF624">
        <f t="shared" si="21"/>
        <v>442</v>
      </c>
      <c r="AG624" s="134">
        <f>(H624*'User Input'!$H$16)+(I624*'User Input'!$H$17)+(N624*'User Input'!$H$15)+(P624*'User Input'!$H$2)+(Q624*'User Input'!$H$3)+(R624*'User Input'!$H$4)+(K624*'User Input'!$H$5)+(L624*'User Input'!$H$6)+(J624*'User Input'!$H$7)+(U624*'User Input'!$H$8)+(T624*'User Input'!$H$9)+(M624*'User Input'!$H$10)+(Y624*'User Input'!$H$11)+(W624*'User Input'!$H$13)+(V624*'User Input'!$H$12)+(S624*'User Input'!$H$14)</f>
        <v>-36.199999999999996</v>
      </c>
      <c r="AH624">
        <f t="shared" si="22"/>
        <v>3.8510638297872335</v>
      </c>
      <c r="AI624" s="209"/>
      <c r="AJ624" s="209"/>
      <c r="AK624" s="209"/>
      <c r="AL624" s="209">
        <f t="shared" ca="1" si="20"/>
        <v>441</v>
      </c>
    </row>
    <row r="625" spans="2:38" x14ac:dyDescent="0.2">
      <c r="B625" t="s">
        <v>3727</v>
      </c>
      <c r="C625" t="s">
        <v>810</v>
      </c>
      <c r="D625" t="s">
        <v>114</v>
      </c>
      <c r="E625" t="s">
        <v>114</v>
      </c>
      <c r="F625">
        <v>-21.6</v>
      </c>
      <c r="G625">
        <v>-6.4</v>
      </c>
      <c r="H625">
        <v>-8.8000000000000007</v>
      </c>
      <c r="I625">
        <v>144</v>
      </c>
      <c r="J625">
        <v>-8.9</v>
      </c>
      <c r="K625">
        <v>-3.7</v>
      </c>
      <c r="L625">
        <v>-8.6999999999999993</v>
      </c>
      <c r="M625">
        <v>-2.4</v>
      </c>
      <c r="N625">
        <v>0.2</v>
      </c>
      <c r="O625">
        <v>0.8</v>
      </c>
      <c r="AF625">
        <f t="shared" si="21"/>
        <v>443</v>
      </c>
      <c r="AG625" s="134">
        <f>(H625*'User Input'!$H$16)+(I625*'User Input'!$H$17)+(N625*'User Input'!$H$15)+(P625*'User Input'!$H$2)+(Q625*'User Input'!$H$3)+(R625*'User Input'!$H$4)+(K625*'User Input'!$H$5)+(L625*'User Input'!$H$6)+(J625*'User Input'!$H$7)+(U625*'User Input'!$H$8)+(T625*'User Input'!$H$9)+(M625*'User Input'!$H$10)+(Y625*'User Input'!$H$11)+(W625*'User Input'!$H$13)+(V625*'User Input'!$H$12)+(S625*'User Input'!$H$14)</f>
        <v>-37.199999999999996</v>
      </c>
      <c r="AH625">
        <f t="shared" si="22"/>
        <v>5.8124999999999991</v>
      </c>
      <c r="AI625" s="209"/>
      <c r="AJ625" s="209"/>
      <c r="AK625" s="209"/>
      <c r="AL625" s="209">
        <f t="shared" ca="1" si="20"/>
        <v>443</v>
      </c>
    </row>
    <row r="626" spans="2:38" x14ac:dyDescent="0.2">
      <c r="B626" t="s">
        <v>3499</v>
      </c>
      <c r="C626" t="s">
        <v>122</v>
      </c>
      <c r="D626" t="s">
        <v>116</v>
      </c>
      <c r="E626" t="s">
        <v>116</v>
      </c>
      <c r="F626">
        <v>-21.6</v>
      </c>
      <c r="G626">
        <v>-10.9</v>
      </c>
      <c r="H626">
        <v>-8.8000000000000007</v>
      </c>
      <c r="I626">
        <v>178</v>
      </c>
      <c r="J626">
        <v>-8.6</v>
      </c>
      <c r="K626">
        <v>-4.5</v>
      </c>
      <c r="L626">
        <v>-8.4</v>
      </c>
      <c r="M626">
        <v>-2.2000000000000002</v>
      </c>
      <c r="N626">
        <v>1</v>
      </c>
      <c r="O626">
        <v>0.1</v>
      </c>
      <c r="AF626">
        <f t="shared" si="21"/>
        <v>444</v>
      </c>
      <c r="AG626" s="134">
        <f>(H626*'User Input'!$H$16)+(I626*'User Input'!$H$17)+(N626*'User Input'!$H$15)+(P626*'User Input'!$H$2)+(Q626*'User Input'!$H$3)+(R626*'User Input'!$H$4)+(K626*'User Input'!$H$5)+(L626*'User Input'!$H$6)+(J626*'User Input'!$H$7)+(U626*'User Input'!$H$8)+(T626*'User Input'!$H$9)+(M626*'User Input'!$H$10)+(Y626*'User Input'!$H$11)+(W626*'User Input'!$H$13)+(V626*'User Input'!$H$12)+(S626*'User Input'!$H$14)</f>
        <v>-39.4</v>
      </c>
      <c r="AH626">
        <f t="shared" si="22"/>
        <v>3.6146788990825685</v>
      </c>
      <c r="AI626" s="209"/>
      <c r="AJ626" s="209"/>
      <c r="AK626" s="209"/>
      <c r="AL626" s="209">
        <f t="shared" ca="1" si="20"/>
        <v>443</v>
      </c>
    </row>
    <row r="627" spans="2:38" x14ac:dyDescent="0.2">
      <c r="B627" t="s">
        <v>169</v>
      </c>
      <c r="C627" t="s">
        <v>719</v>
      </c>
      <c r="D627" t="s">
        <v>114</v>
      </c>
      <c r="E627" t="s">
        <v>114</v>
      </c>
      <c r="F627">
        <v>-21.6</v>
      </c>
      <c r="G627">
        <v>0.5</v>
      </c>
      <c r="H627">
        <v>-8.8000000000000007</v>
      </c>
      <c r="I627">
        <v>115</v>
      </c>
      <c r="J627">
        <v>-9.1999999999999993</v>
      </c>
      <c r="K627">
        <v>-4.7</v>
      </c>
      <c r="L627">
        <v>-9.6999999999999993</v>
      </c>
      <c r="M627">
        <v>-1</v>
      </c>
      <c r="N627">
        <v>1.2</v>
      </c>
      <c r="O627">
        <v>0.9</v>
      </c>
      <c r="AF627">
        <f t="shared" si="21"/>
        <v>445</v>
      </c>
      <c r="AG627" s="134">
        <f>(H627*'User Input'!$H$16)+(I627*'User Input'!$H$17)+(N627*'User Input'!$H$15)+(P627*'User Input'!$H$2)+(Q627*'User Input'!$H$3)+(R627*'User Input'!$H$4)+(K627*'User Input'!$H$5)+(L627*'User Input'!$H$6)+(J627*'User Input'!$H$7)+(U627*'User Input'!$H$8)+(T627*'User Input'!$H$9)+(M627*'User Input'!$H$10)+(Y627*'User Input'!$H$11)+(W627*'User Input'!$H$13)+(V627*'User Input'!$H$12)+(S627*'User Input'!$H$14)</f>
        <v>-39.700000000000003</v>
      </c>
      <c r="AH627">
        <f t="shared" si="22"/>
        <v>-79.400000000000006</v>
      </c>
      <c r="AI627" s="209"/>
      <c r="AJ627" s="209"/>
      <c r="AK627" s="209"/>
      <c r="AL627" s="209">
        <f t="shared" ca="1" si="20"/>
        <v>443</v>
      </c>
    </row>
    <row r="628" spans="2:38" x14ac:dyDescent="0.2">
      <c r="B628" t="s">
        <v>474</v>
      </c>
      <c r="C628" t="s">
        <v>113</v>
      </c>
      <c r="D628" t="s">
        <v>110</v>
      </c>
      <c r="E628" t="s">
        <v>110</v>
      </c>
      <c r="F628">
        <v>-21.7</v>
      </c>
      <c r="G628">
        <v>-9.4</v>
      </c>
      <c r="H628">
        <v>-8.8000000000000007</v>
      </c>
      <c r="I628">
        <v>171</v>
      </c>
      <c r="J628">
        <v>-8.6</v>
      </c>
      <c r="K628">
        <v>-4.3</v>
      </c>
      <c r="L628">
        <v>-8.8000000000000007</v>
      </c>
      <c r="M628">
        <v>-0.8</v>
      </c>
      <c r="N628">
        <v>0</v>
      </c>
      <c r="O628">
        <v>-0.2</v>
      </c>
      <c r="AF628">
        <f t="shared" si="21"/>
        <v>446</v>
      </c>
      <c r="AG628" s="134">
        <f>(H628*'User Input'!$H$16)+(I628*'User Input'!$H$17)+(N628*'User Input'!$H$15)+(P628*'User Input'!$H$2)+(Q628*'User Input'!$H$3)+(R628*'User Input'!$H$4)+(K628*'User Input'!$H$5)+(L628*'User Input'!$H$6)+(J628*'User Input'!$H$7)+(U628*'User Input'!$H$8)+(T628*'User Input'!$H$9)+(M628*'User Input'!$H$10)+(Y628*'User Input'!$H$11)+(W628*'User Input'!$H$13)+(V628*'User Input'!$H$12)+(S628*'User Input'!$H$14)</f>
        <v>-36.200000000000003</v>
      </c>
      <c r="AH628">
        <f t="shared" si="22"/>
        <v>3.8510638297872344</v>
      </c>
      <c r="AI628" s="209"/>
      <c r="AJ628" s="209"/>
      <c r="AK628" s="209"/>
      <c r="AL628" s="209">
        <f t="shared" ca="1" si="20"/>
        <v>446</v>
      </c>
    </row>
    <row r="629" spans="2:38" x14ac:dyDescent="0.2">
      <c r="B629" t="s">
        <v>1294</v>
      </c>
      <c r="C629" t="s">
        <v>134</v>
      </c>
      <c r="D629" t="s">
        <v>114</v>
      </c>
      <c r="E629" t="s">
        <v>114</v>
      </c>
      <c r="F629">
        <v>-21.7</v>
      </c>
      <c r="G629">
        <v>-1.5</v>
      </c>
      <c r="H629">
        <v>-8.8000000000000007</v>
      </c>
      <c r="I629">
        <v>114</v>
      </c>
      <c r="J629">
        <v>-9.3000000000000007</v>
      </c>
      <c r="K629">
        <v>-4.2</v>
      </c>
      <c r="L629">
        <v>-9.4</v>
      </c>
      <c r="M629">
        <v>-1.2</v>
      </c>
      <c r="N629">
        <v>0.4</v>
      </c>
      <c r="O629">
        <v>1</v>
      </c>
      <c r="AF629">
        <f t="shared" si="21"/>
        <v>447</v>
      </c>
      <c r="AG629" s="134">
        <f>(H629*'User Input'!$H$16)+(I629*'User Input'!$H$17)+(N629*'User Input'!$H$15)+(P629*'User Input'!$H$2)+(Q629*'User Input'!$H$3)+(R629*'User Input'!$H$4)+(K629*'User Input'!$H$5)+(L629*'User Input'!$H$6)+(J629*'User Input'!$H$7)+(U629*'User Input'!$H$8)+(T629*'User Input'!$H$9)+(M629*'User Input'!$H$10)+(Y629*'User Input'!$H$11)+(W629*'User Input'!$H$13)+(V629*'User Input'!$H$12)+(S629*'User Input'!$H$14)</f>
        <v>-37.9</v>
      </c>
      <c r="AH629">
        <f t="shared" si="22"/>
        <v>25.266666666666666</v>
      </c>
      <c r="AI629" s="209"/>
      <c r="AJ629" s="209"/>
      <c r="AK629" s="209"/>
      <c r="AL629" s="209">
        <f t="shared" ca="1" si="20"/>
        <v>446</v>
      </c>
    </row>
    <row r="630" spans="2:38" x14ac:dyDescent="0.2">
      <c r="B630" t="s">
        <v>2614</v>
      </c>
      <c r="C630" t="s">
        <v>132</v>
      </c>
      <c r="D630" t="s">
        <v>3459</v>
      </c>
      <c r="E630" t="s">
        <v>110</v>
      </c>
      <c r="F630">
        <v>-21.7</v>
      </c>
      <c r="G630">
        <v>-1.3</v>
      </c>
      <c r="H630">
        <v>-8.8000000000000007</v>
      </c>
      <c r="I630">
        <v>112</v>
      </c>
      <c r="J630">
        <v>-9.6999999999999993</v>
      </c>
      <c r="K630">
        <v>-4.5999999999999996</v>
      </c>
      <c r="L630">
        <v>-9.5</v>
      </c>
      <c r="M630">
        <v>-1.6</v>
      </c>
      <c r="N630">
        <v>1.6</v>
      </c>
      <c r="O630">
        <v>1.1000000000000001</v>
      </c>
      <c r="AF630">
        <f t="shared" si="21"/>
        <v>448</v>
      </c>
      <c r="AG630" s="134">
        <f>(H630*'User Input'!$H$16)+(I630*'User Input'!$H$17)+(N630*'User Input'!$H$15)+(P630*'User Input'!$H$2)+(Q630*'User Input'!$H$3)+(R630*'User Input'!$H$4)+(K630*'User Input'!$H$5)+(L630*'User Input'!$H$6)+(J630*'User Input'!$H$7)+(U630*'User Input'!$H$8)+(T630*'User Input'!$H$9)+(M630*'User Input'!$H$10)+(Y630*'User Input'!$H$11)+(W630*'User Input'!$H$13)+(V630*'User Input'!$H$12)+(S630*'User Input'!$H$14)</f>
        <v>-40.799999999999997</v>
      </c>
      <c r="AH630">
        <f t="shared" si="22"/>
        <v>31.38461538461538</v>
      </c>
      <c r="AI630" s="209"/>
      <c r="AJ630" s="209"/>
      <c r="AK630" s="209"/>
      <c r="AL630" s="209">
        <f t="shared" ca="1" si="20"/>
        <v>446</v>
      </c>
    </row>
    <row r="631" spans="2:38" x14ac:dyDescent="0.2">
      <c r="B631" t="s">
        <v>2566</v>
      </c>
      <c r="C631" t="s">
        <v>119</v>
      </c>
      <c r="D631" t="s">
        <v>116</v>
      </c>
      <c r="E631" t="s">
        <v>116</v>
      </c>
      <c r="F631">
        <v>-21.8</v>
      </c>
      <c r="G631">
        <v>-7.5</v>
      </c>
      <c r="H631">
        <v>-8.9</v>
      </c>
      <c r="I631">
        <v>143</v>
      </c>
      <c r="J631">
        <v>-9.1</v>
      </c>
      <c r="K631">
        <v>-4.3</v>
      </c>
      <c r="L631">
        <v>-9.1</v>
      </c>
      <c r="M631">
        <v>-2.2999999999999998</v>
      </c>
      <c r="N631">
        <v>1</v>
      </c>
      <c r="O631">
        <v>0.8</v>
      </c>
      <c r="AF631">
        <f t="shared" si="21"/>
        <v>449</v>
      </c>
      <c r="AG631" s="134">
        <f>(H631*'User Input'!$H$16)+(I631*'User Input'!$H$17)+(N631*'User Input'!$H$15)+(P631*'User Input'!$H$2)+(Q631*'User Input'!$H$3)+(R631*'User Input'!$H$4)+(K631*'User Input'!$H$5)+(L631*'User Input'!$H$6)+(J631*'User Input'!$H$7)+(U631*'User Input'!$H$8)+(T631*'User Input'!$H$9)+(M631*'User Input'!$H$10)+(Y631*'User Input'!$H$11)+(W631*'User Input'!$H$13)+(V631*'User Input'!$H$12)+(S631*'User Input'!$H$14)</f>
        <v>-40</v>
      </c>
      <c r="AH631">
        <f t="shared" si="22"/>
        <v>5.333333333333333</v>
      </c>
      <c r="AI631" s="209"/>
      <c r="AJ631" s="209"/>
      <c r="AK631" s="209"/>
      <c r="AL631" s="209">
        <f t="shared" ref="AL631:AL694" ca="1" si="23">RANK(F631,OFFSET($F$183,0,0,COUNTA(F:F)+1,1))</f>
        <v>449</v>
      </c>
    </row>
    <row r="632" spans="2:38" x14ac:dyDescent="0.2">
      <c r="B632" t="s">
        <v>2254</v>
      </c>
      <c r="C632" t="s">
        <v>141</v>
      </c>
      <c r="D632" t="s">
        <v>1026</v>
      </c>
      <c r="E632" t="s">
        <v>118</v>
      </c>
      <c r="F632">
        <v>-21.8</v>
      </c>
      <c r="G632">
        <v>-3</v>
      </c>
      <c r="H632">
        <v>-8.9</v>
      </c>
      <c r="I632">
        <v>123</v>
      </c>
      <c r="J632">
        <v>-9.4</v>
      </c>
      <c r="K632">
        <v>-4.7</v>
      </c>
      <c r="L632">
        <v>-9.5</v>
      </c>
      <c r="M632">
        <v>-1.8</v>
      </c>
      <c r="N632">
        <v>1.7</v>
      </c>
      <c r="O632">
        <v>1</v>
      </c>
      <c r="AF632">
        <f t="shared" ref="AF632:AF695" si="24">AF631+1</f>
        <v>450</v>
      </c>
      <c r="AG632" s="134">
        <f>(H632*'User Input'!$H$16)+(I632*'User Input'!$H$17)+(N632*'User Input'!$H$15)+(P632*'User Input'!$H$2)+(Q632*'User Input'!$H$3)+(R632*'User Input'!$H$4)+(K632*'User Input'!$H$5)+(L632*'User Input'!$H$6)+(J632*'User Input'!$H$7)+(U632*'User Input'!$H$8)+(T632*'User Input'!$H$9)+(M632*'User Input'!$H$10)+(Y632*'User Input'!$H$11)+(W632*'User Input'!$H$13)+(V632*'User Input'!$H$12)+(S632*'User Input'!$H$14)</f>
        <v>-41.300000000000004</v>
      </c>
      <c r="AH632">
        <f t="shared" si="22"/>
        <v>13.766666666666667</v>
      </c>
      <c r="AI632" s="209"/>
      <c r="AJ632" s="209"/>
      <c r="AK632" s="209"/>
      <c r="AL632" s="209">
        <f t="shared" ca="1" si="23"/>
        <v>449</v>
      </c>
    </row>
    <row r="633" spans="2:38" x14ac:dyDescent="0.2">
      <c r="B633" t="s">
        <v>2277</v>
      </c>
      <c r="C633" t="s">
        <v>120</v>
      </c>
      <c r="D633" t="s">
        <v>6</v>
      </c>
      <c r="E633" t="s">
        <v>6</v>
      </c>
      <c r="F633">
        <v>-22</v>
      </c>
      <c r="G633">
        <v>-5.8</v>
      </c>
      <c r="H633">
        <v>-8.9</v>
      </c>
      <c r="I633">
        <v>125</v>
      </c>
      <c r="J633">
        <v>-9.4</v>
      </c>
      <c r="K633">
        <v>-4.3</v>
      </c>
      <c r="L633">
        <v>-9.1</v>
      </c>
      <c r="M633">
        <v>-2.1</v>
      </c>
      <c r="N633">
        <v>1.1000000000000001</v>
      </c>
      <c r="O633">
        <v>0.7</v>
      </c>
      <c r="AF633">
        <f t="shared" si="24"/>
        <v>451</v>
      </c>
      <c r="AG633" s="134">
        <f>(H633*'User Input'!$H$16)+(I633*'User Input'!$H$17)+(N633*'User Input'!$H$15)+(P633*'User Input'!$H$2)+(Q633*'User Input'!$H$3)+(R633*'User Input'!$H$4)+(K633*'User Input'!$H$5)+(L633*'User Input'!$H$6)+(J633*'User Input'!$H$7)+(U633*'User Input'!$H$8)+(T633*'User Input'!$H$9)+(M633*'User Input'!$H$10)+(Y633*'User Input'!$H$11)+(W633*'User Input'!$H$13)+(V633*'User Input'!$H$12)+(S633*'User Input'!$H$14)</f>
        <v>-39.9</v>
      </c>
      <c r="AH633">
        <f t="shared" si="22"/>
        <v>6.8793103448275863</v>
      </c>
      <c r="AI633" s="209"/>
      <c r="AJ633" s="209"/>
      <c r="AK633" s="209"/>
      <c r="AL633" s="209">
        <f t="shared" ca="1" si="23"/>
        <v>451</v>
      </c>
    </row>
    <row r="634" spans="2:38" x14ac:dyDescent="0.2">
      <c r="B634" t="s">
        <v>2599</v>
      </c>
      <c r="C634" t="s">
        <v>119</v>
      </c>
      <c r="D634" t="s">
        <v>114</v>
      </c>
      <c r="E634" t="s">
        <v>114</v>
      </c>
      <c r="F634">
        <v>-22</v>
      </c>
      <c r="G634">
        <v>-2</v>
      </c>
      <c r="H634">
        <v>-8.9</v>
      </c>
      <c r="I634">
        <v>109</v>
      </c>
      <c r="J634">
        <v>-9.6</v>
      </c>
      <c r="K634">
        <v>-4.4000000000000004</v>
      </c>
      <c r="L634">
        <v>-9.5</v>
      </c>
      <c r="M634">
        <v>-2.1</v>
      </c>
      <c r="N634">
        <v>1.4</v>
      </c>
      <c r="O634">
        <v>1.2</v>
      </c>
      <c r="AF634">
        <f t="shared" si="24"/>
        <v>452</v>
      </c>
      <c r="AG634" s="134">
        <f>(H634*'User Input'!$H$16)+(I634*'User Input'!$H$17)+(N634*'User Input'!$H$15)+(P634*'User Input'!$H$2)+(Q634*'User Input'!$H$3)+(R634*'User Input'!$H$4)+(K634*'User Input'!$H$5)+(L634*'User Input'!$H$6)+(J634*'User Input'!$H$7)+(U634*'User Input'!$H$8)+(T634*'User Input'!$H$9)+(M634*'User Input'!$H$10)+(Y634*'User Input'!$H$11)+(W634*'User Input'!$H$13)+(V634*'User Input'!$H$12)+(S634*'User Input'!$H$14)</f>
        <v>-40.900000000000006</v>
      </c>
      <c r="AH634">
        <f t="shared" si="22"/>
        <v>20.450000000000003</v>
      </c>
      <c r="AI634" s="209"/>
      <c r="AJ634" s="209"/>
      <c r="AK634" s="209"/>
      <c r="AL634" s="209">
        <f t="shared" ca="1" si="23"/>
        <v>451</v>
      </c>
    </row>
    <row r="635" spans="2:38" x14ac:dyDescent="0.2">
      <c r="B635" t="s">
        <v>193</v>
      </c>
      <c r="C635" t="s">
        <v>121</v>
      </c>
      <c r="D635" t="s">
        <v>114</v>
      </c>
      <c r="E635" t="s">
        <v>114</v>
      </c>
      <c r="F635">
        <v>-22</v>
      </c>
      <c r="G635">
        <v>-1</v>
      </c>
      <c r="H635">
        <v>-8.9</v>
      </c>
      <c r="I635">
        <v>108</v>
      </c>
      <c r="J635">
        <v>-9.6</v>
      </c>
      <c r="K635">
        <v>-4.5</v>
      </c>
      <c r="L635">
        <v>-9.5</v>
      </c>
      <c r="M635">
        <v>-2.2000000000000002</v>
      </c>
      <c r="N635">
        <v>1.7</v>
      </c>
      <c r="O635">
        <v>1.2</v>
      </c>
      <c r="AF635">
        <f t="shared" si="24"/>
        <v>453</v>
      </c>
      <c r="AG635" s="134">
        <f>(H635*'User Input'!$H$16)+(I635*'User Input'!$H$17)+(N635*'User Input'!$H$15)+(P635*'User Input'!$H$2)+(Q635*'User Input'!$H$3)+(R635*'User Input'!$H$4)+(K635*'User Input'!$H$5)+(L635*'User Input'!$H$6)+(J635*'User Input'!$H$7)+(U635*'User Input'!$H$8)+(T635*'User Input'!$H$9)+(M635*'User Input'!$H$10)+(Y635*'User Input'!$H$11)+(W635*'User Input'!$H$13)+(V635*'User Input'!$H$12)+(S635*'User Input'!$H$14)</f>
        <v>-41.5</v>
      </c>
      <c r="AH635">
        <f t="shared" si="22"/>
        <v>41.5</v>
      </c>
      <c r="AI635" s="209"/>
      <c r="AJ635" s="209"/>
      <c r="AK635" s="209"/>
      <c r="AL635" s="209">
        <f t="shared" ca="1" si="23"/>
        <v>451</v>
      </c>
    </row>
    <row r="636" spans="2:38" x14ac:dyDescent="0.2">
      <c r="B636" t="s">
        <v>918</v>
      </c>
      <c r="C636" t="s">
        <v>141</v>
      </c>
      <c r="D636" t="s">
        <v>114</v>
      </c>
      <c r="E636" t="s">
        <v>114</v>
      </c>
      <c r="F636">
        <v>-22.2</v>
      </c>
      <c r="G636">
        <v>-2.6</v>
      </c>
      <c r="H636">
        <v>-9</v>
      </c>
      <c r="I636">
        <v>116</v>
      </c>
      <c r="J636">
        <v>-9.5</v>
      </c>
      <c r="K636">
        <v>-5.2</v>
      </c>
      <c r="L636">
        <v>-10.199999999999999</v>
      </c>
      <c r="M636">
        <v>0</v>
      </c>
      <c r="N636">
        <v>1.2</v>
      </c>
      <c r="O636">
        <v>0.6</v>
      </c>
      <c r="AF636">
        <f t="shared" si="24"/>
        <v>454</v>
      </c>
      <c r="AG636" s="134">
        <f>(H636*'User Input'!$H$16)+(I636*'User Input'!$H$17)+(N636*'User Input'!$H$15)+(P636*'User Input'!$H$2)+(Q636*'User Input'!$H$3)+(R636*'User Input'!$H$4)+(K636*'User Input'!$H$5)+(L636*'User Input'!$H$6)+(J636*'User Input'!$H$7)+(U636*'User Input'!$H$8)+(T636*'User Input'!$H$9)+(M636*'User Input'!$H$10)+(Y636*'User Input'!$H$11)+(W636*'User Input'!$H$13)+(V636*'User Input'!$H$12)+(S636*'User Input'!$H$14)</f>
        <v>-40.5</v>
      </c>
      <c r="AH636">
        <f t="shared" si="22"/>
        <v>15.576923076923077</v>
      </c>
      <c r="AI636" s="209"/>
      <c r="AJ636" s="209"/>
      <c r="AK636" s="209"/>
      <c r="AL636" s="209">
        <f t="shared" ca="1" si="23"/>
        <v>454</v>
      </c>
    </row>
    <row r="637" spans="2:38" x14ac:dyDescent="0.2">
      <c r="B637" t="s">
        <v>3447</v>
      </c>
      <c r="C637" t="s">
        <v>136</v>
      </c>
      <c r="D637" t="s">
        <v>114</v>
      </c>
      <c r="E637" t="s">
        <v>114</v>
      </c>
      <c r="F637">
        <v>-22.2</v>
      </c>
      <c r="G637">
        <v>-3.8</v>
      </c>
      <c r="H637">
        <v>-9</v>
      </c>
      <c r="I637">
        <v>109</v>
      </c>
      <c r="J637">
        <v>-9.6</v>
      </c>
      <c r="K637">
        <v>-4.5</v>
      </c>
      <c r="L637">
        <v>-9.5</v>
      </c>
      <c r="M637">
        <v>-2.1</v>
      </c>
      <c r="N637">
        <v>1.4</v>
      </c>
      <c r="O637">
        <v>1.1000000000000001</v>
      </c>
      <c r="AF637">
        <f t="shared" si="24"/>
        <v>455</v>
      </c>
      <c r="AG637" s="134">
        <f>(H637*'User Input'!$H$16)+(I637*'User Input'!$H$17)+(N637*'User Input'!$H$15)+(P637*'User Input'!$H$2)+(Q637*'User Input'!$H$3)+(R637*'User Input'!$H$4)+(K637*'User Input'!$H$5)+(L637*'User Input'!$H$6)+(J637*'User Input'!$H$7)+(U637*'User Input'!$H$8)+(T637*'User Input'!$H$9)+(M637*'User Input'!$H$10)+(Y637*'User Input'!$H$11)+(W637*'User Input'!$H$13)+(V637*'User Input'!$H$12)+(S637*'User Input'!$H$14)</f>
        <v>-41.300000000000004</v>
      </c>
      <c r="AH637">
        <f t="shared" si="22"/>
        <v>10.868421052631581</v>
      </c>
      <c r="AI637" s="209"/>
      <c r="AJ637" s="209"/>
      <c r="AK637" s="209"/>
      <c r="AL637" s="209">
        <f t="shared" ca="1" si="23"/>
        <v>454</v>
      </c>
    </row>
    <row r="638" spans="2:38" x14ac:dyDescent="0.2">
      <c r="B638" t="s">
        <v>502</v>
      </c>
      <c r="C638" t="s">
        <v>134</v>
      </c>
      <c r="D638" t="s">
        <v>112</v>
      </c>
      <c r="E638" t="s">
        <v>112</v>
      </c>
      <c r="F638">
        <v>-22.2</v>
      </c>
      <c r="G638">
        <v>-4</v>
      </c>
      <c r="H638">
        <v>-9</v>
      </c>
      <c r="I638">
        <v>116</v>
      </c>
      <c r="J638">
        <v>-9.3000000000000007</v>
      </c>
      <c r="K638">
        <v>-3.8</v>
      </c>
      <c r="L638">
        <v>-9.1</v>
      </c>
      <c r="M638">
        <v>-2.6</v>
      </c>
      <c r="N638">
        <v>0.4</v>
      </c>
      <c r="O638">
        <v>1.2</v>
      </c>
      <c r="AF638">
        <f t="shared" si="24"/>
        <v>456</v>
      </c>
      <c r="AG638" s="134">
        <f>(H638*'User Input'!$H$16)+(I638*'User Input'!$H$17)+(N638*'User Input'!$H$15)+(P638*'User Input'!$H$2)+(Q638*'User Input'!$H$3)+(R638*'User Input'!$H$4)+(K638*'User Input'!$H$5)+(L638*'User Input'!$H$6)+(J638*'User Input'!$H$7)+(U638*'User Input'!$H$8)+(T638*'User Input'!$H$9)+(M638*'User Input'!$H$10)+(Y638*'User Input'!$H$11)+(W638*'User Input'!$H$13)+(V638*'User Input'!$H$12)+(S638*'User Input'!$H$14)</f>
        <v>-38.799999999999997</v>
      </c>
      <c r="AH638">
        <f t="shared" si="22"/>
        <v>9.6999999999999993</v>
      </c>
      <c r="AI638" s="209"/>
      <c r="AJ638" s="209"/>
      <c r="AK638" s="209"/>
      <c r="AL638" s="209">
        <f t="shared" ca="1" si="23"/>
        <v>454</v>
      </c>
    </row>
    <row r="639" spans="2:38" x14ac:dyDescent="0.2">
      <c r="B639" t="s">
        <v>321</v>
      </c>
      <c r="C639" t="s">
        <v>136</v>
      </c>
      <c r="D639" t="s">
        <v>112</v>
      </c>
      <c r="E639" t="s">
        <v>112</v>
      </c>
      <c r="F639">
        <v>-22.2</v>
      </c>
      <c r="G639">
        <v>6</v>
      </c>
      <c r="H639">
        <v>-9</v>
      </c>
      <c r="I639">
        <v>81</v>
      </c>
      <c r="J639">
        <v>-9.9</v>
      </c>
      <c r="K639">
        <v>-4.2</v>
      </c>
      <c r="L639">
        <v>-9.6999999999999993</v>
      </c>
      <c r="M639">
        <v>-2.6</v>
      </c>
      <c r="N639">
        <v>1.3</v>
      </c>
      <c r="O639">
        <v>1.9</v>
      </c>
      <c r="AF639">
        <f t="shared" si="24"/>
        <v>457</v>
      </c>
      <c r="AG639" s="134">
        <f>(H639*'User Input'!$H$16)+(I639*'User Input'!$H$17)+(N639*'User Input'!$H$15)+(P639*'User Input'!$H$2)+(Q639*'User Input'!$H$3)+(R639*'User Input'!$H$4)+(K639*'User Input'!$H$5)+(L639*'User Input'!$H$6)+(J639*'User Input'!$H$7)+(U639*'User Input'!$H$8)+(T639*'User Input'!$H$9)+(M639*'User Input'!$H$10)+(Y639*'User Input'!$H$11)+(W639*'User Input'!$H$13)+(V639*'User Input'!$H$12)+(S639*'User Input'!$H$14)</f>
        <v>-41.6</v>
      </c>
      <c r="AH639">
        <f t="shared" si="22"/>
        <v>-6.9333333333333336</v>
      </c>
      <c r="AI639" s="209"/>
      <c r="AJ639" s="209"/>
      <c r="AK639" s="209"/>
      <c r="AL639" s="209">
        <f t="shared" ca="1" si="23"/>
        <v>454</v>
      </c>
    </row>
    <row r="640" spans="2:38" x14ac:dyDescent="0.2">
      <c r="B640" t="s">
        <v>2602</v>
      </c>
      <c r="C640" t="s">
        <v>132</v>
      </c>
      <c r="D640" t="s">
        <v>114</v>
      </c>
      <c r="E640" t="s">
        <v>114</v>
      </c>
      <c r="F640">
        <v>-22.2</v>
      </c>
      <c r="G640">
        <v>-3.7</v>
      </c>
      <c r="H640">
        <v>-8.9</v>
      </c>
      <c r="I640">
        <v>115</v>
      </c>
      <c r="J640">
        <v>-9.6</v>
      </c>
      <c r="K640">
        <v>-4.4000000000000004</v>
      </c>
      <c r="L640">
        <v>-9.4</v>
      </c>
      <c r="M640">
        <v>-2.1</v>
      </c>
      <c r="N640">
        <v>1.4</v>
      </c>
      <c r="O640">
        <v>1</v>
      </c>
      <c r="AF640">
        <f t="shared" si="24"/>
        <v>458</v>
      </c>
      <c r="AG640" s="134">
        <f>(H640*'User Input'!$H$16)+(I640*'User Input'!$H$17)+(N640*'User Input'!$H$15)+(P640*'User Input'!$H$2)+(Q640*'User Input'!$H$3)+(R640*'User Input'!$H$4)+(K640*'User Input'!$H$5)+(L640*'User Input'!$H$6)+(J640*'User Input'!$H$7)+(U640*'User Input'!$H$8)+(T640*'User Input'!$H$9)+(M640*'User Input'!$H$10)+(Y640*'User Input'!$H$11)+(W640*'User Input'!$H$13)+(V640*'User Input'!$H$12)+(S640*'User Input'!$H$14)</f>
        <v>-40.800000000000004</v>
      </c>
      <c r="AH640">
        <f t="shared" si="22"/>
        <v>11.027027027027028</v>
      </c>
      <c r="AI640" s="209"/>
      <c r="AJ640" s="209"/>
      <c r="AK640" s="209"/>
      <c r="AL640" s="209">
        <f t="shared" ca="1" si="23"/>
        <v>454</v>
      </c>
    </row>
    <row r="641" spans="2:38" x14ac:dyDescent="0.2">
      <c r="B641" t="s">
        <v>2188</v>
      </c>
      <c r="C641" t="s">
        <v>119</v>
      </c>
      <c r="D641" t="s">
        <v>114</v>
      </c>
      <c r="E641" t="s">
        <v>114</v>
      </c>
      <c r="F641">
        <v>-22.2</v>
      </c>
      <c r="G641">
        <v>3.3</v>
      </c>
      <c r="H641">
        <v>-9</v>
      </c>
      <c r="I641">
        <v>86</v>
      </c>
      <c r="J641">
        <v>-10</v>
      </c>
      <c r="K641">
        <v>-4.4000000000000004</v>
      </c>
      <c r="L641">
        <v>-9.8000000000000007</v>
      </c>
      <c r="M641">
        <v>-2.1</v>
      </c>
      <c r="N641">
        <v>1.7</v>
      </c>
      <c r="O641">
        <v>1.5</v>
      </c>
      <c r="AF641">
        <f t="shared" si="24"/>
        <v>459</v>
      </c>
      <c r="AG641" s="134">
        <f>(H641*'User Input'!$H$16)+(I641*'User Input'!$H$17)+(N641*'User Input'!$H$15)+(P641*'User Input'!$H$2)+(Q641*'User Input'!$H$3)+(R641*'User Input'!$H$4)+(K641*'User Input'!$H$5)+(L641*'User Input'!$H$6)+(J641*'User Input'!$H$7)+(U641*'User Input'!$H$8)+(T641*'User Input'!$H$9)+(M641*'User Input'!$H$10)+(Y641*'User Input'!$H$11)+(W641*'User Input'!$H$13)+(V641*'User Input'!$H$12)+(S641*'User Input'!$H$14)</f>
        <v>-41.600000000000009</v>
      </c>
      <c r="AH641">
        <f t="shared" si="22"/>
        <v>-12.606060606060609</v>
      </c>
      <c r="AI641" s="209"/>
      <c r="AJ641" s="209"/>
      <c r="AK641" s="209"/>
      <c r="AL641" s="209">
        <f t="shared" ca="1" si="23"/>
        <v>454</v>
      </c>
    </row>
    <row r="642" spans="2:38" x14ac:dyDescent="0.2">
      <c r="B642" t="s">
        <v>875</v>
      </c>
      <c r="C642" t="s">
        <v>135</v>
      </c>
      <c r="D642" t="s">
        <v>116</v>
      </c>
      <c r="E642" t="s">
        <v>116</v>
      </c>
      <c r="F642">
        <v>-22.3</v>
      </c>
      <c r="G642">
        <v>-1.6</v>
      </c>
      <c r="H642">
        <v>-9</v>
      </c>
      <c r="I642">
        <v>99</v>
      </c>
      <c r="J642">
        <v>-9.8000000000000007</v>
      </c>
      <c r="K642">
        <v>-4.3</v>
      </c>
      <c r="L642">
        <v>-9.5</v>
      </c>
      <c r="M642">
        <v>-2.5</v>
      </c>
      <c r="N642">
        <v>1.4</v>
      </c>
      <c r="O642">
        <v>1.4</v>
      </c>
      <c r="AF642">
        <f t="shared" si="24"/>
        <v>460</v>
      </c>
      <c r="AG642" s="134">
        <f>(H642*'User Input'!$H$16)+(I642*'User Input'!$H$17)+(N642*'User Input'!$H$15)+(P642*'User Input'!$H$2)+(Q642*'User Input'!$H$3)+(R642*'User Input'!$H$4)+(K642*'User Input'!$H$5)+(L642*'User Input'!$H$6)+(J642*'User Input'!$H$7)+(U642*'User Input'!$H$8)+(T642*'User Input'!$H$9)+(M642*'User Input'!$H$10)+(Y642*'User Input'!$H$11)+(W642*'User Input'!$H$13)+(V642*'User Input'!$H$12)+(S642*'User Input'!$H$14)</f>
        <v>-41.5</v>
      </c>
      <c r="AH642">
        <f t="shared" si="22"/>
        <v>25.9375</v>
      </c>
      <c r="AI642" s="209"/>
      <c r="AJ642" s="209"/>
      <c r="AK642" s="209"/>
      <c r="AL642" s="209">
        <f t="shared" ca="1" si="23"/>
        <v>460</v>
      </c>
    </row>
    <row r="643" spans="2:38" x14ac:dyDescent="0.2">
      <c r="B643" t="s">
        <v>3512</v>
      </c>
      <c r="C643" t="s">
        <v>123</v>
      </c>
      <c r="D643" t="s">
        <v>116</v>
      </c>
      <c r="E643" t="s">
        <v>116</v>
      </c>
      <c r="F643">
        <v>-22.4</v>
      </c>
      <c r="G643">
        <v>-5.2</v>
      </c>
      <c r="H643">
        <v>-9</v>
      </c>
      <c r="I643">
        <v>110</v>
      </c>
      <c r="J643">
        <v>-9.5</v>
      </c>
      <c r="K643">
        <v>-4.5</v>
      </c>
      <c r="L643">
        <v>-9.6</v>
      </c>
      <c r="M643">
        <v>-2</v>
      </c>
      <c r="N643">
        <v>1.2</v>
      </c>
      <c r="O643">
        <v>1</v>
      </c>
      <c r="AF643">
        <f t="shared" si="24"/>
        <v>461</v>
      </c>
      <c r="AG643" s="134">
        <f>(H643*'User Input'!$H$16)+(I643*'User Input'!$H$17)+(N643*'User Input'!$H$15)+(P643*'User Input'!$H$2)+(Q643*'User Input'!$H$3)+(R643*'User Input'!$H$4)+(K643*'User Input'!$H$5)+(L643*'User Input'!$H$6)+(J643*'User Input'!$H$7)+(U643*'User Input'!$H$8)+(T643*'User Input'!$H$9)+(M643*'User Input'!$H$10)+(Y643*'User Input'!$H$11)+(W643*'User Input'!$H$13)+(V643*'User Input'!$H$12)+(S643*'User Input'!$H$14)</f>
        <v>-41.1</v>
      </c>
      <c r="AH643">
        <f t="shared" si="22"/>
        <v>7.9038461538461542</v>
      </c>
      <c r="AI643" s="209"/>
      <c r="AJ643" s="209"/>
      <c r="AK643" s="209"/>
      <c r="AL643" s="209">
        <f t="shared" ca="1" si="23"/>
        <v>461</v>
      </c>
    </row>
    <row r="644" spans="2:38" x14ac:dyDescent="0.2">
      <c r="B644" t="s">
        <v>2597</v>
      </c>
      <c r="C644" t="s">
        <v>137</v>
      </c>
      <c r="D644" t="s">
        <v>6</v>
      </c>
      <c r="E644" t="s">
        <v>6</v>
      </c>
      <c r="F644">
        <v>-22.5</v>
      </c>
      <c r="G644">
        <v>-5.7</v>
      </c>
      <c r="H644">
        <v>-9</v>
      </c>
      <c r="I644">
        <v>118</v>
      </c>
      <c r="J644">
        <v>-9.4</v>
      </c>
      <c r="K644">
        <v>-4.5999999999999996</v>
      </c>
      <c r="L644">
        <v>-9.4</v>
      </c>
      <c r="M644">
        <v>-2.2999999999999998</v>
      </c>
      <c r="N644">
        <v>1.4</v>
      </c>
      <c r="O644">
        <v>0.8</v>
      </c>
      <c r="AF644">
        <f t="shared" si="24"/>
        <v>462</v>
      </c>
      <c r="AG644" s="134">
        <f>(H644*'User Input'!$H$16)+(I644*'User Input'!$H$17)+(N644*'User Input'!$H$15)+(P644*'User Input'!$H$2)+(Q644*'User Input'!$H$3)+(R644*'User Input'!$H$4)+(K644*'User Input'!$H$5)+(L644*'User Input'!$H$6)+(J644*'User Input'!$H$7)+(U644*'User Input'!$H$8)+(T644*'User Input'!$H$9)+(M644*'User Input'!$H$10)+(Y644*'User Input'!$H$11)+(W644*'User Input'!$H$13)+(V644*'User Input'!$H$12)+(S644*'User Input'!$H$14)</f>
        <v>-41.8</v>
      </c>
      <c r="AH644">
        <f t="shared" si="22"/>
        <v>7.333333333333333</v>
      </c>
      <c r="AI644" s="209"/>
      <c r="AJ644" s="209"/>
      <c r="AK644" s="209"/>
      <c r="AL644" s="209">
        <f t="shared" ca="1" si="23"/>
        <v>462</v>
      </c>
    </row>
    <row r="645" spans="2:38" x14ac:dyDescent="0.2">
      <c r="B645" t="s">
        <v>788</v>
      </c>
      <c r="C645" t="s">
        <v>2</v>
      </c>
      <c r="D645" t="s">
        <v>6</v>
      </c>
      <c r="E645" t="s">
        <v>6</v>
      </c>
      <c r="F645">
        <v>-22.5</v>
      </c>
      <c r="G645">
        <v>-4.7</v>
      </c>
      <c r="H645">
        <v>-9</v>
      </c>
      <c r="I645">
        <v>113</v>
      </c>
      <c r="J645">
        <v>-9.6999999999999993</v>
      </c>
      <c r="K645">
        <v>-4.8</v>
      </c>
      <c r="L645">
        <v>-9.6</v>
      </c>
      <c r="M645">
        <v>-2.1</v>
      </c>
      <c r="N645">
        <v>1.7</v>
      </c>
      <c r="O645">
        <v>0.9</v>
      </c>
      <c r="AF645">
        <f t="shared" si="24"/>
        <v>463</v>
      </c>
      <c r="AG645" s="134">
        <f>(H645*'User Input'!$H$16)+(I645*'User Input'!$H$17)+(N645*'User Input'!$H$15)+(P645*'User Input'!$H$2)+(Q645*'User Input'!$H$3)+(R645*'User Input'!$H$4)+(K645*'User Input'!$H$5)+(L645*'User Input'!$H$6)+(J645*'User Input'!$H$7)+(U645*'User Input'!$H$8)+(T645*'User Input'!$H$9)+(M645*'User Input'!$H$10)+(Y645*'User Input'!$H$11)+(W645*'User Input'!$H$13)+(V645*'User Input'!$H$12)+(S645*'User Input'!$H$14)</f>
        <v>-42.7</v>
      </c>
      <c r="AH645">
        <f t="shared" si="22"/>
        <v>9.085106382978724</v>
      </c>
      <c r="AI645" s="209"/>
      <c r="AJ645" s="209"/>
      <c r="AK645" s="209"/>
      <c r="AL645" s="209">
        <f t="shared" ca="1" si="23"/>
        <v>462</v>
      </c>
    </row>
    <row r="646" spans="2:38" x14ac:dyDescent="0.2">
      <c r="B646" t="s">
        <v>158</v>
      </c>
      <c r="C646" t="s">
        <v>340</v>
      </c>
      <c r="D646" t="s">
        <v>428</v>
      </c>
      <c r="E646" t="s">
        <v>116</v>
      </c>
      <c r="F646">
        <v>-22.5</v>
      </c>
      <c r="G646">
        <v>-4.3</v>
      </c>
      <c r="H646">
        <v>-9</v>
      </c>
      <c r="I646">
        <v>117</v>
      </c>
      <c r="J646">
        <v>-9.1999999999999993</v>
      </c>
      <c r="K646">
        <v>-4.2</v>
      </c>
      <c r="L646">
        <v>-9.5</v>
      </c>
      <c r="M646">
        <v>-2.1</v>
      </c>
      <c r="N646">
        <v>0.2</v>
      </c>
      <c r="O646">
        <v>1.3</v>
      </c>
      <c r="AF646">
        <f t="shared" si="24"/>
        <v>464</v>
      </c>
      <c r="AG646" s="134">
        <f>(H646*'User Input'!$H$16)+(I646*'User Input'!$H$17)+(N646*'User Input'!$H$15)+(P646*'User Input'!$H$2)+(Q646*'User Input'!$H$3)+(R646*'User Input'!$H$4)+(K646*'User Input'!$H$5)+(L646*'User Input'!$H$6)+(J646*'User Input'!$H$7)+(U646*'User Input'!$H$8)+(T646*'User Input'!$H$9)+(M646*'User Input'!$H$10)+(Y646*'User Input'!$H$11)+(W646*'User Input'!$H$13)+(V646*'User Input'!$H$12)+(S646*'User Input'!$H$14)</f>
        <v>-39.700000000000003</v>
      </c>
      <c r="AH646">
        <f t="shared" si="22"/>
        <v>9.2325581395348841</v>
      </c>
      <c r="AI646" s="209"/>
      <c r="AJ646" s="209"/>
      <c r="AK646" s="209"/>
      <c r="AL646" s="209">
        <f t="shared" ca="1" si="23"/>
        <v>462</v>
      </c>
    </row>
    <row r="647" spans="2:38" x14ac:dyDescent="0.2">
      <c r="B647" t="s">
        <v>249</v>
      </c>
      <c r="C647" t="s">
        <v>340</v>
      </c>
      <c r="D647" t="s">
        <v>114</v>
      </c>
      <c r="E647" t="s">
        <v>114</v>
      </c>
      <c r="F647">
        <v>-22.5</v>
      </c>
      <c r="G647">
        <v>-13.2</v>
      </c>
      <c r="H647">
        <v>-9</v>
      </c>
      <c r="I647">
        <v>186</v>
      </c>
      <c r="J647">
        <v>-8.5</v>
      </c>
      <c r="K647">
        <v>-4.7</v>
      </c>
      <c r="L647">
        <v>-8.9</v>
      </c>
      <c r="M647">
        <v>-1.7</v>
      </c>
      <c r="N647">
        <v>0.6</v>
      </c>
      <c r="O647">
        <v>-0.3</v>
      </c>
      <c r="AF647">
        <f t="shared" si="24"/>
        <v>465</v>
      </c>
      <c r="AG647" s="134">
        <f>(H647*'User Input'!$H$16)+(I647*'User Input'!$H$17)+(N647*'User Input'!$H$15)+(P647*'User Input'!$H$2)+(Q647*'User Input'!$H$3)+(R647*'User Input'!$H$4)+(K647*'User Input'!$H$5)+(L647*'User Input'!$H$6)+(J647*'User Input'!$H$7)+(U647*'User Input'!$H$8)+(T647*'User Input'!$H$9)+(M647*'User Input'!$H$10)+(Y647*'User Input'!$H$11)+(W647*'User Input'!$H$13)+(V647*'User Input'!$H$12)+(S647*'User Input'!$H$14)</f>
        <v>-39.6</v>
      </c>
      <c r="AH647">
        <f t="shared" si="22"/>
        <v>3.0000000000000004</v>
      </c>
      <c r="AI647" s="209"/>
      <c r="AJ647" s="209"/>
      <c r="AK647" s="209"/>
      <c r="AL647" s="209">
        <f t="shared" ca="1" si="23"/>
        <v>462</v>
      </c>
    </row>
    <row r="648" spans="2:38" x14ac:dyDescent="0.2">
      <c r="B648" t="s">
        <v>2587</v>
      </c>
      <c r="C648" t="s">
        <v>137</v>
      </c>
      <c r="D648" t="s">
        <v>118</v>
      </c>
      <c r="E648" t="s">
        <v>118</v>
      </c>
      <c r="F648">
        <v>-22.6</v>
      </c>
      <c r="G648">
        <v>-0.9</v>
      </c>
      <c r="H648">
        <v>-9.1</v>
      </c>
      <c r="I648">
        <v>88</v>
      </c>
      <c r="J648">
        <v>-9.9</v>
      </c>
      <c r="K648">
        <v>-5.0999999999999996</v>
      </c>
      <c r="L648">
        <v>-10</v>
      </c>
      <c r="M648">
        <v>-2</v>
      </c>
      <c r="N648">
        <v>2.2000000000000002</v>
      </c>
      <c r="O648">
        <v>1.3</v>
      </c>
      <c r="AF648">
        <f t="shared" si="24"/>
        <v>466</v>
      </c>
      <c r="AG648" s="134">
        <f>(H648*'User Input'!$H$16)+(I648*'User Input'!$H$17)+(N648*'User Input'!$H$15)+(P648*'User Input'!$H$2)+(Q648*'User Input'!$H$3)+(R648*'User Input'!$H$4)+(K648*'User Input'!$H$5)+(L648*'User Input'!$H$6)+(J648*'User Input'!$H$7)+(U648*'User Input'!$H$8)+(T648*'User Input'!$H$9)+(M648*'User Input'!$H$10)+(Y648*'User Input'!$H$11)+(W648*'User Input'!$H$13)+(V648*'User Input'!$H$12)+(S648*'User Input'!$H$14)</f>
        <v>-44.3</v>
      </c>
      <c r="AH648">
        <f t="shared" si="22"/>
        <v>49.222222222222214</v>
      </c>
      <c r="AI648" s="209"/>
      <c r="AJ648" s="209"/>
      <c r="AK648" s="209"/>
      <c r="AL648" s="209">
        <f t="shared" ca="1" si="23"/>
        <v>466</v>
      </c>
    </row>
    <row r="649" spans="2:38" x14ac:dyDescent="0.2">
      <c r="B649" t="s">
        <v>203</v>
      </c>
      <c r="C649" t="s">
        <v>340</v>
      </c>
      <c r="D649" t="s">
        <v>6</v>
      </c>
      <c r="E649" t="s">
        <v>6</v>
      </c>
      <c r="F649">
        <v>-22.6</v>
      </c>
      <c r="G649">
        <v>-4.3</v>
      </c>
      <c r="H649">
        <v>-9.1</v>
      </c>
      <c r="I649">
        <v>112</v>
      </c>
      <c r="J649">
        <v>-9.5</v>
      </c>
      <c r="K649">
        <v>-4.3</v>
      </c>
      <c r="L649">
        <v>-9.4</v>
      </c>
      <c r="M649">
        <v>-2.6</v>
      </c>
      <c r="N649">
        <v>0.9</v>
      </c>
      <c r="O649">
        <v>1.2</v>
      </c>
      <c r="AF649">
        <f t="shared" si="24"/>
        <v>467</v>
      </c>
      <c r="AG649" s="134">
        <f>(H649*'User Input'!$H$16)+(I649*'User Input'!$H$17)+(N649*'User Input'!$H$15)+(P649*'User Input'!$H$2)+(Q649*'User Input'!$H$3)+(R649*'User Input'!$H$4)+(K649*'User Input'!$H$5)+(L649*'User Input'!$H$6)+(J649*'User Input'!$H$7)+(U649*'User Input'!$H$8)+(T649*'User Input'!$H$9)+(M649*'User Input'!$H$10)+(Y649*'User Input'!$H$11)+(W649*'User Input'!$H$13)+(V649*'User Input'!$H$12)+(S649*'User Input'!$H$14)</f>
        <v>-41.300000000000004</v>
      </c>
      <c r="AH649">
        <f t="shared" si="22"/>
        <v>9.6046511627906987</v>
      </c>
      <c r="AI649" s="209"/>
      <c r="AJ649" s="209"/>
      <c r="AK649" s="209"/>
      <c r="AL649" s="209">
        <f t="shared" ca="1" si="23"/>
        <v>466</v>
      </c>
    </row>
    <row r="650" spans="2:38" x14ac:dyDescent="0.2">
      <c r="B650" t="s">
        <v>2611</v>
      </c>
      <c r="C650" t="s">
        <v>137</v>
      </c>
      <c r="D650" t="s">
        <v>110</v>
      </c>
      <c r="E650" t="s">
        <v>110</v>
      </c>
      <c r="F650">
        <v>-22.6</v>
      </c>
      <c r="G650">
        <v>-6.2</v>
      </c>
      <c r="H650">
        <v>-9</v>
      </c>
      <c r="I650">
        <v>118</v>
      </c>
      <c r="J650">
        <v>-9.4</v>
      </c>
      <c r="K650">
        <v>-5.0999999999999996</v>
      </c>
      <c r="L650">
        <v>-9.6999999999999993</v>
      </c>
      <c r="M650">
        <v>-1.7</v>
      </c>
      <c r="N650">
        <v>1.5</v>
      </c>
      <c r="O650">
        <v>0.8</v>
      </c>
      <c r="AF650">
        <f t="shared" si="24"/>
        <v>468</v>
      </c>
      <c r="AG650" s="134">
        <f>(H650*'User Input'!$H$16)+(I650*'User Input'!$H$17)+(N650*'User Input'!$H$15)+(P650*'User Input'!$H$2)+(Q650*'User Input'!$H$3)+(R650*'User Input'!$H$4)+(K650*'User Input'!$H$5)+(L650*'User Input'!$H$6)+(J650*'User Input'!$H$7)+(U650*'User Input'!$H$8)+(T650*'User Input'!$H$9)+(M650*'User Input'!$H$10)+(Y650*'User Input'!$H$11)+(W650*'User Input'!$H$13)+(V650*'User Input'!$H$12)+(S650*'User Input'!$H$14)</f>
        <v>-42.9</v>
      </c>
      <c r="AH650">
        <f t="shared" si="22"/>
        <v>6.919354838709677</v>
      </c>
      <c r="AI650" s="209"/>
      <c r="AJ650" s="209"/>
      <c r="AK650" s="209"/>
      <c r="AL650" s="209">
        <f t="shared" ca="1" si="23"/>
        <v>466</v>
      </c>
    </row>
    <row r="651" spans="2:38" x14ac:dyDescent="0.2">
      <c r="B651" t="s">
        <v>2231</v>
      </c>
      <c r="C651" t="s">
        <v>117</v>
      </c>
      <c r="D651" t="s">
        <v>118</v>
      </c>
      <c r="E651" t="s">
        <v>118</v>
      </c>
      <c r="F651">
        <v>-22.6</v>
      </c>
      <c r="G651">
        <v>-4.9000000000000004</v>
      </c>
      <c r="H651">
        <v>-9.1</v>
      </c>
      <c r="I651">
        <v>112</v>
      </c>
      <c r="J651">
        <v>-9.6</v>
      </c>
      <c r="K651">
        <v>-4.5999999999999996</v>
      </c>
      <c r="L651">
        <v>-9.6</v>
      </c>
      <c r="M651">
        <v>-1.6</v>
      </c>
      <c r="N651">
        <v>1</v>
      </c>
      <c r="O651">
        <v>0.8</v>
      </c>
      <c r="AF651">
        <f t="shared" si="24"/>
        <v>469</v>
      </c>
      <c r="AG651" s="134">
        <f>(H651*'User Input'!$H$16)+(I651*'User Input'!$H$17)+(N651*'User Input'!$H$15)+(P651*'User Input'!$H$2)+(Q651*'User Input'!$H$3)+(R651*'User Input'!$H$4)+(K651*'User Input'!$H$5)+(L651*'User Input'!$H$6)+(J651*'User Input'!$H$7)+(U651*'User Input'!$H$8)+(T651*'User Input'!$H$9)+(M651*'User Input'!$H$10)+(Y651*'User Input'!$H$11)+(W651*'User Input'!$H$13)+(V651*'User Input'!$H$12)+(S651*'User Input'!$H$14)</f>
        <v>-40.800000000000004</v>
      </c>
      <c r="AH651">
        <f t="shared" si="22"/>
        <v>8.3265306122448983</v>
      </c>
      <c r="AI651" s="209"/>
      <c r="AJ651" s="209"/>
      <c r="AK651" s="209"/>
      <c r="AL651" s="209">
        <f t="shared" ca="1" si="23"/>
        <v>466</v>
      </c>
    </row>
    <row r="652" spans="2:38" x14ac:dyDescent="0.2">
      <c r="B652" t="s">
        <v>3506</v>
      </c>
      <c r="C652" t="s">
        <v>132</v>
      </c>
      <c r="D652" t="s">
        <v>6</v>
      </c>
      <c r="E652" t="s">
        <v>6</v>
      </c>
      <c r="F652">
        <v>-22.6</v>
      </c>
      <c r="G652">
        <v>-5.3</v>
      </c>
      <c r="H652">
        <v>-9</v>
      </c>
      <c r="I652">
        <v>116</v>
      </c>
      <c r="J652">
        <v>-9.6</v>
      </c>
      <c r="K652">
        <v>-4.3</v>
      </c>
      <c r="L652">
        <v>-9.4</v>
      </c>
      <c r="M652">
        <v>-1.6</v>
      </c>
      <c r="N652">
        <v>0.8</v>
      </c>
      <c r="O652">
        <v>0.6</v>
      </c>
      <c r="AF652">
        <f t="shared" si="24"/>
        <v>470</v>
      </c>
      <c r="AG652" s="134">
        <f>(H652*'User Input'!$H$16)+(I652*'User Input'!$H$17)+(N652*'User Input'!$H$15)+(P652*'User Input'!$H$2)+(Q652*'User Input'!$H$3)+(R652*'User Input'!$H$4)+(K652*'User Input'!$H$5)+(L652*'User Input'!$H$6)+(J652*'User Input'!$H$7)+(U652*'User Input'!$H$8)+(T652*'User Input'!$H$9)+(M652*'User Input'!$H$10)+(Y652*'User Input'!$H$11)+(W652*'User Input'!$H$13)+(V652*'User Input'!$H$12)+(S652*'User Input'!$H$14)</f>
        <v>-39.400000000000006</v>
      </c>
      <c r="AH652">
        <f t="shared" si="22"/>
        <v>7.4339622641509449</v>
      </c>
      <c r="AI652" s="209"/>
      <c r="AJ652" s="209"/>
      <c r="AK652" s="209"/>
      <c r="AL652" s="209">
        <f t="shared" ca="1" si="23"/>
        <v>466</v>
      </c>
    </row>
    <row r="653" spans="2:38" x14ac:dyDescent="0.2">
      <c r="B653" t="s">
        <v>543</v>
      </c>
      <c r="C653" t="s">
        <v>340</v>
      </c>
      <c r="D653" t="s">
        <v>114</v>
      </c>
      <c r="E653" t="s">
        <v>114</v>
      </c>
      <c r="F653">
        <v>-22.7</v>
      </c>
      <c r="G653">
        <v>-5.9</v>
      </c>
      <c r="H653">
        <v>-9.1</v>
      </c>
      <c r="I653">
        <v>112</v>
      </c>
      <c r="J653">
        <v>-9.6</v>
      </c>
      <c r="K653">
        <v>-4.3</v>
      </c>
      <c r="L653">
        <v>-9.4</v>
      </c>
      <c r="M653">
        <v>-2</v>
      </c>
      <c r="N653">
        <v>0.5</v>
      </c>
      <c r="O653">
        <v>1</v>
      </c>
      <c r="AF653">
        <f t="shared" si="24"/>
        <v>471</v>
      </c>
      <c r="AG653" s="134">
        <f>(H653*'User Input'!$H$16)+(I653*'User Input'!$H$17)+(N653*'User Input'!$H$15)+(P653*'User Input'!$H$2)+(Q653*'User Input'!$H$3)+(R653*'User Input'!$H$4)+(K653*'User Input'!$H$5)+(L653*'User Input'!$H$6)+(J653*'User Input'!$H$7)+(U653*'User Input'!$H$8)+(T653*'User Input'!$H$9)+(M653*'User Input'!$H$10)+(Y653*'User Input'!$H$11)+(W653*'User Input'!$H$13)+(V653*'User Input'!$H$12)+(S653*'User Input'!$H$14)</f>
        <v>-40.200000000000003</v>
      </c>
      <c r="AH653">
        <f t="shared" si="22"/>
        <v>6.8135593220338988</v>
      </c>
      <c r="AI653" s="209"/>
      <c r="AJ653" s="209"/>
      <c r="AK653" s="209"/>
      <c r="AL653" s="209">
        <f t="shared" ca="1" si="23"/>
        <v>471</v>
      </c>
    </row>
    <row r="654" spans="2:38" x14ac:dyDescent="0.2">
      <c r="B654" t="s">
        <v>319</v>
      </c>
      <c r="C654" t="s">
        <v>120</v>
      </c>
      <c r="D654" t="s">
        <v>112</v>
      </c>
      <c r="E654" t="s">
        <v>112</v>
      </c>
      <c r="F654">
        <v>-22.7</v>
      </c>
      <c r="G654">
        <v>3.3</v>
      </c>
      <c r="H654">
        <v>-9.1</v>
      </c>
      <c r="I654">
        <v>77</v>
      </c>
      <c r="J654">
        <v>-10.1</v>
      </c>
      <c r="K654">
        <v>-4.4000000000000004</v>
      </c>
      <c r="L654">
        <v>-9.9</v>
      </c>
      <c r="M654">
        <v>-2.6</v>
      </c>
      <c r="N654">
        <v>1.4</v>
      </c>
      <c r="O654">
        <v>1.8</v>
      </c>
      <c r="AF654">
        <f t="shared" si="24"/>
        <v>472</v>
      </c>
      <c r="AG654" s="134">
        <f>(H654*'User Input'!$H$16)+(I654*'User Input'!$H$17)+(N654*'User Input'!$H$15)+(P654*'User Input'!$H$2)+(Q654*'User Input'!$H$3)+(R654*'User Input'!$H$4)+(K654*'User Input'!$H$5)+(L654*'User Input'!$H$6)+(J654*'User Input'!$H$7)+(U654*'User Input'!$H$8)+(T654*'User Input'!$H$9)+(M654*'User Input'!$H$10)+(Y654*'User Input'!$H$11)+(W654*'User Input'!$H$13)+(V654*'User Input'!$H$12)+(S654*'User Input'!$H$14)</f>
        <v>-42.800000000000004</v>
      </c>
      <c r="AH654">
        <f t="shared" si="22"/>
        <v>-12.969696969696972</v>
      </c>
      <c r="AI654" s="209"/>
      <c r="AJ654" s="209"/>
      <c r="AK654" s="209"/>
      <c r="AL654" s="209">
        <f t="shared" ca="1" si="23"/>
        <v>471</v>
      </c>
    </row>
    <row r="655" spans="2:38" x14ac:dyDescent="0.2">
      <c r="B655" t="s">
        <v>3728</v>
      </c>
      <c r="C655" t="s">
        <v>131</v>
      </c>
      <c r="D655" t="s">
        <v>112</v>
      </c>
      <c r="E655" t="s">
        <v>112</v>
      </c>
      <c r="F655">
        <v>-22.7</v>
      </c>
      <c r="G655">
        <v>4.5</v>
      </c>
      <c r="H655">
        <v>-9.1</v>
      </c>
      <c r="I655">
        <v>79</v>
      </c>
      <c r="J655">
        <v>-10</v>
      </c>
      <c r="K655">
        <v>-4.5</v>
      </c>
      <c r="L655">
        <v>-9.8000000000000007</v>
      </c>
      <c r="M655">
        <v>-2.2999999999999998</v>
      </c>
      <c r="N655">
        <v>1.4</v>
      </c>
      <c r="O655">
        <v>1.6</v>
      </c>
      <c r="AF655">
        <f t="shared" si="24"/>
        <v>473</v>
      </c>
      <c r="AG655" s="134">
        <f>(H655*'User Input'!$H$16)+(I655*'User Input'!$H$17)+(N655*'User Input'!$H$15)+(P655*'User Input'!$H$2)+(Q655*'User Input'!$H$3)+(R655*'User Input'!$H$4)+(K655*'User Input'!$H$5)+(L655*'User Input'!$H$6)+(J655*'User Input'!$H$7)+(U655*'User Input'!$H$8)+(T655*'User Input'!$H$9)+(M655*'User Input'!$H$10)+(Y655*'User Input'!$H$11)+(W655*'User Input'!$H$13)+(V655*'User Input'!$H$12)+(S655*'User Input'!$H$14)</f>
        <v>-42.4</v>
      </c>
      <c r="AH655">
        <f t="shared" si="22"/>
        <v>-9.4222222222222225</v>
      </c>
      <c r="AI655" s="209"/>
      <c r="AJ655" s="209"/>
      <c r="AK655" s="209"/>
      <c r="AL655" s="209">
        <f t="shared" ca="1" si="23"/>
        <v>471</v>
      </c>
    </row>
    <row r="656" spans="2:38" x14ac:dyDescent="0.2">
      <c r="B656" t="s">
        <v>2604</v>
      </c>
      <c r="C656" t="s">
        <v>136</v>
      </c>
      <c r="D656" t="s">
        <v>1025</v>
      </c>
      <c r="E656" t="s">
        <v>110</v>
      </c>
      <c r="F656">
        <v>-22.7</v>
      </c>
      <c r="G656">
        <v>-6</v>
      </c>
      <c r="H656">
        <v>-9.1</v>
      </c>
      <c r="I656">
        <v>109</v>
      </c>
      <c r="J656">
        <v>-9.6</v>
      </c>
      <c r="K656">
        <v>-4.9000000000000004</v>
      </c>
      <c r="L656">
        <v>-9.8000000000000007</v>
      </c>
      <c r="M656">
        <v>-1.8</v>
      </c>
      <c r="N656">
        <v>1.5</v>
      </c>
      <c r="O656">
        <v>0.9</v>
      </c>
      <c r="AF656">
        <f t="shared" si="24"/>
        <v>474</v>
      </c>
      <c r="AG656" s="134">
        <f>(H656*'User Input'!$H$16)+(I656*'User Input'!$H$17)+(N656*'User Input'!$H$15)+(P656*'User Input'!$H$2)+(Q656*'User Input'!$H$3)+(R656*'User Input'!$H$4)+(K656*'User Input'!$H$5)+(L656*'User Input'!$H$6)+(J656*'User Input'!$H$7)+(U656*'User Input'!$H$8)+(T656*'User Input'!$H$9)+(M656*'User Input'!$H$10)+(Y656*'User Input'!$H$11)+(W656*'User Input'!$H$13)+(V656*'User Input'!$H$12)+(S656*'User Input'!$H$14)</f>
        <v>-42.6</v>
      </c>
      <c r="AH656">
        <f t="shared" si="22"/>
        <v>7.1000000000000005</v>
      </c>
      <c r="AI656" s="209"/>
      <c r="AJ656" s="209"/>
      <c r="AK656" s="209"/>
      <c r="AL656" s="209">
        <f t="shared" ca="1" si="23"/>
        <v>471</v>
      </c>
    </row>
    <row r="657" spans="2:38" x14ac:dyDescent="0.2">
      <c r="B657" t="s">
        <v>3509</v>
      </c>
      <c r="C657" t="s">
        <v>339</v>
      </c>
      <c r="D657" t="s">
        <v>110</v>
      </c>
      <c r="E657" t="s">
        <v>110</v>
      </c>
      <c r="F657">
        <v>-22.8</v>
      </c>
      <c r="G657">
        <v>-6.4</v>
      </c>
      <c r="H657">
        <v>-9.1</v>
      </c>
      <c r="I657">
        <v>111</v>
      </c>
      <c r="J657">
        <v>-9.8000000000000007</v>
      </c>
      <c r="K657">
        <v>-5.0999999999999996</v>
      </c>
      <c r="L657">
        <v>-9.8000000000000007</v>
      </c>
      <c r="M657">
        <v>-1.9</v>
      </c>
      <c r="N657">
        <v>2</v>
      </c>
      <c r="O657">
        <v>0.9</v>
      </c>
      <c r="AF657">
        <f t="shared" si="24"/>
        <v>475</v>
      </c>
      <c r="AG657" s="134">
        <f>(H657*'User Input'!$H$16)+(I657*'User Input'!$H$17)+(N657*'User Input'!$H$15)+(P657*'User Input'!$H$2)+(Q657*'User Input'!$H$3)+(R657*'User Input'!$H$4)+(K657*'User Input'!$H$5)+(L657*'User Input'!$H$6)+(J657*'User Input'!$H$7)+(U657*'User Input'!$H$8)+(T657*'User Input'!$H$9)+(M657*'User Input'!$H$10)+(Y657*'User Input'!$H$11)+(W657*'User Input'!$H$13)+(V657*'User Input'!$H$12)+(S657*'User Input'!$H$14)</f>
        <v>-43.8</v>
      </c>
      <c r="AH657">
        <f t="shared" si="22"/>
        <v>6.8437499999999991</v>
      </c>
      <c r="AI657" s="209"/>
      <c r="AJ657" s="209"/>
      <c r="AK657" s="209"/>
      <c r="AL657" s="209">
        <f t="shared" ca="1" si="23"/>
        <v>475</v>
      </c>
    </row>
    <row r="658" spans="2:38" x14ac:dyDescent="0.2">
      <c r="B658" t="s">
        <v>3504</v>
      </c>
      <c r="C658" t="s">
        <v>119</v>
      </c>
      <c r="D658" t="s">
        <v>110</v>
      </c>
      <c r="E658" t="s">
        <v>110</v>
      </c>
      <c r="F658">
        <v>-22.9</v>
      </c>
      <c r="G658">
        <v>-11.4</v>
      </c>
      <c r="H658">
        <v>-9.1</v>
      </c>
      <c r="I658">
        <v>142</v>
      </c>
      <c r="J658">
        <v>-9.3000000000000007</v>
      </c>
      <c r="K658">
        <v>-4.9000000000000004</v>
      </c>
      <c r="L658">
        <v>-9.5</v>
      </c>
      <c r="M658">
        <v>-0.7</v>
      </c>
      <c r="N658">
        <v>0.7</v>
      </c>
      <c r="O658">
        <v>0</v>
      </c>
      <c r="AF658">
        <f t="shared" si="24"/>
        <v>476</v>
      </c>
      <c r="AG658" s="134">
        <f>(H658*'User Input'!$H$16)+(I658*'User Input'!$H$17)+(N658*'User Input'!$H$15)+(P658*'User Input'!$H$2)+(Q658*'User Input'!$H$3)+(R658*'User Input'!$H$4)+(K658*'User Input'!$H$5)+(L658*'User Input'!$H$6)+(J658*'User Input'!$H$7)+(U658*'User Input'!$H$8)+(T658*'User Input'!$H$9)+(M658*'User Input'!$H$10)+(Y658*'User Input'!$H$11)+(W658*'User Input'!$H$13)+(V658*'User Input'!$H$12)+(S658*'User Input'!$H$14)</f>
        <v>-39.800000000000004</v>
      </c>
      <c r="AH658">
        <f t="shared" si="22"/>
        <v>3.4912280701754388</v>
      </c>
      <c r="AI658" s="209"/>
      <c r="AJ658" s="209"/>
      <c r="AK658" s="209"/>
      <c r="AL658" s="209">
        <f t="shared" ca="1" si="23"/>
        <v>476</v>
      </c>
    </row>
    <row r="659" spans="2:38" x14ac:dyDescent="0.2">
      <c r="B659" t="s">
        <v>2629</v>
      </c>
      <c r="C659" t="s">
        <v>115</v>
      </c>
      <c r="D659" t="s">
        <v>426</v>
      </c>
      <c r="E659" t="s">
        <v>114</v>
      </c>
      <c r="F659">
        <v>-22.9</v>
      </c>
      <c r="G659">
        <v>-1.9</v>
      </c>
      <c r="H659">
        <v>-9.1</v>
      </c>
      <c r="I659">
        <v>89</v>
      </c>
      <c r="J659">
        <v>-10</v>
      </c>
      <c r="K659">
        <v>-4.5999999999999996</v>
      </c>
      <c r="L659">
        <v>-9.9</v>
      </c>
      <c r="M659">
        <v>-1.7</v>
      </c>
      <c r="N659">
        <v>1.2</v>
      </c>
      <c r="O659">
        <v>1.1000000000000001</v>
      </c>
      <c r="AF659">
        <f t="shared" si="24"/>
        <v>477</v>
      </c>
      <c r="AG659" s="134">
        <f>(H659*'User Input'!$H$16)+(I659*'User Input'!$H$17)+(N659*'User Input'!$H$15)+(P659*'User Input'!$H$2)+(Q659*'User Input'!$H$3)+(R659*'User Input'!$H$4)+(K659*'User Input'!$H$5)+(L659*'User Input'!$H$6)+(J659*'User Input'!$H$7)+(U659*'User Input'!$H$8)+(T659*'User Input'!$H$9)+(M659*'User Input'!$H$10)+(Y659*'User Input'!$H$11)+(W659*'User Input'!$H$13)+(V659*'User Input'!$H$12)+(S659*'User Input'!$H$14)</f>
        <v>-41.699999999999996</v>
      </c>
      <c r="AH659">
        <f t="shared" si="22"/>
        <v>21.94736842105263</v>
      </c>
      <c r="AI659" s="209"/>
      <c r="AJ659" s="209"/>
      <c r="AK659" s="209"/>
      <c r="AL659" s="209">
        <f t="shared" ca="1" si="23"/>
        <v>476</v>
      </c>
    </row>
    <row r="660" spans="2:38" x14ac:dyDescent="0.2">
      <c r="B660" t="s">
        <v>2274</v>
      </c>
      <c r="C660" t="s">
        <v>714</v>
      </c>
      <c r="D660" t="s">
        <v>427</v>
      </c>
      <c r="E660" t="s">
        <v>118</v>
      </c>
      <c r="F660">
        <v>-23</v>
      </c>
      <c r="G660">
        <v>-7.7</v>
      </c>
      <c r="H660">
        <v>-9.1999999999999993</v>
      </c>
      <c r="I660">
        <v>113</v>
      </c>
      <c r="J660">
        <v>-9.9</v>
      </c>
      <c r="K660">
        <v>-4.9000000000000004</v>
      </c>
      <c r="L660">
        <v>-9.6999999999999993</v>
      </c>
      <c r="M660">
        <v>-1.5</v>
      </c>
      <c r="N660">
        <v>1.3</v>
      </c>
      <c r="O660">
        <v>0.7</v>
      </c>
      <c r="AF660">
        <f t="shared" si="24"/>
        <v>478</v>
      </c>
      <c r="AG660" s="134">
        <f>(H660*'User Input'!$H$16)+(I660*'User Input'!$H$17)+(N660*'User Input'!$H$15)+(P660*'User Input'!$H$2)+(Q660*'User Input'!$H$3)+(R660*'User Input'!$H$4)+(K660*'User Input'!$H$5)+(L660*'User Input'!$H$6)+(J660*'User Input'!$H$7)+(U660*'User Input'!$H$8)+(T660*'User Input'!$H$9)+(M660*'User Input'!$H$10)+(Y660*'User Input'!$H$11)+(W660*'User Input'!$H$13)+(V660*'User Input'!$H$12)+(S660*'User Input'!$H$14)</f>
        <v>-42.2</v>
      </c>
      <c r="AH660">
        <f t="shared" si="22"/>
        <v>5.4805194805194803</v>
      </c>
      <c r="AI660" s="209"/>
      <c r="AJ660" s="209"/>
      <c r="AK660" s="209"/>
      <c r="AL660" s="209">
        <f t="shared" ca="1" si="23"/>
        <v>478</v>
      </c>
    </row>
    <row r="661" spans="2:38" x14ac:dyDescent="0.2">
      <c r="B661" t="s">
        <v>2573</v>
      </c>
      <c r="C661" t="s">
        <v>719</v>
      </c>
      <c r="D661" t="s">
        <v>118</v>
      </c>
      <c r="E661" t="s">
        <v>118</v>
      </c>
      <c r="F661">
        <v>-23</v>
      </c>
      <c r="G661">
        <v>-7.7</v>
      </c>
      <c r="H661">
        <v>-9.1</v>
      </c>
      <c r="I661">
        <v>108</v>
      </c>
      <c r="J661">
        <v>-9.6</v>
      </c>
      <c r="K661">
        <v>-5</v>
      </c>
      <c r="L661">
        <v>-9.9</v>
      </c>
      <c r="M661">
        <v>-1</v>
      </c>
      <c r="N661">
        <v>1</v>
      </c>
      <c r="O661">
        <v>0.6</v>
      </c>
      <c r="AF661">
        <f t="shared" si="24"/>
        <v>479</v>
      </c>
      <c r="AG661" s="134">
        <f>(H661*'User Input'!$H$16)+(I661*'User Input'!$H$17)+(N661*'User Input'!$H$15)+(P661*'User Input'!$H$2)+(Q661*'User Input'!$H$3)+(R661*'User Input'!$H$4)+(K661*'User Input'!$H$5)+(L661*'User Input'!$H$6)+(J661*'User Input'!$H$7)+(U661*'User Input'!$H$8)+(T661*'User Input'!$H$9)+(M661*'User Input'!$H$10)+(Y661*'User Input'!$H$11)+(W661*'User Input'!$H$13)+(V661*'User Input'!$H$12)+(S661*'User Input'!$H$14)</f>
        <v>-41.5</v>
      </c>
      <c r="AH661">
        <f t="shared" ref="AH661:AH724" si="25">AG661/G661</f>
        <v>5.3896103896103895</v>
      </c>
      <c r="AI661" s="209"/>
      <c r="AJ661" s="209"/>
      <c r="AK661" s="209"/>
      <c r="AL661" s="209">
        <f t="shared" ca="1" si="23"/>
        <v>478</v>
      </c>
    </row>
    <row r="662" spans="2:38" x14ac:dyDescent="0.2">
      <c r="B662" t="s">
        <v>3518</v>
      </c>
      <c r="C662" t="s">
        <v>115</v>
      </c>
      <c r="D662" t="s">
        <v>110</v>
      </c>
      <c r="E662" t="s">
        <v>110</v>
      </c>
      <c r="F662">
        <v>-23.1</v>
      </c>
      <c r="G662">
        <v>0</v>
      </c>
      <c r="H662">
        <v>-9.1999999999999993</v>
      </c>
      <c r="I662">
        <v>79</v>
      </c>
      <c r="J662">
        <v>-10.199999999999999</v>
      </c>
      <c r="K662">
        <v>-4.8</v>
      </c>
      <c r="L662">
        <v>-10.1</v>
      </c>
      <c r="M662">
        <v>-1.9</v>
      </c>
      <c r="N662">
        <v>1.7</v>
      </c>
      <c r="O662">
        <v>1.3</v>
      </c>
      <c r="AF662">
        <f t="shared" si="24"/>
        <v>480</v>
      </c>
      <c r="AG662" s="134">
        <f>(H662*'User Input'!$H$16)+(I662*'User Input'!$H$17)+(N662*'User Input'!$H$15)+(P662*'User Input'!$H$2)+(Q662*'User Input'!$H$3)+(R662*'User Input'!$H$4)+(K662*'User Input'!$H$5)+(L662*'User Input'!$H$6)+(J662*'User Input'!$H$7)+(U662*'User Input'!$H$8)+(T662*'User Input'!$H$9)+(M662*'User Input'!$H$10)+(Y662*'User Input'!$H$11)+(W662*'User Input'!$H$13)+(V662*'User Input'!$H$12)+(S662*'User Input'!$H$14)</f>
        <v>-43.3</v>
      </c>
      <c r="AH662" t="e">
        <f t="shared" si="25"/>
        <v>#DIV/0!</v>
      </c>
      <c r="AI662" s="209"/>
      <c r="AJ662" s="209"/>
      <c r="AK662" s="209"/>
      <c r="AL662" s="209">
        <f t="shared" ca="1" si="23"/>
        <v>480</v>
      </c>
    </row>
    <row r="663" spans="2:38" x14ac:dyDescent="0.2">
      <c r="B663" t="s">
        <v>3505</v>
      </c>
      <c r="C663" t="s">
        <v>134</v>
      </c>
      <c r="D663" t="s">
        <v>114</v>
      </c>
      <c r="E663" t="s">
        <v>114</v>
      </c>
      <c r="F663">
        <v>-23.1</v>
      </c>
      <c r="G663">
        <v>2.2000000000000002</v>
      </c>
      <c r="H663">
        <v>-9.1999999999999993</v>
      </c>
      <c r="I663">
        <v>76</v>
      </c>
      <c r="J663">
        <v>-10.199999999999999</v>
      </c>
      <c r="K663">
        <v>-5.3</v>
      </c>
      <c r="L663">
        <v>-10.6</v>
      </c>
      <c r="M663">
        <v>-0.7</v>
      </c>
      <c r="N663">
        <v>1.6</v>
      </c>
      <c r="O663">
        <v>1.1000000000000001</v>
      </c>
      <c r="AF663">
        <f t="shared" si="24"/>
        <v>481</v>
      </c>
      <c r="AG663" s="134">
        <f>(H663*'User Input'!$H$16)+(I663*'User Input'!$H$17)+(N663*'User Input'!$H$15)+(P663*'User Input'!$H$2)+(Q663*'User Input'!$H$3)+(R663*'User Input'!$H$4)+(K663*'User Input'!$H$5)+(L663*'User Input'!$H$6)+(J663*'User Input'!$H$7)+(U663*'User Input'!$H$8)+(T663*'User Input'!$H$9)+(M663*'User Input'!$H$10)+(Y663*'User Input'!$H$11)+(W663*'User Input'!$H$13)+(V663*'User Input'!$H$12)+(S663*'User Input'!$H$14)</f>
        <v>-43.4</v>
      </c>
      <c r="AH663">
        <f t="shared" si="25"/>
        <v>-19.727272727272727</v>
      </c>
      <c r="AI663" s="209"/>
      <c r="AJ663" s="209"/>
      <c r="AK663" s="209"/>
      <c r="AL663" s="209">
        <f t="shared" ca="1" si="23"/>
        <v>480</v>
      </c>
    </row>
    <row r="664" spans="2:38" x14ac:dyDescent="0.2">
      <c r="B664" t="s">
        <v>2583</v>
      </c>
      <c r="C664" t="s">
        <v>141</v>
      </c>
      <c r="D664" t="s">
        <v>118</v>
      </c>
      <c r="E664" t="s">
        <v>118</v>
      </c>
      <c r="F664">
        <v>-23.2</v>
      </c>
      <c r="G664">
        <v>-12.5</v>
      </c>
      <c r="H664">
        <v>-9.1999999999999993</v>
      </c>
      <c r="I664">
        <v>142</v>
      </c>
      <c r="J664">
        <v>-9.3000000000000007</v>
      </c>
      <c r="K664">
        <v>-4.9000000000000004</v>
      </c>
      <c r="L664">
        <v>-9.6</v>
      </c>
      <c r="M664">
        <v>-1.8</v>
      </c>
      <c r="N664">
        <v>0.9</v>
      </c>
      <c r="O664">
        <v>0.5</v>
      </c>
      <c r="AF664">
        <f t="shared" si="24"/>
        <v>482</v>
      </c>
      <c r="AG664" s="134">
        <f>(H664*'User Input'!$H$16)+(I664*'User Input'!$H$17)+(N664*'User Input'!$H$15)+(P664*'User Input'!$H$2)+(Q664*'User Input'!$H$3)+(R664*'User Input'!$H$4)+(K664*'User Input'!$H$5)+(L664*'User Input'!$H$6)+(J664*'User Input'!$H$7)+(U664*'User Input'!$H$8)+(T664*'User Input'!$H$9)+(M664*'User Input'!$H$10)+(Y664*'User Input'!$H$11)+(W664*'User Input'!$H$13)+(V664*'User Input'!$H$12)+(S664*'User Input'!$H$14)</f>
        <v>-42.1</v>
      </c>
      <c r="AH664">
        <f t="shared" si="25"/>
        <v>3.3680000000000003</v>
      </c>
      <c r="AI664" s="209"/>
      <c r="AJ664" s="209"/>
      <c r="AK664" s="209"/>
      <c r="AL664" s="209">
        <f t="shared" ca="1" si="23"/>
        <v>482</v>
      </c>
    </row>
    <row r="665" spans="2:38" x14ac:dyDescent="0.2">
      <c r="B665" t="s">
        <v>2616</v>
      </c>
      <c r="C665" t="s">
        <v>130</v>
      </c>
      <c r="D665" t="s">
        <v>6</v>
      </c>
      <c r="E665" t="s">
        <v>6</v>
      </c>
      <c r="F665">
        <v>-23.2</v>
      </c>
      <c r="G665">
        <v>-8.5</v>
      </c>
      <c r="H665">
        <v>-9.1999999999999993</v>
      </c>
      <c r="I665">
        <v>108</v>
      </c>
      <c r="J665">
        <v>-10</v>
      </c>
      <c r="K665">
        <v>-5.0999999999999996</v>
      </c>
      <c r="L665">
        <v>-10</v>
      </c>
      <c r="M665">
        <v>-1.7</v>
      </c>
      <c r="N665">
        <v>1.7</v>
      </c>
      <c r="O665">
        <v>0.8</v>
      </c>
      <c r="AF665">
        <f t="shared" si="24"/>
        <v>483</v>
      </c>
      <c r="AG665" s="134">
        <f>(H665*'User Input'!$H$16)+(I665*'User Input'!$H$17)+(N665*'User Input'!$H$15)+(P665*'User Input'!$H$2)+(Q665*'User Input'!$H$3)+(R665*'User Input'!$H$4)+(K665*'User Input'!$H$5)+(L665*'User Input'!$H$6)+(J665*'User Input'!$H$7)+(U665*'User Input'!$H$8)+(T665*'User Input'!$H$9)+(M665*'User Input'!$H$10)+(Y665*'User Input'!$H$11)+(W665*'User Input'!$H$13)+(V665*'User Input'!$H$12)+(S665*'User Input'!$H$14)</f>
        <v>-43.8</v>
      </c>
      <c r="AH665">
        <f t="shared" si="25"/>
        <v>5.1529411764705877</v>
      </c>
      <c r="AI665" s="209"/>
      <c r="AJ665" s="209"/>
      <c r="AK665" s="209"/>
      <c r="AL665" s="209">
        <f t="shared" ca="1" si="23"/>
        <v>482</v>
      </c>
    </row>
    <row r="666" spans="2:38" x14ac:dyDescent="0.2">
      <c r="B666" t="s">
        <v>2625</v>
      </c>
      <c r="C666" t="s">
        <v>115</v>
      </c>
      <c r="D666" t="s">
        <v>114</v>
      </c>
      <c r="E666" t="s">
        <v>114</v>
      </c>
      <c r="F666">
        <v>-23.3</v>
      </c>
      <c r="G666">
        <v>-5.0999999999999996</v>
      </c>
      <c r="H666">
        <v>-9.1999999999999993</v>
      </c>
      <c r="I666">
        <v>91</v>
      </c>
      <c r="J666">
        <v>-10.1</v>
      </c>
      <c r="K666">
        <v>-5.2</v>
      </c>
      <c r="L666">
        <v>-10.199999999999999</v>
      </c>
      <c r="M666">
        <v>-1.4</v>
      </c>
      <c r="N666">
        <v>1.8</v>
      </c>
      <c r="O666">
        <v>0.8</v>
      </c>
      <c r="AF666">
        <f t="shared" si="24"/>
        <v>484</v>
      </c>
      <c r="AG666" s="134">
        <f>(H666*'User Input'!$H$16)+(I666*'User Input'!$H$17)+(N666*'User Input'!$H$15)+(P666*'User Input'!$H$2)+(Q666*'User Input'!$H$3)+(R666*'User Input'!$H$4)+(K666*'User Input'!$H$5)+(L666*'User Input'!$H$6)+(J666*'User Input'!$H$7)+(U666*'User Input'!$H$8)+(T666*'User Input'!$H$9)+(M666*'User Input'!$H$10)+(Y666*'User Input'!$H$11)+(W666*'User Input'!$H$13)+(V666*'User Input'!$H$12)+(S666*'User Input'!$H$14)</f>
        <v>-43.9</v>
      </c>
      <c r="AH666">
        <f t="shared" si="25"/>
        <v>8.6078431372549016</v>
      </c>
      <c r="AI666" s="209"/>
      <c r="AJ666" s="209"/>
      <c r="AK666" s="209"/>
      <c r="AL666" s="209">
        <f t="shared" ca="1" si="23"/>
        <v>484</v>
      </c>
    </row>
    <row r="667" spans="2:38" x14ac:dyDescent="0.2">
      <c r="B667" t="s">
        <v>2543</v>
      </c>
      <c r="C667" t="s">
        <v>136</v>
      </c>
      <c r="D667" t="s">
        <v>118</v>
      </c>
      <c r="E667" t="s">
        <v>118</v>
      </c>
      <c r="F667">
        <v>-23.4</v>
      </c>
      <c r="G667">
        <v>-9.6</v>
      </c>
      <c r="H667">
        <v>-9.3000000000000007</v>
      </c>
      <c r="I667">
        <v>110</v>
      </c>
      <c r="J667">
        <v>-9.6999999999999993</v>
      </c>
      <c r="K667">
        <v>-5.2</v>
      </c>
      <c r="L667">
        <v>-9.9</v>
      </c>
      <c r="M667">
        <v>-2.2999999999999998</v>
      </c>
      <c r="N667">
        <v>2.1</v>
      </c>
      <c r="O667">
        <v>0.7</v>
      </c>
      <c r="AF667">
        <f t="shared" si="24"/>
        <v>485</v>
      </c>
      <c r="AG667" s="134">
        <f>(H667*'User Input'!$H$16)+(I667*'User Input'!$H$17)+(N667*'User Input'!$H$15)+(P667*'User Input'!$H$2)+(Q667*'User Input'!$H$3)+(R667*'User Input'!$H$4)+(K667*'User Input'!$H$5)+(L667*'User Input'!$H$6)+(J667*'User Input'!$H$7)+(U667*'User Input'!$H$8)+(T667*'User Input'!$H$9)+(M667*'User Input'!$H$10)+(Y667*'User Input'!$H$11)+(W667*'User Input'!$H$13)+(V667*'User Input'!$H$12)+(S667*'User Input'!$H$14)</f>
        <v>-45.000000000000007</v>
      </c>
      <c r="AH667">
        <f t="shared" si="25"/>
        <v>4.6875000000000009</v>
      </c>
      <c r="AI667" s="209"/>
      <c r="AJ667" s="209"/>
      <c r="AK667" s="209"/>
      <c r="AL667" s="209">
        <f t="shared" ca="1" si="23"/>
        <v>485</v>
      </c>
    </row>
    <row r="668" spans="2:38" x14ac:dyDescent="0.2">
      <c r="B668" t="s">
        <v>2608</v>
      </c>
      <c r="C668" t="s">
        <v>718</v>
      </c>
      <c r="D668" t="s">
        <v>118</v>
      </c>
      <c r="E668" t="s">
        <v>118</v>
      </c>
      <c r="F668">
        <v>-23.4</v>
      </c>
      <c r="G668">
        <v>-9</v>
      </c>
      <c r="H668">
        <v>-9.3000000000000007</v>
      </c>
      <c r="I668">
        <v>111</v>
      </c>
      <c r="J668">
        <v>-9.9</v>
      </c>
      <c r="K668">
        <v>-4.9000000000000004</v>
      </c>
      <c r="L668">
        <v>-9.8000000000000007</v>
      </c>
      <c r="M668">
        <v>-2.2999999999999998</v>
      </c>
      <c r="N668">
        <v>1.8</v>
      </c>
      <c r="O668">
        <v>0.7</v>
      </c>
      <c r="AF668">
        <f t="shared" si="24"/>
        <v>486</v>
      </c>
      <c r="AG668" s="134">
        <f>(H668*'User Input'!$H$16)+(I668*'User Input'!$H$17)+(N668*'User Input'!$H$15)+(P668*'User Input'!$H$2)+(Q668*'User Input'!$H$3)+(R668*'User Input'!$H$4)+(K668*'User Input'!$H$5)+(L668*'User Input'!$H$6)+(J668*'User Input'!$H$7)+(U668*'User Input'!$H$8)+(T668*'User Input'!$H$9)+(M668*'User Input'!$H$10)+(Y668*'User Input'!$H$11)+(W668*'User Input'!$H$13)+(V668*'User Input'!$H$12)+(S668*'User Input'!$H$14)</f>
        <v>-43.900000000000006</v>
      </c>
      <c r="AH668">
        <f t="shared" si="25"/>
        <v>4.8777777777777782</v>
      </c>
      <c r="AI668" s="209"/>
      <c r="AJ668" s="209"/>
      <c r="AK668" s="209"/>
      <c r="AL668" s="209">
        <f t="shared" ca="1" si="23"/>
        <v>485</v>
      </c>
    </row>
    <row r="669" spans="2:38" x14ac:dyDescent="0.2">
      <c r="B669" t="s">
        <v>2638</v>
      </c>
      <c r="C669" t="s">
        <v>810</v>
      </c>
      <c r="D669" t="s">
        <v>6</v>
      </c>
      <c r="E669" t="s">
        <v>6</v>
      </c>
      <c r="F669">
        <v>-23.4</v>
      </c>
      <c r="G669">
        <v>-9</v>
      </c>
      <c r="H669">
        <v>-9.3000000000000007</v>
      </c>
      <c r="I669">
        <v>110</v>
      </c>
      <c r="J669">
        <v>-9.6999999999999993</v>
      </c>
      <c r="K669">
        <v>-4.5</v>
      </c>
      <c r="L669">
        <v>-9.6999999999999993</v>
      </c>
      <c r="M669">
        <v>-1.5</v>
      </c>
      <c r="N669">
        <v>0.5</v>
      </c>
      <c r="O669">
        <v>0.5</v>
      </c>
      <c r="AF669">
        <f t="shared" si="24"/>
        <v>487</v>
      </c>
      <c r="AG669" s="134">
        <f>(H669*'User Input'!$H$16)+(I669*'User Input'!$H$17)+(N669*'User Input'!$H$15)+(P669*'User Input'!$H$2)+(Q669*'User Input'!$H$3)+(R669*'User Input'!$H$4)+(K669*'User Input'!$H$5)+(L669*'User Input'!$H$6)+(J669*'User Input'!$H$7)+(U669*'User Input'!$H$8)+(T669*'User Input'!$H$9)+(M669*'User Input'!$H$10)+(Y669*'User Input'!$H$11)+(W669*'User Input'!$H$13)+(V669*'User Input'!$H$12)+(S669*'User Input'!$H$14)</f>
        <v>-40.4</v>
      </c>
      <c r="AH669">
        <f t="shared" si="25"/>
        <v>4.4888888888888889</v>
      </c>
      <c r="AI669" s="209"/>
      <c r="AJ669" s="209"/>
      <c r="AK669" s="209"/>
      <c r="AL669" s="209">
        <f t="shared" ca="1" si="23"/>
        <v>485</v>
      </c>
    </row>
    <row r="670" spans="2:38" x14ac:dyDescent="0.2">
      <c r="B670" t="s">
        <v>3513</v>
      </c>
      <c r="C670" t="s">
        <v>130</v>
      </c>
      <c r="D670" t="s">
        <v>110</v>
      </c>
      <c r="E670" t="s">
        <v>110</v>
      </c>
      <c r="F670">
        <v>-23.4</v>
      </c>
      <c r="G670">
        <v>-8.8000000000000007</v>
      </c>
      <c r="H670">
        <v>-9.3000000000000007</v>
      </c>
      <c r="I670">
        <v>110</v>
      </c>
      <c r="J670">
        <v>-10</v>
      </c>
      <c r="K670">
        <v>-4.9000000000000004</v>
      </c>
      <c r="L670">
        <v>-9.9</v>
      </c>
      <c r="M670">
        <v>-1.1000000000000001</v>
      </c>
      <c r="N670">
        <v>1</v>
      </c>
      <c r="O670">
        <v>0.5</v>
      </c>
      <c r="AF670">
        <f t="shared" si="24"/>
        <v>488</v>
      </c>
      <c r="AG670" s="134">
        <f>(H670*'User Input'!$H$16)+(I670*'User Input'!$H$17)+(N670*'User Input'!$H$15)+(P670*'User Input'!$H$2)+(Q670*'User Input'!$H$3)+(R670*'User Input'!$H$4)+(K670*'User Input'!$H$5)+(L670*'User Input'!$H$6)+(J670*'User Input'!$H$7)+(U670*'User Input'!$H$8)+(T670*'User Input'!$H$9)+(M670*'User Input'!$H$10)+(Y670*'User Input'!$H$11)+(W670*'User Input'!$H$13)+(V670*'User Input'!$H$12)+(S670*'User Input'!$H$14)</f>
        <v>-41.7</v>
      </c>
      <c r="AH670">
        <f t="shared" si="25"/>
        <v>4.7386363636363633</v>
      </c>
      <c r="AI670" s="209"/>
      <c r="AJ670" s="209"/>
      <c r="AK670" s="209"/>
      <c r="AL670" s="209">
        <f t="shared" ca="1" si="23"/>
        <v>485</v>
      </c>
    </row>
    <row r="671" spans="2:38" x14ac:dyDescent="0.2">
      <c r="B671" t="s">
        <v>3510</v>
      </c>
      <c r="C671" t="s">
        <v>138</v>
      </c>
      <c r="D671" t="s">
        <v>114</v>
      </c>
      <c r="E671" t="s">
        <v>114</v>
      </c>
      <c r="F671">
        <v>-23.5</v>
      </c>
      <c r="G671">
        <v>-9.1</v>
      </c>
      <c r="H671">
        <v>-9.3000000000000007</v>
      </c>
      <c r="I671">
        <v>111</v>
      </c>
      <c r="J671">
        <v>-10</v>
      </c>
      <c r="K671">
        <v>-5.0999999999999996</v>
      </c>
      <c r="L671">
        <v>-10.1</v>
      </c>
      <c r="M671">
        <v>-1.2</v>
      </c>
      <c r="N671">
        <v>1.3</v>
      </c>
      <c r="O671">
        <v>0.6</v>
      </c>
      <c r="AF671">
        <f t="shared" si="24"/>
        <v>489</v>
      </c>
      <c r="AG671" s="134">
        <f>(H671*'User Input'!$H$16)+(I671*'User Input'!$H$17)+(N671*'User Input'!$H$15)+(P671*'User Input'!$H$2)+(Q671*'User Input'!$H$3)+(R671*'User Input'!$H$4)+(K671*'User Input'!$H$5)+(L671*'User Input'!$H$6)+(J671*'User Input'!$H$7)+(U671*'User Input'!$H$8)+(T671*'User Input'!$H$9)+(M671*'User Input'!$H$10)+(Y671*'User Input'!$H$11)+(W671*'User Input'!$H$13)+(V671*'User Input'!$H$12)+(S671*'User Input'!$H$14)</f>
        <v>-42.9</v>
      </c>
      <c r="AH671">
        <f t="shared" si="25"/>
        <v>4.7142857142857144</v>
      </c>
      <c r="AI671" s="209"/>
      <c r="AJ671" s="209"/>
      <c r="AK671" s="209"/>
      <c r="AL671" s="209">
        <f t="shared" ca="1" si="23"/>
        <v>489</v>
      </c>
    </row>
    <row r="672" spans="2:38" x14ac:dyDescent="0.2">
      <c r="B672" t="s">
        <v>2578</v>
      </c>
      <c r="C672" t="s">
        <v>132</v>
      </c>
      <c r="D672" t="s">
        <v>114</v>
      </c>
      <c r="E672" t="s">
        <v>114</v>
      </c>
      <c r="F672">
        <v>-23.5</v>
      </c>
      <c r="G672">
        <v>-9.6</v>
      </c>
      <c r="H672">
        <v>-9.3000000000000007</v>
      </c>
      <c r="I672">
        <v>111</v>
      </c>
      <c r="J672">
        <v>-9.6</v>
      </c>
      <c r="K672">
        <v>-4.4000000000000004</v>
      </c>
      <c r="L672">
        <v>-9.6</v>
      </c>
      <c r="M672">
        <v>-1.7</v>
      </c>
      <c r="N672">
        <v>0</v>
      </c>
      <c r="O672">
        <v>0.8</v>
      </c>
      <c r="AF672">
        <f t="shared" si="24"/>
        <v>490</v>
      </c>
      <c r="AG672" s="134">
        <f>(H672*'User Input'!$H$16)+(I672*'User Input'!$H$17)+(N672*'User Input'!$H$15)+(P672*'User Input'!$H$2)+(Q672*'User Input'!$H$3)+(R672*'User Input'!$H$4)+(K672*'User Input'!$H$5)+(L672*'User Input'!$H$6)+(J672*'User Input'!$H$7)+(U672*'User Input'!$H$8)+(T672*'User Input'!$H$9)+(M672*'User Input'!$H$10)+(Y672*'User Input'!$H$11)+(W672*'User Input'!$H$13)+(V672*'User Input'!$H$12)+(S672*'User Input'!$H$14)</f>
        <v>-40.200000000000003</v>
      </c>
      <c r="AH672">
        <f t="shared" si="25"/>
        <v>4.1875000000000009</v>
      </c>
      <c r="AI672" s="209"/>
      <c r="AJ672" s="209"/>
      <c r="AK672" s="209"/>
      <c r="AL672" s="209">
        <f t="shared" ca="1" si="23"/>
        <v>489</v>
      </c>
    </row>
    <row r="673" spans="2:38" x14ac:dyDescent="0.2">
      <c r="B673" t="s">
        <v>2630</v>
      </c>
      <c r="C673" t="s">
        <v>119</v>
      </c>
      <c r="D673" t="s">
        <v>6</v>
      </c>
      <c r="E673" t="s">
        <v>6</v>
      </c>
      <c r="F673">
        <v>-23.5</v>
      </c>
      <c r="G673">
        <v>-9.5</v>
      </c>
      <c r="H673">
        <v>-9.3000000000000007</v>
      </c>
      <c r="I673">
        <v>110</v>
      </c>
      <c r="J673">
        <v>-10</v>
      </c>
      <c r="K673">
        <v>-5</v>
      </c>
      <c r="L673">
        <v>-9.8000000000000007</v>
      </c>
      <c r="M673">
        <v>-2.2999999999999998</v>
      </c>
      <c r="N673">
        <v>1.9</v>
      </c>
      <c r="O673">
        <v>0.7</v>
      </c>
      <c r="AF673">
        <f t="shared" si="24"/>
        <v>491</v>
      </c>
      <c r="AG673" s="134">
        <f>(H673*'User Input'!$H$16)+(I673*'User Input'!$H$17)+(N673*'User Input'!$H$15)+(P673*'User Input'!$H$2)+(Q673*'User Input'!$H$3)+(R673*'User Input'!$H$4)+(K673*'User Input'!$H$5)+(L673*'User Input'!$H$6)+(J673*'User Input'!$H$7)+(U673*'User Input'!$H$8)+(T673*'User Input'!$H$9)+(M673*'User Input'!$H$10)+(Y673*'User Input'!$H$11)+(W673*'User Input'!$H$13)+(V673*'User Input'!$H$12)+(S673*'User Input'!$H$14)</f>
        <v>-44.4</v>
      </c>
      <c r="AH673">
        <f t="shared" si="25"/>
        <v>4.6736842105263152</v>
      </c>
      <c r="AI673" s="209"/>
      <c r="AJ673" s="209"/>
      <c r="AK673" s="209"/>
      <c r="AL673" s="209">
        <f t="shared" ca="1" si="23"/>
        <v>489</v>
      </c>
    </row>
    <row r="674" spans="2:38" x14ac:dyDescent="0.2">
      <c r="B674" t="s">
        <v>181</v>
      </c>
      <c r="C674" t="s">
        <v>340</v>
      </c>
      <c r="D674" t="s">
        <v>1025</v>
      </c>
      <c r="E674" t="s">
        <v>110</v>
      </c>
      <c r="F674">
        <v>-23.5</v>
      </c>
      <c r="G674">
        <v>-1.5</v>
      </c>
      <c r="H674">
        <v>-9.3000000000000007</v>
      </c>
      <c r="I674">
        <v>76</v>
      </c>
      <c r="J674">
        <v>-10.3</v>
      </c>
      <c r="K674">
        <v>-4.9000000000000004</v>
      </c>
      <c r="L674">
        <v>-10.4</v>
      </c>
      <c r="M674">
        <v>-1.7</v>
      </c>
      <c r="N674">
        <v>1.5</v>
      </c>
      <c r="O674">
        <v>1.3</v>
      </c>
      <c r="AF674">
        <f t="shared" si="24"/>
        <v>492</v>
      </c>
      <c r="AG674" s="134">
        <f>(H674*'User Input'!$H$16)+(I674*'User Input'!$H$17)+(N674*'User Input'!$H$15)+(P674*'User Input'!$H$2)+(Q674*'User Input'!$H$3)+(R674*'User Input'!$H$4)+(K674*'User Input'!$H$5)+(L674*'User Input'!$H$6)+(J674*'User Input'!$H$7)+(U674*'User Input'!$H$8)+(T674*'User Input'!$H$9)+(M674*'User Input'!$H$10)+(Y674*'User Input'!$H$11)+(W674*'User Input'!$H$13)+(V674*'User Input'!$H$12)+(S674*'User Input'!$H$14)</f>
        <v>-43.699999999999996</v>
      </c>
      <c r="AH674">
        <f t="shared" si="25"/>
        <v>29.133333333333329</v>
      </c>
      <c r="AI674" s="209"/>
      <c r="AJ674" s="209"/>
      <c r="AK674" s="209"/>
      <c r="AL674" s="209">
        <f t="shared" ca="1" si="23"/>
        <v>489</v>
      </c>
    </row>
    <row r="675" spans="2:38" x14ac:dyDescent="0.2">
      <c r="B675" t="s">
        <v>3519</v>
      </c>
      <c r="C675" t="s">
        <v>2</v>
      </c>
      <c r="D675" t="s">
        <v>114</v>
      </c>
      <c r="E675" t="s">
        <v>114</v>
      </c>
      <c r="F675">
        <v>-23.6</v>
      </c>
      <c r="G675">
        <v>-3.4</v>
      </c>
      <c r="H675">
        <v>-9.3000000000000007</v>
      </c>
      <c r="I675">
        <v>78</v>
      </c>
      <c r="J675">
        <v>-10.199999999999999</v>
      </c>
      <c r="K675">
        <v>-4.9000000000000004</v>
      </c>
      <c r="L675">
        <v>-10.3</v>
      </c>
      <c r="M675">
        <v>-2</v>
      </c>
      <c r="N675">
        <v>1.3</v>
      </c>
      <c r="O675">
        <v>1.4</v>
      </c>
      <c r="AF675">
        <f t="shared" si="24"/>
        <v>493</v>
      </c>
      <c r="AG675" s="134">
        <f>(H675*'User Input'!$H$16)+(I675*'User Input'!$H$17)+(N675*'User Input'!$H$15)+(P675*'User Input'!$H$2)+(Q675*'User Input'!$H$3)+(R675*'User Input'!$H$4)+(K675*'User Input'!$H$5)+(L675*'User Input'!$H$6)+(J675*'User Input'!$H$7)+(U675*'User Input'!$H$8)+(T675*'User Input'!$H$9)+(M675*'User Input'!$H$10)+(Y675*'User Input'!$H$11)+(W675*'User Input'!$H$13)+(V675*'User Input'!$H$12)+(S675*'User Input'!$H$14)</f>
        <v>-44.1</v>
      </c>
      <c r="AH675">
        <f t="shared" si="25"/>
        <v>12.970588235294118</v>
      </c>
      <c r="AI675" s="209"/>
      <c r="AJ675" s="209"/>
      <c r="AK675" s="209"/>
      <c r="AL675" s="209">
        <f t="shared" ca="1" si="23"/>
        <v>493</v>
      </c>
    </row>
    <row r="676" spans="2:38" x14ac:dyDescent="0.2">
      <c r="B676" t="s">
        <v>3377</v>
      </c>
      <c r="C676" t="s">
        <v>714</v>
      </c>
      <c r="D676" t="s">
        <v>110</v>
      </c>
      <c r="E676" t="s">
        <v>110</v>
      </c>
      <c r="F676">
        <v>-23.6</v>
      </c>
      <c r="G676">
        <v>-4</v>
      </c>
      <c r="H676">
        <v>-9.3000000000000007</v>
      </c>
      <c r="I676">
        <v>79</v>
      </c>
      <c r="J676">
        <v>-10.3</v>
      </c>
      <c r="K676">
        <v>-4.9000000000000004</v>
      </c>
      <c r="L676">
        <v>-10.199999999999999</v>
      </c>
      <c r="M676">
        <v>-2.2999999999999998</v>
      </c>
      <c r="N676">
        <v>1.7</v>
      </c>
      <c r="O676">
        <v>1.4</v>
      </c>
      <c r="AF676">
        <f t="shared" si="24"/>
        <v>494</v>
      </c>
      <c r="AG676" s="134">
        <f>(H676*'User Input'!$H$16)+(I676*'User Input'!$H$17)+(N676*'User Input'!$H$15)+(P676*'User Input'!$H$2)+(Q676*'User Input'!$H$3)+(R676*'User Input'!$H$4)+(K676*'User Input'!$H$5)+(L676*'User Input'!$H$6)+(J676*'User Input'!$H$7)+(U676*'User Input'!$H$8)+(T676*'User Input'!$H$9)+(M676*'User Input'!$H$10)+(Y676*'User Input'!$H$11)+(W676*'User Input'!$H$13)+(V676*'User Input'!$H$12)+(S676*'User Input'!$H$14)</f>
        <v>-44.7</v>
      </c>
      <c r="AH676">
        <f t="shared" si="25"/>
        <v>11.175000000000001</v>
      </c>
      <c r="AI676" s="209"/>
      <c r="AJ676" s="209"/>
      <c r="AK676" s="209"/>
      <c r="AL676" s="209">
        <f t="shared" ca="1" si="23"/>
        <v>493</v>
      </c>
    </row>
    <row r="677" spans="2:38" x14ac:dyDescent="0.2">
      <c r="B677" t="s">
        <v>242</v>
      </c>
      <c r="C677" t="s">
        <v>130</v>
      </c>
      <c r="D677" t="s">
        <v>1033</v>
      </c>
      <c r="E677" t="s">
        <v>116</v>
      </c>
      <c r="F677">
        <v>-23.7</v>
      </c>
      <c r="G677">
        <v>-8.8000000000000007</v>
      </c>
      <c r="H677">
        <v>-9.3000000000000007</v>
      </c>
      <c r="I677">
        <v>101</v>
      </c>
      <c r="J677">
        <v>-10.1</v>
      </c>
      <c r="K677">
        <v>-4.5</v>
      </c>
      <c r="L677">
        <v>-9.6999999999999993</v>
      </c>
      <c r="M677">
        <v>-2.5</v>
      </c>
      <c r="N677">
        <v>1.2</v>
      </c>
      <c r="O677">
        <v>1</v>
      </c>
      <c r="AF677">
        <f t="shared" si="24"/>
        <v>495</v>
      </c>
      <c r="AG677" s="134">
        <f>(H677*'User Input'!$H$16)+(I677*'User Input'!$H$17)+(N677*'User Input'!$H$15)+(P677*'User Input'!$H$2)+(Q677*'User Input'!$H$3)+(R677*'User Input'!$H$4)+(K677*'User Input'!$H$5)+(L677*'User Input'!$H$6)+(J677*'User Input'!$H$7)+(U677*'User Input'!$H$8)+(T677*'User Input'!$H$9)+(M677*'User Input'!$H$10)+(Y677*'User Input'!$H$11)+(W677*'User Input'!$H$13)+(V677*'User Input'!$H$12)+(S677*'User Input'!$H$14)</f>
        <v>-42.8</v>
      </c>
      <c r="AH677">
        <f t="shared" si="25"/>
        <v>4.8636363636363633</v>
      </c>
      <c r="AI677" s="209"/>
      <c r="AJ677" s="209"/>
      <c r="AK677" s="209"/>
      <c r="AL677" s="209">
        <f t="shared" ca="1" si="23"/>
        <v>495</v>
      </c>
    </row>
    <row r="678" spans="2:38" x14ac:dyDescent="0.2">
      <c r="B678" t="s">
        <v>3530</v>
      </c>
      <c r="C678" t="s">
        <v>120</v>
      </c>
      <c r="D678" t="s">
        <v>112</v>
      </c>
      <c r="E678" t="s">
        <v>112</v>
      </c>
      <c r="F678">
        <v>-23.7</v>
      </c>
      <c r="G678">
        <v>7.4</v>
      </c>
      <c r="H678">
        <v>-9.3000000000000007</v>
      </c>
      <c r="I678">
        <v>52</v>
      </c>
      <c r="J678">
        <v>-10.7</v>
      </c>
      <c r="K678">
        <v>-5.0999999999999996</v>
      </c>
      <c r="L678">
        <v>-10.6</v>
      </c>
      <c r="M678">
        <v>-2.5</v>
      </c>
      <c r="N678">
        <v>2.2999999999999998</v>
      </c>
      <c r="O678">
        <v>1.8</v>
      </c>
      <c r="AF678">
        <f t="shared" si="24"/>
        <v>496</v>
      </c>
      <c r="AG678" s="134">
        <f>(H678*'User Input'!$H$16)+(I678*'User Input'!$H$17)+(N678*'User Input'!$H$15)+(P678*'User Input'!$H$2)+(Q678*'User Input'!$H$3)+(R678*'User Input'!$H$4)+(K678*'User Input'!$H$5)+(L678*'User Input'!$H$6)+(J678*'User Input'!$H$7)+(U678*'User Input'!$H$8)+(T678*'User Input'!$H$9)+(M678*'User Input'!$H$10)+(Y678*'User Input'!$H$11)+(W678*'User Input'!$H$13)+(V678*'User Input'!$H$12)+(S678*'User Input'!$H$14)</f>
        <v>-46.7</v>
      </c>
      <c r="AH678">
        <f t="shared" si="25"/>
        <v>-6.3108108108108105</v>
      </c>
      <c r="AI678" s="209"/>
      <c r="AJ678" s="209"/>
      <c r="AK678" s="209"/>
      <c r="AL678" s="209">
        <f t="shared" ca="1" si="23"/>
        <v>495</v>
      </c>
    </row>
    <row r="679" spans="2:38" x14ac:dyDescent="0.2">
      <c r="B679" t="s">
        <v>763</v>
      </c>
      <c r="C679" t="s">
        <v>7</v>
      </c>
      <c r="D679" t="s">
        <v>6</v>
      </c>
      <c r="E679" t="s">
        <v>6</v>
      </c>
      <c r="F679">
        <v>-23.8</v>
      </c>
      <c r="G679">
        <v>-9.5</v>
      </c>
      <c r="H679">
        <v>-9.4</v>
      </c>
      <c r="I679">
        <v>105</v>
      </c>
      <c r="J679">
        <v>-9.8000000000000007</v>
      </c>
      <c r="K679">
        <v>-5</v>
      </c>
      <c r="L679">
        <v>-10.1</v>
      </c>
      <c r="M679">
        <v>-1.1000000000000001</v>
      </c>
      <c r="N679">
        <v>0.7</v>
      </c>
      <c r="O679">
        <v>0.5</v>
      </c>
      <c r="AF679">
        <f t="shared" si="24"/>
        <v>497</v>
      </c>
      <c r="AG679" s="134">
        <f>(H679*'User Input'!$H$16)+(I679*'User Input'!$H$17)+(N679*'User Input'!$H$15)+(P679*'User Input'!$H$2)+(Q679*'User Input'!$H$3)+(R679*'User Input'!$H$4)+(K679*'User Input'!$H$5)+(L679*'User Input'!$H$6)+(J679*'User Input'!$H$7)+(U679*'User Input'!$H$8)+(T679*'User Input'!$H$9)+(M679*'User Input'!$H$10)+(Y679*'User Input'!$H$11)+(W679*'User Input'!$H$13)+(V679*'User Input'!$H$12)+(S679*'User Input'!$H$14)</f>
        <v>-42.100000000000009</v>
      </c>
      <c r="AH679">
        <f t="shared" si="25"/>
        <v>4.431578947368422</v>
      </c>
      <c r="AI679" s="209"/>
      <c r="AJ679" s="209"/>
      <c r="AK679" s="209"/>
      <c r="AL679" s="209">
        <f t="shared" ca="1" si="23"/>
        <v>497</v>
      </c>
    </row>
    <row r="680" spans="2:38" x14ac:dyDescent="0.2">
      <c r="B680" t="s">
        <v>791</v>
      </c>
      <c r="C680" t="s">
        <v>138</v>
      </c>
      <c r="D680" t="s">
        <v>114</v>
      </c>
      <c r="E680" t="s">
        <v>114</v>
      </c>
      <c r="F680">
        <v>-23.8</v>
      </c>
      <c r="G680">
        <v>-16.899999999999999</v>
      </c>
      <c r="H680">
        <v>-9.4</v>
      </c>
      <c r="I680">
        <v>177</v>
      </c>
      <c r="J680">
        <v>-9.4</v>
      </c>
      <c r="K680">
        <v>-5.0999999999999996</v>
      </c>
      <c r="L680">
        <v>-9.3000000000000007</v>
      </c>
      <c r="M680">
        <v>-0.3</v>
      </c>
      <c r="N680">
        <v>0.5</v>
      </c>
      <c r="O680">
        <v>-1.2</v>
      </c>
      <c r="AF680">
        <f t="shared" si="24"/>
        <v>498</v>
      </c>
      <c r="AG680" s="134">
        <f>(H680*'User Input'!$H$16)+(I680*'User Input'!$H$17)+(N680*'User Input'!$H$15)+(P680*'User Input'!$H$2)+(Q680*'User Input'!$H$3)+(R680*'User Input'!$H$4)+(K680*'User Input'!$H$5)+(L680*'User Input'!$H$6)+(J680*'User Input'!$H$7)+(U680*'User Input'!$H$8)+(T680*'User Input'!$H$9)+(M680*'User Input'!$H$10)+(Y680*'User Input'!$H$11)+(W680*'User Input'!$H$13)+(V680*'User Input'!$H$12)+(S680*'User Input'!$H$14)</f>
        <v>-39.700000000000003</v>
      </c>
      <c r="AH680">
        <f t="shared" si="25"/>
        <v>2.3491124260355032</v>
      </c>
      <c r="AI680" s="209"/>
      <c r="AJ680" s="209"/>
      <c r="AK680" s="209"/>
      <c r="AL680" s="209">
        <f t="shared" ca="1" si="23"/>
        <v>497</v>
      </c>
    </row>
    <row r="681" spans="2:38" x14ac:dyDescent="0.2">
      <c r="B681" t="s">
        <v>218</v>
      </c>
      <c r="C681" t="s">
        <v>340</v>
      </c>
      <c r="D681" t="s">
        <v>6</v>
      </c>
      <c r="E681" t="s">
        <v>6</v>
      </c>
      <c r="F681">
        <v>-23.8</v>
      </c>
      <c r="G681">
        <v>-5.4</v>
      </c>
      <c r="H681">
        <v>-9.4</v>
      </c>
      <c r="I681">
        <v>88</v>
      </c>
      <c r="J681">
        <v>-10.1</v>
      </c>
      <c r="K681">
        <v>-5</v>
      </c>
      <c r="L681">
        <v>-10.199999999999999</v>
      </c>
      <c r="M681">
        <v>-2.1</v>
      </c>
      <c r="N681">
        <v>1.7</v>
      </c>
      <c r="O681">
        <v>0.9</v>
      </c>
      <c r="AF681">
        <f t="shared" si="24"/>
        <v>499</v>
      </c>
      <c r="AG681" s="134">
        <f>(H681*'User Input'!$H$16)+(I681*'User Input'!$H$17)+(N681*'User Input'!$H$15)+(P681*'User Input'!$H$2)+(Q681*'User Input'!$H$3)+(R681*'User Input'!$H$4)+(K681*'User Input'!$H$5)+(L681*'User Input'!$H$6)+(J681*'User Input'!$H$7)+(U681*'User Input'!$H$8)+(T681*'User Input'!$H$9)+(M681*'User Input'!$H$10)+(Y681*'User Input'!$H$11)+(W681*'User Input'!$H$13)+(V681*'User Input'!$H$12)+(S681*'User Input'!$H$14)</f>
        <v>-44.5</v>
      </c>
      <c r="AH681">
        <f t="shared" si="25"/>
        <v>8.2407407407407405</v>
      </c>
      <c r="AI681" s="209"/>
      <c r="AJ681" s="209"/>
      <c r="AK681" s="209"/>
      <c r="AL681" s="209">
        <f t="shared" ca="1" si="23"/>
        <v>497</v>
      </c>
    </row>
    <row r="682" spans="2:38" x14ac:dyDescent="0.2">
      <c r="B682" t="s">
        <v>2885</v>
      </c>
      <c r="C682" t="s">
        <v>120</v>
      </c>
      <c r="D682" t="s">
        <v>114</v>
      </c>
      <c r="E682" t="s">
        <v>114</v>
      </c>
      <c r="F682">
        <v>-23.9</v>
      </c>
      <c r="G682">
        <v>5.7</v>
      </c>
      <c r="H682">
        <v>-9.4</v>
      </c>
      <c r="I682">
        <v>51</v>
      </c>
      <c r="J682">
        <v>-10.8</v>
      </c>
      <c r="K682">
        <v>-5.3</v>
      </c>
      <c r="L682">
        <v>-10.8</v>
      </c>
      <c r="M682">
        <v>-2.2000000000000002</v>
      </c>
      <c r="N682">
        <v>2.4</v>
      </c>
      <c r="O682">
        <v>1.7</v>
      </c>
      <c r="AF682">
        <f t="shared" si="24"/>
        <v>500</v>
      </c>
      <c r="AG682" s="134">
        <f>(H682*'User Input'!$H$16)+(I682*'User Input'!$H$17)+(N682*'User Input'!$H$15)+(P682*'User Input'!$H$2)+(Q682*'User Input'!$H$3)+(R682*'User Input'!$H$4)+(K682*'User Input'!$H$5)+(L682*'User Input'!$H$6)+(J682*'User Input'!$H$7)+(U682*'User Input'!$H$8)+(T682*'User Input'!$H$9)+(M682*'User Input'!$H$10)+(Y682*'User Input'!$H$11)+(W682*'User Input'!$H$13)+(V682*'User Input'!$H$12)+(S682*'User Input'!$H$14)</f>
        <v>-47.199999999999996</v>
      </c>
      <c r="AH682">
        <f t="shared" si="25"/>
        <v>-8.280701754385964</v>
      </c>
      <c r="AI682" s="209"/>
      <c r="AJ682" s="209"/>
      <c r="AK682" s="209"/>
      <c r="AL682" s="209">
        <f t="shared" ca="1" si="23"/>
        <v>500</v>
      </c>
    </row>
    <row r="683" spans="2:38" x14ac:dyDescent="0.2">
      <c r="B683" t="s">
        <v>252</v>
      </c>
      <c r="C683" t="s">
        <v>119</v>
      </c>
      <c r="D683" t="s">
        <v>1025</v>
      </c>
      <c r="E683" t="s">
        <v>110</v>
      </c>
      <c r="F683">
        <v>-23.9</v>
      </c>
      <c r="G683">
        <v>-15</v>
      </c>
      <c r="H683">
        <v>-9.4</v>
      </c>
      <c r="I683">
        <v>144</v>
      </c>
      <c r="J683">
        <v>-9.4</v>
      </c>
      <c r="K683">
        <v>-5</v>
      </c>
      <c r="L683">
        <v>-9.5</v>
      </c>
      <c r="M683">
        <v>-1.7</v>
      </c>
      <c r="N683">
        <v>1</v>
      </c>
      <c r="O683">
        <v>-0.3</v>
      </c>
      <c r="AF683">
        <f t="shared" si="24"/>
        <v>501</v>
      </c>
      <c r="AG683" s="134">
        <f>(H683*'User Input'!$H$16)+(I683*'User Input'!$H$17)+(N683*'User Input'!$H$15)+(P683*'User Input'!$H$2)+(Q683*'User Input'!$H$3)+(R683*'User Input'!$H$4)+(K683*'User Input'!$H$5)+(L683*'User Input'!$H$6)+(J683*'User Input'!$H$7)+(U683*'User Input'!$H$8)+(T683*'User Input'!$H$9)+(M683*'User Input'!$H$10)+(Y683*'User Input'!$H$11)+(W683*'User Input'!$H$13)+(V683*'User Input'!$H$12)+(S683*'User Input'!$H$14)</f>
        <v>-42.3</v>
      </c>
      <c r="AH683">
        <f t="shared" si="25"/>
        <v>2.82</v>
      </c>
      <c r="AI683" s="209"/>
      <c r="AJ683" s="209"/>
      <c r="AK683" s="209"/>
      <c r="AL683" s="209">
        <f t="shared" ca="1" si="23"/>
        <v>500</v>
      </c>
    </row>
    <row r="684" spans="2:38" x14ac:dyDescent="0.2">
      <c r="B684" t="s">
        <v>2593</v>
      </c>
      <c r="C684" t="s">
        <v>135</v>
      </c>
      <c r="D684" t="s">
        <v>2551</v>
      </c>
      <c r="E684" t="s">
        <v>110</v>
      </c>
      <c r="F684">
        <v>-24</v>
      </c>
      <c r="G684">
        <v>-12</v>
      </c>
      <c r="H684">
        <v>-9.4</v>
      </c>
      <c r="I684">
        <v>112</v>
      </c>
      <c r="J684">
        <v>-9.8000000000000007</v>
      </c>
      <c r="K684">
        <v>-4.7</v>
      </c>
      <c r="L684">
        <v>-9.6999999999999993</v>
      </c>
      <c r="M684">
        <v>-2</v>
      </c>
      <c r="N684">
        <v>0.9</v>
      </c>
      <c r="O684">
        <v>0.5</v>
      </c>
      <c r="AF684">
        <f t="shared" si="24"/>
        <v>502</v>
      </c>
      <c r="AG684" s="134">
        <f>(H684*'User Input'!$H$16)+(I684*'User Input'!$H$17)+(N684*'User Input'!$H$15)+(P684*'User Input'!$H$2)+(Q684*'User Input'!$H$3)+(R684*'User Input'!$H$4)+(K684*'User Input'!$H$5)+(L684*'User Input'!$H$6)+(J684*'User Input'!$H$7)+(U684*'User Input'!$H$8)+(T684*'User Input'!$H$9)+(M684*'User Input'!$H$10)+(Y684*'User Input'!$H$11)+(W684*'User Input'!$H$13)+(V684*'User Input'!$H$12)+(S684*'User Input'!$H$14)</f>
        <v>-42.3</v>
      </c>
      <c r="AH684">
        <f t="shared" si="25"/>
        <v>3.5249999999999999</v>
      </c>
      <c r="AI684" s="209"/>
      <c r="AJ684" s="209"/>
      <c r="AK684" s="209"/>
      <c r="AL684" s="209">
        <f t="shared" ca="1" si="23"/>
        <v>502</v>
      </c>
    </row>
    <row r="685" spans="2:38" x14ac:dyDescent="0.2">
      <c r="B685" t="s">
        <v>2199</v>
      </c>
      <c r="C685" t="s">
        <v>137</v>
      </c>
      <c r="D685" t="s">
        <v>116</v>
      </c>
      <c r="E685" t="s">
        <v>116</v>
      </c>
      <c r="F685">
        <v>-24</v>
      </c>
      <c r="G685">
        <v>4.2</v>
      </c>
      <c r="H685">
        <v>-9.4</v>
      </c>
      <c r="I685">
        <v>52</v>
      </c>
      <c r="J685">
        <v>-10.6</v>
      </c>
      <c r="K685">
        <v>-4.8</v>
      </c>
      <c r="L685">
        <v>-10.5</v>
      </c>
      <c r="M685">
        <v>-2.5</v>
      </c>
      <c r="N685">
        <v>1.7</v>
      </c>
      <c r="O685">
        <v>1.7</v>
      </c>
      <c r="AF685">
        <f t="shared" si="24"/>
        <v>503</v>
      </c>
      <c r="AG685" s="134">
        <f>(H685*'User Input'!$H$16)+(I685*'User Input'!$H$17)+(N685*'User Input'!$H$15)+(P685*'User Input'!$H$2)+(Q685*'User Input'!$H$3)+(R685*'User Input'!$H$4)+(K685*'User Input'!$H$5)+(L685*'User Input'!$H$6)+(J685*'User Input'!$H$7)+(U685*'User Input'!$H$8)+(T685*'User Input'!$H$9)+(M685*'User Input'!$H$10)+(Y685*'User Input'!$H$11)+(W685*'User Input'!$H$13)+(V685*'User Input'!$H$12)+(S685*'User Input'!$H$14)</f>
        <v>-45.3</v>
      </c>
      <c r="AH685">
        <f t="shared" si="25"/>
        <v>-10.785714285714285</v>
      </c>
      <c r="AI685" s="209"/>
      <c r="AJ685" s="209"/>
      <c r="AK685" s="209"/>
      <c r="AL685" s="209">
        <f t="shared" ca="1" si="23"/>
        <v>502</v>
      </c>
    </row>
    <row r="686" spans="2:38" x14ac:dyDescent="0.2">
      <c r="B686" t="s">
        <v>481</v>
      </c>
      <c r="C686" t="s">
        <v>121</v>
      </c>
      <c r="D686" t="s">
        <v>118</v>
      </c>
      <c r="E686" t="s">
        <v>118</v>
      </c>
      <c r="F686">
        <v>-24</v>
      </c>
      <c r="G686">
        <v>-5.9</v>
      </c>
      <c r="H686">
        <v>-9.4</v>
      </c>
      <c r="I686">
        <v>82</v>
      </c>
      <c r="J686">
        <v>-10</v>
      </c>
      <c r="K686">
        <v>-5</v>
      </c>
      <c r="L686">
        <v>-10.3</v>
      </c>
      <c r="M686">
        <v>-2.4</v>
      </c>
      <c r="N686">
        <v>1.5</v>
      </c>
      <c r="O686">
        <v>1.4</v>
      </c>
      <c r="AF686">
        <f t="shared" si="24"/>
        <v>504</v>
      </c>
      <c r="AG686" s="134">
        <f>(H686*'User Input'!$H$16)+(I686*'User Input'!$H$17)+(N686*'User Input'!$H$15)+(P686*'User Input'!$H$2)+(Q686*'User Input'!$H$3)+(R686*'User Input'!$H$4)+(K686*'User Input'!$H$5)+(L686*'User Input'!$H$6)+(J686*'User Input'!$H$7)+(U686*'User Input'!$H$8)+(T686*'User Input'!$H$9)+(M686*'User Input'!$H$10)+(Y686*'User Input'!$H$11)+(W686*'User Input'!$H$13)+(V686*'User Input'!$H$12)+(S686*'User Input'!$H$14)</f>
        <v>-45.099999999999994</v>
      </c>
      <c r="AH686">
        <f t="shared" si="25"/>
        <v>7.6440677966101678</v>
      </c>
      <c r="AI686" s="209"/>
      <c r="AJ686" s="209"/>
      <c r="AK686" s="209"/>
      <c r="AL686" s="209">
        <f t="shared" ca="1" si="23"/>
        <v>502</v>
      </c>
    </row>
    <row r="687" spans="2:38" x14ac:dyDescent="0.2">
      <c r="B687" t="s">
        <v>3515</v>
      </c>
      <c r="C687" t="s">
        <v>340</v>
      </c>
      <c r="D687" t="s">
        <v>428</v>
      </c>
      <c r="E687" t="s">
        <v>116</v>
      </c>
      <c r="F687">
        <v>-24.1</v>
      </c>
      <c r="G687">
        <v>-8.4</v>
      </c>
      <c r="H687">
        <v>-9.5</v>
      </c>
      <c r="I687">
        <v>85</v>
      </c>
      <c r="J687">
        <v>-10.199999999999999</v>
      </c>
      <c r="K687">
        <v>-5.2</v>
      </c>
      <c r="L687">
        <v>-10.4</v>
      </c>
      <c r="M687">
        <v>-1.5</v>
      </c>
      <c r="N687">
        <v>1.1000000000000001</v>
      </c>
      <c r="O687">
        <v>1.1000000000000001</v>
      </c>
      <c r="AF687">
        <f t="shared" si="24"/>
        <v>505</v>
      </c>
      <c r="AG687" s="134">
        <f>(H687*'User Input'!$H$16)+(I687*'User Input'!$H$17)+(N687*'User Input'!$H$15)+(P687*'User Input'!$H$2)+(Q687*'User Input'!$H$3)+(R687*'User Input'!$H$4)+(K687*'User Input'!$H$5)+(L687*'User Input'!$H$6)+(J687*'User Input'!$H$7)+(U687*'User Input'!$H$8)+(T687*'User Input'!$H$9)+(M687*'User Input'!$H$10)+(Y687*'User Input'!$H$11)+(W687*'User Input'!$H$13)+(V687*'User Input'!$H$12)+(S687*'User Input'!$H$14)</f>
        <v>-44.400000000000006</v>
      </c>
      <c r="AH687">
        <f t="shared" si="25"/>
        <v>5.2857142857142865</v>
      </c>
      <c r="AI687" s="209"/>
      <c r="AJ687" s="209"/>
      <c r="AK687" s="209"/>
      <c r="AL687" s="209">
        <f t="shared" ca="1" si="23"/>
        <v>505</v>
      </c>
    </row>
    <row r="688" spans="2:38" x14ac:dyDescent="0.2">
      <c r="B688" t="s">
        <v>919</v>
      </c>
      <c r="C688" t="s">
        <v>810</v>
      </c>
      <c r="D688" t="s">
        <v>114</v>
      </c>
      <c r="E688" t="s">
        <v>114</v>
      </c>
      <c r="F688">
        <v>-24.1</v>
      </c>
      <c r="G688">
        <v>-12.3</v>
      </c>
      <c r="H688">
        <v>-9.4</v>
      </c>
      <c r="I688">
        <v>107</v>
      </c>
      <c r="J688">
        <v>-10</v>
      </c>
      <c r="K688">
        <v>-5.0999999999999996</v>
      </c>
      <c r="L688">
        <v>-10.1</v>
      </c>
      <c r="M688">
        <v>-1.5</v>
      </c>
      <c r="N688">
        <v>1.2</v>
      </c>
      <c r="O688">
        <v>0.4</v>
      </c>
      <c r="AF688">
        <f t="shared" si="24"/>
        <v>506</v>
      </c>
      <c r="AG688" s="134">
        <f>(H688*'User Input'!$H$16)+(I688*'User Input'!$H$17)+(N688*'User Input'!$H$15)+(P688*'User Input'!$H$2)+(Q688*'User Input'!$H$3)+(R688*'User Input'!$H$4)+(K688*'User Input'!$H$5)+(L688*'User Input'!$H$6)+(J688*'User Input'!$H$7)+(U688*'User Input'!$H$8)+(T688*'User Input'!$H$9)+(M688*'User Input'!$H$10)+(Y688*'User Input'!$H$11)+(W688*'User Input'!$H$13)+(V688*'User Input'!$H$12)+(S688*'User Input'!$H$14)</f>
        <v>-43.5</v>
      </c>
      <c r="AH688">
        <f t="shared" si="25"/>
        <v>3.5365853658536581</v>
      </c>
      <c r="AI688" s="209"/>
      <c r="AJ688" s="209"/>
      <c r="AK688" s="209"/>
      <c r="AL688" s="209">
        <f t="shared" ca="1" si="23"/>
        <v>505</v>
      </c>
    </row>
    <row r="689" spans="2:38" x14ac:dyDescent="0.2">
      <c r="B689" t="s">
        <v>2643</v>
      </c>
      <c r="C689" t="s">
        <v>7</v>
      </c>
      <c r="D689" t="s">
        <v>110</v>
      </c>
      <c r="E689" t="s">
        <v>110</v>
      </c>
      <c r="F689">
        <v>-24.1</v>
      </c>
      <c r="G689">
        <v>-13.6</v>
      </c>
      <c r="H689">
        <v>-9.5</v>
      </c>
      <c r="I689">
        <v>117</v>
      </c>
      <c r="J689">
        <v>-9.6999999999999993</v>
      </c>
      <c r="K689">
        <v>-4.9000000000000004</v>
      </c>
      <c r="L689">
        <v>-9.8000000000000007</v>
      </c>
      <c r="M689">
        <v>-2</v>
      </c>
      <c r="N689">
        <v>0.9</v>
      </c>
      <c r="O689">
        <v>0.3</v>
      </c>
      <c r="AF689">
        <f t="shared" si="24"/>
        <v>507</v>
      </c>
      <c r="AG689" s="134">
        <f>(H689*'User Input'!$H$16)+(I689*'User Input'!$H$17)+(N689*'User Input'!$H$15)+(P689*'User Input'!$H$2)+(Q689*'User Input'!$H$3)+(R689*'User Input'!$H$4)+(K689*'User Input'!$H$5)+(L689*'User Input'!$H$6)+(J689*'User Input'!$H$7)+(U689*'User Input'!$H$8)+(T689*'User Input'!$H$9)+(M689*'User Input'!$H$10)+(Y689*'User Input'!$H$11)+(W689*'User Input'!$H$13)+(V689*'User Input'!$H$12)+(S689*'User Input'!$H$14)</f>
        <v>-43.1</v>
      </c>
      <c r="AH689">
        <f t="shared" si="25"/>
        <v>3.1691176470588238</v>
      </c>
      <c r="AI689" s="209"/>
      <c r="AJ689" s="209"/>
      <c r="AK689" s="209"/>
      <c r="AL689" s="209">
        <f t="shared" ca="1" si="23"/>
        <v>505</v>
      </c>
    </row>
    <row r="690" spans="2:38" x14ac:dyDescent="0.2">
      <c r="B690" t="s">
        <v>3528</v>
      </c>
      <c r="C690" t="s">
        <v>120</v>
      </c>
      <c r="D690" t="s">
        <v>114</v>
      </c>
      <c r="E690" t="s">
        <v>114</v>
      </c>
      <c r="F690">
        <v>-24.1</v>
      </c>
      <c r="G690">
        <v>3.1</v>
      </c>
      <c r="H690">
        <v>-9.5</v>
      </c>
      <c r="I690">
        <v>52</v>
      </c>
      <c r="J690">
        <v>-10.8</v>
      </c>
      <c r="K690">
        <v>-5.0999999999999996</v>
      </c>
      <c r="L690">
        <v>-10.8</v>
      </c>
      <c r="M690">
        <v>-1.8</v>
      </c>
      <c r="N690">
        <v>1.7</v>
      </c>
      <c r="O690">
        <v>1.5</v>
      </c>
      <c r="AF690">
        <f t="shared" si="24"/>
        <v>508</v>
      </c>
      <c r="AG690" s="134">
        <f>(H690*'User Input'!$H$16)+(I690*'User Input'!$H$17)+(N690*'User Input'!$H$15)+(P690*'User Input'!$H$2)+(Q690*'User Input'!$H$3)+(R690*'User Input'!$H$4)+(K690*'User Input'!$H$5)+(L690*'User Input'!$H$6)+(J690*'User Input'!$H$7)+(U690*'User Input'!$H$8)+(T690*'User Input'!$H$9)+(M690*'User Input'!$H$10)+(Y690*'User Input'!$H$11)+(W690*'User Input'!$H$13)+(V690*'User Input'!$H$12)+(S690*'User Input'!$H$14)</f>
        <v>-45.6</v>
      </c>
      <c r="AH690">
        <f t="shared" si="25"/>
        <v>-14.709677419354838</v>
      </c>
      <c r="AI690" s="209"/>
      <c r="AJ690" s="209"/>
      <c r="AK690" s="209"/>
      <c r="AL690" s="209">
        <f t="shared" ca="1" si="23"/>
        <v>505</v>
      </c>
    </row>
    <row r="691" spans="2:38" x14ac:dyDescent="0.2">
      <c r="B691" t="s">
        <v>2201</v>
      </c>
      <c r="C691" t="s">
        <v>2</v>
      </c>
      <c r="D691" t="s">
        <v>114</v>
      </c>
      <c r="E691" t="s">
        <v>114</v>
      </c>
      <c r="F691">
        <v>-24.1</v>
      </c>
      <c r="G691">
        <v>-6.6</v>
      </c>
      <c r="H691">
        <v>-9.4</v>
      </c>
      <c r="I691">
        <v>78</v>
      </c>
      <c r="J691">
        <v>-10.3</v>
      </c>
      <c r="K691">
        <v>-4.9000000000000004</v>
      </c>
      <c r="L691">
        <v>-10.199999999999999</v>
      </c>
      <c r="M691">
        <v>-2.2999999999999998</v>
      </c>
      <c r="N691">
        <v>1.5</v>
      </c>
      <c r="O691">
        <v>1.1000000000000001</v>
      </c>
      <c r="AF691">
        <f t="shared" si="24"/>
        <v>509</v>
      </c>
      <c r="AG691" s="134">
        <f>(H691*'User Input'!$H$16)+(I691*'User Input'!$H$17)+(N691*'User Input'!$H$15)+(P691*'User Input'!$H$2)+(Q691*'User Input'!$H$3)+(R691*'User Input'!$H$4)+(K691*'User Input'!$H$5)+(L691*'User Input'!$H$6)+(J691*'User Input'!$H$7)+(U691*'User Input'!$H$8)+(T691*'User Input'!$H$9)+(M691*'User Input'!$H$10)+(Y691*'User Input'!$H$11)+(W691*'User Input'!$H$13)+(V691*'User Input'!$H$12)+(S691*'User Input'!$H$14)</f>
        <v>-44.7</v>
      </c>
      <c r="AH691">
        <f t="shared" si="25"/>
        <v>6.7727272727272734</v>
      </c>
      <c r="AI691" s="209"/>
      <c r="AJ691" s="209"/>
      <c r="AK691" s="209"/>
      <c r="AL691" s="209">
        <f t="shared" ca="1" si="23"/>
        <v>505</v>
      </c>
    </row>
    <row r="692" spans="2:38" x14ac:dyDescent="0.2">
      <c r="B692" t="s">
        <v>3514</v>
      </c>
      <c r="C692" t="s">
        <v>117</v>
      </c>
      <c r="D692" t="s">
        <v>112</v>
      </c>
      <c r="E692" t="s">
        <v>112</v>
      </c>
      <c r="F692">
        <v>-24.1</v>
      </c>
      <c r="G692">
        <v>-9.6999999999999993</v>
      </c>
      <c r="H692">
        <v>-9.5</v>
      </c>
      <c r="I692">
        <v>95</v>
      </c>
      <c r="J692">
        <v>-10.1</v>
      </c>
      <c r="K692">
        <v>-4.9000000000000004</v>
      </c>
      <c r="L692">
        <v>-10.1</v>
      </c>
      <c r="M692">
        <v>-1.4</v>
      </c>
      <c r="N692">
        <v>0.8</v>
      </c>
      <c r="O692">
        <v>0.6</v>
      </c>
      <c r="AF692">
        <f t="shared" si="24"/>
        <v>510</v>
      </c>
      <c r="AG692" s="134">
        <f>(H692*'User Input'!$H$16)+(I692*'User Input'!$H$17)+(N692*'User Input'!$H$15)+(P692*'User Input'!$H$2)+(Q692*'User Input'!$H$3)+(R692*'User Input'!$H$4)+(K692*'User Input'!$H$5)+(L692*'User Input'!$H$6)+(J692*'User Input'!$H$7)+(U692*'User Input'!$H$8)+(T692*'User Input'!$H$9)+(M692*'User Input'!$H$10)+(Y692*'User Input'!$H$11)+(W692*'User Input'!$H$13)+(V692*'User Input'!$H$12)+(S692*'User Input'!$H$14)</f>
        <v>-42.6</v>
      </c>
      <c r="AH692">
        <f t="shared" si="25"/>
        <v>4.391752577319588</v>
      </c>
      <c r="AI692" s="209"/>
      <c r="AJ692" s="209"/>
      <c r="AK692" s="209"/>
      <c r="AL692" s="209">
        <f t="shared" ca="1" si="23"/>
        <v>505</v>
      </c>
    </row>
    <row r="693" spans="2:38" x14ac:dyDescent="0.2">
      <c r="B693" t="s">
        <v>2641</v>
      </c>
      <c r="C693" t="s">
        <v>122</v>
      </c>
      <c r="D693" t="s">
        <v>118</v>
      </c>
      <c r="E693" t="s">
        <v>118</v>
      </c>
      <c r="F693">
        <v>-24.2</v>
      </c>
      <c r="G693">
        <v>-12.5</v>
      </c>
      <c r="H693">
        <v>-9.5</v>
      </c>
      <c r="I693">
        <v>105</v>
      </c>
      <c r="J693">
        <v>-10</v>
      </c>
      <c r="K693">
        <v>-4.8</v>
      </c>
      <c r="L693">
        <v>-9.9</v>
      </c>
      <c r="M693">
        <v>-2.2999999999999998</v>
      </c>
      <c r="N693">
        <v>0.8</v>
      </c>
      <c r="O693">
        <v>0.9</v>
      </c>
      <c r="AF693">
        <f t="shared" si="24"/>
        <v>511</v>
      </c>
      <c r="AG693" s="134">
        <f>(H693*'User Input'!$H$16)+(I693*'User Input'!$H$17)+(N693*'User Input'!$H$15)+(P693*'User Input'!$H$2)+(Q693*'User Input'!$H$3)+(R693*'User Input'!$H$4)+(K693*'User Input'!$H$5)+(L693*'User Input'!$H$6)+(J693*'User Input'!$H$7)+(U693*'User Input'!$H$8)+(T693*'User Input'!$H$9)+(M693*'User Input'!$H$10)+(Y693*'User Input'!$H$11)+(W693*'User Input'!$H$13)+(V693*'User Input'!$H$12)+(S693*'User Input'!$H$14)</f>
        <v>-43.7</v>
      </c>
      <c r="AH693">
        <f t="shared" si="25"/>
        <v>3.4960000000000004</v>
      </c>
      <c r="AI693" s="209"/>
      <c r="AJ693" s="209"/>
      <c r="AK693" s="209"/>
      <c r="AL693" s="209">
        <f t="shared" ca="1" si="23"/>
        <v>511</v>
      </c>
    </row>
    <row r="694" spans="2:38" x14ac:dyDescent="0.2">
      <c r="B694" t="s">
        <v>3526</v>
      </c>
      <c r="C694" t="s">
        <v>8</v>
      </c>
      <c r="D694" t="s">
        <v>6</v>
      </c>
      <c r="E694" t="s">
        <v>6</v>
      </c>
      <c r="F694">
        <v>-24.2</v>
      </c>
      <c r="G694">
        <v>2.8</v>
      </c>
      <c r="H694">
        <v>-9.5</v>
      </c>
      <c r="I694">
        <v>52</v>
      </c>
      <c r="J694">
        <v>-10.8</v>
      </c>
      <c r="K694">
        <v>-5.2</v>
      </c>
      <c r="L694">
        <v>-10.8</v>
      </c>
      <c r="M694">
        <v>-2</v>
      </c>
      <c r="N694">
        <v>1.9</v>
      </c>
      <c r="O694">
        <v>1.6</v>
      </c>
      <c r="AF694">
        <f t="shared" si="24"/>
        <v>512</v>
      </c>
      <c r="AG694" s="134">
        <f>(H694*'User Input'!$H$16)+(I694*'User Input'!$H$17)+(N694*'User Input'!$H$15)+(P694*'User Input'!$H$2)+(Q694*'User Input'!$H$3)+(R694*'User Input'!$H$4)+(K694*'User Input'!$H$5)+(L694*'User Input'!$H$6)+(J694*'User Input'!$H$7)+(U694*'User Input'!$H$8)+(T694*'User Input'!$H$9)+(M694*'User Input'!$H$10)+(Y694*'User Input'!$H$11)+(W694*'User Input'!$H$13)+(V694*'User Input'!$H$12)+(S694*'User Input'!$H$14)</f>
        <v>-46.400000000000006</v>
      </c>
      <c r="AH694">
        <f t="shared" si="25"/>
        <v>-16.571428571428573</v>
      </c>
      <c r="AI694" s="209"/>
      <c r="AJ694" s="209"/>
      <c r="AK694" s="209"/>
      <c r="AL694" s="209">
        <f t="shared" ca="1" si="23"/>
        <v>511</v>
      </c>
    </row>
    <row r="695" spans="2:38" x14ac:dyDescent="0.2">
      <c r="B695" t="s">
        <v>2620</v>
      </c>
      <c r="C695" t="s">
        <v>121</v>
      </c>
      <c r="D695" t="s">
        <v>114</v>
      </c>
      <c r="E695" t="s">
        <v>114</v>
      </c>
      <c r="F695">
        <v>-24.2</v>
      </c>
      <c r="G695">
        <v>-12.9</v>
      </c>
      <c r="H695">
        <v>-9.5</v>
      </c>
      <c r="I695">
        <v>110</v>
      </c>
      <c r="J695">
        <v>-9.8000000000000007</v>
      </c>
      <c r="K695">
        <v>-5.2</v>
      </c>
      <c r="L695">
        <v>-10</v>
      </c>
      <c r="M695">
        <v>-1.8</v>
      </c>
      <c r="N695">
        <v>1.3</v>
      </c>
      <c r="O695">
        <v>0.4</v>
      </c>
      <c r="AF695">
        <f t="shared" si="24"/>
        <v>513</v>
      </c>
      <c r="AG695" s="134">
        <f>(H695*'User Input'!$H$16)+(I695*'User Input'!$H$17)+(N695*'User Input'!$H$15)+(P695*'User Input'!$H$2)+(Q695*'User Input'!$H$3)+(R695*'User Input'!$H$4)+(K695*'User Input'!$H$5)+(L695*'User Input'!$H$6)+(J695*'User Input'!$H$7)+(U695*'User Input'!$H$8)+(T695*'User Input'!$H$9)+(M695*'User Input'!$H$10)+(Y695*'User Input'!$H$11)+(W695*'User Input'!$H$13)+(V695*'User Input'!$H$12)+(S695*'User Input'!$H$14)</f>
        <v>-44.2</v>
      </c>
      <c r="AH695">
        <f t="shared" si="25"/>
        <v>3.4263565891472871</v>
      </c>
      <c r="AI695" s="209"/>
      <c r="AJ695" s="209"/>
      <c r="AK695" s="209"/>
      <c r="AL695" s="209">
        <f t="shared" ref="AL695:AL758" ca="1" si="26">RANK(F695,OFFSET($F$183,0,0,COUNTA(F:F)+1,1))</f>
        <v>511</v>
      </c>
    </row>
    <row r="696" spans="2:38" x14ac:dyDescent="0.2">
      <c r="B696" t="s">
        <v>2200</v>
      </c>
      <c r="C696" t="s">
        <v>134</v>
      </c>
      <c r="D696" t="s">
        <v>112</v>
      </c>
      <c r="E696" t="s">
        <v>112</v>
      </c>
      <c r="F696">
        <v>-24.3</v>
      </c>
      <c r="G696">
        <v>1.8</v>
      </c>
      <c r="H696">
        <v>-9.5</v>
      </c>
      <c r="I696">
        <v>48</v>
      </c>
      <c r="J696">
        <v>-10.7</v>
      </c>
      <c r="K696">
        <v>-4.9000000000000004</v>
      </c>
      <c r="L696">
        <v>-10.6</v>
      </c>
      <c r="M696">
        <v>-2.4</v>
      </c>
      <c r="N696">
        <v>1.6</v>
      </c>
      <c r="O696">
        <v>1.7</v>
      </c>
      <c r="AF696">
        <f t="shared" ref="AF696:AF759" si="27">AF695+1</f>
        <v>514</v>
      </c>
      <c r="AG696" s="134">
        <f>(H696*'User Input'!$H$16)+(I696*'User Input'!$H$17)+(N696*'User Input'!$H$15)+(P696*'User Input'!$H$2)+(Q696*'User Input'!$H$3)+(R696*'User Input'!$H$4)+(K696*'User Input'!$H$5)+(L696*'User Input'!$H$6)+(J696*'User Input'!$H$7)+(U696*'User Input'!$H$8)+(T696*'User Input'!$H$9)+(M696*'User Input'!$H$10)+(Y696*'User Input'!$H$11)+(W696*'User Input'!$H$13)+(V696*'User Input'!$H$12)+(S696*'User Input'!$H$14)</f>
        <v>-45.7</v>
      </c>
      <c r="AH696">
        <f t="shared" si="25"/>
        <v>-25.388888888888889</v>
      </c>
      <c r="AI696" s="209"/>
      <c r="AJ696" s="209"/>
      <c r="AK696" s="209"/>
      <c r="AL696" s="209">
        <f t="shared" ca="1" si="26"/>
        <v>514</v>
      </c>
    </row>
    <row r="697" spans="2:38" x14ac:dyDescent="0.2">
      <c r="B697" t="s">
        <v>1503</v>
      </c>
      <c r="C697" t="s">
        <v>810</v>
      </c>
      <c r="D697" t="s">
        <v>114</v>
      </c>
      <c r="E697" t="s">
        <v>114</v>
      </c>
      <c r="F697">
        <v>-24.4</v>
      </c>
      <c r="G697">
        <v>-7.5</v>
      </c>
      <c r="H697">
        <v>-9.5</v>
      </c>
      <c r="I697">
        <v>74</v>
      </c>
      <c r="J697">
        <v>-10.3</v>
      </c>
      <c r="K697">
        <v>-4.9000000000000004</v>
      </c>
      <c r="L697">
        <v>-10.4</v>
      </c>
      <c r="M697">
        <v>-2.4</v>
      </c>
      <c r="N697">
        <v>1.3</v>
      </c>
      <c r="O697">
        <v>1.3</v>
      </c>
      <c r="AF697">
        <f t="shared" si="27"/>
        <v>515</v>
      </c>
      <c r="AG697" s="134">
        <f>(H697*'User Input'!$H$16)+(I697*'User Input'!$H$17)+(N697*'User Input'!$H$15)+(P697*'User Input'!$H$2)+(Q697*'User Input'!$H$3)+(R697*'User Input'!$H$4)+(K697*'User Input'!$H$5)+(L697*'User Input'!$H$6)+(J697*'User Input'!$H$7)+(U697*'User Input'!$H$8)+(T697*'User Input'!$H$9)+(M697*'User Input'!$H$10)+(Y697*'User Input'!$H$11)+(W697*'User Input'!$H$13)+(V697*'User Input'!$H$12)+(S697*'User Input'!$H$14)</f>
        <v>-45.099999999999994</v>
      </c>
      <c r="AH697">
        <f t="shared" si="25"/>
        <v>6.0133333333333328</v>
      </c>
      <c r="AI697" s="209"/>
      <c r="AJ697" s="209"/>
      <c r="AK697" s="209"/>
      <c r="AL697" s="209">
        <f t="shared" ca="1" si="26"/>
        <v>515</v>
      </c>
    </row>
    <row r="698" spans="2:38" x14ac:dyDescent="0.2">
      <c r="B698" t="s">
        <v>879</v>
      </c>
      <c r="C698" t="s">
        <v>119</v>
      </c>
      <c r="D698" t="s">
        <v>114</v>
      </c>
      <c r="E698" t="s">
        <v>114</v>
      </c>
      <c r="F698">
        <v>-24.4</v>
      </c>
      <c r="G698">
        <v>0.9</v>
      </c>
      <c r="H698">
        <v>-9.5</v>
      </c>
      <c r="I698">
        <v>50</v>
      </c>
      <c r="J698">
        <v>-10.8</v>
      </c>
      <c r="K698">
        <v>-5.0999999999999996</v>
      </c>
      <c r="L698">
        <v>-10.8</v>
      </c>
      <c r="M698">
        <v>-2.1</v>
      </c>
      <c r="N698">
        <v>1.8</v>
      </c>
      <c r="O698">
        <v>1.6</v>
      </c>
      <c r="AF698">
        <f t="shared" si="27"/>
        <v>516</v>
      </c>
      <c r="AG698" s="134">
        <f>(H698*'User Input'!$H$16)+(I698*'User Input'!$H$17)+(N698*'User Input'!$H$15)+(P698*'User Input'!$H$2)+(Q698*'User Input'!$H$3)+(R698*'User Input'!$H$4)+(K698*'User Input'!$H$5)+(L698*'User Input'!$H$6)+(J698*'User Input'!$H$7)+(U698*'User Input'!$H$8)+(T698*'User Input'!$H$9)+(M698*'User Input'!$H$10)+(Y698*'User Input'!$H$11)+(W698*'User Input'!$H$13)+(V698*'User Input'!$H$12)+(S698*'User Input'!$H$14)</f>
        <v>-46.2</v>
      </c>
      <c r="AH698">
        <f t="shared" si="25"/>
        <v>-51.333333333333336</v>
      </c>
      <c r="AI698" s="209"/>
      <c r="AJ698" s="209"/>
      <c r="AK698" s="209"/>
      <c r="AL698" s="209">
        <f t="shared" ca="1" si="26"/>
        <v>515</v>
      </c>
    </row>
    <row r="699" spans="2:38" x14ac:dyDescent="0.2">
      <c r="B699" t="s">
        <v>337</v>
      </c>
      <c r="C699" t="s">
        <v>718</v>
      </c>
      <c r="D699" t="s">
        <v>110</v>
      </c>
      <c r="E699" t="s">
        <v>110</v>
      </c>
      <c r="F699">
        <v>-24.5</v>
      </c>
      <c r="G699">
        <v>-13.9</v>
      </c>
      <c r="H699">
        <v>-9.5</v>
      </c>
      <c r="I699">
        <v>104</v>
      </c>
      <c r="J699">
        <v>-10.1</v>
      </c>
      <c r="K699">
        <v>-5</v>
      </c>
      <c r="L699">
        <v>-10</v>
      </c>
      <c r="M699">
        <v>-2.2999999999999998</v>
      </c>
      <c r="N699">
        <v>1.3</v>
      </c>
      <c r="O699">
        <v>0.5</v>
      </c>
      <c r="AF699">
        <f t="shared" si="27"/>
        <v>517</v>
      </c>
      <c r="AG699" s="134">
        <f>(H699*'User Input'!$H$16)+(I699*'User Input'!$H$17)+(N699*'User Input'!$H$15)+(P699*'User Input'!$H$2)+(Q699*'User Input'!$H$3)+(R699*'User Input'!$H$4)+(K699*'User Input'!$H$5)+(L699*'User Input'!$H$6)+(J699*'User Input'!$H$7)+(U699*'User Input'!$H$8)+(T699*'User Input'!$H$9)+(M699*'User Input'!$H$10)+(Y699*'User Input'!$H$11)+(W699*'User Input'!$H$13)+(V699*'User Input'!$H$12)+(S699*'User Input'!$H$14)</f>
        <v>-44.7</v>
      </c>
      <c r="AH699">
        <f t="shared" si="25"/>
        <v>3.2158273381294964</v>
      </c>
      <c r="AI699" s="209"/>
      <c r="AJ699" s="209"/>
      <c r="AK699" s="209"/>
      <c r="AL699" s="209">
        <f t="shared" ca="1" si="26"/>
        <v>517</v>
      </c>
    </row>
    <row r="700" spans="2:38" x14ac:dyDescent="0.2">
      <c r="B700" t="s">
        <v>3517</v>
      </c>
      <c r="C700" t="s">
        <v>2</v>
      </c>
      <c r="D700" t="s">
        <v>6</v>
      </c>
      <c r="E700" t="s">
        <v>6</v>
      </c>
      <c r="F700">
        <v>-24.5</v>
      </c>
      <c r="G700">
        <v>-9</v>
      </c>
      <c r="H700">
        <v>-9.6</v>
      </c>
      <c r="I700">
        <v>80</v>
      </c>
      <c r="J700">
        <v>-10.3</v>
      </c>
      <c r="K700">
        <v>-5</v>
      </c>
      <c r="L700">
        <v>-10.4</v>
      </c>
      <c r="M700">
        <v>-1.3</v>
      </c>
      <c r="N700">
        <v>0.8</v>
      </c>
      <c r="O700">
        <v>0.7</v>
      </c>
      <c r="AF700">
        <f t="shared" si="27"/>
        <v>518</v>
      </c>
      <c r="AG700" s="134">
        <f>(H700*'User Input'!$H$16)+(I700*'User Input'!$H$17)+(N700*'User Input'!$H$15)+(P700*'User Input'!$H$2)+(Q700*'User Input'!$H$3)+(R700*'User Input'!$H$4)+(K700*'User Input'!$H$5)+(L700*'User Input'!$H$6)+(J700*'User Input'!$H$7)+(U700*'User Input'!$H$8)+(T700*'User Input'!$H$9)+(M700*'User Input'!$H$10)+(Y700*'User Input'!$H$11)+(W700*'User Input'!$H$13)+(V700*'User Input'!$H$12)+(S700*'User Input'!$H$14)</f>
        <v>-43.300000000000004</v>
      </c>
      <c r="AH700">
        <f t="shared" si="25"/>
        <v>4.8111111111111118</v>
      </c>
      <c r="AI700" s="209"/>
      <c r="AJ700" s="209"/>
      <c r="AK700" s="209"/>
      <c r="AL700" s="209">
        <f t="shared" ca="1" si="26"/>
        <v>517</v>
      </c>
    </row>
    <row r="701" spans="2:38" x14ac:dyDescent="0.2">
      <c r="B701" t="s">
        <v>780</v>
      </c>
      <c r="C701" t="s">
        <v>131</v>
      </c>
      <c r="D701" t="s">
        <v>112</v>
      </c>
      <c r="E701" t="s">
        <v>112</v>
      </c>
      <c r="F701">
        <v>-24.5</v>
      </c>
      <c r="G701">
        <v>-0.8</v>
      </c>
      <c r="H701">
        <v>-9.6</v>
      </c>
      <c r="I701">
        <v>51</v>
      </c>
      <c r="J701">
        <v>-10.6</v>
      </c>
      <c r="K701">
        <v>-4.7</v>
      </c>
      <c r="L701">
        <v>-10.5</v>
      </c>
      <c r="M701">
        <v>-2.6</v>
      </c>
      <c r="N701">
        <v>1.3</v>
      </c>
      <c r="O701">
        <v>1.6</v>
      </c>
      <c r="AF701">
        <f t="shared" si="27"/>
        <v>519</v>
      </c>
      <c r="AG701" s="134">
        <f>(H701*'User Input'!$H$16)+(I701*'User Input'!$H$17)+(N701*'User Input'!$H$15)+(P701*'User Input'!$H$2)+(Q701*'User Input'!$H$3)+(R701*'User Input'!$H$4)+(K701*'User Input'!$H$5)+(L701*'User Input'!$H$6)+(J701*'User Input'!$H$7)+(U701*'User Input'!$H$8)+(T701*'User Input'!$H$9)+(M701*'User Input'!$H$10)+(Y701*'User Input'!$H$11)+(W701*'User Input'!$H$13)+(V701*'User Input'!$H$12)+(S701*'User Input'!$H$14)</f>
        <v>-45.1</v>
      </c>
      <c r="AH701">
        <f t="shared" si="25"/>
        <v>56.375</v>
      </c>
      <c r="AI701" s="209"/>
      <c r="AJ701" s="209"/>
      <c r="AK701" s="209"/>
      <c r="AL701" s="209">
        <f t="shared" ca="1" si="26"/>
        <v>517</v>
      </c>
    </row>
    <row r="702" spans="2:38" x14ac:dyDescent="0.2">
      <c r="B702" t="s">
        <v>3560</v>
      </c>
      <c r="C702" t="s">
        <v>136</v>
      </c>
      <c r="D702" t="s">
        <v>114</v>
      </c>
      <c r="E702" t="s">
        <v>114</v>
      </c>
      <c r="F702">
        <v>-24.6</v>
      </c>
      <c r="G702">
        <v>-0.3</v>
      </c>
      <c r="H702">
        <v>-9.6</v>
      </c>
      <c r="I702">
        <v>48</v>
      </c>
      <c r="J702">
        <v>-10.7</v>
      </c>
      <c r="K702">
        <v>-5.0999999999999996</v>
      </c>
      <c r="L702">
        <v>-10.8</v>
      </c>
      <c r="M702">
        <v>-2.2999999999999998</v>
      </c>
      <c r="N702">
        <v>1.7</v>
      </c>
      <c r="O702">
        <v>1.7</v>
      </c>
      <c r="AF702">
        <f t="shared" si="27"/>
        <v>520</v>
      </c>
      <c r="AG702" s="134">
        <f>(H702*'User Input'!$H$16)+(I702*'User Input'!$H$17)+(N702*'User Input'!$H$15)+(P702*'User Input'!$H$2)+(Q702*'User Input'!$H$3)+(R702*'User Input'!$H$4)+(K702*'User Input'!$H$5)+(L702*'User Input'!$H$6)+(J702*'User Input'!$H$7)+(U702*'User Input'!$H$8)+(T702*'User Input'!$H$9)+(M702*'User Input'!$H$10)+(Y702*'User Input'!$H$11)+(W702*'User Input'!$H$13)+(V702*'User Input'!$H$12)+(S702*'User Input'!$H$14)</f>
        <v>-46.5</v>
      </c>
      <c r="AH702">
        <f t="shared" si="25"/>
        <v>155</v>
      </c>
      <c r="AI702" s="209"/>
      <c r="AJ702" s="209"/>
      <c r="AK702" s="209"/>
      <c r="AL702" s="209">
        <f t="shared" ca="1" si="26"/>
        <v>520</v>
      </c>
    </row>
    <row r="703" spans="2:38" x14ac:dyDescent="0.2">
      <c r="B703" t="s">
        <v>3701</v>
      </c>
      <c r="C703" t="s">
        <v>716</v>
      </c>
      <c r="D703" t="s">
        <v>114</v>
      </c>
      <c r="E703" t="s">
        <v>114</v>
      </c>
      <c r="F703">
        <v>-24.6</v>
      </c>
      <c r="G703">
        <v>-15.1</v>
      </c>
      <c r="H703">
        <v>-9.6</v>
      </c>
      <c r="I703">
        <v>116</v>
      </c>
      <c r="J703">
        <v>-9.6</v>
      </c>
      <c r="K703">
        <v>-4.4000000000000004</v>
      </c>
      <c r="L703">
        <v>-9.6</v>
      </c>
      <c r="M703">
        <v>-2.2999999999999998</v>
      </c>
      <c r="N703">
        <v>-0.2</v>
      </c>
      <c r="O703">
        <v>0.4</v>
      </c>
      <c r="AF703">
        <f t="shared" si="27"/>
        <v>521</v>
      </c>
      <c r="AG703" s="134">
        <f>(H703*'User Input'!$H$16)+(I703*'User Input'!$H$17)+(N703*'User Input'!$H$15)+(P703*'User Input'!$H$2)+(Q703*'User Input'!$H$3)+(R703*'User Input'!$H$4)+(K703*'User Input'!$H$5)+(L703*'User Input'!$H$6)+(J703*'User Input'!$H$7)+(U703*'User Input'!$H$8)+(T703*'User Input'!$H$9)+(M703*'User Input'!$H$10)+(Y703*'User Input'!$H$11)+(W703*'User Input'!$H$13)+(V703*'User Input'!$H$12)+(S703*'User Input'!$H$14)</f>
        <v>-41.400000000000006</v>
      </c>
      <c r="AH703">
        <f t="shared" si="25"/>
        <v>2.741721854304636</v>
      </c>
      <c r="AI703" s="209"/>
      <c r="AJ703" s="209"/>
      <c r="AK703" s="209"/>
      <c r="AL703" s="209">
        <f t="shared" ca="1" si="26"/>
        <v>520</v>
      </c>
    </row>
    <row r="704" spans="2:38" x14ac:dyDescent="0.2">
      <c r="B704" t="s">
        <v>1409</v>
      </c>
      <c r="C704" t="s">
        <v>139</v>
      </c>
      <c r="D704" t="s">
        <v>6</v>
      </c>
      <c r="E704" t="s">
        <v>6</v>
      </c>
      <c r="F704">
        <v>-24.6</v>
      </c>
      <c r="G704">
        <v>0</v>
      </c>
      <c r="H704">
        <v>-9.6</v>
      </c>
      <c r="I704">
        <v>48</v>
      </c>
      <c r="J704">
        <v>-10.7</v>
      </c>
      <c r="K704">
        <v>-4.7</v>
      </c>
      <c r="L704">
        <v>-10.6</v>
      </c>
      <c r="M704">
        <v>-2.2000000000000002</v>
      </c>
      <c r="N704">
        <v>1.1000000000000001</v>
      </c>
      <c r="O704">
        <v>1.6</v>
      </c>
      <c r="AF704">
        <f t="shared" si="27"/>
        <v>522</v>
      </c>
      <c r="AG704" s="134">
        <f>(H704*'User Input'!$H$16)+(I704*'User Input'!$H$17)+(N704*'User Input'!$H$15)+(P704*'User Input'!$H$2)+(Q704*'User Input'!$H$3)+(R704*'User Input'!$H$4)+(K704*'User Input'!$H$5)+(L704*'User Input'!$H$6)+(J704*'User Input'!$H$7)+(U704*'User Input'!$H$8)+(T704*'User Input'!$H$9)+(M704*'User Input'!$H$10)+(Y704*'User Input'!$H$11)+(W704*'User Input'!$H$13)+(V704*'User Input'!$H$12)+(S704*'User Input'!$H$14)</f>
        <v>-44.499999999999993</v>
      </c>
      <c r="AH704" t="e">
        <f t="shared" si="25"/>
        <v>#DIV/0!</v>
      </c>
      <c r="AI704" s="209"/>
      <c r="AJ704" s="209"/>
      <c r="AK704" s="209"/>
      <c r="AL704" s="209">
        <f t="shared" ca="1" si="26"/>
        <v>520</v>
      </c>
    </row>
    <row r="705" spans="2:38" x14ac:dyDescent="0.2">
      <c r="B705" t="s">
        <v>2627</v>
      </c>
      <c r="C705" t="s">
        <v>132</v>
      </c>
      <c r="D705" t="s">
        <v>110</v>
      </c>
      <c r="E705" t="s">
        <v>110</v>
      </c>
      <c r="F705">
        <v>-24.6</v>
      </c>
      <c r="G705">
        <v>-14.8</v>
      </c>
      <c r="H705">
        <v>-9.6</v>
      </c>
      <c r="I705">
        <v>113</v>
      </c>
      <c r="J705">
        <v>-9.9</v>
      </c>
      <c r="K705">
        <v>-5</v>
      </c>
      <c r="L705">
        <v>-9.8000000000000007</v>
      </c>
      <c r="M705">
        <v>-2.1</v>
      </c>
      <c r="N705">
        <v>1</v>
      </c>
      <c r="O705">
        <v>0.2</v>
      </c>
      <c r="AF705">
        <f t="shared" si="27"/>
        <v>523</v>
      </c>
      <c r="AG705" s="134">
        <f>(H705*'User Input'!$H$16)+(I705*'User Input'!$H$17)+(N705*'User Input'!$H$15)+(P705*'User Input'!$H$2)+(Q705*'User Input'!$H$3)+(R705*'User Input'!$H$4)+(K705*'User Input'!$H$5)+(L705*'User Input'!$H$6)+(J705*'User Input'!$H$7)+(U705*'User Input'!$H$8)+(T705*'User Input'!$H$9)+(M705*'User Input'!$H$10)+(Y705*'User Input'!$H$11)+(W705*'User Input'!$H$13)+(V705*'User Input'!$H$12)+(S705*'User Input'!$H$14)</f>
        <v>-43.900000000000006</v>
      </c>
      <c r="AH705">
        <f t="shared" si="25"/>
        <v>2.9662162162162167</v>
      </c>
      <c r="AI705" s="209"/>
      <c r="AJ705" s="209"/>
      <c r="AK705" s="209"/>
      <c r="AL705" s="209">
        <f t="shared" ca="1" si="26"/>
        <v>520</v>
      </c>
    </row>
    <row r="706" spans="2:38" x14ac:dyDescent="0.2">
      <c r="B706" t="s">
        <v>3538</v>
      </c>
      <c r="C706" t="s">
        <v>123</v>
      </c>
      <c r="D706" t="s">
        <v>110</v>
      </c>
      <c r="E706" t="s">
        <v>110</v>
      </c>
      <c r="F706">
        <v>-24.6</v>
      </c>
      <c r="G706">
        <v>-1.6</v>
      </c>
      <c r="H706">
        <v>-9.6</v>
      </c>
      <c r="I706">
        <v>51</v>
      </c>
      <c r="J706">
        <v>-10.8</v>
      </c>
      <c r="K706">
        <v>-5.3</v>
      </c>
      <c r="L706">
        <v>-10.9</v>
      </c>
      <c r="M706">
        <v>-1.7</v>
      </c>
      <c r="N706">
        <v>1.6</v>
      </c>
      <c r="O706">
        <v>1.4</v>
      </c>
      <c r="AF706">
        <f t="shared" si="27"/>
        <v>524</v>
      </c>
      <c r="AG706" s="134">
        <f>(H706*'User Input'!$H$16)+(I706*'User Input'!$H$17)+(N706*'User Input'!$H$15)+(P706*'User Input'!$H$2)+(Q706*'User Input'!$H$3)+(R706*'User Input'!$H$4)+(K706*'User Input'!$H$5)+(L706*'User Input'!$H$6)+(J706*'User Input'!$H$7)+(U706*'User Input'!$H$8)+(T706*'User Input'!$H$9)+(M706*'User Input'!$H$10)+(Y706*'User Input'!$H$11)+(W706*'User Input'!$H$13)+(V706*'User Input'!$H$12)+(S706*'User Input'!$H$14)</f>
        <v>-46.300000000000004</v>
      </c>
      <c r="AH706">
        <f t="shared" si="25"/>
        <v>28.9375</v>
      </c>
      <c r="AI706" s="209"/>
      <c r="AJ706" s="209"/>
      <c r="AK706" s="209"/>
      <c r="AL706" s="209">
        <f t="shared" ca="1" si="26"/>
        <v>520</v>
      </c>
    </row>
    <row r="707" spans="2:38" x14ac:dyDescent="0.2">
      <c r="B707" t="s">
        <v>3556</v>
      </c>
      <c r="C707" t="s">
        <v>136</v>
      </c>
      <c r="D707" t="s">
        <v>114</v>
      </c>
      <c r="E707" t="s">
        <v>114</v>
      </c>
      <c r="F707">
        <v>-24.6</v>
      </c>
      <c r="G707">
        <v>-1</v>
      </c>
      <c r="H707">
        <v>-9.6</v>
      </c>
      <c r="I707">
        <v>50</v>
      </c>
      <c r="J707">
        <v>-10.7</v>
      </c>
      <c r="K707">
        <v>-5.2</v>
      </c>
      <c r="L707">
        <v>-10.8</v>
      </c>
      <c r="M707">
        <v>-2.4</v>
      </c>
      <c r="N707">
        <v>1.8</v>
      </c>
      <c r="O707">
        <v>1.6</v>
      </c>
      <c r="AF707">
        <f t="shared" si="27"/>
        <v>525</v>
      </c>
      <c r="AG707" s="134">
        <f>(H707*'User Input'!$H$16)+(I707*'User Input'!$H$17)+(N707*'User Input'!$H$15)+(P707*'User Input'!$H$2)+(Q707*'User Input'!$H$3)+(R707*'User Input'!$H$4)+(K707*'User Input'!$H$5)+(L707*'User Input'!$H$6)+(J707*'User Input'!$H$7)+(U707*'User Input'!$H$8)+(T707*'User Input'!$H$9)+(M707*'User Input'!$H$10)+(Y707*'User Input'!$H$11)+(W707*'User Input'!$H$13)+(V707*'User Input'!$H$12)+(S707*'User Input'!$H$14)</f>
        <v>-47.099999999999994</v>
      </c>
      <c r="AH707">
        <f t="shared" si="25"/>
        <v>47.099999999999994</v>
      </c>
      <c r="AI707" s="209"/>
      <c r="AJ707" s="209"/>
      <c r="AK707" s="209"/>
      <c r="AL707" s="209">
        <f t="shared" ca="1" si="26"/>
        <v>520</v>
      </c>
    </row>
    <row r="708" spans="2:38" x14ac:dyDescent="0.2">
      <c r="B708" t="s">
        <v>2632</v>
      </c>
      <c r="C708" t="s">
        <v>7</v>
      </c>
      <c r="D708" t="s">
        <v>114</v>
      </c>
      <c r="E708" t="s">
        <v>114</v>
      </c>
      <c r="F708">
        <v>-24.7</v>
      </c>
      <c r="G708">
        <v>-2.6</v>
      </c>
      <c r="H708">
        <v>-9.6</v>
      </c>
      <c r="I708">
        <v>50</v>
      </c>
      <c r="J708">
        <v>-10.8</v>
      </c>
      <c r="K708">
        <v>-5.2</v>
      </c>
      <c r="L708">
        <v>-10.8</v>
      </c>
      <c r="M708">
        <v>-2.2999999999999998</v>
      </c>
      <c r="N708">
        <v>1.7</v>
      </c>
      <c r="O708">
        <v>1.6</v>
      </c>
      <c r="AF708">
        <f t="shared" si="27"/>
        <v>526</v>
      </c>
      <c r="AG708" s="134">
        <f>(H708*'User Input'!$H$16)+(I708*'User Input'!$H$17)+(N708*'User Input'!$H$15)+(P708*'User Input'!$H$2)+(Q708*'User Input'!$H$3)+(R708*'User Input'!$H$4)+(K708*'User Input'!$H$5)+(L708*'User Input'!$H$6)+(J708*'User Input'!$H$7)+(U708*'User Input'!$H$8)+(T708*'User Input'!$H$9)+(M708*'User Input'!$H$10)+(Y708*'User Input'!$H$11)+(W708*'User Input'!$H$13)+(V708*'User Input'!$H$12)+(S708*'User Input'!$H$14)</f>
        <v>-47.000000000000007</v>
      </c>
      <c r="AH708">
        <f t="shared" si="25"/>
        <v>18.07692307692308</v>
      </c>
      <c r="AI708" s="209"/>
      <c r="AJ708" s="209"/>
      <c r="AK708" s="209"/>
      <c r="AL708" s="209">
        <f t="shared" ca="1" si="26"/>
        <v>526</v>
      </c>
    </row>
    <row r="709" spans="2:38" x14ac:dyDescent="0.2">
      <c r="B709" t="s">
        <v>2637</v>
      </c>
      <c r="C709" t="s">
        <v>119</v>
      </c>
      <c r="D709" t="s">
        <v>114</v>
      </c>
      <c r="E709" t="s">
        <v>114</v>
      </c>
      <c r="F709">
        <v>-24.7</v>
      </c>
      <c r="G709">
        <v>-10.1</v>
      </c>
      <c r="H709">
        <v>-9.6</v>
      </c>
      <c r="I709">
        <v>73</v>
      </c>
      <c r="J709">
        <v>-10.5</v>
      </c>
      <c r="K709">
        <v>-5.2</v>
      </c>
      <c r="L709">
        <v>-10.6</v>
      </c>
      <c r="M709">
        <v>-1.6</v>
      </c>
      <c r="N709">
        <v>1.2</v>
      </c>
      <c r="O709">
        <v>0.9</v>
      </c>
      <c r="AF709">
        <f t="shared" si="27"/>
        <v>527</v>
      </c>
      <c r="AG709" s="134">
        <f>(H709*'User Input'!$H$16)+(I709*'User Input'!$H$17)+(N709*'User Input'!$H$15)+(P709*'User Input'!$H$2)+(Q709*'User Input'!$H$3)+(R709*'User Input'!$H$4)+(K709*'User Input'!$H$5)+(L709*'User Input'!$H$6)+(J709*'User Input'!$H$7)+(U709*'User Input'!$H$8)+(T709*'User Input'!$H$9)+(M709*'User Input'!$H$10)+(Y709*'User Input'!$H$11)+(W709*'User Input'!$H$13)+(V709*'User Input'!$H$12)+(S709*'User Input'!$H$14)</f>
        <v>-45.1</v>
      </c>
      <c r="AH709">
        <f t="shared" si="25"/>
        <v>4.4653465346534658</v>
      </c>
      <c r="AI709" s="209"/>
      <c r="AJ709" s="209"/>
      <c r="AK709" s="209"/>
      <c r="AL709" s="209">
        <f t="shared" ca="1" si="26"/>
        <v>526</v>
      </c>
    </row>
    <row r="710" spans="2:38" x14ac:dyDescent="0.2">
      <c r="B710" t="s">
        <v>3525</v>
      </c>
      <c r="C710" t="s">
        <v>131</v>
      </c>
      <c r="D710" t="s">
        <v>116</v>
      </c>
      <c r="E710" t="s">
        <v>116</v>
      </c>
      <c r="F710">
        <v>-24.7</v>
      </c>
      <c r="G710">
        <v>-10.6</v>
      </c>
      <c r="H710">
        <v>-9.6</v>
      </c>
      <c r="I710">
        <v>73</v>
      </c>
      <c r="J710">
        <v>-10.4</v>
      </c>
      <c r="K710">
        <v>-5.0999999999999996</v>
      </c>
      <c r="L710">
        <v>-10.5</v>
      </c>
      <c r="M710">
        <v>-2.2000000000000002</v>
      </c>
      <c r="N710">
        <v>1.2</v>
      </c>
      <c r="O710">
        <v>1.1000000000000001</v>
      </c>
      <c r="AF710">
        <f t="shared" si="27"/>
        <v>528</v>
      </c>
      <c r="AG710" s="134">
        <f>(H710*'User Input'!$H$16)+(I710*'User Input'!$H$17)+(N710*'User Input'!$H$15)+(P710*'User Input'!$H$2)+(Q710*'User Input'!$H$3)+(R710*'User Input'!$H$4)+(K710*'User Input'!$H$5)+(L710*'User Input'!$H$6)+(J710*'User Input'!$H$7)+(U710*'User Input'!$H$8)+(T710*'User Input'!$H$9)+(M710*'User Input'!$H$10)+(Y710*'User Input'!$H$11)+(W710*'User Input'!$H$13)+(V710*'User Input'!$H$12)+(S710*'User Input'!$H$14)</f>
        <v>-45.699999999999996</v>
      </c>
      <c r="AH710">
        <f t="shared" si="25"/>
        <v>4.3113207547169807</v>
      </c>
      <c r="AI710" s="209"/>
      <c r="AJ710" s="209"/>
      <c r="AK710" s="209"/>
      <c r="AL710" s="209">
        <f t="shared" ca="1" si="26"/>
        <v>526</v>
      </c>
    </row>
    <row r="711" spans="2:38" x14ac:dyDescent="0.2">
      <c r="B711" t="s">
        <v>3537</v>
      </c>
      <c r="C711" t="s">
        <v>8</v>
      </c>
      <c r="D711" t="s">
        <v>114</v>
      </c>
      <c r="E711" t="s">
        <v>114</v>
      </c>
      <c r="F711">
        <v>-24.8</v>
      </c>
      <c r="G711">
        <v>-3</v>
      </c>
      <c r="H711">
        <v>-9.6</v>
      </c>
      <c r="I711">
        <v>51</v>
      </c>
      <c r="J711">
        <v>-10.8</v>
      </c>
      <c r="K711">
        <v>-5.0999999999999996</v>
      </c>
      <c r="L711">
        <v>-10.8</v>
      </c>
      <c r="M711">
        <v>-2.1</v>
      </c>
      <c r="N711">
        <v>1.5</v>
      </c>
      <c r="O711">
        <v>1.5</v>
      </c>
      <c r="AF711">
        <f t="shared" si="27"/>
        <v>529</v>
      </c>
      <c r="AG711" s="134">
        <f>(H711*'User Input'!$H$16)+(I711*'User Input'!$H$17)+(N711*'User Input'!$H$15)+(P711*'User Input'!$H$2)+(Q711*'User Input'!$H$3)+(R711*'User Input'!$H$4)+(K711*'User Input'!$H$5)+(L711*'User Input'!$H$6)+(J711*'User Input'!$H$7)+(U711*'User Input'!$H$8)+(T711*'User Input'!$H$9)+(M711*'User Input'!$H$10)+(Y711*'User Input'!$H$11)+(W711*'User Input'!$H$13)+(V711*'User Input'!$H$12)+(S711*'User Input'!$H$14)</f>
        <v>-46.2</v>
      </c>
      <c r="AH711">
        <f t="shared" si="25"/>
        <v>15.4</v>
      </c>
      <c r="AI711" s="209"/>
      <c r="AJ711" s="209"/>
      <c r="AK711" s="209"/>
      <c r="AL711" s="209">
        <f t="shared" ca="1" si="26"/>
        <v>529</v>
      </c>
    </row>
    <row r="712" spans="2:38" x14ac:dyDescent="0.2">
      <c r="B712" t="s">
        <v>1510</v>
      </c>
      <c r="C712" t="s">
        <v>113</v>
      </c>
      <c r="D712" t="s">
        <v>110</v>
      </c>
      <c r="E712" t="s">
        <v>110</v>
      </c>
      <c r="F712">
        <v>-24.8</v>
      </c>
      <c r="G712">
        <v>-2.8</v>
      </c>
      <c r="H712">
        <v>-9.6</v>
      </c>
      <c r="I712">
        <v>51</v>
      </c>
      <c r="J712">
        <v>-10.9</v>
      </c>
      <c r="K712">
        <v>-5.3</v>
      </c>
      <c r="L712">
        <v>-10.9</v>
      </c>
      <c r="M712">
        <v>-1.8</v>
      </c>
      <c r="N712">
        <v>1.7</v>
      </c>
      <c r="O712">
        <v>1.3</v>
      </c>
      <c r="AF712">
        <f t="shared" si="27"/>
        <v>530</v>
      </c>
      <c r="AG712" s="134">
        <f>(H712*'User Input'!$H$16)+(I712*'User Input'!$H$17)+(N712*'User Input'!$H$15)+(P712*'User Input'!$H$2)+(Q712*'User Input'!$H$3)+(R712*'User Input'!$H$4)+(K712*'User Input'!$H$5)+(L712*'User Input'!$H$6)+(J712*'User Input'!$H$7)+(U712*'User Input'!$H$8)+(T712*'User Input'!$H$9)+(M712*'User Input'!$H$10)+(Y712*'User Input'!$H$11)+(W712*'User Input'!$H$13)+(V712*'User Input'!$H$12)+(S712*'User Input'!$H$14)</f>
        <v>-46.6</v>
      </c>
      <c r="AH712">
        <f t="shared" si="25"/>
        <v>16.642857142857146</v>
      </c>
      <c r="AI712" s="209"/>
      <c r="AJ712" s="209"/>
      <c r="AK712" s="209"/>
      <c r="AL712" s="209">
        <f t="shared" ca="1" si="26"/>
        <v>529</v>
      </c>
    </row>
    <row r="713" spans="2:38" x14ac:dyDescent="0.2">
      <c r="B713" t="s">
        <v>3704</v>
      </c>
      <c r="C713" t="s">
        <v>136</v>
      </c>
      <c r="D713" t="s">
        <v>114</v>
      </c>
      <c r="E713" t="s">
        <v>114</v>
      </c>
      <c r="F713">
        <v>-24.8</v>
      </c>
      <c r="G713">
        <v>-2.8</v>
      </c>
      <c r="H713">
        <v>-9.6</v>
      </c>
      <c r="I713">
        <v>50</v>
      </c>
      <c r="J713">
        <v>-10.8</v>
      </c>
      <c r="K713">
        <v>-5.4</v>
      </c>
      <c r="L713">
        <v>-10.9</v>
      </c>
      <c r="M713">
        <v>-1.9</v>
      </c>
      <c r="N713">
        <v>1.8</v>
      </c>
      <c r="O713">
        <v>1.4</v>
      </c>
      <c r="AF713">
        <f t="shared" si="27"/>
        <v>531</v>
      </c>
      <c r="AG713" s="134">
        <f>(H713*'User Input'!$H$16)+(I713*'User Input'!$H$17)+(N713*'User Input'!$H$15)+(P713*'User Input'!$H$2)+(Q713*'User Input'!$H$3)+(R713*'User Input'!$H$4)+(K713*'User Input'!$H$5)+(L713*'User Input'!$H$6)+(J713*'User Input'!$H$7)+(U713*'User Input'!$H$8)+(T713*'User Input'!$H$9)+(M713*'User Input'!$H$10)+(Y713*'User Input'!$H$11)+(W713*'User Input'!$H$13)+(V713*'User Input'!$H$12)+(S713*'User Input'!$H$14)</f>
        <v>-47.099999999999994</v>
      </c>
      <c r="AH713">
        <f t="shared" si="25"/>
        <v>16.821428571428569</v>
      </c>
      <c r="AI713" s="209"/>
      <c r="AJ713" s="209"/>
      <c r="AK713" s="209"/>
      <c r="AL713" s="209">
        <f t="shared" ca="1" si="26"/>
        <v>529</v>
      </c>
    </row>
    <row r="714" spans="2:38" x14ac:dyDescent="0.2">
      <c r="B714" t="s">
        <v>3551</v>
      </c>
      <c r="C714" t="s">
        <v>136</v>
      </c>
      <c r="D714" t="s">
        <v>118</v>
      </c>
      <c r="E714" t="s">
        <v>118</v>
      </c>
      <c r="F714">
        <v>-24.8</v>
      </c>
      <c r="G714">
        <v>-4.2</v>
      </c>
      <c r="H714">
        <v>-9.6</v>
      </c>
      <c r="I714">
        <v>50</v>
      </c>
      <c r="J714">
        <v>-10.8</v>
      </c>
      <c r="K714">
        <v>-5.4</v>
      </c>
      <c r="L714">
        <v>-10.9</v>
      </c>
      <c r="M714">
        <v>-2.5</v>
      </c>
      <c r="N714">
        <v>2.2000000000000002</v>
      </c>
      <c r="O714">
        <v>1.5</v>
      </c>
      <c r="AF714">
        <f t="shared" si="27"/>
        <v>532</v>
      </c>
      <c r="AG714" s="134">
        <f>(H714*'User Input'!$H$16)+(I714*'User Input'!$H$17)+(N714*'User Input'!$H$15)+(P714*'User Input'!$H$2)+(Q714*'User Input'!$H$3)+(R714*'User Input'!$H$4)+(K714*'User Input'!$H$5)+(L714*'User Input'!$H$6)+(J714*'User Input'!$H$7)+(U714*'User Input'!$H$8)+(T714*'User Input'!$H$9)+(M714*'User Input'!$H$10)+(Y714*'User Input'!$H$11)+(W714*'User Input'!$H$13)+(V714*'User Input'!$H$12)+(S714*'User Input'!$H$14)</f>
        <v>-48.3</v>
      </c>
      <c r="AH714">
        <f t="shared" si="25"/>
        <v>11.499999999999998</v>
      </c>
      <c r="AI714" s="209"/>
      <c r="AJ714" s="209"/>
      <c r="AK714" s="209"/>
      <c r="AL714" s="209">
        <f t="shared" ca="1" si="26"/>
        <v>529</v>
      </c>
    </row>
    <row r="715" spans="2:38" x14ac:dyDescent="0.2">
      <c r="B715" t="s">
        <v>3503</v>
      </c>
      <c r="C715" t="s">
        <v>119</v>
      </c>
      <c r="D715" t="s">
        <v>6</v>
      </c>
      <c r="E715" t="s">
        <v>6</v>
      </c>
      <c r="F715">
        <v>-24.9</v>
      </c>
      <c r="G715">
        <v>-15.3</v>
      </c>
      <c r="H715">
        <v>-9.6</v>
      </c>
      <c r="I715">
        <v>102</v>
      </c>
      <c r="J715">
        <v>-10.1</v>
      </c>
      <c r="K715">
        <v>-5.2</v>
      </c>
      <c r="L715">
        <v>-10.3</v>
      </c>
      <c r="M715">
        <v>-1.4</v>
      </c>
      <c r="N715">
        <v>0.9</v>
      </c>
      <c r="O715">
        <v>0.3</v>
      </c>
      <c r="AF715">
        <f t="shared" si="27"/>
        <v>533</v>
      </c>
      <c r="AG715" s="134">
        <f>(H715*'User Input'!$H$16)+(I715*'User Input'!$H$17)+(N715*'User Input'!$H$15)+(P715*'User Input'!$H$2)+(Q715*'User Input'!$H$3)+(R715*'User Input'!$H$4)+(K715*'User Input'!$H$5)+(L715*'User Input'!$H$6)+(J715*'User Input'!$H$7)+(U715*'User Input'!$H$8)+(T715*'User Input'!$H$9)+(M715*'User Input'!$H$10)+(Y715*'User Input'!$H$11)+(W715*'User Input'!$H$13)+(V715*'User Input'!$H$12)+(S715*'User Input'!$H$14)</f>
        <v>-44</v>
      </c>
      <c r="AH715">
        <f t="shared" si="25"/>
        <v>2.8758169934640523</v>
      </c>
      <c r="AI715" s="209"/>
      <c r="AJ715" s="209"/>
      <c r="AK715" s="209"/>
      <c r="AL715" s="209">
        <f t="shared" ca="1" si="26"/>
        <v>533</v>
      </c>
    </row>
    <row r="716" spans="2:38" x14ac:dyDescent="0.2">
      <c r="B716" t="s">
        <v>3534</v>
      </c>
      <c r="C716" t="s">
        <v>132</v>
      </c>
      <c r="D716" t="s">
        <v>118</v>
      </c>
      <c r="E716" t="s">
        <v>118</v>
      </c>
      <c r="F716">
        <v>-24.9</v>
      </c>
      <c r="G716">
        <v>-4.5</v>
      </c>
      <c r="H716">
        <v>-9.6999999999999993</v>
      </c>
      <c r="I716">
        <v>51</v>
      </c>
      <c r="J716">
        <v>-10.8</v>
      </c>
      <c r="K716">
        <v>-5.0999999999999996</v>
      </c>
      <c r="L716">
        <v>-10.8</v>
      </c>
      <c r="M716">
        <v>-2.5</v>
      </c>
      <c r="N716">
        <v>1.7</v>
      </c>
      <c r="O716">
        <v>1.5</v>
      </c>
      <c r="AF716">
        <f t="shared" si="27"/>
        <v>534</v>
      </c>
      <c r="AG716" s="134">
        <f>(H716*'User Input'!$H$16)+(I716*'User Input'!$H$17)+(N716*'User Input'!$H$15)+(P716*'User Input'!$H$2)+(Q716*'User Input'!$H$3)+(R716*'User Input'!$H$4)+(K716*'User Input'!$H$5)+(L716*'User Input'!$H$6)+(J716*'User Input'!$H$7)+(U716*'User Input'!$H$8)+(T716*'User Input'!$H$9)+(M716*'User Input'!$H$10)+(Y716*'User Input'!$H$11)+(W716*'User Input'!$H$13)+(V716*'User Input'!$H$12)+(S716*'User Input'!$H$14)</f>
        <v>-47</v>
      </c>
      <c r="AH716">
        <f t="shared" si="25"/>
        <v>10.444444444444445</v>
      </c>
      <c r="AI716" s="209"/>
      <c r="AJ716" s="209"/>
      <c r="AK716" s="209"/>
      <c r="AL716" s="209">
        <f t="shared" ca="1" si="26"/>
        <v>533</v>
      </c>
    </row>
    <row r="717" spans="2:38" x14ac:dyDescent="0.2">
      <c r="B717" t="s">
        <v>3546</v>
      </c>
      <c r="C717" t="s">
        <v>339</v>
      </c>
      <c r="D717" t="s">
        <v>112</v>
      </c>
      <c r="E717" t="s">
        <v>112</v>
      </c>
      <c r="F717">
        <v>-24.9</v>
      </c>
      <c r="G717">
        <v>-3.8</v>
      </c>
      <c r="H717">
        <v>-9.6</v>
      </c>
      <c r="I717">
        <v>50</v>
      </c>
      <c r="J717">
        <v>-10.8</v>
      </c>
      <c r="K717">
        <v>-4.9000000000000004</v>
      </c>
      <c r="L717">
        <v>-10.7</v>
      </c>
      <c r="M717">
        <v>-2.6</v>
      </c>
      <c r="N717">
        <v>1.5</v>
      </c>
      <c r="O717">
        <v>1.6</v>
      </c>
      <c r="AF717">
        <f t="shared" si="27"/>
        <v>535</v>
      </c>
      <c r="AG717" s="134">
        <f>(H717*'User Input'!$H$16)+(I717*'User Input'!$H$17)+(N717*'User Input'!$H$15)+(P717*'User Input'!$H$2)+(Q717*'User Input'!$H$3)+(R717*'User Input'!$H$4)+(K717*'User Input'!$H$5)+(L717*'User Input'!$H$6)+(J717*'User Input'!$H$7)+(U717*'User Input'!$H$8)+(T717*'User Input'!$H$9)+(M717*'User Input'!$H$10)+(Y717*'User Input'!$H$11)+(W717*'User Input'!$H$13)+(V717*'User Input'!$H$12)+(S717*'User Input'!$H$14)</f>
        <v>-46.300000000000004</v>
      </c>
      <c r="AH717">
        <f t="shared" si="25"/>
        <v>12.184210526315791</v>
      </c>
      <c r="AI717" s="209"/>
      <c r="AJ717" s="209"/>
      <c r="AK717" s="209"/>
      <c r="AL717" s="209">
        <f t="shared" ca="1" si="26"/>
        <v>533</v>
      </c>
    </row>
    <row r="718" spans="2:38" x14ac:dyDescent="0.2">
      <c r="B718" t="s">
        <v>2596</v>
      </c>
      <c r="C718" t="s">
        <v>115</v>
      </c>
      <c r="D718" t="s">
        <v>118</v>
      </c>
      <c r="E718" t="s">
        <v>118</v>
      </c>
      <c r="F718">
        <v>-24.9</v>
      </c>
      <c r="G718">
        <v>-6</v>
      </c>
      <c r="H718">
        <v>-9.6</v>
      </c>
      <c r="I718">
        <v>53</v>
      </c>
      <c r="J718">
        <v>-10.8</v>
      </c>
      <c r="K718">
        <v>-5.3</v>
      </c>
      <c r="L718">
        <v>-10.8</v>
      </c>
      <c r="M718">
        <v>-2.4</v>
      </c>
      <c r="N718">
        <v>2</v>
      </c>
      <c r="O718">
        <v>1.4</v>
      </c>
      <c r="AF718">
        <f t="shared" si="27"/>
        <v>536</v>
      </c>
      <c r="AG718" s="134">
        <f>(H718*'User Input'!$H$16)+(I718*'User Input'!$H$17)+(N718*'User Input'!$H$15)+(P718*'User Input'!$H$2)+(Q718*'User Input'!$H$3)+(R718*'User Input'!$H$4)+(K718*'User Input'!$H$5)+(L718*'User Input'!$H$6)+(J718*'User Input'!$H$7)+(U718*'User Input'!$H$8)+(T718*'User Input'!$H$9)+(M718*'User Input'!$H$10)+(Y718*'User Input'!$H$11)+(W718*'User Input'!$H$13)+(V718*'User Input'!$H$12)+(S718*'User Input'!$H$14)</f>
        <v>-47.599999999999994</v>
      </c>
      <c r="AH718">
        <f t="shared" si="25"/>
        <v>7.9333333333333327</v>
      </c>
      <c r="AI718" s="209"/>
      <c r="AJ718" s="209"/>
      <c r="AK718" s="209"/>
      <c r="AL718" s="209">
        <f t="shared" ca="1" si="26"/>
        <v>533</v>
      </c>
    </row>
    <row r="719" spans="2:38" x14ac:dyDescent="0.2">
      <c r="B719" t="s">
        <v>2221</v>
      </c>
      <c r="C719" t="s">
        <v>715</v>
      </c>
      <c r="D719" t="s">
        <v>112</v>
      </c>
      <c r="E719" t="s">
        <v>112</v>
      </c>
      <c r="F719">
        <v>-24.9</v>
      </c>
      <c r="G719">
        <v>-4.7</v>
      </c>
      <c r="H719">
        <v>-9.6999999999999993</v>
      </c>
      <c r="I719">
        <v>51</v>
      </c>
      <c r="J719">
        <v>-10.8</v>
      </c>
      <c r="K719">
        <v>-4.9000000000000004</v>
      </c>
      <c r="L719">
        <v>-10.6</v>
      </c>
      <c r="M719">
        <v>-2.6</v>
      </c>
      <c r="N719">
        <v>1.5</v>
      </c>
      <c r="O719">
        <v>1.5</v>
      </c>
      <c r="AF719">
        <f t="shared" si="27"/>
        <v>537</v>
      </c>
      <c r="AG719" s="134">
        <f>(H719*'User Input'!$H$16)+(I719*'User Input'!$H$17)+(N719*'User Input'!$H$15)+(P719*'User Input'!$H$2)+(Q719*'User Input'!$H$3)+(R719*'User Input'!$H$4)+(K719*'User Input'!$H$5)+(L719*'User Input'!$H$6)+(J719*'User Input'!$H$7)+(U719*'User Input'!$H$8)+(T719*'User Input'!$H$9)+(M719*'User Input'!$H$10)+(Y719*'User Input'!$H$11)+(W719*'User Input'!$H$13)+(V719*'User Input'!$H$12)+(S719*'User Input'!$H$14)</f>
        <v>-46.2</v>
      </c>
      <c r="AH719">
        <f t="shared" si="25"/>
        <v>9.8297872340425538</v>
      </c>
      <c r="AI719" s="209"/>
      <c r="AJ719" s="209"/>
      <c r="AK719" s="209"/>
      <c r="AL719" s="209">
        <f t="shared" ca="1" si="26"/>
        <v>533</v>
      </c>
    </row>
    <row r="720" spans="2:38" x14ac:dyDescent="0.2">
      <c r="B720" t="s">
        <v>2609</v>
      </c>
      <c r="C720" t="s">
        <v>131</v>
      </c>
      <c r="D720" t="s">
        <v>110</v>
      </c>
      <c r="E720" t="s">
        <v>110</v>
      </c>
      <c r="F720">
        <v>-24.9</v>
      </c>
      <c r="G720">
        <v>-4.7</v>
      </c>
      <c r="H720">
        <v>-9.6999999999999993</v>
      </c>
      <c r="I720">
        <v>52</v>
      </c>
      <c r="J720">
        <v>-10.8</v>
      </c>
      <c r="K720">
        <v>-5.3</v>
      </c>
      <c r="L720">
        <v>-10.9</v>
      </c>
      <c r="M720">
        <v>-1.6</v>
      </c>
      <c r="N720">
        <v>1.5</v>
      </c>
      <c r="O720">
        <v>1.2</v>
      </c>
      <c r="AF720">
        <f t="shared" si="27"/>
        <v>538</v>
      </c>
      <c r="AG720" s="134">
        <f>(H720*'User Input'!$H$16)+(I720*'User Input'!$H$17)+(N720*'User Input'!$H$15)+(P720*'User Input'!$H$2)+(Q720*'User Input'!$H$3)+(R720*'User Input'!$H$4)+(K720*'User Input'!$H$5)+(L720*'User Input'!$H$6)+(J720*'User Input'!$H$7)+(U720*'User Input'!$H$8)+(T720*'User Input'!$H$9)+(M720*'User Input'!$H$10)+(Y720*'User Input'!$H$11)+(W720*'User Input'!$H$13)+(V720*'User Input'!$H$12)+(S720*'User Input'!$H$14)</f>
        <v>-46.100000000000009</v>
      </c>
      <c r="AH720">
        <f t="shared" si="25"/>
        <v>9.8085106382978733</v>
      </c>
      <c r="AI720" s="209"/>
      <c r="AJ720" s="209"/>
      <c r="AK720" s="209"/>
      <c r="AL720" s="209">
        <f t="shared" ca="1" si="26"/>
        <v>533</v>
      </c>
    </row>
    <row r="721" spans="2:38" x14ac:dyDescent="0.2">
      <c r="B721" t="s">
        <v>3561</v>
      </c>
      <c r="C721" t="s">
        <v>141</v>
      </c>
      <c r="D721" t="s">
        <v>112</v>
      </c>
      <c r="E721" t="s">
        <v>112</v>
      </c>
      <c r="F721">
        <v>-24.9</v>
      </c>
      <c r="G721">
        <v>-4.2</v>
      </c>
      <c r="H721">
        <v>-9.6</v>
      </c>
      <c r="I721">
        <v>48</v>
      </c>
      <c r="J721">
        <v>-10.9</v>
      </c>
      <c r="K721">
        <v>-5.0999999999999996</v>
      </c>
      <c r="L721">
        <v>-10.8</v>
      </c>
      <c r="M721">
        <v>-2.5</v>
      </c>
      <c r="N721">
        <v>1.8</v>
      </c>
      <c r="O721">
        <v>1.6</v>
      </c>
      <c r="AF721">
        <f t="shared" si="27"/>
        <v>539</v>
      </c>
      <c r="AG721" s="134">
        <f>(H721*'User Input'!$H$16)+(I721*'User Input'!$H$17)+(N721*'User Input'!$H$15)+(P721*'User Input'!$H$2)+(Q721*'User Input'!$H$3)+(R721*'User Input'!$H$4)+(K721*'User Input'!$H$5)+(L721*'User Input'!$H$6)+(J721*'User Input'!$H$7)+(U721*'User Input'!$H$8)+(T721*'User Input'!$H$9)+(M721*'User Input'!$H$10)+(Y721*'User Input'!$H$11)+(W721*'User Input'!$H$13)+(V721*'User Input'!$H$12)+(S721*'User Input'!$H$14)</f>
        <v>-47.1</v>
      </c>
      <c r="AH721">
        <f t="shared" si="25"/>
        <v>11.214285714285714</v>
      </c>
      <c r="AI721" s="209"/>
      <c r="AJ721" s="209"/>
      <c r="AK721" s="209"/>
      <c r="AL721" s="209">
        <f t="shared" ca="1" si="26"/>
        <v>533</v>
      </c>
    </row>
    <row r="722" spans="2:38" x14ac:dyDescent="0.2">
      <c r="B722" t="s">
        <v>3539</v>
      </c>
      <c r="C722" t="s">
        <v>113</v>
      </c>
      <c r="D722" t="s">
        <v>114</v>
      </c>
      <c r="E722" t="s">
        <v>114</v>
      </c>
      <c r="F722">
        <v>-24.9</v>
      </c>
      <c r="G722">
        <v>-4.7</v>
      </c>
      <c r="H722">
        <v>-9.6999999999999993</v>
      </c>
      <c r="I722">
        <v>51</v>
      </c>
      <c r="J722">
        <v>-10.8</v>
      </c>
      <c r="K722">
        <v>-5</v>
      </c>
      <c r="L722">
        <v>-10.8</v>
      </c>
      <c r="M722">
        <v>-2.2000000000000002</v>
      </c>
      <c r="N722">
        <v>1.3</v>
      </c>
      <c r="O722">
        <v>1.5</v>
      </c>
      <c r="AF722">
        <f t="shared" si="27"/>
        <v>540</v>
      </c>
      <c r="AG722" s="134">
        <f>(H722*'User Input'!$H$16)+(I722*'User Input'!$H$17)+(N722*'User Input'!$H$15)+(P722*'User Input'!$H$2)+(Q722*'User Input'!$H$3)+(R722*'User Input'!$H$4)+(K722*'User Input'!$H$5)+(L722*'User Input'!$H$6)+(J722*'User Input'!$H$7)+(U722*'User Input'!$H$8)+(T722*'User Input'!$H$9)+(M722*'User Input'!$H$10)+(Y722*'User Input'!$H$11)+(W722*'User Input'!$H$13)+(V722*'User Input'!$H$12)+(S722*'User Input'!$H$14)</f>
        <v>-46</v>
      </c>
      <c r="AH722">
        <f t="shared" si="25"/>
        <v>9.787234042553191</v>
      </c>
      <c r="AI722" s="209"/>
      <c r="AJ722" s="209"/>
      <c r="AK722" s="209"/>
      <c r="AL722" s="209">
        <f t="shared" ca="1" si="26"/>
        <v>533</v>
      </c>
    </row>
    <row r="723" spans="2:38" x14ac:dyDescent="0.2">
      <c r="B723" t="s">
        <v>389</v>
      </c>
      <c r="C723" t="s">
        <v>7</v>
      </c>
      <c r="D723" t="s">
        <v>114</v>
      </c>
      <c r="E723" t="s">
        <v>114</v>
      </c>
      <c r="F723">
        <v>-25</v>
      </c>
      <c r="G723">
        <v>-4.3</v>
      </c>
      <c r="H723">
        <v>-9.6999999999999993</v>
      </c>
      <c r="I723">
        <v>48</v>
      </c>
      <c r="J723">
        <v>-10.8</v>
      </c>
      <c r="K723">
        <v>-5.2</v>
      </c>
      <c r="L723">
        <v>-10.9</v>
      </c>
      <c r="M723">
        <v>-2.1</v>
      </c>
      <c r="N723">
        <v>1.6</v>
      </c>
      <c r="O723">
        <v>1.4</v>
      </c>
      <c r="AF723">
        <f t="shared" si="27"/>
        <v>541</v>
      </c>
      <c r="AG723" s="134">
        <f>(H723*'User Input'!$H$16)+(I723*'User Input'!$H$17)+(N723*'User Input'!$H$15)+(P723*'User Input'!$H$2)+(Q723*'User Input'!$H$3)+(R723*'User Input'!$H$4)+(K723*'User Input'!$H$5)+(L723*'User Input'!$H$6)+(J723*'User Input'!$H$7)+(U723*'User Input'!$H$8)+(T723*'User Input'!$H$9)+(M723*'User Input'!$H$10)+(Y723*'User Input'!$H$11)+(W723*'User Input'!$H$13)+(V723*'User Input'!$H$12)+(S723*'User Input'!$H$14)</f>
        <v>-46.7</v>
      </c>
      <c r="AH723">
        <f t="shared" si="25"/>
        <v>10.860465116279071</v>
      </c>
      <c r="AI723" s="209"/>
      <c r="AJ723" s="209"/>
      <c r="AK723" s="209"/>
      <c r="AL723" s="209">
        <f t="shared" ca="1" si="26"/>
        <v>541</v>
      </c>
    </row>
    <row r="724" spans="2:38" x14ac:dyDescent="0.2">
      <c r="B724" t="s">
        <v>2565</v>
      </c>
      <c r="C724" t="s">
        <v>8</v>
      </c>
      <c r="D724" t="s">
        <v>6</v>
      </c>
      <c r="E724" t="s">
        <v>6</v>
      </c>
      <c r="F724">
        <v>-25</v>
      </c>
      <c r="G724">
        <v>-12.2</v>
      </c>
      <c r="H724">
        <v>-9.6999999999999993</v>
      </c>
      <c r="I724">
        <v>72</v>
      </c>
      <c r="J724">
        <v>-10.6</v>
      </c>
      <c r="K724">
        <v>-5.2</v>
      </c>
      <c r="L724">
        <v>-10.5</v>
      </c>
      <c r="M724">
        <v>-2.5</v>
      </c>
      <c r="N724">
        <v>1.6</v>
      </c>
      <c r="O724">
        <v>1.1000000000000001</v>
      </c>
      <c r="AF724">
        <f t="shared" si="27"/>
        <v>542</v>
      </c>
      <c r="AG724" s="134">
        <f>(H724*'User Input'!$H$16)+(I724*'User Input'!$H$17)+(N724*'User Input'!$H$15)+(P724*'User Input'!$H$2)+(Q724*'User Input'!$H$3)+(R724*'User Input'!$H$4)+(K724*'User Input'!$H$5)+(L724*'User Input'!$H$6)+(J724*'User Input'!$H$7)+(U724*'User Input'!$H$8)+(T724*'User Input'!$H$9)+(M724*'User Input'!$H$10)+(Y724*'User Input'!$H$11)+(W724*'User Input'!$H$13)+(V724*'User Input'!$H$12)+(S724*'User Input'!$H$14)</f>
        <v>-46.9</v>
      </c>
      <c r="AH724">
        <f t="shared" si="25"/>
        <v>3.8442622950819674</v>
      </c>
      <c r="AI724" s="209"/>
      <c r="AJ724" s="209"/>
      <c r="AK724" s="209"/>
      <c r="AL724" s="209">
        <f t="shared" ca="1" si="26"/>
        <v>541</v>
      </c>
    </row>
    <row r="725" spans="2:38" x14ac:dyDescent="0.2">
      <c r="B725" t="s">
        <v>1512</v>
      </c>
      <c r="C725" t="s">
        <v>339</v>
      </c>
      <c r="D725" t="s">
        <v>118</v>
      </c>
      <c r="E725" t="s">
        <v>118</v>
      </c>
      <c r="F725">
        <v>-25</v>
      </c>
      <c r="G725">
        <v>-4.9000000000000004</v>
      </c>
      <c r="H725">
        <v>-9.6999999999999993</v>
      </c>
      <c r="I725">
        <v>50</v>
      </c>
      <c r="J725">
        <v>-10.9</v>
      </c>
      <c r="K725">
        <v>-5.3</v>
      </c>
      <c r="L725">
        <v>-10.9</v>
      </c>
      <c r="M725">
        <v>-1.9</v>
      </c>
      <c r="N725">
        <v>1.7</v>
      </c>
      <c r="O725">
        <v>1.4</v>
      </c>
      <c r="AF725">
        <f t="shared" si="27"/>
        <v>543</v>
      </c>
      <c r="AG725" s="134">
        <f>(H725*'User Input'!$H$16)+(I725*'User Input'!$H$17)+(N725*'User Input'!$H$15)+(P725*'User Input'!$H$2)+(Q725*'User Input'!$H$3)+(R725*'User Input'!$H$4)+(K725*'User Input'!$H$5)+(L725*'User Input'!$H$6)+(J725*'User Input'!$H$7)+(U725*'User Input'!$H$8)+(T725*'User Input'!$H$9)+(M725*'User Input'!$H$10)+(Y725*'User Input'!$H$11)+(W725*'User Input'!$H$13)+(V725*'User Input'!$H$12)+(S725*'User Input'!$H$14)</f>
        <v>-46.8</v>
      </c>
      <c r="AH725">
        <f t="shared" ref="AH725:AH788" si="28">AG725/G725</f>
        <v>9.5510204081632644</v>
      </c>
      <c r="AI725" s="209"/>
      <c r="AJ725" s="209"/>
      <c r="AK725" s="209"/>
      <c r="AL725" s="209">
        <f t="shared" ca="1" si="26"/>
        <v>541</v>
      </c>
    </row>
    <row r="726" spans="2:38" x14ac:dyDescent="0.2">
      <c r="B726" t="s">
        <v>2633</v>
      </c>
      <c r="C726" t="s">
        <v>122</v>
      </c>
      <c r="D726" t="s">
        <v>114</v>
      </c>
      <c r="E726" t="s">
        <v>114</v>
      </c>
      <c r="F726">
        <v>-25</v>
      </c>
      <c r="G726">
        <v>-5</v>
      </c>
      <c r="H726">
        <v>-9.6999999999999993</v>
      </c>
      <c r="I726">
        <v>52</v>
      </c>
      <c r="J726">
        <v>-10.8</v>
      </c>
      <c r="K726">
        <v>-5</v>
      </c>
      <c r="L726">
        <v>-10.7</v>
      </c>
      <c r="M726">
        <v>-1.9</v>
      </c>
      <c r="N726">
        <v>1.2</v>
      </c>
      <c r="O726">
        <v>1.3</v>
      </c>
      <c r="AF726">
        <f t="shared" si="27"/>
        <v>544</v>
      </c>
      <c r="AG726" s="134">
        <f>(H726*'User Input'!$H$16)+(I726*'User Input'!$H$17)+(N726*'User Input'!$H$15)+(P726*'User Input'!$H$2)+(Q726*'User Input'!$H$3)+(R726*'User Input'!$H$4)+(K726*'User Input'!$H$5)+(L726*'User Input'!$H$6)+(J726*'User Input'!$H$7)+(U726*'User Input'!$H$8)+(T726*'User Input'!$H$9)+(M726*'User Input'!$H$10)+(Y726*'User Input'!$H$11)+(W726*'User Input'!$H$13)+(V726*'User Input'!$H$12)+(S726*'User Input'!$H$14)</f>
        <v>-45.3</v>
      </c>
      <c r="AH726">
        <f t="shared" si="28"/>
        <v>9.0599999999999987</v>
      </c>
      <c r="AI726" s="209"/>
      <c r="AJ726" s="209"/>
      <c r="AK726" s="209"/>
      <c r="AL726" s="209">
        <f t="shared" ca="1" si="26"/>
        <v>541</v>
      </c>
    </row>
    <row r="727" spans="2:38" x14ac:dyDescent="0.2">
      <c r="B727" t="s">
        <v>784</v>
      </c>
      <c r="C727" t="s">
        <v>115</v>
      </c>
      <c r="D727" t="s">
        <v>114</v>
      </c>
      <c r="E727" t="s">
        <v>114</v>
      </c>
      <c r="F727">
        <v>-25</v>
      </c>
      <c r="G727">
        <v>-5.4</v>
      </c>
      <c r="H727">
        <v>-9.6999999999999993</v>
      </c>
      <c r="I727">
        <v>50</v>
      </c>
      <c r="J727">
        <v>-10.8</v>
      </c>
      <c r="K727">
        <v>-5.2</v>
      </c>
      <c r="L727">
        <v>-10.9</v>
      </c>
      <c r="M727">
        <v>-1.9</v>
      </c>
      <c r="N727">
        <v>1.5</v>
      </c>
      <c r="O727">
        <v>1.4</v>
      </c>
      <c r="AF727">
        <f t="shared" si="27"/>
        <v>545</v>
      </c>
      <c r="AG727" s="134">
        <f>(H727*'User Input'!$H$16)+(I727*'User Input'!$H$17)+(N727*'User Input'!$H$15)+(P727*'User Input'!$H$2)+(Q727*'User Input'!$H$3)+(R727*'User Input'!$H$4)+(K727*'User Input'!$H$5)+(L727*'User Input'!$H$6)+(J727*'User Input'!$H$7)+(U727*'User Input'!$H$8)+(T727*'User Input'!$H$9)+(M727*'User Input'!$H$10)+(Y727*'User Input'!$H$11)+(W727*'User Input'!$H$13)+(V727*'User Input'!$H$12)+(S727*'User Input'!$H$14)</f>
        <v>-46.3</v>
      </c>
      <c r="AH727">
        <f t="shared" si="28"/>
        <v>8.5740740740740726</v>
      </c>
      <c r="AI727" s="209"/>
      <c r="AJ727" s="209"/>
      <c r="AK727" s="209"/>
      <c r="AL727" s="209">
        <f t="shared" ca="1" si="26"/>
        <v>541</v>
      </c>
    </row>
    <row r="728" spans="2:38" x14ac:dyDescent="0.2">
      <c r="B728" t="s">
        <v>2640</v>
      </c>
      <c r="C728" t="s">
        <v>133</v>
      </c>
      <c r="D728" t="s">
        <v>114</v>
      </c>
      <c r="E728" t="s">
        <v>114</v>
      </c>
      <c r="F728">
        <v>-25.1</v>
      </c>
      <c r="G728">
        <v>-8.4</v>
      </c>
      <c r="H728">
        <v>-9.6999999999999993</v>
      </c>
      <c r="I728">
        <v>58</v>
      </c>
      <c r="J728">
        <v>-10.9</v>
      </c>
      <c r="K728">
        <v>-5.4</v>
      </c>
      <c r="L728">
        <v>-11</v>
      </c>
      <c r="M728">
        <v>-0.6</v>
      </c>
      <c r="N728">
        <v>1.1000000000000001</v>
      </c>
      <c r="O728">
        <v>0.7</v>
      </c>
      <c r="AF728">
        <f t="shared" si="27"/>
        <v>546</v>
      </c>
      <c r="AG728" s="134">
        <f>(H728*'User Input'!$H$16)+(I728*'User Input'!$H$17)+(N728*'User Input'!$H$15)+(P728*'User Input'!$H$2)+(Q728*'User Input'!$H$3)+(R728*'User Input'!$H$4)+(K728*'User Input'!$H$5)+(L728*'User Input'!$H$6)+(J728*'User Input'!$H$7)+(U728*'User Input'!$H$8)+(T728*'User Input'!$H$9)+(M728*'User Input'!$H$10)+(Y728*'User Input'!$H$11)+(W728*'User Input'!$H$13)+(V728*'User Input'!$H$12)+(S728*'User Input'!$H$14)</f>
        <v>-44.7</v>
      </c>
      <c r="AH728">
        <f t="shared" si="28"/>
        <v>5.3214285714285712</v>
      </c>
      <c r="AI728" s="209"/>
      <c r="AJ728" s="209"/>
      <c r="AK728" s="209"/>
      <c r="AL728" s="209">
        <f t="shared" ca="1" si="26"/>
        <v>546</v>
      </c>
    </row>
    <row r="729" spans="2:38" x14ac:dyDescent="0.2">
      <c r="B729" t="s">
        <v>3451</v>
      </c>
      <c r="C729" t="s">
        <v>130</v>
      </c>
      <c r="D729" t="s">
        <v>6</v>
      </c>
      <c r="E729" t="s">
        <v>6</v>
      </c>
      <c r="F729">
        <v>-25.1</v>
      </c>
      <c r="G729">
        <v>-18.3</v>
      </c>
      <c r="H729">
        <v>-9.6999999999999993</v>
      </c>
      <c r="I729">
        <v>120</v>
      </c>
      <c r="J729">
        <v>-9.9</v>
      </c>
      <c r="K729">
        <v>-4.5</v>
      </c>
      <c r="L729">
        <v>-9.6</v>
      </c>
      <c r="M729">
        <v>-2.5</v>
      </c>
      <c r="N729">
        <v>0.2</v>
      </c>
      <c r="O729">
        <v>0.1</v>
      </c>
      <c r="AF729">
        <f t="shared" si="27"/>
        <v>547</v>
      </c>
      <c r="AG729" s="134">
        <f>(H729*'User Input'!$H$16)+(I729*'User Input'!$H$17)+(N729*'User Input'!$H$15)+(P729*'User Input'!$H$2)+(Q729*'User Input'!$H$3)+(R729*'User Input'!$H$4)+(K729*'User Input'!$H$5)+(L729*'User Input'!$H$6)+(J729*'User Input'!$H$7)+(U729*'User Input'!$H$8)+(T729*'User Input'!$H$9)+(M729*'User Input'!$H$10)+(Y729*'User Input'!$H$11)+(W729*'User Input'!$H$13)+(V729*'User Input'!$H$12)+(S729*'User Input'!$H$14)</f>
        <v>-42.5</v>
      </c>
      <c r="AH729">
        <f t="shared" si="28"/>
        <v>2.3224043715846991</v>
      </c>
      <c r="AI729" s="209"/>
      <c r="AJ729" s="209"/>
      <c r="AK729" s="209"/>
      <c r="AL729" s="209">
        <f t="shared" ca="1" si="26"/>
        <v>546</v>
      </c>
    </row>
    <row r="730" spans="2:38" x14ac:dyDescent="0.2">
      <c r="B730" t="s">
        <v>3535</v>
      </c>
      <c r="C730" t="s">
        <v>715</v>
      </c>
      <c r="D730" t="s">
        <v>112</v>
      </c>
      <c r="E730" t="s">
        <v>112</v>
      </c>
      <c r="F730">
        <v>-25.1</v>
      </c>
      <c r="G730">
        <v>-6.2</v>
      </c>
      <c r="H730">
        <v>-9.6999999999999993</v>
      </c>
      <c r="I730">
        <v>51</v>
      </c>
      <c r="J730">
        <v>-10.8</v>
      </c>
      <c r="K730">
        <v>-5.0999999999999996</v>
      </c>
      <c r="L730">
        <v>-10.8</v>
      </c>
      <c r="M730">
        <v>-2.6</v>
      </c>
      <c r="N730">
        <v>1.7</v>
      </c>
      <c r="O730">
        <v>1.5</v>
      </c>
      <c r="AF730">
        <f t="shared" si="27"/>
        <v>548</v>
      </c>
      <c r="AG730" s="134">
        <f>(H730*'User Input'!$H$16)+(I730*'User Input'!$H$17)+(N730*'User Input'!$H$15)+(P730*'User Input'!$H$2)+(Q730*'User Input'!$H$3)+(R730*'User Input'!$H$4)+(K730*'User Input'!$H$5)+(L730*'User Input'!$H$6)+(J730*'User Input'!$H$7)+(U730*'User Input'!$H$8)+(T730*'User Input'!$H$9)+(M730*'User Input'!$H$10)+(Y730*'User Input'!$H$11)+(W730*'User Input'!$H$13)+(V730*'User Input'!$H$12)+(S730*'User Input'!$H$14)</f>
        <v>-47.2</v>
      </c>
      <c r="AH730">
        <f t="shared" si="28"/>
        <v>7.612903225806452</v>
      </c>
      <c r="AI730" s="209"/>
      <c r="AJ730" s="209"/>
      <c r="AK730" s="209"/>
      <c r="AL730" s="209">
        <f t="shared" ca="1" si="26"/>
        <v>546</v>
      </c>
    </row>
    <row r="731" spans="2:38" x14ac:dyDescent="0.2">
      <c r="B731" t="s">
        <v>2645</v>
      </c>
      <c r="C731" t="s">
        <v>133</v>
      </c>
      <c r="D731" t="s">
        <v>116</v>
      </c>
      <c r="E731" t="s">
        <v>116</v>
      </c>
      <c r="F731">
        <v>-25.1</v>
      </c>
      <c r="G731">
        <v>-6.4</v>
      </c>
      <c r="H731">
        <v>-9.6999999999999993</v>
      </c>
      <c r="I731">
        <v>50</v>
      </c>
      <c r="J731">
        <v>-10.9</v>
      </c>
      <c r="K731">
        <v>-5.3</v>
      </c>
      <c r="L731">
        <v>-10.9</v>
      </c>
      <c r="M731">
        <v>-2.2000000000000002</v>
      </c>
      <c r="N731">
        <v>1.7</v>
      </c>
      <c r="O731">
        <v>1.4</v>
      </c>
      <c r="AF731">
        <f t="shared" si="27"/>
        <v>549</v>
      </c>
      <c r="AG731" s="134">
        <f>(H731*'User Input'!$H$16)+(I731*'User Input'!$H$17)+(N731*'User Input'!$H$15)+(P731*'User Input'!$H$2)+(Q731*'User Input'!$H$3)+(R731*'User Input'!$H$4)+(K731*'User Input'!$H$5)+(L731*'User Input'!$H$6)+(J731*'User Input'!$H$7)+(U731*'User Input'!$H$8)+(T731*'User Input'!$H$9)+(M731*'User Input'!$H$10)+(Y731*'User Input'!$H$11)+(W731*'User Input'!$H$13)+(V731*'User Input'!$H$12)+(S731*'User Input'!$H$14)</f>
        <v>-47.4</v>
      </c>
      <c r="AH731">
        <f t="shared" si="28"/>
        <v>7.4062499999999991</v>
      </c>
      <c r="AI731" s="209"/>
      <c r="AJ731" s="209"/>
      <c r="AK731" s="209"/>
      <c r="AL731" s="209">
        <f t="shared" ca="1" si="26"/>
        <v>546</v>
      </c>
    </row>
    <row r="732" spans="2:38" x14ac:dyDescent="0.2">
      <c r="B732" t="s">
        <v>3540</v>
      </c>
      <c r="C732" t="s">
        <v>132</v>
      </c>
      <c r="D732" t="s">
        <v>118</v>
      </c>
      <c r="E732" t="s">
        <v>118</v>
      </c>
      <c r="F732">
        <v>-25.1</v>
      </c>
      <c r="G732">
        <v>-6.1</v>
      </c>
      <c r="H732">
        <v>-9.6999999999999993</v>
      </c>
      <c r="I732">
        <v>51</v>
      </c>
      <c r="J732">
        <v>-10.8</v>
      </c>
      <c r="K732">
        <v>-5.0999999999999996</v>
      </c>
      <c r="L732">
        <v>-10.8</v>
      </c>
      <c r="M732">
        <v>-2.2000000000000002</v>
      </c>
      <c r="N732">
        <v>1.3</v>
      </c>
      <c r="O732">
        <v>1.4</v>
      </c>
      <c r="AF732">
        <f t="shared" si="27"/>
        <v>550</v>
      </c>
      <c r="AG732" s="134">
        <f>(H732*'User Input'!$H$16)+(I732*'User Input'!$H$17)+(N732*'User Input'!$H$15)+(P732*'User Input'!$H$2)+(Q732*'User Input'!$H$3)+(R732*'User Input'!$H$4)+(K732*'User Input'!$H$5)+(L732*'User Input'!$H$6)+(J732*'User Input'!$H$7)+(U732*'User Input'!$H$8)+(T732*'User Input'!$H$9)+(M732*'User Input'!$H$10)+(Y732*'User Input'!$H$11)+(W732*'User Input'!$H$13)+(V732*'User Input'!$H$12)+(S732*'User Input'!$H$14)</f>
        <v>-46.4</v>
      </c>
      <c r="AH732">
        <f t="shared" si="28"/>
        <v>7.6065573770491808</v>
      </c>
      <c r="AI732" s="209"/>
      <c r="AJ732" s="209"/>
      <c r="AK732" s="209"/>
      <c r="AL732" s="209">
        <f t="shared" ca="1" si="26"/>
        <v>546</v>
      </c>
    </row>
    <row r="733" spans="2:38" x14ac:dyDescent="0.2">
      <c r="B733" t="s">
        <v>2636</v>
      </c>
      <c r="C733" t="s">
        <v>714</v>
      </c>
      <c r="D733" t="s">
        <v>114</v>
      </c>
      <c r="E733" t="s">
        <v>114</v>
      </c>
      <c r="F733">
        <v>-25.1</v>
      </c>
      <c r="G733">
        <v>-7.1</v>
      </c>
      <c r="H733">
        <v>-9.6999999999999993</v>
      </c>
      <c r="I733">
        <v>50</v>
      </c>
      <c r="J733">
        <v>-10.9</v>
      </c>
      <c r="K733">
        <v>-5.3</v>
      </c>
      <c r="L733">
        <v>-10.9</v>
      </c>
      <c r="M733">
        <v>-2</v>
      </c>
      <c r="N733">
        <v>1.7</v>
      </c>
      <c r="O733">
        <v>1.3</v>
      </c>
      <c r="AF733">
        <f t="shared" si="27"/>
        <v>551</v>
      </c>
      <c r="AG733" s="134">
        <f>(H733*'User Input'!$H$16)+(I733*'User Input'!$H$17)+(N733*'User Input'!$H$15)+(P733*'User Input'!$H$2)+(Q733*'User Input'!$H$3)+(R733*'User Input'!$H$4)+(K733*'User Input'!$H$5)+(L733*'User Input'!$H$6)+(J733*'User Input'!$H$7)+(U733*'User Input'!$H$8)+(T733*'User Input'!$H$9)+(M733*'User Input'!$H$10)+(Y733*'User Input'!$H$11)+(W733*'User Input'!$H$13)+(V733*'User Input'!$H$12)+(S733*'User Input'!$H$14)</f>
        <v>-47</v>
      </c>
      <c r="AH733">
        <f t="shared" si="28"/>
        <v>6.619718309859155</v>
      </c>
      <c r="AI733" s="209"/>
      <c r="AJ733" s="209"/>
      <c r="AK733" s="209"/>
      <c r="AL733" s="209">
        <f t="shared" ca="1" si="26"/>
        <v>546</v>
      </c>
    </row>
    <row r="734" spans="2:38" x14ac:dyDescent="0.2">
      <c r="B734" t="s">
        <v>767</v>
      </c>
      <c r="C734" t="s">
        <v>718</v>
      </c>
      <c r="D734" t="s">
        <v>112</v>
      </c>
      <c r="E734" t="s">
        <v>112</v>
      </c>
      <c r="F734">
        <v>-25.2</v>
      </c>
      <c r="G734">
        <v>-10.3</v>
      </c>
      <c r="H734">
        <v>-9.6999999999999993</v>
      </c>
      <c r="I734">
        <v>58</v>
      </c>
      <c r="J734">
        <v>-10.7</v>
      </c>
      <c r="K734">
        <v>-5</v>
      </c>
      <c r="L734">
        <v>-10.6</v>
      </c>
      <c r="M734">
        <v>-2.6</v>
      </c>
      <c r="N734">
        <v>1.4</v>
      </c>
      <c r="O734">
        <v>1.3</v>
      </c>
      <c r="AF734">
        <f t="shared" si="27"/>
        <v>552</v>
      </c>
      <c r="AG734" s="134">
        <f>(H734*'User Input'!$H$16)+(I734*'User Input'!$H$17)+(N734*'User Input'!$H$15)+(P734*'User Input'!$H$2)+(Q734*'User Input'!$H$3)+(R734*'User Input'!$H$4)+(K734*'User Input'!$H$5)+(L734*'User Input'!$H$6)+(J734*'User Input'!$H$7)+(U734*'User Input'!$H$8)+(T734*'User Input'!$H$9)+(M734*'User Input'!$H$10)+(Y734*'User Input'!$H$11)+(W734*'User Input'!$H$13)+(V734*'User Input'!$H$12)+(S734*'User Input'!$H$14)</f>
        <v>-46.5</v>
      </c>
      <c r="AH734">
        <f t="shared" si="28"/>
        <v>4.5145631067961158</v>
      </c>
      <c r="AI734" s="209"/>
      <c r="AJ734" s="209"/>
      <c r="AK734" s="209"/>
      <c r="AL734" s="209">
        <f t="shared" ca="1" si="26"/>
        <v>552</v>
      </c>
    </row>
    <row r="735" spans="2:38" x14ac:dyDescent="0.2">
      <c r="B735" t="s">
        <v>2622</v>
      </c>
      <c r="C735" t="s">
        <v>130</v>
      </c>
      <c r="D735" t="s">
        <v>112</v>
      </c>
      <c r="E735" t="s">
        <v>112</v>
      </c>
      <c r="F735">
        <v>-25.2</v>
      </c>
      <c r="G735">
        <v>-11.1</v>
      </c>
      <c r="H735">
        <v>-9.6999999999999993</v>
      </c>
      <c r="I735">
        <v>62</v>
      </c>
      <c r="J735">
        <v>-10.7</v>
      </c>
      <c r="K735">
        <v>-5</v>
      </c>
      <c r="L735">
        <v>-10.6</v>
      </c>
      <c r="M735">
        <v>-2.5</v>
      </c>
      <c r="N735">
        <v>1.4</v>
      </c>
      <c r="O735">
        <v>1.3</v>
      </c>
      <c r="AF735">
        <f t="shared" si="27"/>
        <v>553</v>
      </c>
      <c r="AG735" s="134">
        <f>(H735*'User Input'!$H$16)+(I735*'User Input'!$H$17)+(N735*'User Input'!$H$15)+(P735*'User Input'!$H$2)+(Q735*'User Input'!$H$3)+(R735*'User Input'!$H$4)+(K735*'User Input'!$H$5)+(L735*'User Input'!$H$6)+(J735*'User Input'!$H$7)+(U735*'User Input'!$H$8)+(T735*'User Input'!$H$9)+(M735*'User Input'!$H$10)+(Y735*'User Input'!$H$11)+(W735*'User Input'!$H$13)+(V735*'User Input'!$H$12)+(S735*'User Input'!$H$14)</f>
        <v>-46.3</v>
      </c>
      <c r="AH735">
        <f t="shared" si="28"/>
        <v>4.1711711711711708</v>
      </c>
      <c r="AI735" s="209"/>
      <c r="AJ735" s="209"/>
      <c r="AK735" s="209"/>
      <c r="AL735" s="209">
        <f t="shared" ca="1" si="26"/>
        <v>552</v>
      </c>
    </row>
    <row r="736" spans="2:38" x14ac:dyDescent="0.2">
      <c r="B736" t="s">
        <v>3549</v>
      </c>
      <c r="C736" t="s">
        <v>115</v>
      </c>
      <c r="D736" t="s">
        <v>116</v>
      </c>
      <c r="E736" t="s">
        <v>116</v>
      </c>
      <c r="F736">
        <v>-25.2</v>
      </c>
      <c r="G736">
        <v>-7.7</v>
      </c>
      <c r="H736">
        <v>-9.6999999999999993</v>
      </c>
      <c r="I736">
        <v>50</v>
      </c>
      <c r="J736">
        <v>-10.8</v>
      </c>
      <c r="K736">
        <v>-5.0999999999999996</v>
      </c>
      <c r="L736">
        <v>-10.8</v>
      </c>
      <c r="M736">
        <v>-2.6</v>
      </c>
      <c r="N736">
        <v>1.7</v>
      </c>
      <c r="O736">
        <v>1.5</v>
      </c>
      <c r="AF736">
        <f t="shared" si="27"/>
        <v>554</v>
      </c>
      <c r="AG736" s="134">
        <f>(H736*'User Input'!$H$16)+(I736*'User Input'!$H$17)+(N736*'User Input'!$H$15)+(P736*'User Input'!$H$2)+(Q736*'User Input'!$H$3)+(R736*'User Input'!$H$4)+(K736*'User Input'!$H$5)+(L736*'User Input'!$H$6)+(J736*'User Input'!$H$7)+(U736*'User Input'!$H$8)+(T736*'User Input'!$H$9)+(M736*'User Input'!$H$10)+(Y736*'User Input'!$H$11)+(W736*'User Input'!$H$13)+(V736*'User Input'!$H$12)+(S736*'User Input'!$H$14)</f>
        <v>-47.2</v>
      </c>
      <c r="AH736">
        <f t="shared" si="28"/>
        <v>6.1298701298701301</v>
      </c>
      <c r="AI736" s="209"/>
      <c r="AJ736" s="209"/>
      <c r="AK736" s="209"/>
      <c r="AL736" s="209">
        <f t="shared" ca="1" si="26"/>
        <v>552</v>
      </c>
    </row>
    <row r="737" spans="2:38" x14ac:dyDescent="0.2">
      <c r="B737" t="s">
        <v>3527</v>
      </c>
      <c r="C737" t="s">
        <v>7</v>
      </c>
      <c r="D737" t="s">
        <v>6</v>
      </c>
      <c r="E737" t="s">
        <v>6</v>
      </c>
      <c r="F737">
        <v>-25.2</v>
      </c>
      <c r="G737">
        <v>-6.7</v>
      </c>
      <c r="H737">
        <v>-9.6999999999999993</v>
      </c>
      <c r="I737">
        <v>51</v>
      </c>
      <c r="J737">
        <v>-10.8</v>
      </c>
      <c r="K737">
        <v>-5.2</v>
      </c>
      <c r="L737">
        <v>-10.9</v>
      </c>
      <c r="M737">
        <v>-2</v>
      </c>
      <c r="N737">
        <v>1.4</v>
      </c>
      <c r="O737">
        <v>1.3</v>
      </c>
      <c r="AF737">
        <f t="shared" si="27"/>
        <v>555</v>
      </c>
      <c r="AG737" s="134">
        <f>(H737*'User Input'!$H$16)+(I737*'User Input'!$H$17)+(N737*'User Input'!$H$15)+(P737*'User Input'!$H$2)+(Q737*'User Input'!$H$3)+(R737*'User Input'!$H$4)+(K737*'User Input'!$H$5)+(L737*'User Input'!$H$6)+(J737*'User Input'!$H$7)+(U737*'User Input'!$H$8)+(T737*'User Input'!$H$9)+(M737*'User Input'!$H$10)+(Y737*'User Input'!$H$11)+(W737*'User Input'!$H$13)+(V737*'User Input'!$H$12)+(S737*'User Input'!$H$14)</f>
        <v>-46.5</v>
      </c>
      <c r="AH737">
        <f t="shared" si="28"/>
        <v>6.9402985074626864</v>
      </c>
      <c r="AI737" s="209"/>
      <c r="AJ737" s="209"/>
      <c r="AK737" s="209"/>
      <c r="AL737" s="209">
        <f t="shared" ca="1" si="26"/>
        <v>552</v>
      </c>
    </row>
    <row r="738" spans="2:38" x14ac:dyDescent="0.2">
      <c r="B738" t="s">
        <v>3550</v>
      </c>
      <c r="C738" t="s">
        <v>339</v>
      </c>
      <c r="D738" t="s">
        <v>110</v>
      </c>
      <c r="E738" t="s">
        <v>110</v>
      </c>
      <c r="F738">
        <v>-25.2</v>
      </c>
      <c r="G738">
        <v>-7.7</v>
      </c>
      <c r="H738">
        <v>-9.6999999999999993</v>
      </c>
      <c r="I738">
        <v>50</v>
      </c>
      <c r="J738">
        <v>-10.9</v>
      </c>
      <c r="K738">
        <v>-5.3</v>
      </c>
      <c r="L738">
        <v>-10.9</v>
      </c>
      <c r="M738">
        <v>-2.5</v>
      </c>
      <c r="N738">
        <v>1.8</v>
      </c>
      <c r="O738">
        <v>1.4</v>
      </c>
      <c r="AF738">
        <f t="shared" si="27"/>
        <v>556</v>
      </c>
      <c r="AG738" s="134">
        <f>(H738*'User Input'!$H$16)+(I738*'User Input'!$H$17)+(N738*'User Input'!$H$15)+(P738*'User Input'!$H$2)+(Q738*'User Input'!$H$3)+(R738*'User Input'!$H$4)+(K738*'User Input'!$H$5)+(L738*'User Input'!$H$6)+(J738*'User Input'!$H$7)+(U738*'User Input'!$H$8)+(T738*'User Input'!$H$9)+(M738*'User Input'!$H$10)+(Y738*'User Input'!$H$11)+(W738*'User Input'!$H$13)+(V738*'User Input'!$H$12)+(S738*'User Input'!$H$14)</f>
        <v>-48</v>
      </c>
      <c r="AH738">
        <f t="shared" si="28"/>
        <v>6.2337662337662341</v>
      </c>
      <c r="AI738" s="209"/>
      <c r="AJ738" s="209"/>
      <c r="AK738" s="209"/>
      <c r="AL738" s="209">
        <f t="shared" ca="1" si="26"/>
        <v>552</v>
      </c>
    </row>
    <row r="739" spans="2:38" x14ac:dyDescent="0.2">
      <c r="B739" t="s">
        <v>3412</v>
      </c>
      <c r="C739" t="s">
        <v>8</v>
      </c>
      <c r="D739" t="s">
        <v>110</v>
      </c>
      <c r="E739" t="s">
        <v>110</v>
      </c>
      <c r="F739">
        <v>-25.2</v>
      </c>
      <c r="G739">
        <v>-7.3</v>
      </c>
      <c r="H739">
        <v>-9.6999999999999993</v>
      </c>
      <c r="I739">
        <v>51</v>
      </c>
      <c r="J739">
        <v>-10.9</v>
      </c>
      <c r="K739">
        <v>-5.4</v>
      </c>
      <c r="L739">
        <v>-11</v>
      </c>
      <c r="M739">
        <v>-1.7</v>
      </c>
      <c r="N739">
        <v>1.5</v>
      </c>
      <c r="O739">
        <v>1.2</v>
      </c>
      <c r="AF739">
        <f t="shared" si="27"/>
        <v>557</v>
      </c>
      <c r="AG739" s="134">
        <f>(H739*'User Input'!$H$16)+(I739*'User Input'!$H$17)+(N739*'User Input'!$H$15)+(P739*'User Input'!$H$2)+(Q739*'User Input'!$H$3)+(R739*'User Input'!$H$4)+(K739*'User Input'!$H$5)+(L739*'User Input'!$H$6)+(J739*'User Input'!$H$7)+(U739*'User Input'!$H$8)+(T739*'User Input'!$H$9)+(M739*'User Input'!$H$10)+(Y739*'User Input'!$H$11)+(W739*'User Input'!$H$13)+(V739*'User Input'!$H$12)+(S739*'User Input'!$H$14)</f>
        <v>-46.9</v>
      </c>
      <c r="AH739">
        <f t="shared" si="28"/>
        <v>6.4246575342465757</v>
      </c>
      <c r="AI739" s="209"/>
      <c r="AJ739" s="209"/>
      <c r="AK739" s="209"/>
      <c r="AL739" s="209">
        <f t="shared" ca="1" si="26"/>
        <v>552</v>
      </c>
    </row>
    <row r="740" spans="2:38" x14ac:dyDescent="0.2">
      <c r="B740" t="s">
        <v>2206</v>
      </c>
      <c r="C740" t="s">
        <v>119</v>
      </c>
      <c r="D740" t="s">
        <v>110</v>
      </c>
      <c r="E740" t="s">
        <v>110</v>
      </c>
      <c r="F740">
        <v>-25.2</v>
      </c>
      <c r="G740">
        <v>-7</v>
      </c>
      <c r="H740">
        <v>-9.6999999999999993</v>
      </c>
      <c r="I740">
        <v>49</v>
      </c>
      <c r="J740">
        <v>-10.9</v>
      </c>
      <c r="K740">
        <v>-5.0999999999999996</v>
      </c>
      <c r="L740">
        <v>-10.8</v>
      </c>
      <c r="M740">
        <v>-2.6</v>
      </c>
      <c r="N740">
        <v>1.7</v>
      </c>
      <c r="O740">
        <v>1.4</v>
      </c>
      <c r="AF740">
        <f t="shared" si="27"/>
        <v>558</v>
      </c>
      <c r="AG740" s="134">
        <f>(H740*'User Input'!$H$16)+(I740*'User Input'!$H$17)+(N740*'User Input'!$H$15)+(P740*'User Input'!$H$2)+(Q740*'User Input'!$H$3)+(R740*'User Input'!$H$4)+(K740*'User Input'!$H$5)+(L740*'User Input'!$H$6)+(J740*'User Input'!$H$7)+(U740*'User Input'!$H$8)+(T740*'User Input'!$H$9)+(M740*'User Input'!$H$10)+(Y740*'User Input'!$H$11)+(W740*'User Input'!$H$13)+(V740*'User Input'!$H$12)+(S740*'User Input'!$H$14)</f>
        <v>-47.300000000000004</v>
      </c>
      <c r="AH740">
        <f t="shared" si="28"/>
        <v>6.757142857142858</v>
      </c>
      <c r="AI740" s="209"/>
      <c r="AJ740" s="209"/>
      <c r="AK740" s="209"/>
      <c r="AL740" s="209">
        <f t="shared" ca="1" si="26"/>
        <v>552</v>
      </c>
    </row>
    <row r="741" spans="2:38" x14ac:dyDescent="0.2">
      <c r="B741" t="s">
        <v>871</v>
      </c>
      <c r="C741" t="s">
        <v>136</v>
      </c>
      <c r="D741" t="s">
        <v>110</v>
      </c>
      <c r="E741" t="s">
        <v>110</v>
      </c>
      <c r="F741">
        <v>-25.3</v>
      </c>
      <c r="G741">
        <v>-8.4</v>
      </c>
      <c r="H741">
        <v>-9.6999999999999993</v>
      </c>
      <c r="I741">
        <v>50</v>
      </c>
      <c r="J741">
        <v>-10.9</v>
      </c>
      <c r="K741">
        <v>-5.3</v>
      </c>
      <c r="L741">
        <v>-10.9</v>
      </c>
      <c r="M741">
        <v>-2.1</v>
      </c>
      <c r="N741">
        <v>1.7</v>
      </c>
      <c r="O741">
        <v>1.3</v>
      </c>
      <c r="AF741">
        <f t="shared" si="27"/>
        <v>559</v>
      </c>
      <c r="AG741" s="134">
        <f>(H741*'User Input'!$H$16)+(I741*'User Input'!$H$17)+(N741*'User Input'!$H$15)+(P741*'User Input'!$H$2)+(Q741*'User Input'!$H$3)+(R741*'User Input'!$H$4)+(K741*'User Input'!$H$5)+(L741*'User Input'!$H$6)+(J741*'User Input'!$H$7)+(U741*'User Input'!$H$8)+(T741*'User Input'!$H$9)+(M741*'User Input'!$H$10)+(Y741*'User Input'!$H$11)+(W741*'User Input'!$H$13)+(V741*'User Input'!$H$12)+(S741*'User Input'!$H$14)</f>
        <v>-47.2</v>
      </c>
      <c r="AH741">
        <f t="shared" si="28"/>
        <v>5.6190476190476195</v>
      </c>
      <c r="AI741" s="209"/>
      <c r="AJ741" s="209"/>
      <c r="AK741" s="209"/>
      <c r="AL741" s="209">
        <f t="shared" ca="1" si="26"/>
        <v>559</v>
      </c>
    </row>
    <row r="742" spans="2:38" x14ac:dyDescent="0.2">
      <c r="B742" t="s">
        <v>2591</v>
      </c>
      <c r="C742" t="s">
        <v>139</v>
      </c>
      <c r="D742" t="s">
        <v>118</v>
      </c>
      <c r="E742" t="s">
        <v>118</v>
      </c>
      <c r="F742">
        <v>-25.3</v>
      </c>
      <c r="G742">
        <v>-13.7</v>
      </c>
      <c r="H742">
        <v>-9.8000000000000007</v>
      </c>
      <c r="I742">
        <v>71</v>
      </c>
      <c r="J742">
        <v>-10.4</v>
      </c>
      <c r="K742">
        <v>-4.7</v>
      </c>
      <c r="L742">
        <v>-10.4</v>
      </c>
      <c r="M742">
        <v>-2.4</v>
      </c>
      <c r="N742">
        <v>0.5</v>
      </c>
      <c r="O742">
        <v>1</v>
      </c>
      <c r="AF742">
        <f t="shared" si="27"/>
        <v>560</v>
      </c>
      <c r="AG742" s="134">
        <f>(H742*'User Input'!$H$16)+(I742*'User Input'!$H$17)+(N742*'User Input'!$H$15)+(P742*'User Input'!$H$2)+(Q742*'User Input'!$H$3)+(R742*'User Input'!$H$4)+(K742*'User Input'!$H$5)+(L742*'User Input'!$H$6)+(J742*'User Input'!$H$7)+(U742*'User Input'!$H$8)+(T742*'User Input'!$H$9)+(M742*'User Input'!$H$10)+(Y742*'User Input'!$H$11)+(W742*'User Input'!$H$13)+(V742*'User Input'!$H$12)+(S742*'User Input'!$H$14)</f>
        <v>-44.4</v>
      </c>
      <c r="AH742">
        <f t="shared" si="28"/>
        <v>3.2408759124087592</v>
      </c>
      <c r="AI742" s="209"/>
      <c r="AJ742" s="209"/>
      <c r="AK742" s="209"/>
      <c r="AL742" s="209">
        <f t="shared" ca="1" si="26"/>
        <v>559</v>
      </c>
    </row>
    <row r="743" spans="2:38" x14ac:dyDescent="0.2">
      <c r="B743" t="s">
        <v>1504</v>
      </c>
      <c r="C743" t="s">
        <v>133</v>
      </c>
      <c r="D743" t="s">
        <v>6</v>
      </c>
      <c r="E743" t="s">
        <v>6</v>
      </c>
      <c r="F743">
        <v>-25.4</v>
      </c>
      <c r="G743">
        <v>-2.7</v>
      </c>
      <c r="H743">
        <v>-9.8000000000000007</v>
      </c>
      <c r="I743">
        <v>35</v>
      </c>
      <c r="J743">
        <v>-11.1</v>
      </c>
      <c r="K743">
        <v>-5.2</v>
      </c>
      <c r="L743">
        <v>-11</v>
      </c>
      <c r="M743">
        <v>-2.6</v>
      </c>
      <c r="N743">
        <v>1.8</v>
      </c>
      <c r="O743">
        <v>1.7</v>
      </c>
      <c r="AF743">
        <f t="shared" si="27"/>
        <v>561</v>
      </c>
      <c r="AG743" s="134">
        <f>(H743*'User Input'!$H$16)+(I743*'User Input'!$H$17)+(N743*'User Input'!$H$15)+(P743*'User Input'!$H$2)+(Q743*'User Input'!$H$3)+(R743*'User Input'!$H$4)+(K743*'User Input'!$H$5)+(L743*'User Input'!$H$6)+(J743*'User Input'!$H$7)+(U743*'User Input'!$H$8)+(T743*'User Input'!$H$9)+(M743*'User Input'!$H$10)+(Y743*'User Input'!$H$11)+(W743*'User Input'!$H$13)+(V743*'User Input'!$H$12)+(S743*'User Input'!$H$14)</f>
        <v>-48.1</v>
      </c>
      <c r="AH743">
        <f t="shared" si="28"/>
        <v>17.814814814814813</v>
      </c>
      <c r="AI743" s="209"/>
      <c r="AJ743" s="209"/>
      <c r="AK743" s="209"/>
      <c r="AL743" s="209">
        <f t="shared" ca="1" si="26"/>
        <v>561</v>
      </c>
    </row>
    <row r="744" spans="2:38" x14ac:dyDescent="0.2">
      <c r="B744" t="s">
        <v>3536</v>
      </c>
      <c r="C744" t="s">
        <v>113</v>
      </c>
      <c r="D744" t="s">
        <v>114</v>
      </c>
      <c r="E744" t="s">
        <v>114</v>
      </c>
      <c r="F744">
        <v>-25.4</v>
      </c>
      <c r="G744">
        <v>-9.6</v>
      </c>
      <c r="H744">
        <v>-9.8000000000000007</v>
      </c>
      <c r="I744">
        <v>51</v>
      </c>
      <c r="J744">
        <v>-10.9</v>
      </c>
      <c r="K744">
        <v>-5.0999999999999996</v>
      </c>
      <c r="L744">
        <v>-10.8</v>
      </c>
      <c r="M744">
        <v>-2.2999999999999998</v>
      </c>
      <c r="N744">
        <v>1.3</v>
      </c>
      <c r="O744">
        <v>1.3</v>
      </c>
      <c r="AF744">
        <f t="shared" si="27"/>
        <v>562</v>
      </c>
      <c r="AG744" s="134">
        <f>(H744*'User Input'!$H$16)+(I744*'User Input'!$H$17)+(N744*'User Input'!$H$15)+(P744*'User Input'!$H$2)+(Q744*'User Input'!$H$3)+(R744*'User Input'!$H$4)+(K744*'User Input'!$H$5)+(L744*'User Input'!$H$6)+(J744*'User Input'!$H$7)+(U744*'User Input'!$H$8)+(T744*'User Input'!$H$9)+(M744*'User Input'!$H$10)+(Y744*'User Input'!$H$11)+(W744*'User Input'!$H$13)+(V744*'User Input'!$H$12)+(S744*'User Input'!$H$14)</f>
        <v>-46.7</v>
      </c>
      <c r="AH744">
        <f t="shared" si="28"/>
        <v>4.8645833333333339</v>
      </c>
      <c r="AI744" s="209"/>
      <c r="AJ744" s="209"/>
      <c r="AK744" s="209"/>
      <c r="AL744" s="209">
        <f t="shared" ca="1" si="26"/>
        <v>561</v>
      </c>
    </row>
    <row r="745" spans="2:38" x14ac:dyDescent="0.2">
      <c r="B745" t="s">
        <v>3563</v>
      </c>
      <c r="C745" t="s">
        <v>140</v>
      </c>
      <c r="D745" t="s">
        <v>114</v>
      </c>
      <c r="E745" t="s">
        <v>114</v>
      </c>
      <c r="F745">
        <v>-25.4</v>
      </c>
      <c r="G745">
        <v>-7.1</v>
      </c>
      <c r="H745">
        <v>-9.8000000000000007</v>
      </c>
      <c r="I745">
        <v>44</v>
      </c>
      <c r="J745">
        <v>-10.9</v>
      </c>
      <c r="K745">
        <v>-5.4</v>
      </c>
      <c r="L745">
        <v>-11</v>
      </c>
      <c r="M745">
        <v>-2.1</v>
      </c>
      <c r="N745">
        <v>1.6</v>
      </c>
      <c r="O745">
        <v>1.4</v>
      </c>
      <c r="AF745">
        <f t="shared" si="27"/>
        <v>563</v>
      </c>
      <c r="AG745" s="134">
        <f>(H745*'User Input'!$H$16)+(I745*'User Input'!$H$17)+(N745*'User Input'!$H$15)+(P745*'User Input'!$H$2)+(Q745*'User Input'!$H$3)+(R745*'User Input'!$H$4)+(K745*'User Input'!$H$5)+(L745*'User Input'!$H$6)+(J745*'User Input'!$H$7)+(U745*'User Input'!$H$8)+(T745*'User Input'!$H$9)+(M745*'User Input'!$H$10)+(Y745*'User Input'!$H$11)+(W745*'User Input'!$H$13)+(V745*'User Input'!$H$12)+(S745*'User Input'!$H$14)</f>
        <v>-47.7</v>
      </c>
      <c r="AH745">
        <f t="shared" si="28"/>
        <v>6.71830985915493</v>
      </c>
      <c r="AI745" s="209"/>
      <c r="AJ745" s="209"/>
      <c r="AK745" s="209"/>
      <c r="AL745" s="209">
        <f t="shared" ca="1" si="26"/>
        <v>561</v>
      </c>
    </row>
    <row r="746" spans="2:38" x14ac:dyDescent="0.2">
      <c r="B746" t="s">
        <v>3552</v>
      </c>
      <c r="C746" t="s">
        <v>115</v>
      </c>
      <c r="D746" t="s">
        <v>110</v>
      </c>
      <c r="E746" t="s">
        <v>110</v>
      </c>
      <c r="F746">
        <v>-25.4</v>
      </c>
      <c r="G746">
        <v>-10.1</v>
      </c>
      <c r="H746">
        <v>-9.8000000000000007</v>
      </c>
      <c r="I746">
        <v>50</v>
      </c>
      <c r="J746">
        <v>-10.9</v>
      </c>
      <c r="K746">
        <v>-5.3</v>
      </c>
      <c r="L746">
        <v>-10.9</v>
      </c>
      <c r="M746">
        <v>-2.2000000000000002</v>
      </c>
      <c r="N746">
        <v>1.6</v>
      </c>
      <c r="O746">
        <v>1.2</v>
      </c>
      <c r="AF746">
        <f t="shared" si="27"/>
        <v>564</v>
      </c>
      <c r="AG746" s="134">
        <f>(H746*'User Input'!$H$16)+(I746*'User Input'!$H$17)+(N746*'User Input'!$H$15)+(P746*'User Input'!$H$2)+(Q746*'User Input'!$H$3)+(R746*'User Input'!$H$4)+(K746*'User Input'!$H$5)+(L746*'User Input'!$H$6)+(J746*'User Input'!$H$7)+(U746*'User Input'!$H$8)+(T746*'User Input'!$H$9)+(M746*'User Input'!$H$10)+(Y746*'User Input'!$H$11)+(W746*'User Input'!$H$13)+(V746*'User Input'!$H$12)+(S746*'User Input'!$H$14)</f>
        <v>-47.4</v>
      </c>
      <c r="AH746">
        <f t="shared" si="28"/>
        <v>4.6930693069306928</v>
      </c>
      <c r="AI746" s="209"/>
      <c r="AJ746" s="209"/>
      <c r="AK746" s="209"/>
      <c r="AL746" s="209">
        <f t="shared" ca="1" si="26"/>
        <v>561</v>
      </c>
    </row>
    <row r="747" spans="2:38" x14ac:dyDescent="0.2">
      <c r="B747" t="s">
        <v>3529</v>
      </c>
      <c r="C747" t="s">
        <v>122</v>
      </c>
      <c r="D747" t="s">
        <v>116</v>
      </c>
      <c r="E747" t="s">
        <v>116</v>
      </c>
      <c r="F747">
        <v>-25.4</v>
      </c>
      <c r="G747">
        <v>-9.6999999999999993</v>
      </c>
      <c r="H747">
        <v>-9.8000000000000007</v>
      </c>
      <c r="I747">
        <v>52</v>
      </c>
      <c r="J747">
        <v>-10.8</v>
      </c>
      <c r="K747">
        <v>-5.0999999999999996</v>
      </c>
      <c r="L747">
        <v>-10.8</v>
      </c>
      <c r="M747">
        <v>-2.5</v>
      </c>
      <c r="N747">
        <v>1.4</v>
      </c>
      <c r="O747">
        <v>1.4</v>
      </c>
      <c r="AF747">
        <f t="shared" si="27"/>
        <v>565</v>
      </c>
      <c r="AG747" s="134">
        <f>(H747*'User Input'!$H$16)+(I747*'User Input'!$H$17)+(N747*'User Input'!$H$15)+(P747*'User Input'!$H$2)+(Q747*'User Input'!$H$3)+(R747*'User Input'!$H$4)+(K747*'User Input'!$H$5)+(L747*'User Input'!$H$6)+(J747*'User Input'!$H$7)+(U747*'User Input'!$H$8)+(T747*'User Input'!$H$9)+(M747*'User Input'!$H$10)+(Y747*'User Input'!$H$11)+(W747*'User Input'!$H$13)+(V747*'User Input'!$H$12)+(S747*'User Input'!$H$14)</f>
        <v>-47</v>
      </c>
      <c r="AH747">
        <f t="shared" si="28"/>
        <v>4.8453608247422686</v>
      </c>
      <c r="AI747" s="209"/>
      <c r="AJ747" s="209"/>
      <c r="AK747" s="209"/>
      <c r="AL747" s="209">
        <f t="shared" ca="1" si="26"/>
        <v>561</v>
      </c>
    </row>
    <row r="748" spans="2:38" x14ac:dyDescent="0.2">
      <c r="B748" t="s">
        <v>3729</v>
      </c>
      <c r="C748" t="s">
        <v>117</v>
      </c>
      <c r="D748" t="s">
        <v>6</v>
      </c>
      <c r="E748" t="s">
        <v>6</v>
      </c>
      <c r="F748">
        <v>-25.5</v>
      </c>
      <c r="G748">
        <v>-15.6</v>
      </c>
      <c r="H748">
        <v>-9.8000000000000007</v>
      </c>
      <c r="I748">
        <v>73</v>
      </c>
      <c r="J748">
        <v>-10.5</v>
      </c>
      <c r="K748">
        <v>-5.2</v>
      </c>
      <c r="L748">
        <v>-10.6</v>
      </c>
      <c r="M748">
        <v>-2.2999999999999998</v>
      </c>
      <c r="N748">
        <v>1.3</v>
      </c>
      <c r="O748">
        <v>0.8</v>
      </c>
      <c r="AF748">
        <f t="shared" si="27"/>
        <v>566</v>
      </c>
      <c r="AG748" s="134">
        <f>(H748*'User Input'!$H$16)+(I748*'User Input'!$H$17)+(N748*'User Input'!$H$15)+(P748*'User Input'!$H$2)+(Q748*'User Input'!$H$3)+(R748*'User Input'!$H$4)+(K748*'User Input'!$H$5)+(L748*'User Input'!$H$6)+(J748*'User Input'!$H$7)+(U748*'User Input'!$H$8)+(T748*'User Input'!$H$9)+(M748*'User Input'!$H$10)+(Y748*'User Input'!$H$11)+(W748*'User Input'!$H$13)+(V748*'User Input'!$H$12)+(S748*'User Input'!$H$14)</f>
        <v>-46.5</v>
      </c>
      <c r="AH748">
        <f t="shared" si="28"/>
        <v>2.9807692307692308</v>
      </c>
      <c r="AI748" s="209"/>
      <c r="AJ748" s="209"/>
      <c r="AK748" s="209"/>
      <c r="AL748" s="209">
        <f t="shared" ca="1" si="26"/>
        <v>566</v>
      </c>
    </row>
    <row r="749" spans="2:38" x14ac:dyDescent="0.2">
      <c r="B749" t="s">
        <v>3730</v>
      </c>
      <c r="C749" t="s">
        <v>113</v>
      </c>
      <c r="D749" t="s">
        <v>1034</v>
      </c>
      <c r="E749" t="s">
        <v>118</v>
      </c>
      <c r="F749">
        <v>-25.5</v>
      </c>
      <c r="G749">
        <v>-4.9000000000000004</v>
      </c>
      <c r="H749">
        <v>-9.8000000000000007</v>
      </c>
      <c r="I749">
        <v>38</v>
      </c>
      <c r="J749">
        <v>-11</v>
      </c>
      <c r="K749">
        <v>-5.0999999999999996</v>
      </c>
      <c r="L749">
        <v>-11</v>
      </c>
      <c r="M749">
        <v>-2.6</v>
      </c>
      <c r="N749">
        <v>1.5</v>
      </c>
      <c r="O749">
        <v>1.6</v>
      </c>
      <c r="AF749">
        <f t="shared" si="27"/>
        <v>567</v>
      </c>
      <c r="AG749" s="134">
        <f>(H749*'User Input'!$H$16)+(I749*'User Input'!$H$17)+(N749*'User Input'!$H$15)+(P749*'User Input'!$H$2)+(Q749*'User Input'!$H$3)+(R749*'User Input'!$H$4)+(K749*'User Input'!$H$5)+(L749*'User Input'!$H$6)+(J749*'User Input'!$H$7)+(U749*'User Input'!$H$8)+(T749*'User Input'!$H$9)+(M749*'User Input'!$H$10)+(Y749*'User Input'!$H$11)+(W749*'User Input'!$H$13)+(V749*'User Input'!$H$12)+(S749*'User Input'!$H$14)</f>
        <v>-47.6</v>
      </c>
      <c r="AH749">
        <f t="shared" si="28"/>
        <v>9.7142857142857135</v>
      </c>
      <c r="AI749" s="209"/>
      <c r="AJ749" s="209"/>
      <c r="AK749" s="209"/>
      <c r="AL749" s="209">
        <f t="shared" ca="1" si="26"/>
        <v>566</v>
      </c>
    </row>
    <row r="750" spans="2:38" x14ac:dyDescent="0.2">
      <c r="B750" t="s">
        <v>3544</v>
      </c>
      <c r="C750" t="s">
        <v>117</v>
      </c>
      <c r="D750" t="s">
        <v>114</v>
      </c>
      <c r="E750" t="s">
        <v>114</v>
      </c>
      <c r="F750">
        <v>-25.5</v>
      </c>
      <c r="G750">
        <v>-10.3</v>
      </c>
      <c r="H750">
        <v>-9.8000000000000007</v>
      </c>
      <c r="I750">
        <v>50</v>
      </c>
      <c r="J750">
        <v>-10.8</v>
      </c>
      <c r="K750">
        <v>-5</v>
      </c>
      <c r="L750">
        <v>-10.8</v>
      </c>
      <c r="M750">
        <v>-2.6</v>
      </c>
      <c r="N750">
        <v>1.3</v>
      </c>
      <c r="O750">
        <v>1.4</v>
      </c>
      <c r="AF750">
        <f t="shared" si="27"/>
        <v>568</v>
      </c>
      <c r="AG750" s="134">
        <f>(H750*'User Input'!$H$16)+(I750*'User Input'!$H$17)+(N750*'User Input'!$H$15)+(P750*'User Input'!$H$2)+(Q750*'User Input'!$H$3)+(R750*'User Input'!$H$4)+(K750*'User Input'!$H$5)+(L750*'User Input'!$H$6)+(J750*'User Input'!$H$7)+(U750*'User Input'!$H$8)+(T750*'User Input'!$H$9)+(M750*'User Input'!$H$10)+(Y750*'User Input'!$H$11)+(W750*'User Input'!$H$13)+(V750*'User Input'!$H$12)+(S750*'User Input'!$H$14)</f>
        <v>-46.800000000000004</v>
      </c>
      <c r="AH750">
        <f t="shared" si="28"/>
        <v>4.5436893203883493</v>
      </c>
      <c r="AI750" s="209"/>
      <c r="AJ750" s="209"/>
      <c r="AK750" s="209"/>
      <c r="AL750" s="209">
        <f t="shared" ca="1" si="26"/>
        <v>566</v>
      </c>
    </row>
    <row r="751" spans="2:38" x14ac:dyDescent="0.2">
      <c r="B751" t="s">
        <v>2626</v>
      </c>
      <c r="C751" t="s">
        <v>130</v>
      </c>
      <c r="D751" t="s">
        <v>6</v>
      </c>
      <c r="E751" t="s">
        <v>6</v>
      </c>
      <c r="F751">
        <v>-25.5</v>
      </c>
      <c r="G751">
        <v>-15.8</v>
      </c>
      <c r="H751">
        <v>-9.8000000000000007</v>
      </c>
      <c r="I751">
        <v>78</v>
      </c>
      <c r="J751">
        <v>-10.4</v>
      </c>
      <c r="K751">
        <v>-4.9000000000000004</v>
      </c>
      <c r="L751">
        <v>-10.4</v>
      </c>
      <c r="M751">
        <v>-2.2999999999999998</v>
      </c>
      <c r="N751">
        <v>0.7</v>
      </c>
      <c r="O751">
        <v>0.8</v>
      </c>
      <c r="AF751">
        <f t="shared" si="27"/>
        <v>569</v>
      </c>
      <c r="AG751" s="134">
        <f>(H751*'User Input'!$H$16)+(I751*'User Input'!$H$17)+(N751*'User Input'!$H$15)+(P751*'User Input'!$H$2)+(Q751*'User Input'!$H$3)+(R751*'User Input'!$H$4)+(K751*'User Input'!$H$5)+(L751*'User Input'!$H$6)+(J751*'User Input'!$H$7)+(U751*'User Input'!$H$8)+(T751*'User Input'!$H$9)+(M751*'User Input'!$H$10)+(Y751*'User Input'!$H$11)+(W751*'User Input'!$H$13)+(V751*'User Input'!$H$12)+(S751*'User Input'!$H$14)</f>
        <v>-45</v>
      </c>
      <c r="AH751">
        <f t="shared" si="28"/>
        <v>2.8481012658227849</v>
      </c>
      <c r="AI751" s="209"/>
      <c r="AJ751" s="209"/>
      <c r="AK751" s="209"/>
      <c r="AL751" s="209">
        <f t="shared" ca="1" si="26"/>
        <v>566</v>
      </c>
    </row>
    <row r="752" spans="2:38" x14ac:dyDescent="0.2">
      <c r="B752" t="s">
        <v>760</v>
      </c>
      <c r="C752" t="s">
        <v>140</v>
      </c>
      <c r="D752" t="s">
        <v>110</v>
      </c>
      <c r="E752" t="s">
        <v>110</v>
      </c>
      <c r="F752">
        <v>-25.5</v>
      </c>
      <c r="G752">
        <v>-10.6</v>
      </c>
      <c r="H752">
        <v>-9.8000000000000007</v>
      </c>
      <c r="I752">
        <v>50</v>
      </c>
      <c r="J752">
        <v>-10.9</v>
      </c>
      <c r="K752">
        <v>-5.3</v>
      </c>
      <c r="L752">
        <v>-11</v>
      </c>
      <c r="M752">
        <v>-1.7</v>
      </c>
      <c r="N752">
        <v>1.3</v>
      </c>
      <c r="O752">
        <v>1.1000000000000001</v>
      </c>
      <c r="AF752">
        <f t="shared" si="27"/>
        <v>570</v>
      </c>
      <c r="AG752" s="134">
        <f>(H752*'User Input'!$H$16)+(I752*'User Input'!$H$17)+(N752*'User Input'!$H$15)+(P752*'User Input'!$H$2)+(Q752*'User Input'!$H$3)+(R752*'User Input'!$H$4)+(K752*'User Input'!$H$5)+(L752*'User Input'!$H$6)+(J752*'User Input'!$H$7)+(U752*'User Input'!$H$8)+(T752*'User Input'!$H$9)+(M752*'User Input'!$H$10)+(Y752*'User Input'!$H$11)+(W752*'User Input'!$H$13)+(V752*'User Input'!$H$12)+(S752*'User Input'!$H$14)</f>
        <v>-46.5</v>
      </c>
      <c r="AH752">
        <f t="shared" si="28"/>
        <v>4.3867924528301891</v>
      </c>
      <c r="AI752" s="209"/>
      <c r="AJ752" s="209"/>
      <c r="AK752" s="209"/>
      <c r="AL752" s="209">
        <f t="shared" ca="1" si="26"/>
        <v>566</v>
      </c>
    </row>
    <row r="753" spans="2:38" x14ac:dyDescent="0.2">
      <c r="B753" t="s">
        <v>2639</v>
      </c>
      <c r="C753" t="s">
        <v>714</v>
      </c>
      <c r="D753" t="s">
        <v>6</v>
      </c>
      <c r="E753" t="s">
        <v>6</v>
      </c>
      <c r="F753">
        <v>-25.5</v>
      </c>
      <c r="G753">
        <v>-10.7</v>
      </c>
      <c r="H753">
        <v>-9.8000000000000007</v>
      </c>
      <c r="I753">
        <v>50</v>
      </c>
      <c r="J753">
        <v>-10.9</v>
      </c>
      <c r="K753">
        <v>-5.3</v>
      </c>
      <c r="L753">
        <v>-10.9</v>
      </c>
      <c r="M753">
        <v>-2.2000000000000002</v>
      </c>
      <c r="N753">
        <v>1.7</v>
      </c>
      <c r="O753">
        <v>1.2</v>
      </c>
      <c r="AF753">
        <f t="shared" si="27"/>
        <v>571</v>
      </c>
      <c r="AG753" s="134">
        <f>(H753*'User Input'!$H$16)+(I753*'User Input'!$H$17)+(N753*'User Input'!$H$15)+(P753*'User Input'!$H$2)+(Q753*'User Input'!$H$3)+(R753*'User Input'!$H$4)+(K753*'User Input'!$H$5)+(L753*'User Input'!$H$6)+(J753*'User Input'!$H$7)+(U753*'User Input'!$H$8)+(T753*'User Input'!$H$9)+(M753*'User Input'!$H$10)+(Y753*'User Input'!$H$11)+(W753*'User Input'!$H$13)+(V753*'User Input'!$H$12)+(S753*'User Input'!$H$14)</f>
        <v>-47.4</v>
      </c>
      <c r="AH753">
        <f t="shared" si="28"/>
        <v>4.4299065420560746</v>
      </c>
      <c r="AI753" s="209"/>
      <c r="AJ753" s="209"/>
      <c r="AK753" s="209"/>
      <c r="AL753" s="209">
        <f t="shared" ca="1" si="26"/>
        <v>566</v>
      </c>
    </row>
    <row r="754" spans="2:38" x14ac:dyDescent="0.2">
      <c r="B754" t="s">
        <v>1509</v>
      </c>
      <c r="C754" t="s">
        <v>716</v>
      </c>
      <c r="D754" t="s">
        <v>114</v>
      </c>
      <c r="E754" t="s">
        <v>114</v>
      </c>
      <c r="F754">
        <v>-25.5</v>
      </c>
      <c r="G754">
        <v>-11.3</v>
      </c>
      <c r="H754">
        <v>-9.8000000000000007</v>
      </c>
      <c r="I754">
        <v>49</v>
      </c>
      <c r="J754">
        <v>-10.8</v>
      </c>
      <c r="K754">
        <v>-5.2</v>
      </c>
      <c r="L754">
        <v>-10.9</v>
      </c>
      <c r="M754">
        <v>-2.4</v>
      </c>
      <c r="N754">
        <v>1.3</v>
      </c>
      <c r="O754">
        <v>1.5</v>
      </c>
      <c r="AF754">
        <f t="shared" si="27"/>
        <v>572</v>
      </c>
      <c r="AG754" s="134">
        <f>(H754*'User Input'!$H$16)+(I754*'User Input'!$H$17)+(N754*'User Input'!$H$15)+(P754*'User Input'!$H$2)+(Q754*'User Input'!$H$3)+(R754*'User Input'!$H$4)+(K754*'User Input'!$H$5)+(L754*'User Input'!$H$6)+(J754*'User Input'!$H$7)+(U754*'User Input'!$H$8)+(T754*'User Input'!$H$9)+(M754*'User Input'!$H$10)+(Y754*'User Input'!$H$11)+(W754*'User Input'!$H$13)+(V754*'User Input'!$H$12)+(S754*'User Input'!$H$14)</f>
        <v>-47.3</v>
      </c>
      <c r="AH754">
        <f t="shared" si="28"/>
        <v>4.1858407079646014</v>
      </c>
      <c r="AI754" s="209"/>
      <c r="AJ754" s="209"/>
      <c r="AK754" s="209"/>
      <c r="AL754" s="209">
        <f t="shared" ca="1" si="26"/>
        <v>566</v>
      </c>
    </row>
    <row r="755" spans="2:38" x14ac:dyDescent="0.2">
      <c r="B755" t="s">
        <v>3554</v>
      </c>
      <c r="C755" t="s">
        <v>141</v>
      </c>
      <c r="D755" t="s">
        <v>112</v>
      </c>
      <c r="E755" t="s">
        <v>112</v>
      </c>
      <c r="F755">
        <v>-25.5</v>
      </c>
      <c r="G755">
        <v>-10.199999999999999</v>
      </c>
      <c r="H755">
        <v>-9.8000000000000007</v>
      </c>
      <c r="I755">
        <v>50</v>
      </c>
      <c r="J755">
        <v>-10.9</v>
      </c>
      <c r="K755">
        <v>-5.0999999999999996</v>
      </c>
      <c r="L755">
        <v>-10.8</v>
      </c>
      <c r="M755">
        <v>-2.6</v>
      </c>
      <c r="N755">
        <v>1.5</v>
      </c>
      <c r="O755">
        <v>1.4</v>
      </c>
      <c r="AF755">
        <f t="shared" si="27"/>
        <v>573</v>
      </c>
      <c r="AG755" s="134">
        <f>(H755*'User Input'!$H$16)+(I755*'User Input'!$H$17)+(N755*'User Input'!$H$15)+(P755*'User Input'!$H$2)+(Q755*'User Input'!$H$3)+(R755*'User Input'!$H$4)+(K755*'User Input'!$H$5)+(L755*'User Input'!$H$6)+(J755*'User Input'!$H$7)+(U755*'User Input'!$H$8)+(T755*'User Input'!$H$9)+(M755*'User Input'!$H$10)+(Y755*'User Input'!$H$11)+(W755*'User Input'!$H$13)+(V755*'User Input'!$H$12)+(S755*'User Input'!$H$14)</f>
        <v>-47.300000000000004</v>
      </c>
      <c r="AH755">
        <f t="shared" si="28"/>
        <v>4.6372549019607847</v>
      </c>
      <c r="AI755" s="209"/>
      <c r="AJ755" s="209"/>
      <c r="AK755" s="209"/>
      <c r="AL755" s="209">
        <f t="shared" ca="1" si="26"/>
        <v>566</v>
      </c>
    </row>
    <row r="756" spans="2:38" x14ac:dyDescent="0.2">
      <c r="B756" t="s">
        <v>3380</v>
      </c>
      <c r="C756" t="s">
        <v>718</v>
      </c>
      <c r="D756" t="s">
        <v>110</v>
      </c>
      <c r="E756" t="s">
        <v>110</v>
      </c>
      <c r="F756">
        <v>-25.5</v>
      </c>
      <c r="G756">
        <v>-9.8000000000000007</v>
      </c>
      <c r="H756">
        <v>-9.8000000000000007</v>
      </c>
      <c r="I756">
        <v>48</v>
      </c>
      <c r="J756">
        <v>-11</v>
      </c>
      <c r="K756">
        <v>-5.3</v>
      </c>
      <c r="L756">
        <v>-11</v>
      </c>
      <c r="M756">
        <v>-1.8</v>
      </c>
      <c r="N756">
        <v>1.4</v>
      </c>
      <c r="O756">
        <v>1.2</v>
      </c>
      <c r="AF756">
        <f t="shared" si="27"/>
        <v>574</v>
      </c>
      <c r="AG756" s="134">
        <f>(H756*'User Input'!$H$16)+(I756*'User Input'!$H$17)+(N756*'User Input'!$H$15)+(P756*'User Input'!$H$2)+(Q756*'User Input'!$H$3)+(R756*'User Input'!$H$4)+(K756*'User Input'!$H$5)+(L756*'User Input'!$H$6)+(J756*'User Input'!$H$7)+(U756*'User Input'!$H$8)+(T756*'User Input'!$H$9)+(M756*'User Input'!$H$10)+(Y756*'User Input'!$H$11)+(W756*'User Input'!$H$13)+(V756*'User Input'!$H$12)+(S756*'User Input'!$H$14)</f>
        <v>-46.800000000000004</v>
      </c>
      <c r="AH756">
        <f t="shared" si="28"/>
        <v>4.7755102040816331</v>
      </c>
      <c r="AI756" s="209"/>
      <c r="AJ756" s="209"/>
      <c r="AK756" s="209"/>
      <c r="AL756" s="209">
        <f t="shared" ca="1" si="26"/>
        <v>566</v>
      </c>
    </row>
    <row r="757" spans="2:38" x14ac:dyDescent="0.2">
      <c r="B757" t="s">
        <v>2615</v>
      </c>
      <c r="C757" t="s">
        <v>123</v>
      </c>
      <c r="D757" t="s">
        <v>116</v>
      </c>
      <c r="E757" t="s">
        <v>116</v>
      </c>
      <c r="F757">
        <v>-25.6</v>
      </c>
      <c r="G757">
        <v>-11.7</v>
      </c>
      <c r="H757">
        <v>-9.8000000000000007</v>
      </c>
      <c r="I757">
        <v>49</v>
      </c>
      <c r="J757">
        <v>-10.9</v>
      </c>
      <c r="K757">
        <v>-5.2</v>
      </c>
      <c r="L757">
        <v>-10.9</v>
      </c>
      <c r="M757">
        <v>-2.2000000000000002</v>
      </c>
      <c r="N757">
        <v>1.3</v>
      </c>
      <c r="O757">
        <v>1.2</v>
      </c>
      <c r="AF757">
        <f t="shared" si="27"/>
        <v>575</v>
      </c>
      <c r="AG757" s="134">
        <f>(H757*'User Input'!$H$16)+(I757*'User Input'!$H$17)+(N757*'User Input'!$H$15)+(P757*'User Input'!$H$2)+(Q757*'User Input'!$H$3)+(R757*'User Input'!$H$4)+(K757*'User Input'!$H$5)+(L757*'User Input'!$H$6)+(J757*'User Input'!$H$7)+(U757*'User Input'!$H$8)+(T757*'User Input'!$H$9)+(M757*'User Input'!$H$10)+(Y757*'User Input'!$H$11)+(W757*'User Input'!$H$13)+(V757*'User Input'!$H$12)+(S757*'User Input'!$H$14)</f>
        <v>-47</v>
      </c>
      <c r="AH757">
        <f t="shared" si="28"/>
        <v>4.017094017094017</v>
      </c>
      <c r="AI757" s="209"/>
      <c r="AJ757" s="209"/>
      <c r="AK757" s="209"/>
      <c r="AL757" s="209">
        <f t="shared" ca="1" si="26"/>
        <v>575</v>
      </c>
    </row>
    <row r="758" spans="2:38" x14ac:dyDescent="0.2">
      <c r="B758" t="s">
        <v>2619</v>
      </c>
      <c r="C758" t="s">
        <v>340</v>
      </c>
      <c r="D758" t="s">
        <v>6</v>
      </c>
      <c r="E758" t="s">
        <v>6</v>
      </c>
      <c r="F758">
        <v>-25.6</v>
      </c>
      <c r="G758">
        <v>-17.3</v>
      </c>
      <c r="H758">
        <v>-9.8000000000000007</v>
      </c>
      <c r="I758">
        <v>84</v>
      </c>
      <c r="J758">
        <v>-10.4</v>
      </c>
      <c r="K758">
        <v>-5.2</v>
      </c>
      <c r="L758">
        <v>-10.5</v>
      </c>
      <c r="M758">
        <v>-2.1</v>
      </c>
      <c r="N758">
        <v>1</v>
      </c>
      <c r="O758">
        <v>0.6</v>
      </c>
      <c r="AF758">
        <f t="shared" si="27"/>
        <v>576</v>
      </c>
      <c r="AG758" s="134">
        <f>(H758*'User Input'!$H$16)+(I758*'User Input'!$H$17)+(N758*'User Input'!$H$15)+(P758*'User Input'!$H$2)+(Q758*'User Input'!$H$3)+(R758*'User Input'!$H$4)+(K758*'User Input'!$H$5)+(L758*'User Input'!$H$6)+(J758*'User Input'!$H$7)+(U758*'User Input'!$H$8)+(T758*'User Input'!$H$9)+(M758*'User Input'!$H$10)+(Y758*'User Input'!$H$11)+(W758*'User Input'!$H$13)+(V758*'User Input'!$H$12)+(S758*'User Input'!$H$14)</f>
        <v>-45.900000000000006</v>
      </c>
      <c r="AH758">
        <f t="shared" si="28"/>
        <v>2.6531791907514455</v>
      </c>
      <c r="AI758" s="209"/>
      <c r="AJ758" s="209"/>
      <c r="AK758" s="209"/>
      <c r="AL758" s="209">
        <f t="shared" ca="1" si="26"/>
        <v>575</v>
      </c>
    </row>
    <row r="759" spans="2:38" x14ac:dyDescent="0.2">
      <c r="B759" t="s">
        <v>3557</v>
      </c>
      <c r="C759" t="s">
        <v>7</v>
      </c>
      <c r="D759" t="s">
        <v>6</v>
      </c>
      <c r="E759" t="s">
        <v>6</v>
      </c>
      <c r="F759">
        <v>-25.6</v>
      </c>
      <c r="G759">
        <v>-12.1</v>
      </c>
      <c r="H759">
        <v>-9.8000000000000007</v>
      </c>
      <c r="I759">
        <v>49</v>
      </c>
      <c r="J759">
        <v>-10.9</v>
      </c>
      <c r="K759">
        <v>-5.2</v>
      </c>
      <c r="L759">
        <v>-10.9</v>
      </c>
      <c r="M759">
        <v>-2.4</v>
      </c>
      <c r="N759">
        <v>1.3</v>
      </c>
      <c r="O759">
        <v>1.3</v>
      </c>
      <c r="AF759">
        <f t="shared" si="27"/>
        <v>577</v>
      </c>
      <c r="AG759" s="134">
        <f>(H759*'User Input'!$H$16)+(I759*'User Input'!$H$17)+(N759*'User Input'!$H$15)+(P759*'User Input'!$H$2)+(Q759*'User Input'!$H$3)+(R759*'User Input'!$H$4)+(K759*'User Input'!$H$5)+(L759*'User Input'!$H$6)+(J759*'User Input'!$H$7)+(U759*'User Input'!$H$8)+(T759*'User Input'!$H$9)+(M759*'User Input'!$H$10)+(Y759*'User Input'!$H$11)+(W759*'User Input'!$H$13)+(V759*'User Input'!$H$12)+(S759*'User Input'!$H$14)</f>
        <v>-47.4</v>
      </c>
      <c r="AH759">
        <f t="shared" si="28"/>
        <v>3.9173553719008263</v>
      </c>
      <c r="AI759" s="209"/>
      <c r="AJ759" s="209"/>
      <c r="AK759" s="209"/>
      <c r="AL759" s="209">
        <f t="shared" ref="AL759:AL812" ca="1" si="29">RANK(F759,OFFSET($F$183,0,0,COUNTA(F:F)+1,1))</f>
        <v>575</v>
      </c>
    </row>
    <row r="760" spans="2:38" x14ac:dyDescent="0.2">
      <c r="B760" t="s">
        <v>3548</v>
      </c>
      <c r="C760" t="s">
        <v>117</v>
      </c>
      <c r="D760" t="s">
        <v>114</v>
      </c>
      <c r="E760" t="s">
        <v>114</v>
      </c>
      <c r="F760">
        <v>-25.6</v>
      </c>
      <c r="G760">
        <v>-12.1</v>
      </c>
      <c r="H760">
        <v>-9.8000000000000007</v>
      </c>
      <c r="I760">
        <v>50</v>
      </c>
      <c r="J760">
        <v>-10.9</v>
      </c>
      <c r="K760">
        <v>-5.3</v>
      </c>
      <c r="L760">
        <v>-11</v>
      </c>
      <c r="M760">
        <v>-2.4</v>
      </c>
      <c r="N760">
        <v>1.6</v>
      </c>
      <c r="O760">
        <v>1.3</v>
      </c>
      <c r="AF760">
        <f t="shared" ref="AF760:AF812" si="30">AF759+1</f>
        <v>578</v>
      </c>
      <c r="AG760" s="134">
        <f>(H760*'User Input'!$H$16)+(I760*'User Input'!$H$17)+(N760*'User Input'!$H$15)+(P760*'User Input'!$H$2)+(Q760*'User Input'!$H$3)+(R760*'User Input'!$H$4)+(K760*'User Input'!$H$5)+(L760*'User Input'!$H$6)+(J760*'User Input'!$H$7)+(U760*'User Input'!$H$8)+(T760*'User Input'!$H$9)+(M760*'User Input'!$H$10)+(Y760*'User Input'!$H$11)+(W760*'User Input'!$H$13)+(V760*'User Input'!$H$12)+(S760*'User Input'!$H$14)</f>
        <v>-47.9</v>
      </c>
      <c r="AH760">
        <f t="shared" si="28"/>
        <v>3.9586776859504131</v>
      </c>
      <c r="AI760" s="209"/>
      <c r="AJ760" s="209"/>
      <c r="AK760" s="209"/>
      <c r="AL760" s="209">
        <f t="shared" ca="1" si="29"/>
        <v>575</v>
      </c>
    </row>
    <row r="761" spans="2:38" x14ac:dyDescent="0.2">
      <c r="B761" t="s">
        <v>2613</v>
      </c>
      <c r="C761" t="s">
        <v>719</v>
      </c>
      <c r="D761" t="s">
        <v>118</v>
      </c>
      <c r="E761" t="s">
        <v>118</v>
      </c>
      <c r="F761">
        <v>-25.6</v>
      </c>
      <c r="G761">
        <v>-12.1</v>
      </c>
      <c r="H761">
        <v>-9.8000000000000007</v>
      </c>
      <c r="I761">
        <v>51</v>
      </c>
      <c r="J761">
        <v>-10.9</v>
      </c>
      <c r="K761">
        <v>-5.3</v>
      </c>
      <c r="L761">
        <v>-10.9</v>
      </c>
      <c r="M761">
        <v>-2.2999999999999998</v>
      </c>
      <c r="N761">
        <v>1.6</v>
      </c>
      <c r="O761">
        <v>1.2</v>
      </c>
      <c r="AF761">
        <f t="shared" si="30"/>
        <v>579</v>
      </c>
      <c r="AG761" s="134">
        <f>(H761*'User Input'!$H$16)+(I761*'User Input'!$H$17)+(N761*'User Input'!$H$15)+(P761*'User Input'!$H$2)+(Q761*'User Input'!$H$3)+(R761*'User Input'!$H$4)+(K761*'User Input'!$H$5)+(L761*'User Input'!$H$6)+(J761*'User Input'!$H$7)+(U761*'User Input'!$H$8)+(T761*'User Input'!$H$9)+(M761*'User Input'!$H$10)+(Y761*'User Input'!$H$11)+(W761*'User Input'!$H$13)+(V761*'User Input'!$H$12)+(S761*'User Input'!$H$14)</f>
        <v>-47.6</v>
      </c>
      <c r="AH761">
        <f t="shared" si="28"/>
        <v>3.9338842975206614</v>
      </c>
      <c r="AI761" s="209"/>
      <c r="AJ761" s="209"/>
      <c r="AK761" s="209"/>
      <c r="AL761" s="209">
        <f t="shared" ca="1" si="29"/>
        <v>575</v>
      </c>
    </row>
    <row r="762" spans="2:38" x14ac:dyDescent="0.2">
      <c r="B762" t="s">
        <v>3559</v>
      </c>
      <c r="C762" t="s">
        <v>130</v>
      </c>
      <c r="D762" t="s">
        <v>114</v>
      </c>
      <c r="E762" t="s">
        <v>114</v>
      </c>
      <c r="F762">
        <v>-25.6</v>
      </c>
      <c r="G762">
        <v>-11.5</v>
      </c>
      <c r="H762">
        <v>-9.8000000000000007</v>
      </c>
      <c r="I762">
        <v>49</v>
      </c>
      <c r="J762">
        <v>-10.9</v>
      </c>
      <c r="K762">
        <v>-5.3</v>
      </c>
      <c r="L762">
        <v>-11</v>
      </c>
      <c r="M762">
        <v>-2.2999999999999998</v>
      </c>
      <c r="N762">
        <v>1.5</v>
      </c>
      <c r="O762">
        <v>1.4</v>
      </c>
      <c r="AF762">
        <f t="shared" si="30"/>
        <v>580</v>
      </c>
      <c r="AG762" s="134">
        <f>(H762*'User Input'!$H$16)+(I762*'User Input'!$H$17)+(N762*'User Input'!$H$15)+(P762*'User Input'!$H$2)+(Q762*'User Input'!$H$3)+(R762*'User Input'!$H$4)+(K762*'User Input'!$H$5)+(L762*'User Input'!$H$6)+(J762*'User Input'!$H$7)+(U762*'User Input'!$H$8)+(T762*'User Input'!$H$9)+(M762*'User Input'!$H$10)+(Y762*'User Input'!$H$11)+(W762*'User Input'!$H$13)+(V762*'User Input'!$H$12)+(S762*'User Input'!$H$14)</f>
        <v>-47.7</v>
      </c>
      <c r="AH762">
        <f t="shared" si="28"/>
        <v>4.1478260869565222</v>
      </c>
      <c r="AI762" s="209"/>
      <c r="AJ762" s="209"/>
      <c r="AK762" s="209"/>
      <c r="AL762" s="209">
        <f t="shared" ca="1" si="29"/>
        <v>575</v>
      </c>
    </row>
    <row r="763" spans="2:38" x14ac:dyDescent="0.2">
      <c r="B763" t="s">
        <v>3516</v>
      </c>
      <c r="C763" t="s">
        <v>136</v>
      </c>
      <c r="D763" t="s">
        <v>6</v>
      </c>
      <c r="E763" t="s">
        <v>6</v>
      </c>
      <c r="F763">
        <v>-25.6</v>
      </c>
      <c r="G763">
        <v>-8.4</v>
      </c>
      <c r="H763">
        <v>-9.8000000000000007</v>
      </c>
      <c r="I763">
        <v>39</v>
      </c>
      <c r="J763">
        <v>-11</v>
      </c>
      <c r="K763">
        <v>-5.0999999999999996</v>
      </c>
      <c r="L763">
        <v>-11</v>
      </c>
      <c r="M763">
        <v>-2.5</v>
      </c>
      <c r="N763">
        <v>1.5</v>
      </c>
      <c r="O763">
        <v>1.5</v>
      </c>
      <c r="AF763">
        <f t="shared" si="30"/>
        <v>581</v>
      </c>
      <c r="AG763" s="134">
        <f>(H763*'User Input'!$H$16)+(I763*'User Input'!$H$17)+(N763*'User Input'!$H$15)+(P763*'User Input'!$H$2)+(Q763*'User Input'!$H$3)+(R763*'User Input'!$H$4)+(K763*'User Input'!$H$5)+(L763*'User Input'!$H$6)+(J763*'User Input'!$H$7)+(U763*'User Input'!$H$8)+(T763*'User Input'!$H$9)+(M763*'User Input'!$H$10)+(Y763*'User Input'!$H$11)+(W763*'User Input'!$H$13)+(V763*'User Input'!$H$12)+(S763*'User Input'!$H$14)</f>
        <v>-47.4</v>
      </c>
      <c r="AH763">
        <f t="shared" si="28"/>
        <v>5.6428571428571423</v>
      </c>
      <c r="AI763" s="209"/>
      <c r="AJ763" s="209"/>
      <c r="AK763" s="209"/>
      <c r="AL763" s="209">
        <f t="shared" ca="1" si="29"/>
        <v>575</v>
      </c>
    </row>
    <row r="764" spans="2:38" x14ac:dyDescent="0.2">
      <c r="B764" t="s">
        <v>3532</v>
      </c>
      <c r="C764" t="s">
        <v>131</v>
      </c>
      <c r="D764" t="s">
        <v>110</v>
      </c>
      <c r="E764" t="s">
        <v>110</v>
      </c>
      <c r="F764">
        <v>-25.7</v>
      </c>
      <c r="G764">
        <v>-13.2</v>
      </c>
      <c r="H764">
        <v>-9.9</v>
      </c>
      <c r="I764">
        <v>51</v>
      </c>
      <c r="J764">
        <v>-10.8</v>
      </c>
      <c r="K764">
        <v>-5.0999999999999996</v>
      </c>
      <c r="L764">
        <v>-10.8</v>
      </c>
      <c r="M764">
        <v>-2.5</v>
      </c>
      <c r="N764">
        <v>1.2</v>
      </c>
      <c r="O764">
        <v>1.3</v>
      </c>
      <c r="AF764">
        <f t="shared" si="30"/>
        <v>582</v>
      </c>
      <c r="AG764" s="134">
        <f>(H764*'User Input'!$H$16)+(I764*'User Input'!$H$17)+(N764*'User Input'!$H$15)+(P764*'User Input'!$H$2)+(Q764*'User Input'!$H$3)+(R764*'User Input'!$H$4)+(K764*'User Input'!$H$5)+(L764*'User Input'!$H$6)+(J764*'User Input'!$H$7)+(U764*'User Input'!$H$8)+(T764*'User Input'!$H$9)+(M764*'User Input'!$H$10)+(Y764*'User Input'!$H$11)+(W764*'User Input'!$H$13)+(V764*'User Input'!$H$12)+(S764*'User Input'!$H$14)</f>
        <v>-47</v>
      </c>
      <c r="AH764">
        <f t="shared" si="28"/>
        <v>3.560606060606061</v>
      </c>
      <c r="AI764" s="209"/>
      <c r="AJ764" s="209"/>
      <c r="AK764" s="209"/>
      <c r="AL764" s="209">
        <f t="shared" ca="1" si="29"/>
        <v>582</v>
      </c>
    </row>
    <row r="765" spans="2:38" x14ac:dyDescent="0.2">
      <c r="B765" t="s">
        <v>3547</v>
      </c>
      <c r="C765" t="s">
        <v>139</v>
      </c>
      <c r="D765" t="s">
        <v>116</v>
      </c>
      <c r="E765" t="s">
        <v>116</v>
      </c>
      <c r="F765">
        <v>-25.7</v>
      </c>
      <c r="G765">
        <v>-12.7</v>
      </c>
      <c r="H765">
        <v>-9.9</v>
      </c>
      <c r="I765">
        <v>50</v>
      </c>
      <c r="J765">
        <v>-10.8</v>
      </c>
      <c r="K765">
        <v>-4.9000000000000004</v>
      </c>
      <c r="L765">
        <v>-10.8</v>
      </c>
      <c r="M765">
        <v>-2.6</v>
      </c>
      <c r="N765">
        <v>1</v>
      </c>
      <c r="O765">
        <v>1.4</v>
      </c>
      <c r="AF765">
        <f t="shared" si="30"/>
        <v>583</v>
      </c>
      <c r="AG765" s="134">
        <f>(H765*'User Input'!$H$16)+(I765*'User Input'!$H$17)+(N765*'User Input'!$H$15)+(P765*'User Input'!$H$2)+(Q765*'User Input'!$H$3)+(R765*'User Input'!$H$4)+(K765*'User Input'!$H$5)+(L765*'User Input'!$H$6)+(J765*'User Input'!$H$7)+(U765*'User Input'!$H$8)+(T765*'User Input'!$H$9)+(M765*'User Input'!$H$10)+(Y765*'User Input'!$H$11)+(W765*'User Input'!$H$13)+(V765*'User Input'!$H$12)+(S765*'User Input'!$H$14)</f>
        <v>-46.400000000000006</v>
      </c>
      <c r="AH765">
        <f t="shared" si="28"/>
        <v>3.6535433070866148</v>
      </c>
      <c r="AI765" s="209"/>
      <c r="AJ765" s="209"/>
      <c r="AK765" s="209"/>
      <c r="AL765" s="209">
        <f t="shared" ca="1" si="29"/>
        <v>582</v>
      </c>
    </row>
    <row r="766" spans="2:38" x14ac:dyDescent="0.2">
      <c r="B766" t="s">
        <v>1411</v>
      </c>
      <c r="C766" t="s">
        <v>810</v>
      </c>
      <c r="D766" t="s">
        <v>114</v>
      </c>
      <c r="E766" t="s">
        <v>114</v>
      </c>
      <c r="F766">
        <v>-25.7</v>
      </c>
      <c r="G766">
        <v>-12.2</v>
      </c>
      <c r="H766">
        <v>-9.9</v>
      </c>
      <c r="I766">
        <v>49</v>
      </c>
      <c r="J766">
        <v>-10.9</v>
      </c>
      <c r="K766">
        <v>-5.2</v>
      </c>
      <c r="L766">
        <v>-10.9</v>
      </c>
      <c r="M766">
        <v>-2.2000000000000002</v>
      </c>
      <c r="N766">
        <v>1.2</v>
      </c>
      <c r="O766">
        <v>1.2</v>
      </c>
      <c r="AF766">
        <f t="shared" si="30"/>
        <v>584</v>
      </c>
      <c r="AG766" s="134">
        <f>(H766*'User Input'!$H$16)+(I766*'User Input'!$H$17)+(N766*'User Input'!$H$15)+(P766*'User Input'!$H$2)+(Q766*'User Input'!$H$3)+(R766*'User Input'!$H$4)+(K766*'User Input'!$H$5)+(L766*'User Input'!$H$6)+(J766*'User Input'!$H$7)+(U766*'User Input'!$H$8)+(T766*'User Input'!$H$9)+(M766*'User Input'!$H$10)+(Y766*'User Input'!$H$11)+(W766*'User Input'!$H$13)+(V766*'User Input'!$H$12)+(S766*'User Input'!$H$14)</f>
        <v>-47</v>
      </c>
      <c r="AH766">
        <f t="shared" si="28"/>
        <v>3.8524590163934427</v>
      </c>
      <c r="AI766" s="209"/>
      <c r="AJ766" s="209"/>
      <c r="AK766" s="209"/>
      <c r="AL766" s="209">
        <f t="shared" ca="1" si="29"/>
        <v>582</v>
      </c>
    </row>
    <row r="767" spans="2:38" x14ac:dyDescent="0.2">
      <c r="B767" t="s">
        <v>2232</v>
      </c>
      <c r="C767" t="s">
        <v>138</v>
      </c>
      <c r="D767" t="s">
        <v>114</v>
      </c>
      <c r="E767" t="s">
        <v>114</v>
      </c>
      <c r="F767">
        <v>-25.7</v>
      </c>
      <c r="G767">
        <v>-12.5</v>
      </c>
      <c r="H767">
        <v>-9.9</v>
      </c>
      <c r="I767">
        <v>49</v>
      </c>
      <c r="J767">
        <v>-11</v>
      </c>
      <c r="K767">
        <v>-5.0999999999999996</v>
      </c>
      <c r="L767">
        <v>-10.9</v>
      </c>
      <c r="M767">
        <v>-2.1</v>
      </c>
      <c r="N767">
        <v>1.1000000000000001</v>
      </c>
      <c r="O767">
        <v>1.2</v>
      </c>
      <c r="AF767">
        <f t="shared" si="30"/>
        <v>585</v>
      </c>
      <c r="AG767" s="134">
        <f>(H767*'User Input'!$H$16)+(I767*'User Input'!$H$17)+(N767*'User Input'!$H$15)+(P767*'User Input'!$H$2)+(Q767*'User Input'!$H$3)+(R767*'User Input'!$H$4)+(K767*'User Input'!$H$5)+(L767*'User Input'!$H$6)+(J767*'User Input'!$H$7)+(U767*'User Input'!$H$8)+(T767*'User Input'!$H$9)+(M767*'User Input'!$H$10)+(Y767*'User Input'!$H$11)+(W767*'User Input'!$H$13)+(V767*'User Input'!$H$12)+(S767*'User Input'!$H$14)</f>
        <v>-46.5</v>
      </c>
      <c r="AH767">
        <f t="shared" si="28"/>
        <v>3.72</v>
      </c>
      <c r="AI767" s="209"/>
      <c r="AJ767" s="209"/>
      <c r="AK767" s="209"/>
      <c r="AL767" s="209">
        <f t="shared" ca="1" si="29"/>
        <v>582</v>
      </c>
    </row>
    <row r="768" spans="2:38" x14ac:dyDescent="0.2">
      <c r="B768" t="s">
        <v>2646</v>
      </c>
      <c r="C768" t="s">
        <v>115</v>
      </c>
      <c r="D768" t="s">
        <v>6</v>
      </c>
      <c r="E768" t="s">
        <v>6</v>
      </c>
      <c r="F768">
        <v>-25.7</v>
      </c>
      <c r="G768">
        <v>-9</v>
      </c>
      <c r="H768">
        <v>-9.8000000000000007</v>
      </c>
      <c r="I768">
        <v>40</v>
      </c>
      <c r="J768">
        <v>-11</v>
      </c>
      <c r="K768">
        <v>-5.3</v>
      </c>
      <c r="L768">
        <v>-11</v>
      </c>
      <c r="M768">
        <v>-2.5</v>
      </c>
      <c r="N768">
        <v>1.6</v>
      </c>
      <c r="O768">
        <v>1.5</v>
      </c>
      <c r="AF768">
        <f t="shared" si="30"/>
        <v>586</v>
      </c>
      <c r="AG768" s="134">
        <f>(H768*'User Input'!$H$16)+(I768*'User Input'!$H$17)+(N768*'User Input'!$H$15)+(P768*'User Input'!$H$2)+(Q768*'User Input'!$H$3)+(R768*'User Input'!$H$4)+(K768*'User Input'!$H$5)+(L768*'User Input'!$H$6)+(J768*'User Input'!$H$7)+(U768*'User Input'!$H$8)+(T768*'User Input'!$H$9)+(M768*'User Input'!$H$10)+(Y768*'User Input'!$H$11)+(W768*'User Input'!$H$13)+(V768*'User Input'!$H$12)+(S768*'User Input'!$H$14)</f>
        <v>-48.2</v>
      </c>
      <c r="AH768">
        <f t="shared" si="28"/>
        <v>5.3555555555555561</v>
      </c>
      <c r="AI768" s="209"/>
      <c r="AJ768" s="209"/>
      <c r="AK768" s="209"/>
      <c r="AL768" s="209">
        <f t="shared" ca="1" si="29"/>
        <v>582</v>
      </c>
    </row>
    <row r="769" spans="2:38" x14ac:dyDescent="0.2">
      <c r="B769" t="s">
        <v>798</v>
      </c>
      <c r="C769" t="s">
        <v>138</v>
      </c>
      <c r="D769" t="s">
        <v>110</v>
      </c>
      <c r="E769" t="s">
        <v>110</v>
      </c>
      <c r="F769">
        <v>-25.8</v>
      </c>
      <c r="G769">
        <v>-13.3</v>
      </c>
      <c r="H769">
        <v>-9.9</v>
      </c>
      <c r="I769">
        <v>49</v>
      </c>
      <c r="J769">
        <v>-11</v>
      </c>
      <c r="K769">
        <v>-5.2</v>
      </c>
      <c r="L769">
        <v>-11</v>
      </c>
      <c r="M769">
        <v>-2.2999999999999998</v>
      </c>
      <c r="N769">
        <v>1.3</v>
      </c>
      <c r="O769">
        <v>1.3</v>
      </c>
      <c r="AF769">
        <f t="shared" si="30"/>
        <v>587</v>
      </c>
      <c r="AG769" s="134">
        <f>(H769*'User Input'!$H$16)+(I769*'User Input'!$H$17)+(N769*'User Input'!$H$15)+(P769*'User Input'!$H$2)+(Q769*'User Input'!$H$3)+(R769*'User Input'!$H$4)+(K769*'User Input'!$H$5)+(L769*'User Input'!$H$6)+(J769*'User Input'!$H$7)+(U769*'User Input'!$H$8)+(T769*'User Input'!$H$9)+(M769*'User Input'!$H$10)+(Y769*'User Input'!$H$11)+(W769*'User Input'!$H$13)+(V769*'User Input'!$H$12)+(S769*'User Input'!$H$14)</f>
        <v>-47.4</v>
      </c>
      <c r="AH769">
        <f t="shared" si="28"/>
        <v>3.5639097744360901</v>
      </c>
      <c r="AI769" s="209"/>
      <c r="AJ769" s="209"/>
      <c r="AK769" s="209"/>
      <c r="AL769" s="209">
        <f t="shared" ca="1" si="29"/>
        <v>587</v>
      </c>
    </row>
    <row r="770" spans="2:38" x14ac:dyDescent="0.2">
      <c r="B770" t="s">
        <v>3553</v>
      </c>
      <c r="C770" t="s">
        <v>141</v>
      </c>
      <c r="D770" t="s">
        <v>114</v>
      </c>
      <c r="E770" t="s">
        <v>114</v>
      </c>
      <c r="F770">
        <v>-25.8</v>
      </c>
      <c r="G770">
        <v>-13.3</v>
      </c>
      <c r="H770">
        <v>-9.9</v>
      </c>
      <c r="I770">
        <v>50</v>
      </c>
      <c r="J770">
        <v>-11</v>
      </c>
      <c r="K770">
        <v>-5.2</v>
      </c>
      <c r="L770">
        <v>-10.9</v>
      </c>
      <c r="M770">
        <v>-2.2000000000000002</v>
      </c>
      <c r="N770">
        <v>1.4</v>
      </c>
      <c r="O770">
        <v>1.2</v>
      </c>
      <c r="AF770">
        <f t="shared" si="30"/>
        <v>588</v>
      </c>
      <c r="AG770" s="134">
        <f>(H770*'User Input'!$H$16)+(I770*'User Input'!$H$17)+(N770*'User Input'!$H$15)+(P770*'User Input'!$H$2)+(Q770*'User Input'!$H$3)+(R770*'User Input'!$H$4)+(K770*'User Input'!$H$5)+(L770*'User Input'!$H$6)+(J770*'User Input'!$H$7)+(U770*'User Input'!$H$8)+(T770*'User Input'!$H$9)+(M770*'User Input'!$H$10)+(Y770*'User Input'!$H$11)+(W770*'User Input'!$H$13)+(V770*'User Input'!$H$12)+(S770*'User Input'!$H$14)</f>
        <v>-47.1</v>
      </c>
      <c r="AH770">
        <f t="shared" si="28"/>
        <v>3.5413533834586466</v>
      </c>
      <c r="AI770" s="209"/>
      <c r="AJ770" s="209"/>
      <c r="AK770" s="209"/>
      <c r="AL770" s="209">
        <f t="shared" ca="1" si="29"/>
        <v>587</v>
      </c>
    </row>
    <row r="771" spans="2:38" x14ac:dyDescent="0.2">
      <c r="B771" t="s">
        <v>3389</v>
      </c>
      <c r="C771" t="s">
        <v>8</v>
      </c>
      <c r="D771" t="s">
        <v>116</v>
      </c>
      <c r="E771" t="s">
        <v>116</v>
      </c>
      <c r="F771">
        <v>-25.8</v>
      </c>
      <c r="G771">
        <v>-5.4</v>
      </c>
      <c r="H771">
        <v>-9.9</v>
      </c>
      <c r="I771">
        <v>30</v>
      </c>
      <c r="J771">
        <v>-11.2</v>
      </c>
      <c r="K771">
        <v>-5.4</v>
      </c>
      <c r="L771">
        <v>-11.3</v>
      </c>
      <c r="M771">
        <v>-2.4</v>
      </c>
      <c r="N771">
        <v>1.9</v>
      </c>
      <c r="O771">
        <v>1.7</v>
      </c>
      <c r="AF771">
        <f t="shared" si="30"/>
        <v>589</v>
      </c>
      <c r="AG771" s="134">
        <f>(H771*'User Input'!$H$16)+(I771*'User Input'!$H$17)+(N771*'User Input'!$H$15)+(P771*'User Input'!$H$2)+(Q771*'User Input'!$H$3)+(R771*'User Input'!$H$4)+(K771*'User Input'!$H$5)+(L771*'User Input'!$H$6)+(J771*'User Input'!$H$7)+(U771*'User Input'!$H$8)+(T771*'User Input'!$H$9)+(M771*'User Input'!$H$10)+(Y771*'User Input'!$H$11)+(W771*'User Input'!$H$13)+(V771*'User Input'!$H$12)+(S771*'User Input'!$H$14)</f>
        <v>-48.900000000000006</v>
      </c>
      <c r="AH771">
        <f t="shared" si="28"/>
        <v>9.0555555555555554</v>
      </c>
      <c r="AI771" s="209"/>
      <c r="AJ771" s="209"/>
      <c r="AK771" s="209"/>
      <c r="AL771" s="209">
        <f t="shared" ca="1" si="29"/>
        <v>587</v>
      </c>
    </row>
    <row r="772" spans="2:38" x14ac:dyDescent="0.2">
      <c r="B772" t="s">
        <v>3508</v>
      </c>
      <c r="C772" t="s">
        <v>130</v>
      </c>
      <c r="D772" t="s">
        <v>114</v>
      </c>
      <c r="E772" t="s">
        <v>114</v>
      </c>
      <c r="F772">
        <v>-25.9</v>
      </c>
      <c r="G772">
        <v>-16</v>
      </c>
      <c r="H772">
        <v>-9.9</v>
      </c>
      <c r="I772">
        <v>58</v>
      </c>
      <c r="J772">
        <v>-10.9</v>
      </c>
      <c r="K772">
        <v>-5.3</v>
      </c>
      <c r="L772">
        <v>-10.9</v>
      </c>
      <c r="M772">
        <v>-1.9</v>
      </c>
      <c r="N772">
        <v>1</v>
      </c>
      <c r="O772">
        <v>1.1000000000000001</v>
      </c>
      <c r="AF772">
        <f t="shared" si="30"/>
        <v>590</v>
      </c>
      <c r="AG772" s="134">
        <f>(H772*'User Input'!$H$16)+(I772*'User Input'!$H$17)+(N772*'User Input'!$H$15)+(P772*'User Input'!$H$2)+(Q772*'User Input'!$H$3)+(R772*'User Input'!$H$4)+(K772*'User Input'!$H$5)+(L772*'User Input'!$H$6)+(J772*'User Input'!$H$7)+(U772*'User Input'!$H$8)+(T772*'User Input'!$H$9)+(M772*'User Input'!$H$10)+(Y772*'User Input'!$H$11)+(W772*'User Input'!$H$13)+(V772*'User Input'!$H$12)+(S772*'User Input'!$H$14)</f>
        <v>-46.8</v>
      </c>
      <c r="AH772">
        <f t="shared" si="28"/>
        <v>2.9249999999999998</v>
      </c>
      <c r="AI772" s="209"/>
      <c r="AJ772" s="209"/>
      <c r="AK772" s="209"/>
      <c r="AL772" s="209">
        <f t="shared" ca="1" si="29"/>
        <v>590</v>
      </c>
    </row>
    <row r="773" spans="2:38" x14ac:dyDescent="0.2">
      <c r="B773" t="s">
        <v>630</v>
      </c>
      <c r="C773" t="s">
        <v>714</v>
      </c>
      <c r="D773" t="s">
        <v>116</v>
      </c>
      <c r="E773" t="s">
        <v>116</v>
      </c>
      <c r="F773">
        <v>-25.9</v>
      </c>
      <c r="G773">
        <v>-13.3</v>
      </c>
      <c r="H773">
        <v>-9.9</v>
      </c>
      <c r="I773">
        <v>40</v>
      </c>
      <c r="J773">
        <v>-11.1</v>
      </c>
      <c r="K773">
        <v>-5.4</v>
      </c>
      <c r="L773">
        <v>-11.1</v>
      </c>
      <c r="M773">
        <v>-2.5</v>
      </c>
      <c r="N773">
        <v>1.6</v>
      </c>
      <c r="O773">
        <v>1.5</v>
      </c>
      <c r="AF773">
        <f t="shared" si="30"/>
        <v>591</v>
      </c>
      <c r="AG773" s="134">
        <f>(H773*'User Input'!$H$16)+(I773*'User Input'!$H$17)+(N773*'User Input'!$H$15)+(P773*'User Input'!$H$2)+(Q773*'User Input'!$H$3)+(R773*'User Input'!$H$4)+(K773*'User Input'!$H$5)+(L773*'User Input'!$H$6)+(J773*'User Input'!$H$7)+(U773*'User Input'!$H$8)+(T773*'User Input'!$H$9)+(M773*'User Input'!$H$10)+(Y773*'User Input'!$H$11)+(W773*'User Input'!$H$13)+(V773*'User Input'!$H$12)+(S773*'User Input'!$H$14)</f>
        <v>-48.800000000000004</v>
      </c>
      <c r="AH773">
        <f t="shared" si="28"/>
        <v>3.6691729323308273</v>
      </c>
      <c r="AI773" s="209"/>
      <c r="AJ773" s="209"/>
      <c r="AK773" s="209"/>
      <c r="AL773" s="209">
        <f t="shared" ca="1" si="29"/>
        <v>590</v>
      </c>
    </row>
    <row r="774" spans="2:38" x14ac:dyDescent="0.2">
      <c r="B774" t="s">
        <v>2570</v>
      </c>
      <c r="C774" t="s">
        <v>138</v>
      </c>
      <c r="D774" t="s">
        <v>6</v>
      </c>
      <c r="E774" t="s">
        <v>6</v>
      </c>
      <c r="F774">
        <v>-25.9</v>
      </c>
      <c r="G774">
        <v>-22.8</v>
      </c>
      <c r="H774">
        <v>-9.9</v>
      </c>
      <c r="I774">
        <v>173</v>
      </c>
      <c r="J774">
        <v>-9.1999999999999993</v>
      </c>
      <c r="K774">
        <v>-4.3</v>
      </c>
      <c r="L774">
        <v>-9.1</v>
      </c>
      <c r="M774">
        <v>-2.2999999999999998</v>
      </c>
      <c r="N774">
        <v>-1.2</v>
      </c>
      <c r="O774">
        <v>-0.8</v>
      </c>
      <c r="AF774">
        <f t="shared" si="30"/>
        <v>592</v>
      </c>
      <c r="AG774" s="134">
        <f>(H774*'User Input'!$H$16)+(I774*'User Input'!$H$17)+(N774*'User Input'!$H$15)+(P774*'User Input'!$H$2)+(Q774*'User Input'!$H$3)+(R774*'User Input'!$H$4)+(K774*'User Input'!$H$5)+(L774*'User Input'!$H$6)+(J774*'User Input'!$H$7)+(U774*'User Input'!$H$8)+(T774*'User Input'!$H$9)+(M774*'User Input'!$H$10)+(Y774*'User Input'!$H$11)+(W774*'User Input'!$H$13)+(V774*'User Input'!$H$12)+(S774*'User Input'!$H$14)</f>
        <v>-40.1</v>
      </c>
      <c r="AH774">
        <f t="shared" si="28"/>
        <v>1.7587719298245614</v>
      </c>
      <c r="AI774" s="209"/>
      <c r="AJ774" s="209"/>
      <c r="AK774" s="209"/>
      <c r="AL774" s="209">
        <f t="shared" ca="1" si="29"/>
        <v>590</v>
      </c>
    </row>
    <row r="775" spans="2:38" x14ac:dyDescent="0.2">
      <c r="B775" t="s">
        <v>286</v>
      </c>
      <c r="C775" t="s">
        <v>718</v>
      </c>
      <c r="D775" t="s">
        <v>114</v>
      </c>
      <c r="E775" t="s">
        <v>114</v>
      </c>
      <c r="F775">
        <v>-25.9</v>
      </c>
      <c r="G775">
        <v>-2.7</v>
      </c>
      <c r="H775">
        <v>-9.9</v>
      </c>
      <c r="I775">
        <v>25</v>
      </c>
      <c r="J775">
        <v>-11.3</v>
      </c>
      <c r="K775">
        <v>-5.4</v>
      </c>
      <c r="L775">
        <v>-11.4</v>
      </c>
      <c r="M775">
        <v>-1.9</v>
      </c>
      <c r="N775">
        <v>1.6</v>
      </c>
      <c r="O775">
        <v>1.5</v>
      </c>
      <c r="AF775">
        <f t="shared" si="30"/>
        <v>593</v>
      </c>
      <c r="AG775" s="134">
        <f>(H775*'User Input'!$H$16)+(I775*'User Input'!$H$17)+(N775*'User Input'!$H$15)+(P775*'User Input'!$H$2)+(Q775*'User Input'!$H$3)+(R775*'User Input'!$H$4)+(K775*'User Input'!$H$5)+(L775*'User Input'!$H$6)+(J775*'User Input'!$H$7)+(U775*'User Input'!$H$8)+(T775*'User Input'!$H$9)+(M775*'User Input'!$H$10)+(Y775*'User Input'!$H$11)+(W775*'User Input'!$H$13)+(V775*'User Input'!$H$12)+(S775*'User Input'!$H$14)</f>
        <v>-48.099999999999994</v>
      </c>
      <c r="AH775">
        <f t="shared" si="28"/>
        <v>17.814814814814813</v>
      </c>
      <c r="AI775" s="209"/>
      <c r="AJ775" s="209"/>
      <c r="AK775" s="209"/>
      <c r="AL775" s="209">
        <f t="shared" ca="1" si="29"/>
        <v>590</v>
      </c>
    </row>
    <row r="776" spans="2:38" x14ac:dyDescent="0.2">
      <c r="B776" t="s">
        <v>3562</v>
      </c>
      <c r="C776" t="s">
        <v>140</v>
      </c>
      <c r="D776" t="s">
        <v>114</v>
      </c>
      <c r="E776" t="s">
        <v>114</v>
      </c>
      <c r="F776">
        <v>-25.9</v>
      </c>
      <c r="G776">
        <v>-13.4</v>
      </c>
      <c r="H776">
        <v>-9.9</v>
      </c>
      <c r="I776">
        <v>44</v>
      </c>
      <c r="J776">
        <v>-10.9</v>
      </c>
      <c r="K776">
        <v>-5.2</v>
      </c>
      <c r="L776">
        <v>-11</v>
      </c>
      <c r="M776">
        <v>-2.2999999999999998</v>
      </c>
      <c r="N776">
        <v>1.2</v>
      </c>
      <c r="O776">
        <v>1.3</v>
      </c>
      <c r="AF776">
        <f t="shared" si="30"/>
        <v>594</v>
      </c>
      <c r="AG776" s="134">
        <f>(H776*'User Input'!$H$16)+(I776*'User Input'!$H$17)+(N776*'User Input'!$H$15)+(P776*'User Input'!$H$2)+(Q776*'User Input'!$H$3)+(R776*'User Input'!$H$4)+(K776*'User Input'!$H$5)+(L776*'User Input'!$H$6)+(J776*'User Input'!$H$7)+(U776*'User Input'!$H$8)+(T776*'User Input'!$H$9)+(M776*'User Input'!$H$10)+(Y776*'User Input'!$H$11)+(W776*'User Input'!$H$13)+(V776*'User Input'!$H$12)+(S776*'User Input'!$H$14)</f>
        <v>-47.300000000000004</v>
      </c>
      <c r="AH776">
        <f t="shared" si="28"/>
        <v>3.5298507462686568</v>
      </c>
      <c r="AI776" s="209"/>
      <c r="AJ776" s="209"/>
      <c r="AK776" s="209"/>
      <c r="AL776" s="209">
        <f t="shared" ca="1" si="29"/>
        <v>590</v>
      </c>
    </row>
    <row r="777" spans="2:38" x14ac:dyDescent="0.2">
      <c r="B777" t="s">
        <v>2631</v>
      </c>
      <c r="C777" t="s">
        <v>718</v>
      </c>
      <c r="D777" t="s">
        <v>6</v>
      </c>
      <c r="E777" t="s">
        <v>6</v>
      </c>
      <c r="F777">
        <v>-25.9</v>
      </c>
      <c r="G777">
        <v>-15.2</v>
      </c>
      <c r="H777">
        <v>-9.9</v>
      </c>
      <c r="I777">
        <v>52</v>
      </c>
      <c r="J777">
        <v>-10.9</v>
      </c>
      <c r="K777">
        <v>-5.4</v>
      </c>
      <c r="L777">
        <v>-11</v>
      </c>
      <c r="M777">
        <v>-2.5</v>
      </c>
      <c r="N777">
        <v>1.7</v>
      </c>
      <c r="O777">
        <v>1.3</v>
      </c>
      <c r="AF777">
        <f t="shared" si="30"/>
        <v>595</v>
      </c>
      <c r="AG777" s="134">
        <f>(H777*'User Input'!$H$16)+(I777*'User Input'!$H$17)+(N777*'User Input'!$H$15)+(P777*'User Input'!$H$2)+(Q777*'User Input'!$H$3)+(R777*'User Input'!$H$4)+(K777*'User Input'!$H$5)+(L777*'User Input'!$H$6)+(J777*'User Input'!$H$7)+(U777*'User Input'!$H$8)+(T777*'User Input'!$H$9)+(M777*'User Input'!$H$10)+(Y777*'User Input'!$H$11)+(W777*'User Input'!$H$13)+(V777*'User Input'!$H$12)+(S777*'User Input'!$H$14)</f>
        <v>-48.5</v>
      </c>
      <c r="AH777">
        <f t="shared" si="28"/>
        <v>3.1907894736842106</v>
      </c>
      <c r="AI777" s="209"/>
      <c r="AJ777" s="209"/>
      <c r="AK777" s="209"/>
      <c r="AL777" s="209">
        <f t="shared" ca="1" si="29"/>
        <v>590</v>
      </c>
    </row>
    <row r="778" spans="2:38" x14ac:dyDescent="0.2">
      <c r="B778" t="s">
        <v>3496</v>
      </c>
      <c r="C778" t="s">
        <v>138</v>
      </c>
      <c r="D778" t="s">
        <v>114</v>
      </c>
      <c r="E778" t="s">
        <v>114</v>
      </c>
      <c r="F778">
        <v>-26</v>
      </c>
      <c r="G778">
        <v>-10.9</v>
      </c>
      <c r="H778">
        <v>-9.9</v>
      </c>
      <c r="I778">
        <v>33</v>
      </c>
      <c r="J778">
        <v>-11.2</v>
      </c>
      <c r="K778">
        <v>-5.3</v>
      </c>
      <c r="L778">
        <v>-11.2</v>
      </c>
      <c r="M778">
        <v>-2.2000000000000002</v>
      </c>
      <c r="N778">
        <v>1.5</v>
      </c>
      <c r="O778">
        <v>1.4</v>
      </c>
      <c r="AF778">
        <f t="shared" si="30"/>
        <v>596</v>
      </c>
      <c r="AG778" s="134">
        <f>(H778*'User Input'!$H$16)+(I778*'User Input'!$H$17)+(N778*'User Input'!$H$15)+(P778*'User Input'!$H$2)+(Q778*'User Input'!$H$3)+(R778*'User Input'!$H$4)+(K778*'User Input'!$H$5)+(L778*'User Input'!$H$6)+(J778*'User Input'!$H$7)+(U778*'User Input'!$H$8)+(T778*'User Input'!$H$9)+(M778*'User Input'!$H$10)+(Y778*'User Input'!$H$11)+(W778*'User Input'!$H$13)+(V778*'User Input'!$H$12)+(S778*'User Input'!$H$14)</f>
        <v>-47.999999999999993</v>
      </c>
      <c r="AH778">
        <f t="shared" si="28"/>
        <v>4.4036697247706416</v>
      </c>
      <c r="AI778" s="209"/>
      <c r="AJ778" s="209"/>
      <c r="AK778" s="209"/>
      <c r="AL778" s="209">
        <f t="shared" ca="1" si="29"/>
        <v>596</v>
      </c>
    </row>
    <row r="779" spans="2:38" x14ac:dyDescent="0.2">
      <c r="B779" t="s">
        <v>3521</v>
      </c>
      <c r="C779" t="s">
        <v>2</v>
      </c>
      <c r="D779" t="s">
        <v>6</v>
      </c>
      <c r="E779" t="s">
        <v>6</v>
      </c>
      <c r="F779">
        <v>-26.1</v>
      </c>
      <c r="G779">
        <v>-20</v>
      </c>
      <c r="H779">
        <v>-9.9</v>
      </c>
      <c r="I779">
        <v>76</v>
      </c>
      <c r="J779">
        <v>-10.5</v>
      </c>
      <c r="K779">
        <v>-5.0999999999999996</v>
      </c>
      <c r="L779">
        <v>-10.5</v>
      </c>
      <c r="M779">
        <v>-2.5</v>
      </c>
      <c r="N779">
        <v>0.8</v>
      </c>
      <c r="O779">
        <v>0.6</v>
      </c>
      <c r="AF779">
        <f t="shared" si="30"/>
        <v>597</v>
      </c>
      <c r="AG779" s="134">
        <f>(H779*'User Input'!$H$16)+(I779*'User Input'!$H$17)+(N779*'User Input'!$H$15)+(P779*'User Input'!$H$2)+(Q779*'User Input'!$H$3)+(R779*'User Input'!$H$4)+(K779*'User Input'!$H$5)+(L779*'User Input'!$H$6)+(J779*'User Input'!$H$7)+(U779*'User Input'!$H$8)+(T779*'User Input'!$H$9)+(M779*'User Input'!$H$10)+(Y779*'User Input'!$H$11)+(W779*'User Input'!$H$13)+(V779*'User Input'!$H$12)+(S779*'User Input'!$H$14)</f>
        <v>-46.4</v>
      </c>
      <c r="AH779">
        <f t="shared" si="28"/>
        <v>2.3199999999999998</v>
      </c>
      <c r="AI779" s="209"/>
      <c r="AJ779" s="209"/>
      <c r="AK779" s="209"/>
      <c r="AL779" s="209">
        <f t="shared" ca="1" si="29"/>
        <v>597</v>
      </c>
    </row>
    <row r="780" spans="2:38" x14ac:dyDescent="0.2">
      <c r="B780" t="s">
        <v>2644</v>
      </c>
      <c r="C780" t="s">
        <v>115</v>
      </c>
      <c r="D780" t="s">
        <v>110</v>
      </c>
      <c r="E780" t="s">
        <v>110</v>
      </c>
      <c r="F780">
        <v>-26.1</v>
      </c>
      <c r="G780">
        <v>-17</v>
      </c>
      <c r="H780">
        <v>-10</v>
      </c>
      <c r="I780">
        <v>50</v>
      </c>
      <c r="J780">
        <v>-11</v>
      </c>
      <c r="K780">
        <v>-5.4</v>
      </c>
      <c r="L780">
        <v>-11</v>
      </c>
      <c r="M780">
        <v>-2.2999999999999998</v>
      </c>
      <c r="N780">
        <v>1.6</v>
      </c>
      <c r="O780">
        <v>1.1000000000000001</v>
      </c>
      <c r="AF780">
        <f t="shared" si="30"/>
        <v>598</v>
      </c>
      <c r="AG780" s="134">
        <f>(H780*'User Input'!$H$16)+(I780*'User Input'!$H$17)+(N780*'User Input'!$H$15)+(P780*'User Input'!$H$2)+(Q780*'User Input'!$H$3)+(R780*'User Input'!$H$4)+(K780*'User Input'!$H$5)+(L780*'User Input'!$H$6)+(J780*'User Input'!$H$7)+(U780*'User Input'!$H$8)+(T780*'User Input'!$H$9)+(M780*'User Input'!$H$10)+(Y780*'User Input'!$H$11)+(W780*'User Input'!$H$13)+(V780*'User Input'!$H$12)+(S780*'User Input'!$H$14)</f>
        <v>-48.2</v>
      </c>
      <c r="AH780">
        <f t="shared" si="28"/>
        <v>2.835294117647059</v>
      </c>
      <c r="AI780" s="209"/>
      <c r="AJ780" s="209"/>
      <c r="AK780" s="209"/>
      <c r="AL780" s="209">
        <f t="shared" ca="1" si="29"/>
        <v>597</v>
      </c>
    </row>
    <row r="781" spans="2:38" x14ac:dyDescent="0.2">
      <c r="B781" t="s">
        <v>3702</v>
      </c>
      <c r="C781" t="s">
        <v>7</v>
      </c>
      <c r="D781" t="s">
        <v>110</v>
      </c>
      <c r="E781" t="s">
        <v>110</v>
      </c>
      <c r="F781">
        <v>-26.1</v>
      </c>
      <c r="G781">
        <v>-21.6</v>
      </c>
      <c r="H781">
        <v>-10</v>
      </c>
      <c r="I781">
        <v>112</v>
      </c>
      <c r="J781">
        <v>-9.9</v>
      </c>
      <c r="K781">
        <v>-4.9000000000000004</v>
      </c>
      <c r="L781">
        <v>-10</v>
      </c>
      <c r="M781">
        <v>-1.8</v>
      </c>
      <c r="N781">
        <v>-0.2</v>
      </c>
      <c r="O781">
        <v>-0.2</v>
      </c>
      <c r="AF781">
        <f t="shared" si="30"/>
        <v>599</v>
      </c>
      <c r="AG781" s="134">
        <f>(H781*'User Input'!$H$16)+(I781*'User Input'!$H$17)+(N781*'User Input'!$H$15)+(P781*'User Input'!$H$2)+(Q781*'User Input'!$H$3)+(R781*'User Input'!$H$4)+(K781*'User Input'!$H$5)+(L781*'User Input'!$H$6)+(J781*'User Input'!$H$7)+(U781*'User Input'!$H$8)+(T781*'User Input'!$H$9)+(M781*'User Input'!$H$10)+(Y781*'User Input'!$H$11)+(W781*'User Input'!$H$13)+(V781*'User Input'!$H$12)+(S781*'User Input'!$H$14)</f>
        <v>-43.1</v>
      </c>
      <c r="AH781">
        <f t="shared" si="28"/>
        <v>1.9953703703703702</v>
      </c>
      <c r="AI781" s="209"/>
      <c r="AJ781" s="209"/>
      <c r="AK781" s="209"/>
      <c r="AL781" s="209">
        <f t="shared" ca="1" si="29"/>
        <v>597</v>
      </c>
    </row>
    <row r="782" spans="2:38" x14ac:dyDescent="0.2">
      <c r="B782" t="s">
        <v>3565</v>
      </c>
      <c r="C782" t="s">
        <v>339</v>
      </c>
      <c r="D782" t="s">
        <v>118</v>
      </c>
      <c r="E782" t="s">
        <v>118</v>
      </c>
      <c r="F782">
        <v>-26.1</v>
      </c>
      <c r="G782">
        <v>-4.5</v>
      </c>
      <c r="H782">
        <v>-10</v>
      </c>
      <c r="I782">
        <v>21</v>
      </c>
      <c r="J782">
        <v>-11.4</v>
      </c>
      <c r="K782">
        <v>-5.3</v>
      </c>
      <c r="L782">
        <v>-11.3</v>
      </c>
      <c r="M782">
        <v>-2.6</v>
      </c>
      <c r="N782">
        <v>1.8</v>
      </c>
      <c r="O782">
        <v>1.8</v>
      </c>
      <c r="AF782">
        <f t="shared" si="30"/>
        <v>600</v>
      </c>
      <c r="AG782" s="134">
        <f>(H782*'User Input'!$H$16)+(I782*'User Input'!$H$17)+(N782*'User Input'!$H$15)+(P782*'User Input'!$H$2)+(Q782*'User Input'!$H$3)+(R782*'User Input'!$H$4)+(K782*'User Input'!$H$5)+(L782*'User Input'!$H$6)+(J782*'User Input'!$H$7)+(U782*'User Input'!$H$8)+(T782*'User Input'!$H$9)+(M782*'User Input'!$H$10)+(Y782*'User Input'!$H$11)+(W782*'User Input'!$H$13)+(V782*'User Input'!$H$12)+(S782*'User Input'!$H$14)</f>
        <v>-49.1</v>
      </c>
      <c r="AH782">
        <f t="shared" si="28"/>
        <v>10.911111111111111</v>
      </c>
      <c r="AI782" s="209"/>
      <c r="AJ782" s="209"/>
      <c r="AK782" s="209"/>
      <c r="AL782" s="209">
        <f t="shared" ca="1" si="29"/>
        <v>597</v>
      </c>
    </row>
    <row r="783" spans="2:38" x14ac:dyDescent="0.2">
      <c r="B783" t="s">
        <v>3531</v>
      </c>
      <c r="C783" t="s">
        <v>131</v>
      </c>
      <c r="D783" t="s">
        <v>110</v>
      </c>
      <c r="E783" t="s">
        <v>110</v>
      </c>
      <c r="F783">
        <v>-26.3</v>
      </c>
      <c r="G783">
        <v>-19.100000000000001</v>
      </c>
      <c r="H783">
        <v>-10</v>
      </c>
      <c r="I783">
        <v>51</v>
      </c>
      <c r="J783">
        <v>-10.9</v>
      </c>
      <c r="K783">
        <v>-5.2</v>
      </c>
      <c r="L783">
        <v>-10.9</v>
      </c>
      <c r="M783">
        <v>-2.2999999999999998</v>
      </c>
      <c r="N783">
        <v>1</v>
      </c>
      <c r="O783">
        <v>1</v>
      </c>
      <c r="AF783">
        <f t="shared" si="30"/>
        <v>601</v>
      </c>
      <c r="AG783" s="134">
        <f>(H783*'User Input'!$H$16)+(I783*'User Input'!$H$17)+(N783*'User Input'!$H$15)+(P783*'User Input'!$H$2)+(Q783*'User Input'!$H$3)+(R783*'User Input'!$H$4)+(K783*'User Input'!$H$5)+(L783*'User Input'!$H$6)+(J783*'User Input'!$H$7)+(U783*'User Input'!$H$8)+(T783*'User Input'!$H$9)+(M783*'User Input'!$H$10)+(Y783*'User Input'!$H$11)+(W783*'User Input'!$H$13)+(V783*'User Input'!$H$12)+(S783*'User Input'!$H$14)</f>
        <v>-47.2</v>
      </c>
      <c r="AH783">
        <f t="shared" si="28"/>
        <v>2.4712041884816753</v>
      </c>
      <c r="AI783" s="209"/>
      <c r="AJ783" s="209"/>
      <c r="AK783" s="209"/>
      <c r="AL783" s="209">
        <f t="shared" ca="1" si="29"/>
        <v>601</v>
      </c>
    </row>
    <row r="784" spans="2:38" x14ac:dyDescent="0.2">
      <c r="B784" t="s">
        <v>3545</v>
      </c>
      <c r="C784" t="s">
        <v>117</v>
      </c>
      <c r="D784" t="s">
        <v>6</v>
      </c>
      <c r="E784" t="s">
        <v>6</v>
      </c>
      <c r="F784">
        <v>-26.3</v>
      </c>
      <c r="G784">
        <v>-19</v>
      </c>
      <c r="H784">
        <v>-10</v>
      </c>
      <c r="I784">
        <v>50</v>
      </c>
      <c r="J784">
        <v>-10.9</v>
      </c>
      <c r="K784">
        <v>-5.2</v>
      </c>
      <c r="L784">
        <v>-11</v>
      </c>
      <c r="M784">
        <v>-2.2999999999999998</v>
      </c>
      <c r="N784">
        <v>1</v>
      </c>
      <c r="O784">
        <v>1</v>
      </c>
      <c r="AF784">
        <f t="shared" si="30"/>
        <v>602</v>
      </c>
      <c r="AG784" s="134">
        <f>(H784*'User Input'!$H$16)+(I784*'User Input'!$H$17)+(N784*'User Input'!$H$15)+(P784*'User Input'!$H$2)+(Q784*'User Input'!$H$3)+(R784*'User Input'!$H$4)+(K784*'User Input'!$H$5)+(L784*'User Input'!$H$6)+(J784*'User Input'!$H$7)+(U784*'User Input'!$H$8)+(T784*'User Input'!$H$9)+(M784*'User Input'!$H$10)+(Y784*'User Input'!$H$11)+(W784*'User Input'!$H$13)+(V784*'User Input'!$H$12)+(S784*'User Input'!$H$14)</f>
        <v>-47.300000000000004</v>
      </c>
      <c r="AH784">
        <f t="shared" si="28"/>
        <v>2.4894736842105267</v>
      </c>
      <c r="AI784" s="209"/>
      <c r="AJ784" s="209"/>
      <c r="AK784" s="209"/>
      <c r="AL784" s="209">
        <f t="shared" ca="1" si="29"/>
        <v>601</v>
      </c>
    </row>
    <row r="785" spans="1:38" x14ac:dyDescent="0.2">
      <c r="B785" t="s">
        <v>3567</v>
      </c>
      <c r="C785" t="s">
        <v>140</v>
      </c>
      <c r="D785" t="s">
        <v>118</v>
      </c>
      <c r="E785" t="s">
        <v>118</v>
      </c>
      <c r="F785">
        <v>-26.3</v>
      </c>
      <c r="G785">
        <v>-2.8</v>
      </c>
      <c r="H785">
        <v>-10</v>
      </c>
      <c r="I785">
        <v>15</v>
      </c>
      <c r="J785">
        <v>-11.5</v>
      </c>
      <c r="K785">
        <v>-5.4</v>
      </c>
      <c r="L785">
        <v>-11.5</v>
      </c>
      <c r="M785">
        <v>-2.6</v>
      </c>
      <c r="N785">
        <v>1.9</v>
      </c>
      <c r="O785">
        <v>1.8</v>
      </c>
      <c r="AF785">
        <f t="shared" si="30"/>
        <v>603</v>
      </c>
      <c r="AG785" s="134">
        <f>(H785*'User Input'!$H$16)+(I785*'User Input'!$H$17)+(N785*'User Input'!$H$15)+(P785*'User Input'!$H$2)+(Q785*'User Input'!$H$3)+(R785*'User Input'!$H$4)+(K785*'User Input'!$H$5)+(L785*'User Input'!$H$6)+(J785*'User Input'!$H$7)+(U785*'User Input'!$H$8)+(T785*'User Input'!$H$9)+(M785*'User Input'!$H$10)+(Y785*'User Input'!$H$11)+(W785*'User Input'!$H$13)+(V785*'User Input'!$H$12)+(S785*'User Input'!$H$14)</f>
        <v>-49.800000000000004</v>
      </c>
      <c r="AH785">
        <f t="shared" si="28"/>
        <v>17.785714285714288</v>
      </c>
      <c r="AI785" s="209"/>
      <c r="AJ785" s="209"/>
      <c r="AK785" s="209"/>
      <c r="AL785" s="209">
        <f t="shared" ca="1" si="29"/>
        <v>601</v>
      </c>
    </row>
    <row r="786" spans="1:38" x14ac:dyDescent="0.2">
      <c r="B786" t="s">
        <v>3566</v>
      </c>
      <c r="C786" t="s">
        <v>123</v>
      </c>
      <c r="D786" t="s">
        <v>112</v>
      </c>
      <c r="E786" t="s">
        <v>112</v>
      </c>
      <c r="F786">
        <v>-26.3</v>
      </c>
      <c r="G786">
        <v>-5.4</v>
      </c>
      <c r="H786">
        <v>-10</v>
      </c>
      <c r="I786">
        <v>16</v>
      </c>
      <c r="J786">
        <v>-11.4</v>
      </c>
      <c r="K786">
        <v>-5.4</v>
      </c>
      <c r="L786">
        <v>-11.4</v>
      </c>
      <c r="M786">
        <v>-2.6</v>
      </c>
      <c r="N786">
        <v>1.8</v>
      </c>
      <c r="O786">
        <v>1.8</v>
      </c>
      <c r="AF786">
        <f t="shared" si="30"/>
        <v>604</v>
      </c>
      <c r="AG786" s="134">
        <f>(H786*'User Input'!$H$16)+(I786*'User Input'!$H$17)+(N786*'User Input'!$H$15)+(P786*'User Input'!$H$2)+(Q786*'User Input'!$H$3)+(R786*'User Input'!$H$4)+(K786*'User Input'!$H$5)+(L786*'User Input'!$H$6)+(J786*'User Input'!$H$7)+(U786*'User Input'!$H$8)+(T786*'User Input'!$H$9)+(M786*'User Input'!$H$10)+(Y786*'User Input'!$H$11)+(W786*'User Input'!$H$13)+(V786*'User Input'!$H$12)+(S786*'User Input'!$H$14)</f>
        <v>-49.6</v>
      </c>
      <c r="AH786">
        <f t="shared" si="28"/>
        <v>9.1851851851851851</v>
      </c>
      <c r="AI786" s="209"/>
      <c r="AJ786" s="209"/>
      <c r="AK786" s="209"/>
      <c r="AL786" s="209">
        <f t="shared" ca="1" si="29"/>
        <v>601</v>
      </c>
    </row>
    <row r="787" spans="1:38" x14ac:dyDescent="0.2">
      <c r="B787" t="s">
        <v>2561</v>
      </c>
      <c r="C787" t="s">
        <v>117</v>
      </c>
      <c r="D787" t="s">
        <v>6</v>
      </c>
      <c r="E787" t="s">
        <v>6</v>
      </c>
      <c r="F787">
        <v>-26.4</v>
      </c>
      <c r="G787">
        <v>-14.9</v>
      </c>
      <c r="H787">
        <v>-10</v>
      </c>
      <c r="I787">
        <v>24</v>
      </c>
      <c r="J787">
        <v>-11.3</v>
      </c>
      <c r="K787">
        <v>-5.3</v>
      </c>
      <c r="L787">
        <v>-11.3</v>
      </c>
      <c r="M787">
        <v>-2.6</v>
      </c>
      <c r="N787">
        <v>1.6</v>
      </c>
      <c r="O787">
        <v>1.6</v>
      </c>
      <c r="AF787">
        <f t="shared" si="30"/>
        <v>605</v>
      </c>
      <c r="AG787" s="134">
        <f>(H787*'User Input'!$H$16)+(I787*'User Input'!$H$17)+(N787*'User Input'!$H$15)+(P787*'User Input'!$H$2)+(Q787*'User Input'!$H$3)+(R787*'User Input'!$H$4)+(K787*'User Input'!$H$5)+(L787*'User Input'!$H$6)+(J787*'User Input'!$H$7)+(U787*'User Input'!$H$8)+(T787*'User Input'!$H$9)+(M787*'User Input'!$H$10)+(Y787*'User Input'!$H$11)+(W787*'User Input'!$H$13)+(V787*'User Input'!$H$12)+(S787*'User Input'!$H$14)</f>
        <v>-49</v>
      </c>
      <c r="AH787">
        <f t="shared" si="28"/>
        <v>3.2885906040268456</v>
      </c>
      <c r="AI787" s="209"/>
      <c r="AJ787" s="209"/>
      <c r="AK787" s="209"/>
      <c r="AL787" s="209">
        <f t="shared" ca="1" si="29"/>
        <v>605</v>
      </c>
    </row>
    <row r="788" spans="1:38" x14ac:dyDescent="0.2">
      <c r="B788" t="s">
        <v>3542</v>
      </c>
      <c r="C788" t="s">
        <v>122</v>
      </c>
      <c r="D788" t="s">
        <v>110</v>
      </c>
      <c r="E788" t="s">
        <v>110</v>
      </c>
      <c r="F788">
        <v>-26.5</v>
      </c>
      <c r="G788">
        <v>-21.4</v>
      </c>
      <c r="H788">
        <v>-10.1</v>
      </c>
      <c r="I788">
        <v>51</v>
      </c>
      <c r="J788">
        <v>-11</v>
      </c>
      <c r="K788">
        <v>-5.4</v>
      </c>
      <c r="L788">
        <v>-11</v>
      </c>
      <c r="M788">
        <v>-2.4</v>
      </c>
      <c r="N788">
        <v>1.3</v>
      </c>
      <c r="O788">
        <v>1</v>
      </c>
      <c r="AF788">
        <f t="shared" si="30"/>
        <v>606</v>
      </c>
      <c r="AG788" s="134">
        <f>(H788*'User Input'!$H$16)+(I788*'User Input'!$H$17)+(N788*'User Input'!$H$15)+(P788*'User Input'!$H$2)+(Q788*'User Input'!$H$3)+(R788*'User Input'!$H$4)+(K788*'User Input'!$H$5)+(L788*'User Input'!$H$6)+(J788*'User Input'!$H$7)+(U788*'User Input'!$H$8)+(T788*'User Input'!$H$9)+(M788*'User Input'!$H$10)+(Y788*'User Input'!$H$11)+(W788*'User Input'!$H$13)+(V788*'User Input'!$H$12)+(S788*'User Input'!$H$14)</f>
        <v>-48.4</v>
      </c>
      <c r="AH788">
        <f t="shared" si="28"/>
        <v>2.2616822429906542</v>
      </c>
      <c r="AI788" s="209"/>
      <c r="AJ788" s="209"/>
      <c r="AK788" s="209"/>
      <c r="AL788" s="209">
        <f t="shared" ca="1" si="29"/>
        <v>606</v>
      </c>
    </row>
    <row r="789" spans="1:38" x14ac:dyDescent="0.2">
      <c r="B789" t="s">
        <v>2649</v>
      </c>
      <c r="C789" t="s">
        <v>810</v>
      </c>
      <c r="D789" t="s">
        <v>114</v>
      </c>
      <c r="E789" t="s">
        <v>114</v>
      </c>
      <c r="F789">
        <v>-26.6</v>
      </c>
      <c r="G789">
        <v>-21.4</v>
      </c>
      <c r="H789">
        <v>-10.1</v>
      </c>
      <c r="I789">
        <v>43</v>
      </c>
      <c r="J789">
        <v>-11</v>
      </c>
      <c r="K789">
        <v>-5.2</v>
      </c>
      <c r="L789">
        <v>-11</v>
      </c>
      <c r="M789">
        <v>-2.6</v>
      </c>
      <c r="N789">
        <v>1.1000000000000001</v>
      </c>
      <c r="O789">
        <v>1.1000000000000001</v>
      </c>
      <c r="AF789">
        <f t="shared" si="30"/>
        <v>607</v>
      </c>
      <c r="AG789" s="134">
        <f>(H789*'User Input'!$H$16)+(I789*'User Input'!$H$17)+(N789*'User Input'!$H$15)+(P789*'User Input'!$H$2)+(Q789*'User Input'!$H$3)+(R789*'User Input'!$H$4)+(K789*'User Input'!$H$5)+(L789*'User Input'!$H$6)+(J789*'User Input'!$H$7)+(U789*'User Input'!$H$8)+(T789*'User Input'!$H$9)+(M789*'User Input'!$H$10)+(Y789*'User Input'!$H$11)+(W789*'User Input'!$H$13)+(V789*'User Input'!$H$12)+(S789*'User Input'!$H$14)</f>
        <v>-48</v>
      </c>
      <c r="AH789">
        <f t="shared" ref="AH789:AH812" si="31">AG789/G789</f>
        <v>2.2429906542056077</v>
      </c>
      <c r="AI789" s="209"/>
      <c r="AJ789" s="209"/>
      <c r="AK789" s="209"/>
      <c r="AL789" s="209">
        <f t="shared" ca="1" si="29"/>
        <v>607</v>
      </c>
    </row>
    <row r="790" spans="1:38" x14ac:dyDescent="0.2">
      <c r="B790" t="s">
        <v>3568</v>
      </c>
      <c r="C790" t="s">
        <v>2</v>
      </c>
      <c r="D790" t="s">
        <v>118</v>
      </c>
      <c r="E790" t="s">
        <v>118</v>
      </c>
      <c r="F790">
        <v>-26.7</v>
      </c>
      <c r="G790">
        <v>-4</v>
      </c>
      <c r="H790">
        <v>-10.1</v>
      </c>
      <c r="I790">
        <v>6</v>
      </c>
      <c r="J790">
        <v>-11.7</v>
      </c>
      <c r="K790">
        <v>-5.5</v>
      </c>
      <c r="L790">
        <v>-11.7</v>
      </c>
      <c r="M790">
        <v>-2.6</v>
      </c>
      <c r="N790">
        <v>1.9</v>
      </c>
      <c r="O790">
        <v>1.9</v>
      </c>
      <c r="AF790">
        <f t="shared" si="30"/>
        <v>608</v>
      </c>
      <c r="AG790" s="134">
        <f>(H790*'User Input'!$H$16)+(I790*'User Input'!$H$17)+(N790*'User Input'!$H$15)+(P790*'User Input'!$H$2)+(Q790*'User Input'!$H$3)+(R790*'User Input'!$H$4)+(K790*'User Input'!$H$5)+(L790*'User Input'!$H$6)+(J790*'User Input'!$H$7)+(U790*'User Input'!$H$8)+(T790*'User Input'!$H$9)+(M790*'User Input'!$H$10)+(Y790*'User Input'!$H$11)+(W790*'User Input'!$H$13)+(V790*'User Input'!$H$12)+(S790*'User Input'!$H$14)</f>
        <v>-50.600000000000009</v>
      </c>
      <c r="AH790">
        <f t="shared" si="31"/>
        <v>12.650000000000002</v>
      </c>
      <c r="AI790" s="209"/>
      <c r="AJ790" s="209"/>
      <c r="AK790" s="209"/>
      <c r="AL790" s="209">
        <f t="shared" ca="1" si="29"/>
        <v>608</v>
      </c>
    </row>
    <row r="791" spans="1:38" x14ac:dyDescent="0.2">
      <c r="B791" t="s">
        <v>3570</v>
      </c>
      <c r="C791" t="s">
        <v>8</v>
      </c>
      <c r="D791" t="s">
        <v>114</v>
      </c>
      <c r="E791" t="s">
        <v>114</v>
      </c>
      <c r="F791">
        <v>-26.8</v>
      </c>
      <c r="G791">
        <v>-9.4</v>
      </c>
      <c r="H791">
        <v>-10.1</v>
      </c>
      <c r="I791">
        <v>4</v>
      </c>
      <c r="J791">
        <v>-11.7</v>
      </c>
      <c r="K791">
        <v>-5.5</v>
      </c>
      <c r="L791">
        <v>-11.7</v>
      </c>
      <c r="M791">
        <v>-2.7</v>
      </c>
      <c r="N791">
        <v>1.9</v>
      </c>
      <c r="O791">
        <v>1.9</v>
      </c>
      <c r="AF791">
        <f t="shared" si="30"/>
        <v>609</v>
      </c>
      <c r="AG791" s="134">
        <f>(H791*'User Input'!$H$16)+(I791*'User Input'!$H$17)+(N791*'User Input'!$H$15)+(P791*'User Input'!$H$2)+(Q791*'User Input'!$H$3)+(R791*'User Input'!$H$4)+(K791*'User Input'!$H$5)+(L791*'User Input'!$H$6)+(J791*'User Input'!$H$7)+(U791*'User Input'!$H$8)+(T791*'User Input'!$H$9)+(M791*'User Input'!$H$10)+(Y791*'User Input'!$H$11)+(W791*'User Input'!$H$13)+(V791*'User Input'!$H$12)+(S791*'User Input'!$H$14)</f>
        <v>-50.800000000000004</v>
      </c>
      <c r="AH791">
        <f t="shared" si="31"/>
        <v>5.4042553191489366</v>
      </c>
      <c r="AI791" s="209"/>
      <c r="AJ791" s="209"/>
      <c r="AK791" s="209"/>
      <c r="AL791" s="209">
        <f t="shared" ca="1" si="29"/>
        <v>609</v>
      </c>
    </row>
    <row r="792" spans="1:38" x14ac:dyDescent="0.2">
      <c r="B792" t="s">
        <v>3569</v>
      </c>
      <c r="C792" t="s">
        <v>141</v>
      </c>
      <c r="D792" t="s">
        <v>116</v>
      </c>
      <c r="E792" t="s">
        <v>116</v>
      </c>
      <c r="F792">
        <v>-26.9</v>
      </c>
      <c r="G792">
        <v>-20.2</v>
      </c>
      <c r="H792">
        <v>-10.199999999999999</v>
      </c>
      <c r="I792">
        <v>4</v>
      </c>
      <c r="J792">
        <v>-11.7</v>
      </c>
      <c r="K792">
        <v>-5.5</v>
      </c>
      <c r="L792">
        <v>-11.7</v>
      </c>
      <c r="M792">
        <v>-2.7</v>
      </c>
      <c r="N792">
        <v>1.8</v>
      </c>
      <c r="O792">
        <v>1.9</v>
      </c>
      <c r="AF792">
        <f t="shared" si="30"/>
        <v>610</v>
      </c>
      <c r="AG792" s="134">
        <f>(H792*'User Input'!$H$16)+(I792*'User Input'!$H$17)+(N792*'User Input'!$H$15)+(P792*'User Input'!$H$2)+(Q792*'User Input'!$H$3)+(R792*'User Input'!$H$4)+(K792*'User Input'!$H$5)+(L792*'User Input'!$H$6)+(J792*'User Input'!$H$7)+(U792*'User Input'!$H$8)+(T792*'User Input'!$H$9)+(M792*'User Input'!$H$10)+(Y792*'User Input'!$H$11)+(W792*'User Input'!$H$13)+(V792*'User Input'!$H$12)+(S792*'User Input'!$H$14)</f>
        <v>-50.800000000000004</v>
      </c>
      <c r="AH792">
        <f t="shared" si="31"/>
        <v>2.5148514851485153</v>
      </c>
      <c r="AI792" s="209"/>
      <c r="AJ792" s="209"/>
      <c r="AK792" s="209"/>
      <c r="AL792" s="209">
        <f t="shared" ca="1" si="29"/>
        <v>610</v>
      </c>
    </row>
    <row r="793" spans="1:38" x14ac:dyDescent="0.2">
      <c r="B793" t="s">
        <v>2647</v>
      </c>
      <c r="C793" t="s">
        <v>139</v>
      </c>
      <c r="D793" t="s">
        <v>6</v>
      </c>
      <c r="E793" t="s">
        <v>6</v>
      </c>
      <c r="F793">
        <v>-27</v>
      </c>
      <c r="G793">
        <v>-30.1</v>
      </c>
      <c r="H793">
        <v>-10.199999999999999</v>
      </c>
      <c r="I793">
        <v>15</v>
      </c>
      <c r="J793">
        <v>-11.5</v>
      </c>
      <c r="K793">
        <v>-5.5</v>
      </c>
      <c r="L793">
        <v>-11.5</v>
      </c>
      <c r="M793">
        <v>-2.6</v>
      </c>
      <c r="N793">
        <v>1.5</v>
      </c>
      <c r="O793">
        <v>1.6</v>
      </c>
      <c r="AF793">
        <f t="shared" si="30"/>
        <v>611</v>
      </c>
      <c r="AG793" s="134">
        <f>(H793*'User Input'!$H$16)+(I793*'User Input'!$H$17)+(N793*'User Input'!$H$15)+(P793*'User Input'!$H$2)+(Q793*'User Input'!$H$3)+(R793*'User Input'!$H$4)+(K793*'User Input'!$H$5)+(L793*'User Input'!$H$6)+(J793*'User Input'!$H$7)+(U793*'User Input'!$H$8)+(T793*'User Input'!$H$9)+(M793*'User Input'!$H$10)+(Y793*'User Input'!$H$11)+(W793*'User Input'!$H$13)+(V793*'User Input'!$H$12)+(S793*'User Input'!$H$14)</f>
        <v>-50.2</v>
      </c>
      <c r="AH793">
        <f t="shared" si="31"/>
        <v>1.6677740863787376</v>
      </c>
      <c r="AI793" s="209"/>
      <c r="AJ793" s="209"/>
      <c r="AK793" s="209"/>
      <c r="AL793" s="209">
        <f t="shared" ca="1" si="29"/>
        <v>611</v>
      </c>
    </row>
    <row r="794" spans="1:38" x14ac:dyDescent="0.2">
      <c r="B794" t="s">
        <v>771</v>
      </c>
      <c r="C794" t="s">
        <v>141</v>
      </c>
      <c r="D794" t="s">
        <v>110</v>
      </c>
      <c r="E794" t="s">
        <v>110</v>
      </c>
      <c r="F794">
        <v>-27.1</v>
      </c>
      <c r="G794">
        <v>-27.7</v>
      </c>
      <c r="H794">
        <v>-10.199999999999999</v>
      </c>
      <c r="I794">
        <v>49</v>
      </c>
      <c r="J794">
        <v>-11</v>
      </c>
      <c r="K794">
        <v>-5.2</v>
      </c>
      <c r="L794">
        <v>-11</v>
      </c>
      <c r="M794">
        <v>-2.6</v>
      </c>
      <c r="N794">
        <v>0.8</v>
      </c>
      <c r="O794">
        <v>0.9</v>
      </c>
      <c r="AF794">
        <f t="shared" si="30"/>
        <v>612</v>
      </c>
      <c r="AG794" s="134">
        <f>(H794*'User Input'!$H$16)+(I794*'User Input'!$H$17)+(N794*'User Input'!$H$15)+(P794*'User Input'!$H$2)+(Q794*'User Input'!$H$3)+(R794*'User Input'!$H$4)+(K794*'User Input'!$H$5)+(L794*'User Input'!$H$6)+(J794*'User Input'!$H$7)+(U794*'User Input'!$H$8)+(T794*'User Input'!$H$9)+(M794*'User Input'!$H$10)+(Y794*'User Input'!$H$11)+(W794*'User Input'!$H$13)+(V794*'User Input'!$H$12)+(S794*'User Input'!$H$14)</f>
        <v>-48</v>
      </c>
      <c r="AH794">
        <f t="shared" si="31"/>
        <v>1.7328519855595668</v>
      </c>
      <c r="AI794" s="209"/>
      <c r="AJ794" s="209"/>
      <c r="AK794" s="209"/>
      <c r="AL794" s="209">
        <f t="shared" ca="1" si="29"/>
        <v>612</v>
      </c>
    </row>
    <row r="795" spans="1:38" x14ac:dyDescent="0.2">
      <c r="B795" t="s">
        <v>3541</v>
      </c>
      <c r="C795" t="s">
        <v>139</v>
      </c>
      <c r="D795" t="s">
        <v>110</v>
      </c>
      <c r="E795" t="s">
        <v>110</v>
      </c>
      <c r="F795">
        <v>-27.1</v>
      </c>
      <c r="G795">
        <v>-27.3</v>
      </c>
      <c r="H795">
        <v>-10.199999999999999</v>
      </c>
      <c r="I795">
        <v>51</v>
      </c>
      <c r="J795">
        <v>-11</v>
      </c>
      <c r="K795">
        <v>-5.3</v>
      </c>
      <c r="L795">
        <v>-11</v>
      </c>
      <c r="M795">
        <v>-2.5</v>
      </c>
      <c r="N795">
        <v>0.9</v>
      </c>
      <c r="O795">
        <v>0.9</v>
      </c>
      <c r="AF795">
        <f t="shared" si="30"/>
        <v>613</v>
      </c>
      <c r="AG795" s="134">
        <f>(H795*'User Input'!$H$16)+(I795*'User Input'!$H$17)+(N795*'User Input'!$H$15)+(P795*'User Input'!$H$2)+(Q795*'User Input'!$H$3)+(R795*'User Input'!$H$4)+(K795*'User Input'!$H$5)+(L795*'User Input'!$H$6)+(J795*'User Input'!$H$7)+(U795*'User Input'!$H$8)+(T795*'User Input'!$H$9)+(M795*'User Input'!$H$10)+(Y795*'User Input'!$H$11)+(W795*'User Input'!$H$13)+(V795*'User Input'!$H$12)+(S795*'User Input'!$H$14)</f>
        <v>-48.2</v>
      </c>
      <c r="AH795">
        <f t="shared" si="31"/>
        <v>1.7655677655677657</v>
      </c>
      <c r="AI795" s="209"/>
      <c r="AJ795" s="209"/>
      <c r="AK795" s="209"/>
      <c r="AL795" s="209">
        <f t="shared" ca="1" si="29"/>
        <v>612</v>
      </c>
    </row>
    <row r="796" spans="1:38" x14ac:dyDescent="0.2">
      <c r="B796" t="s">
        <v>3376</v>
      </c>
      <c r="C796" t="s">
        <v>2</v>
      </c>
      <c r="D796" t="s">
        <v>110</v>
      </c>
      <c r="E796" t="s">
        <v>110</v>
      </c>
      <c r="F796">
        <v>-28.2</v>
      </c>
      <c r="G796">
        <v>-35.700000000000003</v>
      </c>
      <c r="H796">
        <v>-10.5</v>
      </c>
      <c r="I796">
        <v>62</v>
      </c>
      <c r="J796">
        <v>-10.9</v>
      </c>
      <c r="K796">
        <v>-5.3</v>
      </c>
      <c r="L796">
        <v>-10.9</v>
      </c>
      <c r="M796">
        <v>-2.4</v>
      </c>
      <c r="N796">
        <v>0.3</v>
      </c>
      <c r="O796">
        <v>0.1</v>
      </c>
      <c r="AF796">
        <f t="shared" si="30"/>
        <v>614</v>
      </c>
      <c r="AG796" s="134">
        <f>(H796*'User Input'!$H$16)+(I796*'User Input'!$H$17)+(N796*'User Input'!$H$15)+(P796*'User Input'!$H$2)+(Q796*'User Input'!$H$3)+(R796*'User Input'!$H$4)+(K796*'User Input'!$H$5)+(L796*'User Input'!$H$6)+(J796*'User Input'!$H$7)+(U796*'User Input'!$H$8)+(T796*'User Input'!$H$9)+(M796*'User Input'!$H$10)+(Y796*'User Input'!$H$11)+(W796*'User Input'!$H$13)+(V796*'User Input'!$H$12)+(S796*'User Input'!$H$14)</f>
        <v>-47.8</v>
      </c>
      <c r="AH796">
        <f t="shared" si="31"/>
        <v>1.3389355742296918</v>
      </c>
      <c r="AI796" s="209"/>
      <c r="AJ796" s="209"/>
      <c r="AK796" s="209"/>
      <c r="AL796" s="209">
        <f t="shared" ca="1" si="29"/>
        <v>614</v>
      </c>
    </row>
    <row r="797" spans="1:38" x14ac:dyDescent="0.2">
      <c r="AF797">
        <f t="shared" si="30"/>
        <v>615</v>
      </c>
      <c r="AG797" s="134">
        <f>(H797*'User Input'!$H$16)+(I797*'User Input'!$H$17)+(N797*'User Input'!$H$15)+(P797*'User Input'!$H$2)+(Q797*'User Input'!$H$3)+(R797*'User Input'!$H$4)+(K797*'User Input'!$H$5)+(L797*'User Input'!$H$6)+(J797*'User Input'!$H$7)+(U797*'User Input'!$H$8)+(T797*'User Input'!$H$9)+(M797*'User Input'!$H$10)+(Y797*'User Input'!$H$11)+(W797*'User Input'!$H$13)+(V797*'User Input'!$H$12)+(S797*'User Input'!$H$14)</f>
        <v>0</v>
      </c>
      <c r="AH797" t="e">
        <f t="shared" si="31"/>
        <v>#DIV/0!</v>
      </c>
      <c r="AI797" s="209"/>
      <c r="AJ797" s="209"/>
      <c r="AK797" s="209"/>
      <c r="AL797" s="209">
        <f t="shared" ca="1" si="29"/>
        <v>165</v>
      </c>
    </row>
    <row r="798" spans="1:38" x14ac:dyDescent="0.2">
      <c r="A798" t="s">
        <v>691</v>
      </c>
      <c r="AF798">
        <f t="shared" si="30"/>
        <v>616</v>
      </c>
      <c r="AG798" s="134">
        <f>(H798*'User Input'!$H$16)+(I798*'User Input'!$H$17)+(N798*'User Input'!$H$15)+(P798*'User Input'!$H$2)+(Q798*'User Input'!$H$3)+(R798*'User Input'!$H$4)+(K798*'User Input'!$H$5)+(L798*'User Input'!$H$6)+(J798*'User Input'!$H$7)+(U798*'User Input'!$H$8)+(T798*'User Input'!$H$9)+(M798*'User Input'!$H$10)+(Y798*'User Input'!$H$11)+(W798*'User Input'!$H$13)+(V798*'User Input'!$H$12)+(S798*'User Input'!$H$14)</f>
        <v>0</v>
      </c>
      <c r="AH798" t="e">
        <f t="shared" si="31"/>
        <v>#DIV/0!</v>
      </c>
      <c r="AI798" s="209"/>
      <c r="AJ798" s="209"/>
      <c r="AK798" s="209"/>
      <c r="AL798" s="209">
        <f t="shared" ca="1" si="29"/>
        <v>165</v>
      </c>
    </row>
    <row r="799" spans="1:38" x14ac:dyDescent="0.2">
      <c r="AF799">
        <f t="shared" si="30"/>
        <v>617</v>
      </c>
      <c r="AG799" s="134">
        <f>(H799*'User Input'!$H$16)+(I799*'User Input'!$H$17)+(N799*'User Input'!$H$15)+(P799*'User Input'!$H$2)+(Q799*'User Input'!$H$3)+(R799*'User Input'!$H$4)+(K799*'User Input'!$H$5)+(L799*'User Input'!$H$6)+(J799*'User Input'!$H$7)+(U799*'User Input'!$H$8)+(T799*'User Input'!$H$9)+(M799*'User Input'!$H$10)+(Y799*'User Input'!$H$11)+(W799*'User Input'!$H$13)+(V799*'User Input'!$H$12)+(S799*'User Input'!$H$14)</f>
        <v>0</v>
      </c>
      <c r="AH799" t="e">
        <f t="shared" si="31"/>
        <v>#DIV/0!</v>
      </c>
      <c r="AI799" s="209"/>
      <c r="AJ799" s="209"/>
      <c r="AK799" s="209"/>
      <c r="AL799" s="209">
        <f t="shared" ca="1" si="29"/>
        <v>165</v>
      </c>
    </row>
    <row r="800" spans="1:38" x14ac:dyDescent="0.2">
      <c r="A800" t="s">
        <v>2929</v>
      </c>
      <c r="AF800">
        <f t="shared" si="30"/>
        <v>618</v>
      </c>
      <c r="AG800" s="134">
        <f>(H800*'User Input'!$H$16)+(I800*'User Input'!$H$17)+(N800*'User Input'!$H$15)+(P800*'User Input'!$H$2)+(Q800*'User Input'!$H$3)+(R800*'User Input'!$H$4)+(K800*'User Input'!$H$5)+(L800*'User Input'!$H$6)+(J800*'User Input'!$H$7)+(U800*'User Input'!$H$8)+(T800*'User Input'!$H$9)+(M800*'User Input'!$H$10)+(Y800*'User Input'!$H$11)+(W800*'User Input'!$H$13)+(V800*'User Input'!$H$12)+(S800*'User Input'!$H$14)</f>
        <v>0</v>
      </c>
      <c r="AH800" t="e">
        <f t="shared" si="31"/>
        <v>#DIV/0!</v>
      </c>
      <c r="AI800" s="209"/>
      <c r="AJ800" s="209"/>
      <c r="AK800" s="209"/>
      <c r="AL800" s="209">
        <f t="shared" ca="1" si="29"/>
        <v>165</v>
      </c>
    </row>
    <row r="801" spans="1:38" x14ac:dyDescent="0.2">
      <c r="AF801">
        <f t="shared" si="30"/>
        <v>619</v>
      </c>
      <c r="AG801" s="134">
        <f>(H801*'User Input'!$H$16)+(I801*'User Input'!$H$17)+(N801*'User Input'!$H$15)+(P801*'User Input'!$H$2)+(Q801*'User Input'!$H$3)+(R801*'User Input'!$H$4)+(K801*'User Input'!$H$5)+(L801*'User Input'!$H$6)+(J801*'User Input'!$H$7)+(U801*'User Input'!$H$8)+(T801*'User Input'!$H$9)+(M801*'User Input'!$H$10)+(Y801*'User Input'!$H$11)+(W801*'User Input'!$H$13)+(V801*'User Input'!$H$12)+(S801*'User Input'!$H$14)</f>
        <v>0</v>
      </c>
      <c r="AH801" t="e">
        <f t="shared" si="31"/>
        <v>#DIV/0!</v>
      </c>
      <c r="AI801" s="209"/>
      <c r="AJ801" s="209"/>
      <c r="AK801" s="209"/>
      <c r="AL801" s="209">
        <f t="shared" ca="1" si="29"/>
        <v>165</v>
      </c>
    </row>
    <row r="802" spans="1:38" x14ac:dyDescent="0.2">
      <c r="A802" t="s">
        <v>2663</v>
      </c>
      <c r="AF802">
        <f t="shared" si="30"/>
        <v>620</v>
      </c>
      <c r="AG802" s="134">
        <f>(H802*'User Input'!$H$16)+(I802*'User Input'!$H$17)+(N802*'User Input'!$H$15)+(P802*'User Input'!$H$2)+(Q802*'User Input'!$H$3)+(R802*'User Input'!$H$4)+(K802*'User Input'!$H$5)+(L802*'User Input'!$H$6)+(J802*'User Input'!$H$7)+(U802*'User Input'!$H$8)+(T802*'User Input'!$H$9)+(M802*'User Input'!$H$10)+(Y802*'User Input'!$H$11)+(W802*'User Input'!$H$13)+(V802*'User Input'!$H$12)+(S802*'User Input'!$H$14)</f>
        <v>0</v>
      </c>
      <c r="AH802" t="e">
        <f t="shared" si="31"/>
        <v>#DIV/0!</v>
      </c>
      <c r="AI802" s="209"/>
      <c r="AJ802" s="209"/>
      <c r="AK802" s="209"/>
      <c r="AL802" s="209">
        <f t="shared" ca="1" si="29"/>
        <v>165</v>
      </c>
    </row>
    <row r="803" spans="1:38" x14ac:dyDescent="0.2">
      <c r="AF803">
        <f t="shared" si="30"/>
        <v>621</v>
      </c>
      <c r="AG803" s="134">
        <f>(H803*'User Input'!$H$16)+(I803*'User Input'!$H$17)+(N803*'User Input'!$H$15)+(P803*'User Input'!$H$2)+(Q803*'User Input'!$H$3)+(R803*'User Input'!$H$4)+(K803*'User Input'!$H$5)+(L803*'User Input'!$H$6)+(J803*'User Input'!$H$7)+(U803*'User Input'!$H$8)+(T803*'User Input'!$H$9)+(M803*'User Input'!$H$10)+(Y803*'User Input'!$H$11)+(W803*'User Input'!$H$13)+(V803*'User Input'!$H$12)+(S803*'User Input'!$H$14)</f>
        <v>0</v>
      </c>
      <c r="AH803" t="e">
        <f t="shared" si="31"/>
        <v>#DIV/0!</v>
      </c>
      <c r="AI803" s="209"/>
      <c r="AJ803" s="209"/>
      <c r="AK803" s="209"/>
      <c r="AL803" s="209">
        <f t="shared" ca="1" si="29"/>
        <v>165</v>
      </c>
    </row>
    <row r="804" spans="1:38" x14ac:dyDescent="0.2">
      <c r="A804" t="s">
        <v>2664</v>
      </c>
      <c r="B804" t="s">
        <v>2665</v>
      </c>
      <c r="C804" t="s">
        <v>2666</v>
      </c>
      <c r="D804" t="s">
        <v>2667</v>
      </c>
      <c r="AF804">
        <f t="shared" si="30"/>
        <v>622</v>
      </c>
      <c r="AG804" s="134">
        <f>(H804*'User Input'!$H$16)+(I804*'User Input'!$H$17)+(N804*'User Input'!$H$15)+(P804*'User Input'!$H$2)+(Q804*'User Input'!$H$3)+(R804*'User Input'!$H$4)+(K804*'User Input'!$H$5)+(L804*'User Input'!$H$6)+(J804*'User Input'!$H$7)+(U804*'User Input'!$H$8)+(T804*'User Input'!$H$9)+(M804*'User Input'!$H$10)+(Y804*'User Input'!$H$11)+(W804*'User Input'!$H$13)+(V804*'User Input'!$H$12)+(S804*'User Input'!$H$14)</f>
        <v>0</v>
      </c>
      <c r="AH804" t="e">
        <f t="shared" si="31"/>
        <v>#DIV/0!</v>
      </c>
      <c r="AI804" s="209"/>
      <c r="AJ804" s="209"/>
      <c r="AK804" s="209"/>
      <c r="AL804" s="209">
        <f t="shared" ca="1" si="29"/>
        <v>165</v>
      </c>
    </row>
    <row r="805" spans="1:38" x14ac:dyDescent="0.2">
      <c r="A805" t="s">
        <v>2668</v>
      </c>
      <c r="C805" t="s">
        <v>2930</v>
      </c>
      <c r="D805" t="s">
        <v>2931</v>
      </c>
      <c r="AF805">
        <f t="shared" si="30"/>
        <v>623</v>
      </c>
      <c r="AG805" s="134">
        <f>(H805*'User Input'!$H$16)+(I805*'User Input'!$H$17)+(N805*'User Input'!$H$15)+(P805*'User Input'!$H$2)+(Q805*'User Input'!$H$3)+(R805*'User Input'!$H$4)+(K805*'User Input'!$H$5)+(L805*'User Input'!$H$6)+(J805*'User Input'!$H$7)+(U805*'User Input'!$H$8)+(T805*'User Input'!$H$9)+(M805*'User Input'!$H$10)+(Y805*'User Input'!$H$11)+(W805*'User Input'!$H$13)+(V805*'User Input'!$H$12)+(S805*'User Input'!$H$14)</f>
        <v>0</v>
      </c>
      <c r="AH805" t="e">
        <f t="shared" si="31"/>
        <v>#DIV/0!</v>
      </c>
      <c r="AI805" s="209"/>
      <c r="AJ805" s="209"/>
      <c r="AK805" s="209"/>
      <c r="AL805" s="209">
        <f t="shared" ca="1" si="29"/>
        <v>165</v>
      </c>
    </row>
    <row r="806" spans="1:38" x14ac:dyDescent="0.2">
      <c r="A806" t="s">
        <v>2671</v>
      </c>
      <c r="B806" t="s">
        <v>2672</v>
      </c>
      <c r="C806" t="s">
        <v>2932</v>
      </c>
      <c r="D806" t="s">
        <v>2933</v>
      </c>
      <c r="AF806">
        <f t="shared" si="30"/>
        <v>624</v>
      </c>
      <c r="AG806" s="134">
        <f>(H806*'User Input'!$H$16)+(I806*'User Input'!$H$17)+(N806*'User Input'!$H$15)+(P806*'User Input'!$H$2)+(Q806*'User Input'!$H$3)+(R806*'User Input'!$H$4)+(K806*'User Input'!$H$5)+(L806*'User Input'!$H$6)+(J806*'User Input'!$H$7)+(U806*'User Input'!$H$8)+(T806*'User Input'!$H$9)+(M806*'User Input'!$H$10)+(Y806*'User Input'!$H$11)+(W806*'User Input'!$H$13)+(V806*'User Input'!$H$12)+(S806*'User Input'!$H$14)</f>
        <v>0</v>
      </c>
      <c r="AH806" t="e">
        <f t="shared" si="31"/>
        <v>#DIV/0!</v>
      </c>
      <c r="AI806" s="209"/>
      <c r="AJ806" s="209"/>
      <c r="AK806" s="209"/>
      <c r="AL806" s="209">
        <f t="shared" ca="1" si="29"/>
        <v>165</v>
      </c>
    </row>
    <row r="807" spans="1:38" x14ac:dyDescent="0.2">
      <c r="A807" t="s">
        <v>2675</v>
      </c>
      <c r="B807" t="s">
        <v>2676</v>
      </c>
      <c r="C807" t="s">
        <v>2934</v>
      </c>
      <c r="D807" t="s">
        <v>2935</v>
      </c>
      <c r="AF807">
        <f t="shared" si="30"/>
        <v>625</v>
      </c>
      <c r="AG807" s="134">
        <f>(H807*'User Input'!$H$16)+(I807*'User Input'!$H$17)+(N807*'User Input'!$H$15)+(P807*'User Input'!$H$2)+(Q807*'User Input'!$H$3)+(R807*'User Input'!$H$4)+(K807*'User Input'!$H$5)+(L807*'User Input'!$H$6)+(J807*'User Input'!$H$7)+(U807*'User Input'!$H$8)+(T807*'User Input'!$H$9)+(M807*'User Input'!$H$10)+(Y807*'User Input'!$H$11)+(W807*'User Input'!$H$13)+(V807*'User Input'!$H$12)+(S807*'User Input'!$H$14)</f>
        <v>0</v>
      </c>
      <c r="AH807" t="e">
        <f t="shared" si="31"/>
        <v>#DIV/0!</v>
      </c>
      <c r="AI807" s="209"/>
      <c r="AJ807" s="209"/>
      <c r="AK807" s="209"/>
      <c r="AL807" s="209">
        <f t="shared" ca="1" si="29"/>
        <v>165</v>
      </c>
    </row>
    <row r="808" spans="1:38" x14ac:dyDescent="0.2">
      <c r="A808" t="s">
        <v>2679</v>
      </c>
      <c r="B808" t="s">
        <v>2680</v>
      </c>
      <c r="C808" t="s">
        <v>2936</v>
      </c>
      <c r="D808" t="s">
        <v>2937</v>
      </c>
      <c r="AF808">
        <f t="shared" si="30"/>
        <v>626</v>
      </c>
      <c r="AG808" s="134">
        <f>(H808*'User Input'!$H$16)+(I808*'User Input'!$H$17)+(N808*'User Input'!$H$15)+(P808*'User Input'!$H$2)+(Q808*'User Input'!$H$3)+(R808*'User Input'!$H$4)+(K808*'User Input'!$H$5)+(L808*'User Input'!$H$6)+(J808*'User Input'!$H$7)+(U808*'User Input'!$H$8)+(T808*'User Input'!$H$9)+(M808*'User Input'!$H$10)+(Y808*'User Input'!$H$11)+(W808*'User Input'!$H$13)+(V808*'User Input'!$H$12)+(S808*'User Input'!$H$14)</f>
        <v>0</v>
      </c>
      <c r="AH808" t="e">
        <f t="shared" si="31"/>
        <v>#DIV/0!</v>
      </c>
      <c r="AI808" s="209"/>
      <c r="AJ808" s="209"/>
      <c r="AK808" s="209"/>
      <c r="AL808" s="209">
        <f t="shared" ca="1" si="29"/>
        <v>165</v>
      </c>
    </row>
    <row r="809" spans="1:38" x14ac:dyDescent="0.2">
      <c r="A809" t="s">
        <v>2683</v>
      </c>
      <c r="B809" t="s">
        <v>2684</v>
      </c>
      <c r="C809" t="s">
        <v>2938</v>
      </c>
      <c r="D809" t="s">
        <v>2939</v>
      </c>
      <c r="AF809">
        <f t="shared" si="30"/>
        <v>627</v>
      </c>
      <c r="AG809" s="134">
        <f>(H809*'User Input'!$H$16)+(I809*'User Input'!$H$17)+(N809*'User Input'!$H$15)+(P809*'User Input'!$H$2)+(Q809*'User Input'!$H$3)+(R809*'User Input'!$H$4)+(K809*'User Input'!$H$5)+(L809*'User Input'!$H$6)+(J809*'User Input'!$H$7)+(U809*'User Input'!$H$8)+(T809*'User Input'!$H$9)+(M809*'User Input'!$H$10)+(Y809*'User Input'!$H$11)+(W809*'User Input'!$H$13)+(V809*'User Input'!$H$12)+(S809*'User Input'!$H$14)</f>
        <v>0</v>
      </c>
      <c r="AH809" t="e">
        <f t="shared" si="31"/>
        <v>#DIV/0!</v>
      </c>
      <c r="AI809" s="209"/>
      <c r="AJ809" s="209"/>
      <c r="AK809" s="209"/>
      <c r="AL809" s="209">
        <f t="shared" ca="1" si="29"/>
        <v>165</v>
      </c>
    </row>
    <row r="810" spans="1:38" x14ac:dyDescent="0.2">
      <c r="A810" t="s">
        <v>2687</v>
      </c>
      <c r="B810" t="s">
        <v>2688</v>
      </c>
      <c r="C810" t="s">
        <v>2940</v>
      </c>
      <c r="D810" t="s">
        <v>2941</v>
      </c>
      <c r="AF810">
        <f t="shared" si="30"/>
        <v>628</v>
      </c>
      <c r="AG810" s="134">
        <f>(H810*'User Input'!$H$16)+(I810*'User Input'!$H$17)+(N810*'User Input'!$H$15)+(P810*'User Input'!$H$2)+(Q810*'User Input'!$H$3)+(R810*'User Input'!$H$4)+(K810*'User Input'!$H$5)+(L810*'User Input'!$H$6)+(J810*'User Input'!$H$7)+(U810*'User Input'!$H$8)+(T810*'User Input'!$H$9)+(M810*'User Input'!$H$10)+(Y810*'User Input'!$H$11)+(W810*'User Input'!$H$13)+(V810*'User Input'!$H$12)+(S810*'User Input'!$H$14)</f>
        <v>0</v>
      </c>
      <c r="AH810" t="e">
        <f t="shared" si="31"/>
        <v>#DIV/0!</v>
      </c>
      <c r="AI810" s="209"/>
      <c r="AJ810" s="209"/>
      <c r="AK810" s="209"/>
      <c r="AL810" s="209">
        <f t="shared" ca="1" si="29"/>
        <v>165</v>
      </c>
    </row>
    <row r="811" spans="1:38" x14ac:dyDescent="0.2">
      <c r="A811" t="s">
        <v>2691</v>
      </c>
      <c r="B811" t="s">
        <v>2692</v>
      </c>
      <c r="C811" t="s">
        <v>2942</v>
      </c>
      <c r="D811" t="s">
        <v>2943</v>
      </c>
      <c r="AF811">
        <f t="shared" si="30"/>
        <v>629</v>
      </c>
      <c r="AG811" s="134">
        <f>(H811*'User Input'!$H$16)+(I811*'User Input'!$H$17)+(N811*'User Input'!$H$15)+(P811*'User Input'!$H$2)+(Q811*'User Input'!$H$3)+(R811*'User Input'!$H$4)+(K811*'User Input'!$H$5)+(L811*'User Input'!$H$6)+(J811*'User Input'!$H$7)+(U811*'User Input'!$H$8)+(T811*'User Input'!$H$9)+(M811*'User Input'!$H$10)+(Y811*'User Input'!$H$11)+(W811*'User Input'!$H$13)+(V811*'User Input'!$H$12)+(S811*'User Input'!$H$14)</f>
        <v>0</v>
      </c>
      <c r="AH811" t="e">
        <f t="shared" si="31"/>
        <v>#DIV/0!</v>
      </c>
      <c r="AI811" s="209"/>
      <c r="AJ811" s="209"/>
      <c r="AK811" s="209"/>
      <c r="AL811" s="209">
        <f t="shared" ca="1" si="29"/>
        <v>165</v>
      </c>
    </row>
    <row r="812" spans="1:38" x14ac:dyDescent="0.2">
      <c r="A812" t="s">
        <v>2695</v>
      </c>
      <c r="B812" t="s">
        <v>2696</v>
      </c>
      <c r="C812" t="s">
        <v>2944</v>
      </c>
      <c r="D812" t="s">
        <v>2945</v>
      </c>
      <c r="AF812">
        <f t="shared" si="30"/>
        <v>630</v>
      </c>
      <c r="AG812" s="134">
        <f>(H812*'User Input'!$H$16)+(I812*'User Input'!$H$17)+(N812*'User Input'!$H$15)+(P812*'User Input'!$H$2)+(Q812*'User Input'!$H$3)+(R812*'User Input'!$H$4)+(K812*'User Input'!$H$5)+(L812*'User Input'!$H$6)+(J812*'User Input'!$H$7)+(U812*'User Input'!$H$8)+(T812*'User Input'!$H$9)+(M812*'User Input'!$H$10)+(Y812*'User Input'!$H$11)+(W812*'User Input'!$H$13)+(V812*'User Input'!$H$12)+(S812*'User Input'!$H$14)</f>
        <v>0</v>
      </c>
      <c r="AH812" t="e">
        <f t="shared" si="31"/>
        <v>#DIV/0!</v>
      </c>
      <c r="AI812" s="209"/>
      <c r="AJ812" s="209"/>
      <c r="AK812" s="209"/>
      <c r="AL812" s="209">
        <f t="shared" ca="1" si="29"/>
        <v>165</v>
      </c>
    </row>
    <row r="814" spans="1:38" x14ac:dyDescent="0.2">
      <c r="A814" t="s">
        <v>2946</v>
      </c>
    </row>
    <row r="816" spans="1:38" x14ac:dyDescent="0.2">
      <c r="A816" t="s">
        <v>2947</v>
      </c>
    </row>
    <row r="818" spans="1:1" x14ac:dyDescent="0.2">
      <c r="A818" t="s">
        <v>2948</v>
      </c>
    </row>
    <row r="820" spans="1:1" x14ac:dyDescent="0.2">
      <c r="A820" t="s">
        <v>2949</v>
      </c>
    </row>
    <row r="822" spans="1:1" x14ac:dyDescent="0.2">
      <c r="A822" t="s">
        <v>2662</v>
      </c>
    </row>
    <row r="824" spans="1:1" x14ac:dyDescent="0.2">
      <c r="A824" t="s">
        <v>2950</v>
      </c>
    </row>
    <row r="826" spans="1:1" x14ac:dyDescent="0.2">
      <c r="A826" t="s">
        <v>2951</v>
      </c>
    </row>
    <row r="828" spans="1:1" x14ac:dyDescent="0.2">
      <c r="A828" t="s">
        <v>2957</v>
      </c>
    </row>
    <row r="829" spans="1:1" x14ac:dyDescent="0.2">
      <c r="A829" t="s">
        <v>2958</v>
      </c>
    </row>
    <row r="830" spans="1:1" x14ac:dyDescent="0.2">
      <c r="A830" t="s">
        <v>2959</v>
      </c>
    </row>
    <row r="832" spans="1:1" x14ac:dyDescent="0.2">
      <c r="A832" t="s">
        <v>2960</v>
      </c>
    </row>
    <row r="834" spans="1:1" x14ac:dyDescent="0.2">
      <c r="A834" t="s">
        <v>693</v>
      </c>
    </row>
    <row r="835" spans="1:1" x14ac:dyDescent="0.2">
      <c r="A835" t="s">
        <v>696</v>
      </c>
    </row>
    <row r="837" spans="1:1" x14ac:dyDescent="0.2">
      <c r="A837" t="s">
        <v>697</v>
      </c>
    </row>
    <row r="839" spans="1:1" x14ac:dyDescent="0.2">
      <c r="A839" t="s">
        <v>698</v>
      </c>
    </row>
    <row r="841" spans="1:1" x14ac:dyDescent="0.2">
      <c r="A841" t="s">
        <v>699</v>
      </c>
    </row>
    <row r="843" spans="1:1" x14ac:dyDescent="0.2">
      <c r="A843" t="s">
        <v>700</v>
      </c>
    </row>
    <row r="845" spans="1:1" x14ac:dyDescent="0.2">
      <c r="A845" t="s">
        <v>701</v>
      </c>
    </row>
    <row r="847" spans="1:1" x14ac:dyDescent="0.2">
      <c r="A847" t="s">
        <v>702</v>
      </c>
    </row>
    <row r="849" spans="1:1" x14ac:dyDescent="0.2">
      <c r="A849" t="s">
        <v>3592</v>
      </c>
    </row>
    <row r="851" spans="1:1" x14ac:dyDescent="0.2">
      <c r="A851" t="s">
        <v>689</v>
      </c>
    </row>
    <row r="853" spans="1:1" x14ac:dyDescent="0.2">
      <c r="A853" t="s">
        <v>703</v>
      </c>
    </row>
    <row r="854" spans="1:1" x14ac:dyDescent="0.2">
      <c r="A854" t="s">
        <v>704</v>
      </c>
    </row>
    <row r="855" spans="1:1" x14ac:dyDescent="0.2">
      <c r="A855" t="s">
        <v>705</v>
      </c>
    </row>
    <row r="856" spans="1:1" x14ac:dyDescent="0.2">
      <c r="A856" t="s">
        <v>706</v>
      </c>
    </row>
    <row r="857" spans="1:1" x14ac:dyDescent="0.2">
      <c r="A857" t="s">
        <v>707</v>
      </c>
    </row>
    <row r="858" spans="1:1" x14ac:dyDescent="0.2">
      <c r="A858" t="s">
        <v>708</v>
      </c>
    </row>
    <row r="860" spans="1:1" x14ac:dyDescent="0.2">
      <c r="A860" t="s">
        <v>3593</v>
      </c>
    </row>
    <row r="861" spans="1:1" x14ac:dyDescent="0.2">
      <c r="A861" t="s">
        <v>709</v>
      </c>
    </row>
    <row r="863" spans="1:1" x14ac:dyDescent="0.2">
      <c r="A863" t="s">
        <v>3742</v>
      </c>
    </row>
  </sheetData>
  <hyperlinks>
    <hyperlink ref="B1" r:id="rId1" xr:uid="{1B94B3BE-9C0B-4303-AFAF-C75AA28447F6}"/>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11</vt:i4>
      </vt:variant>
    </vt:vector>
  </HeadingPairs>
  <TitlesOfParts>
    <vt:vector size="30" baseType="lpstr">
      <vt:lpstr>Notes</vt:lpstr>
      <vt:lpstr>User Input</vt:lpstr>
      <vt:lpstr>Dashboard</vt:lpstr>
      <vt:lpstr>War Room</vt:lpstr>
      <vt:lpstr>Players</vt:lpstr>
      <vt:lpstr>Import</vt:lpstr>
      <vt:lpstr>HIT</vt:lpstr>
      <vt:lpstr>OBP</vt:lpstr>
      <vt:lpstr>OPS</vt:lpstr>
      <vt:lpstr>PITCH</vt:lpstr>
      <vt:lpstr>Prospects</vt:lpstr>
      <vt:lpstr>Prospects-19-sort</vt:lpstr>
      <vt:lpstr>2019 prospects raw data</vt:lpstr>
      <vt:lpstr>Prospects-19-sort </vt:lpstr>
      <vt:lpstr>Prospects_17</vt:lpstr>
      <vt:lpstr>Prospects-18-sort</vt:lpstr>
      <vt:lpstr>Prospects18_data</vt:lpstr>
      <vt:lpstr>KEEPERS</vt:lpstr>
      <vt:lpstr>Import_15</vt:lpstr>
      <vt:lpstr>Excel_BuiltIn__FilterDatabase_3</vt:lpstr>
      <vt:lpstr>HIT!mlbhittingstats</vt:lpstr>
      <vt:lpstr>OBP!mlbhittingstats</vt:lpstr>
      <vt:lpstr>OPS!mlbhittingstats</vt:lpstr>
      <vt:lpstr>PITCH!mlbpitchingstats</vt:lpstr>
      <vt:lpstr>Owner_5</vt:lpstr>
      <vt:lpstr>Import!projections_grey</vt:lpstr>
      <vt:lpstr>Import_15!projections_grey</vt:lpstr>
      <vt:lpstr>ranktype</vt:lpstr>
      <vt:lpstr>Team_Name</vt:lpstr>
      <vt:lpstr>Team_Names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Roderick</dc:creator>
  <cp:lastModifiedBy>Roderick</cp:lastModifiedBy>
  <dcterms:created xsi:type="dcterms:W3CDTF">2016-02-20T01:27:53Z</dcterms:created>
  <dcterms:modified xsi:type="dcterms:W3CDTF">2019-03-17T21:06:49Z</dcterms:modified>
</cp:coreProperties>
</file>